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iny\projects\Home projects\Operational_Performance_Analysis\Operational_Performance_Analysis\excel\"/>
    </mc:Choice>
  </mc:AlternateContent>
  <xr:revisionPtr revIDLastSave="0" documentId="8_{BE72BA5C-E20E-43A6-B78A-D476EA1C6266}" xr6:coauthVersionLast="47" xr6:coauthVersionMax="47" xr10:uidLastSave="{00000000-0000-0000-0000-000000000000}"/>
  <bookViews>
    <workbookView xWindow="13785" yWindow="3780" windowWidth="23640" windowHeight="15285" firstSheet="4" activeTab="7" xr2:uid="{00000000-000D-0000-FFFF-FFFF00000000}"/>
  </bookViews>
  <sheets>
    <sheet name="01_Raw_Operations" sheetId="1" r:id="rId1"/>
    <sheet name="02_Raw_Staffing" sheetId="2" r:id="rId2"/>
    <sheet name="03_Raw_Incidents" sheetId="3" r:id="rId3"/>
    <sheet name="04_References" sheetId="4" r:id="rId4"/>
    <sheet name="05_regional" sheetId="12" r:id="rId5"/>
    <sheet name="06_Clean_Operations" sheetId="5" r:id="rId6"/>
    <sheet name="07_Data_Quality" sheetId="13" r:id="rId7"/>
    <sheet name="08_Calculations" sheetId="14" r:id="rId8"/>
    <sheet name="09_Pivot_Kpi_Perf_vs_Target" sheetId="18" r:id="rId9"/>
    <sheet name="10_Pivot_SLA_comp" sheetId="20" r:id="rId10"/>
    <sheet name="11_Pivot_Monthly" sheetId="17" r:id="rId11"/>
    <sheet name="12_Dashboard" sheetId="10" r:id="rId12"/>
    <sheet name="dashboard" sheetId="11" r:id="rId13"/>
  </sheets>
  <definedNames>
    <definedName name="ExternalData_1" localSheetId="0" hidden="1">'01_Raw_Operations'!$A$1:$Q$4033</definedName>
    <definedName name="ExternalData_1" localSheetId="1" hidden="1">'02_Raw_Staffing'!$A$1:$K$169</definedName>
    <definedName name="ExternalData_1" localSheetId="2" hidden="1">'03_Raw_Incidents'!$A$1:$J$601</definedName>
    <definedName name="ExternalData_1" localSheetId="3" hidden="1">'04_References'!$A$1:$D$8</definedName>
    <definedName name="ExternalData_2" localSheetId="4" hidden="1">'05_regional'!$A$1:$D$8</definedName>
  </definedNames>
  <calcPr calcId="191029"/>
  <pivotCaches>
    <pivotCache cacheId="18" r:id="rId14"/>
    <pivotCache cacheId="17" r:id="rId1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4" l="1" a="1"/>
  <c r="G62" i="14" s="1"/>
  <c r="G61" i="14" a="1"/>
  <c r="G61" i="14" s="1"/>
  <c r="F61" i="14"/>
  <c r="K52" i="14"/>
  <c r="K53" i="14"/>
  <c r="K54" i="14"/>
  <c r="K55" i="14"/>
  <c r="K56" i="14"/>
  <c r="K57" i="14"/>
  <c r="E18" i="14"/>
  <c r="E22" i="14"/>
  <c r="E21" i="14"/>
  <c r="C22" i="14"/>
  <c r="B22" i="14"/>
  <c r="B12" i="14"/>
  <c r="B13" i="14"/>
  <c r="B6" i="10"/>
  <c r="C6" i="10"/>
  <c r="D6" i="10"/>
  <c r="E6" i="10"/>
  <c r="A40" i="14" a="1"/>
  <c r="A40" i="14" s="1"/>
  <c r="E40" i="14" s="1"/>
  <c r="J53" i="14"/>
  <c r="J54" i="14"/>
  <c r="J55" i="14"/>
  <c r="J56" i="14"/>
  <c r="J57" i="14"/>
  <c r="J52" i="14"/>
  <c r="I53" i="14"/>
  <c r="I54" i="14"/>
  <c r="I55" i="14"/>
  <c r="I56" i="14"/>
  <c r="I57" i="14"/>
  <c r="I52" i="14"/>
  <c r="H53" i="14"/>
  <c r="H54" i="14"/>
  <c r="H55" i="14"/>
  <c r="H56" i="14"/>
  <c r="H57" i="14"/>
  <c r="H52" i="14"/>
  <c r="G53" i="14"/>
  <c r="G54" i="14"/>
  <c r="G55" i="14"/>
  <c r="G56" i="14"/>
  <c r="G57" i="14"/>
  <c r="G52" i="14"/>
  <c r="F52" i="14"/>
  <c r="F53" i="14"/>
  <c r="F54" i="14"/>
  <c r="F55" i="14"/>
  <c r="F56" i="14"/>
  <c r="F57" i="14"/>
  <c r="E52" i="14"/>
  <c r="E53" i="14"/>
  <c r="E54" i="14"/>
  <c r="E55" i="14"/>
  <c r="E56" i="14"/>
  <c r="E57" i="14"/>
  <c r="C53" i="14"/>
  <c r="C54" i="14"/>
  <c r="C55" i="14"/>
  <c r="C56" i="14"/>
  <c r="C57" i="14"/>
  <c r="C52" i="14"/>
  <c r="B53" i="14"/>
  <c r="B54" i="14"/>
  <c r="B55" i="14"/>
  <c r="B56" i="14"/>
  <c r="B57" i="14"/>
  <c r="B52" i="14"/>
  <c r="A25" i="14" a="1"/>
  <c r="A25" i="14" s="1"/>
  <c r="B25" i="14" s="1"/>
  <c r="C17" i="14"/>
  <c r="C18" i="14"/>
  <c r="C19" i="14"/>
  <c r="C20" i="14"/>
  <c r="C21" i="14"/>
  <c r="C16" i="14"/>
  <c r="B5" i="14"/>
  <c r="B16" i="14" s="1"/>
  <c r="B11" i="14"/>
  <c r="B21" i="14" s="1"/>
  <c r="B10" i="14"/>
  <c r="B9" i="14"/>
  <c r="B19" i="14" s="1"/>
  <c r="B8" i="14"/>
  <c r="B20" i="14" s="1"/>
  <c r="B7" i="14"/>
  <c r="B18" i="14" s="1"/>
  <c r="B6" i="14"/>
  <c r="C5" i="10" s="1"/>
  <c r="B4" i="14"/>
  <c r="B3" i="14"/>
  <c r="B2" i="14"/>
  <c r="A45" i="13" a="1"/>
  <c r="A45" i="13" s="1"/>
  <c r="B12" i="13" a="1"/>
  <c r="B12" i="13" s="1"/>
  <c r="B11" i="13" a="1"/>
  <c r="B11" i="13" s="1"/>
  <c r="B10" i="13" a="1"/>
  <c r="B10" i="13" s="1"/>
  <c r="B8" i="13" a="1"/>
  <c r="B8" i="13" s="1"/>
  <c r="B9" i="13"/>
  <c r="B39" i="13"/>
  <c r="B38" i="13"/>
  <c r="B37" i="13"/>
  <c r="B36" i="13"/>
  <c r="B7" i="13" a="1"/>
  <c r="B7" i="13" s="1"/>
  <c r="A32" i="13" a="1"/>
  <c r="A32" i="13" s="1"/>
  <c r="B5" i="13"/>
  <c r="B6" i="13"/>
  <c r="C19" i="13"/>
  <c r="C18" i="13"/>
  <c r="B15" i="13"/>
  <c r="B16" i="13"/>
  <c r="B17" i="13"/>
  <c r="C20" i="13"/>
  <c r="C21" i="13"/>
  <c r="C25" i="13"/>
  <c r="C24" i="13"/>
  <c r="C23" i="13"/>
  <c r="C22" i="13"/>
  <c r="B20" i="13"/>
  <c r="B21" i="13"/>
  <c r="B25" i="13"/>
  <c r="B24" i="13"/>
  <c r="B23" i="13"/>
  <c r="B22" i="13"/>
  <c r="B19" i="13"/>
  <c r="B18" i="13"/>
  <c r="B4" i="13"/>
  <c r="B3" i="13"/>
  <c r="B2" i="13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V3" i="5"/>
  <c r="V2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D17" i="4"/>
  <c r="D18" i="4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0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5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6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U2002" i="5"/>
  <c r="U2003" i="5"/>
  <c r="U2004" i="5"/>
  <c r="U2005" i="5"/>
  <c r="U2006" i="5"/>
  <c r="U2007" i="5"/>
  <c r="U2008" i="5"/>
  <c r="U2009" i="5"/>
  <c r="U2010" i="5"/>
  <c r="U2011" i="5"/>
  <c r="U2012" i="5"/>
  <c r="U2013" i="5"/>
  <c r="U2014" i="5"/>
  <c r="U2015" i="5"/>
  <c r="U2016" i="5"/>
  <c r="U2017" i="5"/>
  <c r="U2018" i="5"/>
  <c r="U2019" i="5"/>
  <c r="U2020" i="5"/>
  <c r="U2021" i="5"/>
  <c r="U2022" i="5"/>
  <c r="U2023" i="5"/>
  <c r="U2024" i="5"/>
  <c r="U2025" i="5"/>
  <c r="U2026" i="5"/>
  <c r="U2027" i="5"/>
  <c r="U2028" i="5"/>
  <c r="U2029" i="5"/>
  <c r="U2030" i="5"/>
  <c r="U2031" i="5"/>
  <c r="U2032" i="5"/>
  <c r="U2033" i="5"/>
  <c r="U2034" i="5"/>
  <c r="U2035" i="5"/>
  <c r="U2036" i="5"/>
  <c r="U2037" i="5"/>
  <c r="U2038" i="5"/>
  <c r="U2039" i="5"/>
  <c r="U2040" i="5"/>
  <c r="U2041" i="5"/>
  <c r="U2042" i="5"/>
  <c r="U2043" i="5"/>
  <c r="U2044" i="5"/>
  <c r="U2045" i="5"/>
  <c r="U2046" i="5"/>
  <c r="U2047" i="5"/>
  <c r="U2048" i="5"/>
  <c r="U2049" i="5"/>
  <c r="U2050" i="5"/>
  <c r="U2051" i="5"/>
  <c r="U2052" i="5"/>
  <c r="U2053" i="5"/>
  <c r="U2054" i="5"/>
  <c r="U2055" i="5"/>
  <c r="U2056" i="5"/>
  <c r="U2057" i="5"/>
  <c r="U2058" i="5"/>
  <c r="U2059" i="5"/>
  <c r="U2060" i="5"/>
  <c r="U2061" i="5"/>
  <c r="U2062" i="5"/>
  <c r="U2063" i="5"/>
  <c r="U2064" i="5"/>
  <c r="U2065" i="5"/>
  <c r="U2066" i="5"/>
  <c r="U2067" i="5"/>
  <c r="U2068" i="5"/>
  <c r="U2069" i="5"/>
  <c r="U2070" i="5"/>
  <c r="U2071" i="5"/>
  <c r="U2072" i="5"/>
  <c r="U2073" i="5"/>
  <c r="U2074" i="5"/>
  <c r="U2075" i="5"/>
  <c r="U2076" i="5"/>
  <c r="U2077" i="5"/>
  <c r="U2078" i="5"/>
  <c r="U2079" i="5"/>
  <c r="U2080" i="5"/>
  <c r="U2081" i="5"/>
  <c r="U2082" i="5"/>
  <c r="U2083" i="5"/>
  <c r="U2084" i="5"/>
  <c r="U2085" i="5"/>
  <c r="U2086" i="5"/>
  <c r="U2087" i="5"/>
  <c r="U2088" i="5"/>
  <c r="U2089" i="5"/>
  <c r="U2090" i="5"/>
  <c r="U2091" i="5"/>
  <c r="U2092" i="5"/>
  <c r="U2093" i="5"/>
  <c r="U2094" i="5"/>
  <c r="U2095" i="5"/>
  <c r="U2096" i="5"/>
  <c r="U2097" i="5"/>
  <c r="U2098" i="5"/>
  <c r="U2099" i="5"/>
  <c r="U2100" i="5"/>
  <c r="U2101" i="5"/>
  <c r="U2102" i="5"/>
  <c r="U2103" i="5"/>
  <c r="U2104" i="5"/>
  <c r="U2105" i="5"/>
  <c r="U2106" i="5"/>
  <c r="U2107" i="5"/>
  <c r="U2108" i="5"/>
  <c r="U2109" i="5"/>
  <c r="U2110" i="5"/>
  <c r="U2111" i="5"/>
  <c r="U2112" i="5"/>
  <c r="U2113" i="5"/>
  <c r="U2114" i="5"/>
  <c r="U2115" i="5"/>
  <c r="U2116" i="5"/>
  <c r="U2117" i="5"/>
  <c r="U2118" i="5"/>
  <c r="U2119" i="5"/>
  <c r="U2120" i="5"/>
  <c r="U2121" i="5"/>
  <c r="U2122" i="5"/>
  <c r="U2123" i="5"/>
  <c r="U2124" i="5"/>
  <c r="U2125" i="5"/>
  <c r="U2126" i="5"/>
  <c r="U2127" i="5"/>
  <c r="U2128" i="5"/>
  <c r="U2129" i="5"/>
  <c r="U2130" i="5"/>
  <c r="U2131" i="5"/>
  <c r="U2132" i="5"/>
  <c r="U2133" i="5"/>
  <c r="U2134" i="5"/>
  <c r="U2135" i="5"/>
  <c r="U2136" i="5"/>
  <c r="U2137" i="5"/>
  <c r="U2138" i="5"/>
  <c r="U2139" i="5"/>
  <c r="U2140" i="5"/>
  <c r="U2141" i="5"/>
  <c r="U2142" i="5"/>
  <c r="U2143" i="5"/>
  <c r="U2144" i="5"/>
  <c r="U2145" i="5"/>
  <c r="U2146" i="5"/>
  <c r="U2147" i="5"/>
  <c r="U2148" i="5"/>
  <c r="U2149" i="5"/>
  <c r="U2150" i="5"/>
  <c r="U2151" i="5"/>
  <c r="U2152" i="5"/>
  <c r="U2153" i="5"/>
  <c r="U2154" i="5"/>
  <c r="U2155" i="5"/>
  <c r="U2156" i="5"/>
  <c r="U2157" i="5"/>
  <c r="U2158" i="5"/>
  <c r="U2159" i="5"/>
  <c r="U2160" i="5"/>
  <c r="U2161" i="5"/>
  <c r="U2162" i="5"/>
  <c r="U2163" i="5"/>
  <c r="U2164" i="5"/>
  <c r="U2165" i="5"/>
  <c r="U2166" i="5"/>
  <c r="U2167" i="5"/>
  <c r="U2168" i="5"/>
  <c r="U2169" i="5"/>
  <c r="U2170" i="5"/>
  <c r="U2171" i="5"/>
  <c r="U2172" i="5"/>
  <c r="U2173" i="5"/>
  <c r="U2174" i="5"/>
  <c r="U2175" i="5"/>
  <c r="U2176" i="5"/>
  <c r="U2177" i="5"/>
  <c r="U2178" i="5"/>
  <c r="U2179" i="5"/>
  <c r="U2180" i="5"/>
  <c r="U2181" i="5"/>
  <c r="U2182" i="5"/>
  <c r="U2183" i="5"/>
  <c r="U2184" i="5"/>
  <c r="U2185" i="5"/>
  <c r="U2186" i="5"/>
  <c r="U2187" i="5"/>
  <c r="U2188" i="5"/>
  <c r="U2189" i="5"/>
  <c r="U2190" i="5"/>
  <c r="U2191" i="5"/>
  <c r="U2192" i="5"/>
  <c r="U2193" i="5"/>
  <c r="U2194" i="5"/>
  <c r="U2195" i="5"/>
  <c r="U2196" i="5"/>
  <c r="U2197" i="5"/>
  <c r="U2198" i="5"/>
  <c r="U2199" i="5"/>
  <c r="U2200" i="5"/>
  <c r="U2201" i="5"/>
  <c r="U2202" i="5"/>
  <c r="U2203" i="5"/>
  <c r="U2204" i="5"/>
  <c r="U2205" i="5"/>
  <c r="U2206" i="5"/>
  <c r="U2207" i="5"/>
  <c r="U2208" i="5"/>
  <c r="U2209" i="5"/>
  <c r="U2210" i="5"/>
  <c r="U2211" i="5"/>
  <c r="U2212" i="5"/>
  <c r="U2213" i="5"/>
  <c r="U2214" i="5"/>
  <c r="U2215" i="5"/>
  <c r="U2216" i="5"/>
  <c r="U2217" i="5"/>
  <c r="U2218" i="5"/>
  <c r="U2219" i="5"/>
  <c r="U2220" i="5"/>
  <c r="U2221" i="5"/>
  <c r="U2222" i="5"/>
  <c r="U2223" i="5"/>
  <c r="U2224" i="5"/>
  <c r="U2225" i="5"/>
  <c r="U2226" i="5"/>
  <c r="U2227" i="5"/>
  <c r="U2228" i="5"/>
  <c r="U2229" i="5"/>
  <c r="U2230" i="5"/>
  <c r="U2231" i="5"/>
  <c r="U2232" i="5"/>
  <c r="U2233" i="5"/>
  <c r="U2234" i="5"/>
  <c r="U2235" i="5"/>
  <c r="U2236" i="5"/>
  <c r="U2237" i="5"/>
  <c r="U2238" i="5"/>
  <c r="U2239" i="5"/>
  <c r="U2240" i="5"/>
  <c r="U2241" i="5"/>
  <c r="U2242" i="5"/>
  <c r="U2243" i="5"/>
  <c r="U2244" i="5"/>
  <c r="U2245" i="5"/>
  <c r="U2246" i="5"/>
  <c r="U2247" i="5"/>
  <c r="U2248" i="5"/>
  <c r="U2249" i="5"/>
  <c r="U2250" i="5"/>
  <c r="U2251" i="5"/>
  <c r="U2252" i="5"/>
  <c r="U2253" i="5"/>
  <c r="U2254" i="5"/>
  <c r="U2255" i="5"/>
  <c r="U2256" i="5"/>
  <c r="U2257" i="5"/>
  <c r="U2258" i="5"/>
  <c r="U2259" i="5"/>
  <c r="U2260" i="5"/>
  <c r="U2261" i="5"/>
  <c r="U2262" i="5"/>
  <c r="U2263" i="5"/>
  <c r="U2264" i="5"/>
  <c r="U2265" i="5"/>
  <c r="U2266" i="5"/>
  <c r="U2267" i="5"/>
  <c r="U2268" i="5"/>
  <c r="U2269" i="5"/>
  <c r="U2270" i="5"/>
  <c r="U2271" i="5"/>
  <c r="U2272" i="5"/>
  <c r="U2273" i="5"/>
  <c r="U2274" i="5"/>
  <c r="U2275" i="5"/>
  <c r="U2276" i="5"/>
  <c r="U2277" i="5"/>
  <c r="U2278" i="5"/>
  <c r="U2279" i="5"/>
  <c r="U2280" i="5"/>
  <c r="U2281" i="5"/>
  <c r="U2282" i="5"/>
  <c r="U2283" i="5"/>
  <c r="U2284" i="5"/>
  <c r="U2285" i="5"/>
  <c r="U2286" i="5"/>
  <c r="U2287" i="5"/>
  <c r="U2288" i="5"/>
  <c r="U2289" i="5"/>
  <c r="U2290" i="5"/>
  <c r="U2291" i="5"/>
  <c r="U2292" i="5"/>
  <c r="U2293" i="5"/>
  <c r="U2294" i="5"/>
  <c r="U2295" i="5"/>
  <c r="U2296" i="5"/>
  <c r="U2297" i="5"/>
  <c r="U2298" i="5"/>
  <c r="U2299" i="5"/>
  <c r="U2300" i="5"/>
  <c r="U2301" i="5"/>
  <c r="U2302" i="5"/>
  <c r="U2303" i="5"/>
  <c r="U2304" i="5"/>
  <c r="U2305" i="5"/>
  <c r="U2306" i="5"/>
  <c r="U2307" i="5"/>
  <c r="U2308" i="5"/>
  <c r="U2309" i="5"/>
  <c r="U2310" i="5"/>
  <c r="U2311" i="5"/>
  <c r="U2312" i="5"/>
  <c r="U2313" i="5"/>
  <c r="U2314" i="5"/>
  <c r="U2315" i="5"/>
  <c r="U2316" i="5"/>
  <c r="U2317" i="5"/>
  <c r="U2318" i="5"/>
  <c r="U2319" i="5"/>
  <c r="U2320" i="5"/>
  <c r="U2321" i="5"/>
  <c r="U2322" i="5"/>
  <c r="U2323" i="5"/>
  <c r="U2324" i="5"/>
  <c r="U2325" i="5"/>
  <c r="U2326" i="5"/>
  <c r="U2327" i="5"/>
  <c r="U2328" i="5"/>
  <c r="U2329" i="5"/>
  <c r="U2330" i="5"/>
  <c r="U2331" i="5"/>
  <c r="U2332" i="5"/>
  <c r="U2333" i="5"/>
  <c r="U2334" i="5"/>
  <c r="U2335" i="5"/>
  <c r="U2336" i="5"/>
  <c r="U2337" i="5"/>
  <c r="U2338" i="5"/>
  <c r="U2339" i="5"/>
  <c r="U2340" i="5"/>
  <c r="U2341" i="5"/>
  <c r="U2342" i="5"/>
  <c r="U2343" i="5"/>
  <c r="U2344" i="5"/>
  <c r="U2345" i="5"/>
  <c r="U2346" i="5"/>
  <c r="U2347" i="5"/>
  <c r="U2348" i="5"/>
  <c r="U2349" i="5"/>
  <c r="U2350" i="5"/>
  <c r="U2351" i="5"/>
  <c r="U2352" i="5"/>
  <c r="U2353" i="5"/>
  <c r="U2354" i="5"/>
  <c r="U2355" i="5"/>
  <c r="U2356" i="5"/>
  <c r="U2357" i="5"/>
  <c r="U2358" i="5"/>
  <c r="U2359" i="5"/>
  <c r="U2360" i="5"/>
  <c r="U2361" i="5"/>
  <c r="U2362" i="5"/>
  <c r="U2363" i="5"/>
  <c r="U2364" i="5"/>
  <c r="U2365" i="5"/>
  <c r="U2366" i="5"/>
  <c r="U2367" i="5"/>
  <c r="U2368" i="5"/>
  <c r="U2369" i="5"/>
  <c r="U2370" i="5"/>
  <c r="U2371" i="5"/>
  <c r="U2372" i="5"/>
  <c r="U2373" i="5"/>
  <c r="U2374" i="5"/>
  <c r="U2375" i="5"/>
  <c r="U2376" i="5"/>
  <c r="U2377" i="5"/>
  <c r="U2378" i="5"/>
  <c r="U2379" i="5"/>
  <c r="U2380" i="5"/>
  <c r="U2381" i="5"/>
  <c r="U2382" i="5"/>
  <c r="U2383" i="5"/>
  <c r="U2384" i="5"/>
  <c r="U2385" i="5"/>
  <c r="U2386" i="5"/>
  <c r="U2387" i="5"/>
  <c r="U2388" i="5"/>
  <c r="U2389" i="5"/>
  <c r="U2390" i="5"/>
  <c r="U2391" i="5"/>
  <c r="U2392" i="5"/>
  <c r="U2393" i="5"/>
  <c r="U2394" i="5"/>
  <c r="U2395" i="5"/>
  <c r="U2396" i="5"/>
  <c r="U2397" i="5"/>
  <c r="U2398" i="5"/>
  <c r="U2399" i="5"/>
  <c r="U2400" i="5"/>
  <c r="U2401" i="5"/>
  <c r="U2402" i="5"/>
  <c r="U2403" i="5"/>
  <c r="U2404" i="5"/>
  <c r="U2405" i="5"/>
  <c r="U2406" i="5"/>
  <c r="U2407" i="5"/>
  <c r="U2408" i="5"/>
  <c r="U2409" i="5"/>
  <c r="U2410" i="5"/>
  <c r="U2411" i="5"/>
  <c r="U2412" i="5"/>
  <c r="U2413" i="5"/>
  <c r="U2414" i="5"/>
  <c r="U2415" i="5"/>
  <c r="U2416" i="5"/>
  <c r="U2417" i="5"/>
  <c r="U2418" i="5"/>
  <c r="U2419" i="5"/>
  <c r="U2420" i="5"/>
  <c r="U2421" i="5"/>
  <c r="U2422" i="5"/>
  <c r="U2423" i="5"/>
  <c r="U2424" i="5"/>
  <c r="U2425" i="5"/>
  <c r="U2426" i="5"/>
  <c r="U2427" i="5"/>
  <c r="U2428" i="5"/>
  <c r="U2429" i="5"/>
  <c r="U2430" i="5"/>
  <c r="U2431" i="5"/>
  <c r="U2432" i="5"/>
  <c r="U2433" i="5"/>
  <c r="U2434" i="5"/>
  <c r="U2435" i="5"/>
  <c r="U2436" i="5"/>
  <c r="U2437" i="5"/>
  <c r="U2438" i="5"/>
  <c r="U2439" i="5"/>
  <c r="U2440" i="5"/>
  <c r="U2441" i="5"/>
  <c r="U2442" i="5"/>
  <c r="U2443" i="5"/>
  <c r="U2444" i="5"/>
  <c r="U2445" i="5"/>
  <c r="U2446" i="5"/>
  <c r="U2447" i="5"/>
  <c r="U2448" i="5"/>
  <c r="U2449" i="5"/>
  <c r="U2450" i="5"/>
  <c r="U2451" i="5"/>
  <c r="U2452" i="5"/>
  <c r="U2453" i="5"/>
  <c r="U2454" i="5"/>
  <c r="U2455" i="5"/>
  <c r="U2456" i="5"/>
  <c r="U2457" i="5"/>
  <c r="U2458" i="5"/>
  <c r="U2459" i="5"/>
  <c r="U2460" i="5"/>
  <c r="U2461" i="5"/>
  <c r="U2462" i="5"/>
  <c r="U2463" i="5"/>
  <c r="U2464" i="5"/>
  <c r="U2465" i="5"/>
  <c r="U2466" i="5"/>
  <c r="U2467" i="5"/>
  <c r="U2468" i="5"/>
  <c r="U2469" i="5"/>
  <c r="U2470" i="5"/>
  <c r="U2471" i="5"/>
  <c r="U2472" i="5"/>
  <c r="U2473" i="5"/>
  <c r="U2474" i="5"/>
  <c r="U2475" i="5"/>
  <c r="U2476" i="5"/>
  <c r="U2477" i="5"/>
  <c r="U2478" i="5"/>
  <c r="U2479" i="5"/>
  <c r="U2480" i="5"/>
  <c r="U2481" i="5"/>
  <c r="U2482" i="5"/>
  <c r="U2483" i="5"/>
  <c r="U2484" i="5"/>
  <c r="U2485" i="5"/>
  <c r="U2486" i="5"/>
  <c r="U2487" i="5"/>
  <c r="U2488" i="5"/>
  <c r="U2489" i="5"/>
  <c r="U2490" i="5"/>
  <c r="U2491" i="5"/>
  <c r="U2492" i="5"/>
  <c r="U2493" i="5"/>
  <c r="U2494" i="5"/>
  <c r="U2495" i="5"/>
  <c r="U2496" i="5"/>
  <c r="U2497" i="5"/>
  <c r="U2498" i="5"/>
  <c r="U2499" i="5"/>
  <c r="U2500" i="5"/>
  <c r="U2501" i="5"/>
  <c r="U2502" i="5"/>
  <c r="U2503" i="5"/>
  <c r="U2504" i="5"/>
  <c r="U2505" i="5"/>
  <c r="U2506" i="5"/>
  <c r="U2507" i="5"/>
  <c r="U2508" i="5"/>
  <c r="U2509" i="5"/>
  <c r="U2510" i="5"/>
  <c r="U2511" i="5"/>
  <c r="U2512" i="5"/>
  <c r="U2513" i="5"/>
  <c r="U2514" i="5"/>
  <c r="U2515" i="5"/>
  <c r="U2516" i="5"/>
  <c r="U2517" i="5"/>
  <c r="U2518" i="5"/>
  <c r="U2519" i="5"/>
  <c r="U2520" i="5"/>
  <c r="U2521" i="5"/>
  <c r="U2522" i="5"/>
  <c r="U2523" i="5"/>
  <c r="U2524" i="5"/>
  <c r="U2525" i="5"/>
  <c r="U2526" i="5"/>
  <c r="U2527" i="5"/>
  <c r="U2528" i="5"/>
  <c r="U2529" i="5"/>
  <c r="U2530" i="5"/>
  <c r="U2531" i="5"/>
  <c r="U2532" i="5"/>
  <c r="U2533" i="5"/>
  <c r="U2534" i="5"/>
  <c r="U2535" i="5"/>
  <c r="U2536" i="5"/>
  <c r="U2537" i="5"/>
  <c r="U2538" i="5"/>
  <c r="U2539" i="5"/>
  <c r="U2540" i="5"/>
  <c r="U2541" i="5"/>
  <c r="U2542" i="5"/>
  <c r="U2543" i="5"/>
  <c r="U2544" i="5"/>
  <c r="U2545" i="5"/>
  <c r="U2546" i="5"/>
  <c r="U2547" i="5"/>
  <c r="U2548" i="5"/>
  <c r="U2549" i="5"/>
  <c r="U2550" i="5"/>
  <c r="U2551" i="5"/>
  <c r="U2552" i="5"/>
  <c r="U2553" i="5"/>
  <c r="U2554" i="5"/>
  <c r="U2555" i="5"/>
  <c r="U2556" i="5"/>
  <c r="U2557" i="5"/>
  <c r="U2558" i="5"/>
  <c r="U2559" i="5"/>
  <c r="U2560" i="5"/>
  <c r="U2561" i="5"/>
  <c r="U2562" i="5"/>
  <c r="U2563" i="5"/>
  <c r="U2564" i="5"/>
  <c r="U2565" i="5"/>
  <c r="U2566" i="5"/>
  <c r="U2567" i="5"/>
  <c r="U2568" i="5"/>
  <c r="U2569" i="5"/>
  <c r="U2570" i="5"/>
  <c r="U2571" i="5"/>
  <c r="U2572" i="5"/>
  <c r="U2573" i="5"/>
  <c r="U2574" i="5"/>
  <c r="U2575" i="5"/>
  <c r="U2576" i="5"/>
  <c r="U2577" i="5"/>
  <c r="U2578" i="5"/>
  <c r="U2579" i="5"/>
  <c r="U2580" i="5"/>
  <c r="U2581" i="5"/>
  <c r="U2582" i="5"/>
  <c r="U2583" i="5"/>
  <c r="U2584" i="5"/>
  <c r="U2585" i="5"/>
  <c r="U2586" i="5"/>
  <c r="U2587" i="5"/>
  <c r="U2588" i="5"/>
  <c r="U2589" i="5"/>
  <c r="U2590" i="5"/>
  <c r="U2591" i="5"/>
  <c r="U2592" i="5"/>
  <c r="U2593" i="5"/>
  <c r="U2594" i="5"/>
  <c r="U2595" i="5"/>
  <c r="U2596" i="5"/>
  <c r="U2597" i="5"/>
  <c r="U2598" i="5"/>
  <c r="U2599" i="5"/>
  <c r="U2600" i="5"/>
  <c r="U2601" i="5"/>
  <c r="U2602" i="5"/>
  <c r="U2603" i="5"/>
  <c r="U2604" i="5"/>
  <c r="U2605" i="5"/>
  <c r="U2606" i="5"/>
  <c r="U2607" i="5"/>
  <c r="U2608" i="5"/>
  <c r="U2609" i="5"/>
  <c r="U2610" i="5"/>
  <c r="U2611" i="5"/>
  <c r="U2612" i="5"/>
  <c r="U2613" i="5"/>
  <c r="U2614" i="5"/>
  <c r="U2615" i="5"/>
  <c r="U2616" i="5"/>
  <c r="U2617" i="5"/>
  <c r="U2618" i="5"/>
  <c r="U2619" i="5"/>
  <c r="U2620" i="5"/>
  <c r="U2621" i="5"/>
  <c r="U2622" i="5"/>
  <c r="U2623" i="5"/>
  <c r="U2624" i="5"/>
  <c r="U2625" i="5"/>
  <c r="U2626" i="5"/>
  <c r="U2627" i="5"/>
  <c r="U2628" i="5"/>
  <c r="U2629" i="5"/>
  <c r="U2630" i="5"/>
  <c r="U2631" i="5"/>
  <c r="U2632" i="5"/>
  <c r="U2633" i="5"/>
  <c r="U2634" i="5"/>
  <c r="U2635" i="5"/>
  <c r="U2636" i="5"/>
  <c r="U2637" i="5"/>
  <c r="U2638" i="5"/>
  <c r="U2639" i="5"/>
  <c r="U2640" i="5"/>
  <c r="U2641" i="5"/>
  <c r="U2642" i="5"/>
  <c r="U2643" i="5"/>
  <c r="U2644" i="5"/>
  <c r="U2645" i="5"/>
  <c r="U2646" i="5"/>
  <c r="U2647" i="5"/>
  <c r="U2648" i="5"/>
  <c r="U2649" i="5"/>
  <c r="U2650" i="5"/>
  <c r="U2651" i="5"/>
  <c r="U2652" i="5"/>
  <c r="U2653" i="5"/>
  <c r="U2654" i="5"/>
  <c r="U2655" i="5"/>
  <c r="U2656" i="5"/>
  <c r="U2657" i="5"/>
  <c r="U2658" i="5"/>
  <c r="U2659" i="5"/>
  <c r="U2660" i="5"/>
  <c r="U2661" i="5"/>
  <c r="U2662" i="5"/>
  <c r="U2663" i="5"/>
  <c r="U2664" i="5"/>
  <c r="U2665" i="5"/>
  <c r="U2666" i="5"/>
  <c r="U2667" i="5"/>
  <c r="U2668" i="5"/>
  <c r="U2669" i="5"/>
  <c r="U2670" i="5"/>
  <c r="U2671" i="5"/>
  <c r="U2672" i="5"/>
  <c r="U2673" i="5"/>
  <c r="U2674" i="5"/>
  <c r="U2675" i="5"/>
  <c r="U2676" i="5"/>
  <c r="U2677" i="5"/>
  <c r="U2678" i="5"/>
  <c r="U2679" i="5"/>
  <c r="U2680" i="5"/>
  <c r="U2681" i="5"/>
  <c r="U2682" i="5"/>
  <c r="U2683" i="5"/>
  <c r="U2684" i="5"/>
  <c r="U2685" i="5"/>
  <c r="U2686" i="5"/>
  <c r="U2687" i="5"/>
  <c r="U2688" i="5"/>
  <c r="U2689" i="5"/>
  <c r="U2690" i="5"/>
  <c r="U2691" i="5"/>
  <c r="U2692" i="5"/>
  <c r="U2693" i="5"/>
  <c r="U2694" i="5"/>
  <c r="U2695" i="5"/>
  <c r="U2696" i="5"/>
  <c r="U2697" i="5"/>
  <c r="U2698" i="5"/>
  <c r="U2699" i="5"/>
  <c r="U2700" i="5"/>
  <c r="U2701" i="5"/>
  <c r="U2702" i="5"/>
  <c r="U2703" i="5"/>
  <c r="U2704" i="5"/>
  <c r="U2705" i="5"/>
  <c r="U2706" i="5"/>
  <c r="U2707" i="5"/>
  <c r="U2708" i="5"/>
  <c r="U2709" i="5"/>
  <c r="U2710" i="5"/>
  <c r="U2711" i="5"/>
  <c r="U2712" i="5"/>
  <c r="U2713" i="5"/>
  <c r="U2714" i="5"/>
  <c r="U2715" i="5"/>
  <c r="U2716" i="5"/>
  <c r="U2717" i="5"/>
  <c r="U2718" i="5"/>
  <c r="U2719" i="5"/>
  <c r="U2720" i="5"/>
  <c r="U2721" i="5"/>
  <c r="U2722" i="5"/>
  <c r="U2723" i="5"/>
  <c r="U2724" i="5"/>
  <c r="U2725" i="5"/>
  <c r="U2726" i="5"/>
  <c r="U2727" i="5"/>
  <c r="U2728" i="5"/>
  <c r="U2729" i="5"/>
  <c r="U2730" i="5"/>
  <c r="U2731" i="5"/>
  <c r="U2732" i="5"/>
  <c r="U2733" i="5"/>
  <c r="U2734" i="5"/>
  <c r="U2735" i="5"/>
  <c r="U2736" i="5"/>
  <c r="U2737" i="5"/>
  <c r="U2738" i="5"/>
  <c r="U2739" i="5"/>
  <c r="U2740" i="5"/>
  <c r="U2741" i="5"/>
  <c r="U2742" i="5"/>
  <c r="U2743" i="5"/>
  <c r="U2744" i="5"/>
  <c r="U2745" i="5"/>
  <c r="U2746" i="5"/>
  <c r="U2747" i="5"/>
  <c r="U2748" i="5"/>
  <c r="U2749" i="5"/>
  <c r="U2750" i="5"/>
  <c r="U2751" i="5"/>
  <c r="U2752" i="5"/>
  <c r="U2753" i="5"/>
  <c r="U2754" i="5"/>
  <c r="U2755" i="5"/>
  <c r="U2756" i="5"/>
  <c r="U2757" i="5"/>
  <c r="U2758" i="5"/>
  <c r="U2759" i="5"/>
  <c r="U2760" i="5"/>
  <c r="U2761" i="5"/>
  <c r="U2762" i="5"/>
  <c r="U2763" i="5"/>
  <c r="U2764" i="5"/>
  <c r="U2765" i="5"/>
  <c r="U2766" i="5"/>
  <c r="U2767" i="5"/>
  <c r="U2768" i="5"/>
  <c r="U2769" i="5"/>
  <c r="U2770" i="5"/>
  <c r="U2771" i="5"/>
  <c r="U2772" i="5"/>
  <c r="U2773" i="5"/>
  <c r="U2774" i="5"/>
  <c r="U2775" i="5"/>
  <c r="U2776" i="5"/>
  <c r="U2777" i="5"/>
  <c r="U2778" i="5"/>
  <c r="U2779" i="5"/>
  <c r="U2780" i="5"/>
  <c r="U2781" i="5"/>
  <c r="U2782" i="5"/>
  <c r="U2783" i="5"/>
  <c r="U2784" i="5"/>
  <c r="U2785" i="5"/>
  <c r="U2786" i="5"/>
  <c r="U2787" i="5"/>
  <c r="U2788" i="5"/>
  <c r="U2789" i="5"/>
  <c r="U2790" i="5"/>
  <c r="U2791" i="5"/>
  <c r="U2792" i="5"/>
  <c r="U2793" i="5"/>
  <c r="U2794" i="5"/>
  <c r="U2795" i="5"/>
  <c r="U2796" i="5"/>
  <c r="U2797" i="5"/>
  <c r="U2798" i="5"/>
  <c r="U2799" i="5"/>
  <c r="U2800" i="5"/>
  <c r="U2801" i="5"/>
  <c r="U2802" i="5"/>
  <c r="U2803" i="5"/>
  <c r="U2804" i="5"/>
  <c r="U2805" i="5"/>
  <c r="U2806" i="5"/>
  <c r="U2807" i="5"/>
  <c r="U2808" i="5"/>
  <c r="U2809" i="5"/>
  <c r="U2810" i="5"/>
  <c r="U2811" i="5"/>
  <c r="U2812" i="5"/>
  <c r="U2813" i="5"/>
  <c r="U2814" i="5"/>
  <c r="U2815" i="5"/>
  <c r="U2816" i="5"/>
  <c r="U2817" i="5"/>
  <c r="U2818" i="5"/>
  <c r="U2819" i="5"/>
  <c r="U2820" i="5"/>
  <c r="U2821" i="5"/>
  <c r="U2822" i="5"/>
  <c r="U2823" i="5"/>
  <c r="U2824" i="5"/>
  <c r="U2825" i="5"/>
  <c r="U2826" i="5"/>
  <c r="U2827" i="5"/>
  <c r="U2828" i="5"/>
  <c r="U2829" i="5"/>
  <c r="U2830" i="5"/>
  <c r="U2831" i="5"/>
  <c r="U2832" i="5"/>
  <c r="U2833" i="5"/>
  <c r="U2834" i="5"/>
  <c r="U2835" i="5"/>
  <c r="U2836" i="5"/>
  <c r="U2837" i="5"/>
  <c r="U2838" i="5"/>
  <c r="U2839" i="5"/>
  <c r="U2840" i="5"/>
  <c r="U2841" i="5"/>
  <c r="U2842" i="5"/>
  <c r="U2843" i="5"/>
  <c r="U2844" i="5"/>
  <c r="U2845" i="5"/>
  <c r="U2846" i="5"/>
  <c r="U2847" i="5"/>
  <c r="U2848" i="5"/>
  <c r="U2849" i="5"/>
  <c r="U2850" i="5"/>
  <c r="U2851" i="5"/>
  <c r="U2852" i="5"/>
  <c r="U2853" i="5"/>
  <c r="U2854" i="5"/>
  <c r="U2855" i="5"/>
  <c r="U2856" i="5"/>
  <c r="U2857" i="5"/>
  <c r="U2858" i="5"/>
  <c r="U2859" i="5"/>
  <c r="U2860" i="5"/>
  <c r="U2861" i="5"/>
  <c r="U2862" i="5"/>
  <c r="U2863" i="5"/>
  <c r="U2864" i="5"/>
  <c r="U2865" i="5"/>
  <c r="U2866" i="5"/>
  <c r="U2867" i="5"/>
  <c r="U2868" i="5"/>
  <c r="U2869" i="5"/>
  <c r="U2870" i="5"/>
  <c r="U2871" i="5"/>
  <c r="U2872" i="5"/>
  <c r="U2873" i="5"/>
  <c r="U2874" i="5"/>
  <c r="U2875" i="5"/>
  <c r="U2876" i="5"/>
  <c r="U2877" i="5"/>
  <c r="U2878" i="5"/>
  <c r="U2879" i="5"/>
  <c r="U2880" i="5"/>
  <c r="U2881" i="5"/>
  <c r="U2882" i="5"/>
  <c r="U2883" i="5"/>
  <c r="U2884" i="5"/>
  <c r="U2885" i="5"/>
  <c r="U2886" i="5"/>
  <c r="U2887" i="5"/>
  <c r="U2888" i="5"/>
  <c r="U2889" i="5"/>
  <c r="U2890" i="5"/>
  <c r="U2891" i="5"/>
  <c r="U2892" i="5"/>
  <c r="U2893" i="5"/>
  <c r="U2894" i="5"/>
  <c r="U2895" i="5"/>
  <c r="U2896" i="5"/>
  <c r="U2897" i="5"/>
  <c r="U2898" i="5"/>
  <c r="U2899" i="5"/>
  <c r="U2900" i="5"/>
  <c r="U2901" i="5"/>
  <c r="U2902" i="5"/>
  <c r="U2903" i="5"/>
  <c r="U2904" i="5"/>
  <c r="U2905" i="5"/>
  <c r="U2906" i="5"/>
  <c r="U2907" i="5"/>
  <c r="U2908" i="5"/>
  <c r="U2909" i="5"/>
  <c r="U2910" i="5"/>
  <c r="U2911" i="5"/>
  <c r="U2912" i="5"/>
  <c r="U2913" i="5"/>
  <c r="U2914" i="5"/>
  <c r="U2915" i="5"/>
  <c r="U2916" i="5"/>
  <c r="U2917" i="5"/>
  <c r="U2918" i="5"/>
  <c r="U2919" i="5"/>
  <c r="U2920" i="5"/>
  <c r="U2921" i="5"/>
  <c r="U2922" i="5"/>
  <c r="U2923" i="5"/>
  <c r="U2924" i="5"/>
  <c r="U2925" i="5"/>
  <c r="U2926" i="5"/>
  <c r="U2927" i="5"/>
  <c r="U2928" i="5"/>
  <c r="U2929" i="5"/>
  <c r="U2930" i="5"/>
  <c r="U2931" i="5"/>
  <c r="U2932" i="5"/>
  <c r="U2933" i="5"/>
  <c r="U2934" i="5"/>
  <c r="U2935" i="5"/>
  <c r="U2936" i="5"/>
  <c r="U2937" i="5"/>
  <c r="U2938" i="5"/>
  <c r="U2939" i="5"/>
  <c r="U2940" i="5"/>
  <c r="U2941" i="5"/>
  <c r="U2942" i="5"/>
  <c r="U2943" i="5"/>
  <c r="U2944" i="5"/>
  <c r="U2945" i="5"/>
  <c r="U2946" i="5"/>
  <c r="U2947" i="5"/>
  <c r="U2948" i="5"/>
  <c r="U2949" i="5"/>
  <c r="U2950" i="5"/>
  <c r="U2951" i="5"/>
  <c r="U2952" i="5"/>
  <c r="U2953" i="5"/>
  <c r="U2954" i="5"/>
  <c r="U2955" i="5"/>
  <c r="U2956" i="5"/>
  <c r="U2957" i="5"/>
  <c r="U2958" i="5"/>
  <c r="U2959" i="5"/>
  <c r="U2960" i="5"/>
  <c r="U2961" i="5"/>
  <c r="U2962" i="5"/>
  <c r="U2963" i="5"/>
  <c r="U2964" i="5"/>
  <c r="U2965" i="5"/>
  <c r="U2966" i="5"/>
  <c r="U2967" i="5"/>
  <c r="U2968" i="5"/>
  <c r="U2969" i="5"/>
  <c r="U2970" i="5"/>
  <c r="U2971" i="5"/>
  <c r="U2972" i="5"/>
  <c r="U2973" i="5"/>
  <c r="U2974" i="5"/>
  <c r="U2975" i="5"/>
  <c r="U2976" i="5"/>
  <c r="U2977" i="5"/>
  <c r="U2978" i="5"/>
  <c r="U2979" i="5"/>
  <c r="U2980" i="5"/>
  <c r="U2981" i="5"/>
  <c r="U2982" i="5"/>
  <c r="U2983" i="5"/>
  <c r="U2984" i="5"/>
  <c r="U2985" i="5"/>
  <c r="U2986" i="5"/>
  <c r="U2987" i="5"/>
  <c r="U2988" i="5"/>
  <c r="U2989" i="5"/>
  <c r="U2990" i="5"/>
  <c r="U2991" i="5"/>
  <c r="U2992" i="5"/>
  <c r="U2993" i="5"/>
  <c r="U2994" i="5"/>
  <c r="U2995" i="5"/>
  <c r="U2996" i="5"/>
  <c r="U2997" i="5"/>
  <c r="U2998" i="5"/>
  <c r="U2999" i="5"/>
  <c r="U3000" i="5"/>
  <c r="U3001" i="5"/>
  <c r="U3002" i="5"/>
  <c r="U3003" i="5"/>
  <c r="U3004" i="5"/>
  <c r="U3005" i="5"/>
  <c r="U3006" i="5"/>
  <c r="U3007" i="5"/>
  <c r="U3008" i="5"/>
  <c r="U3009" i="5"/>
  <c r="U3010" i="5"/>
  <c r="U3011" i="5"/>
  <c r="U3012" i="5"/>
  <c r="U3013" i="5"/>
  <c r="U3014" i="5"/>
  <c r="U3015" i="5"/>
  <c r="U3016" i="5"/>
  <c r="U3017" i="5"/>
  <c r="U3018" i="5"/>
  <c r="U3019" i="5"/>
  <c r="U3020" i="5"/>
  <c r="U3021" i="5"/>
  <c r="U3022" i="5"/>
  <c r="U3023" i="5"/>
  <c r="U3024" i="5"/>
  <c r="U3025" i="5"/>
  <c r="U3026" i="5"/>
  <c r="U3027" i="5"/>
  <c r="U3028" i="5"/>
  <c r="U3029" i="5"/>
  <c r="U3030" i="5"/>
  <c r="U3031" i="5"/>
  <c r="U3032" i="5"/>
  <c r="U3033" i="5"/>
  <c r="U3034" i="5"/>
  <c r="U3035" i="5"/>
  <c r="U3036" i="5"/>
  <c r="U3037" i="5"/>
  <c r="U3038" i="5"/>
  <c r="U3039" i="5"/>
  <c r="U3040" i="5"/>
  <c r="U3041" i="5"/>
  <c r="U3042" i="5"/>
  <c r="U3043" i="5"/>
  <c r="U3044" i="5"/>
  <c r="U3045" i="5"/>
  <c r="U3046" i="5"/>
  <c r="U3047" i="5"/>
  <c r="U3048" i="5"/>
  <c r="U3049" i="5"/>
  <c r="U3050" i="5"/>
  <c r="U3051" i="5"/>
  <c r="U3052" i="5"/>
  <c r="U3053" i="5"/>
  <c r="U3054" i="5"/>
  <c r="U3055" i="5"/>
  <c r="U3056" i="5"/>
  <c r="U3057" i="5"/>
  <c r="U3058" i="5"/>
  <c r="U3059" i="5"/>
  <c r="U3060" i="5"/>
  <c r="U3061" i="5"/>
  <c r="U3062" i="5"/>
  <c r="U3063" i="5"/>
  <c r="U3064" i="5"/>
  <c r="U3065" i="5"/>
  <c r="U3066" i="5"/>
  <c r="U3067" i="5"/>
  <c r="U3068" i="5"/>
  <c r="U3069" i="5"/>
  <c r="U3070" i="5"/>
  <c r="U3071" i="5"/>
  <c r="U3072" i="5"/>
  <c r="U3073" i="5"/>
  <c r="U3074" i="5"/>
  <c r="U3075" i="5"/>
  <c r="U3076" i="5"/>
  <c r="U3077" i="5"/>
  <c r="U3078" i="5"/>
  <c r="U3079" i="5"/>
  <c r="U3080" i="5"/>
  <c r="U3081" i="5"/>
  <c r="U3082" i="5"/>
  <c r="U3083" i="5"/>
  <c r="U3084" i="5"/>
  <c r="U3085" i="5"/>
  <c r="U3086" i="5"/>
  <c r="U3087" i="5"/>
  <c r="U3088" i="5"/>
  <c r="U3089" i="5"/>
  <c r="U3090" i="5"/>
  <c r="U3091" i="5"/>
  <c r="U3092" i="5"/>
  <c r="U3093" i="5"/>
  <c r="U3094" i="5"/>
  <c r="U3095" i="5"/>
  <c r="U3096" i="5"/>
  <c r="U3097" i="5"/>
  <c r="U3098" i="5"/>
  <c r="U3099" i="5"/>
  <c r="U3100" i="5"/>
  <c r="U3101" i="5"/>
  <c r="U3102" i="5"/>
  <c r="U3103" i="5"/>
  <c r="U3104" i="5"/>
  <c r="U3105" i="5"/>
  <c r="U3106" i="5"/>
  <c r="U3107" i="5"/>
  <c r="U3108" i="5"/>
  <c r="U3109" i="5"/>
  <c r="U3110" i="5"/>
  <c r="U3111" i="5"/>
  <c r="U3112" i="5"/>
  <c r="U3113" i="5"/>
  <c r="U3114" i="5"/>
  <c r="U3115" i="5"/>
  <c r="U3116" i="5"/>
  <c r="U3117" i="5"/>
  <c r="U3118" i="5"/>
  <c r="U3119" i="5"/>
  <c r="U3120" i="5"/>
  <c r="U3121" i="5"/>
  <c r="U3122" i="5"/>
  <c r="U3123" i="5"/>
  <c r="U3124" i="5"/>
  <c r="U3125" i="5"/>
  <c r="U3126" i="5"/>
  <c r="U3127" i="5"/>
  <c r="U3128" i="5"/>
  <c r="U3129" i="5"/>
  <c r="U3130" i="5"/>
  <c r="U3131" i="5"/>
  <c r="U3132" i="5"/>
  <c r="U3133" i="5"/>
  <c r="U3134" i="5"/>
  <c r="U3135" i="5"/>
  <c r="U3136" i="5"/>
  <c r="U3137" i="5"/>
  <c r="U3138" i="5"/>
  <c r="U3139" i="5"/>
  <c r="U3140" i="5"/>
  <c r="U3141" i="5"/>
  <c r="U3142" i="5"/>
  <c r="U3143" i="5"/>
  <c r="U3144" i="5"/>
  <c r="U3145" i="5"/>
  <c r="U3146" i="5"/>
  <c r="U3147" i="5"/>
  <c r="U3148" i="5"/>
  <c r="U3149" i="5"/>
  <c r="U3150" i="5"/>
  <c r="U3151" i="5"/>
  <c r="U3152" i="5"/>
  <c r="U3153" i="5"/>
  <c r="U3154" i="5"/>
  <c r="U3155" i="5"/>
  <c r="U3156" i="5"/>
  <c r="U3157" i="5"/>
  <c r="U3158" i="5"/>
  <c r="U3159" i="5"/>
  <c r="U3160" i="5"/>
  <c r="U3161" i="5"/>
  <c r="U3162" i="5"/>
  <c r="U3163" i="5"/>
  <c r="U3164" i="5"/>
  <c r="U3165" i="5"/>
  <c r="U3166" i="5"/>
  <c r="U3167" i="5"/>
  <c r="U3168" i="5"/>
  <c r="U3169" i="5"/>
  <c r="U3170" i="5"/>
  <c r="U3171" i="5"/>
  <c r="U3172" i="5"/>
  <c r="U3173" i="5"/>
  <c r="U3174" i="5"/>
  <c r="U3175" i="5"/>
  <c r="U3176" i="5"/>
  <c r="U3177" i="5"/>
  <c r="U3178" i="5"/>
  <c r="U3179" i="5"/>
  <c r="U3180" i="5"/>
  <c r="U3181" i="5"/>
  <c r="U3182" i="5"/>
  <c r="U3183" i="5"/>
  <c r="U3184" i="5"/>
  <c r="U3185" i="5"/>
  <c r="U3186" i="5"/>
  <c r="U3187" i="5"/>
  <c r="U3188" i="5"/>
  <c r="U3189" i="5"/>
  <c r="U3190" i="5"/>
  <c r="U3191" i="5"/>
  <c r="U3192" i="5"/>
  <c r="U3193" i="5"/>
  <c r="U3194" i="5"/>
  <c r="U3195" i="5"/>
  <c r="U3196" i="5"/>
  <c r="U3197" i="5"/>
  <c r="U3198" i="5"/>
  <c r="U3199" i="5"/>
  <c r="U3200" i="5"/>
  <c r="U3201" i="5"/>
  <c r="U3202" i="5"/>
  <c r="U3203" i="5"/>
  <c r="U3204" i="5"/>
  <c r="U3205" i="5"/>
  <c r="U3206" i="5"/>
  <c r="U3207" i="5"/>
  <c r="U3208" i="5"/>
  <c r="U3209" i="5"/>
  <c r="U3210" i="5"/>
  <c r="U3211" i="5"/>
  <c r="U3212" i="5"/>
  <c r="U3213" i="5"/>
  <c r="U3214" i="5"/>
  <c r="U3215" i="5"/>
  <c r="U3216" i="5"/>
  <c r="U3217" i="5"/>
  <c r="U3218" i="5"/>
  <c r="U3219" i="5"/>
  <c r="U3220" i="5"/>
  <c r="U3221" i="5"/>
  <c r="U3222" i="5"/>
  <c r="U3223" i="5"/>
  <c r="U3224" i="5"/>
  <c r="U3225" i="5"/>
  <c r="U3226" i="5"/>
  <c r="U3227" i="5"/>
  <c r="U3228" i="5"/>
  <c r="U3229" i="5"/>
  <c r="U3230" i="5"/>
  <c r="U3231" i="5"/>
  <c r="U3232" i="5"/>
  <c r="U3233" i="5"/>
  <c r="U3234" i="5"/>
  <c r="U3235" i="5"/>
  <c r="U3236" i="5"/>
  <c r="U3237" i="5"/>
  <c r="U3238" i="5"/>
  <c r="U3239" i="5"/>
  <c r="U3240" i="5"/>
  <c r="U3241" i="5"/>
  <c r="U3242" i="5"/>
  <c r="U3243" i="5"/>
  <c r="U3244" i="5"/>
  <c r="U3245" i="5"/>
  <c r="U3246" i="5"/>
  <c r="U3247" i="5"/>
  <c r="U3248" i="5"/>
  <c r="U3249" i="5"/>
  <c r="U3250" i="5"/>
  <c r="U3251" i="5"/>
  <c r="U3252" i="5"/>
  <c r="U3253" i="5"/>
  <c r="U3254" i="5"/>
  <c r="U3255" i="5"/>
  <c r="U3256" i="5"/>
  <c r="U3257" i="5"/>
  <c r="U3258" i="5"/>
  <c r="U3259" i="5"/>
  <c r="U3260" i="5"/>
  <c r="U3261" i="5"/>
  <c r="U3262" i="5"/>
  <c r="U3263" i="5"/>
  <c r="U3264" i="5"/>
  <c r="U3265" i="5"/>
  <c r="U3266" i="5"/>
  <c r="U3267" i="5"/>
  <c r="U3268" i="5"/>
  <c r="U3269" i="5"/>
  <c r="U3270" i="5"/>
  <c r="U3271" i="5"/>
  <c r="U3272" i="5"/>
  <c r="U3273" i="5"/>
  <c r="U3274" i="5"/>
  <c r="U3275" i="5"/>
  <c r="U3276" i="5"/>
  <c r="U3277" i="5"/>
  <c r="U3278" i="5"/>
  <c r="U3279" i="5"/>
  <c r="U3280" i="5"/>
  <c r="U3281" i="5"/>
  <c r="U3282" i="5"/>
  <c r="U3283" i="5"/>
  <c r="U3284" i="5"/>
  <c r="U3285" i="5"/>
  <c r="U3286" i="5"/>
  <c r="U3287" i="5"/>
  <c r="U3288" i="5"/>
  <c r="U3289" i="5"/>
  <c r="U3290" i="5"/>
  <c r="U3291" i="5"/>
  <c r="U3292" i="5"/>
  <c r="U3293" i="5"/>
  <c r="U3294" i="5"/>
  <c r="U3295" i="5"/>
  <c r="U3296" i="5"/>
  <c r="U3297" i="5"/>
  <c r="U3298" i="5"/>
  <c r="U3299" i="5"/>
  <c r="U3300" i="5"/>
  <c r="U3301" i="5"/>
  <c r="U3302" i="5"/>
  <c r="U3303" i="5"/>
  <c r="U3304" i="5"/>
  <c r="U3305" i="5"/>
  <c r="U3306" i="5"/>
  <c r="U3307" i="5"/>
  <c r="U3308" i="5"/>
  <c r="U3309" i="5"/>
  <c r="U3310" i="5"/>
  <c r="U3311" i="5"/>
  <c r="U3312" i="5"/>
  <c r="U3313" i="5"/>
  <c r="U3314" i="5"/>
  <c r="U3315" i="5"/>
  <c r="U3316" i="5"/>
  <c r="U3317" i="5"/>
  <c r="U3318" i="5"/>
  <c r="U3319" i="5"/>
  <c r="U3320" i="5"/>
  <c r="U3321" i="5"/>
  <c r="U3322" i="5"/>
  <c r="U3323" i="5"/>
  <c r="U3324" i="5"/>
  <c r="U3325" i="5"/>
  <c r="U3326" i="5"/>
  <c r="U3327" i="5"/>
  <c r="U3328" i="5"/>
  <c r="U3329" i="5"/>
  <c r="U3330" i="5"/>
  <c r="U3331" i="5"/>
  <c r="U3332" i="5"/>
  <c r="U3333" i="5"/>
  <c r="U3334" i="5"/>
  <c r="U3335" i="5"/>
  <c r="U3336" i="5"/>
  <c r="U3337" i="5"/>
  <c r="U3338" i="5"/>
  <c r="U3339" i="5"/>
  <c r="U3340" i="5"/>
  <c r="U3341" i="5"/>
  <c r="U3342" i="5"/>
  <c r="U3343" i="5"/>
  <c r="U3344" i="5"/>
  <c r="U3345" i="5"/>
  <c r="U3346" i="5"/>
  <c r="U3347" i="5"/>
  <c r="U3348" i="5"/>
  <c r="U3349" i="5"/>
  <c r="U3350" i="5"/>
  <c r="U3351" i="5"/>
  <c r="U3352" i="5"/>
  <c r="U3353" i="5"/>
  <c r="U3354" i="5"/>
  <c r="U3355" i="5"/>
  <c r="U3356" i="5"/>
  <c r="U3357" i="5"/>
  <c r="U3358" i="5"/>
  <c r="U3359" i="5"/>
  <c r="U3360" i="5"/>
  <c r="U3361" i="5"/>
  <c r="U3362" i="5"/>
  <c r="U3363" i="5"/>
  <c r="U3364" i="5"/>
  <c r="U3365" i="5"/>
  <c r="U3366" i="5"/>
  <c r="U3367" i="5"/>
  <c r="U3368" i="5"/>
  <c r="U3369" i="5"/>
  <c r="U3370" i="5"/>
  <c r="U3371" i="5"/>
  <c r="U3372" i="5"/>
  <c r="U3373" i="5"/>
  <c r="U3374" i="5"/>
  <c r="U3375" i="5"/>
  <c r="U3376" i="5"/>
  <c r="U3377" i="5"/>
  <c r="U3378" i="5"/>
  <c r="U3379" i="5"/>
  <c r="U3380" i="5"/>
  <c r="U3381" i="5"/>
  <c r="U3382" i="5"/>
  <c r="U3383" i="5"/>
  <c r="U3384" i="5"/>
  <c r="U3385" i="5"/>
  <c r="U3386" i="5"/>
  <c r="U3387" i="5"/>
  <c r="U3388" i="5"/>
  <c r="U3389" i="5"/>
  <c r="U3390" i="5"/>
  <c r="U3391" i="5"/>
  <c r="U3392" i="5"/>
  <c r="U3393" i="5"/>
  <c r="U3394" i="5"/>
  <c r="U3395" i="5"/>
  <c r="U3396" i="5"/>
  <c r="U3397" i="5"/>
  <c r="U3398" i="5"/>
  <c r="U3399" i="5"/>
  <c r="U3400" i="5"/>
  <c r="U3401" i="5"/>
  <c r="U3402" i="5"/>
  <c r="U3403" i="5"/>
  <c r="U3404" i="5"/>
  <c r="U3405" i="5"/>
  <c r="U3406" i="5"/>
  <c r="U3407" i="5"/>
  <c r="U3408" i="5"/>
  <c r="U3409" i="5"/>
  <c r="U3410" i="5"/>
  <c r="U3411" i="5"/>
  <c r="U3412" i="5"/>
  <c r="U3413" i="5"/>
  <c r="U3414" i="5"/>
  <c r="U3415" i="5"/>
  <c r="U3416" i="5"/>
  <c r="U3417" i="5"/>
  <c r="U3418" i="5"/>
  <c r="U3419" i="5"/>
  <c r="U3420" i="5"/>
  <c r="U3421" i="5"/>
  <c r="U3422" i="5"/>
  <c r="U3423" i="5"/>
  <c r="U3424" i="5"/>
  <c r="U3425" i="5"/>
  <c r="U3426" i="5"/>
  <c r="U3427" i="5"/>
  <c r="U3428" i="5"/>
  <c r="U3429" i="5"/>
  <c r="U3430" i="5"/>
  <c r="U3431" i="5"/>
  <c r="U3432" i="5"/>
  <c r="U3433" i="5"/>
  <c r="U3434" i="5"/>
  <c r="U3435" i="5"/>
  <c r="U3436" i="5"/>
  <c r="U3437" i="5"/>
  <c r="U3438" i="5"/>
  <c r="U3439" i="5"/>
  <c r="U3440" i="5"/>
  <c r="U3441" i="5"/>
  <c r="U3442" i="5"/>
  <c r="U3443" i="5"/>
  <c r="U3444" i="5"/>
  <c r="U3445" i="5"/>
  <c r="U3446" i="5"/>
  <c r="U3447" i="5"/>
  <c r="U3448" i="5"/>
  <c r="U3449" i="5"/>
  <c r="U3450" i="5"/>
  <c r="U3451" i="5"/>
  <c r="U3452" i="5"/>
  <c r="U3453" i="5"/>
  <c r="U3454" i="5"/>
  <c r="U3455" i="5"/>
  <c r="U3456" i="5"/>
  <c r="U3457" i="5"/>
  <c r="U3458" i="5"/>
  <c r="U3459" i="5"/>
  <c r="U3460" i="5"/>
  <c r="U3461" i="5"/>
  <c r="U3462" i="5"/>
  <c r="U3463" i="5"/>
  <c r="U3464" i="5"/>
  <c r="U3465" i="5"/>
  <c r="U3466" i="5"/>
  <c r="U3467" i="5"/>
  <c r="U3468" i="5"/>
  <c r="U3469" i="5"/>
  <c r="U3470" i="5"/>
  <c r="U3471" i="5"/>
  <c r="U3472" i="5"/>
  <c r="U3473" i="5"/>
  <c r="U3474" i="5"/>
  <c r="U3475" i="5"/>
  <c r="U3476" i="5"/>
  <c r="U3477" i="5"/>
  <c r="U3478" i="5"/>
  <c r="U3479" i="5"/>
  <c r="U3480" i="5"/>
  <c r="U3481" i="5"/>
  <c r="U3482" i="5"/>
  <c r="U3483" i="5"/>
  <c r="U3484" i="5"/>
  <c r="U3485" i="5"/>
  <c r="U3486" i="5"/>
  <c r="U3487" i="5"/>
  <c r="U3488" i="5"/>
  <c r="U3489" i="5"/>
  <c r="U3490" i="5"/>
  <c r="U3491" i="5"/>
  <c r="U3492" i="5"/>
  <c r="U3493" i="5"/>
  <c r="U3494" i="5"/>
  <c r="U3495" i="5"/>
  <c r="U3496" i="5"/>
  <c r="U3497" i="5"/>
  <c r="U3498" i="5"/>
  <c r="U3499" i="5"/>
  <c r="U3500" i="5"/>
  <c r="U3501" i="5"/>
  <c r="U3502" i="5"/>
  <c r="U3503" i="5"/>
  <c r="U3504" i="5"/>
  <c r="U3505" i="5"/>
  <c r="U3506" i="5"/>
  <c r="U3507" i="5"/>
  <c r="U3508" i="5"/>
  <c r="U3509" i="5"/>
  <c r="U3510" i="5"/>
  <c r="U3511" i="5"/>
  <c r="U3512" i="5"/>
  <c r="U3513" i="5"/>
  <c r="U3514" i="5"/>
  <c r="U3515" i="5"/>
  <c r="U3516" i="5"/>
  <c r="U3517" i="5"/>
  <c r="U3518" i="5"/>
  <c r="U3519" i="5"/>
  <c r="U3520" i="5"/>
  <c r="U3521" i="5"/>
  <c r="U3522" i="5"/>
  <c r="U3523" i="5"/>
  <c r="U3524" i="5"/>
  <c r="U3525" i="5"/>
  <c r="U3526" i="5"/>
  <c r="U3527" i="5"/>
  <c r="U3528" i="5"/>
  <c r="U3529" i="5"/>
  <c r="U3530" i="5"/>
  <c r="U3531" i="5"/>
  <c r="U3532" i="5"/>
  <c r="U3533" i="5"/>
  <c r="U3534" i="5"/>
  <c r="U3535" i="5"/>
  <c r="U3536" i="5"/>
  <c r="U3537" i="5"/>
  <c r="U3538" i="5"/>
  <c r="U3539" i="5"/>
  <c r="U3540" i="5"/>
  <c r="U3541" i="5"/>
  <c r="U3542" i="5"/>
  <c r="U3543" i="5"/>
  <c r="U3544" i="5"/>
  <c r="U3545" i="5"/>
  <c r="U3546" i="5"/>
  <c r="U3547" i="5"/>
  <c r="U3548" i="5"/>
  <c r="U3549" i="5"/>
  <c r="U3550" i="5"/>
  <c r="U3551" i="5"/>
  <c r="U3552" i="5"/>
  <c r="U3553" i="5"/>
  <c r="U3554" i="5"/>
  <c r="U3555" i="5"/>
  <c r="U3556" i="5"/>
  <c r="U3557" i="5"/>
  <c r="U3558" i="5"/>
  <c r="U3559" i="5"/>
  <c r="U3560" i="5"/>
  <c r="U3561" i="5"/>
  <c r="U3562" i="5"/>
  <c r="U3563" i="5"/>
  <c r="U3564" i="5"/>
  <c r="U3565" i="5"/>
  <c r="U3566" i="5"/>
  <c r="U3567" i="5"/>
  <c r="U3568" i="5"/>
  <c r="U3569" i="5"/>
  <c r="U3570" i="5"/>
  <c r="U3571" i="5"/>
  <c r="U3572" i="5"/>
  <c r="U3573" i="5"/>
  <c r="U3574" i="5"/>
  <c r="U3575" i="5"/>
  <c r="U3576" i="5"/>
  <c r="U3577" i="5"/>
  <c r="U3578" i="5"/>
  <c r="U3579" i="5"/>
  <c r="U3580" i="5"/>
  <c r="U3581" i="5"/>
  <c r="U3582" i="5"/>
  <c r="U3583" i="5"/>
  <c r="U3584" i="5"/>
  <c r="U3585" i="5"/>
  <c r="U3586" i="5"/>
  <c r="U3587" i="5"/>
  <c r="U3588" i="5"/>
  <c r="U3589" i="5"/>
  <c r="U3590" i="5"/>
  <c r="U3591" i="5"/>
  <c r="U3592" i="5"/>
  <c r="U3593" i="5"/>
  <c r="U3594" i="5"/>
  <c r="U3595" i="5"/>
  <c r="U3596" i="5"/>
  <c r="U3597" i="5"/>
  <c r="U3598" i="5"/>
  <c r="U3599" i="5"/>
  <c r="U3600" i="5"/>
  <c r="U3601" i="5"/>
  <c r="U3602" i="5"/>
  <c r="U3603" i="5"/>
  <c r="U3604" i="5"/>
  <c r="U3605" i="5"/>
  <c r="U3606" i="5"/>
  <c r="U3607" i="5"/>
  <c r="U3608" i="5"/>
  <c r="U3609" i="5"/>
  <c r="U3610" i="5"/>
  <c r="U3611" i="5"/>
  <c r="U3612" i="5"/>
  <c r="U3613" i="5"/>
  <c r="U3614" i="5"/>
  <c r="U3615" i="5"/>
  <c r="U3616" i="5"/>
  <c r="U3617" i="5"/>
  <c r="U3618" i="5"/>
  <c r="U3619" i="5"/>
  <c r="U3620" i="5"/>
  <c r="U3621" i="5"/>
  <c r="U3622" i="5"/>
  <c r="U3623" i="5"/>
  <c r="U3624" i="5"/>
  <c r="U3625" i="5"/>
  <c r="U3626" i="5"/>
  <c r="U3627" i="5"/>
  <c r="U3628" i="5"/>
  <c r="U3629" i="5"/>
  <c r="U3630" i="5"/>
  <c r="U3631" i="5"/>
  <c r="U3632" i="5"/>
  <c r="U3633" i="5"/>
  <c r="U3634" i="5"/>
  <c r="U3635" i="5"/>
  <c r="U3636" i="5"/>
  <c r="U3637" i="5"/>
  <c r="U3638" i="5"/>
  <c r="U3639" i="5"/>
  <c r="U3640" i="5"/>
  <c r="U3641" i="5"/>
  <c r="U3642" i="5"/>
  <c r="U3643" i="5"/>
  <c r="U3644" i="5"/>
  <c r="U3645" i="5"/>
  <c r="U3646" i="5"/>
  <c r="U3647" i="5"/>
  <c r="U3648" i="5"/>
  <c r="U3649" i="5"/>
  <c r="U3650" i="5"/>
  <c r="U3651" i="5"/>
  <c r="U3652" i="5"/>
  <c r="U3653" i="5"/>
  <c r="U3654" i="5"/>
  <c r="U3655" i="5"/>
  <c r="U3656" i="5"/>
  <c r="U3657" i="5"/>
  <c r="U3658" i="5"/>
  <c r="U3659" i="5"/>
  <c r="U3660" i="5"/>
  <c r="U3661" i="5"/>
  <c r="U3662" i="5"/>
  <c r="U3663" i="5"/>
  <c r="U3664" i="5"/>
  <c r="U3665" i="5"/>
  <c r="U3666" i="5"/>
  <c r="U3667" i="5"/>
  <c r="U3668" i="5"/>
  <c r="U3669" i="5"/>
  <c r="U3670" i="5"/>
  <c r="U3671" i="5"/>
  <c r="U3672" i="5"/>
  <c r="U3673" i="5"/>
  <c r="U3674" i="5"/>
  <c r="U3675" i="5"/>
  <c r="U3676" i="5"/>
  <c r="U3677" i="5"/>
  <c r="U3678" i="5"/>
  <c r="U3679" i="5"/>
  <c r="U3680" i="5"/>
  <c r="U3681" i="5"/>
  <c r="U3682" i="5"/>
  <c r="U3683" i="5"/>
  <c r="U3684" i="5"/>
  <c r="U3685" i="5"/>
  <c r="U3686" i="5"/>
  <c r="U3687" i="5"/>
  <c r="U3688" i="5"/>
  <c r="U3689" i="5"/>
  <c r="U3690" i="5"/>
  <c r="U3691" i="5"/>
  <c r="U3692" i="5"/>
  <c r="U3693" i="5"/>
  <c r="U3694" i="5"/>
  <c r="U3695" i="5"/>
  <c r="U3696" i="5"/>
  <c r="U3697" i="5"/>
  <c r="U3698" i="5"/>
  <c r="U3699" i="5"/>
  <c r="U3700" i="5"/>
  <c r="U3701" i="5"/>
  <c r="U3702" i="5"/>
  <c r="U3703" i="5"/>
  <c r="U3704" i="5"/>
  <c r="U3705" i="5"/>
  <c r="U3706" i="5"/>
  <c r="U3707" i="5"/>
  <c r="U3708" i="5"/>
  <c r="U3709" i="5"/>
  <c r="U3710" i="5"/>
  <c r="U3711" i="5"/>
  <c r="U3712" i="5"/>
  <c r="U3713" i="5"/>
  <c r="U3714" i="5"/>
  <c r="U3715" i="5"/>
  <c r="U3716" i="5"/>
  <c r="U3717" i="5"/>
  <c r="U3718" i="5"/>
  <c r="U3719" i="5"/>
  <c r="U3720" i="5"/>
  <c r="U3721" i="5"/>
  <c r="U3722" i="5"/>
  <c r="U3723" i="5"/>
  <c r="U3724" i="5"/>
  <c r="U3725" i="5"/>
  <c r="U3726" i="5"/>
  <c r="U3727" i="5"/>
  <c r="U3728" i="5"/>
  <c r="U3729" i="5"/>
  <c r="U3730" i="5"/>
  <c r="U3731" i="5"/>
  <c r="U3732" i="5"/>
  <c r="U3733" i="5"/>
  <c r="U3734" i="5"/>
  <c r="U3735" i="5"/>
  <c r="U3736" i="5"/>
  <c r="U3737" i="5"/>
  <c r="U3738" i="5"/>
  <c r="U3739" i="5"/>
  <c r="U3740" i="5"/>
  <c r="U3741" i="5"/>
  <c r="U3742" i="5"/>
  <c r="U3743" i="5"/>
  <c r="U3744" i="5"/>
  <c r="U3745" i="5"/>
  <c r="U3746" i="5"/>
  <c r="U3747" i="5"/>
  <c r="U3748" i="5"/>
  <c r="U3749" i="5"/>
  <c r="U3750" i="5"/>
  <c r="U3751" i="5"/>
  <c r="U3752" i="5"/>
  <c r="U3753" i="5"/>
  <c r="U3754" i="5"/>
  <c r="U3755" i="5"/>
  <c r="U3756" i="5"/>
  <c r="U3757" i="5"/>
  <c r="U3758" i="5"/>
  <c r="U3759" i="5"/>
  <c r="U3760" i="5"/>
  <c r="U3761" i="5"/>
  <c r="U3762" i="5"/>
  <c r="U3763" i="5"/>
  <c r="U3764" i="5"/>
  <c r="U3765" i="5"/>
  <c r="U3766" i="5"/>
  <c r="U3767" i="5"/>
  <c r="U3768" i="5"/>
  <c r="U3769" i="5"/>
  <c r="U3770" i="5"/>
  <c r="U3771" i="5"/>
  <c r="U3772" i="5"/>
  <c r="U3773" i="5"/>
  <c r="U3774" i="5"/>
  <c r="U3775" i="5"/>
  <c r="U3776" i="5"/>
  <c r="U3777" i="5"/>
  <c r="U3778" i="5"/>
  <c r="U3779" i="5"/>
  <c r="U3780" i="5"/>
  <c r="U3781" i="5"/>
  <c r="U3782" i="5"/>
  <c r="U3783" i="5"/>
  <c r="U3784" i="5"/>
  <c r="U3785" i="5"/>
  <c r="U3786" i="5"/>
  <c r="U3787" i="5"/>
  <c r="U3788" i="5"/>
  <c r="U3789" i="5"/>
  <c r="U3790" i="5"/>
  <c r="U3791" i="5"/>
  <c r="U3792" i="5"/>
  <c r="U3793" i="5"/>
  <c r="U3794" i="5"/>
  <c r="U3795" i="5"/>
  <c r="U3796" i="5"/>
  <c r="U3797" i="5"/>
  <c r="U3798" i="5"/>
  <c r="U3799" i="5"/>
  <c r="U3800" i="5"/>
  <c r="U3801" i="5"/>
  <c r="U3802" i="5"/>
  <c r="U3803" i="5"/>
  <c r="U3804" i="5"/>
  <c r="U3805" i="5"/>
  <c r="U3806" i="5"/>
  <c r="U3807" i="5"/>
  <c r="U3808" i="5"/>
  <c r="U3809" i="5"/>
  <c r="U3810" i="5"/>
  <c r="U3811" i="5"/>
  <c r="U3812" i="5"/>
  <c r="U3813" i="5"/>
  <c r="U3814" i="5"/>
  <c r="U3815" i="5"/>
  <c r="U3816" i="5"/>
  <c r="U3817" i="5"/>
  <c r="U3818" i="5"/>
  <c r="U3819" i="5"/>
  <c r="U3820" i="5"/>
  <c r="U3821" i="5"/>
  <c r="U3822" i="5"/>
  <c r="U3823" i="5"/>
  <c r="U3824" i="5"/>
  <c r="U3825" i="5"/>
  <c r="U3826" i="5"/>
  <c r="U3827" i="5"/>
  <c r="U3828" i="5"/>
  <c r="U3829" i="5"/>
  <c r="U3830" i="5"/>
  <c r="U3831" i="5"/>
  <c r="U3832" i="5"/>
  <c r="U3833" i="5"/>
  <c r="U3834" i="5"/>
  <c r="U3835" i="5"/>
  <c r="U3836" i="5"/>
  <c r="U3837" i="5"/>
  <c r="U3838" i="5"/>
  <c r="U3839" i="5"/>
  <c r="U3840" i="5"/>
  <c r="U3841" i="5"/>
  <c r="U3842" i="5"/>
  <c r="U3843" i="5"/>
  <c r="U3844" i="5"/>
  <c r="U3845" i="5"/>
  <c r="U3846" i="5"/>
  <c r="U3847" i="5"/>
  <c r="U3848" i="5"/>
  <c r="U3849" i="5"/>
  <c r="U3850" i="5"/>
  <c r="U3851" i="5"/>
  <c r="U3852" i="5"/>
  <c r="U3853" i="5"/>
  <c r="U3854" i="5"/>
  <c r="U3855" i="5"/>
  <c r="U3856" i="5"/>
  <c r="U3857" i="5"/>
  <c r="U3858" i="5"/>
  <c r="U3859" i="5"/>
  <c r="U3860" i="5"/>
  <c r="U3861" i="5"/>
  <c r="U3862" i="5"/>
  <c r="U3863" i="5"/>
  <c r="U3864" i="5"/>
  <c r="U3865" i="5"/>
  <c r="U3866" i="5"/>
  <c r="U3867" i="5"/>
  <c r="U3868" i="5"/>
  <c r="U3869" i="5"/>
  <c r="U3870" i="5"/>
  <c r="U3871" i="5"/>
  <c r="U3872" i="5"/>
  <c r="U3873" i="5"/>
  <c r="U3874" i="5"/>
  <c r="U3875" i="5"/>
  <c r="U3876" i="5"/>
  <c r="U3877" i="5"/>
  <c r="U3878" i="5"/>
  <c r="U3879" i="5"/>
  <c r="U3880" i="5"/>
  <c r="U3881" i="5"/>
  <c r="U3882" i="5"/>
  <c r="U3883" i="5"/>
  <c r="U3884" i="5"/>
  <c r="U3885" i="5"/>
  <c r="U3886" i="5"/>
  <c r="U3887" i="5"/>
  <c r="U3888" i="5"/>
  <c r="U3889" i="5"/>
  <c r="U3890" i="5"/>
  <c r="U3891" i="5"/>
  <c r="U3892" i="5"/>
  <c r="U3893" i="5"/>
  <c r="U3894" i="5"/>
  <c r="U3895" i="5"/>
  <c r="U3896" i="5"/>
  <c r="U3897" i="5"/>
  <c r="U3898" i="5"/>
  <c r="U3899" i="5"/>
  <c r="U3900" i="5"/>
  <c r="U3901" i="5"/>
  <c r="U3902" i="5"/>
  <c r="U3903" i="5"/>
  <c r="U3904" i="5"/>
  <c r="U3905" i="5"/>
  <c r="U3906" i="5"/>
  <c r="U3907" i="5"/>
  <c r="U3908" i="5"/>
  <c r="U3909" i="5"/>
  <c r="U3910" i="5"/>
  <c r="U3911" i="5"/>
  <c r="U3912" i="5"/>
  <c r="U3913" i="5"/>
  <c r="U3914" i="5"/>
  <c r="U3915" i="5"/>
  <c r="U3916" i="5"/>
  <c r="U3917" i="5"/>
  <c r="U3918" i="5"/>
  <c r="U3919" i="5"/>
  <c r="U3920" i="5"/>
  <c r="U3921" i="5"/>
  <c r="U3922" i="5"/>
  <c r="U3923" i="5"/>
  <c r="U3924" i="5"/>
  <c r="U3925" i="5"/>
  <c r="U3926" i="5"/>
  <c r="U3927" i="5"/>
  <c r="U3928" i="5"/>
  <c r="U3929" i="5"/>
  <c r="U3930" i="5"/>
  <c r="U3931" i="5"/>
  <c r="U3932" i="5"/>
  <c r="U3933" i="5"/>
  <c r="U3934" i="5"/>
  <c r="U3935" i="5"/>
  <c r="U3936" i="5"/>
  <c r="U3937" i="5"/>
  <c r="U3938" i="5"/>
  <c r="U3939" i="5"/>
  <c r="U3940" i="5"/>
  <c r="U3941" i="5"/>
  <c r="U3942" i="5"/>
  <c r="U3943" i="5"/>
  <c r="U3944" i="5"/>
  <c r="U3945" i="5"/>
  <c r="U3946" i="5"/>
  <c r="U3947" i="5"/>
  <c r="U3948" i="5"/>
  <c r="U3949" i="5"/>
  <c r="U3950" i="5"/>
  <c r="U3951" i="5"/>
  <c r="U3952" i="5"/>
  <c r="U3953" i="5"/>
  <c r="U3954" i="5"/>
  <c r="U3955" i="5"/>
  <c r="U3956" i="5"/>
  <c r="U3957" i="5"/>
  <c r="U3958" i="5"/>
  <c r="U3959" i="5"/>
  <c r="U3960" i="5"/>
  <c r="U3961" i="5"/>
  <c r="U3962" i="5"/>
  <c r="U3963" i="5"/>
  <c r="U3964" i="5"/>
  <c r="U3965" i="5"/>
  <c r="U3966" i="5"/>
  <c r="U3967" i="5"/>
  <c r="U3968" i="5"/>
  <c r="U3969" i="5"/>
  <c r="U3970" i="5"/>
  <c r="U3971" i="5"/>
  <c r="U3972" i="5"/>
  <c r="U3973" i="5"/>
  <c r="U3974" i="5"/>
  <c r="U3975" i="5"/>
  <c r="U3976" i="5"/>
  <c r="U3977" i="5"/>
  <c r="U3978" i="5"/>
  <c r="U3979" i="5"/>
  <c r="U3980" i="5"/>
  <c r="U3981" i="5"/>
  <c r="U3982" i="5"/>
  <c r="U3983" i="5"/>
  <c r="U3984" i="5"/>
  <c r="U3985" i="5"/>
  <c r="U3986" i="5"/>
  <c r="U3987" i="5"/>
  <c r="U3988" i="5"/>
  <c r="U3989" i="5"/>
  <c r="U3990" i="5"/>
  <c r="U3991" i="5"/>
  <c r="U3992" i="5"/>
  <c r="U3993" i="5"/>
  <c r="U3994" i="5"/>
  <c r="U3995" i="5"/>
  <c r="U3996" i="5"/>
  <c r="U3997" i="5"/>
  <c r="U3998" i="5"/>
  <c r="U3999" i="5"/>
  <c r="U4000" i="5"/>
  <c r="U4001" i="5"/>
  <c r="U4002" i="5"/>
  <c r="U4003" i="5"/>
  <c r="U4004" i="5"/>
  <c r="U4005" i="5"/>
  <c r="U4006" i="5"/>
  <c r="U4007" i="5"/>
  <c r="U4008" i="5"/>
  <c r="U4009" i="5"/>
  <c r="U4010" i="5"/>
  <c r="U4011" i="5"/>
  <c r="U4012" i="5"/>
  <c r="U4013" i="5"/>
  <c r="U4014" i="5"/>
  <c r="U4015" i="5"/>
  <c r="U4016" i="5"/>
  <c r="U4017" i="5"/>
  <c r="U4018" i="5"/>
  <c r="U4019" i="5"/>
  <c r="U4020" i="5"/>
  <c r="U4021" i="5"/>
  <c r="U4022" i="5"/>
  <c r="U4023" i="5"/>
  <c r="U4024" i="5"/>
  <c r="U4025" i="5"/>
  <c r="U4026" i="5"/>
  <c r="U4027" i="5"/>
  <c r="U4028" i="5"/>
  <c r="U4029" i="5"/>
  <c r="U4030" i="5"/>
  <c r="U4031" i="5"/>
  <c r="U4032" i="5"/>
  <c r="U4033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R2" i="5"/>
  <c r="T2" i="5" s="1"/>
  <c r="R3" i="5"/>
  <c r="T3" i="5" s="1"/>
  <c r="R4" i="5"/>
  <c r="T4" i="5" s="1"/>
  <c r="R5" i="5"/>
  <c r="T5" i="5" s="1"/>
  <c r="R6" i="5"/>
  <c r="T6" i="5" s="1"/>
  <c r="R7" i="5"/>
  <c r="T7" i="5" s="1"/>
  <c r="R8" i="5"/>
  <c r="T8" i="5" s="1"/>
  <c r="R9" i="5"/>
  <c r="T9" i="5" s="1"/>
  <c r="R10" i="5"/>
  <c r="T10" i="5" s="1"/>
  <c r="R11" i="5"/>
  <c r="T11" i="5" s="1"/>
  <c r="R12" i="5"/>
  <c r="T12" i="5" s="1"/>
  <c r="R13" i="5"/>
  <c r="T13" i="5" s="1"/>
  <c r="R14" i="5"/>
  <c r="T14" i="5" s="1"/>
  <c r="R15" i="5"/>
  <c r="T15" i="5" s="1"/>
  <c r="R16" i="5"/>
  <c r="T16" i="5" s="1"/>
  <c r="R17" i="5"/>
  <c r="T17" i="5" s="1"/>
  <c r="R18" i="5"/>
  <c r="T18" i="5" s="1"/>
  <c r="R19" i="5"/>
  <c r="T19" i="5" s="1"/>
  <c r="R20" i="5"/>
  <c r="T20" i="5" s="1"/>
  <c r="R21" i="5"/>
  <c r="T21" i="5" s="1"/>
  <c r="R22" i="5"/>
  <c r="T22" i="5" s="1"/>
  <c r="R23" i="5"/>
  <c r="T23" i="5" s="1"/>
  <c r="R24" i="5"/>
  <c r="T24" i="5" s="1"/>
  <c r="R25" i="5"/>
  <c r="T25" i="5" s="1"/>
  <c r="R26" i="5"/>
  <c r="T26" i="5" s="1"/>
  <c r="R27" i="5"/>
  <c r="T27" i="5" s="1"/>
  <c r="R28" i="5"/>
  <c r="T28" i="5" s="1"/>
  <c r="R29" i="5"/>
  <c r="T29" i="5" s="1"/>
  <c r="R30" i="5"/>
  <c r="T30" i="5" s="1"/>
  <c r="R31" i="5"/>
  <c r="T31" i="5" s="1"/>
  <c r="R32" i="5"/>
  <c r="T32" i="5" s="1"/>
  <c r="R33" i="5"/>
  <c r="T33" i="5" s="1"/>
  <c r="R34" i="5"/>
  <c r="T34" i="5" s="1"/>
  <c r="R35" i="5"/>
  <c r="T35" i="5" s="1"/>
  <c r="R36" i="5"/>
  <c r="T36" i="5" s="1"/>
  <c r="R37" i="5"/>
  <c r="T37" i="5" s="1"/>
  <c r="R38" i="5"/>
  <c r="T38" i="5" s="1"/>
  <c r="R39" i="5"/>
  <c r="T39" i="5" s="1"/>
  <c r="R40" i="5"/>
  <c r="T40" i="5" s="1"/>
  <c r="R41" i="5"/>
  <c r="T41" i="5" s="1"/>
  <c r="R42" i="5"/>
  <c r="T42" i="5" s="1"/>
  <c r="R43" i="5"/>
  <c r="T43" i="5" s="1"/>
  <c r="R44" i="5"/>
  <c r="T44" i="5" s="1"/>
  <c r="R45" i="5"/>
  <c r="T45" i="5" s="1"/>
  <c r="R46" i="5"/>
  <c r="T46" i="5" s="1"/>
  <c r="R47" i="5"/>
  <c r="T47" i="5" s="1"/>
  <c r="R48" i="5"/>
  <c r="T48" i="5" s="1"/>
  <c r="R49" i="5"/>
  <c r="T49" i="5" s="1"/>
  <c r="R50" i="5"/>
  <c r="T50" i="5" s="1"/>
  <c r="R51" i="5"/>
  <c r="T51" i="5" s="1"/>
  <c r="R52" i="5"/>
  <c r="T52" i="5" s="1"/>
  <c r="R53" i="5"/>
  <c r="T53" i="5" s="1"/>
  <c r="R54" i="5"/>
  <c r="T54" i="5" s="1"/>
  <c r="R55" i="5"/>
  <c r="T55" i="5" s="1"/>
  <c r="R56" i="5"/>
  <c r="T56" i="5" s="1"/>
  <c r="R57" i="5"/>
  <c r="T57" i="5" s="1"/>
  <c r="R58" i="5"/>
  <c r="T58" i="5" s="1"/>
  <c r="R59" i="5"/>
  <c r="T59" i="5" s="1"/>
  <c r="R60" i="5"/>
  <c r="T60" i="5" s="1"/>
  <c r="R61" i="5"/>
  <c r="T61" i="5" s="1"/>
  <c r="R62" i="5"/>
  <c r="T62" i="5" s="1"/>
  <c r="R63" i="5"/>
  <c r="T63" i="5" s="1"/>
  <c r="R64" i="5"/>
  <c r="T64" i="5" s="1"/>
  <c r="R65" i="5"/>
  <c r="T65" i="5" s="1"/>
  <c r="R66" i="5"/>
  <c r="T66" i="5" s="1"/>
  <c r="R67" i="5"/>
  <c r="T67" i="5" s="1"/>
  <c r="R68" i="5"/>
  <c r="T68" i="5" s="1"/>
  <c r="R69" i="5"/>
  <c r="T69" i="5" s="1"/>
  <c r="R70" i="5"/>
  <c r="T70" i="5" s="1"/>
  <c r="R71" i="5"/>
  <c r="T71" i="5" s="1"/>
  <c r="R72" i="5"/>
  <c r="T72" i="5" s="1"/>
  <c r="R73" i="5"/>
  <c r="T73" i="5" s="1"/>
  <c r="R74" i="5"/>
  <c r="T74" i="5" s="1"/>
  <c r="R75" i="5"/>
  <c r="T75" i="5" s="1"/>
  <c r="R76" i="5"/>
  <c r="T76" i="5" s="1"/>
  <c r="R77" i="5"/>
  <c r="T77" i="5" s="1"/>
  <c r="R78" i="5"/>
  <c r="T78" i="5" s="1"/>
  <c r="R79" i="5"/>
  <c r="T79" i="5" s="1"/>
  <c r="R80" i="5"/>
  <c r="T80" i="5" s="1"/>
  <c r="R81" i="5"/>
  <c r="T81" i="5" s="1"/>
  <c r="R82" i="5"/>
  <c r="T82" i="5" s="1"/>
  <c r="R83" i="5"/>
  <c r="T83" i="5" s="1"/>
  <c r="R84" i="5"/>
  <c r="T84" i="5" s="1"/>
  <c r="R85" i="5"/>
  <c r="T85" i="5" s="1"/>
  <c r="R86" i="5"/>
  <c r="T86" i="5" s="1"/>
  <c r="R87" i="5"/>
  <c r="T87" i="5" s="1"/>
  <c r="R88" i="5"/>
  <c r="T88" i="5" s="1"/>
  <c r="R89" i="5"/>
  <c r="T89" i="5" s="1"/>
  <c r="R90" i="5"/>
  <c r="T90" i="5" s="1"/>
  <c r="R91" i="5"/>
  <c r="T91" i="5" s="1"/>
  <c r="R92" i="5"/>
  <c r="T92" i="5" s="1"/>
  <c r="R93" i="5"/>
  <c r="T93" i="5" s="1"/>
  <c r="R94" i="5"/>
  <c r="T94" i="5" s="1"/>
  <c r="R95" i="5"/>
  <c r="T95" i="5" s="1"/>
  <c r="R96" i="5"/>
  <c r="T96" i="5" s="1"/>
  <c r="R97" i="5"/>
  <c r="T97" i="5" s="1"/>
  <c r="R98" i="5"/>
  <c r="T98" i="5" s="1"/>
  <c r="R99" i="5"/>
  <c r="T99" i="5" s="1"/>
  <c r="R100" i="5"/>
  <c r="T100" i="5" s="1"/>
  <c r="R101" i="5"/>
  <c r="T101" i="5" s="1"/>
  <c r="R102" i="5"/>
  <c r="T102" i="5" s="1"/>
  <c r="R103" i="5"/>
  <c r="T103" i="5" s="1"/>
  <c r="R104" i="5"/>
  <c r="T104" i="5" s="1"/>
  <c r="R105" i="5"/>
  <c r="T105" i="5" s="1"/>
  <c r="R106" i="5"/>
  <c r="T106" i="5" s="1"/>
  <c r="R107" i="5"/>
  <c r="T107" i="5" s="1"/>
  <c r="R108" i="5"/>
  <c r="T108" i="5" s="1"/>
  <c r="R109" i="5"/>
  <c r="T109" i="5" s="1"/>
  <c r="R110" i="5"/>
  <c r="T110" i="5" s="1"/>
  <c r="R111" i="5"/>
  <c r="T111" i="5" s="1"/>
  <c r="R112" i="5"/>
  <c r="T112" i="5" s="1"/>
  <c r="R113" i="5"/>
  <c r="T113" i="5" s="1"/>
  <c r="R114" i="5"/>
  <c r="T114" i="5" s="1"/>
  <c r="R115" i="5"/>
  <c r="T115" i="5" s="1"/>
  <c r="R116" i="5"/>
  <c r="T116" i="5" s="1"/>
  <c r="R117" i="5"/>
  <c r="T117" i="5" s="1"/>
  <c r="R118" i="5"/>
  <c r="T118" i="5" s="1"/>
  <c r="R119" i="5"/>
  <c r="T119" i="5" s="1"/>
  <c r="R120" i="5"/>
  <c r="T120" i="5" s="1"/>
  <c r="R121" i="5"/>
  <c r="T121" i="5" s="1"/>
  <c r="R122" i="5"/>
  <c r="T122" i="5" s="1"/>
  <c r="R123" i="5"/>
  <c r="T123" i="5" s="1"/>
  <c r="R124" i="5"/>
  <c r="T124" i="5" s="1"/>
  <c r="R125" i="5"/>
  <c r="T125" i="5" s="1"/>
  <c r="R126" i="5"/>
  <c r="T126" i="5" s="1"/>
  <c r="R127" i="5"/>
  <c r="T127" i="5" s="1"/>
  <c r="R128" i="5"/>
  <c r="T128" i="5" s="1"/>
  <c r="R129" i="5"/>
  <c r="T129" i="5" s="1"/>
  <c r="R130" i="5"/>
  <c r="T130" i="5" s="1"/>
  <c r="R131" i="5"/>
  <c r="T131" i="5" s="1"/>
  <c r="R132" i="5"/>
  <c r="T132" i="5" s="1"/>
  <c r="R133" i="5"/>
  <c r="T133" i="5" s="1"/>
  <c r="R134" i="5"/>
  <c r="T134" i="5" s="1"/>
  <c r="R135" i="5"/>
  <c r="T135" i="5" s="1"/>
  <c r="R136" i="5"/>
  <c r="T136" i="5" s="1"/>
  <c r="R137" i="5"/>
  <c r="T137" i="5" s="1"/>
  <c r="R138" i="5"/>
  <c r="T138" i="5" s="1"/>
  <c r="R139" i="5"/>
  <c r="T139" i="5" s="1"/>
  <c r="R140" i="5"/>
  <c r="T140" i="5" s="1"/>
  <c r="R141" i="5"/>
  <c r="T141" i="5" s="1"/>
  <c r="R142" i="5"/>
  <c r="T142" i="5" s="1"/>
  <c r="R143" i="5"/>
  <c r="T143" i="5" s="1"/>
  <c r="R144" i="5"/>
  <c r="T144" i="5" s="1"/>
  <c r="R145" i="5"/>
  <c r="T145" i="5" s="1"/>
  <c r="R146" i="5"/>
  <c r="T146" i="5" s="1"/>
  <c r="R147" i="5"/>
  <c r="T147" i="5" s="1"/>
  <c r="R148" i="5"/>
  <c r="T148" i="5" s="1"/>
  <c r="R149" i="5"/>
  <c r="T149" i="5" s="1"/>
  <c r="R150" i="5"/>
  <c r="T150" i="5" s="1"/>
  <c r="R151" i="5"/>
  <c r="T151" i="5" s="1"/>
  <c r="R152" i="5"/>
  <c r="T152" i="5" s="1"/>
  <c r="R153" i="5"/>
  <c r="T153" i="5" s="1"/>
  <c r="R154" i="5"/>
  <c r="T154" i="5" s="1"/>
  <c r="R155" i="5"/>
  <c r="T155" i="5" s="1"/>
  <c r="R156" i="5"/>
  <c r="T156" i="5" s="1"/>
  <c r="R157" i="5"/>
  <c r="T157" i="5" s="1"/>
  <c r="R158" i="5"/>
  <c r="T158" i="5" s="1"/>
  <c r="R159" i="5"/>
  <c r="T159" i="5" s="1"/>
  <c r="R160" i="5"/>
  <c r="T160" i="5" s="1"/>
  <c r="R161" i="5"/>
  <c r="T161" i="5" s="1"/>
  <c r="R162" i="5"/>
  <c r="T162" i="5" s="1"/>
  <c r="R163" i="5"/>
  <c r="T163" i="5" s="1"/>
  <c r="R164" i="5"/>
  <c r="T164" i="5" s="1"/>
  <c r="R165" i="5"/>
  <c r="T165" i="5" s="1"/>
  <c r="R166" i="5"/>
  <c r="T166" i="5" s="1"/>
  <c r="R167" i="5"/>
  <c r="T167" i="5" s="1"/>
  <c r="R168" i="5"/>
  <c r="T168" i="5" s="1"/>
  <c r="R169" i="5"/>
  <c r="T169" i="5" s="1"/>
  <c r="R170" i="5"/>
  <c r="T170" i="5" s="1"/>
  <c r="R171" i="5"/>
  <c r="T171" i="5" s="1"/>
  <c r="R172" i="5"/>
  <c r="T172" i="5" s="1"/>
  <c r="R173" i="5"/>
  <c r="T173" i="5" s="1"/>
  <c r="R174" i="5"/>
  <c r="T174" i="5" s="1"/>
  <c r="R175" i="5"/>
  <c r="T175" i="5" s="1"/>
  <c r="R176" i="5"/>
  <c r="T176" i="5" s="1"/>
  <c r="R177" i="5"/>
  <c r="T177" i="5" s="1"/>
  <c r="R178" i="5"/>
  <c r="T178" i="5" s="1"/>
  <c r="R179" i="5"/>
  <c r="T179" i="5" s="1"/>
  <c r="R180" i="5"/>
  <c r="T180" i="5" s="1"/>
  <c r="R181" i="5"/>
  <c r="T181" i="5" s="1"/>
  <c r="R182" i="5"/>
  <c r="T182" i="5" s="1"/>
  <c r="R183" i="5"/>
  <c r="T183" i="5" s="1"/>
  <c r="R184" i="5"/>
  <c r="T184" i="5" s="1"/>
  <c r="R185" i="5"/>
  <c r="T185" i="5" s="1"/>
  <c r="R186" i="5"/>
  <c r="T186" i="5" s="1"/>
  <c r="R187" i="5"/>
  <c r="T187" i="5" s="1"/>
  <c r="R188" i="5"/>
  <c r="T188" i="5" s="1"/>
  <c r="R189" i="5"/>
  <c r="T189" i="5" s="1"/>
  <c r="R190" i="5"/>
  <c r="T190" i="5" s="1"/>
  <c r="R191" i="5"/>
  <c r="T191" i="5" s="1"/>
  <c r="R192" i="5"/>
  <c r="T192" i="5" s="1"/>
  <c r="R193" i="5"/>
  <c r="T193" i="5" s="1"/>
  <c r="R194" i="5"/>
  <c r="T194" i="5" s="1"/>
  <c r="R195" i="5"/>
  <c r="T195" i="5" s="1"/>
  <c r="R196" i="5"/>
  <c r="T196" i="5" s="1"/>
  <c r="R197" i="5"/>
  <c r="T197" i="5" s="1"/>
  <c r="R198" i="5"/>
  <c r="T198" i="5" s="1"/>
  <c r="R199" i="5"/>
  <c r="T199" i="5" s="1"/>
  <c r="R200" i="5"/>
  <c r="T200" i="5" s="1"/>
  <c r="R201" i="5"/>
  <c r="T201" i="5" s="1"/>
  <c r="R202" i="5"/>
  <c r="T202" i="5" s="1"/>
  <c r="R203" i="5"/>
  <c r="T203" i="5" s="1"/>
  <c r="R204" i="5"/>
  <c r="T204" i="5" s="1"/>
  <c r="R205" i="5"/>
  <c r="T205" i="5" s="1"/>
  <c r="R206" i="5"/>
  <c r="T206" i="5" s="1"/>
  <c r="R207" i="5"/>
  <c r="T207" i="5" s="1"/>
  <c r="R208" i="5"/>
  <c r="T208" i="5" s="1"/>
  <c r="R209" i="5"/>
  <c r="T209" i="5" s="1"/>
  <c r="R210" i="5"/>
  <c r="T210" i="5" s="1"/>
  <c r="R211" i="5"/>
  <c r="T211" i="5" s="1"/>
  <c r="R212" i="5"/>
  <c r="T212" i="5" s="1"/>
  <c r="R213" i="5"/>
  <c r="T213" i="5" s="1"/>
  <c r="R214" i="5"/>
  <c r="T214" i="5" s="1"/>
  <c r="R215" i="5"/>
  <c r="T215" i="5" s="1"/>
  <c r="R216" i="5"/>
  <c r="T216" i="5" s="1"/>
  <c r="R217" i="5"/>
  <c r="T217" i="5" s="1"/>
  <c r="R218" i="5"/>
  <c r="T218" i="5" s="1"/>
  <c r="R219" i="5"/>
  <c r="T219" i="5" s="1"/>
  <c r="R220" i="5"/>
  <c r="T220" i="5" s="1"/>
  <c r="R221" i="5"/>
  <c r="T221" i="5" s="1"/>
  <c r="R222" i="5"/>
  <c r="T222" i="5" s="1"/>
  <c r="R223" i="5"/>
  <c r="T223" i="5" s="1"/>
  <c r="R224" i="5"/>
  <c r="T224" i="5" s="1"/>
  <c r="R225" i="5"/>
  <c r="T225" i="5" s="1"/>
  <c r="R226" i="5"/>
  <c r="T226" i="5" s="1"/>
  <c r="R227" i="5"/>
  <c r="T227" i="5" s="1"/>
  <c r="R228" i="5"/>
  <c r="T228" i="5" s="1"/>
  <c r="R229" i="5"/>
  <c r="T229" i="5" s="1"/>
  <c r="R230" i="5"/>
  <c r="T230" i="5" s="1"/>
  <c r="R231" i="5"/>
  <c r="T231" i="5" s="1"/>
  <c r="R232" i="5"/>
  <c r="T232" i="5" s="1"/>
  <c r="R233" i="5"/>
  <c r="T233" i="5" s="1"/>
  <c r="R234" i="5"/>
  <c r="T234" i="5" s="1"/>
  <c r="R235" i="5"/>
  <c r="T235" i="5" s="1"/>
  <c r="R236" i="5"/>
  <c r="T236" i="5" s="1"/>
  <c r="R237" i="5"/>
  <c r="T237" i="5" s="1"/>
  <c r="R238" i="5"/>
  <c r="T238" i="5" s="1"/>
  <c r="R239" i="5"/>
  <c r="T239" i="5" s="1"/>
  <c r="R240" i="5"/>
  <c r="T240" i="5" s="1"/>
  <c r="R241" i="5"/>
  <c r="T241" i="5" s="1"/>
  <c r="R242" i="5"/>
  <c r="T242" i="5" s="1"/>
  <c r="R243" i="5"/>
  <c r="T243" i="5" s="1"/>
  <c r="R244" i="5"/>
  <c r="T244" i="5" s="1"/>
  <c r="R245" i="5"/>
  <c r="T245" i="5" s="1"/>
  <c r="R246" i="5"/>
  <c r="T246" i="5" s="1"/>
  <c r="R247" i="5"/>
  <c r="T247" i="5" s="1"/>
  <c r="R248" i="5"/>
  <c r="T248" i="5" s="1"/>
  <c r="R249" i="5"/>
  <c r="T249" i="5" s="1"/>
  <c r="R250" i="5"/>
  <c r="T250" i="5" s="1"/>
  <c r="R251" i="5"/>
  <c r="T251" i="5" s="1"/>
  <c r="R252" i="5"/>
  <c r="T252" i="5" s="1"/>
  <c r="R253" i="5"/>
  <c r="T253" i="5" s="1"/>
  <c r="R254" i="5"/>
  <c r="T254" i="5" s="1"/>
  <c r="R255" i="5"/>
  <c r="T255" i="5" s="1"/>
  <c r="R256" i="5"/>
  <c r="T256" i="5" s="1"/>
  <c r="R257" i="5"/>
  <c r="T257" i="5" s="1"/>
  <c r="R258" i="5"/>
  <c r="T258" i="5" s="1"/>
  <c r="R259" i="5"/>
  <c r="T259" i="5" s="1"/>
  <c r="R260" i="5"/>
  <c r="T260" i="5" s="1"/>
  <c r="R261" i="5"/>
  <c r="T261" i="5" s="1"/>
  <c r="R262" i="5"/>
  <c r="T262" i="5" s="1"/>
  <c r="R263" i="5"/>
  <c r="T263" i="5" s="1"/>
  <c r="R264" i="5"/>
  <c r="T264" i="5" s="1"/>
  <c r="R265" i="5"/>
  <c r="T265" i="5" s="1"/>
  <c r="R266" i="5"/>
  <c r="T266" i="5" s="1"/>
  <c r="R267" i="5"/>
  <c r="T267" i="5" s="1"/>
  <c r="R268" i="5"/>
  <c r="T268" i="5" s="1"/>
  <c r="R269" i="5"/>
  <c r="T269" i="5" s="1"/>
  <c r="R270" i="5"/>
  <c r="T270" i="5" s="1"/>
  <c r="R271" i="5"/>
  <c r="T271" i="5" s="1"/>
  <c r="R272" i="5"/>
  <c r="T272" i="5" s="1"/>
  <c r="R273" i="5"/>
  <c r="T273" i="5" s="1"/>
  <c r="R274" i="5"/>
  <c r="T274" i="5" s="1"/>
  <c r="R275" i="5"/>
  <c r="T275" i="5" s="1"/>
  <c r="R276" i="5"/>
  <c r="T276" i="5" s="1"/>
  <c r="R277" i="5"/>
  <c r="T277" i="5" s="1"/>
  <c r="R278" i="5"/>
  <c r="T278" i="5" s="1"/>
  <c r="R279" i="5"/>
  <c r="T279" i="5" s="1"/>
  <c r="R280" i="5"/>
  <c r="T280" i="5" s="1"/>
  <c r="R281" i="5"/>
  <c r="T281" i="5" s="1"/>
  <c r="R282" i="5"/>
  <c r="T282" i="5" s="1"/>
  <c r="R283" i="5"/>
  <c r="T283" i="5" s="1"/>
  <c r="R284" i="5"/>
  <c r="T284" i="5" s="1"/>
  <c r="R285" i="5"/>
  <c r="T285" i="5" s="1"/>
  <c r="R286" i="5"/>
  <c r="T286" i="5" s="1"/>
  <c r="R287" i="5"/>
  <c r="T287" i="5" s="1"/>
  <c r="R288" i="5"/>
  <c r="T288" i="5" s="1"/>
  <c r="R289" i="5"/>
  <c r="T289" i="5" s="1"/>
  <c r="R290" i="5"/>
  <c r="T290" i="5" s="1"/>
  <c r="R291" i="5"/>
  <c r="T291" i="5" s="1"/>
  <c r="R292" i="5"/>
  <c r="T292" i="5" s="1"/>
  <c r="R293" i="5"/>
  <c r="T293" i="5" s="1"/>
  <c r="R294" i="5"/>
  <c r="T294" i="5" s="1"/>
  <c r="R295" i="5"/>
  <c r="T295" i="5" s="1"/>
  <c r="R296" i="5"/>
  <c r="T296" i="5" s="1"/>
  <c r="R297" i="5"/>
  <c r="T297" i="5" s="1"/>
  <c r="R298" i="5"/>
  <c r="T298" i="5" s="1"/>
  <c r="R299" i="5"/>
  <c r="T299" i="5" s="1"/>
  <c r="R300" i="5"/>
  <c r="T300" i="5" s="1"/>
  <c r="R301" i="5"/>
  <c r="T301" i="5" s="1"/>
  <c r="R302" i="5"/>
  <c r="T302" i="5" s="1"/>
  <c r="R303" i="5"/>
  <c r="T303" i="5" s="1"/>
  <c r="R304" i="5"/>
  <c r="T304" i="5" s="1"/>
  <c r="R305" i="5"/>
  <c r="T305" i="5" s="1"/>
  <c r="R306" i="5"/>
  <c r="T306" i="5" s="1"/>
  <c r="R307" i="5"/>
  <c r="T307" i="5" s="1"/>
  <c r="R308" i="5"/>
  <c r="T308" i="5" s="1"/>
  <c r="R309" i="5"/>
  <c r="T309" i="5" s="1"/>
  <c r="R310" i="5"/>
  <c r="T310" i="5" s="1"/>
  <c r="R311" i="5"/>
  <c r="T311" i="5" s="1"/>
  <c r="R312" i="5"/>
  <c r="T312" i="5" s="1"/>
  <c r="R313" i="5"/>
  <c r="T313" i="5" s="1"/>
  <c r="R314" i="5"/>
  <c r="T314" i="5" s="1"/>
  <c r="R315" i="5"/>
  <c r="T315" i="5" s="1"/>
  <c r="R316" i="5"/>
  <c r="T316" i="5" s="1"/>
  <c r="R317" i="5"/>
  <c r="T317" i="5" s="1"/>
  <c r="R318" i="5"/>
  <c r="T318" i="5" s="1"/>
  <c r="R319" i="5"/>
  <c r="T319" i="5" s="1"/>
  <c r="R320" i="5"/>
  <c r="T320" i="5" s="1"/>
  <c r="R321" i="5"/>
  <c r="T321" i="5" s="1"/>
  <c r="R322" i="5"/>
  <c r="T322" i="5" s="1"/>
  <c r="R323" i="5"/>
  <c r="T323" i="5" s="1"/>
  <c r="R324" i="5"/>
  <c r="T324" i="5" s="1"/>
  <c r="R325" i="5"/>
  <c r="T325" i="5" s="1"/>
  <c r="R326" i="5"/>
  <c r="T326" i="5" s="1"/>
  <c r="R327" i="5"/>
  <c r="T327" i="5" s="1"/>
  <c r="R328" i="5"/>
  <c r="T328" i="5" s="1"/>
  <c r="R329" i="5"/>
  <c r="T329" i="5" s="1"/>
  <c r="R330" i="5"/>
  <c r="T330" i="5" s="1"/>
  <c r="R331" i="5"/>
  <c r="T331" i="5" s="1"/>
  <c r="R332" i="5"/>
  <c r="T332" i="5" s="1"/>
  <c r="R333" i="5"/>
  <c r="T333" i="5" s="1"/>
  <c r="R334" i="5"/>
  <c r="T334" i="5" s="1"/>
  <c r="R335" i="5"/>
  <c r="T335" i="5" s="1"/>
  <c r="R336" i="5"/>
  <c r="T336" i="5" s="1"/>
  <c r="R337" i="5"/>
  <c r="T337" i="5" s="1"/>
  <c r="R338" i="5"/>
  <c r="T338" i="5" s="1"/>
  <c r="R339" i="5"/>
  <c r="T339" i="5" s="1"/>
  <c r="R340" i="5"/>
  <c r="T340" i="5" s="1"/>
  <c r="R341" i="5"/>
  <c r="T341" i="5" s="1"/>
  <c r="R342" i="5"/>
  <c r="T342" i="5" s="1"/>
  <c r="R343" i="5"/>
  <c r="T343" i="5" s="1"/>
  <c r="R344" i="5"/>
  <c r="T344" i="5" s="1"/>
  <c r="R345" i="5"/>
  <c r="T345" i="5" s="1"/>
  <c r="R346" i="5"/>
  <c r="T346" i="5" s="1"/>
  <c r="R347" i="5"/>
  <c r="T347" i="5" s="1"/>
  <c r="R348" i="5"/>
  <c r="T348" i="5" s="1"/>
  <c r="R349" i="5"/>
  <c r="T349" i="5" s="1"/>
  <c r="R350" i="5"/>
  <c r="T350" i="5" s="1"/>
  <c r="R351" i="5"/>
  <c r="T351" i="5" s="1"/>
  <c r="R352" i="5"/>
  <c r="T352" i="5" s="1"/>
  <c r="R353" i="5"/>
  <c r="T353" i="5" s="1"/>
  <c r="R354" i="5"/>
  <c r="T354" i="5" s="1"/>
  <c r="R355" i="5"/>
  <c r="T355" i="5" s="1"/>
  <c r="R356" i="5"/>
  <c r="T356" i="5" s="1"/>
  <c r="R357" i="5"/>
  <c r="T357" i="5" s="1"/>
  <c r="R358" i="5"/>
  <c r="T358" i="5" s="1"/>
  <c r="R359" i="5"/>
  <c r="T359" i="5" s="1"/>
  <c r="R360" i="5"/>
  <c r="T360" i="5" s="1"/>
  <c r="R361" i="5"/>
  <c r="T361" i="5" s="1"/>
  <c r="R362" i="5"/>
  <c r="T362" i="5" s="1"/>
  <c r="R363" i="5"/>
  <c r="T363" i="5" s="1"/>
  <c r="R364" i="5"/>
  <c r="T364" i="5" s="1"/>
  <c r="R365" i="5"/>
  <c r="T365" i="5" s="1"/>
  <c r="R366" i="5"/>
  <c r="T366" i="5" s="1"/>
  <c r="R367" i="5"/>
  <c r="T367" i="5" s="1"/>
  <c r="R368" i="5"/>
  <c r="T368" i="5" s="1"/>
  <c r="R369" i="5"/>
  <c r="T369" i="5" s="1"/>
  <c r="R370" i="5"/>
  <c r="T370" i="5" s="1"/>
  <c r="R371" i="5"/>
  <c r="T371" i="5" s="1"/>
  <c r="R372" i="5"/>
  <c r="T372" i="5" s="1"/>
  <c r="R373" i="5"/>
  <c r="T373" i="5" s="1"/>
  <c r="R374" i="5"/>
  <c r="T374" i="5" s="1"/>
  <c r="R375" i="5"/>
  <c r="T375" i="5" s="1"/>
  <c r="R376" i="5"/>
  <c r="T376" i="5" s="1"/>
  <c r="R377" i="5"/>
  <c r="T377" i="5" s="1"/>
  <c r="R378" i="5"/>
  <c r="T378" i="5" s="1"/>
  <c r="R379" i="5"/>
  <c r="T379" i="5" s="1"/>
  <c r="R380" i="5"/>
  <c r="T380" i="5" s="1"/>
  <c r="R381" i="5"/>
  <c r="T381" i="5" s="1"/>
  <c r="R382" i="5"/>
  <c r="T382" i="5" s="1"/>
  <c r="R383" i="5"/>
  <c r="T383" i="5" s="1"/>
  <c r="R384" i="5"/>
  <c r="T384" i="5" s="1"/>
  <c r="R385" i="5"/>
  <c r="T385" i="5" s="1"/>
  <c r="R386" i="5"/>
  <c r="T386" i="5" s="1"/>
  <c r="R387" i="5"/>
  <c r="T387" i="5" s="1"/>
  <c r="R388" i="5"/>
  <c r="T388" i="5" s="1"/>
  <c r="R389" i="5"/>
  <c r="T389" i="5" s="1"/>
  <c r="R390" i="5"/>
  <c r="T390" i="5" s="1"/>
  <c r="R391" i="5"/>
  <c r="T391" i="5" s="1"/>
  <c r="R392" i="5"/>
  <c r="T392" i="5" s="1"/>
  <c r="R393" i="5"/>
  <c r="T393" i="5" s="1"/>
  <c r="R394" i="5"/>
  <c r="T394" i="5" s="1"/>
  <c r="R395" i="5"/>
  <c r="T395" i="5" s="1"/>
  <c r="R396" i="5"/>
  <c r="T396" i="5" s="1"/>
  <c r="R397" i="5"/>
  <c r="T397" i="5" s="1"/>
  <c r="R398" i="5"/>
  <c r="T398" i="5" s="1"/>
  <c r="R399" i="5"/>
  <c r="T399" i="5" s="1"/>
  <c r="R400" i="5"/>
  <c r="T400" i="5" s="1"/>
  <c r="R401" i="5"/>
  <c r="T401" i="5" s="1"/>
  <c r="R402" i="5"/>
  <c r="T402" i="5" s="1"/>
  <c r="R403" i="5"/>
  <c r="T403" i="5" s="1"/>
  <c r="R404" i="5"/>
  <c r="T404" i="5" s="1"/>
  <c r="R405" i="5"/>
  <c r="T405" i="5" s="1"/>
  <c r="R406" i="5"/>
  <c r="T406" i="5" s="1"/>
  <c r="R407" i="5"/>
  <c r="T407" i="5" s="1"/>
  <c r="R408" i="5"/>
  <c r="T408" i="5" s="1"/>
  <c r="R409" i="5"/>
  <c r="T409" i="5" s="1"/>
  <c r="R410" i="5"/>
  <c r="T410" i="5" s="1"/>
  <c r="R411" i="5"/>
  <c r="T411" i="5" s="1"/>
  <c r="R412" i="5"/>
  <c r="T412" i="5" s="1"/>
  <c r="R413" i="5"/>
  <c r="T413" i="5" s="1"/>
  <c r="R414" i="5"/>
  <c r="T414" i="5" s="1"/>
  <c r="R415" i="5"/>
  <c r="T415" i="5" s="1"/>
  <c r="R416" i="5"/>
  <c r="T416" i="5" s="1"/>
  <c r="R417" i="5"/>
  <c r="T417" i="5" s="1"/>
  <c r="R418" i="5"/>
  <c r="T418" i="5" s="1"/>
  <c r="R419" i="5"/>
  <c r="T419" i="5" s="1"/>
  <c r="R420" i="5"/>
  <c r="T420" i="5" s="1"/>
  <c r="R421" i="5"/>
  <c r="T421" i="5" s="1"/>
  <c r="R422" i="5"/>
  <c r="T422" i="5" s="1"/>
  <c r="R423" i="5"/>
  <c r="T423" i="5" s="1"/>
  <c r="R424" i="5"/>
  <c r="T424" i="5" s="1"/>
  <c r="R425" i="5"/>
  <c r="T425" i="5" s="1"/>
  <c r="R426" i="5"/>
  <c r="T426" i="5" s="1"/>
  <c r="R427" i="5"/>
  <c r="T427" i="5" s="1"/>
  <c r="R428" i="5"/>
  <c r="T428" i="5" s="1"/>
  <c r="R429" i="5"/>
  <c r="T429" i="5" s="1"/>
  <c r="R430" i="5"/>
  <c r="T430" i="5" s="1"/>
  <c r="R431" i="5"/>
  <c r="T431" i="5" s="1"/>
  <c r="R432" i="5"/>
  <c r="T432" i="5" s="1"/>
  <c r="R433" i="5"/>
  <c r="T433" i="5" s="1"/>
  <c r="R434" i="5"/>
  <c r="T434" i="5" s="1"/>
  <c r="R435" i="5"/>
  <c r="T435" i="5" s="1"/>
  <c r="R436" i="5"/>
  <c r="T436" i="5" s="1"/>
  <c r="R437" i="5"/>
  <c r="T437" i="5" s="1"/>
  <c r="R438" i="5"/>
  <c r="T438" i="5" s="1"/>
  <c r="R439" i="5"/>
  <c r="T439" i="5" s="1"/>
  <c r="R440" i="5"/>
  <c r="T440" i="5" s="1"/>
  <c r="R441" i="5"/>
  <c r="T441" i="5" s="1"/>
  <c r="R442" i="5"/>
  <c r="T442" i="5" s="1"/>
  <c r="R443" i="5"/>
  <c r="T443" i="5" s="1"/>
  <c r="R444" i="5"/>
  <c r="T444" i="5" s="1"/>
  <c r="R445" i="5"/>
  <c r="T445" i="5" s="1"/>
  <c r="R446" i="5"/>
  <c r="T446" i="5" s="1"/>
  <c r="R447" i="5"/>
  <c r="T447" i="5" s="1"/>
  <c r="R448" i="5"/>
  <c r="T448" i="5" s="1"/>
  <c r="R449" i="5"/>
  <c r="T449" i="5" s="1"/>
  <c r="R450" i="5"/>
  <c r="T450" i="5" s="1"/>
  <c r="R451" i="5"/>
  <c r="T451" i="5" s="1"/>
  <c r="R452" i="5"/>
  <c r="T452" i="5" s="1"/>
  <c r="R453" i="5"/>
  <c r="T453" i="5" s="1"/>
  <c r="R454" i="5"/>
  <c r="T454" i="5" s="1"/>
  <c r="R455" i="5"/>
  <c r="T455" i="5" s="1"/>
  <c r="R456" i="5"/>
  <c r="T456" i="5" s="1"/>
  <c r="R457" i="5"/>
  <c r="T457" i="5" s="1"/>
  <c r="R458" i="5"/>
  <c r="T458" i="5" s="1"/>
  <c r="R459" i="5"/>
  <c r="T459" i="5" s="1"/>
  <c r="R460" i="5"/>
  <c r="T460" i="5" s="1"/>
  <c r="R461" i="5"/>
  <c r="T461" i="5" s="1"/>
  <c r="R462" i="5"/>
  <c r="T462" i="5" s="1"/>
  <c r="R463" i="5"/>
  <c r="T463" i="5" s="1"/>
  <c r="R464" i="5"/>
  <c r="T464" i="5" s="1"/>
  <c r="R465" i="5"/>
  <c r="T465" i="5" s="1"/>
  <c r="R466" i="5"/>
  <c r="T466" i="5" s="1"/>
  <c r="R467" i="5"/>
  <c r="T467" i="5" s="1"/>
  <c r="R468" i="5"/>
  <c r="T468" i="5" s="1"/>
  <c r="R469" i="5"/>
  <c r="T469" i="5" s="1"/>
  <c r="R470" i="5"/>
  <c r="T470" i="5" s="1"/>
  <c r="R471" i="5"/>
  <c r="T471" i="5" s="1"/>
  <c r="R472" i="5"/>
  <c r="T472" i="5" s="1"/>
  <c r="R473" i="5"/>
  <c r="T473" i="5" s="1"/>
  <c r="R474" i="5"/>
  <c r="T474" i="5" s="1"/>
  <c r="R475" i="5"/>
  <c r="T475" i="5" s="1"/>
  <c r="R476" i="5"/>
  <c r="T476" i="5" s="1"/>
  <c r="R477" i="5"/>
  <c r="T477" i="5" s="1"/>
  <c r="R478" i="5"/>
  <c r="T478" i="5" s="1"/>
  <c r="R479" i="5"/>
  <c r="T479" i="5" s="1"/>
  <c r="R480" i="5"/>
  <c r="T480" i="5" s="1"/>
  <c r="R481" i="5"/>
  <c r="T481" i="5" s="1"/>
  <c r="R482" i="5"/>
  <c r="T482" i="5" s="1"/>
  <c r="R483" i="5"/>
  <c r="T483" i="5" s="1"/>
  <c r="R484" i="5"/>
  <c r="T484" i="5" s="1"/>
  <c r="R485" i="5"/>
  <c r="T485" i="5" s="1"/>
  <c r="R486" i="5"/>
  <c r="T486" i="5" s="1"/>
  <c r="R487" i="5"/>
  <c r="T487" i="5" s="1"/>
  <c r="R488" i="5"/>
  <c r="T488" i="5" s="1"/>
  <c r="R489" i="5"/>
  <c r="T489" i="5" s="1"/>
  <c r="R490" i="5"/>
  <c r="T490" i="5" s="1"/>
  <c r="R491" i="5"/>
  <c r="T491" i="5" s="1"/>
  <c r="R492" i="5"/>
  <c r="T492" i="5" s="1"/>
  <c r="R493" i="5"/>
  <c r="T493" i="5" s="1"/>
  <c r="R494" i="5"/>
  <c r="T494" i="5" s="1"/>
  <c r="R495" i="5"/>
  <c r="T495" i="5" s="1"/>
  <c r="R496" i="5"/>
  <c r="T496" i="5" s="1"/>
  <c r="R497" i="5"/>
  <c r="T497" i="5" s="1"/>
  <c r="R498" i="5"/>
  <c r="T498" i="5" s="1"/>
  <c r="R499" i="5"/>
  <c r="T499" i="5" s="1"/>
  <c r="R500" i="5"/>
  <c r="T500" i="5" s="1"/>
  <c r="R501" i="5"/>
  <c r="T501" i="5" s="1"/>
  <c r="R502" i="5"/>
  <c r="T502" i="5" s="1"/>
  <c r="R503" i="5"/>
  <c r="T503" i="5" s="1"/>
  <c r="R504" i="5"/>
  <c r="T504" i="5" s="1"/>
  <c r="R505" i="5"/>
  <c r="T505" i="5" s="1"/>
  <c r="R506" i="5"/>
  <c r="T506" i="5" s="1"/>
  <c r="R507" i="5"/>
  <c r="T507" i="5" s="1"/>
  <c r="R508" i="5"/>
  <c r="T508" i="5" s="1"/>
  <c r="R509" i="5"/>
  <c r="T509" i="5" s="1"/>
  <c r="R510" i="5"/>
  <c r="T510" i="5" s="1"/>
  <c r="R511" i="5"/>
  <c r="T511" i="5" s="1"/>
  <c r="R512" i="5"/>
  <c r="T512" i="5" s="1"/>
  <c r="R513" i="5"/>
  <c r="T513" i="5" s="1"/>
  <c r="R514" i="5"/>
  <c r="T514" i="5" s="1"/>
  <c r="R515" i="5"/>
  <c r="T515" i="5" s="1"/>
  <c r="R516" i="5"/>
  <c r="T516" i="5" s="1"/>
  <c r="R517" i="5"/>
  <c r="T517" i="5" s="1"/>
  <c r="R518" i="5"/>
  <c r="T518" i="5" s="1"/>
  <c r="R519" i="5"/>
  <c r="T519" i="5" s="1"/>
  <c r="R520" i="5"/>
  <c r="T520" i="5" s="1"/>
  <c r="R521" i="5"/>
  <c r="T521" i="5" s="1"/>
  <c r="R522" i="5"/>
  <c r="T522" i="5" s="1"/>
  <c r="R523" i="5"/>
  <c r="T523" i="5" s="1"/>
  <c r="R524" i="5"/>
  <c r="T524" i="5" s="1"/>
  <c r="R525" i="5"/>
  <c r="T525" i="5" s="1"/>
  <c r="R526" i="5"/>
  <c r="T526" i="5" s="1"/>
  <c r="R527" i="5"/>
  <c r="T527" i="5" s="1"/>
  <c r="R528" i="5"/>
  <c r="T528" i="5" s="1"/>
  <c r="R529" i="5"/>
  <c r="T529" i="5" s="1"/>
  <c r="R530" i="5"/>
  <c r="T530" i="5" s="1"/>
  <c r="R531" i="5"/>
  <c r="T531" i="5" s="1"/>
  <c r="R532" i="5"/>
  <c r="T532" i="5" s="1"/>
  <c r="R533" i="5"/>
  <c r="T533" i="5" s="1"/>
  <c r="R534" i="5"/>
  <c r="T534" i="5" s="1"/>
  <c r="R535" i="5"/>
  <c r="T535" i="5" s="1"/>
  <c r="R536" i="5"/>
  <c r="T536" i="5" s="1"/>
  <c r="R537" i="5"/>
  <c r="T537" i="5" s="1"/>
  <c r="R538" i="5"/>
  <c r="T538" i="5" s="1"/>
  <c r="R539" i="5"/>
  <c r="T539" i="5" s="1"/>
  <c r="R540" i="5"/>
  <c r="T540" i="5" s="1"/>
  <c r="R541" i="5"/>
  <c r="T541" i="5" s="1"/>
  <c r="R542" i="5"/>
  <c r="T542" i="5" s="1"/>
  <c r="R543" i="5"/>
  <c r="T543" i="5" s="1"/>
  <c r="R544" i="5"/>
  <c r="T544" i="5" s="1"/>
  <c r="R545" i="5"/>
  <c r="T545" i="5" s="1"/>
  <c r="R546" i="5"/>
  <c r="T546" i="5" s="1"/>
  <c r="R547" i="5"/>
  <c r="T547" i="5" s="1"/>
  <c r="R548" i="5"/>
  <c r="T548" i="5" s="1"/>
  <c r="R549" i="5"/>
  <c r="T549" i="5" s="1"/>
  <c r="R550" i="5"/>
  <c r="T550" i="5" s="1"/>
  <c r="R551" i="5"/>
  <c r="T551" i="5" s="1"/>
  <c r="R552" i="5"/>
  <c r="T552" i="5" s="1"/>
  <c r="R553" i="5"/>
  <c r="T553" i="5" s="1"/>
  <c r="R554" i="5"/>
  <c r="T554" i="5" s="1"/>
  <c r="R555" i="5"/>
  <c r="T555" i="5" s="1"/>
  <c r="R556" i="5"/>
  <c r="T556" i="5" s="1"/>
  <c r="R557" i="5"/>
  <c r="T557" i="5" s="1"/>
  <c r="R558" i="5"/>
  <c r="T558" i="5" s="1"/>
  <c r="R559" i="5"/>
  <c r="T559" i="5" s="1"/>
  <c r="R560" i="5"/>
  <c r="T560" i="5" s="1"/>
  <c r="R561" i="5"/>
  <c r="T561" i="5" s="1"/>
  <c r="R562" i="5"/>
  <c r="T562" i="5" s="1"/>
  <c r="R563" i="5"/>
  <c r="T563" i="5" s="1"/>
  <c r="R564" i="5"/>
  <c r="T564" i="5" s="1"/>
  <c r="R565" i="5"/>
  <c r="T565" i="5" s="1"/>
  <c r="R566" i="5"/>
  <c r="T566" i="5" s="1"/>
  <c r="R567" i="5"/>
  <c r="T567" i="5" s="1"/>
  <c r="R568" i="5"/>
  <c r="T568" i="5" s="1"/>
  <c r="R569" i="5"/>
  <c r="T569" i="5" s="1"/>
  <c r="R570" i="5"/>
  <c r="T570" i="5" s="1"/>
  <c r="R571" i="5"/>
  <c r="T571" i="5" s="1"/>
  <c r="R572" i="5"/>
  <c r="T572" i="5" s="1"/>
  <c r="R573" i="5"/>
  <c r="T573" i="5" s="1"/>
  <c r="R574" i="5"/>
  <c r="T574" i="5" s="1"/>
  <c r="R575" i="5"/>
  <c r="T575" i="5" s="1"/>
  <c r="R576" i="5"/>
  <c r="T576" i="5" s="1"/>
  <c r="R577" i="5"/>
  <c r="T577" i="5" s="1"/>
  <c r="R578" i="5"/>
  <c r="T578" i="5" s="1"/>
  <c r="R579" i="5"/>
  <c r="T579" i="5" s="1"/>
  <c r="R580" i="5"/>
  <c r="T580" i="5" s="1"/>
  <c r="R581" i="5"/>
  <c r="T581" i="5" s="1"/>
  <c r="R582" i="5"/>
  <c r="T582" i="5" s="1"/>
  <c r="R583" i="5"/>
  <c r="T583" i="5" s="1"/>
  <c r="R584" i="5"/>
  <c r="T584" i="5" s="1"/>
  <c r="R585" i="5"/>
  <c r="T585" i="5" s="1"/>
  <c r="R586" i="5"/>
  <c r="T586" i="5" s="1"/>
  <c r="R587" i="5"/>
  <c r="T587" i="5" s="1"/>
  <c r="R588" i="5"/>
  <c r="T588" i="5" s="1"/>
  <c r="R589" i="5"/>
  <c r="T589" i="5" s="1"/>
  <c r="R590" i="5"/>
  <c r="T590" i="5" s="1"/>
  <c r="R591" i="5"/>
  <c r="T591" i="5" s="1"/>
  <c r="R592" i="5"/>
  <c r="T592" i="5" s="1"/>
  <c r="R593" i="5"/>
  <c r="T593" i="5" s="1"/>
  <c r="R594" i="5"/>
  <c r="T594" i="5" s="1"/>
  <c r="R595" i="5"/>
  <c r="T595" i="5" s="1"/>
  <c r="R596" i="5"/>
  <c r="T596" i="5" s="1"/>
  <c r="R597" i="5"/>
  <c r="T597" i="5" s="1"/>
  <c r="R598" i="5"/>
  <c r="T598" i="5" s="1"/>
  <c r="R599" i="5"/>
  <c r="T599" i="5" s="1"/>
  <c r="R600" i="5"/>
  <c r="T600" i="5" s="1"/>
  <c r="R601" i="5"/>
  <c r="T601" i="5" s="1"/>
  <c r="R602" i="5"/>
  <c r="T602" i="5" s="1"/>
  <c r="R603" i="5"/>
  <c r="T603" i="5" s="1"/>
  <c r="R604" i="5"/>
  <c r="T604" i="5" s="1"/>
  <c r="R605" i="5"/>
  <c r="T605" i="5" s="1"/>
  <c r="R606" i="5"/>
  <c r="T606" i="5" s="1"/>
  <c r="R607" i="5"/>
  <c r="T607" i="5" s="1"/>
  <c r="R608" i="5"/>
  <c r="T608" i="5" s="1"/>
  <c r="R609" i="5"/>
  <c r="T609" i="5" s="1"/>
  <c r="R610" i="5"/>
  <c r="T610" i="5" s="1"/>
  <c r="R611" i="5"/>
  <c r="T611" i="5" s="1"/>
  <c r="R612" i="5"/>
  <c r="T612" i="5" s="1"/>
  <c r="R613" i="5"/>
  <c r="T613" i="5" s="1"/>
  <c r="R614" i="5"/>
  <c r="T614" i="5" s="1"/>
  <c r="R615" i="5"/>
  <c r="T615" i="5" s="1"/>
  <c r="R616" i="5"/>
  <c r="T616" i="5" s="1"/>
  <c r="R617" i="5"/>
  <c r="T617" i="5" s="1"/>
  <c r="R618" i="5"/>
  <c r="T618" i="5" s="1"/>
  <c r="R619" i="5"/>
  <c r="T619" i="5" s="1"/>
  <c r="R620" i="5"/>
  <c r="T620" i="5" s="1"/>
  <c r="R621" i="5"/>
  <c r="T621" i="5" s="1"/>
  <c r="R622" i="5"/>
  <c r="T622" i="5" s="1"/>
  <c r="R623" i="5"/>
  <c r="T623" i="5" s="1"/>
  <c r="R624" i="5"/>
  <c r="T624" i="5" s="1"/>
  <c r="R625" i="5"/>
  <c r="T625" i="5" s="1"/>
  <c r="R626" i="5"/>
  <c r="T626" i="5" s="1"/>
  <c r="R627" i="5"/>
  <c r="T627" i="5" s="1"/>
  <c r="R628" i="5"/>
  <c r="T628" i="5" s="1"/>
  <c r="R629" i="5"/>
  <c r="T629" i="5" s="1"/>
  <c r="R630" i="5"/>
  <c r="T630" i="5" s="1"/>
  <c r="R631" i="5"/>
  <c r="T631" i="5" s="1"/>
  <c r="R632" i="5"/>
  <c r="T632" i="5" s="1"/>
  <c r="R633" i="5"/>
  <c r="T633" i="5" s="1"/>
  <c r="R634" i="5"/>
  <c r="T634" i="5" s="1"/>
  <c r="R635" i="5"/>
  <c r="T635" i="5" s="1"/>
  <c r="R636" i="5"/>
  <c r="T636" i="5" s="1"/>
  <c r="R637" i="5"/>
  <c r="T637" i="5" s="1"/>
  <c r="R638" i="5"/>
  <c r="T638" i="5" s="1"/>
  <c r="R639" i="5"/>
  <c r="T639" i="5" s="1"/>
  <c r="R640" i="5"/>
  <c r="T640" i="5" s="1"/>
  <c r="R641" i="5"/>
  <c r="T641" i="5" s="1"/>
  <c r="R642" i="5"/>
  <c r="T642" i="5" s="1"/>
  <c r="R643" i="5"/>
  <c r="T643" i="5" s="1"/>
  <c r="R644" i="5"/>
  <c r="T644" i="5" s="1"/>
  <c r="R645" i="5"/>
  <c r="T645" i="5" s="1"/>
  <c r="R646" i="5"/>
  <c r="T646" i="5" s="1"/>
  <c r="R647" i="5"/>
  <c r="T647" i="5" s="1"/>
  <c r="R648" i="5"/>
  <c r="T648" i="5" s="1"/>
  <c r="R649" i="5"/>
  <c r="T649" i="5" s="1"/>
  <c r="R650" i="5"/>
  <c r="T650" i="5" s="1"/>
  <c r="R651" i="5"/>
  <c r="T651" i="5" s="1"/>
  <c r="R652" i="5"/>
  <c r="T652" i="5" s="1"/>
  <c r="R653" i="5"/>
  <c r="T653" i="5" s="1"/>
  <c r="R654" i="5"/>
  <c r="T654" i="5" s="1"/>
  <c r="R655" i="5"/>
  <c r="T655" i="5" s="1"/>
  <c r="R656" i="5"/>
  <c r="T656" i="5" s="1"/>
  <c r="R657" i="5"/>
  <c r="T657" i="5" s="1"/>
  <c r="R658" i="5"/>
  <c r="T658" i="5" s="1"/>
  <c r="R659" i="5"/>
  <c r="T659" i="5" s="1"/>
  <c r="R660" i="5"/>
  <c r="T660" i="5" s="1"/>
  <c r="R661" i="5"/>
  <c r="T661" i="5" s="1"/>
  <c r="R662" i="5"/>
  <c r="T662" i="5" s="1"/>
  <c r="R663" i="5"/>
  <c r="T663" i="5" s="1"/>
  <c r="R664" i="5"/>
  <c r="T664" i="5" s="1"/>
  <c r="R665" i="5"/>
  <c r="T665" i="5" s="1"/>
  <c r="R666" i="5"/>
  <c r="T666" i="5" s="1"/>
  <c r="R667" i="5"/>
  <c r="T667" i="5" s="1"/>
  <c r="R668" i="5"/>
  <c r="T668" i="5" s="1"/>
  <c r="R669" i="5"/>
  <c r="T669" i="5" s="1"/>
  <c r="R670" i="5"/>
  <c r="T670" i="5" s="1"/>
  <c r="R671" i="5"/>
  <c r="T671" i="5" s="1"/>
  <c r="R672" i="5"/>
  <c r="T672" i="5" s="1"/>
  <c r="R673" i="5"/>
  <c r="T673" i="5" s="1"/>
  <c r="R674" i="5"/>
  <c r="T674" i="5" s="1"/>
  <c r="R675" i="5"/>
  <c r="T675" i="5" s="1"/>
  <c r="R676" i="5"/>
  <c r="T676" i="5" s="1"/>
  <c r="R677" i="5"/>
  <c r="T677" i="5" s="1"/>
  <c r="R678" i="5"/>
  <c r="T678" i="5" s="1"/>
  <c r="R679" i="5"/>
  <c r="T679" i="5" s="1"/>
  <c r="R680" i="5"/>
  <c r="T680" i="5" s="1"/>
  <c r="R681" i="5"/>
  <c r="T681" i="5" s="1"/>
  <c r="R682" i="5"/>
  <c r="T682" i="5" s="1"/>
  <c r="R683" i="5"/>
  <c r="T683" i="5" s="1"/>
  <c r="R684" i="5"/>
  <c r="T684" i="5" s="1"/>
  <c r="R685" i="5"/>
  <c r="T685" i="5" s="1"/>
  <c r="R686" i="5"/>
  <c r="T686" i="5" s="1"/>
  <c r="R687" i="5"/>
  <c r="T687" i="5" s="1"/>
  <c r="R688" i="5"/>
  <c r="T688" i="5" s="1"/>
  <c r="R689" i="5"/>
  <c r="T689" i="5" s="1"/>
  <c r="R690" i="5"/>
  <c r="T690" i="5" s="1"/>
  <c r="R691" i="5"/>
  <c r="T691" i="5" s="1"/>
  <c r="R692" i="5"/>
  <c r="T692" i="5" s="1"/>
  <c r="R693" i="5"/>
  <c r="T693" i="5" s="1"/>
  <c r="R694" i="5"/>
  <c r="T694" i="5" s="1"/>
  <c r="R695" i="5"/>
  <c r="T695" i="5" s="1"/>
  <c r="R696" i="5"/>
  <c r="T696" i="5" s="1"/>
  <c r="R697" i="5"/>
  <c r="T697" i="5" s="1"/>
  <c r="R698" i="5"/>
  <c r="T698" i="5" s="1"/>
  <c r="R699" i="5"/>
  <c r="T699" i="5" s="1"/>
  <c r="R700" i="5"/>
  <c r="T700" i="5" s="1"/>
  <c r="R701" i="5"/>
  <c r="T701" i="5" s="1"/>
  <c r="R702" i="5"/>
  <c r="T702" i="5" s="1"/>
  <c r="R703" i="5"/>
  <c r="T703" i="5" s="1"/>
  <c r="R704" i="5"/>
  <c r="T704" i="5" s="1"/>
  <c r="R705" i="5"/>
  <c r="T705" i="5" s="1"/>
  <c r="R706" i="5"/>
  <c r="T706" i="5" s="1"/>
  <c r="R707" i="5"/>
  <c r="T707" i="5" s="1"/>
  <c r="R708" i="5"/>
  <c r="T708" i="5" s="1"/>
  <c r="R709" i="5"/>
  <c r="T709" i="5" s="1"/>
  <c r="R710" i="5"/>
  <c r="T710" i="5" s="1"/>
  <c r="R711" i="5"/>
  <c r="T711" i="5" s="1"/>
  <c r="R712" i="5"/>
  <c r="T712" i="5" s="1"/>
  <c r="R713" i="5"/>
  <c r="T713" i="5" s="1"/>
  <c r="R714" i="5"/>
  <c r="T714" i="5" s="1"/>
  <c r="R715" i="5"/>
  <c r="T715" i="5" s="1"/>
  <c r="R716" i="5"/>
  <c r="T716" i="5" s="1"/>
  <c r="R717" i="5"/>
  <c r="T717" i="5" s="1"/>
  <c r="R718" i="5"/>
  <c r="T718" i="5" s="1"/>
  <c r="R719" i="5"/>
  <c r="T719" i="5" s="1"/>
  <c r="R720" i="5"/>
  <c r="T720" i="5" s="1"/>
  <c r="R721" i="5"/>
  <c r="T721" i="5" s="1"/>
  <c r="R722" i="5"/>
  <c r="T722" i="5" s="1"/>
  <c r="R723" i="5"/>
  <c r="T723" i="5" s="1"/>
  <c r="R724" i="5"/>
  <c r="T724" i="5" s="1"/>
  <c r="R725" i="5"/>
  <c r="T725" i="5" s="1"/>
  <c r="R726" i="5"/>
  <c r="T726" i="5" s="1"/>
  <c r="R727" i="5"/>
  <c r="T727" i="5" s="1"/>
  <c r="R728" i="5"/>
  <c r="T728" i="5" s="1"/>
  <c r="R729" i="5"/>
  <c r="T729" i="5" s="1"/>
  <c r="R730" i="5"/>
  <c r="T730" i="5" s="1"/>
  <c r="R731" i="5"/>
  <c r="T731" i="5" s="1"/>
  <c r="R732" i="5"/>
  <c r="T732" i="5" s="1"/>
  <c r="R733" i="5"/>
  <c r="T733" i="5" s="1"/>
  <c r="R734" i="5"/>
  <c r="T734" i="5" s="1"/>
  <c r="R735" i="5"/>
  <c r="T735" i="5" s="1"/>
  <c r="R736" i="5"/>
  <c r="T736" i="5" s="1"/>
  <c r="R737" i="5"/>
  <c r="T737" i="5" s="1"/>
  <c r="R738" i="5"/>
  <c r="T738" i="5" s="1"/>
  <c r="R739" i="5"/>
  <c r="T739" i="5" s="1"/>
  <c r="R740" i="5"/>
  <c r="T740" i="5" s="1"/>
  <c r="R741" i="5"/>
  <c r="T741" i="5" s="1"/>
  <c r="R742" i="5"/>
  <c r="T742" i="5" s="1"/>
  <c r="R743" i="5"/>
  <c r="T743" i="5" s="1"/>
  <c r="R744" i="5"/>
  <c r="T744" i="5" s="1"/>
  <c r="R745" i="5"/>
  <c r="T745" i="5" s="1"/>
  <c r="R746" i="5"/>
  <c r="T746" i="5" s="1"/>
  <c r="R747" i="5"/>
  <c r="T747" i="5" s="1"/>
  <c r="R748" i="5"/>
  <c r="T748" i="5" s="1"/>
  <c r="R749" i="5"/>
  <c r="T749" i="5" s="1"/>
  <c r="R750" i="5"/>
  <c r="T750" i="5" s="1"/>
  <c r="R751" i="5"/>
  <c r="T751" i="5" s="1"/>
  <c r="R752" i="5"/>
  <c r="T752" i="5" s="1"/>
  <c r="R753" i="5"/>
  <c r="T753" i="5" s="1"/>
  <c r="R754" i="5"/>
  <c r="T754" i="5" s="1"/>
  <c r="R755" i="5"/>
  <c r="T755" i="5" s="1"/>
  <c r="R756" i="5"/>
  <c r="T756" i="5" s="1"/>
  <c r="R757" i="5"/>
  <c r="T757" i="5" s="1"/>
  <c r="R758" i="5"/>
  <c r="T758" i="5" s="1"/>
  <c r="R759" i="5"/>
  <c r="T759" i="5" s="1"/>
  <c r="R760" i="5"/>
  <c r="T760" i="5" s="1"/>
  <c r="R761" i="5"/>
  <c r="T761" i="5" s="1"/>
  <c r="R762" i="5"/>
  <c r="T762" i="5" s="1"/>
  <c r="R763" i="5"/>
  <c r="T763" i="5" s="1"/>
  <c r="R764" i="5"/>
  <c r="T764" i="5" s="1"/>
  <c r="R765" i="5"/>
  <c r="T765" i="5" s="1"/>
  <c r="R766" i="5"/>
  <c r="T766" i="5" s="1"/>
  <c r="R767" i="5"/>
  <c r="T767" i="5" s="1"/>
  <c r="R768" i="5"/>
  <c r="T768" i="5" s="1"/>
  <c r="R769" i="5"/>
  <c r="T769" i="5" s="1"/>
  <c r="R770" i="5"/>
  <c r="T770" i="5" s="1"/>
  <c r="R771" i="5"/>
  <c r="T771" i="5" s="1"/>
  <c r="R772" i="5"/>
  <c r="T772" i="5" s="1"/>
  <c r="R773" i="5"/>
  <c r="T773" i="5" s="1"/>
  <c r="R774" i="5"/>
  <c r="T774" i="5" s="1"/>
  <c r="R775" i="5"/>
  <c r="T775" i="5" s="1"/>
  <c r="R776" i="5"/>
  <c r="T776" i="5" s="1"/>
  <c r="R777" i="5"/>
  <c r="T777" i="5" s="1"/>
  <c r="R778" i="5"/>
  <c r="T778" i="5" s="1"/>
  <c r="R779" i="5"/>
  <c r="T779" i="5" s="1"/>
  <c r="R780" i="5"/>
  <c r="T780" i="5" s="1"/>
  <c r="R781" i="5"/>
  <c r="T781" i="5" s="1"/>
  <c r="R782" i="5"/>
  <c r="T782" i="5" s="1"/>
  <c r="R783" i="5"/>
  <c r="T783" i="5" s="1"/>
  <c r="R784" i="5"/>
  <c r="T784" i="5" s="1"/>
  <c r="R785" i="5"/>
  <c r="T785" i="5" s="1"/>
  <c r="R786" i="5"/>
  <c r="T786" i="5" s="1"/>
  <c r="R787" i="5"/>
  <c r="T787" i="5" s="1"/>
  <c r="R788" i="5"/>
  <c r="T788" i="5" s="1"/>
  <c r="R789" i="5"/>
  <c r="T789" i="5" s="1"/>
  <c r="R790" i="5"/>
  <c r="T790" i="5" s="1"/>
  <c r="R791" i="5"/>
  <c r="T791" i="5" s="1"/>
  <c r="R792" i="5"/>
  <c r="T792" i="5" s="1"/>
  <c r="R793" i="5"/>
  <c r="T793" i="5" s="1"/>
  <c r="R794" i="5"/>
  <c r="T794" i="5" s="1"/>
  <c r="R795" i="5"/>
  <c r="T795" i="5" s="1"/>
  <c r="R796" i="5"/>
  <c r="T796" i="5" s="1"/>
  <c r="R797" i="5"/>
  <c r="T797" i="5" s="1"/>
  <c r="R798" i="5"/>
  <c r="T798" i="5" s="1"/>
  <c r="R799" i="5"/>
  <c r="T799" i="5" s="1"/>
  <c r="R800" i="5"/>
  <c r="T800" i="5" s="1"/>
  <c r="R801" i="5"/>
  <c r="T801" i="5" s="1"/>
  <c r="R802" i="5"/>
  <c r="T802" i="5" s="1"/>
  <c r="R803" i="5"/>
  <c r="T803" i="5" s="1"/>
  <c r="R804" i="5"/>
  <c r="T804" i="5" s="1"/>
  <c r="R805" i="5"/>
  <c r="T805" i="5" s="1"/>
  <c r="R806" i="5"/>
  <c r="T806" i="5" s="1"/>
  <c r="R807" i="5"/>
  <c r="T807" i="5" s="1"/>
  <c r="R808" i="5"/>
  <c r="T808" i="5" s="1"/>
  <c r="R809" i="5"/>
  <c r="T809" i="5" s="1"/>
  <c r="R810" i="5"/>
  <c r="T810" i="5" s="1"/>
  <c r="R811" i="5"/>
  <c r="T811" i="5" s="1"/>
  <c r="R812" i="5"/>
  <c r="T812" i="5" s="1"/>
  <c r="R813" i="5"/>
  <c r="T813" i="5" s="1"/>
  <c r="R814" i="5"/>
  <c r="T814" i="5" s="1"/>
  <c r="R815" i="5"/>
  <c r="T815" i="5" s="1"/>
  <c r="R816" i="5"/>
  <c r="T816" i="5" s="1"/>
  <c r="R817" i="5"/>
  <c r="T817" i="5" s="1"/>
  <c r="R818" i="5"/>
  <c r="T818" i="5" s="1"/>
  <c r="R819" i="5"/>
  <c r="T819" i="5" s="1"/>
  <c r="R820" i="5"/>
  <c r="T820" i="5" s="1"/>
  <c r="R821" i="5"/>
  <c r="T821" i="5" s="1"/>
  <c r="R822" i="5"/>
  <c r="T822" i="5" s="1"/>
  <c r="R823" i="5"/>
  <c r="T823" i="5" s="1"/>
  <c r="R824" i="5"/>
  <c r="T824" i="5" s="1"/>
  <c r="R825" i="5"/>
  <c r="T825" i="5" s="1"/>
  <c r="R826" i="5"/>
  <c r="T826" i="5" s="1"/>
  <c r="R827" i="5"/>
  <c r="T827" i="5" s="1"/>
  <c r="R828" i="5"/>
  <c r="T828" i="5" s="1"/>
  <c r="R829" i="5"/>
  <c r="T829" i="5" s="1"/>
  <c r="R830" i="5"/>
  <c r="T830" i="5" s="1"/>
  <c r="R831" i="5"/>
  <c r="T831" i="5" s="1"/>
  <c r="R832" i="5"/>
  <c r="T832" i="5" s="1"/>
  <c r="R833" i="5"/>
  <c r="T833" i="5" s="1"/>
  <c r="R834" i="5"/>
  <c r="T834" i="5" s="1"/>
  <c r="R835" i="5"/>
  <c r="T835" i="5" s="1"/>
  <c r="R836" i="5"/>
  <c r="T836" i="5" s="1"/>
  <c r="R837" i="5"/>
  <c r="T837" i="5" s="1"/>
  <c r="R838" i="5"/>
  <c r="T838" i="5" s="1"/>
  <c r="R839" i="5"/>
  <c r="T839" i="5" s="1"/>
  <c r="R840" i="5"/>
  <c r="T840" i="5" s="1"/>
  <c r="R841" i="5"/>
  <c r="T841" i="5" s="1"/>
  <c r="R842" i="5"/>
  <c r="T842" i="5" s="1"/>
  <c r="R843" i="5"/>
  <c r="T843" i="5" s="1"/>
  <c r="R844" i="5"/>
  <c r="T844" i="5" s="1"/>
  <c r="R845" i="5"/>
  <c r="T845" i="5" s="1"/>
  <c r="R846" i="5"/>
  <c r="T846" i="5" s="1"/>
  <c r="R847" i="5"/>
  <c r="T847" i="5" s="1"/>
  <c r="R848" i="5"/>
  <c r="T848" i="5" s="1"/>
  <c r="R849" i="5"/>
  <c r="T849" i="5" s="1"/>
  <c r="R850" i="5"/>
  <c r="T850" i="5" s="1"/>
  <c r="R851" i="5"/>
  <c r="T851" i="5" s="1"/>
  <c r="R852" i="5"/>
  <c r="T852" i="5" s="1"/>
  <c r="R853" i="5"/>
  <c r="T853" i="5" s="1"/>
  <c r="R854" i="5"/>
  <c r="T854" i="5" s="1"/>
  <c r="R855" i="5"/>
  <c r="T855" i="5" s="1"/>
  <c r="R856" i="5"/>
  <c r="T856" i="5" s="1"/>
  <c r="R857" i="5"/>
  <c r="T857" i="5" s="1"/>
  <c r="R858" i="5"/>
  <c r="T858" i="5" s="1"/>
  <c r="R859" i="5"/>
  <c r="T859" i="5" s="1"/>
  <c r="R860" i="5"/>
  <c r="T860" i="5" s="1"/>
  <c r="R861" i="5"/>
  <c r="T861" i="5" s="1"/>
  <c r="R862" i="5"/>
  <c r="T862" i="5" s="1"/>
  <c r="R863" i="5"/>
  <c r="T863" i="5" s="1"/>
  <c r="R864" i="5"/>
  <c r="T864" i="5" s="1"/>
  <c r="R865" i="5"/>
  <c r="T865" i="5" s="1"/>
  <c r="R866" i="5"/>
  <c r="T866" i="5" s="1"/>
  <c r="R867" i="5"/>
  <c r="T867" i="5" s="1"/>
  <c r="R868" i="5"/>
  <c r="T868" i="5" s="1"/>
  <c r="R869" i="5"/>
  <c r="T869" i="5" s="1"/>
  <c r="R870" i="5"/>
  <c r="T870" i="5" s="1"/>
  <c r="R871" i="5"/>
  <c r="T871" i="5" s="1"/>
  <c r="R872" i="5"/>
  <c r="T872" i="5" s="1"/>
  <c r="R873" i="5"/>
  <c r="T873" i="5" s="1"/>
  <c r="R874" i="5"/>
  <c r="T874" i="5" s="1"/>
  <c r="R875" i="5"/>
  <c r="T875" i="5" s="1"/>
  <c r="R876" i="5"/>
  <c r="T876" i="5" s="1"/>
  <c r="R877" i="5"/>
  <c r="T877" i="5" s="1"/>
  <c r="R878" i="5"/>
  <c r="T878" i="5" s="1"/>
  <c r="R879" i="5"/>
  <c r="T879" i="5" s="1"/>
  <c r="R880" i="5"/>
  <c r="T880" i="5" s="1"/>
  <c r="R881" i="5"/>
  <c r="T881" i="5" s="1"/>
  <c r="R882" i="5"/>
  <c r="T882" i="5" s="1"/>
  <c r="R883" i="5"/>
  <c r="T883" i="5" s="1"/>
  <c r="R884" i="5"/>
  <c r="T884" i="5" s="1"/>
  <c r="R885" i="5"/>
  <c r="T885" i="5" s="1"/>
  <c r="R886" i="5"/>
  <c r="T886" i="5" s="1"/>
  <c r="R887" i="5"/>
  <c r="T887" i="5" s="1"/>
  <c r="R888" i="5"/>
  <c r="T888" i="5" s="1"/>
  <c r="R889" i="5"/>
  <c r="T889" i="5" s="1"/>
  <c r="R890" i="5"/>
  <c r="T890" i="5" s="1"/>
  <c r="R891" i="5"/>
  <c r="T891" i="5" s="1"/>
  <c r="R892" i="5"/>
  <c r="T892" i="5" s="1"/>
  <c r="R893" i="5"/>
  <c r="T893" i="5" s="1"/>
  <c r="R894" i="5"/>
  <c r="T894" i="5" s="1"/>
  <c r="R895" i="5"/>
  <c r="T895" i="5" s="1"/>
  <c r="R896" i="5"/>
  <c r="T896" i="5" s="1"/>
  <c r="R897" i="5"/>
  <c r="T897" i="5" s="1"/>
  <c r="R898" i="5"/>
  <c r="T898" i="5" s="1"/>
  <c r="R899" i="5"/>
  <c r="T899" i="5" s="1"/>
  <c r="R900" i="5"/>
  <c r="T900" i="5" s="1"/>
  <c r="R901" i="5"/>
  <c r="T901" i="5" s="1"/>
  <c r="R902" i="5"/>
  <c r="T902" i="5" s="1"/>
  <c r="R903" i="5"/>
  <c r="T903" i="5" s="1"/>
  <c r="R904" i="5"/>
  <c r="T904" i="5" s="1"/>
  <c r="R905" i="5"/>
  <c r="T905" i="5" s="1"/>
  <c r="R906" i="5"/>
  <c r="T906" i="5" s="1"/>
  <c r="R907" i="5"/>
  <c r="T907" i="5" s="1"/>
  <c r="R908" i="5"/>
  <c r="T908" i="5" s="1"/>
  <c r="R909" i="5"/>
  <c r="T909" i="5" s="1"/>
  <c r="R910" i="5"/>
  <c r="T910" i="5" s="1"/>
  <c r="R911" i="5"/>
  <c r="T911" i="5" s="1"/>
  <c r="R912" i="5"/>
  <c r="T912" i="5" s="1"/>
  <c r="R913" i="5"/>
  <c r="T913" i="5" s="1"/>
  <c r="R914" i="5"/>
  <c r="T914" i="5" s="1"/>
  <c r="R915" i="5"/>
  <c r="T915" i="5" s="1"/>
  <c r="R916" i="5"/>
  <c r="T916" i="5" s="1"/>
  <c r="R917" i="5"/>
  <c r="T917" i="5" s="1"/>
  <c r="R918" i="5"/>
  <c r="T918" i="5" s="1"/>
  <c r="R919" i="5"/>
  <c r="T919" i="5" s="1"/>
  <c r="R920" i="5"/>
  <c r="T920" i="5" s="1"/>
  <c r="R921" i="5"/>
  <c r="T921" i="5" s="1"/>
  <c r="R922" i="5"/>
  <c r="T922" i="5" s="1"/>
  <c r="R923" i="5"/>
  <c r="T923" i="5" s="1"/>
  <c r="R924" i="5"/>
  <c r="T924" i="5" s="1"/>
  <c r="R925" i="5"/>
  <c r="T925" i="5" s="1"/>
  <c r="R926" i="5"/>
  <c r="T926" i="5" s="1"/>
  <c r="R927" i="5"/>
  <c r="T927" i="5" s="1"/>
  <c r="R928" i="5"/>
  <c r="T928" i="5" s="1"/>
  <c r="R929" i="5"/>
  <c r="T929" i="5" s="1"/>
  <c r="R930" i="5"/>
  <c r="T930" i="5" s="1"/>
  <c r="R931" i="5"/>
  <c r="T931" i="5" s="1"/>
  <c r="R932" i="5"/>
  <c r="T932" i="5" s="1"/>
  <c r="R933" i="5"/>
  <c r="T933" i="5" s="1"/>
  <c r="R934" i="5"/>
  <c r="T934" i="5" s="1"/>
  <c r="R935" i="5"/>
  <c r="T935" i="5" s="1"/>
  <c r="R936" i="5"/>
  <c r="T936" i="5" s="1"/>
  <c r="R937" i="5"/>
  <c r="T937" i="5" s="1"/>
  <c r="R938" i="5"/>
  <c r="T938" i="5" s="1"/>
  <c r="R939" i="5"/>
  <c r="T939" i="5" s="1"/>
  <c r="R940" i="5"/>
  <c r="T940" i="5" s="1"/>
  <c r="R941" i="5"/>
  <c r="T941" i="5" s="1"/>
  <c r="R942" i="5"/>
  <c r="T942" i="5" s="1"/>
  <c r="R943" i="5"/>
  <c r="T943" i="5" s="1"/>
  <c r="R944" i="5"/>
  <c r="T944" i="5" s="1"/>
  <c r="R945" i="5"/>
  <c r="T945" i="5" s="1"/>
  <c r="R946" i="5"/>
  <c r="T946" i="5" s="1"/>
  <c r="R947" i="5"/>
  <c r="T947" i="5" s="1"/>
  <c r="R948" i="5"/>
  <c r="T948" i="5" s="1"/>
  <c r="R949" i="5"/>
  <c r="T949" i="5" s="1"/>
  <c r="R950" i="5"/>
  <c r="T950" i="5" s="1"/>
  <c r="R951" i="5"/>
  <c r="T951" i="5" s="1"/>
  <c r="R952" i="5"/>
  <c r="T952" i="5" s="1"/>
  <c r="R953" i="5"/>
  <c r="T953" i="5" s="1"/>
  <c r="R954" i="5"/>
  <c r="T954" i="5" s="1"/>
  <c r="R955" i="5"/>
  <c r="T955" i="5" s="1"/>
  <c r="R956" i="5"/>
  <c r="T956" i="5" s="1"/>
  <c r="R957" i="5"/>
  <c r="T957" i="5" s="1"/>
  <c r="R958" i="5"/>
  <c r="T958" i="5" s="1"/>
  <c r="R959" i="5"/>
  <c r="T959" i="5" s="1"/>
  <c r="R960" i="5"/>
  <c r="T960" i="5" s="1"/>
  <c r="R961" i="5"/>
  <c r="T961" i="5" s="1"/>
  <c r="R962" i="5"/>
  <c r="T962" i="5" s="1"/>
  <c r="R963" i="5"/>
  <c r="T963" i="5" s="1"/>
  <c r="R964" i="5"/>
  <c r="T964" i="5" s="1"/>
  <c r="R965" i="5"/>
  <c r="T965" i="5" s="1"/>
  <c r="R966" i="5"/>
  <c r="T966" i="5" s="1"/>
  <c r="R967" i="5"/>
  <c r="T967" i="5" s="1"/>
  <c r="R968" i="5"/>
  <c r="T968" i="5" s="1"/>
  <c r="R969" i="5"/>
  <c r="T969" i="5" s="1"/>
  <c r="R970" i="5"/>
  <c r="T970" i="5" s="1"/>
  <c r="R971" i="5"/>
  <c r="T971" i="5" s="1"/>
  <c r="R972" i="5"/>
  <c r="T972" i="5" s="1"/>
  <c r="R973" i="5"/>
  <c r="T973" i="5" s="1"/>
  <c r="R974" i="5"/>
  <c r="T974" i="5" s="1"/>
  <c r="R975" i="5"/>
  <c r="T975" i="5" s="1"/>
  <c r="R976" i="5"/>
  <c r="T976" i="5" s="1"/>
  <c r="R977" i="5"/>
  <c r="T977" i="5" s="1"/>
  <c r="R978" i="5"/>
  <c r="T978" i="5" s="1"/>
  <c r="R979" i="5"/>
  <c r="T979" i="5" s="1"/>
  <c r="R980" i="5"/>
  <c r="T980" i="5" s="1"/>
  <c r="R981" i="5"/>
  <c r="T981" i="5" s="1"/>
  <c r="R982" i="5"/>
  <c r="T982" i="5" s="1"/>
  <c r="R983" i="5"/>
  <c r="T983" i="5" s="1"/>
  <c r="R984" i="5"/>
  <c r="T984" i="5" s="1"/>
  <c r="R985" i="5"/>
  <c r="T985" i="5" s="1"/>
  <c r="R986" i="5"/>
  <c r="T986" i="5" s="1"/>
  <c r="R987" i="5"/>
  <c r="T987" i="5" s="1"/>
  <c r="R988" i="5"/>
  <c r="T988" i="5" s="1"/>
  <c r="R989" i="5"/>
  <c r="T989" i="5" s="1"/>
  <c r="R990" i="5"/>
  <c r="T990" i="5" s="1"/>
  <c r="R991" i="5"/>
  <c r="T991" i="5" s="1"/>
  <c r="R992" i="5"/>
  <c r="T992" i="5" s="1"/>
  <c r="R993" i="5"/>
  <c r="T993" i="5" s="1"/>
  <c r="R994" i="5"/>
  <c r="T994" i="5" s="1"/>
  <c r="R995" i="5"/>
  <c r="T995" i="5" s="1"/>
  <c r="R996" i="5"/>
  <c r="T996" i="5" s="1"/>
  <c r="R997" i="5"/>
  <c r="T997" i="5" s="1"/>
  <c r="R998" i="5"/>
  <c r="T998" i="5" s="1"/>
  <c r="R999" i="5"/>
  <c r="T999" i="5" s="1"/>
  <c r="R1000" i="5"/>
  <c r="T1000" i="5" s="1"/>
  <c r="R1001" i="5"/>
  <c r="T1001" i="5" s="1"/>
  <c r="R1002" i="5"/>
  <c r="T1002" i="5" s="1"/>
  <c r="R1003" i="5"/>
  <c r="T1003" i="5" s="1"/>
  <c r="R1004" i="5"/>
  <c r="T1004" i="5" s="1"/>
  <c r="R1005" i="5"/>
  <c r="T1005" i="5" s="1"/>
  <c r="R1006" i="5"/>
  <c r="T1006" i="5" s="1"/>
  <c r="R1007" i="5"/>
  <c r="T1007" i="5" s="1"/>
  <c r="R1008" i="5"/>
  <c r="T1008" i="5" s="1"/>
  <c r="R1009" i="5"/>
  <c r="T1009" i="5" s="1"/>
  <c r="R1010" i="5"/>
  <c r="T1010" i="5" s="1"/>
  <c r="R1011" i="5"/>
  <c r="T1011" i="5" s="1"/>
  <c r="R1012" i="5"/>
  <c r="T1012" i="5" s="1"/>
  <c r="R1013" i="5"/>
  <c r="T1013" i="5" s="1"/>
  <c r="R1014" i="5"/>
  <c r="T1014" i="5" s="1"/>
  <c r="R1015" i="5"/>
  <c r="T1015" i="5" s="1"/>
  <c r="R1016" i="5"/>
  <c r="T1016" i="5" s="1"/>
  <c r="R1017" i="5"/>
  <c r="T1017" i="5" s="1"/>
  <c r="R1018" i="5"/>
  <c r="T1018" i="5" s="1"/>
  <c r="R1019" i="5"/>
  <c r="T1019" i="5" s="1"/>
  <c r="R1020" i="5"/>
  <c r="T1020" i="5" s="1"/>
  <c r="R1021" i="5"/>
  <c r="T1021" i="5" s="1"/>
  <c r="R1022" i="5"/>
  <c r="T1022" i="5" s="1"/>
  <c r="R1023" i="5"/>
  <c r="T1023" i="5" s="1"/>
  <c r="R1024" i="5"/>
  <c r="T1024" i="5" s="1"/>
  <c r="R1025" i="5"/>
  <c r="T1025" i="5" s="1"/>
  <c r="R1026" i="5"/>
  <c r="T1026" i="5" s="1"/>
  <c r="R1027" i="5"/>
  <c r="T1027" i="5" s="1"/>
  <c r="R1028" i="5"/>
  <c r="T1028" i="5" s="1"/>
  <c r="R1029" i="5"/>
  <c r="T1029" i="5" s="1"/>
  <c r="R1030" i="5"/>
  <c r="T1030" i="5" s="1"/>
  <c r="R1031" i="5"/>
  <c r="T1031" i="5" s="1"/>
  <c r="R1032" i="5"/>
  <c r="T1032" i="5" s="1"/>
  <c r="R1033" i="5"/>
  <c r="T1033" i="5" s="1"/>
  <c r="R1034" i="5"/>
  <c r="T1034" i="5" s="1"/>
  <c r="R1035" i="5"/>
  <c r="T1035" i="5" s="1"/>
  <c r="R1036" i="5"/>
  <c r="T1036" i="5" s="1"/>
  <c r="R1037" i="5"/>
  <c r="T1037" i="5" s="1"/>
  <c r="R1038" i="5"/>
  <c r="T1038" i="5" s="1"/>
  <c r="R1039" i="5"/>
  <c r="T1039" i="5" s="1"/>
  <c r="R1040" i="5"/>
  <c r="T1040" i="5" s="1"/>
  <c r="R1041" i="5"/>
  <c r="T1041" i="5" s="1"/>
  <c r="R1042" i="5"/>
  <c r="T1042" i="5" s="1"/>
  <c r="R1043" i="5"/>
  <c r="T1043" i="5" s="1"/>
  <c r="R1044" i="5"/>
  <c r="T1044" i="5" s="1"/>
  <c r="R1045" i="5"/>
  <c r="T1045" i="5" s="1"/>
  <c r="R1046" i="5"/>
  <c r="T1046" i="5" s="1"/>
  <c r="R1047" i="5"/>
  <c r="T1047" i="5" s="1"/>
  <c r="R1048" i="5"/>
  <c r="T1048" i="5" s="1"/>
  <c r="R1049" i="5"/>
  <c r="T1049" i="5" s="1"/>
  <c r="R1050" i="5"/>
  <c r="T1050" i="5" s="1"/>
  <c r="R1051" i="5"/>
  <c r="T1051" i="5" s="1"/>
  <c r="R1052" i="5"/>
  <c r="T1052" i="5" s="1"/>
  <c r="R1053" i="5"/>
  <c r="T1053" i="5" s="1"/>
  <c r="R1054" i="5"/>
  <c r="T1054" i="5" s="1"/>
  <c r="R1055" i="5"/>
  <c r="T1055" i="5" s="1"/>
  <c r="R1056" i="5"/>
  <c r="T1056" i="5" s="1"/>
  <c r="R1057" i="5"/>
  <c r="T1057" i="5" s="1"/>
  <c r="R1058" i="5"/>
  <c r="T1058" i="5" s="1"/>
  <c r="R1059" i="5"/>
  <c r="T1059" i="5" s="1"/>
  <c r="R1060" i="5"/>
  <c r="T1060" i="5" s="1"/>
  <c r="R1061" i="5"/>
  <c r="T1061" i="5" s="1"/>
  <c r="R1062" i="5"/>
  <c r="T1062" i="5" s="1"/>
  <c r="R1063" i="5"/>
  <c r="T1063" i="5" s="1"/>
  <c r="R1064" i="5"/>
  <c r="T1064" i="5" s="1"/>
  <c r="R1065" i="5"/>
  <c r="T1065" i="5" s="1"/>
  <c r="R1066" i="5"/>
  <c r="T1066" i="5" s="1"/>
  <c r="R1067" i="5"/>
  <c r="T1067" i="5" s="1"/>
  <c r="R1068" i="5"/>
  <c r="T1068" i="5" s="1"/>
  <c r="R1069" i="5"/>
  <c r="T1069" i="5" s="1"/>
  <c r="R1070" i="5"/>
  <c r="T1070" i="5" s="1"/>
  <c r="R1071" i="5"/>
  <c r="T1071" i="5" s="1"/>
  <c r="R1072" i="5"/>
  <c r="T1072" i="5" s="1"/>
  <c r="R1073" i="5"/>
  <c r="T1073" i="5" s="1"/>
  <c r="R1074" i="5"/>
  <c r="T1074" i="5" s="1"/>
  <c r="R1075" i="5"/>
  <c r="T1075" i="5" s="1"/>
  <c r="R1076" i="5"/>
  <c r="T1076" i="5" s="1"/>
  <c r="R1077" i="5"/>
  <c r="T1077" i="5" s="1"/>
  <c r="R1078" i="5"/>
  <c r="T1078" i="5" s="1"/>
  <c r="R1079" i="5"/>
  <c r="T1079" i="5" s="1"/>
  <c r="R1080" i="5"/>
  <c r="T1080" i="5" s="1"/>
  <c r="R1081" i="5"/>
  <c r="T1081" i="5" s="1"/>
  <c r="R1082" i="5"/>
  <c r="T1082" i="5" s="1"/>
  <c r="R1083" i="5"/>
  <c r="T1083" i="5" s="1"/>
  <c r="R1084" i="5"/>
  <c r="T1084" i="5" s="1"/>
  <c r="R1085" i="5"/>
  <c r="T1085" i="5" s="1"/>
  <c r="R1086" i="5"/>
  <c r="T1086" i="5" s="1"/>
  <c r="R1087" i="5"/>
  <c r="T1087" i="5" s="1"/>
  <c r="R1088" i="5"/>
  <c r="T1088" i="5" s="1"/>
  <c r="R1089" i="5"/>
  <c r="T1089" i="5" s="1"/>
  <c r="R1090" i="5"/>
  <c r="T1090" i="5" s="1"/>
  <c r="R1091" i="5"/>
  <c r="T1091" i="5" s="1"/>
  <c r="R1092" i="5"/>
  <c r="T1092" i="5" s="1"/>
  <c r="R1093" i="5"/>
  <c r="T1093" i="5" s="1"/>
  <c r="R1094" i="5"/>
  <c r="T1094" i="5" s="1"/>
  <c r="R1095" i="5"/>
  <c r="T1095" i="5" s="1"/>
  <c r="R1096" i="5"/>
  <c r="T1096" i="5" s="1"/>
  <c r="R1097" i="5"/>
  <c r="T1097" i="5" s="1"/>
  <c r="R1098" i="5"/>
  <c r="T1098" i="5" s="1"/>
  <c r="R1099" i="5"/>
  <c r="T1099" i="5" s="1"/>
  <c r="R1100" i="5"/>
  <c r="T1100" i="5" s="1"/>
  <c r="R1101" i="5"/>
  <c r="T1101" i="5" s="1"/>
  <c r="R1102" i="5"/>
  <c r="T1102" i="5" s="1"/>
  <c r="R1103" i="5"/>
  <c r="T1103" i="5" s="1"/>
  <c r="R1104" i="5"/>
  <c r="T1104" i="5" s="1"/>
  <c r="R1105" i="5"/>
  <c r="T1105" i="5" s="1"/>
  <c r="R1106" i="5"/>
  <c r="T1106" i="5" s="1"/>
  <c r="R1107" i="5"/>
  <c r="T1107" i="5" s="1"/>
  <c r="R1108" i="5"/>
  <c r="T1108" i="5" s="1"/>
  <c r="R1109" i="5"/>
  <c r="T1109" i="5" s="1"/>
  <c r="R1110" i="5"/>
  <c r="T1110" i="5" s="1"/>
  <c r="R1111" i="5"/>
  <c r="T1111" i="5" s="1"/>
  <c r="R1112" i="5"/>
  <c r="T1112" i="5" s="1"/>
  <c r="R1113" i="5"/>
  <c r="T1113" i="5" s="1"/>
  <c r="R1114" i="5"/>
  <c r="T1114" i="5" s="1"/>
  <c r="R1115" i="5"/>
  <c r="T1115" i="5" s="1"/>
  <c r="R1116" i="5"/>
  <c r="T1116" i="5" s="1"/>
  <c r="R1117" i="5"/>
  <c r="T1117" i="5" s="1"/>
  <c r="R1118" i="5"/>
  <c r="T1118" i="5" s="1"/>
  <c r="R1119" i="5"/>
  <c r="T1119" i="5" s="1"/>
  <c r="R1120" i="5"/>
  <c r="T1120" i="5" s="1"/>
  <c r="R1121" i="5"/>
  <c r="T1121" i="5" s="1"/>
  <c r="R1122" i="5"/>
  <c r="T1122" i="5" s="1"/>
  <c r="R1123" i="5"/>
  <c r="T1123" i="5" s="1"/>
  <c r="R1124" i="5"/>
  <c r="T1124" i="5" s="1"/>
  <c r="R1125" i="5"/>
  <c r="T1125" i="5" s="1"/>
  <c r="R1126" i="5"/>
  <c r="T1126" i="5" s="1"/>
  <c r="R1127" i="5"/>
  <c r="T1127" i="5" s="1"/>
  <c r="R1128" i="5"/>
  <c r="T1128" i="5" s="1"/>
  <c r="R1129" i="5"/>
  <c r="T1129" i="5" s="1"/>
  <c r="R1130" i="5"/>
  <c r="T1130" i="5" s="1"/>
  <c r="R1131" i="5"/>
  <c r="T1131" i="5" s="1"/>
  <c r="R1132" i="5"/>
  <c r="T1132" i="5" s="1"/>
  <c r="R1133" i="5"/>
  <c r="T1133" i="5" s="1"/>
  <c r="R1134" i="5"/>
  <c r="T1134" i="5" s="1"/>
  <c r="R1135" i="5"/>
  <c r="T1135" i="5" s="1"/>
  <c r="R1136" i="5"/>
  <c r="T1136" i="5" s="1"/>
  <c r="R1137" i="5"/>
  <c r="T1137" i="5" s="1"/>
  <c r="R1138" i="5"/>
  <c r="T1138" i="5" s="1"/>
  <c r="R1139" i="5"/>
  <c r="T1139" i="5" s="1"/>
  <c r="R1140" i="5"/>
  <c r="T1140" i="5" s="1"/>
  <c r="R1141" i="5"/>
  <c r="T1141" i="5" s="1"/>
  <c r="R1142" i="5"/>
  <c r="T1142" i="5" s="1"/>
  <c r="R1143" i="5"/>
  <c r="T1143" i="5" s="1"/>
  <c r="R1144" i="5"/>
  <c r="T1144" i="5" s="1"/>
  <c r="R1145" i="5"/>
  <c r="T1145" i="5" s="1"/>
  <c r="R1146" i="5"/>
  <c r="T1146" i="5" s="1"/>
  <c r="R1147" i="5"/>
  <c r="T1147" i="5" s="1"/>
  <c r="R1148" i="5"/>
  <c r="T1148" i="5" s="1"/>
  <c r="R1149" i="5"/>
  <c r="T1149" i="5" s="1"/>
  <c r="R1150" i="5"/>
  <c r="T1150" i="5" s="1"/>
  <c r="R1151" i="5"/>
  <c r="T1151" i="5" s="1"/>
  <c r="R1152" i="5"/>
  <c r="T1152" i="5" s="1"/>
  <c r="R1153" i="5"/>
  <c r="T1153" i="5" s="1"/>
  <c r="R1154" i="5"/>
  <c r="T1154" i="5" s="1"/>
  <c r="R1155" i="5"/>
  <c r="T1155" i="5" s="1"/>
  <c r="R1156" i="5"/>
  <c r="T1156" i="5" s="1"/>
  <c r="R1157" i="5"/>
  <c r="T1157" i="5" s="1"/>
  <c r="R1158" i="5"/>
  <c r="T1158" i="5" s="1"/>
  <c r="R1159" i="5"/>
  <c r="T1159" i="5" s="1"/>
  <c r="R1160" i="5"/>
  <c r="T1160" i="5" s="1"/>
  <c r="R1161" i="5"/>
  <c r="T1161" i="5" s="1"/>
  <c r="R1162" i="5"/>
  <c r="T1162" i="5" s="1"/>
  <c r="R1163" i="5"/>
  <c r="T1163" i="5" s="1"/>
  <c r="R1164" i="5"/>
  <c r="T1164" i="5" s="1"/>
  <c r="R1165" i="5"/>
  <c r="T1165" i="5" s="1"/>
  <c r="R1166" i="5"/>
  <c r="T1166" i="5" s="1"/>
  <c r="R1167" i="5"/>
  <c r="T1167" i="5" s="1"/>
  <c r="R1168" i="5"/>
  <c r="T1168" i="5" s="1"/>
  <c r="R1169" i="5"/>
  <c r="T1169" i="5" s="1"/>
  <c r="R1170" i="5"/>
  <c r="T1170" i="5" s="1"/>
  <c r="R1171" i="5"/>
  <c r="T1171" i="5" s="1"/>
  <c r="R1172" i="5"/>
  <c r="T1172" i="5" s="1"/>
  <c r="R1173" i="5"/>
  <c r="T1173" i="5" s="1"/>
  <c r="R1174" i="5"/>
  <c r="T1174" i="5" s="1"/>
  <c r="R1175" i="5"/>
  <c r="T1175" i="5" s="1"/>
  <c r="R1176" i="5"/>
  <c r="T1176" i="5" s="1"/>
  <c r="R1177" i="5"/>
  <c r="T1177" i="5" s="1"/>
  <c r="R1178" i="5"/>
  <c r="T1178" i="5" s="1"/>
  <c r="R1179" i="5"/>
  <c r="T1179" i="5" s="1"/>
  <c r="R1180" i="5"/>
  <c r="T1180" i="5" s="1"/>
  <c r="R1181" i="5"/>
  <c r="T1181" i="5" s="1"/>
  <c r="R1182" i="5"/>
  <c r="T1182" i="5" s="1"/>
  <c r="R1183" i="5"/>
  <c r="T1183" i="5" s="1"/>
  <c r="R1184" i="5"/>
  <c r="T1184" i="5" s="1"/>
  <c r="R1185" i="5"/>
  <c r="T1185" i="5" s="1"/>
  <c r="R1186" i="5"/>
  <c r="T1186" i="5" s="1"/>
  <c r="R1187" i="5"/>
  <c r="T1187" i="5" s="1"/>
  <c r="R1188" i="5"/>
  <c r="T1188" i="5" s="1"/>
  <c r="R1189" i="5"/>
  <c r="T1189" i="5" s="1"/>
  <c r="R1190" i="5"/>
  <c r="T1190" i="5" s="1"/>
  <c r="R1191" i="5"/>
  <c r="T1191" i="5" s="1"/>
  <c r="R1192" i="5"/>
  <c r="T1192" i="5" s="1"/>
  <c r="R1193" i="5"/>
  <c r="T1193" i="5" s="1"/>
  <c r="R1194" i="5"/>
  <c r="T1194" i="5" s="1"/>
  <c r="R1195" i="5"/>
  <c r="T1195" i="5" s="1"/>
  <c r="R1196" i="5"/>
  <c r="T1196" i="5" s="1"/>
  <c r="R1197" i="5"/>
  <c r="T1197" i="5" s="1"/>
  <c r="R1198" i="5"/>
  <c r="T1198" i="5" s="1"/>
  <c r="R1199" i="5"/>
  <c r="T1199" i="5" s="1"/>
  <c r="R1200" i="5"/>
  <c r="T1200" i="5" s="1"/>
  <c r="R1201" i="5"/>
  <c r="T1201" i="5" s="1"/>
  <c r="R1202" i="5"/>
  <c r="T1202" i="5" s="1"/>
  <c r="R1203" i="5"/>
  <c r="T1203" i="5" s="1"/>
  <c r="R1204" i="5"/>
  <c r="T1204" i="5" s="1"/>
  <c r="R1205" i="5"/>
  <c r="T1205" i="5" s="1"/>
  <c r="R1206" i="5"/>
  <c r="T1206" i="5" s="1"/>
  <c r="R1207" i="5"/>
  <c r="T1207" i="5" s="1"/>
  <c r="R1208" i="5"/>
  <c r="T1208" i="5" s="1"/>
  <c r="R1209" i="5"/>
  <c r="T1209" i="5" s="1"/>
  <c r="R1210" i="5"/>
  <c r="T1210" i="5" s="1"/>
  <c r="R1211" i="5"/>
  <c r="T1211" i="5" s="1"/>
  <c r="R1212" i="5"/>
  <c r="T1212" i="5" s="1"/>
  <c r="R1213" i="5"/>
  <c r="T1213" i="5" s="1"/>
  <c r="R1214" i="5"/>
  <c r="T1214" i="5" s="1"/>
  <c r="R1215" i="5"/>
  <c r="T1215" i="5" s="1"/>
  <c r="R1216" i="5"/>
  <c r="T1216" i="5" s="1"/>
  <c r="R1217" i="5"/>
  <c r="T1217" i="5" s="1"/>
  <c r="R1218" i="5"/>
  <c r="T1218" i="5" s="1"/>
  <c r="R1219" i="5"/>
  <c r="T1219" i="5" s="1"/>
  <c r="R1220" i="5"/>
  <c r="T1220" i="5" s="1"/>
  <c r="R1221" i="5"/>
  <c r="T1221" i="5" s="1"/>
  <c r="R1222" i="5"/>
  <c r="T1222" i="5" s="1"/>
  <c r="R1223" i="5"/>
  <c r="T1223" i="5" s="1"/>
  <c r="R1224" i="5"/>
  <c r="T1224" i="5" s="1"/>
  <c r="R1225" i="5"/>
  <c r="T1225" i="5" s="1"/>
  <c r="R1226" i="5"/>
  <c r="T1226" i="5" s="1"/>
  <c r="R1227" i="5"/>
  <c r="T1227" i="5" s="1"/>
  <c r="R1228" i="5"/>
  <c r="T1228" i="5" s="1"/>
  <c r="R1229" i="5"/>
  <c r="T1229" i="5" s="1"/>
  <c r="R1230" i="5"/>
  <c r="T1230" i="5" s="1"/>
  <c r="R1231" i="5"/>
  <c r="T1231" i="5" s="1"/>
  <c r="R1232" i="5"/>
  <c r="T1232" i="5" s="1"/>
  <c r="R1233" i="5"/>
  <c r="T1233" i="5" s="1"/>
  <c r="R1234" i="5"/>
  <c r="T1234" i="5" s="1"/>
  <c r="R1235" i="5"/>
  <c r="T1235" i="5" s="1"/>
  <c r="R1236" i="5"/>
  <c r="T1236" i="5" s="1"/>
  <c r="R1237" i="5"/>
  <c r="T1237" i="5" s="1"/>
  <c r="R1238" i="5"/>
  <c r="T1238" i="5" s="1"/>
  <c r="R1239" i="5"/>
  <c r="T1239" i="5" s="1"/>
  <c r="R1240" i="5"/>
  <c r="T1240" i="5" s="1"/>
  <c r="R1241" i="5"/>
  <c r="T1241" i="5" s="1"/>
  <c r="R1242" i="5"/>
  <c r="T1242" i="5" s="1"/>
  <c r="R1243" i="5"/>
  <c r="T1243" i="5" s="1"/>
  <c r="R1244" i="5"/>
  <c r="T1244" i="5" s="1"/>
  <c r="R1245" i="5"/>
  <c r="T1245" i="5" s="1"/>
  <c r="R1246" i="5"/>
  <c r="T1246" i="5" s="1"/>
  <c r="R1247" i="5"/>
  <c r="T1247" i="5" s="1"/>
  <c r="R1248" i="5"/>
  <c r="T1248" i="5" s="1"/>
  <c r="R1249" i="5"/>
  <c r="T1249" i="5" s="1"/>
  <c r="R1250" i="5"/>
  <c r="T1250" i="5" s="1"/>
  <c r="R1251" i="5"/>
  <c r="T1251" i="5" s="1"/>
  <c r="R1252" i="5"/>
  <c r="T1252" i="5" s="1"/>
  <c r="R1253" i="5"/>
  <c r="T1253" i="5" s="1"/>
  <c r="R1254" i="5"/>
  <c r="T1254" i="5" s="1"/>
  <c r="R1255" i="5"/>
  <c r="T1255" i="5" s="1"/>
  <c r="R1256" i="5"/>
  <c r="T1256" i="5" s="1"/>
  <c r="R1257" i="5"/>
  <c r="T1257" i="5" s="1"/>
  <c r="R1258" i="5"/>
  <c r="T1258" i="5" s="1"/>
  <c r="R1259" i="5"/>
  <c r="T1259" i="5" s="1"/>
  <c r="R1260" i="5"/>
  <c r="T1260" i="5" s="1"/>
  <c r="R1261" i="5"/>
  <c r="T1261" i="5" s="1"/>
  <c r="R1262" i="5"/>
  <c r="T1262" i="5" s="1"/>
  <c r="R1263" i="5"/>
  <c r="T1263" i="5" s="1"/>
  <c r="R1264" i="5"/>
  <c r="T1264" i="5" s="1"/>
  <c r="R1265" i="5"/>
  <c r="T1265" i="5" s="1"/>
  <c r="R1266" i="5"/>
  <c r="T1266" i="5" s="1"/>
  <c r="R1267" i="5"/>
  <c r="T1267" i="5" s="1"/>
  <c r="R1268" i="5"/>
  <c r="T1268" i="5" s="1"/>
  <c r="R1269" i="5"/>
  <c r="T1269" i="5" s="1"/>
  <c r="R1270" i="5"/>
  <c r="T1270" i="5" s="1"/>
  <c r="R1271" i="5"/>
  <c r="T1271" i="5" s="1"/>
  <c r="R1272" i="5"/>
  <c r="T1272" i="5" s="1"/>
  <c r="R1273" i="5"/>
  <c r="T1273" i="5" s="1"/>
  <c r="R1274" i="5"/>
  <c r="T1274" i="5" s="1"/>
  <c r="R1275" i="5"/>
  <c r="T1275" i="5" s="1"/>
  <c r="R1276" i="5"/>
  <c r="T1276" i="5" s="1"/>
  <c r="R1277" i="5"/>
  <c r="T1277" i="5" s="1"/>
  <c r="R1278" i="5"/>
  <c r="T1278" i="5" s="1"/>
  <c r="R1279" i="5"/>
  <c r="T1279" i="5" s="1"/>
  <c r="R1280" i="5"/>
  <c r="T1280" i="5" s="1"/>
  <c r="R1281" i="5"/>
  <c r="T1281" i="5" s="1"/>
  <c r="R1282" i="5"/>
  <c r="T1282" i="5" s="1"/>
  <c r="R1283" i="5"/>
  <c r="T1283" i="5" s="1"/>
  <c r="R1284" i="5"/>
  <c r="T1284" i="5" s="1"/>
  <c r="R1285" i="5"/>
  <c r="T1285" i="5" s="1"/>
  <c r="R1286" i="5"/>
  <c r="T1286" i="5" s="1"/>
  <c r="R1287" i="5"/>
  <c r="T1287" i="5" s="1"/>
  <c r="R1288" i="5"/>
  <c r="T1288" i="5" s="1"/>
  <c r="R1289" i="5"/>
  <c r="T1289" i="5" s="1"/>
  <c r="R1290" i="5"/>
  <c r="T1290" i="5" s="1"/>
  <c r="R1291" i="5"/>
  <c r="T1291" i="5" s="1"/>
  <c r="R1292" i="5"/>
  <c r="T1292" i="5" s="1"/>
  <c r="R1293" i="5"/>
  <c r="T1293" i="5" s="1"/>
  <c r="R1294" i="5"/>
  <c r="T1294" i="5" s="1"/>
  <c r="R1295" i="5"/>
  <c r="T1295" i="5" s="1"/>
  <c r="R1296" i="5"/>
  <c r="T1296" i="5" s="1"/>
  <c r="R1297" i="5"/>
  <c r="T1297" i="5" s="1"/>
  <c r="R1298" i="5"/>
  <c r="T1298" i="5" s="1"/>
  <c r="R1299" i="5"/>
  <c r="T1299" i="5" s="1"/>
  <c r="R1300" i="5"/>
  <c r="T1300" i="5" s="1"/>
  <c r="R1301" i="5"/>
  <c r="T1301" i="5" s="1"/>
  <c r="R1302" i="5"/>
  <c r="T1302" i="5" s="1"/>
  <c r="R1303" i="5"/>
  <c r="T1303" i="5" s="1"/>
  <c r="R1304" i="5"/>
  <c r="T1304" i="5" s="1"/>
  <c r="R1305" i="5"/>
  <c r="T1305" i="5" s="1"/>
  <c r="R1306" i="5"/>
  <c r="T1306" i="5" s="1"/>
  <c r="R1307" i="5"/>
  <c r="T1307" i="5" s="1"/>
  <c r="R1308" i="5"/>
  <c r="T1308" i="5" s="1"/>
  <c r="R1309" i="5"/>
  <c r="T1309" i="5" s="1"/>
  <c r="R1310" i="5"/>
  <c r="T1310" i="5" s="1"/>
  <c r="R1311" i="5"/>
  <c r="T1311" i="5" s="1"/>
  <c r="R1312" i="5"/>
  <c r="T1312" i="5" s="1"/>
  <c r="R1313" i="5"/>
  <c r="T1313" i="5" s="1"/>
  <c r="R1314" i="5"/>
  <c r="T1314" i="5" s="1"/>
  <c r="R1315" i="5"/>
  <c r="T1315" i="5" s="1"/>
  <c r="R1316" i="5"/>
  <c r="T1316" i="5" s="1"/>
  <c r="R1317" i="5"/>
  <c r="T1317" i="5" s="1"/>
  <c r="R1318" i="5"/>
  <c r="T1318" i="5" s="1"/>
  <c r="R1319" i="5"/>
  <c r="T1319" i="5" s="1"/>
  <c r="R1320" i="5"/>
  <c r="T1320" i="5" s="1"/>
  <c r="R1321" i="5"/>
  <c r="T1321" i="5" s="1"/>
  <c r="R1322" i="5"/>
  <c r="T1322" i="5" s="1"/>
  <c r="R1323" i="5"/>
  <c r="T1323" i="5" s="1"/>
  <c r="R1324" i="5"/>
  <c r="T1324" i="5" s="1"/>
  <c r="R1325" i="5"/>
  <c r="T1325" i="5" s="1"/>
  <c r="R1326" i="5"/>
  <c r="T1326" i="5" s="1"/>
  <c r="R1327" i="5"/>
  <c r="T1327" i="5" s="1"/>
  <c r="R1328" i="5"/>
  <c r="T1328" i="5" s="1"/>
  <c r="R1329" i="5"/>
  <c r="T1329" i="5" s="1"/>
  <c r="R1330" i="5"/>
  <c r="T1330" i="5" s="1"/>
  <c r="R1331" i="5"/>
  <c r="T1331" i="5" s="1"/>
  <c r="R1332" i="5"/>
  <c r="T1332" i="5" s="1"/>
  <c r="R1333" i="5"/>
  <c r="T1333" i="5" s="1"/>
  <c r="R1334" i="5"/>
  <c r="T1334" i="5" s="1"/>
  <c r="R1335" i="5"/>
  <c r="T1335" i="5" s="1"/>
  <c r="R1336" i="5"/>
  <c r="T1336" i="5" s="1"/>
  <c r="R1337" i="5"/>
  <c r="T1337" i="5" s="1"/>
  <c r="R1338" i="5"/>
  <c r="T1338" i="5" s="1"/>
  <c r="R1339" i="5"/>
  <c r="T1339" i="5" s="1"/>
  <c r="R1340" i="5"/>
  <c r="T1340" i="5" s="1"/>
  <c r="R1341" i="5"/>
  <c r="T1341" i="5" s="1"/>
  <c r="R1342" i="5"/>
  <c r="T1342" i="5" s="1"/>
  <c r="R1343" i="5"/>
  <c r="T1343" i="5" s="1"/>
  <c r="R1344" i="5"/>
  <c r="T1344" i="5" s="1"/>
  <c r="R1345" i="5"/>
  <c r="T1345" i="5" s="1"/>
  <c r="R1346" i="5"/>
  <c r="T1346" i="5" s="1"/>
  <c r="R1347" i="5"/>
  <c r="T1347" i="5" s="1"/>
  <c r="R1348" i="5"/>
  <c r="T1348" i="5" s="1"/>
  <c r="R1349" i="5"/>
  <c r="T1349" i="5" s="1"/>
  <c r="R1350" i="5"/>
  <c r="T1350" i="5" s="1"/>
  <c r="R1351" i="5"/>
  <c r="T1351" i="5" s="1"/>
  <c r="R1352" i="5"/>
  <c r="T1352" i="5" s="1"/>
  <c r="R1353" i="5"/>
  <c r="T1353" i="5" s="1"/>
  <c r="R1354" i="5"/>
  <c r="T1354" i="5" s="1"/>
  <c r="R1355" i="5"/>
  <c r="T1355" i="5" s="1"/>
  <c r="R1356" i="5"/>
  <c r="T1356" i="5" s="1"/>
  <c r="R1357" i="5"/>
  <c r="T1357" i="5" s="1"/>
  <c r="R1358" i="5"/>
  <c r="T1358" i="5" s="1"/>
  <c r="R1359" i="5"/>
  <c r="T1359" i="5" s="1"/>
  <c r="R1360" i="5"/>
  <c r="T1360" i="5" s="1"/>
  <c r="R1361" i="5"/>
  <c r="T1361" i="5" s="1"/>
  <c r="R1362" i="5"/>
  <c r="T1362" i="5" s="1"/>
  <c r="R1363" i="5"/>
  <c r="T1363" i="5" s="1"/>
  <c r="R1364" i="5"/>
  <c r="T1364" i="5" s="1"/>
  <c r="R1365" i="5"/>
  <c r="T1365" i="5" s="1"/>
  <c r="R1366" i="5"/>
  <c r="T1366" i="5" s="1"/>
  <c r="R1367" i="5"/>
  <c r="T1367" i="5" s="1"/>
  <c r="R1368" i="5"/>
  <c r="T1368" i="5" s="1"/>
  <c r="R1369" i="5"/>
  <c r="T1369" i="5" s="1"/>
  <c r="R1370" i="5"/>
  <c r="T1370" i="5" s="1"/>
  <c r="R1371" i="5"/>
  <c r="T1371" i="5" s="1"/>
  <c r="R1372" i="5"/>
  <c r="T1372" i="5" s="1"/>
  <c r="R1373" i="5"/>
  <c r="T1373" i="5" s="1"/>
  <c r="R1374" i="5"/>
  <c r="T1374" i="5" s="1"/>
  <c r="R1375" i="5"/>
  <c r="T1375" i="5" s="1"/>
  <c r="R1376" i="5"/>
  <c r="T1376" i="5" s="1"/>
  <c r="R1377" i="5"/>
  <c r="T1377" i="5" s="1"/>
  <c r="R1378" i="5"/>
  <c r="T1378" i="5" s="1"/>
  <c r="R1379" i="5"/>
  <c r="T1379" i="5" s="1"/>
  <c r="R1380" i="5"/>
  <c r="T1380" i="5" s="1"/>
  <c r="R1381" i="5"/>
  <c r="T1381" i="5" s="1"/>
  <c r="R1382" i="5"/>
  <c r="T1382" i="5" s="1"/>
  <c r="R1383" i="5"/>
  <c r="T1383" i="5" s="1"/>
  <c r="R1384" i="5"/>
  <c r="T1384" i="5" s="1"/>
  <c r="R1385" i="5"/>
  <c r="T1385" i="5" s="1"/>
  <c r="R1386" i="5"/>
  <c r="T1386" i="5" s="1"/>
  <c r="R1387" i="5"/>
  <c r="T1387" i="5" s="1"/>
  <c r="R1388" i="5"/>
  <c r="T1388" i="5" s="1"/>
  <c r="R1389" i="5"/>
  <c r="T1389" i="5" s="1"/>
  <c r="R1390" i="5"/>
  <c r="T1390" i="5" s="1"/>
  <c r="R1391" i="5"/>
  <c r="T1391" i="5" s="1"/>
  <c r="R1392" i="5"/>
  <c r="T1392" i="5" s="1"/>
  <c r="R1393" i="5"/>
  <c r="T1393" i="5" s="1"/>
  <c r="R1394" i="5"/>
  <c r="T1394" i="5" s="1"/>
  <c r="R1395" i="5"/>
  <c r="T1395" i="5" s="1"/>
  <c r="R1396" i="5"/>
  <c r="T1396" i="5" s="1"/>
  <c r="R1397" i="5"/>
  <c r="T1397" i="5" s="1"/>
  <c r="R1398" i="5"/>
  <c r="T1398" i="5" s="1"/>
  <c r="R1399" i="5"/>
  <c r="T1399" i="5" s="1"/>
  <c r="R1400" i="5"/>
  <c r="T1400" i="5" s="1"/>
  <c r="R1401" i="5"/>
  <c r="T1401" i="5" s="1"/>
  <c r="R1402" i="5"/>
  <c r="T1402" i="5" s="1"/>
  <c r="R1403" i="5"/>
  <c r="T1403" i="5" s="1"/>
  <c r="R1404" i="5"/>
  <c r="T1404" i="5" s="1"/>
  <c r="R1405" i="5"/>
  <c r="T1405" i="5" s="1"/>
  <c r="R1406" i="5"/>
  <c r="T1406" i="5" s="1"/>
  <c r="R1407" i="5"/>
  <c r="T1407" i="5" s="1"/>
  <c r="R1408" i="5"/>
  <c r="T1408" i="5" s="1"/>
  <c r="R1409" i="5"/>
  <c r="T1409" i="5" s="1"/>
  <c r="R1410" i="5"/>
  <c r="T1410" i="5" s="1"/>
  <c r="R1411" i="5"/>
  <c r="T1411" i="5" s="1"/>
  <c r="R1412" i="5"/>
  <c r="T1412" i="5" s="1"/>
  <c r="R1413" i="5"/>
  <c r="T1413" i="5" s="1"/>
  <c r="R1414" i="5"/>
  <c r="T1414" i="5" s="1"/>
  <c r="R1415" i="5"/>
  <c r="T1415" i="5" s="1"/>
  <c r="R1416" i="5"/>
  <c r="T1416" i="5" s="1"/>
  <c r="R1417" i="5"/>
  <c r="T1417" i="5" s="1"/>
  <c r="R1418" i="5"/>
  <c r="T1418" i="5" s="1"/>
  <c r="R1419" i="5"/>
  <c r="T1419" i="5" s="1"/>
  <c r="R1420" i="5"/>
  <c r="T1420" i="5" s="1"/>
  <c r="R1421" i="5"/>
  <c r="T1421" i="5" s="1"/>
  <c r="R1422" i="5"/>
  <c r="T1422" i="5" s="1"/>
  <c r="R1423" i="5"/>
  <c r="T1423" i="5" s="1"/>
  <c r="R1424" i="5"/>
  <c r="T1424" i="5" s="1"/>
  <c r="R1425" i="5"/>
  <c r="T1425" i="5" s="1"/>
  <c r="R1426" i="5"/>
  <c r="T1426" i="5" s="1"/>
  <c r="R1427" i="5"/>
  <c r="T1427" i="5" s="1"/>
  <c r="R1428" i="5"/>
  <c r="T1428" i="5" s="1"/>
  <c r="R1429" i="5"/>
  <c r="T1429" i="5" s="1"/>
  <c r="R1430" i="5"/>
  <c r="T1430" i="5" s="1"/>
  <c r="R1431" i="5"/>
  <c r="T1431" i="5" s="1"/>
  <c r="R1432" i="5"/>
  <c r="T1432" i="5" s="1"/>
  <c r="R1433" i="5"/>
  <c r="T1433" i="5" s="1"/>
  <c r="R1434" i="5"/>
  <c r="T1434" i="5" s="1"/>
  <c r="R1435" i="5"/>
  <c r="T1435" i="5" s="1"/>
  <c r="R1436" i="5"/>
  <c r="T1436" i="5" s="1"/>
  <c r="R1437" i="5"/>
  <c r="T1437" i="5" s="1"/>
  <c r="R1438" i="5"/>
  <c r="T1438" i="5" s="1"/>
  <c r="R1439" i="5"/>
  <c r="T1439" i="5" s="1"/>
  <c r="R1440" i="5"/>
  <c r="T1440" i="5" s="1"/>
  <c r="R1441" i="5"/>
  <c r="T1441" i="5" s="1"/>
  <c r="R1442" i="5"/>
  <c r="T1442" i="5" s="1"/>
  <c r="R1443" i="5"/>
  <c r="T1443" i="5" s="1"/>
  <c r="R1444" i="5"/>
  <c r="T1444" i="5" s="1"/>
  <c r="R1445" i="5"/>
  <c r="T1445" i="5" s="1"/>
  <c r="R1446" i="5"/>
  <c r="T1446" i="5" s="1"/>
  <c r="R1447" i="5"/>
  <c r="T1447" i="5" s="1"/>
  <c r="R1448" i="5"/>
  <c r="T1448" i="5" s="1"/>
  <c r="R1449" i="5"/>
  <c r="T1449" i="5" s="1"/>
  <c r="R1450" i="5"/>
  <c r="T1450" i="5" s="1"/>
  <c r="R1451" i="5"/>
  <c r="T1451" i="5" s="1"/>
  <c r="R1452" i="5"/>
  <c r="T1452" i="5" s="1"/>
  <c r="R1453" i="5"/>
  <c r="T1453" i="5" s="1"/>
  <c r="R1454" i="5"/>
  <c r="T1454" i="5" s="1"/>
  <c r="R1455" i="5"/>
  <c r="T1455" i="5" s="1"/>
  <c r="R1456" i="5"/>
  <c r="T1456" i="5" s="1"/>
  <c r="R1457" i="5"/>
  <c r="T1457" i="5" s="1"/>
  <c r="R1458" i="5"/>
  <c r="T1458" i="5" s="1"/>
  <c r="R1459" i="5"/>
  <c r="T1459" i="5" s="1"/>
  <c r="R1460" i="5"/>
  <c r="T1460" i="5" s="1"/>
  <c r="R1461" i="5"/>
  <c r="T1461" i="5" s="1"/>
  <c r="R1462" i="5"/>
  <c r="T1462" i="5" s="1"/>
  <c r="R1463" i="5"/>
  <c r="T1463" i="5" s="1"/>
  <c r="R1464" i="5"/>
  <c r="T1464" i="5" s="1"/>
  <c r="R1465" i="5"/>
  <c r="T1465" i="5" s="1"/>
  <c r="R1466" i="5"/>
  <c r="T1466" i="5" s="1"/>
  <c r="R1467" i="5"/>
  <c r="T1467" i="5" s="1"/>
  <c r="R1468" i="5"/>
  <c r="T1468" i="5" s="1"/>
  <c r="R1469" i="5"/>
  <c r="T1469" i="5" s="1"/>
  <c r="R1470" i="5"/>
  <c r="T1470" i="5" s="1"/>
  <c r="R1471" i="5"/>
  <c r="T1471" i="5" s="1"/>
  <c r="R1472" i="5"/>
  <c r="T1472" i="5" s="1"/>
  <c r="R1473" i="5"/>
  <c r="T1473" i="5" s="1"/>
  <c r="R1474" i="5"/>
  <c r="T1474" i="5" s="1"/>
  <c r="R1475" i="5"/>
  <c r="T1475" i="5" s="1"/>
  <c r="R1476" i="5"/>
  <c r="T1476" i="5" s="1"/>
  <c r="R1477" i="5"/>
  <c r="T1477" i="5" s="1"/>
  <c r="R1478" i="5"/>
  <c r="T1478" i="5" s="1"/>
  <c r="R1479" i="5"/>
  <c r="T1479" i="5" s="1"/>
  <c r="R1480" i="5"/>
  <c r="T1480" i="5" s="1"/>
  <c r="R1481" i="5"/>
  <c r="T1481" i="5" s="1"/>
  <c r="R1482" i="5"/>
  <c r="T1482" i="5" s="1"/>
  <c r="R1483" i="5"/>
  <c r="T1483" i="5" s="1"/>
  <c r="R1484" i="5"/>
  <c r="T1484" i="5" s="1"/>
  <c r="R1485" i="5"/>
  <c r="T1485" i="5" s="1"/>
  <c r="R1486" i="5"/>
  <c r="T1486" i="5" s="1"/>
  <c r="R1487" i="5"/>
  <c r="T1487" i="5" s="1"/>
  <c r="R1488" i="5"/>
  <c r="T1488" i="5" s="1"/>
  <c r="R1489" i="5"/>
  <c r="T1489" i="5" s="1"/>
  <c r="R1490" i="5"/>
  <c r="T1490" i="5" s="1"/>
  <c r="R1491" i="5"/>
  <c r="T1491" i="5" s="1"/>
  <c r="R1492" i="5"/>
  <c r="T1492" i="5" s="1"/>
  <c r="R1493" i="5"/>
  <c r="T1493" i="5" s="1"/>
  <c r="R1494" i="5"/>
  <c r="T1494" i="5" s="1"/>
  <c r="R1495" i="5"/>
  <c r="T1495" i="5" s="1"/>
  <c r="R1496" i="5"/>
  <c r="T1496" i="5" s="1"/>
  <c r="R1497" i="5"/>
  <c r="T1497" i="5" s="1"/>
  <c r="R1498" i="5"/>
  <c r="T1498" i="5" s="1"/>
  <c r="R1499" i="5"/>
  <c r="T1499" i="5" s="1"/>
  <c r="R1500" i="5"/>
  <c r="T1500" i="5" s="1"/>
  <c r="R1501" i="5"/>
  <c r="T1501" i="5" s="1"/>
  <c r="R1502" i="5"/>
  <c r="T1502" i="5" s="1"/>
  <c r="R1503" i="5"/>
  <c r="T1503" i="5" s="1"/>
  <c r="R1504" i="5"/>
  <c r="T1504" i="5" s="1"/>
  <c r="R1505" i="5"/>
  <c r="T1505" i="5" s="1"/>
  <c r="R1506" i="5"/>
  <c r="T1506" i="5" s="1"/>
  <c r="R1507" i="5"/>
  <c r="T1507" i="5" s="1"/>
  <c r="R1508" i="5"/>
  <c r="T1508" i="5" s="1"/>
  <c r="R1509" i="5"/>
  <c r="T1509" i="5" s="1"/>
  <c r="R1510" i="5"/>
  <c r="T1510" i="5" s="1"/>
  <c r="R1511" i="5"/>
  <c r="T1511" i="5" s="1"/>
  <c r="R1512" i="5"/>
  <c r="T1512" i="5" s="1"/>
  <c r="R1513" i="5"/>
  <c r="T1513" i="5" s="1"/>
  <c r="R1514" i="5"/>
  <c r="T1514" i="5" s="1"/>
  <c r="R1515" i="5"/>
  <c r="T1515" i="5" s="1"/>
  <c r="R1516" i="5"/>
  <c r="T1516" i="5" s="1"/>
  <c r="R1517" i="5"/>
  <c r="T1517" i="5" s="1"/>
  <c r="R1518" i="5"/>
  <c r="T1518" i="5" s="1"/>
  <c r="R1519" i="5"/>
  <c r="T1519" i="5" s="1"/>
  <c r="R1520" i="5"/>
  <c r="T1520" i="5" s="1"/>
  <c r="R1521" i="5"/>
  <c r="T1521" i="5" s="1"/>
  <c r="R1522" i="5"/>
  <c r="T1522" i="5" s="1"/>
  <c r="R1523" i="5"/>
  <c r="T1523" i="5" s="1"/>
  <c r="R1524" i="5"/>
  <c r="T1524" i="5" s="1"/>
  <c r="R1525" i="5"/>
  <c r="T1525" i="5" s="1"/>
  <c r="R1526" i="5"/>
  <c r="T1526" i="5" s="1"/>
  <c r="R1527" i="5"/>
  <c r="T1527" i="5" s="1"/>
  <c r="R1528" i="5"/>
  <c r="T1528" i="5" s="1"/>
  <c r="R1529" i="5"/>
  <c r="T1529" i="5" s="1"/>
  <c r="R1530" i="5"/>
  <c r="T1530" i="5" s="1"/>
  <c r="R1531" i="5"/>
  <c r="T1531" i="5" s="1"/>
  <c r="R1532" i="5"/>
  <c r="T1532" i="5" s="1"/>
  <c r="R1533" i="5"/>
  <c r="T1533" i="5" s="1"/>
  <c r="R1534" i="5"/>
  <c r="T1534" i="5" s="1"/>
  <c r="R1535" i="5"/>
  <c r="T1535" i="5" s="1"/>
  <c r="R1536" i="5"/>
  <c r="T1536" i="5" s="1"/>
  <c r="R1537" i="5"/>
  <c r="T1537" i="5" s="1"/>
  <c r="R1538" i="5"/>
  <c r="T1538" i="5" s="1"/>
  <c r="R1539" i="5"/>
  <c r="T1539" i="5" s="1"/>
  <c r="R1540" i="5"/>
  <c r="T1540" i="5" s="1"/>
  <c r="R1541" i="5"/>
  <c r="T1541" i="5" s="1"/>
  <c r="R1542" i="5"/>
  <c r="T1542" i="5" s="1"/>
  <c r="R1543" i="5"/>
  <c r="T1543" i="5" s="1"/>
  <c r="R1544" i="5"/>
  <c r="T1544" i="5" s="1"/>
  <c r="R1545" i="5"/>
  <c r="T1545" i="5" s="1"/>
  <c r="R1546" i="5"/>
  <c r="T1546" i="5" s="1"/>
  <c r="R1547" i="5"/>
  <c r="T1547" i="5" s="1"/>
  <c r="R1548" i="5"/>
  <c r="T1548" i="5" s="1"/>
  <c r="R1549" i="5"/>
  <c r="T1549" i="5" s="1"/>
  <c r="R1550" i="5"/>
  <c r="T1550" i="5" s="1"/>
  <c r="R1551" i="5"/>
  <c r="T1551" i="5" s="1"/>
  <c r="R1552" i="5"/>
  <c r="T1552" i="5" s="1"/>
  <c r="R1553" i="5"/>
  <c r="T1553" i="5" s="1"/>
  <c r="R1554" i="5"/>
  <c r="T1554" i="5" s="1"/>
  <c r="R1555" i="5"/>
  <c r="T1555" i="5" s="1"/>
  <c r="R1556" i="5"/>
  <c r="T1556" i="5" s="1"/>
  <c r="R1557" i="5"/>
  <c r="T1557" i="5" s="1"/>
  <c r="R1558" i="5"/>
  <c r="T1558" i="5" s="1"/>
  <c r="R1559" i="5"/>
  <c r="T1559" i="5" s="1"/>
  <c r="R1560" i="5"/>
  <c r="T1560" i="5" s="1"/>
  <c r="R1561" i="5"/>
  <c r="T1561" i="5" s="1"/>
  <c r="R1562" i="5"/>
  <c r="T1562" i="5" s="1"/>
  <c r="R1563" i="5"/>
  <c r="T1563" i="5" s="1"/>
  <c r="R1564" i="5"/>
  <c r="T1564" i="5" s="1"/>
  <c r="R1565" i="5"/>
  <c r="T1565" i="5" s="1"/>
  <c r="R1566" i="5"/>
  <c r="T1566" i="5" s="1"/>
  <c r="R1567" i="5"/>
  <c r="T1567" i="5" s="1"/>
  <c r="R1568" i="5"/>
  <c r="T1568" i="5" s="1"/>
  <c r="R1569" i="5"/>
  <c r="T1569" i="5" s="1"/>
  <c r="R1570" i="5"/>
  <c r="T1570" i="5" s="1"/>
  <c r="R1571" i="5"/>
  <c r="T1571" i="5" s="1"/>
  <c r="R1572" i="5"/>
  <c r="T1572" i="5" s="1"/>
  <c r="R1573" i="5"/>
  <c r="T1573" i="5" s="1"/>
  <c r="R1574" i="5"/>
  <c r="T1574" i="5" s="1"/>
  <c r="R1575" i="5"/>
  <c r="T1575" i="5" s="1"/>
  <c r="R1576" i="5"/>
  <c r="T1576" i="5" s="1"/>
  <c r="R1577" i="5"/>
  <c r="T1577" i="5" s="1"/>
  <c r="R1578" i="5"/>
  <c r="T1578" i="5" s="1"/>
  <c r="R1579" i="5"/>
  <c r="T1579" i="5" s="1"/>
  <c r="R1580" i="5"/>
  <c r="T1580" i="5" s="1"/>
  <c r="R1581" i="5"/>
  <c r="T1581" i="5" s="1"/>
  <c r="R1582" i="5"/>
  <c r="T1582" i="5" s="1"/>
  <c r="R1583" i="5"/>
  <c r="T1583" i="5" s="1"/>
  <c r="R1584" i="5"/>
  <c r="T1584" i="5" s="1"/>
  <c r="R1585" i="5"/>
  <c r="T1585" i="5" s="1"/>
  <c r="R1586" i="5"/>
  <c r="T1586" i="5" s="1"/>
  <c r="R1587" i="5"/>
  <c r="T1587" i="5" s="1"/>
  <c r="R1588" i="5"/>
  <c r="T1588" i="5" s="1"/>
  <c r="R1589" i="5"/>
  <c r="T1589" i="5" s="1"/>
  <c r="R1590" i="5"/>
  <c r="T1590" i="5" s="1"/>
  <c r="R1591" i="5"/>
  <c r="T1591" i="5" s="1"/>
  <c r="R1592" i="5"/>
  <c r="T1592" i="5" s="1"/>
  <c r="R1593" i="5"/>
  <c r="T1593" i="5" s="1"/>
  <c r="R1594" i="5"/>
  <c r="T1594" i="5" s="1"/>
  <c r="R1595" i="5"/>
  <c r="T1595" i="5" s="1"/>
  <c r="R1596" i="5"/>
  <c r="T1596" i="5" s="1"/>
  <c r="R1597" i="5"/>
  <c r="T1597" i="5" s="1"/>
  <c r="R1598" i="5"/>
  <c r="T1598" i="5" s="1"/>
  <c r="R1599" i="5"/>
  <c r="T1599" i="5" s="1"/>
  <c r="R1600" i="5"/>
  <c r="T1600" i="5" s="1"/>
  <c r="R1601" i="5"/>
  <c r="T1601" i="5" s="1"/>
  <c r="R1602" i="5"/>
  <c r="T1602" i="5" s="1"/>
  <c r="R1603" i="5"/>
  <c r="T1603" i="5" s="1"/>
  <c r="R1604" i="5"/>
  <c r="T1604" i="5" s="1"/>
  <c r="R1605" i="5"/>
  <c r="T1605" i="5" s="1"/>
  <c r="R1606" i="5"/>
  <c r="T1606" i="5" s="1"/>
  <c r="R1607" i="5"/>
  <c r="T1607" i="5" s="1"/>
  <c r="R1608" i="5"/>
  <c r="T1608" i="5" s="1"/>
  <c r="R1609" i="5"/>
  <c r="T1609" i="5" s="1"/>
  <c r="R1610" i="5"/>
  <c r="T1610" i="5" s="1"/>
  <c r="R1611" i="5"/>
  <c r="T1611" i="5" s="1"/>
  <c r="R1612" i="5"/>
  <c r="T1612" i="5" s="1"/>
  <c r="R1613" i="5"/>
  <c r="T1613" i="5" s="1"/>
  <c r="R1614" i="5"/>
  <c r="T1614" i="5" s="1"/>
  <c r="R1615" i="5"/>
  <c r="T1615" i="5" s="1"/>
  <c r="R1616" i="5"/>
  <c r="T1616" i="5" s="1"/>
  <c r="R1617" i="5"/>
  <c r="T1617" i="5" s="1"/>
  <c r="R1618" i="5"/>
  <c r="T1618" i="5" s="1"/>
  <c r="R1619" i="5"/>
  <c r="T1619" i="5" s="1"/>
  <c r="R1620" i="5"/>
  <c r="T1620" i="5" s="1"/>
  <c r="R1621" i="5"/>
  <c r="T1621" i="5" s="1"/>
  <c r="R1622" i="5"/>
  <c r="T1622" i="5" s="1"/>
  <c r="R1623" i="5"/>
  <c r="T1623" i="5" s="1"/>
  <c r="R1624" i="5"/>
  <c r="T1624" i="5" s="1"/>
  <c r="R1625" i="5"/>
  <c r="T1625" i="5" s="1"/>
  <c r="R1626" i="5"/>
  <c r="T1626" i="5" s="1"/>
  <c r="R1627" i="5"/>
  <c r="T1627" i="5" s="1"/>
  <c r="R1628" i="5"/>
  <c r="T1628" i="5" s="1"/>
  <c r="R1629" i="5"/>
  <c r="T1629" i="5" s="1"/>
  <c r="R1630" i="5"/>
  <c r="T1630" i="5" s="1"/>
  <c r="R1631" i="5"/>
  <c r="T1631" i="5" s="1"/>
  <c r="R1632" i="5"/>
  <c r="T1632" i="5" s="1"/>
  <c r="R1633" i="5"/>
  <c r="T1633" i="5" s="1"/>
  <c r="R1634" i="5"/>
  <c r="T1634" i="5" s="1"/>
  <c r="R1635" i="5"/>
  <c r="T1635" i="5" s="1"/>
  <c r="R1636" i="5"/>
  <c r="T1636" i="5" s="1"/>
  <c r="R1637" i="5"/>
  <c r="T1637" i="5" s="1"/>
  <c r="R1638" i="5"/>
  <c r="T1638" i="5" s="1"/>
  <c r="R1639" i="5"/>
  <c r="T1639" i="5" s="1"/>
  <c r="R1640" i="5"/>
  <c r="T1640" i="5" s="1"/>
  <c r="R1641" i="5"/>
  <c r="T1641" i="5" s="1"/>
  <c r="R1642" i="5"/>
  <c r="T1642" i="5" s="1"/>
  <c r="R1643" i="5"/>
  <c r="T1643" i="5" s="1"/>
  <c r="R1644" i="5"/>
  <c r="T1644" i="5" s="1"/>
  <c r="R1645" i="5"/>
  <c r="T1645" i="5" s="1"/>
  <c r="R1646" i="5"/>
  <c r="T1646" i="5" s="1"/>
  <c r="R1647" i="5"/>
  <c r="T1647" i="5" s="1"/>
  <c r="R1648" i="5"/>
  <c r="T1648" i="5" s="1"/>
  <c r="R1649" i="5"/>
  <c r="T1649" i="5" s="1"/>
  <c r="R1650" i="5"/>
  <c r="T1650" i="5" s="1"/>
  <c r="R1651" i="5"/>
  <c r="T1651" i="5" s="1"/>
  <c r="R1652" i="5"/>
  <c r="T1652" i="5" s="1"/>
  <c r="R1653" i="5"/>
  <c r="T1653" i="5" s="1"/>
  <c r="R1654" i="5"/>
  <c r="T1654" i="5" s="1"/>
  <c r="R1655" i="5"/>
  <c r="T1655" i="5" s="1"/>
  <c r="R1656" i="5"/>
  <c r="T1656" i="5" s="1"/>
  <c r="R1657" i="5"/>
  <c r="T1657" i="5" s="1"/>
  <c r="R1658" i="5"/>
  <c r="T1658" i="5" s="1"/>
  <c r="R1659" i="5"/>
  <c r="T1659" i="5" s="1"/>
  <c r="R1660" i="5"/>
  <c r="T1660" i="5" s="1"/>
  <c r="R1661" i="5"/>
  <c r="T1661" i="5" s="1"/>
  <c r="R1662" i="5"/>
  <c r="T1662" i="5" s="1"/>
  <c r="R1663" i="5"/>
  <c r="T1663" i="5" s="1"/>
  <c r="R1664" i="5"/>
  <c r="T1664" i="5" s="1"/>
  <c r="R1665" i="5"/>
  <c r="T1665" i="5" s="1"/>
  <c r="R1666" i="5"/>
  <c r="T1666" i="5" s="1"/>
  <c r="R1667" i="5"/>
  <c r="T1667" i="5" s="1"/>
  <c r="R1668" i="5"/>
  <c r="T1668" i="5" s="1"/>
  <c r="R1669" i="5"/>
  <c r="T1669" i="5" s="1"/>
  <c r="R1670" i="5"/>
  <c r="T1670" i="5" s="1"/>
  <c r="R1671" i="5"/>
  <c r="T1671" i="5" s="1"/>
  <c r="R1672" i="5"/>
  <c r="T1672" i="5" s="1"/>
  <c r="R1673" i="5"/>
  <c r="T1673" i="5" s="1"/>
  <c r="R1674" i="5"/>
  <c r="T1674" i="5" s="1"/>
  <c r="R1675" i="5"/>
  <c r="T1675" i="5" s="1"/>
  <c r="R1676" i="5"/>
  <c r="T1676" i="5" s="1"/>
  <c r="R1677" i="5"/>
  <c r="T1677" i="5" s="1"/>
  <c r="R1678" i="5"/>
  <c r="T1678" i="5" s="1"/>
  <c r="R1679" i="5"/>
  <c r="T1679" i="5" s="1"/>
  <c r="R1680" i="5"/>
  <c r="T1680" i="5" s="1"/>
  <c r="R1681" i="5"/>
  <c r="T1681" i="5" s="1"/>
  <c r="R1682" i="5"/>
  <c r="T1682" i="5" s="1"/>
  <c r="R1683" i="5"/>
  <c r="T1683" i="5" s="1"/>
  <c r="R1684" i="5"/>
  <c r="T1684" i="5" s="1"/>
  <c r="R1685" i="5"/>
  <c r="T1685" i="5" s="1"/>
  <c r="R1686" i="5"/>
  <c r="T1686" i="5" s="1"/>
  <c r="R1687" i="5"/>
  <c r="T1687" i="5" s="1"/>
  <c r="R1688" i="5"/>
  <c r="T1688" i="5" s="1"/>
  <c r="R1689" i="5"/>
  <c r="T1689" i="5" s="1"/>
  <c r="R1690" i="5"/>
  <c r="T1690" i="5" s="1"/>
  <c r="R1691" i="5"/>
  <c r="T1691" i="5" s="1"/>
  <c r="R1692" i="5"/>
  <c r="T1692" i="5" s="1"/>
  <c r="R1693" i="5"/>
  <c r="T1693" i="5" s="1"/>
  <c r="R1694" i="5"/>
  <c r="T1694" i="5" s="1"/>
  <c r="R1695" i="5"/>
  <c r="T1695" i="5" s="1"/>
  <c r="R1696" i="5"/>
  <c r="T1696" i="5" s="1"/>
  <c r="R1697" i="5"/>
  <c r="T1697" i="5" s="1"/>
  <c r="R1698" i="5"/>
  <c r="T1698" i="5" s="1"/>
  <c r="R1699" i="5"/>
  <c r="T1699" i="5" s="1"/>
  <c r="R1700" i="5"/>
  <c r="T1700" i="5" s="1"/>
  <c r="R1701" i="5"/>
  <c r="T1701" i="5" s="1"/>
  <c r="R1702" i="5"/>
  <c r="T1702" i="5" s="1"/>
  <c r="R1703" i="5"/>
  <c r="T1703" i="5" s="1"/>
  <c r="R1704" i="5"/>
  <c r="T1704" i="5" s="1"/>
  <c r="R1705" i="5"/>
  <c r="T1705" i="5" s="1"/>
  <c r="R1706" i="5"/>
  <c r="T1706" i="5" s="1"/>
  <c r="R1707" i="5"/>
  <c r="T1707" i="5" s="1"/>
  <c r="R1708" i="5"/>
  <c r="T1708" i="5" s="1"/>
  <c r="R1709" i="5"/>
  <c r="T1709" i="5" s="1"/>
  <c r="R1710" i="5"/>
  <c r="T1710" i="5" s="1"/>
  <c r="R1711" i="5"/>
  <c r="T1711" i="5" s="1"/>
  <c r="R1712" i="5"/>
  <c r="T1712" i="5" s="1"/>
  <c r="R1713" i="5"/>
  <c r="T1713" i="5" s="1"/>
  <c r="R1714" i="5"/>
  <c r="T1714" i="5" s="1"/>
  <c r="R1715" i="5"/>
  <c r="T1715" i="5" s="1"/>
  <c r="R1716" i="5"/>
  <c r="T1716" i="5" s="1"/>
  <c r="R1717" i="5"/>
  <c r="T1717" i="5" s="1"/>
  <c r="R1718" i="5"/>
  <c r="T1718" i="5" s="1"/>
  <c r="R1719" i="5"/>
  <c r="T1719" i="5" s="1"/>
  <c r="R1720" i="5"/>
  <c r="T1720" i="5" s="1"/>
  <c r="R1721" i="5"/>
  <c r="T1721" i="5" s="1"/>
  <c r="R1722" i="5"/>
  <c r="T1722" i="5" s="1"/>
  <c r="R1723" i="5"/>
  <c r="T1723" i="5" s="1"/>
  <c r="R1724" i="5"/>
  <c r="T1724" i="5" s="1"/>
  <c r="R1725" i="5"/>
  <c r="T1725" i="5" s="1"/>
  <c r="R1726" i="5"/>
  <c r="T1726" i="5" s="1"/>
  <c r="R1727" i="5"/>
  <c r="T1727" i="5" s="1"/>
  <c r="R1728" i="5"/>
  <c r="T1728" i="5" s="1"/>
  <c r="R1729" i="5"/>
  <c r="T1729" i="5" s="1"/>
  <c r="R1730" i="5"/>
  <c r="T1730" i="5" s="1"/>
  <c r="R1731" i="5"/>
  <c r="T1731" i="5" s="1"/>
  <c r="R1732" i="5"/>
  <c r="T1732" i="5" s="1"/>
  <c r="R1733" i="5"/>
  <c r="T1733" i="5" s="1"/>
  <c r="R1734" i="5"/>
  <c r="T1734" i="5" s="1"/>
  <c r="R1735" i="5"/>
  <c r="T1735" i="5" s="1"/>
  <c r="R1736" i="5"/>
  <c r="T1736" i="5" s="1"/>
  <c r="R1737" i="5"/>
  <c r="T1737" i="5" s="1"/>
  <c r="R1738" i="5"/>
  <c r="T1738" i="5" s="1"/>
  <c r="R1739" i="5"/>
  <c r="T1739" i="5" s="1"/>
  <c r="R1740" i="5"/>
  <c r="T1740" i="5" s="1"/>
  <c r="R1741" i="5"/>
  <c r="T1741" i="5" s="1"/>
  <c r="R1742" i="5"/>
  <c r="T1742" i="5" s="1"/>
  <c r="R1743" i="5"/>
  <c r="T1743" i="5" s="1"/>
  <c r="R1744" i="5"/>
  <c r="T1744" i="5" s="1"/>
  <c r="R1745" i="5"/>
  <c r="T1745" i="5" s="1"/>
  <c r="R1746" i="5"/>
  <c r="T1746" i="5" s="1"/>
  <c r="R1747" i="5"/>
  <c r="T1747" i="5" s="1"/>
  <c r="R1748" i="5"/>
  <c r="T1748" i="5" s="1"/>
  <c r="R1749" i="5"/>
  <c r="T1749" i="5" s="1"/>
  <c r="R1750" i="5"/>
  <c r="T1750" i="5" s="1"/>
  <c r="R1751" i="5"/>
  <c r="T1751" i="5" s="1"/>
  <c r="R1752" i="5"/>
  <c r="T1752" i="5" s="1"/>
  <c r="R1753" i="5"/>
  <c r="T1753" i="5" s="1"/>
  <c r="R1754" i="5"/>
  <c r="T1754" i="5" s="1"/>
  <c r="R1755" i="5"/>
  <c r="T1755" i="5" s="1"/>
  <c r="R1756" i="5"/>
  <c r="T1756" i="5" s="1"/>
  <c r="R1757" i="5"/>
  <c r="T1757" i="5" s="1"/>
  <c r="R1758" i="5"/>
  <c r="T1758" i="5" s="1"/>
  <c r="R1759" i="5"/>
  <c r="T1759" i="5" s="1"/>
  <c r="R1760" i="5"/>
  <c r="T1760" i="5" s="1"/>
  <c r="R1761" i="5"/>
  <c r="T1761" i="5" s="1"/>
  <c r="R1762" i="5"/>
  <c r="T1762" i="5" s="1"/>
  <c r="R1763" i="5"/>
  <c r="T1763" i="5" s="1"/>
  <c r="R1764" i="5"/>
  <c r="T1764" i="5" s="1"/>
  <c r="R1765" i="5"/>
  <c r="T1765" i="5" s="1"/>
  <c r="R1766" i="5"/>
  <c r="T1766" i="5" s="1"/>
  <c r="R1767" i="5"/>
  <c r="T1767" i="5" s="1"/>
  <c r="R1768" i="5"/>
  <c r="T1768" i="5" s="1"/>
  <c r="R1769" i="5"/>
  <c r="T1769" i="5" s="1"/>
  <c r="R1770" i="5"/>
  <c r="T1770" i="5" s="1"/>
  <c r="R1771" i="5"/>
  <c r="T1771" i="5" s="1"/>
  <c r="R1772" i="5"/>
  <c r="T1772" i="5" s="1"/>
  <c r="R1773" i="5"/>
  <c r="T1773" i="5" s="1"/>
  <c r="R1774" i="5"/>
  <c r="T1774" i="5" s="1"/>
  <c r="R1775" i="5"/>
  <c r="T1775" i="5" s="1"/>
  <c r="R1776" i="5"/>
  <c r="T1776" i="5" s="1"/>
  <c r="R1777" i="5"/>
  <c r="T1777" i="5" s="1"/>
  <c r="R1778" i="5"/>
  <c r="T1778" i="5" s="1"/>
  <c r="R1779" i="5"/>
  <c r="T1779" i="5" s="1"/>
  <c r="R1780" i="5"/>
  <c r="T1780" i="5" s="1"/>
  <c r="R1781" i="5"/>
  <c r="T1781" i="5" s="1"/>
  <c r="R1782" i="5"/>
  <c r="T1782" i="5" s="1"/>
  <c r="R1783" i="5"/>
  <c r="T1783" i="5" s="1"/>
  <c r="R1784" i="5"/>
  <c r="T1784" i="5" s="1"/>
  <c r="R1785" i="5"/>
  <c r="T1785" i="5" s="1"/>
  <c r="R1786" i="5"/>
  <c r="T1786" i="5" s="1"/>
  <c r="R1787" i="5"/>
  <c r="T1787" i="5" s="1"/>
  <c r="R1788" i="5"/>
  <c r="T1788" i="5" s="1"/>
  <c r="R1789" i="5"/>
  <c r="T1789" i="5" s="1"/>
  <c r="R1790" i="5"/>
  <c r="T1790" i="5" s="1"/>
  <c r="R1791" i="5"/>
  <c r="T1791" i="5" s="1"/>
  <c r="R1792" i="5"/>
  <c r="T1792" i="5" s="1"/>
  <c r="R1793" i="5"/>
  <c r="T1793" i="5" s="1"/>
  <c r="R1794" i="5"/>
  <c r="T1794" i="5" s="1"/>
  <c r="R1795" i="5"/>
  <c r="T1795" i="5" s="1"/>
  <c r="R1796" i="5"/>
  <c r="T1796" i="5" s="1"/>
  <c r="R1797" i="5"/>
  <c r="T1797" i="5" s="1"/>
  <c r="R1798" i="5"/>
  <c r="T1798" i="5" s="1"/>
  <c r="R1799" i="5"/>
  <c r="T1799" i="5" s="1"/>
  <c r="R1800" i="5"/>
  <c r="T1800" i="5" s="1"/>
  <c r="R1801" i="5"/>
  <c r="T1801" i="5" s="1"/>
  <c r="R1802" i="5"/>
  <c r="T1802" i="5" s="1"/>
  <c r="R1803" i="5"/>
  <c r="T1803" i="5" s="1"/>
  <c r="R1804" i="5"/>
  <c r="T1804" i="5" s="1"/>
  <c r="R1805" i="5"/>
  <c r="T1805" i="5" s="1"/>
  <c r="R1806" i="5"/>
  <c r="T1806" i="5" s="1"/>
  <c r="R1807" i="5"/>
  <c r="T1807" i="5" s="1"/>
  <c r="R1808" i="5"/>
  <c r="T1808" i="5" s="1"/>
  <c r="R1809" i="5"/>
  <c r="T1809" i="5" s="1"/>
  <c r="R1810" i="5"/>
  <c r="T1810" i="5" s="1"/>
  <c r="R1811" i="5"/>
  <c r="T1811" i="5" s="1"/>
  <c r="R1812" i="5"/>
  <c r="T1812" i="5" s="1"/>
  <c r="R1813" i="5"/>
  <c r="T1813" i="5" s="1"/>
  <c r="R1814" i="5"/>
  <c r="T1814" i="5" s="1"/>
  <c r="R1815" i="5"/>
  <c r="T1815" i="5" s="1"/>
  <c r="R1816" i="5"/>
  <c r="T1816" i="5" s="1"/>
  <c r="R1817" i="5"/>
  <c r="T1817" i="5" s="1"/>
  <c r="R1818" i="5"/>
  <c r="T1818" i="5" s="1"/>
  <c r="R1819" i="5"/>
  <c r="T1819" i="5" s="1"/>
  <c r="R1820" i="5"/>
  <c r="T1820" i="5" s="1"/>
  <c r="R1821" i="5"/>
  <c r="T1821" i="5" s="1"/>
  <c r="R1822" i="5"/>
  <c r="T1822" i="5" s="1"/>
  <c r="R1823" i="5"/>
  <c r="T1823" i="5" s="1"/>
  <c r="R1824" i="5"/>
  <c r="T1824" i="5" s="1"/>
  <c r="R1825" i="5"/>
  <c r="T1825" i="5" s="1"/>
  <c r="R1826" i="5"/>
  <c r="T1826" i="5" s="1"/>
  <c r="R1827" i="5"/>
  <c r="T1827" i="5" s="1"/>
  <c r="R1828" i="5"/>
  <c r="T1828" i="5" s="1"/>
  <c r="R1829" i="5"/>
  <c r="T1829" i="5" s="1"/>
  <c r="R1830" i="5"/>
  <c r="T1830" i="5" s="1"/>
  <c r="R1831" i="5"/>
  <c r="T1831" i="5" s="1"/>
  <c r="R1832" i="5"/>
  <c r="T1832" i="5" s="1"/>
  <c r="R1833" i="5"/>
  <c r="T1833" i="5" s="1"/>
  <c r="R1834" i="5"/>
  <c r="T1834" i="5" s="1"/>
  <c r="R1835" i="5"/>
  <c r="T1835" i="5" s="1"/>
  <c r="R1836" i="5"/>
  <c r="T1836" i="5" s="1"/>
  <c r="R1837" i="5"/>
  <c r="T1837" i="5" s="1"/>
  <c r="R1838" i="5"/>
  <c r="T1838" i="5" s="1"/>
  <c r="R1839" i="5"/>
  <c r="T1839" i="5" s="1"/>
  <c r="R1840" i="5"/>
  <c r="T1840" i="5" s="1"/>
  <c r="R1841" i="5"/>
  <c r="T1841" i="5" s="1"/>
  <c r="R1842" i="5"/>
  <c r="T1842" i="5" s="1"/>
  <c r="R1843" i="5"/>
  <c r="T1843" i="5" s="1"/>
  <c r="R1844" i="5"/>
  <c r="T1844" i="5" s="1"/>
  <c r="R1845" i="5"/>
  <c r="T1845" i="5" s="1"/>
  <c r="R1846" i="5"/>
  <c r="T1846" i="5" s="1"/>
  <c r="R1847" i="5"/>
  <c r="T1847" i="5" s="1"/>
  <c r="R1848" i="5"/>
  <c r="T1848" i="5" s="1"/>
  <c r="R1849" i="5"/>
  <c r="T1849" i="5" s="1"/>
  <c r="R1850" i="5"/>
  <c r="T1850" i="5" s="1"/>
  <c r="R1851" i="5"/>
  <c r="T1851" i="5" s="1"/>
  <c r="R1852" i="5"/>
  <c r="T1852" i="5" s="1"/>
  <c r="R1853" i="5"/>
  <c r="T1853" i="5" s="1"/>
  <c r="R1854" i="5"/>
  <c r="T1854" i="5" s="1"/>
  <c r="R1855" i="5"/>
  <c r="T1855" i="5" s="1"/>
  <c r="R1856" i="5"/>
  <c r="T1856" i="5" s="1"/>
  <c r="R1857" i="5"/>
  <c r="T1857" i="5" s="1"/>
  <c r="R1858" i="5"/>
  <c r="T1858" i="5" s="1"/>
  <c r="R1859" i="5"/>
  <c r="T1859" i="5" s="1"/>
  <c r="R1860" i="5"/>
  <c r="T1860" i="5" s="1"/>
  <c r="R1861" i="5"/>
  <c r="T1861" i="5" s="1"/>
  <c r="R1862" i="5"/>
  <c r="T1862" i="5" s="1"/>
  <c r="R1863" i="5"/>
  <c r="T1863" i="5" s="1"/>
  <c r="R1864" i="5"/>
  <c r="T1864" i="5" s="1"/>
  <c r="R1865" i="5"/>
  <c r="T1865" i="5" s="1"/>
  <c r="R1866" i="5"/>
  <c r="T1866" i="5" s="1"/>
  <c r="R1867" i="5"/>
  <c r="T1867" i="5" s="1"/>
  <c r="R1868" i="5"/>
  <c r="T1868" i="5" s="1"/>
  <c r="R1869" i="5"/>
  <c r="T1869" i="5" s="1"/>
  <c r="R1870" i="5"/>
  <c r="T1870" i="5" s="1"/>
  <c r="R1871" i="5"/>
  <c r="T1871" i="5" s="1"/>
  <c r="R1872" i="5"/>
  <c r="T1872" i="5" s="1"/>
  <c r="R1873" i="5"/>
  <c r="T1873" i="5" s="1"/>
  <c r="R1874" i="5"/>
  <c r="T1874" i="5" s="1"/>
  <c r="R1875" i="5"/>
  <c r="T1875" i="5" s="1"/>
  <c r="R1876" i="5"/>
  <c r="T1876" i="5" s="1"/>
  <c r="R1877" i="5"/>
  <c r="T1877" i="5" s="1"/>
  <c r="R1878" i="5"/>
  <c r="T1878" i="5" s="1"/>
  <c r="R1879" i="5"/>
  <c r="T1879" i="5" s="1"/>
  <c r="R1880" i="5"/>
  <c r="T1880" i="5" s="1"/>
  <c r="R1881" i="5"/>
  <c r="T1881" i="5" s="1"/>
  <c r="R1882" i="5"/>
  <c r="T1882" i="5" s="1"/>
  <c r="R1883" i="5"/>
  <c r="T1883" i="5" s="1"/>
  <c r="R1884" i="5"/>
  <c r="T1884" i="5" s="1"/>
  <c r="R1885" i="5"/>
  <c r="T1885" i="5" s="1"/>
  <c r="R1886" i="5"/>
  <c r="T1886" i="5" s="1"/>
  <c r="R1887" i="5"/>
  <c r="T1887" i="5" s="1"/>
  <c r="R1888" i="5"/>
  <c r="T1888" i="5" s="1"/>
  <c r="R1889" i="5"/>
  <c r="T1889" i="5" s="1"/>
  <c r="R1890" i="5"/>
  <c r="T1890" i="5" s="1"/>
  <c r="R1891" i="5"/>
  <c r="T1891" i="5" s="1"/>
  <c r="R1892" i="5"/>
  <c r="T1892" i="5" s="1"/>
  <c r="R1893" i="5"/>
  <c r="T1893" i="5" s="1"/>
  <c r="R1894" i="5"/>
  <c r="T1894" i="5" s="1"/>
  <c r="R1895" i="5"/>
  <c r="T1895" i="5" s="1"/>
  <c r="R1896" i="5"/>
  <c r="T1896" i="5" s="1"/>
  <c r="R1897" i="5"/>
  <c r="T1897" i="5" s="1"/>
  <c r="R1898" i="5"/>
  <c r="T1898" i="5" s="1"/>
  <c r="R1899" i="5"/>
  <c r="T1899" i="5" s="1"/>
  <c r="R1900" i="5"/>
  <c r="T1900" i="5" s="1"/>
  <c r="R1901" i="5"/>
  <c r="T1901" i="5" s="1"/>
  <c r="R1902" i="5"/>
  <c r="T1902" i="5" s="1"/>
  <c r="R1903" i="5"/>
  <c r="T1903" i="5" s="1"/>
  <c r="R1904" i="5"/>
  <c r="T1904" i="5" s="1"/>
  <c r="R1905" i="5"/>
  <c r="T1905" i="5" s="1"/>
  <c r="R1906" i="5"/>
  <c r="T1906" i="5" s="1"/>
  <c r="R1907" i="5"/>
  <c r="T1907" i="5" s="1"/>
  <c r="R1908" i="5"/>
  <c r="T1908" i="5" s="1"/>
  <c r="R1909" i="5"/>
  <c r="T1909" i="5" s="1"/>
  <c r="R1910" i="5"/>
  <c r="T1910" i="5" s="1"/>
  <c r="R1911" i="5"/>
  <c r="T1911" i="5" s="1"/>
  <c r="R1912" i="5"/>
  <c r="T1912" i="5" s="1"/>
  <c r="R1913" i="5"/>
  <c r="T1913" i="5" s="1"/>
  <c r="R1914" i="5"/>
  <c r="T1914" i="5" s="1"/>
  <c r="R1915" i="5"/>
  <c r="T1915" i="5" s="1"/>
  <c r="R1916" i="5"/>
  <c r="T1916" i="5" s="1"/>
  <c r="R1917" i="5"/>
  <c r="T1917" i="5" s="1"/>
  <c r="R1918" i="5"/>
  <c r="T1918" i="5" s="1"/>
  <c r="R1919" i="5"/>
  <c r="T1919" i="5" s="1"/>
  <c r="R1920" i="5"/>
  <c r="T1920" i="5" s="1"/>
  <c r="R1921" i="5"/>
  <c r="T1921" i="5" s="1"/>
  <c r="R1922" i="5"/>
  <c r="T1922" i="5" s="1"/>
  <c r="R1923" i="5"/>
  <c r="T1923" i="5" s="1"/>
  <c r="R1924" i="5"/>
  <c r="T1924" i="5" s="1"/>
  <c r="R1925" i="5"/>
  <c r="T1925" i="5" s="1"/>
  <c r="R1926" i="5"/>
  <c r="T1926" i="5" s="1"/>
  <c r="R1927" i="5"/>
  <c r="T1927" i="5" s="1"/>
  <c r="R1928" i="5"/>
  <c r="T1928" i="5" s="1"/>
  <c r="R1929" i="5"/>
  <c r="T1929" i="5" s="1"/>
  <c r="R1930" i="5"/>
  <c r="T1930" i="5" s="1"/>
  <c r="R1931" i="5"/>
  <c r="T1931" i="5" s="1"/>
  <c r="R1932" i="5"/>
  <c r="T1932" i="5" s="1"/>
  <c r="R1933" i="5"/>
  <c r="T1933" i="5" s="1"/>
  <c r="R1934" i="5"/>
  <c r="T1934" i="5" s="1"/>
  <c r="R1935" i="5"/>
  <c r="T1935" i="5" s="1"/>
  <c r="R1936" i="5"/>
  <c r="T1936" i="5" s="1"/>
  <c r="R1937" i="5"/>
  <c r="T1937" i="5" s="1"/>
  <c r="R1938" i="5"/>
  <c r="T1938" i="5" s="1"/>
  <c r="R1939" i="5"/>
  <c r="T1939" i="5" s="1"/>
  <c r="R1940" i="5"/>
  <c r="T1940" i="5" s="1"/>
  <c r="R1941" i="5"/>
  <c r="T1941" i="5" s="1"/>
  <c r="R1942" i="5"/>
  <c r="T1942" i="5" s="1"/>
  <c r="R1943" i="5"/>
  <c r="T1943" i="5" s="1"/>
  <c r="R1944" i="5"/>
  <c r="T1944" i="5" s="1"/>
  <c r="R1945" i="5"/>
  <c r="T1945" i="5" s="1"/>
  <c r="R1946" i="5"/>
  <c r="T1946" i="5" s="1"/>
  <c r="R1947" i="5"/>
  <c r="T1947" i="5" s="1"/>
  <c r="R1948" i="5"/>
  <c r="T1948" i="5" s="1"/>
  <c r="R1949" i="5"/>
  <c r="T1949" i="5" s="1"/>
  <c r="R1950" i="5"/>
  <c r="T1950" i="5" s="1"/>
  <c r="R1951" i="5"/>
  <c r="T1951" i="5" s="1"/>
  <c r="R1952" i="5"/>
  <c r="T1952" i="5" s="1"/>
  <c r="R1953" i="5"/>
  <c r="T1953" i="5" s="1"/>
  <c r="R1954" i="5"/>
  <c r="T1954" i="5" s="1"/>
  <c r="R1955" i="5"/>
  <c r="T1955" i="5" s="1"/>
  <c r="R1956" i="5"/>
  <c r="T1956" i="5" s="1"/>
  <c r="R1957" i="5"/>
  <c r="T1957" i="5" s="1"/>
  <c r="R1958" i="5"/>
  <c r="T1958" i="5" s="1"/>
  <c r="R1959" i="5"/>
  <c r="T1959" i="5" s="1"/>
  <c r="R1960" i="5"/>
  <c r="T1960" i="5" s="1"/>
  <c r="R1961" i="5"/>
  <c r="T1961" i="5" s="1"/>
  <c r="R1962" i="5"/>
  <c r="T1962" i="5" s="1"/>
  <c r="R1963" i="5"/>
  <c r="T1963" i="5" s="1"/>
  <c r="R1964" i="5"/>
  <c r="T1964" i="5" s="1"/>
  <c r="R1965" i="5"/>
  <c r="T1965" i="5" s="1"/>
  <c r="R1966" i="5"/>
  <c r="T1966" i="5" s="1"/>
  <c r="R1967" i="5"/>
  <c r="T1967" i="5" s="1"/>
  <c r="R1968" i="5"/>
  <c r="T1968" i="5" s="1"/>
  <c r="R1969" i="5"/>
  <c r="T1969" i="5" s="1"/>
  <c r="R1970" i="5"/>
  <c r="T1970" i="5" s="1"/>
  <c r="R1971" i="5"/>
  <c r="T1971" i="5" s="1"/>
  <c r="R1972" i="5"/>
  <c r="T1972" i="5" s="1"/>
  <c r="R1973" i="5"/>
  <c r="T1973" i="5" s="1"/>
  <c r="R1974" i="5"/>
  <c r="T1974" i="5" s="1"/>
  <c r="R1975" i="5"/>
  <c r="T1975" i="5" s="1"/>
  <c r="R1976" i="5"/>
  <c r="T1976" i="5" s="1"/>
  <c r="R1977" i="5"/>
  <c r="T1977" i="5" s="1"/>
  <c r="R1978" i="5"/>
  <c r="T1978" i="5" s="1"/>
  <c r="R1979" i="5"/>
  <c r="T1979" i="5" s="1"/>
  <c r="R1980" i="5"/>
  <c r="T1980" i="5" s="1"/>
  <c r="R1981" i="5"/>
  <c r="T1981" i="5" s="1"/>
  <c r="R1982" i="5"/>
  <c r="T1982" i="5" s="1"/>
  <c r="R1983" i="5"/>
  <c r="T1983" i="5" s="1"/>
  <c r="R1984" i="5"/>
  <c r="T1984" i="5" s="1"/>
  <c r="R1985" i="5"/>
  <c r="T1985" i="5" s="1"/>
  <c r="R1986" i="5"/>
  <c r="T1986" i="5" s="1"/>
  <c r="R1987" i="5"/>
  <c r="T1987" i="5" s="1"/>
  <c r="R1988" i="5"/>
  <c r="T1988" i="5" s="1"/>
  <c r="R1989" i="5"/>
  <c r="T1989" i="5" s="1"/>
  <c r="R1990" i="5"/>
  <c r="T1990" i="5" s="1"/>
  <c r="R1991" i="5"/>
  <c r="T1991" i="5" s="1"/>
  <c r="R1992" i="5"/>
  <c r="T1992" i="5" s="1"/>
  <c r="R1993" i="5"/>
  <c r="T1993" i="5" s="1"/>
  <c r="R1994" i="5"/>
  <c r="T1994" i="5" s="1"/>
  <c r="R1995" i="5"/>
  <c r="T1995" i="5" s="1"/>
  <c r="R1996" i="5"/>
  <c r="T1996" i="5" s="1"/>
  <c r="R1997" i="5"/>
  <c r="T1997" i="5" s="1"/>
  <c r="R1998" i="5"/>
  <c r="T1998" i="5" s="1"/>
  <c r="R1999" i="5"/>
  <c r="T1999" i="5" s="1"/>
  <c r="R2000" i="5"/>
  <c r="T2000" i="5" s="1"/>
  <c r="R2001" i="5"/>
  <c r="T2001" i="5" s="1"/>
  <c r="R2002" i="5"/>
  <c r="T2002" i="5" s="1"/>
  <c r="R2003" i="5"/>
  <c r="T2003" i="5" s="1"/>
  <c r="R2004" i="5"/>
  <c r="T2004" i="5" s="1"/>
  <c r="R2005" i="5"/>
  <c r="T2005" i="5" s="1"/>
  <c r="R2006" i="5"/>
  <c r="T2006" i="5" s="1"/>
  <c r="R2007" i="5"/>
  <c r="T2007" i="5" s="1"/>
  <c r="R2008" i="5"/>
  <c r="T2008" i="5" s="1"/>
  <c r="R2009" i="5"/>
  <c r="T2009" i="5" s="1"/>
  <c r="R2010" i="5"/>
  <c r="T2010" i="5" s="1"/>
  <c r="R2011" i="5"/>
  <c r="T2011" i="5" s="1"/>
  <c r="R2012" i="5"/>
  <c r="T2012" i="5" s="1"/>
  <c r="R2013" i="5"/>
  <c r="T2013" i="5" s="1"/>
  <c r="R2014" i="5"/>
  <c r="T2014" i="5" s="1"/>
  <c r="R2015" i="5"/>
  <c r="T2015" i="5" s="1"/>
  <c r="R2016" i="5"/>
  <c r="T2016" i="5" s="1"/>
  <c r="R2017" i="5"/>
  <c r="T2017" i="5" s="1"/>
  <c r="R2018" i="5"/>
  <c r="T2018" i="5" s="1"/>
  <c r="R2019" i="5"/>
  <c r="T2019" i="5" s="1"/>
  <c r="R2020" i="5"/>
  <c r="T2020" i="5" s="1"/>
  <c r="R2021" i="5"/>
  <c r="T2021" i="5" s="1"/>
  <c r="R2022" i="5"/>
  <c r="T2022" i="5" s="1"/>
  <c r="R2023" i="5"/>
  <c r="T2023" i="5" s="1"/>
  <c r="R2024" i="5"/>
  <c r="T2024" i="5" s="1"/>
  <c r="R2025" i="5"/>
  <c r="T2025" i="5" s="1"/>
  <c r="R2026" i="5"/>
  <c r="T2026" i="5" s="1"/>
  <c r="R2027" i="5"/>
  <c r="T2027" i="5" s="1"/>
  <c r="R2028" i="5"/>
  <c r="T2028" i="5" s="1"/>
  <c r="R2029" i="5"/>
  <c r="T2029" i="5" s="1"/>
  <c r="R2030" i="5"/>
  <c r="T2030" i="5" s="1"/>
  <c r="R2031" i="5"/>
  <c r="T2031" i="5" s="1"/>
  <c r="R2032" i="5"/>
  <c r="T2032" i="5" s="1"/>
  <c r="R2033" i="5"/>
  <c r="T2033" i="5" s="1"/>
  <c r="R2034" i="5"/>
  <c r="T2034" i="5" s="1"/>
  <c r="R2035" i="5"/>
  <c r="T2035" i="5" s="1"/>
  <c r="R2036" i="5"/>
  <c r="T2036" i="5" s="1"/>
  <c r="R2037" i="5"/>
  <c r="T2037" i="5" s="1"/>
  <c r="R2038" i="5"/>
  <c r="T2038" i="5" s="1"/>
  <c r="R2039" i="5"/>
  <c r="T2039" i="5" s="1"/>
  <c r="R2040" i="5"/>
  <c r="T2040" i="5" s="1"/>
  <c r="R2041" i="5"/>
  <c r="T2041" i="5" s="1"/>
  <c r="R2042" i="5"/>
  <c r="T2042" i="5" s="1"/>
  <c r="R2043" i="5"/>
  <c r="T2043" i="5" s="1"/>
  <c r="R2044" i="5"/>
  <c r="T2044" i="5" s="1"/>
  <c r="R2045" i="5"/>
  <c r="T2045" i="5" s="1"/>
  <c r="R2046" i="5"/>
  <c r="T2046" i="5" s="1"/>
  <c r="R2047" i="5"/>
  <c r="T2047" i="5" s="1"/>
  <c r="R2048" i="5"/>
  <c r="T2048" i="5" s="1"/>
  <c r="R2049" i="5"/>
  <c r="T2049" i="5" s="1"/>
  <c r="R2050" i="5"/>
  <c r="T2050" i="5" s="1"/>
  <c r="R2051" i="5"/>
  <c r="T2051" i="5" s="1"/>
  <c r="R2052" i="5"/>
  <c r="T2052" i="5" s="1"/>
  <c r="R2053" i="5"/>
  <c r="T2053" i="5" s="1"/>
  <c r="R2054" i="5"/>
  <c r="T2054" i="5" s="1"/>
  <c r="R2055" i="5"/>
  <c r="T2055" i="5" s="1"/>
  <c r="R2056" i="5"/>
  <c r="T2056" i="5" s="1"/>
  <c r="R2057" i="5"/>
  <c r="T2057" i="5" s="1"/>
  <c r="R2058" i="5"/>
  <c r="T2058" i="5" s="1"/>
  <c r="R2059" i="5"/>
  <c r="T2059" i="5" s="1"/>
  <c r="R2060" i="5"/>
  <c r="T2060" i="5" s="1"/>
  <c r="R2061" i="5"/>
  <c r="T2061" i="5" s="1"/>
  <c r="R2062" i="5"/>
  <c r="T2062" i="5" s="1"/>
  <c r="R2063" i="5"/>
  <c r="T2063" i="5" s="1"/>
  <c r="R2064" i="5"/>
  <c r="T2064" i="5" s="1"/>
  <c r="R2065" i="5"/>
  <c r="T2065" i="5" s="1"/>
  <c r="R2066" i="5"/>
  <c r="T2066" i="5" s="1"/>
  <c r="R2067" i="5"/>
  <c r="T2067" i="5" s="1"/>
  <c r="R2068" i="5"/>
  <c r="T2068" i="5" s="1"/>
  <c r="R2069" i="5"/>
  <c r="T2069" i="5" s="1"/>
  <c r="R2070" i="5"/>
  <c r="T2070" i="5" s="1"/>
  <c r="R2071" i="5"/>
  <c r="T2071" i="5" s="1"/>
  <c r="R2072" i="5"/>
  <c r="T2072" i="5" s="1"/>
  <c r="R2073" i="5"/>
  <c r="T2073" i="5" s="1"/>
  <c r="R2074" i="5"/>
  <c r="T2074" i="5" s="1"/>
  <c r="R2075" i="5"/>
  <c r="T2075" i="5" s="1"/>
  <c r="R2076" i="5"/>
  <c r="T2076" i="5" s="1"/>
  <c r="R2077" i="5"/>
  <c r="T2077" i="5" s="1"/>
  <c r="R2078" i="5"/>
  <c r="T2078" i="5" s="1"/>
  <c r="R2079" i="5"/>
  <c r="T2079" i="5" s="1"/>
  <c r="R2080" i="5"/>
  <c r="T2080" i="5" s="1"/>
  <c r="R2081" i="5"/>
  <c r="T2081" i="5" s="1"/>
  <c r="R2082" i="5"/>
  <c r="T2082" i="5" s="1"/>
  <c r="R2083" i="5"/>
  <c r="T2083" i="5" s="1"/>
  <c r="R2084" i="5"/>
  <c r="T2084" i="5" s="1"/>
  <c r="R2085" i="5"/>
  <c r="T2085" i="5" s="1"/>
  <c r="R2086" i="5"/>
  <c r="T2086" i="5" s="1"/>
  <c r="R2087" i="5"/>
  <c r="T2087" i="5" s="1"/>
  <c r="R2088" i="5"/>
  <c r="T2088" i="5" s="1"/>
  <c r="R2089" i="5"/>
  <c r="T2089" i="5" s="1"/>
  <c r="R2090" i="5"/>
  <c r="T2090" i="5" s="1"/>
  <c r="R2091" i="5"/>
  <c r="T2091" i="5" s="1"/>
  <c r="R2092" i="5"/>
  <c r="T2092" i="5" s="1"/>
  <c r="R2093" i="5"/>
  <c r="T2093" i="5" s="1"/>
  <c r="R2094" i="5"/>
  <c r="T2094" i="5" s="1"/>
  <c r="R2095" i="5"/>
  <c r="T2095" i="5" s="1"/>
  <c r="R2096" i="5"/>
  <c r="T2096" i="5" s="1"/>
  <c r="R2097" i="5"/>
  <c r="T2097" i="5" s="1"/>
  <c r="R2098" i="5"/>
  <c r="T2098" i="5" s="1"/>
  <c r="R2099" i="5"/>
  <c r="T2099" i="5" s="1"/>
  <c r="R2100" i="5"/>
  <c r="T2100" i="5" s="1"/>
  <c r="R2101" i="5"/>
  <c r="T2101" i="5" s="1"/>
  <c r="R2102" i="5"/>
  <c r="T2102" i="5" s="1"/>
  <c r="R2103" i="5"/>
  <c r="T2103" i="5" s="1"/>
  <c r="R2104" i="5"/>
  <c r="T2104" i="5" s="1"/>
  <c r="R2105" i="5"/>
  <c r="T2105" i="5" s="1"/>
  <c r="R2106" i="5"/>
  <c r="T2106" i="5" s="1"/>
  <c r="R2107" i="5"/>
  <c r="T2107" i="5" s="1"/>
  <c r="R2108" i="5"/>
  <c r="T2108" i="5" s="1"/>
  <c r="R2109" i="5"/>
  <c r="T2109" i="5" s="1"/>
  <c r="R2110" i="5"/>
  <c r="T2110" i="5" s="1"/>
  <c r="R2111" i="5"/>
  <c r="T2111" i="5" s="1"/>
  <c r="R2112" i="5"/>
  <c r="T2112" i="5" s="1"/>
  <c r="R2113" i="5"/>
  <c r="T2113" i="5" s="1"/>
  <c r="R2114" i="5"/>
  <c r="T2114" i="5" s="1"/>
  <c r="R2115" i="5"/>
  <c r="T2115" i="5" s="1"/>
  <c r="R2116" i="5"/>
  <c r="T2116" i="5" s="1"/>
  <c r="R2117" i="5"/>
  <c r="T2117" i="5" s="1"/>
  <c r="R2118" i="5"/>
  <c r="T2118" i="5" s="1"/>
  <c r="R2119" i="5"/>
  <c r="T2119" i="5" s="1"/>
  <c r="R2120" i="5"/>
  <c r="T2120" i="5" s="1"/>
  <c r="R2121" i="5"/>
  <c r="T2121" i="5" s="1"/>
  <c r="R2122" i="5"/>
  <c r="T2122" i="5" s="1"/>
  <c r="R2123" i="5"/>
  <c r="T2123" i="5" s="1"/>
  <c r="R2124" i="5"/>
  <c r="T2124" i="5" s="1"/>
  <c r="R2125" i="5"/>
  <c r="T2125" i="5" s="1"/>
  <c r="R2126" i="5"/>
  <c r="T2126" i="5" s="1"/>
  <c r="R2127" i="5"/>
  <c r="T2127" i="5" s="1"/>
  <c r="R2128" i="5"/>
  <c r="T2128" i="5" s="1"/>
  <c r="R2129" i="5"/>
  <c r="T2129" i="5" s="1"/>
  <c r="R2130" i="5"/>
  <c r="T2130" i="5" s="1"/>
  <c r="R2131" i="5"/>
  <c r="T2131" i="5" s="1"/>
  <c r="R2132" i="5"/>
  <c r="T2132" i="5" s="1"/>
  <c r="R2133" i="5"/>
  <c r="T2133" i="5" s="1"/>
  <c r="R2134" i="5"/>
  <c r="T2134" i="5" s="1"/>
  <c r="R2135" i="5"/>
  <c r="T2135" i="5" s="1"/>
  <c r="R2136" i="5"/>
  <c r="T2136" i="5" s="1"/>
  <c r="R2137" i="5"/>
  <c r="T2137" i="5" s="1"/>
  <c r="R2138" i="5"/>
  <c r="T2138" i="5" s="1"/>
  <c r="R2139" i="5"/>
  <c r="T2139" i="5" s="1"/>
  <c r="R2140" i="5"/>
  <c r="T2140" i="5" s="1"/>
  <c r="R2141" i="5"/>
  <c r="T2141" i="5" s="1"/>
  <c r="R2142" i="5"/>
  <c r="T2142" i="5" s="1"/>
  <c r="R2143" i="5"/>
  <c r="T2143" i="5" s="1"/>
  <c r="R2144" i="5"/>
  <c r="T2144" i="5" s="1"/>
  <c r="R2145" i="5"/>
  <c r="T2145" i="5" s="1"/>
  <c r="R2146" i="5"/>
  <c r="T2146" i="5" s="1"/>
  <c r="R2147" i="5"/>
  <c r="T2147" i="5" s="1"/>
  <c r="R2148" i="5"/>
  <c r="T2148" i="5" s="1"/>
  <c r="R2149" i="5"/>
  <c r="T2149" i="5" s="1"/>
  <c r="R2150" i="5"/>
  <c r="T2150" i="5" s="1"/>
  <c r="R2151" i="5"/>
  <c r="T2151" i="5" s="1"/>
  <c r="R2152" i="5"/>
  <c r="T2152" i="5" s="1"/>
  <c r="R2153" i="5"/>
  <c r="T2153" i="5" s="1"/>
  <c r="R2154" i="5"/>
  <c r="T2154" i="5" s="1"/>
  <c r="R2155" i="5"/>
  <c r="T2155" i="5" s="1"/>
  <c r="R2156" i="5"/>
  <c r="T2156" i="5" s="1"/>
  <c r="R2157" i="5"/>
  <c r="T2157" i="5" s="1"/>
  <c r="R2158" i="5"/>
  <c r="T2158" i="5" s="1"/>
  <c r="R2159" i="5"/>
  <c r="T2159" i="5" s="1"/>
  <c r="R2160" i="5"/>
  <c r="T2160" i="5" s="1"/>
  <c r="R2161" i="5"/>
  <c r="T2161" i="5" s="1"/>
  <c r="R2162" i="5"/>
  <c r="T2162" i="5" s="1"/>
  <c r="R2163" i="5"/>
  <c r="T2163" i="5" s="1"/>
  <c r="R2164" i="5"/>
  <c r="T2164" i="5" s="1"/>
  <c r="R2165" i="5"/>
  <c r="T2165" i="5" s="1"/>
  <c r="R2166" i="5"/>
  <c r="T2166" i="5" s="1"/>
  <c r="R2167" i="5"/>
  <c r="T2167" i="5" s="1"/>
  <c r="R2168" i="5"/>
  <c r="T2168" i="5" s="1"/>
  <c r="R2169" i="5"/>
  <c r="T2169" i="5" s="1"/>
  <c r="R2170" i="5"/>
  <c r="T2170" i="5" s="1"/>
  <c r="R2171" i="5"/>
  <c r="T2171" i="5" s="1"/>
  <c r="R2172" i="5"/>
  <c r="T2172" i="5" s="1"/>
  <c r="R2173" i="5"/>
  <c r="T2173" i="5" s="1"/>
  <c r="R2174" i="5"/>
  <c r="T2174" i="5" s="1"/>
  <c r="R2175" i="5"/>
  <c r="T2175" i="5" s="1"/>
  <c r="R2176" i="5"/>
  <c r="T2176" i="5" s="1"/>
  <c r="R2177" i="5"/>
  <c r="T2177" i="5" s="1"/>
  <c r="R2178" i="5"/>
  <c r="T2178" i="5" s="1"/>
  <c r="R2179" i="5"/>
  <c r="T2179" i="5" s="1"/>
  <c r="R2180" i="5"/>
  <c r="T2180" i="5" s="1"/>
  <c r="R2181" i="5"/>
  <c r="T2181" i="5" s="1"/>
  <c r="R2182" i="5"/>
  <c r="T2182" i="5" s="1"/>
  <c r="R2183" i="5"/>
  <c r="T2183" i="5" s="1"/>
  <c r="R2184" i="5"/>
  <c r="T2184" i="5" s="1"/>
  <c r="R2185" i="5"/>
  <c r="T2185" i="5" s="1"/>
  <c r="R2186" i="5"/>
  <c r="T2186" i="5" s="1"/>
  <c r="R2187" i="5"/>
  <c r="T2187" i="5" s="1"/>
  <c r="R2188" i="5"/>
  <c r="T2188" i="5" s="1"/>
  <c r="R2189" i="5"/>
  <c r="T2189" i="5" s="1"/>
  <c r="R2190" i="5"/>
  <c r="T2190" i="5" s="1"/>
  <c r="R2191" i="5"/>
  <c r="T2191" i="5" s="1"/>
  <c r="R2192" i="5"/>
  <c r="T2192" i="5" s="1"/>
  <c r="R2193" i="5"/>
  <c r="T2193" i="5" s="1"/>
  <c r="R2194" i="5"/>
  <c r="T2194" i="5" s="1"/>
  <c r="R2195" i="5"/>
  <c r="T2195" i="5" s="1"/>
  <c r="R2196" i="5"/>
  <c r="T2196" i="5" s="1"/>
  <c r="R2197" i="5"/>
  <c r="T2197" i="5" s="1"/>
  <c r="R2198" i="5"/>
  <c r="T2198" i="5" s="1"/>
  <c r="R2199" i="5"/>
  <c r="T2199" i="5" s="1"/>
  <c r="R2200" i="5"/>
  <c r="T2200" i="5" s="1"/>
  <c r="R2201" i="5"/>
  <c r="T2201" i="5" s="1"/>
  <c r="R2202" i="5"/>
  <c r="T2202" i="5" s="1"/>
  <c r="R2203" i="5"/>
  <c r="T2203" i="5" s="1"/>
  <c r="R2204" i="5"/>
  <c r="T2204" i="5" s="1"/>
  <c r="R2205" i="5"/>
  <c r="T2205" i="5" s="1"/>
  <c r="R2206" i="5"/>
  <c r="T2206" i="5" s="1"/>
  <c r="R2207" i="5"/>
  <c r="T2207" i="5" s="1"/>
  <c r="R2208" i="5"/>
  <c r="T2208" i="5" s="1"/>
  <c r="R2209" i="5"/>
  <c r="T2209" i="5" s="1"/>
  <c r="R2210" i="5"/>
  <c r="T2210" i="5" s="1"/>
  <c r="R2211" i="5"/>
  <c r="T2211" i="5" s="1"/>
  <c r="R2212" i="5"/>
  <c r="T2212" i="5" s="1"/>
  <c r="R2213" i="5"/>
  <c r="T2213" i="5" s="1"/>
  <c r="R2214" i="5"/>
  <c r="T2214" i="5" s="1"/>
  <c r="R2215" i="5"/>
  <c r="T2215" i="5" s="1"/>
  <c r="R2216" i="5"/>
  <c r="T2216" i="5" s="1"/>
  <c r="R2217" i="5"/>
  <c r="T2217" i="5" s="1"/>
  <c r="R2218" i="5"/>
  <c r="T2218" i="5" s="1"/>
  <c r="R2219" i="5"/>
  <c r="T2219" i="5" s="1"/>
  <c r="R2220" i="5"/>
  <c r="T2220" i="5" s="1"/>
  <c r="R2221" i="5"/>
  <c r="T2221" i="5" s="1"/>
  <c r="R2222" i="5"/>
  <c r="T2222" i="5" s="1"/>
  <c r="R2223" i="5"/>
  <c r="T2223" i="5" s="1"/>
  <c r="R2224" i="5"/>
  <c r="T2224" i="5" s="1"/>
  <c r="R2225" i="5"/>
  <c r="T2225" i="5" s="1"/>
  <c r="R2226" i="5"/>
  <c r="T2226" i="5" s="1"/>
  <c r="R2227" i="5"/>
  <c r="T2227" i="5" s="1"/>
  <c r="R2228" i="5"/>
  <c r="T2228" i="5" s="1"/>
  <c r="R2229" i="5"/>
  <c r="T2229" i="5" s="1"/>
  <c r="R2230" i="5"/>
  <c r="T2230" i="5" s="1"/>
  <c r="R2231" i="5"/>
  <c r="T2231" i="5" s="1"/>
  <c r="R2232" i="5"/>
  <c r="T2232" i="5" s="1"/>
  <c r="R2233" i="5"/>
  <c r="T2233" i="5" s="1"/>
  <c r="R2234" i="5"/>
  <c r="T2234" i="5" s="1"/>
  <c r="R2235" i="5"/>
  <c r="T2235" i="5" s="1"/>
  <c r="R2236" i="5"/>
  <c r="T2236" i="5" s="1"/>
  <c r="R2237" i="5"/>
  <c r="T2237" i="5" s="1"/>
  <c r="R2238" i="5"/>
  <c r="T2238" i="5" s="1"/>
  <c r="R2239" i="5"/>
  <c r="T2239" i="5" s="1"/>
  <c r="R2240" i="5"/>
  <c r="T2240" i="5" s="1"/>
  <c r="R2241" i="5"/>
  <c r="T2241" i="5" s="1"/>
  <c r="R2242" i="5"/>
  <c r="T2242" i="5" s="1"/>
  <c r="R2243" i="5"/>
  <c r="T2243" i="5" s="1"/>
  <c r="R2244" i="5"/>
  <c r="T2244" i="5" s="1"/>
  <c r="R2245" i="5"/>
  <c r="T2245" i="5" s="1"/>
  <c r="R2246" i="5"/>
  <c r="T2246" i="5" s="1"/>
  <c r="R2247" i="5"/>
  <c r="T2247" i="5" s="1"/>
  <c r="R2248" i="5"/>
  <c r="T2248" i="5" s="1"/>
  <c r="R2249" i="5"/>
  <c r="T2249" i="5" s="1"/>
  <c r="R2250" i="5"/>
  <c r="T2250" i="5" s="1"/>
  <c r="R2251" i="5"/>
  <c r="T2251" i="5" s="1"/>
  <c r="R2252" i="5"/>
  <c r="T2252" i="5" s="1"/>
  <c r="R2253" i="5"/>
  <c r="T2253" i="5" s="1"/>
  <c r="R2254" i="5"/>
  <c r="T2254" i="5" s="1"/>
  <c r="R2255" i="5"/>
  <c r="T2255" i="5" s="1"/>
  <c r="R2256" i="5"/>
  <c r="T2256" i="5" s="1"/>
  <c r="R2257" i="5"/>
  <c r="T2257" i="5" s="1"/>
  <c r="R2258" i="5"/>
  <c r="T2258" i="5" s="1"/>
  <c r="R2259" i="5"/>
  <c r="T2259" i="5" s="1"/>
  <c r="R2260" i="5"/>
  <c r="T2260" i="5" s="1"/>
  <c r="R2261" i="5"/>
  <c r="T2261" i="5" s="1"/>
  <c r="R2262" i="5"/>
  <c r="T2262" i="5" s="1"/>
  <c r="R2263" i="5"/>
  <c r="T2263" i="5" s="1"/>
  <c r="R2264" i="5"/>
  <c r="T2264" i="5" s="1"/>
  <c r="R2265" i="5"/>
  <c r="T2265" i="5" s="1"/>
  <c r="R2266" i="5"/>
  <c r="T2266" i="5" s="1"/>
  <c r="R2267" i="5"/>
  <c r="T2267" i="5" s="1"/>
  <c r="R2268" i="5"/>
  <c r="T2268" i="5" s="1"/>
  <c r="R2269" i="5"/>
  <c r="T2269" i="5" s="1"/>
  <c r="R2270" i="5"/>
  <c r="T2270" i="5" s="1"/>
  <c r="R2271" i="5"/>
  <c r="T2271" i="5" s="1"/>
  <c r="R2272" i="5"/>
  <c r="T2272" i="5" s="1"/>
  <c r="R2273" i="5"/>
  <c r="T2273" i="5" s="1"/>
  <c r="R2274" i="5"/>
  <c r="T2274" i="5" s="1"/>
  <c r="R2275" i="5"/>
  <c r="T2275" i="5" s="1"/>
  <c r="R2276" i="5"/>
  <c r="T2276" i="5" s="1"/>
  <c r="R2277" i="5"/>
  <c r="T2277" i="5" s="1"/>
  <c r="R2278" i="5"/>
  <c r="T2278" i="5" s="1"/>
  <c r="R2279" i="5"/>
  <c r="T2279" i="5" s="1"/>
  <c r="R2280" i="5"/>
  <c r="T2280" i="5" s="1"/>
  <c r="R2281" i="5"/>
  <c r="T2281" i="5" s="1"/>
  <c r="R2282" i="5"/>
  <c r="T2282" i="5" s="1"/>
  <c r="R2283" i="5"/>
  <c r="T2283" i="5" s="1"/>
  <c r="R2284" i="5"/>
  <c r="T2284" i="5" s="1"/>
  <c r="R2285" i="5"/>
  <c r="T2285" i="5" s="1"/>
  <c r="R2286" i="5"/>
  <c r="T2286" i="5" s="1"/>
  <c r="R2287" i="5"/>
  <c r="T2287" i="5" s="1"/>
  <c r="R2288" i="5"/>
  <c r="T2288" i="5" s="1"/>
  <c r="R2289" i="5"/>
  <c r="T2289" i="5" s="1"/>
  <c r="R2290" i="5"/>
  <c r="T2290" i="5" s="1"/>
  <c r="R2291" i="5"/>
  <c r="T2291" i="5" s="1"/>
  <c r="R2292" i="5"/>
  <c r="T2292" i="5" s="1"/>
  <c r="R2293" i="5"/>
  <c r="T2293" i="5" s="1"/>
  <c r="R2294" i="5"/>
  <c r="T2294" i="5" s="1"/>
  <c r="R2295" i="5"/>
  <c r="T2295" i="5" s="1"/>
  <c r="R2296" i="5"/>
  <c r="T2296" i="5" s="1"/>
  <c r="R2297" i="5"/>
  <c r="T2297" i="5" s="1"/>
  <c r="R2298" i="5"/>
  <c r="T2298" i="5" s="1"/>
  <c r="R2299" i="5"/>
  <c r="T2299" i="5" s="1"/>
  <c r="R2300" i="5"/>
  <c r="T2300" i="5" s="1"/>
  <c r="R2301" i="5"/>
  <c r="T2301" i="5" s="1"/>
  <c r="R2302" i="5"/>
  <c r="T2302" i="5" s="1"/>
  <c r="R2303" i="5"/>
  <c r="T2303" i="5" s="1"/>
  <c r="R2304" i="5"/>
  <c r="T2304" i="5" s="1"/>
  <c r="R2305" i="5"/>
  <c r="T2305" i="5" s="1"/>
  <c r="R2306" i="5"/>
  <c r="T2306" i="5" s="1"/>
  <c r="R2307" i="5"/>
  <c r="T2307" i="5" s="1"/>
  <c r="R2308" i="5"/>
  <c r="T2308" i="5" s="1"/>
  <c r="R2309" i="5"/>
  <c r="T2309" i="5" s="1"/>
  <c r="R2310" i="5"/>
  <c r="T2310" i="5" s="1"/>
  <c r="R2311" i="5"/>
  <c r="T2311" i="5" s="1"/>
  <c r="R2312" i="5"/>
  <c r="T2312" i="5" s="1"/>
  <c r="R2313" i="5"/>
  <c r="T2313" i="5" s="1"/>
  <c r="R2314" i="5"/>
  <c r="T2314" i="5" s="1"/>
  <c r="R2315" i="5"/>
  <c r="T2315" i="5" s="1"/>
  <c r="R2316" i="5"/>
  <c r="T2316" i="5" s="1"/>
  <c r="R2317" i="5"/>
  <c r="T2317" i="5" s="1"/>
  <c r="R2318" i="5"/>
  <c r="T2318" i="5" s="1"/>
  <c r="R2319" i="5"/>
  <c r="T2319" i="5" s="1"/>
  <c r="R2320" i="5"/>
  <c r="T2320" i="5" s="1"/>
  <c r="R2321" i="5"/>
  <c r="T2321" i="5" s="1"/>
  <c r="R2322" i="5"/>
  <c r="T2322" i="5" s="1"/>
  <c r="R2323" i="5"/>
  <c r="T2323" i="5" s="1"/>
  <c r="R2324" i="5"/>
  <c r="T2324" i="5" s="1"/>
  <c r="R2325" i="5"/>
  <c r="T2325" i="5" s="1"/>
  <c r="R2326" i="5"/>
  <c r="T2326" i="5" s="1"/>
  <c r="R2327" i="5"/>
  <c r="T2327" i="5" s="1"/>
  <c r="R2328" i="5"/>
  <c r="T2328" i="5" s="1"/>
  <c r="R2329" i="5"/>
  <c r="T2329" i="5" s="1"/>
  <c r="R2330" i="5"/>
  <c r="T2330" i="5" s="1"/>
  <c r="R2331" i="5"/>
  <c r="T2331" i="5" s="1"/>
  <c r="R2332" i="5"/>
  <c r="T2332" i="5" s="1"/>
  <c r="R2333" i="5"/>
  <c r="T2333" i="5" s="1"/>
  <c r="R2334" i="5"/>
  <c r="T2334" i="5" s="1"/>
  <c r="R2335" i="5"/>
  <c r="T2335" i="5" s="1"/>
  <c r="R2336" i="5"/>
  <c r="T2336" i="5" s="1"/>
  <c r="R2337" i="5"/>
  <c r="T2337" i="5" s="1"/>
  <c r="R2338" i="5"/>
  <c r="T2338" i="5" s="1"/>
  <c r="R2339" i="5"/>
  <c r="T2339" i="5" s="1"/>
  <c r="R2340" i="5"/>
  <c r="T2340" i="5" s="1"/>
  <c r="R2341" i="5"/>
  <c r="T2341" i="5" s="1"/>
  <c r="R2342" i="5"/>
  <c r="T2342" i="5" s="1"/>
  <c r="R2343" i="5"/>
  <c r="T2343" i="5" s="1"/>
  <c r="R2344" i="5"/>
  <c r="T2344" i="5" s="1"/>
  <c r="R2345" i="5"/>
  <c r="T2345" i="5" s="1"/>
  <c r="R2346" i="5"/>
  <c r="T2346" i="5" s="1"/>
  <c r="R2347" i="5"/>
  <c r="T2347" i="5" s="1"/>
  <c r="R2348" i="5"/>
  <c r="T2348" i="5" s="1"/>
  <c r="R2349" i="5"/>
  <c r="T2349" i="5" s="1"/>
  <c r="R2350" i="5"/>
  <c r="T2350" i="5" s="1"/>
  <c r="R2351" i="5"/>
  <c r="T2351" i="5" s="1"/>
  <c r="R2352" i="5"/>
  <c r="T2352" i="5" s="1"/>
  <c r="R2353" i="5"/>
  <c r="T2353" i="5" s="1"/>
  <c r="R2354" i="5"/>
  <c r="T2354" i="5" s="1"/>
  <c r="R2355" i="5"/>
  <c r="T2355" i="5" s="1"/>
  <c r="R2356" i="5"/>
  <c r="T2356" i="5" s="1"/>
  <c r="R2357" i="5"/>
  <c r="T2357" i="5" s="1"/>
  <c r="R2358" i="5"/>
  <c r="T2358" i="5" s="1"/>
  <c r="R2359" i="5"/>
  <c r="T2359" i="5" s="1"/>
  <c r="R2360" i="5"/>
  <c r="T2360" i="5" s="1"/>
  <c r="R2361" i="5"/>
  <c r="T2361" i="5" s="1"/>
  <c r="R2362" i="5"/>
  <c r="T2362" i="5" s="1"/>
  <c r="R2363" i="5"/>
  <c r="T2363" i="5" s="1"/>
  <c r="R2364" i="5"/>
  <c r="T2364" i="5" s="1"/>
  <c r="R2365" i="5"/>
  <c r="T2365" i="5" s="1"/>
  <c r="R2366" i="5"/>
  <c r="T2366" i="5" s="1"/>
  <c r="R2367" i="5"/>
  <c r="T2367" i="5" s="1"/>
  <c r="R2368" i="5"/>
  <c r="T2368" i="5" s="1"/>
  <c r="R2369" i="5"/>
  <c r="T2369" i="5" s="1"/>
  <c r="R2370" i="5"/>
  <c r="T2370" i="5" s="1"/>
  <c r="R2371" i="5"/>
  <c r="T2371" i="5" s="1"/>
  <c r="R2372" i="5"/>
  <c r="T2372" i="5" s="1"/>
  <c r="R2373" i="5"/>
  <c r="T2373" i="5" s="1"/>
  <c r="R2374" i="5"/>
  <c r="T2374" i="5" s="1"/>
  <c r="R2375" i="5"/>
  <c r="T2375" i="5" s="1"/>
  <c r="R2376" i="5"/>
  <c r="T2376" i="5" s="1"/>
  <c r="R2377" i="5"/>
  <c r="T2377" i="5" s="1"/>
  <c r="R2378" i="5"/>
  <c r="T2378" i="5" s="1"/>
  <c r="R2379" i="5"/>
  <c r="T2379" i="5" s="1"/>
  <c r="R2380" i="5"/>
  <c r="T2380" i="5" s="1"/>
  <c r="R2381" i="5"/>
  <c r="T2381" i="5" s="1"/>
  <c r="R2382" i="5"/>
  <c r="T2382" i="5" s="1"/>
  <c r="R2383" i="5"/>
  <c r="T2383" i="5" s="1"/>
  <c r="R2384" i="5"/>
  <c r="T2384" i="5" s="1"/>
  <c r="R2385" i="5"/>
  <c r="T2385" i="5" s="1"/>
  <c r="R2386" i="5"/>
  <c r="T2386" i="5" s="1"/>
  <c r="R2387" i="5"/>
  <c r="T2387" i="5" s="1"/>
  <c r="R2388" i="5"/>
  <c r="T2388" i="5" s="1"/>
  <c r="R2389" i="5"/>
  <c r="T2389" i="5" s="1"/>
  <c r="R2390" i="5"/>
  <c r="T2390" i="5" s="1"/>
  <c r="R2391" i="5"/>
  <c r="T2391" i="5" s="1"/>
  <c r="R2392" i="5"/>
  <c r="T2392" i="5" s="1"/>
  <c r="R2393" i="5"/>
  <c r="T2393" i="5" s="1"/>
  <c r="R2394" i="5"/>
  <c r="T2394" i="5" s="1"/>
  <c r="R2395" i="5"/>
  <c r="T2395" i="5" s="1"/>
  <c r="R2396" i="5"/>
  <c r="T2396" i="5" s="1"/>
  <c r="R2397" i="5"/>
  <c r="T2397" i="5" s="1"/>
  <c r="R2398" i="5"/>
  <c r="T2398" i="5" s="1"/>
  <c r="R2399" i="5"/>
  <c r="T2399" i="5" s="1"/>
  <c r="R2400" i="5"/>
  <c r="T2400" i="5" s="1"/>
  <c r="R2401" i="5"/>
  <c r="T2401" i="5" s="1"/>
  <c r="R2402" i="5"/>
  <c r="T2402" i="5" s="1"/>
  <c r="R2403" i="5"/>
  <c r="T2403" i="5" s="1"/>
  <c r="R2404" i="5"/>
  <c r="T2404" i="5" s="1"/>
  <c r="R2405" i="5"/>
  <c r="T2405" i="5" s="1"/>
  <c r="R2406" i="5"/>
  <c r="T2406" i="5" s="1"/>
  <c r="R2407" i="5"/>
  <c r="T2407" i="5" s="1"/>
  <c r="R2408" i="5"/>
  <c r="T2408" i="5" s="1"/>
  <c r="R2409" i="5"/>
  <c r="T2409" i="5" s="1"/>
  <c r="R2410" i="5"/>
  <c r="T2410" i="5" s="1"/>
  <c r="R2411" i="5"/>
  <c r="T2411" i="5" s="1"/>
  <c r="R2412" i="5"/>
  <c r="T2412" i="5" s="1"/>
  <c r="R2413" i="5"/>
  <c r="T2413" i="5" s="1"/>
  <c r="R2414" i="5"/>
  <c r="T2414" i="5" s="1"/>
  <c r="R2415" i="5"/>
  <c r="T2415" i="5" s="1"/>
  <c r="R2416" i="5"/>
  <c r="T2416" i="5" s="1"/>
  <c r="R2417" i="5"/>
  <c r="T2417" i="5" s="1"/>
  <c r="R2418" i="5"/>
  <c r="T2418" i="5" s="1"/>
  <c r="R2419" i="5"/>
  <c r="T2419" i="5" s="1"/>
  <c r="R2420" i="5"/>
  <c r="T2420" i="5" s="1"/>
  <c r="R2421" i="5"/>
  <c r="T2421" i="5" s="1"/>
  <c r="R2422" i="5"/>
  <c r="T2422" i="5" s="1"/>
  <c r="R2423" i="5"/>
  <c r="T2423" i="5" s="1"/>
  <c r="R2424" i="5"/>
  <c r="T2424" i="5" s="1"/>
  <c r="R2425" i="5"/>
  <c r="T2425" i="5" s="1"/>
  <c r="R2426" i="5"/>
  <c r="T2426" i="5" s="1"/>
  <c r="R2427" i="5"/>
  <c r="T2427" i="5" s="1"/>
  <c r="R2428" i="5"/>
  <c r="T2428" i="5" s="1"/>
  <c r="R2429" i="5"/>
  <c r="T2429" i="5" s="1"/>
  <c r="R2430" i="5"/>
  <c r="T2430" i="5" s="1"/>
  <c r="R2431" i="5"/>
  <c r="T2431" i="5" s="1"/>
  <c r="R2432" i="5"/>
  <c r="T2432" i="5" s="1"/>
  <c r="R2433" i="5"/>
  <c r="T2433" i="5" s="1"/>
  <c r="R2434" i="5"/>
  <c r="T2434" i="5" s="1"/>
  <c r="R2435" i="5"/>
  <c r="T2435" i="5" s="1"/>
  <c r="R2436" i="5"/>
  <c r="T2436" i="5" s="1"/>
  <c r="R2437" i="5"/>
  <c r="T2437" i="5" s="1"/>
  <c r="R2438" i="5"/>
  <c r="T2438" i="5" s="1"/>
  <c r="R2439" i="5"/>
  <c r="T2439" i="5" s="1"/>
  <c r="R2440" i="5"/>
  <c r="T2440" i="5" s="1"/>
  <c r="R2441" i="5"/>
  <c r="T2441" i="5" s="1"/>
  <c r="R2442" i="5"/>
  <c r="T2442" i="5" s="1"/>
  <c r="R2443" i="5"/>
  <c r="T2443" i="5" s="1"/>
  <c r="R2444" i="5"/>
  <c r="T2444" i="5" s="1"/>
  <c r="R2445" i="5"/>
  <c r="T2445" i="5" s="1"/>
  <c r="R2446" i="5"/>
  <c r="T2446" i="5" s="1"/>
  <c r="R2447" i="5"/>
  <c r="T2447" i="5" s="1"/>
  <c r="R2448" i="5"/>
  <c r="T2448" i="5" s="1"/>
  <c r="R2449" i="5"/>
  <c r="T2449" i="5" s="1"/>
  <c r="R2450" i="5"/>
  <c r="T2450" i="5" s="1"/>
  <c r="R2451" i="5"/>
  <c r="T2451" i="5" s="1"/>
  <c r="R2452" i="5"/>
  <c r="T2452" i="5" s="1"/>
  <c r="R2453" i="5"/>
  <c r="T2453" i="5" s="1"/>
  <c r="R2454" i="5"/>
  <c r="T2454" i="5" s="1"/>
  <c r="R2455" i="5"/>
  <c r="T2455" i="5" s="1"/>
  <c r="R2456" i="5"/>
  <c r="T2456" i="5" s="1"/>
  <c r="R2457" i="5"/>
  <c r="T2457" i="5" s="1"/>
  <c r="R2458" i="5"/>
  <c r="T2458" i="5" s="1"/>
  <c r="R2459" i="5"/>
  <c r="T2459" i="5" s="1"/>
  <c r="R2460" i="5"/>
  <c r="T2460" i="5" s="1"/>
  <c r="R2461" i="5"/>
  <c r="T2461" i="5" s="1"/>
  <c r="R2462" i="5"/>
  <c r="T2462" i="5" s="1"/>
  <c r="R2463" i="5"/>
  <c r="T2463" i="5" s="1"/>
  <c r="R2464" i="5"/>
  <c r="T2464" i="5" s="1"/>
  <c r="R2465" i="5"/>
  <c r="T2465" i="5" s="1"/>
  <c r="R2466" i="5"/>
  <c r="T2466" i="5" s="1"/>
  <c r="R2467" i="5"/>
  <c r="T2467" i="5" s="1"/>
  <c r="R2468" i="5"/>
  <c r="T2468" i="5" s="1"/>
  <c r="R2469" i="5"/>
  <c r="T2469" i="5" s="1"/>
  <c r="R2470" i="5"/>
  <c r="T2470" i="5" s="1"/>
  <c r="R2471" i="5"/>
  <c r="T2471" i="5" s="1"/>
  <c r="R2472" i="5"/>
  <c r="T2472" i="5" s="1"/>
  <c r="R2473" i="5"/>
  <c r="T2473" i="5" s="1"/>
  <c r="R2474" i="5"/>
  <c r="T2474" i="5" s="1"/>
  <c r="R2475" i="5"/>
  <c r="T2475" i="5" s="1"/>
  <c r="R2476" i="5"/>
  <c r="T2476" i="5" s="1"/>
  <c r="R2477" i="5"/>
  <c r="T2477" i="5" s="1"/>
  <c r="R2478" i="5"/>
  <c r="T2478" i="5" s="1"/>
  <c r="R2479" i="5"/>
  <c r="T2479" i="5" s="1"/>
  <c r="R2480" i="5"/>
  <c r="T2480" i="5" s="1"/>
  <c r="R2481" i="5"/>
  <c r="T2481" i="5" s="1"/>
  <c r="R2482" i="5"/>
  <c r="T2482" i="5" s="1"/>
  <c r="R2483" i="5"/>
  <c r="T2483" i="5" s="1"/>
  <c r="R2484" i="5"/>
  <c r="T2484" i="5" s="1"/>
  <c r="R2485" i="5"/>
  <c r="T2485" i="5" s="1"/>
  <c r="R2486" i="5"/>
  <c r="T2486" i="5" s="1"/>
  <c r="R2487" i="5"/>
  <c r="T2487" i="5" s="1"/>
  <c r="R2488" i="5"/>
  <c r="T2488" i="5" s="1"/>
  <c r="R2489" i="5"/>
  <c r="T2489" i="5" s="1"/>
  <c r="R2490" i="5"/>
  <c r="T2490" i="5" s="1"/>
  <c r="R2491" i="5"/>
  <c r="T2491" i="5" s="1"/>
  <c r="R2492" i="5"/>
  <c r="T2492" i="5" s="1"/>
  <c r="R2493" i="5"/>
  <c r="T2493" i="5" s="1"/>
  <c r="R2494" i="5"/>
  <c r="T2494" i="5" s="1"/>
  <c r="R2495" i="5"/>
  <c r="T2495" i="5" s="1"/>
  <c r="R2496" i="5"/>
  <c r="T2496" i="5" s="1"/>
  <c r="R2497" i="5"/>
  <c r="T2497" i="5" s="1"/>
  <c r="R2498" i="5"/>
  <c r="T2498" i="5" s="1"/>
  <c r="R2499" i="5"/>
  <c r="T2499" i="5" s="1"/>
  <c r="R2500" i="5"/>
  <c r="T2500" i="5" s="1"/>
  <c r="R2501" i="5"/>
  <c r="T2501" i="5" s="1"/>
  <c r="R2502" i="5"/>
  <c r="T2502" i="5" s="1"/>
  <c r="R2503" i="5"/>
  <c r="T2503" i="5" s="1"/>
  <c r="R2504" i="5"/>
  <c r="T2504" i="5" s="1"/>
  <c r="R2505" i="5"/>
  <c r="T2505" i="5" s="1"/>
  <c r="R2506" i="5"/>
  <c r="T2506" i="5" s="1"/>
  <c r="R2507" i="5"/>
  <c r="T2507" i="5" s="1"/>
  <c r="R2508" i="5"/>
  <c r="T2508" i="5" s="1"/>
  <c r="R2509" i="5"/>
  <c r="T2509" i="5" s="1"/>
  <c r="R2510" i="5"/>
  <c r="T2510" i="5" s="1"/>
  <c r="R2511" i="5"/>
  <c r="T2511" i="5" s="1"/>
  <c r="R2512" i="5"/>
  <c r="T2512" i="5" s="1"/>
  <c r="R2513" i="5"/>
  <c r="T2513" i="5" s="1"/>
  <c r="R2514" i="5"/>
  <c r="T2514" i="5" s="1"/>
  <c r="R2515" i="5"/>
  <c r="T2515" i="5" s="1"/>
  <c r="R2516" i="5"/>
  <c r="T2516" i="5" s="1"/>
  <c r="R2517" i="5"/>
  <c r="T2517" i="5" s="1"/>
  <c r="R2518" i="5"/>
  <c r="T2518" i="5" s="1"/>
  <c r="R2519" i="5"/>
  <c r="T2519" i="5" s="1"/>
  <c r="R2520" i="5"/>
  <c r="T2520" i="5" s="1"/>
  <c r="R2521" i="5"/>
  <c r="T2521" i="5" s="1"/>
  <c r="R2522" i="5"/>
  <c r="T2522" i="5" s="1"/>
  <c r="R2523" i="5"/>
  <c r="T2523" i="5" s="1"/>
  <c r="R2524" i="5"/>
  <c r="T2524" i="5" s="1"/>
  <c r="R2525" i="5"/>
  <c r="T2525" i="5" s="1"/>
  <c r="R2526" i="5"/>
  <c r="T2526" i="5" s="1"/>
  <c r="R2527" i="5"/>
  <c r="T2527" i="5" s="1"/>
  <c r="R2528" i="5"/>
  <c r="T2528" i="5" s="1"/>
  <c r="R2529" i="5"/>
  <c r="T2529" i="5" s="1"/>
  <c r="R2530" i="5"/>
  <c r="T2530" i="5" s="1"/>
  <c r="R2531" i="5"/>
  <c r="T2531" i="5" s="1"/>
  <c r="R2532" i="5"/>
  <c r="T2532" i="5" s="1"/>
  <c r="R2533" i="5"/>
  <c r="T2533" i="5" s="1"/>
  <c r="R2534" i="5"/>
  <c r="T2534" i="5" s="1"/>
  <c r="R2535" i="5"/>
  <c r="T2535" i="5" s="1"/>
  <c r="R2536" i="5"/>
  <c r="T2536" i="5" s="1"/>
  <c r="R2537" i="5"/>
  <c r="T2537" i="5" s="1"/>
  <c r="R2538" i="5"/>
  <c r="T2538" i="5" s="1"/>
  <c r="R2539" i="5"/>
  <c r="T2539" i="5" s="1"/>
  <c r="R2540" i="5"/>
  <c r="T2540" i="5" s="1"/>
  <c r="R2541" i="5"/>
  <c r="T2541" i="5" s="1"/>
  <c r="R2542" i="5"/>
  <c r="T2542" i="5" s="1"/>
  <c r="R2543" i="5"/>
  <c r="T2543" i="5" s="1"/>
  <c r="R2544" i="5"/>
  <c r="T2544" i="5" s="1"/>
  <c r="R2545" i="5"/>
  <c r="T2545" i="5" s="1"/>
  <c r="R2546" i="5"/>
  <c r="T2546" i="5" s="1"/>
  <c r="R2547" i="5"/>
  <c r="T2547" i="5" s="1"/>
  <c r="R2548" i="5"/>
  <c r="T2548" i="5" s="1"/>
  <c r="R2549" i="5"/>
  <c r="T2549" i="5" s="1"/>
  <c r="R2550" i="5"/>
  <c r="T2550" i="5" s="1"/>
  <c r="R2551" i="5"/>
  <c r="T2551" i="5" s="1"/>
  <c r="R2552" i="5"/>
  <c r="T2552" i="5" s="1"/>
  <c r="R2553" i="5"/>
  <c r="T2553" i="5" s="1"/>
  <c r="R2554" i="5"/>
  <c r="T2554" i="5" s="1"/>
  <c r="R2555" i="5"/>
  <c r="T2555" i="5" s="1"/>
  <c r="R2556" i="5"/>
  <c r="T2556" i="5" s="1"/>
  <c r="R2557" i="5"/>
  <c r="T2557" i="5" s="1"/>
  <c r="R2558" i="5"/>
  <c r="T2558" i="5" s="1"/>
  <c r="R2559" i="5"/>
  <c r="T2559" i="5" s="1"/>
  <c r="R2560" i="5"/>
  <c r="T2560" i="5" s="1"/>
  <c r="R2561" i="5"/>
  <c r="T2561" i="5" s="1"/>
  <c r="R2562" i="5"/>
  <c r="T2562" i="5" s="1"/>
  <c r="R2563" i="5"/>
  <c r="T2563" i="5" s="1"/>
  <c r="R2564" i="5"/>
  <c r="T2564" i="5" s="1"/>
  <c r="R2565" i="5"/>
  <c r="T2565" i="5" s="1"/>
  <c r="R2566" i="5"/>
  <c r="T2566" i="5" s="1"/>
  <c r="R2567" i="5"/>
  <c r="T2567" i="5" s="1"/>
  <c r="R2568" i="5"/>
  <c r="T2568" i="5" s="1"/>
  <c r="R2569" i="5"/>
  <c r="T2569" i="5" s="1"/>
  <c r="R2570" i="5"/>
  <c r="T2570" i="5" s="1"/>
  <c r="R2571" i="5"/>
  <c r="T2571" i="5" s="1"/>
  <c r="R2572" i="5"/>
  <c r="T2572" i="5" s="1"/>
  <c r="R2573" i="5"/>
  <c r="T2573" i="5" s="1"/>
  <c r="R2574" i="5"/>
  <c r="T2574" i="5" s="1"/>
  <c r="R2575" i="5"/>
  <c r="T2575" i="5" s="1"/>
  <c r="R2576" i="5"/>
  <c r="T2576" i="5" s="1"/>
  <c r="R2577" i="5"/>
  <c r="T2577" i="5" s="1"/>
  <c r="R2578" i="5"/>
  <c r="T2578" i="5" s="1"/>
  <c r="R2579" i="5"/>
  <c r="T2579" i="5" s="1"/>
  <c r="R2580" i="5"/>
  <c r="T2580" i="5" s="1"/>
  <c r="R2581" i="5"/>
  <c r="T2581" i="5" s="1"/>
  <c r="R2582" i="5"/>
  <c r="T2582" i="5" s="1"/>
  <c r="R2583" i="5"/>
  <c r="T2583" i="5" s="1"/>
  <c r="R2584" i="5"/>
  <c r="T2584" i="5" s="1"/>
  <c r="R2585" i="5"/>
  <c r="T2585" i="5" s="1"/>
  <c r="R2586" i="5"/>
  <c r="T2586" i="5" s="1"/>
  <c r="R2587" i="5"/>
  <c r="T2587" i="5" s="1"/>
  <c r="R2588" i="5"/>
  <c r="T2588" i="5" s="1"/>
  <c r="R2589" i="5"/>
  <c r="T2589" i="5" s="1"/>
  <c r="R2590" i="5"/>
  <c r="T2590" i="5" s="1"/>
  <c r="R2591" i="5"/>
  <c r="T2591" i="5" s="1"/>
  <c r="R2592" i="5"/>
  <c r="T2592" i="5" s="1"/>
  <c r="R2593" i="5"/>
  <c r="T2593" i="5" s="1"/>
  <c r="R2594" i="5"/>
  <c r="T2594" i="5" s="1"/>
  <c r="R2595" i="5"/>
  <c r="T2595" i="5" s="1"/>
  <c r="R2596" i="5"/>
  <c r="T2596" i="5" s="1"/>
  <c r="R2597" i="5"/>
  <c r="T2597" i="5" s="1"/>
  <c r="R2598" i="5"/>
  <c r="T2598" i="5" s="1"/>
  <c r="R2599" i="5"/>
  <c r="T2599" i="5" s="1"/>
  <c r="R2600" i="5"/>
  <c r="T2600" i="5" s="1"/>
  <c r="R2601" i="5"/>
  <c r="T2601" i="5" s="1"/>
  <c r="R2602" i="5"/>
  <c r="T2602" i="5" s="1"/>
  <c r="R2603" i="5"/>
  <c r="T2603" i="5" s="1"/>
  <c r="R2604" i="5"/>
  <c r="T2604" i="5" s="1"/>
  <c r="R2605" i="5"/>
  <c r="T2605" i="5" s="1"/>
  <c r="R2606" i="5"/>
  <c r="T2606" i="5" s="1"/>
  <c r="R2607" i="5"/>
  <c r="T2607" i="5" s="1"/>
  <c r="R2608" i="5"/>
  <c r="T2608" i="5" s="1"/>
  <c r="R2609" i="5"/>
  <c r="T2609" i="5" s="1"/>
  <c r="R2610" i="5"/>
  <c r="T2610" i="5" s="1"/>
  <c r="R2611" i="5"/>
  <c r="T2611" i="5" s="1"/>
  <c r="R2612" i="5"/>
  <c r="T2612" i="5" s="1"/>
  <c r="R2613" i="5"/>
  <c r="T2613" i="5" s="1"/>
  <c r="R2614" i="5"/>
  <c r="T2614" i="5" s="1"/>
  <c r="R2615" i="5"/>
  <c r="T2615" i="5" s="1"/>
  <c r="R2616" i="5"/>
  <c r="T2616" i="5" s="1"/>
  <c r="R2617" i="5"/>
  <c r="T2617" i="5" s="1"/>
  <c r="R2618" i="5"/>
  <c r="T2618" i="5" s="1"/>
  <c r="R2619" i="5"/>
  <c r="T2619" i="5" s="1"/>
  <c r="R2620" i="5"/>
  <c r="T2620" i="5" s="1"/>
  <c r="R2621" i="5"/>
  <c r="T2621" i="5" s="1"/>
  <c r="R2622" i="5"/>
  <c r="T2622" i="5" s="1"/>
  <c r="R2623" i="5"/>
  <c r="T2623" i="5" s="1"/>
  <c r="R2624" i="5"/>
  <c r="T2624" i="5" s="1"/>
  <c r="R2625" i="5"/>
  <c r="T2625" i="5" s="1"/>
  <c r="R2626" i="5"/>
  <c r="T2626" i="5" s="1"/>
  <c r="R2627" i="5"/>
  <c r="T2627" i="5" s="1"/>
  <c r="R2628" i="5"/>
  <c r="T2628" i="5" s="1"/>
  <c r="R2629" i="5"/>
  <c r="T2629" i="5" s="1"/>
  <c r="R2630" i="5"/>
  <c r="T2630" i="5" s="1"/>
  <c r="R2631" i="5"/>
  <c r="T2631" i="5" s="1"/>
  <c r="R2632" i="5"/>
  <c r="T2632" i="5" s="1"/>
  <c r="R2633" i="5"/>
  <c r="T2633" i="5" s="1"/>
  <c r="R2634" i="5"/>
  <c r="T2634" i="5" s="1"/>
  <c r="R2635" i="5"/>
  <c r="T2635" i="5" s="1"/>
  <c r="R2636" i="5"/>
  <c r="T2636" i="5" s="1"/>
  <c r="R2637" i="5"/>
  <c r="T2637" i="5" s="1"/>
  <c r="R2638" i="5"/>
  <c r="T2638" i="5" s="1"/>
  <c r="R2639" i="5"/>
  <c r="T2639" i="5" s="1"/>
  <c r="R2640" i="5"/>
  <c r="T2640" i="5" s="1"/>
  <c r="R2641" i="5"/>
  <c r="T2641" i="5" s="1"/>
  <c r="R2642" i="5"/>
  <c r="T2642" i="5" s="1"/>
  <c r="R2643" i="5"/>
  <c r="T2643" i="5" s="1"/>
  <c r="R2644" i="5"/>
  <c r="T2644" i="5" s="1"/>
  <c r="R2645" i="5"/>
  <c r="T2645" i="5" s="1"/>
  <c r="R2646" i="5"/>
  <c r="T2646" i="5" s="1"/>
  <c r="R2647" i="5"/>
  <c r="T2647" i="5" s="1"/>
  <c r="R2648" i="5"/>
  <c r="T2648" i="5" s="1"/>
  <c r="R2649" i="5"/>
  <c r="T2649" i="5" s="1"/>
  <c r="R2650" i="5"/>
  <c r="T2650" i="5" s="1"/>
  <c r="R2651" i="5"/>
  <c r="T2651" i="5" s="1"/>
  <c r="R2652" i="5"/>
  <c r="T2652" i="5" s="1"/>
  <c r="R2653" i="5"/>
  <c r="T2653" i="5" s="1"/>
  <c r="R2654" i="5"/>
  <c r="T2654" i="5" s="1"/>
  <c r="R2655" i="5"/>
  <c r="T2655" i="5" s="1"/>
  <c r="R2656" i="5"/>
  <c r="T2656" i="5" s="1"/>
  <c r="R2657" i="5"/>
  <c r="T2657" i="5" s="1"/>
  <c r="R2658" i="5"/>
  <c r="T2658" i="5" s="1"/>
  <c r="R2659" i="5"/>
  <c r="T2659" i="5" s="1"/>
  <c r="R2660" i="5"/>
  <c r="T2660" i="5" s="1"/>
  <c r="R2661" i="5"/>
  <c r="T2661" i="5" s="1"/>
  <c r="R2662" i="5"/>
  <c r="T2662" i="5" s="1"/>
  <c r="R2663" i="5"/>
  <c r="T2663" i="5" s="1"/>
  <c r="R2664" i="5"/>
  <c r="T2664" i="5" s="1"/>
  <c r="R2665" i="5"/>
  <c r="T2665" i="5" s="1"/>
  <c r="R2666" i="5"/>
  <c r="T2666" i="5" s="1"/>
  <c r="R2667" i="5"/>
  <c r="T2667" i="5" s="1"/>
  <c r="R2668" i="5"/>
  <c r="T2668" i="5" s="1"/>
  <c r="R2669" i="5"/>
  <c r="T2669" i="5" s="1"/>
  <c r="R2670" i="5"/>
  <c r="T2670" i="5" s="1"/>
  <c r="R2671" i="5"/>
  <c r="T2671" i="5" s="1"/>
  <c r="R2672" i="5"/>
  <c r="T2672" i="5" s="1"/>
  <c r="R2673" i="5"/>
  <c r="T2673" i="5" s="1"/>
  <c r="R2674" i="5"/>
  <c r="T2674" i="5" s="1"/>
  <c r="R2675" i="5"/>
  <c r="T2675" i="5" s="1"/>
  <c r="R2676" i="5"/>
  <c r="T2676" i="5" s="1"/>
  <c r="R2677" i="5"/>
  <c r="T2677" i="5" s="1"/>
  <c r="R2678" i="5"/>
  <c r="T2678" i="5" s="1"/>
  <c r="R2679" i="5"/>
  <c r="T2679" i="5" s="1"/>
  <c r="R2680" i="5"/>
  <c r="T2680" i="5" s="1"/>
  <c r="R2681" i="5"/>
  <c r="T2681" i="5" s="1"/>
  <c r="R2682" i="5"/>
  <c r="T2682" i="5" s="1"/>
  <c r="R2683" i="5"/>
  <c r="T2683" i="5" s="1"/>
  <c r="R2684" i="5"/>
  <c r="T2684" i="5" s="1"/>
  <c r="R2685" i="5"/>
  <c r="T2685" i="5" s="1"/>
  <c r="R2686" i="5"/>
  <c r="T2686" i="5" s="1"/>
  <c r="R2687" i="5"/>
  <c r="T2687" i="5" s="1"/>
  <c r="R2688" i="5"/>
  <c r="T2688" i="5" s="1"/>
  <c r="R2689" i="5"/>
  <c r="T2689" i="5" s="1"/>
  <c r="R2690" i="5"/>
  <c r="T2690" i="5" s="1"/>
  <c r="R2691" i="5"/>
  <c r="T2691" i="5" s="1"/>
  <c r="R2692" i="5"/>
  <c r="T2692" i="5" s="1"/>
  <c r="R2693" i="5"/>
  <c r="T2693" i="5" s="1"/>
  <c r="R2694" i="5"/>
  <c r="T2694" i="5" s="1"/>
  <c r="R2695" i="5"/>
  <c r="T2695" i="5" s="1"/>
  <c r="R2696" i="5"/>
  <c r="T2696" i="5" s="1"/>
  <c r="R2697" i="5"/>
  <c r="T2697" i="5" s="1"/>
  <c r="R2698" i="5"/>
  <c r="T2698" i="5" s="1"/>
  <c r="R2699" i="5"/>
  <c r="T2699" i="5" s="1"/>
  <c r="R2700" i="5"/>
  <c r="T2700" i="5" s="1"/>
  <c r="R2701" i="5"/>
  <c r="T2701" i="5" s="1"/>
  <c r="R2702" i="5"/>
  <c r="T2702" i="5" s="1"/>
  <c r="R2703" i="5"/>
  <c r="T2703" i="5" s="1"/>
  <c r="R2704" i="5"/>
  <c r="T2704" i="5" s="1"/>
  <c r="R2705" i="5"/>
  <c r="T2705" i="5" s="1"/>
  <c r="R2706" i="5"/>
  <c r="T2706" i="5" s="1"/>
  <c r="R2707" i="5"/>
  <c r="T2707" i="5" s="1"/>
  <c r="R2708" i="5"/>
  <c r="T2708" i="5" s="1"/>
  <c r="R2709" i="5"/>
  <c r="T2709" i="5" s="1"/>
  <c r="R2710" i="5"/>
  <c r="T2710" i="5" s="1"/>
  <c r="R2711" i="5"/>
  <c r="T2711" i="5" s="1"/>
  <c r="R2712" i="5"/>
  <c r="T2712" i="5" s="1"/>
  <c r="R2713" i="5"/>
  <c r="T2713" i="5" s="1"/>
  <c r="R2714" i="5"/>
  <c r="T2714" i="5" s="1"/>
  <c r="R2715" i="5"/>
  <c r="T2715" i="5" s="1"/>
  <c r="R2716" i="5"/>
  <c r="T2716" i="5" s="1"/>
  <c r="R2717" i="5"/>
  <c r="T2717" i="5" s="1"/>
  <c r="R2718" i="5"/>
  <c r="T2718" i="5" s="1"/>
  <c r="R2719" i="5"/>
  <c r="T2719" i="5" s="1"/>
  <c r="R2720" i="5"/>
  <c r="T2720" i="5" s="1"/>
  <c r="R2721" i="5"/>
  <c r="T2721" i="5" s="1"/>
  <c r="R2722" i="5"/>
  <c r="T2722" i="5" s="1"/>
  <c r="R2723" i="5"/>
  <c r="T2723" i="5" s="1"/>
  <c r="R2724" i="5"/>
  <c r="T2724" i="5" s="1"/>
  <c r="R2725" i="5"/>
  <c r="T2725" i="5" s="1"/>
  <c r="R2726" i="5"/>
  <c r="T2726" i="5" s="1"/>
  <c r="R2727" i="5"/>
  <c r="T2727" i="5" s="1"/>
  <c r="R2728" i="5"/>
  <c r="T2728" i="5" s="1"/>
  <c r="R2729" i="5"/>
  <c r="T2729" i="5" s="1"/>
  <c r="R2730" i="5"/>
  <c r="T2730" i="5" s="1"/>
  <c r="R2731" i="5"/>
  <c r="T2731" i="5" s="1"/>
  <c r="R2732" i="5"/>
  <c r="T2732" i="5" s="1"/>
  <c r="R2733" i="5"/>
  <c r="T2733" i="5" s="1"/>
  <c r="R2734" i="5"/>
  <c r="T2734" i="5" s="1"/>
  <c r="R2735" i="5"/>
  <c r="T2735" i="5" s="1"/>
  <c r="R2736" i="5"/>
  <c r="T2736" i="5" s="1"/>
  <c r="R2737" i="5"/>
  <c r="T2737" i="5" s="1"/>
  <c r="R2738" i="5"/>
  <c r="T2738" i="5" s="1"/>
  <c r="R2739" i="5"/>
  <c r="T2739" i="5" s="1"/>
  <c r="R2740" i="5"/>
  <c r="T2740" i="5" s="1"/>
  <c r="R2741" i="5"/>
  <c r="T2741" i="5" s="1"/>
  <c r="R2742" i="5"/>
  <c r="T2742" i="5" s="1"/>
  <c r="R2743" i="5"/>
  <c r="T2743" i="5" s="1"/>
  <c r="R2744" i="5"/>
  <c r="T2744" i="5" s="1"/>
  <c r="R2745" i="5"/>
  <c r="T2745" i="5" s="1"/>
  <c r="R2746" i="5"/>
  <c r="T2746" i="5" s="1"/>
  <c r="R2747" i="5"/>
  <c r="T2747" i="5" s="1"/>
  <c r="R2748" i="5"/>
  <c r="T2748" i="5" s="1"/>
  <c r="R2749" i="5"/>
  <c r="T2749" i="5" s="1"/>
  <c r="R2750" i="5"/>
  <c r="T2750" i="5" s="1"/>
  <c r="R2751" i="5"/>
  <c r="T2751" i="5" s="1"/>
  <c r="R2752" i="5"/>
  <c r="T2752" i="5" s="1"/>
  <c r="R2753" i="5"/>
  <c r="T2753" i="5" s="1"/>
  <c r="R2754" i="5"/>
  <c r="T2754" i="5" s="1"/>
  <c r="R2755" i="5"/>
  <c r="T2755" i="5" s="1"/>
  <c r="R2756" i="5"/>
  <c r="T2756" i="5" s="1"/>
  <c r="R2757" i="5"/>
  <c r="T2757" i="5" s="1"/>
  <c r="R2758" i="5"/>
  <c r="T2758" i="5" s="1"/>
  <c r="R2759" i="5"/>
  <c r="T2759" i="5" s="1"/>
  <c r="R2760" i="5"/>
  <c r="T2760" i="5" s="1"/>
  <c r="R2761" i="5"/>
  <c r="T2761" i="5" s="1"/>
  <c r="R2762" i="5"/>
  <c r="T2762" i="5" s="1"/>
  <c r="R2763" i="5"/>
  <c r="T2763" i="5" s="1"/>
  <c r="R2764" i="5"/>
  <c r="T2764" i="5" s="1"/>
  <c r="R2765" i="5"/>
  <c r="T2765" i="5" s="1"/>
  <c r="R2766" i="5"/>
  <c r="T2766" i="5" s="1"/>
  <c r="R2767" i="5"/>
  <c r="T2767" i="5" s="1"/>
  <c r="R2768" i="5"/>
  <c r="T2768" i="5" s="1"/>
  <c r="R2769" i="5"/>
  <c r="T2769" i="5" s="1"/>
  <c r="R2770" i="5"/>
  <c r="T2770" i="5" s="1"/>
  <c r="R2771" i="5"/>
  <c r="T2771" i="5" s="1"/>
  <c r="R2772" i="5"/>
  <c r="T2772" i="5" s="1"/>
  <c r="R2773" i="5"/>
  <c r="T2773" i="5" s="1"/>
  <c r="R2774" i="5"/>
  <c r="T2774" i="5" s="1"/>
  <c r="R2775" i="5"/>
  <c r="T2775" i="5" s="1"/>
  <c r="R2776" i="5"/>
  <c r="T2776" i="5" s="1"/>
  <c r="R2777" i="5"/>
  <c r="T2777" i="5" s="1"/>
  <c r="R2778" i="5"/>
  <c r="T2778" i="5" s="1"/>
  <c r="R2779" i="5"/>
  <c r="T2779" i="5" s="1"/>
  <c r="R2780" i="5"/>
  <c r="T2780" i="5" s="1"/>
  <c r="R2781" i="5"/>
  <c r="T2781" i="5" s="1"/>
  <c r="R2782" i="5"/>
  <c r="T2782" i="5" s="1"/>
  <c r="R2783" i="5"/>
  <c r="T2783" i="5" s="1"/>
  <c r="R2784" i="5"/>
  <c r="T2784" i="5" s="1"/>
  <c r="R2785" i="5"/>
  <c r="T2785" i="5" s="1"/>
  <c r="R2786" i="5"/>
  <c r="T2786" i="5" s="1"/>
  <c r="R2787" i="5"/>
  <c r="T2787" i="5" s="1"/>
  <c r="R2788" i="5"/>
  <c r="T2788" i="5" s="1"/>
  <c r="R2789" i="5"/>
  <c r="T2789" i="5" s="1"/>
  <c r="R2790" i="5"/>
  <c r="T2790" i="5" s="1"/>
  <c r="R2791" i="5"/>
  <c r="T2791" i="5" s="1"/>
  <c r="R2792" i="5"/>
  <c r="T2792" i="5" s="1"/>
  <c r="R2793" i="5"/>
  <c r="T2793" i="5" s="1"/>
  <c r="R2794" i="5"/>
  <c r="T2794" i="5" s="1"/>
  <c r="R2795" i="5"/>
  <c r="T2795" i="5" s="1"/>
  <c r="R2796" i="5"/>
  <c r="T2796" i="5" s="1"/>
  <c r="R2797" i="5"/>
  <c r="T2797" i="5" s="1"/>
  <c r="R2798" i="5"/>
  <c r="T2798" i="5" s="1"/>
  <c r="R2799" i="5"/>
  <c r="T2799" i="5" s="1"/>
  <c r="R2800" i="5"/>
  <c r="T2800" i="5" s="1"/>
  <c r="R2801" i="5"/>
  <c r="T2801" i="5" s="1"/>
  <c r="R2802" i="5"/>
  <c r="T2802" i="5" s="1"/>
  <c r="R2803" i="5"/>
  <c r="T2803" i="5" s="1"/>
  <c r="R2804" i="5"/>
  <c r="T2804" i="5" s="1"/>
  <c r="R2805" i="5"/>
  <c r="T2805" i="5" s="1"/>
  <c r="R2806" i="5"/>
  <c r="T2806" i="5" s="1"/>
  <c r="R2807" i="5"/>
  <c r="T2807" i="5" s="1"/>
  <c r="R2808" i="5"/>
  <c r="T2808" i="5" s="1"/>
  <c r="R2809" i="5"/>
  <c r="T2809" i="5" s="1"/>
  <c r="R2810" i="5"/>
  <c r="T2810" i="5" s="1"/>
  <c r="R2811" i="5"/>
  <c r="T2811" i="5" s="1"/>
  <c r="R2812" i="5"/>
  <c r="T2812" i="5" s="1"/>
  <c r="R2813" i="5"/>
  <c r="T2813" i="5" s="1"/>
  <c r="R2814" i="5"/>
  <c r="T2814" i="5" s="1"/>
  <c r="R2815" i="5"/>
  <c r="T2815" i="5" s="1"/>
  <c r="R2816" i="5"/>
  <c r="T2816" i="5" s="1"/>
  <c r="R2817" i="5"/>
  <c r="T2817" i="5" s="1"/>
  <c r="R2818" i="5"/>
  <c r="T2818" i="5" s="1"/>
  <c r="R2819" i="5"/>
  <c r="T2819" i="5" s="1"/>
  <c r="R2820" i="5"/>
  <c r="T2820" i="5" s="1"/>
  <c r="R2821" i="5"/>
  <c r="T2821" i="5" s="1"/>
  <c r="R2822" i="5"/>
  <c r="T2822" i="5" s="1"/>
  <c r="R2823" i="5"/>
  <c r="T2823" i="5" s="1"/>
  <c r="R2824" i="5"/>
  <c r="T2824" i="5" s="1"/>
  <c r="R2825" i="5"/>
  <c r="T2825" i="5" s="1"/>
  <c r="R2826" i="5"/>
  <c r="T2826" i="5" s="1"/>
  <c r="R2827" i="5"/>
  <c r="T2827" i="5" s="1"/>
  <c r="R2828" i="5"/>
  <c r="T2828" i="5" s="1"/>
  <c r="R2829" i="5"/>
  <c r="T2829" i="5" s="1"/>
  <c r="R2830" i="5"/>
  <c r="T2830" i="5" s="1"/>
  <c r="R2831" i="5"/>
  <c r="T2831" i="5" s="1"/>
  <c r="R2832" i="5"/>
  <c r="T2832" i="5" s="1"/>
  <c r="R2833" i="5"/>
  <c r="T2833" i="5" s="1"/>
  <c r="R2834" i="5"/>
  <c r="T2834" i="5" s="1"/>
  <c r="R2835" i="5"/>
  <c r="T2835" i="5" s="1"/>
  <c r="R2836" i="5"/>
  <c r="T2836" i="5" s="1"/>
  <c r="R2837" i="5"/>
  <c r="T2837" i="5" s="1"/>
  <c r="R2838" i="5"/>
  <c r="T2838" i="5" s="1"/>
  <c r="R2839" i="5"/>
  <c r="T2839" i="5" s="1"/>
  <c r="R2840" i="5"/>
  <c r="T2840" i="5" s="1"/>
  <c r="R2841" i="5"/>
  <c r="T2841" i="5" s="1"/>
  <c r="R2842" i="5"/>
  <c r="T2842" i="5" s="1"/>
  <c r="R2843" i="5"/>
  <c r="T2843" i="5" s="1"/>
  <c r="R2844" i="5"/>
  <c r="T2844" i="5" s="1"/>
  <c r="R2845" i="5"/>
  <c r="T2845" i="5" s="1"/>
  <c r="R2846" i="5"/>
  <c r="T2846" i="5" s="1"/>
  <c r="R2847" i="5"/>
  <c r="T2847" i="5" s="1"/>
  <c r="R2848" i="5"/>
  <c r="T2848" i="5" s="1"/>
  <c r="R2849" i="5"/>
  <c r="T2849" i="5" s="1"/>
  <c r="R2850" i="5"/>
  <c r="T2850" i="5" s="1"/>
  <c r="R2851" i="5"/>
  <c r="T2851" i="5" s="1"/>
  <c r="R2852" i="5"/>
  <c r="T2852" i="5" s="1"/>
  <c r="R2853" i="5"/>
  <c r="T2853" i="5" s="1"/>
  <c r="R2854" i="5"/>
  <c r="T2854" i="5" s="1"/>
  <c r="R2855" i="5"/>
  <c r="T2855" i="5" s="1"/>
  <c r="R2856" i="5"/>
  <c r="T2856" i="5" s="1"/>
  <c r="R2857" i="5"/>
  <c r="T2857" i="5" s="1"/>
  <c r="R2858" i="5"/>
  <c r="T2858" i="5" s="1"/>
  <c r="R2859" i="5"/>
  <c r="T2859" i="5" s="1"/>
  <c r="R2860" i="5"/>
  <c r="T2860" i="5" s="1"/>
  <c r="R2861" i="5"/>
  <c r="T2861" i="5" s="1"/>
  <c r="R2862" i="5"/>
  <c r="T2862" i="5" s="1"/>
  <c r="R2863" i="5"/>
  <c r="T2863" i="5" s="1"/>
  <c r="R2864" i="5"/>
  <c r="T2864" i="5" s="1"/>
  <c r="R2865" i="5"/>
  <c r="T2865" i="5" s="1"/>
  <c r="R2866" i="5"/>
  <c r="T2866" i="5" s="1"/>
  <c r="R2867" i="5"/>
  <c r="T2867" i="5" s="1"/>
  <c r="R2868" i="5"/>
  <c r="T2868" i="5" s="1"/>
  <c r="R2869" i="5"/>
  <c r="T2869" i="5" s="1"/>
  <c r="R2870" i="5"/>
  <c r="T2870" i="5" s="1"/>
  <c r="R2871" i="5"/>
  <c r="T2871" i="5" s="1"/>
  <c r="R2872" i="5"/>
  <c r="T2872" i="5" s="1"/>
  <c r="R2873" i="5"/>
  <c r="T2873" i="5" s="1"/>
  <c r="R2874" i="5"/>
  <c r="T2874" i="5" s="1"/>
  <c r="R2875" i="5"/>
  <c r="T2875" i="5" s="1"/>
  <c r="R2876" i="5"/>
  <c r="T2876" i="5" s="1"/>
  <c r="R2877" i="5"/>
  <c r="T2877" i="5" s="1"/>
  <c r="R2878" i="5"/>
  <c r="T2878" i="5" s="1"/>
  <c r="R2879" i="5"/>
  <c r="T2879" i="5" s="1"/>
  <c r="R2880" i="5"/>
  <c r="T2880" i="5" s="1"/>
  <c r="R2881" i="5"/>
  <c r="T2881" i="5" s="1"/>
  <c r="R2882" i="5"/>
  <c r="T2882" i="5" s="1"/>
  <c r="R2883" i="5"/>
  <c r="T2883" i="5" s="1"/>
  <c r="R2884" i="5"/>
  <c r="T2884" i="5" s="1"/>
  <c r="R2885" i="5"/>
  <c r="T2885" i="5" s="1"/>
  <c r="R2886" i="5"/>
  <c r="T2886" i="5" s="1"/>
  <c r="R2887" i="5"/>
  <c r="T2887" i="5" s="1"/>
  <c r="R2888" i="5"/>
  <c r="T2888" i="5" s="1"/>
  <c r="R2889" i="5"/>
  <c r="T2889" i="5" s="1"/>
  <c r="R2890" i="5"/>
  <c r="T2890" i="5" s="1"/>
  <c r="R2891" i="5"/>
  <c r="T2891" i="5" s="1"/>
  <c r="R2892" i="5"/>
  <c r="T2892" i="5" s="1"/>
  <c r="R2893" i="5"/>
  <c r="T2893" i="5" s="1"/>
  <c r="R2894" i="5"/>
  <c r="T2894" i="5" s="1"/>
  <c r="R2895" i="5"/>
  <c r="T2895" i="5" s="1"/>
  <c r="R2896" i="5"/>
  <c r="T2896" i="5" s="1"/>
  <c r="R2897" i="5"/>
  <c r="T2897" i="5" s="1"/>
  <c r="R2898" i="5"/>
  <c r="T2898" i="5" s="1"/>
  <c r="R2899" i="5"/>
  <c r="T2899" i="5" s="1"/>
  <c r="R2900" i="5"/>
  <c r="T2900" i="5" s="1"/>
  <c r="R2901" i="5"/>
  <c r="T2901" i="5" s="1"/>
  <c r="R2902" i="5"/>
  <c r="T2902" i="5" s="1"/>
  <c r="R2903" i="5"/>
  <c r="T2903" i="5" s="1"/>
  <c r="R2904" i="5"/>
  <c r="T2904" i="5" s="1"/>
  <c r="R2905" i="5"/>
  <c r="T2905" i="5" s="1"/>
  <c r="R2906" i="5"/>
  <c r="T2906" i="5" s="1"/>
  <c r="R2907" i="5"/>
  <c r="T2907" i="5" s="1"/>
  <c r="R2908" i="5"/>
  <c r="T2908" i="5" s="1"/>
  <c r="R2909" i="5"/>
  <c r="T2909" i="5" s="1"/>
  <c r="R2910" i="5"/>
  <c r="T2910" i="5" s="1"/>
  <c r="R2911" i="5"/>
  <c r="T2911" i="5" s="1"/>
  <c r="R2912" i="5"/>
  <c r="T2912" i="5" s="1"/>
  <c r="R2913" i="5"/>
  <c r="T2913" i="5" s="1"/>
  <c r="R2914" i="5"/>
  <c r="T2914" i="5" s="1"/>
  <c r="R2915" i="5"/>
  <c r="T2915" i="5" s="1"/>
  <c r="R2916" i="5"/>
  <c r="T2916" i="5" s="1"/>
  <c r="R2917" i="5"/>
  <c r="T2917" i="5" s="1"/>
  <c r="R2918" i="5"/>
  <c r="T2918" i="5" s="1"/>
  <c r="R2919" i="5"/>
  <c r="T2919" i="5" s="1"/>
  <c r="R2920" i="5"/>
  <c r="T2920" i="5" s="1"/>
  <c r="R2921" i="5"/>
  <c r="T2921" i="5" s="1"/>
  <c r="R2922" i="5"/>
  <c r="T2922" i="5" s="1"/>
  <c r="R2923" i="5"/>
  <c r="T2923" i="5" s="1"/>
  <c r="R2924" i="5"/>
  <c r="T2924" i="5" s="1"/>
  <c r="R2925" i="5"/>
  <c r="T2925" i="5" s="1"/>
  <c r="R2926" i="5"/>
  <c r="T2926" i="5" s="1"/>
  <c r="R2927" i="5"/>
  <c r="T2927" i="5" s="1"/>
  <c r="R2928" i="5"/>
  <c r="T2928" i="5" s="1"/>
  <c r="R2929" i="5"/>
  <c r="T2929" i="5" s="1"/>
  <c r="R2930" i="5"/>
  <c r="T2930" i="5" s="1"/>
  <c r="R2931" i="5"/>
  <c r="T2931" i="5" s="1"/>
  <c r="R2932" i="5"/>
  <c r="T2932" i="5" s="1"/>
  <c r="R2933" i="5"/>
  <c r="T2933" i="5" s="1"/>
  <c r="R2934" i="5"/>
  <c r="T2934" i="5" s="1"/>
  <c r="R2935" i="5"/>
  <c r="T2935" i="5" s="1"/>
  <c r="R2936" i="5"/>
  <c r="T2936" i="5" s="1"/>
  <c r="R2937" i="5"/>
  <c r="T2937" i="5" s="1"/>
  <c r="R2938" i="5"/>
  <c r="T2938" i="5" s="1"/>
  <c r="R2939" i="5"/>
  <c r="T2939" i="5" s="1"/>
  <c r="R2940" i="5"/>
  <c r="T2940" i="5" s="1"/>
  <c r="R2941" i="5"/>
  <c r="T2941" i="5" s="1"/>
  <c r="R2942" i="5"/>
  <c r="T2942" i="5" s="1"/>
  <c r="R2943" i="5"/>
  <c r="T2943" i="5" s="1"/>
  <c r="R2944" i="5"/>
  <c r="T2944" i="5" s="1"/>
  <c r="R2945" i="5"/>
  <c r="T2945" i="5" s="1"/>
  <c r="R2946" i="5"/>
  <c r="T2946" i="5" s="1"/>
  <c r="R2947" i="5"/>
  <c r="T2947" i="5" s="1"/>
  <c r="R2948" i="5"/>
  <c r="T2948" i="5" s="1"/>
  <c r="R2949" i="5"/>
  <c r="T2949" i="5" s="1"/>
  <c r="R2950" i="5"/>
  <c r="T2950" i="5" s="1"/>
  <c r="R2951" i="5"/>
  <c r="T2951" i="5" s="1"/>
  <c r="R2952" i="5"/>
  <c r="T2952" i="5" s="1"/>
  <c r="R2953" i="5"/>
  <c r="T2953" i="5" s="1"/>
  <c r="R2954" i="5"/>
  <c r="T2954" i="5" s="1"/>
  <c r="R2955" i="5"/>
  <c r="T2955" i="5" s="1"/>
  <c r="R2956" i="5"/>
  <c r="T2956" i="5" s="1"/>
  <c r="R2957" i="5"/>
  <c r="T2957" i="5" s="1"/>
  <c r="R2958" i="5"/>
  <c r="T2958" i="5" s="1"/>
  <c r="R2959" i="5"/>
  <c r="T2959" i="5" s="1"/>
  <c r="R2960" i="5"/>
  <c r="T2960" i="5" s="1"/>
  <c r="R2961" i="5"/>
  <c r="T2961" i="5" s="1"/>
  <c r="R2962" i="5"/>
  <c r="T2962" i="5" s="1"/>
  <c r="R2963" i="5"/>
  <c r="T2963" i="5" s="1"/>
  <c r="R2964" i="5"/>
  <c r="T2964" i="5" s="1"/>
  <c r="R2965" i="5"/>
  <c r="T2965" i="5" s="1"/>
  <c r="R2966" i="5"/>
  <c r="T2966" i="5" s="1"/>
  <c r="R2967" i="5"/>
  <c r="T2967" i="5" s="1"/>
  <c r="R2968" i="5"/>
  <c r="T2968" i="5" s="1"/>
  <c r="R2969" i="5"/>
  <c r="T2969" i="5" s="1"/>
  <c r="R2970" i="5"/>
  <c r="T2970" i="5" s="1"/>
  <c r="R2971" i="5"/>
  <c r="T2971" i="5" s="1"/>
  <c r="R2972" i="5"/>
  <c r="T2972" i="5" s="1"/>
  <c r="R2973" i="5"/>
  <c r="T2973" i="5" s="1"/>
  <c r="R2974" i="5"/>
  <c r="T2974" i="5" s="1"/>
  <c r="R2975" i="5"/>
  <c r="T2975" i="5" s="1"/>
  <c r="R2976" i="5"/>
  <c r="T2976" i="5" s="1"/>
  <c r="R2977" i="5"/>
  <c r="T2977" i="5" s="1"/>
  <c r="R2978" i="5"/>
  <c r="T2978" i="5" s="1"/>
  <c r="R2979" i="5"/>
  <c r="T2979" i="5" s="1"/>
  <c r="R2980" i="5"/>
  <c r="T2980" i="5" s="1"/>
  <c r="R2981" i="5"/>
  <c r="T2981" i="5" s="1"/>
  <c r="R2982" i="5"/>
  <c r="T2982" i="5" s="1"/>
  <c r="R2983" i="5"/>
  <c r="T2983" i="5" s="1"/>
  <c r="R2984" i="5"/>
  <c r="T2984" i="5" s="1"/>
  <c r="R2985" i="5"/>
  <c r="T2985" i="5" s="1"/>
  <c r="R2986" i="5"/>
  <c r="T2986" i="5" s="1"/>
  <c r="R2987" i="5"/>
  <c r="T2987" i="5" s="1"/>
  <c r="R2988" i="5"/>
  <c r="T2988" i="5" s="1"/>
  <c r="R2989" i="5"/>
  <c r="T2989" i="5" s="1"/>
  <c r="R2990" i="5"/>
  <c r="T2990" i="5" s="1"/>
  <c r="R2991" i="5"/>
  <c r="T2991" i="5" s="1"/>
  <c r="R2992" i="5"/>
  <c r="T2992" i="5" s="1"/>
  <c r="R2993" i="5"/>
  <c r="T2993" i="5" s="1"/>
  <c r="R2994" i="5"/>
  <c r="T2994" i="5" s="1"/>
  <c r="R2995" i="5"/>
  <c r="T2995" i="5" s="1"/>
  <c r="R2996" i="5"/>
  <c r="T2996" i="5" s="1"/>
  <c r="R2997" i="5"/>
  <c r="T2997" i="5" s="1"/>
  <c r="R2998" i="5"/>
  <c r="T2998" i="5" s="1"/>
  <c r="R2999" i="5"/>
  <c r="T2999" i="5" s="1"/>
  <c r="R3000" i="5"/>
  <c r="T3000" i="5" s="1"/>
  <c r="R3001" i="5"/>
  <c r="T3001" i="5" s="1"/>
  <c r="R3002" i="5"/>
  <c r="T3002" i="5" s="1"/>
  <c r="R3003" i="5"/>
  <c r="T3003" i="5" s="1"/>
  <c r="R3004" i="5"/>
  <c r="T3004" i="5" s="1"/>
  <c r="R3005" i="5"/>
  <c r="T3005" i="5" s="1"/>
  <c r="R3006" i="5"/>
  <c r="T3006" i="5" s="1"/>
  <c r="R3007" i="5"/>
  <c r="T3007" i="5" s="1"/>
  <c r="R3008" i="5"/>
  <c r="T3008" i="5" s="1"/>
  <c r="R3009" i="5"/>
  <c r="T3009" i="5" s="1"/>
  <c r="R3010" i="5"/>
  <c r="T3010" i="5" s="1"/>
  <c r="R3011" i="5"/>
  <c r="T3011" i="5" s="1"/>
  <c r="R3012" i="5"/>
  <c r="T3012" i="5" s="1"/>
  <c r="R3013" i="5"/>
  <c r="T3013" i="5" s="1"/>
  <c r="R3014" i="5"/>
  <c r="T3014" i="5" s="1"/>
  <c r="R3015" i="5"/>
  <c r="T3015" i="5" s="1"/>
  <c r="R3016" i="5"/>
  <c r="T3016" i="5" s="1"/>
  <c r="R3017" i="5"/>
  <c r="T3017" i="5" s="1"/>
  <c r="R3018" i="5"/>
  <c r="T3018" i="5" s="1"/>
  <c r="R3019" i="5"/>
  <c r="T3019" i="5" s="1"/>
  <c r="R3020" i="5"/>
  <c r="T3020" i="5" s="1"/>
  <c r="R3021" i="5"/>
  <c r="T3021" i="5" s="1"/>
  <c r="R3022" i="5"/>
  <c r="T3022" i="5" s="1"/>
  <c r="R3023" i="5"/>
  <c r="T3023" i="5" s="1"/>
  <c r="R3024" i="5"/>
  <c r="T3024" i="5" s="1"/>
  <c r="R3025" i="5"/>
  <c r="T3025" i="5" s="1"/>
  <c r="R3026" i="5"/>
  <c r="T3026" i="5" s="1"/>
  <c r="R3027" i="5"/>
  <c r="T3027" i="5" s="1"/>
  <c r="R3028" i="5"/>
  <c r="T3028" i="5" s="1"/>
  <c r="R3029" i="5"/>
  <c r="T3029" i="5" s="1"/>
  <c r="R3030" i="5"/>
  <c r="T3030" i="5" s="1"/>
  <c r="R3031" i="5"/>
  <c r="T3031" i="5" s="1"/>
  <c r="R3032" i="5"/>
  <c r="T3032" i="5" s="1"/>
  <c r="R3033" i="5"/>
  <c r="T3033" i="5" s="1"/>
  <c r="R3034" i="5"/>
  <c r="T3034" i="5" s="1"/>
  <c r="R3035" i="5"/>
  <c r="T3035" i="5" s="1"/>
  <c r="R3036" i="5"/>
  <c r="T3036" i="5" s="1"/>
  <c r="R3037" i="5"/>
  <c r="T3037" i="5" s="1"/>
  <c r="R3038" i="5"/>
  <c r="T3038" i="5" s="1"/>
  <c r="R3039" i="5"/>
  <c r="T3039" i="5" s="1"/>
  <c r="R3040" i="5"/>
  <c r="T3040" i="5" s="1"/>
  <c r="R3041" i="5"/>
  <c r="T3041" i="5" s="1"/>
  <c r="R3042" i="5"/>
  <c r="T3042" i="5" s="1"/>
  <c r="R3043" i="5"/>
  <c r="T3043" i="5" s="1"/>
  <c r="R3044" i="5"/>
  <c r="T3044" i="5" s="1"/>
  <c r="R3045" i="5"/>
  <c r="T3045" i="5" s="1"/>
  <c r="R3046" i="5"/>
  <c r="T3046" i="5" s="1"/>
  <c r="R3047" i="5"/>
  <c r="T3047" i="5" s="1"/>
  <c r="R3048" i="5"/>
  <c r="T3048" i="5" s="1"/>
  <c r="R3049" i="5"/>
  <c r="T3049" i="5" s="1"/>
  <c r="R3050" i="5"/>
  <c r="T3050" i="5" s="1"/>
  <c r="R3051" i="5"/>
  <c r="T3051" i="5" s="1"/>
  <c r="R3052" i="5"/>
  <c r="T3052" i="5" s="1"/>
  <c r="R3053" i="5"/>
  <c r="T3053" i="5" s="1"/>
  <c r="R3054" i="5"/>
  <c r="T3054" i="5" s="1"/>
  <c r="R3055" i="5"/>
  <c r="T3055" i="5" s="1"/>
  <c r="R3056" i="5"/>
  <c r="T3056" i="5" s="1"/>
  <c r="R3057" i="5"/>
  <c r="T3057" i="5" s="1"/>
  <c r="R3058" i="5"/>
  <c r="T3058" i="5" s="1"/>
  <c r="R3059" i="5"/>
  <c r="T3059" i="5" s="1"/>
  <c r="R3060" i="5"/>
  <c r="T3060" i="5" s="1"/>
  <c r="R3061" i="5"/>
  <c r="T3061" i="5" s="1"/>
  <c r="R3062" i="5"/>
  <c r="T3062" i="5" s="1"/>
  <c r="R3063" i="5"/>
  <c r="T3063" i="5" s="1"/>
  <c r="R3064" i="5"/>
  <c r="T3064" i="5" s="1"/>
  <c r="R3065" i="5"/>
  <c r="T3065" i="5" s="1"/>
  <c r="R3066" i="5"/>
  <c r="T3066" i="5" s="1"/>
  <c r="R3067" i="5"/>
  <c r="T3067" i="5" s="1"/>
  <c r="R3068" i="5"/>
  <c r="T3068" i="5" s="1"/>
  <c r="R3069" i="5"/>
  <c r="T3069" i="5" s="1"/>
  <c r="R3070" i="5"/>
  <c r="T3070" i="5" s="1"/>
  <c r="R3071" i="5"/>
  <c r="T3071" i="5" s="1"/>
  <c r="R3072" i="5"/>
  <c r="T3072" i="5" s="1"/>
  <c r="R3073" i="5"/>
  <c r="T3073" i="5" s="1"/>
  <c r="R3074" i="5"/>
  <c r="T3074" i="5" s="1"/>
  <c r="R3075" i="5"/>
  <c r="T3075" i="5" s="1"/>
  <c r="R3076" i="5"/>
  <c r="T3076" i="5" s="1"/>
  <c r="R3077" i="5"/>
  <c r="T3077" i="5" s="1"/>
  <c r="R3078" i="5"/>
  <c r="T3078" i="5" s="1"/>
  <c r="R3079" i="5"/>
  <c r="T3079" i="5" s="1"/>
  <c r="R3080" i="5"/>
  <c r="T3080" i="5" s="1"/>
  <c r="R3081" i="5"/>
  <c r="T3081" i="5" s="1"/>
  <c r="R3082" i="5"/>
  <c r="T3082" i="5" s="1"/>
  <c r="R3083" i="5"/>
  <c r="T3083" i="5" s="1"/>
  <c r="R3084" i="5"/>
  <c r="T3084" i="5" s="1"/>
  <c r="R3085" i="5"/>
  <c r="T3085" i="5" s="1"/>
  <c r="R3086" i="5"/>
  <c r="T3086" i="5" s="1"/>
  <c r="R3087" i="5"/>
  <c r="T3087" i="5" s="1"/>
  <c r="R3088" i="5"/>
  <c r="T3088" i="5" s="1"/>
  <c r="R3089" i="5"/>
  <c r="T3089" i="5" s="1"/>
  <c r="R3090" i="5"/>
  <c r="T3090" i="5" s="1"/>
  <c r="R3091" i="5"/>
  <c r="T3091" i="5" s="1"/>
  <c r="R3092" i="5"/>
  <c r="T3092" i="5" s="1"/>
  <c r="R3093" i="5"/>
  <c r="T3093" i="5" s="1"/>
  <c r="R3094" i="5"/>
  <c r="T3094" i="5" s="1"/>
  <c r="R3095" i="5"/>
  <c r="T3095" i="5" s="1"/>
  <c r="R3096" i="5"/>
  <c r="T3096" i="5" s="1"/>
  <c r="R3097" i="5"/>
  <c r="T3097" i="5" s="1"/>
  <c r="R3098" i="5"/>
  <c r="T3098" i="5" s="1"/>
  <c r="R3099" i="5"/>
  <c r="T3099" i="5" s="1"/>
  <c r="R3100" i="5"/>
  <c r="T3100" i="5" s="1"/>
  <c r="R3101" i="5"/>
  <c r="T3101" i="5" s="1"/>
  <c r="R3102" i="5"/>
  <c r="T3102" i="5" s="1"/>
  <c r="R3103" i="5"/>
  <c r="T3103" i="5" s="1"/>
  <c r="R3104" i="5"/>
  <c r="T3104" i="5" s="1"/>
  <c r="R3105" i="5"/>
  <c r="T3105" i="5" s="1"/>
  <c r="R3106" i="5"/>
  <c r="T3106" i="5" s="1"/>
  <c r="R3107" i="5"/>
  <c r="T3107" i="5" s="1"/>
  <c r="R3108" i="5"/>
  <c r="T3108" i="5" s="1"/>
  <c r="R3109" i="5"/>
  <c r="T3109" i="5" s="1"/>
  <c r="R3110" i="5"/>
  <c r="T3110" i="5" s="1"/>
  <c r="R3111" i="5"/>
  <c r="T3111" i="5" s="1"/>
  <c r="R3112" i="5"/>
  <c r="T3112" i="5" s="1"/>
  <c r="R3113" i="5"/>
  <c r="T3113" i="5" s="1"/>
  <c r="R3114" i="5"/>
  <c r="T3114" i="5" s="1"/>
  <c r="R3115" i="5"/>
  <c r="T3115" i="5" s="1"/>
  <c r="R3116" i="5"/>
  <c r="T3116" i="5" s="1"/>
  <c r="R3117" i="5"/>
  <c r="T3117" i="5" s="1"/>
  <c r="R3118" i="5"/>
  <c r="T3118" i="5" s="1"/>
  <c r="R3119" i="5"/>
  <c r="T3119" i="5" s="1"/>
  <c r="R3120" i="5"/>
  <c r="T3120" i="5" s="1"/>
  <c r="R3121" i="5"/>
  <c r="T3121" i="5" s="1"/>
  <c r="R3122" i="5"/>
  <c r="T3122" i="5" s="1"/>
  <c r="R3123" i="5"/>
  <c r="T3123" i="5" s="1"/>
  <c r="R3124" i="5"/>
  <c r="T3124" i="5" s="1"/>
  <c r="R3125" i="5"/>
  <c r="T3125" i="5" s="1"/>
  <c r="R3126" i="5"/>
  <c r="T3126" i="5" s="1"/>
  <c r="R3127" i="5"/>
  <c r="T3127" i="5" s="1"/>
  <c r="R3128" i="5"/>
  <c r="T3128" i="5" s="1"/>
  <c r="R3129" i="5"/>
  <c r="T3129" i="5" s="1"/>
  <c r="R3130" i="5"/>
  <c r="T3130" i="5" s="1"/>
  <c r="R3131" i="5"/>
  <c r="T3131" i="5" s="1"/>
  <c r="R3132" i="5"/>
  <c r="T3132" i="5" s="1"/>
  <c r="R3133" i="5"/>
  <c r="T3133" i="5" s="1"/>
  <c r="R3134" i="5"/>
  <c r="T3134" i="5" s="1"/>
  <c r="R3135" i="5"/>
  <c r="T3135" i="5" s="1"/>
  <c r="R3136" i="5"/>
  <c r="T3136" i="5" s="1"/>
  <c r="R3137" i="5"/>
  <c r="T3137" i="5" s="1"/>
  <c r="R3138" i="5"/>
  <c r="T3138" i="5" s="1"/>
  <c r="R3139" i="5"/>
  <c r="T3139" i="5" s="1"/>
  <c r="R3140" i="5"/>
  <c r="T3140" i="5" s="1"/>
  <c r="R3141" i="5"/>
  <c r="T3141" i="5" s="1"/>
  <c r="R3142" i="5"/>
  <c r="T3142" i="5" s="1"/>
  <c r="R3143" i="5"/>
  <c r="T3143" i="5" s="1"/>
  <c r="R3144" i="5"/>
  <c r="T3144" i="5" s="1"/>
  <c r="R3145" i="5"/>
  <c r="T3145" i="5" s="1"/>
  <c r="R3146" i="5"/>
  <c r="T3146" i="5" s="1"/>
  <c r="R3147" i="5"/>
  <c r="T3147" i="5" s="1"/>
  <c r="R3148" i="5"/>
  <c r="T3148" i="5" s="1"/>
  <c r="R3149" i="5"/>
  <c r="T3149" i="5" s="1"/>
  <c r="R3150" i="5"/>
  <c r="T3150" i="5" s="1"/>
  <c r="R3151" i="5"/>
  <c r="T3151" i="5" s="1"/>
  <c r="R3152" i="5"/>
  <c r="T3152" i="5" s="1"/>
  <c r="R3153" i="5"/>
  <c r="T3153" i="5" s="1"/>
  <c r="R3154" i="5"/>
  <c r="T3154" i="5" s="1"/>
  <c r="R3155" i="5"/>
  <c r="T3155" i="5" s="1"/>
  <c r="R3156" i="5"/>
  <c r="T3156" i="5" s="1"/>
  <c r="R3157" i="5"/>
  <c r="T3157" i="5" s="1"/>
  <c r="R3158" i="5"/>
  <c r="T3158" i="5" s="1"/>
  <c r="R3159" i="5"/>
  <c r="T3159" i="5" s="1"/>
  <c r="R3160" i="5"/>
  <c r="T3160" i="5" s="1"/>
  <c r="R3161" i="5"/>
  <c r="T3161" i="5" s="1"/>
  <c r="R3162" i="5"/>
  <c r="T3162" i="5" s="1"/>
  <c r="R3163" i="5"/>
  <c r="T3163" i="5" s="1"/>
  <c r="R3164" i="5"/>
  <c r="T3164" i="5" s="1"/>
  <c r="R3165" i="5"/>
  <c r="T3165" i="5" s="1"/>
  <c r="R3166" i="5"/>
  <c r="T3166" i="5" s="1"/>
  <c r="R3167" i="5"/>
  <c r="T3167" i="5" s="1"/>
  <c r="R3168" i="5"/>
  <c r="T3168" i="5" s="1"/>
  <c r="R3169" i="5"/>
  <c r="T3169" i="5" s="1"/>
  <c r="R3170" i="5"/>
  <c r="T3170" i="5" s="1"/>
  <c r="R3171" i="5"/>
  <c r="T3171" i="5" s="1"/>
  <c r="R3172" i="5"/>
  <c r="T3172" i="5" s="1"/>
  <c r="R3173" i="5"/>
  <c r="T3173" i="5" s="1"/>
  <c r="R3174" i="5"/>
  <c r="T3174" i="5" s="1"/>
  <c r="R3175" i="5"/>
  <c r="T3175" i="5" s="1"/>
  <c r="R3176" i="5"/>
  <c r="T3176" i="5" s="1"/>
  <c r="R3177" i="5"/>
  <c r="T3177" i="5" s="1"/>
  <c r="R3178" i="5"/>
  <c r="T3178" i="5" s="1"/>
  <c r="R3179" i="5"/>
  <c r="T3179" i="5" s="1"/>
  <c r="R3180" i="5"/>
  <c r="T3180" i="5" s="1"/>
  <c r="R3181" i="5"/>
  <c r="T3181" i="5" s="1"/>
  <c r="R3182" i="5"/>
  <c r="T3182" i="5" s="1"/>
  <c r="R3183" i="5"/>
  <c r="T3183" i="5" s="1"/>
  <c r="R3184" i="5"/>
  <c r="T3184" i="5" s="1"/>
  <c r="R3185" i="5"/>
  <c r="T3185" i="5" s="1"/>
  <c r="R3186" i="5"/>
  <c r="T3186" i="5" s="1"/>
  <c r="R3187" i="5"/>
  <c r="T3187" i="5" s="1"/>
  <c r="R3188" i="5"/>
  <c r="T3188" i="5" s="1"/>
  <c r="R3189" i="5"/>
  <c r="T3189" i="5" s="1"/>
  <c r="R3190" i="5"/>
  <c r="T3190" i="5" s="1"/>
  <c r="R3191" i="5"/>
  <c r="T3191" i="5" s="1"/>
  <c r="R3192" i="5"/>
  <c r="T3192" i="5" s="1"/>
  <c r="R3193" i="5"/>
  <c r="T3193" i="5" s="1"/>
  <c r="R3194" i="5"/>
  <c r="T3194" i="5" s="1"/>
  <c r="R3195" i="5"/>
  <c r="T3195" i="5" s="1"/>
  <c r="R3196" i="5"/>
  <c r="T3196" i="5" s="1"/>
  <c r="R3197" i="5"/>
  <c r="T3197" i="5" s="1"/>
  <c r="R3198" i="5"/>
  <c r="T3198" i="5" s="1"/>
  <c r="R3199" i="5"/>
  <c r="T3199" i="5" s="1"/>
  <c r="R3200" i="5"/>
  <c r="T3200" i="5" s="1"/>
  <c r="R3201" i="5"/>
  <c r="T3201" i="5" s="1"/>
  <c r="R3202" i="5"/>
  <c r="T3202" i="5" s="1"/>
  <c r="R3203" i="5"/>
  <c r="T3203" i="5" s="1"/>
  <c r="R3204" i="5"/>
  <c r="T3204" i="5" s="1"/>
  <c r="R3205" i="5"/>
  <c r="T3205" i="5" s="1"/>
  <c r="R3206" i="5"/>
  <c r="T3206" i="5" s="1"/>
  <c r="R3207" i="5"/>
  <c r="T3207" i="5" s="1"/>
  <c r="R3208" i="5"/>
  <c r="T3208" i="5" s="1"/>
  <c r="R3209" i="5"/>
  <c r="T3209" i="5" s="1"/>
  <c r="R3210" i="5"/>
  <c r="T3210" i="5" s="1"/>
  <c r="R3211" i="5"/>
  <c r="T3211" i="5" s="1"/>
  <c r="R3212" i="5"/>
  <c r="T3212" i="5" s="1"/>
  <c r="R3213" i="5"/>
  <c r="T3213" i="5" s="1"/>
  <c r="R3214" i="5"/>
  <c r="T3214" i="5" s="1"/>
  <c r="R3215" i="5"/>
  <c r="T3215" i="5" s="1"/>
  <c r="R3216" i="5"/>
  <c r="T3216" i="5" s="1"/>
  <c r="R3217" i="5"/>
  <c r="T3217" i="5" s="1"/>
  <c r="R3218" i="5"/>
  <c r="T3218" i="5" s="1"/>
  <c r="R3219" i="5"/>
  <c r="T3219" i="5" s="1"/>
  <c r="R3220" i="5"/>
  <c r="T3220" i="5" s="1"/>
  <c r="R3221" i="5"/>
  <c r="T3221" i="5" s="1"/>
  <c r="R3222" i="5"/>
  <c r="T3222" i="5" s="1"/>
  <c r="R3223" i="5"/>
  <c r="T3223" i="5" s="1"/>
  <c r="R3224" i="5"/>
  <c r="T3224" i="5" s="1"/>
  <c r="R3225" i="5"/>
  <c r="T3225" i="5" s="1"/>
  <c r="R3226" i="5"/>
  <c r="T3226" i="5" s="1"/>
  <c r="R3227" i="5"/>
  <c r="T3227" i="5" s="1"/>
  <c r="R3228" i="5"/>
  <c r="T3228" i="5" s="1"/>
  <c r="R3229" i="5"/>
  <c r="T3229" i="5" s="1"/>
  <c r="R3230" i="5"/>
  <c r="T3230" i="5" s="1"/>
  <c r="R3231" i="5"/>
  <c r="T3231" i="5" s="1"/>
  <c r="R3232" i="5"/>
  <c r="T3232" i="5" s="1"/>
  <c r="R3233" i="5"/>
  <c r="T3233" i="5" s="1"/>
  <c r="R3234" i="5"/>
  <c r="T3234" i="5" s="1"/>
  <c r="R3235" i="5"/>
  <c r="T3235" i="5" s="1"/>
  <c r="R3236" i="5"/>
  <c r="T3236" i="5" s="1"/>
  <c r="R3237" i="5"/>
  <c r="T3237" i="5" s="1"/>
  <c r="R3238" i="5"/>
  <c r="T3238" i="5" s="1"/>
  <c r="R3239" i="5"/>
  <c r="T3239" i="5" s="1"/>
  <c r="R3240" i="5"/>
  <c r="T3240" i="5" s="1"/>
  <c r="R3241" i="5"/>
  <c r="T3241" i="5" s="1"/>
  <c r="R3242" i="5"/>
  <c r="T3242" i="5" s="1"/>
  <c r="R3243" i="5"/>
  <c r="T3243" i="5" s="1"/>
  <c r="R3244" i="5"/>
  <c r="T3244" i="5" s="1"/>
  <c r="R3245" i="5"/>
  <c r="T3245" i="5" s="1"/>
  <c r="R3246" i="5"/>
  <c r="T3246" i="5" s="1"/>
  <c r="R3247" i="5"/>
  <c r="T3247" i="5" s="1"/>
  <c r="R3248" i="5"/>
  <c r="T3248" i="5" s="1"/>
  <c r="R3249" i="5"/>
  <c r="T3249" i="5" s="1"/>
  <c r="R3250" i="5"/>
  <c r="T3250" i="5" s="1"/>
  <c r="R3251" i="5"/>
  <c r="T3251" i="5" s="1"/>
  <c r="R3252" i="5"/>
  <c r="T3252" i="5" s="1"/>
  <c r="R3253" i="5"/>
  <c r="T3253" i="5" s="1"/>
  <c r="R3254" i="5"/>
  <c r="T3254" i="5" s="1"/>
  <c r="R3255" i="5"/>
  <c r="T3255" i="5" s="1"/>
  <c r="R3256" i="5"/>
  <c r="T3256" i="5" s="1"/>
  <c r="R3257" i="5"/>
  <c r="T3257" i="5" s="1"/>
  <c r="R3258" i="5"/>
  <c r="T3258" i="5" s="1"/>
  <c r="R3259" i="5"/>
  <c r="T3259" i="5" s="1"/>
  <c r="R3260" i="5"/>
  <c r="T3260" i="5" s="1"/>
  <c r="R3261" i="5"/>
  <c r="T3261" i="5" s="1"/>
  <c r="R3262" i="5"/>
  <c r="T3262" i="5" s="1"/>
  <c r="R3263" i="5"/>
  <c r="T3263" i="5" s="1"/>
  <c r="R3264" i="5"/>
  <c r="T3264" i="5" s="1"/>
  <c r="R3265" i="5"/>
  <c r="T3265" i="5" s="1"/>
  <c r="R3266" i="5"/>
  <c r="T3266" i="5" s="1"/>
  <c r="R3267" i="5"/>
  <c r="T3267" i="5" s="1"/>
  <c r="R3268" i="5"/>
  <c r="T3268" i="5" s="1"/>
  <c r="R3269" i="5"/>
  <c r="T3269" i="5" s="1"/>
  <c r="R3270" i="5"/>
  <c r="T3270" i="5" s="1"/>
  <c r="R3271" i="5"/>
  <c r="T3271" i="5" s="1"/>
  <c r="R3272" i="5"/>
  <c r="T3272" i="5" s="1"/>
  <c r="R3273" i="5"/>
  <c r="T3273" i="5" s="1"/>
  <c r="R3274" i="5"/>
  <c r="T3274" i="5" s="1"/>
  <c r="R3275" i="5"/>
  <c r="T3275" i="5" s="1"/>
  <c r="R3276" i="5"/>
  <c r="T3276" i="5" s="1"/>
  <c r="R3277" i="5"/>
  <c r="T3277" i="5" s="1"/>
  <c r="R3278" i="5"/>
  <c r="T3278" i="5" s="1"/>
  <c r="R3279" i="5"/>
  <c r="T3279" i="5" s="1"/>
  <c r="R3280" i="5"/>
  <c r="T3280" i="5" s="1"/>
  <c r="R3281" i="5"/>
  <c r="T3281" i="5" s="1"/>
  <c r="R3282" i="5"/>
  <c r="T3282" i="5" s="1"/>
  <c r="R3283" i="5"/>
  <c r="T3283" i="5" s="1"/>
  <c r="R3284" i="5"/>
  <c r="T3284" i="5" s="1"/>
  <c r="R3285" i="5"/>
  <c r="T3285" i="5" s="1"/>
  <c r="R3286" i="5"/>
  <c r="T3286" i="5" s="1"/>
  <c r="R3287" i="5"/>
  <c r="T3287" i="5" s="1"/>
  <c r="R3288" i="5"/>
  <c r="T3288" i="5" s="1"/>
  <c r="R3289" i="5"/>
  <c r="T3289" i="5" s="1"/>
  <c r="R3290" i="5"/>
  <c r="T3290" i="5" s="1"/>
  <c r="R3291" i="5"/>
  <c r="T3291" i="5" s="1"/>
  <c r="R3292" i="5"/>
  <c r="T3292" i="5" s="1"/>
  <c r="R3293" i="5"/>
  <c r="T3293" i="5" s="1"/>
  <c r="R3294" i="5"/>
  <c r="T3294" i="5" s="1"/>
  <c r="R3295" i="5"/>
  <c r="T3295" i="5" s="1"/>
  <c r="R3296" i="5"/>
  <c r="T3296" i="5" s="1"/>
  <c r="R3297" i="5"/>
  <c r="T3297" i="5" s="1"/>
  <c r="R3298" i="5"/>
  <c r="T3298" i="5" s="1"/>
  <c r="R3299" i="5"/>
  <c r="T3299" i="5" s="1"/>
  <c r="R3300" i="5"/>
  <c r="T3300" i="5" s="1"/>
  <c r="R3301" i="5"/>
  <c r="T3301" i="5" s="1"/>
  <c r="R3302" i="5"/>
  <c r="T3302" i="5" s="1"/>
  <c r="R3303" i="5"/>
  <c r="T3303" i="5" s="1"/>
  <c r="R3304" i="5"/>
  <c r="T3304" i="5" s="1"/>
  <c r="R3305" i="5"/>
  <c r="T3305" i="5" s="1"/>
  <c r="R3306" i="5"/>
  <c r="T3306" i="5" s="1"/>
  <c r="R3307" i="5"/>
  <c r="T3307" i="5" s="1"/>
  <c r="R3308" i="5"/>
  <c r="T3308" i="5" s="1"/>
  <c r="R3309" i="5"/>
  <c r="T3309" i="5" s="1"/>
  <c r="R3310" i="5"/>
  <c r="T3310" i="5" s="1"/>
  <c r="R3311" i="5"/>
  <c r="T3311" i="5" s="1"/>
  <c r="R3312" i="5"/>
  <c r="T3312" i="5" s="1"/>
  <c r="R3313" i="5"/>
  <c r="T3313" i="5" s="1"/>
  <c r="R3314" i="5"/>
  <c r="T3314" i="5" s="1"/>
  <c r="R3315" i="5"/>
  <c r="T3315" i="5" s="1"/>
  <c r="R3316" i="5"/>
  <c r="T3316" i="5" s="1"/>
  <c r="R3317" i="5"/>
  <c r="T3317" i="5" s="1"/>
  <c r="R3318" i="5"/>
  <c r="T3318" i="5" s="1"/>
  <c r="R3319" i="5"/>
  <c r="T3319" i="5" s="1"/>
  <c r="R3320" i="5"/>
  <c r="T3320" i="5" s="1"/>
  <c r="R3321" i="5"/>
  <c r="T3321" i="5" s="1"/>
  <c r="R3322" i="5"/>
  <c r="T3322" i="5" s="1"/>
  <c r="R3323" i="5"/>
  <c r="T3323" i="5" s="1"/>
  <c r="R3324" i="5"/>
  <c r="T3324" i="5" s="1"/>
  <c r="R3325" i="5"/>
  <c r="T3325" i="5" s="1"/>
  <c r="R3326" i="5"/>
  <c r="T3326" i="5" s="1"/>
  <c r="R3327" i="5"/>
  <c r="T3327" i="5" s="1"/>
  <c r="R3328" i="5"/>
  <c r="T3328" i="5" s="1"/>
  <c r="R3329" i="5"/>
  <c r="T3329" i="5" s="1"/>
  <c r="R3330" i="5"/>
  <c r="T3330" i="5" s="1"/>
  <c r="R3331" i="5"/>
  <c r="T3331" i="5" s="1"/>
  <c r="R3332" i="5"/>
  <c r="T3332" i="5" s="1"/>
  <c r="R3333" i="5"/>
  <c r="T3333" i="5" s="1"/>
  <c r="R3334" i="5"/>
  <c r="T3334" i="5" s="1"/>
  <c r="R3335" i="5"/>
  <c r="T3335" i="5" s="1"/>
  <c r="R3336" i="5"/>
  <c r="T3336" i="5" s="1"/>
  <c r="R3337" i="5"/>
  <c r="T3337" i="5" s="1"/>
  <c r="R3338" i="5"/>
  <c r="T3338" i="5" s="1"/>
  <c r="R3339" i="5"/>
  <c r="T3339" i="5" s="1"/>
  <c r="R3340" i="5"/>
  <c r="T3340" i="5" s="1"/>
  <c r="R3341" i="5"/>
  <c r="T3341" i="5" s="1"/>
  <c r="R3342" i="5"/>
  <c r="T3342" i="5" s="1"/>
  <c r="R3343" i="5"/>
  <c r="T3343" i="5" s="1"/>
  <c r="R3344" i="5"/>
  <c r="T3344" i="5" s="1"/>
  <c r="R3345" i="5"/>
  <c r="T3345" i="5" s="1"/>
  <c r="R3346" i="5"/>
  <c r="T3346" i="5" s="1"/>
  <c r="R3347" i="5"/>
  <c r="T3347" i="5" s="1"/>
  <c r="R3348" i="5"/>
  <c r="T3348" i="5" s="1"/>
  <c r="R3349" i="5"/>
  <c r="T3349" i="5" s="1"/>
  <c r="R3350" i="5"/>
  <c r="T3350" i="5" s="1"/>
  <c r="R3351" i="5"/>
  <c r="T3351" i="5" s="1"/>
  <c r="R3352" i="5"/>
  <c r="T3352" i="5" s="1"/>
  <c r="R3353" i="5"/>
  <c r="T3353" i="5" s="1"/>
  <c r="R3354" i="5"/>
  <c r="T3354" i="5" s="1"/>
  <c r="R3355" i="5"/>
  <c r="T3355" i="5" s="1"/>
  <c r="R3356" i="5"/>
  <c r="T3356" i="5" s="1"/>
  <c r="R3357" i="5"/>
  <c r="T3357" i="5" s="1"/>
  <c r="R3358" i="5"/>
  <c r="T3358" i="5" s="1"/>
  <c r="R3359" i="5"/>
  <c r="T3359" i="5" s="1"/>
  <c r="R3360" i="5"/>
  <c r="T3360" i="5" s="1"/>
  <c r="R3361" i="5"/>
  <c r="T3361" i="5" s="1"/>
  <c r="R3362" i="5"/>
  <c r="T3362" i="5" s="1"/>
  <c r="R3363" i="5"/>
  <c r="T3363" i="5" s="1"/>
  <c r="R3364" i="5"/>
  <c r="T3364" i="5" s="1"/>
  <c r="R3365" i="5"/>
  <c r="T3365" i="5" s="1"/>
  <c r="R3366" i="5"/>
  <c r="T3366" i="5" s="1"/>
  <c r="R3367" i="5"/>
  <c r="T3367" i="5" s="1"/>
  <c r="R3368" i="5"/>
  <c r="T3368" i="5" s="1"/>
  <c r="R3369" i="5"/>
  <c r="T3369" i="5" s="1"/>
  <c r="R3370" i="5"/>
  <c r="T3370" i="5" s="1"/>
  <c r="R3371" i="5"/>
  <c r="T3371" i="5" s="1"/>
  <c r="R3372" i="5"/>
  <c r="T3372" i="5" s="1"/>
  <c r="R3373" i="5"/>
  <c r="T3373" i="5" s="1"/>
  <c r="R3374" i="5"/>
  <c r="T3374" i="5" s="1"/>
  <c r="R3375" i="5"/>
  <c r="T3375" i="5" s="1"/>
  <c r="R3376" i="5"/>
  <c r="T3376" i="5" s="1"/>
  <c r="R3377" i="5"/>
  <c r="T3377" i="5" s="1"/>
  <c r="R3378" i="5"/>
  <c r="T3378" i="5" s="1"/>
  <c r="R3379" i="5"/>
  <c r="T3379" i="5" s="1"/>
  <c r="R3380" i="5"/>
  <c r="T3380" i="5" s="1"/>
  <c r="R3381" i="5"/>
  <c r="T3381" i="5" s="1"/>
  <c r="R3382" i="5"/>
  <c r="T3382" i="5" s="1"/>
  <c r="R3383" i="5"/>
  <c r="T3383" i="5" s="1"/>
  <c r="R3384" i="5"/>
  <c r="T3384" i="5" s="1"/>
  <c r="R3385" i="5"/>
  <c r="T3385" i="5" s="1"/>
  <c r="R3386" i="5"/>
  <c r="T3386" i="5" s="1"/>
  <c r="R3387" i="5"/>
  <c r="T3387" i="5" s="1"/>
  <c r="R3388" i="5"/>
  <c r="T3388" i="5" s="1"/>
  <c r="R3389" i="5"/>
  <c r="T3389" i="5" s="1"/>
  <c r="R3390" i="5"/>
  <c r="T3390" i="5" s="1"/>
  <c r="R3391" i="5"/>
  <c r="T3391" i="5" s="1"/>
  <c r="R3392" i="5"/>
  <c r="T3392" i="5" s="1"/>
  <c r="R3393" i="5"/>
  <c r="T3393" i="5" s="1"/>
  <c r="R3394" i="5"/>
  <c r="T3394" i="5" s="1"/>
  <c r="R3395" i="5"/>
  <c r="T3395" i="5" s="1"/>
  <c r="R3396" i="5"/>
  <c r="T3396" i="5" s="1"/>
  <c r="R3397" i="5"/>
  <c r="T3397" i="5" s="1"/>
  <c r="R3398" i="5"/>
  <c r="T3398" i="5" s="1"/>
  <c r="R3399" i="5"/>
  <c r="T3399" i="5" s="1"/>
  <c r="R3400" i="5"/>
  <c r="T3400" i="5" s="1"/>
  <c r="R3401" i="5"/>
  <c r="T3401" i="5" s="1"/>
  <c r="R3402" i="5"/>
  <c r="T3402" i="5" s="1"/>
  <c r="R3403" i="5"/>
  <c r="T3403" i="5" s="1"/>
  <c r="R3404" i="5"/>
  <c r="T3404" i="5" s="1"/>
  <c r="R3405" i="5"/>
  <c r="T3405" i="5" s="1"/>
  <c r="R3406" i="5"/>
  <c r="T3406" i="5" s="1"/>
  <c r="R3407" i="5"/>
  <c r="T3407" i="5" s="1"/>
  <c r="R3408" i="5"/>
  <c r="T3408" i="5" s="1"/>
  <c r="R3409" i="5"/>
  <c r="T3409" i="5" s="1"/>
  <c r="R3410" i="5"/>
  <c r="T3410" i="5" s="1"/>
  <c r="R3411" i="5"/>
  <c r="T3411" i="5" s="1"/>
  <c r="R3412" i="5"/>
  <c r="T3412" i="5" s="1"/>
  <c r="R3413" i="5"/>
  <c r="T3413" i="5" s="1"/>
  <c r="R3414" i="5"/>
  <c r="T3414" i="5" s="1"/>
  <c r="R3415" i="5"/>
  <c r="T3415" i="5" s="1"/>
  <c r="R3416" i="5"/>
  <c r="T3416" i="5" s="1"/>
  <c r="R3417" i="5"/>
  <c r="T3417" i="5" s="1"/>
  <c r="R3418" i="5"/>
  <c r="T3418" i="5" s="1"/>
  <c r="R3419" i="5"/>
  <c r="T3419" i="5" s="1"/>
  <c r="R3420" i="5"/>
  <c r="T3420" i="5" s="1"/>
  <c r="R3421" i="5"/>
  <c r="T3421" i="5" s="1"/>
  <c r="R3422" i="5"/>
  <c r="T3422" i="5" s="1"/>
  <c r="R3423" i="5"/>
  <c r="T3423" i="5" s="1"/>
  <c r="R3424" i="5"/>
  <c r="T3424" i="5" s="1"/>
  <c r="R3425" i="5"/>
  <c r="T3425" i="5" s="1"/>
  <c r="R3426" i="5"/>
  <c r="T3426" i="5" s="1"/>
  <c r="R3427" i="5"/>
  <c r="T3427" i="5" s="1"/>
  <c r="R3428" i="5"/>
  <c r="T3428" i="5" s="1"/>
  <c r="R3429" i="5"/>
  <c r="T3429" i="5" s="1"/>
  <c r="R3430" i="5"/>
  <c r="T3430" i="5" s="1"/>
  <c r="R3431" i="5"/>
  <c r="T3431" i="5" s="1"/>
  <c r="R3432" i="5"/>
  <c r="T3432" i="5" s="1"/>
  <c r="R3433" i="5"/>
  <c r="T3433" i="5" s="1"/>
  <c r="R3434" i="5"/>
  <c r="T3434" i="5" s="1"/>
  <c r="R3435" i="5"/>
  <c r="T3435" i="5" s="1"/>
  <c r="R3436" i="5"/>
  <c r="T3436" i="5" s="1"/>
  <c r="R3437" i="5"/>
  <c r="T3437" i="5" s="1"/>
  <c r="R3438" i="5"/>
  <c r="T3438" i="5" s="1"/>
  <c r="R3439" i="5"/>
  <c r="T3439" i="5" s="1"/>
  <c r="R3440" i="5"/>
  <c r="T3440" i="5" s="1"/>
  <c r="R3441" i="5"/>
  <c r="T3441" i="5" s="1"/>
  <c r="R3442" i="5"/>
  <c r="T3442" i="5" s="1"/>
  <c r="R3443" i="5"/>
  <c r="T3443" i="5" s="1"/>
  <c r="R3444" i="5"/>
  <c r="T3444" i="5" s="1"/>
  <c r="R3445" i="5"/>
  <c r="T3445" i="5" s="1"/>
  <c r="R3446" i="5"/>
  <c r="T3446" i="5" s="1"/>
  <c r="R3447" i="5"/>
  <c r="T3447" i="5" s="1"/>
  <c r="R3448" i="5"/>
  <c r="T3448" i="5" s="1"/>
  <c r="R3449" i="5"/>
  <c r="T3449" i="5" s="1"/>
  <c r="R3450" i="5"/>
  <c r="T3450" i="5" s="1"/>
  <c r="R3451" i="5"/>
  <c r="T3451" i="5" s="1"/>
  <c r="R3452" i="5"/>
  <c r="T3452" i="5" s="1"/>
  <c r="R3453" i="5"/>
  <c r="T3453" i="5" s="1"/>
  <c r="R3454" i="5"/>
  <c r="T3454" i="5" s="1"/>
  <c r="R3455" i="5"/>
  <c r="T3455" i="5" s="1"/>
  <c r="R3456" i="5"/>
  <c r="T3456" i="5" s="1"/>
  <c r="R3457" i="5"/>
  <c r="T3457" i="5" s="1"/>
  <c r="R3458" i="5"/>
  <c r="T3458" i="5" s="1"/>
  <c r="R3459" i="5"/>
  <c r="T3459" i="5" s="1"/>
  <c r="R3460" i="5"/>
  <c r="T3460" i="5" s="1"/>
  <c r="R3461" i="5"/>
  <c r="T3461" i="5" s="1"/>
  <c r="R3462" i="5"/>
  <c r="T3462" i="5" s="1"/>
  <c r="R3463" i="5"/>
  <c r="T3463" i="5" s="1"/>
  <c r="R3464" i="5"/>
  <c r="T3464" i="5" s="1"/>
  <c r="R3465" i="5"/>
  <c r="T3465" i="5" s="1"/>
  <c r="R3466" i="5"/>
  <c r="T3466" i="5" s="1"/>
  <c r="R3467" i="5"/>
  <c r="T3467" i="5" s="1"/>
  <c r="R3468" i="5"/>
  <c r="T3468" i="5" s="1"/>
  <c r="R3469" i="5"/>
  <c r="T3469" i="5" s="1"/>
  <c r="R3470" i="5"/>
  <c r="T3470" i="5" s="1"/>
  <c r="R3471" i="5"/>
  <c r="T3471" i="5" s="1"/>
  <c r="R3472" i="5"/>
  <c r="T3472" i="5" s="1"/>
  <c r="R3473" i="5"/>
  <c r="T3473" i="5" s="1"/>
  <c r="R3474" i="5"/>
  <c r="T3474" i="5" s="1"/>
  <c r="R3475" i="5"/>
  <c r="T3475" i="5" s="1"/>
  <c r="R3476" i="5"/>
  <c r="T3476" i="5" s="1"/>
  <c r="R3477" i="5"/>
  <c r="T3477" i="5" s="1"/>
  <c r="R3478" i="5"/>
  <c r="T3478" i="5" s="1"/>
  <c r="R3479" i="5"/>
  <c r="T3479" i="5" s="1"/>
  <c r="R3480" i="5"/>
  <c r="T3480" i="5" s="1"/>
  <c r="R3481" i="5"/>
  <c r="T3481" i="5" s="1"/>
  <c r="R3482" i="5"/>
  <c r="T3482" i="5" s="1"/>
  <c r="R3483" i="5"/>
  <c r="T3483" i="5" s="1"/>
  <c r="R3484" i="5"/>
  <c r="T3484" i="5" s="1"/>
  <c r="R3485" i="5"/>
  <c r="T3485" i="5" s="1"/>
  <c r="R3486" i="5"/>
  <c r="T3486" i="5" s="1"/>
  <c r="R3487" i="5"/>
  <c r="T3487" i="5" s="1"/>
  <c r="R3488" i="5"/>
  <c r="T3488" i="5" s="1"/>
  <c r="R3489" i="5"/>
  <c r="T3489" i="5" s="1"/>
  <c r="R3490" i="5"/>
  <c r="T3490" i="5" s="1"/>
  <c r="R3491" i="5"/>
  <c r="T3491" i="5" s="1"/>
  <c r="R3492" i="5"/>
  <c r="T3492" i="5" s="1"/>
  <c r="R3493" i="5"/>
  <c r="T3493" i="5" s="1"/>
  <c r="R3494" i="5"/>
  <c r="T3494" i="5" s="1"/>
  <c r="R3495" i="5"/>
  <c r="T3495" i="5" s="1"/>
  <c r="R3496" i="5"/>
  <c r="T3496" i="5" s="1"/>
  <c r="R3497" i="5"/>
  <c r="T3497" i="5" s="1"/>
  <c r="R3498" i="5"/>
  <c r="T3498" i="5" s="1"/>
  <c r="R3499" i="5"/>
  <c r="T3499" i="5" s="1"/>
  <c r="R3500" i="5"/>
  <c r="T3500" i="5" s="1"/>
  <c r="R3501" i="5"/>
  <c r="T3501" i="5" s="1"/>
  <c r="R3502" i="5"/>
  <c r="T3502" i="5" s="1"/>
  <c r="R3503" i="5"/>
  <c r="T3503" i="5" s="1"/>
  <c r="R3504" i="5"/>
  <c r="T3504" i="5" s="1"/>
  <c r="R3505" i="5"/>
  <c r="T3505" i="5" s="1"/>
  <c r="R3506" i="5"/>
  <c r="T3506" i="5" s="1"/>
  <c r="R3507" i="5"/>
  <c r="T3507" i="5" s="1"/>
  <c r="R3508" i="5"/>
  <c r="T3508" i="5" s="1"/>
  <c r="R3509" i="5"/>
  <c r="T3509" i="5" s="1"/>
  <c r="R3510" i="5"/>
  <c r="T3510" i="5" s="1"/>
  <c r="R3511" i="5"/>
  <c r="T3511" i="5" s="1"/>
  <c r="R3512" i="5"/>
  <c r="T3512" i="5" s="1"/>
  <c r="R3513" i="5"/>
  <c r="T3513" i="5" s="1"/>
  <c r="R3514" i="5"/>
  <c r="T3514" i="5" s="1"/>
  <c r="R3515" i="5"/>
  <c r="T3515" i="5" s="1"/>
  <c r="R3516" i="5"/>
  <c r="T3516" i="5" s="1"/>
  <c r="R3517" i="5"/>
  <c r="T3517" i="5" s="1"/>
  <c r="R3518" i="5"/>
  <c r="T3518" i="5" s="1"/>
  <c r="R3519" i="5"/>
  <c r="T3519" i="5" s="1"/>
  <c r="R3520" i="5"/>
  <c r="T3520" i="5" s="1"/>
  <c r="R3521" i="5"/>
  <c r="T3521" i="5" s="1"/>
  <c r="R3522" i="5"/>
  <c r="T3522" i="5" s="1"/>
  <c r="R3523" i="5"/>
  <c r="T3523" i="5" s="1"/>
  <c r="R3524" i="5"/>
  <c r="T3524" i="5" s="1"/>
  <c r="R3525" i="5"/>
  <c r="T3525" i="5" s="1"/>
  <c r="R3526" i="5"/>
  <c r="T3526" i="5" s="1"/>
  <c r="R3527" i="5"/>
  <c r="T3527" i="5" s="1"/>
  <c r="R3528" i="5"/>
  <c r="T3528" i="5" s="1"/>
  <c r="R3529" i="5"/>
  <c r="T3529" i="5" s="1"/>
  <c r="R3530" i="5"/>
  <c r="T3530" i="5" s="1"/>
  <c r="R3531" i="5"/>
  <c r="T3531" i="5" s="1"/>
  <c r="R3532" i="5"/>
  <c r="T3532" i="5" s="1"/>
  <c r="R3533" i="5"/>
  <c r="T3533" i="5" s="1"/>
  <c r="R3534" i="5"/>
  <c r="T3534" i="5" s="1"/>
  <c r="R3535" i="5"/>
  <c r="T3535" i="5" s="1"/>
  <c r="R3536" i="5"/>
  <c r="T3536" i="5" s="1"/>
  <c r="R3537" i="5"/>
  <c r="T3537" i="5" s="1"/>
  <c r="R3538" i="5"/>
  <c r="T3538" i="5" s="1"/>
  <c r="R3539" i="5"/>
  <c r="T3539" i="5" s="1"/>
  <c r="R3540" i="5"/>
  <c r="T3540" i="5" s="1"/>
  <c r="R3541" i="5"/>
  <c r="T3541" i="5" s="1"/>
  <c r="R3542" i="5"/>
  <c r="T3542" i="5" s="1"/>
  <c r="R3543" i="5"/>
  <c r="T3543" i="5" s="1"/>
  <c r="R3544" i="5"/>
  <c r="T3544" i="5" s="1"/>
  <c r="R3545" i="5"/>
  <c r="T3545" i="5" s="1"/>
  <c r="R3546" i="5"/>
  <c r="T3546" i="5" s="1"/>
  <c r="R3547" i="5"/>
  <c r="T3547" i="5" s="1"/>
  <c r="R3548" i="5"/>
  <c r="T3548" i="5" s="1"/>
  <c r="R3549" i="5"/>
  <c r="T3549" i="5" s="1"/>
  <c r="R3550" i="5"/>
  <c r="T3550" i="5" s="1"/>
  <c r="R3551" i="5"/>
  <c r="T3551" i="5" s="1"/>
  <c r="R3552" i="5"/>
  <c r="T3552" i="5" s="1"/>
  <c r="R3553" i="5"/>
  <c r="T3553" i="5" s="1"/>
  <c r="R3554" i="5"/>
  <c r="T3554" i="5" s="1"/>
  <c r="R3555" i="5"/>
  <c r="T3555" i="5" s="1"/>
  <c r="R3556" i="5"/>
  <c r="T3556" i="5" s="1"/>
  <c r="R3557" i="5"/>
  <c r="T3557" i="5" s="1"/>
  <c r="R3558" i="5"/>
  <c r="T3558" i="5" s="1"/>
  <c r="R3559" i="5"/>
  <c r="T3559" i="5" s="1"/>
  <c r="R3560" i="5"/>
  <c r="T3560" i="5" s="1"/>
  <c r="R3561" i="5"/>
  <c r="T3561" i="5" s="1"/>
  <c r="R3562" i="5"/>
  <c r="T3562" i="5" s="1"/>
  <c r="R3563" i="5"/>
  <c r="T3563" i="5" s="1"/>
  <c r="R3564" i="5"/>
  <c r="T3564" i="5" s="1"/>
  <c r="R3565" i="5"/>
  <c r="T3565" i="5" s="1"/>
  <c r="R3566" i="5"/>
  <c r="T3566" i="5" s="1"/>
  <c r="R3567" i="5"/>
  <c r="T3567" i="5" s="1"/>
  <c r="R3568" i="5"/>
  <c r="T3568" i="5" s="1"/>
  <c r="R3569" i="5"/>
  <c r="T3569" i="5" s="1"/>
  <c r="R3570" i="5"/>
  <c r="T3570" i="5" s="1"/>
  <c r="R3571" i="5"/>
  <c r="T3571" i="5" s="1"/>
  <c r="R3572" i="5"/>
  <c r="T3572" i="5" s="1"/>
  <c r="R3573" i="5"/>
  <c r="T3573" i="5" s="1"/>
  <c r="R3574" i="5"/>
  <c r="T3574" i="5" s="1"/>
  <c r="R3575" i="5"/>
  <c r="T3575" i="5" s="1"/>
  <c r="R3576" i="5"/>
  <c r="T3576" i="5" s="1"/>
  <c r="R3577" i="5"/>
  <c r="T3577" i="5" s="1"/>
  <c r="R3578" i="5"/>
  <c r="T3578" i="5" s="1"/>
  <c r="R3579" i="5"/>
  <c r="T3579" i="5" s="1"/>
  <c r="R3580" i="5"/>
  <c r="T3580" i="5" s="1"/>
  <c r="R3581" i="5"/>
  <c r="T3581" i="5" s="1"/>
  <c r="R3582" i="5"/>
  <c r="T3582" i="5" s="1"/>
  <c r="R3583" i="5"/>
  <c r="T3583" i="5" s="1"/>
  <c r="R3584" i="5"/>
  <c r="T3584" i="5" s="1"/>
  <c r="R3585" i="5"/>
  <c r="T3585" i="5" s="1"/>
  <c r="R3586" i="5"/>
  <c r="T3586" i="5" s="1"/>
  <c r="R3587" i="5"/>
  <c r="T3587" i="5" s="1"/>
  <c r="R3588" i="5"/>
  <c r="T3588" i="5" s="1"/>
  <c r="R3589" i="5"/>
  <c r="T3589" i="5" s="1"/>
  <c r="R3590" i="5"/>
  <c r="T3590" i="5" s="1"/>
  <c r="R3591" i="5"/>
  <c r="T3591" i="5" s="1"/>
  <c r="R3592" i="5"/>
  <c r="T3592" i="5" s="1"/>
  <c r="R3593" i="5"/>
  <c r="T3593" i="5" s="1"/>
  <c r="R3594" i="5"/>
  <c r="T3594" i="5" s="1"/>
  <c r="R3595" i="5"/>
  <c r="T3595" i="5" s="1"/>
  <c r="R3596" i="5"/>
  <c r="T3596" i="5" s="1"/>
  <c r="R3597" i="5"/>
  <c r="T3597" i="5" s="1"/>
  <c r="R3598" i="5"/>
  <c r="T3598" i="5" s="1"/>
  <c r="R3599" i="5"/>
  <c r="T3599" i="5" s="1"/>
  <c r="R3600" i="5"/>
  <c r="T3600" i="5" s="1"/>
  <c r="R3601" i="5"/>
  <c r="T3601" i="5" s="1"/>
  <c r="R3602" i="5"/>
  <c r="T3602" i="5" s="1"/>
  <c r="R3603" i="5"/>
  <c r="T3603" i="5" s="1"/>
  <c r="R3604" i="5"/>
  <c r="T3604" i="5" s="1"/>
  <c r="R3605" i="5"/>
  <c r="T3605" i="5" s="1"/>
  <c r="R3606" i="5"/>
  <c r="T3606" i="5" s="1"/>
  <c r="R3607" i="5"/>
  <c r="T3607" i="5" s="1"/>
  <c r="R3608" i="5"/>
  <c r="T3608" i="5" s="1"/>
  <c r="R3609" i="5"/>
  <c r="T3609" i="5" s="1"/>
  <c r="R3610" i="5"/>
  <c r="T3610" i="5" s="1"/>
  <c r="R3611" i="5"/>
  <c r="T3611" i="5" s="1"/>
  <c r="R3612" i="5"/>
  <c r="T3612" i="5" s="1"/>
  <c r="R3613" i="5"/>
  <c r="T3613" i="5" s="1"/>
  <c r="R3614" i="5"/>
  <c r="T3614" i="5" s="1"/>
  <c r="R3615" i="5"/>
  <c r="T3615" i="5" s="1"/>
  <c r="R3616" i="5"/>
  <c r="T3616" i="5" s="1"/>
  <c r="R3617" i="5"/>
  <c r="T3617" i="5" s="1"/>
  <c r="R3618" i="5"/>
  <c r="T3618" i="5" s="1"/>
  <c r="R3619" i="5"/>
  <c r="T3619" i="5" s="1"/>
  <c r="R3620" i="5"/>
  <c r="T3620" i="5" s="1"/>
  <c r="R3621" i="5"/>
  <c r="T3621" i="5" s="1"/>
  <c r="R3622" i="5"/>
  <c r="T3622" i="5" s="1"/>
  <c r="R3623" i="5"/>
  <c r="T3623" i="5" s="1"/>
  <c r="R3624" i="5"/>
  <c r="T3624" i="5" s="1"/>
  <c r="R3625" i="5"/>
  <c r="T3625" i="5" s="1"/>
  <c r="R3626" i="5"/>
  <c r="T3626" i="5" s="1"/>
  <c r="R3627" i="5"/>
  <c r="T3627" i="5" s="1"/>
  <c r="R3628" i="5"/>
  <c r="T3628" i="5" s="1"/>
  <c r="R3629" i="5"/>
  <c r="T3629" i="5" s="1"/>
  <c r="R3630" i="5"/>
  <c r="T3630" i="5" s="1"/>
  <c r="R3631" i="5"/>
  <c r="T3631" i="5" s="1"/>
  <c r="R3632" i="5"/>
  <c r="T3632" i="5" s="1"/>
  <c r="R3633" i="5"/>
  <c r="T3633" i="5" s="1"/>
  <c r="R3634" i="5"/>
  <c r="T3634" i="5" s="1"/>
  <c r="R3635" i="5"/>
  <c r="T3635" i="5" s="1"/>
  <c r="R3636" i="5"/>
  <c r="T3636" i="5" s="1"/>
  <c r="R3637" i="5"/>
  <c r="T3637" i="5" s="1"/>
  <c r="R3638" i="5"/>
  <c r="T3638" i="5" s="1"/>
  <c r="R3639" i="5"/>
  <c r="T3639" i="5" s="1"/>
  <c r="R3640" i="5"/>
  <c r="T3640" i="5" s="1"/>
  <c r="R3641" i="5"/>
  <c r="T3641" i="5" s="1"/>
  <c r="R3642" i="5"/>
  <c r="T3642" i="5" s="1"/>
  <c r="R3643" i="5"/>
  <c r="T3643" i="5" s="1"/>
  <c r="R3644" i="5"/>
  <c r="T3644" i="5" s="1"/>
  <c r="R3645" i="5"/>
  <c r="T3645" i="5" s="1"/>
  <c r="R3646" i="5"/>
  <c r="T3646" i="5" s="1"/>
  <c r="R3647" i="5"/>
  <c r="T3647" i="5" s="1"/>
  <c r="R3648" i="5"/>
  <c r="T3648" i="5" s="1"/>
  <c r="R3649" i="5"/>
  <c r="T3649" i="5" s="1"/>
  <c r="R3650" i="5"/>
  <c r="T3650" i="5" s="1"/>
  <c r="R3651" i="5"/>
  <c r="T3651" i="5" s="1"/>
  <c r="R3652" i="5"/>
  <c r="T3652" i="5" s="1"/>
  <c r="R3653" i="5"/>
  <c r="T3653" i="5" s="1"/>
  <c r="R3654" i="5"/>
  <c r="T3654" i="5" s="1"/>
  <c r="R3655" i="5"/>
  <c r="T3655" i="5" s="1"/>
  <c r="R3656" i="5"/>
  <c r="T3656" i="5" s="1"/>
  <c r="R3657" i="5"/>
  <c r="T3657" i="5" s="1"/>
  <c r="R3658" i="5"/>
  <c r="T3658" i="5" s="1"/>
  <c r="R3659" i="5"/>
  <c r="T3659" i="5" s="1"/>
  <c r="R3660" i="5"/>
  <c r="T3660" i="5" s="1"/>
  <c r="R3661" i="5"/>
  <c r="T3661" i="5" s="1"/>
  <c r="R3662" i="5"/>
  <c r="T3662" i="5" s="1"/>
  <c r="R3663" i="5"/>
  <c r="T3663" i="5" s="1"/>
  <c r="R3664" i="5"/>
  <c r="T3664" i="5" s="1"/>
  <c r="R3665" i="5"/>
  <c r="T3665" i="5" s="1"/>
  <c r="R3666" i="5"/>
  <c r="T3666" i="5" s="1"/>
  <c r="R3667" i="5"/>
  <c r="T3667" i="5" s="1"/>
  <c r="R3668" i="5"/>
  <c r="T3668" i="5" s="1"/>
  <c r="R3669" i="5"/>
  <c r="T3669" i="5" s="1"/>
  <c r="R3670" i="5"/>
  <c r="T3670" i="5" s="1"/>
  <c r="R3671" i="5"/>
  <c r="T3671" i="5" s="1"/>
  <c r="R3672" i="5"/>
  <c r="T3672" i="5" s="1"/>
  <c r="R3673" i="5"/>
  <c r="T3673" i="5" s="1"/>
  <c r="R3674" i="5"/>
  <c r="T3674" i="5" s="1"/>
  <c r="R3675" i="5"/>
  <c r="T3675" i="5" s="1"/>
  <c r="R3676" i="5"/>
  <c r="T3676" i="5" s="1"/>
  <c r="R3677" i="5"/>
  <c r="T3677" i="5" s="1"/>
  <c r="R3678" i="5"/>
  <c r="T3678" i="5" s="1"/>
  <c r="R3679" i="5"/>
  <c r="T3679" i="5" s="1"/>
  <c r="R3680" i="5"/>
  <c r="T3680" i="5" s="1"/>
  <c r="R3681" i="5"/>
  <c r="T3681" i="5" s="1"/>
  <c r="R3682" i="5"/>
  <c r="T3682" i="5" s="1"/>
  <c r="R3683" i="5"/>
  <c r="T3683" i="5" s="1"/>
  <c r="R3684" i="5"/>
  <c r="T3684" i="5" s="1"/>
  <c r="R3685" i="5"/>
  <c r="T3685" i="5" s="1"/>
  <c r="R3686" i="5"/>
  <c r="T3686" i="5" s="1"/>
  <c r="R3687" i="5"/>
  <c r="T3687" i="5" s="1"/>
  <c r="R3688" i="5"/>
  <c r="T3688" i="5" s="1"/>
  <c r="R3689" i="5"/>
  <c r="T3689" i="5" s="1"/>
  <c r="R3690" i="5"/>
  <c r="T3690" i="5" s="1"/>
  <c r="R3691" i="5"/>
  <c r="T3691" i="5" s="1"/>
  <c r="R3692" i="5"/>
  <c r="T3692" i="5" s="1"/>
  <c r="R3693" i="5"/>
  <c r="T3693" i="5" s="1"/>
  <c r="R3694" i="5"/>
  <c r="T3694" i="5" s="1"/>
  <c r="R3695" i="5"/>
  <c r="T3695" i="5" s="1"/>
  <c r="R3696" i="5"/>
  <c r="T3696" i="5" s="1"/>
  <c r="R3697" i="5"/>
  <c r="T3697" i="5" s="1"/>
  <c r="R3698" i="5"/>
  <c r="T3698" i="5" s="1"/>
  <c r="R3699" i="5"/>
  <c r="T3699" i="5" s="1"/>
  <c r="R3700" i="5"/>
  <c r="T3700" i="5" s="1"/>
  <c r="R3701" i="5"/>
  <c r="T3701" i="5" s="1"/>
  <c r="R3702" i="5"/>
  <c r="T3702" i="5" s="1"/>
  <c r="R3703" i="5"/>
  <c r="T3703" i="5" s="1"/>
  <c r="R3704" i="5"/>
  <c r="T3704" i="5" s="1"/>
  <c r="R3705" i="5"/>
  <c r="T3705" i="5" s="1"/>
  <c r="R3706" i="5"/>
  <c r="T3706" i="5" s="1"/>
  <c r="R3707" i="5"/>
  <c r="T3707" i="5" s="1"/>
  <c r="R3708" i="5"/>
  <c r="T3708" i="5" s="1"/>
  <c r="R3709" i="5"/>
  <c r="T3709" i="5" s="1"/>
  <c r="R3710" i="5"/>
  <c r="T3710" i="5" s="1"/>
  <c r="R3711" i="5"/>
  <c r="T3711" i="5" s="1"/>
  <c r="R3712" i="5"/>
  <c r="T3712" i="5" s="1"/>
  <c r="R3713" i="5"/>
  <c r="T3713" i="5" s="1"/>
  <c r="R3714" i="5"/>
  <c r="T3714" i="5" s="1"/>
  <c r="R3715" i="5"/>
  <c r="T3715" i="5" s="1"/>
  <c r="R3716" i="5"/>
  <c r="T3716" i="5" s="1"/>
  <c r="R3717" i="5"/>
  <c r="T3717" i="5" s="1"/>
  <c r="R3718" i="5"/>
  <c r="T3718" i="5" s="1"/>
  <c r="R3719" i="5"/>
  <c r="T3719" i="5" s="1"/>
  <c r="R3720" i="5"/>
  <c r="T3720" i="5" s="1"/>
  <c r="R3721" i="5"/>
  <c r="T3721" i="5" s="1"/>
  <c r="R3722" i="5"/>
  <c r="T3722" i="5" s="1"/>
  <c r="R3723" i="5"/>
  <c r="T3723" i="5" s="1"/>
  <c r="R3724" i="5"/>
  <c r="T3724" i="5" s="1"/>
  <c r="R3725" i="5"/>
  <c r="T3725" i="5" s="1"/>
  <c r="R3726" i="5"/>
  <c r="T3726" i="5" s="1"/>
  <c r="R3727" i="5"/>
  <c r="T3727" i="5" s="1"/>
  <c r="R3728" i="5"/>
  <c r="T3728" i="5" s="1"/>
  <c r="R3729" i="5"/>
  <c r="T3729" i="5" s="1"/>
  <c r="R3730" i="5"/>
  <c r="T3730" i="5" s="1"/>
  <c r="R3731" i="5"/>
  <c r="T3731" i="5" s="1"/>
  <c r="R3732" i="5"/>
  <c r="T3732" i="5" s="1"/>
  <c r="R3733" i="5"/>
  <c r="T3733" i="5" s="1"/>
  <c r="R3734" i="5"/>
  <c r="T3734" i="5" s="1"/>
  <c r="R3735" i="5"/>
  <c r="T3735" i="5" s="1"/>
  <c r="R3736" i="5"/>
  <c r="T3736" i="5" s="1"/>
  <c r="R3737" i="5"/>
  <c r="T3737" i="5" s="1"/>
  <c r="R3738" i="5"/>
  <c r="T3738" i="5" s="1"/>
  <c r="R3739" i="5"/>
  <c r="T3739" i="5" s="1"/>
  <c r="R3740" i="5"/>
  <c r="T3740" i="5" s="1"/>
  <c r="R3741" i="5"/>
  <c r="T3741" i="5" s="1"/>
  <c r="R3742" i="5"/>
  <c r="T3742" i="5" s="1"/>
  <c r="R3743" i="5"/>
  <c r="T3743" i="5" s="1"/>
  <c r="R3744" i="5"/>
  <c r="T3744" i="5" s="1"/>
  <c r="R3745" i="5"/>
  <c r="T3745" i="5" s="1"/>
  <c r="R3746" i="5"/>
  <c r="T3746" i="5" s="1"/>
  <c r="R3747" i="5"/>
  <c r="T3747" i="5" s="1"/>
  <c r="R3748" i="5"/>
  <c r="T3748" i="5" s="1"/>
  <c r="R3749" i="5"/>
  <c r="T3749" i="5" s="1"/>
  <c r="R3750" i="5"/>
  <c r="T3750" i="5" s="1"/>
  <c r="R3751" i="5"/>
  <c r="T3751" i="5" s="1"/>
  <c r="R3752" i="5"/>
  <c r="T3752" i="5" s="1"/>
  <c r="R3753" i="5"/>
  <c r="T3753" i="5" s="1"/>
  <c r="R3754" i="5"/>
  <c r="T3754" i="5" s="1"/>
  <c r="R3755" i="5"/>
  <c r="T3755" i="5" s="1"/>
  <c r="R3756" i="5"/>
  <c r="T3756" i="5" s="1"/>
  <c r="R3757" i="5"/>
  <c r="T3757" i="5" s="1"/>
  <c r="R3758" i="5"/>
  <c r="T3758" i="5" s="1"/>
  <c r="R3759" i="5"/>
  <c r="T3759" i="5" s="1"/>
  <c r="R3760" i="5"/>
  <c r="T3760" i="5" s="1"/>
  <c r="R3761" i="5"/>
  <c r="T3761" i="5" s="1"/>
  <c r="R3762" i="5"/>
  <c r="T3762" i="5" s="1"/>
  <c r="R3763" i="5"/>
  <c r="T3763" i="5" s="1"/>
  <c r="R3764" i="5"/>
  <c r="T3764" i="5" s="1"/>
  <c r="R3765" i="5"/>
  <c r="T3765" i="5" s="1"/>
  <c r="R3766" i="5"/>
  <c r="T3766" i="5" s="1"/>
  <c r="R3767" i="5"/>
  <c r="T3767" i="5" s="1"/>
  <c r="R3768" i="5"/>
  <c r="T3768" i="5" s="1"/>
  <c r="R3769" i="5"/>
  <c r="T3769" i="5" s="1"/>
  <c r="R3770" i="5"/>
  <c r="T3770" i="5" s="1"/>
  <c r="R3771" i="5"/>
  <c r="T3771" i="5" s="1"/>
  <c r="R3772" i="5"/>
  <c r="T3772" i="5" s="1"/>
  <c r="R3773" i="5"/>
  <c r="T3773" i="5" s="1"/>
  <c r="R3774" i="5"/>
  <c r="T3774" i="5" s="1"/>
  <c r="R3775" i="5"/>
  <c r="T3775" i="5" s="1"/>
  <c r="R3776" i="5"/>
  <c r="T3776" i="5" s="1"/>
  <c r="R3777" i="5"/>
  <c r="T3777" i="5" s="1"/>
  <c r="R3778" i="5"/>
  <c r="T3778" i="5" s="1"/>
  <c r="R3779" i="5"/>
  <c r="T3779" i="5" s="1"/>
  <c r="R3780" i="5"/>
  <c r="T3780" i="5" s="1"/>
  <c r="R3781" i="5"/>
  <c r="T3781" i="5" s="1"/>
  <c r="R3782" i="5"/>
  <c r="T3782" i="5" s="1"/>
  <c r="R3783" i="5"/>
  <c r="T3783" i="5" s="1"/>
  <c r="R3784" i="5"/>
  <c r="T3784" i="5" s="1"/>
  <c r="R3785" i="5"/>
  <c r="T3785" i="5" s="1"/>
  <c r="R3786" i="5"/>
  <c r="T3786" i="5" s="1"/>
  <c r="R3787" i="5"/>
  <c r="T3787" i="5" s="1"/>
  <c r="R3788" i="5"/>
  <c r="T3788" i="5" s="1"/>
  <c r="R3789" i="5"/>
  <c r="T3789" i="5" s="1"/>
  <c r="R3790" i="5"/>
  <c r="T3790" i="5" s="1"/>
  <c r="R3791" i="5"/>
  <c r="T3791" i="5" s="1"/>
  <c r="R3792" i="5"/>
  <c r="T3792" i="5" s="1"/>
  <c r="R3793" i="5"/>
  <c r="T3793" i="5" s="1"/>
  <c r="R3794" i="5"/>
  <c r="T3794" i="5" s="1"/>
  <c r="R3795" i="5"/>
  <c r="T3795" i="5" s="1"/>
  <c r="R3796" i="5"/>
  <c r="T3796" i="5" s="1"/>
  <c r="R3797" i="5"/>
  <c r="T3797" i="5" s="1"/>
  <c r="R3798" i="5"/>
  <c r="T3798" i="5" s="1"/>
  <c r="R3799" i="5"/>
  <c r="T3799" i="5" s="1"/>
  <c r="R3800" i="5"/>
  <c r="T3800" i="5" s="1"/>
  <c r="R3801" i="5"/>
  <c r="T3801" i="5" s="1"/>
  <c r="R3802" i="5"/>
  <c r="T3802" i="5" s="1"/>
  <c r="R3803" i="5"/>
  <c r="T3803" i="5" s="1"/>
  <c r="R3804" i="5"/>
  <c r="T3804" i="5" s="1"/>
  <c r="R3805" i="5"/>
  <c r="T3805" i="5" s="1"/>
  <c r="R3806" i="5"/>
  <c r="T3806" i="5" s="1"/>
  <c r="R3807" i="5"/>
  <c r="T3807" i="5" s="1"/>
  <c r="R3808" i="5"/>
  <c r="T3808" i="5" s="1"/>
  <c r="R3809" i="5"/>
  <c r="T3809" i="5" s="1"/>
  <c r="R3810" i="5"/>
  <c r="T3810" i="5" s="1"/>
  <c r="R3811" i="5"/>
  <c r="T3811" i="5" s="1"/>
  <c r="R3812" i="5"/>
  <c r="T3812" i="5" s="1"/>
  <c r="R3813" i="5"/>
  <c r="T3813" i="5" s="1"/>
  <c r="R3814" i="5"/>
  <c r="T3814" i="5" s="1"/>
  <c r="R3815" i="5"/>
  <c r="T3815" i="5" s="1"/>
  <c r="R3816" i="5"/>
  <c r="T3816" i="5" s="1"/>
  <c r="R3817" i="5"/>
  <c r="T3817" i="5" s="1"/>
  <c r="R3818" i="5"/>
  <c r="T3818" i="5" s="1"/>
  <c r="R3819" i="5"/>
  <c r="T3819" i="5" s="1"/>
  <c r="R3820" i="5"/>
  <c r="T3820" i="5" s="1"/>
  <c r="R3821" i="5"/>
  <c r="T3821" i="5" s="1"/>
  <c r="R3822" i="5"/>
  <c r="T3822" i="5" s="1"/>
  <c r="R3823" i="5"/>
  <c r="T3823" i="5" s="1"/>
  <c r="R3824" i="5"/>
  <c r="T3824" i="5" s="1"/>
  <c r="R3825" i="5"/>
  <c r="T3825" i="5" s="1"/>
  <c r="R3826" i="5"/>
  <c r="T3826" i="5" s="1"/>
  <c r="R3827" i="5"/>
  <c r="T3827" i="5" s="1"/>
  <c r="R3828" i="5"/>
  <c r="T3828" i="5" s="1"/>
  <c r="R3829" i="5"/>
  <c r="T3829" i="5" s="1"/>
  <c r="R3830" i="5"/>
  <c r="T3830" i="5" s="1"/>
  <c r="R3831" i="5"/>
  <c r="T3831" i="5" s="1"/>
  <c r="R3832" i="5"/>
  <c r="T3832" i="5" s="1"/>
  <c r="R3833" i="5"/>
  <c r="T3833" i="5" s="1"/>
  <c r="R3834" i="5"/>
  <c r="T3834" i="5" s="1"/>
  <c r="R3835" i="5"/>
  <c r="T3835" i="5" s="1"/>
  <c r="R3836" i="5"/>
  <c r="T3836" i="5" s="1"/>
  <c r="R3837" i="5"/>
  <c r="T3837" i="5" s="1"/>
  <c r="R3838" i="5"/>
  <c r="T3838" i="5" s="1"/>
  <c r="R3839" i="5"/>
  <c r="T3839" i="5" s="1"/>
  <c r="R3840" i="5"/>
  <c r="T3840" i="5" s="1"/>
  <c r="R3841" i="5"/>
  <c r="T3841" i="5" s="1"/>
  <c r="R3842" i="5"/>
  <c r="T3842" i="5" s="1"/>
  <c r="R3843" i="5"/>
  <c r="T3843" i="5" s="1"/>
  <c r="R3844" i="5"/>
  <c r="T3844" i="5" s="1"/>
  <c r="R3845" i="5"/>
  <c r="T3845" i="5" s="1"/>
  <c r="R3846" i="5"/>
  <c r="T3846" i="5" s="1"/>
  <c r="R3847" i="5"/>
  <c r="T3847" i="5" s="1"/>
  <c r="R3848" i="5"/>
  <c r="T3848" i="5" s="1"/>
  <c r="R3849" i="5"/>
  <c r="T3849" i="5" s="1"/>
  <c r="R3850" i="5"/>
  <c r="T3850" i="5" s="1"/>
  <c r="R3851" i="5"/>
  <c r="T3851" i="5" s="1"/>
  <c r="R3852" i="5"/>
  <c r="T3852" i="5" s="1"/>
  <c r="R3853" i="5"/>
  <c r="T3853" i="5" s="1"/>
  <c r="R3854" i="5"/>
  <c r="T3854" i="5" s="1"/>
  <c r="R3855" i="5"/>
  <c r="T3855" i="5" s="1"/>
  <c r="R3856" i="5"/>
  <c r="T3856" i="5" s="1"/>
  <c r="R3857" i="5"/>
  <c r="T3857" i="5" s="1"/>
  <c r="R3858" i="5"/>
  <c r="T3858" i="5" s="1"/>
  <c r="R3859" i="5"/>
  <c r="T3859" i="5" s="1"/>
  <c r="R3860" i="5"/>
  <c r="T3860" i="5" s="1"/>
  <c r="R3861" i="5"/>
  <c r="T3861" i="5" s="1"/>
  <c r="R3862" i="5"/>
  <c r="T3862" i="5" s="1"/>
  <c r="R3863" i="5"/>
  <c r="T3863" i="5" s="1"/>
  <c r="R3864" i="5"/>
  <c r="T3864" i="5" s="1"/>
  <c r="R3865" i="5"/>
  <c r="T3865" i="5" s="1"/>
  <c r="R3866" i="5"/>
  <c r="T3866" i="5" s="1"/>
  <c r="R3867" i="5"/>
  <c r="T3867" i="5" s="1"/>
  <c r="R3868" i="5"/>
  <c r="T3868" i="5" s="1"/>
  <c r="R3869" i="5"/>
  <c r="T3869" i="5" s="1"/>
  <c r="R3870" i="5"/>
  <c r="T3870" i="5" s="1"/>
  <c r="R3871" i="5"/>
  <c r="T3871" i="5" s="1"/>
  <c r="R3872" i="5"/>
  <c r="T3872" i="5" s="1"/>
  <c r="R3873" i="5"/>
  <c r="T3873" i="5" s="1"/>
  <c r="R3874" i="5"/>
  <c r="T3874" i="5" s="1"/>
  <c r="R3875" i="5"/>
  <c r="T3875" i="5" s="1"/>
  <c r="R3876" i="5"/>
  <c r="T3876" i="5" s="1"/>
  <c r="R3877" i="5"/>
  <c r="T3877" i="5" s="1"/>
  <c r="R3878" i="5"/>
  <c r="T3878" i="5" s="1"/>
  <c r="R3879" i="5"/>
  <c r="T3879" i="5" s="1"/>
  <c r="R3880" i="5"/>
  <c r="T3880" i="5" s="1"/>
  <c r="R3881" i="5"/>
  <c r="T3881" i="5" s="1"/>
  <c r="R3882" i="5"/>
  <c r="T3882" i="5" s="1"/>
  <c r="R3883" i="5"/>
  <c r="T3883" i="5" s="1"/>
  <c r="R3884" i="5"/>
  <c r="T3884" i="5" s="1"/>
  <c r="R3885" i="5"/>
  <c r="T3885" i="5" s="1"/>
  <c r="R3886" i="5"/>
  <c r="T3886" i="5" s="1"/>
  <c r="R3887" i="5"/>
  <c r="T3887" i="5" s="1"/>
  <c r="R3888" i="5"/>
  <c r="T3888" i="5" s="1"/>
  <c r="R3889" i="5"/>
  <c r="T3889" i="5" s="1"/>
  <c r="R3890" i="5"/>
  <c r="T3890" i="5" s="1"/>
  <c r="R3891" i="5"/>
  <c r="T3891" i="5" s="1"/>
  <c r="R3892" i="5"/>
  <c r="T3892" i="5" s="1"/>
  <c r="R3893" i="5"/>
  <c r="T3893" i="5" s="1"/>
  <c r="R3894" i="5"/>
  <c r="T3894" i="5" s="1"/>
  <c r="R3895" i="5"/>
  <c r="T3895" i="5" s="1"/>
  <c r="R3896" i="5"/>
  <c r="T3896" i="5" s="1"/>
  <c r="R3897" i="5"/>
  <c r="T3897" i="5" s="1"/>
  <c r="R3898" i="5"/>
  <c r="T3898" i="5" s="1"/>
  <c r="R3899" i="5"/>
  <c r="T3899" i="5" s="1"/>
  <c r="R3900" i="5"/>
  <c r="T3900" i="5" s="1"/>
  <c r="R3901" i="5"/>
  <c r="T3901" i="5" s="1"/>
  <c r="R3902" i="5"/>
  <c r="T3902" i="5" s="1"/>
  <c r="R3903" i="5"/>
  <c r="T3903" i="5" s="1"/>
  <c r="R3904" i="5"/>
  <c r="T3904" i="5" s="1"/>
  <c r="R3905" i="5"/>
  <c r="T3905" i="5" s="1"/>
  <c r="R3906" i="5"/>
  <c r="T3906" i="5" s="1"/>
  <c r="R3907" i="5"/>
  <c r="T3907" i="5" s="1"/>
  <c r="R3908" i="5"/>
  <c r="T3908" i="5" s="1"/>
  <c r="R3909" i="5"/>
  <c r="T3909" i="5" s="1"/>
  <c r="R3910" i="5"/>
  <c r="T3910" i="5" s="1"/>
  <c r="R3911" i="5"/>
  <c r="T3911" i="5" s="1"/>
  <c r="R3912" i="5"/>
  <c r="T3912" i="5" s="1"/>
  <c r="R3913" i="5"/>
  <c r="T3913" i="5" s="1"/>
  <c r="R3914" i="5"/>
  <c r="T3914" i="5" s="1"/>
  <c r="R3915" i="5"/>
  <c r="T3915" i="5" s="1"/>
  <c r="R3916" i="5"/>
  <c r="T3916" i="5" s="1"/>
  <c r="R3917" i="5"/>
  <c r="T3917" i="5" s="1"/>
  <c r="R3918" i="5"/>
  <c r="T3918" i="5" s="1"/>
  <c r="R3919" i="5"/>
  <c r="T3919" i="5" s="1"/>
  <c r="R3920" i="5"/>
  <c r="T3920" i="5" s="1"/>
  <c r="R3921" i="5"/>
  <c r="T3921" i="5" s="1"/>
  <c r="R3922" i="5"/>
  <c r="T3922" i="5" s="1"/>
  <c r="R3923" i="5"/>
  <c r="T3923" i="5" s="1"/>
  <c r="R3924" i="5"/>
  <c r="T3924" i="5" s="1"/>
  <c r="R3925" i="5"/>
  <c r="T3925" i="5" s="1"/>
  <c r="R3926" i="5"/>
  <c r="T3926" i="5" s="1"/>
  <c r="R3927" i="5"/>
  <c r="T3927" i="5" s="1"/>
  <c r="R3928" i="5"/>
  <c r="T3928" i="5" s="1"/>
  <c r="R3929" i="5"/>
  <c r="T3929" i="5" s="1"/>
  <c r="R3930" i="5"/>
  <c r="T3930" i="5" s="1"/>
  <c r="R3931" i="5"/>
  <c r="T3931" i="5" s="1"/>
  <c r="R3932" i="5"/>
  <c r="T3932" i="5" s="1"/>
  <c r="R3933" i="5"/>
  <c r="T3933" i="5" s="1"/>
  <c r="R3934" i="5"/>
  <c r="T3934" i="5" s="1"/>
  <c r="R3935" i="5"/>
  <c r="T3935" i="5" s="1"/>
  <c r="R3936" i="5"/>
  <c r="T3936" i="5" s="1"/>
  <c r="R3937" i="5"/>
  <c r="T3937" i="5" s="1"/>
  <c r="R3938" i="5"/>
  <c r="T3938" i="5" s="1"/>
  <c r="R3939" i="5"/>
  <c r="T3939" i="5" s="1"/>
  <c r="R3940" i="5"/>
  <c r="T3940" i="5" s="1"/>
  <c r="R3941" i="5"/>
  <c r="T3941" i="5" s="1"/>
  <c r="R3942" i="5"/>
  <c r="T3942" i="5" s="1"/>
  <c r="R3943" i="5"/>
  <c r="T3943" i="5" s="1"/>
  <c r="R3944" i="5"/>
  <c r="T3944" i="5" s="1"/>
  <c r="R3945" i="5"/>
  <c r="T3945" i="5" s="1"/>
  <c r="R3946" i="5"/>
  <c r="T3946" i="5" s="1"/>
  <c r="R3947" i="5"/>
  <c r="T3947" i="5" s="1"/>
  <c r="R3948" i="5"/>
  <c r="T3948" i="5" s="1"/>
  <c r="R3949" i="5"/>
  <c r="T3949" i="5" s="1"/>
  <c r="R3950" i="5"/>
  <c r="T3950" i="5" s="1"/>
  <c r="R3951" i="5"/>
  <c r="T3951" i="5" s="1"/>
  <c r="R3952" i="5"/>
  <c r="T3952" i="5" s="1"/>
  <c r="R3953" i="5"/>
  <c r="T3953" i="5" s="1"/>
  <c r="R3954" i="5"/>
  <c r="T3954" i="5" s="1"/>
  <c r="R3955" i="5"/>
  <c r="T3955" i="5" s="1"/>
  <c r="R3956" i="5"/>
  <c r="T3956" i="5" s="1"/>
  <c r="R3957" i="5"/>
  <c r="T3957" i="5" s="1"/>
  <c r="R3958" i="5"/>
  <c r="T3958" i="5" s="1"/>
  <c r="R3959" i="5"/>
  <c r="T3959" i="5" s="1"/>
  <c r="R3960" i="5"/>
  <c r="T3960" i="5" s="1"/>
  <c r="R3961" i="5"/>
  <c r="T3961" i="5" s="1"/>
  <c r="R3962" i="5"/>
  <c r="T3962" i="5" s="1"/>
  <c r="R3963" i="5"/>
  <c r="T3963" i="5" s="1"/>
  <c r="R3964" i="5"/>
  <c r="T3964" i="5" s="1"/>
  <c r="R3965" i="5"/>
  <c r="T3965" i="5" s="1"/>
  <c r="R3966" i="5"/>
  <c r="T3966" i="5" s="1"/>
  <c r="R3967" i="5"/>
  <c r="T3967" i="5" s="1"/>
  <c r="R3968" i="5"/>
  <c r="T3968" i="5" s="1"/>
  <c r="R3969" i="5"/>
  <c r="T3969" i="5" s="1"/>
  <c r="R3970" i="5"/>
  <c r="T3970" i="5" s="1"/>
  <c r="R3971" i="5"/>
  <c r="T3971" i="5" s="1"/>
  <c r="R3972" i="5"/>
  <c r="T3972" i="5" s="1"/>
  <c r="R3973" i="5"/>
  <c r="T3973" i="5" s="1"/>
  <c r="R3974" i="5"/>
  <c r="T3974" i="5" s="1"/>
  <c r="R3975" i="5"/>
  <c r="T3975" i="5" s="1"/>
  <c r="R3976" i="5"/>
  <c r="T3976" i="5" s="1"/>
  <c r="R3977" i="5"/>
  <c r="T3977" i="5" s="1"/>
  <c r="R3978" i="5"/>
  <c r="T3978" i="5" s="1"/>
  <c r="R3979" i="5"/>
  <c r="T3979" i="5" s="1"/>
  <c r="R3980" i="5"/>
  <c r="T3980" i="5" s="1"/>
  <c r="R3981" i="5"/>
  <c r="T3981" i="5" s="1"/>
  <c r="R3982" i="5"/>
  <c r="T3982" i="5" s="1"/>
  <c r="R3983" i="5"/>
  <c r="T3983" i="5" s="1"/>
  <c r="R3984" i="5"/>
  <c r="T3984" i="5" s="1"/>
  <c r="R3985" i="5"/>
  <c r="T3985" i="5" s="1"/>
  <c r="R3986" i="5"/>
  <c r="T3986" i="5" s="1"/>
  <c r="R3987" i="5"/>
  <c r="T3987" i="5" s="1"/>
  <c r="R3988" i="5"/>
  <c r="T3988" i="5" s="1"/>
  <c r="R3989" i="5"/>
  <c r="T3989" i="5" s="1"/>
  <c r="R3990" i="5"/>
  <c r="T3990" i="5" s="1"/>
  <c r="R3991" i="5"/>
  <c r="T3991" i="5" s="1"/>
  <c r="R3992" i="5"/>
  <c r="T3992" i="5" s="1"/>
  <c r="R3993" i="5"/>
  <c r="T3993" i="5" s="1"/>
  <c r="R3994" i="5"/>
  <c r="T3994" i="5" s="1"/>
  <c r="R3995" i="5"/>
  <c r="T3995" i="5" s="1"/>
  <c r="R3996" i="5"/>
  <c r="T3996" i="5" s="1"/>
  <c r="R3997" i="5"/>
  <c r="T3997" i="5" s="1"/>
  <c r="R3998" i="5"/>
  <c r="T3998" i="5" s="1"/>
  <c r="R3999" i="5"/>
  <c r="T3999" i="5" s="1"/>
  <c r="R4000" i="5"/>
  <c r="T4000" i="5" s="1"/>
  <c r="R4001" i="5"/>
  <c r="T4001" i="5" s="1"/>
  <c r="R4002" i="5"/>
  <c r="T4002" i="5" s="1"/>
  <c r="R4003" i="5"/>
  <c r="T4003" i="5" s="1"/>
  <c r="R4004" i="5"/>
  <c r="T4004" i="5" s="1"/>
  <c r="R4005" i="5"/>
  <c r="T4005" i="5" s="1"/>
  <c r="R4006" i="5"/>
  <c r="T4006" i="5" s="1"/>
  <c r="R4007" i="5"/>
  <c r="T4007" i="5" s="1"/>
  <c r="R4008" i="5"/>
  <c r="T4008" i="5" s="1"/>
  <c r="R4009" i="5"/>
  <c r="T4009" i="5" s="1"/>
  <c r="R4010" i="5"/>
  <c r="T4010" i="5" s="1"/>
  <c r="R4011" i="5"/>
  <c r="T4011" i="5" s="1"/>
  <c r="R4012" i="5"/>
  <c r="T4012" i="5" s="1"/>
  <c r="R4013" i="5"/>
  <c r="T4013" i="5" s="1"/>
  <c r="R4014" i="5"/>
  <c r="T4014" i="5" s="1"/>
  <c r="R4015" i="5"/>
  <c r="T4015" i="5" s="1"/>
  <c r="R4016" i="5"/>
  <c r="T4016" i="5" s="1"/>
  <c r="R4017" i="5"/>
  <c r="T4017" i="5" s="1"/>
  <c r="R4018" i="5"/>
  <c r="T4018" i="5" s="1"/>
  <c r="R4019" i="5"/>
  <c r="T4019" i="5" s="1"/>
  <c r="R4020" i="5"/>
  <c r="T4020" i="5" s="1"/>
  <c r="R4021" i="5"/>
  <c r="T4021" i="5" s="1"/>
  <c r="R4022" i="5"/>
  <c r="T4022" i="5" s="1"/>
  <c r="R4023" i="5"/>
  <c r="T4023" i="5" s="1"/>
  <c r="R4024" i="5"/>
  <c r="T4024" i="5" s="1"/>
  <c r="R4025" i="5"/>
  <c r="T4025" i="5" s="1"/>
  <c r="R4026" i="5"/>
  <c r="T4026" i="5" s="1"/>
  <c r="R4027" i="5"/>
  <c r="T4027" i="5" s="1"/>
  <c r="R4028" i="5"/>
  <c r="T4028" i="5" s="1"/>
  <c r="R4029" i="5"/>
  <c r="T4029" i="5" s="1"/>
  <c r="R4030" i="5"/>
  <c r="T4030" i="5" s="1"/>
  <c r="R4031" i="5"/>
  <c r="T4031" i="5" s="1"/>
  <c r="R4032" i="5"/>
  <c r="T4032" i="5" s="1"/>
  <c r="R4033" i="5"/>
  <c r="T4033" i="5" s="1"/>
  <c r="D52" i="14" l="1"/>
  <c r="E5" i="10"/>
  <c r="D5" i="10"/>
  <c r="E62" i="14"/>
  <c r="B5" i="10"/>
  <c r="B17" i="14"/>
  <c r="D55" i="14"/>
  <c r="D54" i="14"/>
  <c r="D53" i="14"/>
  <c r="D61" i="14"/>
  <c r="D62" i="14"/>
  <c r="E16" i="14"/>
  <c r="D57" i="14"/>
  <c r="E61" i="14"/>
  <c r="D56" i="14"/>
  <c r="C61" i="14"/>
  <c r="G43" i="14"/>
  <c r="H43" i="14" a="1"/>
  <c r="H43" i="14" s="1"/>
  <c r="B43" i="14"/>
  <c r="C43" i="14"/>
  <c r="E43" i="14"/>
  <c r="F43" i="14"/>
  <c r="C42" i="14"/>
  <c r="B42" i="14"/>
  <c r="E42" i="14"/>
  <c r="F42" i="14"/>
  <c r="H42" i="14" a="1"/>
  <c r="H42" i="14" s="1"/>
  <c r="G42" i="14"/>
  <c r="B41" i="14"/>
  <c r="C41" i="14"/>
  <c r="E41" i="14"/>
  <c r="F41" i="14"/>
  <c r="G41" i="14"/>
  <c r="H41" i="14" a="1"/>
  <c r="H41" i="14" s="1"/>
  <c r="C62" i="14"/>
  <c r="F62" i="14"/>
  <c r="A9" i="10"/>
  <c r="B9" i="10"/>
  <c r="H40" i="14" a="1"/>
  <c r="H40" i="14" s="1"/>
  <c r="E17" i="14"/>
  <c r="C25" i="14"/>
  <c r="D25" i="14" s="1"/>
  <c r="E20" i="14"/>
  <c r="F30" i="14"/>
  <c r="E19" i="14"/>
  <c r="H29" i="14" a="1"/>
  <c r="H29" i="14" s="1"/>
  <c r="F40" i="14"/>
  <c r="C30" i="14"/>
  <c r="F28" i="14"/>
  <c r="B40" i="14"/>
  <c r="C29" i="14"/>
  <c r="F27" i="14"/>
  <c r="C28" i="14"/>
  <c r="F26" i="14"/>
  <c r="C27" i="14"/>
  <c r="H25" i="14" a="1"/>
  <c r="H25" i="14" s="1"/>
  <c r="C26" i="14"/>
  <c r="H31" i="14" a="1"/>
  <c r="H31" i="14" s="1"/>
  <c r="C40" i="14"/>
  <c r="H30" i="14" a="1"/>
  <c r="H30" i="14" s="1"/>
  <c r="G31" i="14"/>
  <c r="G25" i="14"/>
  <c r="G30" i="14"/>
  <c r="G40" i="14"/>
  <c r="F29" i="14"/>
  <c r="E31" i="14"/>
  <c r="B31" i="14"/>
  <c r="E30" i="14"/>
  <c r="H28" i="14" a="1"/>
  <c r="H28" i="14" s="1"/>
  <c r="G29" i="14"/>
  <c r="B30" i="14"/>
  <c r="E29" i="14"/>
  <c r="H27" i="14" a="1"/>
  <c r="H27" i="14" s="1"/>
  <c r="G28" i="14"/>
  <c r="B29" i="14"/>
  <c r="E28" i="14"/>
  <c r="H26" i="14" a="1"/>
  <c r="H26" i="14" s="1"/>
  <c r="G27" i="14"/>
  <c r="C31" i="14"/>
  <c r="B28" i="14"/>
  <c r="E27" i="14"/>
  <c r="G26" i="14"/>
  <c r="B27" i="14"/>
  <c r="E26" i="14"/>
  <c r="B26" i="14"/>
  <c r="F25" i="14"/>
  <c r="E25" i="14"/>
  <c r="F31" i="14"/>
  <c r="B61" i="14" l="1"/>
  <c r="D43" i="14"/>
  <c r="D41" i="14"/>
  <c r="B62" i="14"/>
  <c r="C48" i="14" a="1"/>
  <c r="C48" i="14" s="1"/>
  <c r="D42" i="14"/>
  <c r="C47" i="14" a="1"/>
  <c r="C47" i="14" s="1"/>
  <c r="E48" i="14" a="1"/>
  <c r="E48" i="14" s="1"/>
  <c r="E47" i="14" a="1"/>
  <c r="E47" i="14" s="1"/>
  <c r="D48" i="14" a="1"/>
  <c r="D48" i="14" s="1"/>
  <c r="D47" i="14" a="1"/>
  <c r="D47" i="14" s="1"/>
  <c r="F48" i="14" a="1"/>
  <c r="F48" i="14" s="1"/>
  <c r="F47" i="14" a="1"/>
  <c r="F47" i="14" s="1"/>
  <c r="D27" i="14"/>
  <c r="D28" i="14"/>
  <c r="D40" i="14"/>
  <c r="F36" i="14"/>
  <c r="F35" i="14"/>
  <c r="D29" i="14"/>
  <c r="D30" i="14"/>
  <c r="D26" i="14"/>
  <c r="D36" i="14"/>
  <c r="D35" i="14"/>
  <c r="E35" i="14"/>
  <c r="E36" i="14"/>
  <c r="C36" i="14"/>
  <c r="C35" i="14"/>
  <c r="D31" i="14"/>
  <c r="B35" i="14" l="1"/>
  <c r="B47" i="14" a="1"/>
  <c r="B47" i="14" s="1"/>
  <c r="B48" i="14" a="1"/>
  <c r="B48" i="14" s="1"/>
  <c r="B3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88E9F7-34E8-4019-9182-A4E7ED949675}" keepAlive="1" name="Query - 01_operations_data" description="Connection to the '01_operations_data' query in the workbook." type="5" refreshedVersion="8" background="1" saveData="1">
    <dbPr connection="Provider=Microsoft.Mashup.OleDb.1;Data Source=$Workbook$;Location=01_operations_data;Extended Properties=&quot;&quot;" command="SELECT * FROM [01_operations_data]"/>
  </connection>
  <connection id="2" xr16:uid="{6D37CFA9-3ADC-42B3-9632-D361DFDE6132}" keepAlive="1" name="Query - 02_kpi_targets" description="Connection to the '02_kpi_targets' query in the workbook." type="5" refreshedVersion="8" background="1" saveData="1">
    <dbPr connection="Provider=Microsoft.Mashup.OleDb.1;Data Source=$Workbook$;Location=02_kpi_targets;Extended Properties=&quot;&quot;" command="SELECT * FROM [02_kpi_targets]"/>
  </connection>
  <connection id="3" xr16:uid="{D3D75BE5-A7F1-4F45-87C2-8F49D1B70CE3}" keepAlive="1" name="Query - 03_staffing_capacity" description="Connection to the '03_staffing_capacity' query in the workbook." type="5" refreshedVersion="8" background="1" saveData="1">
    <dbPr connection="Provider=Microsoft.Mashup.OleDb.1;Data Source=$Workbook$;Location=03_staffing_capacity;Extended Properties=&quot;&quot;" command="SELECT * FROM [03_staffing_capacity]"/>
  </connection>
  <connection id="4" xr16:uid="{2017242C-9A57-4C6E-930B-4C641D429F20}" keepAlive="1" name="Query - 04_incident_log" description="Connection to the '04_incident_log' query in the workbook." type="5" refreshedVersion="8" background="1" saveData="1">
    <dbPr connection="Provider=Microsoft.Mashup.OleDb.1;Data Source=$Workbook$;Location=04_incident_log;Extended Properties=&quot;&quot;" command="SELECT * FROM [04_incident_log]"/>
  </connection>
  <connection id="5" xr16:uid="{49059D58-9D4F-41F6-9F7D-CBD00FD9BA17}" keepAlive="1" name="Query - 05_region_reference" description="Connection to the '05_region_reference' query in the workbook." type="5" refreshedVersion="8" background="1" saveData="1">
    <dbPr connection="Provider=Microsoft.Mashup.OleDb.1;Data Source=$Workbook$;Location=05_region_reference;Extended Properties=&quot;&quot;" command="SELECT * FROM [05_region_reference]"/>
  </connection>
  <connection id="6" xr16:uid="{77DCA8EF-D39E-4E21-BCD6-4D04EC743E2B}" keepAlive="1" name="Query - 05_region_reference (2)" description="Connection to the '05_region_reference (2)' query in the workbook." type="5" refreshedVersion="8" background="1" saveData="1">
    <dbPr connection="Provider=Microsoft.Mashup.OleDb.1;Data Source=$Workbook$;Location=&quot;05_region_reference (2)&quot;;Extended Properties=&quot;&quot;" command="SELECT * FROM [05_region_reference (2)]"/>
  </connection>
  <connection id="7" xr16:uid="{05028B69-EE97-48C4-914B-71F56FCF0602}" keepAlive="1" name="Query - 05_region_reference (3)" description="Connection to the '05_region_reference (3)' query in the workbook." type="5" refreshedVersion="0" background="1">
    <dbPr connection="Provider=Microsoft.Mashup.OleDb.1;Data Source=$Workbook$;Location=&quot;05_region_reference (3)&quot;;Extended Properties=&quot;&quot;" command="SELECT * FROM [05_region_reference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<sst xmlns="http://schemas.openxmlformats.org/spreadsheetml/2006/main" count="29206" uniqueCount="5018">
  <si>
    <t>Record_ID</t>
  </si>
  <si>
    <t>Date</t>
  </si>
  <si>
    <t>Region</t>
  </si>
  <si>
    <t>Team</t>
  </si>
  <si>
    <t>Opening_Backlog</t>
  </si>
  <si>
    <t>Requests_Received</t>
  </si>
  <si>
    <t>Total_Workload</t>
  </si>
  <si>
    <t>Requests_Completed</t>
  </si>
  <si>
    <t>Closing_Backlog</t>
  </si>
  <si>
    <t>Incident_Count</t>
  </si>
  <si>
    <t>High_Critical_Incidents</t>
  </si>
  <si>
    <t>Average_Completion_Days</t>
  </si>
  <si>
    <t>SLA_Compliance</t>
  </si>
  <si>
    <t>Quality_Pass_Rate</t>
  </si>
  <si>
    <t>Customer_Satisfaction</t>
  </si>
  <si>
    <t>Staff_Utilisation</t>
  </si>
  <si>
    <t>Completion_Rate</t>
  </si>
  <si>
    <t>OPS-100001</t>
  </si>
  <si>
    <t>Scotland</t>
  </si>
  <si>
    <t>Workplace Services</t>
  </si>
  <si>
    <t>OPS-100002</t>
  </si>
  <si>
    <t>Facilities Response</t>
  </si>
  <si>
    <t>OPS-100003</t>
  </si>
  <si>
    <t>Estates Support</t>
  </si>
  <si>
    <t>OPS-100004</t>
  </si>
  <si>
    <t>Workplace Projects</t>
  </si>
  <si>
    <t>OPS-100005</t>
  </si>
  <si>
    <t>North East</t>
  </si>
  <si>
    <t>OPS-100006</t>
  </si>
  <si>
    <t>OPS-100007</t>
  </si>
  <si>
    <t>OPS-100008</t>
  </si>
  <si>
    <t>OPS-100009</t>
  </si>
  <si>
    <t>North West</t>
  </si>
  <si>
    <t>OPS-100010</t>
  </si>
  <si>
    <t>OPS-100011</t>
  </si>
  <si>
    <t>OPS-100012</t>
  </si>
  <si>
    <t>OPS-100013</t>
  </si>
  <si>
    <t>Midlands</t>
  </si>
  <si>
    <t>OPS-100014</t>
  </si>
  <si>
    <t>OPS-100015</t>
  </si>
  <si>
    <t>OPS-100016</t>
  </si>
  <si>
    <t xml:space="preserve"> Scotland </t>
  </si>
  <si>
    <t>OPS-100017</t>
  </si>
  <si>
    <t>South West</t>
  </si>
  <si>
    <t>OPS-100018</t>
  </si>
  <si>
    <t>OPS-100019</t>
  </si>
  <si>
    <t>OPS-100020</t>
  </si>
  <si>
    <t>OPS-100021</t>
  </si>
  <si>
    <t>South East</t>
  </si>
  <si>
    <t>OPS-100022</t>
  </si>
  <si>
    <t>OPS-100023</t>
  </si>
  <si>
    <t>OPS-100024</t>
  </si>
  <si>
    <t>OPS-100025</t>
  </si>
  <si>
    <t>Wales</t>
  </si>
  <si>
    <t>OPS-100026</t>
  </si>
  <si>
    <t>OPS-100027</t>
  </si>
  <si>
    <t>OPS-100028</t>
  </si>
  <si>
    <t>OPS-100029</t>
  </si>
  <si>
    <t>OPS-100030</t>
  </si>
  <si>
    <t>OPS-100031</t>
  </si>
  <si>
    <t>OPS-100032</t>
  </si>
  <si>
    <t>OPS-100033</t>
  </si>
  <si>
    <t>OPS-100034</t>
  </si>
  <si>
    <t>OPS-100035</t>
  </si>
  <si>
    <t>OPS-100036</t>
  </si>
  <si>
    <t>OPS-100037</t>
  </si>
  <si>
    <t>OPS-100038</t>
  </si>
  <si>
    <t>OPS-100039</t>
  </si>
  <si>
    <t>OPS-100040</t>
  </si>
  <si>
    <t>OPS-100041</t>
  </si>
  <si>
    <t>OPS-100042</t>
  </si>
  <si>
    <t>OPS-100043</t>
  </si>
  <si>
    <t>OPS-100044</t>
  </si>
  <si>
    <t>OPS-100045</t>
  </si>
  <si>
    <t>OPS-100046</t>
  </si>
  <si>
    <t>OPS-100047</t>
  </si>
  <si>
    <t>OPS-100048</t>
  </si>
  <si>
    <t>OPS-100049</t>
  </si>
  <si>
    <t>OPS-100050</t>
  </si>
  <si>
    <t>OPS-100051</t>
  </si>
  <si>
    <t>OPS-100052</t>
  </si>
  <si>
    <t>OPS-100053</t>
  </si>
  <si>
    <t>OPS-100054</t>
  </si>
  <si>
    <t>OPS-100055</t>
  </si>
  <si>
    <t>OPS-100056</t>
  </si>
  <si>
    <t>OPS-100057</t>
  </si>
  <si>
    <t>OPS-100058</t>
  </si>
  <si>
    <t>OPS-100059</t>
  </si>
  <si>
    <t>OPS-100060</t>
  </si>
  <si>
    <t>OPS-100061</t>
  </si>
  <si>
    <t>OPS-100062</t>
  </si>
  <si>
    <t>OPS-100063</t>
  </si>
  <si>
    <t>OPS-100064</t>
  </si>
  <si>
    <t>OPS-100065</t>
  </si>
  <si>
    <t>OPS-100066</t>
  </si>
  <si>
    <t>OPS-100067</t>
  </si>
  <si>
    <t>OPS-100068</t>
  </si>
  <si>
    <t>OPS-100069</t>
  </si>
  <si>
    <t>OPS-100070</t>
  </si>
  <si>
    <t>OPS-100071</t>
  </si>
  <si>
    <t>OPS-100072</t>
  </si>
  <si>
    <t>OPS-100073</t>
  </si>
  <si>
    <t>OPS-100074</t>
  </si>
  <si>
    <t>OPS-100075</t>
  </si>
  <si>
    <t>OPS-100076</t>
  </si>
  <si>
    <t>OPS-100077</t>
  </si>
  <si>
    <t>OPS-100078</t>
  </si>
  <si>
    <t>OPS-100079</t>
  </si>
  <si>
    <t>OPS-100080</t>
  </si>
  <si>
    <t>OPS-100081</t>
  </si>
  <si>
    <t>OPS-100082</t>
  </si>
  <si>
    <t>OPS-100083</t>
  </si>
  <si>
    <t>OPS-100084</t>
  </si>
  <si>
    <t>OPS-100085</t>
  </si>
  <si>
    <t>OPS-100086</t>
  </si>
  <si>
    <t>OPS-100087</t>
  </si>
  <si>
    <t>OPS-100088</t>
  </si>
  <si>
    <t>OPS-100089</t>
  </si>
  <si>
    <t>OPS-100090</t>
  </si>
  <si>
    <t>OPS-100091</t>
  </si>
  <si>
    <t>OPS-100092</t>
  </si>
  <si>
    <t>OPS-100093</t>
  </si>
  <si>
    <t>OPS-100094</t>
  </si>
  <si>
    <t>OPS-100095</t>
  </si>
  <si>
    <t>OPS-100096</t>
  </si>
  <si>
    <t>OPS-100097</t>
  </si>
  <si>
    <t>OPS-100098</t>
  </si>
  <si>
    <t>OPS-100099</t>
  </si>
  <si>
    <t>OPS-100100</t>
  </si>
  <si>
    <t>OPS-100101</t>
  </si>
  <si>
    <t>OPS-100102</t>
  </si>
  <si>
    <t>OPS-100103</t>
  </si>
  <si>
    <t>OPS-100104</t>
  </si>
  <si>
    <t>OPS-100105</t>
  </si>
  <si>
    <t>OPS-100106</t>
  </si>
  <si>
    <t>OPS-100107</t>
  </si>
  <si>
    <t>OPS-100108</t>
  </si>
  <si>
    <t>OPS-100109</t>
  </si>
  <si>
    <t>OPS-100110</t>
  </si>
  <si>
    <t>OPS-100111</t>
  </si>
  <si>
    <t>OPS-100112</t>
  </si>
  <si>
    <t>OPS-100113</t>
  </si>
  <si>
    <t>OPS-100114</t>
  </si>
  <si>
    <t>OPS-100115</t>
  </si>
  <si>
    <t>OPS-100116</t>
  </si>
  <si>
    <t>OPS-100117</t>
  </si>
  <si>
    <t>OPS-100118</t>
  </si>
  <si>
    <t>OPS-100119</t>
  </si>
  <si>
    <t>OPS-100120</t>
  </si>
  <si>
    <t>OPS-100121</t>
  </si>
  <si>
    <t>Facilities  Response</t>
  </si>
  <si>
    <t>OPS-100122</t>
  </si>
  <si>
    <t>OPS-100123</t>
  </si>
  <si>
    <t>OPS-100124</t>
  </si>
  <si>
    <t>OPS-100125</t>
  </si>
  <si>
    <t>OPS-100126</t>
  </si>
  <si>
    <t>OPS-100127</t>
  </si>
  <si>
    <t>OPS-100128</t>
  </si>
  <si>
    <t>OPS-100129</t>
  </si>
  <si>
    <t>OPS-100130</t>
  </si>
  <si>
    <t>OPS-100131</t>
  </si>
  <si>
    <t>OPS-100132</t>
  </si>
  <si>
    <t>OPS-100133</t>
  </si>
  <si>
    <t>OPS-100134</t>
  </si>
  <si>
    <t>OPS-100135</t>
  </si>
  <si>
    <t>OPS-100136</t>
  </si>
  <si>
    <t>OPS-100137</t>
  </si>
  <si>
    <t>OPS-100138</t>
  </si>
  <si>
    <t>OPS-100139</t>
  </si>
  <si>
    <t>OPS-100140</t>
  </si>
  <si>
    <t>OPS-100141</t>
  </si>
  <si>
    <t>OPS-100142</t>
  </si>
  <si>
    <t>OPS-100143</t>
  </si>
  <si>
    <t>OPS-100144</t>
  </si>
  <si>
    <t>OPS-100145</t>
  </si>
  <si>
    <t>OPS-100146</t>
  </si>
  <si>
    <t>OPS-100147</t>
  </si>
  <si>
    <t>OPS-100148</t>
  </si>
  <si>
    <t>OPS-100149</t>
  </si>
  <si>
    <t>OPS-100150</t>
  </si>
  <si>
    <t>OPS-100151</t>
  </si>
  <si>
    <t>OPS-100152</t>
  </si>
  <si>
    <t>OPS-100153</t>
  </si>
  <si>
    <t>OPS-100154</t>
  </si>
  <si>
    <t>OPS-100155</t>
  </si>
  <si>
    <t>OPS-100156</t>
  </si>
  <si>
    <t>OPS-100157</t>
  </si>
  <si>
    <t>OPS-100158</t>
  </si>
  <si>
    <t>OPS-100159</t>
  </si>
  <si>
    <t>OPS-100160</t>
  </si>
  <si>
    <t>OPS-100161</t>
  </si>
  <si>
    <t>OPS-100162</t>
  </si>
  <si>
    <t>OPS-100163</t>
  </si>
  <si>
    <t>OPS-100164</t>
  </si>
  <si>
    <t>OPS-100165</t>
  </si>
  <si>
    <t>OPS-100166</t>
  </si>
  <si>
    <t>OPS-100167</t>
  </si>
  <si>
    <t>OPS-100168</t>
  </si>
  <si>
    <t>OPS-100169</t>
  </si>
  <si>
    <t>OPS-100170</t>
  </si>
  <si>
    <t>OPS-100171</t>
  </si>
  <si>
    <t>OPS-100172</t>
  </si>
  <si>
    <t>OPS-100173</t>
  </si>
  <si>
    <t>OPS-100174</t>
  </si>
  <si>
    <t>OPS-100175</t>
  </si>
  <si>
    <t>OPS-100176</t>
  </si>
  <si>
    <t>OPS-100177</t>
  </si>
  <si>
    <t>OPS-100178</t>
  </si>
  <si>
    <t>OPS-100179</t>
  </si>
  <si>
    <t>OPS-100180</t>
  </si>
  <si>
    <t>OPS-100181</t>
  </si>
  <si>
    <t>OPS-100182</t>
  </si>
  <si>
    <t>OPS-100183</t>
  </si>
  <si>
    <t>OPS-100184</t>
  </si>
  <si>
    <t>OPS-100185</t>
  </si>
  <si>
    <t>OPS-100186</t>
  </si>
  <si>
    <t>OPS-100187</t>
  </si>
  <si>
    <t>OPS-100188</t>
  </si>
  <si>
    <t>OPS-100189</t>
  </si>
  <si>
    <t>OPS-100190</t>
  </si>
  <si>
    <t>OPS-100191</t>
  </si>
  <si>
    <t>OPS-100192</t>
  </si>
  <si>
    <t>OPS-100193</t>
  </si>
  <si>
    <t>OPS-100194</t>
  </si>
  <si>
    <t>OPS-100195</t>
  </si>
  <si>
    <t>OPS-100196</t>
  </si>
  <si>
    <t>OPS-100197</t>
  </si>
  <si>
    <t>OPS-100198</t>
  </si>
  <si>
    <t>OPS-100199</t>
  </si>
  <si>
    <t>OPS-100200</t>
  </si>
  <si>
    <t>OPS-100201</t>
  </si>
  <si>
    <t>OPS-100202</t>
  </si>
  <si>
    <t>OPS-100203</t>
  </si>
  <si>
    <t>OPS-100204</t>
  </si>
  <si>
    <t>OPS-100205</t>
  </si>
  <si>
    <t>OPS-100206</t>
  </si>
  <si>
    <t>OPS-100207</t>
  </si>
  <si>
    <t>OPS-100208</t>
  </si>
  <si>
    <t>OPS-100209</t>
  </si>
  <si>
    <t>OPS-100210</t>
  </si>
  <si>
    <t>OPS-100211</t>
  </si>
  <si>
    <t>OPS-100212</t>
  </si>
  <si>
    <t>OPS-100213</t>
  </si>
  <si>
    <t>OPS-100214</t>
  </si>
  <si>
    <t>OPS-100215</t>
  </si>
  <si>
    <t>OPS-100216</t>
  </si>
  <si>
    <t>OPS-100217</t>
  </si>
  <si>
    <t>OPS-100218</t>
  </si>
  <si>
    <t>OPS-100219</t>
  </si>
  <si>
    <t>OPS-100220</t>
  </si>
  <si>
    <t>OPS-100221</t>
  </si>
  <si>
    <t>OPS-100222</t>
  </si>
  <si>
    <t>OPS-100223</t>
  </si>
  <si>
    <t>OPS-100224</t>
  </si>
  <si>
    <t>OPS-100225</t>
  </si>
  <si>
    <t>OPS-100226</t>
  </si>
  <si>
    <t>OPS-100227</t>
  </si>
  <si>
    <t>OPS-100228</t>
  </si>
  <si>
    <t>OPS-100229</t>
  </si>
  <si>
    <t>OPS-100230</t>
  </si>
  <si>
    <t>OPS-100231</t>
  </si>
  <si>
    <t>OPS-100232</t>
  </si>
  <si>
    <t>OPS-100233</t>
  </si>
  <si>
    <t>OPS-100234</t>
  </si>
  <si>
    <t>OPS-100235</t>
  </si>
  <si>
    <t>OPS-100236</t>
  </si>
  <si>
    <t>OPS-100237</t>
  </si>
  <si>
    <t>OPS-100238</t>
  </si>
  <si>
    <t>OPS-100239</t>
  </si>
  <si>
    <t>OPS-100240</t>
  </si>
  <si>
    <t>OPS-100241</t>
  </si>
  <si>
    <t>OPS-100242</t>
  </si>
  <si>
    <t>OPS-100243</t>
  </si>
  <si>
    <t>OPS-100244</t>
  </si>
  <si>
    <t>OPS-100245</t>
  </si>
  <si>
    <t>OPS-100246</t>
  </si>
  <si>
    <t>OPS-100247</t>
  </si>
  <si>
    <t>OPS-100248</t>
  </si>
  <si>
    <t>OPS-100249</t>
  </si>
  <si>
    <t>OPS-100250</t>
  </si>
  <si>
    <t>OPS-100251</t>
  </si>
  <si>
    <t>OPS-100252</t>
  </si>
  <si>
    <t>OPS-100253</t>
  </si>
  <si>
    <t>OPS-100254</t>
  </si>
  <si>
    <t>OPS-100255</t>
  </si>
  <si>
    <t>OPS-100256</t>
  </si>
  <si>
    <t>OPS-100257</t>
  </si>
  <si>
    <t>OPS-100258</t>
  </si>
  <si>
    <t>OPS-100259</t>
  </si>
  <si>
    <t>OPS-100260</t>
  </si>
  <si>
    <t>OPS-100261</t>
  </si>
  <si>
    <t>OPS-100262</t>
  </si>
  <si>
    <t>OPS-100263</t>
  </si>
  <si>
    <t>OPS-100264</t>
  </si>
  <si>
    <t>OPS-100265</t>
  </si>
  <si>
    <t>OPS-100266</t>
  </si>
  <si>
    <t>OPS-100267</t>
  </si>
  <si>
    <t>OPS-100268</t>
  </si>
  <si>
    <t>OPS-100269</t>
  </si>
  <si>
    <t>OPS-100270</t>
  </si>
  <si>
    <t>OPS-100271</t>
  </si>
  <si>
    <t>OPS-100272</t>
  </si>
  <si>
    <t>OPS-100273</t>
  </si>
  <si>
    <t>OPS-100274</t>
  </si>
  <si>
    <t>OPS-100275</t>
  </si>
  <si>
    <t>OPS-100276</t>
  </si>
  <si>
    <t>OPS-100277</t>
  </si>
  <si>
    <t>OPS-100278</t>
  </si>
  <si>
    <t>OPS-100279</t>
  </si>
  <si>
    <t>OPS-100280</t>
  </si>
  <si>
    <t>OPS-100281</t>
  </si>
  <si>
    <t>OPS-100282</t>
  </si>
  <si>
    <t>OPS-100283</t>
  </si>
  <si>
    <t>OPS-100284</t>
  </si>
  <si>
    <t>OPS-100285</t>
  </si>
  <si>
    <t>OPS-100286</t>
  </si>
  <si>
    <t>OPS-100287</t>
  </si>
  <si>
    <t>OPS-100288</t>
  </si>
  <si>
    <t>OPS-100289</t>
  </si>
  <si>
    <t>OPS-100290</t>
  </si>
  <si>
    <t>OPS-100291</t>
  </si>
  <si>
    <t>OPS-100292</t>
  </si>
  <si>
    <t>OPS-100293</t>
  </si>
  <si>
    <t>OPS-100294</t>
  </si>
  <si>
    <t>OPS-100295</t>
  </si>
  <si>
    <t>OPS-100296</t>
  </si>
  <si>
    <t>OPS-100297</t>
  </si>
  <si>
    <t>OPS-100298</t>
  </si>
  <si>
    <t>OPS-100299</t>
  </si>
  <si>
    <t>OPS-100300</t>
  </si>
  <si>
    <t>OPS-100301</t>
  </si>
  <si>
    <t>OPS-100302</t>
  </si>
  <si>
    <t>OPS-100303</t>
  </si>
  <si>
    <t>OPS-100304</t>
  </si>
  <si>
    <t>OPS-100305</t>
  </si>
  <si>
    <t>OPS-100306</t>
  </si>
  <si>
    <t>OPS-100307</t>
  </si>
  <si>
    <t>OPS-100308</t>
  </si>
  <si>
    <t>OPS-100309</t>
  </si>
  <si>
    <t>OPS-100310</t>
  </si>
  <si>
    <t>OPS-100311</t>
  </si>
  <si>
    <t>OPS-100312</t>
  </si>
  <si>
    <t>OPS-100313</t>
  </si>
  <si>
    <t>OPS-100314</t>
  </si>
  <si>
    <t>OPS-100315</t>
  </si>
  <si>
    <t>OPS-100316</t>
  </si>
  <si>
    <t>OPS-100317</t>
  </si>
  <si>
    <t>OPS-100318</t>
  </si>
  <si>
    <t>OPS-100319</t>
  </si>
  <si>
    <t>OPS-100320</t>
  </si>
  <si>
    <t>OPS-100321</t>
  </si>
  <si>
    <t>OPS-100322</t>
  </si>
  <si>
    <t>OPS-100323</t>
  </si>
  <si>
    <t>OPS-100324</t>
  </si>
  <si>
    <t>OPS-100325</t>
  </si>
  <si>
    <t>OPS-100326</t>
  </si>
  <si>
    <t>OPS-100327</t>
  </si>
  <si>
    <t>OPS-100328</t>
  </si>
  <si>
    <t>OPS-100329</t>
  </si>
  <si>
    <t>OPS-100330</t>
  </si>
  <si>
    <t>OPS-100331</t>
  </si>
  <si>
    <t>OPS-100332</t>
  </si>
  <si>
    <t>OPS-100333</t>
  </si>
  <si>
    <t>OPS-100334</t>
  </si>
  <si>
    <t>OPS-100335</t>
  </si>
  <si>
    <t>OPS-100336</t>
  </si>
  <si>
    <t>OPS-100337</t>
  </si>
  <si>
    <t>OPS-100338</t>
  </si>
  <si>
    <t>OPS-100339</t>
  </si>
  <si>
    <t>OPS-100340</t>
  </si>
  <si>
    <t>OPS-100341</t>
  </si>
  <si>
    <t>OPS-100342</t>
  </si>
  <si>
    <t>OPS-100343</t>
  </si>
  <si>
    <t>OPS-100344</t>
  </si>
  <si>
    <t>OPS-100345</t>
  </si>
  <si>
    <t>OPS-100346</t>
  </si>
  <si>
    <t>OPS-100347</t>
  </si>
  <si>
    <t>OPS-100348</t>
  </si>
  <si>
    <t>OPS-100349</t>
  </si>
  <si>
    <t>OPS-100350</t>
  </si>
  <si>
    <t>OPS-100351</t>
  </si>
  <si>
    <t>OPS-100352</t>
  </si>
  <si>
    <t>OPS-100353</t>
  </si>
  <si>
    <t>OPS-100354</t>
  </si>
  <si>
    <t>OPS-100355</t>
  </si>
  <si>
    <t>OPS-100356</t>
  </si>
  <si>
    <t>OPS-100357</t>
  </si>
  <si>
    <t>OPS-100358</t>
  </si>
  <si>
    <t>OPS-100359</t>
  </si>
  <si>
    <t>OPS-100360</t>
  </si>
  <si>
    <t>OPS-100361</t>
  </si>
  <si>
    <t>OPS-100362</t>
  </si>
  <si>
    <t>OPS-100363</t>
  </si>
  <si>
    <t>OPS-100364</t>
  </si>
  <si>
    <t>OPS-100365</t>
  </si>
  <si>
    <t>OPS-100366</t>
  </si>
  <si>
    <t>OPS-100367</t>
  </si>
  <si>
    <t>OPS-100368</t>
  </si>
  <si>
    <t>OPS-100369</t>
  </si>
  <si>
    <t>OPS-100370</t>
  </si>
  <si>
    <t>OPS-100371</t>
  </si>
  <si>
    <t>OPS-100372</t>
  </si>
  <si>
    <t>OPS-100373</t>
  </si>
  <si>
    <t>OPS-100374</t>
  </si>
  <si>
    <t>OPS-100375</t>
  </si>
  <si>
    <t>OPS-100376</t>
  </si>
  <si>
    <t>OPS-100377</t>
  </si>
  <si>
    <t>OPS-100378</t>
  </si>
  <si>
    <t>OPS-100379</t>
  </si>
  <si>
    <t>OPS-100380</t>
  </si>
  <si>
    <t>OPS-100381</t>
  </si>
  <si>
    <t>OPS-100382</t>
  </si>
  <si>
    <t>OPS-100383</t>
  </si>
  <si>
    <t>OPS-100384</t>
  </si>
  <si>
    <t>OPS-100385</t>
  </si>
  <si>
    <t>OPS-100386</t>
  </si>
  <si>
    <t>OPS-100387</t>
  </si>
  <si>
    <t>OPS-100388</t>
  </si>
  <si>
    <t>OPS-100389</t>
  </si>
  <si>
    <t>OPS-100390</t>
  </si>
  <si>
    <t>OPS-100391</t>
  </si>
  <si>
    <t>OPS-100392</t>
  </si>
  <si>
    <t>OPS-100393</t>
  </si>
  <si>
    <t>OPS-100394</t>
  </si>
  <si>
    <t>OPS-100395</t>
  </si>
  <si>
    <t>OPS-100396</t>
  </si>
  <si>
    <t>OPS-100397</t>
  </si>
  <si>
    <t>OPS-100398</t>
  </si>
  <si>
    <t>OPS-100399</t>
  </si>
  <si>
    <t>OPS-100400</t>
  </si>
  <si>
    <t>OPS-100401</t>
  </si>
  <si>
    <t>OPS-100402</t>
  </si>
  <si>
    <t>OPS-100403</t>
  </si>
  <si>
    <t>OPS-100404</t>
  </si>
  <si>
    <t>OPS-100405</t>
  </si>
  <si>
    <t>OPS-100406</t>
  </si>
  <si>
    <t>OPS-100407</t>
  </si>
  <si>
    <t>OPS-100408</t>
  </si>
  <si>
    <t>OPS-100409</t>
  </si>
  <si>
    <t>OPS-100410</t>
  </si>
  <si>
    <t>OPS-100411</t>
  </si>
  <si>
    <t>OPS-100412</t>
  </si>
  <si>
    <t>OPS-100413</t>
  </si>
  <si>
    <t>OPS-100414</t>
  </si>
  <si>
    <t>OPS-100415</t>
  </si>
  <si>
    <t>OPS-100416</t>
  </si>
  <si>
    <t>OPS-100417</t>
  </si>
  <si>
    <t>OPS-100418</t>
  </si>
  <si>
    <t>OPS-100419</t>
  </si>
  <si>
    <t>OPS-100420</t>
  </si>
  <si>
    <t>OPS-100421</t>
  </si>
  <si>
    <t>OPS-100422</t>
  </si>
  <si>
    <t>OPS-100423</t>
  </si>
  <si>
    <t>OPS-100424</t>
  </si>
  <si>
    <t>OPS-100425</t>
  </si>
  <si>
    <t>OPS-100426</t>
  </si>
  <si>
    <t>OPS-100427</t>
  </si>
  <si>
    <t>OPS-100428</t>
  </si>
  <si>
    <t>OPS-100429</t>
  </si>
  <si>
    <t>OPS-100430</t>
  </si>
  <si>
    <t>OPS-100431</t>
  </si>
  <si>
    <t>OPS-100432</t>
  </si>
  <si>
    <t>OPS-100433</t>
  </si>
  <si>
    <t>OPS-100434</t>
  </si>
  <si>
    <t>OPS-100435</t>
  </si>
  <si>
    <t>OPS-100436</t>
  </si>
  <si>
    <t>OPS-100437</t>
  </si>
  <si>
    <t>OPS-100438</t>
  </si>
  <si>
    <t>OPS-100439</t>
  </si>
  <si>
    <t>OPS-100440</t>
  </si>
  <si>
    <t>OPS-100441</t>
  </si>
  <si>
    <t>OPS-100442</t>
  </si>
  <si>
    <t>OPS-100443</t>
  </si>
  <si>
    <t>OPS-100444</t>
  </si>
  <si>
    <t>OPS-100445</t>
  </si>
  <si>
    <t>OPS-100446</t>
  </si>
  <si>
    <t>OPS-100447</t>
  </si>
  <si>
    <t>OPS-100448</t>
  </si>
  <si>
    <t>OPS-100449</t>
  </si>
  <si>
    <t>OPS-100450</t>
  </si>
  <si>
    <t>OPS-100451</t>
  </si>
  <si>
    <t>OPS-100452</t>
  </si>
  <si>
    <t>OPS-100453</t>
  </si>
  <si>
    <t>OPS-100454</t>
  </si>
  <si>
    <t>OPS-100455</t>
  </si>
  <si>
    <t>OPS-100456</t>
  </si>
  <si>
    <t>OPS-100457</t>
  </si>
  <si>
    <t>OPS-100458</t>
  </si>
  <si>
    <t>OPS-100459</t>
  </si>
  <si>
    <t>OPS-100460</t>
  </si>
  <si>
    <t>OPS-100461</t>
  </si>
  <si>
    <t>OPS-100462</t>
  </si>
  <si>
    <t>OPS-100463</t>
  </si>
  <si>
    <t>OPS-100464</t>
  </si>
  <si>
    <t>OPS-100465</t>
  </si>
  <si>
    <t>OPS-100466</t>
  </si>
  <si>
    <t>OPS-100467</t>
  </si>
  <si>
    <t>OPS-100468</t>
  </si>
  <si>
    <t>OPS-100469</t>
  </si>
  <si>
    <t>OPS-100470</t>
  </si>
  <si>
    <t>OPS-100471</t>
  </si>
  <si>
    <t>OPS-100472</t>
  </si>
  <si>
    <t>OPS-100473</t>
  </si>
  <si>
    <t>OPS-100474</t>
  </si>
  <si>
    <t>OPS-100475</t>
  </si>
  <si>
    <t>OPS-100476</t>
  </si>
  <si>
    <t>OPS-100477</t>
  </si>
  <si>
    <t>OPS-100478</t>
  </si>
  <si>
    <t>OPS-100479</t>
  </si>
  <si>
    <t>OPS-100480</t>
  </si>
  <si>
    <t>OPS-100481</t>
  </si>
  <si>
    <t>OPS-100482</t>
  </si>
  <si>
    <t>OPS-100483</t>
  </si>
  <si>
    <t>OPS-100484</t>
  </si>
  <si>
    <t>OPS-100485</t>
  </si>
  <si>
    <t>OPS-100486</t>
  </si>
  <si>
    <t>OPS-100487</t>
  </si>
  <si>
    <t>OPS-100488</t>
  </si>
  <si>
    <t>OPS-100489</t>
  </si>
  <si>
    <t>OPS-100490</t>
  </si>
  <si>
    <t>OPS-100491</t>
  </si>
  <si>
    <t>OPS-100492</t>
  </si>
  <si>
    <t>OPS-100493</t>
  </si>
  <si>
    <t>OPS-100494</t>
  </si>
  <si>
    <t>OPS-100495</t>
  </si>
  <si>
    <t>OPS-100496</t>
  </si>
  <si>
    <t>OPS-100497</t>
  </si>
  <si>
    <t>OPS-100498</t>
  </si>
  <si>
    <t>OPS-100499</t>
  </si>
  <si>
    <t>OPS-100500</t>
  </si>
  <si>
    <t>OPS-100501</t>
  </si>
  <si>
    <t>OPS-100502</t>
  </si>
  <si>
    <t>OPS-100503</t>
  </si>
  <si>
    <t>OPS-100504</t>
  </si>
  <si>
    <t>OPS-100505</t>
  </si>
  <si>
    <t>OPS-100506</t>
  </si>
  <si>
    <t>OPS-100507</t>
  </si>
  <si>
    <t>OPS-100508</t>
  </si>
  <si>
    <t>OPS-100509</t>
  </si>
  <si>
    <t>OPS-100510</t>
  </si>
  <si>
    <t>OPS-100511</t>
  </si>
  <si>
    <t>OPS-100512</t>
  </si>
  <si>
    <t>OPS-100513</t>
  </si>
  <si>
    <t>OPS-100514</t>
  </si>
  <si>
    <t>OPS-100515</t>
  </si>
  <si>
    <t>OPS-100516</t>
  </si>
  <si>
    <t>OPS-100517</t>
  </si>
  <si>
    <t>OPS-100518</t>
  </si>
  <si>
    <t>OPS-100519</t>
  </si>
  <si>
    <t>OPS-100520</t>
  </si>
  <si>
    <t>OPS-100521</t>
  </si>
  <si>
    <t>OPS-100522</t>
  </si>
  <si>
    <t>OPS-100523</t>
  </si>
  <si>
    <t>OPS-100524</t>
  </si>
  <si>
    <t>OPS-100525</t>
  </si>
  <si>
    <t>OPS-100526</t>
  </si>
  <si>
    <t>OPS-100527</t>
  </si>
  <si>
    <t>OPS-100528</t>
  </si>
  <si>
    <t>OPS-100529</t>
  </si>
  <si>
    <t>OPS-100530</t>
  </si>
  <si>
    <t>OPS-100531</t>
  </si>
  <si>
    <t>OPS-100532</t>
  </si>
  <si>
    <t>OPS-100533</t>
  </si>
  <si>
    <t>OPS-100534</t>
  </si>
  <si>
    <t>OPS-100535</t>
  </si>
  <si>
    <t>OPS-100536</t>
  </si>
  <si>
    <t>OPS-100537</t>
  </si>
  <si>
    <t>OPS-100538</t>
  </si>
  <si>
    <t>OPS-100539</t>
  </si>
  <si>
    <t>OPS-100540</t>
  </si>
  <si>
    <t>OPS-100541</t>
  </si>
  <si>
    <t>OPS-100542</t>
  </si>
  <si>
    <t>OPS-100543</t>
  </si>
  <si>
    <t>OPS-100544</t>
  </si>
  <si>
    <t>OPS-100545</t>
  </si>
  <si>
    <t>OPS-100546</t>
  </si>
  <si>
    <t>OPS-100547</t>
  </si>
  <si>
    <t>OPS-100548</t>
  </si>
  <si>
    <t>OPS-100549</t>
  </si>
  <si>
    <t>OPS-100550</t>
  </si>
  <si>
    <t>OPS-100551</t>
  </si>
  <si>
    <t>OPS-100552</t>
  </si>
  <si>
    <t>OPS-100553</t>
  </si>
  <si>
    <t>OPS-100554</t>
  </si>
  <si>
    <t>OPS-100555</t>
  </si>
  <si>
    <t>OPS-100556</t>
  </si>
  <si>
    <t>OPS-100557</t>
  </si>
  <si>
    <t>OPS-100558</t>
  </si>
  <si>
    <t>OPS-100559</t>
  </si>
  <si>
    <t>OPS-100560</t>
  </si>
  <si>
    <t>OPS-100561</t>
  </si>
  <si>
    <t>OPS-100562</t>
  </si>
  <si>
    <t>OPS-100563</t>
  </si>
  <si>
    <t>OPS-100564</t>
  </si>
  <si>
    <t>OPS-100565</t>
  </si>
  <si>
    <t>OPS-100566</t>
  </si>
  <si>
    <t>OPS-100567</t>
  </si>
  <si>
    <t>OPS-100568</t>
  </si>
  <si>
    <t>OPS-100569</t>
  </si>
  <si>
    <t>OPS-100570</t>
  </si>
  <si>
    <t>OPS-100571</t>
  </si>
  <si>
    <t>OPS-100572</t>
  </si>
  <si>
    <t>OPS-100573</t>
  </si>
  <si>
    <t>OPS-100574</t>
  </si>
  <si>
    <t>OPS-100575</t>
  </si>
  <si>
    <t>OPS-100576</t>
  </si>
  <si>
    <t>OPS-100577</t>
  </si>
  <si>
    <t>OPS-100578</t>
  </si>
  <si>
    <t>OPS-100579</t>
  </si>
  <si>
    <t>OPS-100580</t>
  </si>
  <si>
    <t>OPS-100581</t>
  </si>
  <si>
    <t>OPS-100582</t>
  </si>
  <si>
    <t>OPS-100583</t>
  </si>
  <si>
    <t>OPS-100584</t>
  </si>
  <si>
    <t>OPS-100585</t>
  </si>
  <si>
    <t>OPS-100586</t>
  </si>
  <si>
    <t>OPS-100587</t>
  </si>
  <si>
    <t>OPS-100588</t>
  </si>
  <si>
    <t>OPS-100589</t>
  </si>
  <si>
    <t>OPS-100590</t>
  </si>
  <si>
    <t>OPS-100591</t>
  </si>
  <si>
    <t>OPS-100592</t>
  </si>
  <si>
    <t>OPS-100593</t>
  </si>
  <si>
    <t>OPS-100594</t>
  </si>
  <si>
    <t>OPS-100595</t>
  </si>
  <si>
    <t>OPS-100596</t>
  </si>
  <si>
    <t>OPS-100597</t>
  </si>
  <si>
    <t>OPS-100598</t>
  </si>
  <si>
    <t>OPS-100599</t>
  </si>
  <si>
    <t>OPS-100600</t>
  </si>
  <si>
    <t>OPS-100601</t>
  </si>
  <si>
    <t>OPS-100602</t>
  </si>
  <si>
    <t>OPS-100603</t>
  </si>
  <si>
    <t>OPS-100604</t>
  </si>
  <si>
    <t>OPS-100605</t>
  </si>
  <si>
    <t>OPS-100606</t>
  </si>
  <si>
    <t>OPS-100607</t>
  </si>
  <si>
    <t>OPS-100608</t>
  </si>
  <si>
    <t>OPS-100609</t>
  </si>
  <si>
    <t>OPS-100610</t>
  </si>
  <si>
    <t>OPS-100611</t>
  </si>
  <si>
    <t>OPS-100612</t>
  </si>
  <si>
    <t>OPS-100613</t>
  </si>
  <si>
    <t>OPS-100614</t>
  </si>
  <si>
    <t>OPS-100615</t>
  </si>
  <si>
    <t>OPS-100616</t>
  </si>
  <si>
    <t>OPS-100617</t>
  </si>
  <si>
    <t>OPS-100618</t>
  </si>
  <si>
    <t>OPS-100619</t>
  </si>
  <si>
    <t>OPS-100620</t>
  </si>
  <si>
    <t>OPS-100621</t>
  </si>
  <si>
    <t>OPS-100622</t>
  </si>
  <si>
    <t>OPS-100623</t>
  </si>
  <si>
    <t>OPS-100624</t>
  </si>
  <si>
    <t>OPS-100625</t>
  </si>
  <si>
    <t>OPS-100626</t>
  </si>
  <si>
    <t>OPS-100627</t>
  </si>
  <si>
    <t>OPS-100628</t>
  </si>
  <si>
    <t>OPS-100629</t>
  </si>
  <si>
    <t>OPS-100630</t>
  </si>
  <si>
    <t>OPS-100631</t>
  </si>
  <si>
    <t>OPS-100632</t>
  </si>
  <si>
    <t>OPS-100633</t>
  </si>
  <si>
    <t>OPS-100634</t>
  </si>
  <si>
    <t>OPS-100635</t>
  </si>
  <si>
    <t>OPS-100636</t>
  </si>
  <si>
    <t>OPS-100637</t>
  </si>
  <si>
    <t>OPS-100638</t>
  </si>
  <si>
    <t>OPS-100639</t>
  </si>
  <si>
    <t>OPS-100640</t>
  </si>
  <si>
    <t>OPS-100641</t>
  </si>
  <si>
    <t>OPS-100642</t>
  </si>
  <si>
    <t>OPS-100643</t>
  </si>
  <si>
    <t>OPS-100644</t>
  </si>
  <si>
    <t>OPS-100645</t>
  </si>
  <si>
    <t>OPS-100646</t>
  </si>
  <si>
    <t>OPS-100647</t>
  </si>
  <si>
    <t>OPS-100648</t>
  </si>
  <si>
    <t>OPS-100649</t>
  </si>
  <si>
    <t>OPS-100650</t>
  </si>
  <si>
    <t>OPS-100651</t>
  </si>
  <si>
    <t>OPS-100652</t>
  </si>
  <si>
    <t>OPS-100653</t>
  </si>
  <si>
    <t>OPS-100654</t>
  </si>
  <si>
    <t>OPS-100655</t>
  </si>
  <si>
    <t>OPS-100656</t>
  </si>
  <si>
    <t>OPS-100657</t>
  </si>
  <si>
    <t>OPS-100658</t>
  </si>
  <si>
    <t>OPS-100659</t>
  </si>
  <si>
    <t>OPS-100660</t>
  </si>
  <si>
    <t>OPS-100661</t>
  </si>
  <si>
    <t>OPS-100662</t>
  </si>
  <si>
    <t>OPS-100663</t>
  </si>
  <si>
    <t>OPS-100664</t>
  </si>
  <si>
    <t>OPS-100665</t>
  </si>
  <si>
    <t>OPS-100666</t>
  </si>
  <si>
    <t>OPS-100667</t>
  </si>
  <si>
    <t>OPS-100668</t>
  </si>
  <si>
    <t>OPS-100669</t>
  </si>
  <si>
    <t>OPS-100670</t>
  </si>
  <si>
    <t>OPS-100671</t>
  </si>
  <si>
    <t>OPS-100672</t>
  </si>
  <si>
    <t>OPS-100673</t>
  </si>
  <si>
    <t>OPS-100674</t>
  </si>
  <si>
    <t>OPS-100675</t>
  </si>
  <si>
    <t>OPS-100676</t>
  </si>
  <si>
    <t>OPS-100677</t>
  </si>
  <si>
    <t>OPS-100678</t>
  </si>
  <si>
    <t>OPS-100679</t>
  </si>
  <si>
    <t>OPS-100680</t>
  </si>
  <si>
    <t>OPS-100681</t>
  </si>
  <si>
    <t>OPS-100682</t>
  </si>
  <si>
    <t>OPS-100683</t>
  </si>
  <si>
    <t>OPS-100684</t>
  </si>
  <si>
    <t>OPS-100685</t>
  </si>
  <si>
    <t>OPS-100686</t>
  </si>
  <si>
    <t>OPS-100687</t>
  </si>
  <si>
    <t>OPS-100688</t>
  </si>
  <si>
    <t>OPS-100689</t>
  </si>
  <si>
    <t>OPS-100690</t>
  </si>
  <si>
    <t>OPS-100691</t>
  </si>
  <si>
    <t>OPS-100692</t>
  </si>
  <si>
    <t>OPS-100693</t>
  </si>
  <si>
    <t>OPS-100694</t>
  </si>
  <si>
    <t>OPS-100695</t>
  </si>
  <si>
    <t>OPS-100696</t>
  </si>
  <si>
    <t>OPS-100697</t>
  </si>
  <si>
    <t>OPS-100698</t>
  </si>
  <si>
    <t>OPS-100699</t>
  </si>
  <si>
    <t>OPS-100700</t>
  </si>
  <si>
    <t>OPS-100701</t>
  </si>
  <si>
    <t>OPS-100702</t>
  </si>
  <si>
    <t>OPS-100703</t>
  </si>
  <si>
    <t>OPS-100704</t>
  </si>
  <si>
    <t>OPS-100705</t>
  </si>
  <si>
    <t>OPS-100706</t>
  </si>
  <si>
    <t>OPS-100707</t>
  </si>
  <si>
    <t>OPS-100708</t>
  </si>
  <si>
    <t>OPS-100709</t>
  </si>
  <si>
    <t>OPS-100710</t>
  </si>
  <si>
    <t>OPS-100711</t>
  </si>
  <si>
    <t>OPS-100712</t>
  </si>
  <si>
    <t>OPS-100713</t>
  </si>
  <si>
    <t>OPS-100714</t>
  </si>
  <si>
    <t>OPS-100715</t>
  </si>
  <si>
    <t>OPS-100716</t>
  </si>
  <si>
    <t>OPS-100717</t>
  </si>
  <si>
    <t>OPS-100718</t>
  </si>
  <si>
    <t>OPS-100719</t>
  </si>
  <si>
    <t>OPS-100720</t>
  </si>
  <si>
    <t>OPS-100721</t>
  </si>
  <si>
    <t>OPS-100722</t>
  </si>
  <si>
    <t>OPS-100723</t>
  </si>
  <si>
    <t>OPS-100724</t>
  </si>
  <si>
    <t>OPS-100725</t>
  </si>
  <si>
    <t>OPS-100726</t>
  </si>
  <si>
    <t>OPS-100727</t>
  </si>
  <si>
    <t>OPS-100728</t>
  </si>
  <si>
    <t>OPS-100729</t>
  </si>
  <si>
    <t>OPS-100730</t>
  </si>
  <si>
    <t>OPS-100731</t>
  </si>
  <si>
    <t>OPS-100732</t>
  </si>
  <si>
    <t>OPS-100733</t>
  </si>
  <si>
    <t>OPS-100734</t>
  </si>
  <si>
    <t>OPS-100735</t>
  </si>
  <si>
    <t>OPS-100736</t>
  </si>
  <si>
    <t>OPS-100737</t>
  </si>
  <si>
    <t>OPS-100738</t>
  </si>
  <si>
    <t>OPS-100739</t>
  </si>
  <si>
    <t>OPS-100740</t>
  </si>
  <si>
    <t>OPS-100741</t>
  </si>
  <si>
    <t>OPS-100742</t>
  </si>
  <si>
    <t>OPS-100743</t>
  </si>
  <si>
    <t>OPS-100744</t>
  </si>
  <si>
    <t>OPS-100745</t>
  </si>
  <si>
    <t>OPS-100746</t>
  </si>
  <si>
    <t>OPS-100747</t>
  </si>
  <si>
    <t>OPS-100748</t>
  </si>
  <si>
    <t>OPS-100749</t>
  </si>
  <si>
    <t>OPS-100750</t>
  </si>
  <si>
    <t>OPS-100751</t>
  </si>
  <si>
    <t>OPS-100752</t>
  </si>
  <si>
    <t>OPS-100753</t>
  </si>
  <si>
    <t>OPS-100754</t>
  </si>
  <si>
    <t>OPS-100755</t>
  </si>
  <si>
    <t>OPS-100756</t>
  </si>
  <si>
    <t>OPS-100757</t>
  </si>
  <si>
    <t>OPS-100758</t>
  </si>
  <si>
    <t>OPS-100759</t>
  </si>
  <si>
    <t>OPS-100760</t>
  </si>
  <si>
    <t>OPS-100761</t>
  </si>
  <si>
    <t>OPS-100762</t>
  </si>
  <si>
    <t>OPS-100763</t>
  </si>
  <si>
    <t>OPS-100764</t>
  </si>
  <si>
    <t>OPS-100765</t>
  </si>
  <si>
    <t>OPS-100766</t>
  </si>
  <si>
    <t>OPS-100767</t>
  </si>
  <si>
    <t>OPS-100768</t>
  </si>
  <si>
    <t>OPS-100769</t>
  </si>
  <si>
    <t>OPS-100770</t>
  </si>
  <si>
    <t>OPS-100771</t>
  </si>
  <si>
    <t>OPS-100772</t>
  </si>
  <si>
    <t>OPS-100773</t>
  </si>
  <si>
    <t>OPS-100774</t>
  </si>
  <si>
    <t>OPS-100775</t>
  </si>
  <si>
    <t>OPS-100776</t>
  </si>
  <si>
    <t>OPS-100777</t>
  </si>
  <si>
    <t>OPS-100778</t>
  </si>
  <si>
    <t>OPS-100779</t>
  </si>
  <si>
    <t>OPS-100780</t>
  </si>
  <si>
    <t>OPS-100781</t>
  </si>
  <si>
    <t>OPS-100782</t>
  </si>
  <si>
    <t>OPS-100783</t>
  </si>
  <si>
    <t>OPS-100784</t>
  </si>
  <si>
    <t>OPS-100785</t>
  </si>
  <si>
    <t>OPS-100786</t>
  </si>
  <si>
    <t>OPS-100787</t>
  </si>
  <si>
    <t>OPS-100788</t>
  </si>
  <si>
    <t>OPS-100789</t>
  </si>
  <si>
    <t>OPS-100790</t>
  </si>
  <si>
    <t>OPS-100791</t>
  </si>
  <si>
    <t>OPS-100792</t>
  </si>
  <si>
    <t>OPS-100793</t>
  </si>
  <si>
    <t>OPS-100794</t>
  </si>
  <si>
    <t>OPS-100795</t>
  </si>
  <si>
    <t>OPS-100796</t>
  </si>
  <si>
    <t>OPS-100797</t>
  </si>
  <si>
    <t>OPS-100798</t>
  </si>
  <si>
    <t>OPS-100799</t>
  </si>
  <si>
    <t>OPS-100800</t>
  </si>
  <si>
    <t>OPS-100801</t>
  </si>
  <si>
    <t>OPS-100802</t>
  </si>
  <si>
    <t>OPS-100803</t>
  </si>
  <si>
    <t>OPS-100804</t>
  </si>
  <si>
    <t>OPS-100805</t>
  </si>
  <si>
    <t>OPS-100806</t>
  </si>
  <si>
    <t>OPS-100807</t>
  </si>
  <si>
    <t>OPS-100808</t>
  </si>
  <si>
    <t>OPS-100809</t>
  </si>
  <si>
    <t>OPS-100810</t>
  </si>
  <si>
    <t>OPS-100811</t>
  </si>
  <si>
    <t>OPS-100812</t>
  </si>
  <si>
    <t>OPS-100813</t>
  </si>
  <si>
    <t>OPS-100814</t>
  </si>
  <si>
    <t>OPS-100815</t>
  </si>
  <si>
    <t>OPS-100816</t>
  </si>
  <si>
    <t>OPS-100817</t>
  </si>
  <si>
    <t>OPS-100818</t>
  </si>
  <si>
    <t>OPS-100819</t>
  </si>
  <si>
    <t>OPS-100820</t>
  </si>
  <si>
    <t>OPS-100821</t>
  </si>
  <si>
    <t>OPS-100822</t>
  </si>
  <si>
    <t>OPS-100823</t>
  </si>
  <si>
    <t>OPS-100824</t>
  </si>
  <si>
    <t>OPS-100825</t>
  </si>
  <si>
    <t>OPS-100826</t>
  </si>
  <si>
    <t>OPS-100827</t>
  </si>
  <si>
    <t>OPS-100828</t>
  </si>
  <si>
    <t>OPS-100829</t>
  </si>
  <si>
    <t>OPS-100830</t>
  </si>
  <si>
    <t>OPS-100831</t>
  </si>
  <si>
    <t>OPS-100832</t>
  </si>
  <si>
    <t>OPS-100833</t>
  </si>
  <si>
    <t>OPS-100834</t>
  </si>
  <si>
    <t>OPS-100835</t>
  </si>
  <si>
    <t>OPS-100836</t>
  </si>
  <si>
    <t>OPS-100837</t>
  </si>
  <si>
    <t>OPS-100838</t>
  </si>
  <si>
    <t>OPS-100839</t>
  </si>
  <si>
    <t>OPS-100840</t>
  </si>
  <si>
    <t>OPS-100841</t>
  </si>
  <si>
    <t>OPS-100842</t>
  </si>
  <si>
    <t>OPS-100843</t>
  </si>
  <si>
    <t>OPS-100844</t>
  </si>
  <si>
    <t>OPS-100845</t>
  </si>
  <si>
    <t>OPS-100846</t>
  </si>
  <si>
    <t>OPS-100847</t>
  </si>
  <si>
    <t>OPS-100848</t>
  </si>
  <si>
    <t>OPS-100849</t>
  </si>
  <si>
    <t>OPS-100850</t>
  </si>
  <si>
    <t>OPS-100851</t>
  </si>
  <si>
    <t>OPS-100852</t>
  </si>
  <si>
    <t>OPS-100853</t>
  </si>
  <si>
    <t>OPS-100854</t>
  </si>
  <si>
    <t>OPS-100855</t>
  </si>
  <si>
    <t>OPS-100856</t>
  </si>
  <si>
    <t>OPS-100857</t>
  </si>
  <si>
    <t>OPS-100858</t>
  </si>
  <si>
    <t>OPS-100859</t>
  </si>
  <si>
    <t>OPS-100860</t>
  </si>
  <si>
    <t>OPS-100861</t>
  </si>
  <si>
    <t>OPS-100862</t>
  </si>
  <si>
    <t>OPS-100863</t>
  </si>
  <si>
    <t>OPS-100864</t>
  </si>
  <si>
    <t>OPS-100865</t>
  </si>
  <si>
    <t>OPS-100866</t>
  </si>
  <si>
    <t>OPS-100867</t>
  </si>
  <si>
    <t>OPS-100868</t>
  </si>
  <si>
    <t>OPS-100869</t>
  </si>
  <si>
    <t>OPS-100870</t>
  </si>
  <si>
    <t>OPS-100871</t>
  </si>
  <si>
    <t>OPS-100872</t>
  </si>
  <si>
    <t>OPS-100873</t>
  </si>
  <si>
    <t>OPS-100874</t>
  </si>
  <si>
    <t>OPS-100875</t>
  </si>
  <si>
    <t>OPS-100876</t>
  </si>
  <si>
    <t>OPS-100877</t>
  </si>
  <si>
    <t>OPS-100878</t>
  </si>
  <si>
    <t>OPS-100879</t>
  </si>
  <si>
    <t>OPS-100880</t>
  </si>
  <si>
    <t>OPS-100881</t>
  </si>
  <si>
    <t>OPS-100882</t>
  </si>
  <si>
    <t>OPS-100883</t>
  </si>
  <si>
    <t>OPS-100884</t>
  </si>
  <si>
    <t>OPS-100885</t>
  </si>
  <si>
    <t>OPS-100886</t>
  </si>
  <si>
    <t>OPS-100887</t>
  </si>
  <si>
    <t>OPS-100888</t>
  </si>
  <si>
    <t>OPS-100889</t>
  </si>
  <si>
    <t>OPS-100890</t>
  </si>
  <si>
    <t>OPS-100891</t>
  </si>
  <si>
    <t>OPS-100892</t>
  </si>
  <si>
    <t>OPS-100893</t>
  </si>
  <si>
    <t>OPS-100894</t>
  </si>
  <si>
    <t>OPS-100895</t>
  </si>
  <si>
    <t>OPS-100896</t>
  </si>
  <si>
    <t>OPS-100897</t>
  </si>
  <si>
    <t>OPS-100898</t>
  </si>
  <si>
    <t>OPS-100899</t>
  </si>
  <si>
    <t>OPS-100900</t>
  </si>
  <si>
    <t>OPS-100901</t>
  </si>
  <si>
    <t>Workplace services</t>
  </si>
  <si>
    <t>OPS-100902</t>
  </si>
  <si>
    <t>OPS-100903</t>
  </si>
  <si>
    <t>OPS-100904</t>
  </si>
  <si>
    <t>OPS-100905</t>
  </si>
  <si>
    <t>OPS-100906</t>
  </si>
  <si>
    <t>OPS-100907</t>
  </si>
  <si>
    <t>OPS-100908</t>
  </si>
  <si>
    <t>OPS-100909</t>
  </si>
  <si>
    <t>OPS-100910</t>
  </si>
  <si>
    <t>OPS-100911</t>
  </si>
  <si>
    <t>OPS-100912</t>
  </si>
  <si>
    <t>OPS-100913</t>
  </si>
  <si>
    <t>OPS-100914</t>
  </si>
  <si>
    <t>OPS-100915</t>
  </si>
  <si>
    <t>OPS-100916</t>
  </si>
  <si>
    <t>OPS-100917</t>
  </si>
  <si>
    <t>OPS-100918</t>
  </si>
  <si>
    <t>OPS-100919</t>
  </si>
  <si>
    <t>OPS-100920</t>
  </si>
  <si>
    <t>OPS-100921</t>
  </si>
  <si>
    <t>OPS-100922</t>
  </si>
  <si>
    <t>OPS-100923</t>
  </si>
  <si>
    <t>OPS-100924</t>
  </si>
  <si>
    <t>OPS-100925</t>
  </si>
  <si>
    <t>OPS-100926</t>
  </si>
  <si>
    <t>OPS-100927</t>
  </si>
  <si>
    <t>OPS-100928</t>
  </si>
  <si>
    <t>OPS-100929</t>
  </si>
  <si>
    <t>OPS-100930</t>
  </si>
  <si>
    <t>OPS-100931</t>
  </si>
  <si>
    <t>OPS-100932</t>
  </si>
  <si>
    <t>OPS-100933</t>
  </si>
  <si>
    <t>OPS-100934</t>
  </si>
  <si>
    <t>OPS-100935</t>
  </si>
  <si>
    <t>OPS-100936</t>
  </si>
  <si>
    <t>OPS-100937</t>
  </si>
  <si>
    <t>OPS-100938</t>
  </si>
  <si>
    <t>OPS-100939</t>
  </si>
  <si>
    <t>OPS-100940</t>
  </si>
  <si>
    <t>OPS-100941</t>
  </si>
  <si>
    <t>OPS-100942</t>
  </si>
  <si>
    <t>OPS-100943</t>
  </si>
  <si>
    <t>OPS-100944</t>
  </si>
  <si>
    <t>OPS-100945</t>
  </si>
  <si>
    <t>OPS-100946</t>
  </si>
  <si>
    <t>OPS-100947</t>
  </si>
  <si>
    <t>OPS-100948</t>
  </si>
  <si>
    <t>OPS-100949</t>
  </si>
  <si>
    <t>OPS-100950</t>
  </si>
  <si>
    <t>OPS-100951</t>
  </si>
  <si>
    <t>OPS-100952</t>
  </si>
  <si>
    <t>OPS-100953</t>
  </si>
  <si>
    <t>OPS-100954</t>
  </si>
  <si>
    <t>OPS-100955</t>
  </si>
  <si>
    <t>OPS-100956</t>
  </si>
  <si>
    <t>OPS-100957</t>
  </si>
  <si>
    <t>OPS-100958</t>
  </si>
  <si>
    <t>OPS-100959</t>
  </si>
  <si>
    <t>OPS-100960</t>
  </si>
  <si>
    <t>OPS-100961</t>
  </si>
  <si>
    <t>OPS-100962</t>
  </si>
  <si>
    <t>OPS-100963</t>
  </si>
  <si>
    <t>OPS-100964</t>
  </si>
  <si>
    <t>OPS-100965</t>
  </si>
  <si>
    <t>OPS-100966</t>
  </si>
  <si>
    <t>OPS-100967</t>
  </si>
  <si>
    <t>OPS-100968</t>
  </si>
  <si>
    <t>OPS-100969</t>
  </si>
  <si>
    <t>OPS-100970</t>
  </si>
  <si>
    <t>OPS-100971</t>
  </si>
  <si>
    <t>OPS-100972</t>
  </si>
  <si>
    <t>OPS-100973</t>
  </si>
  <si>
    <t>OPS-100974</t>
  </si>
  <si>
    <t>OPS-100975</t>
  </si>
  <si>
    <t>OPS-100976</t>
  </si>
  <si>
    <t>OPS-100977</t>
  </si>
  <si>
    <t>OPS-100978</t>
  </si>
  <si>
    <t>OPS-100979</t>
  </si>
  <si>
    <t>OPS-100980</t>
  </si>
  <si>
    <t>OPS-100981</t>
  </si>
  <si>
    <t>OPS-100982</t>
  </si>
  <si>
    <t>OPS-100983</t>
  </si>
  <si>
    <t>OPS-100984</t>
  </si>
  <si>
    <t>OPS-100985</t>
  </si>
  <si>
    <t>OPS-100986</t>
  </si>
  <si>
    <t>OPS-100987</t>
  </si>
  <si>
    <t>OPS-100988</t>
  </si>
  <si>
    <t>OPS-100989</t>
  </si>
  <si>
    <t>OPS-100990</t>
  </si>
  <si>
    <t>OPS-100991</t>
  </si>
  <si>
    <t>OPS-100992</t>
  </si>
  <si>
    <t>OPS-100993</t>
  </si>
  <si>
    <t>OPS-100994</t>
  </si>
  <si>
    <t>OPS-100995</t>
  </si>
  <si>
    <t>OPS-100996</t>
  </si>
  <si>
    <t>OPS-100997</t>
  </si>
  <si>
    <t>OPS-100998</t>
  </si>
  <si>
    <t>OPS-100999</t>
  </si>
  <si>
    <t>OPS-101000</t>
  </si>
  <si>
    <t>OPS-101001</t>
  </si>
  <si>
    <t>OPS-101002</t>
  </si>
  <si>
    <t>OPS-101003</t>
  </si>
  <si>
    <t>OPS-101004</t>
  </si>
  <si>
    <t>OPS-101005</t>
  </si>
  <si>
    <t>OPS-101006</t>
  </si>
  <si>
    <t>OPS-101007</t>
  </si>
  <si>
    <t>OPS-101008</t>
  </si>
  <si>
    <t>OPS-101009</t>
  </si>
  <si>
    <t>OPS-101010</t>
  </si>
  <si>
    <t>OPS-101011</t>
  </si>
  <si>
    <t>OPS-101012</t>
  </si>
  <si>
    <t>OPS-101013</t>
  </si>
  <si>
    <t>OPS-101014</t>
  </si>
  <si>
    <t>OPS-101015</t>
  </si>
  <si>
    <t>OPS-101016</t>
  </si>
  <si>
    <t>OPS-101017</t>
  </si>
  <si>
    <t>OPS-101018</t>
  </si>
  <si>
    <t>OPS-101019</t>
  </si>
  <si>
    <t>OPS-101020</t>
  </si>
  <si>
    <t>OPS-101021</t>
  </si>
  <si>
    <t>OPS-101022</t>
  </si>
  <si>
    <t>OPS-101023</t>
  </si>
  <si>
    <t>OPS-101024</t>
  </si>
  <si>
    <t>OPS-101025</t>
  </si>
  <si>
    <t>OPS-101026</t>
  </si>
  <si>
    <t>OPS-101027</t>
  </si>
  <si>
    <t>OPS-101028</t>
  </si>
  <si>
    <t>OPS-101029</t>
  </si>
  <si>
    <t>OPS-101030</t>
  </si>
  <si>
    <t>OPS-101031</t>
  </si>
  <si>
    <t>OPS-101032</t>
  </si>
  <si>
    <t>OPS-101033</t>
  </si>
  <si>
    <t>OPS-101034</t>
  </si>
  <si>
    <t>OPS-101035</t>
  </si>
  <si>
    <t>OPS-101036</t>
  </si>
  <si>
    <t>OPS-101037</t>
  </si>
  <si>
    <t>OPS-101038</t>
  </si>
  <si>
    <t>OPS-101039</t>
  </si>
  <si>
    <t>OPS-101040</t>
  </si>
  <si>
    <t>OPS-101041</t>
  </si>
  <si>
    <t>OPS-101042</t>
  </si>
  <si>
    <t>OPS-101043</t>
  </si>
  <si>
    <t>OPS-101044</t>
  </si>
  <si>
    <t>OPS-101045</t>
  </si>
  <si>
    <t>OPS-101046</t>
  </si>
  <si>
    <t>OPS-101047</t>
  </si>
  <si>
    <t>OPS-101048</t>
  </si>
  <si>
    <t>OPS-101049</t>
  </si>
  <si>
    <t>OPS-101050</t>
  </si>
  <si>
    <t>OPS-101051</t>
  </si>
  <si>
    <t>OPS-101052</t>
  </si>
  <si>
    <t>OPS-101053</t>
  </si>
  <si>
    <t>OPS-101054</t>
  </si>
  <si>
    <t>OPS-101055</t>
  </si>
  <si>
    <t>OPS-101056</t>
  </si>
  <si>
    <t>OPS-101057</t>
  </si>
  <si>
    <t>OPS-101058</t>
  </si>
  <si>
    <t>OPS-101059</t>
  </si>
  <si>
    <t>OPS-101060</t>
  </si>
  <si>
    <t>OPS-101061</t>
  </si>
  <si>
    <t>OPS-101062</t>
  </si>
  <si>
    <t>OPS-101063</t>
  </si>
  <si>
    <t>OPS-101064</t>
  </si>
  <si>
    <t>OPS-101065</t>
  </si>
  <si>
    <t>OPS-101066</t>
  </si>
  <si>
    <t>OPS-101067</t>
  </si>
  <si>
    <t>OPS-101068</t>
  </si>
  <si>
    <t>OPS-101069</t>
  </si>
  <si>
    <t>OPS-101070</t>
  </si>
  <si>
    <t>OPS-101071</t>
  </si>
  <si>
    <t>OPS-101072</t>
  </si>
  <si>
    <t>OPS-101073</t>
  </si>
  <si>
    <t>OPS-101074</t>
  </si>
  <si>
    <t>OPS-101075</t>
  </si>
  <si>
    <t>OPS-101076</t>
  </si>
  <si>
    <t>OPS-101077</t>
  </si>
  <si>
    <t>OPS-101078</t>
  </si>
  <si>
    <t>OPS-101079</t>
  </si>
  <si>
    <t>OPS-101080</t>
  </si>
  <si>
    <t>OPS-101081</t>
  </si>
  <si>
    <t>OPS-101082</t>
  </si>
  <si>
    <t>OPS-101083</t>
  </si>
  <si>
    <t>OPS-101084</t>
  </si>
  <si>
    <t>OPS-101085</t>
  </si>
  <si>
    <t>OPS-101086</t>
  </si>
  <si>
    <t>OPS-101087</t>
  </si>
  <si>
    <t>OPS-101088</t>
  </si>
  <si>
    <t>OPS-101089</t>
  </si>
  <si>
    <t>OPS-101090</t>
  </si>
  <si>
    <t>OPS-101091</t>
  </si>
  <si>
    <t>OPS-101092</t>
  </si>
  <si>
    <t>OPS-101093</t>
  </si>
  <si>
    <t>OPS-101094</t>
  </si>
  <si>
    <t>OPS-101095</t>
  </si>
  <si>
    <t>OPS-101096</t>
  </si>
  <si>
    <t>OPS-101097</t>
  </si>
  <si>
    <t>OPS-101098</t>
  </si>
  <si>
    <t>OPS-101099</t>
  </si>
  <si>
    <t>OPS-101100</t>
  </si>
  <si>
    <t>OPS-101101</t>
  </si>
  <si>
    <t>North  West</t>
  </si>
  <si>
    <t>OPS-101102</t>
  </si>
  <si>
    <t>OPS-101103</t>
  </si>
  <si>
    <t>OPS-101104</t>
  </si>
  <si>
    <t>OPS-101105</t>
  </si>
  <si>
    <t>OPS-101106</t>
  </si>
  <si>
    <t>OPS-101107</t>
  </si>
  <si>
    <t>OPS-101108</t>
  </si>
  <si>
    <t>OPS-101109</t>
  </si>
  <si>
    <t>OPS-101110</t>
  </si>
  <si>
    <t>OPS-101111</t>
  </si>
  <si>
    <t>OPS-101112</t>
  </si>
  <si>
    <t>OPS-101113</t>
  </si>
  <si>
    <t>OPS-101114</t>
  </si>
  <si>
    <t>OPS-101115</t>
  </si>
  <si>
    <t>OPS-101116</t>
  </si>
  <si>
    <t>OPS-101117</t>
  </si>
  <si>
    <t>OPS-101118</t>
  </si>
  <si>
    <t>OPS-101119</t>
  </si>
  <si>
    <t>OPS-101120</t>
  </si>
  <si>
    <t>OPS-101121</t>
  </si>
  <si>
    <t>OPS-101122</t>
  </si>
  <si>
    <t>OPS-101123</t>
  </si>
  <si>
    <t>OPS-101124</t>
  </si>
  <si>
    <t>OPS-101125</t>
  </si>
  <si>
    <t>OPS-101126</t>
  </si>
  <si>
    <t>OPS-101127</t>
  </si>
  <si>
    <t>OPS-101128</t>
  </si>
  <si>
    <t>OPS-101129</t>
  </si>
  <si>
    <t>OPS-101130</t>
  </si>
  <si>
    <t>OPS-101131</t>
  </si>
  <si>
    <t>OPS-101132</t>
  </si>
  <si>
    <t>OPS-101133</t>
  </si>
  <si>
    <t>OPS-101134</t>
  </si>
  <si>
    <t>OPS-101135</t>
  </si>
  <si>
    <t>OPS-101136</t>
  </si>
  <si>
    <t>OPS-101137</t>
  </si>
  <si>
    <t>OPS-101138</t>
  </si>
  <si>
    <t>OPS-101139</t>
  </si>
  <si>
    <t>OPS-101140</t>
  </si>
  <si>
    <t>OPS-101141</t>
  </si>
  <si>
    <t>OPS-101142</t>
  </si>
  <si>
    <t>OPS-101143</t>
  </si>
  <si>
    <t>OPS-101144</t>
  </si>
  <si>
    <t>OPS-101145</t>
  </si>
  <si>
    <t>OPS-101146</t>
  </si>
  <si>
    <t>OPS-101147</t>
  </si>
  <si>
    <t>OPS-101148</t>
  </si>
  <si>
    <t>OPS-101149</t>
  </si>
  <si>
    <t>OPS-101150</t>
  </si>
  <si>
    <t>OPS-101151</t>
  </si>
  <si>
    <t>OPS-101152</t>
  </si>
  <si>
    <t>OPS-101153</t>
  </si>
  <si>
    <t>OPS-101154</t>
  </si>
  <si>
    <t>OPS-101155</t>
  </si>
  <si>
    <t>OPS-101156</t>
  </si>
  <si>
    <t>OPS-101157</t>
  </si>
  <si>
    <t>OPS-101158</t>
  </si>
  <si>
    <t>OPS-101159</t>
  </si>
  <si>
    <t>OPS-101160</t>
  </si>
  <si>
    <t>OPS-101161</t>
  </si>
  <si>
    <t>OPS-101162</t>
  </si>
  <si>
    <t>OPS-101163</t>
  </si>
  <si>
    <t>OPS-101164</t>
  </si>
  <si>
    <t>OPS-101165</t>
  </si>
  <si>
    <t>OPS-101166</t>
  </si>
  <si>
    <t>OPS-101167</t>
  </si>
  <si>
    <t>OPS-101168</t>
  </si>
  <si>
    <t>OPS-101169</t>
  </si>
  <si>
    <t>OPS-101170</t>
  </si>
  <si>
    <t>OPS-101171</t>
  </si>
  <si>
    <t>OPS-101172</t>
  </si>
  <si>
    <t>OPS-101173</t>
  </si>
  <si>
    <t>OPS-101174</t>
  </si>
  <si>
    <t>OPS-101175</t>
  </si>
  <si>
    <t>OPS-101176</t>
  </si>
  <si>
    <t>OPS-101177</t>
  </si>
  <si>
    <t>OPS-101178</t>
  </si>
  <si>
    <t>OPS-101179</t>
  </si>
  <si>
    <t>OPS-101180</t>
  </si>
  <si>
    <t>OPS-101181</t>
  </si>
  <si>
    <t>OPS-101182</t>
  </si>
  <si>
    <t>OPS-101183</t>
  </si>
  <si>
    <t>OPS-101184</t>
  </si>
  <si>
    <t>OPS-101185</t>
  </si>
  <si>
    <t>OPS-101186</t>
  </si>
  <si>
    <t>OPS-101187</t>
  </si>
  <si>
    <t>OPS-101188</t>
  </si>
  <si>
    <t>OPS-101189</t>
  </si>
  <si>
    <t>OPS-101190</t>
  </si>
  <si>
    <t>OPS-101191</t>
  </si>
  <si>
    <t>OPS-101192</t>
  </si>
  <si>
    <t>OPS-101193</t>
  </si>
  <si>
    <t>OPS-101194</t>
  </si>
  <si>
    <t>OPS-101195</t>
  </si>
  <si>
    <t>OPS-101196</t>
  </si>
  <si>
    <t>OPS-101197</t>
  </si>
  <si>
    <t>OPS-101198</t>
  </si>
  <si>
    <t>OPS-101199</t>
  </si>
  <si>
    <t>OPS-101200</t>
  </si>
  <si>
    <t>OPS-101201</t>
  </si>
  <si>
    <t>OPS-101202</t>
  </si>
  <si>
    <t>OPS-101203</t>
  </si>
  <si>
    <t>OPS-101204</t>
  </si>
  <si>
    <t>OPS-101205</t>
  </si>
  <si>
    <t>OPS-101206</t>
  </si>
  <si>
    <t>OPS-101207</t>
  </si>
  <si>
    <t>OPS-101208</t>
  </si>
  <si>
    <t>OPS-101209</t>
  </si>
  <si>
    <t>OPS-101210</t>
  </si>
  <si>
    <t>OPS-101211</t>
  </si>
  <si>
    <t>OPS-101212</t>
  </si>
  <si>
    <t>OPS-101213</t>
  </si>
  <si>
    <t>OPS-101214</t>
  </si>
  <si>
    <t>OPS-101215</t>
  </si>
  <si>
    <t>OPS-101216</t>
  </si>
  <si>
    <t>OPS-101217</t>
  </si>
  <si>
    <t>OPS-101218</t>
  </si>
  <si>
    <t>OPS-101219</t>
  </si>
  <si>
    <t>OPS-101220</t>
  </si>
  <si>
    <t>OPS-101221</t>
  </si>
  <si>
    <t>OPS-101222</t>
  </si>
  <si>
    <t>OPS-101223</t>
  </si>
  <si>
    <t>OPS-101224</t>
  </si>
  <si>
    <t>OPS-101225</t>
  </si>
  <si>
    <t>OPS-101226</t>
  </si>
  <si>
    <t>OPS-101227</t>
  </si>
  <si>
    <t>OPS-101228</t>
  </si>
  <si>
    <t>OPS-101229</t>
  </si>
  <si>
    <t>OPS-101230</t>
  </si>
  <si>
    <t>OPS-101231</t>
  </si>
  <si>
    <t>OPS-101232</t>
  </si>
  <si>
    <t>OPS-101233</t>
  </si>
  <si>
    <t>OPS-101234</t>
  </si>
  <si>
    <t>OPS-101235</t>
  </si>
  <si>
    <t>OPS-101236</t>
  </si>
  <si>
    <t>OPS-101237</t>
  </si>
  <si>
    <t>OPS-101238</t>
  </si>
  <si>
    <t>OPS-101239</t>
  </si>
  <si>
    <t>OPS-101240</t>
  </si>
  <si>
    <t>OPS-101241</t>
  </si>
  <si>
    <t>OPS-101242</t>
  </si>
  <si>
    <t>OPS-101243</t>
  </si>
  <si>
    <t>OPS-101244</t>
  </si>
  <si>
    <t>OPS-101245</t>
  </si>
  <si>
    <t>OPS-101246</t>
  </si>
  <si>
    <t>OPS-101247</t>
  </si>
  <si>
    <t>OPS-101248</t>
  </si>
  <si>
    <t>OPS-101249</t>
  </si>
  <si>
    <t>OPS-101250</t>
  </si>
  <si>
    <t>OPS-101251</t>
  </si>
  <si>
    <t>OPS-101252</t>
  </si>
  <si>
    <t>OPS-101253</t>
  </si>
  <si>
    <t>OPS-101254</t>
  </si>
  <si>
    <t>OPS-101255</t>
  </si>
  <si>
    <t>OPS-101256</t>
  </si>
  <si>
    <t>OPS-101257</t>
  </si>
  <si>
    <t>OPS-101258</t>
  </si>
  <si>
    <t>OPS-101259</t>
  </si>
  <si>
    <t>OPS-101260</t>
  </si>
  <si>
    <t>OPS-101261</t>
  </si>
  <si>
    <t>OPS-101262</t>
  </si>
  <si>
    <t>OPS-101263</t>
  </si>
  <si>
    <t>OPS-101264</t>
  </si>
  <si>
    <t>OPS-101265</t>
  </si>
  <si>
    <t>OPS-101266</t>
  </si>
  <si>
    <t>OPS-101267</t>
  </si>
  <si>
    <t>OPS-101268</t>
  </si>
  <si>
    <t>OPS-101269</t>
  </si>
  <si>
    <t>OPS-101270</t>
  </si>
  <si>
    <t>OPS-101271</t>
  </si>
  <si>
    <t>OPS-101272</t>
  </si>
  <si>
    <t>OPS-101273</t>
  </si>
  <si>
    <t>OPS-101274</t>
  </si>
  <si>
    <t>OPS-101275</t>
  </si>
  <si>
    <t>OPS-101276</t>
  </si>
  <si>
    <t>OPS-101277</t>
  </si>
  <si>
    <t>OPS-101278</t>
  </si>
  <si>
    <t>OPS-101279</t>
  </si>
  <si>
    <t>OPS-101280</t>
  </si>
  <si>
    <t>OPS-101281</t>
  </si>
  <si>
    <t>OPS-101282</t>
  </si>
  <si>
    <t>OPS-101283</t>
  </si>
  <si>
    <t>OPS-101284</t>
  </si>
  <si>
    <t>OPS-101285</t>
  </si>
  <si>
    <t>OPS-101286</t>
  </si>
  <si>
    <t>OPS-101287</t>
  </si>
  <si>
    <t>OPS-101288</t>
  </si>
  <si>
    <t>OPS-101289</t>
  </si>
  <si>
    <t>OPS-101290</t>
  </si>
  <si>
    <t>OPS-101291</t>
  </si>
  <si>
    <t>OPS-101292</t>
  </si>
  <si>
    <t>OPS-101293</t>
  </si>
  <si>
    <t>OPS-101294</t>
  </si>
  <si>
    <t>OPS-101295</t>
  </si>
  <si>
    <t>OPS-101296</t>
  </si>
  <si>
    <t>OPS-101297</t>
  </si>
  <si>
    <t>OPS-101298</t>
  </si>
  <si>
    <t>OPS-101299</t>
  </si>
  <si>
    <t>OPS-101300</t>
  </si>
  <si>
    <t>OPS-101301</t>
  </si>
  <si>
    <t>OPS-101302</t>
  </si>
  <si>
    <t>OPS-101303</t>
  </si>
  <si>
    <t>OPS-101304</t>
  </si>
  <si>
    <t>OPS-101305</t>
  </si>
  <si>
    <t>OPS-101306</t>
  </si>
  <si>
    <t>OPS-101307</t>
  </si>
  <si>
    <t>OPS-101308</t>
  </si>
  <si>
    <t>OPS-101309</t>
  </si>
  <si>
    <t>OPS-101310</t>
  </si>
  <si>
    <t>OPS-101311</t>
  </si>
  <si>
    <t>OPS-101312</t>
  </si>
  <si>
    <t>OPS-101313</t>
  </si>
  <si>
    <t>OPS-101314</t>
  </si>
  <si>
    <t>OPS-101315</t>
  </si>
  <si>
    <t>OPS-101316</t>
  </si>
  <si>
    <t>OPS-101317</t>
  </si>
  <si>
    <t>OPS-101318</t>
  </si>
  <si>
    <t>OPS-101319</t>
  </si>
  <si>
    <t>OPS-101320</t>
  </si>
  <si>
    <t>OPS-101321</t>
  </si>
  <si>
    <t>OPS-101322</t>
  </si>
  <si>
    <t>OPS-101323</t>
  </si>
  <si>
    <t>OPS-101324</t>
  </si>
  <si>
    <t>OPS-101325</t>
  </si>
  <si>
    <t>OPS-101326</t>
  </si>
  <si>
    <t>OPS-101327</t>
  </si>
  <si>
    <t>OPS-101328</t>
  </si>
  <si>
    <t>OPS-101329</t>
  </si>
  <si>
    <t>OPS-101330</t>
  </si>
  <si>
    <t>OPS-101331</t>
  </si>
  <si>
    <t>OPS-101332</t>
  </si>
  <si>
    <t>OPS-101333</t>
  </si>
  <si>
    <t>OPS-101334</t>
  </si>
  <si>
    <t>OPS-101335</t>
  </si>
  <si>
    <t>OPS-101336</t>
  </si>
  <si>
    <t>OPS-101337</t>
  </si>
  <si>
    <t>OPS-101338</t>
  </si>
  <si>
    <t>OPS-101339</t>
  </si>
  <si>
    <t>OPS-101340</t>
  </si>
  <si>
    <t>OPS-101341</t>
  </si>
  <si>
    <t>OPS-101342</t>
  </si>
  <si>
    <t>OPS-101343</t>
  </si>
  <si>
    <t>OPS-101344</t>
  </si>
  <si>
    <t>OPS-101345</t>
  </si>
  <si>
    <t>OPS-101346</t>
  </si>
  <si>
    <t>OPS-101347</t>
  </si>
  <si>
    <t>OPS-101348</t>
  </si>
  <si>
    <t>OPS-101349</t>
  </si>
  <si>
    <t>OPS-101350</t>
  </si>
  <si>
    <t>OPS-101351</t>
  </si>
  <si>
    <t>OPS-101352</t>
  </si>
  <si>
    <t>OPS-101353</t>
  </si>
  <si>
    <t>OPS-101354</t>
  </si>
  <si>
    <t>OPS-101355</t>
  </si>
  <si>
    <t>OPS-101356</t>
  </si>
  <si>
    <t>OPS-101357</t>
  </si>
  <si>
    <t>OPS-101358</t>
  </si>
  <si>
    <t>OPS-101359</t>
  </si>
  <si>
    <t>OPS-101360</t>
  </si>
  <si>
    <t>OPS-101361</t>
  </si>
  <si>
    <t>OPS-101362</t>
  </si>
  <si>
    <t>OPS-101363</t>
  </si>
  <si>
    <t>OPS-101364</t>
  </si>
  <si>
    <t>OPS-101365</t>
  </si>
  <si>
    <t>OPS-101366</t>
  </si>
  <si>
    <t>OPS-101367</t>
  </si>
  <si>
    <t>OPS-101368</t>
  </si>
  <si>
    <t>OPS-101369</t>
  </si>
  <si>
    <t>OPS-101370</t>
  </si>
  <si>
    <t>OPS-101371</t>
  </si>
  <si>
    <t>OPS-101372</t>
  </si>
  <si>
    <t>OPS-101373</t>
  </si>
  <si>
    <t>OPS-101374</t>
  </si>
  <si>
    <t>OPS-101375</t>
  </si>
  <si>
    <t>OPS-101376</t>
  </si>
  <si>
    <t>OPS-101377</t>
  </si>
  <si>
    <t>OPS-101378</t>
  </si>
  <si>
    <t>OPS-101379</t>
  </si>
  <si>
    <t>OPS-101380</t>
  </si>
  <si>
    <t>OPS-101381</t>
  </si>
  <si>
    <t>OPS-101382</t>
  </si>
  <si>
    <t>OPS-101383</t>
  </si>
  <si>
    <t>OPS-101384</t>
  </si>
  <si>
    <t>OPS-101385</t>
  </si>
  <si>
    <t>OPS-101386</t>
  </si>
  <si>
    <t>OPS-101387</t>
  </si>
  <si>
    <t>OPS-101388</t>
  </si>
  <si>
    <t>OPS-101389</t>
  </si>
  <si>
    <t>OPS-101390</t>
  </si>
  <si>
    <t>OPS-101391</t>
  </si>
  <si>
    <t>OPS-101392</t>
  </si>
  <si>
    <t>OPS-101393</t>
  </si>
  <si>
    <t>OPS-101394</t>
  </si>
  <si>
    <t>OPS-101395</t>
  </si>
  <si>
    <t>OPS-101396</t>
  </si>
  <si>
    <t>OPS-101397</t>
  </si>
  <si>
    <t>OPS-101398</t>
  </si>
  <si>
    <t>OPS-101399</t>
  </si>
  <si>
    <t>OPS-101400</t>
  </si>
  <si>
    <t>OPS-101401</t>
  </si>
  <si>
    <t>OPS-101402</t>
  </si>
  <si>
    <t>OPS-101403</t>
  </si>
  <si>
    <t>OPS-101404</t>
  </si>
  <si>
    <t>OPS-101405</t>
  </si>
  <si>
    <t>OPS-101406</t>
  </si>
  <si>
    <t>OPS-101407</t>
  </si>
  <si>
    <t>OPS-101408</t>
  </si>
  <si>
    <t>OPS-101409</t>
  </si>
  <si>
    <t>OPS-101410</t>
  </si>
  <si>
    <t>OPS-101411</t>
  </si>
  <si>
    <t>OPS-101412</t>
  </si>
  <si>
    <t>OPS-101413</t>
  </si>
  <si>
    <t>OPS-101414</t>
  </si>
  <si>
    <t>OPS-101415</t>
  </si>
  <si>
    <t>OPS-101416</t>
  </si>
  <si>
    <t>OPS-101417</t>
  </si>
  <si>
    <t>OPS-101418</t>
  </si>
  <si>
    <t>OPS-101419</t>
  </si>
  <si>
    <t>OPS-101420</t>
  </si>
  <si>
    <t>OPS-101421</t>
  </si>
  <si>
    <t>OPS-101422</t>
  </si>
  <si>
    <t>OPS-101423</t>
  </si>
  <si>
    <t>OPS-101424</t>
  </si>
  <si>
    <t>OPS-101425</t>
  </si>
  <si>
    <t>OPS-101426</t>
  </si>
  <si>
    <t>OPS-101427</t>
  </si>
  <si>
    <t>OPS-101428</t>
  </si>
  <si>
    <t>OPS-101429</t>
  </si>
  <si>
    <t>OPS-101430</t>
  </si>
  <si>
    <t>OPS-101431</t>
  </si>
  <si>
    <t>OPS-101432</t>
  </si>
  <si>
    <t>OPS-101433</t>
  </si>
  <si>
    <t>OPS-101434</t>
  </si>
  <si>
    <t>OPS-101435</t>
  </si>
  <si>
    <t>OPS-101436</t>
  </si>
  <si>
    <t>OPS-101437</t>
  </si>
  <si>
    <t>OPS-101438</t>
  </si>
  <si>
    <t>OPS-101439</t>
  </si>
  <si>
    <t>OPS-101440</t>
  </si>
  <si>
    <t>OPS-101441</t>
  </si>
  <si>
    <t>OPS-101442</t>
  </si>
  <si>
    <t>OPS-101443</t>
  </si>
  <si>
    <t>OPS-101444</t>
  </si>
  <si>
    <t>OPS-101445</t>
  </si>
  <si>
    <t>OPS-101446</t>
  </si>
  <si>
    <t>OPS-101447</t>
  </si>
  <si>
    <t>OPS-101448</t>
  </si>
  <si>
    <t>OPS-101449</t>
  </si>
  <si>
    <t>OPS-101450</t>
  </si>
  <si>
    <t>OPS-101451</t>
  </si>
  <si>
    <t>OPS-101452</t>
  </si>
  <si>
    <t>OPS-101453</t>
  </si>
  <si>
    <t>OPS-101454</t>
  </si>
  <si>
    <t>OPS-101455</t>
  </si>
  <si>
    <t>OPS-101456</t>
  </si>
  <si>
    <t>OPS-101457</t>
  </si>
  <si>
    <t>OPS-101458</t>
  </si>
  <si>
    <t>OPS-101459</t>
  </si>
  <si>
    <t>OPS-101460</t>
  </si>
  <si>
    <t>OPS-101461</t>
  </si>
  <si>
    <t>OPS-101462</t>
  </si>
  <si>
    <t>OPS-101463</t>
  </si>
  <si>
    <t>OPS-101464</t>
  </si>
  <si>
    <t>OPS-101465</t>
  </si>
  <si>
    <t>OPS-101466</t>
  </si>
  <si>
    <t>OPS-101467</t>
  </si>
  <si>
    <t>OPS-101468</t>
  </si>
  <si>
    <t>OPS-101469</t>
  </si>
  <si>
    <t>OPS-101470</t>
  </si>
  <si>
    <t>OPS-101471</t>
  </si>
  <si>
    <t>OPS-101472</t>
  </si>
  <si>
    <t>OPS-101473</t>
  </si>
  <si>
    <t>OPS-101474</t>
  </si>
  <si>
    <t>OPS-101475</t>
  </si>
  <si>
    <t>OPS-101476</t>
  </si>
  <si>
    <t>OPS-101477</t>
  </si>
  <si>
    <t>OPS-101478</t>
  </si>
  <si>
    <t>OPS-101479</t>
  </si>
  <si>
    <t>OPS-101480</t>
  </si>
  <si>
    <t>OPS-101481</t>
  </si>
  <si>
    <t>OPS-101482</t>
  </si>
  <si>
    <t>OPS-101483</t>
  </si>
  <si>
    <t>OPS-101484</t>
  </si>
  <si>
    <t>OPS-101485</t>
  </si>
  <si>
    <t>OPS-101486</t>
  </si>
  <si>
    <t>OPS-101487</t>
  </si>
  <si>
    <t>OPS-101488</t>
  </si>
  <si>
    <t>OPS-101489</t>
  </si>
  <si>
    <t>OPS-101490</t>
  </si>
  <si>
    <t>OPS-101491</t>
  </si>
  <si>
    <t>OPS-101492</t>
  </si>
  <si>
    <t>OPS-101493</t>
  </si>
  <si>
    <t>OPS-101494</t>
  </si>
  <si>
    <t>OPS-101495</t>
  </si>
  <si>
    <t>OPS-101496</t>
  </si>
  <si>
    <t>OPS-101497</t>
  </si>
  <si>
    <t>OPS-101498</t>
  </si>
  <si>
    <t>OPS-101499</t>
  </si>
  <si>
    <t>OPS-101500</t>
  </si>
  <si>
    <t>OPS-101501</t>
  </si>
  <si>
    <t>OPS-101502</t>
  </si>
  <si>
    <t>OPS-101503</t>
  </si>
  <si>
    <t>OPS-101504</t>
  </si>
  <si>
    <t>OPS-101505</t>
  </si>
  <si>
    <t>OPS-101506</t>
  </si>
  <si>
    <t>OPS-101507</t>
  </si>
  <si>
    <t>OPS-101508</t>
  </si>
  <si>
    <t>OPS-101509</t>
  </si>
  <si>
    <t>OPS-101510</t>
  </si>
  <si>
    <t>OPS-101511</t>
  </si>
  <si>
    <t>OPS-101512</t>
  </si>
  <si>
    <t>OPS-101513</t>
  </si>
  <si>
    <t>OPS-101514</t>
  </si>
  <si>
    <t>OPS-101515</t>
  </si>
  <si>
    <t>OPS-101516</t>
  </si>
  <si>
    <t>OPS-101517</t>
  </si>
  <si>
    <t>OPS-101518</t>
  </si>
  <si>
    <t>OPS-101519</t>
  </si>
  <si>
    <t>OPS-101520</t>
  </si>
  <si>
    <t>OPS-101521</t>
  </si>
  <si>
    <t>OPS-101522</t>
  </si>
  <si>
    <t>OPS-101523</t>
  </si>
  <si>
    <t>OPS-101524</t>
  </si>
  <si>
    <t>OPS-101525</t>
  </si>
  <si>
    <t>OPS-101526</t>
  </si>
  <si>
    <t>OPS-101527</t>
  </si>
  <si>
    <t>OPS-101528</t>
  </si>
  <si>
    <t>OPS-101529</t>
  </si>
  <si>
    <t>OPS-101530</t>
  </si>
  <si>
    <t>OPS-101531</t>
  </si>
  <si>
    <t>OPS-101532</t>
  </si>
  <si>
    <t>OPS-101533</t>
  </si>
  <si>
    <t>OPS-101534</t>
  </si>
  <si>
    <t>OPS-101535</t>
  </si>
  <si>
    <t>OPS-101536</t>
  </si>
  <si>
    <t>OPS-101537</t>
  </si>
  <si>
    <t>OPS-101538</t>
  </si>
  <si>
    <t>OPS-101539</t>
  </si>
  <si>
    <t>OPS-101540</t>
  </si>
  <si>
    <t>OPS-101541</t>
  </si>
  <si>
    <t>OPS-101542</t>
  </si>
  <si>
    <t>OPS-101543</t>
  </si>
  <si>
    <t>OPS-101544</t>
  </si>
  <si>
    <t>OPS-101545</t>
  </si>
  <si>
    <t>OPS-101546</t>
  </si>
  <si>
    <t>OPS-101547</t>
  </si>
  <si>
    <t>OPS-101548</t>
  </si>
  <si>
    <t>OPS-101549</t>
  </si>
  <si>
    <t>OPS-101550</t>
  </si>
  <si>
    <t>OPS-101551</t>
  </si>
  <si>
    <t>OPS-101552</t>
  </si>
  <si>
    <t>OPS-101553</t>
  </si>
  <si>
    <t>OPS-101554</t>
  </si>
  <si>
    <t>OPS-101555</t>
  </si>
  <si>
    <t>OPS-101556</t>
  </si>
  <si>
    <t>OPS-101557</t>
  </si>
  <si>
    <t>OPS-101558</t>
  </si>
  <si>
    <t>OPS-101559</t>
  </si>
  <si>
    <t>OPS-101560</t>
  </si>
  <si>
    <t>OPS-101561</t>
  </si>
  <si>
    <t>OPS-101562</t>
  </si>
  <si>
    <t>OPS-101563</t>
  </si>
  <si>
    <t>OPS-101564</t>
  </si>
  <si>
    <t>OPS-101565</t>
  </si>
  <si>
    <t>OPS-101566</t>
  </si>
  <si>
    <t>OPS-101567</t>
  </si>
  <si>
    <t>OPS-101568</t>
  </si>
  <si>
    <t>OPS-101569</t>
  </si>
  <si>
    <t>OPS-101570</t>
  </si>
  <si>
    <t>OPS-101571</t>
  </si>
  <si>
    <t>OPS-101572</t>
  </si>
  <si>
    <t>OPS-101573</t>
  </si>
  <si>
    <t>OPS-101574</t>
  </si>
  <si>
    <t>OPS-101575</t>
  </si>
  <si>
    <t>OPS-101576</t>
  </si>
  <si>
    <t>OPS-101577</t>
  </si>
  <si>
    <t>OPS-101578</t>
  </si>
  <si>
    <t>OPS-101579</t>
  </si>
  <si>
    <t>OPS-101580</t>
  </si>
  <si>
    <t>OPS-101581</t>
  </si>
  <si>
    <t>OPS-101582</t>
  </si>
  <si>
    <t>OPS-101583</t>
  </si>
  <si>
    <t>OPS-101584</t>
  </si>
  <si>
    <t>OPS-101585</t>
  </si>
  <si>
    <t>OPS-101586</t>
  </si>
  <si>
    <t>OPS-101587</t>
  </si>
  <si>
    <t>OPS-101588</t>
  </si>
  <si>
    <t>OPS-101589</t>
  </si>
  <si>
    <t>OPS-101590</t>
  </si>
  <si>
    <t>OPS-101591</t>
  </si>
  <si>
    <t>OPS-101592</t>
  </si>
  <si>
    <t>OPS-101593</t>
  </si>
  <si>
    <t>OPS-101594</t>
  </si>
  <si>
    <t>OPS-101595</t>
  </si>
  <si>
    <t>OPS-101596</t>
  </si>
  <si>
    <t>OPS-101597</t>
  </si>
  <si>
    <t>OPS-101598</t>
  </si>
  <si>
    <t>OPS-101599</t>
  </si>
  <si>
    <t>OPS-101600</t>
  </si>
  <si>
    <t>OPS-101601</t>
  </si>
  <si>
    <t>OPS-101602</t>
  </si>
  <si>
    <t>OPS-101603</t>
  </si>
  <si>
    <t>OPS-101604</t>
  </si>
  <si>
    <t>OPS-101605</t>
  </si>
  <si>
    <t>OPS-101606</t>
  </si>
  <si>
    <t>OPS-101607</t>
  </si>
  <si>
    <t>OPS-101608</t>
  </si>
  <si>
    <t>OPS-101609</t>
  </si>
  <si>
    <t>OPS-101610</t>
  </si>
  <si>
    <t>OPS-101611</t>
  </si>
  <si>
    <t>OPS-101612</t>
  </si>
  <si>
    <t>OPS-101613</t>
  </si>
  <si>
    <t>OPS-101614</t>
  </si>
  <si>
    <t>OPS-101615</t>
  </si>
  <si>
    <t>OPS-101616</t>
  </si>
  <si>
    <t>OPS-101617</t>
  </si>
  <si>
    <t>OPS-101618</t>
  </si>
  <si>
    <t>OPS-101619</t>
  </si>
  <si>
    <t>OPS-101620</t>
  </si>
  <si>
    <t>OPS-101621</t>
  </si>
  <si>
    <t>OPS-101622</t>
  </si>
  <si>
    <t>OPS-101623</t>
  </si>
  <si>
    <t>OPS-101624</t>
  </si>
  <si>
    <t>OPS-101625</t>
  </si>
  <si>
    <t>OPS-101626</t>
  </si>
  <si>
    <t>OPS-101627</t>
  </si>
  <si>
    <t>OPS-101628</t>
  </si>
  <si>
    <t>OPS-101629</t>
  </si>
  <si>
    <t>OPS-101630</t>
  </si>
  <si>
    <t>OPS-101631</t>
  </si>
  <si>
    <t>OPS-101632</t>
  </si>
  <si>
    <t>OPS-101633</t>
  </si>
  <si>
    <t>OPS-101634</t>
  </si>
  <si>
    <t>OPS-101635</t>
  </si>
  <si>
    <t>OPS-101636</t>
  </si>
  <si>
    <t>OPS-101637</t>
  </si>
  <si>
    <t>OPS-101638</t>
  </si>
  <si>
    <t>OPS-101639</t>
  </si>
  <si>
    <t>OPS-101640</t>
  </si>
  <si>
    <t>OPS-101641</t>
  </si>
  <si>
    <t>OPS-101642</t>
  </si>
  <si>
    <t>OPS-101643</t>
  </si>
  <si>
    <t>OPS-101644</t>
  </si>
  <si>
    <t>OPS-101645</t>
  </si>
  <si>
    <t>OPS-101646</t>
  </si>
  <si>
    <t>OPS-101647</t>
  </si>
  <si>
    <t>OPS-101648</t>
  </si>
  <si>
    <t>OPS-101649</t>
  </si>
  <si>
    <t>OPS-101650</t>
  </si>
  <si>
    <t>OPS-101651</t>
  </si>
  <si>
    <t>OPS-101652</t>
  </si>
  <si>
    <t>OPS-101653</t>
  </si>
  <si>
    <t>OPS-101654</t>
  </si>
  <si>
    <t>OPS-101655</t>
  </si>
  <si>
    <t>OPS-101656</t>
  </si>
  <si>
    <t>OPS-101657</t>
  </si>
  <si>
    <t>OPS-101658</t>
  </si>
  <si>
    <t>OPS-101659</t>
  </si>
  <si>
    <t>OPS-101660</t>
  </si>
  <si>
    <t>OPS-101661</t>
  </si>
  <si>
    <t>OPS-101662</t>
  </si>
  <si>
    <t>OPS-101663</t>
  </si>
  <si>
    <t>OPS-101664</t>
  </si>
  <si>
    <t>OPS-101665</t>
  </si>
  <si>
    <t>OPS-101666</t>
  </si>
  <si>
    <t>OPS-101667</t>
  </si>
  <si>
    <t>OPS-101668</t>
  </si>
  <si>
    <t>OPS-101669</t>
  </si>
  <si>
    <t>OPS-101670</t>
  </si>
  <si>
    <t>OPS-101671</t>
  </si>
  <si>
    <t>OPS-101672</t>
  </si>
  <si>
    <t>OPS-101673</t>
  </si>
  <si>
    <t>OPS-101674</t>
  </si>
  <si>
    <t>OPS-101675</t>
  </si>
  <si>
    <t>OPS-101676</t>
  </si>
  <si>
    <t>OPS-101677</t>
  </si>
  <si>
    <t>OPS-101678</t>
  </si>
  <si>
    <t>OPS-101679</t>
  </si>
  <si>
    <t>OPS-101680</t>
  </si>
  <si>
    <t>OPS-101681</t>
  </si>
  <si>
    <t>OPS-101682</t>
  </si>
  <si>
    <t>OPS-101683</t>
  </si>
  <si>
    <t>OPS-101684</t>
  </si>
  <si>
    <t>OPS-101685</t>
  </si>
  <si>
    <t>OPS-101686</t>
  </si>
  <si>
    <t>OPS-101687</t>
  </si>
  <si>
    <t>OPS-101688</t>
  </si>
  <si>
    <t>OPS-101689</t>
  </si>
  <si>
    <t>OPS-101690</t>
  </si>
  <si>
    <t>OPS-101691</t>
  </si>
  <si>
    <t>OPS-101692</t>
  </si>
  <si>
    <t>OPS-101693</t>
  </si>
  <si>
    <t>OPS-101694</t>
  </si>
  <si>
    <t>OPS-101695</t>
  </si>
  <si>
    <t>OPS-101696</t>
  </si>
  <si>
    <t>OPS-101697</t>
  </si>
  <si>
    <t>OPS-101698</t>
  </si>
  <si>
    <t>OPS-101699</t>
  </si>
  <si>
    <t>OPS-101700</t>
  </si>
  <si>
    <t>OPS-101701</t>
  </si>
  <si>
    <t>OPS-101702</t>
  </si>
  <si>
    <t>OPS-101703</t>
  </si>
  <si>
    <t>OPS-101704</t>
  </si>
  <si>
    <t>OPS-101705</t>
  </si>
  <si>
    <t>OPS-101706</t>
  </si>
  <si>
    <t>OPS-101707</t>
  </si>
  <si>
    <t>OPS-101708</t>
  </si>
  <si>
    <t>OPS-101709</t>
  </si>
  <si>
    <t>OPS-101710</t>
  </si>
  <si>
    <t>OPS-101711</t>
  </si>
  <si>
    <t>OPS-101712</t>
  </si>
  <si>
    <t>OPS-101713</t>
  </si>
  <si>
    <t>OPS-101714</t>
  </si>
  <si>
    <t>OPS-101715</t>
  </si>
  <si>
    <t>OPS-101716</t>
  </si>
  <si>
    <t>OPS-101717</t>
  </si>
  <si>
    <t>OPS-101718</t>
  </si>
  <si>
    <t>OPS-101719</t>
  </si>
  <si>
    <t>OPS-101720</t>
  </si>
  <si>
    <t>OPS-101721</t>
  </si>
  <si>
    <t>OPS-101722</t>
  </si>
  <si>
    <t>OPS-101723</t>
  </si>
  <si>
    <t>OPS-101724</t>
  </si>
  <si>
    <t>OPS-101725</t>
  </si>
  <si>
    <t>OPS-101726</t>
  </si>
  <si>
    <t>OPS-101727</t>
  </si>
  <si>
    <t>OPS-101728</t>
  </si>
  <si>
    <t>OPS-101729</t>
  </si>
  <si>
    <t>OPS-101730</t>
  </si>
  <si>
    <t>OPS-101731</t>
  </si>
  <si>
    <t>OPS-101732</t>
  </si>
  <si>
    <t>OPS-101733</t>
  </si>
  <si>
    <t>OPS-101734</t>
  </si>
  <si>
    <t>OPS-101735</t>
  </si>
  <si>
    <t>OPS-101736</t>
  </si>
  <si>
    <t>OPS-101737</t>
  </si>
  <si>
    <t>OPS-101738</t>
  </si>
  <si>
    <t>OPS-101739</t>
  </si>
  <si>
    <t>OPS-101740</t>
  </si>
  <si>
    <t>OPS-101741</t>
  </si>
  <si>
    <t>OPS-101742</t>
  </si>
  <si>
    <t>OPS-101743</t>
  </si>
  <si>
    <t>OPS-101744</t>
  </si>
  <si>
    <t>OPS-101745</t>
  </si>
  <si>
    <t>OPS-101746</t>
  </si>
  <si>
    <t>OPS-101747</t>
  </si>
  <si>
    <t>OPS-101748</t>
  </si>
  <si>
    <t>OPS-101749</t>
  </si>
  <si>
    <t>OPS-101750</t>
  </si>
  <si>
    <t>OPS-101751</t>
  </si>
  <si>
    <t>OPS-101752</t>
  </si>
  <si>
    <t>OPS-101753</t>
  </si>
  <si>
    <t>OPS-101754</t>
  </si>
  <si>
    <t>OPS-101755</t>
  </si>
  <si>
    <t>OPS-101756</t>
  </si>
  <si>
    <t>OPS-101757</t>
  </si>
  <si>
    <t>OPS-101758</t>
  </si>
  <si>
    <t>OPS-101759</t>
  </si>
  <si>
    <t>OPS-101760</t>
  </si>
  <si>
    <t>OPS-101761</t>
  </si>
  <si>
    <t>OPS-101762</t>
  </si>
  <si>
    <t>OPS-101763</t>
  </si>
  <si>
    <t>OPS-101764</t>
  </si>
  <si>
    <t>OPS-101765</t>
  </si>
  <si>
    <t>OPS-101766</t>
  </si>
  <si>
    <t>OPS-101767</t>
  </si>
  <si>
    <t>OPS-101768</t>
  </si>
  <si>
    <t>OPS-101769</t>
  </si>
  <si>
    <t>OPS-101770</t>
  </si>
  <si>
    <t>OPS-101771</t>
  </si>
  <si>
    <t>OPS-101772</t>
  </si>
  <si>
    <t>OPS-101773</t>
  </si>
  <si>
    <t>OPS-101774</t>
  </si>
  <si>
    <t>OPS-101775</t>
  </si>
  <si>
    <t>OPS-101776</t>
  </si>
  <si>
    <t>OPS-101777</t>
  </si>
  <si>
    <t>OPS-101778</t>
  </si>
  <si>
    <t>OPS-101779</t>
  </si>
  <si>
    <t>OPS-101780</t>
  </si>
  <si>
    <t>OPS-101781</t>
  </si>
  <si>
    <t>OPS-101782</t>
  </si>
  <si>
    <t>OPS-101783</t>
  </si>
  <si>
    <t>OPS-101784</t>
  </si>
  <si>
    <t>OPS-101785</t>
  </si>
  <si>
    <t>OPS-101786</t>
  </si>
  <si>
    <t>OPS-101787</t>
  </si>
  <si>
    <t>OPS-101788</t>
  </si>
  <si>
    <t>OPS-101789</t>
  </si>
  <si>
    <t>OPS-101790</t>
  </si>
  <si>
    <t>OPS-101791</t>
  </si>
  <si>
    <t>OPS-101792</t>
  </si>
  <si>
    <t>OPS-101793</t>
  </si>
  <si>
    <t>OPS-101794</t>
  </si>
  <si>
    <t>OPS-101795</t>
  </si>
  <si>
    <t>OPS-101796</t>
  </si>
  <si>
    <t>OPS-101797</t>
  </si>
  <si>
    <t>OPS-101798</t>
  </si>
  <si>
    <t>OPS-101799</t>
  </si>
  <si>
    <t>OPS-101800</t>
  </si>
  <si>
    <t>OPS-101801</t>
  </si>
  <si>
    <t>OPS-101802</t>
  </si>
  <si>
    <t>OPS-101803</t>
  </si>
  <si>
    <t>OPS-101804</t>
  </si>
  <si>
    <t>OPS-101805</t>
  </si>
  <si>
    <t>OPS-101806</t>
  </si>
  <si>
    <t>OPS-101807</t>
  </si>
  <si>
    <t>OPS-101808</t>
  </si>
  <si>
    <t>OPS-101809</t>
  </si>
  <si>
    <t>OPS-101810</t>
  </si>
  <si>
    <t>OPS-101811</t>
  </si>
  <si>
    <t>OPS-101812</t>
  </si>
  <si>
    <t>OPS-101813</t>
  </si>
  <si>
    <t>OPS-101814</t>
  </si>
  <si>
    <t>OPS-101815</t>
  </si>
  <si>
    <t>OPS-101816</t>
  </si>
  <si>
    <t>OPS-101817</t>
  </si>
  <si>
    <t>OPS-101818</t>
  </si>
  <si>
    <t>OPS-101819</t>
  </si>
  <si>
    <t>OPS-101820</t>
  </si>
  <si>
    <t>OPS-101821</t>
  </si>
  <si>
    <t>OPS-101822</t>
  </si>
  <si>
    <t>OPS-101823</t>
  </si>
  <si>
    <t>OPS-101824</t>
  </si>
  <si>
    <t>OPS-101825</t>
  </si>
  <si>
    <t>OPS-101826</t>
  </si>
  <si>
    <t>OPS-101827</t>
  </si>
  <si>
    <t>OPS-101828</t>
  </si>
  <si>
    <t>OPS-101829</t>
  </si>
  <si>
    <t>OPS-101830</t>
  </si>
  <si>
    <t>OPS-101831</t>
  </si>
  <si>
    <t>OPS-101832</t>
  </si>
  <si>
    <t>OPS-101833</t>
  </si>
  <si>
    <t>OPS-101834</t>
  </si>
  <si>
    <t>OPS-101835</t>
  </si>
  <si>
    <t>OPS-101836</t>
  </si>
  <si>
    <t>OPS-101837</t>
  </si>
  <si>
    <t>OPS-101838</t>
  </si>
  <si>
    <t>OPS-101839</t>
  </si>
  <si>
    <t>OPS-101840</t>
  </si>
  <si>
    <t>OPS-101841</t>
  </si>
  <si>
    <t>OPS-101842</t>
  </si>
  <si>
    <t>OPS-101843</t>
  </si>
  <si>
    <t>OPS-101844</t>
  </si>
  <si>
    <t>OPS-101845</t>
  </si>
  <si>
    <t>OPS-101846</t>
  </si>
  <si>
    <t>OPS-101847</t>
  </si>
  <si>
    <t>OPS-101848</t>
  </si>
  <si>
    <t>OPS-101849</t>
  </si>
  <si>
    <t>OPS-101850</t>
  </si>
  <si>
    <t>OPS-101851</t>
  </si>
  <si>
    <t>OPS-101852</t>
  </si>
  <si>
    <t>OPS-101853</t>
  </si>
  <si>
    <t>OPS-101854</t>
  </si>
  <si>
    <t>OPS-101855</t>
  </si>
  <si>
    <t>OPS-101856</t>
  </si>
  <si>
    <t>OPS-101857</t>
  </si>
  <si>
    <t>OPS-101858</t>
  </si>
  <si>
    <t>OPS-101859</t>
  </si>
  <si>
    <t>OPS-101860</t>
  </si>
  <si>
    <t>OPS-101861</t>
  </si>
  <si>
    <t>OPS-101862</t>
  </si>
  <si>
    <t>OPS-101863</t>
  </si>
  <si>
    <t>OPS-101864</t>
  </si>
  <si>
    <t>OPS-101865</t>
  </si>
  <si>
    <t>OPS-101866</t>
  </si>
  <si>
    <t>OPS-101867</t>
  </si>
  <si>
    <t>OPS-101868</t>
  </si>
  <si>
    <t>OPS-101869</t>
  </si>
  <si>
    <t>OPS-101870</t>
  </si>
  <si>
    <t>OPS-101871</t>
  </si>
  <si>
    <t>OPS-101872</t>
  </si>
  <si>
    <t>OPS-101873</t>
  </si>
  <si>
    <t>OPS-101874</t>
  </si>
  <si>
    <t>OPS-101875</t>
  </si>
  <si>
    <t>OPS-101876</t>
  </si>
  <si>
    <t>OPS-101877</t>
  </si>
  <si>
    <t>OPS-101878</t>
  </si>
  <si>
    <t>OPS-101879</t>
  </si>
  <si>
    <t>OPS-101880</t>
  </si>
  <si>
    <t>OPS-101881</t>
  </si>
  <si>
    <t>OPS-101882</t>
  </si>
  <si>
    <t>OPS-101883</t>
  </si>
  <si>
    <t>OPS-101884</t>
  </si>
  <si>
    <t>OPS-101885</t>
  </si>
  <si>
    <t>OPS-101886</t>
  </si>
  <si>
    <t>OPS-101887</t>
  </si>
  <si>
    <t>OPS-101888</t>
  </si>
  <si>
    <t>OPS-101889</t>
  </si>
  <si>
    <t>OPS-101890</t>
  </si>
  <si>
    <t>OPS-101891</t>
  </si>
  <si>
    <t>OPS-101892</t>
  </si>
  <si>
    <t>OPS-101893</t>
  </si>
  <si>
    <t>OPS-101894</t>
  </si>
  <si>
    <t>OPS-101895</t>
  </si>
  <si>
    <t>OPS-101896</t>
  </si>
  <si>
    <t>OPS-101897</t>
  </si>
  <si>
    <t>OPS-101898</t>
  </si>
  <si>
    <t>OPS-101899</t>
  </si>
  <si>
    <t>OPS-101900</t>
  </si>
  <si>
    <t>OPS-101901</t>
  </si>
  <si>
    <t>OPS-101902</t>
  </si>
  <si>
    <t>OPS-101903</t>
  </si>
  <si>
    <t>OPS-101904</t>
  </si>
  <si>
    <t>OPS-101905</t>
  </si>
  <si>
    <t>OPS-101906</t>
  </si>
  <si>
    <t>OPS-101907</t>
  </si>
  <si>
    <t>OPS-101908</t>
  </si>
  <si>
    <t>OPS-101909</t>
  </si>
  <si>
    <t>OPS-101910</t>
  </si>
  <si>
    <t>OPS-101911</t>
  </si>
  <si>
    <t>OPS-101912</t>
  </si>
  <si>
    <t>OPS-101913</t>
  </si>
  <si>
    <t>OPS-101914</t>
  </si>
  <si>
    <t>OPS-101915</t>
  </si>
  <si>
    <t>OPS-101916</t>
  </si>
  <si>
    <t>OPS-101917</t>
  </si>
  <si>
    <t>OPS-101918</t>
  </si>
  <si>
    <t>OPS-101919</t>
  </si>
  <si>
    <t>OPS-101920</t>
  </si>
  <si>
    <t>OPS-101921</t>
  </si>
  <si>
    <t>OPS-101922</t>
  </si>
  <si>
    <t>OPS-101923</t>
  </si>
  <si>
    <t>OPS-101924</t>
  </si>
  <si>
    <t>OPS-101925</t>
  </si>
  <si>
    <t>OPS-101926</t>
  </si>
  <si>
    <t>OPS-101927</t>
  </si>
  <si>
    <t>OPS-101928</t>
  </si>
  <si>
    <t>OPS-101929</t>
  </si>
  <si>
    <t>OPS-101930</t>
  </si>
  <si>
    <t>OPS-101931</t>
  </si>
  <si>
    <t>OPS-101932</t>
  </si>
  <si>
    <t>OPS-101933</t>
  </si>
  <si>
    <t>OPS-101934</t>
  </si>
  <si>
    <t>OPS-101935</t>
  </si>
  <si>
    <t>OPS-101936</t>
  </si>
  <si>
    <t>OPS-101937</t>
  </si>
  <si>
    <t>OPS-101938</t>
  </si>
  <si>
    <t>OPS-101939</t>
  </si>
  <si>
    <t>OPS-101940</t>
  </si>
  <si>
    <t>OPS-101941</t>
  </si>
  <si>
    <t>OPS-101942</t>
  </si>
  <si>
    <t>OPS-101943</t>
  </si>
  <si>
    <t>OPS-101944</t>
  </si>
  <si>
    <t>OPS-101945</t>
  </si>
  <si>
    <t>OPS-101946</t>
  </si>
  <si>
    <t>OPS-101947</t>
  </si>
  <si>
    <t>OPS-101948</t>
  </si>
  <si>
    <t>OPS-101949</t>
  </si>
  <si>
    <t>OPS-101950</t>
  </si>
  <si>
    <t>OPS-101951</t>
  </si>
  <si>
    <t>OPS-101952</t>
  </si>
  <si>
    <t>OPS-101953</t>
  </si>
  <si>
    <t>OPS-101954</t>
  </si>
  <si>
    <t>OPS-101955</t>
  </si>
  <si>
    <t>OPS-101956</t>
  </si>
  <si>
    <t>OPS-101957</t>
  </si>
  <si>
    <t>OPS-101958</t>
  </si>
  <si>
    <t>OPS-101959</t>
  </si>
  <si>
    <t>OPS-101960</t>
  </si>
  <si>
    <t>OPS-101961</t>
  </si>
  <si>
    <t>OPS-101962</t>
  </si>
  <si>
    <t>OPS-101963</t>
  </si>
  <si>
    <t>OPS-101964</t>
  </si>
  <si>
    <t>OPS-101965</t>
  </si>
  <si>
    <t>OPS-101966</t>
  </si>
  <si>
    <t>OPS-101967</t>
  </si>
  <si>
    <t>OPS-101968</t>
  </si>
  <si>
    <t>OPS-101969</t>
  </si>
  <si>
    <t>OPS-101970</t>
  </si>
  <si>
    <t>OPS-101971</t>
  </si>
  <si>
    <t>OPS-101972</t>
  </si>
  <si>
    <t>OPS-101973</t>
  </si>
  <si>
    <t>OPS-101974</t>
  </si>
  <si>
    <t>OPS-101975</t>
  </si>
  <si>
    <t>OPS-101976</t>
  </si>
  <si>
    <t>OPS-101977</t>
  </si>
  <si>
    <t>OPS-101978</t>
  </si>
  <si>
    <t>OPS-101979</t>
  </si>
  <si>
    <t>OPS-101980</t>
  </si>
  <si>
    <t>OPS-101981</t>
  </si>
  <si>
    <t>OPS-101982</t>
  </si>
  <si>
    <t>OPS-101983</t>
  </si>
  <si>
    <t>OPS-101984</t>
  </si>
  <si>
    <t>OPS-101985</t>
  </si>
  <si>
    <t>OPS-101986</t>
  </si>
  <si>
    <t>OPS-101987</t>
  </si>
  <si>
    <t>OPS-101988</t>
  </si>
  <si>
    <t>OPS-101989</t>
  </si>
  <si>
    <t>OPS-101990</t>
  </si>
  <si>
    <t>OPS-101991</t>
  </si>
  <si>
    <t>OPS-101992</t>
  </si>
  <si>
    <t>OPS-101993</t>
  </si>
  <si>
    <t>OPS-101994</t>
  </si>
  <si>
    <t>OPS-101995</t>
  </si>
  <si>
    <t>OPS-101996</t>
  </si>
  <si>
    <t>OPS-101997</t>
  </si>
  <si>
    <t>OPS-101998</t>
  </si>
  <si>
    <t>OPS-101999</t>
  </si>
  <si>
    <t>OPS-102000</t>
  </si>
  <si>
    <t>OPS-102001</t>
  </si>
  <si>
    <t>OPS-102002</t>
  </si>
  <si>
    <t>OPS-102003</t>
  </si>
  <si>
    <t>OPS-102004</t>
  </si>
  <si>
    <t>OPS-102005</t>
  </si>
  <si>
    <t>OPS-102006</t>
  </si>
  <si>
    <t>OPS-102007</t>
  </si>
  <si>
    <t>OPS-102008</t>
  </si>
  <si>
    <t>OPS-102009</t>
  </si>
  <si>
    <t>OPS-102010</t>
  </si>
  <si>
    <t>OPS-102011</t>
  </si>
  <si>
    <t>OPS-102012</t>
  </si>
  <si>
    <t>OPS-102013</t>
  </si>
  <si>
    <t>OPS-102014</t>
  </si>
  <si>
    <t>OPS-102015</t>
  </si>
  <si>
    <t>OPS-102016</t>
  </si>
  <si>
    <t>OPS-102017</t>
  </si>
  <si>
    <t>OPS-102018</t>
  </si>
  <si>
    <t>OPS-102019</t>
  </si>
  <si>
    <t>OPS-102020</t>
  </si>
  <si>
    <t>OPS-102021</t>
  </si>
  <si>
    <t>OPS-102022</t>
  </si>
  <si>
    <t>OPS-102023</t>
  </si>
  <si>
    <t>OPS-102024</t>
  </si>
  <si>
    <t>OPS-102025</t>
  </si>
  <si>
    <t>OPS-102026</t>
  </si>
  <si>
    <t>OPS-102027</t>
  </si>
  <si>
    <t>OPS-102028</t>
  </si>
  <si>
    <t>OPS-102029</t>
  </si>
  <si>
    <t>OPS-102030</t>
  </si>
  <si>
    <t>OPS-102031</t>
  </si>
  <si>
    <t>OPS-102032</t>
  </si>
  <si>
    <t>OPS-102033</t>
  </si>
  <si>
    <t>OPS-102034</t>
  </si>
  <si>
    <t>OPS-102035</t>
  </si>
  <si>
    <t>OPS-102036</t>
  </si>
  <si>
    <t>OPS-102037</t>
  </si>
  <si>
    <t>OPS-102038</t>
  </si>
  <si>
    <t>OPS-102039</t>
  </si>
  <si>
    <t>OPS-102040</t>
  </si>
  <si>
    <t>OPS-102041</t>
  </si>
  <si>
    <t>OPS-102042</t>
  </si>
  <si>
    <t>OPS-102043</t>
  </si>
  <si>
    <t>OPS-102044</t>
  </si>
  <si>
    <t>OPS-102045</t>
  </si>
  <si>
    <t>OPS-102046</t>
  </si>
  <si>
    <t>OPS-102047</t>
  </si>
  <si>
    <t>OPS-102048</t>
  </si>
  <si>
    <t>OPS-102049</t>
  </si>
  <si>
    <t>OPS-102050</t>
  </si>
  <si>
    <t>OPS-102051</t>
  </si>
  <si>
    <t>OPS-102052</t>
  </si>
  <si>
    <t>OPS-102053</t>
  </si>
  <si>
    <t>OPS-102054</t>
  </si>
  <si>
    <t>OPS-102055</t>
  </si>
  <si>
    <t>OPS-102056</t>
  </si>
  <si>
    <t>OPS-102057</t>
  </si>
  <si>
    <t>OPS-102058</t>
  </si>
  <si>
    <t>OPS-102059</t>
  </si>
  <si>
    <t>OPS-102060</t>
  </si>
  <si>
    <t>OPS-102061</t>
  </si>
  <si>
    <t>OPS-102062</t>
  </si>
  <si>
    <t>OPS-102063</t>
  </si>
  <si>
    <t>OPS-102064</t>
  </si>
  <si>
    <t>OPS-102065</t>
  </si>
  <si>
    <t>OPS-102066</t>
  </si>
  <si>
    <t>OPS-102067</t>
  </si>
  <si>
    <t>OPS-102068</t>
  </si>
  <si>
    <t>OPS-102069</t>
  </si>
  <si>
    <t>OPS-102070</t>
  </si>
  <si>
    <t>OPS-102071</t>
  </si>
  <si>
    <t>OPS-102072</t>
  </si>
  <si>
    <t>OPS-102073</t>
  </si>
  <si>
    <t>OPS-102074</t>
  </si>
  <si>
    <t>OPS-102075</t>
  </si>
  <si>
    <t>OPS-102076</t>
  </si>
  <si>
    <t>OPS-102077</t>
  </si>
  <si>
    <t>OPS-102078</t>
  </si>
  <si>
    <t>OPS-102079</t>
  </si>
  <si>
    <t>OPS-102080</t>
  </si>
  <si>
    <t>OPS-102081</t>
  </si>
  <si>
    <t>OPS-102082</t>
  </si>
  <si>
    <t>OPS-102083</t>
  </si>
  <si>
    <t>OPS-102084</t>
  </si>
  <si>
    <t>OPS-102085</t>
  </si>
  <si>
    <t>OPS-102086</t>
  </si>
  <si>
    <t>OPS-102087</t>
  </si>
  <si>
    <t>OPS-102088</t>
  </si>
  <si>
    <t>OPS-102089</t>
  </si>
  <si>
    <t>OPS-102090</t>
  </si>
  <si>
    <t>OPS-102091</t>
  </si>
  <si>
    <t>OPS-102092</t>
  </si>
  <si>
    <t>OPS-102093</t>
  </si>
  <si>
    <t>OPS-102094</t>
  </si>
  <si>
    <t>OPS-102095</t>
  </si>
  <si>
    <t>OPS-102096</t>
  </si>
  <si>
    <t>OPS-102097</t>
  </si>
  <si>
    <t>OPS-102098</t>
  </si>
  <si>
    <t>OPS-102099</t>
  </si>
  <si>
    <t>OPS-102100</t>
  </si>
  <si>
    <t>OPS-102101</t>
  </si>
  <si>
    <t>OPS-102102</t>
  </si>
  <si>
    <t>OPS-102103</t>
  </si>
  <si>
    <t>OPS-102104</t>
  </si>
  <si>
    <t>OPS-102105</t>
  </si>
  <si>
    <t>OPS-102106</t>
  </si>
  <si>
    <t>OPS-102107</t>
  </si>
  <si>
    <t>OPS-102108</t>
  </si>
  <si>
    <t>OPS-102109</t>
  </si>
  <si>
    <t>OPS-102110</t>
  </si>
  <si>
    <t>OPS-102111</t>
  </si>
  <si>
    <t>OPS-102112</t>
  </si>
  <si>
    <t>OPS-102113</t>
  </si>
  <si>
    <t>OPS-102114</t>
  </si>
  <si>
    <t>OPS-102115</t>
  </si>
  <si>
    <t>OPS-102116</t>
  </si>
  <si>
    <t>OPS-102117</t>
  </si>
  <si>
    <t>OPS-102118</t>
  </si>
  <si>
    <t>OPS-102119</t>
  </si>
  <si>
    <t>OPS-102120</t>
  </si>
  <si>
    <t>OPS-102121</t>
  </si>
  <si>
    <t>OPS-102122</t>
  </si>
  <si>
    <t>OPS-102123</t>
  </si>
  <si>
    <t>OPS-102124</t>
  </si>
  <si>
    <t>OPS-102125</t>
  </si>
  <si>
    <t>OPS-102126</t>
  </si>
  <si>
    <t>OPS-102127</t>
  </si>
  <si>
    <t>OPS-102128</t>
  </si>
  <si>
    <t>OPS-102129</t>
  </si>
  <si>
    <t>OPS-102130</t>
  </si>
  <si>
    <t>OPS-102131</t>
  </si>
  <si>
    <t>OPS-102132</t>
  </si>
  <si>
    <t>OPS-102133</t>
  </si>
  <si>
    <t>OPS-102134</t>
  </si>
  <si>
    <t>OPS-102135</t>
  </si>
  <si>
    <t>OPS-102136</t>
  </si>
  <si>
    <t>OPS-102137</t>
  </si>
  <si>
    <t>OPS-102138</t>
  </si>
  <si>
    <t>OPS-102139</t>
  </si>
  <si>
    <t>OPS-102140</t>
  </si>
  <si>
    <t>OPS-102141</t>
  </si>
  <si>
    <t>OPS-102142</t>
  </si>
  <si>
    <t>OPS-102143</t>
  </si>
  <si>
    <t>OPS-102144</t>
  </si>
  <si>
    <t>OPS-102145</t>
  </si>
  <si>
    <t>OPS-102146</t>
  </si>
  <si>
    <t>OPS-102147</t>
  </si>
  <si>
    <t>OPS-102148</t>
  </si>
  <si>
    <t>OPS-102149</t>
  </si>
  <si>
    <t>OPS-102150</t>
  </si>
  <si>
    <t>OPS-102151</t>
  </si>
  <si>
    <t>OPS-102152</t>
  </si>
  <si>
    <t>OPS-102153</t>
  </si>
  <si>
    <t>OPS-102154</t>
  </si>
  <si>
    <t>OPS-102155</t>
  </si>
  <si>
    <t>OPS-102156</t>
  </si>
  <si>
    <t>OPS-102157</t>
  </si>
  <si>
    <t>OPS-102158</t>
  </si>
  <si>
    <t>OPS-102159</t>
  </si>
  <si>
    <t>OPS-102160</t>
  </si>
  <si>
    <t>OPS-102161</t>
  </si>
  <si>
    <t>OPS-102162</t>
  </si>
  <si>
    <t>OPS-102163</t>
  </si>
  <si>
    <t>OPS-102164</t>
  </si>
  <si>
    <t>OPS-102165</t>
  </si>
  <si>
    <t>OPS-102166</t>
  </si>
  <si>
    <t>OPS-102167</t>
  </si>
  <si>
    <t>OPS-102168</t>
  </si>
  <si>
    <t>OPS-102169</t>
  </si>
  <si>
    <t>OPS-102170</t>
  </si>
  <si>
    <t>OPS-102171</t>
  </si>
  <si>
    <t>OPS-102172</t>
  </si>
  <si>
    <t>OPS-102173</t>
  </si>
  <si>
    <t>OPS-102174</t>
  </si>
  <si>
    <t>OPS-102175</t>
  </si>
  <si>
    <t>OPS-102176</t>
  </si>
  <si>
    <t>OPS-102177</t>
  </si>
  <si>
    <t>OPS-102178</t>
  </si>
  <si>
    <t>OPS-102179</t>
  </si>
  <si>
    <t>OPS-102180</t>
  </si>
  <si>
    <t>OPS-102181</t>
  </si>
  <si>
    <t>OPS-102182</t>
  </si>
  <si>
    <t>OPS-102183</t>
  </si>
  <si>
    <t>OPS-102184</t>
  </si>
  <si>
    <t>OPS-102185</t>
  </si>
  <si>
    <t>OPS-102186</t>
  </si>
  <si>
    <t>OPS-102187</t>
  </si>
  <si>
    <t>OPS-102188</t>
  </si>
  <si>
    <t>OPS-102189</t>
  </si>
  <si>
    <t>OPS-102190</t>
  </si>
  <si>
    <t>OPS-102191</t>
  </si>
  <si>
    <t>OPS-102192</t>
  </si>
  <si>
    <t>OPS-102193</t>
  </si>
  <si>
    <t>OPS-102194</t>
  </si>
  <si>
    <t>OPS-102195</t>
  </si>
  <si>
    <t>OPS-102196</t>
  </si>
  <si>
    <t>OPS-102197</t>
  </si>
  <si>
    <t>OPS-102198</t>
  </si>
  <si>
    <t>OPS-102199</t>
  </si>
  <si>
    <t>OPS-102200</t>
  </si>
  <si>
    <t>OPS-102201</t>
  </si>
  <si>
    <t>OPS-102202</t>
  </si>
  <si>
    <t>OPS-102203</t>
  </si>
  <si>
    <t>OPS-102204</t>
  </si>
  <si>
    <t>OPS-102205</t>
  </si>
  <si>
    <t>OPS-102206</t>
  </si>
  <si>
    <t>OPS-102207</t>
  </si>
  <si>
    <t>OPS-102208</t>
  </si>
  <si>
    <t>OPS-102209</t>
  </si>
  <si>
    <t>OPS-102210</t>
  </si>
  <si>
    <t>OPS-102211</t>
  </si>
  <si>
    <t>OPS-102212</t>
  </si>
  <si>
    <t>OPS-102213</t>
  </si>
  <si>
    <t>OPS-102214</t>
  </si>
  <si>
    <t>OPS-102215</t>
  </si>
  <si>
    <t>OPS-102216</t>
  </si>
  <si>
    <t>OPS-102217</t>
  </si>
  <si>
    <t>OPS-102218</t>
  </si>
  <si>
    <t>OPS-102219</t>
  </si>
  <si>
    <t>OPS-102220</t>
  </si>
  <si>
    <t>OPS-102221</t>
  </si>
  <si>
    <t>OPS-102222</t>
  </si>
  <si>
    <t>OPS-102223</t>
  </si>
  <si>
    <t>OPS-102224</t>
  </si>
  <si>
    <t>OPS-102225</t>
  </si>
  <si>
    <t>OPS-102226</t>
  </si>
  <si>
    <t>OPS-102227</t>
  </si>
  <si>
    <t>OPS-102228</t>
  </si>
  <si>
    <t>OPS-102229</t>
  </si>
  <si>
    <t>OPS-102230</t>
  </si>
  <si>
    <t>OPS-102231</t>
  </si>
  <si>
    <t>OPS-102232</t>
  </si>
  <si>
    <t>OPS-102233</t>
  </si>
  <si>
    <t>OPS-102234</t>
  </si>
  <si>
    <t>OPS-102235</t>
  </si>
  <si>
    <t>OPS-102236</t>
  </si>
  <si>
    <t>OPS-102237</t>
  </si>
  <si>
    <t>OPS-102238</t>
  </si>
  <si>
    <t>OPS-102239</t>
  </si>
  <si>
    <t>OPS-102240</t>
  </si>
  <si>
    <t>OPS-102241</t>
  </si>
  <si>
    <t>OPS-102242</t>
  </si>
  <si>
    <t>OPS-102243</t>
  </si>
  <si>
    <t>OPS-102244</t>
  </si>
  <si>
    <t>OPS-102245</t>
  </si>
  <si>
    <t>OPS-102246</t>
  </si>
  <si>
    <t>OPS-102247</t>
  </si>
  <si>
    <t>OPS-102248</t>
  </si>
  <si>
    <t>OPS-102249</t>
  </si>
  <si>
    <t>OPS-102250</t>
  </si>
  <si>
    <t>OPS-102251</t>
  </si>
  <si>
    <t>OPS-102252</t>
  </si>
  <si>
    <t>OPS-102253</t>
  </si>
  <si>
    <t>OPS-102254</t>
  </si>
  <si>
    <t>OPS-102255</t>
  </si>
  <si>
    <t>OPS-102256</t>
  </si>
  <si>
    <t>OPS-102257</t>
  </si>
  <si>
    <t>OPS-102258</t>
  </si>
  <si>
    <t>OPS-102259</t>
  </si>
  <si>
    <t>OPS-102260</t>
  </si>
  <si>
    <t>OPS-102261</t>
  </si>
  <si>
    <t>OPS-102262</t>
  </si>
  <si>
    <t>OPS-102263</t>
  </si>
  <si>
    <t>OPS-102264</t>
  </si>
  <si>
    <t>OPS-102265</t>
  </si>
  <si>
    <t>OPS-102266</t>
  </si>
  <si>
    <t>OPS-102267</t>
  </si>
  <si>
    <t>OPS-102268</t>
  </si>
  <si>
    <t>OPS-102269</t>
  </si>
  <si>
    <t>OPS-102270</t>
  </si>
  <si>
    <t>OPS-102271</t>
  </si>
  <si>
    <t>OPS-102272</t>
  </si>
  <si>
    <t>OPS-102273</t>
  </si>
  <si>
    <t>OPS-102274</t>
  </si>
  <si>
    <t>OPS-102275</t>
  </si>
  <si>
    <t>OPS-102276</t>
  </si>
  <si>
    <t>OPS-102277</t>
  </si>
  <si>
    <t>OPS-102278</t>
  </si>
  <si>
    <t>OPS-102279</t>
  </si>
  <si>
    <t>OPS-102280</t>
  </si>
  <si>
    <t>OPS-102281</t>
  </si>
  <si>
    <t>OPS-102282</t>
  </si>
  <si>
    <t>OPS-102283</t>
  </si>
  <si>
    <t>OPS-102284</t>
  </si>
  <si>
    <t>OPS-102285</t>
  </si>
  <si>
    <t>OPS-102286</t>
  </si>
  <si>
    <t>OPS-102287</t>
  </si>
  <si>
    <t>OPS-102288</t>
  </si>
  <si>
    <t>OPS-102289</t>
  </si>
  <si>
    <t>OPS-102290</t>
  </si>
  <si>
    <t>OPS-102291</t>
  </si>
  <si>
    <t>OPS-102292</t>
  </si>
  <si>
    <t>OPS-102293</t>
  </si>
  <si>
    <t>OPS-102294</t>
  </si>
  <si>
    <t>OPS-102295</t>
  </si>
  <si>
    <t>OPS-102296</t>
  </si>
  <si>
    <t>OPS-102297</t>
  </si>
  <si>
    <t>OPS-102298</t>
  </si>
  <si>
    <t>OPS-102299</t>
  </si>
  <si>
    <t>OPS-102300</t>
  </si>
  <si>
    <t>OPS-102301</t>
  </si>
  <si>
    <t>OPS-102302</t>
  </si>
  <si>
    <t>OPS-102303</t>
  </si>
  <si>
    <t>OPS-102304</t>
  </si>
  <si>
    <t>OPS-102305</t>
  </si>
  <si>
    <t>OPS-102306</t>
  </si>
  <si>
    <t>OPS-102307</t>
  </si>
  <si>
    <t>OPS-102308</t>
  </si>
  <si>
    <t>OPS-102309</t>
  </si>
  <si>
    <t>OPS-102310</t>
  </si>
  <si>
    <t>OPS-102311</t>
  </si>
  <si>
    <t>OPS-102312</t>
  </si>
  <si>
    <t>OPS-102313</t>
  </si>
  <si>
    <t>OPS-102314</t>
  </si>
  <si>
    <t>OPS-102315</t>
  </si>
  <si>
    <t>OPS-102316</t>
  </si>
  <si>
    <t>OPS-102317</t>
  </si>
  <si>
    <t>OPS-102318</t>
  </si>
  <si>
    <t>OPS-102319</t>
  </si>
  <si>
    <t>OPS-102320</t>
  </si>
  <si>
    <t>OPS-102321</t>
  </si>
  <si>
    <t>OPS-102322</t>
  </si>
  <si>
    <t>OPS-102323</t>
  </si>
  <si>
    <t>OPS-102324</t>
  </si>
  <si>
    <t>OPS-102325</t>
  </si>
  <si>
    <t>OPS-102326</t>
  </si>
  <si>
    <t>OPS-102327</t>
  </si>
  <si>
    <t>OPS-102328</t>
  </si>
  <si>
    <t>OPS-102329</t>
  </si>
  <si>
    <t>OPS-102330</t>
  </si>
  <si>
    <t>OPS-102331</t>
  </si>
  <si>
    <t>OPS-102332</t>
  </si>
  <si>
    <t>OPS-102333</t>
  </si>
  <si>
    <t>OPS-102334</t>
  </si>
  <si>
    <t>OPS-102335</t>
  </si>
  <si>
    <t>OPS-102336</t>
  </si>
  <si>
    <t>OPS-102337</t>
  </si>
  <si>
    <t>OPS-102338</t>
  </si>
  <si>
    <t>OPS-102339</t>
  </si>
  <si>
    <t>OPS-102340</t>
  </si>
  <si>
    <t>OPS-102341</t>
  </si>
  <si>
    <t>OPS-102342</t>
  </si>
  <si>
    <t>OPS-102343</t>
  </si>
  <si>
    <t>OPS-102344</t>
  </si>
  <si>
    <t>OPS-102345</t>
  </si>
  <si>
    <t>OPS-102346</t>
  </si>
  <si>
    <t>OPS-102347</t>
  </si>
  <si>
    <t>OPS-102348</t>
  </si>
  <si>
    <t>OPS-102349</t>
  </si>
  <si>
    <t>OPS-102350</t>
  </si>
  <si>
    <t>OPS-102351</t>
  </si>
  <si>
    <t>OPS-102352</t>
  </si>
  <si>
    <t>OPS-102353</t>
  </si>
  <si>
    <t>OPS-102354</t>
  </si>
  <si>
    <t>OPS-102355</t>
  </si>
  <si>
    <t>OPS-102356</t>
  </si>
  <si>
    <t>OPS-102357</t>
  </si>
  <si>
    <t>OPS-102358</t>
  </si>
  <si>
    <t>OPS-102359</t>
  </si>
  <si>
    <t>OPS-102360</t>
  </si>
  <si>
    <t>OPS-102361</t>
  </si>
  <si>
    <t>OPS-102362</t>
  </si>
  <si>
    <t>OPS-102363</t>
  </si>
  <si>
    <t>OPS-102364</t>
  </si>
  <si>
    <t>OPS-102365</t>
  </si>
  <si>
    <t>OPS-102366</t>
  </si>
  <si>
    <t>OPS-102367</t>
  </si>
  <si>
    <t>OPS-102368</t>
  </si>
  <si>
    <t>OPS-102369</t>
  </si>
  <si>
    <t>OPS-102370</t>
  </si>
  <si>
    <t>OPS-102371</t>
  </si>
  <si>
    <t>OPS-102372</t>
  </si>
  <si>
    <t>OPS-102373</t>
  </si>
  <si>
    <t>OPS-102374</t>
  </si>
  <si>
    <t>OPS-102375</t>
  </si>
  <si>
    <t>OPS-102376</t>
  </si>
  <si>
    <t>OPS-102377</t>
  </si>
  <si>
    <t>OPS-102378</t>
  </si>
  <si>
    <t>OPS-102379</t>
  </si>
  <si>
    <t>OPS-102380</t>
  </si>
  <si>
    <t>OPS-102381</t>
  </si>
  <si>
    <t>OPS-102382</t>
  </si>
  <si>
    <t>OPS-102383</t>
  </si>
  <si>
    <t>OPS-102384</t>
  </si>
  <si>
    <t>OPS-102385</t>
  </si>
  <si>
    <t>OPS-102386</t>
  </si>
  <si>
    <t>OPS-102387</t>
  </si>
  <si>
    <t>OPS-102388</t>
  </si>
  <si>
    <t>OPS-102389</t>
  </si>
  <si>
    <t>OPS-102390</t>
  </si>
  <si>
    <t>OPS-102391</t>
  </si>
  <si>
    <t>OPS-102392</t>
  </si>
  <si>
    <t>OPS-102393</t>
  </si>
  <si>
    <t>OPS-102394</t>
  </si>
  <si>
    <t>OPS-102395</t>
  </si>
  <si>
    <t>OPS-102396</t>
  </si>
  <si>
    <t>OPS-102397</t>
  </si>
  <si>
    <t>OPS-102398</t>
  </si>
  <si>
    <t>OPS-102399</t>
  </si>
  <si>
    <t>OPS-102400</t>
  </si>
  <si>
    <t>OPS-102401</t>
  </si>
  <si>
    <t>OPS-102402</t>
  </si>
  <si>
    <t>OPS-102403</t>
  </si>
  <si>
    <t>OPS-102404</t>
  </si>
  <si>
    <t>OPS-102405</t>
  </si>
  <si>
    <t>OPS-102406</t>
  </si>
  <si>
    <t>OPS-102407</t>
  </si>
  <si>
    <t>OPS-102408</t>
  </si>
  <si>
    <t>OPS-102409</t>
  </si>
  <si>
    <t>OPS-102410</t>
  </si>
  <si>
    <t>OPS-102411</t>
  </si>
  <si>
    <t>OPS-102412</t>
  </si>
  <si>
    <t>OPS-102413</t>
  </si>
  <si>
    <t>OPS-102414</t>
  </si>
  <si>
    <t>OPS-102415</t>
  </si>
  <si>
    <t>OPS-102416</t>
  </si>
  <si>
    <t>OPS-102417</t>
  </si>
  <si>
    <t>OPS-102418</t>
  </si>
  <si>
    <t>OPS-102419</t>
  </si>
  <si>
    <t>OPS-102420</t>
  </si>
  <si>
    <t>OPS-102421</t>
  </si>
  <si>
    <t>OPS-102422</t>
  </si>
  <si>
    <t>OPS-102423</t>
  </si>
  <si>
    <t>OPS-102424</t>
  </si>
  <si>
    <t>OPS-102425</t>
  </si>
  <si>
    <t>OPS-102426</t>
  </si>
  <si>
    <t>OPS-102427</t>
  </si>
  <si>
    <t>OPS-102428</t>
  </si>
  <si>
    <t>OPS-102429</t>
  </si>
  <si>
    <t>OPS-102430</t>
  </si>
  <si>
    <t>OPS-102431</t>
  </si>
  <si>
    <t>OPS-102432</t>
  </si>
  <si>
    <t>OPS-102433</t>
  </si>
  <si>
    <t>OPS-102434</t>
  </si>
  <si>
    <t>OPS-102435</t>
  </si>
  <si>
    <t>OPS-102436</t>
  </si>
  <si>
    <t>OPS-102437</t>
  </si>
  <si>
    <t>OPS-102438</t>
  </si>
  <si>
    <t>OPS-102439</t>
  </si>
  <si>
    <t>OPS-102440</t>
  </si>
  <si>
    <t>OPS-102441</t>
  </si>
  <si>
    <t>OPS-102442</t>
  </si>
  <si>
    <t>OPS-102443</t>
  </si>
  <si>
    <t>OPS-102444</t>
  </si>
  <si>
    <t>OPS-102445</t>
  </si>
  <si>
    <t>OPS-102446</t>
  </si>
  <si>
    <t>OPS-102447</t>
  </si>
  <si>
    <t>OPS-102448</t>
  </si>
  <si>
    <t>OPS-102449</t>
  </si>
  <si>
    <t>OPS-102450</t>
  </si>
  <si>
    <t>OPS-102451</t>
  </si>
  <si>
    <t>OPS-102452</t>
  </si>
  <si>
    <t>OPS-102453</t>
  </si>
  <si>
    <t>OPS-102454</t>
  </si>
  <si>
    <t>OPS-102455</t>
  </si>
  <si>
    <t>OPS-102456</t>
  </si>
  <si>
    <t>OPS-102457</t>
  </si>
  <si>
    <t>OPS-102458</t>
  </si>
  <si>
    <t>OPS-102459</t>
  </si>
  <si>
    <t>OPS-102460</t>
  </si>
  <si>
    <t>OPS-102461</t>
  </si>
  <si>
    <t>OPS-102462</t>
  </si>
  <si>
    <t>OPS-102463</t>
  </si>
  <si>
    <t>OPS-102464</t>
  </si>
  <si>
    <t>OPS-102465</t>
  </si>
  <si>
    <t>OPS-102466</t>
  </si>
  <si>
    <t>OPS-102467</t>
  </si>
  <si>
    <t>OPS-102468</t>
  </si>
  <si>
    <t>OPS-102469</t>
  </si>
  <si>
    <t>OPS-102470</t>
  </si>
  <si>
    <t>OPS-102471</t>
  </si>
  <si>
    <t>OPS-102472</t>
  </si>
  <si>
    <t>OPS-102473</t>
  </si>
  <si>
    <t>OPS-102474</t>
  </si>
  <si>
    <t>OPS-102475</t>
  </si>
  <si>
    <t>OPS-102476</t>
  </si>
  <si>
    <t>OPS-102477</t>
  </si>
  <si>
    <t>OPS-102478</t>
  </si>
  <si>
    <t>OPS-102479</t>
  </si>
  <si>
    <t>OPS-102480</t>
  </si>
  <si>
    <t>OPS-102481</t>
  </si>
  <si>
    <t>OPS-102482</t>
  </si>
  <si>
    <t>OPS-102483</t>
  </si>
  <si>
    <t>OPS-102484</t>
  </si>
  <si>
    <t>OPS-102485</t>
  </si>
  <si>
    <t>OPS-102486</t>
  </si>
  <si>
    <t>OPS-102487</t>
  </si>
  <si>
    <t>OPS-102488</t>
  </si>
  <si>
    <t>OPS-102489</t>
  </si>
  <si>
    <t>OPS-102490</t>
  </si>
  <si>
    <t>OPS-102491</t>
  </si>
  <si>
    <t>OPS-102492</t>
  </si>
  <si>
    <t>OPS-102493</t>
  </si>
  <si>
    <t>OPS-102494</t>
  </si>
  <si>
    <t>OPS-102495</t>
  </si>
  <si>
    <t>OPS-102496</t>
  </si>
  <si>
    <t>OPS-102497</t>
  </si>
  <si>
    <t>OPS-102498</t>
  </si>
  <si>
    <t>OPS-102499</t>
  </si>
  <si>
    <t>OPS-102500</t>
  </si>
  <si>
    <t>OPS-102501</t>
  </si>
  <si>
    <t>OPS-102502</t>
  </si>
  <si>
    <t>OPS-102503</t>
  </si>
  <si>
    <t>OPS-102504</t>
  </si>
  <si>
    <t>OPS-102505</t>
  </si>
  <si>
    <t>OPS-102506</t>
  </si>
  <si>
    <t>OPS-102507</t>
  </si>
  <si>
    <t>OPS-102508</t>
  </si>
  <si>
    <t>OPS-102509</t>
  </si>
  <si>
    <t>OPS-102510</t>
  </si>
  <si>
    <t>OPS-102511</t>
  </si>
  <si>
    <t>OPS-102512</t>
  </si>
  <si>
    <t>OPS-102513</t>
  </si>
  <si>
    <t>OPS-102514</t>
  </si>
  <si>
    <t>OPS-102515</t>
  </si>
  <si>
    <t>OPS-102516</t>
  </si>
  <si>
    <t>OPS-102517</t>
  </si>
  <si>
    <t>OPS-102518</t>
  </si>
  <si>
    <t>OPS-102519</t>
  </si>
  <si>
    <t>OPS-102520</t>
  </si>
  <si>
    <t>OPS-102521</t>
  </si>
  <si>
    <t>OPS-102522</t>
  </si>
  <si>
    <t>OPS-102523</t>
  </si>
  <si>
    <t>OPS-102524</t>
  </si>
  <si>
    <t>OPS-102525</t>
  </si>
  <si>
    <t>OPS-102526</t>
  </si>
  <si>
    <t>OPS-102527</t>
  </si>
  <si>
    <t>OPS-102528</t>
  </si>
  <si>
    <t>OPS-102529</t>
  </si>
  <si>
    <t>OPS-102530</t>
  </si>
  <si>
    <t>OPS-102531</t>
  </si>
  <si>
    <t>OPS-102532</t>
  </si>
  <si>
    <t>OPS-102533</t>
  </si>
  <si>
    <t>OPS-102534</t>
  </si>
  <si>
    <t>OPS-102535</t>
  </si>
  <si>
    <t>OPS-102536</t>
  </si>
  <si>
    <t>OPS-102537</t>
  </si>
  <si>
    <t>OPS-102538</t>
  </si>
  <si>
    <t>OPS-102539</t>
  </si>
  <si>
    <t>OPS-102540</t>
  </si>
  <si>
    <t>OPS-102541</t>
  </si>
  <si>
    <t>OPS-102542</t>
  </si>
  <si>
    <t>OPS-102543</t>
  </si>
  <si>
    <t>OPS-102544</t>
  </si>
  <si>
    <t>OPS-102545</t>
  </si>
  <si>
    <t>OPS-102546</t>
  </si>
  <si>
    <t>OPS-102547</t>
  </si>
  <si>
    <t>OPS-102548</t>
  </si>
  <si>
    <t>OPS-102549</t>
  </si>
  <si>
    <t>OPS-102550</t>
  </si>
  <si>
    <t>OPS-102551</t>
  </si>
  <si>
    <t>OPS-102552</t>
  </si>
  <si>
    <t>OPS-102553</t>
  </si>
  <si>
    <t>OPS-102554</t>
  </si>
  <si>
    <t>OPS-102555</t>
  </si>
  <si>
    <t>OPS-102556</t>
  </si>
  <si>
    <t>OPS-102557</t>
  </si>
  <si>
    <t>OPS-102558</t>
  </si>
  <si>
    <t>OPS-102559</t>
  </si>
  <si>
    <t>OPS-102560</t>
  </si>
  <si>
    <t>OPS-102561</t>
  </si>
  <si>
    <t>OPS-102562</t>
  </si>
  <si>
    <t>OPS-102563</t>
  </si>
  <si>
    <t>OPS-102564</t>
  </si>
  <si>
    <t>OPS-102565</t>
  </si>
  <si>
    <t>OPS-102566</t>
  </si>
  <si>
    <t>OPS-102567</t>
  </si>
  <si>
    <t>OPS-102568</t>
  </si>
  <si>
    <t>OPS-102569</t>
  </si>
  <si>
    <t>OPS-102570</t>
  </si>
  <si>
    <t>OPS-102571</t>
  </si>
  <si>
    <t>OPS-102572</t>
  </si>
  <si>
    <t>OPS-102573</t>
  </si>
  <si>
    <t>OPS-102574</t>
  </si>
  <si>
    <t>OPS-102575</t>
  </si>
  <si>
    <t>OPS-102576</t>
  </si>
  <si>
    <t>OPS-102577</t>
  </si>
  <si>
    <t>OPS-102578</t>
  </si>
  <si>
    <t>OPS-102579</t>
  </si>
  <si>
    <t>OPS-102580</t>
  </si>
  <si>
    <t>OPS-102581</t>
  </si>
  <si>
    <t>OPS-102582</t>
  </si>
  <si>
    <t>OPS-102583</t>
  </si>
  <si>
    <t>OPS-102584</t>
  </si>
  <si>
    <t>OPS-102585</t>
  </si>
  <si>
    <t>OPS-102586</t>
  </si>
  <si>
    <t>OPS-102587</t>
  </si>
  <si>
    <t>OPS-102588</t>
  </si>
  <si>
    <t>OPS-102589</t>
  </si>
  <si>
    <t>OPS-102590</t>
  </si>
  <si>
    <t>OPS-102591</t>
  </si>
  <si>
    <t>OPS-102592</t>
  </si>
  <si>
    <t>OPS-102593</t>
  </si>
  <si>
    <t>OPS-102594</t>
  </si>
  <si>
    <t>OPS-102595</t>
  </si>
  <si>
    <t>OPS-102596</t>
  </si>
  <si>
    <t>OPS-102597</t>
  </si>
  <si>
    <t>OPS-102598</t>
  </si>
  <si>
    <t>OPS-102599</t>
  </si>
  <si>
    <t>OPS-102600</t>
  </si>
  <si>
    <t>OPS-102601</t>
  </si>
  <si>
    <t>OPS-102602</t>
  </si>
  <si>
    <t>OPS-102603</t>
  </si>
  <si>
    <t>OPS-102604</t>
  </si>
  <si>
    <t>OPS-102605</t>
  </si>
  <si>
    <t>OPS-102606</t>
  </si>
  <si>
    <t>OPS-102607</t>
  </si>
  <si>
    <t>OPS-102608</t>
  </si>
  <si>
    <t>OPS-102609</t>
  </si>
  <si>
    <t>OPS-102610</t>
  </si>
  <si>
    <t>OPS-102611</t>
  </si>
  <si>
    <t>OPS-102612</t>
  </si>
  <si>
    <t>OPS-102613</t>
  </si>
  <si>
    <t>OPS-102614</t>
  </si>
  <si>
    <t>OPS-102615</t>
  </si>
  <si>
    <t>OPS-102616</t>
  </si>
  <si>
    <t>OPS-102617</t>
  </si>
  <si>
    <t>OPS-102618</t>
  </si>
  <si>
    <t>OPS-102619</t>
  </si>
  <si>
    <t>OPS-102620</t>
  </si>
  <si>
    <t>OPS-102621</t>
  </si>
  <si>
    <t>OPS-102622</t>
  </si>
  <si>
    <t>OPS-102623</t>
  </si>
  <si>
    <t>OPS-102624</t>
  </si>
  <si>
    <t>OPS-102625</t>
  </si>
  <si>
    <t>OPS-102626</t>
  </si>
  <si>
    <t>OPS-102627</t>
  </si>
  <si>
    <t>OPS-102628</t>
  </si>
  <si>
    <t>OPS-102629</t>
  </si>
  <si>
    <t>OPS-102630</t>
  </si>
  <si>
    <t>OPS-102631</t>
  </si>
  <si>
    <t>OPS-102632</t>
  </si>
  <si>
    <t>OPS-102633</t>
  </si>
  <si>
    <t>OPS-102634</t>
  </si>
  <si>
    <t>OPS-102635</t>
  </si>
  <si>
    <t>OPS-102636</t>
  </si>
  <si>
    <t>OPS-102637</t>
  </si>
  <si>
    <t>OPS-102638</t>
  </si>
  <si>
    <t>OPS-102639</t>
  </si>
  <si>
    <t>OPS-102640</t>
  </si>
  <si>
    <t>OPS-102641</t>
  </si>
  <si>
    <t>OPS-102642</t>
  </si>
  <si>
    <t>OPS-102643</t>
  </si>
  <si>
    <t>OPS-102644</t>
  </si>
  <si>
    <t>OPS-102645</t>
  </si>
  <si>
    <t>OPS-102646</t>
  </si>
  <si>
    <t>OPS-102647</t>
  </si>
  <si>
    <t>OPS-102648</t>
  </si>
  <si>
    <t>OPS-102649</t>
  </si>
  <si>
    <t>OPS-102650</t>
  </si>
  <si>
    <t>OPS-102651</t>
  </si>
  <si>
    <t>OPS-102652</t>
  </si>
  <si>
    <t>OPS-102653</t>
  </si>
  <si>
    <t>OPS-102654</t>
  </si>
  <si>
    <t>OPS-102655</t>
  </si>
  <si>
    <t>OPS-102656</t>
  </si>
  <si>
    <t>OPS-102657</t>
  </si>
  <si>
    <t>OPS-102658</t>
  </si>
  <si>
    <t>OPS-102659</t>
  </si>
  <si>
    <t>OPS-102660</t>
  </si>
  <si>
    <t>OPS-102661</t>
  </si>
  <si>
    <t>OPS-102662</t>
  </si>
  <si>
    <t>OPS-102663</t>
  </si>
  <si>
    <t>OPS-102664</t>
  </si>
  <si>
    <t>OPS-102665</t>
  </si>
  <si>
    <t>OPS-102666</t>
  </si>
  <si>
    <t>OPS-102667</t>
  </si>
  <si>
    <t>OPS-102668</t>
  </si>
  <si>
    <t>OPS-102669</t>
  </si>
  <si>
    <t>OPS-102670</t>
  </si>
  <si>
    <t>OPS-102671</t>
  </si>
  <si>
    <t>OPS-102672</t>
  </si>
  <si>
    <t>OPS-102673</t>
  </si>
  <si>
    <t>OPS-102674</t>
  </si>
  <si>
    <t>OPS-102675</t>
  </si>
  <si>
    <t>OPS-102676</t>
  </si>
  <si>
    <t>OPS-102677</t>
  </si>
  <si>
    <t>OPS-102678</t>
  </si>
  <si>
    <t>OPS-102679</t>
  </si>
  <si>
    <t>OPS-102680</t>
  </si>
  <si>
    <t>OPS-102681</t>
  </si>
  <si>
    <t>OPS-102682</t>
  </si>
  <si>
    <t>OPS-102683</t>
  </si>
  <si>
    <t>OPS-102684</t>
  </si>
  <si>
    <t>OPS-102685</t>
  </si>
  <si>
    <t>OPS-102686</t>
  </si>
  <si>
    <t>OPS-102687</t>
  </si>
  <si>
    <t>OPS-102688</t>
  </si>
  <si>
    <t>OPS-102689</t>
  </si>
  <si>
    <t>OPS-102690</t>
  </si>
  <si>
    <t>OPS-102691</t>
  </si>
  <si>
    <t>OPS-102692</t>
  </si>
  <si>
    <t>OPS-102693</t>
  </si>
  <si>
    <t>OPS-102694</t>
  </si>
  <si>
    <t>OPS-102695</t>
  </si>
  <si>
    <t>OPS-102696</t>
  </si>
  <si>
    <t>OPS-102697</t>
  </si>
  <si>
    <t>OPS-102698</t>
  </si>
  <si>
    <t>OPS-102699</t>
  </si>
  <si>
    <t>OPS-102700</t>
  </si>
  <si>
    <t>OPS-102701</t>
  </si>
  <si>
    <t>OPS-102702</t>
  </si>
  <si>
    <t>OPS-102703</t>
  </si>
  <si>
    <t>OPS-102704</t>
  </si>
  <si>
    <t>OPS-102705</t>
  </si>
  <si>
    <t>OPS-102706</t>
  </si>
  <si>
    <t>OPS-102707</t>
  </si>
  <si>
    <t>OPS-102708</t>
  </si>
  <si>
    <t>OPS-102709</t>
  </si>
  <si>
    <t>OPS-102710</t>
  </si>
  <si>
    <t>OPS-102711</t>
  </si>
  <si>
    <t>OPS-102712</t>
  </si>
  <si>
    <t>OPS-102713</t>
  </si>
  <si>
    <t>OPS-102714</t>
  </si>
  <si>
    <t>OPS-102715</t>
  </si>
  <si>
    <t>OPS-102716</t>
  </si>
  <si>
    <t>OPS-102717</t>
  </si>
  <si>
    <t>OPS-102718</t>
  </si>
  <si>
    <t>OPS-102719</t>
  </si>
  <si>
    <t>OPS-102720</t>
  </si>
  <si>
    <t>OPS-102721</t>
  </si>
  <si>
    <t>OPS-102722</t>
  </si>
  <si>
    <t>OPS-102723</t>
  </si>
  <si>
    <t>OPS-102724</t>
  </si>
  <si>
    <t>OPS-102725</t>
  </si>
  <si>
    <t>OPS-102726</t>
  </si>
  <si>
    <t>OPS-102727</t>
  </si>
  <si>
    <t>OPS-102728</t>
  </si>
  <si>
    <t>OPS-102729</t>
  </si>
  <si>
    <t>OPS-102730</t>
  </si>
  <si>
    <t>OPS-102731</t>
  </si>
  <si>
    <t>OPS-102732</t>
  </si>
  <si>
    <t>OPS-102733</t>
  </si>
  <si>
    <t>OPS-102734</t>
  </si>
  <si>
    <t>OPS-102735</t>
  </si>
  <si>
    <t>OPS-102736</t>
  </si>
  <si>
    <t>OPS-102737</t>
  </si>
  <si>
    <t>OPS-102738</t>
  </si>
  <si>
    <t>OPS-102739</t>
  </si>
  <si>
    <t>OPS-102740</t>
  </si>
  <si>
    <t>OPS-102741</t>
  </si>
  <si>
    <t>OPS-102742</t>
  </si>
  <si>
    <t>OPS-102743</t>
  </si>
  <si>
    <t>OPS-102744</t>
  </si>
  <si>
    <t>OPS-102745</t>
  </si>
  <si>
    <t>OPS-102746</t>
  </si>
  <si>
    <t>OPS-102747</t>
  </si>
  <si>
    <t>OPS-102748</t>
  </si>
  <si>
    <t>OPS-102749</t>
  </si>
  <si>
    <t>OPS-102750</t>
  </si>
  <si>
    <t>OPS-102751</t>
  </si>
  <si>
    <t>OPS-102752</t>
  </si>
  <si>
    <t>OPS-102753</t>
  </si>
  <si>
    <t>OPS-102754</t>
  </si>
  <si>
    <t>OPS-102755</t>
  </si>
  <si>
    <t>OPS-102756</t>
  </si>
  <si>
    <t>OPS-102757</t>
  </si>
  <si>
    <t>OPS-102758</t>
  </si>
  <si>
    <t>OPS-102759</t>
  </si>
  <si>
    <t>OPS-102760</t>
  </si>
  <si>
    <t>OPS-102761</t>
  </si>
  <si>
    <t>OPS-102762</t>
  </si>
  <si>
    <t>OPS-102763</t>
  </si>
  <si>
    <t>OPS-102764</t>
  </si>
  <si>
    <t>OPS-102765</t>
  </si>
  <si>
    <t>OPS-102766</t>
  </si>
  <si>
    <t>OPS-102767</t>
  </si>
  <si>
    <t>OPS-102768</t>
  </si>
  <si>
    <t>OPS-102769</t>
  </si>
  <si>
    <t>OPS-102770</t>
  </si>
  <si>
    <t>OPS-102771</t>
  </si>
  <si>
    <t>OPS-102772</t>
  </si>
  <si>
    <t>OPS-102773</t>
  </si>
  <si>
    <t>OPS-102774</t>
  </si>
  <si>
    <t>OPS-102775</t>
  </si>
  <si>
    <t>OPS-102776</t>
  </si>
  <si>
    <t>OPS-102777</t>
  </si>
  <si>
    <t>OPS-102778</t>
  </si>
  <si>
    <t>OPS-102779</t>
  </si>
  <si>
    <t>OPS-102780</t>
  </si>
  <si>
    <t>OPS-102781</t>
  </si>
  <si>
    <t>OPS-102782</t>
  </si>
  <si>
    <t>OPS-102783</t>
  </si>
  <si>
    <t>OPS-102784</t>
  </si>
  <si>
    <t>OPS-102785</t>
  </si>
  <si>
    <t>OPS-102786</t>
  </si>
  <si>
    <t>OPS-102787</t>
  </si>
  <si>
    <t>OPS-102788</t>
  </si>
  <si>
    <t>OPS-102789</t>
  </si>
  <si>
    <t>OPS-102790</t>
  </si>
  <si>
    <t>OPS-102791</t>
  </si>
  <si>
    <t>OPS-102792</t>
  </si>
  <si>
    <t>OPS-102793</t>
  </si>
  <si>
    <t>OPS-102794</t>
  </si>
  <si>
    <t>OPS-102795</t>
  </si>
  <si>
    <t>OPS-102796</t>
  </si>
  <si>
    <t>OPS-102797</t>
  </si>
  <si>
    <t>OPS-102798</t>
  </si>
  <si>
    <t>OPS-102799</t>
  </si>
  <si>
    <t>OPS-102800</t>
  </si>
  <si>
    <t>OPS-102801</t>
  </si>
  <si>
    <t>OPS-102802</t>
  </si>
  <si>
    <t>OPS-102803</t>
  </si>
  <si>
    <t>OPS-102804</t>
  </si>
  <si>
    <t>OPS-102805</t>
  </si>
  <si>
    <t>OPS-102806</t>
  </si>
  <si>
    <t>OPS-102807</t>
  </si>
  <si>
    <t>OPS-102808</t>
  </si>
  <si>
    <t>OPS-102809</t>
  </si>
  <si>
    <t>OPS-102810</t>
  </si>
  <si>
    <t>OPS-102811</t>
  </si>
  <si>
    <t>OPS-102812</t>
  </si>
  <si>
    <t>OPS-102813</t>
  </si>
  <si>
    <t>OPS-102814</t>
  </si>
  <si>
    <t>OPS-102815</t>
  </si>
  <si>
    <t>OPS-102816</t>
  </si>
  <si>
    <t>OPS-102817</t>
  </si>
  <si>
    <t>OPS-102818</t>
  </si>
  <si>
    <t>OPS-102819</t>
  </si>
  <si>
    <t>OPS-102820</t>
  </si>
  <si>
    <t>OPS-102821</t>
  </si>
  <si>
    <t>OPS-102822</t>
  </si>
  <si>
    <t>OPS-102823</t>
  </si>
  <si>
    <t>OPS-102824</t>
  </si>
  <si>
    <t>OPS-102825</t>
  </si>
  <si>
    <t>OPS-102826</t>
  </si>
  <si>
    <t>OPS-102827</t>
  </si>
  <si>
    <t>OPS-102828</t>
  </si>
  <si>
    <t>OPS-102829</t>
  </si>
  <si>
    <t>OPS-102830</t>
  </si>
  <si>
    <t>OPS-102831</t>
  </si>
  <si>
    <t>OPS-102832</t>
  </si>
  <si>
    <t>OPS-102833</t>
  </si>
  <si>
    <t>OPS-102834</t>
  </si>
  <si>
    <t>OPS-102835</t>
  </si>
  <si>
    <t>OPS-102836</t>
  </si>
  <si>
    <t>OPS-102837</t>
  </si>
  <si>
    <t>OPS-102838</t>
  </si>
  <si>
    <t>OPS-102839</t>
  </si>
  <si>
    <t>OPS-102840</t>
  </si>
  <si>
    <t>OPS-102841</t>
  </si>
  <si>
    <t>OPS-102842</t>
  </si>
  <si>
    <t>OPS-102843</t>
  </si>
  <si>
    <t>OPS-102844</t>
  </si>
  <si>
    <t>OPS-102845</t>
  </si>
  <si>
    <t>OPS-102846</t>
  </si>
  <si>
    <t>OPS-102847</t>
  </si>
  <si>
    <t>OPS-102848</t>
  </si>
  <si>
    <t>OPS-102849</t>
  </si>
  <si>
    <t>OPS-102850</t>
  </si>
  <si>
    <t>OPS-102851</t>
  </si>
  <si>
    <t>OPS-102852</t>
  </si>
  <si>
    <t>OPS-102853</t>
  </si>
  <si>
    <t>OPS-102854</t>
  </si>
  <si>
    <t>OPS-102855</t>
  </si>
  <si>
    <t>OPS-102856</t>
  </si>
  <si>
    <t>OPS-102857</t>
  </si>
  <si>
    <t>OPS-102858</t>
  </si>
  <si>
    <t>OPS-102859</t>
  </si>
  <si>
    <t>OPS-102860</t>
  </si>
  <si>
    <t>OPS-102861</t>
  </si>
  <si>
    <t>OPS-102862</t>
  </si>
  <si>
    <t>OPS-102863</t>
  </si>
  <si>
    <t>OPS-102864</t>
  </si>
  <si>
    <t>OPS-102865</t>
  </si>
  <si>
    <t>OPS-102866</t>
  </si>
  <si>
    <t>OPS-102867</t>
  </si>
  <si>
    <t>OPS-102868</t>
  </si>
  <si>
    <t>OPS-102869</t>
  </si>
  <si>
    <t>OPS-102870</t>
  </si>
  <si>
    <t>OPS-102871</t>
  </si>
  <si>
    <t>OPS-102872</t>
  </si>
  <si>
    <t>OPS-102873</t>
  </si>
  <si>
    <t>OPS-102874</t>
  </si>
  <si>
    <t>OPS-102875</t>
  </si>
  <si>
    <t>OPS-102876</t>
  </si>
  <si>
    <t>OPS-102877</t>
  </si>
  <si>
    <t>OPS-102878</t>
  </si>
  <si>
    <t>OPS-102879</t>
  </si>
  <si>
    <t>OPS-102880</t>
  </si>
  <si>
    <t>OPS-102881</t>
  </si>
  <si>
    <t>OPS-102882</t>
  </si>
  <si>
    <t>OPS-102883</t>
  </si>
  <si>
    <t>OPS-102884</t>
  </si>
  <si>
    <t>OPS-102885</t>
  </si>
  <si>
    <t>OPS-102886</t>
  </si>
  <si>
    <t>OPS-102887</t>
  </si>
  <si>
    <t>OPS-102888</t>
  </si>
  <si>
    <t>OPS-102889</t>
  </si>
  <si>
    <t>OPS-102890</t>
  </si>
  <si>
    <t>OPS-102891</t>
  </si>
  <si>
    <t>OPS-102892</t>
  </si>
  <si>
    <t>OPS-102893</t>
  </si>
  <si>
    <t>OPS-102894</t>
  </si>
  <si>
    <t>OPS-102895</t>
  </si>
  <si>
    <t>OPS-102896</t>
  </si>
  <si>
    <t>OPS-102897</t>
  </si>
  <si>
    <t>OPS-102898</t>
  </si>
  <si>
    <t>OPS-102899</t>
  </si>
  <si>
    <t>OPS-102900</t>
  </si>
  <si>
    <t>OPS-102901</t>
  </si>
  <si>
    <t>OPS-102902</t>
  </si>
  <si>
    <t>OPS-102903</t>
  </si>
  <si>
    <t>OPS-102904</t>
  </si>
  <si>
    <t>OPS-102905</t>
  </si>
  <si>
    <t>OPS-102906</t>
  </si>
  <si>
    <t>OPS-102907</t>
  </si>
  <si>
    <t>OPS-102908</t>
  </si>
  <si>
    <t>OPS-102909</t>
  </si>
  <si>
    <t>OPS-102910</t>
  </si>
  <si>
    <t>OPS-102911</t>
  </si>
  <si>
    <t>OPS-102912</t>
  </si>
  <si>
    <t>OPS-102913</t>
  </si>
  <si>
    <t>OPS-102914</t>
  </si>
  <si>
    <t>OPS-102915</t>
  </si>
  <si>
    <t>OPS-102916</t>
  </si>
  <si>
    <t>OPS-102917</t>
  </si>
  <si>
    <t>OPS-102918</t>
  </si>
  <si>
    <t>OPS-102919</t>
  </si>
  <si>
    <t>OPS-102920</t>
  </si>
  <si>
    <t>OPS-102921</t>
  </si>
  <si>
    <t>OPS-102922</t>
  </si>
  <si>
    <t>OPS-102923</t>
  </si>
  <si>
    <t>OPS-102924</t>
  </si>
  <si>
    <t>OPS-102925</t>
  </si>
  <si>
    <t>OPS-102926</t>
  </si>
  <si>
    <t>OPS-102927</t>
  </si>
  <si>
    <t>OPS-102928</t>
  </si>
  <si>
    <t>OPS-102929</t>
  </si>
  <si>
    <t>OPS-102930</t>
  </si>
  <si>
    <t>OPS-102931</t>
  </si>
  <si>
    <t>OPS-102932</t>
  </si>
  <si>
    <t>OPS-102933</t>
  </si>
  <si>
    <t>OPS-102934</t>
  </si>
  <si>
    <t>OPS-102935</t>
  </si>
  <si>
    <t>OPS-102936</t>
  </si>
  <si>
    <t>OPS-102937</t>
  </si>
  <si>
    <t>OPS-102938</t>
  </si>
  <si>
    <t>OPS-102939</t>
  </si>
  <si>
    <t>OPS-102940</t>
  </si>
  <si>
    <t>OPS-102941</t>
  </si>
  <si>
    <t>OPS-102942</t>
  </si>
  <si>
    <t>OPS-102943</t>
  </si>
  <si>
    <t>OPS-102944</t>
  </si>
  <si>
    <t>OPS-102945</t>
  </si>
  <si>
    <t>OPS-102946</t>
  </si>
  <si>
    <t>OPS-102947</t>
  </si>
  <si>
    <t>OPS-102948</t>
  </si>
  <si>
    <t>OPS-102949</t>
  </si>
  <si>
    <t>OPS-102950</t>
  </si>
  <si>
    <t>OPS-102951</t>
  </si>
  <si>
    <t>OPS-102952</t>
  </si>
  <si>
    <t>OPS-102953</t>
  </si>
  <si>
    <t>OPS-102954</t>
  </si>
  <si>
    <t>OPS-102955</t>
  </si>
  <si>
    <t>OPS-102956</t>
  </si>
  <si>
    <t>OPS-102957</t>
  </si>
  <si>
    <t>OPS-102958</t>
  </si>
  <si>
    <t>OPS-102959</t>
  </si>
  <si>
    <t>OPS-102960</t>
  </si>
  <si>
    <t>OPS-102961</t>
  </si>
  <si>
    <t>OPS-102962</t>
  </si>
  <si>
    <t>OPS-102963</t>
  </si>
  <si>
    <t>OPS-102964</t>
  </si>
  <si>
    <t>OPS-102965</t>
  </si>
  <si>
    <t>OPS-102966</t>
  </si>
  <si>
    <t>OPS-102967</t>
  </si>
  <si>
    <t>OPS-102968</t>
  </si>
  <si>
    <t>OPS-102969</t>
  </si>
  <si>
    <t>OPS-102970</t>
  </si>
  <si>
    <t>OPS-102971</t>
  </si>
  <si>
    <t>OPS-102972</t>
  </si>
  <si>
    <t>OPS-102973</t>
  </si>
  <si>
    <t>OPS-102974</t>
  </si>
  <si>
    <t>OPS-102975</t>
  </si>
  <si>
    <t>OPS-102976</t>
  </si>
  <si>
    <t>OPS-102977</t>
  </si>
  <si>
    <t>OPS-102978</t>
  </si>
  <si>
    <t>OPS-102979</t>
  </si>
  <si>
    <t>OPS-102980</t>
  </si>
  <si>
    <t>OPS-102981</t>
  </si>
  <si>
    <t>OPS-102982</t>
  </si>
  <si>
    <t>OPS-102983</t>
  </si>
  <si>
    <t>OPS-102984</t>
  </si>
  <si>
    <t>OPS-102985</t>
  </si>
  <si>
    <t>OPS-102986</t>
  </si>
  <si>
    <t>OPS-102987</t>
  </si>
  <si>
    <t>OPS-102988</t>
  </si>
  <si>
    <t>OPS-102989</t>
  </si>
  <si>
    <t>OPS-102990</t>
  </si>
  <si>
    <t>OPS-102991</t>
  </si>
  <si>
    <t>OPS-102992</t>
  </si>
  <si>
    <t>OPS-102993</t>
  </si>
  <si>
    <t>OPS-102994</t>
  </si>
  <si>
    <t>OPS-102995</t>
  </si>
  <si>
    <t>OPS-102996</t>
  </si>
  <si>
    <t>OPS-102997</t>
  </si>
  <si>
    <t>OPS-102998</t>
  </si>
  <si>
    <t>OPS-102999</t>
  </si>
  <si>
    <t>OPS-103000</t>
  </si>
  <si>
    <t>OPS-103001</t>
  </si>
  <si>
    <t>OPS-103002</t>
  </si>
  <si>
    <t>OPS-103003</t>
  </si>
  <si>
    <t>OPS-103004</t>
  </si>
  <si>
    <t>OPS-103005</t>
  </si>
  <si>
    <t>OPS-103006</t>
  </si>
  <si>
    <t>OPS-103007</t>
  </si>
  <si>
    <t>OPS-103008</t>
  </si>
  <si>
    <t>OPS-103009</t>
  </si>
  <si>
    <t>OPS-103010</t>
  </si>
  <si>
    <t>OPS-103011</t>
  </si>
  <si>
    <t>OPS-103012</t>
  </si>
  <si>
    <t>OPS-103013</t>
  </si>
  <si>
    <t>OPS-103014</t>
  </si>
  <si>
    <t>OPS-103015</t>
  </si>
  <si>
    <t>OPS-103016</t>
  </si>
  <si>
    <t>OPS-103017</t>
  </si>
  <si>
    <t>OPS-103018</t>
  </si>
  <si>
    <t>OPS-103019</t>
  </si>
  <si>
    <t>OPS-103020</t>
  </si>
  <si>
    <t>OPS-103021</t>
  </si>
  <si>
    <t>OPS-103022</t>
  </si>
  <si>
    <t>OPS-103023</t>
  </si>
  <si>
    <t>OPS-103024</t>
  </si>
  <si>
    <t>OPS-103025</t>
  </si>
  <si>
    <t>OPS-103026</t>
  </si>
  <si>
    <t>OPS-103027</t>
  </si>
  <si>
    <t>OPS-103028</t>
  </si>
  <si>
    <t>OPS-103029</t>
  </si>
  <si>
    <t>OPS-103030</t>
  </si>
  <si>
    <t>OPS-103031</t>
  </si>
  <si>
    <t>OPS-103032</t>
  </si>
  <si>
    <t>OPS-103033</t>
  </si>
  <si>
    <t>OPS-103034</t>
  </si>
  <si>
    <t>OPS-103035</t>
  </si>
  <si>
    <t>OPS-103036</t>
  </si>
  <si>
    <t>OPS-103037</t>
  </si>
  <si>
    <t>OPS-103038</t>
  </si>
  <si>
    <t>OPS-103039</t>
  </si>
  <si>
    <t>OPS-103040</t>
  </si>
  <si>
    <t>OPS-103041</t>
  </si>
  <si>
    <t>OPS-103042</t>
  </si>
  <si>
    <t>OPS-103043</t>
  </si>
  <si>
    <t>OPS-103044</t>
  </si>
  <si>
    <t>OPS-103045</t>
  </si>
  <si>
    <t>OPS-103046</t>
  </si>
  <si>
    <t>OPS-103047</t>
  </si>
  <si>
    <t>OPS-103048</t>
  </si>
  <si>
    <t>OPS-103049</t>
  </si>
  <si>
    <t>OPS-103050</t>
  </si>
  <si>
    <t>OPS-103051</t>
  </si>
  <si>
    <t>OPS-103052</t>
  </si>
  <si>
    <t>OPS-103053</t>
  </si>
  <si>
    <t>OPS-103054</t>
  </si>
  <si>
    <t>OPS-103055</t>
  </si>
  <si>
    <t>OPS-103056</t>
  </si>
  <si>
    <t>OPS-103057</t>
  </si>
  <si>
    <t>OPS-103058</t>
  </si>
  <si>
    <t>OPS-103059</t>
  </si>
  <si>
    <t>OPS-103060</t>
  </si>
  <si>
    <t>OPS-103061</t>
  </si>
  <si>
    <t>OPS-103062</t>
  </si>
  <si>
    <t>OPS-103063</t>
  </si>
  <si>
    <t>OPS-103064</t>
  </si>
  <si>
    <t>OPS-103065</t>
  </si>
  <si>
    <t>OPS-103066</t>
  </si>
  <si>
    <t>OPS-103067</t>
  </si>
  <si>
    <t>OPS-103068</t>
  </si>
  <si>
    <t>OPS-103069</t>
  </si>
  <si>
    <t>OPS-103070</t>
  </si>
  <si>
    <t>OPS-103071</t>
  </si>
  <si>
    <t>OPS-103072</t>
  </si>
  <si>
    <t>OPS-103073</t>
  </si>
  <si>
    <t>OPS-103074</t>
  </si>
  <si>
    <t>OPS-103075</t>
  </si>
  <si>
    <t>OPS-103076</t>
  </si>
  <si>
    <t>OPS-103077</t>
  </si>
  <si>
    <t>OPS-103078</t>
  </si>
  <si>
    <t>OPS-103079</t>
  </si>
  <si>
    <t>OPS-103080</t>
  </si>
  <si>
    <t>OPS-103081</t>
  </si>
  <si>
    <t>OPS-103082</t>
  </si>
  <si>
    <t>OPS-103083</t>
  </si>
  <si>
    <t>OPS-103084</t>
  </si>
  <si>
    <t>OPS-103085</t>
  </si>
  <si>
    <t>OPS-103086</t>
  </si>
  <si>
    <t>OPS-103087</t>
  </si>
  <si>
    <t>OPS-103088</t>
  </si>
  <si>
    <t>OPS-103089</t>
  </si>
  <si>
    <t>OPS-103090</t>
  </si>
  <si>
    <t>OPS-103091</t>
  </si>
  <si>
    <t>OPS-103092</t>
  </si>
  <si>
    <t>OPS-103093</t>
  </si>
  <si>
    <t>OPS-103094</t>
  </si>
  <si>
    <t>OPS-103095</t>
  </si>
  <si>
    <t>OPS-103096</t>
  </si>
  <si>
    <t>OPS-103097</t>
  </si>
  <si>
    <t>OPS-103098</t>
  </si>
  <si>
    <t>OPS-103099</t>
  </si>
  <si>
    <t>OPS-103100</t>
  </si>
  <si>
    <t>OPS-103101</t>
  </si>
  <si>
    <t>OPS-103102</t>
  </si>
  <si>
    <t>OPS-103103</t>
  </si>
  <si>
    <t>OPS-103104</t>
  </si>
  <si>
    <t>OPS-103105</t>
  </si>
  <si>
    <t>OPS-103106</t>
  </si>
  <si>
    <t>OPS-103107</t>
  </si>
  <si>
    <t>OPS-103108</t>
  </si>
  <si>
    <t>OPS-103109</t>
  </si>
  <si>
    <t>OPS-103110</t>
  </si>
  <si>
    <t>OPS-103111</t>
  </si>
  <si>
    <t>OPS-103112</t>
  </si>
  <si>
    <t>OPS-103113</t>
  </si>
  <si>
    <t>OPS-103114</t>
  </si>
  <si>
    <t>OPS-103115</t>
  </si>
  <si>
    <t>OPS-103116</t>
  </si>
  <si>
    <t>OPS-103117</t>
  </si>
  <si>
    <t>OPS-103118</t>
  </si>
  <si>
    <t>OPS-103119</t>
  </si>
  <si>
    <t>OPS-103120</t>
  </si>
  <si>
    <t>OPS-103121</t>
  </si>
  <si>
    <t>OPS-103122</t>
  </si>
  <si>
    <t>OPS-103123</t>
  </si>
  <si>
    <t>OPS-103124</t>
  </si>
  <si>
    <t>OPS-103125</t>
  </si>
  <si>
    <t>OPS-103126</t>
  </si>
  <si>
    <t>OPS-103127</t>
  </si>
  <si>
    <t>OPS-103128</t>
  </si>
  <si>
    <t>OPS-103129</t>
  </si>
  <si>
    <t>OPS-103130</t>
  </si>
  <si>
    <t>OPS-103131</t>
  </si>
  <si>
    <t>OPS-103132</t>
  </si>
  <si>
    <t>OPS-103133</t>
  </si>
  <si>
    <t>OPS-103134</t>
  </si>
  <si>
    <t>OPS-103135</t>
  </si>
  <si>
    <t>OPS-103136</t>
  </si>
  <si>
    <t>OPS-103137</t>
  </si>
  <si>
    <t>OPS-103138</t>
  </si>
  <si>
    <t>OPS-103139</t>
  </si>
  <si>
    <t>OPS-103140</t>
  </si>
  <si>
    <t>OPS-103141</t>
  </si>
  <si>
    <t>OPS-103142</t>
  </si>
  <si>
    <t>OPS-103143</t>
  </si>
  <si>
    <t>OPS-103144</t>
  </si>
  <si>
    <t>OPS-103145</t>
  </si>
  <si>
    <t>OPS-103146</t>
  </si>
  <si>
    <t>OPS-103147</t>
  </si>
  <si>
    <t>OPS-103148</t>
  </si>
  <si>
    <t>OPS-103149</t>
  </si>
  <si>
    <t>OPS-103150</t>
  </si>
  <si>
    <t>OPS-103151</t>
  </si>
  <si>
    <t>OPS-103152</t>
  </si>
  <si>
    <t>OPS-103153</t>
  </si>
  <si>
    <t>OPS-103154</t>
  </si>
  <si>
    <t>OPS-103155</t>
  </si>
  <si>
    <t>OPS-103156</t>
  </si>
  <si>
    <t>OPS-103157</t>
  </si>
  <si>
    <t>OPS-103158</t>
  </si>
  <si>
    <t>OPS-103159</t>
  </si>
  <si>
    <t>OPS-103160</t>
  </si>
  <si>
    <t>OPS-103161</t>
  </si>
  <si>
    <t>OPS-103162</t>
  </si>
  <si>
    <t>OPS-103163</t>
  </si>
  <si>
    <t>OPS-103164</t>
  </si>
  <si>
    <t>OPS-103165</t>
  </si>
  <si>
    <t>OPS-103166</t>
  </si>
  <si>
    <t>OPS-103167</t>
  </si>
  <si>
    <t>OPS-103168</t>
  </si>
  <si>
    <t>OPS-103169</t>
  </si>
  <si>
    <t>OPS-103170</t>
  </si>
  <si>
    <t>OPS-103171</t>
  </si>
  <si>
    <t>OPS-103172</t>
  </si>
  <si>
    <t>OPS-103173</t>
  </si>
  <si>
    <t>OPS-103174</t>
  </si>
  <si>
    <t>OPS-103175</t>
  </si>
  <si>
    <t>OPS-103176</t>
  </si>
  <si>
    <t>OPS-103177</t>
  </si>
  <si>
    <t>OPS-103178</t>
  </si>
  <si>
    <t>OPS-103179</t>
  </si>
  <si>
    <t>OPS-103180</t>
  </si>
  <si>
    <t>OPS-103181</t>
  </si>
  <si>
    <t>OPS-103182</t>
  </si>
  <si>
    <t>OPS-103183</t>
  </si>
  <si>
    <t>OPS-103184</t>
  </si>
  <si>
    <t>OPS-103185</t>
  </si>
  <si>
    <t>OPS-103186</t>
  </si>
  <si>
    <t>OPS-103187</t>
  </si>
  <si>
    <t>OPS-103188</t>
  </si>
  <si>
    <t>OPS-103189</t>
  </si>
  <si>
    <t>OPS-103190</t>
  </si>
  <si>
    <t>OPS-103191</t>
  </si>
  <si>
    <t>OPS-103192</t>
  </si>
  <si>
    <t>OPS-103193</t>
  </si>
  <si>
    <t>OPS-103194</t>
  </si>
  <si>
    <t>OPS-103195</t>
  </si>
  <si>
    <t>OPS-103196</t>
  </si>
  <si>
    <t>OPS-103197</t>
  </si>
  <si>
    <t>OPS-103198</t>
  </si>
  <si>
    <t>OPS-103199</t>
  </si>
  <si>
    <t>OPS-103200</t>
  </si>
  <si>
    <t>OPS-103201</t>
  </si>
  <si>
    <t>OPS-103202</t>
  </si>
  <si>
    <t>OPS-103203</t>
  </si>
  <si>
    <t>OPS-103204</t>
  </si>
  <si>
    <t>OPS-103205</t>
  </si>
  <si>
    <t>OPS-103206</t>
  </si>
  <si>
    <t>OPS-103207</t>
  </si>
  <si>
    <t>OPS-103208</t>
  </si>
  <si>
    <t>OPS-103209</t>
  </si>
  <si>
    <t>OPS-103210</t>
  </si>
  <si>
    <t>OPS-103211</t>
  </si>
  <si>
    <t>OPS-103212</t>
  </si>
  <si>
    <t>OPS-103213</t>
  </si>
  <si>
    <t>OPS-103214</t>
  </si>
  <si>
    <t>OPS-103215</t>
  </si>
  <si>
    <t>OPS-103216</t>
  </si>
  <si>
    <t>OPS-103217</t>
  </si>
  <si>
    <t>OPS-103218</t>
  </si>
  <si>
    <t>OPS-103219</t>
  </si>
  <si>
    <t>OPS-103220</t>
  </si>
  <si>
    <t>OPS-103221</t>
  </si>
  <si>
    <t>OPS-103222</t>
  </si>
  <si>
    <t>OPS-103223</t>
  </si>
  <si>
    <t>OPS-103224</t>
  </si>
  <si>
    <t>OPS-103225</t>
  </si>
  <si>
    <t>OPS-103226</t>
  </si>
  <si>
    <t>OPS-103227</t>
  </si>
  <si>
    <t>OPS-103228</t>
  </si>
  <si>
    <t>OPS-103229</t>
  </si>
  <si>
    <t>OPS-103230</t>
  </si>
  <si>
    <t>OPS-103231</t>
  </si>
  <si>
    <t>OPS-103232</t>
  </si>
  <si>
    <t>OPS-103233</t>
  </si>
  <si>
    <t>OPS-103234</t>
  </si>
  <si>
    <t>OPS-103235</t>
  </si>
  <si>
    <t>OPS-103236</t>
  </si>
  <si>
    <t>OPS-103237</t>
  </si>
  <si>
    <t>OPS-103238</t>
  </si>
  <si>
    <t>OPS-103239</t>
  </si>
  <si>
    <t>OPS-103240</t>
  </si>
  <si>
    <t>OPS-103241</t>
  </si>
  <si>
    <t>OPS-103242</t>
  </si>
  <si>
    <t>OPS-103243</t>
  </si>
  <si>
    <t>OPS-103244</t>
  </si>
  <si>
    <t>OPS-103245</t>
  </si>
  <si>
    <t>OPS-103246</t>
  </si>
  <si>
    <t>OPS-103247</t>
  </si>
  <si>
    <t>OPS-103248</t>
  </si>
  <si>
    <t>OPS-103249</t>
  </si>
  <si>
    <t>OPS-103250</t>
  </si>
  <si>
    <t>OPS-103251</t>
  </si>
  <si>
    <t>OPS-103252</t>
  </si>
  <si>
    <t>OPS-103253</t>
  </si>
  <si>
    <t>OPS-103254</t>
  </si>
  <si>
    <t>OPS-103255</t>
  </si>
  <si>
    <t>OPS-103256</t>
  </si>
  <si>
    <t>OPS-103257</t>
  </si>
  <si>
    <t>OPS-103258</t>
  </si>
  <si>
    <t>OPS-103259</t>
  </si>
  <si>
    <t>OPS-103260</t>
  </si>
  <si>
    <t>OPS-103261</t>
  </si>
  <si>
    <t>OPS-103262</t>
  </si>
  <si>
    <t>OPS-103263</t>
  </si>
  <si>
    <t>OPS-103264</t>
  </si>
  <si>
    <t>OPS-103265</t>
  </si>
  <si>
    <t>OPS-103266</t>
  </si>
  <si>
    <t>OPS-103267</t>
  </si>
  <si>
    <t>OPS-103268</t>
  </si>
  <si>
    <t>OPS-103269</t>
  </si>
  <si>
    <t>OPS-103270</t>
  </si>
  <si>
    <t>OPS-103271</t>
  </si>
  <si>
    <t>OPS-103272</t>
  </si>
  <si>
    <t>OPS-103273</t>
  </si>
  <si>
    <t>OPS-103274</t>
  </si>
  <si>
    <t>OPS-103275</t>
  </si>
  <si>
    <t>OPS-103276</t>
  </si>
  <si>
    <t>OPS-103277</t>
  </si>
  <si>
    <t>OPS-103278</t>
  </si>
  <si>
    <t>OPS-103279</t>
  </si>
  <si>
    <t>OPS-103280</t>
  </si>
  <si>
    <t>OPS-103281</t>
  </si>
  <si>
    <t>OPS-103282</t>
  </si>
  <si>
    <t>OPS-103283</t>
  </si>
  <si>
    <t>OPS-103284</t>
  </si>
  <si>
    <t>OPS-103285</t>
  </si>
  <si>
    <t>OPS-103286</t>
  </si>
  <si>
    <t>OPS-103287</t>
  </si>
  <si>
    <t>OPS-103288</t>
  </si>
  <si>
    <t>OPS-103289</t>
  </si>
  <si>
    <t>OPS-103290</t>
  </si>
  <si>
    <t>OPS-103291</t>
  </si>
  <si>
    <t>OPS-103292</t>
  </si>
  <si>
    <t>OPS-103293</t>
  </si>
  <si>
    <t>OPS-103294</t>
  </si>
  <si>
    <t>OPS-103295</t>
  </si>
  <si>
    <t>OPS-103296</t>
  </si>
  <si>
    <t>OPS-103297</t>
  </si>
  <si>
    <t>OPS-103298</t>
  </si>
  <si>
    <t>OPS-103299</t>
  </si>
  <si>
    <t>OPS-103300</t>
  </si>
  <si>
    <t>OPS-103301</t>
  </si>
  <si>
    <t>OPS-103302</t>
  </si>
  <si>
    <t>OPS-103303</t>
  </si>
  <si>
    <t>OPS-103304</t>
  </si>
  <si>
    <t>OPS-103305</t>
  </si>
  <si>
    <t>OPS-103306</t>
  </si>
  <si>
    <t>OPS-103307</t>
  </si>
  <si>
    <t>OPS-103308</t>
  </si>
  <si>
    <t>OPS-103309</t>
  </si>
  <si>
    <t>OPS-103310</t>
  </si>
  <si>
    <t>OPS-103311</t>
  </si>
  <si>
    <t>OPS-103312</t>
  </si>
  <si>
    <t>OPS-103313</t>
  </si>
  <si>
    <t>OPS-103314</t>
  </si>
  <si>
    <t>OPS-103315</t>
  </si>
  <si>
    <t>OPS-103316</t>
  </si>
  <si>
    <t>OPS-103317</t>
  </si>
  <si>
    <t>OPS-103318</t>
  </si>
  <si>
    <t>OPS-103319</t>
  </si>
  <si>
    <t>OPS-103320</t>
  </si>
  <si>
    <t>OPS-103321</t>
  </si>
  <si>
    <t>OPS-103322</t>
  </si>
  <si>
    <t>OPS-103323</t>
  </si>
  <si>
    <t>OPS-103324</t>
  </si>
  <si>
    <t>OPS-103325</t>
  </si>
  <si>
    <t>OPS-103326</t>
  </si>
  <si>
    <t>OPS-103327</t>
  </si>
  <si>
    <t>OPS-103328</t>
  </si>
  <si>
    <t>OPS-103329</t>
  </si>
  <si>
    <t>OPS-103330</t>
  </si>
  <si>
    <t>OPS-103331</t>
  </si>
  <si>
    <t>OPS-103332</t>
  </si>
  <si>
    <t>OPS-103333</t>
  </si>
  <si>
    <t>OPS-103334</t>
  </si>
  <si>
    <t>OPS-103335</t>
  </si>
  <si>
    <t>OPS-103336</t>
  </si>
  <si>
    <t>OPS-103337</t>
  </si>
  <si>
    <t>OPS-103338</t>
  </si>
  <si>
    <t>OPS-103339</t>
  </si>
  <si>
    <t>OPS-103340</t>
  </si>
  <si>
    <t>OPS-103341</t>
  </si>
  <si>
    <t>OPS-103342</t>
  </si>
  <si>
    <t>OPS-103343</t>
  </si>
  <si>
    <t>OPS-103344</t>
  </si>
  <si>
    <t>OPS-103345</t>
  </si>
  <si>
    <t>OPS-103346</t>
  </si>
  <si>
    <t>OPS-103347</t>
  </si>
  <si>
    <t>OPS-103348</t>
  </si>
  <si>
    <t>OPS-103349</t>
  </si>
  <si>
    <t>OPS-103350</t>
  </si>
  <si>
    <t>OPS-103351</t>
  </si>
  <si>
    <t>OPS-103352</t>
  </si>
  <si>
    <t>OPS-103353</t>
  </si>
  <si>
    <t>OPS-103354</t>
  </si>
  <si>
    <t>OPS-103355</t>
  </si>
  <si>
    <t>OPS-103356</t>
  </si>
  <si>
    <t>OPS-103357</t>
  </si>
  <si>
    <t>OPS-103358</t>
  </si>
  <si>
    <t>OPS-103359</t>
  </si>
  <si>
    <t>OPS-103360</t>
  </si>
  <si>
    <t>OPS-103361</t>
  </si>
  <si>
    <t>OPS-103362</t>
  </si>
  <si>
    <t>OPS-103363</t>
  </si>
  <si>
    <t>OPS-103364</t>
  </si>
  <si>
    <t>OPS-103365</t>
  </si>
  <si>
    <t>OPS-103366</t>
  </si>
  <si>
    <t>OPS-103367</t>
  </si>
  <si>
    <t>OPS-103368</t>
  </si>
  <si>
    <t>OPS-103369</t>
  </si>
  <si>
    <t>OPS-103370</t>
  </si>
  <si>
    <t>OPS-103371</t>
  </si>
  <si>
    <t>OPS-103372</t>
  </si>
  <si>
    <t>OPS-103373</t>
  </si>
  <si>
    <t>OPS-103374</t>
  </si>
  <si>
    <t>OPS-103375</t>
  </si>
  <si>
    <t>OPS-103376</t>
  </si>
  <si>
    <t>OPS-103377</t>
  </si>
  <si>
    <t>OPS-103378</t>
  </si>
  <si>
    <t>OPS-103379</t>
  </si>
  <si>
    <t>OPS-103380</t>
  </si>
  <si>
    <t>OPS-103381</t>
  </si>
  <si>
    <t>OPS-103382</t>
  </si>
  <si>
    <t>OPS-103383</t>
  </si>
  <si>
    <t>OPS-103384</t>
  </si>
  <si>
    <t>OPS-103385</t>
  </si>
  <si>
    <t>OPS-103386</t>
  </si>
  <si>
    <t>OPS-103387</t>
  </si>
  <si>
    <t>OPS-103388</t>
  </si>
  <si>
    <t>OPS-103389</t>
  </si>
  <si>
    <t>OPS-103390</t>
  </si>
  <si>
    <t>OPS-103391</t>
  </si>
  <si>
    <t>OPS-103392</t>
  </si>
  <si>
    <t>OPS-103393</t>
  </si>
  <si>
    <t>OPS-103394</t>
  </si>
  <si>
    <t>OPS-103395</t>
  </si>
  <si>
    <t>OPS-103396</t>
  </si>
  <si>
    <t>OPS-103397</t>
  </si>
  <si>
    <t>OPS-103398</t>
  </si>
  <si>
    <t>OPS-103399</t>
  </si>
  <si>
    <t>OPS-103400</t>
  </si>
  <si>
    <t>OPS-103401</t>
  </si>
  <si>
    <t>OPS-103402</t>
  </si>
  <si>
    <t>OPS-103403</t>
  </si>
  <si>
    <t>OPS-103404</t>
  </si>
  <si>
    <t>OPS-103405</t>
  </si>
  <si>
    <t>OPS-103406</t>
  </si>
  <si>
    <t>OPS-103407</t>
  </si>
  <si>
    <t>OPS-103408</t>
  </si>
  <si>
    <t>OPS-103409</t>
  </si>
  <si>
    <t>OPS-103410</t>
  </si>
  <si>
    <t>OPS-103411</t>
  </si>
  <si>
    <t>OPS-103412</t>
  </si>
  <si>
    <t>OPS-103413</t>
  </si>
  <si>
    <t>OPS-103414</t>
  </si>
  <si>
    <t>OPS-103415</t>
  </si>
  <si>
    <t>OPS-103416</t>
  </si>
  <si>
    <t>OPS-103417</t>
  </si>
  <si>
    <t>OPS-103418</t>
  </si>
  <si>
    <t>OPS-103419</t>
  </si>
  <si>
    <t>OPS-103420</t>
  </si>
  <si>
    <t>OPS-103421</t>
  </si>
  <si>
    <t>OPS-103422</t>
  </si>
  <si>
    <t>OPS-103423</t>
  </si>
  <si>
    <t>OPS-103424</t>
  </si>
  <si>
    <t>OPS-103425</t>
  </si>
  <si>
    <t>OPS-103426</t>
  </si>
  <si>
    <t>OPS-103427</t>
  </si>
  <si>
    <t>OPS-103428</t>
  </si>
  <si>
    <t>OPS-103429</t>
  </si>
  <si>
    <t>OPS-103430</t>
  </si>
  <si>
    <t>OPS-103431</t>
  </si>
  <si>
    <t>OPS-103432</t>
  </si>
  <si>
    <t>OPS-103433</t>
  </si>
  <si>
    <t>OPS-103434</t>
  </si>
  <si>
    <t>OPS-103435</t>
  </si>
  <si>
    <t>OPS-103436</t>
  </si>
  <si>
    <t>OPS-103437</t>
  </si>
  <si>
    <t>OPS-103438</t>
  </si>
  <si>
    <t>OPS-103439</t>
  </si>
  <si>
    <t>OPS-103440</t>
  </si>
  <si>
    <t>OPS-103441</t>
  </si>
  <si>
    <t>OPS-103442</t>
  </si>
  <si>
    <t>OPS-103443</t>
  </si>
  <si>
    <t>OPS-103444</t>
  </si>
  <si>
    <t>OPS-103445</t>
  </si>
  <si>
    <t>OPS-103446</t>
  </si>
  <si>
    <t>OPS-103447</t>
  </si>
  <si>
    <t>OPS-103448</t>
  </si>
  <si>
    <t>OPS-103449</t>
  </si>
  <si>
    <t>OPS-103450</t>
  </si>
  <si>
    <t>OPS-103451</t>
  </si>
  <si>
    <t>OPS-103452</t>
  </si>
  <si>
    <t>OPS-103453</t>
  </si>
  <si>
    <t>OPS-103454</t>
  </si>
  <si>
    <t>OPS-103455</t>
  </si>
  <si>
    <t>OPS-103456</t>
  </si>
  <si>
    <t>OPS-103457</t>
  </si>
  <si>
    <t>OPS-103458</t>
  </si>
  <si>
    <t>OPS-103459</t>
  </si>
  <si>
    <t>OPS-103460</t>
  </si>
  <si>
    <t>OPS-103461</t>
  </si>
  <si>
    <t>OPS-103462</t>
  </si>
  <si>
    <t>OPS-103463</t>
  </si>
  <si>
    <t>OPS-103464</t>
  </si>
  <si>
    <t>OPS-103465</t>
  </si>
  <si>
    <t>OPS-103466</t>
  </si>
  <si>
    <t>OPS-103467</t>
  </si>
  <si>
    <t>OPS-103468</t>
  </si>
  <si>
    <t>OPS-103469</t>
  </si>
  <si>
    <t>OPS-103470</t>
  </si>
  <si>
    <t>OPS-103471</t>
  </si>
  <si>
    <t>OPS-103472</t>
  </si>
  <si>
    <t>OPS-103473</t>
  </si>
  <si>
    <t>OPS-103474</t>
  </si>
  <si>
    <t>OPS-103475</t>
  </si>
  <si>
    <t>OPS-103476</t>
  </si>
  <si>
    <t>OPS-103477</t>
  </si>
  <si>
    <t>OPS-103478</t>
  </si>
  <si>
    <t>OPS-103479</t>
  </si>
  <si>
    <t>OPS-103480</t>
  </si>
  <si>
    <t>OPS-103481</t>
  </si>
  <si>
    <t>OPS-103482</t>
  </si>
  <si>
    <t>OPS-103483</t>
  </si>
  <si>
    <t>OPS-103484</t>
  </si>
  <si>
    <t>OPS-103485</t>
  </si>
  <si>
    <t>OPS-103486</t>
  </si>
  <si>
    <t>OPS-103487</t>
  </si>
  <si>
    <t>OPS-103488</t>
  </si>
  <si>
    <t>OPS-103489</t>
  </si>
  <si>
    <t>OPS-103490</t>
  </si>
  <si>
    <t>OPS-103491</t>
  </si>
  <si>
    <t>OPS-103492</t>
  </si>
  <si>
    <t>OPS-103493</t>
  </si>
  <si>
    <t>OPS-103494</t>
  </si>
  <si>
    <t>OPS-103495</t>
  </si>
  <si>
    <t>OPS-103496</t>
  </si>
  <si>
    <t>OPS-103497</t>
  </si>
  <si>
    <t>OPS-103498</t>
  </si>
  <si>
    <t>OPS-103499</t>
  </si>
  <si>
    <t>OPS-103500</t>
  </si>
  <si>
    <t>OPS-103501</t>
  </si>
  <si>
    <t>OPS-103502</t>
  </si>
  <si>
    <t>OPS-103503</t>
  </si>
  <si>
    <t>OPS-103504</t>
  </si>
  <si>
    <t>OPS-103505</t>
  </si>
  <si>
    <t>OPS-103506</t>
  </si>
  <si>
    <t>OPS-103507</t>
  </si>
  <si>
    <t>OPS-103508</t>
  </si>
  <si>
    <t>OPS-103509</t>
  </si>
  <si>
    <t>OPS-103510</t>
  </si>
  <si>
    <t>OPS-103511</t>
  </si>
  <si>
    <t>OPS-103512</t>
  </si>
  <si>
    <t>OPS-103513</t>
  </si>
  <si>
    <t>OPS-103514</t>
  </si>
  <si>
    <t>OPS-103515</t>
  </si>
  <si>
    <t>OPS-103516</t>
  </si>
  <si>
    <t>OPS-103517</t>
  </si>
  <si>
    <t>OPS-103518</t>
  </si>
  <si>
    <t>OPS-103519</t>
  </si>
  <si>
    <t>OPS-103520</t>
  </si>
  <si>
    <t>OPS-103521</t>
  </si>
  <si>
    <t>OPS-103522</t>
  </si>
  <si>
    <t>OPS-103523</t>
  </si>
  <si>
    <t>OPS-103524</t>
  </si>
  <si>
    <t>OPS-103525</t>
  </si>
  <si>
    <t>OPS-103526</t>
  </si>
  <si>
    <t>OPS-103527</t>
  </si>
  <si>
    <t>OPS-103528</t>
  </si>
  <si>
    <t>OPS-103529</t>
  </si>
  <si>
    <t>OPS-103530</t>
  </si>
  <si>
    <t>OPS-103531</t>
  </si>
  <si>
    <t>OPS-103532</t>
  </si>
  <si>
    <t>OPS-103533</t>
  </si>
  <si>
    <t>OPS-103534</t>
  </si>
  <si>
    <t>OPS-103535</t>
  </si>
  <si>
    <t>OPS-103536</t>
  </si>
  <si>
    <t>OPS-103537</t>
  </si>
  <si>
    <t>OPS-103538</t>
  </si>
  <si>
    <t>OPS-103539</t>
  </si>
  <si>
    <t>OPS-103540</t>
  </si>
  <si>
    <t>OPS-103541</t>
  </si>
  <si>
    <t>OPS-103542</t>
  </si>
  <si>
    <t>OPS-103543</t>
  </si>
  <si>
    <t>OPS-103544</t>
  </si>
  <si>
    <t>OPS-103545</t>
  </si>
  <si>
    <t>OPS-103546</t>
  </si>
  <si>
    <t>OPS-103547</t>
  </si>
  <si>
    <t>OPS-103548</t>
  </si>
  <si>
    <t>OPS-103549</t>
  </si>
  <si>
    <t>OPS-103550</t>
  </si>
  <si>
    <t>OPS-103551</t>
  </si>
  <si>
    <t>OPS-103552</t>
  </si>
  <si>
    <t>OPS-103553</t>
  </si>
  <si>
    <t>OPS-103554</t>
  </si>
  <si>
    <t>OPS-103555</t>
  </si>
  <si>
    <t>OPS-103556</t>
  </si>
  <si>
    <t>OPS-103557</t>
  </si>
  <si>
    <t>OPS-103558</t>
  </si>
  <si>
    <t>OPS-103559</t>
  </si>
  <si>
    <t>OPS-103560</t>
  </si>
  <si>
    <t>OPS-103561</t>
  </si>
  <si>
    <t>OPS-103562</t>
  </si>
  <si>
    <t>OPS-103563</t>
  </si>
  <si>
    <t>OPS-103564</t>
  </si>
  <si>
    <t>OPS-103565</t>
  </si>
  <si>
    <t>OPS-103566</t>
  </si>
  <si>
    <t>OPS-103567</t>
  </si>
  <si>
    <t>OPS-103568</t>
  </si>
  <si>
    <t>OPS-103569</t>
  </si>
  <si>
    <t>OPS-103570</t>
  </si>
  <si>
    <t>OPS-103571</t>
  </si>
  <si>
    <t>OPS-103572</t>
  </si>
  <si>
    <t>OPS-103573</t>
  </si>
  <si>
    <t>OPS-103574</t>
  </si>
  <si>
    <t>OPS-103575</t>
  </si>
  <si>
    <t>OPS-103576</t>
  </si>
  <si>
    <t>OPS-103577</t>
  </si>
  <si>
    <t>OPS-103578</t>
  </si>
  <si>
    <t>OPS-103579</t>
  </si>
  <si>
    <t>OPS-103580</t>
  </si>
  <si>
    <t>OPS-103581</t>
  </si>
  <si>
    <t>OPS-103582</t>
  </si>
  <si>
    <t>OPS-103583</t>
  </si>
  <si>
    <t>OPS-103584</t>
  </si>
  <si>
    <t>OPS-103585</t>
  </si>
  <si>
    <t>OPS-103586</t>
  </si>
  <si>
    <t>OPS-103587</t>
  </si>
  <si>
    <t>OPS-103588</t>
  </si>
  <si>
    <t>OPS-103589</t>
  </si>
  <si>
    <t>OPS-103590</t>
  </si>
  <si>
    <t>OPS-103591</t>
  </si>
  <si>
    <t>OPS-103592</t>
  </si>
  <si>
    <t>OPS-103593</t>
  </si>
  <si>
    <t>OPS-103594</t>
  </si>
  <si>
    <t>OPS-103595</t>
  </si>
  <si>
    <t>OPS-103596</t>
  </si>
  <si>
    <t>OPS-103597</t>
  </si>
  <si>
    <t>OPS-103598</t>
  </si>
  <si>
    <t>OPS-103599</t>
  </si>
  <si>
    <t>OPS-103600</t>
  </si>
  <si>
    <t>OPS-103601</t>
  </si>
  <si>
    <t>OPS-103602</t>
  </si>
  <si>
    <t>OPS-103603</t>
  </si>
  <si>
    <t>OPS-103604</t>
  </si>
  <si>
    <t>OPS-103605</t>
  </si>
  <si>
    <t>OPS-103606</t>
  </si>
  <si>
    <t>OPS-103607</t>
  </si>
  <si>
    <t>OPS-103608</t>
  </si>
  <si>
    <t>OPS-103609</t>
  </si>
  <si>
    <t>OPS-103610</t>
  </si>
  <si>
    <t>OPS-103611</t>
  </si>
  <si>
    <t>OPS-103612</t>
  </si>
  <si>
    <t>OPS-103613</t>
  </si>
  <si>
    <t>OPS-103614</t>
  </si>
  <si>
    <t>OPS-103615</t>
  </si>
  <si>
    <t>OPS-103616</t>
  </si>
  <si>
    <t>OPS-103617</t>
  </si>
  <si>
    <t>OPS-103618</t>
  </si>
  <si>
    <t>OPS-103619</t>
  </si>
  <si>
    <t>OPS-103620</t>
  </si>
  <si>
    <t>OPS-103621</t>
  </si>
  <si>
    <t>OPS-103622</t>
  </si>
  <si>
    <t>OPS-103623</t>
  </si>
  <si>
    <t>OPS-103624</t>
  </si>
  <si>
    <t>OPS-103625</t>
  </si>
  <si>
    <t>OPS-103626</t>
  </si>
  <si>
    <t>OPS-103627</t>
  </si>
  <si>
    <t>OPS-103628</t>
  </si>
  <si>
    <t>OPS-103629</t>
  </si>
  <si>
    <t>OPS-103630</t>
  </si>
  <si>
    <t>OPS-103631</t>
  </si>
  <si>
    <t>OPS-103632</t>
  </si>
  <si>
    <t>OPS-103633</t>
  </si>
  <si>
    <t>OPS-103634</t>
  </si>
  <si>
    <t>OPS-103635</t>
  </si>
  <si>
    <t>OPS-103636</t>
  </si>
  <si>
    <t>OPS-103637</t>
  </si>
  <si>
    <t>OPS-103638</t>
  </si>
  <si>
    <t>OPS-103639</t>
  </si>
  <si>
    <t>OPS-103640</t>
  </si>
  <si>
    <t>OPS-103641</t>
  </si>
  <si>
    <t>OPS-103642</t>
  </si>
  <si>
    <t>OPS-103643</t>
  </si>
  <si>
    <t>OPS-103644</t>
  </si>
  <si>
    <t>OPS-103645</t>
  </si>
  <si>
    <t>OPS-103646</t>
  </si>
  <si>
    <t>OPS-103647</t>
  </si>
  <si>
    <t>OPS-103648</t>
  </si>
  <si>
    <t>OPS-103649</t>
  </si>
  <si>
    <t>OPS-103650</t>
  </si>
  <si>
    <t>OPS-103651</t>
  </si>
  <si>
    <t>OPS-103652</t>
  </si>
  <si>
    <t>OPS-103653</t>
  </si>
  <si>
    <t>OPS-103654</t>
  </si>
  <si>
    <t>OPS-103655</t>
  </si>
  <si>
    <t>OPS-103656</t>
  </si>
  <si>
    <t>OPS-103657</t>
  </si>
  <si>
    <t>OPS-103658</t>
  </si>
  <si>
    <t>OPS-103659</t>
  </si>
  <si>
    <t>OPS-103660</t>
  </si>
  <si>
    <t>OPS-103661</t>
  </si>
  <si>
    <t>OPS-103662</t>
  </si>
  <si>
    <t>OPS-103663</t>
  </si>
  <si>
    <t>OPS-103664</t>
  </si>
  <si>
    <t>OPS-103665</t>
  </si>
  <si>
    <t>OPS-103666</t>
  </si>
  <si>
    <t>OPS-103667</t>
  </si>
  <si>
    <t>OPS-103668</t>
  </si>
  <si>
    <t>OPS-103669</t>
  </si>
  <si>
    <t>OPS-103670</t>
  </si>
  <si>
    <t>OPS-103671</t>
  </si>
  <si>
    <t>OPS-103672</t>
  </si>
  <si>
    <t>OPS-103673</t>
  </si>
  <si>
    <t>OPS-103674</t>
  </si>
  <si>
    <t>OPS-103675</t>
  </si>
  <si>
    <t>OPS-103676</t>
  </si>
  <si>
    <t>OPS-103677</t>
  </si>
  <si>
    <t>OPS-103678</t>
  </si>
  <si>
    <t>OPS-103679</t>
  </si>
  <si>
    <t>OPS-103680</t>
  </si>
  <si>
    <t>OPS-103681</t>
  </si>
  <si>
    <t>OPS-103682</t>
  </si>
  <si>
    <t>OPS-103683</t>
  </si>
  <si>
    <t>OPS-103684</t>
  </si>
  <si>
    <t>OPS-103685</t>
  </si>
  <si>
    <t>OPS-103686</t>
  </si>
  <si>
    <t>OPS-103687</t>
  </si>
  <si>
    <t>OPS-103688</t>
  </si>
  <si>
    <t>OPS-103689</t>
  </si>
  <si>
    <t>OPS-103690</t>
  </si>
  <si>
    <t>OPS-103691</t>
  </si>
  <si>
    <t>OPS-103692</t>
  </si>
  <si>
    <t>OPS-103693</t>
  </si>
  <si>
    <t>OPS-103694</t>
  </si>
  <si>
    <t>OPS-103695</t>
  </si>
  <si>
    <t>OPS-103696</t>
  </si>
  <si>
    <t>OPS-103697</t>
  </si>
  <si>
    <t>OPS-103698</t>
  </si>
  <si>
    <t>OPS-103699</t>
  </si>
  <si>
    <t>OPS-103700</t>
  </si>
  <si>
    <t>OPS-103701</t>
  </si>
  <si>
    <t>OPS-103702</t>
  </si>
  <si>
    <t>OPS-103703</t>
  </si>
  <si>
    <t>OPS-103704</t>
  </si>
  <si>
    <t>OPS-103705</t>
  </si>
  <si>
    <t>OPS-103706</t>
  </si>
  <si>
    <t>OPS-103707</t>
  </si>
  <si>
    <t>OPS-103708</t>
  </si>
  <si>
    <t>OPS-103709</t>
  </si>
  <si>
    <t>OPS-103710</t>
  </si>
  <si>
    <t>OPS-103711</t>
  </si>
  <si>
    <t>OPS-103712</t>
  </si>
  <si>
    <t>OPS-103713</t>
  </si>
  <si>
    <t>OPS-103714</t>
  </si>
  <si>
    <t>OPS-103715</t>
  </si>
  <si>
    <t>OPS-103716</t>
  </si>
  <si>
    <t>OPS-103717</t>
  </si>
  <si>
    <t>OPS-103718</t>
  </si>
  <si>
    <t>OPS-103719</t>
  </si>
  <si>
    <t>OPS-103720</t>
  </si>
  <si>
    <t>OPS-103721</t>
  </si>
  <si>
    <t>OPS-103722</t>
  </si>
  <si>
    <t>OPS-103723</t>
  </si>
  <si>
    <t>OPS-103724</t>
  </si>
  <si>
    <t>OPS-103725</t>
  </si>
  <si>
    <t>OPS-103726</t>
  </si>
  <si>
    <t>OPS-103727</t>
  </si>
  <si>
    <t>OPS-103728</t>
  </si>
  <si>
    <t>OPS-103729</t>
  </si>
  <si>
    <t>OPS-103730</t>
  </si>
  <si>
    <t>OPS-103731</t>
  </si>
  <si>
    <t>OPS-103732</t>
  </si>
  <si>
    <t>OPS-103733</t>
  </si>
  <si>
    <t>OPS-103734</t>
  </si>
  <si>
    <t>OPS-103735</t>
  </si>
  <si>
    <t>OPS-103736</t>
  </si>
  <si>
    <t>OPS-103737</t>
  </si>
  <si>
    <t>OPS-103738</t>
  </si>
  <si>
    <t>OPS-103739</t>
  </si>
  <si>
    <t>OPS-103740</t>
  </si>
  <si>
    <t>OPS-103741</t>
  </si>
  <si>
    <t>OPS-103742</t>
  </si>
  <si>
    <t>OPS-103743</t>
  </si>
  <si>
    <t>OPS-103744</t>
  </si>
  <si>
    <t>OPS-103745</t>
  </si>
  <si>
    <t>OPS-103746</t>
  </si>
  <si>
    <t>OPS-103747</t>
  </si>
  <si>
    <t>OPS-103748</t>
  </si>
  <si>
    <t>OPS-103749</t>
  </si>
  <si>
    <t>OPS-103750</t>
  </si>
  <si>
    <t>OPS-103751</t>
  </si>
  <si>
    <t>OPS-103752</t>
  </si>
  <si>
    <t>OPS-103753</t>
  </si>
  <si>
    <t>OPS-103754</t>
  </si>
  <si>
    <t>OPS-103755</t>
  </si>
  <si>
    <t>OPS-103756</t>
  </si>
  <si>
    <t>OPS-103757</t>
  </si>
  <si>
    <t>OPS-103758</t>
  </si>
  <si>
    <t>OPS-103759</t>
  </si>
  <si>
    <t>OPS-103760</t>
  </si>
  <si>
    <t>OPS-103761</t>
  </si>
  <si>
    <t>OPS-103762</t>
  </si>
  <si>
    <t>OPS-103763</t>
  </si>
  <si>
    <t>OPS-103764</t>
  </si>
  <si>
    <t>OPS-103765</t>
  </si>
  <si>
    <t>OPS-103766</t>
  </si>
  <si>
    <t>OPS-103767</t>
  </si>
  <si>
    <t>OPS-103768</t>
  </si>
  <si>
    <t>OPS-103769</t>
  </si>
  <si>
    <t>OPS-103770</t>
  </si>
  <si>
    <t>OPS-103771</t>
  </si>
  <si>
    <t>OPS-103772</t>
  </si>
  <si>
    <t>OPS-103773</t>
  </si>
  <si>
    <t>OPS-103774</t>
  </si>
  <si>
    <t>OPS-103775</t>
  </si>
  <si>
    <t>OPS-103776</t>
  </si>
  <si>
    <t>OPS-103777</t>
  </si>
  <si>
    <t>OPS-103778</t>
  </si>
  <si>
    <t>OPS-103779</t>
  </si>
  <si>
    <t>OPS-103780</t>
  </si>
  <si>
    <t>OPS-103781</t>
  </si>
  <si>
    <t>OPS-103782</t>
  </si>
  <si>
    <t>OPS-103783</t>
  </si>
  <si>
    <t>OPS-103784</t>
  </si>
  <si>
    <t>OPS-103785</t>
  </si>
  <si>
    <t>OPS-103786</t>
  </si>
  <si>
    <t>OPS-103787</t>
  </si>
  <si>
    <t>OPS-103788</t>
  </si>
  <si>
    <t>OPS-103789</t>
  </si>
  <si>
    <t>OPS-103790</t>
  </si>
  <si>
    <t>OPS-103791</t>
  </si>
  <si>
    <t>OPS-103792</t>
  </si>
  <si>
    <t>OPS-103793</t>
  </si>
  <si>
    <t>OPS-103794</t>
  </si>
  <si>
    <t>OPS-103795</t>
  </si>
  <si>
    <t>OPS-103796</t>
  </si>
  <si>
    <t>OPS-103797</t>
  </si>
  <si>
    <t>OPS-103798</t>
  </si>
  <si>
    <t>OPS-103799</t>
  </si>
  <si>
    <t>OPS-103800</t>
  </si>
  <si>
    <t>OPS-103801</t>
  </si>
  <si>
    <t>OPS-103802</t>
  </si>
  <si>
    <t>OPS-103803</t>
  </si>
  <si>
    <t>OPS-103804</t>
  </si>
  <si>
    <t>OPS-103805</t>
  </si>
  <si>
    <t>OPS-103806</t>
  </si>
  <si>
    <t>OPS-103807</t>
  </si>
  <si>
    <t>OPS-103808</t>
  </si>
  <si>
    <t>OPS-103809</t>
  </si>
  <si>
    <t>OPS-103810</t>
  </si>
  <si>
    <t>OPS-103811</t>
  </si>
  <si>
    <t>OPS-103812</t>
  </si>
  <si>
    <t>OPS-103813</t>
  </si>
  <si>
    <t>OPS-103814</t>
  </si>
  <si>
    <t>OPS-103815</t>
  </si>
  <si>
    <t>OPS-103816</t>
  </si>
  <si>
    <t>OPS-103817</t>
  </si>
  <si>
    <t>OPS-103818</t>
  </si>
  <si>
    <t>OPS-103819</t>
  </si>
  <si>
    <t>OPS-103820</t>
  </si>
  <si>
    <t>OPS-103821</t>
  </si>
  <si>
    <t>OPS-103822</t>
  </si>
  <si>
    <t>OPS-103823</t>
  </si>
  <si>
    <t>OPS-103824</t>
  </si>
  <si>
    <t>OPS-103825</t>
  </si>
  <si>
    <t>OPS-103826</t>
  </si>
  <si>
    <t>OPS-103827</t>
  </si>
  <si>
    <t>OPS-103828</t>
  </si>
  <si>
    <t>OPS-103829</t>
  </si>
  <si>
    <t>OPS-103830</t>
  </si>
  <si>
    <t>OPS-103831</t>
  </si>
  <si>
    <t>OPS-103832</t>
  </si>
  <si>
    <t>OPS-103833</t>
  </si>
  <si>
    <t>OPS-103834</t>
  </si>
  <si>
    <t>OPS-103835</t>
  </si>
  <si>
    <t>OPS-103836</t>
  </si>
  <si>
    <t>OPS-103837</t>
  </si>
  <si>
    <t>OPS-103838</t>
  </si>
  <si>
    <t>OPS-103839</t>
  </si>
  <si>
    <t>OPS-103840</t>
  </si>
  <si>
    <t>OPS-103841</t>
  </si>
  <si>
    <t>OPS-103842</t>
  </si>
  <si>
    <t>OPS-103843</t>
  </si>
  <si>
    <t>OPS-103844</t>
  </si>
  <si>
    <t>OPS-103845</t>
  </si>
  <si>
    <t>OPS-103846</t>
  </si>
  <si>
    <t>OPS-103847</t>
  </si>
  <si>
    <t>OPS-103848</t>
  </si>
  <si>
    <t>OPS-103849</t>
  </si>
  <si>
    <t>OPS-103850</t>
  </si>
  <si>
    <t>OPS-103851</t>
  </si>
  <si>
    <t>OPS-103852</t>
  </si>
  <si>
    <t>OPS-103853</t>
  </si>
  <si>
    <t>OPS-103854</t>
  </si>
  <si>
    <t>OPS-103855</t>
  </si>
  <si>
    <t>OPS-103856</t>
  </si>
  <si>
    <t>OPS-103857</t>
  </si>
  <si>
    <t>OPS-103858</t>
  </si>
  <si>
    <t>OPS-103859</t>
  </si>
  <si>
    <t>OPS-103860</t>
  </si>
  <si>
    <t>OPS-103861</t>
  </si>
  <si>
    <t>OPS-103862</t>
  </si>
  <si>
    <t>OPS-103863</t>
  </si>
  <si>
    <t>OPS-103864</t>
  </si>
  <si>
    <t>OPS-103865</t>
  </si>
  <si>
    <t>OPS-103866</t>
  </si>
  <si>
    <t>OPS-103867</t>
  </si>
  <si>
    <t>OPS-103868</t>
  </si>
  <si>
    <t>OPS-103869</t>
  </si>
  <si>
    <t>OPS-103870</t>
  </si>
  <si>
    <t>OPS-103871</t>
  </si>
  <si>
    <t>OPS-103872</t>
  </si>
  <si>
    <t>OPS-103873</t>
  </si>
  <si>
    <t>OPS-103874</t>
  </si>
  <si>
    <t>OPS-103875</t>
  </si>
  <si>
    <t>OPS-103876</t>
  </si>
  <si>
    <t>OPS-103877</t>
  </si>
  <si>
    <t>OPS-103878</t>
  </si>
  <si>
    <t>OPS-103879</t>
  </si>
  <si>
    <t>OPS-103880</t>
  </si>
  <si>
    <t>OPS-103881</t>
  </si>
  <si>
    <t>OPS-103882</t>
  </si>
  <si>
    <t>OPS-103883</t>
  </si>
  <si>
    <t>OPS-103884</t>
  </si>
  <si>
    <t>OPS-103885</t>
  </si>
  <si>
    <t>OPS-103886</t>
  </si>
  <si>
    <t>OPS-103887</t>
  </si>
  <si>
    <t>OPS-103888</t>
  </si>
  <si>
    <t>OPS-103889</t>
  </si>
  <si>
    <t>OPS-103890</t>
  </si>
  <si>
    <t>OPS-103891</t>
  </si>
  <si>
    <t>OPS-103892</t>
  </si>
  <si>
    <t>OPS-103893</t>
  </si>
  <si>
    <t>OPS-103894</t>
  </si>
  <si>
    <t>OPS-103895</t>
  </si>
  <si>
    <t>OPS-103896</t>
  </si>
  <si>
    <t>OPS-103897</t>
  </si>
  <si>
    <t>OPS-103898</t>
  </si>
  <si>
    <t>OPS-103899</t>
  </si>
  <si>
    <t>OPS-103900</t>
  </si>
  <si>
    <t>OPS-103901</t>
  </si>
  <si>
    <t>OPS-103902</t>
  </si>
  <si>
    <t>OPS-103903</t>
  </si>
  <si>
    <t>OPS-103904</t>
  </si>
  <si>
    <t>OPS-103905</t>
  </si>
  <si>
    <t>OPS-103906</t>
  </si>
  <si>
    <t>OPS-103907</t>
  </si>
  <si>
    <t>OPS-103908</t>
  </si>
  <si>
    <t>OPS-103909</t>
  </si>
  <si>
    <t>OPS-103910</t>
  </si>
  <si>
    <t>OPS-103911</t>
  </si>
  <si>
    <t>OPS-103912</t>
  </si>
  <si>
    <t>OPS-103913</t>
  </si>
  <si>
    <t>OPS-103914</t>
  </si>
  <si>
    <t>OPS-103915</t>
  </si>
  <si>
    <t>OPS-103916</t>
  </si>
  <si>
    <t>OPS-103917</t>
  </si>
  <si>
    <t>OPS-103918</t>
  </si>
  <si>
    <t>OPS-103919</t>
  </si>
  <si>
    <t>OPS-103920</t>
  </si>
  <si>
    <t>OPS-103921</t>
  </si>
  <si>
    <t>OPS-103922</t>
  </si>
  <si>
    <t>OPS-103923</t>
  </si>
  <si>
    <t>OPS-103924</t>
  </si>
  <si>
    <t>OPS-103925</t>
  </si>
  <si>
    <t>OPS-103926</t>
  </si>
  <si>
    <t>OPS-103927</t>
  </si>
  <si>
    <t>OPS-103928</t>
  </si>
  <si>
    <t>OPS-103929</t>
  </si>
  <si>
    <t>OPS-103930</t>
  </si>
  <si>
    <t>OPS-103931</t>
  </si>
  <si>
    <t>OPS-103932</t>
  </si>
  <si>
    <t>OPS-103933</t>
  </si>
  <si>
    <t>OPS-103934</t>
  </si>
  <si>
    <t>OPS-103935</t>
  </si>
  <si>
    <t>OPS-103936</t>
  </si>
  <si>
    <t>OPS-103937</t>
  </si>
  <si>
    <t>OPS-103938</t>
  </si>
  <si>
    <t>OPS-103939</t>
  </si>
  <si>
    <t>OPS-103940</t>
  </si>
  <si>
    <t>OPS-103941</t>
  </si>
  <si>
    <t>OPS-103942</t>
  </si>
  <si>
    <t>OPS-103943</t>
  </si>
  <si>
    <t>OPS-103944</t>
  </si>
  <si>
    <t>OPS-103945</t>
  </si>
  <si>
    <t>OPS-103946</t>
  </si>
  <si>
    <t>OPS-103947</t>
  </si>
  <si>
    <t>OPS-103948</t>
  </si>
  <si>
    <t>OPS-103949</t>
  </si>
  <si>
    <t>OPS-103950</t>
  </si>
  <si>
    <t>OPS-103951</t>
  </si>
  <si>
    <t>OPS-103952</t>
  </si>
  <si>
    <t>OPS-103953</t>
  </si>
  <si>
    <t>OPS-103954</t>
  </si>
  <si>
    <t>OPS-103955</t>
  </si>
  <si>
    <t>OPS-103956</t>
  </si>
  <si>
    <t>OPS-103957</t>
  </si>
  <si>
    <t>OPS-103958</t>
  </si>
  <si>
    <t>OPS-103959</t>
  </si>
  <si>
    <t>OPS-103960</t>
  </si>
  <si>
    <t>OPS-103961</t>
  </si>
  <si>
    <t>OPS-103962</t>
  </si>
  <si>
    <t>OPS-103963</t>
  </si>
  <si>
    <t>OPS-103964</t>
  </si>
  <si>
    <t>OPS-103965</t>
  </si>
  <si>
    <t>OPS-103966</t>
  </si>
  <si>
    <t>OPS-103967</t>
  </si>
  <si>
    <t>OPS-103968</t>
  </si>
  <si>
    <t>OPS-103969</t>
  </si>
  <si>
    <t>OPS-103970</t>
  </si>
  <si>
    <t>OPS-103971</t>
  </si>
  <si>
    <t>OPS-103972</t>
  </si>
  <si>
    <t>OPS-103973</t>
  </si>
  <si>
    <t>OPS-103974</t>
  </si>
  <si>
    <t>OPS-103975</t>
  </si>
  <si>
    <t>OPS-103976</t>
  </si>
  <si>
    <t>OPS-103977</t>
  </si>
  <si>
    <t>OPS-103978</t>
  </si>
  <si>
    <t>OPS-103979</t>
  </si>
  <si>
    <t>OPS-103980</t>
  </si>
  <si>
    <t>OPS-103981</t>
  </si>
  <si>
    <t>OPS-103982</t>
  </si>
  <si>
    <t>OPS-103983</t>
  </si>
  <si>
    <t>OPS-103984</t>
  </si>
  <si>
    <t>OPS-103985</t>
  </si>
  <si>
    <t>OPS-103986</t>
  </si>
  <si>
    <t>OPS-103987</t>
  </si>
  <si>
    <t>OPS-103988</t>
  </si>
  <si>
    <t>OPS-103989</t>
  </si>
  <si>
    <t>OPS-103990</t>
  </si>
  <si>
    <t>OPS-103991</t>
  </si>
  <si>
    <t>OPS-103992</t>
  </si>
  <si>
    <t>OPS-103993</t>
  </si>
  <si>
    <t>OPS-103994</t>
  </si>
  <si>
    <t>OPS-103995</t>
  </si>
  <si>
    <t>OPS-103996</t>
  </si>
  <si>
    <t>OPS-103997</t>
  </si>
  <si>
    <t>OPS-103998</t>
  </si>
  <si>
    <t>OPS-103999</t>
  </si>
  <si>
    <t>OPS-104000</t>
  </si>
  <si>
    <t>OPS-104001</t>
  </si>
  <si>
    <t>OPS-104002</t>
  </si>
  <si>
    <t>OPS-104003</t>
  </si>
  <si>
    <t>OPS-104004</t>
  </si>
  <si>
    <t>OPS-104005</t>
  </si>
  <si>
    <t>OPS-104006</t>
  </si>
  <si>
    <t>OPS-104007</t>
  </si>
  <si>
    <t>OPS-104008</t>
  </si>
  <si>
    <t>OPS-104009</t>
  </si>
  <si>
    <t>OPS-104010</t>
  </si>
  <si>
    <t>OPS-104011</t>
  </si>
  <si>
    <t>OPS-104012</t>
  </si>
  <si>
    <t>OPS-104013</t>
  </si>
  <si>
    <t>OPS-104014</t>
  </si>
  <si>
    <t>OPS-104015</t>
  </si>
  <si>
    <t>OPS-104016</t>
  </si>
  <si>
    <t>OPS-104017</t>
  </si>
  <si>
    <t>OPS-104018</t>
  </si>
  <si>
    <t>OPS-104019</t>
  </si>
  <si>
    <t>OPS-104020</t>
  </si>
  <si>
    <t>OPS-104021</t>
  </si>
  <si>
    <t>OPS-104022</t>
  </si>
  <si>
    <t>OPS-104023</t>
  </si>
  <si>
    <t>OPS-104024</t>
  </si>
  <si>
    <t>OPS-104025</t>
  </si>
  <si>
    <t>OPS-104026</t>
  </si>
  <si>
    <t>OPS-104027</t>
  </si>
  <si>
    <t>OPS-104028</t>
  </si>
  <si>
    <t>OPS-104029</t>
  </si>
  <si>
    <t>OPS-104030</t>
  </si>
  <si>
    <t>OPS-104031</t>
  </si>
  <si>
    <t>OPS-104032</t>
  </si>
  <si>
    <t>Staff_Record_ID</t>
  </si>
  <si>
    <t>Month</t>
  </si>
  <si>
    <t>Headcount</t>
  </si>
  <si>
    <t>Working_Days</t>
  </si>
  <si>
    <t>Available_Hours</t>
  </si>
  <si>
    <t>Absence_Hours</t>
  </si>
  <si>
    <t>Training_Hours</t>
  </si>
  <si>
    <t>Productive_Hours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</si>
  <si>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</si>
  <si>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</si>
  <si>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</si>
  <si>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</si>
  <si>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</si>
  <si>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</si>
  <si>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</si>
  <si>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</si>
  <si>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</si>
  <si>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</si>
  <si>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</si>
  <si>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 xml:space="preserve">Scotland 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</si>
  <si>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</si>
  <si>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</si>
  <si>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</si>
  <si>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</si>
  <si>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</si>
  <si>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</si>
  <si>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</si>
  <si>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</si>
  <si>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</si>
  <si>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</si>
  <si>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</si>
  <si>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</si>
  <si>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</si>
  <si>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</si>
  <si>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</si>
  <si>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</si>
  <si>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</si>
  <si>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</si>
  <si>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</si>
  <si>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</si>
  <si>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</si>
  <si>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</si>
  <si>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</si>
  <si>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</si>
  <si>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</si>
  <si>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</si>
  <si>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</si>
  <si>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</si>
  <si>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</si>
  <si>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</si>
  <si>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</si>
  <si>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</si>
  <si>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</si>
  <si>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</si>
  <si>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</si>
  <si>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</si>
  <si>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</si>
  <si>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</si>
  <si>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</si>
  <si>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</si>
  <si>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</si>
  <si>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</si>
  <si>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</si>
  <si>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</si>
  <si>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</si>
  <si>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</si>
  <si>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</si>
  <si>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</si>
  <si>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</si>
  <si>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</si>
  <si>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</si>
  <si>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</si>
  <si>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</si>
  <si>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</si>
  <si>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</si>
  <si>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</si>
  <si>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</si>
  <si>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</si>
  <si>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</si>
  <si>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</si>
  <si>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</si>
  <si>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</si>
  <si>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</si>
  <si>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</si>
  <si>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</si>
  <si>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</si>
  <si>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</si>
  <si>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</si>
  <si>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</si>
  <si>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</si>
  <si>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</si>
  <si>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</si>
  <si>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</si>
  <si>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</si>
  <si>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</si>
  <si>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</si>
  <si>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</si>
  <si>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</si>
  <si>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</si>
  <si>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</si>
  <si>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</si>
  <si>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</si>
  <si>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</si>
  <si>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</si>
  <si>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</si>
  <si>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</si>
  <si>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</si>
  <si>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</si>
  <si>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</si>
  <si>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</si>
  <si>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</si>
  <si>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</si>
  <si>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</si>
  <si>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</si>
  <si>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</si>
  <si>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</si>
  <si>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</si>
  <si>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</si>
  <si>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</si>
  <si>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</si>
  <si>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</si>
  <si>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</si>
  <si>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</si>
  <si>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</si>
  <si>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</si>
  <si>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</si>
  <si>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</si>
  <si>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</si>
  <si>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</si>
  <si>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</si>
  <si>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</si>
  <si>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</si>
  <si>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</si>
  <si>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</si>
  <si>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</si>
  <si>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</si>
  <si>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</si>
  <si>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</si>
  <si>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</si>
  <si>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</si>
  <si>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</si>
  <si>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</si>
  <si>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</si>
  <si>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</si>
  <si>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</si>
  <si>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</si>
  <si>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</si>
  <si>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</si>
  <si>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</si>
  <si>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</si>
  <si>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</si>
  <si>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</si>
  <si>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</si>
  <si>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</si>
  <si>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</si>
  <si>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</si>
  <si>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</si>
  <si>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</si>
  <si>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</si>
  <si>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</si>
  <si>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</si>
  <si>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</si>
  <si>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</si>
  <si>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</si>
  <si>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</si>
  <si>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</si>
  <si>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</si>
  <si>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</si>
  <si>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</si>
  <si>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</si>
  <si>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</si>
  <si>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</si>
  <si>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</si>
  <si>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</si>
  <si>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</si>
  <si>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</si>
  <si>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</si>
  <si>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Incident_ID</t>
  </si>
  <si>
    <t>Incident_Type</t>
  </si>
  <si>
    <t>Severity</t>
  </si>
  <si>
    <t>Status</t>
  </si>
  <si>
    <t>Response_Time_Hours</t>
  </si>
  <si>
    <t>Resolution_Time_Hours</t>
  </si>
  <si>
    <t>Lesson_or_Action</t>
  </si>
  <si>
    <t>INC-00001</t>
  </si>
  <si>
    <t>Process failure</t>
  </si>
  <si>
    <t>Low</t>
  </si>
  <si>
    <t>Closed</t>
  </si>
  <si>
    <t>Documentation updated</t>
  </si>
  <si>
    <t>INC-00002</t>
  </si>
  <si>
    <t>Data quality issue</t>
  </si>
  <si>
    <t>Process updated</t>
  </si>
  <si>
    <t>INC-00003</t>
  </si>
  <si>
    <t>Supplier delay</t>
  </si>
  <si>
    <t>High</t>
  </si>
  <si>
    <t>No further action</t>
  </si>
  <si>
    <t>INC-00004</t>
  </si>
  <si>
    <t>Medium</t>
  </si>
  <si>
    <t>INC-00005</t>
  </si>
  <si>
    <t>Staffing shortage</t>
  </si>
  <si>
    <t>Open</t>
  </si>
  <si>
    <t/>
  </si>
  <si>
    <t>INC-00006</t>
  </si>
  <si>
    <t>INC-00007</t>
  </si>
  <si>
    <t>System outage</t>
  </si>
  <si>
    <t>Supplier action</t>
  </si>
  <si>
    <t>INC-00008</t>
  </si>
  <si>
    <t>INC-00009</t>
  </si>
  <si>
    <t>Health &amp; safety issue</t>
  </si>
  <si>
    <t xml:space="preserve"> high </t>
  </si>
  <si>
    <t>INC-00010</t>
  </si>
  <si>
    <t>Building issue</t>
  </si>
  <si>
    <t>In Progress</t>
  </si>
  <si>
    <t>INC-00011</t>
  </si>
  <si>
    <t>INC-00012</t>
  </si>
  <si>
    <t>Training required</t>
  </si>
  <si>
    <t>INC-00013</t>
  </si>
  <si>
    <t>INC-00014</t>
  </si>
  <si>
    <t>Customer escalation</t>
  </si>
  <si>
    <t>INC-00015</t>
  </si>
  <si>
    <t>INC-00016</t>
  </si>
  <si>
    <t>INC-00017</t>
  </si>
  <si>
    <t>INC-00018</t>
  </si>
  <si>
    <t>INC-00019</t>
  </si>
  <si>
    <t>INC-00020</t>
  </si>
  <si>
    <t>INC-00021</t>
  </si>
  <si>
    <t>INC-00022</t>
  </si>
  <si>
    <t>INC-00023</t>
  </si>
  <si>
    <t>INC-00024</t>
  </si>
  <si>
    <t>INC-00025</t>
  </si>
  <si>
    <t>INC-00026</t>
  </si>
  <si>
    <t>INC-00027</t>
  </si>
  <si>
    <t>INC-00028</t>
  </si>
  <si>
    <t>INC-00029</t>
  </si>
  <si>
    <t>INC-00030</t>
  </si>
  <si>
    <t>INC-00031</t>
  </si>
  <si>
    <t>INC-00032</t>
  </si>
  <si>
    <t>INC-00033</t>
  </si>
  <si>
    <t>INC-00034</t>
  </si>
  <si>
    <t>INC-00035</t>
  </si>
  <si>
    <t>INC-00036</t>
  </si>
  <si>
    <t>INC-00037</t>
  </si>
  <si>
    <t>INC-00038</t>
  </si>
  <si>
    <t>INC-00039</t>
  </si>
  <si>
    <t>INC-00040</t>
  </si>
  <si>
    <t>INC-00041</t>
  </si>
  <si>
    <t>INC-00042</t>
  </si>
  <si>
    <t>INC-00043</t>
  </si>
  <si>
    <t>INC-00044</t>
  </si>
  <si>
    <t>INC-00045</t>
  </si>
  <si>
    <t>INC-00046</t>
  </si>
  <si>
    <t>INC-00047</t>
  </si>
  <si>
    <t>INC-00048</t>
  </si>
  <si>
    <t>INC-00049</t>
  </si>
  <si>
    <t>INC-00050</t>
  </si>
  <si>
    <t>INC-00051</t>
  </si>
  <si>
    <t>INC-00052</t>
  </si>
  <si>
    <t>INC-00053</t>
  </si>
  <si>
    <t>INC-00054</t>
  </si>
  <si>
    <t>INC-00055</t>
  </si>
  <si>
    <t>INC-00056</t>
  </si>
  <si>
    <t>INC-00057</t>
  </si>
  <si>
    <t>INC-00058</t>
  </si>
  <si>
    <t>INC-00059</t>
  </si>
  <si>
    <t>INC-00060</t>
  </si>
  <si>
    <t>INC-00061</t>
  </si>
  <si>
    <t>INC-00062</t>
  </si>
  <si>
    <t>INC-00063</t>
  </si>
  <si>
    <t>INC-00064</t>
  </si>
  <si>
    <t>INC-00065</t>
  </si>
  <si>
    <t>INC-00066</t>
  </si>
  <si>
    <t>INC-00067</t>
  </si>
  <si>
    <t>INC-00068</t>
  </si>
  <si>
    <t>INC-00069</t>
  </si>
  <si>
    <t>INC-00070</t>
  </si>
  <si>
    <t>INC-00071</t>
  </si>
  <si>
    <t>INC-00072</t>
  </si>
  <si>
    <t>INC-00073</t>
  </si>
  <si>
    <t>Critical</t>
  </si>
  <si>
    <t>INC-00074</t>
  </si>
  <si>
    <t>INC-00075</t>
  </si>
  <si>
    <t>INC-00076</t>
  </si>
  <si>
    <t>INC-00077</t>
  </si>
  <si>
    <t>INC-00078</t>
  </si>
  <si>
    <t>INC-00079</t>
  </si>
  <si>
    <t>INC-00080</t>
  </si>
  <si>
    <t>INC-00081</t>
  </si>
  <si>
    <t>INC-00082</t>
  </si>
  <si>
    <t>INC-00083</t>
  </si>
  <si>
    <t>INC-00084</t>
  </si>
  <si>
    <t>INC-00085</t>
  </si>
  <si>
    <t>INC-00086</t>
  </si>
  <si>
    <t>INC-00087</t>
  </si>
  <si>
    <t>INC-00088</t>
  </si>
  <si>
    <t>INC-00089</t>
  </si>
  <si>
    <t>INC-00090</t>
  </si>
  <si>
    <t>INC-00091</t>
  </si>
  <si>
    <t>INC-00092</t>
  </si>
  <si>
    <t>INC-00093</t>
  </si>
  <si>
    <t>INC-00094</t>
  </si>
  <si>
    <t>INC-00095</t>
  </si>
  <si>
    <t>INC-00096</t>
  </si>
  <si>
    <t>INC-00097</t>
  </si>
  <si>
    <t>INC-00098</t>
  </si>
  <si>
    <t>INC-00099</t>
  </si>
  <si>
    <t>INC-00100</t>
  </si>
  <si>
    <t>INC-00101</t>
  </si>
  <si>
    <t>INC-00102</t>
  </si>
  <si>
    <t>INC-00103</t>
  </si>
  <si>
    <t>In progress</t>
  </si>
  <si>
    <t>INC-00104</t>
  </si>
  <si>
    <t>INC-00105</t>
  </si>
  <si>
    <t>INC-00106</t>
  </si>
  <si>
    <t>INC-00107</t>
  </si>
  <si>
    <t>INC-00108</t>
  </si>
  <si>
    <t>INC-00109</t>
  </si>
  <si>
    <t>INC-00110</t>
  </si>
  <si>
    <t>INC-00111</t>
  </si>
  <si>
    <t>INC-00112</t>
  </si>
  <si>
    <t>INC-00113</t>
  </si>
  <si>
    <t>INC-00114</t>
  </si>
  <si>
    <t>INC-00115</t>
  </si>
  <si>
    <t>INC-00116</t>
  </si>
  <si>
    <t>INC-00117</t>
  </si>
  <si>
    <t>INC-00118</t>
  </si>
  <si>
    <t>INC-00119</t>
  </si>
  <si>
    <t>INC-00120</t>
  </si>
  <si>
    <t>INC-00121</t>
  </si>
  <si>
    <t>INC-00122</t>
  </si>
  <si>
    <t>INC-00123</t>
  </si>
  <si>
    <t>INC-00124</t>
  </si>
  <si>
    <t>INC-00125</t>
  </si>
  <si>
    <t>INC-00126</t>
  </si>
  <si>
    <t>INC-00127</t>
  </si>
  <si>
    <t>INC-00128</t>
  </si>
  <si>
    <t>INC-00129</t>
  </si>
  <si>
    <t>INC-00130</t>
  </si>
  <si>
    <t>INC-00131</t>
  </si>
  <si>
    <t>INC-00132</t>
  </si>
  <si>
    <t>INC-00133</t>
  </si>
  <si>
    <t>INC-00134</t>
  </si>
  <si>
    <t>INC-00135</t>
  </si>
  <si>
    <t>INC-00136</t>
  </si>
  <si>
    <t>INC-00137</t>
  </si>
  <si>
    <t>INC-00138</t>
  </si>
  <si>
    <t>INC-00139</t>
  </si>
  <si>
    <t>INC-00140</t>
  </si>
  <si>
    <t>INC-00141</t>
  </si>
  <si>
    <t>INC-00142</t>
  </si>
  <si>
    <t>INC-00143</t>
  </si>
  <si>
    <t>INC-00144</t>
  </si>
  <si>
    <t>INC-00145</t>
  </si>
  <si>
    <t>INC-00146</t>
  </si>
  <si>
    <t>INC-00147</t>
  </si>
  <si>
    <t>INC-00148</t>
  </si>
  <si>
    <t>INC-00149</t>
  </si>
  <si>
    <t>INC-00150</t>
  </si>
  <si>
    <t>INC-00151</t>
  </si>
  <si>
    <t>INC-00152</t>
  </si>
  <si>
    <t>INC-00153</t>
  </si>
  <si>
    <t>INC-00154</t>
  </si>
  <si>
    <t>INC-00155</t>
  </si>
  <si>
    <t>INC-00156</t>
  </si>
  <si>
    <t>INC-00157</t>
  </si>
  <si>
    <t>INC-00158</t>
  </si>
  <si>
    <t>INC-00159</t>
  </si>
  <si>
    <t>INC-00160</t>
  </si>
  <si>
    <t>INC-00161</t>
  </si>
  <si>
    <t>INC-00162</t>
  </si>
  <si>
    <t>INC-00163</t>
  </si>
  <si>
    <t>INC-00164</t>
  </si>
  <si>
    <t>INC-00165</t>
  </si>
  <si>
    <t>INC-00166</t>
  </si>
  <si>
    <t>INC-00167</t>
  </si>
  <si>
    <t>INC-00168</t>
  </si>
  <si>
    <t>INC-00169</t>
  </si>
  <si>
    <t>INC-00170</t>
  </si>
  <si>
    <t>INC-00171</t>
  </si>
  <si>
    <t>INC-00172</t>
  </si>
  <si>
    <t>INC-00173</t>
  </si>
  <si>
    <t>INC-00174</t>
  </si>
  <si>
    <t>INC-00175</t>
  </si>
  <si>
    <t>INC-00176</t>
  </si>
  <si>
    <t>INC-00177</t>
  </si>
  <si>
    <t>INC-00178</t>
  </si>
  <si>
    <t>INC-00179</t>
  </si>
  <si>
    <t>INC-00180</t>
  </si>
  <si>
    <t>INC-00181</t>
  </si>
  <si>
    <t>INC-00182</t>
  </si>
  <si>
    <t>INC-00183</t>
  </si>
  <si>
    <t>INC-00184</t>
  </si>
  <si>
    <t>INC-00185</t>
  </si>
  <si>
    <t>INC-00186</t>
  </si>
  <si>
    <t>INC-00187</t>
  </si>
  <si>
    <t>INC-00188</t>
  </si>
  <si>
    <t>INC-00189</t>
  </si>
  <si>
    <t>INC-00190</t>
  </si>
  <si>
    <t>INC-00191</t>
  </si>
  <si>
    <t>INC-00192</t>
  </si>
  <si>
    <t>INC-00193</t>
  </si>
  <si>
    <t>INC-00194</t>
  </si>
  <si>
    <t>INC-00195</t>
  </si>
  <si>
    <t>INC-00196</t>
  </si>
  <si>
    <t>INC-00197</t>
  </si>
  <si>
    <t>INC-00198</t>
  </si>
  <si>
    <t>INC-00199</t>
  </si>
  <si>
    <t>INC-00200</t>
  </si>
  <si>
    <t>INC-00201</t>
  </si>
  <si>
    <t>INC-00202</t>
  </si>
  <si>
    <t>INC-00203</t>
  </si>
  <si>
    <t>INC-00204</t>
  </si>
  <si>
    <t>INC-00205</t>
  </si>
  <si>
    <t>INC-00206</t>
  </si>
  <si>
    <t>System  outage</t>
  </si>
  <si>
    <t>INC-00207</t>
  </si>
  <si>
    <t>INC-00208</t>
  </si>
  <si>
    <t>INC-00209</t>
  </si>
  <si>
    <t>INC-00210</t>
  </si>
  <si>
    <t>INC-00211</t>
  </si>
  <si>
    <t>INC-00212</t>
  </si>
  <si>
    <t>INC-00213</t>
  </si>
  <si>
    <t>INC-00214</t>
  </si>
  <si>
    <t>INC-00215</t>
  </si>
  <si>
    <t>INC-00216</t>
  </si>
  <si>
    <t>INC-00217</t>
  </si>
  <si>
    <t>INC-00218</t>
  </si>
  <si>
    <t>INC-00219</t>
  </si>
  <si>
    <t>INC-00220</t>
  </si>
  <si>
    <t>INC-00221</t>
  </si>
  <si>
    <t>INC-00222</t>
  </si>
  <si>
    <t>INC-00223</t>
  </si>
  <si>
    <t>INC-00224</t>
  </si>
  <si>
    <t>INC-00225</t>
  </si>
  <si>
    <t>INC-00226</t>
  </si>
  <si>
    <t>INC-00227</t>
  </si>
  <si>
    <t>INC-00228</t>
  </si>
  <si>
    <t>INC-00229</t>
  </si>
  <si>
    <t>INC-00230</t>
  </si>
  <si>
    <t>INC-00231</t>
  </si>
  <si>
    <t>INC-00232</t>
  </si>
  <si>
    <t>INC-00233</t>
  </si>
  <si>
    <t>INC-00234</t>
  </si>
  <si>
    <t>INC-00235</t>
  </si>
  <si>
    <t>INC-00236</t>
  </si>
  <si>
    <t>INC-00237</t>
  </si>
  <si>
    <t>INC-00238</t>
  </si>
  <si>
    <t>INC-00239</t>
  </si>
  <si>
    <t>INC-00240</t>
  </si>
  <si>
    <t>INC-00241</t>
  </si>
  <si>
    <t>INC-00242</t>
  </si>
  <si>
    <t>INC-00243</t>
  </si>
  <si>
    <t>INC-00244</t>
  </si>
  <si>
    <t>INC-00245</t>
  </si>
  <si>
    <t>INC-00246</t>
  </si>
  <si>
    <t>INC-00247</t>
  </si>
  <si>
    <t>INC-00248</t>
  </si>
  <si>
    <t>INC-00249</t>
  </si>
  <si>
    <t>INC-00250</t>
  </si>
  <si>
    <t>INC-00251</t>
  </si>
  <si>
    <t>INC-00252</t>
  </si>
  <si>
    <t>INC-00253</t>
  </si>
  <si>
    <t>INC-00254</t>
  </si>
  <si>
    <t>INC-00255</t>
  </si>
  <si>
    <t>INC-00256</t>
  </si>
  <si>
    <t>INC-00257</t>
  </si>
  <si>
    <t>INC-00258</t>
  </si>
  <si>
    <t>INC-00259</t>
  </si>
  <si>
    <t>INC-00260</t>
  </si>
  <si>
    <t>INC-00261</t>
  </si>
  <si>
    <t>INC-00262</t>
  </si>
  <si>
    <t>INC-00263</t>
  </si>
  <si>
    <t>INC-00264</t>
  </si>
  <si>
    <t>INC-00265</t>
  </si>
  <si>
    <t>INC-00266</t>
  </si>
  <si>
    <t>INC-00267</t>
  </si>
  <si>
    <t>INC-00268</t>
  </si>
  <si>
    <t>INC-00269</t>
  </si>
  <si>
    <t>INC-00270</t>
  </si>
  <si>
    <t>INC-00271</t>
  </si>
  <si>
    <t>INC-00272</t>
  </si>
  <si>
    <t>INC-00273</t>
  </si>
  <si>
    <t>INC-00274</t>
  </si>
  <si>
    <t>INC-00275</t>
  </si>
  <si>
    <t>INC-00276</t>
  </si>
  <si>
    <t>INC-00277</t>
  </si>
  <si>
    <t>INC-00278</t>
  </si>
  <si>
    <t>INC-00279</t>
  </si>
  <si>
    <t>INC-00280</t>
  </si>
  <si>
    <t>INC-00281</t>
  </si>
  <si>
    <t>INC-00282</t>
  </si>
  <si>
    <t>INC-00283</t>
  </si>
  <si>
    <t>INC-00284</t>
  </si>
  <si>
    <t>INC-00285</t>
  </si>
  <si>
    <t>INC-00286</t>
  </si>
  <si>
    <t>INC-00287</t>
  </si>
  <si>
    <t>INC-00288</t>
  </si>
  <si>
    <t>INC-00289</t>
  </si>
  <si>
    <t>INC-00290</t>
  </si>
  <si>
    <t>INC-00291</t>
  </si>
  <si>
    <t>INC-00292</t>
  </si>
  <si>
    <t>INC-00293</t>
  </si>
  <si>
    <t>INC-00294</t>
  </si>
  <si>
    <t>INC-00295</t>
  </si>
  <si>
    <t>INC-00296</t>
  </si>
  <si>
    <t>INC-00297</t>
  </si>
  <si>
    <t>INC-00298</t>
  </si>
  <si>
    <t>INC-00299</t>
  </si>
  <si>
    <t>INC-00300</t>
  </si>
  <si>
    <t>INC-00301</t>
  </si>
  <si>
    <t>INC-00302</t>
  </si>
  <si>
    <t>INC-00303</t>
  </si>
  <si>
    <t>INC-00304</t>
  </si>
  <si>
    <t>INC-00305</t>
  </si>
  <si>
    <t>INC-00306</t>
  </si>
  <si>
    <t>INC-00307</t>
  </si>
  <si>
    <t>INC-00308</t>
  </si>
  <si>
    <t>INC-00309</t>
  </si>
  <si>
    <t>INC-00310</t>
  </si>
  <si>
    <t>INC-00311</t>
  </si>
  <si>
    <t>INC-00312</t>
  </si>
  <si>
    <t>INC-00313</t>
  </si>
  <si>
    <t>INC-00314</t>
  </si>
  <si>
    <t>INC-00315</t>
  </si>
  <si>
    <t>INC-00316</t>
  </si>
  <si>
    <t>INC-00317</t>
  </si>
  <si>
    <t>INC-00318</t>
  </si>
  <si>
    <t>INC-00319</t>
  </si>
  <si>
    <t>INC-00320</t>
  </si>
  <si>
    <t>INC-00321</t>
  </si>
  <si>
    <t>INC-00322</t>
  </si>
  <si>
    <t>INC-00323</t>
  </si>
  <si>
    <t>INC-00324</t>
  </si>
  <si>
    <t>INC-00325</t>
  </si>
  <si>
    <t>INC-00326</t>
  </si>
  <si>
    <t>INC-00327</t>
  </si>
  <si>
    <t>INC-00328</t>
  </si>
  <si>
    <t>INC-00329</t>
  </si>
  <si>
    <t>INC-00330</t>
  </si>
  <si>
    <t>INC-00331</t>
  </si>
  <si>
    <t>INC-00332</t>
  </si>
  <si>
    <t>INC-00333</t>
  </si>
  <si>
    <t>INC-00334</t>
  </si>
  <si>
    <t>INC-00335</t>
  </si>
  <si>
    <t>INC-00336</t>
  </si>
  <si>
    <t>INC-00337</t>
  </si>
  <si>
    <t>INC-00338</t>
  </si>
  <si>
    <t>INC-00339</t>
  </si>
  <si>
    <t>INC-00340</t>
  </si>
  <si>
    <t>INC-00341</t>
  </si>
  <si>
    <t>INC-00342</t>
  </si>
  <si>
    <t>INC-00343</t>
  </si>
  <si>
    <t>INC-00344</t>
  </si>
  <si>
    <t>INC-00345</t>
  </si>
  <si>
    <t>INC-00346</t>
  </si>
  <si>
    <t>INC-00347</t>
  </si>
  <si>
    <t>INC-00348</t>
  </si>
  <si>
    <t>INC-00349</t>
  </si>
  <si>
    <t>INC-00350</t>
  </si>
  <si>
    <t>INC-00351</t>
  </si>
  <si>
    <t>INC-00352</t>
  </si>
  <si>
    <t>INC-00353</t>
  </si>
  <si>
    <t>INC-00354</t>
  </si>
  <si>
    <t>INC-00355</t>
  </si>
  <si>
    <t>INC-00356</t>
  </si>
  <si>
    <t>INC-00357</t>
  </si>
  <si>
    <t>INC-00358</t>
  </si>
  <si>
    <t>INC-00359</t>
  </si>
  <si>
    <t>INC-00360</t>
  </si>
  <si>
    <t>INC-00361</t>
  </si>
  <si>
    <t>INC-00362</t>
  </si>
  <si>
    <t>INC-00363</t>
  </si>
  <si>
    <t>INC-00364</t>
  </si>
  <si>
    <t>INC-00365</t>
  </si>
  <si>
    <t>INC-00366</t>
  </si>
  <si>
    <t>INC-00367</t>
  </si>
  <si>
    <t>INC-00368</t>
  </si>
  <si>
    <t>INC-00369</t>
  </si>
  <si>
    <t>INC-00370</t>
  </si>
  <si>
    <t>INC-00371</t>
  </si>
  <si>
    <t>INC-00372</t>
  </si>
  <si>
    <t>INC-00373</t>
  </si>
  <si>
    <t>INC-00374</t>
  </si>
  <si>
    <t>INC-00375</t>
  </si>
  <si>
    <t>INC-00376</t>
  </si>
  <si>
    <t>INC-00377</t>
  </si>
  <si>
    <t>INC-00378</t>
  </si>
  <si>
    <t>INC-00379</t>
  </si>
  <si>
    <t>INC-00380</t>
  </si>
  <si>
    <t>INC-00381</t>
  </si>
  <si>
    <t>INC-00382</t>
  </si>
  <si>
    <t>INC-00383</t>
  </si>
  <si>
    <t>INC-00384</t>
  </si>
  <si>
    <t>INC-00385</t>
  </si>
  <si>
    <t>INC-00386</t>
  </si>
  <si>
    <t>INC-00387</t>
  </si>
  <si>
    <t>INC-00388</t>
  </si>
  <si>
    <t>INC-00389</t>
  </si>
  <si>
    <t>INC-00390</t>
  </si>
  <si>
    <t>INC-00391</t>
  </si>
  <si>
    <t>INC-00392</t>
  </si>
  <si>
    <t>INC-00393</t>
  </si>
  <si>
    <t>INC-00394</t>
  </si>
  <si>
    <t>INC-00395</t>
  </si>
  <si>
    <t>INC-00396</t>
  </si>
  <si>
    <t>INC-00397</t>
  </si>
  <si>
    <t>INC-00398</t>
  </si>
  <si>
    <t>INC-00399</t>
  </si>
  <si>
    <t>INC-00400</t>
  </si>
  <si>
    <t>INC-00401</t>
  </si>
  <si>
    <t>INC-00402</t>
  </si>
  <si>
    <t>INC-00403</t>
  </si>
  <si>
    <t>INC-00404</t>
  </si>
  <si>
    <t>INC-00405</t>
  </si>
  <si>
    <t>INC-00406</t>
  </si>
  <si>
    <t>INC-00407</t>
  </si>
  <si>
    <t>INC-00408</t>
  </si>
  <si>
    <t>INC-00409</t>
  </si>
  <si>
    <t>INC-00410</t>
  </si>
  <si>
    <t>INC-00411</t>
  </si>
  <si>
    <t>INC-00412</t>
  </si>
  <si>
    <t>INC-00413</t>
  </si>
  <si>
    <t>INC-00414</t>
  </si>
  <si>
    <t>INC-00415</t>
  </si>
  <si>
    <t>INC-00416</t>
  </si>
  <si>
    <t>INC-00417</t>
  </si>
  <si>
    <t>INC-00418</t>
  </si>
  <si>
    <t>INC-00419</t>
  </si>
  <si>
    <t>INC-00420</t>
  </si>
  <si>
    <t>INC-00421</t>
  </si>
  <si>
    <t>INC-00422</t>
  </si>
  <si>
    <t>INC-00423</t>
  </si>
  <si>
    <t>INC-00424</t>
  </si>
  <si>
    <t>INC-00425</t>
  </si>
  <si>
    <t>INC-00426</t>
  </si>
  <si>
    <t>INC-00427</t>
  </si>
  <si>
    <t>INC-00428</t>
  </si>
  <si>
    <t>INC-00429</t>
  </si>
  <si>
    <t>INC-00430</t>
  </si>
  <si>
    <t>INC-00431</t>
  </si>
  <si>
    <t>INC-00432</t>
  </si>
  <si>
    <t>INC-00433</t>
  </si>
  <si>
    <t>INC-00434</t>
  </si>
  <si>
    <t>INC-00435</t>
  </si>
  <si>
    <t>INC-00436</t>
  </si>
  <si>
    <t>INC-00437</t>
  </si>
  <si>
    <t>INC-00438</t>
  </si>
  <si>
    <t>INC-00439</t>
  </si>
  <si>
    <t>INC-00440</t>
  </si>
  <si>
    <t>INC-00441</t>
  </si>
  <si>
    <t>INC-00442</t>
  </si>
  <si>
    <t>INC-00443</t>
  </si>
  <si>
    <t>INC-00444</t>
  </si>
  <si>
    <t>INC-00445</t>
  </si>
  <si>
    <t>INC-00446</t>
  </si>
  <si>
    <t>INC-00447</t>
  </si>
  <si>
    <t>INC-00448</t>
  </si>
  <si>
    <t>INC-00449</t>
  </si>
  <si>
    <t>INC-00450</t>
  </si>
  <si>
    <t>INC-00451</t>
  </si>
  <si>
    <t>INC-00452</t>
  </si>
  <si>
    <t>INC-00453</t>
  </si>
  <si>
    <t>INC-00454</t>
  </si>
  <si>
    <t>INC-00455</t>
  </si>
  <si>
    <t>INC-00456</t>
  </si>
  <si>
    <t>INC-00457</t>
  </si>
  <si>
    <t>INC-00458</t>
  </si>
  <si>
    <t>INC-00459</t>
  </si>
  <si>
    <t>INC-00460</t>
  </si>
  <si>
    <t>INC-00461</t>
  </si>
  <si>
    <t>INC-00462</t>
  </si>
  <si>
    <t>INC-00463</t>
  </si>
  <si>
    <t>INC-00464</t>
  </si>
  <si>
    <t>INC-00465</t>
  </si>
  <si>
    <t>INC-00466</t>
  </si>
  <si>
    <t>INC-00467</t>
  </si>
  <si>
    <t>INC-00468</t>
  </si>
  <si>
    <t>INC-00469</t>
  </si>
  <si>
    <t>INC-00470</t>
  </si>
  <si>
    <t>INC-00471</t>
  </si>
  <si>
    <t>INC-00472</t>
  </si>
  <si>
    <t>INC-00473</t>
  </si>
  <si>
    <t>INC-00474</t>
  </si>
  <si>
    <t>INC-00475</t>
  </si>
  <si>
    <t>INC-00476</t>
  </si>
  <si>
    <t>INC-00477</t>
  </si>
  <si>
    <t>INC-00478</t>
  </si>
  <si>
    <t>INC-00479</t>
  </si>
  <si>
    <t>INC-00480</t>
  </si>
  <si>
    <t>INC-00481</t>
  </si>
  <si>
    <t>INC-00482</t>
  </si>
  <si>
    <t>INC-00483</t>
  </si>
  <si>
    <t>INC-00484</t>
  </si>
  <si>
    <t>INC-00485</t>
  </si>
  <si>
    <t>INC-00486</t>
  </si>
  <si>
    <t>INC-00487</t>
  </si>
  <si>
    <t>INC-00488</t>
  </si>
  <si>
    <t>INC-00489</t>
  </si>
  <si>
    <t>INC-00490</t>
  </si>
  <si>
    <t>INC-00491</t>
  </si>
  <si>
    <t>INC-00492</t>
  </si>
  <si>
    <t>INC-00493</t>
  </si>
  <si>
    <t>INC-00494</t>
  </si>
  <si>
    <t>INC-00495</t>
  </si>
  <si>
    <t>INC-00496</t>
  </si>
  <si>
    <t>INC-00497</t>
  </si>
  <si>
    <t>INC-00498</t>
  </si>
  <si>
    <t>INC-00499</t>
  </si>
  <si>
    <t>INC-00500</t>
  </si>
  <si>
    <t>INC-00501</t>
  </si>
  <si>
    <t>INC-00502</t>
  </si>
  <si>
    <t>INC-00503</t>
  </si>
  <si>
    <t>INC-00504</t>
  </si>
  <si>
    <t>INC-00505</t>
  </si>
  <si>
    <t>INC-00506</t>
  </si>
  <si>
    <t>INC-00507</t>
  </si>
  <si>
    <t>INC-00508</t>
  </si>
  <si>
    <t>INC-00509</t>
  </si>
  <si>
    <t>INC-00510</t>
  </si>
  <si>
    <t>INC-00511</t>
  </si>
  <si>
    <t>INC-00512</t>
  </si>
  <si>
    <t>INC-00513</t>
  </si>
  <si>
    <t>INC-00514</t>
  </si>
  <si>
    <t>INC-00515</t>
  </si>
  <si>
    <t>INC-00516</t>
  </si>
  <si>
    <t>INC-00517</t>
  </si>
  <si>
    <t>INC-00518</t>
  </si>
  <si>
    <t>INC-00519</t>
  </si>
  <si>
    <t>INC-00520</t>
  </si>
  <si>
    <t>INC-00521</t>
  </si>
  <si>
    <t>INC-00522</t>
  </si>
  <si>
    <t>INC-00523</t>
  </si>
  <si>
    <t>INC-00524</t>
  </si>
  <si>
    <t>INC-00525</t>
  </si>
  <si>
    <t>INC-00526</t>
  </si>
  <si>
    <t>INC-00527</t>
  </si>
  <si>
    <t>INC-00528</t>
  </si>
  <si>
    <t>INC-00529</t>
  </si>
  <si>
    <t>INC-00530</t>
  </si>
  <si>
    <t>INC-00531</t>
  </si>
  <si>
    <t>INC-00532</t>
  </si>
  <si>
    <t>INC-00533</t>
  </si>
  <si>
    <t>INC-00534</t>
  </si>
  <si>
    <t>INC-00535</t>
  </si>
  <si>
    <t>INC-00536</t>
  </si>
  <si>
    <t>INC-00537</t>
  </si>
  <si>
    <t>INC-00538</t>
  </si>
  <si>
    <t>INC-00539</t>
  </si>
  <si>
    <t>INC-00540</t>
  </si>
  <si>
    <t>INC-00541</t>
  </si>
  <si>
    <t>INC-00542</t>
  </si>
  <si>
    <t>INC-00543</t>
  </si>
  <si>
    <t>INC-00544</t>
  </si>
  <si>
    <t>INC-00545</t>
  </si>
  <si>
    <t>INC-00546</t>
  </si>
  <si>
    <t>INC-00547</t>
  </si>
  <si>
    <t>INC-00548</t>
  </si>
  <si>
    <t>INC-00549</t>
  </si>
  <si>
    <t>INC-00550</t>
  </si>
  <si>
    <t>INC-00551</t>
  </si>
  <si>
    <t>INC-00552</t>
  </si>
  <si>
    <t>INC-00553</t>
  </si>
  <si>
    <t>INC-00554</t>
  </si>
  <si>
    <t>INC-00555</t>
  </si>
  <si>
    <t>INC-00556</t>
  </si>
  <si>
    <t>INC-00557</t>
  </si>
  <si>
    <t>INC-00558</t>
  </si>
  <si>
    <t>INC-00559</t>
  </si>
  <si>
    <t>INC-00560</t>
  </si>
  <si>
    <t>INC-00561</t>
  </si>
  <si>
    <t>INC-00562</t>
  </si>
  <si>
    <t>INC-00563</t>
  </si>
  <si>
    <t>INC-00564</t>
  </si>
  <si>
    <t>INC-00565</t>
  </si>
  <si>
    <t>INC-00566</t>
  </si>
  <si>
    <t>INC-00567</t>
  </si>
  <si>
    <t>INC-00568</t>
  </si>
  <si>
    <t>INC-00569</t>
  </si>
  <si>
    <t>INC-00570</t>
  </si>
  <si>
    <t>INC-00571</t>
  </si>
  <si>
    <t>INC-00572</t>
  </si>
  <si>
    <t>INC-00573</t>
  </si>
  <si>
    <t>INC-00574</t>
  </si>
  <si>
    <t>INC-00575</t>
  </si>
  <si>
    <t>INC-00576</t>
  </si>
  <si>
    <t>INC-00577</t>
  </si>
  <si>
    <t>INC-00578</t>
  </si>
  <si>
    <t>INC-00579</t>
  </si>
  <si>
    <t>INC-00580</t>
  </si>
  <si>
    <t>INC-00581</t>
  </si>
  <si>
    <t>INC-00582</t>
  </si>
  <si>
    <t>INC-00583</t>
  </si>
  <si>
    <t>INC-00584</t>
  </si>
  <si>
    <t>INC-00585</t>
  </si>
  <si>
    <t>INC-00586</t>
  </si>
  <si>
    <t>INC-00587</t>
  </si>
  <si>
    <t>INC-00588</t>
  </si>
  <si>
    <t>INC-00589</t>
  </si>
  <si>
    <t>INC-00590</t>
  </si>
  <si>
    <t>INC-00591</t>
  </si>
  <si>
    <t>INC-00592</t>
  </si>
  <si>
    <t>INC-00593</t>
  </si>
  <si>
    <t>INC-00594</t>
  </si>
  <si>
    <t>INC-00595</t>
  </si>
  <si>
    <t>INC-00596</t>
  </si>
  <si>
    <t>INC-00597</t>
  </si>
  <si>
    <t>INC-00598</t>
  </si>
  <si>
    <t>INC-00599</t>
  </si>
  <si>
    <t>INC-00600</t>
  </si>
  <si>
    <t>KPI_Name</t>
  </si>
  <si>
    <t>Source_Field</t>
  </si>
  <si>
    <t>Target_Value</t>
  </si>
  <si>
    <t>Target_Description</t>
  </si>
  <si>
    <t>Completion Rate</t>
  </si>
  <si>
    <t>Minimum 95% of available workload completed</t>
  </si>
  <si>
    <t>SLA Compliance</t>
  </si>
  <si>
    <t>Target percentage completed within SLA</t>
  </si>
  <si>
    <t>Quality Pass Rate</t>
  </si>
  <si>
    <t>Target percentage passing quality checks</t>
  </si>
  <si>
    <t>Customer Satisfaction</t>
  </si>
  <si>
    <t>Target average customer satisfaction score</t>
  </si>
  <si>
    <t>Staff Utilisation</t>
  </si>
  <si>
    <t>Target productive utilisation</t>
  </si>
  <si>
    <t>Average Completion Days</t>
  </si>
  <si>
    <t>Maximum preferred average completion time</t>
  </si>
  <si>
    <t>Closing Backlog</t>
  </si>
  <si>
    <t>Preferred maximum daily closing backlog</t>
  </si>
  <si>
    <t>Area</t>
  </si>
  <si>
    <t>Primary_Office</t>
  </si>
  <si>
    <t>Regional_Lead</t>
  </si>
  <si>
    <t>North</t>
  </si>
  <si>
    <t>Edinburgh</t>
  </si>
  <si>
    <t>Regional Lead A</t>
  </si>
  <si>
    <t>Newcastle</t>
  </si>
  <si>
    <t>Regional Lead B</t>
  </si>
  <si>
    <t>Manchester</t>
  </si>
  <si>
    <t>Regional Lead C</t>
  </si>
  <si>
    <t>Central</t>
  </si>
  <si>
    <t>Birmingham</t>
  </si>
  <si>
    <t>Regional Lead D</t>
  </si>
  <si>
    <t>South</t>
  </si>
  <si>
    <t>Bristol</t>
  </si>
  <si>
    <t>Regional Lead E</t>
  </si>
  <si>
    <t>Worthing</t>
  </si>
  <si>
    <t>Regional Lead F</t>
  </si>
  <si>
    <t>Cardiff</t>
  </si>
  <si>
    <t>Regional Lead G</t>
  </si>
  <si>
    <t>Clean_Region</t>
  </si>
  <si>
    <t>Clean_Team</t>
  </si>
  <si>
    <t>Completion_Status</t>
  </si>
  <si>
    <t>SLA_Status</t>
  </si>
  <si>
    <t>Quality_Status</t>
  </si>
  <si>
    <t>Average_Completion_Days_Status</t>
  </si>
  <si>
    <t>Closing_Backlog_Status</t>
  </si>
  <si>
    <t>Check</t>
  </si>
  <si>
    <t>Result</t>
  </si>
  <si>
    <t>Total records</t>
  </si>
  <si>
    <t>Duplicate Record IDs</t>
  </si>
  <si>
    <t>Missing Team IDs</t>
  </si>
  <si>
    <t>Missing critical values</t>
  </si>
  <si>
    <t>Invalid numerical values</t>
  </si>
  <si>
    <t>Unmatched Teams</t>
  </si>
  <si>
    <t>Inconsistent Region values</t>
  </si>
  <si>
    <t>Record ID</t>
  </si>
  <si>
    <t>Field</t>
  </si>
  <si>
    <t>Issue</t>
  </si>
  <si>
    <t>Treatment</t>
  </si>
  <si>
    <t>Missing value</t>
  </si>
  <si>
    <t>Retain record; exclude from SLA-specific calculations</t>
  </si>
  <si>
    <t>Impossible values</t>
  </si>
  <si>
    <t>SLA</t>
  </si>
  <si>
    <t>All regions</t>
  </si>
  <si>
    <t>Incorrect Total Workload calculations</t>
  </si>
  <si>
    <t>Incorrect Closing Backlog calculations</t>
  </si>
  <si>
    <t>Issues</t>
  </si>
  <si>
    <t>Checks passed</t>
  </si>
  <si>
    <t>No invalid percentage values</t>
  </si>
  <si>
    <t>No negative operational values</t>
  </si>
  <si>
    <t>No unmatched Teams</t>
  </si>
  <si>
    <t>No unrecognised Regions</t>
  </si>
  <si>
    <t>Workload arithmetic consistent</t>
  </si>
  <si>
    <t>Closing backlog arithmetic consistent</t>
  </si>
  <si>
    <t>No duplicate Record IDs</t>
  </si>
  <si>
    <t>No missing Teams</t>
  </si>
  <si>
    <t>No missing Dates</t>
  </si>
  <si>
    <r>
      <t xml:space="preserve">1 missing </t>
    </r>
    <r>
      <rPr>
        <sz val="10"/>
        <color theme="1"/>
        <rFont val="Arial Unicode MS"/>
      </rPr>
      <t>SLA_Compliance</t>
    </r>
  </si>
  <si>
    <r>
      <t xml:space="preserve">inconsistent whitespace in raw Region/Team values — cleaned with </t>
    </r>
    <r>
      <rPr>
        <sz val="10"/>
        <color theme="1"/>
        <rFont val="Arial Unicode MS"/>
      </rPr>
      <t>TRIM</t>
    </r>
  </si>
  <si>
    <t>Requests &gt;= Work load</t>
  </si>
  <si>
    <t>Column1</t>
  </si>
  <si>
    <t>Impossible value count</t>
  </si>
  <si>
    <t>KPI</t>
  </si>
  <si>
    <t>Total Requests Received</t>
  </si>
  <si>
    <t>Total Requests Completed</t>
  </si>
  <si>
    <t>Total Workload</t>
  </si>
  <si>
    <t>Overall Completion Rate</t>
  </si>
  <si>
    <t>Average SLA Compliance</t>
  </si>
  <si>
    <t>Average Quality Pass Rate</t>
  </si>
  <si>
    <t>Average Staff Utilisation</t>
  </si>
  <si>
    <t>Opening Backlog</t>
  </si>
  <si>
    <t>KPI comparison</t>
  </si>
  <si>
    <t>Actual</t>
  </si>
  <si>
    <t>Target</t>
  </si>
  <si>
    <t>Variance</t>
  </si>
  <si>
    <t>Positive Direction</t>
  </si>
  <si>
    <t>Higher is better</t>
  </si>
  <si>
    <t>Lower is better</t>
  </si>
  <si>
    <t>Requests Received</t>
  </si>
  <si>
    <t>Requests Completed</t>
  </si>
  <si>
    <t>Staff Utilisations</t>
  </si>
  <si>
    <t>Closing backlog</t>
  </si>
  <si>
    <t>Best region</t>
  </si>
  <si>
    <t>Worst region</t>
  </si>
  <si>
    <t>Staff utilisations</t>
  </si>
  <si>
    <t>Completion rate</t>
  </si>
  <si>
    <t>Best and Worst Region</t>
  </si>
  <si>
    <t>Best and Worst Team</t>
  </si>
  <si>
    <t>Best Region</t>
  </si>
  <si>
    <t>Worst Region</t>
  </si>
  <si>
    <t>Requests received</t>
  </si>
  <si>
    <t>Closing backlog date</t>
  </si>
  <si>
    <t>Average completion days</t>
  </si>
  <si>
    <t>May</t>
  </si>
  <si>
    <t>Best and worst months</t>
  </si>
  <si>
    <t>Best month</t>
  </si>
  <si>
    <t>Worst month</t>
  </si>
  <si>
    <t>SLA compliance</t>
  </si>
  <si>
    <t>Quality</t>
  </si>
  <si>
    <t>107 → 737, +630</t>
  </si>
  <si>
    <t>4.51 → 5.11, +0.60 days</t>
  </si>
  <si>
    <t>78.51% → 76.07%, −2.44pp</t>
  </si>
  <si>
    <t>83.06% → 82.10%, −0.96pp</t>
  </si>
  <si>
    <t>remained around 98%</t>
  </si>
  <si>
    <t>Row Labels</t>
  </si>
  <si>
    <t>Grand Total</t>
  </si>
  <si>
    <t>Sum of Requests_Received</t>
  </si>
  <si>
    <t>Sum of Requests_Completed</t>
  </si>
  <si>
    <t>Average of SLA_Compliance</t>
  </si>
  <si>
    <t>Jan</t>
  </si>
  <si>
    <t>Feb</t>
  </si>
  <si>
    <t>Mar</t>
  </si>
  <si>
    <t>Apr</t>
  </si>
  <si>
    <t>Jun</t>
  </si>
  <si>
    <t>Operational Performance Dashboard</t>
  </si>
  <si>
    <t>January–June 2026</t>
  </si>
  <si>
    <t>Quality pass rate</t>
  </si>
  <si>
    <t>Column Labels</t>
  </si>
  <si>
    <t>Values</t>
  </si>
  <si>
    <t xml:space="preserve"> Completion Rate</t>
  </si>
  <si>
    <t>SLA  Compliance</t>
  </si>
  <si>
    <t>Quality  Pass rate</t>
  </si>
  <si>
    <t>Staff  Utilisation</t>
  </si>
  <si>
    <t>Productivity</t>
  </si>
  <si>
    <t xml:space="preserve">OPERATIONAL PERFORMANCE DASHBOARD  </t>
  </si>
  <si>
    <t>January - June 2026</t>
  </si>
  <si>
    <t>Customer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</si>
</sst>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-809]\ mmmm\ yyyy;@"/>
    <numFmt numFmtId="166" formatCode="[$-809]mmmm\ yyyy;@"/>
    <numFmt numFmtId="175" formatCode="[$-809]mmmm\ 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14" fontId="0" fillId="2" borderId="2" xfId="0" applyNumberForma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9" xfId="0" applyFont="1" applyFill="1" applyBorder="1"/>
    <xf numFmtId="0" fontId="1" fillId="4" borderId="10" xfId="0" applyFont="1" applyFill="1" applyBorder="1"/>
    <xf numFmtId="0" fontId="0" fillId="4" borderId="11" xfId="0" applyFill="1" applyBorder="1" applyAlignment="1">
      <alignment horizontal="left" vertical="center" indent="1"/>
    </xf>
    <xf numFmtId="0" fontId="0" fillId="4" borderId="11" xfId="0" applyFill="1" applyBorder="1"/>
    <xf numFmtId="0" fontId="1" fillId="4" borderId="11" xfId="0" applyFont="1" applyFill="1" applyBorder="1"/>
    <xf numFmtId="0" fontId="0" fillId="4" borderId="12" xfId="0" applyFill="1" applyBorder="1" applyAlignment="1">
      <alignment horizontal="left" vertical="center" indent="1"/>
    </xf>
    <xf numFmtId="9" fontId="0" fillId="0" borderId="0" xfId="1" applyFont="1"/>
    <xf numFmtId="9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0" fontId="0" fillId="5" borderId="0" xfId="0" applyFill="1"/>
    <xf numFmtId="0" fontId="0" fillId="6" borderId="0" xfId="0" applyFill="1"/>
    <xf numFmtId="10" fontId="0" fillId="5" borderId="0" xfId="0" applyNumberFormat="1" applyFill="1"/>
    <xf numFmtId="166" fontId="0" fillId="0" borderId="0" xfId="0" applyNumberFormat="1"/>
    <xf numFmtId="165" fontId="0" fillId="5" borderId="0" xfId="0" applyNumberFormat="1" applyFill="1"/>
    <xf numFmtId="166" fontId="0" fillId="5" borderId="0" xfId="0" applyNumberFormat="1" applyFill="1"/>
    <xf numFmtId="165" fontId="0" fillId="6" borderId="0" xfId="0" applyNumberFormat="1" applyFill="1"/>
    <xf numFmtId="166" fontId="0" fillId="6" borderId="0" xfId="0" applyNumberFormat="1" applyFill="1"/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0" fillId="8" borderId="0" xfId="0" applyFill="1"/>
    <xf numFmtId="0" fontId="0" fillId="0" borderId="13" xfId="0" applyBorder="1"/>
    <xf numFmtId="0" fontId="0" fillId="0" borderId="14" xfId="0" applyBorder="1"/>
    <xf numFmtId="175" fontId="0" fillId="5" borderId="0" xfId="0" applyNumberFormat="1" applyFill="1"/>
    <xf numFmtId="175" fontId="0" fillId="6" borderId="0" xfId="0" applyNumberFormat="1" applyFill="1"/>
  </cellXfs>
  <cellStyles count="2">
    <cellStyle name="Normal" xfId="0" builtinId="0"/>
    <cellStyle name="Percent" xfId="1" builtinId="5"/>
  </cellStyles>
  <dxfs count="122">
    <dxf>
      <numFmt numFmtId="0" formatCode="General"/>
    </dxf>
    <dxf>
      <numFmt numFmtId="2" formatCode="0.0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6" formatCode="[$-809]mmmm\ yy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Average SLA compliance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'08_Calculations'!$A$52:$A$57</c:f>
              <c:numCache>
                <c:formatCode>[$-809]mmmm\ yyyy;@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'08_Calculations'!$E$52:$E$57</c:f>
              <c:numCache>
                <c:formatCode>0.00%</c:formatCode>
                <c:ptCount val="6"/>
                <c:pt idx="0">
                  <c:v>0.78508494783905136</c:v>
                </c:pt>
                <c:pt idx="1">
                  <c:v>0.76692346938775902</c:v>
                </c:pt>
                <c:pt idx="2">
                  <c:v>0.76824428571429071</c:v>
                </c:pt>
                <c:pt idx="3">
                  <c:v>0.76444312169312756</c:v>
                </c:pt>
                <c:pt idx="4">
                  <c:v>0.76386645962733424</c:v>
                </c:pt>
                <c:pt idx="5">
                  <c:v>0.76068303571429041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2-4E45-85D2-214F1895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640192"/>
        <c:axId val="20977659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'08_Calculations'!$A$52:$A$57</c15:sqref>
                        </c15:formulaRef>
                      </c:ext>
                    </c:extLst>
                    <c:numCache>
                      <c:formatCode>[$-809]mmmm\ yyyy;@</c:formatCode>
                      <c:ptCount val="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'08_Calculations'!$J$52:$J$57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107</c:v>
                      </c:pt>
                      <c:pt idx="1">
                        <c:v>150</c:v>
                      </c:pt>
                      <c:pt idx="2">
                        <c:v>296</c:v>
                      </c:pt>
                      <c:pt idx="3">
                        <c:v>359</c:v>
                      </c:pt>
                      <c:pt idx="4">
                        <c:v>535</c:v>
                      </c:pt>
                      <c:pt idx="5">
                        <c:v>737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022-4E45-85D2-214F1895D33B}"/>
                  </c:ext>
                </c:extLst>
              </c15:ser>
            </c15:filteredLineSeries>
          </c:ext>
        </c:extLst>
      </c:lineChart>
      <c:dateAx>
        <c:axId val="1659640192"/>
        <c:scaling>
          <c:orientation val="minMax"/>
        </c:scaling>
        <c:delete val="0"/>
        <c:axPos val="b"/>
        <c:numFmt formatCode="[$-809]m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65935"/>
        <c:crosses val="autoZero"/>
        <c:auto val="1"/>
        <c:lblOffset val="100"/>
        <c:baseTimeUnit val="months"/>
      </c:dateAx>
      <c:valAx>
        <c:axId val="20977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401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[Operational_Performance_Analyst.xlsx]09_Pivot_Kpi_Perf_vs_Target!tblKPIPerfTarg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KPI performance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'09_Pivot_Kpi_Perf_vs_Target'!$B$1:$B$2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'09_Pivot_Kpi_Perf_vs_Target'!$A$3:$A$6</c:f>
              <c:strCache>
                <c:ptCount val="4"/>
                <c:pt idx="0">
                  <c:v> Completion Rate</c:v>
                </c:pt>
                <c:pt idx="1">
                  <c:v>SLA  Compliance</c:v>
                </c:pt>
                <c:pt idx="2">
                  <c:v>Quality  Pass rate</c:v>
                </c:pt>
                <c:pt idx="3">
                  <c:v>Staff  Utilisation</c:v>
                </c:pt>
              </c:strCache>
            </c:strRef>
          </c:cat>
          <c:val>
            <c:numRef>
              <c:f>'09_Pivot_Kpi_Perf_vs_Target'!$B$3:$B$6</c:f>
              <c:numCache>
                <c:formatCode>0%</c:formatCode>
                <c:ptCount val="4"/>
                <c:pt idx="0">
                  <c:v>0.83122186291294142</c:v>
                </c:pt>
                <c:pt idx="1">
                  <c:v>0.76818208881167949</c:v>
                </c:pt>
                <c:pt idx="2">
                  <c:v>0.981929315476191</c:v>
                </c:pt>
                <c:pt idx="3">
                  <c:v>0.72762996031745464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3-4FA0-A0B9-EEBD6848F454}"/>
            </c:ext>
          </c:extLst>
        </c:ser>
        <c:ser>
          <c:idx val="1"/>
          <c:order val="1"/>
          <c:tx>
            <c:strRef>
              <c:f>'09_Pivot_Kpi_Perf_vs_Target'!$C$1:$C$2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'09_Pivot_Kpi_Perf_vs_Target'!$A$3:$A$6</c:f>
              <c:strCache>
                <c:ptCount val="4"/>
                <c:pt idx="0">
                  <c:v> Completion Rate</c:v>
                </c:pt>
                <c:pt idx="1">
                  <c:v>SLA  Compliance</c:v>
                </c:pt>
                <c:pt idx="2">
                  <c:v>Quality  Pass rate</c:v>
                </c:pt>
                <c:pt idx="3">
                  <c:v>Staff  Utilisation</c:v>
                </c:pt>
              </c:strCache>
            </c:strRef>
          </c:cat>
          <c:val>
            <c:numRef>
              <c:f>'09_Pivot_Kpi_Perf_vs_Target'!$C$3:$C$6</c:f>
              <c:numCache>
                <c:formatCode>0%</c:formatCode>
                <c:ptCount val="4"/>
                <c:pt idx="0">
                  <c:v>0.95</c:v>
                </c:pt>
                <c:pt idx="1">
                  <c:v>0.92</c:v>
                </c:pt>
                <c:pt idx="2">
                  <c:v>0.95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3-4FA0-A0B9-EEBD6848F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620432"/>
        <c:axId val="1733491856"/>
      </c:barChart>
      <c:catAx>
        <c:axId val="172962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91856"/>
        <c:crosses val="autoZero"/>
        <c:auto val="1"/>
        <c:lblAlgn val="ctr"/>
        <c:lblOffset val="100"/>
        <c:noMultiLvlLbl val="0"/>
      </c:catAx>
      <c:valAx>
        <c:axId val="17334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2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[Operational_Performance_Analyst.xlsx]11_Pivot_Monthly!PivotTable3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requests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'11_Pivot_Monthly'!$B$3</c:f>
              <c:strCache>
                <c:ptCount val="1"/>
                <c:pt idx="0">
                  <c:v>Sum of Requests_Received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'11_Pivot_Monthly'!$A$4:$A$10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'11_Pivot_Monthly'!$B$4:$B$10</c:f>
              <c:numCache>
                <c:formatCode>General</c:formatCode>
                <c:ptCount val="6"/>
                <c:pt idx="0">
                  <c:v>26011</c:v>
                </c:pt>
                <c:pt idx="1">
                  <c:v>23303</c:v>
                </c:pt>
                <c:pt idx="2">
                  <c:v>27638</c:v>
                </c:pt>
                <c:pt idx="3">
                  <c:v>29401</c:v>
                </c:pt>
                <c:pt idx="4">
                  <c:v>25122</c:v>
                </c:pt>
                <c:pt idx="5">
                  <c:v>26235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F-4C6B-AD54-11B77215C46F}"/>
            </c:ext>
          </c:extLst>
        </c:ser>
        <c:ser>
          <c:idx val="1"/>
          <c:order val="1"/>
          <c:tx>
            <c:strRef>
              <c:f>'11_Pivot_Monthly'!$C$3</c:f>
              <c:strCache>
                <c:ptCount val="1"/>
                <c:pt idx="0">
                  <c:v>Sum of Requests_Completed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'11_Pivot_Monthly'!$A$4:$A$10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'11_Pivot_Monthly'!$C$4:$C$10</c:f>
              <c:numCache>
                <c:formatCode>General</c:formatCode>
                <c:ptCount val="6"/>
                <c:pt idx="0">
                  <c:v>21605</c:v>
                </c:pt>
                <c:pt idx="1">
                  <c:v>19371</c:v>
                </c:pt>
                <c:pt idx="2">
                  <c:v>23234</c:v>
                </c:pt>
                <c:pt idx="3">
                  <c:v>24699</c:v>
                </c:pt>
                <c:pt idx="4">
                  <c:v>20643</c:v>
                </c:pt>
                <c:pt idx="5">
                  <c:v>21540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F-4C6B-AD54-11B77215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521136"/>
        <c:axId val="1733347856"/>
      </c:barChart>
      <c:catAx>
        <c:axId val="172952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47856"/>
        <c:crosses val="autoZero"/>
        <c:auto val="1"/>
        <c:lblAlgn val="ctr"/>
        <c:lblOffset val="100"/>
        <c:noMultiLvlLbl val="0"/>
      </c:catAx>
      <c:valAx>
        <c:axId val="17333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2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[Operational_Performance_Analyst.xlsx]10_Pivot_SLA_comp!PivotTable3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SLA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'10_Pivot_SLA_comp'!$B$3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'10_Pivot_SLA_comp'!$A$4:$A$10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'10_Pivot_SLA_comp'!$B$4:$B$10</c:f>
              <c:numCache>
                <c:formatCode>0%</c:formatCode>
                <c:ptCount val="6"/>
                <c:pt idx="0">
                  <c:v>0.78508494783905136</c:v>
                </c:pt>
                <c:pt idx="1">
                  <c:v>0.76692346938775902</c:v>
                </c:pt>
                <c:pt idx="2">
                  <c:v>0.76824428571429071</c:v>
                </c:pt>
                <c:pt idx="3">
                  <c:v>0.76444312169312756</c:v>
                </c:pt>
                <c:pt idx="4">
                  <c:v>0.76386645962733424</c:v>
                </c:pt>
                <c:pt idx="5">
                  <c:v>0.76068303571429041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5-4364-983C-CC69F91B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521136"/>
        <c:axId val="1733347856"/>
      </c:lineChart>
      <c:catAx>
        <c:axId val="172952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47856"/>
        <c:crosses val="autoZero"/>
        <c:auto val="1"/>
        <c:lblAlgn val="ctr"/>
        <c:lblOffset val="100"/>
        <c:noMultiLvlLbl val="0"/>
      </c:catAx>
      <c:valAx>
        <c:axId val="17333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2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Closing backlog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'08_Calculations'!$A$52:$A$57</c:f>
              <c:numCache>
                <c:formatCode>[$-809]mmmm\ yyyy;@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'08_Calculations'!$J$52:$J$57</c:f>
              <c:numCache>
                <c:formatCode>General</c:formatCode>
                <c:ptCount val="6"/>
                <c:pt idx="0">
                  <c:v>107</c:v>
                </c:pt>
                <c:pt idx="1">
                  <c:v>150</c:v>
                </c:pt>
                <c:pt idx="2">
                  <c:v>296</c:v>
                </c:pt>
                <c:pt idx="3">
                  <c:v>359</c:v>
                </c:pt>
                <c:pt idx="4">
                  <c:v>535</c:v>
                </c:pt>
                <c:pt idx="5">
                  <c:v>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A8-43E4-BBDC-479D6BD7CE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0051375"/>
        <c:axId val="15137152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'08_Calculations'!$J$52:$J$57</c15:sqref>
                        </c15:formulaRef>
                      </c:ext>
                    </c:extLst>
                    <c:strCache>
                      <c:ptCount val="6"/>
                      <c:pt idx="0">
                        <c:v>107</c:v>
                      </c:pt>
                      <c:pt idx="1">
                        <c:v>150</c:v>
                      </c:pt>
                      <c:pt idx="2">
                        <c:v>296</c:v>
                      </c:pt>
                      <c:pt idx="3">
                        <c:v>359</c:v>
                      </c:pt>
                      <c:pt idx="4">
                        <c:v>535</c:v>
                      </c:pt>
                      <c:pt idx="5">
                        <c:v>737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'08_Calculations'!$A$52:$A$57</c15:sqref>
                        </c15:formulaRef>
                      </c:ext>
                    </c:extLst>
                    <c:numCache>
                      <c:formatCode>[$-809]mmmm\ yyyy;@</c:formatCode>
                      <c:ptCount val="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</c:numCache>
                  </c:num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B3A8-43E4-BBDC-479D6BD7CEAC}"/>
                  </c:ext>
                </c:extLst>
              </c15:ser>
            </c15:filteredLineSeries>
          </c:ext>
        </c:extLst>
      </c:lineChart>
      <c:dateAx>
        <c:axId val="1930051375"/>
        <c:scaling>
          <c:orientation val="minMax"/>
        </c:scaling>
        <c:delete val="0"/>
        <c:axPos val="b"/>
        <c:numFmt formatCode="[$-80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15247"/>
        <c:crosses val="autoZero"/>
        <c:auto val="1"/>
        <c:lblOffset val="100"/>
        <c:baseTimeUnit val="months"/>
      </c:dateAx>
      <c:valAx>
        <c:axId val="151371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5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c</a:t>
            </a:r>
            <a:r>
              <a:rPr lang="en-US"/>
              <a:t>ompletion rat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Completion rate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'08_Calculations'!$A$25:$A$31</c:f>
              <c:strCache>
                <c:ptCount val="7"/>
                <c:pt idx="0">
                  <c:v>Scotland</c:v>
                </c:pt>
                <c:pt idx="1">
                  <c:v>North East</c:v>
                </c:pt>
                <c:pt idx="2">
                  <c:v>North West</c:v>
                </c:pt>
                <c:pt idx="3">
                  <c:v>Midlands</c:v>
                </c:pt>
                <c:pt idx="4">
                  <c:v>South West</c:v>
                </c:pt>
                <c:pt idx="5">
                  <c:v>South East</c:v>
                </c:pt>
                <c:pt idx="6">
                  <c:v>Wales</c:v>
                </c:pt>
              </c:strCache>
            </c:strRef>
          </c:cat>
          <c:val>
            <c:numRef>
              <c:f>'08_Calculations'!$D$25:$D$31</c:f>
              <c:numCache>
                <c:formatCode>0.00%</c:formatCode>
                <c:ptCount val="7"/>
                <c:pt idx="0">
                  <c:v>0.92228530872959547</c:v>
                </c:pt>
                <c:pt idx="1">
                  <c:v>0.86717758026482861</c:v>
                </c:pt>
                <c:pt idx="2">
                  <c:v>0.70629370629370625</c:v>
                </c:pt>
                <c:pt idx="3">
                  <c:v>0.89945320620000901</c:v>
                </c:pt>
                <c:pt idx="4">
                  <c:v>0.89488443620245151</c:v>
                </c:pt>
                <c:pt idx="5">
                  <c:v>0.8026564701147112</c:v>
                </c:pt>
                <c:pt idx="6">
                  <c:v>0.72674471782676298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6-4CF7-8191-239483C79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475008"/>
        <c:axId val="2097627695"/>
      </c:barChart>
      <c:catAx>
        <c:axId val="16594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27695"/>
        <c:crosses val="autoZero"/>
        <c:auto val="1"/>
        <c:lblAlgn val="ctr"/>
        <c:lblOffset val="100"/>
        <c:noMultiLvlLbl val="0"/>
      </c:catAx>
      <c:valAx>
        <c:axId val="209762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7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Completion 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'08_Calculations'!$A$40:$A$43</c:f>
              <c:strCache>
                <c:ptCount val="4"/>
                <c:pt idx="0">
                  <c:v>Workplace Services</c:v>
                </c:pt>
                <c:pt idx="1">
                  <c:v>Facilities Response</c:v>
                </c:pt>
                <c:pt idx="2">
                  <c:v>Estates Support</c:v>
                </c:pt>
                <c:pt idx="3">
                  <c:v>Workplace Projects</c:v>
                </c:pt>
              </c:strCache>
            </c:strRef>
          </c:cat>
          <c:val>
            <c:numRef>
              <c:f>'08_Calculations'!$D$40:$D$43</c:f>
              <c:numCache>
                <c:formatCode>0.00%</c:formatCode>
                <c:ptCount val="4"/>
                <c:pt idx="0">
                  <c:v>0.851008916001877</c:v>
                </c:pt>
                <c:pt idx="1">
                  <c:v>0.77740489544953184</c:v>
                </c:pt>
                <c:pt idx="2">
                  <c:v>0.78097601323407773</c:v>
                </c:pt>
                <c:pt idx="3">
                  <c:v>0.94977456570746588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F-4173-916C-A34270A4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741504"/>
        <c:axId val="209777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'08_Calculations'!$A$40:$A$43</c15:sqref>
                        </c15:formulaRef>
                      </c:ext>
                    </c:extLst>
                    <c:strCache>
                      <c:ptCount val="4"/>
                      <c:pt idx="0">
                        <c:v>Workplace Services</c:v>
                      </c:pt>
                      <c:pt idx="1">
                        <c:v>Facilities Response</c:v>
                      </c:pt>
                      <c:pt idx="2">
                        <c:v>Estates Support</c:v>
                      </c:pt>
                      <c:pt idx="3">
                        <c:v>Workplace Projects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'08_Calculations'!$D$40:$D$43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0.851008916001877</c:v>
                      </c:pt>
                      <c:pt idx="1">
                        <c:v>0.77740489544953184</c:v>
                      </c:pt>
                      <c:pt idx="2">
                        <c:v>0.78097601323407773</c:v>
                      </c:pt>
                      <c:pt idx="3">
                        <c:v>0.94977456570746588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85F-4173-916C-A34270A4F96D}"/>
                  </c:ext>
                </c:extLst>
              </c15:ser>
            </c15:filteredBarSeries>
          </c:ext>
        </c:extLst>
      </c:barChart>
      <c:catAx>
        <c:axId val="148474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70255"/>
        <c:crosses val="autoZero"/>
        <c:auto val="1"/>
        <c:lblAlgn val="ctr"/>
        <c:lblOffset val="100"/>
        <c:noMultiLvlLbl val="0"/>
      </c:catAx>
      <c:valAx>
        <c:axId val="20977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74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598713</xdr:colOff>
      <xdr:row>3</xdr:row>
      <xdr:rowOff>97971</xdr:rowOff>
    </xdr:from>
    <xdr:to>
      <xdr:col>15</xdr:col>
      <xdr:colOff>367393</xdr:colOff>
      <xdr:row>23</xdr:row>
      <xdr:rowOff>68035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DADC55-0161-9AAE-F76C-14E98A7DA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344633</xdr:colOff>
      <xdr:row>10</xdr:row>
      <xdr:rowOff>2164</xdr:rowOff>
    </xdr:from>
    <xdr:to>
      <xdr:col>25</xdr:col>
      <xdr:colOff>484910</xdr:colOff>
      <xdr:row>25</xdr:row>
      <xdr:rowOff>17317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B7F70-CFBB-5AED-E76C-594B0B39F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199158</xdr:colOff>
      <xdr:row>12</xdr:row>
      <xdr:rowOff>109537</xdr:rowOff>
    </xdr:from>
    <xdr:to>
      <xdr:col>9</xdr:col>
      <xdr:colOff>415636</xdr:colOff>
      <xdr:row>26</xdr:row>
      <xdr:rowOff>185737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42663F8-858F-2474-E098-B0E3598DD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31</xdr:row>
      <xdr:rowOff>107804</xdr:rowOff>
    </xdr:from>
    <xdr:to>
      <xdr:col>5</xdr:col>
      <xdr:colOff>588818</xdr:colOff>
      <xdr:row>48</xdr:row>
      <xdr:rowOff>103909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40BC28D-EB7B-C1EB-2B8E-E068D0F44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112942</xdr:colOff>
      <xdr:row>28</xdr:row>
      <xdr:rowOff>182273</xdr:rowOff>
    </xdr:from>
    <xdr:to>
      <xdr:col>16</xdr:col>
      <xdr:colOff>447677</xdr:colOff>
      <xdr:row>45</xdr:row>
      <xdr:rowOff>86591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C68A71B-BC48-F3AC-AF7A-422B38CD1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218951</xdr:colOff>
      <xdr:row>27</xdr:row>
      <xdr:rowOff>173181</xdr:rowOff>
    </xdr:from>
    <xdr:to>
      <xdr:col>26</xdr:col>
      <xdr:colOff>190500</xdr:colOff>
      <xdr:row>43</xdr:row>
      <xdr:rowOff>138545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C21B7973-E3A1-F624-F8C2-2F3C39B21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1035379</xdr:colOff>
      <xdr:row>50</xdr:row>
      <xdr:rowOff>20041</xdr:rowOff>
    </xdr:from>
    <xdr:to>
      <xdr:col>7</xdr:col>
      <xdr:colOff>12370</xdr:colOff>
      <xdr:row>69</xdr:row>
      <xdr:rowOff>49480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D34D5B89-CAE1-3CA8-A5FB-6908A7D22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e Kavaliauskaite" refreshedDate="46274.90441354167" createdVersion="8" refreshedVersion="8" minRefreshableVersion="3" recordCount="4032" xr:uid="{BB8A4006-9B2A-4FDF-B4F3-B4F81511BC6D}">
  <cacheSource type="worksheet">
    <worksheetSource name="tblOperations"/>
  </cacheSource>
  <cacheFields count="26">
    <cacheField name="Record_ID" numFmtId="0">
      <sharedItems/>
    </cacheField>
    <cacheField name="Date" numFmtId="14">
      <sharedItems containsSemiMixedTypes="0" containsNonDate="0" containsDate="1" containsString="0" minDate="2026-01-01T00:00:00" maxDate="2026-07-01T00:00:00" count="144">
        <d v="2026-01-01T00:00:00"/>
        <d v="2026-01-02T00:00:00"/>
        <d v="2026-01-04T00:00:00"/>
        <d v="2026-01-05T00:00:00"/>
        <d v="2026-01-06T00:00:00"/>
        <d v="2026-01-07T00:00:00"/>
        <d v="2026-01-08T00:00:00"/>
        <d v="2026-01-09T00:00:00"/>
        <d v="2026-01-11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8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4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4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</sharedItems>
      <fieldGroup par="25"/>
    </cacheField>
    <cacheField name="Region" numFmtId="0">
      <sharedItems/>
    </cacheField>
    <cacheField name="Team" numFmtId="0">
      <sharedItems/>
    </cacheField>
    <cacheField name="Opening_Backlog" numFmtId="0">
      <sharedItems containsSemiMixedTypes="0" containsString="0" containsNumber="1" containsInteger="1" minValue="0" maxValue="3626"/>
    </cacheField>
    <cacheField name="Requests_Received" numFmtId="0">
      <sharedItems containsSemiMixedTypes="0" containsString="0" containsNumber="1" containsInteger="1" minValue="11" maxValue="85"/>
    </cacheField>
    <cacheField name="Total_Workload" numFmtId="0">
      <sharedItems containsSemiMixedTypes="0" containsString="0" containsNumber="1" containsInteger="1" minValue="11" maxValue="3665"/>
    </cacheField>
    <cacheField name="Requests_Completed" numFmtId="0">
      <sharedItems containsSemiMixedTypes="0" containsString="0" containsNumber="1" containsInteger="1" minValue="11" maxValue="65"/>
    </cacheField>
    <cacheField name="Closing_Backlog" numFmtId="0">
      <sharedItems containsSemiMixedTypes="0" containsString="0" containsNumber="1" containsInteger="1" minValue="0" maxValue="3639" count="1368">
        <n v="30"/>
        <n v="2"/>
        <n v="34"/>
        <n v="1"/>
        <n v="17"/>
        <n v="0"/>
        <n v="25"/>
        <n v="10"/>
        <n v="15"/>
        <n v="32"/>
        <n v="3"/>
        <n v="19"/>
        <n v="38"/>
        <n v="18"/>
        <n v="12"/>
        <n v="36"/>
        <n v="37"/>
        <n v="23"/>
        <n v="11"/>
        <n v="48"/>
        <n v="49"/>
        <n v="8"/>
        <n v="50"/>
        <n v="73"/>
        <n v="13"/>
        <n v="46"/>
        <n v="26"/>
        <n v="40"/>
        <n v="31"/>
        <n v="45"/>
        <n v="6"/>
        <n v="66"/>
        <n v="16"/>
        <n v="58"/>
        <n v="69"/>
        <n v="44"/>
        <n v="56"/>
        <n v="97"/>
        <n v="21"/>
        <n v="35"/>
        <n v="51"/>
        <n v="114"/>
        <n v="7"/>
        <n v="70"/>
        <n v="104"/>
        <n v="47"/>
        <n v="5"/>
        <n v="62"/>
        <n v="9"/>
        <n v="127"/>
        <n v="22"/>
        <n v="135"/>
        <n v="41"/>
        <n v="90"/>
        <n v="133"/>
        <n v="57"/>
        <n v="82"/>
        <n v="147"/>
        <n v="74"/>
        <n v="85"/>
        <n v="60"/>
        <n v="157"/>
        <n v="101"/>
        <n v="154"/>
        <n v="14"/>
        <n v="94"/>
        <n v="43"/>
        <n v="167"/>
        <n v="98"/>
        <n v="77"/>
        <n v="89"/>
        <n v="71"/>
        <n v="179"/>
        <n v="20"/>
        <n v="63"/>
        <n v="103"/>
        <n v="161"/>
        <n v="80"/>
        <n v="100"/>
        <n v="212"/>
        <n v="111"/>
        <n v="88"/>
        <n v="87"/>
        <n v="91"/>
        <n v="194"/>
        <n v="83"/>
        <n v="117"/>
        <n v="200"/>
        <n v="72"/>
        <n v="123"/>
        <n v="28"/>
        <n v="238"/>
        <n v="64"/>
        <n v="130"/>
        <n v="61"/>
        <n v="84"/>
        <n v="203"/>
        <n v="99"/>
        <n v="165"/>
        <n v="226"/>
        <n v="136"/>
        <n v="27"/>
        <n v="286"/>
        <n v="141"/>
        <n v="93"/>
        <n v="223"/>
        <n v="191"/>
        <n v="251"/>
        <n v="324"/>
        <n v="172"/>
        <n v="108"/>
        <n v="248"/>
        <n v="33"/>
        <n v="124"/>
        <n v="206"/>
        <n v="255"/>
        <n v="106"/>
        <n v="148"/>
        <n v="346"/>
        <n v="109"/>
        <n v="53"/>
        <n v="268"/>
        <n v="134"/>
        <n v="219"/>
        <n v="282"/>
        <n v="150"/>
        <n v="75"/>
        <n v="174"/>
        <n v="388"/>
        <n v="143"/>
        <n v="198"/>
        <n v="277"/>
        <n v="228"/>
        <n v="316"/>
        <n v="414"/>
        <n v="221"/>
        <n v="304"/>
        <n v="256"/>
        <n v="342"/>
        <n v="173"/>
        <n v="4"/>
        <n v="204"/>
        <n v="446"/>
        <n v="160"/>
        <n v="227"/>
        <n v="166"/>
        <n v="153"/>
        <n v="155"/>
        <n v="332"/>
        <n v="144"/>
        <n v="289"/>
        <n v="348"/>
        <n v="178"/>
        <n v="208"/>
        <n v="469"/>
        <n v="175"/>
        <n v="240"/>
        <n v="164"/>
        <n v="163"/>
        <n v="341"/>
        <n v="280"/>
        <n v="354"/>
        <n v="188"/>
        <n v="236"/>
        <n v="486"/>
        <n v="193"/>
        <n v="261"/>
        <n v="185"/>
        <n v="29"/>
        <n v="362"/>
        <n v="297"/>
        <n v="387"/>
        <n v="195"/>
        <n v="516"/>
        <n v="207"/>
        <n v="24"/>
        <n v="187"/>
        <n v="300"/>
        <n v="406"/>
        <n v="302"/>
        <n v="536"/>
        <n v="214"/>
        <n v="293"/>
        <n v="218"/>
        <n v="92"/>
        <n v="170"/>
        <n v="408"/>
        <n v="311"/>
        <n v="431"/>
        <n v="202"/>
        <n v="309"/>
        <n v="557"/>
        <n v="216"/>
        <n v="184"/>
        <n v="424"/>
        <n v="321"/>
        <n v="443"/>
        <n v="76"/>
        <n v="323"/>
        <n v="572"/>
        <n v="312"/>
        <n v="243"/>
        <n v="176"/>
        <n v="190"/>
        <n v="444"/>
        <n v="222"/>
        <n v="363"/>
        <n v="454"/>
        <n v="242"/>
        <n v="86"/>
        <n v="339"/>
        <n v="596"/>
        <n v="235"/>
        <n v="322"/>
        <n v="265"/>
        <n v="182"/>
        <n v="95"/>
        <n v="463"/>
        <n v="229"/>
        <n v="375"/>
        <n v="497"/>
        <n v="244"/>
        <n v="359"/>
        <n v="623"/>
        <n v="262"/>
        <n v="272"/>
        <n v="217"/>
        <n v="484"/>
        <n v="392"/>
        <n v="530"/>
        <n v="253"/>
        <n v="653"/>
        <n v="266"/>
        <n v="347"/>
        <n v="291"/>
        <n v="197"/>
        <n v="107"/>
        <n v="215"/>
        <n v="400"/>
        <n v="562"/>
        <n v="279"/>
        <n v="125"/>
        <n v="377"/>
        <n v="666"/>
        <n v="267"/>
        <n v="298"/>
        <n v="120"/>
        <n v="199"/>
        <n v="524"/>
        <n v="584"/>
        <n v="326"/>
        <n v="697"/>
        <n v="270"/>
        <n v="379"/>
        <n v="318"/>
        <n v="220"/>
        <n v="201"/>
        <n v="539"/>
        <n v="254"/>
        <n v="464"/>
        <n v="610"/>
        <n v="131"/>
        <n v="418"/>
        <n v="734"/>
        <n v="340"/>
        <n v="132"/>
        <n v="209"/>
        <n v="552"/>
        <n v="504"/>
        <n v="631"/>
        <n v="423"/>
        <n v="772"/>
        <n v="382"/>
        <n v="370"/>
        <n v="260"/>
        <n v="574"/>
        <n v="522"/>
        <n v="661"/>
        <n v="808"/>
        <n v="287"/>
        <n v="412"/>
        <n v="398"/>
        <n v="264"/>
        <n v="233"/>
        <n v="601"/>
        <n v="273"/>
        <n v="546"/>
        <n v="671"/>
        <n v="351"/>
        <n v="451"/>
        <n v="840"/>
        <n v="426"/>
        <n v="410"/>
        <n v="274"/>
        <n v="237"/>
        <n v="620"/>
        <n v="571"/>
        <n v="682"/>
        <n v="361"/>
        <n v="465"/>
        <n v="872"/>
        <n v="285"/>
        <n v="449"/>
        <n v="428"/>
        <n v="284"/>
        <n v="142"/>
        <n v="257"/>
        <n v="634"/>
        <n v="603"/>
        <n v="706"/>
        <n v="373"/>
        <n v="482"/>
        <n v="914"/>
        <n v="445"/>
        <n v="432"/>
        <n v="299"/>
        <n v="139"/>
        <n v="39"/>
        <n v="643"/>
        <n v="271"/>
        <n v="639"/>
        <n v="719"/>
        <n v="492"/>
        <n v="943"/>
        <n v="460"/>
        <n v="457"/>
        <n v="303"/>
        <n v="171"/>
        <n v="645"/>
        <n v="275"/>
        <n v="663"/>
        <n v="737"/>
        <n v="364"/>
        <n v="971"/>
        <n v="328"/>
        <n v="478"/>
        <n v="467"/>
        <n v="668"/>
        <n v="673"/>
        <n v="753"/>
        <n v="380"/>
        <n v="168"/>
        <n v="508"/>
        <n v="993"/>
        <n v="491"/>
        <n v="495"/>
        <n v="269"/>
        <n v="700"/>
        <n v="696"/>
        <n v="782"/>
        <n v="390"/>
        <n v="543"/>
        <n v="1003"/>
        <n v="325"/>
        <n v="514"/>
        <n v="506"/>
        <n v="338"/>
        <n v="707"/>
        <n v="281"/>
        <n v="714"/>
        <n v="815"/>
        <n v="391"/>
        <n v="1024"/>
        <n v="334"/>
        <n v="550"/>
        <n v="525"/>
        <n v="360"/>
        <n v="294"/>
        <n v="716"/>
        <n v="729"/>
        <n v="854"/>
        <n v="405"/>
        <n v="152"/>
        <n v="1047"/>
        <n v="337"/>
        <n v="575"/>
        <n v="381"/>
        <n v="158"/>
        <n v="307"/>
        <n v="724"/>
        <n v="742"/>
        <n v="876"/>
        <n v="563"/>
        <n v="1075"/>
        <n v="356"/>
        <n v="582"/>
        <n v="554"/>
        <n v="296"/>
        <n v="748"/>
        <n v="902"/>
        <n v="420"/>
        <n v="577"/>
        <n v="1082"/>
        <n v="581"/>
        <n v="580"/>
        <n v="416"/>
        <n v="177"/>
        <n v="762"/>
        <n v="306"/>
        <n v="935"/>
        <n v="430"/>
        <n v="186"/>
        <n v="606"/>
        <n v="1100"/>
        <n v="180"/>
        <n v="778"/>
        <n v="803"/>
        <n v="965"/>
        <n v="441"/>
        <n v="189"/>
        <n v="618"/>
        <n v="1104"/>
        <n v="374"/>
        <n v="589"/>
        <n v="629"/>
        <n v="436"/>
        <n v="794"/>
        <n v="317"/>
        <n v="828"/>
        <n v="991"/>
        <n v="625"/>
        <n v="1140"/>
        <n v="598"/>
        <n v="442"/>
        <n v="804"/>
        <n v="42"/>
        <n v="335"/>
        <n v="836"/>
        <n v="998"/>
        <n v="627"/>
        <n v="1171"/>
        <n v="608"/>
        <n v="670"/>
        <n v="455"/>
        <n v="162"/>
        <n v="827"/>
        <n v="349"/>
        <n v="850"/>
        <n v="1008"/>
        <n v="489"/>
        <n v="633"/>
        <n v="1199"/>
        <n v="694"/>
        <n v="853"/>
        <n v="357"/>
        <n v="866"/>
        <n v="1033"/>
        <n v="500"/>
        <n v="231"/>
        <n v="646"/>
        <n v="1232"/>
        <n v="637"/>
        <n v="717"/>
        <n v="483"/>
        <n v="873"/>
        <n v="384"/>
        <n v="894"/>
        <n v="1048"/>
        <n v="519"/>
        <n v="681"/>
        <n v="1257"/>
        <n v="731"/>
        <n v="468"/>
        <n v="343"/>
        <n v="883"/>
        <n v="383"/>
        <n v="913"/>
        <n v="1080"/>
        <n v="518"/>
        <n v="688"/>
        <n v="1279"/>
        <n v="746"/>
        <n v="487"/>
        <n v="159"/>
        <n v="910"/>
        <n v="396"/>
        <n v="921"/>
        <n v="1076"/>
        <n v="523"/>
        <n v="250"/>
        <n v="699"/>
        <n v="1292"/>
        <n v="394"/>
        <n v="669"/>
        <n v="498"/>
        <n v="352"/>
        <n v="918"/>
        <n v="944"/>
        <n v="1101"/>
        <n v="517"/>
        <n v="1328"/>
        <n v="393"/>
        <n v="687"/>
        <n v="501"/>
        <n v="353"/>
        <n v="942"/>
        <n v="427"/>
        <n v="967"/>
        <n v="1119"/>
        <n v="720"/>
        <n v="1355"/>
        <n v="702"/>
        <n v="959"/>
        <n v="419"/>
        <n v="976"/>
        <n v="1143"/>
        <n v="740"/>
        <n v="1385"/>
        <n v="399"/>
        <n v="810"/>
        <n v="983"/>
        <n v="434"/>
        <n v="992"/>
        <n v="1168"/>
        <n v="515"/>
        <n v="1383"/>
        <n v="521"/>
        <n v="54"/>
        <n v="437"/>
        <n v="1017"/>
        <n v="1180"/>
        <n v="775"/>
        <n v="1405"/>
        <n v="758"/>
        <n v="833"/>
        <n v="553"/>
        <n v="403"/>
        <n v="1042"/>
        <n v="1176"/>
        <n v="534"/>
        <n v="799"/>
        <n v="1447"/>
        <n v="770"/>
        <n v="846"/>
        <n v="558"/>
        <n v="1007"/>
        <n v="1066"/>
        <n v="1191"/>
        <n v="537"/>
        <n v="832"/>
        <n v="1470"/>
        <n v="471"/>
        <n v="786"/>
        <n v="459"/>
        <n v="1092"/>
        <n v="1214"/>
        <n v="345"/>
        <n v="855"/>
        <n v="1497"/>
        <n v="474"/>
        <n v="1050"/>
        <n v="1115"/>
        <n v="1233"/>
        <n v="542"/>
        <n v="355"/>
        <n v="868"/>
        <n v="1522"/>
        <n v="481"/>
        <n v="806"/>
        <n v="884"/>
        <n v="224"/>
        <n v="1054"/>
        <n v="1141"/>
        <n v="1267"/>
        <n v="903"/>
        <n v="1536"/>
        <n v="499"/>
        <n v="825"/>
        <n v="630"/>
        <n v="239"/>
        <n v="1056"/>
        <n v="1173"/>
        <n v="1275"/>
        <n v="924"/>
        <n v="1565"/>
        <n v="494"/>
        <n v="901"/>
        <n v="644"/>
        <n v="472"/>
        <n v="1313"/>
        <n v="565"/>
        <n v="934"/>
        <n v="1571"/>
        <n v="915"/>
        <n v="659"/>
        <n v="245"/>
        <n v="1095"/>
        <n v="475"/>
        <n v="1208"/>
        <n v="1334"/>
        <n v="386"/>
        <n v="954"/>
        <n v="1608"/>
        <n v="509"/>
        <n v="878"/>
        <n v="946"/>
        <n v="658"/>
        <n v="1127"/>
        <n v="1225"/>
        <n v="1352"/>
        <n v="395"/>
        <n v="958"/>
        <n v="1634"/>
        <n v="880"/>
        <n v="1139"/>
        <n v="1240"/>
        <n v="1392"/>
        <n v="602"/>
        <n v="963"/>
        <n v="1648"/>
        <n v="892"/>
        <n v="990"/>
        <n v="698"/>
        <n v="1153"/>
        <n v="1258"/>
        <n v="1396"/>
        <n v="615"/>
        <n v="1661"/>
        <n v="896"/>
        <n v="1001"/>
        <n v="1178"/>
        <n v="473"/>
        <n v="1265"/>
        <n v="1409"/>
        <n v="438"/>
        <n v="1000"/>
        <n v="1676"/>
        <n v="551"/>
        <n v="936"/>
        <n v="1018"/>
        <n v="733"/>
        <n v="1188"/>
        <n v="477"/>
        <n v="1296"/>
        <n v="1419"/>
        <n v="1023"/>
        <n v="1718"/>
        <n v="1032"/>
        <n v="732"/>
        <n v="1206"/>
        <n v="1330"/>
        <n v="1442"/>
        <n v="638"/>
        <n v="1049"/>
        <n v="1743"/>
        <n v="545"/>
        <n v="960"/>
        <n v="1051"/>
        <n v="520"/>
        <n v="1195"/>
        <n v="1346"/>
        <n v="1452"/>
        <n v="450"/>
        <n v="1074"/>
        <n v="1767"/>
        <n v="977"/>
        <n v="1220"/>
        <n v="1389"/>
        <n v="1472"/>
        <n v="650"/>
        <n v="461"/>
        <n v="1788"/>
        <n v="561"/>
        <n v="1103"/>
        <n v="739"/>
        <n v="1241"/>
        <n v="533"/>
        <n v="1413"/>
        <n v="1490"/>
        <n v="651"/>
        <n v="1130"/>
        <n v="1802"/>
        <n v="567"/>
        <n v="999"/>
        <n v="1112"/>
        <n v="735"/>
        <n v="1281"/>
        <n v="1407"/>
        <n v="1508"/>
        <n v="665"/>
        <n v="1151"/>
        <n v="1830"/>
        <n v="569"/>
        <n v="1014"/>
        <n v="750"/>
        <n v="1317"/>
        <n v="1417"/>
        <n v="1540"/>
        <n v="1167"/>
        <n v="1871"/>
        <n v="591"/>
        <n v="1026"/>
        <n v="1121"/>
        <n v="757"/>
        <n v="1337"/>
        <n v="1424"/>
        <n v="1548"/>
        <n v="1196"/>
        <n v="1900"/>
        <n v="612"/>
        <n v="768"/>
        <n v="283"/>
        <n v="1351"/>
        <n v="585"/>
        <n v="1446"/>
        <n v="1570"/>
        <n v="1202"/>
        <n v="1939"/>
        <n v="1052"/>
        <n v="1163"/>
        <n v="777"/>
        <n v="292"/>
        <n v="564"/>
        <n v="1381"/>
        <n v="1464"/>
        <n v="1578"/>
        <n v="667"/>
        <n v="1217"/>
        <n v="1961"/>
        <n v="624"/>
        <n v="1174"/>
        <n v="781"/>
        <n v="568"/>
        <n v="1408"/>
        <n v="1473"/>
        <n v="1617"/>
        <n v="672"/>
        <n v="529"/>
        <n v="1215"/>
        <n v="1975"/>
        <n v="619"/>
        <n v="1083"/>
        <n v="1179"/>
        <n v="784"/>
        <n v="290"/>
        <n v="1486"/>
        <n v="1630"/>
        <n v="1230"/>
        <n v="1994"/>
        <n v="1189"/>
        <n v="790"/>
        <n v="576"/>
        <n v="1493"/>
        <n v="1626"/>
        <n v="689"/>
        <n v="2015"/>
        <n v="1108"/>
        <n v="1207"/>
        <n v="811"/>
        <n v="578"/>
        <n v="1481"/>
        <n v="1530"/>
        <n v="1234"/>
        <n v="2045"/>
        <n v="1134"/>
        <n v="822"/>
        <n v="560"/>
        <n v="1499"/>
        <n v="1542"/>
        <n v="1651"/>
        <n v="703"/>
        <n v="2062"/>
        <n v="648"/>
        <n v="1148"/>
        <n v="1514"/>
        <n v="1550"/>
        <n v="1678"/>
        <n v="541"/>
        <n v="1250"/>
        <n v="2108"/>
        <n v="1161"/>
        <n v="1238"/>
        <n v="844"/>
        <n v="555"/>
        <n v="1525"/>
        <n v="55"/>
        <n v="609"/>
        <n v="1689"/>
        <n v="1272"/>
        <n v="2142"/>
        <n v="1181"/>
        <n v="1259"/>
        <n v="851"/>
        <n v="1532"/>
        <n v="1619"/>
        <n v="1703"/>
        <n v="556"/>
        <n v="2160"/>
        <n v="690"/>
        <n v="1205"/>
        <n v="1271"/>
        <n v="867"/>
        <n v="1533"/>
        <n v="1638"/>
        <n v="1713"/>
        <n v="1284"/>
        <n v="2166"/>
        <n v="1224"/>
        <n v="1308"/>
        <n v="869"/>
        <n v="1549"/>
        <n v="59"/>
        <n v="1655"/>
        <n v="1738"/>
        <n v="1306"/>
        <n v="2201"/>
        <n v="1312"/>
        <n v="1563"/>
        <n v="1665"/>
        <n v="1750"/>
        <n v="1323"/>
        <n v="2230"/>
        <n v="1327"/>
        <n v="879"/>
        <n v="1591"/>
        <n v="675"/>
        <n v="1691"/>
        <n v="1778"/>
        <n v="723"/>
        <n v="1331"/>
        <n v="2252"/>
        <n v="743"/>
        <n v="1291"/>
        <n v="1356"/>
        <n v="621"/>
        <n v="1600"/>
        <n v="1698"/>
        <n v="1781"/>
        <n v="744"/>
        <n v="1336"/>
        <n v="2274"/>
        <n v="1309"/>
        <n v="1376"/>
        <n v="908"/>
        <n v="1620"/>
        <n v="678"/>
        <n v="1803"/>
        <n v="2301"/>
        <n v="755"/>
        <n v="1332"/>
        <n v="1375"/>
        <n v="927"/>
        <n v="647"/>
        <n v="1639"/>
        <n v="68"/>
        <n v="1733"/>
        <n v="1815"/>
        <n v="769"/>
        <n v="588"/>
        <n v="1340"/>
        <n v="2329"/>
        <n v="1395"/>
        <n v="925"/>
        <n v="656"/>
        <n v="1658"/>
        <n v="1753"/>
        <n v="1825"/>
        <n v="771"/>
        <n v="1348"/>
        <n v="2347"/>
        <n v="932"/>
        <n v="1679"/>
        <n v="701"/>
        <n v="1768"/>
        <n v="1831"/>
        <n v="1366"/>
        <n v="2382"/>
        <n v="765"/>
        <n v="1363"/>
        <n v="1416"/>
        <n v="1699"/>
        <n v="713"/>
        <n v="1795"/>
        <n v="1845"/>
        <n v="1398"/>
        <n v="2399"/>
        <n v="763"/>
        <n v="1432"/>
        <n v="372"/>
        <n v="709"/>
        <n v="1811"/>
        <n v="1864"/>
        <n v="654"/>
        <n v="2435"/>
        <n v="767"/>
        <n v="1402"/>
        <n v="1448"/>
        <n v="704"/>
        <n v="759"/>
        <n v="1827"/>
        <n v="1893"/>
        <n v="797"/>
        <n v="2442"/>
        <n v="780"/>
        <n v="1411"/>
        <n v="1474"/>
        <n v="969"/>
        <n v="367"/>
        <n v="1780"/>
        <n v="1843"/>
        <n v="1897"/>
        <n v="802"/>
        <n v="674"/>
        <n v="1426"/>
        <n v="2482"/>
        <n v="795"/>
        <n v="972"/>
        <n v="1810"/>
        <n v="1915"/>
        <n v="800"/>
        <n v="676"/>
        <n v="1437"/>
        <n v="2505"/>
        <n v="1457"/>
        <n v="1500"/>
        <n v="980"/>
        <n v="722"/>
        <n v="1854"/>
        <n v="1875"/>
        <n v="1942"/>
        <n v="813"/>
        <n v="684"/>
        <n v="1451"/>
        <n v="2528"/>
        <n v="1466"/>
        <n v="1517"/>
        <n v="721"/>
        <n v="1866"/>
        <n v="774"/>
        <n v="1884"/>
        <n v="1977"/>
        <n v="821"/>
        <n v="680"/>
        <n v="2541"/>
        <n v="1529"/>
        <n v="365"/>
        <n v="1867"/>
        <n v="783"/>
        <n v="1889"/>
        <n v="2000"/>
        <n v="1489"/>
        <n v="2554"/>
        <n v="823"/>
        <n v="1488"/>
        <n v="1025"/>
        <n v="747"/>
        <n v="1883"/>
        <n v="785"/>
        <n v="2014"/>
        <n v="856"/>
        <n v="1495"/>
        <n v="2587"/>
        <n v="835"/>
        <n v="1524"/>
        <n v="1576"/>
        <n v="1887"/>
        <n v="1917"/>
        <n v="862"/>
        <n v="1519"/>
        <n v="2591"/>
        <n v="842"/>
        <n v="1535"/>
        <n v="1592"/>
        <n v="1078"/>
        <n v="773"/>
        <n v="1930"/>
        <n v="817"/>
        <n v="1943"/>
        <n v="2065"/>
        <n v="2618"/>
        <n v="861"/>
        <n v="1564"/>
        <n v="1635"/>
        <n v="1077"/>
        <n v="779"/>
        <n v="1940"/>
        <n v="1948"/>
        <n v="2072"/>
        <n v="874"/>
        <n v="695"/>
        <n v="1569"/>
        <n v="2633"/>
        <n v="1093"/>
        <n v="425"/>
        <n v="1970"/>
        <n v="102"/>
        <n v="864"/>
        <n v="1964"/>
        <n v="2099"/>
        <n v="904"/>
        <n v="1584"/>
        <n v="2652"/>
        <n v="1616"/>
        <n v="1667"/>
        <n v="1084"/>
        <n v="776"/>
        <n v="1979"/>
        <n v="1972"/>
        <n v="2118"/>
        <n v="705"/>
        <n v="1588"/>
        <n v="2682"/>
        <n v="881"/>
        <n v="1693"/>
        <n v="1106"/>
        <n v="433"/>
        <n v="1993"/>
        <n v="118"/>
        <n v="882"/>
        <n v="1986"/>
        <n v="2156"/>
        <n v="710"/>
        <n v="1601"/>
        <n v="2697"/>
        <n v="1725"/>
        <n v="1120"/>
        <n v="429"/>
        <n v="2005"/>
        <n v="890"/>
        <n v="2001"/>
        <n v="2150"/>
        <n v="952"/>
        <n v="2728"/>
        <n v="893"/>
        <n v="1754"/>
        <n v="1124"/>
        <n v="452"/>
        <n v="796"/>
        <n v="2006"/>
        <n v="897"/>
        <n v="2173"/>
        <n v="712"/>
        <n v="1644"/>
        <n v="2746"/>
        <n v="1673"/>
        <n v="1777"/>
        <n v="1132"/>
        <n v="788"/>
        <n v="2023"/>
        <n v="145"/>
        <n v="2027"/>
        <n v="2188"/>
        <n v="987"/>
        <n v="2776"/>
        <n v="1690"/>
        <n v="1790"/>
        <n v="447"/>
        <n v="792"/>
        <n v="2035"/>
        <n v="2053"/>
        <n v="2222"/>
        <n v="994"/>
        <n v="1668"/>
        <n v="2806"/>
        <n v="1692"/>
        <n v="1814"/>
        <n v="1157"/>
        <n v="2058"/>
        <n v="898"/>
        <n v="2233"/>
        <n v="2822"/>
        <n v="912"/>
        <n v="1708"/>
        <n v="1823"/>
        <n v="1172"/>
        <n v="2080"/>
        <n v="917"/>
        <n v="2257"/>
        <n v="749"/>
        <n v="1719"/>
        <n v="2853"/>
        <n v="923"/>
        <n v="480"/>
        <n v="819"/>
        <n v="2074"/>
        <n v="112"/>
        <n v="911"/>
        <n v="2114"/>
        <n v="756"/>
        <n v="1737"/>
        <n v="2882"/>
        <n v="1735"/>
        <n v="1860"/>
        <n v="1194"/>
        <n v="121"/>
        <n v="2123"/>
        <n v="2291"/>
        <n v="1029"/>
        <n v="1762"/>
        <n v="2930"/>
        <n v="1759"/>
        <n v="1890"/>
        <n v="1216"/>
        <n v="511"/>
        <n v="834"/>
        <n v="2091"/>
        <n v="968"/>
        <n v="2135"/>
        <n v="2304"/>
        <n v="1039"/>
        <n v="1779"/>
        <n v="2957"/>
        <n v="1766"/>
        <n v="1918"/>
        <n v="1231"/>
        <n v="837"/>
        <n v="2089"/>
        <n v="2162"/>
        <n v="2319"/>
        <n v="1055"/>
        <n v="2985"/>
        <n v="1926"/>
        <n v="1245"/>
        <n v="528"/>
        <n v="2093"/>
        <n v="128"/>
        <n v="2172"/>
        <n v="2336"/>
        <n v="1058"/>
        <n v="761"/>
        <n v="1835"/>
        <n v="3010"/>
        <n v="966"/>
        <n v="1266"/>
        <n v="849"/>
        <n v="2103"/>
        <n v="2200"/>
        <n v="2359"/>
        <n v="1073"/>
        <n v="1851"/>
        <n v="3040"/>
        <n v="1958"/>
        <n v="1285"/>
        <n v="535"/>
        <n v="2140"/>
        <n v="2205"/>
        <n v="2377"/>
        <n v="1102"/>
        <n v="1861"/>
        <n v="3080"/>
        <n v="982"/>
        <n v="1799"/>
        <n v="1981"/>
        <n v="1297"/>
        <n v="2175"/>
        <n v="1020"/>
        <n v="2224"/>
        <n v="2391"/>
        <n v="3088"/>
        <n v="1817"/>
        <n v="1978"/>
        <n v="1321"/>
        <n v="548"/>
        <n v="2207"/>
        <n v="1027"/>
        <n v="2226"/>
        <n v="2431"/>
        <n v="1114"/>
        <n v="1899"/>
        <n v="3118"/>
        <n v="1983"/>
        <n v="1347"/>
        <n v="566"/>
        <n v="2239"/>
        <n v="151"/>
        <n v="2241"/>
        <n v="2425"/>
        <n v="1122"/>
        <n v="1913"/>
        <n v="3140"/>
        <n v="1012"/>
        <n v="1844"/>
        <n v="1345"/>
        <n v="573"/>
        <n v="2279"/>
        <n v="156"/>
        <n v="2264"/>
        <n v="2434"/>
        <n v="826"/>
        <n v="1929"/>
        <n v="3171"/>
        <n v="2016"/>
        <n v="1360"/>
        <n v="590"/>
        <n v="895"/>
        <n v="1063"/>
        <n v="2261"/>
        <n v="2459"/>
        <n v="831"/>
        <n v="3215"/>
        <n v="1880"/>
        <n v="2031"/>
        <n v="1371"/>
        <n v="905"/>
        <n v="2348"/>
        <n v="1072"/>
        <n v="2276"/>
        <n v="2476"/>
        <n v="1113"/>
        <n v="1974"/>
        <n v="3228"/>
        <n v="1022"/>
        <n v="2032"/>
        <n v="2362"/>
        <n v="169"/>
        <n v="2491"/>
        <n v="1123"/>
        <n v="3244"/>
        <n v="1035"/>
        <n v="1895"/>
        <n v="2048"/>
        <n v="1393"/>
        <n v="2375"/>
        <n v="1089"/>
        <n v="2277"/>
        <n v="2514"/>
        <n v="858"/>
        <n v="2049"/>
        <n v="3252"/>
        <n v="1903"/>
        <n v="2068"/>
        <n v="1399"/>
        <n v="605"/>
        <n v="2406"/>
        <n v="183"/>
        <n v="2288"/>
        <n v="2540"/>
        <n v="1118"/>
        <n v="2070"/>
        <n v="3268"/>
        <n v="1932"/>
        <n v="1423"/>
        <n v="611"/>
        <n v="2414"/>
        <n v="196"/>
        <n v="1111"/>
        <n v="2292"/>
        <n v="2558"/>
        <n v="1126"/>
        <n v="3295"/>
        <n v="1098"/>
        <n v="1946"/>
        <n v="2109"/>
        <n v="950"/>
        <n v="2449"/>
        <n v="2309"/>
        <n v="2569"/>
        <n v="887"/>
        <n v="3311"/>
        <n v="1971"/>
        <n v="2096"/>
        <n v="649"/>
        <n v="970"/>
        <n v="2455"/>
        <n v="2339"/>
        <n v="2586"/>
        <n v="1138"/>
        <n v="2137"/>
        <n v="3331"/>
        <n v="1491"/>
        <n v="2473"/>
        <n v="1125"/>
        <n v="2597"/>
        <n v="1152"/>
        <n v="906"/>
        <n v="2168"/>
        <n v="3338"/>
        <n v="1158"/>
        <n v="1989"/>
        <n v="2102"/>
        <n v="1502"/>
        <n v="2502"/>
        <n v="2370"/>
        <n v="2621"/>
        <n v="1155"/>
        <n v="2180"/>
        <n v="3354"/>
        <n v="1185"/>
        <n v="2104"/>
        <n v="1539"/>
        <n v="989"/>
        <n v="2524"/>
        <n v="241"/>
        <n v="1162"/>
        <n v="2368"/>
        <n v="2630"/>
        <n v="930"/>
        <n v="3382"/>
        <n v="1192"/>
        <n v="1998"/>
        <n v="1554"/>
        <n v="2538"/>
        <n v="1160"/>
        <n v="2390"/>
        <n v="2648"/>
        <n v="2215"/>
        <n v="3393"/>
        <n v="1200"/>
        <n v="2004"/>
        <n v="2548"/>
        <n v="1164"/>
        <n v="2413"/>
        <n v="2669"/>
        <n v="1175"/>
        <n v="953"/>
        <n v="2236"/>
        <n v="3423"/>
        <n v="1209"/>
        <n v="2029"/>
        <n v="2122"/>
        <n v="2570"/>
        <n v="2430"/>
        <n v="2695"/>
        <n v="3445"/>
        <n v="1211"/>
        <n v="2034"/>
        <n v="1586"/>
        <n v="2589"/>
        <n v="2433"/>
        <n v="2722"/>
        <n v="3474"/>
        <n v="2044"/>
        <n v="1603"/>
        <n v="715"/>
        <n v="1011"/>
        <n v="2619"/>
        <n v="1169"/>
        <n v="2437"/>
        <n v="2724"/>
        <n v="1221"/>
        <n v="975"/>
        <n v="3504"/>
        <n v="1244"/>
        <n v="2086"/>
        <n v="2144"/>
        <n v="1628"/>
        <n v="1010"/>
        <n v="2627"/>
        <n v="252"/>
        <n v="2451"/>
        <n v="2756"/>
        <n v="2318"/>
        <n v="3548"/>
        <n v="1264"/>
        <n v="2107"/>
        <n v="1656"/>
        <n v="727"/>
        <n v="2642"/>
        <n v="258"/>
        <n v="2781"/>
        <n v="2322"/>
        <n v="3610"/>
        <n v="1269"/>
        <n v="2158"/>
        <n v="1674"/>
        <n v="2676"/>
        <n v="2481"/>
        <n v="2828"/>
        <n v="3626"/>
        <n v="2131"/>
        <n v="1688"/>
        <n v="2696"/>
        <n v="278"/>
        <n v="2500"/>
        <n v="2865"/>
        <n v="2353"/>
        <n v="3639"/>
        <n v="2148"/>
      </sharedItems>
    </cacheField>
    <cacheField name="Incident_Count" numFmtId="0">
      <sharedItems containsSemiMixedTypes="0" containsString="0" containsNumber="1" containsInteger="1" minValue="0" maxValue="3"/>
    </cacheField>
    <cacheField name="High_Critical_Incidents" numFmtId="0">
      <sharedItems containsSemiMixedTypes="0" containsString="0" containsNumber="1" containsInteger="1" minValue="0" maxValue="2"/>
    </cacheField>
    <cacheField name="Average_Completion_Days" numFmtId="0">
      <sharedItems containsSemiMixedTypes="0" containsString="0" containsNumber="1" minValue="0.5" maxValue="8"/>
    </cacheField>
    <cacheField name="SLA_Compliance" numFmtId="0">
      <sharedItems containsString="0" containsBlank="1" containsNumber="1" minValue="0.6" maxValue="1"/>
    </cacheField>
    <cacheField name="Quality_Pass_Rate" numFmtId="0">
      <sharedItems containsSemiMixedTypes="0" containsString="0" containsNumber="1" minValue="0.91200000000000003" maxValue="1"/>
    </cacheField>
    <cacheField name="Customer_Satisfaction" numFmtId="0">
      <sharedItems containsString="0" containsBlank="1" containsNumber="1" minValue="2.5" maxValue="5"/>
    </cacheField>
    <cacheField name="Staff_Utilisation" numFmtId="0">
      <sharedItems containsSemiMixedTypes="0" containsString="0" containsNumber="1" minValue="0.621" maxValue="0.83499999999999996"/>
    </cacheField>
    <cacheField name="Completion_Rate" numFmtId="0">
      <sharedItems containsSemiMixedTypes="0" containsString="0" containsNumber="1" minValue="5.0000000000000001E-3" maxValue="1"/>
    </cacheField>
    <cacheField name="Clean_Region" numFmtId="0">
      <sharedItems count="7">
        <s v="Scotland"/>
        <s v="North East"/>
        <s v="North West"/>
        <s v="Midlands"/>
        <s v="South West"/>
        <s v="South East"/>
        <s v="Wales"/>
      </sharedItems>
    </cacheField>
    <cacheField name="Clean_Team" numFmtId="0">
      <sharedItems count="4">
        <s v="Workplace Services"/>
        <s v="Facilities Response"/>
        <s v="Estates Support"/>
        <s v="Workplace Projects"/>
      </sharedItems>
    </cacheField>
    <cacheField name="Area" numFmtId="0">
      <sharedItems/>
    </cacheField>
    <cacheField name="Completion_Status" numFmtId="0">
      <sharedItems/>
    </cacheField>
    <cacheField name="SLA_Status" numFmtId="0">
      <sharedItems/>
    </cacheField>
    <cacheField name="Quality_Status" numFmtId="0">
      <sharedItems/>
    </cacheField>
    <cacheField name="Average_Completion_Days_Status" numFmtId="0">
      <sharedItems/>
    </cacheField>
    <cacheField name="Closing_Backlog_Status" numFmtId="0">
      <sharedItems/>
    </cacheField>
    <cacheField name="Months (Date)" numFmtId="0" databaseField="0">
      <fieldGroup base="1">
        <rangePr groupBy="months" startDate="2026-01-01T00:00:00" endDate="2026-07-01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e Kavaliauskaite" refreshedDate="46275.005651967593" createdVersion="8" refreshedVersion="8" minRefreshableVersion="3" recordCount="2" xr:uid="{34270129-7AA3-476D-9600-7A38B5D154BE}">
  <cacheSource type="worksheet">
    <worksheetSource name="Table21"/>
  </cacheSource>
  <cacheFields count="5">
    <cacheField name="Column1" numFmtId="0">
      <sharedItems count="2">
        <s v="Actual"/>
        <s v="Target"/>
      </sharedItems>
    </cacheField>
    <cacheField name="Overall Completion Rate" numFmtId="9">
      <sharedItems containsSemiMixedTypes="0" containsString="0" containsNumber="1" minValue="0.83122186291294142" maxValue="0.95" count="2">
        <n v="0.83122186291294142"/>
        <n v="0.95"/>
      </sharedItems>
    </cacheField>
    <cacheField name="SLA Compliance" numFmtId="9">
      <sharedItems containsSemiMixedTypes="0" containsString="0" containsNumber="1" minValue="0.76818208881167949" maxValue="0.92"/>
    </cacheField>
    <cacheField name="Quality pass rate" numFmtId="9">
      <sharedItems containsSemiMixedTypes="0" containsString="0" containsNumber="1" minValue="0.95" maxValue="0.981929315476191"/>
    </cacheField>
    <cacheField name="Staff Utilisation" numFmtId="9">
      <sharedItems containsSemiMixedTypes="0" containsString="0" containsNumber="1" minValue="0.72762996031745464" maxValue="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2">
  <r>
    <s v="OPS-100001"/>
    <x v="0"/>
    <s v="Scotland"/>
    <s v="Workplace Services"/>
    <n v="9"/>
    <n v="55"/>
    <n v="64"/>
    <n v="34"/>
    <x v="0"/>
    <n v="0"/>
    <n v="0"/>
    <n v="4.3"/>
    <n v="0.78900000000000003"/>
    <n v="0.95099999999999996"/>
    <n v="3.5"/>
    <n v="0.70499999999999996"/>
    <n v="0.53100000000000003"/>
    <x v="0"/>
    <x v="0"/>
    <s v="North"/>
    <s v="Below Target"/>
    <s v="Below Target"/>
    <s v="Met"/>
    <s v="Below Target"/>
    <s v="Below Target"/>
  </r>
  <r>
    <s v="OPS-100002"/>
    <x v="0"/>
    <s v="Scotland"/>
    <s v="Facilities Response"/>
    <n v="8"/>
    <n v="51"/>
    <n v="59"/>
    <n v="57"/>
    <x v="1"/>
    <n v="0"/>
    <n v="0"/>
    <n v="2.1"/>
    <n v="0.995"/>
    <n v="0.99199999999999999"/>
    <n v="4.4000000000000004"/>
    <n v="0.71"/>
    <n v="0.96599999999999997"/>
    <x v="0"/>
    <x v="1"/>
    <s v="North"/>
    <s v="Met"/>
    <s v="Met"/>
    <s v="Met"/>
    <s v="Met"/>
    <s v="Met"/>
  </r>
  <r>
    <s v="OPS-100003"/>
    <x v="0"/>
    <s v="Scotland"/>
    <s v="Estates Support"/>
    <n v="11"/>
    <n v="62"/>
    <n v="73"/>
    <n v="39"/>
    <x v="2"/>
    <n v="0"/>
    <n v="0"/>
    <n v="4.3"/>
    <n v="0.71899999999999997"/>
    <n v="0.97299999999999998"/>
    <n v="3.4"/>
    <n v="0.78600000000000003"/>
    <n v="0.53400000000000003"/>
    <x v="0"/>
    <x v="2"/>
    <s v="North"/>
    <s v="Below Target"/>
    <s v="Below Target"/>
    <s v="Met"/>
    <s v="Below Target"/>
    <s v="Below Target"/>
  </r>
  <r>
    <s v="OPS-100004"/>
    <x v="0"/>
    <s v="Scotland"/>
    <s v="Workplace Projects"/>
    <n v="12"/>
    <n v="35"/>
    <n v="47"/>
    <n v="46"/>
    <x v="3"/>
    <n v="0"/>
    <n v="0"/>
    <n v="1.2"/>
    <n v="0.97199999999999998"/>
    <n v="0.996"/>
    <n v="4.4000000000000004"/>
    <n v="0.77700000000000002"/>
    <n v="0.97899999999999998"/>
    <x v="0"/>
    <x v="3"/>
    <s v="North"/>
    <s v="Met"/>
    <s v="Met"/>
    <s v="Met"/>
    <s v="Met"/>
    <s v="Met"/>
  </r>
  <r>
    <s v="OPS-100005"/>
    <x v="0"/>
    <s v="North East"/>
    <s v="Workplace Services"/>
    <n v="12"/>
    <n v="49"/>
    <n v="61"/>
    <n v="44"/>
    <x v="4"/>
    <n v="0"/>
    <n v="0"/>
    <n v="2.9"/>
    <n v="0.84799999999999998"/>
    <n v="0.96699999999999997"/>
    <n v="3.9"/>
    <n v="0.69199999999999995"/>
    <n v="0.72099999999999997"/>
    <x v="1"/>
    <x v="0"/>
    <s v="North"/>
    <s v="Below Target"/>
    <s v="Below Target"/>
    <s v="Met"/>
    <s v="Met"/>
    <s v="Below Target"/>
  </r>
  <r>
    <s v="OPS-100006"/>
    <x v="0"/>
    <s v="North East"/>
    <s v="Facilities Response"/>
    <n v="12"/>
    <n v="26"/>
    <n v="38"/>
    <n v="38"/>
    <x v="5"/>
    <n v="0"/>
    <n v="0"/>
    <n v="1.4"/>
    <n v="0.95"/>
    <n v="1"/>
    <n v="4.8"/>
    <n v="0.70599999999999996"/>
    <n v="1"/>
    <x v="1"/>
    <x v="1"/>
    <s v="North"/>
    <s v="Met"/>
    <s v="Met"/>
    <s v="Met"/>
    <s v="Met"/>
    <s v="Met"/>
  </r>
  <r>
    <s v="OPS-100007"/>
    <x v="0"/>
    <s v="North East"/>
    <s v="Estates Support"/>
    <n v="12"/>
    <n v="30"/>
    <n v="42"/>
    <n v="17"/>
    <x v="6"/>
    <n v="0"/>
    <n v="0"/>
    <n v="4"/>
    <n v="0.85599999999999998"/>
    <n v="0.98099999999999998"/>
    <n v="3.4"/>
    <n v="0.70899999999999996"/>
    <n v="0.40500000000000003"/>
    <x v="1"/>
    <x v="2"/>
    <s v="North"/>
    <s v="Below Target"/>
    <s v="Below Target"/>
    <s v="Met"/>
    <s v="Below Target"/>
    <s v="Below Target"/>
  </r>
  <r>
    <s v="OPS-100008"/>
    <x v="0"/>
    <s v="North East"/>
    <s v="Workplace Projects"/>
    <n v="11"/>
    <n v="27"/>
    <n v="38"/>
    <n v="28"/>
    <x v="7"/>
    <n v="0"/>
    <n v="0"/>
    <n v="2.2000000000000002"/>
    <n v="0.92800000000000005"/>
    <n v="0.97899999999999998"/>
    <n v="4.5"/>
    <n v="0.77400000000000002"/>
    <n v="0.73699999999999999"/>
    <x v="1"/>
    <x v="3"/>
    <s v="North"/>
    <s v="Below Target"/>
    <s v="Met"/>
    <s v="Met"/>
    <s v="Met"/>
    <s v="Met"/>
  </r>
  <r>
    <s v="OPS-100009"/>
    <x v="0"/>
    <s v="North West"/>
    <s v="Workplace Services"/>
    <n v="9"/>
    <n v="42"/>
    <n v="51"/>
    <n v="36"/>
    <x v="8"/>
    <n v="0"/>
    <n v="0"/>
    <n v="2.6"/>
    <n v="0.86"/>
    <n v="1"/>
    <n v="4.0999999999999996"/>
    <n v="0.77900000000000003"/>
    <n v="0.70599999999999996"/>
    <x v="2"/>
    <x v="0"/>
    <s v="North"/>
    <s v="Below Target"/>
    <s v="Below Target"/>
    <s v="Met"/>
    <s v="Met"/>
    <s v="Below Target"/>
  </r>
  <r>
    <s v="OPS-100010"/>
    <x v="0"/>
    <s v="North West"/>
    <s v="Facilities Response"/>
    <n v="6"/>
    <n v="46"/>
    <n v="52"/>
    <n v="27"/>
    <x v="6"/>
    <n v="0"/>
    <n v="0"/>
    <n v="3.8"/>
    <n v="0.81399999999999995"/>
    <n v="1"/>
    <n v="3.6"/>
    <n v="0.78300000000000003"/>
    <n v="0.51900000000000002"/>
    <x v="2"/>
    <x v="1"/>
    <s v="North"/>
    <s v="Below Target"/>
    <s v="Below Target"/>
    <s v="Met"/>
    <s v="Below Target"/>
    <s v="Below Target"/>
  </r>
  <r>
    <s v="OPS-100011"/>
    <x v="0"/>
    <s v="North West"/>
    <s v="Estates Support"/>
    <n v="5"/>
    <n v="44"/>
    <n v="49"/>
    <n v="17"/>
    <x v="9"/>
    <n v="1"/>
    <n v="0"/>
    <n v="3.9"/>
    <n v="0.72499999999999998"/>
    <n v="0.97"/>
    <n v="3.1"/>
    <n v="0.66700000000000004"/>
    <n v="0.34699999999999998"/>
    <x v="2"/>
    <x v="2"/>
    <s v="North"/>
    <s v="Below Target"/>
    <s v="Below Target"/>
    <s v="Met"/>
    <s v="Below Target"/>
    <s v="Below Target"/>
  </r>
  <r>
    <s v="OPS-100012"/>
    <x v="0"/>
    <s v="North West"/>
    <s v="Workplace Projects"/>
    <n v="14"/>
    <n v="36"/>
    <n v="50"/>
    <n v="47"/>
    <x v="10"/>
    <n v="0"/>
    <n v="0"/>
    <n v="2.1"/>
    <n v="0.95699999999999996"/>
    <n v="0.96399999999999997"/>
    <n v="4.3"/>
    <n v="0.72299999999999998"/>
    <n v="0.94"/>
    <x v="2"/>
    <x v="3"/>
    <s v="North"/>
    <s v="Below Target"/>
    <s v="Met"/>
    <s v="Met"/>
    <s v="Met"/>
    <s v="Met"/>
  </r>
  <r>
    <s v="OPS-100013"/>
    <x v="0"/>
    <s v="Midlands"/>
    <s v="Workplace Services"/>
    <n v="7"/>
    <n v="27"/>
    <n v="34"/>
    <n v="34"/>
    <x v="5"/>
    <n v="0"/>
    <n v="0"/>
    <n v="1.9"/>
    <n v="0.97899999999999998"/>
    <n v="0.95599999999999996"/>
    <n v="4.8"/>
    <n v="0.81399999999999995"/>
    <n v="1"/>
    <x v="3"/>
    <x v="0"/>
    <s v="Central"/>
    <s v="Met"/>
    <s v="Met"/>
    <s v="Met"/>
    <s v="Met"/>
    <s v="Met"/>
  </r>
  <r>
    <s v="OPS-100014"/>
    <x v="0"/>
    <s v="Midlands"/>
    <s v="Facilities Response"/>
    <n v="9"/>
    <n v="24"/>
    <n v="33"/>
    <n v="32"/>
    <x v="3"/>
    <n v="0"/>
    <n v="0"/>
    <n v="1.8"/>
    <n v="0.98199999999999998"/>
    <n v="1"/>
    <n v="4.5999999999999996"/>
    <n v="0.78800000000000003"/>
    <n v="0.97"/>
    <x v="3"/>
    <x v="1"/>
    <s v="Central"/>
    <s v="Met"/>
    <s v="Met"/>
    <s v="Met"/>
    <s v="Met"/>
    <s v="Met"/>
  </r>
  <r>
    <s v="OPS-100015"/>
    <x v="0"/>
    <s v="Midlands"/>
    <s v="Estates Support"/>
    <n v="9"/>
    <n v="36"/>
    <n v="45"/>
    <n v="30"/>
    <x v="8"/>
    <n v="0"/>
    <n v="0"/>
    <n v="2.7"/>
    <n v="0.93899999999999995"/>
    <n v="0.97199999999999998"/>
    <n v="4.2"/>
    <n v="0.78800000000000003"/>
    <n v="0.66700000000000004"/>
    <x v="3"/>
    <x v="2"/>
    <s v="Central"/>
    <s v="Below Target"/>
    <s v="Met"/>
    <s v="Met"/>
    <s v="Met"/>
    <s v="Below Target"/>
  </r>
  <r>
    <s v="OPS-100016"/>
    <x v="0"/>
    <s v=" Scotland "/>
    <s v="Workplace Projects"/>
    <n v="3"/>
    <n v="37"/>
    <n v="40"/>
    <n v="40"/>
    <x v="5"/>
    <n v="1"/>
    <n v="0"/>
    <n v="1.3"/>
    <n v="0.92400000000000004"/>
    <n v="0.996"/>
    <n v="4.5"/>
    <n v="0.72"/>
    <n v="1"/>
    <x v="0"/>
    <x v="3"/>
    <s v="North"/>
    <s v="Met"/>
    <s v="Met"/>
    <s v="Met"/>
    <s v="Met"/>
    <s v="Met"/>
  </r>
  <r>
    <s v="OPS-100017"/>
    <x v="0"/>
    <s v="South West"/>
    <s v="Workplace Services"/>
    <n v="14"/>
    <n v="31"/>
    <n v="45"/>
    <n v="26"/>
    <x v="11"/>
    <n v="0"/>
    <n v="0"/>
    <n v="3"/>
    <n v="0.88300000000000001"/>
    <n v="1"/>
    <n v="4"/>
    <n v="0.70299999999999996"/>
    <n v="0.57799999999999996"/>
    <x v="4"/>
    <x v="0"/>
    <s v="South"/>
    <s v="Below Target"/>
    <s v="Below Target"/>
    <s v="Met"/>
    <s v="Met"/>
    <s v="Below Target"/>
  </r>
  <r>
    <s v="OPS-100018"/>
    <x v="0"/>
    <s v="South West"/>
    <s v="Facilities Response"/>
    <n v="6"/>
    <n v="38"/>
    <n v="44"/>
    <n v="44"/>
    <x v="5"/>
    <n v="0"/>
    <n v="0"/>
    <n v="1.8"/>
    <n v="0.95099999999999996"/>
    <n v="0.98399999999999999"/>
    <n v="4.5999999999999996"/>
    <n v="0.68899999999999995"/>
    <n v="1"/>
    <x v="4"/>
    <x v="1"/>
    <s v="South"/>
    <s v="Met"/>
    <s v="Met"/>
    <s v="Met"/>
    <s v="Met"/>
    <s v="Met"/>
  </r>
  <r>
    <s v="OPS-100019"/>
    <x v="0"/>
    <s v="South West"/>
    <s v="Estates Support"/>
    <n v="4"/>
    <n v="42"/>
    <n v="46"/>
    <n v="44"/>
    <x v="1"/>
    <n v="0"/>
    <n v="0"/>
    <n v="1.9"/>
    <n v="0.997"/>
    <n v="0.96699999999999997"/>
    <n v="4.5"/>
    <n v="0.64900000000000002"/>
    <n v="0.95699999999999996"/>
    <x v="4"/>
    <x v="2"/>
    <s v="South"/>
    <s v="Met"/>
    <s v="Met"/>
    <s v="Met"/>
    <s v="Met"/>
    <s v="Met"/>
  </r>
  <r>
    <s v="OPS-100020"/>
    <x v="0"/>
    <s v="South West"/>
    <s v="Workplace Projects"/>
    <n v="5"/>
    <n v="20"/>
    <n v="25"/>
    <n v="25"/>
    <x v="5"/>
    <n v="0"/>
    <n v="0"/>
    <n v="1.5"/>
    <n v="0.97399999999999998"/>
    <n v="0.99099999999999999"/>
    <n v="4.5999999999999996"/>
    <n v="0.67300000000000004"/>
    <n v="1"/>
    <x v="4"/>
    <x v="3"/>
    <s v="South"/>
    <s v="Met"/>
    <s v="Met"/>
    <s v="Met"/>
    <s v="Met"/>
    <s v="Met"/>
  </r>
  <r>
    <s v="OPS-100021"/>
    <x v="0"/>
    <s v="South East"/>
    <s v="Workplace Services"/>
    <n v="5"/>
    <n v="52"/>
    <n v="57"/>
    <n v="57"/>
    <x v="5"/>
    <n v="0"/>
    <n v="0"/>
    <n v="1.2"/>
    <n v="0.98499999999999999"/>
    <n v="0.996"/>
    <n v="4.5"/>
    <n v="0.66900000000000004"/>
    <n v="1"/>
    <x v="5"/>
    <x v="0"/>
    <s v="South"/>
    <s v="Met"/>
    <s v="Met"/>
    <s v="Met"/>
    <s v="Met"/>
    <s v="Met"/>
  </r>
  <r>
    <s v="OPS-100022"/>
    <x v="0"/>
    <s v="South East"/>
    <s v="Facilities Response"/>
    <n v="13"/>
    <n v="47"/>
    <n v="60"/>
    <n v="22"/>
    <x v="12"/>
    <n v="0"/>
    <n v="0"/>
    <n v="4.2"/>
    <n v="0.71499999999999997"/>
    <n v="0.96899999999999997"/>
    <n v="3"/>
    <n v="0.751"/>
    <n v="0.36699999999999999"/>
    <x v="5"/>
    <x v="1"/>
    <s v="South"/>
    <s v="Below Target"/>
    <s v="Below Target"/>
    <s v="Met"/>
    <s v="Below Target"/>
    <s v="Below Target"/>
  </r>
  <r>
    <s v="OPS-100023"/>
    <x v="0"/>
    <s v="South East"/>
    <s v="Estates Support"/>
    <n v="8"/>
    <n v="25"/>
    <n v="33"/>
    <n v="33"/>
    <x v="5"/>
    <n v="0"/>
    <n v="0"/>
    <n v="1.6"/>
    <n v="0.97899999999999998"/>
    <n v="0.998"/>
    <n v="5"/>
    <n v="0.69499999999999995"/>
    <n v="1"/>
    <x v="5"/>
    <x v="2"/>
    <s v="South"/>
    <s v="Met"/>
    <s v="Met"/>
    <s v="Met"/>
    <s v="Met"/>
    <s v="Met"/>
  </r>
  <r>
    <s v="OPS-100024"/>
    <x v="0"/>
    <s v="South East"/>
    <s v="Workplace Projects"/>
    <n v="6"/>
    <n v="38"/>
    <n v="44"/>
    <n v="26"/>
    <x v="13"/>
    <n v="0"/>
    <n v="0"/>
    <n v="3.1"/>
    <n v="0.85399999999999998"/>
    <n v="1"/>
    <n v="4"/>
    <n v="0.71899999999999997"/>
    <n v="0.59099999999999997"/>
    <x v="5"/>
    <x v="3"/>
    <s v="South"/>
    <s v="Below Target"/>
    <s v="Below Target"/>
    <s v="Met"/>
    <s v="Below Target"/>
    <s v="Below Target"/>
  </r>
  <r>
    <s v="OPS-100025"/>
    <x v="0"/>
    <s v="Wales"/>
    <s v="Workplace Services"/>
    <n v="14"/>
    <n v="42"/>
    <n v="56"/>
    <n v="26"/>
    <x v="0"/>
    <n v="0"/>
    <n v="0"/>
    <n v="4.4000000000000004"/>
    <n v="0.75600000000000001"/>
    <n v="0.95499999999999996"/>
    <n v="4.0999999999999996"/>
    <n v="0.77100000000000002"/>
    <n v="0.46400000000000002"/>
    <x v="6"/>
    <x v="0"/>
    <s v="Wales"/>
    <s v="Below Target"/>
    <s v="Below Target"/>
    <s v="Met"/>
    <s v="Below Target"/>
    <s v="Below Target"/>
  </r>
  <r>
    <s v="OPS-100026"/>
    <x v="0"/>
    <s v="Wales"/>
    <s v="Facilities Response"/>
    <n v="13"/>
    <n v="28"/>
    <n v="41"/>
    <n v="29"/>
    <x v="14"/>
    <n v="0"/>
    <n v="0"/>
    <n v="2.2999999999999998"/>
    <n v="0.879"/>
    <n v="0.995"/>
    <n v="4.4000000000000004"/>
    <n v="0.70599999999999996"/>
    <n v="0.70699999999999996"/>
    <x v="6"/>
    <x v="1"/>
    <s v="Wales"/>
    <s v="Below Target"/>
    <s v="Below Target"/>
    <s v="Met"/>
    <s v="Met"/>
    <s v="Below Target"/>
  </r>
  <r>
    <s v="OPS-100027"/>
    <x v="0"/>
    <s v="Wales"/>
    <s v="Estates Support"/>
    <n v="8"/>
    <n v="43"/>
    <n v="51"/>
    <n v="26"/>
    <x v="6"/>
    <n v="0"/>
    <n v="0"/>
    <n v="3.7"/>
    <n v="0.82599999999999996"/>
    <n v="0.96899999999999997"/>
    <n v="3.9"/>
    <n v="0.755"/>
    <n v="0.51"/>
    <x v="6"/>
    <x v="2"/>
    <s v="Wales"/>
    <s v="Below Target"/>
    <s v="Below Target"/>
    <s v="Met"/>
    <s v="Below Target"/>
    <s v="Below Target"/>
  </r>
  <r>
    <s v="OPS-100028"/>
    <x v="0"/>
    <s v="Wales"/>
    <s v="Workplace Projects"/>
    <n v="8"/>
    <n v="20"/>
    <n v="28"/>
    <n v="28"/>
    <x v="5"/>
    <n v="0"/>
    <n v="0"/>
    <n v="1.7"/>
    <n v="0.97599999999999998"/>
    <n v="0.98399999999999999"/>
    <n v="4.5"/>
    <n v="0.74"/>
    <n v="1"/>
    <x v="6"/>
    <x v="3"/>
    <s v="Wales"/>
    <s v="Met"/>
    <s v="Met"/>
    <s v="Met"/>
    <s v="Met"/>
    <s v="Met"/>
  </r>
  <r>
    <s v="OPS-100029"/>
    <x v="1"/>
    <s v="Scotland"/>
    <s v="Workplace Services"/>
    <n v="30"/>
    <n v="42"/>
    <n v="72"/>
    <n v="36"/>
    <x v="15"/>
    <n v="0"/>
    <n v="0"/>
    <n v="4.2"/>
    <n v="0.76800000000000002"/>
    <n v="1"/>
    <n v="3"/>
    <n v="0.70499999999999996"/>
    <n v="0.5"/>
    <x v="0"/>
    <x v="0"/>
    <s v="North"/>
    <s v="Below Target"/>
    <s v="Below Target"/>
    <s v="Met"/>
    <s v="Below Target"/>
    <s v="Below Target"/>
  </r>
  <r>
    <s v="OPS-100030"/>
    <x v="1"/>
    <s v="Scotland"/>
    <s v="Facilities Response"/>
    <n v="2"/>
    <n v="15"/>
    <n v="17"/>
    <n v="17"/>
    <x v="5"/>
    <n v="0"/>
    <n v="0"/>
    <n v="1.3"/>
    <n v="0.95399999999999996"/>
    <n v="0.98499999999999999"/>
    <n v="4.3"/>
    <n v="0.71"/>
    <n v="1"/>
    <x v="0"/>
    <x v="1"/>
    <s v="North"/>
    <s v="Met"/>
    <s v="Met"/>
    <s v="Met"/>
    <s v="Met"/>
    <s v="Met"/>
  </r>
  <r>
    <s v="OPS-100031"/>
    <x v="1"/>
    <s v="Scotland"/>
    <s v="Estates Support"/>
    <n v="34"/>
    <n v="43"/>
    <n v="77"/>
    <n v="40"/>
    <x v="16"/>
    <n v="0"/>
    <n v="0"/>
    <n v="4.4000000000000004"/>
    <n v="0.78400000000000003"/>
    <n v="1"/>
    <n v="3.5"/>
    <n v="0.78600000000000003"/>
    <n v="0.51900000000000002"/>
    <x v="0"/>
    <x v="2"/>
    <s v="North"/>
    <s v="Below Target"/>
    <s v="Below Target"/>
    <s v="Met"/>
    <s v="Below Target"/>
    <s v="Below Target"/>
  </r>
  <r>
    <s v="OPS-100032"/>
    <x v="1"/>
    <s v="Scotland"/>
    <s v="Workplace Projects"/>
    <n v="1"/>
    <n v="24"/>
    <n v="25"/>
    <n v="25"/>
    <x v="5"/>
    <n v="0"/>
    <n v="0"/>
    <n v="1.3"/>
    <n v="1"/>
    <n v="0.98599999999999999"/>
    <n v="4.5"/>
    <n v="0.77700000000000002"/>
    <n v="1"/>
    <x v="0"/>
    <x v="3"/>
    <s v="North"/>
    <s v="Met"/>
    <s v="Met"/>
    <s v="Met"/>
    <s v="Met"/>
    <s v="Met"/>
  </r>
  <r>
    <s v="OPS-100033"/>
    <x v="1"/>
    <s v="North East"/>
    <s v="Workplace Services"/>
    <n v="17"/>
    <n v="51"/>
    <n v="68"/>
    <n v="45"/>
    <x v="17"/>
    <n v="0"/>
    <n v="0"/>
    <n v="2.9"/>
    <n v="0.83899999999999997"/>
    <n v="0.97799999999999998"/>
    <n v="3.8"/>
    <n v="0.69199999999999995"/>
    <n v="0.66200000000000003"/>
    <x v="1"/>
    <x v="0"/>
    <s v="North"/>
    <s v="Below Target"/>
    <s v="Below Target"/>
    <s v="Met"/>
    <s v="Met"/>
    <s v="Below Target"/>
  </r>
  <r>
    <s v="OPS-100034"/>
    <x v="1"/>
    <s v="North East"/>
    <s v="Facilities Response"/>
    <n v="0"/>
    <n v="53"/>
    <n v="53"/>
    <n v="53"/>
    <x v="5"/>
    <n v="0"/>
    <n v="0"/>
    <n v="1.8"/>
    <n v="1"/>
    <n v="1"/>
    <n v="4"/>
    <n v="0.70599999999999996"/>
    <n v="1"/>
    <x v="1"/>
    <x v="1"/>
    <s v="North"/>
    <s v="Met"/>
    <s v="Met"/>
    <s v="Met"/>
    <s v="Met"/>
    <s v="Met"/>
  </r>
  <r>
    <s v="OPS-100035"/>
    <x v="1"/>
    <s v="North East"/>
    <s v="Estates Support"/>
    <n v="25"/>
    <n v="30"/>
    <n v="55"/>
    <n v="18"/>
    <x v="16"/>
    <n v="0"/>
    <n v="0"/>
    <n v="4.3"/>
    <n v="0.77900000000000003"/>
    <n v="0.98199999999999998"/>
    <n v="3.2"/>
    <n v="0.70899999999999996"/>
    <n v="0.32700000000000001"/>
    <x v="1"/>
    <x v="2"/>
    <s v="North"/>
    <s v="Below Target"/>
    <s v="Below Target"/>
    <s v="Met"/>
    <s v="Below Target"/>
    <s v="Below Target"/>
  </r>
  <r>
    <s v="OPS-100036"/>
    <x v="1"/>
    <s v="North East"/>
    <s v="Workplace Projects"/>
    <n v="10"/>
    <n v="30"/>
    <n v="40"/>
    <n v="28"/>
    <x v="14"/>
    <n v="0"/>
    <n v="0"/>
    <n v="2.1"/>
    <n v="0.89700000000000002"/>
    <n v="0.96"/>
    <n v="3.8"/>
    <n v="0.77400000000000002"/>
    <n v="0.7"/>
    <x v="1"/>
    <x v="3"/>
    <s v="North"/>
    <s v="Below Target"/>
    <s v="Below Target"/>
    <s v="Met"/>
    <s v="Met"/>
    <s v="Below Target"/>
  </r>
  <r>
    <s v="OPS-100037"/>
    <x v="1"/>
    <s v="North West"/>
    <s v="Workplace Services"/>
    <n v="15"/>
    <n v="32"/>
    <n v="47"/>
    <n v="36"/>
    <x v="18"/>
    <n v="0"/>
    <n v="0"/>
    <n v="2.7"/>
    <n v="0.91600000000000004"/>
    <n v="0.97799999999999998"/>
    <n v="3.9"/>
    <n v="0.77900000000000003"/>
    <n v="0.76600000000000001"/>
    <x v="2"/>
    <x v="0"/>
    <s v="North"/>
    <s v="Below Target"/>
    <s v="Below Target"/>
    <s v="Met"/>
    <s v="Met"/>
    <s v="Below Target"/>
  </r>
  <r>
    <s v="OPS-100038"/>
    <x v="1"/>
    <s v="North West"/>
    <s v="Facilities Response"/>
    <n v="25"/>
    <n v="45"/>
    <n v="70"/>
    <n v="22"/>
    <x v="19"/>
    <n v="0"/>
    <n v="0"/>
    <n v="5"/>
    <n v="0.69799999999999995"/>
    <n v="0.98199999999999998"/>
    <n v="2.9"/>
    <n v="0.78300000000000003"/>
    <n v="0.314"/>
    <x v="2"/>
    <x v="1"/>
    <s v="North"/>
    <s v="Below Target"/>
    <s v="Below Target"/>
    <s v="Met"/>
    <s v="Below Target"/>
    <s v="Below Target"/>
  </r>
  <r>
    <s v="OPS-100039"/>
    <x v="1"/>
    <s v="North West"/>
    <s v="Estates Support"/>
    <n v="32"/>
    <n v="36"/>
    <n v="68"/>
    <n v="19"/>
    <x v="20"/>
    <n v="0"/>
    <n v="0"/>
    <n v="5.2"/>
    <n v="0.66200000000000003"/>
    <n v="1"/>
    <n v="2.8"/>
    <n v="0.66700000000000004"/>
    <n v="0.27900000000000003"/>
    <x v="2"/>
    <x v="2"/>
    <s v="North"/>
    <s v="Below Target"/>
    <s v="Below Target"/>
    <s v="Met"/>
    <s v="Below Target"/>
    <s v="Below Target"/>
  </r>
  <r>
    <s v="OPS-100040"/>
    <x v="1"/>
    <s v="North West"/>
    <s v="Workplace Projects"/>
    <n v="3"/>
    <n v="32"/>
    <n v="35"/>
    <n v="35"/>
    <x v="5"/>
    <n v="0"/>
    <n v="0"/>
    <n v="1.4"/>
    <n v="0.97899999999999998"/>
    <n v="0.99199999999999999"/>
    <n v="4.8"/>
    <n v="0.72299999999999998"/>
    <n v="1"/>
    <x v="2"/>
    <x v="3"/>
    <s v="North"/>
    <s v="Met"/>
    <s v="Met"/>
    <s v="Met"/>
    <s v="Met"/>
    <s v="Met"/>
  </r>
  <r>
    <s v="OPS-100041"/>
    <x v="1"/>
    <s v="Midlands"/>
    <s v="Workplace Services"/>
    <n v="0"/>
    <n v="24"/>
    <n v="24"/>
    <n v="24"/>
    <x v="5"/>
    <n v="0"/>
    <n v="0"/>
    <n v="1.2"/>
    <n v="0.92700000000000005"/>
    <n v="1"/>
    <n v="4.4000000000000004"/>
    <n v="0.81399999999999995"/>
    <n v="1"/>
    <x v="3"/>
    <x v="0"/>
    <s v="Central"/>
    <s v="Met"/>
    <s v="Met"/>
    <s v="Met"/>
    <s v="Met"/>
    <s v="Met"/>
  </r>
  <r>
    <s v="OPS-100042"/>
    <x v="1"/>
    <s v="Midlands"/>
    <s v="Facilities Response"/>
    <n v="1"/>
    <n v="50"/>
    <n v="51"/>
    <n v="33"/>
    <x v="13"/>
    <n v="0"/>
    <n v="0"/>
    <n v="3"/>
    <n v="0.85199999999999998"/>
    <n v="0.97499999999999998"/>
    <n v="3.9"/>
    <n v="0.78800000000000003"/>
    <n v="0.64700000000000002"/>
    <x v="3"/>
    <x v="1"/>
    <s v="Central"/>
    <s v="Below Target"/>
    <s v="Below Target"/>
    <s v="Met"/>
    <s v="Met"/>
    <s v="Below Target"/>
  </r>
  <r>
    <s v="OPS-100043"/>
    <x v="1"/>
    <s v="Midlands"/>
    <s v="Estates Support"/>
    <n v="15"/>
    <n v="31"/>
    <n v="46"/>
    <n v="38"/>
    <x v="21"/>
    <n v="0"/>
    <n v="0"/>
    <n v="2.2999999999999998"/>
    <n v="0.94099999999999995"/>
    <n v="1"/>
    <n v="4"/>
    <n v="0.78800000000000003"/>
    <n v="0.82599999999999996"/>
    <x v="3"/>
    <x v="2"/>
    <s v="Central"/>
    <s v="Below Target"/>
    <s v="Met"/>
    <s v="Met"/>
    <s v="Met"/>
    <s v="Met"/>
  </r>
  <r>
    <s v="OPS-100044"/>
    <x v="1"/>
    <s v="Midlands"/>
    <s v="Workplace Projects"/>
    <n v="0"/>
    <n v="25"/>
    <n v="25"/>
    <n v="25"/>
    <x v="5"/>
    <n v="0"/>
    <n v="0"/>
    <n v="2"/>
    <n v="0.94799999999999995"/>
    <n v="0.98599999999999999"/>
    <n v="4.5999999999999996"/>
    <n v="0.72"/>
    <n v="1"/>
    <x v="3"/>
    <x v="3"/>
    <s v="Central"/>
    <s v="Met"/>
    <s v="Met"/>
    <s v="Met"/>
    <s v="Met"/>
    <s v="Met"/>
  </r>
  <r>
    <s v="OPS-100045"/>
    <x v="1"/>
    <s v="South West"/>
    <s v="Workplace Services"/>
    <n v="19"/>
    <n v="60"/>
    <n v="79"/>
    <n v="29"/>
    <x v="22"/>
    <n v="0"/>
    <n v="0"/>
    <n v="6"/>
    <n v="0.61799999999999999"/>
    <n v="0.97499999999999998"/>
    <n v="2.9"/>
    <n v="0.70299999999999996"/>
    <n v="0.36699999999999999"/>
    <x v="4"/>
    <x v="0"/>
    <s v="South"/>
    <s v="Below Target"/>
    <s v="Below Target"/>
    <s v="Met"/>
    <s v="Below Target"/>
    <s v="Below Target"/>
  </r>
  <r>
    <s v="OPS-100046"/>
    <x v="1"/>
    <s v="South West"/>
    <s v="Facilities Response"/>
    <n v="0"/>
    <n v="24"/>
    <n v="24"/>
    <n v="24"/>
    <x v="5"/>
    <n v="1"/>
    <n v="0"/>
    <n v="1.8"/>
    <n v="0.95"/>
    <n v="0.99099999999999999"/>
    <n v="4.3"/>
    <n v="0.68899999999999995"/>
    <n v="1"/>
    <x v="4"/>
    <x v="1"/>
    <s v="South"/>
    <s v="Met"/>
    <s v="Met"/>
    <s v="Met"/>
    <s v="Met"/>
    <s v="Met"/>
  </r>
  <r>
    <s v="OPS-100047"/>
    <x v="1"/>
    <s v="South West"/>
    <s v="Estates Support"/>
    <n v="2"/>
    <n v="36"/>
    <n v="38"/>
    <n v="38"/>
    <x v="5"/>
    <n v="0"/>
    <n v="0"/>
    <n v="1.1000000000000001"/>
    <n v="0.94599999999999995"/>
    <n v="0.98099999999999998"/>
    <n v="4.5999999999999996"/>
    <n v="0.64900000000000002"/>
    <n v="1"/>
    <x v="4"/>
    <x v="2"/>
    <s v="South"/>
    <s v="Met"/>
    <s v="Met"/>
    <s v="Met"/>
    <s v="Met"/>
    <s v="Met"/>
  </r>
  <r>
    <s v="OPS-100048"/>
    <x v="1"/>
    <s v="South West"/>
    <s v="Workplace Projects"/>
    <n v="0"/>
    <n v="25"/>
    <n v="25"/>
    <n v="25"/>
    <x v="5"/>
    <n v="0"/>
    <n v="0"/>
    <n v="1.7"/>
    <n v="1"/>
    <n v="0.98299999999999998"/>
    <n v="4.5"/>
    <n v="0.67300000000000004"/>
    <n v="1"/>
    <x v="4"/>
    <x v="3"/>
    <s v="South"/>
    <s v="Met"/>
    <s v="Met"/>
    <s v="Met"/>
    <s v="Met"/>
    <s v="Met"/>
  </r>
  <r>
    <s v="OPS-100049"/>
    <x v="1"/>
    <s v="South East"/>
    <s v="Workplace Services"/>
    <n v="0"/>
    <n v="42"/>
    <n v="42"/>
    <n v="42"/>
    <x v="5"/>
    <n v="0"/>
    <n v="0"/>
    <n v="1.5"/>
    <n v="0.96799999999999997"/>
    <n v="1"/>
    <n v="4.5999999999999996"/>
    <n v="0.66900000000000004"/>
    <n v="1"/>
    <x v="5"/>
    <x v="0"/>
    <s v="South"/>
    <s v="Met"/>
    <s v="Met"/>
    <s v="Met"/>
    <s v="Met"/>
    <s v="Met"/>
  </r>
  <r>
    <s v="OPS-100050"/>
    <x v="1"/>
    <s v="South East"/>
    <s v="Facilities Response"/>
    <n v="38"/>
    <n v="56"/>
    <n v="94"/>
    <n v="21"/>
    <x v="23"/>
    <n v="0"/>
    <n v="0"/>
    <n v="6.8"/>
    <n v="0.6"/>
    <n v="0.97799999999999998"/>
    <n v="2.5"/>
    <n v="0.751"/>
    <n v="0.223"/>
    <x v="5"/>
    <x v="1"/>
    <s v="South"/>
    <s v="Below Target"/>
    <s v="Below Target"/>
    <s v="Met"/>
    <s v="Below Target"/>
    <s v="Below Target"/>
  </r>
  <r>
    <s v="OPS-100051"/>
    <x v="1"/>
    <s v="South East"/>
    <s v="Estates Support"/>
    <n v="0"/>
    <n v="63"/>
    <n v="63"/>
    <n v="50"/>
    <x v="24"/>
    <n v="1"/>
    <n v="0"/>
    <n v="2.8"/>
    <n v="0.85099999999999998"/>
    <n v="0.97099999999999997"/>
    <n v="3.9"/>
    <n v="0.69499999999999995"/>
    <n v="0.79400000000000004"/>
    <x v="5"/>
    <x v="2"/>
    <s v="South"/>
    <s v="Below Target"/>
    <s v="Below Target"/>
    <s v="Met"/>
    <s v="Met"/>
    <s v="Below Target"/>
  </r>
  <r>
    <s v="OPS-100052"/>
    <x v="1"/>
    <s v="South East"/>
    <s v="Workplace Projects"/>
    <n v="18"/>
    <n v="26"/>
    <n v="44"/>
    <n v="27"/>
    <x v="4"/>
    <n v="1"/>
    <n v="0"/>
    <n v="2.2999999999999998"/>
    <n v="0.84"/>
    <n v="0.95699999999999996"/>
    <n v="3.9"/>
    <n v="0.71899999999999997"/>
    <n v="0.61399999999999999"/>
    <x v="5"/>
    <x v="3"/>
    <s v="South"/>
    <s v="Below Target"/>
    <s v="Below Target"/>
    <s v="Met"/>
    <s v="Met"/>
    <s v="Below Target"/>
  </r>
  <r>
    <s v="OPS-100053"/>
    <x v="1"/>
    <s v="Wales"/>
    <s v="Workplace Services"/>
    <n v="30"/>
    <n v="45"/>
    <n v="75"/>
    <n v="29"/>
    <x v="25"/>
    <n v="0"/>
    <n v="0"/>
    <n v="4.7"/>
    <n v="0.69899999999999995"/>
    <n v="0.997"/>
    <n v="2.6"/>
    <n v="0.77100000000000002"/>
    <n v="0.38700000000000001"/>
    <x v="6"/>
    <x v="0"/>
    <s v="Wales"/>
    <s v="Below Target"/>
    <s v="Below Target"/>
    <s v="Met"/>
    <s v="Below Target"/>
    <s v="Below Target"/>
  </r>
  <r>
    <s v="OPS-100054"/>
    <x v="1"/>
    <s v="Wales"/>
    <s v="Facilities Response"/>
    <n v="12"/>
    <n v="41"/>
    <n v="53"/>
    <n v="27"/>
    <x v="26"/>
    <n v="0"/>
    <n v="0"/>
    <n v="3.2"/>
    <n v="0.78900000000000003"/>
    <n v="0.98699999999999999"/>
    <n v="3.4"/>
    <n v="0.70599999999999996"/>
    <n v="0.50900000000000001"/>
    <x v="6"/>
    <x v="1"/>
    <s v="Wales"/>
    <s v="Below Target"/>
    <s v="Below Target"/>
    <s v="Met"/>
    <s v="Below Target"/>
    <s v="Below Target"/>
  </r>
  <r>
    <s v="OPS-100055"/>
    <x v="1"/>
    <s v="Wales"/>
    <s v="Estates Support"/>
    <n v="25"/>
    <n v="41"/>
    <n v="66"/>
    <n v="26"/>
    <x v="27"/>
    <n v="0"/>
    <n v="0"/>
    <n v="4.7"/>
    <n v="0.72"/>
    <n v="0.98"/>
    <n v="3.4"/>
    <n v="0.755"/>
    <n v="0.39400000000000002"/>
    <x v="6"/>
    <x v="2"/>
    <s v="Wales"/>
    <s v="Below Target"/>
    <s v="Below Target"/>
    <s v="Met"/>
    <s v="Below Target"/>
    <s v="Below Target"/>
  </r>
  <r>
    <s v="OPS-100056"/>
    <x v="1"/>
    <s v="Wales"/>
    <s v="Workplace Projects"/>
    <n v="0"/>
    <n v="13"/>
    <n v="13"/>
    <n v="13"/>
    <x v="5"/>
    <n v="0"/>
    <n v="0"/>
    <n v="1.5"/>
    <n v="0.96799999999999997"/>
    <n v="0.97299999999999998"/>
    <n v="4.5"/>
    <n v="0.74"/>
    <n v="1"/>
    <x v="6"/>
    <x v="3"/>
    <s v="Wales"/>
    <s v="Met"/>
    <s v="Met"/>
    <s v="Met"/>
    <s v="Met"/>
    <s v="Met"/>
  </r>
  <r>
    <s v="OPS-100057"/>
    <x v="2"/>
    <s v="Scotland"/>
    <s v="Workplace Services"/>
    <n v="36"/>
    <n v="29"/>
    <n v="65"/>
    <n v="34"/>
    <x v="28"/>
    <n v="0"/>
    <n v="0"/>
    <n v="3.9"/>
    <n v="0.82499999999999996"/>
    <n v="0.97399999999999998"/>
    <n v="3.3"/>
    <n v="0.70499999999999996"/>
    <n v="0.52300000000000002"/>
    <x v="0"/>
    <x v="0"/>
    <s v="North"/>
    <s v="Below Target"/>
    <s v="Below Target"/>
    <s v="Met"/>
    <s v="Below Target"/>
    <s v="Below Target"/>
  </r>
  <r>
    <s v="OPS-100058"/>
    <x v="2"/>
    <s v="Scotland"/>
    <s v="Facilities Response"/>
    <n v="0"/>
    <n v="28"/>
    <n v="28"/>
    <n v="28"/>
    <x v="5"/>
    <n v="0"/>
    <n v="0"/>
    <n v="1.1000000000000001"/>
    <n v="1"/>
    <n v="1"/>
    <n v="4.8"/>
    <n v="0.71"/>
    <n v="1"/>
    <x v="0"/>
    <x v="1"/>
    <s v="North"/>
    <s v="Met"/>
    <s v="Met"/>
    <s v="Met"/>
    <s v="Met"/>
    <s v="Met"/>
  </r>
  <r>
    <s v="OPS-100059"/>
    <x v="2"/>
    <s v="Scotland"/>
    <s v="Estates Support"/>
    <n v="37"/>
    <n v="43"/>
    <n v="80"/>
    <n v="35"/>
    <x v="29"/>
    <n v="0"/>
    <n v="0"/>
    <n v="5.5"/>
    <n v="0.72"/>
    <n v="1"/>
    <n v="3.1"/>
    <n v="0.78600000000000003"/>
    <n v="0.438"/>
    <x v="0"/>
    <x v="2"/>
    <s v="North"/>
    <s v="Below Target"/>
    <s v="Below Target"/>
    <s v="Met"/>
    <s v="Below Target"/>
    <s v="Below Target"/>
  </r>
  <r>
    <s v="OPS-100060"/>
    <x v="2"/>
    <s v="Scotland"/>
    <s v="Workplace Projects"/>
    <n v="0"/>
    <n v="43"/>
    <n v="43"/>
    <n v="37"/>
    <x v="30"/>
    <n v="0"/>
    <n v="0"/>
    <n v="1.9"/>
    <n v="0.93300000000000005"/>
    <n v="0.99099999999999999"/>
    <n v="4"/>
    <n v="0.77700000000000002"/>
    <n v="0.86"/>
    <x v="0"/>
    <x v="3"/>
    <s v="North"/>
    <s v="Below Target"/>
    <s v="Met"/>
    <s v="Met"/>
    <s v="Met"/>
    <s v="Met"/>
  </r>
  <r>
    <s v="OPS-100061"/>
    <x v="2"/>
    <s v="North East"/>
    <s v="Workplace Services"/>
    <n v="23"/>
    <n v="38"/>
    <n v="61"/>
    <n v="50"/>
    <x v="18"/>
    <n v="0"/>
    <n v="0"/>
    <n v="2.6"/>
    <n v="0.89300000000000002"/>
    <n v="0.99099999999999999"/>
    <n v="4.0999999999999996"/>
    <n v="0.69199999999999995"/>
    <n v="0.82"/>
    <x v="1"/>
    <x v="0"/>
    <s v="North"/>
    <s v="Below Target"/>
    <s v="Below Target"/>
    <s v="Met"/>
    <s v="Met"/>
    <s v="Below Target"/>
  </r>
  <r>
    <s v="OPS-100062"/>
    <x v="2"/>
    <s v="North East"/>
    <s v="Facilities Response"/>
    <n v="0"/>
    <n v="39"/>
    <n v="39"/>
    <n v="39"/>
    <x v="5"/>
    <n v="0"/>
    <n v="0"/>
    <n v="1"/>
    <n v="0.93600000000000005"/>
    <n v="0.996"/>
    <n v="4.5999999999999996"/>
    <n v="0.70599999999999996"/>
    <n v="1"/>
    <x v="1"/>
    <x v="1"/>
    <s v="North"/>
    <s v="Met"/>
    <s v="Met"/>
    <s v="Met"/>
    <s v="Met"/>
    <s v="Met"/>
  </r>
  <r>
    <s v="OPS-100063"/>
    <x v="2"/>
    <s v="North East"/>
    <s v="Estates Support"/>
    <n v="37"/>
    <n v="47"/>
    <n v="84"/>
    <n v="18"/>
    <x v="31"/>
    <n v="0"/>
    <n v="0"/>
    <n v="6"/>
    <n v="0.6"/>
    <n v="0.97399999999999998"/>
    <n v="2.5"/>
    <n v="0.70899999999999996"/>
    <n v="0.214"/>
    <x v="1"/>
    <x v="2"/>
    <s v="North"/>
    <s v="Below Target"/>
    <s v="Below Target"/>
    <s v="Met"/>
    <s v="Below Target"/>
    <s v="Below Target"/>
  </r>
  <r>
    <s v="OPS-100064"/>
    <x v="2"/>
    <s v="North East"/>
    <s v="Workplace Projects"/>
    <n v="12"/>
    <n v="30"/>
    <n v="42"/>
    <n v="26"/>
    <x v="32"/>
    <n v="1"/>
    <n v="1"/>
    <n v="2.2000000000000002"/>
    <n v="0.76400000000000001"/>
    <n v="0.95499999999999996"/>
    <n v="3.9"/>
    <n v="0.77400000000000002"/>
    <n v="0.61899999999999999"/>
    <x v="1"/>
    <x v="3"/>
    <s v="North"/>
    <s v="Below Target"/>
    <s v="Below Target"/>
    <s v="Met"/>
    <s v="Met"/>
    <s v="Below Target"/>
  </r>
  <r>
    <s v="OPS-100065"/>
    <x v="2"/>
    <s v="North West"/>
    <s v="Workplace Services"/>
    <n v="11"/>
    <n v="45"/>
    <n v="56"/>
    <n v="33"/>
    <x v="17"/>
    <n v="0"/>
    <n v="0"/>
    <n v="3.5"/>
    <n v="0.82699999999999996"/>
    <n v="0.97499999999999998"/>
    <n v="3.6"/>
    <n v="0.77900000000000003"/>
    <n v="0.58899999999999997"/>
    <x v="2"/>
    <x v="0"/>
    <s v="North"/>
    <s v="Below Target"/>
    <s v="Below Target"/>
    <s v="Met"/>
    <s v="Below Target"/>
    <s v="Below Target"/>
  </r>
  <r>
    <s v="OPS-100066"/>
    <x v="2"/>
    <s v="North West"/>
    <s v="Facilities Response"/>
    <n v="48"/>
    <n v="38"/>
    <n v="86"/>
    <n v="28"/>
    <x v="33"/>
    <n v="0"/>
    <n v="0"/>
    <n v="6.4"/>
    <n v="0.629"/>
    <n v="0.98599999999999999"/>
    <n v="2.6"/>
    <n v="0.78300000000000003"/>
    <n v="0.32600000000000001"/>
    <x v="2"/>
    <x v="1"/>
    <s v="North"/>
    <s v="Below Target"/>
    <s v="Below Target"/>
    <s v="Met"/>
    <s v="Below Target"/>
    <s v="Below Target"/>
  </r>
  <r>
    <s v="OPS-100067"/>
    <x v="2"/>
    <s v="North West"/>
    <s v="Estates Support"/>
    <n v="49"/>
    <n v="36"/>
    <n v="85"/>
    <n v="16"/>
    <x v="34"/>
    <n v="0"/>
    <n v="0"/>
    <n v="6.9"/>
    <n v="0.6"/>
    <n v="0.98899999999999999"/>
    <n v="2.5"/>
    <n v="0.66700000000000004"/>
    <n v="0.188"/>
    <x v="2"/>
    <x v="2"/>
    <s v="North"/>
    <s v="Below Target"/>
    <s v="Below Target"/>
    <s v="Met"/>
    <s v="Below Target"/>
    <s v="Below Target"/>
  </r>
  <r>
    <s v="OPS-100068"/>
    <x v="2"/>
    <s v="North West"/>
    <s v="Workplace Projects"/>
    <n v="0"/>
    <n v="30"/>
    <n v="30"/>
    <n v="30"/>
    <x v="5"/>
    <n v="0"/>
    <n v="0"/>
    <n v="1.1000000000000001"/>
    <n v="0.98499999999999999"/>
    <n v="1"/>
    <n v="4.2"/>
    <n v="0.72299999999999998"/>
    <n v="1"/>
    <x v="2"/>
    <x v="3"/>
    <s v="North"/>
    <s v="Met"/>
    <s v="Met"/>
    <s v="Met"/>
    <s v="Met"/>
    <s v="Met"/>
  </r>
  <r>
    <s v="OPS-100069"/>
    <x v="2"/>
    <s v="Midlands"/>
    <s v="Workplace Services"/>
    <n v="0"/>
    <n v="54"/>
    <n v="54"/>
    <n v="42"/>
    <x v="14"/>
    <n v="0"/>
    <n v="0"/>
    <n v="2.8"/>
    <n v="0.90900000000000003"/>
    <n v="0.98199999999999998"/>
    <n v="4.4000000000000004"/>
    <n v="0.81399999999999995"/>
    <n v="0.77800000000000002"/>
    <x v="3"/>
    <x v="0"/>
    <s v="Central"/>
    <s v="Below Target"/>
    <s v="Below Target"/>
    <s v="Met"/>
    <s v="Met"/>
    <s v="Below Target"/>
  </r>
  <r>
    <s v="OPS-100070"/>
    <x v="2"/>
    <s v="Midlands"/>
    <s v="Facilities Response"/>
    <n v="18"/>
    <n v="52"/>
    <n v="70"/>
    <n v="26"/>
    <x v="35"/>
    <n v="1"/>
    <n v="0"/>
    <n v="5.0999999999999996"/>
    <n v="0.65100000000000002"/>
    <n v="0.98499999999999999"/>
    <n v="2.9"/>
    <n v="0.78800000000000003"/>
    <n v="0.371"/>
    <x v="3"/>
    <x v="1"/>
    <s v="Central"/>
    <s v="Below Target"/>
    <s v="Below Target"/>
    <s v="Met"/>
    <s v="Below Target"/>
    <s v="Below Target"/>
  </r>
  <r>
    <s v="OPS-100071"/>
    <x v="2"/>
    <s v="Midlands"/>
    <s v="Estates Support"/>
    <n v="8"/>
    <n v="26"/>
    <n v="34"/>
    <n v="34"/>
    <x v="5"/>
    <n v="0"/>
    <n v="0"/>
    <n v="1.5"/>
    <n v="0.96399999999999997"/>
    <n v="0.99399999999999999"/>
    <n v="4.7"/>
    <n v="0.78800000000000003"/>
    <n v="1"/>
    <x v="3"/>
    <x v="2"/>
    <s v="Central"/>
    <s v="Met"/>
    <s v="Met"/>
    <s v="Met"/>
    <s v="Met"/>
    <s v="Met"/>
  </r>
  <r>
    <s v="OPS-100072"/>
    <x v="2"/>
    <s v="Midlands"/>
    <s v="Workplace Projects"/>
    <n v="0"/>
    <n v="21"/>
    <n v="21"/>
    <n v="21"/>
    <x v="5"/>
    <n v="0"/>
    <n v="0"/>
    <n v="1.4"/>
    <n v="0.94399999999999995"/>
    <n v="1"/>
    <n v="4.5"/>
    <n v="0.72"/>
    <n v="1"/>
    <x v="3"/>
    <x v="3"/>
    <s v="Central"/>
    <s v="Met"/>
    <s v="Met"/>
    <s v="Met"/>
    <s v="Met"/>
    <s v="Met"/>
  </r>
  <r>
    <s v="OPS-100073"/>
    <x v="2"/>
    <s v="South West"/>
    <s v="Workplace Services"/>
    <n v="50"/>
    <n v="29"/>
    <n v="79"/>
    <n v="23"/>
    <x v="36"/>
    <n v="1"/>
    <n v="0"/>
    <n v="5.8"/>
    <n v="0.63600000000000001"/>
    <n v="0.96899999999999997"/>
    <n v="2.7"/>
    <n v="0.70299999999999996"/>
    <n v="0.29099999999999998"/>
    <x v="4"/>
    <x v="0"/>
    <s v="South"/>
    <s v="Below Target"/>
    <s v="Below Target"/>
    <s v="Met"/>
    <s v="Below Target"/>
    <s v="Below Target"/>
  </r>
  <r>
    <s v="OPS-100074"/>
    <x v="2"/>
    <s v="South West"/>
    <s v="Facilities Response"/>
    <n v="0"/>
    <n v="26"/>
    <n v="26"/>
    <n v="26"/>
    <x v="5"/>
    <n v="0"/>
    <n v="0"/>
    <n v="1.9"/>
    <n v="0.997"/>
    <n v="0.999"/>
    <n v="4.7"/>
    <n v="0.68899999999999995"/>
    <n v="1"/>
    <x v="4"/>
    <x v="1"/>
    <s v="South"/>
    <s v="Met"/>
    <s v="Met"/>
    <s v="Met"/>
    <s v="Met"/>
    <s v="Met"/>
  </r>
  <r>
    <s v="OPS-100075"/>
    <x v="2"/>
    <s v="South West"/>
    <s v="Estates Support"/>
    <n v="0"/>
    <n v="50"/>
    <n v="50"/>
    <n v="50"/>
    <x v="5"/>
    <n v="0"/>
    <n v="0"/>
    <n v="1.6"/>
    <n v="0.96599999999999997"/>
    <n v="1"/>
    <n v="4.0999999999999996"/>
    <n v="0.64900000000000002"/>
    <n v="1"/>
    <x v="4"/>
    <x v="2"/>
    <s v="South"/>
    <s v="Met"/>
    <s v="Met"/>
    <s v="Met"/>
    <s v="Met"/>
    <s v="Met"/>
  </r>
  <r>
    <s v="OPS-100076"/>
    <x v="2"/>
    <s v="South West"/>
    <s v="Workplace Projects"/>
    <n v="0"/>
    <n v="45"/>
    <n v="45"/>
    <n v="45"/>
    <x v="5"/>
    <n v="0"/>
    <n v="0"/>
    <n v="1.4"/>
    <n v="1"/>
    <n v="0.97"/>
    <n v="4.2"/>
    <n v="0.67300000000000004"/>
    <n v="1"/>
    <x v="4"/>
    <x v="3"/>
    <s v="South"/>
    <s v="Met"/>
    <s v="Met"/>
    <s v="Met"/>
    <s v="Met"/>
    <s v="Met"/>
  </r>
  <r>
    <s v="OPS-100077"/>
    <x v="2"/>
    <s v="South East"/>
    <s v="Workplace Services"/>
    <n v="0"/>
    <n v="52"/>
    <n v="52"/>
    <n v="52"/>
    <x v="5"/>
    <n v="0"/>
    <n v="0"/>
    <n v="1.1000000000000001"/>
    <n v="0.97099999999999997"/>
    <n v="0.99299999999999999"/>
    <n v="4.5999999999999996"/>
    <n v="0.66900000000000004"/>
    <n v="1"/>
    <x v="5"/>
    <x v="0"/>
    <s v="South"/>
    <s v="Met"/>
    <s v="Met"/>
    <s v="Met"/>
    <s v="Met"/>
    <s v="Met"/>
  </r>
  <r>
    <s v="OPS-100078"/>
    <x v="2"/>
    <s v="South East"/>
    <s v="Facilities Response"/>
    <n v="73"/>
    <n v="42"/>
    <n v="115"/>
    <n v="18"/>
    <x v="37"/>
    <n v="0"/>
    <n v="0"/>
    <n v="8"/>
    <n v="0.6"/>
    <n v="0.996"/>
    <n v="2.5"/>
    <n v="0.751"/>
    <n v="0.157"/>
    <x v="5"/>
    <x v="1"/>
    <s v="South"/>
    <s v="Below Target"/>
    <s v="Below Target"/>
    <s v="Met"/>
    <s v="Below Target"/>
    <s v="Below Target"/>
  </r>
  <r>
    <s v="OPS-100079"/>
    <x v="2"/>
    <s v="South East"/>
    <s v="Estates Support"/>
    <n v="13"/>
    <n v="55"/>
    <n v="68"/>
    <n v="51"/>
    <x v="4"/>
    <n v="0"/>
    <n v="0"/>
    <n v="2.8"/>
    <n v="0.86799999999999999"/>
    <n v="0.995"/>
    <n v="3.8"/>
    <n v="0.69499999999999995"/>
    <n v="0.75"/>
    <x v="5"/>
    <x v="2"/>
    <s v="South"/>
    <s v="Below Target"/>
    <s v="Below Target"/>
    <s v="Met"/>
    <s v="Met"/>
    <s v="Below Target"/>
  </r>
  <r>
    <s v="OPS-100080"/>
    <x v="2"/>
    <s v="South East"/>
    <s v="Workplace Projects"/>
    <n v="17"/>
    <n v="40"/>
    <n v="57"/>
    <n v="21"/>
    <x v="15"/>
    <n v="0"/>
    <n v="0"/>
    <n v="4.0999999999999996"/>
    <n v="0.748"/>
    <n v="1"/>
    <n v="3.2"/>
    <n v="0.71899999999999997"/>
    <n v="0.36799999999999999"/>
    <x v="5"/>
    <x v="3"/>
    <s v="South"/>
    <s v="Below Target"/>
    <s v="Below Target"/>
    <s v="Met"/>
    <s v="Below Target"/>
    <s v="Below Target"/>
  </r>
  <r>
    <s v="OPS-100081"/>
    <x v="2"/>
    <s v="Wales"/>
    <s v="Workplace Services"/>
    <n v="46"/>
    <n v="43"/>
    <n v="89"/>
    <n v="23"/>
    <x v="31"/>
    <n v="0"/>
    <n v="0"/>
    <n v="6.2"/>
    <n v="0.6"/>
    <n v="1"/>
    <n v="2.8"/>
    <n v="0.77100000000000002"/>
    <n v="0.25800000000000001"/>
    <x v="6"/>
    <x v="0"/>
    <s v="Wales"/>
    <s v="Below Target"/>
    <s v="Below Target"/>
    <s v="Met"/>
    <s v="Below Target"/>
    <s v="Below Target"/>
  </r>
  <r>
    <s v="OPS-100082"/>
    <x v="2"/>
    <s v="Wales"/>
    <s v="Facilities Response"/>
    <n v="26"/>
    <n v="26"/>
    <n v="52"/>
    <n v="31"/>
    <x v="38"/>
    <n v="0"/>
    <n v="0"/>
    <n v="2.8"/>
    <n v="0.84899999999999998"/>
    <n v="0.97099999999999997"/>
    <n v="4.0999999999999996"/>
    <n v="0.70599999999999996"/>
    <n v="0.59599999999999997"/>
    <x v="6"/>
    <x v="1"/>
    <s v="Wales"/>
    <s v="Below Target"/>
    <s v="Below Target"/>
    <s v="Met"/>
    <s v="Met"/>
    <s v="Below Target"/>
  </r>
  <r>
    <s v="OPS-100083"/>
    <x v="2"/>
    <s v="Wales"/>
    <s v="Estates Support"/>
    <n v="40"/>
    <n v="29"/>
    <n v="69"/>
    <n v="34"/>
    <x v="39"/>
    <n v="0"/>
    <n v="0"/>
    <n v="4.5"/>
    <n v="0.76800000000000002"/>
    <n v="1"/>
    <n v="3.4"/>
    <n v="0.755"/>
    <n v="0.49299999999999999"/>
    <x v="6"/>
    <x v="2"/>
    <s v="Wales"/>
    <s v="Below Target"/>
    <s v="Below Target"/>
    <s v="Met"/>
    <s v="Below Target"/>
    <s v="Below Target"/>
  </r>
  <r>
    <s v="OPS-100084"/>
    <x v="2"/>
    <s v="Wales"/>
    <s v="Workplace Projects"/>
    <n v="0"/>
    <n v="11"/>
    <n v="11"/>
    <n v="11"/>
    <x v="5"/>
    <n v="0"/>
    <n v="0"/>
    <n v="1"/>
    <n v="0.93899999999999995"/>
    <n v="0.97899999999999998"/>
    <n v="4.5"/>
    <n v="0.74"/>
    <n v="1"/>
    <x v="6"/>
    <x v="3"/>
    <s v="Wales"/>
    <s v="Met"/>
    <s v="Met"/>
    <s v="Met"/>
    <s v="Met"/>
    <s v="Met"/>
  </r>
  <r>
    <s v="OPS-100085"/>
    <x v="3"/>
    <s v="Scotland"/>
    <s v="Workplace Services"/>
    <n v="31"/>
    <n v="36"/>
    <n v="67"/>
    <n v="33"/>
    <x v="2"/>
    <n v="0"/>
    <n v="0"/>
    <n v="3.7"/>
    <n v="0.75900000000000001"/>
    <n v="0.996"/>
    <n v="3.4"/>
    <n v="0.70499999999999996"/>
    <n v="0.49299999999999999"/>
    <x v="0"/>
    <x v="0"/>
    <s v="North"/>
    <s v="Below Target"/>
    <s v="Below Target"/>
    <s v="Met"/>
    <s v="Below Target"/>
    <s v="Below Target"/>
  </r>
  <r>
    <s v="OPS-100086"/>
    <x v="3"/>
    <s v="Scotland"/>
    <s v="Facilities Response"/>
    <n v="0"/>
    <n v="53"/>
    <n v="53"/>
    <n v="53"/>
    <x v="5"/>
    <n v="0"/>
    <n v="0"/>
    <n v="1.5"/>
    <n v="0.94899999999999995"/>
    <n v="0.98699999999999999"/>
    <n v="4.5"/>
    <n v="0.71"/>
    <n v="1"/>
    <x v="0"/>
    <x v="1"/>
    <s v="North"/>
    <s v="Met"/>
    <s v="Met"/>
    <s v="Met"/>
    <s v="Met"/>
    <s v="Met"/>
  </r>
  <r>
    <s v="OPS-100087"/>
    <x v="3"/>
    <s v="Scotland"/>
    <s v="Estates Support"/>
    <n v="45"/>
    <n v="47"/>
    <n v="92"/>
    <n v="41"/>
    <x v="40"/>
    <n v="0"/>
    <n v="0"/>
    <n v="5.3"/>
    <n v="0.627"/>
    <n v="0.98799999999999999"/>
    <n v="2.9"/>
    <n v="0.78600000000000003"/>
    <n v="0.44600000000000001"/>
    <x v="0"/>
    <x v="2"/>
    <s v="North"/>
    <s v="Below Target"/>
    <s v="Below Target"/>
    <s v="Met"/>
    <s v="Below Target"/>
    <s v="Below Target"/>
  </r>
  <r>
    <s v="OPS-100088"/>
    <x v="3"/>
    <s v="Scotland"/>
    <s v="Workplace Projects"/>
    <n v="6"/>
    <n v="32"/>
    <n v="38"/>
    <n v="38"/>
    <x v="5"/>
    <n v="1"/>
    <n v="0"/>
    <n v="2"/>
    <n v="0.93200000000000005"/>
    <n v="0.96199999999999997"/>
    <n v="4.7"/>
    <n v="0.77700000000000002"/>
    <n v="1"/>
    <x v="0"/>
    <x v="3"/>
    <s v="North"/>
    <s v="Met"/>
    <s v="Met"/>
    <s v="Met"/>
    <s v="Met"/>
    <s v="Met"/>
  </r>
  <r>
    <s v="OPS-100089"/>
    <x v="3"/>
    <s v="North East"/>
    <s v="Workplace Services"/>
    <n v="11"/>
    <n v="42"/>
    <n v="53"/>
    <n v="38"/>
    <x v="8"/>
    <n v="0"/>
    <n v="0"/>
    <n v="2.5"/>
    <n v="0.88"/>
    <n v="0.97799999999999998"/>
    <n v="4.0999999999999996"/>
    <n v="0.69199999999999995"/>
    <n v="0.71699999999999997"/>
    <x v="1"/>
    <x v="0"/>
    <s v="North"/>
    <s v="Below Target"/>
    <s v="Below Target"/>
    <s v="Met"/>
    <s v="Met"/>
    <s v="Below Target"/>
  </r>
  <r>
    <s v="OPS-100090"/>
    <x v="3"/>
    <s v="North East"/>
    <s v="Facilities Response"/>
    <n v="0"/>
    <n v="43"/>
    <n v="43"/>
    <n v="43"/>
    <x v="5"/>
    <n v="0"/>
    <n v="0"/>
    <n v="1.6"/>
    <n v="1"/>
    <n v="0.98899999999999999"/>
    <n v="4.8"/>
    <n v="0.70599999999999996"/>
    <n v="1"/>
    <x v="1"/>
    <x v="1"/>
    <s v="North"/>
    <s v="Met"/>
    <s v="Met"/>
    <s v="Met"/>
    <s v="Met"/>
    <s v="Met"/>
  </r>
  <r>
    <s v="OPS-100091"/>
    <x v="3"/>
    <s v="North East"/>
    <s v="Estates Support"/>
    <n v="66"/>
    <n v="68"/>
    <n v="134"/>
    <n v="20"/>
    <x v="41"/>
    <n v="0"/>
    <n v="0"/>
    <n v="8"/>
    <n v="0.6"/>
    <n v="0.97799999999999998"/>
    <n v="2.5"/>
    <n v="0.70899999999999996"/>
    <n v="0.14899999999999999"/>
    <x v="1"/>
    <x v="2"/>
    <s v="North"/>
    <s v="Below Target"/>
    <s v="Below Target"/>
    <s v="Met"/>
    <s v="Below Target"/>
    <s v="Below Target"/>
  </r>
  <r>
    <s v="OPS-100092"/>
    <x v="3"/>
    <s v="North East"/>
    <s v="Workplace Projects"/>
    <n v="16"/>
    <n v="22"/>
    <n v="38"/>
    <n v="31"/>
    <x v="42"/>
    <n v="0"/>
    <n v="0"/>
    <n v="2.5"/>
    <n v="0.92100000000000004"/>
    <n v="1"/>
    <n v="4.0999999999999996"/>
    <n v="0.77400000000000002"/>
    <n v="0.81599999999999995"/>
    <x v="1"/>
    <x v="3"/>
    <s v="North"/>
    <s v="Below Target"/>
    <s v="Met"/>
    <s v="Met"/>
    <s v="Met"/>
    <s v="Met"/>
  </r>
  <r>
    <s v="OPS-100093"/>
    <x v="3"/>
    <s v="North West"/>
    <s v="Workplace Services"/>
    <n v="23"/>
    <n v="49"/>
    <n v="72"/>
    <n v="36"/>
    <x v="15"/>
    <n v="0"/>
    <n v="0"/>
    <n v="4.9000000000000004"/>
    <n v="0.78"/>
    <n v="0.97399999999999998"/>
    <n v="3.1"/>
    <n v="0.77900000000000003"/>
    <n v="0.5"/>
    <x v="2"/>
    <x v="0"/>
    <s v="North"/>
    <s v="Below Target"/>
    <s v="Below Target"/>
    <s v="Met"/>
    <s v="Below Target"/>
    <s v="Below Target"/>
  </r>
  <r>
    <s v="OPS-100094"/>
    <x v="3"/>
    <s v="North West"/>
    <s v="Facilities Response"/>
    <n v="58"/>
    <n v="40"/>
    <n v="98"/>
    <n v="28"/>
    <x v="43"/>
    <n v="0"/>
    <n v="0"/>
    <n v="7.1"/>
    <n v="0.6"/>
    <n v="0.97899999999999998"/>
    <n v="2.5"/>
    <n v="0.78300000000000003"/>
    <n v="0.28599999999999998"/>
    <x v="2"/>
    <x v="1"/>
    <s v="North"/>
    <s v="Below Target"/>
    <s v="Below Target"/>
    <s v="Met"/>
    <s v="Below Target"/>
    <s v="Below Target"/>
  </r>
  <r>
    <s v="OPS-100095"/>
    <x v="3"/>
    <s v="North West"/>
    <s v="Estates Support"/>
    <n v="69"/>
    <n v="54"/>
    <n v="123"/>
    <n v="19"/>
    <x v="44"/>
    <n v="0"/>
    <n v="0"/>
    <n v="8"/>
    <n v="0.6"/>
    <n v="0.98099999999999998"/>
    <n v="2.5"/>
    <n v="0.66700000000000004"/>
    <n v="0.154"/>
    <x v="2"/>
    <x v="2"/>
    <s v="North"/>
    <s v="Below Target"/>
    <s v="Below Target"/>
    <s v="Met"/>
    <s v="Below Target"/>
    <s v="Below Target"/>
  </r>
  <r>
    <s v="OPS-100096"/>
    <x v="3"/>
    <s v="North West"/>
    <s v="Workplace Projects"/>
    <n v="0"/>
    <n v="24"/>
    <n v="24"/>
    <n v="24"/>
    <x v="5"/>
    <n v="0"/>
    <n v="0"/>
    <n v="1.7"/>
    <n v="0.99"/>
    <n v="0.995"/>
    <n v="4.4000000000000004"/>
    <n v="0.72299999999999998"/>
    <n v="1"/>
    <x v="2"/>
    <x v="3"/>
    <s v="North"/>
    <s v="Met"/>
    <s v="Met"/>
    <s v="Met"/>
    <s v="Met"/>
    <s v="Met"/>
  </r>
  <r>
    <s v="OPS-100097"/>
    <x v="3"/>
    <s v="Midlands"/>
    <s v="Workplace Services"/>
    <n v="12"/>
    <n v="35"/>
    <n v="47"/>
    <n v="47"/>
    <x v="5"/>
    <n v="0"/>
    <n v="0"/>
    <n v="1.3"/>
    <n v="0.95299999999999996"/>
    <n v="0.999"/>
    <n v="4.5999999999999996"/>
    <n v="0.81399999999999995"/>
    <n v="1"/>
    <x v="3"/>
    <x v="0"/>
    <s v="Central"/>
    <s v="Met"/>
    <s v="Met"/>
    <s v="Met"/>
    <s v="Met"/>
    <s v="Met"/>
  </r>
  <r>
    <s v="OPS-100098"/>
    <x v="3"/>
    <s v="Midlands"/>
    <s v="Facilities Response"/>
    <n v="44"/>
    <n v="37"/>
    <n v="81"/>
    <n v="34"/>
    <x v="45"/>
    <n v="0"/>
    <n v="0"/>
    <n v="5.6"/>
    <n v="0.68799999999999994"/>
    <n v="0.98799999999999999"/>
    <n v="3.1"/>
    <n v="0.78800000000000003"/>
    <n v="0.42"/>
    <x v="3"/>
    <x v="1"/>
    <s v="Central"/>
    <s v="Below Target"/>
    <s v="Below Target"/>
    <s v="Met"/>
    <s v="Below Target"/>
    <s v="Below Target"/>
  </r>
  <r>
    <s v="OPS-100099"/>
    <x v="3"/>
    <s v="Midlands"/>
    <s v="Estates Support"/>
    <n v="0"/>
    <n v="40"/>
    <n v="40"/>
    <n v="35"/>
    <x v="46"/>
    <n v="0"/>
    <n v="0"/>
    <n v="1.8"/>
    <n v="0.94099999999999995"/>
    <n v="0.97599999999999998"/>
    <n v="4.4000000000000004"/>
    <n v="0.78800000000000003"/>
    <n v="0.875"/>
    <x v="3"/>
    <x v="2"/>
    <s v="Central"/>
    <s v="Below Target"/>
    <s v="Met"/>
    <s v="Met"/>
    <s v="Met"/>
    <s v="Met"/>
  </r>
  <r>
    <s v="OPS-100100"/>
    <x v="3"/>
    <s v="Midlands"/>
    <s v="Workplace Projects"/>
    <n v="0"/>
    <n v="32"/>
    <n v="32"/>
    <n v="32"/>
    <x v="5"/>
    <n v="0"/>
    <n v="0"/>
    <n v="1.3"/>
    <n v="0.94399999999999995"/>
    <n v="0.97499999999999998"/>
    <n v="5"/>
    <n v="0.72"/>
    <n v="1"/>
    <x v="3"/>
    <x v="3"/>
    <s v="Central"/>
    <s v="Met"/>
    <s v="Met"/>
    <s v="Met"/>
    <s v="Met"/>
    <s v="Met"/>
  </r>
  <r>
    <s v="OPS-100101"/>
    <x v="3"/>
    <s v="South West"/>
    <s v="Workplace Services"/>
    <n v="56"/>
    <n v="34"/>
    <n v="90"/>
    <n v="28"/>
    <x v="47"/>
    <n v="0"/>
    <n v="0"/>
    <n v="6.6"/>
    <n v="0.61"/>
    <n v="0.96599999999999997"/>
    <n v="2.5"/>
    <n v="0.70299999999999996"/>
    <n v="0.311"/>
    <x v="4"/>
    <x v="0"/>
    <s v="South"/>
    <s v="Below Target"/>
    <s v="Below Target"/>
    <s v="Met"/>
    <s v="Below Target"/>
    <s v="Below Target"/>
  </r>
  <r>
    <s v="OPS-100102"/>
    <x v="3"/>
    <s v="South West"/>
    <s v="Facilities Response"/>
    <n v="0"/>
    <n v="55"/>
    <n v="55"/>
    <n v="46"/>
    <x v="48"/>
    <n v="1"/>
    <n v="0"/>
    <n v="2.2999999999999998"/>
    <n v="0.92200000000000004"/>
    <n v="0.998"/>
    <n v="4.2"/>
    <n v="0.68899999999999995"/>
    <n v="0.83599999999999997"/>
    <x v="4"/>
    <x v="1"/>
    <s v="South"/>
    <s v="Below Target"/>
    <s v="Met"/>
    <s v="Met"/>
    <s v="Met"/>
    <s v="Met"/>
  </r>
  <r>
    <s v="OPS-100103"/>
    <x v="3"/>
    <s v="South West"/>
    <s v="Estates Support"/>
    <n v="0"/>
    <n v="48"/>
    <n v="48"/>
    <n v="48"/>
    <x v="5"/>
    <n v="0"/>
    <n v="0"/>
    <n v="1.2"/>
    <n v="0.95099999999999996"/>
    <n v="0.996"/>
    <n v="4.5999999999999996"/>
    <n v="0.64900000000000002"/>
    <n v="1"/>
    <x v="4"/>
    <x v="2"/>
    <s v="South"/>
    <s v="Met"/>
    <s v="Met"/>
    <s v="Met"/>
    <s v="Met"/>
    <s v="Met"/>
  </r>
  <r>
    <s v="OPS-100104"/>
    <x v="3"/>
    <s v="South West"/>
    <s v="Workplace Projects"/>
    <n v="0"/>
    <n v="30"/>
    <n v="30"/>
    <n v="30"/>
    <x v="5"/>
    <n v="1"/>
    <n v="0"/>
    <n v="1.1000000000000001"/>
    <n v="0.94599999999999995"/>
    <n v="0.97499999999999998"/>
    <n v="4.4000000000000004"/>
    <n v="0.67300000000000004"/>
    <n v="1"/>
    <x v="4"/>
    <x v="3"/>
    <s v="South"/>
    <s v="Met"/>
    <s v="Met"/>
    <s v="Met"/>
    <s v="Met"/>
    <s v="Met"/>
  </r>
  <r>
    <s v="OPS-100105"/>
    <x v="3"/>
    <s v="South East"/>
    <s v="Workplace Services"/>
    <n v="0"/>
    <n v="51"/>
    <n v="51"/>
    <n v="50"/>
    <x v="3"/>
    <n v="0"/>
    <n v="0"/>
    <n v="1.5"/>
    <n v="0.96699999999999997"/>
    <n v="0.98899999999999999"/>
    <n v="4.5999999999999996"/>
    <n v="0.66900000000000004"/>
    <n v="0.98"/>
    <x v="5"/>
    <x v="0"/>
    <s v="South"/>
    <s v="Met"/>
    <s v="Met"/>
    <s v="Met"/>
    <s v="Met"/>
    <s v="Met"/>
  </r>
  <r>
    <s v="OPS-100106"/>
    <x v="3"/>
    <s v="South East"/>
    <s v="Facilities Response"/>
    <n v="97"/>
    <n v="50"/>
    <n v="147"/>
    <n v="20"/>
    <x v="49"/>
    <n v="1"/>
    <n v="0"/>
    <n v="8"/>
    <n v="0.6"/>
    <n v="0.996"/>
    <n v="2.5"/>
    <n v="0.751"/>
    <n v="0.13600000000000001"/>
    <x v="5"/>
    <x v="1"/>
    <s v="South"/>
    <s v="Below Target"/>
    <s v="Below Target"/>
    <s v="Met"/>
    <s v="Below Target"/>
    <s v="Below Target"/>
  </r>
  <r>
    <s v="OPS-100107"/>
    <x v="3"/>
    <s v="South East"/>
    <s v="Estates Support"/>
    <n v="17"/>
    <n v="49"/>
    <n v="66"/>
    <n v="44"/>
    <x v="50"/>
    <n v="0"/>
    <n v="0"/>
    <n v="3.3"/>
    <n v="0.79500000000000004"/>
    <n v="1"/>
    <n v="3.7"/>
    <n v="0.69499999999999995"/>
    <n v="0.66700000000000004"/>
    <x v="5"/>
    <x v="2"/>
    <s v="South"/>
    <s v="Below Target"/>
    <s v="Below Target"/>
    <s v="Met"/>
    <s v="Below Target"/>
    <s v="Below Target"/>
  </r>
  <r>
    <s v="OPS-100108"/>
    <x v="3"/>
    <s v="South East"/>
    <s v="Workplace Projects"/>
    <n v="36"/>
    <n v="35"/>
    <n v="71"/>
    <n v="21"/>
    <x v="22"/>
    <n v="1"/>
    <n v="0"/>
    <n v="5.4"/>
    <n v="0.66600000000000004"/>
    <n v="0.98299999999999998"/>
    <n v="2.7"/>
    <n v="0.71899999999999997"/>
    <n v="0.29599999999999999"/>
    <x v="5"/>
    <x v="3"/>
    <s v="South"/>
    <s v="Below Target"/>
    <s v="Below Target"/>
    <s v="Met"/>
    <s v="Below Target"/>
    <s v="Below Target"/>
  </r>
  <r>
    <s v="OPS-100109"/>
    <x v="3"/>
    <s v="Wales"/>
    <s v="Workplace Services"/>
    <n v="66"/>
    <n v="31"/>
    <n v="97"/>
    <n v="24"/>
    <x v="23"/>
    <n v="0"/>
    <n v="0"/>
    <n v="7.1"/>
    <n v="0.6"/>
    <n v="1"/>
    <n v="2.5"/>
    <n v="0.77100000000000002"/>
    <n v="0.247"/>
    <x v="6"/>
    <x v="0"/>
    <s v="Wales"/>
    <s v="Below Target"/>
    <s v="Below Target"/>
    <s v="Met"/>
    <s v="Below Target"/>
    <s v="Below Target"/>
  </r>
  <r>
    <s v="OPS-100110"/>
    <x v="3"/>
    <s v="Wales"/>
    <s v="Facilities Response"/>
    <n v="21"/>
    <n v="48"/>
    <n v="69"/>
    <n v="25"/>
    <x v="35"/>
    <n v="0"/>
    <n v="0"/>
    <n v="5.0999999999999996"/>
    <n v="0.73099999999999998"/>
    <n v="0.98499999999999999"/>
    <n v="3.2"/>
    <n v="0.70599999999999996"/>
    <n v="0.36199999999999999"/>
    <x v="6"/>
    <x v="1"/>
    <s v="Wales"/>
    <s v="Below Target"/>
    <s v="Below Target"/>
    <s v="Met"/>
    <s v="Below Target"/>
    <s v="Below Target"/>
  </r>
  <r>
    <s v="OPS-100111"/>
    <x v="3"/>
    <s v="Wales"/>
    <s v="Estates Support"/>
    <n v="35"/>
    <n v="62"/>
    <n v="97"/>
    <n v="27"/>
    <x v="43"/>
    <n v="0"/>
    <n v="0"/>
    <n v="6.9"/>
    <n v="0.6"/>
    <n v="1"/>
    <n v="2.5"/>
    <n v="0.755"/>
    <n v="0.27800000000000002"/>
    <x v="6"/>
    <x v="2"/>
    <s v="Wales"/>
    <s v="Below Target"/>
    <s v="Below Target"/>
    <s v="Met"/>
    <s v="Below Target"/>
    <s v="Below Target"/>
  </r>
  <r>
    <s v="OPS-100112"/>
    <x v="3"/>
    <s v="Wales"/>
    <s v="Workplace Projects"/>
    <n v="0"/>
    <n v="24"/>
    <n v="24"/>
    <n v="24"/>
    <x v="5"/>
    <n v="0"/>
    <n v="0"/>
    <n v="1.8"/>
    <n v="0.96099999999999997"/>
    <n v="1"/>
    <n v="4.3"/>
    <n v="0.74"/>
    <n v="1"/>
    <x v="6"/>
    <x v="3"/>
    <s v="Wales"/>
    <s v="Met"/>
    <s v="Met"/>
    <s v="Met"/>
    <s v="Met"/>
    <s v="Met"/>
  </r>
  <r>
    <s v="OPS-100113"/>
    <x v="4"/>
    <s v="Scotland"/>
    <s v="Workplace Services"/>
    <n v="34"/>
    <n v="41"/>
    <n v="75"/>
    <n v="40"/>
    <x v="39"/>
    <n v="0"/>
    <n v="0"/>
    <n v="4.5999999999999996"/>
    <n v="0.78700000000000003"/>
    <n v="0.99"/>
    <n v="3.3"/>
    <n v="0.70499999999999996"/>
    <n v="0.53300000000000003"/>
    <x v="0"/>
    <x v="0"/>
    <s v="North"/>
    <s v="Below Target"/>
    <s v="Below Target"/>
    <s v="Met"/>
    <s v="Below Target"/>
    <s v="Below Target"/>
  </r>
  <r>
    <s v="OPS-100114"/>
    <x v="4"/>
    <s v="Scotland"/>
    <s v="Facilities Response"/>
    <n v="0"/>
    <n v="44"/>
    <n v="44"/>
    <n v="44"/>
    <x v="5"/>
    <n v="0"/>
    <n v="0"/>
    <n v="1.8"/>
    <n v="0.96299999999999997"/>
    <n v="0.96799999999999997"/>
    <n v="4.8"/>
    <n v="0.71"/>
    <n v="1"/>
    <x v="0"/>
    <x v="1"/>
    <s v="North"/>
    <s v="Met"/>
    <s v="Met"/>
    <s v="Met"/>
    <s v="Met"/>
    <s v="Met"/>
  </r>
  <r>
    <s v="OPS-100115"/>
    <x v="4"/>
    <s v="Scotland"/>
    <s v="Estates Support"/>
    <n v="51"/>
    <n v="31"/>
    <n v="82"/>
    <n v="31"/>
    <x v="40"/>
    <n v="0"/>
    <n v="0"/>
    <n v="5.7"/>
    <n v="0.69299999999999995"/>
    <n v="0.94399999999999995"/>
    <n v="2.7"/>
    <n v="0.78600000000000003"/>
    <n v="0.378"/>
    <x v="0"/>
    <x v="2"/>
    <s v="North"/>
    <s v="Below Target"/>
    <s v="Below Target"/>
    <s v="Below Target"/>
    <s v="Below Target"/>
    <s v="Below Target"/>
  </r>
  <r>
    <s v="OPS-100116"/>
    <x v="4"/>
    <s v="Scotland"/>
    <s v="Workplace Projects"/>
    <n v="0"/>
    <n v="32"/>
    <n v="32"/>
    <n v="32"/>
    <x v="5"/>
    <n v="0"/>
    <n v="0"/>
    <n v="1.4"/>
    <n v="0.95499999999999996"/>
    <n v="0.98599999999999999"/>
    <n v="4.5999999999999996"/>
    <n v="0.77700000000000002"/>
    <n v="1"/>
    <x v="0"/>
    <x v="3"/>
    <s v="North"/>
    <s v="Met"/>
    <s v="Met"/>
    <s v="Met"/>
    <s v="Met"/>
    <s v="Met"/>
  </r>
  <r>
    <s v="OPS-100117"/>
    <x v="4"/>
    <s v="North East"/>
    <s v="Workplace Services"/>
    <n v="15"/>
    <n v="30"/>
    <n v="45"/>
    <n v="45"/>
    <x v="5"/>
    <n v="0"/>
    <n v="0"/>
    <n v="0.8"/>
    <n v="0.93200000000000005"/>
    <n v="0.97399999999999998"/>
    <n v="4.5999999999999996"/>
    <n v="0.69199999999999995"/>
    <n v="1"/>
    <x v="1"/>
    <x v="0"/>
    <s v="North"/>
    <s v="Met"/>
    <s v="Met"/>
    <s v="Met"/>
    <s v="Met"/>
    <s v="Met"/>
  </r>
  <r>
    <s v="OPS-100118"/>
    <x v="4"/>
    <s v="North East"/>
    <s v="Facilities Response"/>
    <n v="0"/>
    <n v="37"/>
    <n v="37"/>
    <n v="37"/>
    <x v="5"/>
    <n v="0"/>
    <n v="0"/>
    <n v="1"/>
    <n v="0.93700000000000006"/>
    <n v="0.98499999999999999"/>
    <n v="4.5999999999999996"/>
    <n v="0.70599999999999996"/>
    <n v="1"/>
    <x v="1"/>
    <x v="1"/>
    <s v="North"/>
    <s v="Met"/>
    <s v="Met"/>
    <s v="Met"/>
    <s v="Met"/>
    <s v="Met"/>
  </r>
  <r>
    <s v="OPS-100119"/>
    <x v="4"/>
    <s v="North East"/>
    <s v="Estates Support"/>
    <n v="114"/>
    <n v="42"/>
    <n v="156"/>
    <n v="21"/>
    <x v="51"/>
    <n v="0"/>
    <n v="0"/>
    <n v="8"/>
    <n v="0.6"/>
    <n v="0.95899999999999996"/>
    <n v="2.5"/>
    <n v="0.70899999999999996"/>
    <n v="0.13500000000000001"/>
    <x v="1"/>
    <x v="2"/>
    <s v="North"/>
    <s v="Below Target"/>
    <s v="Below Target"/>
    <s v="Met"/>
    <s v="Below Target"/>
    <s v="Below Target"/>
  </r>
  <r>
    <s v="OPS-100120"/>
    <x v="4"/>
    <s v="North East"/>
    <s v="Workplace Projects"/>
    <n v="7"/>
    <n v="30"/>
    <n v="37"/>
    <n v="28"/>
    <x v="48"/>
    <n v="0"/>
    <n v="0"/>
    <n v="2.5"/>
    <n v="0.86199999999999999"/>
    <n v="0.99099999999999999"/>
    <n v="4.0999999999999996"/>
    <n v="0.77400000000000002"/>
    <n v="0.75700000000000001"/>
    <x v="1"/>
    <x v="3"/>
    <s v="North"/>
    <s v="Below Target"/>
    <s v="Below Target"/>
    <s v="Met"/>
    <s v="Met"/>
    <s v="Met"/>
  </r>
  <r>
    <s v="OPS-100121"/>
    <x v="4"/>
    <s v="North West"/>
    <s v="Facilities  Response"/>
    <n v="36"/>
    <n v="37"/>
    <n v="73"/>
    <n v="32"/>
    <x v="52"/>
    <n v="0"/>
    <n v="0"/>
    <n v="5"/>
    <n v="0.72499999999999998"/>
    <n v="0.997"/>
    <n v="3.1"/>
    <n v="0.77900000000000003"/>
    <n v="0.438"/>
    <x v="2"/>
    <x v="1"/>
    <s v="North"/>
    <s v="Below Target"/>
    <s v="Below Target"/>
    <s v="Met"/>
    <s v="Below Target"/>
    <s v="Below Target"/>
  </r>
  <r>
    <s v="OPS-100122"/>
    <x v="4"/>
    <s v="North West"/>
    <s v="Facilities Response"/>
    <n v="70"/>
    <n v="43"/>
    <n v="113"/>
    <n v="23"/>
    <x v="53"/>
    <n v="0"/>
    <n v="0"/>
    <n v="8"/>
    <n v="0.6"/>
    <n v="1"/>
    <n v="2.5"/>
    <n v="0.78300000000000003"/>
    <n v="0.20399999999999999"/>
    <x v="2"/>
    <x v="1"/>
    <s v="North"/>
    <s v="Below Target"/>
    <s v="Below Target"/>
    <s v="Met"/>
    <s v="Below Target"/>
    <s v="Below Target"/>
  </r>
  <r>
    <s v="OPS-100123"/>
    <x v="4"/>
    <s v="North West"/>
    <s v="Estates Support"/>
    <n v="104"/>
    <n v="49"/>
    <n v="153"/>
    <n v="20"/>
    <x v="54"/>
    <n v="1"/>
    <n v="0"/>
    <n v="8"/>
    <n v="0.6"/>
    <n v="0.98799999999999999"/>
    <n v="2.5"/>
    <n v="0.66700000000000004"/>
    <n v="0.13100000000000001"/>
    <x v="2"/>
    <x v="2"/>
    <s v="North"/>
    <s v="Below Target"/>
    <s v="Below Target"/>
    <s v="Met"/>
    <s v="Below Target"/>
    <s v="Below Target"/>
  </r>
  <r>
    <s v="OPS-100124"/>
    <x v="4"/>
    <s v="North West"/>
    <s v="Workplace Projects"/>
    <n v="0"/>
    <n v="28"/>
    <n v="28"/>
    <n v="28"/>
    <x v="5"/>
    <n v="0"/>
    <n v="0"/>
    <n v="1.4"/>
    <n v="0.96699999999999997"/>
    <n v="0.999"/>
    <n v="4.5"/>
    <n v="0.72299999999999998"/>
    <n v="1"/>
    <x v="2"/>
    <x v="3"/>
    <s v="North"/>
    <s v="Met"/>
    <s v="Met"/>
    <s v="Met"/>
    <s v="Met"/>
    <s v="Met"/>
  </r>
  <r>
    <s v="OPS-100125"/>
    <x v="4"/>
    <s v="Midlands"/>
    <s v="Workplace Services"/>
    <n v="0"/>
    <n v="45"/>
    <n v="45"/>
    <n v="43"/>
    <x v="1"/>
    <n v="0"/>
    <n v="0"/>
    <n v="1.8"/>
    <n v="0.94499999999999995"/>
    <n v="0.96199999999999997"/>
    <n v="4.5"/>
    <n v="0.81399999999999995"/>
    <n v="0.95599999999999996"/>
    <x v="3"/>
    <x v="0"/>
    <s v="Central"/>
    <s v="Met"/>
    <s v="Met"/>
    <s v="Met"/>
    <s v="Met"/>
    <s v="Met"/>
  </r>
  <r>
    <s v="OPS-100126"/>
    <x v="4"/>
    <s v="Midlands"/>
    <s v="Facilities Response"/>
    <n v="47"/>
    <n v="42"/>
    <n v="89"/>
    <n v="32"/>
    <x v="55"/>
    <n v="0"/>
    <n v="0"/>
    <n v="6"/>
    <n v="0.626"/>
    <n v="0.995"/>
    <n v="2.6"/>
    <n v="0.78800000000000003"/>
    <n v="0.36"/>
    <x v="3"/>
    <x v="1"/>
    <s v="Central"/>
    <s v="Below Target"/>
    <s v="Below Target"/>
    <s v="Met"/>
    <s v="Below Target"/>
    <s v="Below Target"/>
  </r>
  <r>
    <s v="OPS-100127"/>
    <x v="4"/>
    <s v="Midlands"/>
    <s v="Estates Support"/>
    <n v="5"/>
    <n v="42"/>
    <n v="47"/>
    <n v="37"/>
    <x v="7"/>
    <n v="0"/>
    <n v="0"/>
    <n v="2.5"/>
    <n v="0.92200000000000004"/>
    <n v="0.97099999999999997"/>
    <n v="4.2"/>
    <n v="0.78800000000000003"/>
    <n v="0.78700000000000003"/>
    <x v="3"/>
    <x v="2"/>
    <s v="Central"/>
    <s v="Below Target"/>
    <s v="Met"/>
    <s v="Met"/>
    <s v="Met"/>
    <s v="Met"/>
  </r>
  <r>
    <s v="OPS-100128"/>
    <x v="4"/>
    <s v="Midlands"/>
    <s v="Workplace Projects"/>
    <n v="0"/>
    <n v="21"/>
    <n v="21"/>
    <n v="21"/>
    <x v="5"/>
    <n v="1"/>
    <n v="1"/>
    <n v="2"/>
    <n v="0.86599999999999999"/>
    <n v="0.98699999999999999"/>
    <n v="4.4000000000000004"/>
    <n v="0.72"/>
    <n v="1"/>
    <x v="3"/>
    <x v="3"/>
    <s v="Central"/>
    <s v="Met"/>
    <s v="Below Target"/>
    <s v="Met"/>
    <s v="Met"/>
    <s v="Met"/>
  </r>
  <r>
    <s v="OPS-100129"/>
    <x v="4"/>
    <s v="South West"/>
    <s v="Workplace Services"/>
    <n v="62"/>
    <n v="50"/>
    <n v="112"/>
    <n v="30"/>
    <x v="56"/>
    <n v="0"/>
    <n v="0"/>
    <n v="8"/>
    <n v="0.6"/>
    <n v="0.99"/>
    <n v="2.5"/>
    <n v="0.70299999999999996"/>
    <n v="0.26800000000000002"/>
    <x v="4"/>
    <x v="0"/>
    <s v="South"/>
    <s v="Below Target"/>
    <s v="Below Target"/>
    <s v="Met"/>
    <s v="Below Target"/>
    <s v="Below Target"/>
  </r>
  <r>
    <s v="OPS-100130"/>
    <x v="4"/>
    <s v="South West"/>
    <s v="Facilities Response"/>
    <n v="9"/>
    <n v="14"/>
    <n v="23"/>
    <n v="23"/>
    <x v="5"/>
    <n v="0"/>
    <n v="0"/>
    <n v="1.2"/>
    <n v="0.95299999999999996"/>
    <n v="0.96699999999999997"/>
    <n v="4.5"/>
    <n v="0.68899999999999995"/>
    <n v="1"/>
    <x v="4"/>
    <x v="1"/>
    <s v="South"/>
    <s v="Met"/>
    <s v="Met"/>
    <s v="Met"/>
    <s v="Met"/>
    <s v="Met"/>
  </r>
  <r>
    <s v="OPS-100131"/>
    <x v="4"/>
    <s v="South West"/>
    <s v="Estates Support"/>
    <n v="0"/>
    <n v="44"/>
    <n v="44"/>
    <n v="43"/>
    <x v="3"/>
    <n v="0"/>
    <n v="0"/>
    <n v="1.5"/>
    <n v="0.96299999999999997"/>
    <n v="0.97499999999999998"/>
    <n v="4.5"/>
    <n v="0.64900000000000002"/>
    <n v="0.97699999999999998"/>
    <x v="4"/>
    <x v="2"/>
    <s v="South"/>
    <s v="Met"/>
    <s v="Met"/>
    <s v="Met"/>
    <s v="Met"/>
    <s v="Met"/>
  </r>
  <r>
    <s v="OPS-100132"/>
    <x v="4"/>
    <s v="South West"/>
    <s v="Workplace Projects"/>
    <n v="0"/>
    <n v="28"/>
    <n v="28"/>
    <n v="28"/>
    <x v="5"/>
    <n v="0"/>
    <n v="0"/>
    <n v="1.5"/>
    <n v="0.96"/>
    <n v="0.95599999999999996"/>
    <n v="4.5"/>
    <n v="0.67300000000000004"/>
    <n v="1"/>
    <x v="4"/>
    <x v="3"/>
    <s v="South"/>
    <s v="Met"/>
    <s v="Met"/>
    <s v="Met"/>
    <s v="Met"/>
    <s v="Met"/>
  </r>
  <r>
    <s v="OPS-100133"/>
    <x v="4"/>
    <s v="South East"/>
    <s v="Workplace Services"/>
    <n v="1"/>
    <n v="74"/>
    <n v="75"/>
    <n v="50"/>
    <x v="6"/>
    <n v="0"/>
    <n v="0"/>
    <n v="3.6"/>
    <n v="0.82299999999999995"/>
    <n v="0.98399999999999999"/>
    <n v="3.5"/>
    <n v="0.66900000000000004"/>
    <n v="0.66700000000000004"/>
    <x v="5"/>
    <x v="0"/>
    <s v="South"/>
    <s v="Below Target"/>
    <s v="Below Target"/>
    <s v="Met"/>
    <s v="Below Target"/>
    <s v="Below Target"/>
  </r>
  <r>
    <s v="OPS-100134"/>
    <x v="4"/>
    <s v="South East"/>
    <s v="Facilities Response"/>
    <n v="127"/>
    <n v="40"/>
    <n v="167"/>
    <n v="20"/>
    <x v="57"/>
    <n v="0"/>
    <n v="0"/>
    <n v="8"/>
    <n v="0.6"/>
    <n v="0.97299999999999998"/>
    <n v="2.5"/>
    <n v="0.751"/>
    <n v="0.12"/>
    <x v="5"/>
    <x v="1"/>
    <s v="South"/>
    <s v="Below Target"/>
    <s v="Below Target"/>
    <s v="Met"/>
    <s v="Below Target"/>
    <s v="Below Target"/>
  </r>
  <r>
    <s v="OPS-100135"/>
    <x v="4"/>
    <s v="South East"/>
    <s v="Estates Support"/>
    <n v="22"/>
    <n v="63"/>
    <n v="85"/>
    <n v="50"/>
    <x v="39"/>
    <n v="0"/>
    <n v="0"/>
    <n v="4"/>
    <n v="0.77400000000000002"/>
    <n v="0.98699999999999999"/>
    <n v="3.3"/>
    <n v="0.69499999999999995"/>
    <n v="0.58799999999999997"/>
    <x v="5"/>
    <x v="2"/>
    <s v="South"/>
    <s v="Below Target"/>
    <s v="Below Target"/>
    <s v="Met"/>
    <s v="Below Target"/>
    <s v="Below Target"/>
  </r>
  <r>
    <s v="OPS-100136"/>
    <x v="4"/>
    <s v="South East"/>
    <s v="Workplace Projects"/>
    <n v="50"/>
    <n v="22"/>
    <n v="72"/>
    <n v="27"/>
    <x v="29"/>
    <n v="0"/>
    <n v="0"/>
    <n v="5.0999999999999996"/>
    <n v="0.72399999999999998"/>
    <n v="0.97299999999999998"/>
    <n v="3"/>
    <n v="0.71899999999999997"/>
    <n v="0.375"/>
    <x v="5"/>
    <x v="3"/>
    <s v="South"/>
    <s v="Below Target"/>
    <s v="Below Target"/>
    <s v="Met"/>
    <s v="Below Target"/>
    <s v="Below Target"/>
  </r>
  <r>
    <s v="OPS-100137"/>
    <x v="4"/>
    <s v="Wales"/>
    <s v="Workplace Services"/>
    <n v="73"/>
    <n v="51"/>
    <n v="124"/>
    <n v="27"/>
    <x v="37"/>
    <n v="0"/>
    <n v="0"/>
    <n v="8"/>
    <n v="0.6"/>
    <n v="0.98799999999999999"/>
    <n v="2.5"/>
    <n v="0.77100000000000002"/>
    <n v="0.218"/>
    <x v="6"/>
    <x v="0"/>
    <s v="Wales"/>
    <s v="Below Target"/>
    <s v="Below Target"/>
    <s v="Met"/>
    <s v="Below Target"/>
    <s v="Below Target"/>
  </r>
  <r>
    <s v="OPS-100138"/>
    <x v="4"/>
    <s v="Wales"/>
    <s v="Facilities Response"/>
    <n v="44"/>
    <n v="55"/>
    <n v="99"/>
    <n v="25"/>
    <x v="58"/>
    <n v="0"/>
    <n v="0"/>
    <n v="7.4"/>
    <n v="0.6"/>
    <n v="0.998"/>
    <n v="2.5"/>
    <n v="0.70599999999999996"/>
    <n v="0.253"/>
    <x v="6"/>
    <x v="1"/>
    <s v="Wales"/>
    <s v="Below Target"/>
    <s v="Below Target"/>
    <s v="Met"/>
    <s v="Below Target"/>
    <s v="Below Target"/>
  </r>
  <r>
    <s v="OPS-100139"/>
    <x v="4"/>
    <s v="Wales"/>
    <s v="Estates Support"/>
    <n v="70"/>
    <n v="42"/>
    <n v="112"/>
    <n v="27"/>
    <x v="59"/>
    <n v="0"/>
    <n v="0"/>
    <n v="8"/>
    <n v="0.6"/>
    <n v="0.99"/>
    <n v="2.5"/>
    <n v="0.755"/>
    <n v="0.24099999999999999"/>
    <x v="6"/>
    <x v="2"/>
    <s v="Wales"/>
    <s v="Below Target"/>
    <s v="Below Target"/>
    <s v="Met"/>
    <s v="Below Target"/>
    <s v="Below Target"/>
  </r>
  <r>
    <s v="OPS-100140"/>
    <x v="4"/>
    <s v="Wales"/>
    <s v="Workplace Projects"/>
    <n v="0"/>
    <n v="28"/>
    <n v="28"/>
    <n v="28"/>
    <x v="5"/>
    <n v="0"/>
    <n v="0"/>
    <n v="1.1000000000000001"/>
    <n v="0.94"/>
    <n v="1"/>
    <n v="4.4000000000000004"/>
    <n v="0.74"/>
    <n v="1"/>
    <x v="6"/>
    <x v="3"/>
    <s v="Wales"/>
    <s v="Met"/>
    <s v="Met"/>
    <s v="Met"/>
    <s v="Met"/>
    <s v="Met"/>
  </r>
  <r>
    <s v="OPS-100141"/>
    <x v="5"/>
    <s v="Scotland"/>
    <s v="Workplace Services"/>
    <n v="35"/>
    <n v="51"/>
    <n v="86"/>
    <n v="41"/>
    <x v="29"/>
    <n v="0"/>
    <n v="0"/>
    <n v="5"/>
    <n v="0.70099999999999996"/>
    <n v="0.99099999999999999"/>
    <n v="2.9"/>
    <n v="0.70499999999999996"/>
    <n v="0.47699999999999998"/>
    <x v="0"/>
    <x v="0"/>
    <s v="North"/>
    <s v="Below Target"/>
    <s v="Below Target"/>
    <s v="Met"/>
    <s v="Below Target"/>
    <s v="Below Target"/>
  </r>
  <r>
    <s v="OPS-100142"/>
    <x v="5"/>
    <s v="Scotland"/>
    <s v="Facilities Response"/>
    <n v="0"/>
    <n v="59"/>
    <n v="59"/>
    <n v="59"/>
    <x v="5"/>
    <n v="0"/>
    <n v="0"/>
    <n v="1.1000000000000001"/>
    <n v="0.91100000000000003"/>
    <n v="0.97499999999999998"/>
    <n v="4.7"/>
    <n v="0.71"/>
    <n v="1"/>
    <x v="0"/>
    <x v="1"/>
    <s v="North"/>
    <s v="Met"/>
    <s v="Below Target"/>
    <s v="Met"/>
    <s v="Met"/>
    <s v="Met"/>
  </r>
  <r>
    <s v="OPS-100143"/>
    <x v="5"/>
    <s v="Scotland"/>
    <s v="Estates Support"/>
    <n v="51"/>
    <n v="50"/>
    <n v="101"/>
    <n v="41"/>
    <x v="60"/>
    <n v="0"/>
    <n v="0"/>
    <n v="6"/>
    <n v="0.61399999999999999"/>
    <n v="0.98799999999999999"/>
    <n v="2.5"/>
    <n v="0.78600000000000003"/>
    <n v="0.40600000000000003"/>
    <x v="0"/>
    <x v="2"/>
    <s v="North"/>
    <s v="Below Target"/>
    <s v="Below Target"/>
    <s v="Met"/>
    <s v="Below Target"/>
    <s v="Below Target"/>
  </r>
  <r>
    <s v="OPS-100144"/>
    <x v="5"/>
    <s v="Scotland"/>
    <s v="Workplace Projects"/>
    <n v="0"/>
    <n v="34"/>
    <n v="34"/>
    <n v="34"/>
    <x v="5"/>
    <n v="0"/>
    <n v="0"/>
    <n v="1.7"/>
    <n v="0.97499999999999998"/>
    <n v="1"/>
    <n v="4.5999999999999996"/>
    <n v="0.77700000000000002"/>
    <n v="1"/>
    <x v="0"/>
    <x v="3"/>
    <s v="North"/>
    <s v="Met"/>
    <s v="Met"/>
    <s v="Met"/>
    <s v="Met"/>
    <s v="Met"/>
  </r>
  <r>
    <s v="OPS-100145"/>
    <x v="5"/>
    <s v="North East"/>
    <s v="Workplace Services"/>
    <n v="0"/>
    <n v="12"/>
    <n v="12"/>
    <n v="12"/>
    <x v="5"/>
    <n v="0"/>
    <n v="0"/>
    <n v="1.4"/>
    <n v="1"/>
    <n v="0.98299999999999998"/>
    <n v="4.5"/>
    <n v="0.69199999999999995"/>
    <n v="1"/>
    <x v="1"/>
    <x v="0"/>
    <s v="North"/>
    <s v="Met"/>
    <s v="Met"/>
    <s v="Met"/>
    <s v="Met"/>
    <s v="Met"/>
  </r>
  <r>
    <s v="OPS-100146"/>
    <x v="5"/>
    <s v="North East"/>
    <s v="Facilities Response"/>
    <n v="0"/>
    <n v="37"/>
    <n v="37"/>
    <n v="37"/>
    <x v="5"/>
    <n v="0"/>
    <n v="0"/>
    <n v="0.8"/>
    <n v="0.96799999999999997"/>
    <n v="0.99299999999999999"/>
    <n v="4.4000000000000004"/>
    <n v="0.70599999999999996"/>
    <n v="1"/>
    <x v="1"/>
    <x v="1"/>
    <s v="North"/>
    <s v="Met"/>
    <s v="Met"/>
    <s v="Met"/>
    <s v="Met"/>
    <s v="Met"/>
  </r>
  <r>
    <s v="OPS-100147"/>
    <x v="5"/>
    <s v="North East"/>
    <s v="Estates Support"/>
    <n v="135"/>
    <n v="40"/>
    <n v="175"/>
    <n v="18"/>
    <x v="61"/>
    <n v="0"/>
    <n v="0"/>
    <n v="8"/>
    <n v="0.6"/>
    <n v="0.96099999999999997"/>
    <n v="2.5"/>
    <n v="0.70899999999999996"/>
    <n v="0.10299999999999999"/>
    <x v="1"/>
    <x v="2"/>
    <s v="North"/>
    <s v="Below Target"/>
    <s v="Below Target"/>
    <s v="Met"/>
    <s v="Below Target"/>
    <s v="Below Target"/>
  </r>
  <r>
    <s v="OPS-100148"/>
    <x v="5"/>
    <s v="North East"/>
    <s v="Workplace Projects"/>
    <n v="9"/>
    <n v="35"/>
    <n v="44"/>
    <n v="28"/>
    <x v="32"/>
    <n v="0"/>
    <n v="0"/>
    <n v="2.5"/>
    <n v="0.88100000000000001"/>
    <n v="0.98"/>
    <n v="4.0999999999999996"/>
    <n v="0.77400000000000002"/>
    <n v="0.63600000000000001"/>
    <x v="1"/>
    <x v="3"/>
    <s v="North"/>
    <s v="Below Target"/>
    <s v="Below Target"/>
    <s v="Met"/>
    <s v="Met"/>
    <s v="Below Target"/>
  </r>
  <r>
    <s v="OPS-100149"/>
    <x v="5"/>
    <s v="North West"/>
    <s v="Workplace Services"/>
    <n v="41"/>
    <n v="42"/>
    <n v="83"/>
    <n v="36"/>
    <x v="45"/>
    <n v="0"/>
    <n v="0"/>
    <n v="4.9000000000000004"/>
    <n v="0.63700000000000001"/>
    <n v="0.98399999999999999"/>
    <n v="3"/>
    <n v="0.77900000000000003"/>
    <n v="0.434"/>
    <x v="2"/>
    <x v="0"/>
    <s v="North"/>
    <s v="Below Target"/>
    <s v="Below Target"/>
    <s v="Met"/>
    <s v="Below Target"/>
    <s v="Below Target"/>
  </r>
  <r>
    <s v="OPS-100150"/>
    <x v="5"/>
    <s v="North West"/>
    <s v="Facilities Response"/>
    <n v="90"/>
    <n v="36"/>
    <n v="126"/>
    <n v="25"/>
    <x v="62"/>
    <n v="0"/>
    <n v="0"/>
    <n v="8"/>
    <n v="0.6"/>
    <n v="0.98599999999999999"/>
    <n v="2.5"/>
    <n v="0.78300000000000003"/>
    <n v="0.19800000000000001"/>
    <x v="2"/>
    <x v="1"/>
    <s v="North"/>
    <s v="Below Target"/>
    <s v="Below Target"/>
    <s v="Met"/>
    <s v="Below Target"/>
    <s v="Below Target"/>
  </r>
  <r>
    <s v="OPS-100151"/>
    <x v="5"/>
    <s v="North West"/>
    <s v="Estates Support"/>
    <n v="133"/>
    <n v="40"/>
    <n v="173"/>
    <n v="19"/>
    <x v="63"/>
    <n v="0"/>
    <n v="0"/>
    <n v="8"/>
    <n v="0.6"/>
    <n v="0.96499999999999997"/>
    <n v="2.5"/>
    <n v="0.66700000000000004"/>
    <n v="0.11"/>
    <x v="2"/>
    <x v="2"/>
    <s v="North"/>
    <s v="Below Target"/>
    <s v="Below Target"/>
    <s v="Met"/>
    <s v="Below Target"/>
    <s v="Below Target"/>
  </r>
  <r>
    <s v="OPS-100152"/>
    <x v="5"/>
    <s v="North West"/>
    <s v="Workplace Projects"/>
    <n v="0"/>
    <n v="28"/>
    <n v="28"/>
    <n v="28"/>
    <x v="5"/>
    <n v="0"/>
    <n v="0"/>
    <n v="1.2"/>
    <n v="0.97"/>
    <n v="1"/>
    <n v="4.4000000000000004"/>
    <n v="0.72299999999999998"/>
    <n v="1"/>
    <x v="2"/>
    <x v="3"/>
    <s v="North"/>
    <s v="Met"/>
    <s v="Met"/>
    <s v="Met"/>
    <s v="Met"/>
    <s v="Met"/>
  </r>
  <r>
    <s v="OPS-100153"/>
    <x v="5"/>
    <s v="Midlands"/>
    <s v="Workplace Services"/>
    <n v="2"/>
    <n v="31"/>
    <n v="33"/>
    <n v="33"/>
    <x v="5"/>
    <n v="0"/>
    <n v="0"/>
    <n v="1.4"/>
    <n v="0.94"/>
    <n v="0.97399999999999998"/>
    <n v="4.5999999999999996"/>
    <n v="0.81399999999999995"/>
    <n v="1"/>
    <x v="3"/>
    <x v="0"/>
    <s v="Central"/>
    <s v="Met"/>
    <s v="Met"/>
    <s v="Met"/>
    <s v="Met"/>
    <s v="Met"/>
  </r>
  <r>
    <s v="OPS-100154"/>
    <x v="5"/>
    <s v="Midlands"/>
    <s v="Facilities Response"/>
    <n v="57"/>
    <n v="40"/>
    <n v="97"/>
    <n v="35"/>
    <x v="47"/>
    <n v="0"/>
    <n v="0"/>
    <n v="6.5"/>
    <n v="0.6"/>
    <n v="0.96899999999999997"/>
    <n v="2.5"/>
    <n v="0.78800000000000003"/>
    <n v="0.36099999999999999"/>
    <x v="3"/>
    <x v="1"/>
    <s v="Central"/>
    <s v="Below Target"/>
    <s v="Below Target"/>
    <s v="Met"/>
    <s v="Below Target"/>
    <s v="Below Target"/>
  </r>
  <r>
    <s v="OPS-100155"/>
    <x v="5"/>
    <s v="Midlands"/>
    <s v="Estates Support"/>
    <n v="10"/>
    <n v="33"/>
    <n v="43"/>
    <n v="29"/>
    <x v="64"/>
    <n v="0"/>
    <n v="0"/>
    <n v="2.2000000000000002"/>
    <n v="0.91300000000000003"/>
    <n v="0.98499999999999999"/>
    <n v="3.8"/>
    <n v="0.78800000000000003"/>
    <n v="0.67400000000000004"/>
    <x v="3"/>
    <x v="2"/>
    <s v="Central"/>
    <s v="Below Target"/>
    <s v="Below Target"/>
    <s v="Met"/>
    <s v="Met"/>
    <s v="Below Target"/>
  </r>
  <r>
    <s v="OPS-100156"/>
    <x v="5"/>
    <s v="Midlands"/>
    <s v="Workplace Projects"/>
    <n v="0"/>
    <n v="20"/>
    <n v="20"/>
    <n v="20"/>
    <x v="5"/>
    <n v="0"/>
    <n v="0"/>
    <n v="2.4"/>
    <n v="0.94899999999999995"/>
    <n v="1"/>
    <n v="4.2"/>
    <n v="0.72"/>
    <n v="1"/>
    <x v="3"/>
    <x v="3"/>
    <s v="Central"/>
    <s v="Met"/>
    <s v="Met"/>
    <s v="Met"/>
    <s v="Met"/>
    <s v="Met"/>
  </r>
  <r>
    <s v="OPS-100157"/>
    <x v="5"/>
    <s v="South West"/>
    <s v="Workplace Services"/>
    <n v="82"/>
    <n v="36"/>
    <n v="118"/>
    <n v="24"/>
    <x v="65"/>
    <n v="0"/>
    <n v="0"/>
    <n v="8"/>
    <n v="0.6"/>
    <n v="1"/>
    <n v="2.5"/>
    <n v="0.70299999999999996"/>
    <n v="0.20300000000000001"/>
    <x v="4"/>
    <x v="0"/>
    <s v="South"/>
    <s v="Below Target"/>
    <s v="Below Target"/>
    <s v="Met"/>
    <s v="Below Target"/>
    <s v="Below Target"/>
  </r>
  <r>
    <s v="OPS-100158"/>
    <x v="5"/>
    <s v="South West"/>
    <s v="Facilities Response"/>
    <n v="0"/>
    <n v="56"/>
    <n v="56"/>
    <n v="48"/>
    <x v="21"/>
    <n v="1"/>
    <n v="0"/>
    <n v="1.9"/>
    <n v="0.94299999999999995"/>
    <n v="0.94899999999999995"/>
    <n v="4"/>
    <n v="0.68899999999999995"/>
    <n v="0.85699999999999998"/>
    <x v="4"/>
    <x v="1"/>
    <s v="South"/>
    <s v="Below Target"/>
    <s v="Met"/>
    <s v="Below Target"/>
    <s v="Met"/>
    <s v="Met"/>
  </r>
  <r>
    <s v="OPS-100159"/>
    <x v="5"/>
    <s v="South West"/>
    <s v="Estates Support"/>
    <n v="1"/>
    <n v="45"/>
    <n v="46"/>
    <n v="46"/>
    <x v="5"/>
    <n v="0"/>
    <n v="0"/>
    <n v="1.2"/>
    <n v="0.998"/>
    <n v="0.97799999999999998"/>
    <n v="4.7"/>
    <n v="0.64900000000000002"/>
    <n v="1"/>
    <x v="4"/>
    <x v="2"/>
    <s v="South"/>
    <s v="Met"/>
    <s v="Met"/>
    <s v="Met"/>
    <s v="Met"/>
    <s v="Met"/>
  </r>
  <r>
    <s v="OPS-100160"/>
    <x v="5"/>
    <s v="South West"/>
    <s v="Workplace Projects"/>
    <n v="0"/>
    <n v="36"/>
    <n v="36"/>
    <n v="36"/>
    <x v="5"/>
    <n v="1"/>
    <n v="0"/>
    <n v="1.3"/>
    <n v="0.97499999999999998"/>
    <n v="0.98199999999999998"/>
    <n v="4.3"/>
    <n v="0.67300000000000004"/>
    <n v="1"/>
    <x v="4"/>
    <x v="3"/>
    <s v="South"/>
    <s v="Met"/>
    <s v="Met"/>
    <s v="Met"/>
    <s v="Met"/>
    <s v="Met"/>
  </r>
  <r>
    <s v="OPS-100161"/>
    <x v="5"/>
    <s v="South East"/>
    <s v="Workplace Services"/>
    <n v="25"/>
    <n v="68"/>
    <n v="93"/>
    <n v="50"/>
    <x v="66"/>
    <n v="0"/>
    <n v="0"/>
    <n v="5.3"/>
    <n v="0.71199999999999997"/>
    <n v="0.96299999999999997"/>
    <n v="3.2"/>
    <n v="0.66900000000000004"/>
    <n v="0.53800000000000003"/>
    <x v="5"/>
    <x v="0"/>
    <s v="South"/>
    <s v="Below Target"/>
    <s v="Below Target"/>
    <s v="Met"/>
    <s v="Below Target"/>
    <s v="Below Target"/>
  </r>
  <r>
    <s v="OPS-100162"/>
    <x v="5"/>
    <s v="South East"/>
    <s v="Facilities Response"/>
    <n v="147"/>
    <n v="37"/>
    <n v="184"/>
    <n v="17"/>
    <x v="67"/>
    <n v="0"/>
    <n v="0"/>
    <n v="8"/>
    <n v="0.6"/>
    <n v="1"/>
    <n v="2.5"/>
    <n v="0.751"/>
    <n v="9.1999999999999998E-2"/>
    <x v="5"/>
    <x v="1"/>
    <s v="South"/>
    <s v="Below Target"/>
    <s v="Below Target"/>
    <s v="Met"/>
    <s v="Below Target"/>
    <s v="Below Target"/>
  </r>
  <r>
    <s v="OPS-100163"/>
    <x v="5"/>
    <s v="South East"/>
    <s v="Estates Support"/>
    <n v="35"/>
    <n v="58"/>
    <n v="93"/>
    <n v="57"/>
    <x v="15"/>
    <n v="0"/>
    <n v="0"/>
    <n v="4.5"/>
    <n v="0.77200000000000002"/>
    <n v="0.98499999999999999"/>
    <n v="3.1"/>
    <n v="0.69499999999999995"/>
    <n v="0.61299999999999999"/>
    <x v="5"/>
    <x v="2"/>
    <s v="South"/>
    <s v="Below Target"/>
    <s v="Below Target"/>
    <s v="Met"/>
    <s v="Below Target"/>
    <s v="Below Target"/>
  </r>
  <r>
    <s v="OPS-100164"/>
    <x v="5"/>
    <s v="South East"/>
    <s v="Workplace Projects"/>
    <n v="45"/>
    <n v="16"/>
    <n v="61"/>
    <n v="25"/>
    <x v="15"/>
    <n v="0"/>
    <n v="0"/>
    <n v="4.3"/>
    <n v="0.76700000000000002"/>
    <n v="1"/>
    <n v="3.5"/>
    <n v="0.71899999999999997"/>
    <n v="0.41"/>
    <x v="5"/>
    <x v="3"/>
    <s v="South"/>
    <s v="Below Target"/>
    <s v="Below Target"/>
    <s v="Met"/>
    <s v="Below Target"/>
    <s v="Below Target"/>
  </r>
  <r>
    <s v="OPS-100165"/>
    <x v="5"/>
    <s v="Wales"/>
    <s v="Workplace Services"/>
    <n v="97"/>
    <n v="28"/>
    <n v="125"/>
    <n v="27"/>
    <x v="68"/>
    <n v="0"/>
    <n v="0"/>
    <n v="8"/>
    <n v="0.6"/>
    <n v="0.98799999999999999"/>
    <n v="2.5"/>
    <n v="0.77100000000000002"/>
    <n v="0.216"/>
    <x v="6"/>
    <x v="0"/>
    <s v="Wales"/>
    <s v="Below Target"/>
    <s v="Below Target"/>
    <s v="Met"/>
    <s v="Below Target"/>
    <s v="Below Target"/>
  </r>
  <r>
    <s v="OPS-100166"/>
    <x v="5"/>
    <s v="Wales"/>
    <s v="Facilities Response"/>
    <n v="74"/>
    <n v="29"/>
    <n v="103"/>
    <n v="26"/>
    <x v="69"/>
    <n v="0"/>
    <n v="0"/>
    <n v="8"/>
    <n v="0.6"/>
    <n v="0.97799999999999998"/>
    <n v="2.5"/>
    <n v="0.70599999999999996"/>
    <n v="0.252"/>
    <x v="6"/>
    <x v="1"/>
    <s v="Wales"/>
    <s v="Below Target"/>
    <s v="Below Target"/>
    <s v="Met"/>
    <s v="Below Target"/>
    <s v="Below Target"/>
  </r>
  <r>
    <s v="OPS-100167"/>
    <x v="5"/>
    <s v="Wales"/>
    <s v="Estates Support"/>
    <n v="85"/>
    <n v="32"/>
    <n v="117"/>
    <n v="28"/>
    <x v="70"/>
    <n v="0"/>
    <n v="0"/>
    <n v="8"/>
    <n v="0.6"/>
    <n v="0.97399999999999998"/>
    <n v="2.5"/>
    <n v="0.755"/>
    <n v="0.23899999999999999"/>
    <x v="6"/>
    <x v="2"/>
    <s v="Wales"/>
    <s v="Below Target"/>
    <s v="Below Target"/>
    <s v="Met"/>
    <s v="Below Target"/>
    <s v="Below Target"/>
  </r>
  <r>
    <s v="OPS-100168"/>
    <x v="5"/>
    <s v="Wales"/>
    <s v="Workplace Projects"/>
    <n v="0"/>
    <n v="26"/>
    <n v="26"/>
    <n v="26"/>
    <x v="5"/>
    <n v="0"/>
    <n v="0"/>
    <n v="1.3"/>
    <n v="0.97599999999999998"/>
    <n v="1"/>
    <n v="4.0999999999999996"/>
    <n v="0.74"/>
    <n v="1"/>
    <x v="6"/>
    <x v="3"/>
    <s v="Wales"/>
    <s v="Met"/>
    <s v="Met"/>
    <s v="Met"/>
    <s v="Met"/>
    <s v="Met"/>
  </r>
  <r>
    <s v="OPS-100169"/>
    <x v="6"/>
    <s v="Scotland"/>
    <s v="Workplace Services"/>
    <n v="45"/>
    <n v="28"/>
    <n v="73"/>
    <n v="30"/>
    <x v="66"/>
    <n v="1"/>
    <n v="1"/>
    <n v="5.2"/>
    <n v="0.623"/>
    <n v="0.97499999999999998"/>
    <n v="2.9"/>
    <n v="0.70499999999999996"/>
    <n v="0.41099999999999998"/>
    <x v="0"/>
    <x v="0"/>
    <s v="North"/>
    <s v="Below Target"/>
    <s v="Below Target"/>
    <s v="Met"/>
    <s v="Below Target"/>
    <s v="Below Target"/>
  </r>
  <r>
    <s v="OPS-100170"/>
    <x v="6"/>
    <s v="Scotland"/>
    <s v="Facilities Response"/>
    <n v="0"/>
    <n v="40"/>
    <n v="40"/>
    <n v="40"/>
    <x v="5"/>
    <n v="1"/>
    <n v="0"/>
    <n v="2"/>
    <n v="0.93300000000000005"/>
    <n v="0.99099999999999999"/>
    <n v="4.5"/>
    <n v="0.71"/>
    <n v="1"/>
    <x v="0"/>
    <x v="1"/>
    <s v="North"/>
    <s v="Met"/>
    <s v="Met"/>
    <s v="Met"/>
    <s v="Met"/>
    <s v="Met"/>
  </r>
  <r>
    <s v="OPS-100171"/>
    <x v="6"/>
    <s v="Scotland"/>
    <s v="Estates Support"/>
    <n v="60"/>
    <n v="53"/>
    <n v="113"/>
    <n v="42"/>
    <x v="71"/>
    <n v="0"/>
    <n v="0"/>
    <n v="6.9"/>
    <n v="0.6"/>
    <n v="0.995"/>
    <n v="2.5"/>
    <n v="0.78600000000000003"/>
    <n v="0.372"/>
    <x v="0"/>
    <x v="2"/>
    <s v="North"/>
    <s v="Below Target"/>
    <s v="Below Target"/>
    <s v="Met"/>
    <s v="Below Target"/>
    <s v="Below Target"/>
  </r>
  <r>
    <s v="OPS-100172"/>
    <x v="6"/>
    <s v="Scotland"/>
    <s v="Workplace Projects"/>
    <n v="0"/>
    <n v="17"/>
    <n v="17"/>
    <n v="17"/>
    <x v="5"/>
    <n v="0"/>
    <n v="0"/>
    <n v="1.3"/>
    <n v="0.96499999999999997"/>
    <n v="1"/>
    <n v="4.5"/>
    <n v="0.77700000000000002"/>
    <n v="1"/>
    <x v="0"/>
    <x v="3"/>
    <s v="North"/>
    <s v="Met"/>
    <s v="Met"/>
    <s v="Met"/>
    <s v="Met"/>
    <s v="Met"/>
  </r>
  <r>
    <s v="OPS-100173"/>
    <x v="6"/>
    <s v="North East"/>
    <s v="Workplace Services"/>
    <n v="0"/>
    <n v="22"/>
    <n v="22"/>
    <n v="22"/>
    <x v="5"/>
    <n v="0"/>
    <n v="0"/>
    <n v="1.9"/>
    <n v="0.95799999999999996"/>
    <n v="0.96699999999999997"/>
    <n v="4.5999999999999996"/>
    <n v="0.69199999999999995"/>
    <n v="1"/>
    <x v="1"/>
    <x v="0"/>
    <s v="North"/>
    <s v="Met"/>
    <s v="Met"/>
    <s v="Met"/>
    <s v="Met"/>
    <s v="Met"/>
  </r>
  <r>
    <s v="OPS-100174"/>
    <x v="6"/>
    <s v="North East"/>
    <s v="Facilities Response"/>
    <n v="0"/>
    <n v="40"/>
    <n v="40"/>
    <n v="40"/>
    <x v="5"/>
    <n v="0"/>
    <n v="0"/>
    <n v="1.7"/>
    <n v="0.96699999999999997"/>
    <n v="0.97499999999999998"/>
    <n v="4.4000000000000004"/>
    <n v="0.70599999999999996"/>
    <n v="1"/>
    <x v="1"/>
    <x v="1"/>
    <s v="North"/>
    <s v="Met"/>
    <s v="Met"/>
    <s v="Met"/>
    <s v="Met"/>
    <s v="Met"/>
  </r>
  <r>
    <s v="OPS-100175"/>
    <x v="6"/>
    <s v="North East"/>
    <s v="Estates Support"/>
    <n v="157"/>
    <n v="41"/>
    <n v="198"/>
    <n v="19"/>
    <x v="72"/>
    <n v="0"/>
    <n v="0"/>
    <n v="8"/>
    <n v="0.6"/>
    <n v="0.96799999999999997"/>
    <n v="2.5"/>
    <n v="0.70899999999999996"/>
    <n v="9.6000000000000002E-2"/>
    <x v="1"/>
    <x v="2"/>
    <s v="North"/>
    <s v="Below Target"/>
    <s v="Below Target"/>
    <s v="Met"/>
    <s v="Below Target"/>
    <s v="Below Target"/>
  </r>
  <r>
    <s v="OPS-100176"/>
    <x v="6"/>
    <s v="North East"/>
    <s v="Workplace Projects"/>
    <n v="16"/>
    <n v="33"/>
    <n v="49"/>
    <n v="29"/>
    <x v="73"/>
    <n v="0"/>
    <n v="0"/>
    <n v="3"/>
    <n v="0.878"/>
    <n v="0.96399999999999997"/>
    <n v="3.9"/>
    <n v="0.77400000000000002"/>
    <n v="0.59199999999999997"/>
    <x v="1"/>
    <x v="3"/>
    <s v="North"/>
    <s v="Below Target"/>
    <s v="Below Target"/>
    <s v="Met"/>
    <s v="Met"/>
    <s v="Below Target"/>
  </r>
  <r>
    <s v="OPS-100177"/>
    <x v="6"/>
    <s v="North West"/>
    <s v="Workplace Services"/>
    <n v="47"/>
    <n v="54"/>
    <n v="101"/>
    <n v="38"/>
    <x v="74"/>
    <n v="0"/>
    <n v="0"/>
    <n v="6.5"/>
    <n v="0.6"/>
    <n v="0.99"/>
    <n v="2.5"/>
    <n v="0.77900000000000003"/>
    <n v="0.376"/>
    <x v="2"/>
    <x v="0"/>
    <s v="North"/>
    <s v="Below Target"/>
    <s v="Below Target"/>
    <s v="Met"/>
    <s v="Below Target"/>
    <s v="Below Target"/>
  </r>
  <r>
    <s v="OPS-100178"/>
    <x v="6"/>
    <s v="North West"/>
    <s v="Facilities Response"/>
    <n v="101"/>
    <n v="29"/>
    <n v="130"/>
    <n v="27"/>
    <x v="75"/>
    <n v="0"/>
    <n v="0"/>
    <n v="8"/>
    <n v="0.6"/>
    <n v="0.99"/>
    <n v="2.5"/>
    <n v="0.78300000000000003"/>
    <n v="0.20799999999999999"/>
    <x v="2"/>
    <x v="1"/>
    <s v="North"/>
    <s v="Below Target"/>
    <s v="Below Target"/>
    <s v="Met"/>
    <s v="Below Target"/>
    <s v="Below Target"/>
  </r>
  <r>
    <s v="OPS-100179"/>
    <x v="6"/>
    <s v="North West"/>
    <s v="Estates Support"/>
    <n v="154"/>
    <n v="27"/>
    <n v="181"/>
    <n v="20"/>
    <x v="76"/>
    <n v="0"/>
    <n v="0"/>
    <n v="8"/>
    <n v="0.6"/>
    <n v="0.98499999999999999"/>
    <n v="2.5"/>
    <n v="0.66700000000000004"/>
    <n v="0.11"/>
    <x v="2"/>
    <x v="2"/>
    <s v="North"/>
    <s v="Below Target"/>
    <s v="Below Target"/>
    <s v="Met"/>
    <s v="Below Target"/>
    <s v="Below Target"/>
  </r>
  <r>
    <s v="OPS-100180"/>
    <x v="6"/>
    <s v="North West"/>
    <s v="Workplace Projects"/>
    <n v="0"/>
    <n v="30"/>
    <n v="30"/>
    <n v="30"/>
    <x v="5"/>
    <n v="0"/>
    <n v="0"/>
    <n v="1.2"/>
    <n v="0.93300000000000005"/>
    <n v="0.98599999999999999"/>
    <n v="4.8"/>
    <n v="0.72299999999999998"/>
    <n v="1"/>
    <x v="2"/>
    <x v="3"/>
    <s v="North"/>
    <s v="Met"/>
    <s v="Met"/>
    <s v="Met"/>
    <s v="Met"/>
    <s v="Met"/>
  </r>
  <r>
    <s v="OPS-100181"/>
    <x v="6"/>
    <s v="Midlands"/>
    <s v="Workplace Services"/>
    <n v="0"/>
    <n v="48"/>
    <n v="48"/>
    <n v="48"/>
    <x v="5"/>
    <n v="0"/>
    <n v="0"/>
    <n v="1.5"/>
    <n v="0.96199999999999997"/>
    <n v="0.95799999999999996"/>
    <n v="4.4000000000000004"/>
    <n v="0.81399999999999995"/>
    <n v="1"/>
    <x v="3"/>
    <x v="0"/>
    <s v="Central"/>
    <s v="Met"/>
    <s v="Met"/>
    <s v="Met"/>
    <s v="Met"/>
    <s v="Met"/>
  </r>
  <r>
    <s v="OPS-100182"/>
    <x v="6"/>
    <s v="Midlands"/>
    <s v="Facilities Response"/>
    <n v="62"/>
    <n v="48"/>
    <n v="110"/>
    <n v="30"/>
    <x v="77"/>
    <n v="1"/>
    <n v="1"/>
    <n v="8"/>
    <n v="0.6"/>
    <n v="0.97599999999999998"/>
    <n v="2.5"/>
    <n v="0.78800000000000003"/>
    <n v="0.27300000000000002"/>
    <x v="3"/>
    <x v="1"/>
    <s v="Central"/>
    <s v="Below Target"/>
    <s v="Below Target"/>
    <s v="Met"/>
    <s v="Below Target"/>
    <s v="Below Target"/>
  </r>
  <r>
    <s v="OPS-100183"/>
    <x v="6"/>
    <s v="Midlands"/>
    <s v="Estates Support"/>
    <n v="14"/>
    <n v="46"/>
    <n v="60"/>
    <n v="29"/>
    <x v="28"/>
    <n v="0"/>
    <n v="0"/>
    <n v="4"/>
    <n v="0.754"/>
    <n v="0.98199999999999998"/>
    <n v="3.6"/>
    <n v="0.78800000000000003"/>
    <n v="0.48299999999999998"/>
    <x v="3"/>
    <x v="2"/>
    <s v="Central"/>
    <s v="Below Target"/>
    <s v="Below Target"/>
    <s v="Met"/>
    <s v="Below Target"/>
    <s v="Below Target"/>
  </r>
  <r>
    <s v="OPS-100184"/>
    <x v="6"/>
    <s v="Midlands"/>
    <s v="Workplace Projects"/>
    <n v="0"/>
    <n v="24"/>
    <n v="24"/>
    <n v="24"/>
    <x v="5"/>
    <n v="0"/>
    <n v="0"/>
    <n v="1.8"/>
    <n v="0.997"/>
    <n v="0.95099999999999996"/>
    <n v="4.5"/>
    <n v="0.72"/>
    <n v="1"/>
    <x v="3"/>
    <x v="3"/>
    <s v="Central"/>
    <s v="Met"/>
    <s v="Met"/>
    <s v="Met"/>
    <s v="Met"/>
    <s v="Met"/>
  </r>
  <r>
    <s v="OPS-100185"/>
    <x v="6"/>
    <s v="South West"/>
    <s v="Workplace Services"/>
    <n v="94"/>
    <n v="34"/>
    <n v="128"/>
    <n v="28"/>
    <x v="78"/>
    <n v="1"/>
    <n v="0"/>
    <n v="8"/>
    <n v="0.6"/>
    <n v="1"/>
    <n v="2.5"/>
    <n v="0.70299999999999996"/>
    <n v="0.219"/>
    <x v="4"/>
    <x v="0"/>
    <s v="South"/>
    <s v="Below Target"/>
    <s v="Below Target"/>
    <s v="Met"/>
    <s v="Below Target"/>
    <s v="Below Target"/>
  </r>
  <r>
    <s v="OPS-100186"/>
    <x v="6"/>
    <s v="South West"/>
    <s v="Facilities Response"/>
    <n v="8"/>
    <n v="58"/>
    <n v="66"/>
    <n v="57"/>
    <x v="48"/>
    <n v="0"/>
    <n v="0"/>
    <n v="2.8"/>
    <n v="0.90900000000000003"/>
    <n v="0.97099999999999997"/>
    <n v="4.5"/>
    <n v="0.68899999999999995"/>
    <n v="0.86399999999999999"/>
    <x v="4"/>
    <x v="1"/>
    <s v="South"/>
    <s v="Below Target"/>
    <s v="Below Target"/>
    <s v="Met"/>
    <s v="Met"/>
    <s v="Met"/>
  </r>
  <r>
    <s v="OPS-100187"/>
    <x v="6"/>
    <s v="South West"/>
    <s v="Estates Support"/>
    <n v="0"/>
    <n v="47"/>
    <n v="47"/>
    <n v="47"/>
    <x v="5"/>
    <n v="0"/>
    <n v="0"/>
    <n v="1"/>
    <n v="0.92800000000000005"/>
    <n v="0.996"/>
    <n v="4.3"/>
    <n v="0.64900000000000002"/>
    <n v="1"/>
    <x v="4"/>
    <x v="2"/>
    <s v="South"/>
    <s v="Met"/>
    <s v="Met"/>
    <s v="Met"/>
    <s v="Met"/>
    <s v="Met"/>
  </r>
  <r>
    <s v="OPS-100188"/>
    <x v="6"/>
    <s v="South West"/>
    <s v="Workplace Projects"/>
    <n v="0"/>
    <n v="32"/>
    <n v="32"/>
    <n v="32"/>
    <x v="5"/>
    <n v="0"/>
    <n v="0"/>
    <n v="1.4"/>
    <n v="0.99299999999999999"/>
    <n v="0.997"/>
    <n v="4.7"/>
    <n v="0.67300000000000004"/>
    <n v="1"/>
    <x v="4"/>
    <x v="3"/>
    <s v="South"/>
    <s v="Met"/>
    <s v="Met"/>
    <s v="Met"/>
    <s v="Met"/>
    <s v="Met"/>
  </r>
  <r>
    <s v="OPS-100189"/>
    <x v="6"/>
    <s v="South East"/>
    <s v="Workplace Services"/>
    <n v="43"/>
    <n v="44"/>
    <n v="87"/>
    <n v="55"/>
    <x v="9"/>
    <n v="0"/>
    <n v="0"/>
    <n v="4"/>
    <n v="0.8"/>
    <n v="1"/>
    <n v="3.7"/>
    <n v="0.66900000000000004"/>
    <n v="0.63200000000000001"/>
    <x v="5"/>
    <x v="0"/>
    <s v="South"/>
    <s v="Below Target"/>
    <s v="Below Target"/>
    <s v="Met"/>
    <s v="Below Target"/>
    <s v="Below Target"/>
  </r>
  <r>
    <s v="OPS-100190"/>
    <x v="6"/>
    <s v="South East"/>
    <s v="Facilities Response"/>
    <n v="167"/>
    <n v="62"/>
    <n v="229"/>
    <n v="17"/>
    <x v="79"/>
    <n v="0"/>
    <n v="0"/>
    <n v="8"/>
    <n v="0.6"/>
    <n v="0.995"/>
    <n v="2.5"/>
    <n v="0.751"/>
    <n v="7.3999999999999996E-2"/>
    <x v="5"/>
    <x v="1"/>
    <s v="South"/>
    <s v="Below Target"/>
    <s v="Below Target"/>
    <s v="Met"/>
    <s v="Below Target"/>
    <s v="Below Target"/>
  </r>
  <r>
    <s v="OPS-100191"/>
    <x v="6"/>
    <s v="South East"/>
    <s v="Estates Support"/>
    <n v="36"/>
    <n v="47"/>
    <n v="83"/>
    <n v="53"/>
    <x v="0"/>
    <n v="0"/>
    <n v="0"/>
    <n v="4.3"/>
    <n v="0.77"/>
    <n v="1"/>
    <n v="3.5"/>
    <n v="0.69499999999999995"/>
    <n v="0.63900000000000001"/>
    <x v="5"/>
    <x v="2"/>
    <s v="South"/>
    <s v="Below Target"/>
    <s v="Below Target"/>
    <s v="Met"/>
    <s v="Below Target"/>
    <s v="Below Target"/>
  </r>
  <r>
    <s v="OPS-100192"/>
    <x v="6"/>
    <s v="South East"/>
    <s v="Workplace Projects"/>
    <n v="36"/>
    <n v="42"/>
    <n v="78"/>
    <n v="27"/>
    <x v="40"/>
    <n v="1"/>
    <n v="0"/>
    <n v="5"/>
    <n v="0.622"/>
    <n v="0.97"/>
    <n v="2.7"/>
    <n v="0.71899999999999997"/>
    <n v="0.34599999999999997"/>
    <x v="5"/>
    <x v="3"/>
    <s v="South"/>
    <s v="Below Target"/>
    <s v="Below Target"/>
    <s v="Met"/>
    <s v="Below Target"/>
    <s v="Below Target"/>
  </r>
  <r>
    <s v="OPS-100193"/>
    <x v="6"/>
    <s v="Wales"/>
    <s v="Workplace Services"/>
    <n v="98"/>
    <n v="38"/>
    <n v="136"/>
    <n v="25"/>
    <x v="80"/>
    <n v="0"/>
    <n v="0"/>
    <n v="8"/>
    <n v="0.6"/>
    <n v="1"/>
    <n v="2.5"/>
    <n v="0.77100000000000002"/>
    <n v="0.184"/>
    <x v="6"/>
    <x v="0"/>
    <s v="Wales"/>
    <s v="Below Target"/>
    <s v="Below Target"/>
    <s v="Met"/>
    <s v="Below Target"/>
    <s v="Below Target"/>
  </r>
  <r>
    <s v="OPS-100194"/>
    <x v="6"/>
    <s v="Wales"/>
    <s v="Facilities Response"/>
    <n v="77"/>
    <n v="36"/>
    <n v="113"/>
    <n v="25"/>
    <x v="81"/>
    <n v="0"/>
    <n v="0"/>
    <n v="8"/>
    <n v="0.6"/>
    <n v="0.95499999999999996"/>
    <n v="2.5"/>
    <n v="0.70599999999999996"/>
    <n v="0.221"/>
    <x v="6"/>
    <x v="1"/>
    <s v="Wales"/>
    <s v="Below Target"/>
    <s v="Below Target"/>
    <s v="Met"/>
    <s v="Below Target"/>
    <s v="Below Target"/>
  </r>
  <r>
    <s v="OPS-100195"/>
    <x v="6"/>
    <s v="Wales"/>
    <s v="Estates Support"/>
    <n v="89"/>
    <n v="30"/>
    <n v="119"/>
    <n v="32"/>
    <x v="82"/>
    <n v="0"/>
    <n v="0"/>
    <n v="8"/>
    <n v="0.6"/>
    <n v="0.96499999999999997"/>
    <n v="2.5"/>
    <n v="0.755"/>
    <n v="0.26900000000000002"/>
    <x v="6"/>
    <x v="2"/>
    <s v="Wales"/>
    <s v="Below Target"/>
    <s v="Below Target"/>
    <s v="Met"/>
    <s v="Below Target"/>
    <s v="Below Target"/>
  </r>
  <r>
    <s v="OPS-100196"/>
    <x v="6"/>
    <s v="Wales"/>
    <s v="Workplace Projects"/>
    <n v="0"/>
    <n v="17"/>
    <n v="17"/>
    <n v="17"/>
    <x v="5"/>
    <n v="0"/>
    <n v="0"/>
    <n v="1.6"/>
    <n v="0.96799999999999997"/>
    <n v="0.97299999999999998"/>
    <n v="4.5"/>
    <n v="0.74"/>
    <n v="1"/>
    <x v="6"/>
    <x v="3"/>
    <s v="Wales"/>
    <s v="Met"/>
    <s v="Met"/>
    <s v="Met"/>
    <s v="Met"/>
    <s v="Met"/>
  </r>
  <r>
    <s v="OPS-100197"/>
    <x v="7"/>
    <s v="Scotland"/>
    <s v="Workplace Services"/>
    <n v="43"/>
    <n v="40"/>
    <n v="83"/>
    <n v="37"/>
    <x v="25"/>
    <n v="0"/>
    <n v="0"/>
    <n v="5.3"/>
    <n v="0.71"/>
    <n v="0.98599999999999999"/>
    <n v="3"/>
    <n v="0.70499999999999996"/>
    <n v="0.44600000000000001"/>
    <x v="0"/>
    <x v="0"/>
    <s v="North"/>
    <s v="Below Target"/>
    <s v="Below Target"/>
    <s v="Met"/>
    <s v="Below Target"/>
    <s v="Below Target"/>
  </r>
  <r>
    <s v="OPS-100198"/>
    <x v="7"/>
    <s v="Scotland"/>
    <s v="Facilities Response"/>
    <n v="0"/>
    <n v="38"/>
    <n v="38"/>
    <n v="38"/>
    <x v="5"/>
    <n v="0"/>
    <n v="0"/>
    <n v="0.7"/>
    <n v="0.97899999999999998"/>
    <n v="0.98"/>
    <n v="4.5999999999999996"/>
    <n v="0.71"/>
    <n v="1"/>
    <x v="0"/>
    <x v="1"/>
    <s v="North"/>
    <s v="Met"/>
    <s v="Met"/>
    <s v="Met"/>
    <s v="Met"/>
    <s v="Met"/>
  </r>
  <r>
    <s v="OPS-100199"/>
    <x v="7"/>
    <s v="Scotland"/>
    <s v="Estates Support"/>
    <n v="71"/>
    <n v="60"/>
    <n v="131"/>
    <n v="40"/>
    <x v="83"/>
    <n v="0"/>
    <n v="0"/>
    <n v="8"/>
    <n v="0.6"/>
    <n v="0.98399999999999999"/>
    <n v="2.5"/>
    <n v="0.78600000000000003"/>
    <n v="0.30499999999999999"/>
    <x v="0"/>
    <x v="2"/>
    <s v="North"/>
    <s v="Below Target"/>
    <s v="Below Target"/>
    <s v="Met"/>
    <s v="Below Target"/>
    <s v="Below Target"/>
  </r>
  <r>
    <s v="OPS-100200"/>
    <x v="7"/>
    <s v="Scotland"/>
    <s v="Workplace Projects"/>
    <n v="0"/>
    <n v="25"/>
    <n v="25"/>
    <n v="25"/>
    <x v="5"/>
    <n v="0"/>
    <n v="0"/>
    <n v="1.6"/>
    <n v="0.98899999999999999"/>
    <n v="0.98199999999999998"/>
    <n v="4.5"/>
    <n v="0.77700000000000002"/>
    <n v="1"/>
    <x v="0"/>
    <x v="3"/>
    <s v="North"/>
    <s v="Met"/>
    <s v="Met"/>
    <s v="Met"/>
    <s v="Met"/>
    <s v="Met"/>
  </r>
  <r>
    <s v="OPS-100201"/>
    <x v="7"/>
    <s v="North East"/>
    <s v="Workplace Services"/>
    <n v="0"/>
    <n v="33"/>
    <n v="33"/>
    <n v="33"/>
    <x v="5"/>
    <n v="0"/>
    <n v="0"/>
    <n v="1.7"/>
    <n v="0.98399999999999999"/>
    <n v="0.97899999999999998"/>
    <n v="4.5"/>
    <n v="0.69199999999999995"/>
    <n v="1"/>
    <x v="1"/>
    <x v="0"/>
    <s v="North"/>
    <s v="Met"/>
    <s v="Met"/>
    <s v="Met"/>
    <s v="Met"/>
    <s v="Met"/>
  </r>
  <r>
    <s v="OPS-100202"/>
    <x v="7"/>
    <s v="North East"/>
    <s v="Facilities Response"/>
    <n v="0"/>
    <n v="20"/>
    <n v="20"/>
    <n v="20"/>
    <x v="5"/>
    <n v="0"/>
    <n v="0"/>
    <n v="1.4"/>
    <n v="0.97499999999999998"/>
    <n v="0.96199999999999997"/>
    <n v="4.4000000000000004"/>
    <n v="0.70599999999999996"/>
    <n v="1"/>
    <x v="1"/>
    <x v="1"/>
    <s v="North"/>
    <s v="Met"/>
    <s v="Met"/>
    <s v="Met"/>
    <s v="Met"/>
    <s v="Met"/>
  </r>
  <r>
    <s v="OPS-100203"/>
    <x v="7"/>
    <s v="North East"/>
    <s v="Estates Support"/>
    <n v="179"/>
    <n v="34"/>
    <n v="213"/>
    <n v="19"/>
    <x v="84"/>
    <n v="0"/>
    <n v="0"/>
    <n v="8"/>
    <n v="0.6"/>
    <n v="0.96299999999999997"/>
    <n v="2.5"/>
    <n v="0.70899999999999996"/>
    <n v="8.8999999999999996E-2"/>
    <x v="1"/>
    <x v="2"/>
    <s v="North"/>
    <s v="Below Target"/>
    <s v="Below Target"/>
    <s v="Met"/>
    <s v="Below Target"/>
    <s v="Below Target"/>
  </r>
  <r>
    <s v="OPS-100204"/>
    <x v="7"/>
    <s v="North East"/>
    <s v="Workplace Projects"/>
    <n v="20"/>
    <n v="34"/>
    <n v="54"/>
    <n v="29"/>
    <x v="6"/>
    <n v="0"/>
    <n v="0"/>
    <n v="3.7"/>
    <n v="0.85399999999999998"/>
    <n v="0.995"/>
    <n v="3.7"/>
    <n v="0.77400000000000002"/>
    <n v="0.53700000000000003"/>
    <x v="1"/>
    <x v="3"/>
    <s v="North"/>
    <s v="Below Target"/>
    <s v="Below Target"/>
    <s v="Met"/>
    <s v="Below Target"/>
    <s v="Below Target"/>
  </r>
  <r>
    <s v="OPS-100205"/>
    <x v="7"/>
    <s v="North West"/>
    <s v="Workplace Services"/>
    <n v="63"/>
    <n v="55"/>
    <n v="118"/>
    <n v="35"/>
    <x v="85"/>
    <n v="1"/>
    <n v="0"/>
    <n v="8"/>
    <n v="0.6"/>
    <n v="0.96299999999999997"/>
    <n v="2.5"/>
    <n v="0.77900000000000003"/>
    <n v="0.29699999999999999"/>
    <x v="2"/>
    <x v="0"/>
    <s v="North"/>
    <s v="Below Target"/>
    <s v="Below Target"/>
    <s v="Met"/>
    <s v="Below Target"/>
    <s v="Below Target"/>
  </r>
  <r>
    <s v="OPS-100206"/>
    <x v="7"/>
    <s v="North West"/>
    <s v="Facilities Response"/>
    <n v="103"/>
    <n v="36"/>
    <n v="139"/>
    <n v="22"/>
    <x v="86"/>
    <n v="0"/>
    <n v="0"/>
    <n v="8"/>
    <n v="0.6"/>
    <n v="1"/>
    <n v="2.5"/>
    <n v="0.78300000000000003"/>
    <n v="0.158"/>
    <x v="2"/>
    <x v="1"/>
    <s v="North"/>
    <s v="Below Target"/>
    <s v="Below Target"/>
    <s v="Met"/>
    <s v="Below Target"/>
    <s v="Below Target"/>
  </r>
  <r>
    <s v="OPS-100207"/>
    <x v="7"/>
    <s v="North West"/>
    <s v="Estates Support"/>
    <n v="161"/>
    <n v="59"/>
    <n v="220"/>
    <n v="20"/>
    <x v="87"/>
    <n v="0"/>
    <n v="0"/>
    <n v="8"/>
    <n v="0.6"/>
    <n v="1"/>
    <n v="2.5"/>
    <n v="0.66700000000000004"/>
    <n v="9.0999999999999998E-2"/>
    <x v="2"/>
    <x v="2"/>
    <s v="North"/>
    <s v="Below Target"/>
    <s v="Below Target"/>
    <s v="Met"/>
    <s v="Below Target"/>
    <s v="Below Target"/>
  </r>
  <r>
    <s v="OPS-100208"/>
    <x v="7"/>
    <s v="North West"/>
    <s v="Workplace Projects"/>
    <n v="0"/>
    <n v="23"/>
    <n v="23"/>
    <n v="23"/>
    <x v="5"/>
    <n v="0"/>
    <n v="0"/>
    <n v="2.2000000000000002"/>
    <n v="0.93799999999999994"/>
    <n v="0.96599999999999997"/>
    <n v="4.5999999999999996"/>
    <n v="0.72299999999999998"/>
    <n v="1"/>
    <x v="2"/>
    <x v="3"/>
    <s v="North"/>
    <s v="Met"/>
    <s v="Met"/>
    <s v="Met"/>
    <s v="Met"/>
    <s v="Met"/>
  </r>
  <r>
    <s v="OPS-100209"/>
    <x v="7"/>
    <s v="Midlands"/>
    <s v="Workplace Services"/>
    <n v="0"/>
    <n v="56"/>
    <n v="56"/>
    <n v="54"/>
    <x v="1"/>
    <n v="0"/>
    <n v="0"/>
    <n v="1.8"/>
    <n v="0.93"/>
    <n v="1"/>
    <n v="4.5999999999999996"/>
    <n v="0.81399999999999995"/>
    <n v="0.96399999999999997"/>
    <x v="3"/>
    <x v="0"/>
    <s v="Central"/>
    <s v="Met"/>
    <s v="Met"/>
    <s v="Met"/>
    <s v="Met"/>
    <s v="Met"/>
  </r>
  <r>
    <s v="OPS-100210"/>
    <x v="7"/>
    <s v="Midlands"/>
    <s v="Facilities Response"/>
    <n v="80"/>
    <n v="25"/>
    <n v="105"/>
    <n v="33"/>
    <x v="88"/>
    <n v="1"/>
    <n v="0"/>
    <n v="6.8"/>
    <n v="0.6"/>
    <n v="0.98"/>
    <n v="2.5"/>
    <n v="0.78800000000000003"/>
    <n v="0.314"/>
    <x v="3"/>
    <x v="1"/>
    <s v="Central"/>
    <s v="Below Target"/>
    <s v="Below Target"/>
    <s v="Met"/>
    <s v="Below Target"/>
    <s v="Below Target"/>
  </r>
  <r>
    <s v="OPS-100211"/>
    <x v="7"/>
    <s v="Midlands"/>
    <s v="Estates Support"/>
    <n v="31"/>
    <n v="33"/>
    <n v="64"/>
    <n v="32"/>
    <x v="9"/>
    <n v="0"/>
    <n v="0"/>
    <n v="4.5"/>
    <n v="0.73899999999999999"/>
    <n v="0.97699999999999998"/>
    <n v="3.2"/>
    <n v="0.78800000000000003"/>
    <n v="0.5"/>
    <x v="3"/>
    <x v="2"/>
    <s v="Central"/>
    <s v="Below Target"/>
    <s v="Below Target"/>
    <s v="Met"/>
    <s v="Below Target"/>
    <s v="Below Target"/>
  </r>
  <r>
    <s v="OPS-100212"/>
    <x v="7"/>
    <s v="Midlands"/>
    <s v="Workplace Projects"/>
    <n v="0"/>
    <n v="26"/>
    <n v="26"/>
    <n v="26"/>
    <x v="5"/>
    <n v="0"/>
    <n v="0"/>
    <n v="1.2"/>
    <n v="0.99"/>
    <n v="0.997"/>
    <n v="4.3"/>
    <n v="0.72"/>
    <n v="1"/>
    <x v="3"/>
    <x v="3"/>
    <s v="Central"/>
    <s v="Met"/>
    <s v="Met"/>
    <s v="Met"/>
    <s v="Met"/>
    <s v="Met"/>
  </r>
  <r>
    <s v="OPS-100213"/>
    <x v="7"/>
    <s v="South West"/>
    <s v="Workplace Services"/>
    <n v="100"/>
    <n v="53"/>
    <n v="153"/>
    <n v="30"/>
    <x v="89"/>
    <n v="0"/>
    <n v="0"/>
    <n v="8"/>
    <n v="0.6"/>
    <n v="0.98799999999999999"/>
    <n v="2.5"/>
    <n v="0.70299999999999996"/>
    <n v="0.19600000000000001"/>
    <x v="4"/>
    <x v="0"/>
    <s v="South"/>
    <s v="Below Target"/>
    <s v="Below Target"/>
    <s v="Met"/>
    <s v="Below Target"/>
    <s v="Below Target"/>
  </r>
  <r>
    <s v="OPS-100214"/>
    <x v="7"/>
    <s v="South West"/>
    <s v="Facilities Response"/>
    <n v="9"/>
    <n v="39"/>
    <n v="48"/>
    <n v="48"/>
    <x v="5"/>
    <n v="0"/>
    <n v="0"/>
    <n v="1.6"/>
    <n v="0.95799999999999996"/>
    <n v="0.98399999999999999"/>
    <n v="4.5"/>
    <n v="0.68899999999999995"/>
    <n v="1"/>
    <x v="4"/>
    <x v="1"/>
    <s v="South"/>
    <s v="Met"/>
    <s v="Met"/>
    <s v="Met"/>
    <s v="Met"/>
    <s v="Met"/>
  </r>
  <r>
    <s v="OPS-100215"/>
    <x v="7"/>
    <s v="South West"/>
    <s v="Estates Support"/>
    <n v="0"/>
    <n v="41"/>
    <n v="41"/>
    <n v="41"/>
    <x v="5"/>
    <n v="0"/>
    <n v="0"/>
    <n v="1.4"/>
    <n v="1"/>
    <n v="0.98899999999999999"/>
    <n v="4.5"/>
    <n v="0.64900000000000002"/>
    <n v="1"/>
    <x v="4"/>
    <x v="2"/>
    <s v="South"/>
    <s v="Met"/>
    <s v="Met"/>
    <s v="Met"/>
    <s v="Met"/>
    <s v="Met"/>
  </r>
  <r>
    <s v="OPS-100216"/>
    <x v="7"/>
    <s v="South West"/>
    <s v="Workplace Projects"/>
    <n v="0"/>
    <n v="35"/>
    <n v="35"/>
    <n v="35"/>
    <x v="5"/>
    <n v="0"/>
    <n v="0"/>
    <n v="1.1000000000000001"/>
    <n v="0.97499999999999998"/>
    <n v="0.97199999999999998"/>
    <n v="4.7"/>
    <n v="0.67300000000000004"/>
    <n v="1"/>
    <x v="4"/>
    <x v="3"/>
    <s v="South"/>
    <s v="Met"/>
    <s v="Met"/>
    <s v="Met"/>
    <s v="Met"/>
    <s v="Met"/>
  </r>
  <r>
    <s v="OPS-100217"/>
    <x v="7"/>
    <s v="South East"/>
    <s v="Workplace Services"/>
    <n v="32"/>
    <n v="53"/>
    <n v="85"/>
    <n v="57"/>
    <x v="90"/>
    <n v="0"/>
    <n v="0"/>
    <n v="4.0999999999999996"/>
    <n v="0.84199999999999997"/>
    <n v="0.998"/>
    <n v="3.2"/>
    <n v="0.66900000000000004"/>
    <n v="0.67100000000000004"/>
    <x v="5"/>
    <x v="0"/>
    <s v="South"/>
    <s v="Below Target"/>
    <s v="Below Target"/>
    <s v="Met"/>
    <s v="Below Target"/>
    <s v="Below Target"/>
  </r>
  <r>
    <s v="OPS-100218"/>
    <x v="7"/>
    <s v="South East"/>
    <s v="Facilities Response"/>
    <n v="212"/>
    <n v="47"/>
    <n v="259"/>
    <n v="21"/>
    <x v="91"/>
    <n v="1"/>
    <n v="0"/>
    <n v="8"/>
    <n v="0.6"/>
    <n v="0.97899999999999998"/>
    <n v="2.5"/>
    <n v="0.751"/>
    <n v="8.1000000000000003E-2"/>
    <x v="5"/>
    <x v="1"/>
    <s v="South"/>
    <s v="Below Target"/>
    <s v="Below Target"/>
    <s v="Met"/>
    <s v="Below Target"/>
    <s v="Below Target"/>
  </r>
  <r>
    <s v="OPS-100219"/>
    <x v="7"/>
    <s v="South East"/>
    <s v="Estates Support"/>
    <n v="30"/>
    <n v="55"/>
    <n v="85"/>
    <n v="60"/>
    <x v="6"/>
    <n v="0"/>
    <n v="0"/>
    <n v="4"/>
    <n v="0.76400000000000001"/>
    <n v="0.95599999999999996"/>
    <n v="4.0999999999999996"/>
    <n v="0.69499999999999995"/>
    <n v="0.70599999999999996"/>
    <x v="5"/>
    <x v="2"/>
    <s v="South"/>
    <s v="Below Target"/>
    <s v="Below Target"/>
    <s v="Met"/>
    <s v="Below Target"/>
    <s v="Below Target"/>
  </r>
  <r>
    <s v="OPS-100220"/>
    <x v="7"/>
    <s v="South East"/>
    <s v="Workplace Projects"/>
    <n v="51"/>
    <n v="35"/>
    <n v="86"/>
    <n v="22"/>
    <x v="92"/>
    <n v="0"/>
    <n v="0"/>
    <n v="6.7"/>
    <n v="0.6"/>
    <n v="0.99"/>
    <n v="2.5"/>
    <n v="0.71899999999999997"/>
    <n v="0.25600000000000001"/>
    <x v="5"/>
    <x v="3"/>
    <s v="South"/>
    <s v="Below Target"/>
    <s v="Below Target"/>
    <s v="Met"/>
    <s v="Below Target"/>
    <s v="Below Target"/>
  </r>
  <r>
    <s v="OPS-100221"/>
    <x v="7"/>
    <s v="Wales"/>
    <s v="Workplace Services"/>
    <n v="111"/>
    <n v="43"/>
    <n v="154"/>
    <n v="24"/>
    <x v="93"/>
    <n v="0"/>
    <n v="0"/>
    <n v="8"/>
    <n v="0.6"/>
    <n v="0.96399999999999997"/>
    <n v="2.5"/>
    <n v="0.77100000000000002"/>
    <n v="0.156"/>
    <x v="6"/>
    <x v="0"/>
    <s v="Wales"/>
    <s v="Below Target"/>
    <s v="Below Target"/>
    <s v="Met"/>
    <s v="Below Target"/>
    <s v="Below Target"/>
  </r>
  <r>
    <s v="OPS-100222"/>
    <x v="7"/>
    <s v="Wales"/>
    <s v="Facilities Response"/>
    <n v="88"/>
    <n v="31"/>
    <n v="119"/>
    <n v="29"/>
    <x v="53"/>
    <n v="1"/>
    <n v="0"/>
    <n v="8"/>
    <n v="0.6"/>
    <n v="0.98699999999999999"/>
    <n v="2.5"/>
    <n v="0.70599999999999996"/>
    <n v="0.24399999999999999"/>
    <x v="6"/>
    <x v="1"/>
    <s v="Wales"/>
    <s v="Below Target"/>
    <s v="Below Target"/>
    <s v="Met"/>
    <s v="Below Target"/>
    <s v="Below Target"/>
  </r>
  <r>
    <s v="OPS-100223"/>
    <x v="7"/>
    <s v="Wales"/>
    <s v="Estates Support"/>
    <n v="87"/>
    <n v="41"/>
    <n v="128"/>
    <n v="28"/>
    <x v="78"/>
    <n v="0"/>
    <n v="0"/>
    <n v="8"/>
    <n v="0.6"/>
    <n v="0.96399999999999997"/>
    <n v="2.5"/>
    <n v="0.755"/>
    <n v="0.219"/>
    <x v="6"/>
    <x v="2"/>
    <s v="Wales"/>
    <s v="Below Target"/>
    <s v="Below Target"/>
    <s v="Met"/>
    <s v="Below Target"/>
    <s v="Below Target"/>
  </r>
  <r>
    <s v="OPS-100224"/>
    <x v="7"/>
    <s v="Wales"/>
    <s v="Workplace Projects"/>
    <n v="0"/>
    <n v="17"/>
    <n v="17"/>
    <n v="17"/>
    <x v="5"/>
    <n v="0"/>
    <n v="0"/>
    <n v="1.1000000000000001"/>
    <n v="0.998"/>
    <n v="1"/>
    <n v="4.5"/>
    <n v="0.74"/>
    <n v="1"/>
    <x v="6"/>
    <x v="3"/>
    <s v="Wales"/>
    <s v="Met"/>
    <s v="Met"/>
    <s v="Met"/>
    <s v="Met"/>
    <s v="Met"/>
  </r>
  <r>
    <s v="OPS-100225"/>
    <x v="8"/>
    <s v="Scotland"/>
    <s v="Workplace Services"/>
    <n v="46"/>
    <n v="58"/>
    <n v="104"/>
    <n v="43"/>
    <x v="94"/>
    <n v="0"/>
    <n v="0"/>
    <n v="6.5"/>
    <n v="0.6"/>
    <n v="0.97"/>
    <n v="2.5"/>
    <n v="0.70499999999999996"/>
    <n v="0.41299999999999998"/>
    <x v="0"/>
    <x v="0"/>
    <s v="North"/>
    <s v="Below Target"/>
    <s v="Below Target"/>
    <s v="Met"/>
    <s v="Below Target"/>
    <s v="Below Target"/>
  </r>
  <r>
    <s v="OPS-100226"/>
    <x v="8"/>
    <s v="Scotland"/>
    <s v="Facilities Response"/>
    <n v="0"/>
    <n v="41"/>
    <n v="41"/>
    <n v="41"/>
    <x v="5"/>
    <n v="0"/>
    <n v="0"/>
    <n v="1.5"/>
    <n v="0.99199999999999999"/>
    <n v="0.99199999999999999"/>
    <n v="4.4000000000000004"/>
    <n v="0.71"/>
    <n v="1"/>
    <x v="0"/>
    <x v="1"/>
    <s v="North"/>
    <s v="Met"/>
    <s v="Met"/>
    <s v="Met"/>
    <s v="Met"/>
    <s v="Met"/>
  </r>
  <r>
    <s v="OPS-100227"/>
    <x v="8"/>
    <s v="Scotland"/>
    <s v="Estates Support"/>
    <n v="91"/>
    <n v="31"/>
    <n v="122"/>
    <n v="38"/>
    <x v="95"/>
    <n v="0"/>
    <n v="0"/>
    <n v="8"/>
    <n v="0.6"/>
    <n v="0.96899999999999997"/>
    <n v="2.5"/>
    <n v="0.78600000000000003"/>
    <n v="0.311"/>
    <x v="0"/>
    <x v="2"/>
    <s v="North"/>
    <s v="Below Target"/>
    <s v="Below Target"/>
    <s v="Met"/>
    <s v="Below Target"/>
    <s v="Below Target"/>
  </r>
  <r>
    <s v="OPS-100228"/>
    <x v="8"/>
    <s v="Scotland"/>
    <s v="Workplace Projects"/>
    <n v="0"/>
    <n v="29"/>
    <n v="29"/>
    <n v="29"/>
    <x v="5"/>
    <n v="0"/>
    <n v="0"/>
    <n v="1.9"/>
    <n v="0.97699999999999998"/>
    <n v="1"/>
    <n v="4.3"/>
    <n v="0.77700000000000002"/>
    <n v="1"/>
    <x v="0"/>
    <x v="3"/>
    <s v="North"/>
    <s v="Met"/>
    <s v="Met"/>
    <s v="Met"/>
    <s v="Met"/>
    <s v="Met"/>
  </r>
  <r>
    <s v="OPS-100229"/>
    <x v="8"/>
    <s v="North East"/>
    <s v="Workplace Services"/>
    <n v="0"/>
    <n v="48"/>
    <n v="48"/>
    <n v="48"/>
    <x v="5"/>
    <n v="0"/>
    <n v="0"/>
    <n v="1"/>
    <n v="0.98599999999999999"/>
    <n v="0.98099999999999998"/>
    <n v="4.5999999999999996"/>
    <n v="0.69199999999999995"/>
    <n v="1"/>
    <x v="1"/>
    <x v="0"/>
    <s v="North"/>
    <s v="Met"/>
    <s v="Met"/>
    <s v="Met"/>
    <s v="Met"/>
    <s v="Met"/>
  </r>
  <r>
    <s v="OPS-100230"/>
    <x v="8"/>
    <s v="North East"/>
    <s v="Facilities Response"/>
    <n v="0"/>
    <n v="36"/>
    <n v="36"/>
    <n v="36"/>
    <x v="5"/>
    <n v="1"/>
    <n v="0"/>
    <n v="1.3"/>
    <n v="0.95699999999999996"/>
    <n v="0.98599999999999999"/>
    <n v="4.2"/>
    <n v="0.70599999999999996"/>
    <n v="1"/>
    <x v="1"/>
    <x v="1"/>
    <s v="North"/>
    <s v="Met"/>
    <s v="Met"/>
    <s v="Met"/>
    <s v="Met"/>
    <s v="Met"/>
  </r>
  <r>
    <s v="OPS-100231"/>
    <x v="8"/>
    <s v="North East"/>
    <s v="Estates Support"/>
    <n v="194"/>
    <n v="28"/>
    <n v="222"/>
    <n v="19"/>
    <x v="96"/>
    <n v="0"/>
    <n v="0"/>
    <n v="8"/>
    <n v="0.6"/>
    <n v="1"/>
    <n v="2.5"/>
    <n v="0.70899999999999996"/>
    <n v="8.5999999999999993E-2"/>
    <x v="1"/>
    <x v="2"/>
    <s v="North"/>
    <s v="Below Target"/>
    <s v="Below Target"/>
    <s v="Met"/>
    <s v="Below Target"/>
    <s v="Below Target"/>
  </r>
  <r>
    <s v="OPS-100232"/>
    <x v="8"/>
    <s v="North East"/>
    <s v="Workplace Projects"/>
    <n v="25"/>
    <n v="35"/>
    <n v="60"/>
    <n v="24"/>
    <x v="15"/>
    <n v="0"/>
    <n v="0"/>
    <n v="4.4000000000000004"/>
    <n v="0.72299999999999998"/>
    <n v="0.98199999999999998"/>
    <n v="3.7"/>
    <n v="0.77400000000000002"/>
    <n v="0.4"/>
    <x v="1"/>
    <x v="3"/>
    <s v="North"/>
    <s v="Below Target"/>
    <s v="Below Target"/>
    <s v="Met"/>
    <s v="Below Target"/>
    <s v="Below Target"/>
  </r>
  <r>
    <s v="OPS-100233"/>
    <x v="8"/>
    <s v="North West"/>
    <s v="Workplace Services"/>
    <n v="83"/>
    <n v="46"/>
    <n v="129"/>
    <n v="30"/>
    <x v="97"/>
    <n v="0"/>
    <n v="0"/>
    <n v="8"/>
    <n v="0.6"/>
    <n v="0.98899999999999999"/>
    <n v="2.5"/>
    <n v="0.77900000000000003"/>
    <n v="0.23300000000000001"/>
    <x v="2"/>
    <x v="0"/>
    <s v="North"/>
    <s v="Below Target"/>
    <s v="Below Target"/>
    <s v="Met"/>
    <s v="Below Target"/>
    <s v="Below Target"/>
  </r>
  <r>
    <s v="OPS-100234"/>
    <x v="8"/>
    <s v="North West"/>
    <s v="Facilities Response"/>
    <n v="117"/>
    <n v="74"/>
    <n v="191"/>
    <n v="26"/>
    <x v="98"/>
    <n v="0"/>
    <n v="0"/>
    <n v="8"/>
    <n v="0.6"/>
    <n v="1"/>
    <n v="2.5"/>
    <n v="0.78300000000000003"/>
    <n v="0.13600000000000001"/>
    <x v="2"/>
    <x v="1"/>
    <s v="North"/>
    <s v="Below Target"/>
    <s v="Below Target"/>
    <s v="Met"/>
    <s v="Below Target"/>
    <s v="Below Target"/>
  </r>
  <r>
    <s v="OPS-100235"/>
    <x v="8"/>
    <s v="North West"/>
    <s v="Estates Support"/>
    <n v="200"/>
    <n v="42"/>
    <n v="242"/>
    <n v="16"/>
    <x v="99"/>
    <n v="0"/>
    <n v="0"/>
    <n v="8"/>
    <n v="0.6"/>
    <n v="0.97399999999999998"/>
    <n v="2.5"/>
    <n v="0.66700000000000004"/>
    <n v="6.6000000000000003E-2"/>
    <x v="2"/>
    <x v="2"/>
    <s v="North"/>
    <s v="Below Target"/>
    <s v="Below Target"/>
    <s v="Met"/>
    <s v="Below Target"/>
    <s v="Below Target"/>
  </r>
  <r>
    <s v="OPS-100236"/>
    <x v="8"/>
    <s v="North West"/>
    <s v="Workplace Projects"/>
    <n v="0"/>
    <n v="29"/>
    <n v="29"/>
    <n v="29"/>
    <x v="5"/>
    <n v="1"/>
    <n v="1"/>
    <n v="2.2000000000000002"/>
    <n v="0.878"/>
    <n v="0.92100000000000004"/>
    <n v="4.5999999999999996"/>
    <n v="0.72299999999999998"/>
    <n v="1"/>
    <x v="2"/>
    <x v="3"/>
    <s v="North"/>
    <s v="Met"/>
    <s v="Below Target"/>
    <s v="Below Target"/>
    <s v="Met"/>
    <s v="Met"/>
  </r>
  <r>
    <s v="OPS-100237"/>
    <x v="8"/>
    <s v="Midlands"/>
    <s v="Workplace Services"/>
    <n v="2"/>
    <n v="30"/>
    <n v="32"/>
    <n v="32"/>
    <x v="5"/>
    <n v="0"/>
    <n v="0"/>
    <n v="1.2"/>
    <n v="0.96599999999999997"/>
    <n v="0.94599999999999995"/>
    <n v="4.4000000000000004"/>
    <n v="0.81399999999999995"/>
    <n v="1"/>
    <x v="3"/>
    <x v="0"/>
    <s v="Central"/>
    <s v="Met"/>
    <s v="Met"/>
    <s v="Below Target"/>
    <s v="Met"/>
    <s v="Met"/>
  </r>
  <r>
    <s v="OPS-100238"/>
    <x v="8"/>
    <s v="Midlands"/>
    <s v="Facilities Response"/>
    <n v="72"/>
    <n v="44"/>
    <n v="116"/>
    <n v="31"/>
    <x v="59"/>
    <n v="0"/>
    <n v="0"/>
    <n v="8"/>
    <n v="0.6"/>
    <n v="0.97799999999999998"/>
    <n v="2.5"/>
    <n v="0.78800000000000003"/>
    <n v="0.26700000000000002"/>
    <x v="3"/>
    <x v="1"/>
    <s v="Central"/>
    <s v="Below Target"/>
    <s v="Below Target"/>
    <s v="Met"/>
    <s v="Below Target"/>
    <s v="Below Target"/>
  </r>
  <r>
    <s v="OPS-100239"/>
    <x v="8"/>
    <s v="Midlands"/>
    <s v="Estates Support"/>
    <n v="32"/>
    <n v="44"/>
    <n v="76"/>
    <n v="30"/>
    <x v="25"/>
    <n v="0"/>
    <n v="0"/>
    <n v="5"/>
    <n v="0.71099999999999997"/>
    <n v="0.97099999999999997"/>
    <n v="3.1"/>
    <n v="0.78800000000000003"/>
    <n v="0.39500000000000002"/>
    <x v="3"/>
    <x v="2"/>
    <s v="Central"/>
    <s v="Below Target"/>
    <s v="Below Target"/>
    <s v="Met"/>
    <s v="Below Target"/>
    <s v="Below Target"/>
  </r>
  <r>
    <s v="OPS-100240"/>
    <x v="8"/>
    <s v="Midlands"/>
    <s v="Workplace Projects"/>
    <n v="0"/>
    <n v="31"/>
    <n v="31"/>
    <n v="31"/>
    <x v="5"/>
    <n v="0"/>
    <n v="0"/>
    <n v="1.5"/>
    <n v="0.95499999999999996"/>
    <n v="0.97499999999999998"/>
    <n v="4.5"/>
    <n v="0.72"/>
    <n v="1"/>
    <x v="3"/>
    <x v="3"/>
    <s v="Central"/>
    <s v="Met"/>
    <s v="Met"/>
    <s v="Met"/>
    <s v="Met"/>
    <s v="Met"/>
  </r>
  <r>
    <s v="OPS-100241"/>
    <x v="8"/>
    <s v="South West"/>
    <s v="Workplace Services"/>
    <n v="123"/>
    <n v="39"/>
    <n v="162"/>
    <n v="26"/>
    <x v="100"/>
    <n v="0"/>
    <n v="0"/>
    <n v="8"/>
    <n v="0.6"/>
    <n v="0.94799999999999995"/>
    <n v="2.5"/>
    <n v="0.70299999999999996"/>
    <n v="0.16"/>
    <x v="4"/>
    <x v="0"/>
    <s v="South"/>
    <s v="Below Target"/>
    <s v="Below Target"/>
    <s v="Below Target"/>
    <s v="Below Target"/>
    <s v="Below Target"/>
  </r>
  <r>
    <s v="OPS-100242"/>
    <x v="8"/>
    <s v="South West"/>
    <s v="Facilities Response"/>
    <n v="0"/>
    <n v="31"/>
    <n v="31"/>
    <n v="31"/>
    <x v="5"/>
    <n v="1"/>
    <n v="0"/>
    <n v="1.3"/>
    <n v="0.95799999999999996"/>
    <n v="1"/>
    <n v="4.3"/>
    <n v="0.68899999999999995"/>
    <n v="1"/>
    <x v="4"/>
    <x v="1"/>
    <s v="South"/>
    <s v="Met"/>
    <s v="Met"/>
    <s v="Met"/>
    <s v="Met"/>
    <s v="Met"/>
  </r>
  <r>
    <s v="OPS-100243"/>
    <x v="8"/>
    <s v="South West"/>
    <s v="Estates Support"/>
    <n v="0"/>
    <n v="53"/>
    <n v="53"/>
    <n v="53"/>
    <x v="5"/>
    <n v="0"/>
    <n v="0"/>
    <n v="1.5"/>
    <n v="0.98599999999999999"/>
    <n v="1"/>
    <n v="4.3"/>
    <n v="0.64900000000000002"/>
    <n v="1"/>
    <x v="4"/>
    <x v="2"/>
    <s v="South"/>
    <s v="Met"/>
    <s v="Met"/>
    <s v="Met"/>
    <s v="Met"/>
    <s v="Met"/>
  </r>
  <r>
    <s v="OPS-100244"/>
    <x v="8"/>
    <s v="South West"/>
    <s v="Workplace Projects"/>
    <n v="0"/>
    <n v="32"/>
    <n v="32"/>
    <n v="32"/>
    <x v="5"/>
    <n v="0"/>
    <n v="0"/>
    <n v="1.2"/>
    <n v="0.95799999999999996"/>
    <n v="0.98899999999999999"/>
    <n v="4.7"/>
    <n v="0.67300000000000004"/>
    <n v="1"/>
    <x v="4"/>
    <x v="3"/>
    <s v="South"/>
    <s v="Met"/>
    <s v="Met"/>
    <s v="Met"/>
    <s v="Met"/>
    <s v="Met"/>
  </r>
  <r>
    <s v="OPS-100245"/>
    <x v="8"/>
    <s v="South East"/>
    <s v="Workplace Services"/>
    <n v="28"/>
    <n v="46"/>
    <n v="74"/>
    <n v="47"/>
    <x v="101"/>
    <n v="0"/>
    <n v="0"/>
    <n v="3.9"/>
    <n v="0.79700000000000004"/>
    <n v="0.99299999999999999"/>
    <n v="3.5"/>
    <n v="0.66900000000000004"/>
    <n v="0.63500000000000001"/>
    <x v="5"/>
    <x v="0"/>
    <s v="South"/>
    <s v="Below Target"/>
    <s v="Below Target"/>
    <s v="Met"/>
    <s v="Below Target"/>
    <s v="Below Target"/>
  </r>
  <r>
    <s v="OPS-100246"/>
    <x v="8"/>
    <s v="South East"/>
    <s v="Facilities Response"/>
    <n v="238"/>
    <n v="65"/>
    <n v="303"/>
    <n v="17"/>
    <x v="102"/>
    <n v="0"/>
    <n v="0"/>
    <n v="8"/>
    <n v="0.6"/>
    <n v="0.95699999999999996"/>
    <n v="2.5"/>
    <n v="0.751"/>
    <n v="5.6000000000000001E-2"/>
    <x v="5"/>
    <x v="1"/>
    <s v="South"/>
    <s v="Below Target"/>
    <s v="Below Target"/>
    <s v="Met"/>
    <s v="Below Target"/>
    <s v="Below Target"/>
  </r>
  <r>
    <s v="OPS-100247"/>
    <x v="8"/>
    <s v="South East"/>
    <s v="Estates Support"/>
    <n v="25"/>
    <n v="37"/>
    <n v="62"/>
    <n v="48"/>
    <x v="64"/>
    <n v="1"/>
    <n v="0"/>
    <n v="2.9"/>
    <n v="0.85299999999999998"/>
    <n v="0.94799999999999995"/>
    <n v="4.0999999999999996"/>
    <n v="0.69499999999999995"/>
    <n v="0.77400000000000002"/>
    <x v="5"/>
    <x v="2"/>
    <s v="South"/>
    <s v="Below Target"/>
    <s v="Below Target"/>
    <s v="Below Target"/>
    <s v="Met"/>
    <s v="Below Target"/>
  </r>
  <r>
    <s v="OPS-100248"/>
    <x v="8"/>
    <s v="South East"/>
    <s v="Workplace Projects"/>
    <n v="64"/>
    <n v="46"/>
    <n v="110"/>
    <n v="25"/>
    <x v="59"/>
    <n v="0"/>
    <n v="0"/>
    <n v="8"/>
    <n v="0.6"/>
    <n v="0.998"/>
    <n v="2.5"/>
    <n v="0.71899999999999997"/>
    <n v="0.22700000000000001"/>
    <x v="5"/>
    <x v="3"/>
    <s v="South"/>
    <s v="Below Target"/>
    <s v="Below Target"/>
    <s v="Met"/>
    <s v="Below Target"/>
    <s v="Below Target"/>
  </r>
  <r>
    <s v="OPS-100249"/>
    <x v="8"/>
    <s v="Wales"/>
    <s v="Workplace Services"/>
    <n v="130"/>
    <n v="36"/>
    <n v="166"/>
    <n v="25"/>
    <x v="103"/>
    <n v="0"/>
    <n v="0"/>
    <n v="8"/>
    <n v="0.6"/>
    <n v="0.97299999999999998"/>
    <n v="2.5"/>
    <n v="0.77100000000000002"/>
    <n v="0.151"/>
    <x v="6"/>
    <x v="0"/>
    <s v="Wales"/>
    <s v="Below Target"/>
    <s v="Below Target"/>
    <s v="Met"/>
    <s v="Below Target"/>
    <s v="Below Target"/>
  </r>
  <r>
    <s v="OPS-100250"/>
    <x v="8"/>
    <s v="Wales"/>
    <s v="Facilities Response"/>
    <n v="90"/>
    <n v="35"/>
    <n v="125"/>
    <n v="26"/>
    <x v="97"/>
    <n v="0"/>
    <n v="0"/>
    <n v="8"/>
    <n v="0.6"/>
    <n v="0.98399999999999999"/>
    <n v="2.5"/>
    <n v="0.70599999999999996"/>
    <n v="0.20799999999999999"/>
    <x v="6"/>
    <x v="1"/>
    <s v="Wales"/>
    <s v="Below Target"/>
    <s v="Below Target"/>
    <s v="Met"/>
    <s v="Below Target"/>
    <s v="Below Target"/>
  </r>
  <r>
    <s v="OPS-100251"/>
    <x v="8"/>
    <s v="Wales"/>
    <s v="Estates Support"/>
    <n v="100"/>
    <n v="25"/>
    <n v="125"/>
    <n v="34"/>
    <x v="83"/>
    <n v="0"/>
    <n v="0"/>
    <n v="8"/>
    <n v="0.6"/>
    <n v="1"/>
    <n v="2.5"/>
    <n v="0.755"/>
    <n v="0.27200000000000002"/>
    <x v="6"/>
    <x v="2"/>
    <s v="Wales"/>
    <s v="Below Target"/>
    <s v="Below Target"/>
    <s v="Met"/>
    <s v="Below Target"/>
    <s v="Below Target"/>
  </r>
  <r>
    <s v="OPS-100252"/>
    <x v="8"/>
    <s v="Wales"/>
    <s v="Workplace Projects"/>
    <n v="0"/>
    <n v="14"/>
    <n v="14"/>
    <n v="14"/>
    <x v="5"/>
    <n v="1"/>
    <n v="0"/>
    <n v="1.4"/>
    <n v="0.89300000000000002"/>
    <n v="0.997"/>
    <n v="4.2"/>
    <n v="0.74"/>
    <n v="1"/>
    <x v="6"/>
    <x v="3"/>
    <s v="Wales"/>
    <s v="Met"/>
    <s v="Below Target"/>
    <s v="Met"/>
    <s v="Met"/>
    <s v="Met"/>
  </r>
  <r>
    <s v="OPS-100253"/>
    <x v="9"/>
    <s v="Scotland"/>
    <s v="Workplace Services"/>
    <n v="61"/>
    <n v="37"/>
    <n v="98"/>
    <n v="38"/>
    <x v="60"/>
    <n v="0"/>
    <n v="0"/>
    <n v="6.2"/>
    <n v="0.627"/>
    <n v="0.98199999999999998"/>
    <n v="2.5"/>
    <n v="0.70499999999999996"/>
    <n v="0.38800000000000001"/>
    <x v="0"/>
    <x v="0"/>
    <s v="North"/>
    <s v="Below Target"/>
    <s v="Below Target"/>
    <s v="Met"/>
    <s v="Below Target"/>
    <s v="Below Target"/>
  </r>
  <r>
    <s v="OPS-100254"/>
    <x v="9"/>
    <s v="Scotland"/>
    <s v="Facilities Response"/>
    <n v="0"/>
    <n v="42"/>
    <n v="42"/>
    <n v="42"/>
    <x v="5"/>
    <n v="0"/>
    <n v="0"/>
    <n v="1.9"/>
    <n v="0.98799999999999999"/>
    <n v="0.997"/>
    <n v="4.0999999999999996"/>
    <n v="0.71"/>
    <n v="1"/>
    <x v="0"/>
    <x v="1"/>
    <s v="North"/>
    <s v="Met"/>
    <s v="Met"/>
    <s v="Met"/>
    <s v="Met"/>
    <s v="Met"/>
  </r>
  <r>
    <s v="OPS-100255"/>
    <x v="9"/>
    <s v="Scotland"/>
    <s v="Estates Support"/>
    <n v="84"/>
    <n v="43"/>
    <n v="127"/>
    <n v="34"/>
    <x v="104"/>
    <n v="0"/>
    <n v="0"/>
    <n v="8"/>
    <n v="0.6"/>
    <n v="0.98699999999999999"/>
    <n v="2.5"/>
    <n v="0.78600000000000003"/>
    <n v="0.26800000000000002"/>
    <x v="0"/>
    <x v="2"/>
    <s v="North"/>
    <s v="Below Target"/>
    <s v="Below Target"/>
    <s v="Met"/>
    <s v="Below Target"/>
    <s v="Below Target"/>
  </r>
  <r>
    <s v="OPS-100256"/>
    <x v="9"/>
    <s v="Scotland"/>
    <s v="Workplace Projects"/>
    <n v="0"/>
    <n v="30"/>
    <n v="30"/>
    <n v="30"/>
    <x v="5"/>
    <n v="0"/>
    <n v="0"/>
    <n v="1"/>
    <n v="0.95299999999999996"/>
    <n v="0.97599999999999998"/>
    <n v="4.5"/>
    <n v="0.77700000000000002"/>
    <n v="1"/>
    <x v="0"/>
    <x v="3"/>
    <s v="North"/>
    <s v="Met"/>
    <s v="Met"/>
    <s v="Met"/>
    <s v="Met"/>
    <s v="Met"/>
  </r>
  <r>
    <s v="OPS-100257"/>
    <x v="9"/>
    <s v="North East"/>
    <s v="Workplace Services"/>
    <n v="0"/>
    <n v="29"/>
    <n v="29"/>
    <n v="29"/>
    <x v="5"/>
    <n v="0"/>
    <n v="0"/>
    <n v="1.7"/>
    <n v="0.95899999999999996"/>
    <n v="0.99399999999999999"/>
    <n v="4.4000000000000004"/>
    <n v="0.69199999999999995"/>
    <n v="1"/>
    <x v="1"/>
    <x v="0"/>
    <s v="North"/>
    <s v="Met"/>
    <s v="Met"/>
    <s v="Met"/>
    <s v="Met"/>
    <s v="Met"/>
  </r>
  <r>
    <s v="OPS-100258"/>
    <x v="9"/>
    <s v="North East"/>
    <s v="Facilities Response"/>
    <n v="0"/>
    <n v="32"/>
    <n v="32"/>
    <n v="32"/>
    <x v="5"/>
    <n v="0"/>
    <n v="0"/>
    <n v="1.9"/>
    <n v="0.96799999999999997"/>
    <n v="0.99399999999999999"/>
    <n v="4.0999999999999996"/>
    <n v="0.70599999999999996"/>
    <n v="1"/>
    <x v="1"/>
    <x v="1"/>
    <s v="North"/>
    <s v="Met"/>
    <s v="Met"/>
    <s v="Met"/>
    <s v="Met"/>
    <s v="Met"/>
  </r>
  <r>
    <s v="OPS-100259"/>
    <x v="9"/>
    <s v="North East"/>
    <s v="Estates Support"/>
    <n v="203"/>
    <n v="38"/>
    <n v="241"/>
    <n v="18"/>
    <x v="105"/>
    <n v="0"/>
    <n v="0"/>
    <n v="8"/>
    <n v="0.6"/>
    <n v="0.99299999999999999"/>
    <n v="2.5"/>
    <n v="0.70899999999999996"/>
    <n v="7.4999999999999997E-2"/>
    <x v="1"/>
    <x v="2"/>
    <s v="North"/>
    <s v="Below Target"/>
    <s v="Below Target"/>
    <s v="Met"/>
    <s v="Below Target"/>
    <s v="Below Target"/>
  </r>
  <r>
    <s v="OPS-100260"/>
    <x v="9"/>
    <s v="North East"/>
    <s v="Workplace Projects"/>
    <n v="36"/>
    <n v="24"/>
    <n v="60"/>
    <n v="25"/>
    <x v="39"/>
    <n v="0"/>
    <n v="0"/>
    <n v="4.5"/>
    <n v="0.73099999999999998"/>
    <n v="0.93899999999999995"/>
    <n v="3.1"/>
    <n v="0.77400000000000002"/>
    <n v="0.41699999999999998"/>
    <x v="1"/>
    <x v="3"/>
    <s v="North"/>
    <s v="Below Target"/>
    <s v="Below Target"/>
    <s v="Below Target"/>
    <s v="Below Target"/>
    <s v="Below Target"/>
  </r>
  <r>
    <s v="OPS-100261"/>
    <x v="9"/>
    <s v="North West"/>
    <s v="Workplace Services"/>
    <n v="99"/>
    <n v="46"/>
    <n v="145"/>
    <n v="31"/>
    <x v="41"/>
    <n v="0"/>
    <n v="0"/>
    <n v="8"/>
    <n v="0.6"/>
    <n v="1"/>
    <n v="2.5"/>
    <n v="0.77900000000000003"/>
    <n v="0.214"/>
    <x v="2"/>
    <x v="0"/>
    <s v="North"/>
    <s v="Below Target"/>
    <s v="Below Target"/>
    <s v="Met"/>
    <s v="Below Target"/>
    <s v="Below Target"/>
  </r>
  <r>
    <s v="OPS-100262"/>
    <x v="9"/>
    <s v="North West"/>
    <s v="Facilities Response"/>
    <n v="165"/>
    <n v="49"/>
    <n v="214"/>
    <n v="23"/>
    <x v="106"/>
    <n v="0"/>
    <n v="0"/>
    <n v="8"/>
    <n v="0.6"/>
    <n v="1"/>
    <n v="2.5"/>
    <n v="0.78300000000000003"/>
    <n v="0.107"/>
    <x v="2"/>
    <x v="1"/>
    <s v="North"/>
    <s v="Below Target"/>
    <s v="Below Target"/>
    <s v="Met"/>
    <s v="Below Target"/>
    <s v="Below Target"/>
  </r>
  <r>
    <s v="OPS-100263"/>
    <x v="9"/>
    <s v="North West"/>
    <s v="Estates Support"/>
    <n v="226"/>
    <n v="44"/>
    <n v="270"/>
    <n v="19"/>
    <x v="107"/>
    <n v="0"/>
    <n v="0"/>
    <n v="8"/>
    <n v="0.6"/>
    <n v="1"/>
    <n v="2.5"/>
    <n v="0.66700000000000004"/>
    <n v="7.0000000000000007E-2"/>
    <x v="2"/>
    <x v="2"/>
    <s v="North"/>
    <s v="Below Target"/>
    <s v="Below Target"/>
    <s v="Met"/>
    <s v="Below Target"/>
    <s v="Below Target"/>
  </r>
  <r>
    <s v="OPS-100264"/>
    <x v="9"/>
    <s v="North West"/>
    <s v="Workplace Projects"/>
    <n v="0"/>
    <n v="30"/>
    <n v="30"/>
    <n v="30"/>
    <x v="5"/>
    <n v="0"/>
    <n v="0"/>
    <n v="1.3"/>
    <n v="0.94299999999999995"/>
    <n v="0.99399999999999999"/>
    <n v="4.8"/>
    <n v="0.72299999999999998"/>
    <n v="1"/>
    <x v="2"/>
    <x v="3"/>
    <s v="North"/>
    <s v="Met"/>
    <s v="Met"/>
    <s v="Met"/>
    <s v="Met"/>
    <s v="Met"/>
  </r>
  <r>
    <s v="OPS-100265"/>
    <x v="9"/>
    <s v="Midlands"/>
    <s v="Workplace Services"/>
    <n v="0"/>
    <n v="47"/>
    <n v="47"/>
    <n v="44"/>
    <x v="10"/>
    <n v="0"/>
    <n v="0"/>
    <n v="1.7"/>
    <n v="0.99199999999999999"/>
    <n v="0.98499999999999999"/>
    <n v="4.7"/>
    <n v="0.81399999999999995"/>
    <n v="0.93600000000000005"/>
    <x v="3"/>
    <x v="0"/>
    <s v="Central"/>
    <s v="Below Target"/>
    <s v="Met"/>
    <s v="Met"/>
    <s v="Met"/>
    <s v="Met"/>
  </r>
  <r>
    <s v="OPS-100266"/>
    <x v="9"/>
    <s v="Midlands"/>
    <s v="Facilities Response"/>
    <n v="85"/>
    <n v="34"/>
    <n v="119"/>
    <n v="32"/>
    <x v="82"/>
    <n v="1"/>
    <n v="1"/>
    <n v="8"/>
    <n v="0.6"/>
    <n v="0.91200000000000003"/>
    <n v="2.5"/>
    <n v="0.78800000000000003"/>
    <n v="0.26900000000000002"/>
    <x v="3"/>
    <x v="1"/>
    <s v="Central"/>
    <s v="Below Target"/>
    <s v="Below Target"/>
    <s v="Below Target"/>
    <s v="Below Target"/>
    <s v="Below Target"/>
  </r>
  <r>
    <s v="OPS-100267"/>
    <x v="9"/>
    <s v="Midlands"/>
    <s v="Estates Support"/>
    <n v="46"/>
    <n v="48"/>
    <n v="94"/>
    <n v="37"/>
    <x v="55"/>
    <n v="0"/>
    <n v="0"/>
    <n v="5.9"/>
    <n v="0.63600000000000001"/>
    <n v="0.97499999999999998"/>
    <n v="2.5"/>
    <n v="0.78800000000000003"/>
    <n v="0.39400000000000002"/>
    <x v="3"/>
    <x v="2"/>
    <s v="Central"/>
    <s v="Below Target"/>
    <s v="Below Target"/>
    <s v="Met"/>
    <s v="Below Target"/>
    <s v="Below Target"/>
  </r>
  <r>
    <s v="OPS-100268"/>
    <x v="9"/>
    <s v="Midlands"/>
    <s v="Workplace Projects"/>
    <n v="0"/>
    <n v="23"/>
    <n v="23"/>
    <n v="23"/>
    <x v="5"/>
    <n v="1"/>
    <n v="0"/>
    <n v="1.6"/>
    <n v="0.97299999999999998"/>
    <n v="0.98799999999999999"/>
    <n v="4.4000000000000004"/>
    <n v="0.72"/>
    <n v="1"/>
    <x v="3"/>
    <x v="3"/>
    <s v="Central"/>
    <s v="Met"/>
    <s v="Met"/>
    <s v="Met"/>
    <s v="Met"/>
    <s v="Met"/>
  </r>
  <r>
    <s v="OPS-100269"/>
    <x v="9"/>
    <s v="South West"/>
    <s v="Workplace Services"/>
    <n v="136"/>
    <n v="42"/>
    <n v="178"/>
    <n v="31"/>
    <x v="57"/>
    <n v="0"/>
    <n v="0"/>
    <n v="8"/>
    <n v="0.6"/>
    <n v="0.97599999999999998"/>
    <n v="2.5"/>
    <n v="0.70299999999999996"/>
    <n v="0.17399999999999999"/>
    <x v="4"/>
    <x v="0"/>
    <s v="South"/>
    <s v="Below Target"/>
    <s v="Below Target"/>
    <s v="Met"/>
    <s v="Below Target"/>
    <s v="Below Target"/>
  </r>
  <r>
    <s v="OPS-100270"/>
    <x v="9"/>
    <s v="South West"/>
    <s v="Facilities Response"/>
    <n v="0"/>
    <n v="42"/>
    <n v="42"/>
    <n v="42"/>
    <x v="5"/>
    <n v="0"/>
    <n v="0"/>
    <n v="1.7"/>
    <n v="0.98099999999999998"/>
    <n v="0.94499999999999995"/>
    <n v="4.8"/>
    <n v="0.68899999999999995"/>
    <n v="1"/>
    <x v="4"/>
    <x v="1"/>
    <s v="South"/>
    <s v="Met"/>
    <s v="Met"/>
    <s v="Below Target"/>
    <s v="Met"/>
    <s v="Met"/>
  </r>
  <r>
    <s v="OPS-100271"/>
    <x v="9"/>
    <s v="South West"/>
    <s v="Estates Support"/>
    <n v="0"/>
    <n v="39"/>
    <n v="39"/>
    <n v="39"/>
    <x v="5"/>
    <n v="0"/>
    <n v="0"/>
    <n v="1.5"/>
    <n v="1"/>
    <n v="0.97499999999999998"/>
    <n v="5"/>
    <n v="0.64900000000000002"/>
    <n v="1"/>
    <x v="4"/>
    <x v="2"/>
    <s v="South"/>
    <s v="Met"/>
    <s v="Met"/>
    <s v="Met"/>
    <s v="Met"/>
    <s v="Met"/>
  </r>
  <r>
    <s v="OPS-100272"/>
    <x v="9"/>
    <s v="South West"/>
    <s v="Workplace Projects"/>
    <n v="0"/>
    <n v="23"/>
    <n v="23"/>
    <n v="23"/>
    <x v="5"/>
    <n v="0"/>
    <n v="0"/>
    <n v="1.5"/>
    <n v="0.97799999999999998"/>
    <n v="0.96899999999999997"/>
    <n v="4.5999999999999996"/>
    <n v="0.67300000000000004"/>
    <n v="1"/>
    <x v="4"/>
    <x v="3"/>
    <s v="South"/>
    <s v="Met"/>
    <s v="Met"/>
    <s v="Met"/>
    <s v="Met"/>
    <s v="Met"/>
  </r>
  <r>
    <s v="OPS-100273"/>
    <x v="9"/>
    <s v="South East"/>
    <s v="Workplace Services"/>
    <n v="27"/>
    <n v="67"/>
    <n v="94"/>
    <n v="51"/>
    <x v="66"/>
    <n v="0"/>
    <n v="0"/>
    <n v="4.4000000000000004"/>
    <n v="0.68100000000000005"/>
    <n v="0.98899999999999999"/>
    <n v="3.1"/>
    <n v="0.66900000000000004"/>
    <n v="0.54300000000000004"/>
    <x v="5"/>
    <x v="0"/>
    <s v="South"/>
    <s v="Below Target"/>
    <s v="Below Target"/>
    <s v="Met"/>
    <s v="Below Target"/>
    <s v="Below Target"/>
  </r>
  <r>
    <s v="OPS-100274"/>
    <x v="9"/>
    <s v="South East"/>
    <s v="Facilities Response"/>
    <n v="286"/>
    <n v="54"/>
    <n v="340"/>
    <n v="16"/>
    <x v="108"/>
    <n v="0"/>
    <n v="0"/>
    <n v="8"/>
    <n v="0.6"/>
    <n v="0.97499999999999998"/>
    <n v="2.5"/>
    <n v="0.751"/>
    <n v="4.7E-2"/>
    <x v="5"/>
    <x v="1"/>
    <s v="South"/>
    <s v="Below Target"/>
    <s v="Below Target"/>
    <s v="Met"/>
    <s v="Below Target"/>
    <s v="Below Target"/>
  </r>
  <r>
    <s v="OPS-100275"/>
    <x v="9"/>
    <s v="South East"/>
    <s v="Estates Support"/>
    <n v="14"/>
    <n v="42"/>
    <n v="56"/>
    <n v="50"/>
    <x v="30"/>
    <n v="0"/>
    <n v="0"/>
    <n v="1.6"/>
    <n v="0.93100000000000005"/>
    <n v="0.98599999999999999"/>
    <n v="4.3"/>
    <n v="0.69499999999999995"/>
    <n v="0.89300000000000002"/>
    <x v="5"/>
    <x v="2"/>
    <s v="South"/>
    <s v="Below Target"/>
    <s v="Met"/>
    <s v="Met"/>
    <s v="Met"/>
    <s v="Met"/>
  </r>
  <r>
    <s v="OPS-100276"/>
    <x v="9"/>
    <s v="South East"/>
    <s v="Workplace Projects"/>
    <n v="85"/>
    <n v="38"/>
    <n v="123"/>
    <n v="23"/>
    <x v="78"/>
    <n v="0"/>
    <n v="0"/>
    <n v="8"/>
    <n v="0.6"/>
    <n v="0.96199999999999997"/>
    <n v="2.5"/>
    <n v="0.71899999999999997"/>
    <n v="0.187"/>
    <x v="5"/>
    <x v="3"/>
    <s v="South"/>
    <s v="Below Target"/>
    <s v="Below Target"/>
    <s v="Met"/>
    <s v="Below Target"/>
    <s v="Below Target"/>
  </r>
  <r>
    <s v="OPS-100277"/>
    <x v="9"/>
    <s v="Wales"/>
    <s v="Workplace Services"/>
    <n v="141"/>
    <n v="59"/>
    <n v="200"/>
    <n v="28"/>
    <x v="109"/>
    <n v="0"/>
    <n v="0"/>
    <n v="8"/>
    <n v="0.6"/>
    <n v="0.97399999999999998"/>
    <n v="2.5"/>
    <n v="0.77100000000000002"/>
    <n v="0.14000000000000001"/>
    <x v="6"/>
    <x v="0"/>
    <s v="Wales"/>
    <s v="Below Target"/>
    <s v="Below Target"/>
    <s v="Met"/>
    <s v="Below Target"/>
    <s v="Below Target"/>
  </r>
  <r>
    <s v="OPS-100278"/>
    <x v="9"/>
    <s v="Wales"/>
    <s v="Facilities Response"/>
    <n v="99"/>
    <n v="36"/>
    <n v="135"/>
    <n v="27"/>
    <x v="110"/>
    <n v="0"/>
    <n v="0"/>
    <n v="8"/>
    <n v="0.6"/>
    <n v="0.96"/>
    <n v="2.5"/>
    <n v="0.70599999999999996"/>
    <n v="0.2"/>
    <x v="6"/>
    <x v="1"/>
    <s v="Wales"/>
    <s v="Below Target"/>
    <s v="Below Target"/>
    <s v="Met"/>
    <s v="Below Target"/>
    <s v="Below Target"/>
  </r>
  <r>
    <s v="OPS-100279"/>
    <x v="9"/>
    <s v="Wales"/>
    <s v="Estates Support"/>
    <n v="91"/>
    <n v="28"/>
    <n v="119"/>
    <n v="32"/>
    <x v="82"/>
    <n v="0"/>
    <n v="0"/>
    <n v="8"/>
    <n v="0.6"/>
    <n v="0.98899999999999999"/>
    <n v="2.5"/>
    <n v="0.755"/>
    <n v="0.26900000000000002"/>
    <x v="6"/>
    <x v="2"/>
    <s v="Wales"/>
    <s v="Below Target"/>
    <s v="Below Target"/>
    <s v="Met"/>
    <s v="Below Target"/>
    <s v="Below Target"/>
  </r>
  <r>
    <s v="OPS-100280"/>
    <x v="9"/>
    <s v="Wales"/>
    <s v="Workplace Projects"/>
    <n v="0"/>
    <n v="36"/>
    <n v="36"/>
    <n v="36"/>
    <x v="5"/>
    <n v="0"/>
    <n v="0"/>
    <n v="0.8"/>
    <n v="0.96399999999999997"/>
    <n v="0.996"/>
    <n v="4.5"/>
    <n v="0.74"/>
    <n v="1"/>
    <x v="6"/>
    <x v="3"/>
    <s v="Wales"/>
    <s v="Met"/>
    <s v="Met"/>
    <s v="Met"/>
    <s v="Met"/>
    <s v="Met"/>
  </r>
  <r>
    <s v="OPS-100281"/>
    <x v="10"/>
    <s v="Scotland"/>
    <s v="Workplace Services"/>
    <n v="60"/>
    <n v="31"/>
    <n v="91"/>
    <n v="42"/>
    <x v="20"/>
    <n v="1"/>
    <n v="0"/>
    <n v="5.6"/>
    <n v="0.63700000000000001"/>
    <n v="1"/>
    <n v="2.5"/>
    <n v="0.70499999999999996"/>
    <n v="0.46200000000000002"/>
    <x v="0"/>
    <x v="0"/>
    <s v="North"/>
    <s v="Below Target"/>
    <s v="Below Target"/>
    <s v="Met"/>
    <s v="Below Target"/>
    <s v="Below Target"/>
  </r>
  <r>
    <s v="OPS-100282"/>
    <x v="10"/>
    <s v="Scotland"/>
    <s v="Facilities Response"/>
    <n v="0"/>
    <n v="34"/>
    <n v="34"/>
    <n v="34"/>
    <x v="5"/>
    <n v="1"/>
    <n v="0"/>
    <n v="1.4"/>
    <n v="0.93"/>
    <n v="1"/>
    <n v="4.5999999999999996"/>
    <n v="0.71"/>
    <n v="1"/>
    <x v="0"/>
    <x v="1"/>
    <s v="North"/>
    <s v="Met"/>
    <s v="Met"/>
    <s v="Met"/>
    <s v="Met"/>
    <s v="Met"/>
  </r>
  <r>
    <s v="OPS-100283"/>
    <x v="10"/>
    <s v="Scotland"/>
    <s v="Estates Support"/>
    <n v="93"/>
    <n v="46"/>
    <n v="139"/>
    <n v="35"/>
    <x v="44"/>
    <n v="0"/>
    <n v="0"/>
    <n v="8"/>
    <n v="0.6"/>
    <n v="0.98899999999999999"/>
    <n v="2.5"/>
    <n v="0.78600000000000003"/>
    <n v="0.252"/>
    <x v="0"/>
    <x v="2"/>
    <s v="North"/>
    <s v="Below Target"/>
    <s v="Below Target"/>
    <s v="Met"/>
    <s v="Below Target"/>
    <s v="Below Target"/>
  </r>
  <r>
    <s v="OPS-100284"/>
    <x v="10"/>
    <s v="Scotland"/>
    <s v="Workplace Projects"/>
    <n v="0"/>
    <n v="25"/>
    <n v="25"/>
    <n v="25"/>
    <x v="5"/>
    <n v="0"/>
    <n v="0"/>
    <n v="1.4"/>
    <n v="0.97299999999999998"/>
    <n v="0.92900000000000005"/>
    <n v="4.5"/>
    <n v="0.77700000000000002"/>
    <n v="1"/>
    <x v="0"/>
    <x v="3"/>
    <s v="North"/>
    <s v="Met"/>
    <s v="Met"/>
    <s v="Below Target"/>
    <s v="Met"/>
    <s v="Met"/>
  </r>
  <r>
    <s v="OPS-100285"/>
    <x v="10"/>
    <s v="North East"/>
    <s v="Workplace Services"/>
    <n v="0"/>
    <n v="39"/>
    <n v="39"/>
    <n v="39"/>
    <x v="5"/>
    <n v="0"/>
    <n v="0"/>
    <n v="1.3"/>
    <n v="0.995"/>
    <n v="0.97099999999999997"/>
    <n v="4.7"/>
    <n v="0.69199999999999995"/>
    <n v="1"/>
    <x v="1"/>
    <x v="0"/>
    <s v="North"/>
    <s v="Met"/>
    <s v="Met"/>
    <s v="Met"/>
    <s v="Met"/>
    <s v="Met"/>
  </r>
  <r>
    <s v="OPS-100286"/>
    <x v="10"/>
    <s v="North East"/>
    <s v="Facilities Response"/>
    <n v="0"/>
    <n v="33"/>
    <n v="33"/>
    <n v="33"/>
    <x v="5"/>
    <n v="0"/>
    <n v="0"/>
    <n v="1.5"/>
    <n v="1"/>
    <n v="1"/>
    <n v="4.5999999999999996"/>
    <n v="0.70599999999999996"/>
    <n v="1"/>
    <x v="1"/>
    <x v="1"/>
    <s v="North"/>
    <s v="Met"/>
    <s v="Met"/>
    <s v="Met"/>
    <s v="Met"/>
    <s v="Met"/>
  </r>
  <r>
    <s v="OPS-100287"/>
    <x v="10"/>
    <s v="North East"/>
    <s v="Estates Support"/>
    <n v="223"/>
    <n v="45"/>
    <n v="268"/>
    <n v="20"/>
    <x v="111"/>
    <n v="0"/>
    <n v="0"/>
    <n v="8"/>
    <n v="0.6"/>
    <n v="0.97299999999999998"/>
    <n v="2.5"/>
    <n v="0.70899999999999996"/>
    <n v="7.4999999999999997E-2"/>
    <x v="1"/>
    <x v="2"/>
    <s v="North"/>
    <s v="Below Target"/>
    <s v="Below Target"/>
    <s v="Met"/>
    <s v="Below Target"/>
    <s v="Below Target"/>
  </r>
  <r>
    <s v="OPS-100288"/>
    <x v="10"/>
    <s v="North East"/>
    <s v="Workplace Projects"/>
    <n v="35"/>
    <n v="28"/>
    <n v="63"/>
    <n v="30"/>
    <x v="112"/>
    <n v="2"/>
    <n v="0"/>
    <n v="5"/>
    <n v="0.70699999999999996"/>
    <n v="0.98199999999999998"/>
    <n v="3.2"/>
    <n v="0.77400000000000002"/>
    <n v="0.47599999999999998"/>
    <x v="1"/>
    <x v="3"/>
    <s v="North"/>
    <s v="Below Target"/>
    <s v="Below Target"/>
    <s v="Met"/>
    <s v="Below Target"/>
    <s v="Below Target"/>
  </r>
  <r>
    <s v="OPS-100289"/>
    <x v="10"/>
    <s v="North West"/>
    <s v="Workplace Services"/>
    <n v="114"/>
    <n v="38"/>
    <n v="152"/>
    <n v="28"/>
    <x v="113"/>
    <n v="1"/>
    <n v="0"/>
    <n v="8"/>
    <n v="0.6"/>
    <n v="0.95299999999999996"/>
    <n v="2.5"/>
    <n v="0.77900000000000003"/>
    <n v="0.184"/>
    <x v="2"/>
    <x v="0"/>
    <s v="North"/>
    <s v="Below Target"/>
    <s v="Below Target"/>
    <s v="Met"/>
    <s v="Below Target"/>
    <s v="Below Target"/>
  </r>
  <r>
    <s v="OPS-100290"/>
    <x v="10"/>
    <s v="North West"/>
    <s v="Facilities Response"/>
    <n v="191"/>
    <n v="36"/>
    <n v="227"/>
    <n v="21"/>
    <x v="114"/>
    <n v="0"/>
    <n v="0"/>
    <n v="8"/>
    <n v="0.6"/>
    <n v="1"/>
    <n v="2.5"/>
    <n v="0.78300000000000003"/>
    <n v="9.2999999999999999E-2"/>
    <x v="2"/>
    <x v="1"/>
    <s v="North"/>
    <s v="Below Target"/>
    <s v="Below Target"/>
    <s v="Met"/>
    <s v="Below Target"/>
    <s v="Below Target"/>
  </r>
  <r>
    <s v="OPS-100291"/>
    <x v="10"/>
    <s v="North West"/>
    <s v="Estates Support"/>
    <n v="251"/>
    <n v="24"/>
    <n v="275"/>
    <n v="20"/>
    <x v="115"/>
    <n v="0"/>
    <n v="0"/>
    <n v="8"/>
    <n v="0.6"/>
    <n v="0.95099999999999996"/>
    <n v="2.5"/>
    <n v="0.66700000000000004"/>
    <n v="7.2999999999999995E-2"/>
    <x v="2"/>
    <x v="2"/>
    <s v="North"/>
    <s v="Below Target"/>
    <s v="Below Target"/>
    <s v="Met"/>
    <s v="Below Target"/>
    <s v="Below Target"/>
  </r>
  <r>
    <s v="OPS-100292"/>
    <x v="10"/>
    <s v="North West"/>
    <s v="Workplace Projects"/>
    <n v="0"/>
    <n v="26"/>
    <n v="26"/>
    <n v="26"/>
    <x v="5"/>
    <n v="1"/>
    <n v="1"/>
    <n v="1.8"/>
    <n v="0.85599999999999998"/>
    <n v="0.96"/>
    <n v="4.3"/>
    <n v="0.72299999999999998"/>
    <n v="1"/>
    <x v="2"/>
    <x v="3"/>
    <s v="North"/>
    <s v="Met"/>
    <s v="Below Target"/>
    <s v="Met"/>
    <s v="Met"/>
    <s v="Met"/>
  </r>
  <r>
    <s v="OPS-100293"/>
    <x v="10"/>
    <s v="Midlands"/>
    <s v="Workplace Services"/>
    <n v="3"/>
    <n v="31"/>
    <n v="34"/>
    <n v="34"/>
    <x v="5"/>
    <n v="0"/>
    <n v="0"/>
    <n v="1.4"/>
    <n v="0.93799999999999994"/>
    <n v="0.93799999999999994"/>
    <n v="4.5999999999999996"/>
    <n v="0.81399999999999995"/>
    <n v="1"/>
    <x v="3"/>
    <x v="0"/>
    <s v="Central"/>
    <s v="Met"/>
    <s v="Met"/>
    <s v="Below Target"/>
    <s v="Met"/>
    <s v="Met"/>
  </r>
  <r>
    <s v="OPS-100294"/>
    <x v="10"/>
    <s v="Midlands"/>
    <s v="Facilities Response"/>
    <n v="87"/>
    <n v="47"/>
    <n v="134"/>
    <n v="28"/>
    <x v="116"/>
    <n v="0"/>
    <n v="0"/>
    <n v="8"/>
    <n v="0.6"/>
    <n v="0.998"/>
    <n v="2.5"/>
    <n v="0.78800000000000003"/>
    <n v="0.20899999999999999"/>
    <x v="3"/>
    <x v="1"/>
    <s v="Central"/>
    <s v="Below Target"/>
    <s v="Below Target"/>
    <s v="Met"/>
    <s v="Below Target"/>
    <s v="Below Target"/>
  </r>
  <r>
    <s v="OPS-100295"/>
    <x v="10"/>
    <s v="Midlands"/>
    <s v="Estates Support"/>
    <n v="57"/>
    <n v="42"/>
    <n v="99"/>
    <n v="38"/>
    <x v="94"/>
    <n v="0"/>
    <n v="0"/>
    <n v="6.9"/>
    <n v="0.6"/>
    <n v="0.97699999999999998"/>
    <n v="2.5"/>
    <n v="0.78800000000000003"/>
    <n v="0.38400000000000001"/>
    <x v="3"/>
    <x v="2"/>
    <s v="Central"/>
    <s v="Below Target"/>
    <s v="Below Target"/>
    <s v="Met"/>
    <s v="Below Target"/>
    <s v="Below Target"/>
  </r>
  <r>
    <s v="OPS-100296"/>
    <x v="10"/>
    <s v="Midlands"/>
    <s v="Workplace Projects"/>
    <n v="0"/>
    <n v="29"/>
    <n v="29"/>
    <n v="29"/>
    <x v="5"/>
    <n v="0"/>
    <n v="0"/>
    <n v="0.9"/>
    <n v="0.98099999999999998"/>
    <n v="0.96699999999999997"/>
    <n v="4.5999999999999996"/>
    <n v="0.72"/>
    <n v="1"/>
    <x v="3"/>
    <x v="3"/>
    <s v="Central"/>
    <s v="Met"/>
    <s v="Met"/>
    <s v="Met"/>
    <s v="Met"/>
    <s v="Met"/>
  </r>
  <r>
    <s v="OPS-100297"/>
    <x v="10"/>
    <s v="South West"/>
    <s v="Workplace Services"/>
    <n v="147"/>
    <n v="26"/>
    <n v="173"/>
    <n v="25"/>
    <x v="117"/>
    <n v="0"/>
    <n v="0"/>
    <n v="8"/>
    <n v="0.6"/>
    <n v="0.99099999999999999"/>
    <n v="2.5"/>
    <n v="0.70299999999999996"/>
    <n v="0.14499999999999999"/>
    <x v="4"/>
    <x v="0"/>
    <s v="South"/>
    <s v="Below Target"/>
    <s v="Below Target"/>
    <s v="Met"/>
    <s v="Below Target"/>
    <s v="Below Target"/>
  </r>
  <r>
    <s v="OPS-100298"/>
    <x v="10"/>
    <s v="South West"/>
    <s v="Facilities Response"/>
    <n v="0"/>
    <n v="46"/>
    <n v="46"/>
    <n v="46"/>
    <x v="5"/>
    <n v="0"/>
    <n v="0"/>
    <n v="1.9"/>
    <n v="0.93100000000000005"/>
    <n v="0.96699999999999997"/>
    <n v="4.5"/>
    <n v="0.68899999999999995"/>
    <n v="1"/>
    <x v="4"/>
    <x v="1"/>
    <s v="South"/>
    <s v="Met"/>
    <s v="Met"/>
    <s v="Met"/>
    <s v="Met"/>
    <s v="Met"/>
  </r>
  <r>
    <s v="OPS-100299"/>
    <x v="10"/>
    <s v="South West"/>
    <s v="Estates Support"/>
    <n v="0"/>
    <n v="63"/>
    <n v="63"/>
    <n v="43"/>
    <x v="73"/>
    <n v="0"/>
    <n v="0"/>
    <n v="3.3"/>
    <n v="0.85499999999999998"/>
    <n v="0.98499999999999999"/>
    <n v="3.8"/>
    <n v="0.64900000000000002"/>
    <n v="0.68300000000000005"/>
    <x v="4"/>
    <x v="2"/>
    <s v="South"/>
    <s v="Below Target"/>
    <s v="Below Target"/>
    <s v="Met"/>
    <s v="Below Target"/>
    <s v="Below Target"/>
  </r>
  <r>
    <s v="OPS-100300"/>
    <x v="10"/>
    <s v="South West"/>
    <s v="Workplace Projects"/>
    <n v="0"/>
    <n v="35"/>
    <n v="35"/>
    <n v="35"/>
    <x v="5"/>
    <n v="0"/>
    <n v="0"/>
    <n v="1.2"/>
    <n v="0.95699999999999996"/>
    <n v="1"/>
    <n v="4.4000000000000004"/>
    <n v="0.67300000000000004"/>
    <n v="1"/>
    <x v="4"/>
    <x v="3"/>
    <s v="South"/>
    <s v="Met"/>
    <s v="Met"/>
    <s v="Met"/>
    <s v="Met"/>
    <s v="Met"/>
  </r>
  <r>
    <s v="OPS-100301"/>
    <x v="10"/>
    <s v="South East"/>
    <s v="Workplace Services"/>
    <n v="43"/>
    <n v="54"/>
    <n v="97"/>
    <n v="60"/>
    <x v="16"/>
    <n v="0"/>
    <n v="0"/>
    <n v="4.0999999999999996"/>
    <n v="0.73199999999999998"/>
    <n v="0.98399999999999999"/>
    <n v="2.9"/>
    <n v="0.66900000000000004"/>
    <n v="0.61899999999999999"/>
    <x v="5"/>
    <x v="0"/>
    <s v="South"/>
    <s v="Below Target"/>
    <s v="Below Target"/>
    <s v="Met"/>
    <s v="Below Target"/>
    <s v="Below Target"/>
  </r>
  <r>
    <s v="OPS-100302"/>
    <x v="10"/>
    <s v="South East"/>
    <s v="Facilities Response"/>
    <n v="324"/>
    <n v="39"/>
    <n v="363"/>
    <n v="17"/>
    <x v="118"/>
    <n v="0"/>
    <n v="0"/>
    <n v="8"/>
    <n v="0.6"/>
    <n v="1"/>
    <n v="2.5"/>
    <n v="0.751"/>
    <n v="4.7E-2"/>
    <x v="5"/>
    <x v="1"/>
    <s v="South"/>
    <s v="Below Target"/>
    <s v="Below Target"/>
    <s v="Met"/>
    <s v="Below Target"/>
    <s v="Below Target"/>
  </r>
  <r>
    <s v="OPS-100303"/>
    <x v="10"/>
    <s v="South East"/>
    <s v="Estates Support"/>
    <n v="6"/>
    <n v="47"/>
    <n v="53"/>
    <n v="50"/>
    <x v="10"/>
    <n v="0"/>
    <n v="0"/>
    <n v="1.5"/>
    <n v="0.88"/>
    <n v="0.98"/>
    <n v="4.3"/>
    <n v="0.69499999999999995"/>
    <n v="0.94299999999999995"/>
    <x v="5"/>
    <x v="2"/>
    <s v="South"/>
    <s v="Below Target"/>
    <s v="Below Target"/>
    <s v="Met"/>
    <s v="Met"/>
    <s v="Met"/>
  </r>
  <r>
    <s v="OPS-100304"/>
    <x v="10"/>
    <s v="South East"/>
    <s v="Workplace Projects"/>
    <n v="100"/>
    <n v="46"/>
    <n v="146"/>
    <n v="23"/>
    <x v="89"/>
    <n v="0"/>
    <n v="0"/>
    <n v="8"/>
    <n v="0.6"/>
    <n v="0.998"/>
    <n v="2.5"/>
    <n v="0.71899999999999997"/>
    <n v="0.158"/>
    <x v="5"/>
    <x v="3"/>
    <s v="South"/>
    <s v="Below Target"/>
    <s v="Below Target"/>
    <s v="Met"/>
    <s v="Below Target"/>
    <s v="Below Target"/>
  </r>
  <r>
    <s v="OPS-100305"/>
    <x v="10"/>
    <s v="Wales"/>
    <s v="Workplace Services"/>
    <n v="172"/>
    <n v="46"/>
    <n v="218"/>
    <n v="27"/>
    <x v="106"/>
    <n v="0"/>
    <n v="0"/>
    <n v="8"/>
    <n v="0.6"/>
    <n v="0.96399999999999997"/>
    <n v="2.5"/>
    <n v="0.77100000000000002"/>
    <n v="0.124"/>
    <x v="6"/>
    <x v="0"/>
    <s v="Wales"/>
    <s v="Below Target"/>
    <s v="Below Target"/>
    <s v="Met"/>
    <s v="Below Target"/>
    <s v="Below Target"/>
  </r>
  <r>
    <s v="OPS-100306"/>
    <x v="10"/>
    <s v="Wales"/>
    <s v="Facilities Response"/>
    <n v="108"/>
    <n v="31"/>
    <n v="139"/>
    <n v="30"/>
    <x v="119"/>
    <n v="0"/>
    <n v="0"/>
    <n v="8"/>
    <n v="0.6"/>
    <n v="0.98599999999999999"/>
    <n v="2.5"/>
    <n v="0.70599999999999996"/>
    <n v="0.216"/>
    <x v="6"/>
    <x v="1"/>
    <s v="Wales"/>
    <s v="Below Target"/>
    <s v="Below Target"/>
    <s v="Met"/>
    <s v="Below Target"/>
    <s v="Below Target"/>
  </r>
  <r>
    <s v="OPS-100307"/>
    <x v="10"/>
    <s v="Wales"/>
    <s v="Estates Support"/>
    <n v="87"/>
    <n v="51"/>
    <n v="138"/>
    <n v="35"/>
    <x v="75"/>
    <n v="0"/>
    <n v="0"/>
    <n v="8"/>
    <n v="0.6"/>
    <n v="1"/>
    <n v="2.5"/>
    <n v="0.755"/>
    <n v="0.254"/>
    <x v="6"/>
    <x v="2"/>
    <s v="Wales"/>
    <s v="Below Target"/>
    <s v="Below Target"/>
    <s v="Met"/>
    <s v="Below Target"/>
    <s v="Below Target"/>
  </r>
  <r>
    <s v="OPS-100308"/>
    <x v="10"/>
    <s v="Wales"/>
    <s v="Workplace Projects"/>
    <n v="0"/>
    <n v="23"/>
    <n v="23"/>
    <n v="23"/>
    <x v="5"/>
    <n v="0"/>
    <n v="0"/>
    <n v="2"/>
    <n v="0.96699999999999997"/>
    <n v="0.97"/>
    <n v="4.8"/>
    <n v="0.74"/>
    <n v="1"/>
    <x v="6"/>
    <x v="3"/>
    <s v="Wales"/>
    <s v="Met"/>
    <s v="Met"/>
    <s v="Met"/>
    <s v="Met"/>
    <s v="Met"/>
  </r>
  <r>
    <s v="OPS-100309"/>
    <x v="11"/>
    <s v="Scotland"/>
    <s v="Workplace Services"/>
    <n v="49"/>
    <n v="46"/>
    <n v="95"/>
    <n v="42"/>
    <x v="120"/>
    <n v="1"/>
    <n v="0"/>
    <n v="6.5"/>
    <n v="0.63"/>
    <n v="0.98399999999999999"/>
    <n v="2.5"/>
    <n v="0.70499999999999996"/>
    <n v="0.442"/>
    <x v="0"/>
    <x v="0"/>
    <s v="North"/>
    <s v="Below Target"/>
    <s v="Below Target"/>
    <s v="Met"/>
    <s v="Below Target"/>
    <s v="Below Target"/>
  </r>
  <r>
    <s v="OPS-100310"/>
    <x v="11"/>
    <s v="Scotland"/>
    <s v="Facilities Response"/>
    <n v="0"/>
    <n v="40"/>
    <n v="40"/>
    <n v="40"/>
    <x v="5"/>
    <n v="0"/>
    <n v="0"/>
    <n v="2.2999999999999998"/>
    <n v="0.97499999999999998"/>
    <n v="0.999"/>
    <n v="4.8"/>
    <n v="0.71"/>
    <n v="1"/>
    <x v="0"/>
    <x v="1"/>
    <s v="North"/>
    <s v="Met"/>
    <s v="Met"/>
    <s v="Met"/>
    <s v="Met"/>
    <s v="Met"/>
  </r>
  <r>
    <s v="OPS-100311"/>
    <x v="11"/>
    <s v="Scotland"/>
    <s v="Estates Support"/>
    <n v="104"/>
    <n v="58"/>
    <n v="162"/>
    <n v="39"/>
    <x v="89"/>
    <n v="0"/>
    <n v="0"/>
    <n v="8"/>
    <n v="0.6"/>
    <n v="0.98399999999999999"/>
    <n v="2.5"/>
    <n v="0.78600000000000003"/>
    <n v="0.24099999999999999"/>
    <x v="0"/>
    <x v="2"/>
    <s v="North"/>
    <s v="Below Target"/>
    <s v="Below Target"/>
    <s v="Met"/>
    <s v="Below Target"/>
    <s v="Below Target"/>
  </r>
  <r>
    <s v="OPS-100312"/>
    <x v="11"/>
    <s v="Scotland"/>
    <s v="Workplace Projects"/>
    <n v="0"/>
    <n v="30"/>
    <n v="30"/>
    <n v="30"/>
    <x v="5"/>
    <n v="0"/>
    <n v="0"/>
    <n v="1.5"/>
    <n v="0.96699999999999997"/>
    <n v="1"/>
    <n v="4.4000000000000004"/>
    <n v="0.77700000000000002"/>
    <n v="1"/>
    <x v="0"/>
    <x v="3"/>
    <s v="North"/>
    <s v="Met"/>
    <s v="Met"/>
    <s v="Met"/>
    <s v="Met"/>
    <s v="Met"/>
  </r>
  <r>
    <s v="OPS-100313"/>
    <x v="11"/>
    <s v="North East"/>
    <s v="Workplace Services"/>
    <n v="0"/>
    <n v="45"/>
    <n v="45"/>
    <n v="44"/>
    <x v="3"/>
    <n v="1"/>
    <n v="0"/>
    <n v="1.3"/>
    <n v="0.94599999999999995"/>
    <n v="0.96599999999999997"/>
    <n v="4.3"/>
    <n v="0.69199999999999995"/>
    <n v="0.97799999999999998"/>
    <x v="1"/>
    <x v="0"/>
    <s v="North"/>
    <s v="Met"/>
    <s v="Met"/>
    <s v="Met"/>
    <s v="Met"/>
    <s v="Met"/>
  </r>
  <r>
    <s v="OPS-100314"/>
    <x v="11"/>
    <s v="North East"/>
    <s v="Facilities Response"/>
    <n v="0"/>
    <n v="51"/>
    <n v="51"/>
    <n v="48"/>
    <x v="10"/>
    <n v="2"/>
    <n v="0"/>
    <n v="2.2000000000000002"/>
    <n v="0.91"/>
    <n v="0.97199999999999998"/>
    <n v="4.5999999999999996"/>
    <n v="0.70599999999999996"/>
    <n v="0.94099999999999995"/>
    <x v="1"/>
    <x v="1"/>
    <s v="North"/>
    <s v="Below Target"/>
    <s v="Below Target"/>
    <s v="Met"/>
    <s v="Met"/>
    <s v="Met"/>
  </r>
  <r>
    <s v="OPS-100315"/>
    <x v="11"/>
    <s v="North East"/>
    <s v="Estates Support"/>
    <n v="248"/>
    <n v="42"/>
    <n v="290"/>
    <n v="22"/>
    <x v="121"/>
    <n v="0"/>
    <n v="0"/>
    <n v="8"/>
    <n v="0.6"/>
    <n v="1"/>
    <n v="2.5"/>
    <n v="0.70899999999999996"/>
    <n v="7.5999999999999998E-2"/>
    <x v="1"/>
    <x v="2"/>
    <s v="North"/>
    <s v="Below Target"/>
    <s v="Below Target"/>
    <s v="Met"/>
    <s v="Below Target"/>
    <s v="Below Target"/>
  </r>
  <r>
    <s v="OPS-100316"/>
    <x v="11"/>
    <s v="North East"/>
    <s v="Workplace Projects"/>
    <n v="33"/>
    <n v="27"/>
    <n v="60"/>
    <n v="29"/>
    <x v="28"/>
    <n v="0"/>
    <n v="0"/>
    <n v="3.9"/>
    <n v="0.76"/>
    <n v="0.98099999999999998"/>
    <n v="3.5"/>
    <n v="0.77400000000000002"/>
    <n v="0.48299999999999998"/>
    <x v="1"/>
    <x v="3"/>
    <s v="North"/>
    <s v="Below Target"/>
    <s v="Below Target"/>
    <s v="Met"/>
    <s v="Below Target"/>
    <s v="Below Target"/>
  </r>
  <r>
    <s v="OPS-100317"/>
    <x v="11"/>
    <s v="North West"/>
    <s v="Workplace Services"/>
    <n v="124"/>
    <n v="47"/>
    <n v="171"/>
    <n v="37"/>
    <x v="122"/>
    <n v="0"/>
    <n v="0"/>
    <n v="8"/>
    <n v="0.6"/>
    <n v="0.98299999999999998"/>
    <n v="2.5"/>
    <n v="0.77900000000000003"/>
    <n v="0.216"/>
    <x v="2"/>
    <x v="0"/>
    <s v="North"/>
    <s v="Below Target"/>
    <s v="Below Target"/>
    <s v="Met"/>
    <s v="Below Target"/>
    <s v="Below Target"/>
  </r>
  <r>
    <s v="OPS-100318"/>
    <x v="11"/>
    <s v="North West"/>
    <s v="Facilities Response"/>
    <n v="206"/>
    <n v="38"/>
    <n v="244"/>
    <n v="25"/>
    <x v="123"/>
    <n v="0"/>
    <n v="0"/>
    <n v="8"/>
    <n v="0.6"/>
    <n v="0.998"/>
    <n v="2.5"/>
    <n v="0.78300000000000003"/>
    <n v="0.10199999999999999"/>
    <x v="2"/>
    <x v="1"/>
    <s v="North"/>
    <s v="Below Target"/>
    <s v="Below Target"/>
    <s v="Met"/>
    <s v="Below Target"/>
    <s v="Below Target"/>
  </r>
  <r>
    <s v="OPS-100319"/>
    <x v="11"/>
    <s v="North West"/>
    <s v="Estates Support"/>
    <n v="255"/>
    <n v="47"/>
    <n v="302"/>
    <n v="20"/>
    <x v="124"/>
    <n v="0"/>
    <n v="0"/>
    <n v="8"/>
    <n v="0.6"/>
    <n v="0.98599999999999999"/>
    <n v="2.5"/>
    <n v="0.66700000000000004"/>
    <n v="6.6000000000000003E-2"/>
    <x v="2"/>
    <x v="2"/>
    <s v="North"/>
    <s v="Below Target"/>
    <s v="Below Target"/>
    <s v="Met"/>
    <s v="Below Target"/>
    <s v="Below Target"/>
  </r>
  <r>
    <s v="OPS-100320"/>
    <x v="11"/>
    <s v="North West"/>
    <s v="Workplace Projects"/>
    <n v="0"/>
    <n v="35"/>
    <n v="35"/>
    <n v="35"/>
    <x v="5"/>
    <n v="0"/>
    <n v="0"/>
    <n v="1.1000000000000001"/>
    <n v="0.999"/>
    <n v="0.98699999999999999"/>
    <n v="4.5999999999999996"/>
    <n v="0.72299999999999998"/>
    <n v="1"/>
    <x v="2"/>
    <x v="3"/>
    <s v="North"/>
    <s v="Met"/>
    <s v="Met"/>
    <s v="Met"/>
    <s v="Met"/>
    <s v="Met"/>
  </r>
  <r>
    <s v="OPS-100321"/>
    <x v="11"/>
    <s v="Midlands"/>
    <s v="Workplace Services"/>
    <n v="0"/>
    <n v="46"/>
    <n v="46"/>
    <n v="46"/>
    <x v="5"/>
    <n v="0"/>
    <n v="0"/>
    <n v="1.6"/>
    <n v="0.94499999999999995"/>
    <n v="0.98199999999999998"/>
    <n v="4.9000000000000004"/>
    <n v="0.81399999999999995"/>
    <n v="1"/>
    <x v="3"/>
    <x v="0"/>
    <s v="Central"/>
    <s v="Met"/>
    <s v="Met"/>
    <s v="Met"/>
    <s v="Met"/>
    <s v="Met"/>
  </r>
  <r>
    <s v="OPS-100322"/>
    <x v="11"/>
    <s v="Midlands"/>
    <s v="Facilities Response"/>
    <n v="106"/>
    <n v="75"/>
    <n v="181"/>
    <n v="31"/>
    <x v="125"/>
    <n v="0"/>
    <n v="0"/>
    <n v="8"/>
    <n v="0.6"/>
    <n v="0.95899999999999996"/>
    <n v="2.5"/>
    <n v="0.78800000000000003"/>
    <n v="0.17100000000000001"/>
    <x v="3"/>
    <x v="1"/>
    <s v="Central"/>
    <s v="Below Target"/>
    <s v="Below Target"/>
    <s v="Met"/>
    <s v="Below Target"/>
    <s v="Below Target"/>
  </r>
  <r>
    <s v="OPS-100323"/>
    <x v="11"/>
    <s v="Midlands"/>
    <s v="Estates Support"/>
    <n v="61"/>
    <n v="46"/>
    <n v="107"/>
    <n v="32"/>
    <x v="126"/>
    <n v="0"/>
    <n v="0"/>
    <n v="7.4"/>
    <n v="0.6"/>
    <n v="0.99399999999999999"/>
    <n v="2.5"/>
    <n v="0.78800000000000003"/>
    <n v="0.29899999999999999"/>
    <x v="3"/>
    <x v="2"/>
    <s v="Central"/>
    <s v="Below Target"/>
    <s v="Below Target"/>
    <s v="Met"/>
    <s v="Below Target"/>
    <s v="Below Target"/>
  </r>
  <r>
    <s v="OPS-100324"/>
    <x v="11"/>
    <s v="Midlands"/>
    <s v="Workplace Projects"/>
    <n v="0"/>
    <n v="21"/>
    <n v="21"/>
    <n v="21"/>
    <x v="5"/>
    <n v="0"/>
    <n v="0"/>
    <n v="1.1000000000000001"/>
    <n v="0.93700000000000006"/>
    <n v="0.97199999999999998"/>
    <n v="4.8"/>
    <n v="0.72"/>
    <n v="1"/>
    <x v="3"/>
    <x v="3"/>
    <s v="Central"/>
    <s v="Met"/>
    <s v="Met"/>
    <s v="Met"/>
    <s v="Met"/>
    <s v="Met"/>
  </r>
  <r>
    <s v="OPS-100325"/>
    <x v="11"/>
    <s v="South West"/>
    <s v="Workplace Services"/>
    <n v="148"/>
    <n v="56"/>
    <n v="204"/>
    <n v="30"/>
    <x v="127"/>
    <n v="0"/>
    <n v="0"/>
    <n v="8"/>
    <n v="0.6"/>
    <n v="0.99099999999999999"/>
    <n v="2.5"/>
    <n v="0.70299999999999996"/>
    <n v="0.14699999999999999"/>
    <x v="4"/>
    <x v="0"/>
    <s v="South"/>
    <s v="Below Target"/>
    <s v="Below Target"/>
    <s v="Met"/>
    <s v="Below Target"/>
    <s v="Below Target"/>
  </r>
  <r>
    <s v="OPS-100326"/>
    <x v="11"/>
    <s v="South West"/>
    <s v="Facilities Response"/>
    <n v="0"/>
    <n v="25"/>
    <n v="25"/>
    <n v="25"/>
    <x v="5"/>
    <n v="0"/>
    <n v="0"/>
    <n v="1.6"/>
    <n v="0.99399999999999999"/>
    <n v="0.98699999999999999"/>
    <n v="4.4000000000000004"/>
    <n v="0.68899999999999995"/>
    <n v="1"/>
    <x v="4"/>
    <x v="1"/>
    <s v="South"/>
    <s v="Met"/>
    <s v="Met"/>
    <s v="Met"/>
    <s v="Met"/>
    <s v="Met"/>
  </r>
  <r>
    <s v="OPS-100327"/>
    <x v="11"/>
    <s v="South West"/>
    <s v="Estates Support"/>
    <n v="20"/>
    <n v="45"/>
    <n v="65"/>
    <n v="49"/>
    <x v="32"/>
    <n v="0"/>
    <n v="0"/>
    <n v="2.5"/>
    <n v="0.90300000000000002"/>
    <n v="0.98299999999999998"/>
    <n v="4"/>
    <n v="0.64900000000000002"/>
    <n v="0.754"/>
    <x v="4"/>
    <x v="2"/>
    <s v="South"/>
    <s v="Below Target"/>
    <s v="Below Target"/>
    <s v="Met"/>
    <s v="Met"/>
    <s v="Below Target"/>
  </r>
  <r>
    <s v="OPS-100328"/>
    <x v="11"/>
    <s v="South West"/>
    <s v="Workplace Projects"/>
    <n v="0"/>
    <n v="25"/>
    <n v="25"/>
    <n v="25"/>
    <x v="5"/>
    <n v="0"/>
    <n v="0"/>
    <n v="1.1000000000000001"/>
    <n v="0.96299999999999997"/>
    <n v="1"/>
    <n v="4.5999999999999996"/>
    <n v="0.67300000000000004"/>
    <n v="1"/>
    <x v="4"/>
    <x v="3"/>
    <s v="South"/>
    <s v="Met"/>
    <s v="Met"/>
    <s v="Met"/>
    <s v="Met"/>
    <s v="Met"/>
  </r>
  <r>
    <s v="OPS-100329"/>
    <x v="11"/>
    <s v="South East"/>
    <s v="Workplace Services"/>
    <n v="37"/>
    <n v="35"/>
    <n v="72"/>
    <n v="61"/>
    <x v="18"/>
    <n v="0"/>
    <n v="0"/>
    <n v="2.4"/>
    <n v="0.90800000000000003"/>
    <n v="1"/>
    <n v="4.7"/>
    <n v="0.66900000000000004"/>
    <n v="0.84699999999999998"/>
    <x v="5"/>
    <x v="0"/>
    <s v="South"/>
    <s v="Below Target"/>
    <s v="Below Target"/>
    <s v="Met"/>
    <s v="Met"/>
    <s v="Below Target"/>
  </r>
  <r>
    <s v="OPS-100330"/>
    <x v="11"/>
    <s v="South East"/>
    <s v="Facilities Response"/>
    <n v="346"/>
    <n v="62"/>
    <n v="408"/>
    <n v="20"/>
    <x v="128"/>
    <n v="0"/>
    <n v="0"/>
    <n v="8"/>
    <n v="0.6"/>
    <n v="0.98199999999999998"/>
    <n v="2.5"/>
    <n v="0.751"/>
    <n v="4.9000000000000002E-2"/>
    <x v="5"/>
    <x v="1"/>
    <s v="South"/>
    <s v="Below Target"/>
    <s v="Below Target"/>
    <s v="Met"/>
    <s v="Below Target"/>
    <s v="Below Target"/>
  </r>
  <r>
    <s v="OPS-100331"/>
    <x v="11"/>
    <s v="South East"/>
    <s v="Estates Support"/>
    <n v="3"/>
    <n v="58"/>
    <n v="61"/>
    <n v="49"/>
    <x v="14"/>
    <n v="0"/>
    <n v="0"/>
    <n v="2.9"/>
    <n v="0.91900000000000004"/>
    <n v="0.99"/>
    <n v="4.0999999999999996"/>
    <n v="0.69499999999999995"/>
    <n v="0.80300000000000005"/>
    <x v="5"/>
    <x v="2"/>
    <s v="South"/>
    <s v="Below Target"/>
    <s v="Below Target"/>
    <s v="Met"/>
    <s v="Met"/>
    <s v="Below Target"/>
  </r>
  <r>
    <s v="OPS-100332"/>
    <x v="11"/>
    <s v="South East"/>
    <s v="Workplace Projects"/>
    <n v="123"/>
    <n v="43"/>
    <n v="166"/>
    <n v="23"/>
    <x v="129"/>
    <n v="0"/>
    <n v="0"/>
    <n v="8"/>
    <n v="0.6"/>
    <n v="0.98399999999999999"/>
    <n v="2.5"/>
    <n v="0.71899999999999997"/>
    <n v="0.13900000000000001"/>
    <x v="5"/>
    <x v="3"/>
    <s v="South"/>
    <s v="Below Target"/>
    <s v="Below Target"/>
    <s v="Met"/>
    <s v="Below Target"/>
    <s v="Below Target"/>
  </r>
  <r>
    <s v="OPS-100333"/>
    <x v="11"/>
    <s v="Wales"/>
    <s v="Workplace Services"/>
    <n v="191"/>
    <n v="30"/>
    <n v="221"/>
    <n v="23"/>
    <x v="130"/>
    <n v="0"/>
    <n v="0"/>
    <n v="8"/>
    <n v="0.6"/>
    <n v="1"/>
    <n v="2.5"/>
    <n v="0.77100000000000002"/>
    <n v="0.104"/>
    <x v="6"/>
    <x v="0"/>
    <s v="Wales"/>
    <s v="Below Target"/>
    <s v="Below Target"/>
    <s v="Met"/>
    <s v="Below Target"/>
    <s v="Below Target"/>
  </r>
  <r>
    <s v="OPS-100334"/>
    <x v="11"/>
    <s v="Wales"/>
    <s v="Facilities Response"/>
    <n v="109"/>
    <n v="53"/>
    <n v="162"/>
    <n v="28"/>
    <x v="122"/>
    <n v="0"/>
    <n v="0"/>
    <n v="8"/>
    <n v="0.6"/>
    <n v="0.96199999999999997"/>
    <n v="2.5"/>
    <n v="0.70599999999999996"/>
    <n v="0.17299999999999999"/>
    <x v="6"/>
    <x v="1"/>
    <s v="Wales"/>
    <s v="Below Target"/>
    <s v="Below Target"/>
    <s v="Met"/>
    <s v="Below Target"/>
    <s v="Below Target"/>
  </r>
  <r>
    <s v="OPS-100335"/>
    <x v="11"/>
    <s v="Wales"/>
    <s v="Estates Support"/>
    <n v="103"/>
    <n v="30"/>
    <n v="133"/>
    <n v="33"/>
    <x v="78"/>
    <n v="0"/>
    <n v="0"/>
    <n v="8"/>
    <n v="0.6"/>
    <n v="0.995"/>
    <n v="2.5"/>
    <n v="0.755"/>
    <n v="0.248"/>
    <x v="6"/>
    <x v="2"/>
    <s v="Wales"/>
    <s v="Below Target"/>
    <s v="Below Target"/>
    <s v="Met"/>
    <s v="Below Target"/>
    <s v="Below Target"/>
  </r>
  <r>
    <s v="OPS-100336"/>
    <x v="11"/>
    <s v="Wales"/>
    <s v="Workplace Projects"/>
    <n v="0"/>
    <n v="18"/>
    <n v="18"/>
    <n v="18"/>
    <x v="5"/>
    <n v="0"/>
    <n v="0"/>
    <n v="1.3"/>
    <n v="0.95499999999999996"/>
    <n v="0.95299999999999996"/>
    <n v="4.3"/>
    <n v="0.74"/>
    <n v="1"/>
    <x v="6"/>
    <x v="3"/>
    <s v="Wales"/>
    <s v="Met"/>
    <s v="Met"/>
    <s v="Met"/>
    <s v="Met"/>
    <s v="Met"/>
  </r>
  <r>
    <s v="OPS-100337"/>
    <x v="12"/>
    <s v="Scotland"/>
    <s v="Workplace Services"/>
    <n v="53"/>
    <n v="28"/>
    <n v="81"/>
    <n v="35"/>
    <x v="25"/>
    <n v="0"/>
    <n v="0"/>
    <n v="5"/>
    <n v="0.74199999999999999"/>
    <n v="0.96899999999999997"/>
    <n v="2.7"/>
    <n v="0.70499999999999996"/>
    <n v="0.432"/>
    <x v="0"/>
    <x v="0"/>
    <s v="North"/>
    <s v="Below Target"/>
    <s v="Below Target"/>
    <s v="Met"/>
    <s v="Below Target"/>
    <s v="Below Target"/>
  </r>
  <r>
    <s v="OPS-100338"/>
    <x v="12"/>
    <s v="Scotland"/>
    <s v="Facilities Response"/>
    <n v="0"/>
    <n v="26"/>
    <n v="26"/>
    <n v="26"/>
    <x v="5"/>
    <n v="0"/>
    <n v="0"/>
    <n v="0.8"/>
    <n v="1"/>
    <n v="1"/>
    <n v="4.5"/>
    <n v="0.71"/>
    <n v="1"/>
    <x v="0"/>
    <x v="1"/>
    <s v="North"/>
    <s v="Met"/>
    <s v="Met"/>
    <s v="Met"/>
    <s v="Met"/>
    <s v="Met"/>
  </r>
  <r>
    <s v="OPS-100339"/>
    <x v="12"/>
    <s v="Scotland"/>
    <s v="Estates Support"/>
    <n v="123"/>
    <n v="44"/>
    <n v="167"/>
    <n v="33"/>
    <x v="122"/>
    <n v="0"/>
    <n v="0"/>
    <n v="8"/>
    <n v="0.6"/>
    <n v="0.999"/>
    <n v="2.5"/>
    <n v="0.78600000000000003"/>
    <n v="0.19800000000000001"/>
    <x v="0"/>
    <x v="2"/>
    <s v="North"/>
    <s v="Below Target"/>
    <s v="Below Target"/>
    <s v="Met"/>
    <s v="Below Target"/>
    <s v="Below Target"/>
  </r>
  <r>
    <s v="OPS-100340"/>
    <x v="12"/>
    <s v="Scotland"/>
    <s v="Workplace Projects"/>
    <n v="0"/>
    <n v="24"/>
    <n v="24"/>
    <n v="24"/>
    <x v="5"/>
    <n v="0"/>
    <n v="0"/>
    <n v="1.9"/>
    <n v="0.96"/>
    <n v="1"/>
    <n v="4.5"/>
    <n v="0.77700000000000002"/>
    <n v="1"/>
    <x v="0"/>
    <x v="3"/>
    <s v="North"/>
    <s v="Met"/>
    <s v="Met"/>
    <s v="Met"/>
    <s v="Met"/>
    <s v="Met"/>
  </r>
  <r>
    <s v="OPS-100341"/>
    <x v="12"/>
    <s v="North East"/>
    <s v="Workplace Services"/>
    <n v="1"/>
    <n v="41"/>
    <n v="42"/>
    <n v="42"/>
    <x v="5"/>
    <n v="0"/>
    <n v="0"/>
    <n v="1.2"/>
    <n v="0.998"/>
    <n v="0.98399999999999999"/>
    <n v="4.2"/>
    <n v="0.69199999999999995"/>
    <n v="1"/>
    <x v="1"/>
    <x v="0"/>
    <s v="North"/>
    <s v="Met"/>
    <s v="Met"/>
    <s v="Met"/>
    <s v="Met"/>
    <s v="Met"/>
  </r>
  <r>
    <s v="OPS-100342"/>
    <x v="12"/>
    <s v="North East"/>
    <s v="Facilities Response"/>
    <n v="3"/>
    <n v="49"/>
    <n v="52"/>
    <n v="45"/>
    <x v="42"/>
    <n v="0"/>
    <n v="0"/>
    <n v="1.9"/>
    <n v="0.95499999999999996"/>
    <n v="0.94399999999999995"/>
    <n v="4.5999999999999996"/>
    <n v="0.70599999999999996"/>
    <n v="0.86499999999999999"/>
    <x v="1"/>
    <x v="1"/>
    <s v="North"/>
    <s v="Below Target"/>
    <s v="Met"/>
    <s v="Below Target"/>
    <s v="Met"/>
    <s v="Met"/>
  </r>
  <r>
    <s v="OPS-100343"/>
    <x v="12"/>
    <s v="North East"/>
    <s v="Estates Support"/>
    <n v="268"/>
    <n v="27"/>
    <n v="295"/>
    <n v="18"/>
    <x v="131"/>
    <n v="0"/>
    <n v="0"/>
    <n v="8"/>
    <n v="0.6"/>
    <n v="0.98099999999999998"/>
    <n v="2.5"/>
    <n v="0.70899999999999996"/>
    <n v="6.0999999999999999E-2"/>
    <x v="1"/>
    <x v="2"/>
    <s v="North"/>
    <s v="Below Target"/>
    <s v="Below Target"/>
    <s v="Met"/>
    <s v="Below Target"/>
    <s v="Below Target"/>
  </r>
  <r>
    <s v="OPS-100344"/>
    <x v="12"/>
    <s v="North East"/>
    <s v="Workplace Projects"/>
    <n v="31"/>
    <n v="36"/>
    <n v="67"/>
    <n v="27"/>
    <x v="27"/>
    <n v="0"/>
    <n v="0"/>
    <n v="4.7"/>
    <n v="0.71299999999999997"/>
    <n v="0.96299999999999997"/>
    <n v="3.2"/>
    <n v="0.77400000000000002"/>
    <n v="0.40300000000000002"/>
    <x v="1"/>
    <x v="3"/>
    <s v="North"/>
    <s v="Below Target"/>
    <s v="Below Target"/>
    <s v="Met"/>
    <s v="Below Target"/>
    <s v="Below Target"/>
  </r>
  <r>
    <s v="OPS-100345"/>
    <x v="12"/>
    <s v="North West"/>
    <s v="Workplace Services"/>
    <n v="134"/>
    <n v="39"/>
    <n v="173"/>
    <n v="37"/>
    <x v="100"/>
    <n v="0"/>
    <n v="0"/>
    <n v="8"/>
    <n v="0.6"/>
    <n v="0.95099999999999996"/>
    <n v="2.5"/>
    <n v="0.77900000000000003"/>
    <n v="0.214"/>
    <x v="2"/>
    <x v="0"/>
    <s v="North"/>
    <s v="Below Target"/>
    <s v="Below Target"/>
    <s v="Met"/>
    <s v="Below Target"/>
    <s v="Below Target"/>
  </r>
  <r>
    <s v="OPS-100346"/>
    <x v="12"/>
    <s v="North West"/>
    <s v="Facilities Response"/>
    <n v="219"/>
    <n v="36"/>
    <n v="255"/>
    <n v="27"/>
    <x v="132"/>
    <n v="0"/>
    <n v="0"/>
    <n v="8"/>
    <n v="0.6"/>
    <n v="0.98699999999999999"/>
    <n v="2.5"/>
    <n v="0.78300000000000003"/>
    <n v="0.106"/>
    <x v="2"/>
    <x v="1"/>
    <s v="North"/>
    <s v="Below Target"/>
    <s v="Below Target"/>
    <s v="Met"/>
    <s v="Below Target"/>
    <s v="Below Target"/>
  </r>
  <r>
    <s v="OPS-100347"/>
    <x v="12"/>
    <s v="North West"/>
    <s v="Estates Support"/>
    <n v="282"/>
    <n v="50"/>
    <n v="332"/>
    <n v="16"/>
    <x v="133"/>
    <n v="1"/>
    <n v="1"/>
    <n v="8"/>
    <n v="0.6"/>
    <n v="0.92800000000000005"/>
    <n v="2.5"/>
    <n v="0.66700000000000004"/>
    <n v="4.8000000000000001E-2"/>
    <x v="2"/>
    <x v="2"/>
    <s v="North"/>
    <s v="Below Target"/>
    <s v="Below Target"/>
    <s v="Below Target"/>
    <s v="Below Target"/>
    <s v="Below Target"/>
  </r>
  <r>
    <s v="OPS-100348"/>
    <x v="12"/>
    <s v="North West"/>
    <s v="Workplace Projects"/>
    <n v="0"/>
    <n v="41"/>
    <n v="41"/>
    <n v="41"/>
    <x v="5"/>
    <n v="0"/>
    <n v="0"/>
    <n v="1.7"/>
    <n v="0.97099999999999997"/>
    <n v="0.98599999999999999"/>
    <n v="4.5"/>
    <n v="0.72299999999999998"/>
    <n v="1"/>
    <x v="2"/>
    <x v="3"/>
    <s v="North"/>
    <s v="Met"/>
    <s v="Met"/>
    <s v="Met"/>
    <s v="Met"/>
    <s v="Met"/>
  </r>
  <r>
    <s v="OPS-100349"/>
    <x v="12"/>
    <s v="Midlands"/>
    <s v="Workplace Services"/>
    <n v="0"/>
    <n v="53"/>
    <n v="53"/>
    <n v="52"/>
    <x v="3"/>
    <n v="0"/>
    <n v="0"/>
    <n v="1.4"/>
    <n v="0.95399999999999996"/>
    <n v="0.99199999999999999"/>
    <n v="4.5999999999999996"/>
    <n v="0.81399999999999995"/>
    <n v="0.98099999999999998"/>
    <x v="3"/>
    <x v="0"/>
    <s v="Central"/>
    <s v="Met"/>
    <s v="Met"/>
    <s v="Met"/>
    <s v="Met"/>
    <s v="Met"/>
  </r>
  <r>
    <s v="OPS-100350"/>
    <x v="12"/>
    <s v="Midlands"/>
    <s v="Facilities Response"/>
    <n v="150"/>
    <n v="47"/>
    <n v="197"/>
    <n v="30"/>
    <x v="67"/>
    <n v="0"/>
    <n v="0"/>
    <n v="8"/>
    <n v="0.6"/>
    <n v="0.98299999999999998"/>
    <n v="2.5"/>
    <n v="0.78800000000000003"/>
    <n v="0.152"/>
    <x v="3"/>
    <x v="1"/>
    <s v="Central"/>
    <s v="Below Target"/>
    <s v="Below Target"/>
    <s v="Met"/>
    <s v="Below Target"/>
    <s v="Below Target"/>
  </r>
  <r>
    <s v="OPS-100351"/>
    <x v="12"/>
    <s v="Midlands"/>
    <s v="Estates Support"/>
    <n v="75"/>
    <n v="34"/>
    <n v="109"/>
    <n v="36"/>
    <x v="23"/>
    <n v="0"/>
    <n v="0"/>
    <n v="7.2"/>
    <n v="0.6"/>
    <n v="0.97899999999999998"/>
    <m/>
    <n v="0.78800000000000003"/>
    <n v="0.33"/>
    <x v="3"/>
    <x v="2"/>
    <s v="Central"/>
    <s v="Below Target"/>
    <s v="Below Target"/>
    <s v="Met"/>
    <s v="Below Target"/>
    <s v="Below Target"/>
  </r>
  <r>
    <s v="OPS-100352"/>
    <x v="12"/>
    <s v="Midlands"/>
    <s v="Workplace Projects"/>
    <n v="0"/>
    <n v="34"/>
    <n v="34"/>
    <n v="34"/>
    <x v="5"/>
    <n v="0"/>
    <n v="0"/>
    <n v="1.8"/>
    <n v="0.98899999999999999"/>
    <n v="1"/>
    <n v="4.7"/>
    <n v="0.72"/>
    <n v="1"/>
    <x v="3"/>
    <x v="3"/>
    <s v="Central"/>
    <s v="Met"/>
    <s v="Met"/>
    <s v="Met"/>
    <s v="Met"/>
    <s v="Met"/>
  </r>
  <r>
    <s v="OPS-100353"/>
    <x v="12"/>
    <s v="South West"/>
    <s v="Workplace Services"/>
    <n v="174"/>
    <n v="54"/>
    <n v="228"/>
    <n v="25"/>
    <x v="96"/>
    <n v="0"/>
    <n v="0"/>
    <n v="8"/>
    <n v="0.6"/>
    <n v="0.99299999999999999"/>
    <n v="2.5"/>
    <n v="0.70299999999999996"/>
    <n v="0.11"/>
    <x v="4"/>
    <x v="0"/>
    <s v="South"/>
    <s v="Below Target"/>
    <s v="Below Target"/>
    <s v="Met"/>
    <s v="Below Target"/>
    <s v="Below Target"/>
  </r>
  <r>
    <s v="OPS-100354"/>
    <x v="12"/>
    <s v="South West"/>
    <s v="Facilities Response"/>
    <n v="0"/>
    <n v="39"/>
    <n v="39"/>
    <n v="39"/>
    <x v="5"/>
    <n v="0"/>
    <n v="0"/>
    <n v="1.1000000000000001"/>
    <n v="1"/>
    <n v="0.97699999999999998"/>
    <n v="4.8"/>
    <n v="0.68899999999999995"/>
    <n v="1"/>
    <x v="4"/>
    <x v="1"/>
    <s v="South"/>
    <s v="Met"/>
    <s v="Met"/>
    <s v="Met"/>
    <s v="Met"/>
    <s v="Met"/>
  </r>
  <r>
    <s v="OPS-100355"/>
    <x v="12"/>
    <s v="South West"/>
    <s v="Estates Support"/>
    <n v="16"/>
    <n v="32"/>
    <n v="48"/>
    <n v="48"/>
    <x v="5"/>
    <n v="0"/>
    <n v="0"/>
    <n v="1.7"/>
    <n v="0.97599999999999998"/>
    <n v="0.95899999999999996"/>
    <n v="4.5999999999999996"/>
    <n v="0.64900000000000002"/>
    <n v="1"/>
    <x v="4"/>
    <x v="2"/>
    <s v="South"/>
    <s v="Met"/>
    <s v="Met"/>
    <s v="Met"/>
    <s v="Met"/>
    <s v="Met"/>
  </r>
  <r>
    <s v="OPS-100356"/>
    <x v="12"/>
    <s v="South West"/>
    <s v="Workplace Projects"/>
    <n v="0"/>
    <n v="34"/>
    <n v="34"/>
    <n v="34"/>
    <x v="5"/>
    <n v="0"/>
    <n v="0"/>
    <n v="1.9"/>
    <n v="0.91800000000000004"/>
    <n v="0.98299999999999998"/>
    <n v="4.5999999999999996"/>
    <n v="0.67300000000000004"/>
    <n v="1"/>
    <x v="4"/>
    <x v="3"/>
    <s v="South"/>
    <s v="Met"/>
    <s v="Below Target"/>
    <s v="Met"/>
    <s v="Met"/>
    <s v="Met"/>
  </r>
  <r>
    <s v="OPS-100357"/>
    <x v="12"/>
    <s v="South East"/>
    <s v="Workplace Services"/>
    <n v="11"/>
    <n v="49"/>
    <n v="60"/>
    <n v="57"/>
    <x v="10"/>
    <n v="1"/>
    <n v="0"/>
    <n v="1.8"/>
    <n v="0.94199999999999995"/>
    <n v="0.97199999999999998"/>
    <n v="4.4000000000000004"/>
    <n v="0.66900000000000004"/>
    <n v="0.95"/>
    <x v="5"/>
    <x v="0"/>
    <s v="South"/>
    <s v="Met"/>
    <s v="Met"/>
    <s v="Met"/>
    <s v="Met"/>
    <s v="Met"/>
  </r>
  <r>
    <s v="OPS-100358"/>
    <x v="12"/>
    <s v="South East"/>
    <s v="Facilities Response"/>
    <n v="388"/>
    <n v="47"/>
    <n v="435"/>
    <n v="21"/>
    <x v="134"/>
    <n v="0"/>
    <n v="0"/>
    <n v="8"/>
    <n v="0.6"/>
    <n v="0.98199999999999998"/>
    <n v="2.5"/>
    <n v="0.751"/>
    <n v="4.8000000000000001E-2"/>
    <x v="5"/>
    <x v="1"/>
    <s v="South"/>
    <s v="Below Target"/>
    <s v="Below Target"/>
    <s v="Met"/>
    <s v="Below Target"/>
    <s v="Below Target"/>
  </r>
  <r>
    <s v="OPS-100359"/>
    <x v="12"/>
    <s v="South East"/>
    <s v="Estates Support"/>
    <n v="12"/>
    <n v="36"/>
    <n v="48"/>
    <n v="48"/>
    <x v="5"/>
    <n v="1"/>
    <n v="0"/>
    <n v="1.8"/>
    <n v="0.88700000000000001"/>
    <n v="0.98699999999999999"/>
    <n v="4.7"/>
    <n v="0.69499999999999995"/>
    <n v="1"/>
    <x v="5"/>
    <x v="2"/>
    <s v="South"/>
    <s v="Met"/>
    <s v="Below Target"/>
    <s v="Met"/>
    <s v="Met"/>
    <s v="Met"/>
  </r>
  <r>
    <s v="OPS-100360"/>
    <x v="12"/>
    <s v="South East"/>
    <s v="Workplace Projects"/>
    <n v="143"/>
    <n v="30"/>
    <n v="173"/>
    <n v="23"/>
    <x v="125"/>
    <n v="0"/>
    <n v="0"/>
    <n v="8"/>
    <n v="0.6"/>
    <n v="1"/>
    <n v="2.5"/>
    <n v="0.71899999999999997"/>
    <n v="0.13300000000000001"/>
    <x v="5"/>
    <x v="3"/>
    <s v="South"/>
    <s v="Below Target"/>
    <s v="Below Target"/>
    <s v="Met"/>
    <s v="Below Target"/>
    <s v="Below Target"/>
  </r>
  <r>
    <s v="OPS-100361"/>
    <x v="12"/>
    <s v="Wales"/>
    <s v="Workplace Services"/>
    <n v="198"/>
    <n v="47"/>
    <n v="245"/>
    <n v="24"/>
    <x v="135"/>
    <n v="0"/>
    <n v="0"/>
    <n v="8"/>
    <n v="0.6"/>
    <n v="0.97199999999999998"/>
    <n v="2.5"/>
    <n v="0.77100000000000002"/>
    <n v="9.8000000000000004E-2"/>
    <x v="6"/>
    <x v="0"/>
    <s v="Wales"/>
    <s v="Below Target"/>
    <s v="Below Target"/>
    <s v="Met"/>
    <s v="Below Target"/>
    <s v="Below Target"/>
  </r>
  <r>
    <s v="OPS-100362"/>
    <x v="12"/>
    <s v="Wales"/>
    <s v="Facilities Response"/>
    <n v="134"/>
    <n v="37"/>
    <n v="171"/>
    <n v="30"/>
    <x v="103"/>
    <n v="0"/>
    <n v="0"/>
    <n v="8"/>
    <n v="0.6"/>
    <n v="1"/>
    <n v="2.5"/>
    <n v="0.70599999999999996"/>
    <n v="0.17499999999999999"/>
    <x v="6"/>
    <x v="1"/>
    <s v="Wales"/>
    <s v="Below Target"/>
    <s v="Below Target"/>
    <s v="Met"/>
    <s v="Below Target"/>
    <s v="Below Target"/>
  </r>
  <r>
    <s v="OPS-100363"/>
    <x v="12"/>
    <s v="Wales"/>
    <s v="Estates Support"/>
    <n v="100"/>
    <n v="57"/>
    <n v="157"/>
    <n v="27"/>
    <x v="93"/>
    <n v="0"/>
    <n v="0"/>
    <n v="8"/>
    <n v="0.6"/>
    <n v="0.98"/>
    <n v="2.5"/>
    <n v="0.755"/>
    <n v="0.17199999999999999"/>
    <x v="6"/>
    <x v="2"/>
    <s v="Wales"/>
    <s v="Below Target"/>
    <s v="Below Target"/>
    <s v="Met"/>
    <s v="Below Target"/>
    <s v="Below Target"/>
  </r>
  <r>
    <s v="OPS-100364"/>
    <x v="12"/>
    <s v="Wales"/>
    <s v="Workplace Projects"/>
    <n v="0"/>
    <n v="32"/>
    <n v="32"/>
    <n v="32"/>
    <x v="5"/>
    <n v="0"/>
    <n v="0"/>
    <n v="2.5"/>
    <n v="0.996"/>
    <n v="1"/>
    <n v="4.7"/>
    <n v="0.74"/>
    <n v="1"/>
    <x v="6"/>
    <x v="3"/>
    <s v="Wales"/>
    <s v="Met"/>
    <s v="Met"/>
    <s v="Met"/>
    <s v="Met"/>
    <s v="Met"/>
  </r>
  <r>
    <s v="OPS-100365"/>
    <x v="13"/>
    <s v="Scotland"/>
    <s v="Workplace Services"/>
    <n v="46"/>
    <n v="34"/>
    <n v="80"/>
    <n v="34"/>
    <x v="25"/>
    <n v="0"/>
    <n v="0"/>
    <n v="5.4"/>
    <n v="0.70299999999999996"/>
    <n v="0.98199999999999998"/>
    <n v="2.7"/>
    <n v="0.70499999999999996"/>
    <n v="0.42499999999999999"/>
    <x v="0"/>
    <x v="0"/>
    <s v="North"/>
    <s v="Below Target"/>
    <s v="Below Target"/>
    <s v="Met"/>
    <s v="Below Target"/>
    <s v="Below Target"/>
  </r>
  <r>
    <s v="OPS-100366"/>
    <x v="13"/>
    <s v="Scotland"/>
    <s v="Facilities Response"/>
    <n v="0"/>
    <n v="34"/>
    <n v="34"/>
    <n v="34"/>
    <x v="5"/>
    <n v="0"/>
    <n v="0"/>
    <n v="1.4"/>
    <n v="1"/>
    <n v="1"/>
    <n v="4.5"/>
    <n v="0.71"/>
    <n v="1"/>
    <x v="0"/>
    <x v="1"/>
    <s v="North"/>
    <s v="Met"/>
    <s v="Met"/>
    <s v="Met"/>
    <s v="Met"/>
    <s v="Met"/>
  </r>
  <r>
    <s v="OPS-100367"/>
    <x v="13"/>
    <s v="Scotland"/>
    <s v="Estates Support"/>
    <n v="134"/>
    <n v="45"/>
    <n v="179"/>
    <n v="36"/>
    <x v="129"/>
    <n v="1"/>
    <n v="0"/>
    <n v="8"/>
    <n v="0.6"/>
    <n v="0.98199999999999998"/>
    <n v="2.5"/>
    <n v="0.78600000000000003"/>
    <n v="0.20100000000000001"/>
    <x v="0"/>
    <x v="2"/>
    <s v="North"/>
    <s v="Below Target"/>
    <s v="Below Target"/>
    <s v="Met"/>
    <s v="Below Target"/>
    <s v="Below Target"/>
  </r>
  <r>
    <s v="OPS-100368"/>
    <x v="13"/>
    <s v="Scotland"/>
    <s v="Workplace Projects"/>
    <n v="0"/>
    <n v="25"/>
    <n v="25"/>
    <n v="25"/>
    <x v="5"/>
    <n v="0"/>
    <n v="0"/>
    <n v="1.8"/>
    <n v="0.96799999999999997"/>
    <n v="0.94799999999999995"/>
    <n v="4.3"/>
    <n v="0.77700000000000002"/>
    <n v="1"/>
    <x v="0"/>
    <x v="3"/>
    <s v="North"/>
    <s v="Met"/>
    <s v="Met"/>
    <s v="Below Target"/>
    <s v="Met"/>
    <s v="Met"/>
  </r>
  <r>
    <s v="OPS-100369"/>
    <x v="13"/>
    <s v="North East"/>
    <s v="Workplace Services"/>
    <n v="0"/>
    <n v="45"/>
    <n v="45"/>
    <n v="45"/>
    <x v="5"/>
    <n v="0"/>
    <n v="0"/>
    <n v="1.7"/>
    <n v="1"/>
    <n v="0.99099999999999999"/>
    <n v="4.8"/>
    <n v="0.69199999999999995"/>
    <n v="1"/>
    <x v="1"/>
    <x v="0"/>
    <s v="North"/>
    <s v="Met"/>
    <s v="Met"/>
    <s v="Met"/>
    <s v="Met"/>
    <s v="Met"/>
  </r>
  <r>
    <s v="OPS-100370"/>
    <x v="13"/>
    <s v="North East"/>
    <s v="Facilities Response"/>
    <n v="7"/>
    <n v="48"/>
    <n v="55"/>
    <n v="55"/>
    <x v="5"/>
    <n v="0"/>
    <n v="0"/>
    <n v="1.2"/>
    <n v="0.92700000000000005"/>
    <n v="0.96699999999999997"/>
    <n v="4.4000000000000004"/>
    <n v="0.70599999999999996"/>
    <n v="1"/>
    <x v="1"/>
    <x v="1"/>
    <s v="North"/>
    <s v="Met"/>
    <s v="Met"/>
    <s v="Met"/>
    <s v="Met"/>
    <s v="Met"/>
  </r>
  <r>
    <s v="OPS-100371"/>
    <x v="13"/>
    <s v="North East"/>
    <s v="Estates Support"/>
    <n v="277"/>
    <n v="49"/>
    <n v="326"/>
    <n v="22"/>
    <x v="136"/>
    <n v="0"/>
    <n v="0"/>
    <n v="8"/>
    <n v="0.6"/>
    <n v="0.98699999999999999"/>
    <n v="2.5"/>
    <n v="0.70899999999999996"/>
    <n v="6.7000000000000004E-2"/>
    <x v="1"/>
    <x v="2"/>
    <s v="North"/>
    <s v="Below Target"/>
    <s v="Below Target"/>
    <s v="Met"/>
    <s v="Below Target"/>
    <s v="Below Target"/>
  </r>
  <r>
    <s v="OPS-100372"/>
    <x v="13"/>
    <s v="North East"/>
    <s v="Workplace Projects"/>
    <n v="40"/>
    <n v="29"/>
    <n v="69"/>
    <n v="26"/>
    <x v="66"/>
    <n v="0"/>
    <n v="0"/>
    <n v="5.0999999999999996"/>
    <n v="0.67900000000000005"/>
    <n v="0.98599999999999999"/>
    <n v="3.1"/>
    <n v="0.77400000000000002"/>
    <n v="0.377"/>
    <x v="1"/>
    <x v="3"/>
    <s v="North"/>
    <s v="Below Target"/>
    <s v="Below Target"/>
    <s v="Met"/>
    <s v="Below Target"/>
    <s v="Below Target"/>
  </r>
  <r>
    <s v="OPS-100373"/>
    <x v="13"/>
    <s v="North West"/>
    <s v="Workplace Services"/>
    <n v="136"/>
    <n v="46"/>
    <n v="182"/>
    <n v="34"/>
    <x v="117"/>
    <n v="0"/>
    <n v="0"/>
    <n v="8"/>
    <n v="0.6"/>
    <n v="0.99199999999999999"/>
    <n v="2.5"/>
    <n v="0.77900000000000003"/>
    <n v="0.187"/>
    <x v="2"/>
    <x v="0"/>
    <s v="North"/>
    <s v="Below Target"/>
    <s v="Below Target"/>
    <s v="Met"/>
    <s v="Below Target"/>
    <s v="Below Target"/>
  </r>
  <r>
    <s v="OPS-100374"/>
    <x v="13"/>
    <s v="North West"/>
    <s v="Facilities Response"/>
    <n v="228"/>
    <n v="55"/>
    <n v="283"/>
    <n v="27"/>
    <x v="137"/>
    <n v="0"/>
    <n v="0"/>
    <n v="8"/>
    <n v="0.6"/>
    <n v="0.996"/>
    <n v="2.5"/>
    <n v="0.78300000000000003"/>
    <n v="9.5000000000000001E-2"/>
    <x v="2"/>
    <x v="1"/>
    <s v="North"/>
    <s v="Below Target"/>
    <s v="Below Target"/>
    <s v="Met"/>
    <s v="Below Target"/>
    <s v="Below Target"/>
  </r>
  <r>
    <s v="OPS-100375"/>
    <x v="13"/>
    <s v="North West"/>
    <s v="Estates Support"/>
    <n v="316"/>
    <n v="47"/>
    <n v="363"/>
    <n v="21"/>
    <x v="138"/>
    <n v="0"/>
    <n v="0"/>
    <n v="8"/>
    <n v="0.6"/>
    <n v="0.97599999999999998"/>
    <n v="2.5"/>
    <n v="0.66700000000000004"/>
    <n v="5.8000000000000003E-2"/>
    <x v="2"/>
    <x v="2"/>
    <s v="North"/>
    <s v="Below Target"/>
    <s v="Below Target"/>
    <s v="Met"/>
    <s v="Below Target"/>
    <s v="Below Target"/>
  </r>
  <r>
    <s v="OPS-100376"/>
    <x v="13"/>
    <s v="North West"/>
    <s v="Workplace Projects"/>
    <n v="0"/>
    <n v="42"/>
    <n v="42"/>
    <n v="42"/>
    <x v="5"/>
    <n v="0"/>
    <n v="0"/>
    <n v="1"/>
    <n v="1"/>
    <n v="0.98099999999999998"/>
    <n v="4.5999999999999996"/>
    <n v="0.72299999999999998"/>
    <n v="1"/>
    <x v="2"/>
    <x v="3"/>
    <s v="North"/>
    <s v="Met"/>
    <s v="Met"/>
    <s v="Met"/>
    <s v="Met"/>
    <s v="Met"/>
  </r>
  <r>
    <s v="OPS-100377"/>
    <x v="13"/>
    <s v="Midlands"/>
    <s v="Workplace Services"/>
    <n v="1"/>
    <n v="50"/>
    <n v="51"/>
    <n v="44"/>
    <x v="42"/>
    <n v="0"/>
    <n v="0"/>
    <n v="2.5"/>
    <n v="0.91100000000000003"/>
    <n v="0.98"/>
    <n v="4.2"/>
    <n v="0.81399999999999995"/>
    <n v="0.86299999999999999"/>
    <x v="3"/>
    <x v="0"/>
    <s v="Central"/>
    <s v="Below Target"/>
    <s v="Below Target"/>
    <s v="Met"/>
    <s v="Met"/>
    <s v="Met"/>
  </r>
  <r>
    <s v="OPS-100378"/>
    <x v="13"/>
    <s v="Midlands"/>
    <s v="Facilities Response"/>
    <n v="167"/>
    <n v="42"/>
    <n v="209"/>
    <n v="36"/>
    <x v="139"/>
    <n v="0"/>
    <n v="0"/>
    <n v="8"/>
    <n v="0.6"/>
    <n v="1"/>
    <n v="2.5"/>
    <n v="0.78800000000000003"/>
    <n v="0.17199999999999999"/>
    <x v="3"/>
    <x v="1"/>
    <s v="Central"/>
    <s v="Below Target"/>
    <s v="Below Target"/>
    <s v="Met"/>
    <s v="Below Target"/>
    <s v="Below Target"/>
  </r>
  <r>
    <s v="OPS-100379"/>
    <x v="13"/>
    <s v="Midlands"/>
    <s v="Estates Support"/>
    <n v="73"/>
    <n v="40"/>
    <n v="113"/>
    <n v="31"/>
    <x v="56"/>
    <n v="0"/>
    <n v="0"/>
    <n v="7.8"/>
    <n v="0.6"/>
    <n v="0.998"/>
    <n v="2.5"/>
    <n v="0.78800000000000003"/>
    <n v="0.27400000000000002"/>
    <x v="3"/>
    <x v="2"/>
    <s v="Central"/>
    <s v="Below Target"/>
    <s v="Below Target"/>
    <s v="Met"/>
    <s v="Below Target"/>
    <s v="Below Target"/>
  </r>
  <r>
    <s v="OPS-100380"/>
    <x v="13"/>
    <s v="Midlands"/>
    <s v="Workplace Projects"/>
    <n v="0"/>
    <n v="37"/>
    <n v="37"/>
    <n v="33"/>
    <x v="140"/>
    <n v="2"/>
    <n v="0"/>
    <n v="2.6"/>
    <n v="0.90800000000000003"/>
    <n v="0.95899999999999996"/>
    <n v="4.3"/>
    <n v="0.72"/>
    <n v="0.89200000000000002"/>
    <x v="3"/>
    <x v="3"/>
    <s v="Central"/>
    <s v="Below Target"/>
    <s v="Below Target"/>
    <s v="Met"/>
    <s v="Met"/>
    <s v="Met"/>
  </r>
  <r>
    <s v="OPS-100381"/>
    <x v="13"/>
    <s v="South West"/>
    <s v="Workplace Services"/>
    <n v="203"/>
    <n v="30"/>
    <n v="233"/>
    <n v="29"/>
    <x v="141"/>
    <n v="0"/>
    <n v="0"/>
    <n v="8"/>
    <n v="0.6"/>
    <n v="0.99099999999999999"/>
    <n v="2.5"/>
    <n v="0.70299999999999996"/>
    <n v="0.124"/>
    <x v="4"/>
    <x v="0"/>
    <s v="South"/>
    <s v="Below Target"/>
    <s v="Below Target"/>
    <s v="Met"/>
    <s v="Below Target"/>
    <s v="Below Target"/>
  </r>
  <r>
    <s v="OPS-100382"/>
    <x v="13"/>
    <s v="South West"/>
    <s v="Facilities Response"/>
    <n v="0"/>
    <n v="19"/>
    <n v="19"/>
    <n v="19"/>
    <x v="5"/>
    <n v="1"/>
    <n v="0"/>
    <n v="1.8"/>
    <n v="0.93500000000000005"/>
    <n v="0.98299999999999998"/>
    <n v="4.5999999999999996"/>
    <n v="0.68899999999999995"/>
    <n v="1"/>
    <x v="4"/>
    <x v="1"/>
    <s v="South"/>
    <s v="Met"/>
    <s v="Met"/>
    <s v="Met"/>
    <s v="Met"/>
    <s v="Met"/>
  </r>
  <r>
    <s v="OPS-100383"/>
    <x v="13"/>
    <s v="South West"/>
    <s v="Estates Support"/>
    <n v="0"/>
    <n v="48"/>
    <n v="48"/>
    <n v="47"/>
    <x v="3"/>
    <n v="0"/>
    <n v="0"/>
    <n v="1.6"/>
    <n v="1"/>
    <n v="0.97899999999999998"/>
    <n v="4.5"/>
    <n v="0.64900000000000002"/>
    <n v="0.97899999999999998"/>
    <x v="4"/>
    <x v="2"/>
    <s v="South"/>
    <s v="Met"/>
    <s v="Met"/>
    <s v="Met"/>
    <s v="Met"/>
    <s v="Met"/>
  </r>
  <r>
    <s v="OPS-100384"/>
    <x v="13"/>
    <s v="South West"/>
    <s v="Workplace Projects"/>
    <n v="0"/>
    <n v="25"/>
    <n v="25"/>
    <n v="25"/>
    <x v="5"/>
    <n v="0"/>
    <n v="0"/>
    <n v="1.1000000000000001"/>
    <n v="0.96"/>
    <n v="0.96699999999999997"/>
    <n v="4.8"/>
    <n v="0.67300000000000004"/>
    <n v="1"/>
    <x v="4"/>
    <x v="3"/>
    <s v="South"/>
    <s v="Met"/>
    <s v="Met"/>
    <s v="Met"/>
    <s v="Met"/>
    <s v="Met"/>
  </r>
  <r>
    <s v="OPS-100385"/>
    <x v="13"/>
    <s v="South East"/>
    <s v="Workplace Services"/>
    <n v="3"/>
    <n v="45"/>
    <n v="48"/>
    <n v="48"/>
    <x v="5"/>
    <n v="0"/>
    <n v="0"/>
    <n v="2.1"/>
    <n v="0.97699999999999998"/>
    <n v="0.98299999999999998"/>
    <n v="4.8"/>
    <n v="0.66900000000000004"/>
    <n v="1"/>
    <x v="5"/>
    <x v="0"/>
    <s v="South"/>
    <s v="Met"/>
    <s v="Met"/>
    <s v="Met"/>
    <s v="Met"/>
    <s v="Met"/>
  </r>
  <r>
    <s v="OPS-100386"/>
    <x v="13"/>
    <s v="South East"/>
    <s v="Facilities Response"/>
    <n v="414"/>
    <n v="48"/>
    <n v="462"/>
    <n v="16"/>
    <x v="142"/>
    <n v="0"/>
    <n v="0"/>
    <n v="8"/>
    <n v="0.6"/>
    <n v="0.99199999999999999"/>
    <n v="2.5"/>
    <n v="0.751"/>
    <n v="3.5000000000000003E-2"/>
    <x v="5"/>
    <x v="1"/>
    <s v="South"/>
    <s v="Below Target"/>
    <s v="Below Target"/>
    <s v="Met"/>
    <s v="Below Target"/>
    <s v="Below Target"/>
  </r>
  <r>
    <s v="OPS-100387"/>
    <x v="13"/>
    <s v="South East"/>
    <s v="Estates Support"/>
    <n v="0"/>
    <n v="39"/>
    <n v="39"/>
    <n v="39"/>
    <x v="5"/>
    <n v="0"/>
    <n v="0"/>
    <n v="1.2"/>
    <n v="0.94699999999999995"/>
    <n v="0.98599999999999999"/>
    <n v="4.5"/>
    <n v="0.69499999999999995"/>
    <n v="1"/>
    <x v="5"/>
    <x v="2"/>
    <s v="South"/>
    <s v="Met"/>
    <s v="Met"/>
    <s v="Met"/>
    <s v="Met"/>
    <s v="Met"/>
  </r>
  <r>
    <s v="OPS-100388"/>
    <x v="13"/>
    <s v="South East"/>
    <s v="Workplace Projects"/>
    <n v="150"/>
    <n v="34"/>
    <n v="184"/>
    <n v="24"/>
    <x v="143"/>
    <n v="0"/>
    <n v="0"/>
    <n v="8"/>
    <n v="0.6"/>
    <n v="0.999"/>
    <n v="2.5"/>
    <n v="0.71899999999999997"/>
    <n v="0.13"/>
    <x v="5"/>
    <x v="3"/>
    <s v="South"/>
    <s v="Below Target"/>
    <s v="Below Target"/>
    <s v="Met"/>
    <s v="Below Target"/>
    <s v="Below Target"/>
  </r>
  <r>
    <s v="OPS-100389"/>
    <x v="13"/>
    <s v="Wales"/>
    <s v="Workplace Services"/>
    <n v="221"/>
    <n v="28"/>
    <n v="249"/>
    <n v="22"/>
    <x v="144"/>
    <n v="0"/>
    <n v="0"/>
    <n v="8"/>
    <n v="0.6"/>
    <n v="0.97799999999999998"/>
    <n v="2.5"/>
    <n v="0.77100000000000002"/>
    <n v="8.7999999999999995E-2"/>
    <x v="6"/>
    <x v="0"/>
    <s v="Wales"/>
    <s v="Below Target"/>
    <s v="Below Target"/>
    <s v="Met"/>
    <s v="Below Target"/>
    <s v="Below Target"/>
  </r>
  <r>
    <s v="OPS-100390"/>
    <x v="13"/>
    <s v="Wales"/>
    <s v="Facilities Response"/>
    <n v="141"/>
    <n v="52"/>
    <n v="193"/>
    <n v="27"/>
    <x v="145"/>
    <n v="0"/>
    <n v="0"/>
    <n v="8"/>
    <n v="0.6"/>
    <n v="0.99299999999999999"/>
    <n v="2.5"/>
    <n v="0.70599999999999996"/>
    <n v="0.14000000000000001"/>
    <x v="6"/>
    <x v="1"/>
    <s v="Wales"/>
    <s v="Below Target"/>
    <s v="Below Target"/>
    <s v="Met"/>
    <s v="Below Target"/>
    <s v="Below Target"/>
  </r>
  <r>
    <s v="OPS-100391"/>
    <x v="13"/>
    <s v="Wales"/>
    <s v="Estates Support"/>
    <n v="130"/>
    <n v="58"/>
    <n v="188"/>
    <n v="35"/>
    <x v="146"/>
    <n v="0"/>
    <n v="0"/>
    <n v="8"/>
    <n v="0.6"/>
    <n v="0.97299999999999998"/>
    <n v="2.5"/>
    <n v="0.755"/>
    <n v="0.186"/>
    <x v="6"/>
    <x v="2"/>
    <s v="Wales"/>
    <s v="Below Target"/>
    <s v="Below Target"/>
    <s v="Met"/>
    <s v="Below Target"/>
    <s v="Below Target"/>
  </r>
  <r>
    <s v="OPS-100392"/>
    <x v="13"/>
    <s v="Wales"/>
    <s v="Workplace Projects"/>
    <n v="0"/>
    <n v="25"/>
    <n v="25"/>
    <n v="25"/>
    <x v="5"/>
    <n v="0"/>
    <n v="0"/>
    <n v="1.3"/>
    <n v="0.98199999999999998"/>
    <n v="1"/>
    <n v="4.2"/>
    <n v="0.74"/>
    <n v="1"/>
    <x v="6"/>
    <x v="3"/>
    <s v="Wales"/>
    <s v="Met"/>
    <s v="Met"/>
    <s v="Met"/>
    <s v="Met"/>
    <s v="Met"/>
  </r>
  <r>
    <s v="OPS-100393"/>
    <x v="14"/>
    <s v="Scotland"/>
    <s v="Workplace Services"/>
    <n v="46"/>
    <n v="57"/>
    <n v="103"/>
    <n v="43"/>
    <x v="60"/>
    <n v="0"/>
    <n v="0"/>
    <n v="6.4"/>
    <n v="0.628"/>
    <n v="0.98899999999999999"/>
    <n v="2.6"/>
    <n v="0.70499999999999996"/>
    <n v="0.41699999999999998"/>
    <x v="0"/>
    <x v="0"/>
    <s v="North"/>
    <s v="Below Target"/>
    <s v="Below Target"/>
    <s v="Met"/>
    <s v="Below Target"/>
    <s v="Below Target"/>
  </r>
  <r>
    <s v="OPS-100394"/>
    <x v="14"/>
    <s v="Scotland"/>
    <s v="Facilities Response"/>
    <n v="0"/>
    <n v="20"/>
    <n v="20"/>
    <n v="20"/>
    <x v="5"/>
    <n v="0"/>
    <n v="0"/>
    <n v="1.5"/>
    <n v="0.94199999999999995"/>
    <n v="0.97299999999999998"/>
    <n v="4.8"/>
    <n v="0.71"/>
    <n v="1"/>
    <x v="0"/>
    <x v="1"/>
    <s v="North"/>
    <s v="Met"/>
    <s v="Met"/>
    <s v="Met"/>
    <s v="Met"/>
    <s v="Met"/>
  </r>
  <r>
    <s v="OPS-100395"/>
    <x v="14"/>
    <s v="Scotland"/>
    <s v="Estates Support"/>
    <n v="143"/>
    <n v="54"/>
    <n v="197"/>
    <n v="42"/>
    <x v="147"/>
    <n v="0"/>
    <n v="0"/>
    <n v="8"/>
    <n v="0.6"/>
    <n v="1"/>
    <n v="2.5"/>
    <n v="0.78600000000000003"/>
    <n v="0.21299999999999999"/>
    <x v="0"/>
    <x v="2"/>
    <s v="North"/>
    <s v="Below Target"/>
    <s v="Below Target"/>
    <s v="Met"/>
    <s v="Below Target"/>
    <s v="Below Target"/>
  </r>
  <r>
    <s v="OPS-100396"/>
    <x v="14"/>
    <s v="Scotland"/>
    <s v="Workplace Projects"/>
    <n v="0"/>
    <n v="29"/>
    <n v="29"/>
    <n v="29"/>
    <x v="5"/>
    <n v="0"/>
    <n v="0"/>
    <n v="1.7"/>
    <n v="0.97199999999999998"/>
    <n v="0.98599999999999999"/>
    <n v="4.8"/>
    <n v="0.77700000000000002"/>
    <n v="1"/>
    <x v="0"/>
    <x v="3"/>
    <s v="North"/>
    <s v="Met"/>
    <s v="Met"/>
    <s v="Met"/>
    <s v="Met"/>
    <s v="Met"/>
  </r>
  <r>
    <s v="OPS-100397"/>
    <x v="14"/>
    <s v="North East"/>
    <s v="Workplace Services"/>
    <n v="0"/>
    <n v="34"/>
    <n v="34"/>
    <n v="34"/>
    <x v="5"/>
    <n v="1"/>
    <n v="0"/>
    <n v="1.3"/>
    <n v="0.95199999999999996"/>
    <n v="0.97299999999999998"/>
    <n v="4.5"/>
    <n v="0.69199999999999995"/>
    <n v="1"/>
    <x v="1"/>
    <x v="0"/>
    <s v="North"/>
    <s v="Met"/>
    <s v="Met"/>
    <s v="Met"/>
    <s v="Met"/>
    <s v="Met"/>
  </r>
  <r>
    <s v="OPS-100398"/>
    <x v="14"/>
    <s v="North East"/>
    <s v="Facilities Response"/>
    <n v="0"/>
    <n v="29"/>
    <n v="29"/>
    <n v="29"/>
    <x v="5"/>
    <n v="0"/>
    <n v="0"/>
    <n v="1.3"/>
    <n v="0.97199999999999998"/>
    <n v="0.95"/>
    <n v="4.5"/>
    <n v="0.70599999999999996"/>
    <n v="1"/>
    <x v="1"/>
    <x v="1"/>
    <s v="North"/>
    <s v="Met"/>
    <s v="Met"/>
    <s v="Met"/>
    <s v="Met"/>
    <s v="Met"/>
  </r>
  <r>
    <s v="OPS-100399"/>
    <x v="14"/>
    <s v="North East"/>
    <s v="Estates Support"/>
    <n v="304"/>
    <n v="45"/>
    <n v="349"/>
    <n v="17"/>
    <x v="148"/>
    <n v="0"/>
    <n v="0"/>
    <n v="8"/>
    <n v="0.6"/>
    <n v="1"/>
    <n v="2.5"/>
    <n v="0.70899999999999996"/>
    <n v="4.9000000000000002E-2"/>
    <x v="1"/>
    <x v="2"/>
    <s v="North"/>
    <s v="Below Target"/>
    <s v="Below Target"/>
    <s v="Met"/>
    <s v="Below Target"/>
    <s v="Below Target"/>
  </r>
  <r>
    <s v="OPS-100400"/>
    <x v="14"/>
    <s v="North East"/>
    <s v="Workplace Projects"/>
    <n v="43"/>
    <n v="13"/>
    <n v="56"/>
    <n v="31"/>
    <x v="6"/>
    <n v="0"/>
    <n v="0"/>
    <n v="3.5"/>
    <n v="0.86299999999999999"/>
    <n v="1"/>
    <n v="3.7"/>
    <n v="0.77400000000000002"/>
    <n v="0.55400000000000005"/>
    <x v="1"/>
    <x v="3"/>
    <s v="North"/>
    <s v="Below Target"/>
    <s v="Below Target"/>
    <s v="Met"/>
    <s v="Below Target"/>
    <s v="Below Target"/>
  </r>
  <r>
    <s v="OPS-100401"/>
    <x v="14"/>
    <s v="North West"/>
    <s v="Workplace Services"/>
    <n v="148"/>
    <n v="30"/>
    <n v="178"/>
    <n v="34"/>
    <x v="149"/>
    <n v="0"/>
    <n v="0"/>
    <n v="8"/>
    <n v="0.6"/>
    <n v="1"/>
    <n v="2.5"/>
    <n v="0.77900000000000003"/>
    <n v="0.191"/>
    <x v="2"/>
    <x v="0"/>
    <s v="North"/>
    <s v="Below Target"/>
    <s v="Below Target"/>
    <s v="Met"/>
    <s v="Below Target"/>
    <s v="Below Target"/>
  </r>
  <r>
    <s v="OPS-100402"/>
    <x v="14"/>
    <s v="North West"/>
    <s v="Facilities Response"/>
    <n v="256"/>
    <n v="59"/>
    <n v="315"/>
    <n v="26"/>
    <x v="150"/>
    <n v="0"/>
    <n v="0"/>
    <n v="8"/>
    <n v="0.6"/>
    <n v="0.98399999999999999"/>
    <n v="2.5"/>
    <n v="0.78300000000000003"/>
    <n v="8.3000000000000004E-2"/>
    <x v="2"/>
    <x v="1"/>
    <s v="North"/>
    <s v="Below Target"/>
    <s v="Below Target"/>
    <s v="Met"/>
    <s v="Below Target"/>
    <s v="Below Target"/>
  </r>
  <r>
    <s v="OPS-100403"/>
    <x v="14"/>
    <s v="North West"/>
    <s v="Estates Support"/>
    <n v="342"/>
    <n v="26"/>
    <n v="368"/>
    <n v="20"/>
    <x v="151"/>
    <n v="0"/>
    <n v="0"/>
    <n v="8"/>
    <n v="0.6"/>
    <n v="0.97199999999999998"/>
    <n v="2.5"/>
    <n v="0.66700000000000004"/>
    <n v="5.3999999999999999E-2"/>
    <x v="2"/>
    <x v="2"/>
    <s v="North"/>
    <s v="Below Target"/>
    <s v="Below Target"/>
    <s v="Met"/>
    <s v="Below Target"/>
    <s v="Below Target"/>
  </r>
  <r>
    <s v="OPS-100404"/>
    <x v="14"/>
    <s v="North West"/>
    <s v="Workplace Projects"/>
    <n v="0"/>
    <n v="25"/>
    <n v="25"/>
    <n v="25"/>
    <x v="5"/>
    <n v="0"/>
    <n v="0"/>
    <n v="1.4"/>
    <n v="0.94899999999999995"/>
    <n v="0.998"/>
    <n v="4.7"/>
    <n v="0.72299999999999998"/>
    <n v="1"/>
    <x v="2"/>
    <x v="3"/>
    <s v="North"/>
    <s v="Met"/>
    <s v="Met"/>
    <s v="Met"/>
    <s v="Met"/>
    <s v="Met"/>
  </r>
  <r>
    <s v="OPS-100405"/>
    <x v="14"/>
    <s v="Midlands"/>
    <s v="Workplace Services"/>
    <n v="7"/>
    <n v="40"/>
    <n v="47"/>
    <n v="42"/>
    <x v="46"/>
    <n v="0"/>
    <n v="0"/>
    <n v="1.8"/>
    <n v="0.94799999999999995"/>
    <n v="1"/>
    <n v="4.4000000000000004"/>
    <n v="0.81399999999999995"/>
    <n v="0.89400000000000002"/>
    <x v="3"/>
    <x v="0"/>
    <s v="Central"/>
    <s v="Below Target"/>
    <s v="Met"/>
    <s v="Met"/>
    <s v="Met"/>
    <s v="Met"/>
  </r>
  <r>
    <s v="OPS-100406"/>
    <x v="14"/>
    <s v="Midlands"/>
    <s v="Facilities Response"/>
    <n v="173"/>
    <n v="37"/>
    <n v="210"/>
    <n v="32"/>
    <x v="152"/>
    <n v="0"/>
    <n v="0"/>
    <n v="8"/>
    <n v="0.6"/>
    <n v="0.97399999999999998"/>
    <n v="2.5"/>
    <n v="0.78800000000000003"/>
    <n v="0.152"/>
    <x v="3"/>
    <x v="1"/>
    <s v="Central"/>
    <s v="Below Target"/>
    <s v="Below Target"/>
    <s v="Met"/>
    <s v="Below Target"/>
    <s v="Below Target"/>
  </r>
  <r>
    <s v="OPS-100407"/>
    <x v="14"/>
    <s v="Midlands"/>
    <s v="Estates Support"/>
    <n v="82"/>
    <n v="30"/>
    <n v="112"/>
    <n v="38"/>
    <x v="58"/>
    <n v="0"/>
    <n v="0"/>
    <n v="7.1"/>
    <n v="0.6"/>
    <n v="0.97099999999999997"/>
    <n v="2.5"/>
    <n v="0.78800000000000003"/>
    <n v="0.33900000000000002"/>
    <x v="3"/>
    <x v="2"/>
    <s v="Central"/>
    <s v="Below Target"/>
    <s v="Below Target"/>
    <s v="Met"/>
    <s v="Below Target"/>
    <s v="Below Target"/>
  </r>
  <r>
    <s v="OPS-100408"/>
    <x v="14"/>
    <s v="Midlands"/>
    <s v="Workplace Projects"/>
    <n v="4"/>
    <n v="39"/>
    <n v="43"/>
    <n v="39"/>
    <x v="140"/>
    <n v="0"/>
    <n v="0"/>
    <n v="2.1"/>
    <n v="0.96199999999999997"/>
    <n v="0.96899999999999997"/>
    <n v="3.9"/>
    <n v="0.72"/>
    <n v="0.90700000000000003"/>
    <x v="3"/>
    <x v="3"/>
    <s v="Central"/>
    <s v="Below Target"/>
    <s v="Met"/>
    <s v="Met"/>
    <s v="Met"/>
    <s v="Met"/>
  </r>
  <r>
    <s v="OPS-100409"/>
    <x v="14"/>
    <s v="South West"/>
    <s v="Workplace Services"/>
    <n v="204"/>
    <n v="34"/>
    <n v="238"/>
    <n v="30"/>
    <x v="153"/>
    <n v="0"/>
    <n v="0"/>
    <n v="8"/>
    <n v="0.6"/>
    <n v="0.98099999999999998"/>
    <n v="2.5"/>
    <n v="0.70299999999999996"/>
    <n v="0.126"/>
    <x v="4"/>
    <x v="0"/>
    <s v="South"/>
    <s v="Below Target"/>
    <s v="Below Target"/>
    <s v="Met"/>
    <s v="Below Target"/>
    <s v="Below Target"/>
  </r>
  <r>
    <s v="OPS-100410"/>
    <x v="14"/>
    <s v="South West"/>
    <s v="Facilities Response"/>
    <n v="0"/>
    <n v="53"/>
    <n v="53"/>
    <n v="48"/>
    <x v="46"/>
    <n v="0"/>
    <n v="0"/>
    <n v="1.3"/>
    <n v="0.95899999999999996"/>
    <n v="0.98299999999999998"/>
    <n v="4.4000000000000004"/>
    <n v="0.68899999999999995"/>
    <n v="0.90600000000000003"/>
    <x v="4"/>
    <x v="1"/>
    <s v="South"/>
    <s v="Below Target"/>
    <s v="Met"/>
    <s v="Met"/>
    <s v="Met"/>
    <s v="Met"/>
  </r>
  <r>
    <s v="OPS-100411"/>
    <x v="14"/>
    <s v="South West"/>
    <s v="Estates Support"/>
    <n v="1"/>
    <n v="29"/>
    <n v="30"/>
    <n v="30"/>
    <x v="5"/>
    <n v="1"/>
    <n v="0"/>
    <n v="1.7"/>
    <n v="0.97299999999999998"/>
    <n v="0.995"/>
    <n v="4.5999999999999996"/>
    <n v="0.64900000000000002"/>
    <n v="1"/>
    <x v="4"/>
    <x v="2"/>
    <s v="South"/>
    <s v="Met"/>
    <s v="Met"/>
    <s v="Met"/>
    <s v="Met"/>
    <s v="Met"/>
  </r>
  <r>
    <s v="OPS-100412"/>
    <x v="14"/>
    <s v="South West"/>
    <s v="Workplace Projects"/>
    <n v="0"/>
    <n v="28"/>
    <n v="28"/>
    <n v="28"/>
    <x v="5"/>
    <n v="1"/>
    <n v="0"/>
    <n v="2"/>
    <n v="0.91700000000000004"/>
    <n v="0.998"/>
    <n v="4.4000000000000004"/>
    <n v="0.67300000000000004"/>
    <n v="1"/>
    <x v="4"/>
    <x v="3"/>
    <s v="South"/>
    <s v="Met"/>
    <s v="Below Target"/>
    <s v="Met"/>
    <s v="Met"/>
    <s v="Met"/>
  </r>
  <r>
    <s v="OPS-100413"/>
    <x v="14"/>
    <s v="South East"/>
    <s v="Workplace Services"/>
    <n v="0"/>
    <n v="28"/>
    <n v="28"/>
    <n v="28"/>
    <x v="5"/>
    <n v="0"/>
    <n v="0"/>
    <n v="1.5"/>
    <n v="0.93400000000000005"/>
    <n v="0.98599999999999999"/>
    <n v="4.4000000000000004"/>
    <n v="0.66900000000000004"/>
    <n v="1"/>
    <x v="5"/>
    <x v="0"/>
    <s v="South"/>
    <s v="Met"/>
    <s v="Met"/>
    <s v="Met"/>
    <s v="Met"/>
    <s v="Met"/>
  </r>
  <r>
    <s v="OPS-100414"/>
    <x v="14"/>
    <s v="South East"/>
    <s v="Facilities Response"/>
    <n v="446"/>
    <n v="42"/>
    <n v="488"/>
    <n v="19"/>
    <x v="154"/>
    <n v="0"/>
    <n v="0"/>
    <n v="8"/>
    <n v="0.6"/>
    <n v="0.97199999999999998"/>
    <n v="2.5"/>
    <n v="0.751"/>
    <n v="3.9E-2"/>
    <x v="5"/>
    <x v="1"/>
    <s v="South"/>
    <s v="Below Target"/>
    <s v="Below Target"/>
    <s v="Met"/>
    <s v="Below Target"/>
    <s v="Below Target"/>
  </r>
  <r>
    <s v="OPS-100415"/>
    <x v="14"/>
    <s v="South East"/>
    <s v="Estates Support"/>
    <n v="0"/>
    <n v="33"/>
    <n v="33"/>
    <n v="33"/>
    <x v="5"/>
    <n v="0"/>
    <n v="0"/>
    <n v="0.9"/>
    <n v="0.98399999999999999"/>
    <n v="1"/>
    <n v="4.7"/>
    <n v="0.69499999999999995"/>
    <n v="1"/>
    <x v="5"/>
    <x v="2"/>
    <s v="South"/>
    <s v="Met"/>
    <s v="Met"/>
    <s v="Met"/>
    <s v="Met"/>
    <s v="Met"/>
  </r>
  <r>
    <s v="OPS-100416"/>
    <x v="14"/>
    <s v="South East"/>
    <s v="Workplace Projects"/>
    <n v="160"/>
    <n v="41"/>
    <n v="201"/>
    <n v="26"/>
    <x v="155"/>
    <n v="0"/>
    <n v="0"/>
    <n v="8"/>
    <n v="0.6"/>
    <n v="0.99399999999999999"/>
    <n v="2.5"/>
    <n v="0.71899999999999997"/>
    <n v="0.129"/>
    <x v="5"/>
    <x v="3"/>
    <s v="South"/>
    <s v="Below Target"/>
    <s v="Below Target"/>
    <s v="Met"/>
    <s v="Below Target"/>
    <s v="Below Target"/>
  </r>
  <r>
    <s v="OPS-100417"/>
    <x v="14"/>
    <s v="Wales"/>
    <s v="Workplace Services"/>
    <n v="227"/>
    <n v="35"/>
    <n v="262"/>
    <n v="22"/>
    <x v="156"/>
    <n v="0"/>
    <n v="0"/>
    <n v="8"/>
    <n v="0.6"/>
    <n v="0.98199999999999998"/>
    <n v="2.5"/>
    <n v="0.77100000000000002"/>
    <n v="8.4000000000000005E-2"/>
    <x v="6"/>
    <x v="0"/>
    <s v="Wales"/>
    <s v="Below Target"/>
    <s v="Below Target"/>
    <s v="Met"/>
    <s v="Below Target"/>
    <s v="Below Target"/>
  </r>
  <r>
    <s v="OPS-100418"/>
    <x v="14"/>
    <s v="Wales"/>
    <s v="Facilities Response"/>
    <n v="166"/>
    <n v="37"/>
    <n v="203"/>
    <n v="24"/>
    <x v="72"/>
    <n v="0"/>
    <n v="0"/>
    <n v="8"/>
    <n v="0.6"/>
    <n v="0.98599999999999999"/>
    <n v="2.5"/>
    <n v="0.70599999999999996"/>
    <n v="0.11799999999999999"/>
    <x v="6"/>
    <x v="1"/>
    <s v="Wales"/>
    <s v="Below Target"/>
    <s v="Below Target"/>
    <s v="Met"/>
    <s v="Below Target"/>
    <s v="Below Target"/>
  </r>
  <r>
    <s v="OPS-100419"/>
    <x v="14"/>
    <s v="Wales"/>
    <s v="Estates Support"/>
    <n v="153"/>
    <n v="39"/>
    <n v="192"/>
    <n v="28"/>
    <x v="157"/>
    <n v="0"/>
    <n v="0"/>
    <n v="8"/>
    <n v="0.6"/>
    <n v="0.97399999999999998"/>
    <n v="2.5"/>
    <n v="0.755"/>
    <n v="0.14599999999999999"/>
    <x v="6"/>
    <x v="2"/>
    <s v="Wales"/>
    <s v="Below Target"/>
    <s v="Below Target"/>
    <s v="Met"/>
    <s v="Below Target"/>
    <s v="Below Target"/>
  </r>
  <r>
    <s v="OPS-100420"/>
    <x v="14"/>
    <s v="Wales"/>
    <s v="Workplace Projects"/>
    <n v="0"/>
    <n v="30"/>
    <n v="30"/>
    <n v="30"/>
    <x v="5"/>
    <n v="0"/>
    <n v="0"/>
    <n v="1.9"/>
    <n v="1"/>
    <n v="1"/>
    <n v="4.4000000000000004"/>
    <n v="0.74"/>
    <n v="1"/>
    <x v="6"/>
    <x v="3"/>
    <s v="Wales"/>
    <s v="Met"/>
    <s v="Met"/>
    <s v="Met"/>
    <s v="Met"/>
    <s v="Met"/>
  </r>
  <r>
    <s v="OPS-100421"/>
    <x v="15"/>
    <s v="Scotland"/>
    <s v="Workplace Services"/>
    <n v="60"/>
    <n v="41"/>
    <n v="101"/>
    <n v="38"/>
    <x v="74"/>
    <n v="0"/>
    <n v="0"/>
    <n v="6.6"/>
    <n v="0.6"/>
    <n v="0.98699999999999999"/>
    <n v="2.5"/>
    <n v="0.70499999999999996"/>
    <n v="0.376"/>
    <x v="0"/>
    <x v="0"/>
    <s v="North"/>
    <s v="Below Target"/>
    <s v="Below Target"/>
    <s v="Met"/>
    <s v="Below Target"/>
    <s v="Below Target"/>
  </r>
  <r>
    <s v="OPS-100422"/>
    <x v="15"/>
    <s v="Scotland"/>
    <s v="Facilities Response"/>
    <n v="0"/>
    <n v="62"/>
    <n v="62"/>
    <n v="44"/>
    <x v="13"/>
    <n v="0"/>
    <n v="0"/>
    <n v="3.2"/>
    <n v="0.86699999999999999"/>
    <n v="0.98"/>
    <n v="4.2"/>
    <n v="0.71"/>
    <n v="0.71"/>
    <x v="0"/>
    <x v="1"/>
    <s v="North"/>
    <s v="Below Target"/>
    <s v="Below Target"/>
    <s v="Met"/>
    <s v="Below Target"/>
    <s v="Below Target"/>
  </r>
  <r>
    <s v="OPS-100423"/>
    <x v="15"/>
    <s v="Scotland"/>
    <s v="Estates Support"/>
    <n v="155"/>
    <n v="39"/>
    <n v="194"/>
    <n v="31"/>
    <x v="158"/>
    <n v="0"/>
    <n v="0"/>
    <n v="8"/>
    <n v="0.6"/>
    <n v="0.98499999999999999"/>
    <n v="2.5"/>
    <n v="0.78600000000000003"/>
    <n v="0.16"/>
    <x v="0"/>
    <x v="2"/>
    <s v="North"/>
    <s v="Below Target"/>
    <s v="Below Target"/>
    <s v="Met"/>
    <s v="Below Target"/>
    <s v="Below Target"/>
  </r>
  <r>
    <s v="OPS-100424"/>
    <x v="15"/>
    <s v="Scotland"/>
    <s v="Workplace Projects"/>
    <n v="0"/>
    <n v="29"/>
    <n v="29"/>
    <n v="29"/>
    <x v="5"/>
    <n v="0"/>
    <n v="0"/>
    <n v="1.8"/>
    <n v="1"/>
    <n v="0.98899999999999999"/>
    <n v="4.7"/>
    <n v="0.77700000000000002"/>
    <n v="1"/>
    <x v="0"/>
    <x v="3"/>
    <s v="North"/>
    <s v="Met"/>
    <s v="Met"/>
    <s v="Met"/>
    <s v="Met"/>
    <s v="Met"/>
  </r>
  <r>
    <s v="OPS-100425"/>
    <x v="15"/>
    <s v="North East"/>
    <s v="Workplace Services"/>
    <n v="0"/>
    <n v="64"/>
    <n v="64"/>
    <n v="42"/>
    <x v="50"/>
    <n v="0"/>
    <n v="0"/>
    <n v="2.6"/>
    <n v="0.78200000000000003"/>
    <n v="0.98199999999999998"/>
    <n v="3.8"/>
    <n v="0.69199999999999995"/>
    <n v="0.65600000000000003"/>
    <x v="1"/>
    <x v="0"/>
    <s v="North"/>
    <s v="Below Target"/>
    <s v="Below Target"/>
    <s v="Met"/>
    <s v="Met"/>
    <s v="Below Target"/>
  </r>
  <r>
    <s v="OPS-100426"/>
    <x v="15"/>
    <s v="North East"/>
    <s v="Facilities Response"/>
    <n v="0"/>
    <n v="36"/>
    <n v="36"/>
    <n v="36"/>
    <x v="5"/>
    <n v="0"/>
    <n v="0"/>
    <n v="1.7"/>
    <n v="0.98099999999999998"/>
    <n v="0.96699999999999997"/>
    <n v="4.3"/>
    <n v="0.70599999999999996"/>
    <n v="1"/>
    <x v="1"/>
    <x v="1"/>
    <s v="North"/>
    <s v="Met"/>
    <s v="Met"/>
    <s v="Met"/>
    <s v="Met"/>
    <s v="Met"/>
  </r>
  <r>
    <s v="OPS-100427"/>
    <x v="15"/>
    <s v="North East"/>
    <s v="Estates Support"/>
    <n v="332"/>
    <n v="29"/>
    <n v="361"/>
    <n v="20"/>
    <x v="159"/>
    <n v="1"/>
    <n v="0"/>
    <n v="8"/>
    <n v="0.6"/>
    <n v="0.99399999999999999"/>
    <n v="2.5"/>
    <n v="0.70899999999999996"/>
    <n v="5.5E-2"/>
    <x v="1"/>
    <x v="2"/>
    <s v="North"/>
    <s v="Below Target"/>
    <s v="Below Target"/>
    <s v="Met"/>
    <s v="Below Target"/>
    <s v="Below Target"/>
  </r>
  <r>
    <s v="OPS-100428"/>
    <x v="15"/>
    <s v="North East"/>
    <s v="Workplace Projects"/>
    <n v="25"/>
    <n v="33"/>
    <n v="58"/>
    <n v="28"/>
    <x v="0"/>
    <n v="0"/>
    <n v="0"/>
    <n v="3.2"/>
    <n v="0.79100000000000004"/>
    <n v="0.98199999999999998"/>
    <n v="3.6"/>
    <n v="0.77400000000000002"/>
    <n v="0.48299999999999998"/>
    <x v="1"/>
    <x v="3"/>
    <s v="North"/>
    <s v="Below Target"/>
    <s v="Below Target"/>
    <s v="Met"/>
    <s v="Below Target"/>
    <s v="Below Target"/>
  </r>
  <r>
    <s v="OPS-100429"/>
    <x v="15"/>
    <s v="North West"/>
    <s v="Workplace Services"/>
    <n v="144"/>
    <n v="35"/>
    <n v="179"/>
    <n v="31"/>
    <x v="117"/>
    <n v="0"/>
    <n v="0"/>
    <n v="8"/>
    <n v="0.6"/>
    <n v="0.96399999999999997"/>
    <n v="2.5"/>
    <n v="0.77900000000000003"/>
    <n v="0.17299999999999999"/>
    <x v="2"/>
    <x v="0"/>
    <s v="North"/>
    <s v="Below Target"/>
    <s v="Below Target"/>
    <s v="Met"/>
    <s v="Below Target"/>
    <s v="Below Target"/>
  </r>
  <r>
    <s v="OPS-100430"/>
    <x v="15"/>
    <s v="North West"/>
    <s v="Facilities Response"/>
    <n v="289"/>
    <n v="20"/>
    <n v="309"/>
    <n v="29"/>
    <x v="160"/>
    <n v="0"/>
    <n v="0"/>
    <n v="8"/>
    <n v="0.6"/>
    <n v="0.98699999999999999"/>
    <n v="2.5"/>
    <n v="0.78300000000000003"/>
    <n v="9.4E-2"/>
    <x v="2"/>
    <x v="1"/>
    <s v="North"/>
    <s v="Below Target"/>
    <s v="Below Target"/>
    <s v="Met"/>
    <s v="Below Target"/>
    <s v="Below Target"/>
  </r>
  <r>
    <s v="OPS-100431"/>
    <x v="15"/>
    <s v="North West"/>
    <s v="Estates Support"/>
    <n v="348"/>
    <n v="24"/>
    <n v="372"/>
    <n v="18"/>
    <x v="161"/>
    <n v="0"/>
    <n v="0"/>
    <n v="8"/>
    <n v="0.6"/>
    <n v="0.999"/>
    <n v="2.5"/>
    <n v="0.66700000000000004"/>
    <n v="4.8000000000000001E-2"/>
    <x v="2"/>
    <x v="2"/>
    <s v="North"/>
    <s v="Below Target"/>
    <s v="Below Target"/>
    <s v="Met"/>
    <s v="Below Target"/>
    <s v="Below Target"/>
  </r>
  <r>
    <s v="OPS-100432"/>
    <x v="15"/>
    <s v="North West"/>
    <s v="Workplace Projects"/>
    <n v="0"/>
    <n v="35"/>
    <n v="35"/>
    <n v="35"/>
    <x v="5"/>
    <n v="0"/>
    <n v="0"/>
    <n v="1.4"/>
    <n v="0.94699999999999995"/>
    <n v="0.999"/>
    <n v="4.9000000000000004"/>
    <n v="0.72299999999999998"/>
    <n v="1"/>
    <x v="2"/>
    <x v="3"/>
    <s v="North"/>
    <s v="Met"/>
    <s v="Met"/>
    <s v="Met"/>
    <s v="Met"/>
    <s v="Met"/>
  </r>
  <r>
    <s v="OPS-100433"/>
    <x v="15"/>
    <s v="Midlands"/>
    <s v="Workplace Services"/>
    <n v="5"/>
    <n v="37"/>
    <n v="42"/>
    <n v="42"/>
    <x v="5"/>
    <n v="0"/>
    <n v="0"/>
    <n v="1.5"/>
    <n v="1"/>
    <n v="0.97"/>
    <n v="4.5999999999999996"/>
    <n v="0.81399999999999995"/>
    <n v="1"/>
    <x v="3"/>
    <x v="0"/>
    <s v="Central"/>
    <s v="Met"/>
    <s v="Met"/>
    <s v="Met"/>
    <s v="Met"/>
    <s v="Met"/>
  </r>
  <r>
    <s v="OPS-100434"/>
    <x v="15"/>
    <s v="Midlands"/>
    <s v="Facilities Response"/>
    <n v="178"/>
    <n v="37"/>
    <n v="215"/>
    <n v="27"/>
    <x v="162"/>
    <n v="0"/>
    <n v="0"/>
    <n v="8"/>
    <n v="0.6"/>
    <n v="1"/>
    <n v="2.5"/>
    <n v="0.78800000000000003"/>
    <n v="0.126"/>
    <x v="3"/>
    <x v="1"/>
    <s v="Central"/>
    <s v="Below Target"/>
    <s v="Below Target"/>
    <s v="Met"/>
    <s v="Below Target"/>
    <s v="Below Target"/>
  </r>
  <r>
    <s v="OPS-100435"/>
    <x v="15"/>
    <s v="Midlands"/>
    <s v="Estates Support"/>
    <n v="74"/>
    <n v="29"/>
    <n v="103"/>
    <n v="34"/>
    <x v="34"/>
    <n v="0"/>
    <n v="0"/>
    <n v="6.8"/>
    <n v="0.6"/>
    <n v="0.95499999999999996"/>
    <n v="2.5"/>
    <n v="0.78800000000000003"/>
    <n v="0.33"/>
    <x v="3"/>
    <x v="2"/>
    <s v="Central"/>
    <s v="Below Target"/>
    <s v="Below Target"/>
    <s v="Met"/>
    <s v="Below Target"/>
    <s v="Below Target"/>
  </r>
  <r>
    <s v="OPS-100436"/>
    <x v="15"/>
    <s v="Midlands"/>
    <s v="Workplace Projects"/>
    <n v="4"/>
    <n v="28"/>
    <n v="32"/>
    <n v="32"/>
    <x v="5"/>
    <n v="0"/>
    <n v="0"/>
    <n v="1.7"/>
    <n v="0.95199999999999996"/>
    <n v="0.96399999999999997"/>
    <n v="4.7"/>
    <n v="0.72"/>
    <n v="1"/>
    <x v="3"/>
    <x v="3"/>
    <s v="Central"/>
    <s v="Met"/>
    <s v="Met"/>
    <s v="Met"/>
    <s v="Met"/>
    <s v="Met"/>
  </r>
  <r>
    <s v="OPS-100437"/>
    <x v="15"/>
    <s v="South West"/>
    <s v="Workplace Services"/>
    <n v="208"/>
    <n v="54"/>
    <n v="262"/>
    <n v="26"/>
    <x v="163"/>
    <n v="0"/>
    <n v="0"/>
    <n v="8"/>
    <n v="0.6"/>
    <n v="1"/>
    <n v="2.5"/>
    <n v="0.70299999999999996"/>
    <n v="9.9000000000000005E-2"/>
    <x v="4"/>
    <x v="0"/>
    <s v="South"/>
    <s v="Below Target"/>
    <s v="Below Target"/>
    <s v="Met"/>
    <s v="Below Target"/>
    <s v="Below Target"/>
  </r>
  <r>
    <s v="OPS-100438"/>
    <x v="15"/>
    <s v="South West"/>
    <s v="Facilities Response"/>
    <n v="5"/>
    <n v="40"/>
    <n v="45"/>
    <n v="45"/>
    <x v="5"/>
    <n v="0"/>
    <n v="0"/>
    <n v="0.5"/>
    <n v="0.996"/>
    <n v="0.98799999999999999"/>
    <n v="4.4000000000000004"/>
    <n v="0.68899999999999995"/>
    <n v="1"/>
    <x v="4"/>
    <x v="1"/>
    <s v="South"/>
    <s v="Met"/>
    <s v="Met"/>
    <s v="Met"/>
    <s v="Met"/>
    <s v="Met"/>
  </r>
  <r>
    <s v="OPS-100439"/>
    <x v="15"/>
    <s v="South West"/>
    <s v="Estates Support"/>
    <n v="0"/>
    <n v="34"/>
    <n v="34"/>
    <n v="34"/>
    <x v="5"/>
    <n v="0"/>
    <n v="0"/>
    <n v="1.2"/>
    <n v="0.96799999999999997"/>
    <n v="0.99099999999999999"/>
    <n v="4.5"/>
    <n v="0.64900000000000002"/>
    <n v="1"/>
    <x v="4"/>
    <x v="2"/>
    <s v="South"/>
    <s v="Met"/>
    <s v="Met"/>
    <s v="Met"/>
    <s v="Met"/>
    <s v="Met"/>
  </r>
  <r>
    <s v="OPS-100440"/>
    <x v="15"/>
    <s v="South West"/>
    <s v="Workplace Projects"/>
    <n v="0"/>
    <n v="35"/>
    <n v="35"/>
    <n v="35"/>
    <x v="5"/>
    <n v="0"/>
    <n v="0"/>
    <n v="1.3"/>
    <n v="0.98899999999999999"/>
    <n v="0.99199999999999999"/>
    <n v="4.5999999999999996"/>
    <n v="0.67300000000000004"/>
    <n v="1"/>
    <x v="4"/>
    <x v="3"/>
    <s v="South"/>
    <s v="Met"/>
    <s v="Met"/>
    <s v="Met"/>
    <s v="Met"/>
    <s v="Met"/>
  </r>
  <r>
    <s v="OPS-100441"/>
    <x v="15"/>
    <s v="South East"/>
    <s v="Workplace Services"/>
    <n v="0"/>
    <n v="44"/>
    <n v="44"/>
    <n v="44"/>
    <x v="5"/>
    <n v="0"/>
    <n v="0"/>
    <n v="2"/>
    <n v="0.98499999999999999"/>
    <n v="0.97099999999999997"/>
    <n v="4.5999999999999996"/>
    <n v="0.66900000000000004"/>
    <n v="1"/>
    <x v="5"/>
    <x v="0"/>
    <s v="South"/>
    <s v="Met"/>
    <s v="Met"/>
    <s v="Met"/>
    <s v="Met"/>
    <s v="Met"/>
  </r>
  <r>
    <s v="OPS-100442"/>
    <x v="15"/>
    <s v="South East"/>
    <s v="Facilities Response"/>
    <n v="469"/>
    <n v="34"/>
    <n v="503"/>
    <n v="17"/>
    <x v="164"/>
    <n v="0"/>
    <n v="0"/>
    <n v="8"/>
    <n v="0.6"/>
    <n v="1"/>
    <n v="2.5"/>
    <n v="0.751"/>
    <n v="3.4000000000000002E-2"/>
    <x v="5"/>
    <x v="1"/>
    <s v="South"/>
    <s v="Below Target"/>
    <s v="Below Target"/>
    <s v="Met"/>
    <s v="Below Target"/>
    <s v="Below Target"/>
  </r>
  <r>
    <s v="OPS-100443"/>
    <x v="15"/>
    <s v="South East"/>
    <s v="Estates Support"/>
    <n v="0"/>
    <n v="50"/>
    <n v="50"/>
    <n v="49"/>
    <x v="3"/>
    <n v="0"/>
    <n v="0"/>
    <n v="1.4"/>
    <n v="0.97199999999999998"/>
    <n v="0.995"/>
    <n v="4.4000000000000004"/>
    <n v="0.69499999999999995"/>
    <n v="0.98"/>
    <x v="5"/>
    <x v="2"/>
    <s v="South"/>
    <s v="Met"/>
    <s v="Met"/>
    <s v="Met"/>
    <s v="Met"/>
    <s v="Met"/>
  </r>
  <r>
    <s v="OPS-100444"/>
    <x v="15"/>
    <s v="South East"/>
    <s v="Workplace Projects"/>
    <n v="175"/>
    <n v="40"/>
    <n v="215"/>
    <n v="22"/>
    <x v="165"/>
    <n v="0"/>
    <n v="0"/>
    <n v="8"/>
    <n v="0.6"/>
    <n v="0.98599999999999999"/>
    <n v="2.5"/>
    <n v="0.71899999999999997"/>
    <n v="0.10199999999999999"/>
    <x v="5"/>
    <x v="3"/>
    <s v="South"/>
    <s v="Below Target"/>
    <s v="Below Target"/>
    <s v="Met"/>
    <s v="Below Target"/>
    <s v="Below Target"/>
  </r>
  <r>
    <s v="OPS-100445"/>
    <x v="15"/>
    <s v="Wales"/>
    <s v="Workplace Services"/>
    <n v="240"/>
    <n v="45"/>
    <n v="285"/>
    <n v="24"/>
    <x v="166"/>
    <n v="1"/>
    <n v="0"/>
    <n v="8"/>
    <n v="0.6"/>
    <n v="0.998"/>
    <n v="2.5"/>
    <n v="0.77100000000000002"/>
    <n v="8.4000000000000005E-2"/>
    <x v="6"/>
    <x v="0"/>
    <s v="Wales"/>
    <s v="Below Target"/>
    <s v="Below Target"/>
    <s v="Met"/>
    <s v="Below Target"/>
    <s v="Below Target"/>
  </r>
  <r>
    <s v="OPS-100446"/>
    <x v="15"/>
    <s v="Wales"/>
    <s v="Facilities Response"/>
    <n v="179"/>
    <n v="32"/>
    <n v="211"/>
    <n v="26"/>
    <x v="167"/>
    <n v="0"/>
    <n v="0"/>
    <n v="8"/>
    <n v="0.6"/>
    <n v="1"/>
    <n v="2.5"/>
    <n v="0.70599999999999996"/>
    <n v="0.123"/>
    <x v="6"/>
    <x v="1"/>
    <s v="Wales"/>
    <s v="Below Target"/>
    <s v="Below Target"/>
    <s v="Met"/>
    <s v="Below Target"/>
    <s v="Below Target"/>
  </r>
  <r>
    <s v="OPS-100447"/>
    <x v="15"/>
    <s v="Wales"/>
    <s v="Estates Support"/>
    <n v="164"/>
    <n v="32"/>
    <n v="196"/>
    <n v="32"/>
    <x v="157"/>
    <n v="0"/>
    <n v="0"/>
    <n v="8"/>
    <n v="0.6"/>
    <n v="0.96899999999999997"/>
    <n v="2.5"/>
    <n v="0.755"/>
    <n v="0.16300000000000001"/>
    <x v="6"/>
    <x v="2"/>
    <s v="Wales"/>
    <s v="Below Target"/>
    <s v="Below Target"/>
    <s v="Met"/>
    <s v="Below Target"/>
    <s v="Below Target"/>
  </r>
  <r>
    <s v="OPS-100448"/>
    <x v="15"/>
    <s v="Wales"/>
    <s v="Workplace Projects"/>
    <n v="0"/>
    <n v="29"/>
    <n v="29"/>
    <n v="29"/>
    <x v="5"/>
    <n v="0"/>
    <n v="0"/>
    <n v="1.4"/>
    <n v="0.95199999999999996"/>
    <n v="1"/>
    <n v="4.8"/>
    <n v="0.74"/>
    <n v="1"/>
    <x v="6"/>
    <x v="3"/>
    <s v="Wales"/>
    <s v="Met"/>
    <s v="Met"/>
    <s v="Met"/>
    <s v="Met"/>
    <s v="Met"/>
  </r>
  <r>
    <s v="OPS-100449"/>
    <x v="16"/>
    <s v="Scotland"/>
    <s v="Workplace Services"/>
    <n v="63"/>
    <n v="38"/>
    <n v="101"/>
    <n v="40"/>
    <x v="94"/>
    <n v="0"/>
    <n v="0"/>
    <n v="6.8"/>
    <n v="0.63500000000000001"/>
    <n v="0.96599999999999997"/>
    <n v="2.6"/>
    <n v="0.70499999999999996"/>
    <n v="0.39600000000000002"/>
    <x v="0"/>
    <x v="0"/>
    <s v="North"/>
    <s v="Below Target"/>
    <s v="Below Target"/>
    <s v="Met"/>
    <s v="Below Target"/>
    <s v="Below Target"/>
  </r>
  <r>
    <s v="OPS-100450"/>
    <x v="16"/>
    <s v="Scotland"/>
    <s v="Facilities Response"/>
    <n v="18"/>
    <n v="31"/>
    <n v="49"/>
    <n v="49"/>
    <x v="5"/>
    <n v="0"/>
    <n v="0"/>
    <n v="1.3"/>
    <n v="0.95499999999999996"/>
    <n v="0.98099999999999998"/>
    <n v="4.5999999999999996"/>
    <n v="0.71"/>
    <n v="1"/>
    <x v="0"/>
    <x v="1"/>
    <s v="North"/>
    <s v="Met"/>
    <s v="Met"/>
    <s v="Met"/>
    <s v="Met"/>
    <s v="Met"/>
  </r>
  <r>
    <s v="OPS-100451"/>
    <x v="16"/>
    <s v="Scotland"/>
    <s v="Estates Support"/>
    <n v="163"/>
    <n v="42"/>
    <n v="205"/>
    <n v="32"/>
    <x v="139"/>
    <n v="0"/>
    <n v="0"/>
    <n v="8"/>
    <n v="0.6"/>
    <n v="0.97099999999999997"/>
    <n v="2.5"/>
    <n v="0.78600000000000003"/>
    <n v="0.156"/>
    <x v="0"/>
    <x v="2"/>
    <s v="North"/>
    <s v="Below Target"/>
    <s v="Below Target"/>
    <s v="Met"/>
    <s v="Below Target"/>
    <s v="Below Target"/>
  </r>
  <r>
    <s v="OPS-100452"/>
    <x v="16"/>
    <s v="Scotland"/>
    <s v="Workplace Projects"/>
    <n v="0"/>
    <n v="29"/>
    <n v="29"/>
    <n v="29"/>
    <x v="5"/>
    <n v="0"/>
    <n v="0"/>
    <n v="1.7"/>
    <n v="0.95699999999999996"/>
    <n v="0.97099999999999997"/>
    <n v="4.5999999999999996"/>
    <n v="0.77700000000000002"/>
    <n v="1"/>
    <x v="0"/>
    <x v="3"/>
    <s v="North"/>
    <s v="Met"/>
    <s v="Met"/>
    <s v="Met"/>
    <s v="Met"/>
    <s v="Met"/>
  </r>
  <r>
    <s v="OPS-100453"/>
    <x v="16"/>
    <s v="North East"/>
    <s v="Workplace Services"/>
    <n v="22"/>
    <n v="56"/>
    <n v="78"/>
    <n v="49"/>
    <x v="168"/>
    <n v="0"/>
    <n v="0"/>
    <n v="4.0999999999999996"/>
    <n v="0.78600000000000003"/>
    <n v="1"/>
    <n v="3.3"/>
    <n v="0.69199999999999995"/>
    <n v="0.628"/>
    <x v="1"/>
    <x v="0"/>
    <s v="North"/>
    <s v="Below Target"/>
    <s v="Below Target"/>
    <s v="Met"/>
    <s v="Below Target"/>
    <s v="Below Target"/>
  </r>
  <r>
    <s v="OPS-100454"/>
    <x v="16"/>
    <s v="North East"/>
    <s v="Facilities Response"/>
    <n v="0"/>
    <n v="32"/>
    <n v="32"/>
    <n v="32"/>
    <x v="5"/>
    <n v="0"/>
    <n v="0"/>
    <n v="1.5"/>
    <n v="0.94899999999999995"/>
    <n v="0.98699999999999999"/>
    <n v="4.4000000000000004"/>
    <n v="0.70599999999999996"/>
    <n v="1"/>
    <x v="1"/>
    <x v="1"/>
    <s v="North"/>
    <s v="Met"/>
    <s v="Met"/>
    <s v="Met"/>
    <s v="Met"/>
    <s v="Met"/>
  </r>
  <r>
    <s v="OPS-100455"/>
    <x v="16"/>
    <s v="North East"/>
    <s v="Estates Support"/>
    <n v="341"/>
    <n v="43"/>
    <n v="384"/>
    <n v="22"/>
    <x v="169"/>
    <n v="0"/>
    <n v="0"/>
    <n v="8"/>
    <n v="0.6"/>
    <n v="0.98499999999999999"/>
    <n v="2.5"/>
    <n v="0.70899999999999996"/>
    <n v="5.7000000000000002E-2"/>
    <x v="1"/>
    <x v="2"/>
    <s v="North"/>
    <s v="Below Target"/>
    <s v="Below Target"/>
    <s v="Met"/>
    <s v="Below Target"/>
    <s v="Below Target"/>
  </r>
  <r>
    <s v="OPS-100456"/>
    <x v="16"/>
    <s v="North East"/>
    <s v="Workplace Projects"/>
    <n v="30"/>
    <n v="21"/>
    <n v="51"/>
    <n v="32"/>
    <x v="11"/>
    <n v="0"/>
    <n v="0"/>
    <n v="3.3"/>
    <n v="0.86199999999999999"/>
    <n v="0.97199999999999998"/>
    <n v="4"/>
    <n v="0.77400000000000002"/>
    <n v="0.627"/>
    <x v="1"/>
    <x v="3"/>
    <s v="North"/>
    <s v="Below Target"/>
    <s v="Below Target"/>
    <s v="Met"/>
    <s v="Below Target"/>
    <s v="Below Target"/>
  </r>
  <r>
    <s v="OPS-100457"/>
    <x v="16"/>
    <s v="North West"/>
    <s v="Workplace Services"/>
    <n v="148"/>
    <n v="54"/>
    <n v="202"/>
    <n v="30"/>
    <x v="109"/>
    <n v="0"/>
    <n v="0"/>
    <n v="8"/>
    <n v="0.6"/>
    <n v="1"/>
    <n v="2.5"/>
    <n v="0.77900000000000003"/>
    <n v="0.14899999999999999"/>
    <x v="2"/>
    <x v="0"/>
    <s v="North"/>
    <s v="Below Target"/>
    <s v="Below Target"/>
    <s v="Met"/>
    <s v="Below Target"/>
    <s v="Below Target"/>
  </r>
  <r>
    <s v="OPS-100458"/>
    <x v="16"/>
    <s v="North West"/>
    <s v="Facilities Response"/>
    <n v="280"/>
    <n v="43"/>
    <n v="323"/>
    <n v="26"/>
    <x v="170"/>
    <n v="0"/>
    <n v="0"/>
    <n v="8"/>
    <n v="0.6"/>
    <n v="0.96499999999999997"/>
    <n v="2.5"/>
    <n v="0.78300000000000003"/>
    <n v="0.08"/>
    <x v="2"/>
    <x v="1"/>
    <s v="North"/>
    <s v="Below Target"/>
    <s v="Below Target"/>
    <s v="Met"/>
    <s v="Below Target"/>
    <s v="Below Target"/>
  </r>
  <r>
    <s v="OPS-100459"/>
    <x v="16"/>
    <s v="North West"/>
    <s v="Estates Support"/>
    <n v="354"/>
    <n v="49"/>
    <n v="403"/>
    <n v="16"/>
    <x v="171"/>
    <n v="0"/>
    <n v="0"/>
    <n v="8"/>
    <n v="0.6"/>
    <n v="0.995"/>
    <n v="2.5"/>
    <n v="0.66700000000000004"/>
    <n v="0.04"/>
    <x v="2"/>
    <x v="2"/>
    <s v="North"/>
    <s v="Below Target"/>
    <s v="Below Target"/>
    <s v="Met"/>
    <s v="Below Target"/>
    <s v="Below Target"/>
  </r>
  <r>
    <s v="OPS-100460"/>
    <x v="16"/>
    <s v="North West"/>
    <s v="Workplace Projects"/>
    <n v="0"/>
    <n v="30"/>
    <n v="30"/>
    <n v="30"/>
    <x v="5"/>
    <n v="0"/>
    <n v="0"/>
    <n v="1.4"/>
    <n v="0.94799999999999995"/>
    <n v="0.99199999999999999"/>
    <n v="4.2"/>
    <n v="0.72299999999999998"/>
    <n v="1"/>
    <x v="2"/>
    <x v="3"/>
    <s v="North"/>
    <s v="Met"/>
    <s v="Met"/>
    <s v="Met"/>
    <s v="Met"/>
    <s v="Met"/>
  </r>
  <r>
    <s v="OPS-100461"/>
    <x v="16"/>
    <s v="Midlands"/>
    <s v="Workplace Services"/>
    <n v="0"/>
    <n v="42"/>
    <n v="42"/>
    <n v="42"/>
    <x v="5"/>
    <n v="0"/>
    <n v="0"/>
    <n v="1.3"/>
    <n v="0.95599999999999996"/>
    <n v="0.99399999999999999"/>
    <n v="4.5999999999999996"/>
    <n v="0.81399999999999995"/>
    <n v="1"/>
    <x v="3"/>
    <x v="0"/>
    <s v="Central"/>
    <s v="Met"/>
    <s v="Met"/>
    <s v="Met"/>
    <s v="Met"/>
    <s v="Met"/>
  </r>
  <r>
    <s v="OPS-100462"/>
    <x v="16"/>
    <s v="Midlands"/>
    <s v="Facilities Response"/>
    <n v="188"/>
    <n v="41"/>
    <n v="229"/>
    <n v="34"/>
    <x v="172"/>
    <n v="0"/>
    <n v="0"/>
    <n v="8"/>
    <n v="0.6"/>
    <n v="1"/>
    <n v="2.5"/>
    <n v="0.78800000000000003"/>
    <n v="0.14799999999999999"/>
    <x v="3"/>
    <x v="1"/>
    <s v="Central"/>
    <s v="Below Target"/>
    <s v="Below Target"/>
    <s v="Met"/>
    <s v="Below Target"/>
    <s v="Below Target"/>
  </r>
  <r>
    <s v="OPS-100463"/>
    <x v="16"/>
    <s v="Midlands"/>
    <s v="Estates Support"/>
    <n v="69"/>
    <n v="27"/>
    <n v="96"/>
    <n v="35"/>
    <x v="94"/>
    <n v="2"/>
    <n v="0"/>
    <n v="6.7"/>
    <n v="0.6"/>
    <n v="0.99099999999999999"/>
    <n v="2.5"/>
    <n v="0.78800000000000003"/>
    <n v="0.36499999999999999"/>
    <x v="3"/>
    <x v="2"/>
    <s v="Central"/>
    <s v="Below Target"/>
    <s v="Below Target"/>
    <s v="Met"/>
    <s v="Below Target"/>
    <s v="Below Target"/>
  </r>
  <r>
    <s v="OPS-100464"/>
    <x v="16"/>
    <s v="Midlands"/>
    <s v="Workplace Projects"/>
    <n v="0"/>
    <n v="32"/>
    <n v="32"/>
    <n v="32"/>
    <x v="5"/>
    <n v="0"/>
    <n v="0"/>
    <n v="1.7"/>
    <n v="0.93"/>
    <n v="1"/>
    <n v="4.7"/>
    <n v="0.72"/>
    <n v="1"/>
    <x v="3"/>
    <x v="3"/>
    <s v="Central"/>
    <s v="Met"/>
    <s v="Met"/>
    <s v="Met"/>
    <s v="Met"/>
    <s v="Met"/>
  </r>
  <r>
    <s v="OPS-100465"/>
    <x v="16"/>
    <s v="South West"/>
    <s v="Workplace Services"/>
    <n v="236"/>
    <n v="48"/>
    <n v="284"/>
    <n v="29"/>
    <x v="115"/>
    <n v="0"/>
    <n v="0"/>
    <n v="8"/>
    <n v="0.6"/>
    <n v="0.998"/>
    <n v="2.5"/>
    <n v="0.70299999999999996"/>
    <n v="0.10199999999999999"/>
    <x v="4"/>
    <x v="0"/>
    <s v="South"/>
    <s v="Below Target"/>
    <s v="Below Target"/>
    <s v="Met"/>
    <s v="Below Target"/>
    <s v="Below Target"/>
  </r>
  <r>
    <s v="OPS-100466"/>
    <x v="16"/>
    <s v="South West"/>
    <s v="Facilities Response"/>
    <n v="0"/>
    <n v="49"/>
    <n v="49"/>
    <n v="46"/>
    <x v="10"/>
    <n v="0"/>
    <n v="0"/>
    <n v="1.4"/>
    <n v="0.91500000000000004"/>
    <n v="1"/>
    <n v="4.5"/>
    <n v="0.68899999999999995"/>
    <n v="0.93899999999999995"/>
    <x v="4"/>
    <x v="1"/>
    <s v="South"/>
    <s v="Below Target"/>
    <s v="Below Target"/>
    <s v="Met"/>
    <s v="Met"/>
    <s v="Met"/>
  </r>
  <r>
    <s v="OPS-100467"/>
    <x v="16"/>
    <s v="South West"/>
    <s v="Estates Support"/>
    <n v="0"/>
    <n v="49"/>
    <n v="49"/>
    <n v="42"/>
    <x v="42"/>
    <n v="0"/>
    <n v="0"/>
    <n v="2.7"/>
    <n v="0.90300000000000002"/>
    <n v="1"/>
    <n v="4.5"/>
    <n v="0.64900000000000002"/>
    <n v="0.85699999999999998"/>
    <x v="4"/>
    <x v="2"/>
    <s v="South"/>
    <s v="Below Target"/>
    <s v="Below Target"/>
    <s v="Met"/>
    <s v="Met"/>
    <s v="Met"/>
  </r>
  <r>
    <s v="OPS-100468"/>
    <x v="16"/>
    <s v="South West"/>
    <s v="Workplace Projects"/>
    <n v="0"/>
    <n v="23"/>
    <n v="23"/>
    <n v="23"/>
    <x v="5"/>
    <n v="0"/>
    <n v="0"/>
    <n v="1.1000000000000001"/>
    <n v="0.97799999999999998"/>
    <n v="0.97899999999999998"/>
    <n v="4.5"/>
    <n v="0.67300000000000004"/>
    <n v="1"/>
    <x v="4"/>
    <x v="3"/>
    <s v="South"/>
    <s v="Met"/>
    <s v="Met"/>
    <s v="Met"/>
    <s v="Met"/>
    <s v="Met"/>
  </r>
  <r>
    <s v="OPS-100469"/>
    <x v="16"/>
    <s v="South East"/>
    <s v="Workplace Services"/>
    <n v="0"/>
    <n v="34"/>
    <n v="34"/>
    <n v="34"/>
    <x v="5"/>
    <n v="0"/>
    <n v="0"/>
    <n v="1.4"/>
    <n v="1"/>
    <n v="0.96899999999999997"/>
    <n v="4.5"/>
    <n v="0.66900000000000004"/>
    <n v="1"/>
    <x v="5"/>
    <x v="0"/>
    <s v="South"/>
    <s v="Met"/>
    <s v="Met"/>
    <s v="Met"/>
    <s v="Met"/>
    <s v="Met"/>
  </r>
  <r>
    <s v="OPS-100470"/>
    <x v="16"/>
    <s v="South East"/>
    <s v="Facilities Response"/>
    <n v="486"/>
    <n v="51"/>
    <n v="537"/>
    <n v="21"/>
    <x v="173"/>
    <n v="0"/>
    <n v="0"/>
    <n v="8"/>
    <n v="0.6"/>
    <n v="1"/>
    <n v="2.5"/>
    <n v="0.751"/>
    <n v="3.9E-2"/>
    <x v="5"/>
    <x v="1"/>
    <s v="South"/>
    <s v="Below Target"/>
    <s v="Below Target"/>
    <s v="Met"/>
    <s v="Below Target"/>
    <s v="Below Target"/>
  </r>
  <r>
    <s v="OPS-100471"/>
    <x v="16"/>
    <s v="South East"/>
    <s v="Estates Support"/>
    <n v="1"/>
    <n v="57"/>
    <n v="58"/>
    <n v="57"/>
    <x v="3"/>
    <n v="0"/>
    <n v="0"/>
    <n v="1.2"/>
    <n v="0.92"/>
    <n v="0.99199999999999999"/>
    <n v="4.4000000000000004"/>
    <n v="0.69499999999999995"/>
    <n v="0.98299999999999998"/>
    <x v="5"/>
    <x v="2"/>
    <s v="South"/>
    <s v="Met"/>
    <s v="Met"/>
    <s v="Met"/>
    <s v="Met"/>
    <s v="Met"/>
  </r>
  <r>
    <s v="OPS-100472"/>
    <x v="16"/>
    <s v="South East"/>
    <s v="Workplace Projects"/>
    <n v="193"/>
    <n v="38"/>
    <n v="231"/>
    <n v="24"/>
    <x v="174"/>
    <n v="0"/>
    <n v="0"/>
    <n v="8"/>
    <n v="0.6"/>
    <n v="0.92900000000000005"/>
    <n v="2.5"/>
    <n v="0.71899999999999997"/>
    <n v="0.104"/>
    <x v="5"/>
    <x v="3"/>
    <s v="South"/>
    <s v="Below Target"/>
    <s v="Below Target"/>
    <s v="Below Target"/>
    <s v="Below Target"/>
    <s v="Below Target"/>
  </r>
  <r>
    <s v="OPS-100473"/>
    <x v="16"/>
    <s v="Wales"/>
    <s v="Workplace Services"/>
    <n v="261"/>
    <n v="46"/>
    <n v="307"/>
    <n v="25"/>
    <x v="124"/>
    <n v="1"/>
    <n v="0"/>
    <n v="8"/>
    <n v="0.6"/>
    <n v="0.98099999999999998"/>
    <n v="2.5"/>
    <n v="0.77100000000000002"/>
    <n v="8.1000000000000003E-2"/>
    <x v="6"/>
    <x v="0"/>
    <s v="Wales"/>
    <s v="Below Target"/>
    <s v="Below Target"/>
    <s v="Met"/>
    <s v="Below Target"/>
    <s v="Below Target"/>
  </r>
  <r>
    <s v="OPS-100474"/>
    <x v="16"/>
    <s v="Wales"/>
    <s v="Facilities Response"/>
    <n v="185"/>
    <n v="48"/>
    <n v="233"/>
    <n v="29"/>
    <x v="141"/>
    <n v="0"/>
    <n v="0"/>
    <n v="8"/>
    <n v="0.6"/>
    <n v="0.96899999999999997"/>
    <n v="2.5"/>
    <n v="0.70599999999999996"/>
    <n v="0.124"/>
    <x v="6"/>
    <x v="1"/>
    <s v="Wales"/>
    <s v="Below Target"/>
    <s v="Below Target"/>
    <s v="Met"/>
    <s v="Below Target"/>
    <s v="Below Target"/>
  </r>
  <r>
    <s v="OPS-100475"/>
    <x v="16"/>
    <s v="Wales"/>
    <s v="Estates Support"/>
    <n v="164"/>
    <n v="27"/>
    <n v="191"/>
    <n v="26"/>
    <x v="98"/>
    <n v="0"/>
    <n v="0"/>
    <n v="8"/>
    <n v="0.6"/>
    <n v="0.95699999999999996"/>
    <n v="2.5"/>
    <n v="0.755"/>
    <n v="0.13600000000000001"/>
    <x v="6"/>
    <x v="2"/>
    <s v="Wales"/>
    <s v="Below Target"/>
    <s v="Below Target"/>
    <s v="Met"/>
    <s v="Below Target"/>
    <s v="Below Target"/>
  </r>
  <r>
    <s v="OPS-100476"/>
    <x v="16"/>
    <s v="Wales"/>
    <s v="Workplace Projects"/>
    <n v="0"/>
    <n v="34"/>
    <n v="34"/>
    <n v="34"/>
    <x v="5"/>
    <n v="0"/>
    <n v="0"/>
    <n v="1.9"/>
    <n v="0.94899999999999995"/>
    <n v="0.97299999999999998"/>
    <n v="4.7"/>
    <n v="0.74"/>
    <n v="1"/>
    <x v="6"/>
    <x v="3"/>
    <s v="Wales"/>
    <s v="Met"/>
    <s v="Met"/>
    <s v="Met"/>
    <s v="Met"/>
    <s v="Met"/>
  </r>
  <r>
    <s v="OPS-100477"/>
    <x v="17"/>
    <s v="Scotland"/>
    <s v="Workplace Services"/>
    <n v="61"/>
    <n v="53"/>
    <n v="114"/>
    <n v="42"/>
    <x v="88"/>
    <n v="0"/>
    <n v="0"/>
    <n v="7.8"/>
    <n v="0.6"/>
    <n v="0.99299999999999999"/>
    <n v="2.5"/>
    <n v="0.70499999999999996"/>
    <n v="0.36799999999999999"/>
    <x v="0"/>
    <x v="0"/>
    <s v="North"/>
    <s v="Below Target"/>
    <s v="Below Target"/>
    <s v="Met"/>
    <s v="Below Target"/>
    <s v="Below Target"/>
  </r>
  <r>
    <s v="OPS-100478"/>
    <x v="17"/>
    <s v="Scotland"/>
    <s v="Facilities Response"/>
    <n v="0"/>
    <n v="49"/>
    <n v="49"/>
    <n v="48"/>
    <x v="3"/>
    <n v="1"/>
    <n v="0"/>
    <n v="2.1"/>
    <n v="0.98599999999999999"/>
    <n v="0.98899999999999999"/>
    <n v="4.7"/>
    <n v="0.71"/>
    <n v="0.98"/>
    <x v="0"/>
    <x v="1"/>
    <s v="North"/>
    <s v="Met"/>
    <s v="Met"/>
    <s v="Met"/>
    <s v="Met"/>
    <s v="Met"/>
  </r>
  <r>
    <s v="OPS-100479"/>
    <x v="17"/>
    <s v="Scotland"/>
    <s v="Estates Support"/>
    <n v="173"/>
    <n v="42"/>
    <n v="215"/>
    <n v="40"/>
    <x v="155"/>
    <n v="0"/>
    <n v="0"/>
    <n v="8"/>
    <n v="0.6"/>
    <n v="1"/>
    <n v="2.5"/>
    <n v="0.78600000000000003"/>
    <n v="0.186"/>
    <x v="0"/>
    <x v="2"/>
    <s v="North"/>
    <s v="Below Target"/>
    <s v="Below Target"/>
    <s v="Met"/>
    <s v="Below Target"/>
    <s v="Below Target"/>
  </r>
  <r>
    <s v="OPS-100480"/>
    <x v="17"/>
    <s v="Scotland"/>
    <s v="Workplace Projects"/>
    <n v="0"/>
    <n v="23"/>
    <n v="23"/>
    <n v="23"/>
    <x v="5"/>
    <n v="0"/>
    <n v="0"/>
    <n v="1.4"/>
    <n v="1"/>
    <n v="0.98199999999999998"/>
    <n v="4.5999999999999996"/>
    <n v="0.77700000000000002"/>
    <n v="1"/>
    <x v="0"/>
    <x v="3"/>
    <s v="North"/>
    <s v="Met"/>
    <s v="Met"/>
    <s v="Met"/>
    <s v="Met"/>
    <s v="Met"/>
  </r>
  <r>
    <s v="OPS-100481"/>
    <x v="17"/>
    <s v="North East"/>
    <s v="Workplace Services"/>
    <n v="29"/>
    <n v="26"/>
    <n v="55"/>
    <n v="43"/>
    <x v="14"/>
    <n v="0"/>
    <n v="0"/>
    <n v="2.6"/>
    <n v="0.89"/>
    <n v="0.97499999999999998"/>
    <n v="4.4000000000000004"/>
    <n v="0.69199999999999995"/>
    <n v="0.78200000000000003"/>
    <x v="1"/>
    <x v="0"/>
    <s v="North"/>
    <s v="Below Target"/>
    <s v="Below Target"/>
    <s v="Met"/>
    <s v="Met"/>
    <s v="Below Target"/>
  </r>
  <r>
    <s v="OPS-100482"/>
    <x v="17"/>
    <s v="North East"/>
    <s v="Facilities Response"/>
    <n v="0"/>
    <n v="55"/>
    <n v="55"/>
    <n v="46"/>
    <x v="48"/>
    <n v="0"/>
    <n v="0"/>
    <n v="2.2999999999999998"/>
    <n v="0.874"/>
    <n v="0.96899999999999997"/>
    <n v="4.0999999999999996"/>
    <n v="0.70599999999999996"/>
    <n v="0.83599999999999997"/>
    <x v="1"/>
    <x v="1"/>
    <s v="North"/>
    <s v="Below Target"/>
    <s v="Below Target"/>
    <s v="Met"/>
    <s v="Met"/>
    <s v="Met"/>
  </r>
  <r>
    <s v="OPS-100483"/>
    <x v="17"/>
    <s v="North East"/>
    <s v="Estates Support"/>
    <n v="362"/>
    <n v="44"/>
    <n v="406"/>
    <n v="18"/>
    <x v="128"/>
    <n v="1"/>
    <n v="0"/>
    <n v="8"/>
    <n v="0.6"/>
    <n v="0.96499999999999997"/>
    <n v="2.5"/>
    <n v="0.70899999999999996"/>
    <n v="4.3999999999999997E-2"/>
    <x v="1"/>
    <x v="2"/>
    <s v="North"/>
    <s v="Below Target"/>
    <s v="Below Target"/>
    <s v="Met"/>
    <s v="Below Target"/>
    <s v="Below Target"/>
  </r>
  <r>
    <s v="OPS-100484"/>
    <x v="17"/>
    <s v="North East"/>
    <s v="Workplace Projects"/>
    <n v="19"/>
    <n v="32"/>
    <n v="51"/>
    <n v="27"/>
    <x v="175"/>
    <n v="0"/>
    <n v="0"/>
    <n v="3"/>
    <n v="0.86899999999999999"/>
    <n v="0.96499999999999997"/>
    <n v="3.3"/>
    <n v="0.77400000000000002"/>
    <n v="0.52900000000000003"/>
    <x v="1"/>
    <x v="3"/>
    <s v="North"/>
    <s v="Below Target"/>
    <s v="Below Target"/>
    <s v="Met"/>
    <s v="Met"/>
    <s v="Below Target"/>
  </r>
  <r>
    <s v="OPS-100485"/>
    <x v="17"/>
    <s v="North West"/>
    <s v="Workplace Services"/>
    <n v="172"/>
    <n v="50"/>
    <n v="222"/>
    <n v="35"/>
    <x v="176"/>
    <n v="0"/>
    <n v="0"/>
    <n v="8"/>
    <n v="0.6"/>
    <n v="1"/>
    <n v="2.5"/>
    <n v="0.77900000000000003"/>
    <n v="0.158"/>
    <x v="2"/>
    <x v="0"/>
    <s v="North"/>
    <s v="Below Target"/>
    <s v="Below Target"/>
    <s v="Met"/>
    <s v="Below Target"/>
    <s v="Below Target"/>
  </r>
  <r>
    <s v="OPS-100486"/>
    <x v="17"/>
    <s v="North West"/>
    <s v="Facilities Response"/>
    <n v="297"/>
    <n v="31"/>
    <n v="328"/>
    <n v="28"/>
    <x v="177"/>
    <n v="0"/>
    <n v="0"/>
    <n v="8"/>
    <n v="0.6"/>
    <n v="0.97799999999999998"/>
    <n v="2.5"/>
    <n v="0.78300000000000003"/>
    <n v="8.5000000000000006E-2"/>
    <x v="2"/>
    <x v="1"/>
    <s v="North"/>
    <s v="Below Target"/>
    <s v="Below Target"/>
    <s v="Met"/>
    <s v="Below Target"/>
    <s v="Below Target"/>
  </r>
  <r>
    <s v="OPS-100487"/>
    <x v="17"/>
    <s v="North West"/>
    <s v="Estates Support"/>
    <n v="387"/>
    <n v="36"/>
    <n v="423"/>
    <n v="17"/>
    <x v="178"/>
    <n v="0"/>
    <n v="0"/>
    <n v="8"/>
    <n v="0.6"/>
    <n v="0.99299999999999999"/>
    <n v="2.5"/>
    <n v="0.66700000000000004"/>
    <n v="0.04"/>
    <x v="2"/>
    <x v="2"/>
    <s v="North"/>
    <s v="Below Target"/>
    <s v="Below Target"/>
    <s v="Met"/>
    <s v="Below Target"/>
    <s v="Below Target"/>
  </r>
  <r>
    <s v="OPS-100488"/>
    <x v="17"/>
    <s v="North West"/>
    <s v="Workplace Projects"/>
    <n v="0"/>
    <n v="26"/>
    <n v="26"/>
    <n v="26"/>
    <x v="5"/>
    <n v="1"/>
    <n v="0"/>
    <n v="1.5"/>
    <n v="0.95599999999999996"/>
    <n v="0.96799999999999997"/>
    <n v="4.3"/>
    <n v="0.72299999999999998"/>
    <n v="1"/>
    <x v="2"/>
    <x v="3"/>
    <s v="North"/>
    <s v="Met"/>
    <s v="Met"/>
    <s v="Met"/>
    <s v="Met"/>
    <s v="Met"/>
  </r>
  <r>
    <s v="OPS-100489"/>
    <x v="17"/>
    <s v="Midlands"/>
    <s v="Workplace Services"/>
    <n v="0"/>
    <n v="43"/>
    <n v="43"/>
    <n v="43"/>
    <x v="5"/>
    <n v="0"/>
    <n v="0"/>
    <n v="1.8"/>
    <n v="0.95899999999999996"/>
    <n v="0.97799999999999998"/>
    <n v="4.5999999999999996"/>
    <n v="0.81399999999999995"/>
    <n v="1"/>
    <x v="3"/>
    <x v="0"/>
    <s v="Central"/>
    <s v="Met"/>
    <s v="Met"/>
    <s v="Met"/>
    <s v="Met"/>
    <s v="Met"/>
  </r>
  <r>
    <s v="OPS-100490"/>
    <x v="17"/>
    <s v="Midlands"/>
    <s v="Facilities Response"/>
    <n v="195"/>
    <n v="34"/>
    <n v="229"/>
    <n v="31"/>
    <x v="130"/>
    <n v="0"/>
    <n v="0"/>
    <n v="8"/>
    <n v="0.6"/>
    <n v="1"/>
    <n v="2.5"/>
    <n v="0.78800000000000003"/>
    <n v="0.13500000000000001"/>
    <x v="3"/>
    <x v="1"/>
    <s v="Central"/>
    <s v="Below Target"/>
    <s v="Below Target"/>
    <s v="Met"/>
    <s v="Below Target"/>
    <s v="Below Target"/>
  </r>
  <r>
    <s v="OPS-100491"/>
    <x v="17"/>
    <s v="Midlands"/>
    <s v="Estates Support"/>
    <n v="61"/>
    <n v="44"/>
    <n v="105"/>
    <n v="31"/>
    <x v="58"/>
    <n v="0"/>
    <n v="0"/>
    <n v="7.5"/>
    <n v="0.6"/>
    <n v="0.98"/>
    <n v="2.5"/>
    <n v="0.78800000000000003"/>
    <n v="0.29499999999999998"/>
    <x v="3"/>
    <x v="2"/>
    <s v="Central"/>
    <s v="Below Target"/>
    <s v="Below Target"/>
    <s v="Met"/>
    <s v="Below Target"/>
    <s v="Below Target"/>
  </r>
  <r>
    <s v="OPS-100492"/>
    <x v="17"/>
    <s v="Midlands"/>
    <s v="Workplace Projects"/>
    <n v="0"/>
    <n v="40"/>
    <n v="40"/>
    <n v="40"/>
    <x v="5"/>
    <n v="0"/>
    <n v="0"/>
    <n v="1.8"/>
    <n v="0.90900000000000003"/>
    <n v="0.97599999999999998"/>
    <n v="4.5"/>
    <n v="0.72"/>
    <n v="1"/>
    <x v="3"/>
    <x v="3"/>
    <s v="Central"/>
    <s v="Met"/>
    <s v="Below Target"/>
    <s v="Met"/>
    <s v="Met"/>
    <s v="Met"/>
  </r>
  <r>
    <s v="OPS-100493"/>
    <x v="17"/>
    <s v="South West"/>
    <s v="Workplace Services"/>
    <n v="255"/>
    <n v="72"/>
    <n v="327"/>
    <n v="25"/>
    <x v="179"/>
    <n v="0"/>
    <n v="0"/>
    <n v="8"/>
    <n v="0.6"/>
    <n v="0.97199999999999998"/>
    <n v="2.5"/>
    <n v="0.70299999999999996"/>
    <n v="7.5999999999999998E-2"/>
    <x v="4"/>
    <x v="0"/>
    <s v="South"/>
    <s v="Below Target"/>
    <s v="Below Target"/>
    <s v="Met"/>
    <s v="Below Target"/>
    <s v="Below Target"/>
  </r>
  <r>
    <s v="OPS-100494"/>
    <x v="17"/>
    <s v="South West"/>
    <s v="Facilities Response"/>
    <n v="3"/>
    <n v="28"/>
    <n v="31"/>
    <n v="31"/>
    <x v="5"/>
    <n v="0"/>
    <n v="0"/>
    <n v="1.1000000000000001"/>
    <n v="0.96899999999999997"/>
    <n v="0.99099999999999999"/>
    <n v="4.3"/>
    <n v="0.68899999999999995"/>
    <n v="1"/>
    <x v="4"/>
    <x v="1"/>
    <s v="South"/>
    <s v="Met"/>
    <s v="Met"/>
    <s v="Met"/>
    <s v="Met"/>
    <s v="Met"/>
  </r>
  <r>
    <s v="OPS-100495"/>
    <x v="17"/>
    <s v="South West"/>
    <s v="Estates Support"/>
    <n v="7"/>
    <n v="31"/>
    <n v="38"/>
    <n v="38"/>
    <x v="5"/>
    <n v="0"/>
    <n v="0"/>
    <n v="1.2"/>
    <n v="0.99099999999999999"/>
    <n v="1"/>
    <n v="4.4000000000000004"/>
    <n v="0.64900000000000002"/>
    <n v="1"/>
    <x v="4"/>
    <x v="2"/>
    <s v="South"/>
    <s v="Met"/>
    <s v="Met"/>
    <s v="Met"/>
    <s v="Met"/>
    <s v="Met"/>
  </r>
  <r>
    <s v="OPS-100496"/>
    <x v="17"/>
    <s v="South West"/>
    <s v="Workplace Projects"/>
    <n v="0"/>
    <n v="35"/>
    <n v="35"/>
    <n v="35"/>
    <x v="5"/>
    <n v="0"/>
    <n v="0"/>
    <n v="1.2"/>
    <n v="0.99099999999999999"/>
    <n v="0.99099999999999999"/>
    <n v="4.8"/>
    <n v="0.67300000000000004"/>
    <n v="1"/>
    <x v="4"/>
    <x v="3"/>
    <s v="South"/>
    <s v="Met"/>
    <s v="Met"/>
    <s v="Met"/>
    <s v="Met"/>
    <s v="Met"/>
  </r>
  <r>
    <s v="OPS-100497"/>
    <x v="17"/>
    <s v="South East"/>
    <s v="Workplace Services"/>
    <n v="0"/>
    <n v="50"/>
    <n v="50"/>
    <n v="50"/>
    <x v="5"/>
    <n v="0"/>
    <n v="0"/>
    <n v="1.7"/>
    <n v="0.98799999999999999"/>
    <n v="0.99299999999999999"/>
    <n v="4.4000000000000004"/>
    <n v="0.66900000000000004"/>
    <n v="1"/>
    <x v="5"/>
    <x v="0"/>
    <s v="South"/>
    <s v="Met"/>
    <s v="Met"/>
    <s v="Met"/>
    <s v="Met"/>
    <s v="Met"/>
  </r>
  <r>
    <s v="OPS-100498"/>
    <x v="17"/>
    <s v="South East"/>
    <s v="Facilities Response"/>
    <n v="516"/>
    <n v="38"/>
    <n v="554"/>
    <n v="18"/>
    <x v="180"/>
    <n v="0"/>
    <n v="0"/>
    <n v="8"/>
    <n v="0.6"/>
    <n v="0.98399999999999999"/>
    <n v="2.5"/>
    <n v="0.751"/>
    <n v="3.2000000000000001E-2"/>
    <x v="5"/>
    <x v="1"/>
    <s v="South"/>
    <s v="Below Target"/>
    <s v="Below Target"/>
    <s v="Met"/>
    <s v="Below Target"/>
    <s v="Below Target"/>
  </r>
  <r>
    <s v="OPS-100499"/>
    <x v="17"/>
    <s v="South East"/>
    <s v="Estates Support"/>
    <n v="1"/>
    <n v="46"/>
    <n v="47"/>
    <n v="47"/>
    <x v="5"/>
    <n v="0"/>
    <n v="0"/>
    <n v="1.6"/>
    <n v="0.94099999999999995"/>
    <n v="0.97799999999999998"/>
    <n v="4.3"/>
    <n v="0.69499999999999995"/>
    <n v="1"/>
    <x v="5"/>
    <x v="2"/>
    <s v="South"/>
    <s v="Met"/>
    <s v="Met"/>
    <s v="Met"/>
    <s v="Met"/>
    <s v="Met"/>
  </r>
  <r>
    <s v="OPS-100500"/>
    <x v="17"/>
    <s v="South East"/>
    <s v="Workplace Projects"/>
    <n v="207"/>
    <n v="31"/>
    <n v="238"/>
    <n v="24"/>
    <x v="181"/>
    <n v="0"/>
    <n v="0"/>
    <n v="8"/>
    <n v="0.6"/>
    <n v="0.98399999999999999"/>
    <n v="2.5"/>
    <n v="0.71899999999999997"/>
    <n v="0.10100000000000001"/>
    <x v="5"/>
    <x v="3"/>
    <s v="South"/>
    <s v="Below Target"/>
    <s v="Below Target"/>
    <s v="Met"/>
    <s v="Below Target"/>
    <s v="Below Target"/>
  </r>
  <r>
    <s v="OPS-100501"/>
    <x v="17"/>
    <s v="Wales"/>
    <s v="Workplace Services"/>
    <n v="282"/>
    <n v="39"/>
    <n v="321"/>
    <n v="28"/>
    <x v="182"/>
    <n v="0"/>
    <n v="0"/>
    <n v="8"/>
    <n v="0.6"/>
    <n v="0.98399999999999999"/>
    <n v="2.5"/>
    <n v="0.77100000000000002"/>
    <n v="8.6999999999999994E-2"/>
    <x v="6"/>
    <x v="0"/>
    <s v="Wales"/>
    <s v="Below Target"/>
    <s v="Below Target"/>
    <s v="Met"/>
    <s v="Below Target"/>
    <s v="Below Target"/>
  </r>
  <r>
    <s v="OPS-100502"/>
    <x v="17"/>
    <s v="Wales"/>
    <s v="Facilities Response"/>
    <n v="204"/>
    <n v="40"/>
    <n v="244"/>
    <n v="26"/>
    <x v="183"/>
    <n v="0"/>
    <n v="0"/>
    <n v="8"/>
    <n v="0.6"/>
    <n v="0.97699999999999998"/>
    <n v="2.5"/>
    <n v="0.70599999999999996"/>
    <n v="0.107"/>
    <x v="6"/>
    <x v="1"/>
    <s v="Wales"/>
    <s v="Below Target"/>
    <s v="Below Target"/>
    <s v="Met"/>
    <s v="Below Target"/>
    <s v="Below Target"/>
  </r>
  <r>
    <s v="OPS-100503"/>
    <x v="17"/>
    <s v="Wales"/>
    <s v="Estates Support"/>
    <n v="165"/>
    <n v="36"/>
    <n v="201"/>
    <n v="29"/>
    <x v="109"/>
    <n v="0"/>
    <n v="0"/>
    <n v="8"/>
    <n v="0.6"/>
    <n v="0.96899999999999997"/>
    <n v="2.5"/>
    <n v="0.755"/>
    <n v="0.14399999999999999"/>
    <x v="6"/>
    <x v="2"/>
    <s v="Wales"/>
    <s v="Below Target"/>
    <s v="Below Target"/>
    <s v="Met"/>
    <s v="Below Target"/>
    <s v="Below Target"/>
  </r>
  <r>
    <s v="OPS-100504"/>
    <x v="17"/>
    <s v="Wales"/>
    <s v="Workplace Projects"/>
    <n v="0"/>
    <n v="32"/>
    <n v="32"/>
    <n v="32"/>
    <x v="5"/>
    <n v="1"/>
    <n v="0"/>
    <n v="1.5"/>
    <n v="0.93600000000000005"/>
    <n v="0.98199999999999998"/>
    <n v="4.5999999999999996"/>
    <n v="0.74"/>
    <n v="1"/>
    <x v="6"/>
    <x v="3"/>
    <s v="Wales"/>
    <s v="Met"/>
    <s v="Met"/>
    <s v="Met"/>
    <s v="Met"/>
    <s v="Met"/>
  </r>
  <r>
    <s v="OPS-100505"/>
    <x v="18"/>
    <s v="Scotland"/>
    <s v="Workplace Services"/>
    <n v="72"/>
    <n v="55"/>
    <n v="127"/>
    <n v="35"/>
    <x v="184"/>
    <n v="0"/>
    <n v="0"/>
    <n v="8"/>
    <n v="0.6"/>
    <n v="0.98399999999999999"/>
    <n v="2.5"/>
    <n v="0.70499999999999996"/>
    <n v="0.27600000000000002"/>
    <x v="0"/>
    <x v="0"/>
    <s v="North"/>
    <s v="Below Target"/>
    <s v="Below Target"/>
    <s v="Met"/>
    <s v="Below Target"/>
    <s v="Below Target"/>
  </r>
  <r>
    <s v="OPS-100506"/>
    <x v="18"/>
    <s v="Scotland"/>
    <s v="Facilities Response"/>
    <n v="1"/>
    <n v="26"/>
    <n v="27"/>
    <n v="27"/>
    <x v="5"/>
    <n v="0"/>
    <n v="0"/>
    <n v="0.7"/>
    <n v="0.98399999999999999"/>
    <n v="0.97399999999999998"/>
    <n v="4.3"/>
    <n v="0.71"/>
    <n v="1"/>
    <x v="0"/>
    <x v="1"/>
    <s v="North"/>
    <s v="Met"/>
    <s v="Met"/>
    <s v="Met"/>
    <s v="Met"/>
    <s v="Met"/>
  </r>
  <r>
    <s v="OPS-100507"/>
    <x v="18"/>
    <s v="Scotland"/>
    <s v="Estates Support"/>
    <n v="175"/>
    <n v="32"/>
    <n v="207"/>
    <n v="37"/>
    <x v="185"/>
    <n v="0"/>
    <n v="0"/>
    <n v="8"/>
    <n v="0.6"/>
    <n v="0.995"/>
    <n v="2.5"/>
    <n v="0.78600000000000003"/>
    <n v="0.17899999999999999"/>
    <x v="0"/>
    <x v="2"/>
    <s v="North"/>
    <s v="Below Target"/>
    <s v="Below Target"/>
    <s v="Met"/>
    <s v="Below Target"/>
    <s v="Below Target"/>
  </r>
  <r>
    <s v="OPS-100508"/>
    <x v="18"/>
    <s v="Scotland"/>
    <s v="Workplace Projects"/>
    <n v="0"/>
    <n v="25"/>
    <n v="25"/>
    <n v="25"/>
    <x v="5"/>
    <n v="0"/>
    <n v="0"/>
    <n v="1.7"/>
    <n v="0.94899999999999995"/>
    <n v="0.96199999999999997"/>
    <n v="4.5999999999999996"/>
    <n v="0.77700000000000002"/>
    <n v="1"/>
    <x v="0"/>
    <x v="3"/>
    <s v="North"/>
    <s v="Met"/>
    <s v="Met"/>
    <s v="Met"/>
    <s v="Met"/>
    <s v="Met"/>
  </r>
  <r>
    <s v="OPS-100509"/>
    <x v="18"/>
    <s v="North East"/>
    <s v="Workplace Services"/>
    <n v="12"/>
    <n v="35"/>
    <n v="47"/>
    <n v="47"/>
    <x v="5"/>
    <n v="1"/>
    <n v="0"/>
    <n v="1.7"/>
    <n v="0.96"/>
    <n v="0.96399999999999997"/>
    <n v="4.3"/>
    <n v="0.69199999999999995"/>
    <n v="1"/>
    <x v="1"/>
    <x v="0"/>
    <s v="North"/>
    <s v="Met"/>
    <s v="Met"/>
    <s v="Met"/>
    <s v="Met"/>
    <s v="Met"/>
  </r>
  <r>
    <s v="OPS-100510"/>
    <x v="18"/>
    <s v="North East"/>
    <s v="Facilities Response"/>
    <n v="9"/>
    <n v="55"/>
    <n v="64"/>
    <n v="43"/>
    <x v="38"/>
    <n v="0"/>
    <n v="0"/>
    <n v="3.5"/>
    <n v="0.87"/>
    <n v="0.96699999999999997"/>
    <n v="3.8"/>
    <n v="0.70599999999999996"/>
    <n v="0.67200000000000004"/>
    <x v="1"/>
    <x v="1"/>
    <s v="North"/>
    <s v="Below Target"/>
    <s v="Below Target"/>
    <s v="Met"/>
    <s v="Below Target"/>
    <s v="Below Target"/>
  </r>
  <r>
    <s v="OPS-100511"/>
    <x v="18"/>
    <s v="North East"/>
    <s v="Estates Support"/>
    <n v="388"/>
    <n v="41"/>
    <n v="429"/>
    <n v="21"/>
    <x v="186"/>
    <n v="0"/>
    <n v="0"/>
    <n v="8"/>
    <n v="0.6"/>
    <n v="0.96199999999999997"/>
    <n v="2.5"/>
    <n v="0.70899999999999996"/>
    <n v="4.9000000000000002E-2"/>
    <x v="1"/>
    <x v="2"/>
    <s v="North"/>
    <s v="Below Target"/>
    <s v="Below Target"/>
    <s v="Met"/>
    <s v="Below Target"/>
    <s v="Below Target"/>
  </r>
  <r>
    <s v="OPS-100512"/>
    <x v="18"/>
    <s v="North East"/>
    <s v="Workplace Projects"/>
    <n v="24"/>
    <n v="22"/>
    <n v="46"/>
    <n v="29"/>
    <x v="4"/>
    <n v="0"/>
    <n v="0"/>
    <n v="3.2"/>
    <n v="0.88800000000000001"/>
    <n v="1"/>
    <n v="4"/>
    <n v="0.77400000000000002"/>
    <n v="0.63"/>
    <x v="1"/>
    <x v="3"/>
    <s v="North"/>
    <s v="Below Target"/>
    <s v="Below Target"/>
    <s v="Met"/>
    <s v="Below Target"/>
    <s v="Below Target"/>
  </r>
  <r>
    <s v="OPS-100513"/>
    <x v="18"/>
    <s v="North West"/>
    <s v="Workplace Services"/>
    <n v="187"/>
    <n v="43"/>
    <n v="230"/>
    <n v="30"/>
    <x v="87"/>
    <n v="0"/>
    <n v="0"/>
    <n v="8"/>
    <n v="0.6"/>
    <n v="0.99399999999999999"/>
    <n v="2.5"/>
    <n v="0.77900000000000003"/>
    <n v="0.13"/>
    <x v="2"/>
    <x v="0"/>
    <s v="North"/>
    <s v="Below Target"/>
    <s v="Below Target"/>
    <s v="Met"/>
    <s v="Below Target"/>
    <s v="Below Target"/>
  </r>
  <r>
    <s v="OPS-100514"/>
    <x v="18"/>
    <s v="North West"/>
    <s v="Facilities Response"/>
    <n v="300"/>
    <n v="38"/>
    <n v="338"/>
    <n v="27"/>
    <x v="187"/>
    <n v="0"/>
    <n v="0"/>
    <n v="8"/>
    <n v="0.6"/>
    <n v="0.96299999999999997"/>
    <n v="2.5"/>
    <n v="0.78300000000000003"/>
    <n v="0.08"/>
    <x v="2"/>
    <x v="1"/>
    <s v="North"/>
    <s v="Below Target"/>
    <s v="Below Target"/>
    <s v="Met"/>
    <s v="Below Target"/>
    <s v="Below Target"/>
  </r>
  <r>
    <s v="OPS-100515"/>
    <x v="18"/>
    <s v="North West"/>
    <s v="Estates Support"/>
    <n v="406"/>
    <n v="44"/>
    <n v="450"/>
    <n v="19"/>
    <x v="188"/>
    <n v="1"/>
    <n v="1"/>
    <n v="8"/>
    <n v="0.6"/>
    <n v="0.91900000000000004"/>
    <n v="2.5"/>
    <n v="0.66700000000000004"/>
    <n v="4.2000000000000003E-2"/>
    <x v="2"/>
    <x v="2"/>
    <s v="North"/>
    <s v="Below Target"/>
    <s v="Below Target"/>
    <s v="Below Target"/>
    <s v="Below Target"/>
    <s v="Below Target"/>
  </r>
  <r>
    <s v="OPS-100516"/>
    <x v="18"/>
    <s v="North West"/>
    <s v="Workplace Projects"/>
    <n v="0"/>
    <n v="26"/>
    <n v="26"/>
    <n v="26"/>
    <x v="5"/>
    <n v="1"/>
    <n v="0"/>
    <n v="1.3"/>
    <n v="0.97099999999999997"/>
    <n v="0.95899999999999996"/>
    <n v="4.3"/>
    <n v="0.72299999999999998"/>
    <n v="1"/>
    <x v="2"/>
    <x v="3"/>
    <s v="North"/>
    <s v="Met"/>
    <s v="Met"/>
    <s v="Met"/>
    <s v="Met"/>
    <s v="Met"/>
  </r>
  <r>
    <s v="OPS-100517"/>
    <x v="18"/>
    <s v="Midlands"/>
    <s v="Workplace Services"/>
    <n v="0"/>
    <n v="36"/>
    <n v="36"/>
    <n v="36"/>
    <x v="5"/>
    <n v="0"/>
    <n v="0"/>
    <n v="1"/>
    <n v="1"/>
    <n v="1"/>
    <n v="4.9000000000000004"/>
    <n v="0.81399999999999995"/>
    <n v="1"/>
    <x v="3"/>
    <x v="0"/>
    <s v="Central"/>
    <s v="Met"/>
    <s v="Met"/>
    <s v="Met"/>
    <s v="Met"/>
    <s v="Met"/>
  </r>
  <r>
    <s v="OPS-100518"/>
    <x v="18"/>
    <s v="Midlands"/>
    <s v="Facilities Response"/>
    <n v="198"/>
    <n v="33"/>
    <n v="231"/>
    <n v="29"/>
    <x v="189"/>
    <n v="0"/>
    <n v="0"/>
    <n v="8"/>
    <n v="0.6"/>
    <n v="0.995"/>
    <n v="2.5"/>
    <n v="0.78800000000000003"/>
    <n v="0.126"/>
    <x v="3"/>
    <x v="1"/>
    <s v="Central"/>
    <s v="Below Target"/>
    <s v="Below Target"/>
    <s v="Met"/>
    <s v="Below Target"/>
    <s v="Below Target"/>
  </r>
  <r>
    <s v="OPS-100519"/>
    <x v="18"/>
    <s v="Midlands"/>
    <s v="Estates Support"/>
    <n v="74"/>
    <n v="45"/>
    <n v="119"/>
    <n v="36"/>
    <x v="85"/>
    <n v="0"/>
    <n v="0"/>
    <n v="7.8"/>
    <n v="0.6"/>
    <n v="0.98599999999999999"/>
    <n v="2.5"/>
    <n v="0.78800000000000003"/>
    <n v="0.30299999999999999"/>
    <x v="3"/>
    <x v="2"/>
    <s v="Central"/>
    <s v="Below Target"/>
    <s v="Below Target"/>
    <s v="Met"/>
    <s v="Below Target"/>
    <s v="Below Target"/>
  </r>
  <r>
    <s v="OPS-100520"/>
    <x v="18"/>
    <s v="Midlands"/>
    <s v="Workplace Projects"/>
    <n v="0"/>
    <n v="34"/>
    <n v="34"/>
    <n v="34"/>
    <x v="5"/>
    <n v="0"/>
    <n v="0"/>
    <n v="1.8"/>
    <n v="1"/>
    <n v="1"/>
    <n v="4.8"/>
    <n v="0.72"/>
    <n v="1"/>
    <x v="3"/>
    <x v="3"/>
    <s v="Central"/>
    <s v="Met"/>
    <s v="Met"/>
    <s v="Met"/>
    <s v="Met"/>
    <s v="Met"/>
  </r>
  <r>
    <s v="OPS-100521"/>
    <x v="18"/>
    <s v="South West"/>
    <s v="Workplace Services"/>
    <n v="302"/>
    <n v="32"/>
    <n v="334"/>
    <n v="25"/>
    <x v="190"/>
    <n v="0"/>
    <n v="0"/>
    <n v="8"/>
    <n v="0.6"/>
    <n v="0.97699999999999998"/>
    <n v="2.5"/>
    <n v="0.70299999999999996"/>
    <n v="7.4999999999999997E-2"/>
    <x v="4"/>
    <x v="0"/>
    <s v="South"/>
    <s v="Below Target"/>
    <s v="Below Target"/>
    <s v="Met"/>
    <s v="Below Target"/>
    <s v="Below Target"/>
  </r>
  <r>
    <s v="OPS-100522"/>
    <x v="18"/>
    <s v="South West"/>
    <s v="Facilities Response"/>
    <n v="0"/>
    <n v="41"/>
    <n v="41"/>
    <n v="41"/>
    <x v="5"/>
    <n v="0"/>
    <n v="0"/>
    <n v="2.2999999999999998"/>
    <n v="0.96899999999999997"/>
    <n v="0.96599999999999997"/>
    <n v="4.4000000000000004"/>
    <n v="0.68899999999999995"/>
    <n v="1"/>
    <x v="4"/>
    <x v="1"/>
    <s v="South"/>
    <s v="Met"/>
    <s v="Met"/>
    <s v="Met"/>
    <s v="Met"/>
    <s v="Met"/>
  </r>
  <r>
    <s v="OPS-100523"/>
    <x v="18"/>
    <s v="South West"/>
    <s v="Estates Support"/>
    <n v="0"/>
    <n v="45"/>
    <n v="45"/>
    <n v="44"/>
    <x v="3"/>
    <n v="0"/>
    <n v="0"/>
    <n v="2"/>
    <n v="0.96599999999999997"/>
    <n v="0.999"/>
    <n v="4.4000000000000004"/>
    <n v="0.64900000000000002"/>
    <n v="0.97799999999999998"/>
    <x v="4"/>
    <x v="2"/>
    <s v="South"/>
    <s v="Met"/>
    <s v="Met"/>
    <s v="Met"/>
    <s v="Met"/>
    <s v="Met"/>
  </r>
  <r>
    <s v="OPS-100524"/>
    <x v="18"/>
    <s v="South West"/>
    <s v="Workplace Projects"/>
    <n v="0"/>
    <n v="32"/>
    <n v="32"/>
    <n v="32"/>
    <x v="5"/>
    <n v="0"/>
    <n v="0"/>
    <n v="1.3"/>
    <n v="1"/>
    <n v="0.98099999999999998"/>
    <n v="4.4000000000000004"/>
    <n v="0.67300000000000004"/>
    <n v="1"/>
    <x v="4"/>
    <x v="3"/>
    <s v="South"/>
    <s v="Met"/>
    <s v="Met"/>
    <s v="Met"/>
    <s v="Met"/>
    <s v="Met"/>
  </r>
  <r>
    <s v="OPS-100525"/>
    <x v="18"/>
    <s v="South East"/>
    <s v="Workplace Services"/>
    <n v="0"/>
    <n v="45"/>
    <n v="45"/>
    <n v="45"/>
    <x v="5"/>
    <n v="0"/>
    <n v="0"/>
    <n v="1.5"/>
    <n v="0.94699999999999995"/>
    <n v="0.995"/>
    <n v="4.4000000000000004"/>
    <n v="0.66900000000000004"/>
    <n v="1"/>
    <x v="5"/>
    <x v="0"/>
    <s v="South"/>
    <s v="Met"/>
    <s v="Met"/>
    <s v="Met"/>
    <s v="Met"/>
    <s v="Met"/>
  </r>
  <r>
    <s v="OPS-100526"/>
    <x v="18"/>
    <s v="South East"/>
    <s v="Facilities Response"/>
    <n v="536"/>
    <n v="39"/>
    <n v="575"/>
    <n v="18"/>
    <x v="191"/>
    <n v="1"/>
    <n v="0"/>
    <n v="8"/>
    <n v="0.6"/>
    <n v="0.97399999999999998"/>
    <n v="2.5"/>
    <n v="0.751"/>
    <n v="3.1E-2"/>
    <x v="5"/>
    <x v="1"/>
    <s v="South"/>
    <s v="Below Target"/>
    <s v="Below Target"/>
    <s v="Met"/>
    <s v="Below Target"/>
    <s v="Below Target"/>
  </r>
  <r>
    <s v="OPS-100527"/>
    <x v="18"/>
    <s v="South East"/>
    <s v="Estates Support"/>
    <n v="0"/>
    <n v="47"/>
    <n v="47"/>
    <n v="47"/>
    <x v="5"/>
    <n v="0"/>
    <n v="0"/>
    <n v="0.7"/>
    <n v="0.93700000000000006"/>
    <n v="1"/>
    <n v="4.4000000000000004"/>
    <n v="0.69499999999999995"/>
    <n v="1"/>
    <x v="5"/>
    <x v="2"/>
    <s v="South"/>
    <s v="Met"/>
    <s v="Met"/>
    <s v="Met"/>
    <s v="Met"/>
    <s v="Met"/>
  </r>
  <r>
    <s v="OPS-100528"/>
    <x v="18"/>
    <s v="South East"/>
    <s v="Workplace Projects"/>
    <n v="214"/>
    <n v="28"/>
    <n v="242"/>
    <n v="26"/>
    <x v="192"/>
    <n v="0"/>
    <n v="0"/>
    <n v="8"/>
    <n v="0.6"/>
    <n v="1"/>
    <n v="2.5"/>
    <n v="0.71899999999999997"/>
    <n v="0.107"/>
    <x v="5"/>
    <x v="3"/>
    <s v="South"/>
    <s v="Below Target"/>
    <s v="Below Target"/>
    <s v="Met"/>
    <s v="Below Target"/>
    <s v="Below Target"/>
  </r>
  <r>
    <s v="OPS-100529"/>
    <x v="18"/>
    <s v="Wales"/>
    <s v="Workplace Services"/>
    <n v="293"/>
    <n v="28"/>
    <n v="321"/>
    <n v="28"/>
    <x v="182"/>
    <n v="0"/>
    <n v="0"/>
    <n v="8"/>
    <n v="0.6"/>
    <n v="0.995"/>
    <n v="2.5"/>
    <n v="0.77100000000000002"/>
    <n v="8.6999999999999994E-2"/>
    <x v="6"/>
    <x v="0"/>
    <s v="Wales"/>
    <s v="Below Target"/>
    <s v="Below Target"/>
    <s v="Met"/>
    <s v="Below Target"/>
    <s v="Below Target"/>
  </r>
  <r>
    <s v="OPS-100530"/>
    <x v="18"/>
    <s v="Wales"/>
    <s v="Facilities Response"/>
    <n v="218"/>
    <n v="29"/>
    <n v="247"/>
    <n v="28"/>
    <x v="123"/>
    <n v="0"/>
    <n v="0"/>
    <n v="8"/>
    <n v="0.6"/>
    <n v="0.97899999999999998"/>
    <n v="2.5"/>
    <n v="0.70599999999999996"/>
    <n v="0.113"/>
    <x v="6"/>
    <x v="1"/>
    <s v="Wales"/>
    <s v="Below Target"/>
    <s v="Below Target"/>
    <s v="Met"/>
    <s v="Below Target"/>
    <s v="Below Target"/>
  </r>
  <r>
    <s v="OPS-100531"/>
    <x v="18"/>
    <s v="Wales"/>
    <s v="Estates Support"/>
    <n v="172"/>
    <n v="44"/>
    <n v="216"/>
    <n v="29"/>
    <x v="176"/>
    <n v="0"/>
    <n v="0"/>
    <n v="8"/>
    <n v="0.6"/>
    <n v="1"/>
    <n v="2.5"/>
    <n v="0.755"/>
    <n v="0.13400000000000001"/>
    <x v="6"/>
    <x v="2"/>
    <s v="Wales"/>
    <s v="Below Target"/>
    <s v="Below Target"/>
    <s v="Met"/>
    <s v="Below Target"/>
    <s v="Below Target"/>
  </r>
  <r>
    <s v="OPS-100532"/>
    <x v="18"/>
    <s v="Wales"/>
    <s v="Workplace Projects"/>
    <n v="0"/>
    <n v="34"/>
    <n v="34"/>
    <n v="34"/>
    <x v="5"/>
    <n v="0"/>
    <n v="0"/>
    <n v="1.4"/>
    <n v="0.98199999999999998"/>
    <n v="1"/>
    <n v="4.8"/>
    <n v="0.74"/>
    <n v="1"/>
    <x v="6"/>
    <x v="3"/>
    <s v="Wales"/>
    <s v="Met"/>
    <s v="Met"/>
    <s v="Met"/>
    <s v="Met"/>
    <s v="Met"/>
  </r>
  <r>
    <s v="OPS-100533"/>
    <x v="19"/>
    <s v="Scotland"/>
    <s v="Workplace Services"/>
    <n v="92"/>
    <n v="22"/>
    <n v="114"/>
    <n v="34"/>
    <x v="77"/>
    <n v="0"/>
    <n v="0"/>
    <n v="7.6"/>
    <n v="0.6"/>
    <n v="0.98699999999999999"/>
    <n v="2.5"/>
    <n v="0.70499999999999996"/>
    <n v="0.29799999999999999"/>
    <x v="0"/>
    <x v="0"/>
    <s v="North"/>
    <s v="Below Target"/>
    <s v="Below Target"/>
    <s v="Met"/>
    <s v="Below Target"/>
    <s v="Below Target"/>
  </r>
  <r>
    <s v="OPS-100534"/>
    <x v="19"/>
    <s v="Scotland"/>
    <s v="Facilities Response"/>
    <n v="0"/>
    <n v="52"/>
    <n v="52"/>
    <n v="52"/>
    <x v="5"/>
    <n v="0"/>
    <n v="0"/>
    <n v="1.6"/>
    <n v="0.98499999999999999"/>
    <n v="1"/>
    <n v="4.4000000000000004"/>
    <n v="0.71"/>
    <n v="1"/>
    <x v="0"/>
    <x v="1"/>
    <s v="North"/>
    <s v="Met"/>
    <s v="Met"/>
    <s v="Met"/>
    <s v="Met"/>
    <s v="Met"/>
  </r>
  <r>
    <s v="OPS-100535"/>
    <x v="19"/>
    <s v="Scotland"/>
    <s v="Estates Support"/>
    <n v="170"/>
    <n v="50"/>
    <n v="220"/>
    <n v="36"/>
    <x v="193"/>
    <n v="0"/>
    <n v="0"/>
    <n v="8"/>
    <n v="0.6"/>
    <n v="0.99299999999999999"/>
    <n v="2.5"/>
    <n v="0.78600000000000003"/>
    <n v="0.16400000000000001"/>
    <x v="0"/>
    <x v="2"/>
    <s v="North"/>
    <s v="Below Target"/>
    <s v="Below Target"/>
    <s v="Met"/>
    <s v="Below Target"/>
    <s v="Below Target"/>
  </r>
  <r>
    <s v="OPS-100536"/>
    <x v="19"/>
    <s v="Scotland"/>
    <s v="Workplace Projects"/>
    <n v="0"/>
    <n v="29"/>
    <n v="29"/>
    <n v="29"/>
    <x v="5"/>
    <n v="0"/>
    <n v="0"/>
    <n v="1.1000000000000001"/>
    <n v="0.94399999999999995"/>
    <n v="1"/>
    <n v="4.4000000000000004"/>
    <n v="0.77700000000000002"/>
    <n v="1"/>
    <x v="0"/>
    <x v="3"/>
    <s v="North"/>
    <s v="Met"/>
    <s v="Met"/>
    <s v="Met"/>
    <s v="Met"/>
    <s v="Met"/>
  </r>
  <r>
    <s v="OPS-100537"/>
    <x v="19"/>
    <s v="North East"/>
    <s v="Workplace Services"/>
    <n v="0"/>
    <n v="53"/>
    <n v="53"/>
    <n v="41"/>
    <x v="14"/>
    <n v="0"/>
    <n v="0"/>
    <n v="2.2000000000000002"/>
    <n v="0.873"/>
    <n v="0.98"/>
    <n v="4.0999999999999996"/>
    <n v="0.69199999999999995"/>
    <n v="0.77400000000000002"/>
    <x v="1"/>
    <x v="0"/>
    <s v="North"/>
    <s v="Below Target"/>
    <s v="Below Target"/>
    <s v="Met"/>
    <s v="Met"/>
    <s v="Below Target"/>
  </r>
  <r>
    <s v="OPS-100538"/>
    <x v="19"/>
    <s v="North East"/>
    <s v="Facilities Response"/>
    <n v="21"/>
    <n v="41"/>
    <n v="62"/>
    <n v="52"/>
    <x v="7"/>
    <n v="0"/>
    <n v="0"/>
    <n v="2.5"/>
    <n v="0.91600000000000004"/>
    <n v="0.97"/>
    <n v="4.0999999999999996"/>
    <n v="0.70599999999999996"/>
    <n v="0.83899999999999997"/>
    <x v="1"/>
    <x v="1"/>
    <s v="North"/>
    <s v="Below Target"/>
    <s v="Below Target"/>
    <s v="Met"/>
    <s v="Met"/>
    <s v="Met"/>
  </r>
  <r>
    <s v="OPS-100539"/>
    <x v="19"/>
    <s v="North East"/>
    <s v="Estates Support"/>
    <n v="408"/>
    <n v="35"/>
    <n v="443"/>
    <n v="19"/>
    <x v="194"/>
    <n v="0"/>
    <n v="0"/>
    <n v="8"/>
    <n v="0.6"/>
    <n v="0.98499999999999999"/>
    <n v="2.5"/>
    <n v="0.70899999999999996"/>
    <n v="4.2999999999999997E-2"/>
    <x v="1"/>
    <x v="2"/>
    <s v="North"/>
    <s v="Below Target"/>
    <s v="Below Target"/>
    <s v="Met"/>
    <s v="Below Target"/>
    <s v="Below Target"/>
  </r>
  <r>
    <s v="OPS-100540"/>
    <x v="19"/>
    <s v="North East"/>
    <s v="Workplace Projects"/>
    <n v="17"/>
    <n v="23"/>
    <n v="40"/>
    <n v="31"/>
    <x v="48"/>
    <n v="0"/>
    <n v="0"/>
    <n v="2.6"/>
    <n v="0.83899999999999997"/>
    <n v="0.98599999999999999"/>
    <n v="4.3"/>
    <n v="0.77400000000000002"/>
    <n v="0.77500000000000002"/>
    <x v="1"/>
    <x v="3"/>
    <s v="North"/>
    <s v="Below Target"/>
    <s v="Below Target"/>
    <s v="Met"/>
    <s v="Met"/>
    <s v="Met"/>
  </r>
  <r>
    <s v="OPS-100541"/>
    <x v="19"/>
    <s v="North West"/>
    <s v="Workplace Services"/>
    <n v="200"/>
    <n v="45"/>
    <n v="245"/>
    <n v="38"/>
    <x v="174"/>
    <n v="0"/>
    <n v="0"/>
    <n v="8"/>
    <n v="0.6"/>
    <n v="0.98"/>
    <n v="2.5"/>
    <n v="0.77900000000000003"/>
    <n v="0.155"/>
    <x v="2"/>
    <x v="0"/>
    <s v="North"/>
    <s v="Below Target"/>
    <s v="Below Target"/>
    <s v="Met"/>
    <s v="Below Target"/>
    <s v="Below Target"/>
  </r>
  <r>
    <s v="OPS-100542"/>
    <x v="19"/>
    <s v="North West"/>
    <s v="Facilities Response"/>
    <n v="311"/>
    <n v="34"/>
    <n v="345"/>
    <n v="24"/>
    <x v="195"/>
    <n v="0"/>
    <n v="0"/>
    <n v="8"/>
    <n v="0.6"/>
    <n v="0.98899999999999999"/>
    <n v="2.5"/>
    <n v="0.78300000000000003"/>
    <n v="7.0000000000000007E-2"/>
    <x v="2"/>
    <x v="1"/>
    <s v="North"/>
    <s v="Below Target"/>
    <s v="Below Target"/>
    <s v="Met"/>
    <s v="Below Target"/>
    <s v="Below Target"/>
  </r>
  <r>
    <s v="OPS-100543"/>
    <x v="19"/>
    <s v="North West"/>
    <s v="Estates Support"/>
    <n v="431"/>
    <n v="31"/>
    <n v="462"/>
    <n v="19"/>
    <x v="196"/>
    <n v="0"/>
    <n v="0"/>
    <n v="8"/>
    <n v="0.6"/>
    <n v="0.98299999999999998"/>
    <n v="2.5"/>
    <n v="0.66700000000000004"/>
    <n v="4.1000000000000002E-2"/>
    <x v="2"/>
    <x v="2"/>
    <s v="North"/>
    <s v="Below Target"/>
    <s v="Below Target"/>
    <s v="Met"/>
    <s v="Below Target"/>
    <s v="Below Target"/>
  </r>
  <r>
    <s v="OPS-100544"/>
    <x v="19"/>
    <s v="North West"/>
    <s v="Workplace Projects"/>
    <n v="0"/>
    <n v="34"/>
    <n v="34"/>
    <n v="34"/>
    <x v="5"/>
    <n v="0"/>
    <n v="0"/>
    <n v="1.5"/>
    <n v="0.95599999999999996"/>
    <n v="1"/>
    <n v="4.5"/>
    <n v="0.72299999999999998"/>
    <n v="1"/>
    <x v="2"/>
    <x v="3"/>
    <s v="North"/>
    <s v="Met"/>
    <s v="Met"/>
    <s v="Met"/>
    <s v="Met"/>
    <s v="Met"/>
  </r>
  <r>
    <s v="OPS-100545"/>
    <x v="19"/>
    <s v="Midlands"/>
    <s v="Workplace Services"/>
    <n v="0"/>
    <n v="25"/>
    <n v="25"/>
    <n v="25"/>
    <x v="5"/>
    <n v="1"/>
    <n v="1"/>
    <n v="1.6"/>
    <n v="0.91300000000000003"/>
    <n v="0.95099999999999996"/>
    <n v="4.4000000000000004"/>
    <n v="0.81399999999999995"/>
    <n v="1"/>
    <x v="3"/>
    <x v="0"/>
    <s v="Central"/>
    <s v="Met"/>
    <s v="Below Target"/>
    <s v="Met"/>
    <s v="Met"/>
    <s v="Met"/>
  </r>
  <r>
    <s v="OPS-100546"/>
    <x v="19"/>
    <s v="Midlands"/>
    <s v="Facilities Response"/>
    <n v="202"/>
    <n v="52"/>
    <n v="254"/>
    <n v="28"/>
    <x v="99"/>
    <n v="0"/>
    <n v="0"/>
    <n v="8"/>
    <n v="0.6"/>
    <n v="0.98499999999999999"/>
    <n v="2.5"/>
    <n v="0.78800000000000003"/>
    <n v="0.11"/>
    <x v="3"/>
    <x v="1"/>
    <s v="Central"/>
    <s v="Below Target"/>
    <s v="Below Target"/>
    <s v="Met"/>
    <s v="Below Target"/>
    <s v="Below Target"/>
  </r>
  <r>
    <s v="OPS-100547"/>
    <x v="19"/>
    <s v="Midlands"/>
    <s v="Estates Support"/>
    <n v="83"/>
    <n v="23"/>
    <n v="106"/>
    <n v="30"/>
    <x v="197"/>
    <n v="0"/>
    <n v="0"/>
    <n v="7.3"/>
    <n v="0.6"/>
    <n v="0.97399999999999998"/>
    <n v="2.5"/>
    <n v="0.78800000000000003"/>
    <n v="0.28299999999999997"/>
    <x v="3"/>
    <x v="2"/>
    <s v="Central"/>
    <s v="Below Target"/>
    <s v="Below Target"/>
    <s v="Met"/>
    <s v="Below Target"/>
    <s v="Below Target"/>
  </r>
  <r>
    <s v="OPS-100548"/>
    <x v="19"/>
    <s v="Midlands"/>
    <s v="Workplace Projects"/>
    <n v="0"/>
    <n v="17"/>
    <n v="17"/>
    <n v="17"/>
    <x v="5"/>
    <n v="0"/>
    <n v="0"/>
    <n v="1.6"/>
    <n v="0.98599999999999999"/>
    <n v="0.99199999999999999"/>
    <n v="4.5999999999999996"/>
    <n v="0.72"/>
    <n v="1"/>
    <x v="3"/>
    <x v="3"/>
    <s v="Central"/>
    <s v="Met"/>
    <s v="Met"/>
    <s v="Met"/>
    <s v="Met"/>
    <s v="Met"/>
  </r>
  <r>
    <s v="OPS-100549"/>
    <x v="19"/>
    <s v="South West"/>
    <s v="Workplace Services"/>
    <n v="309"/>
    <n v="45"/>
    <n v="354"/>
    <n v="31"/>
    <x v="198"/>
    <n v="0"/>
    <n v="0"/>
    <n v="8"/>
    <n v="0.6"/>
    <n v="0.97499999999999998"/>
    <n v="2.5"/>
    <n v="0.70299999999999996"/>
    <n v="8.7999999999999995E-2"/>
    <x v="4"/>
    <x v="0"/>
    <s v="South"/>
    <s v="Below Target"/>
    <s v="Below Target"/>
    <s v="Met"/>
    <s v="Below Target"/>
    <s v="Below Target"/>
  </r>
  <r>
    <s v="OPS-100550"/>
    <x v="19"/>
    <s v="South West"/>
    <s v="Facilities Response"/>
    <n v="0"/>
    <n v="37"/>
    <n v="37"/>
    <n v="37"/>
    <x v="5"/>
    <n v="0"/>
    <n v="0"/>
    <n v="1.8"/>
    <n v="0.98199999999999998"/>
    <n v="0.95499999999999996"/>
    <n v="4.5"/>
    <n v="0.68899999999999995"/>
    <n v="1"/>
    <x v="4"/>
    <x v="1"/>
    <s v="South"/>
    <s v="Met"/>
    <s v="Met"/>
    <s v="Met"/>
    <s v="Met"/>
    <s v="Met"/>
  </r>
  <r>
    <s v="OPS-100551"/>
    <x v="19"/>
    <s v="South West"/>
    <s v="Estates Support"/>
    <n v="1"/>
    <n v="33"/>
    <n v="34"/>
    <n v="34"/>
    <x v="5"/>
    <n v="0"/>
    <n v="0"/>
    <n v="1.8"/>
    <n v="0.97499999999999998"/>
    <n v="0.97499999999999998"/>
    <n v="4.5"/>
    <n v="0.64900000000000002"/>
    <n v="1"/>
    <x v="4"/>
    <x v="2"/>
    <s v="South"/>
    <s v="Met"/>
    <s v="Met"/>
    <s v="Met"/>
    <s v="Met"/>
    <s v="Met"/>
  </r>
  <r>
    <s v="OPS-100552"/>
    <x v="19"/>
    <s v="South West"/>
    <s v="Workplace Projects"/>
    <n v="0"/>
    <n v="24"/>
    <n v="24"/>
    <n v="24"/>
    <x v="5"/>
    <n v="0"/>
    <n v="0"/>
    <n v="1.4"/>
    <n v="0.97399999999999998"/>
    <n v="0.98099999999999998"/>
    <n v="4.4000000000000004"/>
    <n v="0.67300000000000004"/>
    <n v="1"/>
    <x v="4"/>
    <x v="3"/>
    <s v="South"/>
    <s v="Met"/>
    <s v="Met"/>
    <s v="Met"/>
    <s v="Met"/>
    <s v="Met"/>
  </r>
  <r>
    <s v="OPS-100553"/>
    <x v="19"/>
    <s v="South East"/>
    <s v="Workplace Services"/>
    <n v="0"/>
    <n v="46"/>
    <n v="46"/>
    <n v="46"/>
    <x v="5"/>
    <n v="0"/>
    <n v="0"/>
    <n v="1.6"/>
    <n v="0.98799999999999999"/>
    <n v="0.96399999999999997"/>
    <n v="4.5"/>
    <n v="0.66900000000000004"/>
    <n v="1"/>
    <x v="5"/>
    <x v="0"/>
    <s v="South"/>
    <s v="Met"/>
    <s v="Met"/>
    <s v="Met"/>
    <s v="Met"/>
    <s v="Met"/>
  </r>
  <r>
    <s v="OPS-100554"/>
    <x v="19"/>
    <s v="South East"/>
    <s v="Facilities Response"/>
    <n v="557"/>
    <n v="34"/>
    <n v="591"/>
    <n v="19"/>
    <x v="199"/>
    <n v="0"/>
    <n v="0"/>
    <n v="8"/>
    <n v="0.6"/>
    <n v="0.996"/>
    <n v="2.5"/>
    <n v="0.751"/>
    <n v="3.2000000000000001E-2"/>
    <x v="5"/>
    <x v="1"/>
    <s v="South"/>
    <s v="Below Target"/>
    <s v="Below Target"/>
    <s v="Met"/>
    <s v="Below Target"/>
    <s v="Below Target"/>
  </r>
  <r>
    <s v="OPS-100555"/>
    <x v="19"/>
    <s v="South East"/>
    <s v="Estates Support"/>
    <n v="0"/>
    <n v="40"/>
    <n v="40"/>
    <n v="40"/>
    <x v="5"/>
    <n v="1"/>
    <n v="0"/>
    <n v="1.7"/>
    <n v="0.95399999999999996"/>
    <n v="0.97699999999999998"/>
    <n v="4.5"/>
    <n v="0.69499999999999995"/>
    <n v="1"/>
    <x v="5"/>
    <x v="2"/>
    <s v="South"/>
    <s v="Met"/>
    <s v="Met"/>
    <s v="Met"/>
    <s v="Met"/>
    <s v="Met"/>
  </r>
  <r>
    <s v="OPS-100556"/>
    <x v="19"/>
    <s v="South East"/>
    <s v="Workplace Projects"/>
    <n v="216"/>
    <n v="23"/>
    <n v="239"/>
    <n v="27"/>
    <x v="79"/>
    <n v="1"/>
    <n v="0"/>
    <n v="8"/>
    <n v="0.6"/>
    <n v="0.96399999999999997"/>
    <n v="2.5"/>
    <n v="0.71899999999999997"/>
    <n v="0.113"/>
    <x v="5"/>
    <x v="3"/>
    <s v="South"/>
    <s v="Below Target"/>
    <s v="Below Target"/>
    <s v="Met"/>
    <s v="Below Target"/>
    <s v="Below Target"/>
  </r>
  <r>
    <s v="OPS-100557"/>
    <x v="19"/>
    <s v="Wales"/>
    <s v="Workplace Services"/>
    <n v="293"/>
    <n v="46"/>
    <n v="339"/>
    <n v="27"/>
    <x v="200"/>
    <n v="0"/>
    <n v="0"/>
    <n v="8"/>
    <n v="0.6"/>
    <n v="0.96"/>
    <n v="2.5"/>
    <n v="0.77100000000000002"/>
    <n v="0.08"/>
    <x v="6"/>
    <x v="0"/>
    <s v="Wales"/>
    <s v="Below Target"/>
    <s v="Below Target"/>
    <s v="Met"/>
    <s v="Below Target"/>
    <s v="Below Target"/>
  </r>
  <r>
    <s v="OPS-100558"/>
    <x v="19"/>
    <s v="Wales"/>
    <s v="Facilities Response"/>
    <n v="219"/>
    <n v="47"/>
    <n v="266"/>
    <n v="23"/>
    <x v="201"/>
    <n v="0"/>
    <n v="0"/>
    <n v="8"/>
    <n v="0.6"/>
    <n v="0.97899999999999998"/>
    <n v="2.5"/>
    <n v="0.70599999999999996"/>
    <n v="8.5999999999999993E-2"/>
    <x v="6"/>
    <x v="1"/>
    <s v="Wales"/>
    <s v="Below Target"/>
    <s v="Below Target"/>
    <s v="Met"/>
    <s v="Below Target"/>
    <s v="Below Target"/>
  </r>
  <r>
    <s v="OPS-100559"/>
    <x v="19"/>
    <s v="Wales"/>
    <s v="Estates Support"/>
    <n v="187"/>
    <n v="21"/>
    <n v="208"/>
    <n v="32"/>
    <x v="202"/>
    <n v="0"/>
    <n v="0"/>
    <n v="8"/>
    <n v="0.6"/>
    <n v="0.96499999999999997"/>
    <n v="2.5"/>
    <n v="0.755"/>
    <n v="0.154"/>
    <x v="6"/>
    <x v="2"/>
    <s v="Wales"/>
    <s v="Below Target"/>
    <s v="Below Target"/>
    <s v="Met"/>
    <s v="Below Target"/>
    <s v="Below Target"/>
  </r>
  <r>
    <s v="OPS-100560"/>
    <x v="19"/>
    <s v="Wales"/>
    <s v="Workplace Projects"/>
    <n v="0"/>
    <n v="23"/>
    <n v="23"/>
    <n v="23"/>
    <x v="5"/>
    <n v="0"/>
    <n v="0"/>
    <n v="0.9"/>
    <n v="1"/>
    <n v="0.97199999999999998"/>
    <n v="4.8"/>
    <n v="0.74"/>
    <n v="1"/>
    <x v="6"/>
    <x v="3"/>
    <s v="Wales"/>
    <s v="Met"/>
    <s v="Met"/>
    <s v="Met"/>
    <s v="Met"/>
    <s v="Met"/>
  </r>
  <r>
    <s v="OPS-100561"/>
    <x v="20"/>
    <s v="Scotland"/>
    <s v="Workplace Services"/>
    <n v="80"/>
    <n v="42"/>
    <n v="122"/>
    <n v="42"/>
    <x v="77"/>
    <n v="0"/>
    <n v="0"/>
    <n v="8"/>
    <n v="0.6"/>
    <n v="1"/>
    <n v="2.5"/>
    <n v="0.70499999999999996"/>
    <n v="0.34399999999999997"/>
    <x v="0"/>
    <x v="0"/>
    <s v="North"/>
    <s v="Below Target"/>
    <s v="Below Target"/>
    <s v="Met"/>
    <s v="Below Target"/>
    <s v="Below Target"/>
  </r>
  <r>
    <s v="OPS-100562"/>
    <x v="20"/>
    <s v="Scotland"/>
    <s v="Facilities Response"/>
    <n v="0"/>
    <n v="29"/>
    <n v="29"/>
    <n v="29"/>
    <x v="5"/>
    <n v="0"/>
    <n v="0"/>
    <n v="1.5"/>
    <n v="0.94699999999999995"/>
    <n v="0.97199999999999998"/>
    <n v="4.5999999999999996"/>
    <n v="0.71"/>
    <n v="1"/>
    <x v="0"/>
    <x v="1"/>
    <s v="North"/>
    <s v="Met"/>
    <s v="Met"/>
    <s v="Met"/>
    <s v="Met"/>
    <s v="Met"/>
  </r>
  <r>
    <s v="OPS-100563"/>
    <x v="20"/>
    <s v="Scotland"/>
    <s v="Estates Support"/>
    <n v="184"/>
    <n v="39"/>
    <n v="223"/>
    <n v="33"/>
    <x v="203"/>
    <n v="0"/>
    <n v="0"/>
    <n v="8"/>
    <n v="0.6"/>
    <n v="1"/>
    <n v="2.5"/>
    <n v="0.78600000000000003"/>
    <n v="0.14799999999999999"/>
    <x v="0"/>
    <x v="2"/>
    <s v="North"/>
    <s v="Below Target"/>
    <s v="Below Target"/>
    <s v="Met"/>
    <s v="Below Target"/>
    <s v="Below Target"/>
  </r>
  <r>
    <s v="OPS-100564"/>
    <x v="20"/>
    <s v="Scotland"/>
    <s v="Workplace Projects"/>
    <n v="0"/>
    <n v="36"/>
    <n v="36"/>
    <n v="35"/>
    <x v="3"/>
    <n v="1"/>
    <n v="0"/>
    <n v="1.2"/>
    <n v="0.94699999999999995"/>
    <n v="0.97499999999999998"/>
    <n v="4.0999999999999996"/>
    <n v="0.77700000000000002"/>
    <n v="0.97199999999999998"/>
    <x v="0"/>
    <x v="3"/>
    <s v="North"/>
    <s v="Met"/>
    <s v="Met"/>
    <s v="Met"/>
    <s v="Met"/>
    <s v="Met"/>
  </r>
  <r>
    <s v="OPS-100565"/>
    <x v="20"/>
    <s v="North East"/>
    <s v="Workplace Services"/>
    <n v="12"/>
    <n v="28"/>
    <n v="40"/>
    <n v="40"/>
    <x v="5"/>
    <n v="0"/>
    <n v="0"/>
    <n v="1.6"/>
    <n v="0.93500000000000005"/>
    <n v="0.99199999999999999"/>
    <n v="4.5999999999999996"/>
    <n v="0.69199999999999995"/>
    <n v="1"/>
    <x v="1"/>
    <x v="0"/>
    <s v="North"/>
    <s v="Met"/>
    <s v="Met"/>
    <s v="Met"/>
    <s v="Met"/>
    <s v="Met"/>
  </r>
  <r>
    <s v="OPS-100566"/>
    <x v="20"/>
    <s v="North East"/>
    <s v="Facilities Response"/>
    <n v="10"/>
    <n v="57"/>
    <n v="67"/>
    <n v="47"/>
    <x v="73"/>
    <n v="0"/>
    <n v="0"/>
    <n v="3.4"/>
    <n v="0.84199999999999997"/>
    <n v="0.99399999999999999"/>
    <n v="3.9"/>
    <n v="0.70599999999999996"/>
    <n v="0.70099999999999996"/>
    <x v="1"/>
    <x v="1"/>
    <s v="North"/>
    <s v="Below Target"/>
    <s v="Below Target"/>
    <s v="Met"/>
    <s v="Below Target"/>
    <s v="Below Target"/>
  </r>
  <r>
    <s v="OPS-100567"/>
    <x v="20"/>
    <s v="North East"/>
    <s v="Estates Support"/>
    <n v="424"/>
    <n v="41"/>
    <n v="465"/>
    <n v="21"/>
    <x v="204"/>
    <n v="0"/>
    <n v="0"/>
    <n v="8"/>
    <n v="0.6"/>
    <n v="0.97299999999999998"/>
    <n v="2.5"/>
    <n v="0.70899999999999996"/>
    <n v="4.4999999999999998E-2"/>
    <x v="1"/>
    <x v="2"/>
    <s v="North"/>
    <s v="Below Target"/>
    <s v="Below Target"/>
    <s v="Met"/>
    <s v="Below Target"/>
    <s v="Below Target"/>
  </r>
  <r>
    <s v="OPS-100568"/>
    <x v="20"/>
    <s v="North East"/>
    <s v="Workplace Projects"/>
    <n v="9"/>
    <n v="36"/>
    <n v="45"/>
    <n v="24"/>
    <x v="38"/>
    <n v="0"/>
    <n v="0"/>
    <n v="3.2"/>
    <n v="0.85"/>
    <n v="0.98199999999999998"/>
    <n v="3.6"/>
    <n v="0.77400000000000002"/>
    <n v="0.53300000000000003"/>
    <x v="1"/>
    <x v="3"/>
    <s v="North"/>
    <s v="Below Target"/>
    <s v="Below Target"/>
    <s v="Met"/>
    <s v="Below Target"/>
    <s v="Below Target"/>
  </r>
  <r>
    <s v="OPS-100569"/>
    <x v="20"/>
    <s v="North West"/>
    <s v="Workplace Services"/>
    <n v="207"/>
    <n v="50"/>
    <n v="257"/>
    <n v="35"/>
    <x v="205"/>
    <n v="0"/>
    <n v="0"/>
    <n v="8"/>
    <n v="0.6"/>
    <n v="0.96399999999999997"/>
    <n v="2.5"/>
    <n v="0.77900000000000003"/>
    <n v="0.13600000000000001"/>
    <x v="2"/>
    <x v="0"/>
    <s v="North"/>
    <s v="Below Target"/>
    <s v="Below Target"/>
    <s v="Met"/>
    <s v="Below Target"/>
    <s v="Below Target"/>
  </r>
  <r>
    <s v="OPS-100570"/>
    <x v="20"/>
    <s v="North West"/>
    <s v="Facilities Response"/>
    <n v="321"/>
    <n v="64"/>
    <n v="385"/>
    <n v="22"/>
    <x v="206"/>
    <n v="0"/>
    <n v="0"/>
    <n v="8"/>
    <n v="0.6"/>
    <n v="0.98"/>
    <n v="2.5"/>
    <n v="0.78300000000000003"/>
    <n v="5.7000000000000002E-2"/>
    <x v="2"/>
    <x v="1"/>
    <s v="North"/>
    <s v="Below Target"/>
    <s v="Below Target"/>
    <s v="Met"/>
    <s v="Below Target"/>
    <s v="Below Target"/>
  </r>
  <r>
    <s v="OPS-100571"/>
    <x v="20"/>
    <s v="North West"/>
    <s v="Estates Support"/>
    <n v="443"/>
    <n v="33"/>
    <n v="476"/>
    <n v="22"/>
    <x v="207"/>
    <n v="0"/>
    <n v="0"/>
    <n v="8"/>
    <n v="0.6"/>
    <n v="0.99099999999999999"/>
    <n v="2.5"/>
    <n v="0.66700000000000004"/>
    <n v="4.5999999999999999E-2"/>
    <x v="2"/>
    <x v="2"/>
    <s v="North"/>
    <s v="Below Target"/>
    <s v="Below Target"/>
    <s v="Met"/>
    <s v="Below Target"/>
    <s v="Below Target"/>
  </r>
  <r>
    <s v="OPS-100572"/>
    <x v="20"/>
    <s v="North West"/>
    <s v="Workplace Projects"/>
    <n v="0"/>
    <n v="30"/>
    <n v="30"/>
    <n v="30"/>
    <x v="5"/>
    <n v="0"/>
    <n v="0"/>
    <n v="1.4"/>
    <n v="0.99099999999999999"/>
    <n v="0.93899999999999995"/>
    <n v="4.4000000000000004"/>
    <n v="0.72299999999999998"/>
    <n v="1"/>
    <x v="2"/>
    <x v="3"/>
    <s v="North"/>
    <s v="Met"/>
    <s v="Met"/>
    <s v="Below Target"/>
    <s v="Met"/>
    <s v="Met"/>
  </r>
  <r>
    <s v="OPS-100573"/>
    <x v="20"/>
    <s v="Midlands"/>
    <s v="Workplace Services"/>
    <n v="0"/>
    <n v="24"/>
    <n v="24"/>
    <n v="24"/>
    <x v="5"/>
    <n v="0"/>
    <n v="0"/>
    <n v="1.7"/>
    <n v="0.94099999999999995"/>
    <n v="1"/>
    <n v="4.7"/>
    <n v="0.81399999999999995"/>
    <n v="1"/>
    <x v="3"/>
    <x v="0"/>
    <s v="Central"/>
    <s v="Met"/>
    <s v="Met"/>
    <s v="Met"/>
    <s v="Met"/>
    <s v="Met"/>
  </r>
  <r>
    <s v="OPS-100574"/>
    <x v="20"/>
    <s v="Midlands"/>
    <s v="Facilities Response"/>
    <n v="226"/>
    <n v="48"/>
    <n v="274"/>
    <n v="32"/>
    <x v="208"/>
    <n v="0"/>
    <n v="0"/>
    <n v="8"/>
    <n v="0.6"/>
    <n v="0.93400000000000005"/>
    <n v="2.5"/>
    <n v="0.78800000000000003"/>
    <n v="0.11700000000000001"/>
    <x v="3"/>
    <x v="1"/>
    <s v="Central"/>
    <s v="Below Target"/>
    <s v="Below Target"/>
    <s v="Below Target"/>
    <s v="Below Target"/>
    <s v="Below Target"/>
  </r>
  <r>
    <s v="OPS-100575"/>
    <x v="20"/>
    <s v="Midlands"/>
    <s v="Estates Support"/>
    <n v="76"/>
    <n v="39"/>
    <n v="115"/>
    <n v="29"/>
    <x v="209"/>
    <n v="0"/>
    <n v="0"/>
    <n v="8"/>
    <n v="0.6"/>
    <n v="0.997"/>
    <n v="2.5"/>
    <n v="0.78800000000000003"/>
    <n v="0.252"/>
    <x v="3"/>
    <x v="2"/>
    <s v="Central"/>
    <s v="Below Target"/>
    <s v="Below Target"/>
    <s v="Met"/>
    <s v="Below Target"/>
    <s v="Below Target"/>
  </r>
  <r>
    <s v="OPS-100576"/>
    <x v="20"/>
    <s v="Midlands"/>
    <s v="Workplace Projects"/>
    <n v="0"/>
    <n v="20"/>
    <n v="20"/>
    <n v="20"/>
    <x v="5"/>
    <n v="0"/>
    <n v="0"/>
    <n v="1.6"/>
    <n v="0.995"/>
    <n v="0.998"/>
    <n v="4.9000000000000004"/>
    <n v="0.72"/>
    <n v="1"/>
    <x v="3"/>
    <x v="3"/>
    <s v="Central"/>
    <s v="Met"/>
    <s v="Met"/>
    <s v="Met"/>
    <s v="Met"/>
    <s v="Met"/>
  </r>
  <r>
    <s v="OPS-100577"/>
    <x v="20"/>
    <s v="South West"/>
    <s v="Workplace Services"/>
    <n v="323"/>
    <n v="41"/>
    <n v="364"/>
    <n v="25"/>
    <x v="210"/>
    <n v="1"/>
    <n v="0"/>
    <n v="8"/>
    <n v="0.6"/>
    <n v="0.98699999999999999"/>
    <n v="2.5"/>
    <n v="0.70299999999999996"/>
    <n v="6.9000000000000006E-2"/>
    <x v="4"/>
    <x v="0"/>
    <s v="South"/>
    <s v="Below Target"/>
    <s v="Below Target"/>
    <s v="Met"/>
    <s v="Below Target"/>
    <s v="Below Target"/>
  </r>
  <r>
    <s v="OPS-100578"/>
    <x v="20"/>
    <s v="South West"/>
    <s v="Facilities Response"/>
    <n v="0"/>
    <n v="45"/>
    <n v="45"/>
    <n v="45"/>
    <x v="5"/>
    <n v="0"/>
    <n v="0"/>
    <n v="1.3"/>
    <n v="0.92600000000000005"/>
    <n v="0.97"/>
    <n v="4.4000000000000004"/>
    <n v="0.68899999999999995"/>
    <n v="1"/>
    <x v="4"/>
    <x v="1"/>
    <s v="South"/>
    <s v="Met"/>
    <s v="Met"/>
    <s v="Met"/>
    <s v="Met"/>
    <s v="Met"/>
  </r>
  <r>
    <s v="OPS-100579"/>
    <x v="20"/>
    <s v="South West"/>
    <s v="Estates Support"/>
    <n v="0"/>
    <n v="43"/>
    <n v="43"/>
    <n v="42"/>
    <x v="3"/>
    <n v="0"/>
    <n v="0"/>
    <n v="1.5"/>
    <n v="0.94399999999999995"/>
    <n v="0.96699999999999997"/>
    <n v="4.5"/>
    <n v="0.64900000000000002"/>
    <n v="0.97699999999999998"/>
    <x v="4"/>
    <x v="2"/>
    <s v="South"/>
    <s v="Met"/>
    <s v="Met"/>
    <s v="Met"/>
    <s v="Met"/>
    <s v="Met"/>
  </r>
  <r>
    <s v="OPS-100580"/>
    <x v="20"/>
    <s v="South West"/>
    <s v="Workplace Projects"/>
    <n v="0"/>
    <n v="46"/>
    <n v="46"/>
    <n v="39"/>
    <x v="42"/>
    <n v="0"/>
    <n v="0"/>
    <n v="2"/>
    <n v="0.93899999999999995"/>
    <n v="0.997"/>
    <n v="4.4000000000000004"/>
    <n v="0.67300000000000004"/>
    <n v="0.84799999999999998"/>
    <x v="4"/>
    <x v="3"/>
    <s v="South"/>
    <s v="Below Target"/>
    <s v="Met"/>
    <s v="Met"/>
    <s v="Met"/>
    <s v="Met"/>
  </r>
  <r>
    <s v="OPS-100581"/>
    <x v="20"/>
    <s v="South East"/>
    <s v="Workplace Services"/>
    <n v="0"/>
    <n v="48"/>
    <n v="48"/>
    <n v="48"/>
    <x v="5"/>
    <n v="0"/>
    <n v="0"/>
    <n v="0.9"/>
    <n v="0.95899999999999996"/>
    <n v="0.98499999999999999"/>
    <n v="4.7"/>
    <n v="0.66900000000000004"/>
    <n v="1"/>
    <x v="5"/>
    <x v="0"/>
    <s v="South"/>
    <s v="Met"/>
    <s v="Met"/>
    <s v="Met"/>
    <s v="Met"/>
    <s v="Met"/>
  </r>
  <r>
    <s v="OPS-100582"/>
    <x v="20"/>
    <s v="South East"/>
    <s v="Facilities Response"/>
    <n v="572"/>
    <n v="46"/>
    <n v="618"/>
    <n v="22"/>
    <x v="211"/>
    <n v="0"/>
    <n v="0"/>
    <n v="8"/>
    <n v="0.6"/>
    <n v="0.99199999999999999"/>
    <n v="2.5"/>
    <n v="0.751"/>
    <n v="3.5999999999999997E-2"/>
    <x v="5"/>
    <x v="1"/>
    <s v="South"/>
    <s v="Below Target"/>
    <s v="Below Target"/>
    <s v="Met"/>
    <s v="Below Target"/>
    <s v="Below Target"/>
  </r>
  <r>
    <s v="OPS-100583"/>
    <x v="20"/>
    <s v="South East"/>
    <s v="Estates Support"/>
    <n v="0"/>
    <n v="36"/>
    <n v="36"/>
    <n v="36"/>
    <x v="5"/>
    <n v="0"/>
    <n v="0"/>
    <n v="2.2999999999999998"/>
    <n v="0.96899999999999997"/>
    <n v="0.98799999999999999"/>
    <n v="4.5"/>
    <n v="0.69499999999999995"/>
    <n v="1"/>
    <x v="5"/>
    <x v="2"/>
    <s v="South"/>
    <s v="Met"/>
    <s v="Met"/>
    <s v="Met"/>
    <s v="Met"/>
    <s v="Met"/>
  </r>
  <r>
    <s v="OPS-100584"/>
    <x v="20"/>
    <s v="South East"/>
    <s v="Workplace Projects"/>
    <n v="212"/>
    <n v="47"/>
    <n v="259"/>
    <n v="24"/>
    <x v="212"/>
    <n v="0"/>
    <n v="0"/>
    <n v="8"/>
    <n v="0.6"/>
    <n v="1"/>
    <n v="2.5"/>
    <n v="0.71899999999999997"/>
    <n v="9.2999999999999999E-2"/>
    <x v="5"/>
    <x v="3"/>
    <s v="South"/>
    <s v="Below Target"/>
    <s v="Below Target"/>
    <s v="Met"/>
    <s v="Below Target"/>
    <s v="Below Target"/>
  </r>
  <r>
    <s v="OPS-100585"/>
    <x v="20"/>
    <s v="Wales"/>
    <s v="Workplace Services"/>
    <n v="312"/>
    <n v="37"/>
    <n v="349"/>
    <n v="27"/>
    <x v="213"/>
    <n v="0"/>
    <n v="0"/>
    <n v="8"/>
    <n v="0.6"/>
    <n v="0.99"/>
    <n v="2.5"/>
    <n v="0.77100000000000002"/>
    <n v="7.6999999999999999E-2"/>
    <x v="6"/>
    <x v="0"/>
    <s v="Wales"/>
    <s v="Below Target"/>
    <s v="Below Target"/>
    <s v="Met"/>
    <s v="Below Target"/>
    <s v="Below Target"/>
  </r>
  <r>
    <s v="OPS-100586"/>
    <x v="20"/>
    <s v="Wales"/>
    <s v="Facilities Response"/>
    <n v="243"/>
    <n v="52"/>
    <n v="295"/>
    <n v="30"/>
    <x v="214"/>
    <n v="1"/>
    <n v="0"/>
    <n v="8"/>
    <n v="0.6"/>
    <n v="0.99299999999999999"/>
    <n v="2.5"/>
    <n v="0.70599999999999996"/>
    <n v="0.10199999999999999"/>
    <x v="6"/>
    <x v="1"/>
    <s v="Wales"/>
    <s v="Below Target"/>
    <s v="Below Target"/>
    <s v="Met"/>
    <s v="Below Target"/>
    <s v="Below Target"/>
  </r>
  <r>
    <s v="OPS-100587"/>
    <x v="20"/>
    <s v="Wales"/>
    <s v="Estates Support"/>
    <n v="176"/>
    <n v="31"/>
    <n v="207"/>
    <n v="25"/>
    <x v="215"/>
    <n v="1"/>
    <n v="0"/>
    <n v="8"/>
    <n v="0.6"/>
    <n v="0.99399999999999999"/>
    <n v="2.5"/>
    <n v="0.755"/>
    <n v="0.121"/>
    <x v="6"/>
    <x v="2"/>
    <s v="Wales"/>
    <s v="Below Target"/>
    <s v="Below Target"/>
    <s v="Met"/>
    <s v="Below Target"/>
    <s v="Below Target"/>
  </r>
  <r>
    <s v="OPS-100588"/>
    <x v="20"/>
    <s v="Wales"/>
    <s v="Workplace Projects"/>
    <n v="0"/>
    <n v="42"/>
    <n v="42"/>
    <n v="42"/>
    <x v="5"/>
    <n v="1"/>
    <n v="0"/>
    <n v="1.4"/>
    <n v="0.92700000000000005"/>
    <n v="0.98799999999999999"/>
    <n v="4.4000000000000004"/>
    <n v="0.74"/>
    <n v="1"/>
    <x v="6"/>
    <x v="3"/>
    <s v="Wales"/>
    <s v="Met"/>
    <s v="Met"/>
    <s v="Met"/>
    <s v="Met"/>
    <s v="Met"/>
  </r>
  <r>
    <s v="OPS-100589"/>
    <x v="21"/>
    <s v="Scotland"/>
    <s v="Workplace Services"/>
    <n v="80"/>
    <n v="52"/>
    <n v="132"/>
    <n v="37"/>
    <x v="216"/>
    <n v="0"/>
    <n v="0"/>
    <n v="8"/>
    <n v="0.6"/>
    <n v="1"/>
    <n v="2.5"/>
    <n v="0.70499999999999996"/>
    <n v="0.28000000000000003"/>
    <x v="0"/>
    <x v="0"/>
    <s v="North"/>
    <s v="Below Target"/>
    <s v="Below Target"/>
    <s v="Met"/>
    <s v="Below Target"/>
    <s v="Below Target"/>
  </r>
  <r>
    <s v="OPS-100590"/>
    <x v="21"/>
    <s v="Scotland"/>
    <s v="Facilities Response"/>
    <n v="0"/>
    <n v="27"/>
    <n v="27"/>
    <n v="27"/>
    <x v="5"/>
    <n v="0"/>
    <n v="0"/>
    <n v="1.9"/>
    <n v="0.995"/>
    <n v="0.998"/>
    <n v="4.4000000000000004"/>
    <n v="0.71"/>
    <n v="1"/>
    <x v="0"/>
    <x v="1"/>
    <s v="North"/>
    <s v="Met"/>
    <s v="Met"/>
    <s v="Met"/>
    <s v="Met"/>
    <s v="Met"/>
  </r>
  <r>
    <s v="OPS-100591"/>
    <x v="21"/>
    <s v="Scotland"/>
    <s v="Estates Support"/>
    <n v="190"/>
    <n v="51"/>
    <n v="241"/>
    <n v="37"/>
    <x v="141"/>
    <n v="0"/>
    <n v="0"/>
    <n v="8"/>
    <n v="0.6"/>
    <n v="0.97299999999999998"/>
    <n v="2.5"/>
    <n v="0.78600000000000003"/>
    <n v="0.154"/>
    <x v="0"/>
    <x v="2"/>
    <s v="North"/>
    <s v="Below Target"/>
    <s v="Below Target"/>
    <s v="Met"/>
    <s v="Below Target"/>
    <s v="Below Target"/>
  </r>
  <r>
    <s v="OPS-100592"/>
    <x v="21"/>
    <s v="Scotland"/>
    <s v="Workplace Projects"/>
    <n v="1"/>
    <n v="31"/>
    <n v="32"/>
    <n v="32"/>
    <x v="5"/>
    <n v="0"/>
    <n v="0"/>
    <n v="1.6"/>
    <n v="0.95499999999999996"/>
    <n v="0.96299999999999997"/>
    <n v="4.5"/>
    <n v="0.77700000000000002"/>
    <n v="1"/>
    <x v="0"/>
    <x v="3"/>
    <s v="North"/>
    <s v="Met"/>
    <s v="Met"/>
    <s v="Met"/>
    <s v="Met"/>
    <s v="Met"/>
  </r>
  <r>
    <s v="OPS-100593"/>
    <x v="21"/>
    <s v="North East"/>
    <s v="Workplace Services"/>
    <n v="0"/>
    <n v="31"/>
    <n v="31"/>
    <n v="31"/>
    <x v="5"/>
    <n v="1"/>
    <n v="0"/>
    <n v="2.2999999999999998"/>
    <n v="0.97099999999999997"/>
    <n v="0.98"/>
    <n v="4.9000000000000004"/>
    <n v="0.69199999999999995"/>
    <n v="1"/>
    <x v="1"/>
    <x v="0"/>
    <s v="North"/>
    <s v="Met"/>
    <s v="Met"/>
    <s v="Met"/>
    <s v="Met"/>
    <s v="Met"/>
  </r>
  <r>
    <s v="OPS-100594"/>
    <x v="21"/>
    <s v="North East"/>
    <s v="Facilities Response"/>
    <n v="20"/>
    <n v="41"/>
    <n v="61"/>
    <n v="50"/>
    <x v="18"/>
    <n v="0"/>
    <n v="0"/>
    <n v="2.2000000000000002"/>
    <n v="0.90300000000000002"/>
    <n v="0.97099999999999997"/>
    <n v="4.2"/>
    <n v="0.70599999999999996"/>
    <n v="0.82"/>
    <x v="1"/>
    <x v="1"/>
    <s v="North"/>
    <s v="Below Target"/>
    <s v="Below Target"/>
    <s v="Met"/>
    <s v="Met"/>
    <s v="Below Target"/>
  </r>
  <r>
    <s v="OPS-100595"/>
    <x v="21"/>
    <s v="North East"/>
    <s v="Estates Support"/>
    <n v="444"/>
    <n v="40"/>
    <n v="484"/>
    <n v="21"/>
    <x v="217"/>
    <n v="0"/>
    <n v="0"/>
    <n v="8"/>
    <n v="0.6"/>
    <n v="0.98199999999999998"/>
    <n v="2.5"/>
    <n v="0.70899999999999996"/>
    <n v="4.2999999999999997E-2"/>
    <x v="1"/>
    <x v="2"/>
    <s v="North"/>
    <s v="Below Target"/>
    <s v="Below Target"/>
    <s v="Met"/>
    <s v="Below Target"/>
    <s v="Below Target"/>
  </r>
  <r>
    <s v="OPS-100596"/>
    <x v="21"/>
    <s v="North East"/>
    <s v="Workplace Projects"/>
    <n v="21"/>
    <n v="27"/>
    <n v="48"/>
    <n v="24"/>
    <x v="175"/>
    <n v="0"/>
    <n v="0"/>
    <n v="3.3"/>
    <n v="0.79200000000000004"/>
    <n v="0.998"/>
    <n v="3.6"/>
    <n v="0.77400000000000002"/>
    <n v="0.5"/>
    <x v="1"/>
    <x v="3"/>
    <s v="North"/>
    <s v="Below Target"/>
    <s v="Below Target"/>
    <s v="Met"/>
    <s v="Below Target"/>
    <s v="Below Target"/>
  </r>
  <r>
    <s v="OPS-100597"/>
    <x v="21"/>
    <s v="North West"/>
    <s v="Workplace Services"/>
    <n v="222"/>
    <n v="44"/>
    <n v="266"/>
    <n v="37"/>
    <x v="218"/>
    <n v="0"/>
    <n v="0"/>
    <n v="8"/>
    <n v="0.6"/>
    <n v="1"/>
    <n v="2.5"/>
    <n v="0.77900000000000003"/>
    <n v="0.13900000000000001"/>
    <x v="2"/>
    <x v="0"/>
    <s v="North"/>
    <s v="Below Target"/>
    <s v="Below Target"/>
    <s v="Met"/>
    <s v="Below Target"/>
    <s v="Below Target"/>
  </r>
  <r>
    <s v="OPS-100598"/>
    <x v="21"/>
    <s v="North West"/>
    <s v="Facilities Response"/>
    <n v="363"/>
    <n v="40"/>
    <n v="403"/>
    <n v="28"/>
    <x v="219"/>
    <n v="0"/>
    <n v="0"/>
    <n v="8"/>
    <n v="0.6"/>
    <n v="0.98699999999999999"/>
    <n v="2.5"/>
    <n v="0.78300000000000003"/>
    <n v="6.9000000000000006E-2"/>
    <x v="2"/>
    <x v="1"/>
    <s v="North"/>
    <s v="Below Target"/>
    <s v="Below Target"/>
    <s v="Met"/>
    <s v="Below Target"/>
    <s v="Below Target"/>
  </r>
  <r>
    <s v="OPS-100599"/>
    <x v="21"/>
    <s v="North West"/>
    <s v="Estates Support"/>
    <n v="454"/>
    <n v="63"/>
    <n v="517"/>
    <n v="20"/>
    <x v="220"/>
    <n v="0"/>
    <n v="0"/>
    <n v="8"/>
    <n v="0.6"/>
    <n v="0.996"/>
    <n v="2.5"/>
    <n v="0.66700000000000004"/>
    <n v="3.9E-2"/>
    <x v="2"/>
    <x v="2"/>
    <s v="North"/>
    <s v="Below Target"/>
    <s v="Below Target"/>
    <s v="Met"/>
    <s v="Below Target"/>
    <s v="Below Target"/>
  </r>
  <r>
    <s v="OPS-100600"/>
    <x v="21"/>
    <s v="North West"/>
    <s v="Workplace Projects"/>
    <n v="0"/>
    <n v="19"/>
    <n v="19"/>
    <n v="19"/>
    <x v="5"/>
    <n v="0"/>
    <n v="0"/>
    <n v="1.5"/>
    <n v="0.97599999999999998"/>
    <n v="0.94899999999999995"/>
    <n v="4.5999999999999996"/>
    <n v="0.72299999999999998"/>
    <n v="1"/>
    <x v="2"/>
    <x v="3"/>
    <s v="North"/>
    <s v="Met"/>
    <s v="Met"/>
    <s v="Below Target"/>
    <s v="Met"/>
    <s v="Met"/>
  </r>
  <r>
    <s v="OPS-100601"/>
    <x v="21"/>
    <s v="Midlands"/>
    <s v="Workplace Services"/>
    <n v="0"/>
    <n v="46"/>
    <n v="46"/>
    <n v="44"/>
    <x v="1"/>
    <n v="0"/>
    <n v="0"/>
    <n v="1.9"/>
    <n v="0.99"/>
    <n v="0.98299999999999998"/>
    <n v="4.3"/>
    <n v="0.81399999999999995"/>
    <n v="0.95699999999999996"/>
    <x v="3"/>
    <x v="0"/>
    <s v="Central"/>
    <s v="Met"/>
    <s v="Met"/>
    <s v="Met"/>
    <s v="Met"/>
    <s v="Met"/>
  </r>
  <r>
    <s v="OPS-100602"/>
    <x v="21"/>
    <s v="Midlands"/>
    <s v="Facilities Response"/>
    <n v="242"/>
    <n v="35"/>
    <n v="277"/>
    <n v="33"/>
    <x v="221"/>
    <n v="0"/>
    <n v="0"/>
    <n v="8"/>
    <n v="0.6"/>
    <n v="0.97"/>
    <n v="2.5"/>
    <n v="0.78800000000000003"/>
    <n v="0.11899999999999999"/>
    <x v="3"/>
    <x v="1"/>
    <s v="Central"/>
    <s v="Below Target"/>
    <s v="Below Target"/>
    <s v="Met"/>
    <s v="Below Target"/>
    <s v="Below Target"/>
  </r>
  <r>
    <s v="OPS-100603"/>
    <x v="21"/>
    <s v="Midlands"/>
    <s v="Estates Support"/>
    <n v="86"/>
    <n v="35"/>
    <n v="121"/>
    <n v="37"/>
    <x v="95"/>
    <n v="1"/>
    <n v="0"/>
    <n v="8"/>
    <n v="0.6"/>
    <n v="0.95499999999999996"/>
    <n v="2.5"/>
    <n v="0.78800000000000003"/>
    <n v="0.30599999999999999"/>
    <x v="3"/>
    <x v="2"/>
    <s v="Central"/>
    <s v="Below Target"/>
    <s v="Below Target"/>
    <s v="Met"/>
    <s v="Below Target"/>
    <s v="Below Target"/>
  </r>
  <r>
    <s v="OPS-100604"/>
    <x v="21"/>
    <s v="Midlands"/>
    <s v="Workplace Projects"/>
    <n v="0"/>
    <n v="16"/>
    <n v="16"/>
    <n v="16"/>
    <x v="5"/>
    <n v="0"/>
    <n v="0"/>
    <n v="1.7"/>
    <n v="0.97899999999999998"/>
    <n v="0.97899999999999998"/>
    <n v="4.7"/>
    <n v="0.72"/>
    <n v="1"/>
    <x v="3"/>
    <x v="3"/>
    <s v="Central"/>
    <s v="Met"/>
    <s v="Met"/>
    <s v="Met"/>
    <s v="Met"/>
    <s v="Met"/>
  </r>
  <r>
    <s v="OPS-100605"/>
    <x v="21"/>
    <s v="South West"/>
    <s v="Workplace Services"/>
    <n v="339"/>
    <n v="45"/>
    <n v="384"/>
    <n v="25"/>
    <x v="222"/>
    <n v="0"/>
    <n v="0"/>
    <n v="8"/>
    <n v="0.6"/>
    <n v="0.98199999999999998"/>
    <n v="2.5"/>
    <n v="0.70299999999999996"/>
    <n v="6.5000000000000002E-2"/>
    <x v="4"/>
    <x v="0"/>
    <s v="South"/>
    <s v="Below Target"/>
    <s v="Below Target"/>
    <s v="Met"/>
    <s v="Below Target"/>
    <s v="Below Target"/>
  </r>
  <r>
    <s v="OPS-100606"/>
    <x v="21"/>
    <s v="South West"/>
    <s v="Facilities Response"/>
    <n v="0"/>
    <n v="59"/>
    <n v="59"/>
    <n v="46"/>
    <x v="24"/>
    <n v="1"/>
    <n v="0"/>
    <n v="2.2999999999999998"/>
    <n v="0.91300000000000003"/>
    <n v="0.97699999999999998"/>
    <n v="3.7"/>
    <n v="0.68899999999999995"/>
    <n v="0.78"/>
    <x v="4"/>
    <x v="1"/>
    <s v="South"/>
    <s v="Below Target"/>
    <s v="Below Target"/>
    <s v="Met"/>
    <s v="Met"/>
    <s v="Below Target"/>
  </r>
  <r>
    <s v="OPS-100607"/>
    <x v="21"/>
    <s v="South West"/>
    <s v="Estates Support"/>
    <n v="1"/>
    <n v="36"/>
    <n v="37"/>
    <n v="37"/>
    <x v="5"/>
    <n v="0"/>
    <n v="0"/>
    <n v="1.2"/>
    <n v="0.95299999999999996"/>
    <n v="0.98799999999999999"/>
    <n v="4.5999999999999996"/>
    <n v="0.64900000000000002"/>
    <n v="1"/>
    <x v="4"/>
    <x v="2"/>
    <s v="South"/>
    <s v="Met"/>
    <s v="Met"/>
    <s v="Met"/>
    <s v="Met"/>
    <s v="Met"/>
  </r>
  <r>
    <s v="OPS-100608"/>
    <x v="21"/>
    <s v="South West"/>
    <s v="Workplace Projects"/>
    <n v="7"/>
    <n v="26"/>
    <n v="33"/>
    <n v="33"/>
    <x v="5"/>
    <n v="0"/>
    <n v="0"/>
    <n v="1.2"/>
    <n v="0.997"/>
    <n v="0.95199999999999996"/>
    <n v="4.5999999999999996"/>
    <n v="0.67300000000000004"/>
    <n v="1"/>
    <x v="4"/>
    <x v="3"/>
    <s v="South"/>
    <s v="Met"/>
    <s v="Met"/>
    <s v="Met"/>
    <s v="Met"/>
    <s v="Met"/>
  </r>
  <r>
    <s v="OPS-100609"/>
    <x v="21"/>
    <s v="South East"/>
    <s v="Workplace Services"/>
    <n v="0"/>
    <n v="21"/>
    <n v="21"/>
    <n v="21"/>
    <x v="5"/>
    <n v="0"/>
    <n v="0"/>
    <n v="1.3"/>
    <n v="0.999"/>
    <n v="1"/>
    <n v="4.5"/>
    <n v="0.66900000000000004"/>
    <n v="1"/>
    <x v="5"/>
    <x v="0"/>
    <s v="South"/>
    <s v="Met"/>
    <s v="Met"/>
    <s v="Met"/>
    <s v="Met"/>
    <s v="Met"/>
  </r>
  <r>
    <s v="OPS-100610"/>
    <x v="21"/>
    <s v="South East"/>
    <s v="Facilities Response"/>
    <n v="596"/>
    <n v="47"/>
    <n v="643"/>
    <n v="20"/>
    <x v="223"/>
    <n v="0"/>
    <n v="0"/>
    <n v="8"/>
    <n v="0.6"/>
    <n v="0.98499999999999999"/>
    <n v="2.5"/>
    <n v="0.751"/>
    <n v="3.1E-2"/>
    <x v="5"/>
    <x v="1"/>
    <s v="South"/>
    <s v="Below Target"/>
    <s v="Below Target"/>
    <s v="Met"/>
    <s v="Below Target"/>
    <s v="Below Target"/>
  </r>
  <r>
    <s v="OPS-100611"/>
    <x v="21"/>
    <s v="South East"/>
    <s v="Estates Support"/>
    <n v="0"/>
    <n v="39"/>
    <n v="39"/>
    <n v="39"/>
    <x v="5"/>
    <n v="1"/>
    <n v="0"/>
    <n v="1.3"/>
    <n v="0.94299999999999995"/>
    <n v="0.998"/>
    <n v="4.5"/>
    <n v="0.69499999999999995"/>
    <n v="1"/>
    <x v="5"/>
    <x v="2"/>
    <s v="South"/>
    <s v="Met"/>
    <s v="Met"/>
    <s v="Met"/>
    <s v="Met"/>
    <s v="Met"/>
  </r>
  <r>
    <s v="OPS-100612"/>
    <x v="21"/>
    <s v="South East"/>
    <s v="Workplace Projects"/>
    <n v="235"/>
    <n v="52"/>
    <n v="287"/>
    <n v="25"/>
    <x v="224"/>
    <n v="0"/>
    <n v="0"/>
    <n v="8"/>
    <n v="0.6"/>
    <n v="0.97099999999999997"/>
    <n v="2.5"/>
    <n v="0.71899999999999997"/>
    <n v="8.6999999999999994E-2"/>
    <x v="5"/>
    <x v="3"/>
    <s v="South"/>
    <s v="Below Target"/>
    <s v="Below Target"/>
    <s v="Met"/>
    <s v="Below Target"/>
    <s v="Below Target"/>
  </r>
  <r>
    <s v="OPS-100613"/>
    <x v="21"/>
    <s v="Wales"/>
    <s v="Workplace Services"/>
    <n v="322"/>
    <n v="38"/>
    <n v="360"/>
    <n v="21"/>
    <x v="210"/>
    <n v="0"/>
    <n v="0"/>
    <n v="8"/>
    <n v="0.6"/>
    <n v="0.95199999999999996"/>
    <n v="2.5"/>
    <n v="0.77100000000000002"/>
    <n v="5.8000000000000003E-2"/>
    <x v="6"/>
    <x v="0"/>
    <s v="Wales"/>
    <s v="Below Target"/>
    <s v="Below Target"/>
    <s v="Met"/>
    <s v="Below Target"/>
    <s v="Below Target"/>
  </r>
  <r>
    <s v="OPS-100614"/>
    <x v="21"/>
    <s v="Wales"/>
    <s v="Facilities Response"/>
    <n v="265"/>
    <n v="38"/>
    <n v="303"/>
    <n v="31"/>
    <x v="225"/>
    <n v="0"/>
    <n v="0"/>
    <n v="8"/>
    <n v="0.6"/>
    <n v="0.96099999999999997"/>
    <n v="2.5"/>
    <n v="0.70599999999999996"/>
    <n v="0.10199999999999999"/>
    <x v="6"/>
    <x v="1"/>
    <s v="Wales"/>
    <s v="Below Target"/>
    <s v="Below Target"/>
    <s v="Met"/>
    <s v="Below Target"/>
    <s v="Below Target"/>
  </r>
  <r>
    <s v="OPS-100615"/>
    <x v="21"/>
    <s v="Wales"/>
    <s v="Estates Support"/>
    <n v="182"/>
    <n v="43"/>
    <n v="225"/>
    <n v="32"/>
    <x v="165"/>
    <n v="0"/>
    <n v="0"/>
    <n v="8"/>
    <n v="0.6"/>
    <n v="1"/>
    <n v="2.5"/>
    <n v="0.755"/>
    <n v="0.14199999999999999"/>
    <x v="6"/>
    <x v="2"/>
    <s v="Wales"/>
    <s v="Below Target"/>
    <s v="Below Target"/>
    <s v="Met"/>
    <s v="Below Target"/>
    <s v="Below Target"/>
  </r>
  <r>
    <s v="OPS-100616"/>
    <x v="21"/>
    <s v="Wales"/>
    <s v="Workplace Projects"/>
    <n v="0"/>
    <n v="38"/>
    <n v="38"/>
    <n v="38"/>
    <x v="5"/>
    <n v="0"/>
    <n v="0"/>
    <n v="1.9"/>
    <n v="0.97399999999999998"/>
    <n v="0.92700000000000005"/>
    <n v="4.4000000000000004"/>
    <n v="0.74"/>
    <n v="1"/>
    <x v="6"/>
    <x v="3"/>
    <s v="Wales"/>
    <s v="Met"/>
    <s v="Met"/>
    <s v="Below Target"/>
    <s v="Met"/>
    <s v="Met"/>
  </r>
  <r>
    <s v="OPS-100617"/>
    <x v="22"/>
    <s v="Scotland"/>
    <s v="Workplace Services"/>
    <n v="95"/>
    <n v="39"/>
    <n v="134"/>
    <n v="33"/>
    <x v="62"/>
    <n v="2"/>
    <n v="1"/>
    <n v="8"/>
    <n v="0.6"/>
    <n v="0.95299999999999996"/>
    <n v="2.5"/>
    <n v="0.70499999999999996"/>
    <n v="0.246"/>
    <x v="0"/>
    <x v="0"/>
    <s v="North"/>
    <s v="Below Target"/>
    <s v="Below Target"/>
    <s v="Met"/>
    <s v="Below Target"/>
    <s v="Below Target"/>
  </r>
  <r>
    <s v="OPS-100618"/>
    <x v="22"/>
    <s v="Scotland"/>
    <s v="Facilities Response"/>
    <n v="0"/>
    <n v="38"/>
    <n v="38"/>
    <n v="38"/>
    <x v="5"/>
    <n v="0"/>
    <n v="0"/>
    <n v="1"/>
    <n v="0.997"/>
    <n v="1"/>
    <n v="4.4000000000000004"/>
    <n v="0.71"/>
    <n v="1"/>
    <x v="0"/>
    <x v="1"/>
    <s v="North"/>
    <s v="Met"/>
    <s v="Met"/>
    <s v="Met"/>
    <s v="Met"/>
    <s v="Met"/>
  </r>
  <r>
    <s v="OPS-100619"/>
    <x v="22"/>
    <s v="Scotland"/>
    <s v="Estates Support"/>
    <n v="204"/>
    <n v="54"/>
    <n v="258"/>
    <n v="41"/>
    <x v="226"/>
    <n v="0"/>
    <n v="0"/>
    <n v="8"/>
    <n v="0.6"/>
    <n v="0.98"/>
    <n v="2.5"/>
    <n v="0.78600000000000003"/>
    <n v="0.159"/>
    <x v="0"/>
    <x v="2"/>
    <s v="North"/>
    <s v="Below Target"/>
    <s v="Below Target"/>
    <s v="Met"/>
    <s v="Below Target"/>
    <s v="Below Target"/>
  </r>
  <r>
    <s v="OPS-100620"/>
    <x v="22"/>
    <s v="Scotland"/>
    <s v="Workplace Projects"/>
    <n v="0"/>
    <n v="31"/>
    <n v="31"/>
    <n v="31"/>
    <x v="5"/>
    <n v="0"/>
    <n v="0"/>
    <n v="1.7"/>
    <n v="0.95399999999999996"/>
    <n v="1"/>
    <n v="4.7"/>
    <n v="0.77700000000000002"/>
    <n v="1"/>
    <x v="0"/>
    <x v="3"/>
    <s v="North"/>
    <s v="Met"/>
    <s v="Met"/>
    <s v="Met"/>
    <s v="Met"/>
    <s v="Met"/>
  </r>
  <r>
    <s v="OPS-100621"/>
    <x v="22"/>
    <s v="North East"/>
    <s v="Workplace Services"/>
    <n v="0"/>
    <n v="37"/>
    <n v="37"/>
    <n v="37"/>
    <x v="5"/>
    <n v="0"/>
    <n v="0"/>
    <n v="1.6"/>
    <m/>
    <n v="1"/>
    <n v="4.5"/>
    <n v="0.69199999999999995"/>
    <n v="1"/>
    <x v="1"/>
    <x v="0"/>
    <s v="North"/>
    <s v="Met"/>
    <s v="Below Target"/>
    <s v="Met"/>
    <s v="Met"/>
    <s v="Met"/>
  </r>
  <r>
    <s v="OPS-100622"/>
    <x v="22"/>
    <s v="North East"/>
    <s v="Facilities Response"/>
    <n v="11"/>
    <n v="47"/>
    <n v="58"/>
    <n v="53"/>
    <x v="46"/>
    <n v="0"/>
    <n v="0"/>
    <n v="2.7"/>
    <n v="0.93799999999999994"/>
    <n v="1"/>
    <n v="4.5999999999999996"/>
    <n v="0.70599999999999996"/>
    <n v="0.91400000000000003"/>
    <x v="1"/>
    <x v="1"/>
    <s v="North"/>
    <s v="Below Target"/>
    <s v="Met"/>
    <s v="Met"/>
    <s v="Met"/>
    <s v="Met"/>
  </r>
  <r>
    <s v="OPS-100623"/>
    <x v="22"/>
    <s v="North East"/>
    <s v="Estates Support"/>
    <n v="463"/>
    <n v="41"/>
    <n v="504"/>
    <n v="20"/>
    <x v="227"/>
    <n v="0"/>
    <n v="0"/>
    <n v="8"/>
    <n v="0.6"/>
    <n v="0.99199999999999999"/>
    <n v="2.5"/>
    <n v="0.70899999999999996"/>
    <n v="0.04"/>
    <x v="1"/>
    <x v="2"/>
    <s v="North"/>
    <s v="Below Target"/>
    <s v="Below Target"/>
    <s v="Met"/>
    <s v="Below Target"/>
    <s v="Below Target"/>
  </r>
  <r>
    <s v="OPS-100624"/>
    <x v="22"/>
    <s v="North East"/>
    <s v="Workplace Projects"/>
    <n v="24"/>
    <n v="27"/>
    <n v="51"/>
    <n v="30"/>
    <x v="38"/>
    <n v="0"/>
    <n v="0"/>
    <n v="2.9"/>
    <n v="0.82499999999999996"/>
    <n v="0.98"/>
    <n v="3.8"/>
    <n v="0.77400000000000002"/>
    <n v="0.58799999999999997"/>
    <x v="1"/>
    <x v="3"/>
    <s v="North"/>
    <s v="Below Target"/>
    <s v="Below Target"/>
    <s v="Met"/>
    <s v="Met"/>
    <s v="Below Target"/>
  </r>
  <r>
    <s v="OPS-100625"/>
    <x v="22"/>
    <s v="North West"/>
    <s v="Workplace Services"/>
    <n v="229"/>
    <n v="20"/>
    <n v="249"/>
    <n v="35"/>
    <x v="181"/>
    <n v="0"/>
    <n v="0"/>
    <n v="8"/>
    <n v="0.6"/>
    <n v="0.98"/>
    <n v="2.5"/>
    <n v="0.77900000000000003"/>
    <n v="0.14099999999999999"/>
    <x v="2"/>
    <x v="0"/>
    <s v="North"/>
    <s v="Below Target"/>
    <s v="Below Target"/>
    <s v="Met"/>
    <s v="Below Target"/>
    <s v="Below Target"/>
  </r>
  <r>
    <s v="OPS-100626"/>
    <x v="22"/>
    <s v="North West"/>
    <s v="Facilities Response"/>
    <n v="375"/>
    <n v="44"/>
    <n v="419"/>
    <n v="27"/>
    <x v="228"/>
    <n v="1"/>
    <n v="0"/>
    <n v="8"/>
    <n v="0.6"/>
    <n v="0.98499999999999999"/>
    <n v="2.5"/>
    <n v="0.78300000000000003"/>
    <n v="6.4000000000000001E-2"/>
    <x v="2"/>
    <x v="1"/>
    <s v="North"/>
    <s v="Below Target"/>
    <s v="Below Target"/>
    <s v="Met"/>
    <s v="Below Target"/>
    <s v="Below Target"/>
  </r>
  <r>
    <s v="OPS-100627"/>
    <x v="22"/>
    <s v="North West"/>
    <s v="Estates Support"/>
    <n v="497"/>
    <n v="51"/>
    <n v="548"/>
    <n v="18"/>
    <x v="229"/>
    <n v="1"/>
    <n v="0"/>
    <n v="8"/>
    <n v="0.6"/>
    <n v="0.98299999999999998"/>
    <n v="2.5"/>
    <n v="0.66700000000000004"/>
    <n v="3.3000000000000002E-2"/>
    <x v="2"/>
    <x v="2"/>
    <s v="North"/>
    <s v="Below Target"/>
    <s v="Below Target"/>
    <s v="Met"/>
    <s v="Below Target"/>
    <s v="Below Target"/>
  </r>
  <r>
    <s v="OPS-100628"/>
    <x v="22"/>
    <s v="North West"/>
    <s v="Workplace Projects"/>
    <n v="0"/>
    <n v="39"/>
    <n v="39"/>
    <n v="39"/>
    <x v="5"/>
    <n v="0"/>
    <n v="0"/>
    <n v="1.2"/>
    <n v="0.93200000000000005"/>
    <n v="0.99"/>
    <n v="4.9000000000000004"/>
    <n v="0.72299999999999998"/>
    <n v="1"/>
    <x v="2"/>
    <x v="3"/>
    <s v="North"/>
    <s v="Met"/>
    <s v="Met"/>
    <s v="Met"/>
    <s v="Met"/>
    <s v="Met"/>
  </r>
  <r>
    <s v="OPS-100629"/>
    <x v="22"/>
    <s v="Midlands"/>
    <s v="Workplace Services"/>
    <n v="2"/>
    <n v="45"/>
    <n v="47"/>
    <n v="45"/>
    <x v="1"/>
    <n v="0"/>
    <n v="0"/>
    <n v="1.5"/>
    <n v="0.97499999999999998"/>
    <n v="0.99299999999999999"/>
    <n v="4.3"/>
    <n v="0.81399999999999995"/>
    <n v="0.95699999999999996"/>
    <x v="3"/>
    <x v="0"/>
    <s v="Central"/>
    <s v="Met"/>
    <s v="Met"/>
    <s v="Met"/>
    <s v="Met"/>
    <s v="Met"/>
  </r>
  <r>
    <s v="OPS-100630"/>
    <x v="22"/>
    <s v="Midlands"/>
    <s v="Facilities Response"/>
    <n v="244"/>
    <n v="44"/>
    <n v="288"/>
    <n v="35"/>
    <x v="230"/>
    <n v="0"/>
    <n v="0"/>
    <n v="8"/>
    <n v="0.6"/>
    <n v="0.96399999999999997"/>
    <n v="2.5"/>
    <n v="0.78800000000000003"/>
    <n v="0.122"/>
    <x v="3"/>
    <x v="1"/>
    <s v="Central"/>
    <s v="Below Target"/>
    <s v="Below Target"/>
    <s v="Met"/>
    <s v="Below Target"/>
    <s v="Below Target"/>
  </r>
  <r>
    <s v="OPS-100631"/>
    <x v="22"/>
    <s v="Midlands"/>
    <s v="Estates Support"/>
    <n v="84"/>
    <n v="66"/>
    <n v="150"/>
    <n v="36"/>
    <x v="41"/>
    <n v="0"/>
    <n v="0"/>
    <n v="8"/>
    <n v="0.6"/>
    <n v="1"/>
    <n v="2.5"/>
    <n v="0.78800000000000003"/>
    <n v="0.24"/>
    <x v="3"/>
    <x v="2"/>
    <s v="Central"/>
    <s v="Below Target"/>
    <s v="Below Target"/>
    <s v="Met"/>
    <s v="Below Target"/>
    <s v="Below Target"/>
  </r>
  <r>
    <s v="OPS-100632"/>
    <x v="22"/>
    <s v="Midlands"/>
    <s v="Workplace Projects"/>
    <n v="0"/>
    <n v="34"/>
    <n v="34"/>
    <n v="34"/>
    <x v="5"/>
    <n v="0"/>
    <n v="0"/>
    <n v="1.8"/>
    <n v="0.997"/>
    <n v="0.999"/>
    <n v="4.7"/>
    <n v="0.72"/>
    <n v="1"/>
    <x v="3"/>
    <x v="3"/>
    <s v="Central"/>
    <s v="Met"/>
    <s v="Met"/>
    <s v="Met"/>
    <s v="Met"/>
    <s v="Met"/>
  </r>
  <r>
    <s v="OPS-100633"/>
    <x v="22"/>
    <s v="South West"/>
    <s v="Workplace Services"/>
    <n v="359"/>
    <n v="41"/>
    <n v="400"/>
    <n v="25"/>
    <x v="219"/>
    <n v="0"/>
    <n v="0"/>
    <n v="8"/>
    <n v="0.6"/>
    <n v="1"/>
    <n v="2.5"/>
    <n v="0.70299999999999996"/>
    <n v="6.2E-2"/>
    <x v="4"/>
    <x v="0"/>
    <s v="South"/>
    <s v="Below Target"/>
    <s v="Below Target"/>
    <s v="Met"/>
    <s v="Below Target"/>
    <s v="Below Target"/>
  </r>
  <r>
    <s v="OPS-100634"/>
    <x v="22"/>
    <s v="South West"/>
    <s v="Facilities Response"/>
    <n v="13"/>
    <n v="28"/>
    <n v="41"/>
    <n v="41"/>
    <x v="5"/>
    <n v="0"/>
    <n v="0"/>
    <n v="1.2"/>
    <n v="0.94199999999999995"/>
    <n v="0.99099999999999999"/>
    <n v="4.8"/>
    <n v="0.68899999999999995"/>
    <n v="1"/>
    <x v="4"/>
    <x v="1"/>
    <s v="South"/>
    <s v="Met"/>
    <s v="Met"/>
    <s v="Met"/>
    <s v="Met"/>
    <s v="Met"/>
  </r>
  <r>
    <s v="OPS-100635"/>
    <x v="22"/>
    <s v="South West"/>
    <s v="Estates Support"/>
    <n v="0"/>
    <n v="38"/>
    <n v="38"/>
    <n v="38"/>
    <x v="5"/>
    <n v="0"/>
    <n v="0"/>
    <n v="1.8"/>
    <n v="0.98099999999999998"/>
    <n v="0.97699999999999998"/>
    <n v="4.7"/>
    <n v="0.64900000000000002"/>
    <n v="1"/>
    <x v="4"/>
    <x v="2"/>
    <s v="South"/>
    <s v="Met"/>
    <s v="Met"/>
    <s v="Met"/>
    <s v="Met"/>
    <s v="Met"/>
  </r>
  <r>
    <s v="OPS-100636"/>
    <x v="22"/>
    <s v="South West"/>
    <s v="Workplace Projects"/>
    <n v="0"/>
    <n v="34"/>
    <n v="34"/>
    <n v="34"/>
    <x v="5"/>
    <n v="0"/>
    <n v="0"/>
    <n v="2.1"/>
    <n v="0.96199999999999997"/>
    <n v="0.97899999999999998"/>
    <n v="4.9000000000000004"/>
    <n v="0.67300000000000004"/>
    <n v="1"/>
    <x v="4"/>
    <x v="3"/>
    <s v="South"/>
    <s v="Met"/>
    <s v="Met"/>
    <s v="Met"/>
    <s v="Met"/>
    <s v="Met"/>
  </r>
  <r>
    <s v="OPS-100637"/>
    <x v="22"/>
    <s v="South East"/>
    <s v="Workplace Services"/>
    <n v="0"/>
    <n v="53"/>
    <n v="53"/>
    <n v="52"/>
    <x v="3"/>
    <n v="1"/>
    <n v="0"/>
    <n v="1.7"/>
    <n v="0.92200000000000004"/>
    <n v="0.97"/>
    <n v="4.5"/>
    <n v="0.66900000000000004"/>
    <n v="0.98099999999999998"/>
    <x v="5"/>
    <x v="0"/>
    <s v="South"/>
    <s v="Met"/>
    <s v="Met"/>
    <s v="Met"/>
    <s v="Met"/>
    <s v="Met"/>
  </r>
  <r>
    <s v="OPS-100638"/>
    <x v="22"/>
    <s v="South East"/>
    <s v="Facilities Response"/>
    <n v="623"/>
    <n v="47"/>
    <n v="670"/>
    <n v="17"/>
    <x v="231"/>
    <n v="0"/>
    <n v="0"/>
    <n v="8"/>
    <n v="0.6"/>
    <n v="0.997"/>
    <n v="2.5"/>
    <n v="0.751"/>
    <n v="2.5000000000000001E-2"/>
    <x v="5"/>
    <x v="1"/>
    <s v="South"/>
    <s v="Below Target"/>
    <s v="Below Target"/>
    <s v="Met"/>
    <s v="Below Target"/>
    <s v="Below Target"/>
  </r>
  <r>
    <s v="OPS-100639"/>
    <x v="22"/>
    <s v="South East"/>
    <s v="Estates Support"/>
    <n v="0"/>
    <n v="65"/>
    <n v="65"/>
    <n v="45"/>
    <x v="73"/>
    <n v="0"/>
    <n v="0"/>
    <n v="3.2"/>
    <n v="0.86299999999999999"/>
    <n v="1"/>
    <n v="4.0999999999999996"/>
    <n v="0.69499999999999995"/>
    <n v="0.69199999999999995"/>
    <x v="5"/>
    <x v="2"/>
    <s v="South"/>
    <s v="Below Target"/>
    <s v="Below Target"/>
    <s v="Met"/>
    <s v="Below Target"/>
    <s v="Below Target"/>
  </r>
  <r>
    <s v="OPS-100640"/>
    <x v="22"/>
    <s v="South East"/>
    <s v="Workplace Projects"/>
    <n v="262"/>
    <n v="27"/>
    <n v="289"/>
    <n v="23"/>
    <x v="232"/>
    <n v="0"/>
    <n v="0"/>
    <n v="8"/>
    <n v="0.6"/>
    <n v="0.95899999999999996"/>
    <n v="2.5"/>
    <n v="0.71899999999999997"/>
    <n v="0.08"/>
    <x v="5"/>
    <x v="3"/>
    <s v="South"/>
    <s v="Below Target"/>
    <s v="Below Target"/>
    <s v="Met"/>
    <s v="Below Target"/>
    <s v="Below Target"/>
  </r>
  <r>
    <s v="OPS-100641"/>
    <x v="22"/>
    <s v="Wales"/>
    <s v="Workplace Services"/>
    <n v="339"/>
    <n v="35"/>
    <n v="374"/>
    <n v="27"/>
    <x v="233"/>
    <n v="0"/>
    <n v="0"/>
    <n v="8"/>
    <n v="0.6"/>
    <n v="0.99099999999999999"/>
    <n v="2.5"/>
    <n v="0.77100000000000002"/>
    <n v="7.1999999999999995E-2"/>
    <x v="6"/>
    <x v="0"/>
    <s v="Wales"/>
    <s v="Below Target"/>
    <s v="Below Target"/>
    <s v="Met"/>
    <s v="Below Target"/>
    <s v="Below Target"/>
  </r>
  <r>
    <s v="OPS-100642"/>
    <x v="22"/>
    <s v="Wales"/>
    <s v="Facilities Response"/>
    <n v="272"/>
    <n v="46"/>
    <n v="318"/>
    <n v="27"/>
    <x v="234"/>
    <n v="0"/>
    <n v="0"/>
    <n v="8"/>
    <n v="0.6"/>
    <n v="0.96599999999999997"/>
    <n v="2.5"/>
    <n v="0.70599999999999996"/>
    <n v="8.5000000000000006E-2"/>
    <x v="6"/>
    <x v="1"/>
    <s v="Wales"/>
    <s v="Below Target"/>
    <s v="Below Target"/>
    <s v="Met"/>
    <s v="Below Target"/>
    <s v="Below Target"/>
  </r>
  <r>
    <s v="OPS-100643"/>
    <x v="22"/>
    <s v="Wales"/>
    <s v="Estates Support"/>
    <n v="193"/>
    <n v="34"/>
    <n v="227"/>
    <n v="30"/>
    <x v="235"/>
    <n v="0"/>
    <n v="0"/>
    <n v="8"/>
    <n v="0.6"/>
    <n v="0.97799999999999998"/>
    <n v="2.5"/>
    <n v="0.755"/>
    <n v="0.13200000000000001"/>
    <x v="6"/>
    <x v="2"/>
    <s v="Wales"/>
    <s v="Below Target"/>
    <s v="Below Target"/>
    <s v="Met"/>
    <s v="Below Target"/>
    <s v="Below Target"/>
  </r>
  <r>
    <s v="OPS-100644"/>
    <x v="22"/>
    <s v="Wales"/>
    <s v="Workplace Projects"/>
    <n v="0"/>
    <n v="30"/>
    <n v="30"/>
    <n v="30"/>
    <x v="5"/>
    <n v="0"/>
    <n v="0"/>
    <n v="2"/>
    <n v="0.90700000000000003"/>
    <n v="0.99399999999999999"/>
    <n v="4.5"/>
    <n v="0.74"/>
    <n v="1"/>
    <x v="6"/>
    <x v="3"/>
    <s v="Wales"/>
    <s v="Met"/>
    <s v="Below Target"/>
    <s v="Met"/>
    <s v="Met"/>
    <s v="Met"/>
  </r>
  <r>
    <s v="OPS-100645"/>
    <x v="23"/>
    <s v="Scotland"/>
    <s v="Workplace Services"/>
    <n v="101"/>
    <n v="45"/>
    <n v="146"/>
    <n v="39"/>
    <x v="236"/>
    <n v="0"/>
    <n v="0"/>
    <n v="8"/>
    <n v="0.6"/>
    <n v="0.96399999999999997"/>
    <n v="2.5"/>
    <n v="0.70499999999999996"/>
    <n v="0.26700000000000002"/>
    <x v="0"/>
    <x v="0"/>
    <s v="North"/>
    <s v="Below Target"/>
    <s v="Below Target"/>
    <s v="Met"/>
    <s v="Below Target"/>
    <s v="Below Target"/>
  </r>
  <r>
    <s v="OPS-100646"/>
    <x v="23"/>
    <s v="Scotland"/>
    <s v="Facilities Response"/>
    <n v="0"/>
    <n v="42"/>
    <n v="42"/>
    <n v="42"/>
    <x v="5"/>
    <n v="0"/>
    <n v="0"/>
    <n v="1.5"/>
    <n v="0.99199999999999999"/>
    <n v="0.995"/>
    <n v="4.4000000000000004"/>
    <n v="0.71"/>
    <n v="1"/>
    <x v="0"/>
    <x v="1"/>
    <s v="North"/>
    <s v="Met"/>
    <s v="Met"/>
    <s v="Met"/>
    <s v="Met"/>
    <s v="Met"/>
  </r>
  <r>
    <s v="OPS-100647"/>
    <x v="23"/>
    <s v="Scotland"/>
    <s v="Estates Support"/>
    <n v="217"/>
    <n v="36"/>
    <n v="253"/>
    <n v="38"/>
    <x v="237"/>
    <n v="0"/>
    <n v="0"/>
    <n v="8"/>
    <n v="0.6"/>
    <n v="0.97499999999999998"/>
    <n v="2.5"/>
    <n v="0.78600000000000003"/>
    <n v="0.15"/>
    <x v="0"/>
    <x v="2"/>
    <s v="North"/>
    <s v="Below Target"/>
    <s v="Below Target"/>
    <s v="Met"/>
    <s v="Below Target"/>
    <s v="Below Target"/>
  </r>
  <r>
    <s v="OPS-100648"/>
    <x v="23"/>
    <s v="Scotland"/>
    <s v="Workplace Projects"/>
    <n v="0"/>
    <n v="33"/>
    <n v="33"/>
    <n v="33"/>
    <x v="5"/>
    <n v="0"/>
    <n v="0"/>
    <n v="1.6"/>
    <n v="1"/>
    <n v="0.98799999999999999"/>
    <n v="4.5"/>
    <n v="0.77700000000000002"/>
    <n v="1"/>
    <x v="0"/>
    <x v="3"/>
    <s v="North"/>
    <s v="Met"/>
    <s v="Met"/>
    <s v="Met"/>
    <s v="Met"/>
    <s v="Met"/>
  </r>
  <r>
    <s v="OPS-100649"/>
    <x v="23"/>
    <s v="North East"/>
    <s v="Workplace Services"/>
    <n v="0"/>
    <n v="37"/>
    <n v="37"/>
    <n v="37"/>
    <x v="5"/>
    <n v="0"/>
    <n v="0"/>
    <n v="1.5"/>
    <n v="0.97499999999999998"/>
    <n v="0.98299999999999998"/>
    <n v="5"/>
    <n v="0.69199999999999995"/>
    <n v="1"/>
    <x v="1"/>
    <x v="0"/>
    <s v="North"/>
    <s v="Met"/>
    <s v="Met"/>
    <s v="Met"/>
    <s v="Met"/>
    <s v="Met"/>
  </r>
  <r>
    <s v="OPS-100650"/>
    <x v="23"/>
    <s v="North East"/>
    <s v="Facilities Response"/>
    <n v="5"/>
    <n v="36"/>
    <n v="41"/>
    <n v="41"/>
    <x v="5"/>
    <n v="0"/>
    <n v="0"/>
    <n v="1.7"/>
    <n v="0.94899999999999995"/>
    <n v="0.98199999999999998"/>
    <n v="4.5999999999999996"/>
    <n v="0.70599999999999996"/>
    <n v="1"/>
    <x v="1"/>
    <x v="1"/>
    <s v="North"/>
    <s v="Met"/>
    <s v="Met"/>
    <s v="Met"/>
    <s v="Met"/>
    <s v="Met"/>
  </r>
  <r>
    <s v="OPS-100651"/>
    <x v="23"/>
    <s v="North East"/>
    <s v="Estates Support"/>
    <n v="484"/>
    <n v="51"/>
    <n v="535"/>
    <n v="19"/>
    <x v="173"/>
    <n v="0"/>
    <n v="0"/>
    <n v="8"/>
    <n v="0.6"/>
    <n v="0.98199999999999998"/>
    <n v="2.5"/>
    <n v="0.70899999999999996"/>
    <n v="3.5999999999999997E-2"/>
    <x v="1"/>
    <x v="2"/>
    <s v="North"/>
    <s v="Below Target"/>
    <s v="Below Target"/>
    <s v="Met"/>
    <s v="Below Target"/>
    <s v="Below Target"/>
  </r>
  <r>
    <s v="OPS-100652"/>
    <x v="23"/>
    <s v="North East"/>
    <s v="Workplace Projects"/>
    <n v="21"/>
    <n v="32"/>
    <n v="53"/>
    <n v="29"/>
    <x v="175"/>
    <n v="0"/>
    <n v="0"/>
    <n v="3.5"/>
    <n v="0.85899999999999999"/>
    <n v="0.96799999999999997"/>
    <n v="3.5"/>
    <n v="0.77400000000000002"/>
    <n v="0.54700000000000004"/>
    <x v="1"/>
    <x v="3"/>
    <s v="North"/>
    <s v="Below Target"/>
    <s v="Below Target"/>
    <s v="Met"/>
    <s v="Below Target"/>
    <s v="Below Target"/>
  </r>
  <r>
    <s v="OPS-100653"/>
    <x v="23"/>
    <s v="North West"/>
    <s v="Workplace Services"/>
    <n v="214"/>
    <n v="51"/>
    <n v="265"/>
    <n v="36"/>
    <x v="218"/>
    <n v="0"/>
    <n v="0"/>
    <n v="8"/>
    <n v="0.6"/>
    <n v="1"/>
    <n v="2.5"/>
    <n v="0.77900000000000003"/>
    <n v="0.13600000000000001"/>
    <x v="2"/>
    <x v="0"/>
    <s v="North"/>
    <s v="Below Target"/>
    <s v="Below Target"/>
    <s v="Met"/>
    <s v="Below Target"/>
    <s v="Below Target"/>
  </r>
  <r>
    <s v="OPS-100654"/>
    <x v="23"/>
    <s v="North West"/>
    <s v="Facilities Response"/>
    <n v="392"/>
    <n v="36"/>
    <n v="428"/>
    <n v="28"/>
    <x v="238"/>
    <n v="0"/>
    <n v="0"/>
    <n v="8"/>
    <n v="0.6"/>
    <n v="0.97699999999999998"/>
    <n v="2.5"/>
    <n v="0.78300000000000003"/>
    <n v="6.5000000000000002E-2"/>
    <x v="2"/>
    <x v="1"/>
    <s v="North"/>
    <s v="Below Target"/>
    <s v="Below Target"/>
    <s v="Met"/>
    <s v="Below Target"/>
    <s v="Below Target"/>
  </r>
  <r>
    <s v="OPS-100655"/>
    <x v="23"/>
    <s v="North West"/>
    <s v="Estates Support"/>
    <n v="530"/>
    <n v="48"/>
    <n v="578"/>
    <n v="16"/>
    <x v="239"/>
    <n v="0"/>
    <n v="0"/>
    <n v="8"/>
    <n v="0.6"/>
    <n v="0.99199999999999999"/>
    <n v="2.5"/>
    <n v="0.66700000000000004"/>
    <n v="2.8000000000000001E-2"/>
    <x v="2"/>
    <x v="2"/>
    <s v="North"/>
    <s v="Below Target"/>
    <s v="Below Target"/>
    <s v="Met"/>
    <s v="Below Target"/>
    <s v="Below Target"/>
  </r>
  <r>
    <s v="OPS-100656"/>
    <x v="23"/>
    <s v="North West"/>
    <s v="Workplace Projects"/>
    <n v="0"/>
    <n v="25"/>
    <n v="25"/>
    <n v="25"/>
    <x v="5"/>
    <n v="0"/>
    <n v="0"/>
    <n v="1.7"/>
    <n v="0.98399999999999999"/>
    <n v="0.98799999999999999"/>
    <n v="4.5"/>
    <n v="0.72299999999999998"/>
    <n v="1"/>
    <x v="2"/>
    <x v="3"/>
    <s v="North"/>
    <s v="Met"/>
    <s v="Met"/>
    <s v="Met"/>
    <s v="Met"/>
    <s v="Met"/>
  </r>
  <r>
    <s v="OPS-100657"/>
    <x v="23"/>
    <s v="Midlands"/>
    <s v="Workplace Services"/>
    <n v="2"/>
    <n v="40"/>
    <n v="42"/>
    <n v="42"/>
    <x v="5"/>
    <n v="0"/>
    <n v="0"/>
    <n v="1.8"/>
    <n v="1"/>
    <n v="0.96499999999999997"/>
    <n v="4.4000000000000004"/>
    <n v="0.81399999999999995"/>
    <n v="1"/>
    <x v="3"/>
    <x v="0"/>
    <s v="Central"/>
    <s v="Met"/>
    <s v="Met"/>
    <s v="Met"/>
    <s v="Met"/>
    <s v="Met"/>
  </r>
  <r>
    <s v="OPS-100658"/>
    <x v="23"/>
    <s v="Midlands"/>
    <s v="Facilities Response"/>
    <n v="253"/>
    <n v="52"/>
    <n v="305"/>
    <n v="26"/>
    <x v="240"/>
    <n v="1"/>
    <n v="0"/>
    <n v="8"/>
    <n v="0.6"/>
    <n v="0.997"/>
    <n v="2.5"/>
    <n v="0.78800000000000003"/>
    <n v="8.5000000000000006E-2"/>
    <x v="3"/>
    <x v="1"/>
    <s v="Central"/>
    <s v="Below Target"/>
    <s v="Below Target"/>
    <s v="Met"/>
    <s v="Below Target"/>
    <s v="Below Target"/>
  </r>
  <r>
    <s v="OPS-100659"/>
    <x v="23"/>
    <s v="Midlands"/>
    <s v="Estates Support"/>
    <n v="114"/>
    <n v="43"/>
    <n v="157"/>
    <n v="32"/>
    <x v="241"/>
    <n v="0"/>
    <n v="0"/>
    <n v="8"/>
    <n v="0.6"/>
    <n v="0.98799999999999999"/>
    <n v="2.5"/>
    <n v="0.78800000000000003"/>
    <n v="0.20399999999999999"/>
    <x v="3"/>
    <x v="2"/>
    <s v="Central"/>
    <s v="Below Target"/>
    <s v="Below Target"/>
    <s v="Met"/>
    <s v="Below Target"/>
    <s v="Below Target"/>
  </r>
  <r>
    <s v="OPS-100660"/>
    <x v="23"/>
    <s v="Midlands"/>
    <s v="Workplace Projects"/>
    <n v="0"/>
    <n v="40"/>
    <n v="40"/>
    <n v="37"/>
    <x v="10"/>
    <n v="0"/>
    <n v="0"/>
    <n v="1.9"/>
    <n v="0.94299999999999995"/>
    <n v="0.95799999999999996"/>
    <n v="4.4000000000000004"/>
    <n v="0.72"/>
    <n v="0.92500000000000004"/>
    <x v="3"/>
    <x v="3"/>
    <s v="Central"/>
    <s v="Below Target"/>
    <s v="Met"/>
    <s v="Met"/>
    <s v="Met"/>
    <s v="Met"/>
  </r>
  <r>
    <s v="OPS-100661"/>
    <x v="23"/>
    <s v="South West"/>
    <s v="Workplace Services"/>
    <n v="375"/>
    <n v="32"/>
    <n v="407"/>
    <n v="30"/>
    <x v="242"/>
    <n v="0"/>
    <n v="0"/>
    <n v="8"/>
    <n v="0.6"/>
    <n v="1"/>
    <n v="2.5"/>
    <n v="0.70299999999999996"/>
    <n v="7.3999999999999996E-2"/>
    <x v="4"/>
    <x v="0"/>
    <s v="South"/>
    <s v="Below Target"/>
    <s v="Below Target"/>
    <s v="Met"/>
    <s v="Below Target"/>
    <s v="Below Target"/>
  </r>
  <r>
    <s v="OPS-100662"/>
    <x v="23"/>
    <s v="South West"/>
    <s v="Facilities Response"/>
    <n v="0"/>
    <n v="32"/>
    <n v="32"/>
    <n v="32"/>
    <x v="5"/>
    <n v="0"/>
    <n v="0"/>
    <n v="0.9"/>
    <n v="0.96699999999999997"/>
    <n v="1"/>
    <n v="4.8"/>
    <n v="0.68899999999999995"/>
    <n v="1"/>
    <x v="4"/>
    <x v="1"/>
    <s v="South"/>
    <s v="Met"/>
    <s v="Met"/>
    <s v="Met"/>
    <s v="Met"/>
    <s v="Met"/>
  </r>
  <r>
    <s v="OPS-100663"/>
    <x v="23"/>
    <s v="South West"/>
    <s v="Estates Support"/>
    <n v="0"/>
    <n v="34"/>
    <n v="34"/>
    <n v="34"/>
    <x v="5"/>
    <n v="0"/>
    <n v="0"/>
    <n v="1.6"/>
    <n v="0.98899999999999999"/>
    <n v="0.96299999999999997"/>
    <n v="4.5"/>
    <n v="0.64900000000000002"/>
    <n v="1"/>
    <x v="4"/>
    <x v="2"/>
    <s v="South"/>
    <s v="Met"/>
    <s v="Met"/>
    <s v="Met"/>
    <s v="Met"/>
    <s v="Met"/>
  </r>
  <r>
    <s v="OPS-100664"/>
    <x v="23"/>
    <s v="South West"/>
    <s v="Workplace Projects"/>
    <n v="0"/>
    <n v="34"/>
    <n v="34"/>
    <n v="34"/>
    <x v="5"/>
    <n v="0"/>
    <n v="0"/>
    <n v="1.2"/>
    <n v="0.99199999999999999"/>
    <n v="1"/>
    <n v="4.5999999999999996"/>
    <n v="0.67300000000000004"/>
    <n v="1"/>
    <x v="4"/>
    <x v="3"/>
    <s v="South"/>
    <s v="Met"/>
    <s v="Met"/>
    <s v="Met"/>
    <s v="Met"/>
    <s v="Met"/>
  </r>
  <r>
    <s v="OPS-100665"/>
    <x v="23"/>
    <s v="South East"/>
    <s v="Workplace Services"/>
    <n v="1"/>
    <n v="71"/>
    <n v="72"/>
    <n v="58"/>
    <x v="64"/>
    <n v="0"/>
    <n v="0"/>
    <n v="2.5"/>
    <n v="0.92"/>
    <n v="0.99099999999999999"/>
    <n v="4.2"/>
    <n v="0.66900000000000004"/>
    <n v="0.80600000000000005"/>
    <x v="5"/>
    <x v="0"/>
    <s v="South"/>
    <s v="Below Target"/>
    <s v="Met"/>
    <s v="Met"/>
    <s v="Met"/>
    <s v="Below Target"/>
  </r>
  <r>
    <s v="OPS-100666"/>
    <x v="23"/>
    <s v="South East"/>
    <s v="Facilities Response"/>
    <n v="653"/>
    <n v="35"/>
    <n v="688"/>
    <n v="22"/>
    <x v="243"/>
    <n v="0"/>
    <n v="0"/>
    <n v="8"/>
    <n v="0.6"/>
    <n v="0.96599999999999997"/>
    <n v="2.5"/>
    <n v="0.751"/>
    <n v="3.2000000000000001E-2"/>
    <x v="5"/>
    <x v="1"/>
    <s v="South"/>
    <s v="Below Target"/>
    <s v="Below Target"/>
    <s v="Met"/>
    <s v="Below Target"/>
    <s v="Below Target"/>
  </r>
  <r>
    <s v="OPS-100667"/>
    <x v="23"/>
    <s v="South East"/>
    <s v="Estates Support"/>
    <n v="20"/>
    <n v="38"/>
    <n v="58"/>
    <n v="58"/>
    <x v="5"/>
    <n v="0"/>
    <n v="0"/>
    <n v="1.7"/>
    <n v="1"/>
    <n v="0.97799999999999998"/>
    <n v="4.8"/>
    <n v="0.69499999999999995"/>
    <n v="1"/>
    <x v="5"/>
    <x v="2"/>
    <s v="South"/>
    <s v="Met"/>
    <s v="Met"/>
    <s v="Met"/>
    <s v="Met"/>
    <s v="Met"/>
  </r>
  <r>
    <s v="OPS-100668"/>
    <x v="23"/>
    <s v="South East"/>
    <s v="Workplace Projects"/>
    <n v="266"/>
    <n v="24"/>
    <n v="290"/>
    <n v="23"/>
    <x v="244"/>
    <n v="0"/>
    <n v="0"/>
    <n v="8"/>
    <n v="0.6"/>
    <n v="0.99099999999999999"/>
    <n v="2.5"/>
    <n v="0.71899999999999997"/>
    <n v="7.9000000000000001E-2"/>
    <x v="5"/>
    <x v="3"/>
    <s v="South"/>
    <s v="Below Target"/>
    <s v="Below Target"/>
    <s v="Met"/>
    <s v="Below Target"/>
    <s v="Below Target"/>
  </r>
  <r>
    <s v="OPS-100669"/>
    <x v="23"/>
    <s v="Wales"/>
    <s v="Workplace Services"/>
    <n v="347"/>
    <n v="54"/>
    <n v="401"/>
    <n v="26"/>
    <x v="219"/>
    <n v="0"/>
    <n v="0"/>
    <n v="8"/>
    <n v="0.6"/>
    <n v="0.98199999999999998"/>
    <n v="2.5"/>
    <n v="0.77100000000000002"/>
    <n v="6.5000000000000002E-2"/>
    <x v="6"/>
    <x v="0"/>
    <s v="Wales"/>
    <s v="Below Target"/>
    <s v="Below Target"/>
    <s v="Met"/>
    <s v="Below Target"/>
    <s v="Below Target"/>
  </r>
  <r>
    <s v="OPS-100670"/>
    <x v="23"/>
    <s v="Wales"/>
    <s v="Facilities Response"/>
    <n v="291"/>
    <n v="35"/>
    <n v="326"/>
    <n v="28"/>
    <x v="245"/>
    <n v="0"/>
    <n v="0"/>
    <n v="8"/>
    <n v="0.6"/>
    <n v="0.97599999999999998"/>
    <n v="2.5"/>
    <n v="0.70599999999999996"/>
    <n v="8.5999999999999993E-2"/>
    <x v="6"/>
    <x v="1"/>
    <s v="Wales"/>
    <s v="Below Target"/>
    <s v="Below Target"/>
    <s v="Met"/>
    <s v="Below Target"/>
    <s v="Below Target"/>
  </r>
  <r>
    <s v="OPS-100671"/>
    <x v="23"/>
    <s v="Wales"/>
    <s v="Estates Support"/>
    <n v="197"/>
    <n v="34"/>
    <n v="231"/>
    <n v="29"/>
    <x v="189"/>
    <n v="1"/>
    <n v="1"/>
    <n v="8"/>
    <n v="0.6"/>
    <n v="0.95"/>
    <n v="2.5"/>
    <n v="0.755"/>
    <n v="0.126"/>
    <x v="6"/>
    <x v="2"/>
    <s v="Wales"/>
    <s v="Below Target"/>
    <s v="Below Target"/>
    <s v="Met"/>
    <s v="Below Target"/>
    <s v="Below Target"/>
  </r>
  <r>
    <s v="OPS-100672"/>
    <x v="23"/>
    <s v="Wales"/>
    <s v="Workplace Projects"/>
    <n v="0"/>
    <n v="30"/>
    <n v="30"/>
    <n v="30"/>
    <x v="5"/>
    <n v="0"/>
    <n v="0"/>
    <n v="1.5"/>
    <n v="0.94099999999999995"/>
    <n v="0.99299999999999999"/>
    <n v="4.5"/>
    <n v="0.74"/>
    <n v="1"/>
    <x v="6"/>
    <x v="3"/>
    <s v="Wales"/>
    <s v="Met"/>
    <s v="Met"/>
    <s v="Met"/>
    <s v="Met"/>
    <s v="Met"/>
  </r>
  <r>
    <s v="OPS-100673"/>
    <x v="24"/>
    <s v="Scotland"/>
    <s v="Workplace Services"/>
    <n v="107"/>
    <n v="52"/>
    <n v="159"/>
    <n v="39"/>
    <x v="246"/>
    <n v="0"/>
    <n v="0"/>
    <n v="8"/>
    <n v="0.6"/>
    <n v="0.96399999999999997"/>
    <n v="2.5"/>
    <n v="0.81299999999999994"/>
    <n v="0.245"/>
    <x v="0"/>
    <x v="0"/>
    <s v="North"/>
    <s v="Below Target"/>
    <s v="Below Target"/>
    <s v="Met"/>
    <s v="Below Target"/>
    <s v="Below Target"/>
  </r>
  <r>
    <s v="OPS-100674"/>
    <x v="24"/>
    <s v="Scotland"/>
    <s v="Facilities Response"/>
    <n v="0"/>
    <n v="53"/>
    <n v="53"/>
    <n v="53"/>
    <x v="5"/>
    <n v="0"/>
    <n v="0"/>
    <n v="1.5"/>
    <n v="0.98699999999999999"/>
    <n v="0.95899999999999996"/>
    <n v="4.3"/>
    <n v="0.66500000000000004"/>
    <n v="1"/>
    <x v="0"/>
    <x v="1"/>
    <s v="North"/>
    <s v="Met"/>
    <s v="Met"/>
    <s v="Met"/>
    <s v="Met"/>
    <s v="Met"/>
  </r>
  <r>
    <s v="OPS-100675"/>
    <x v="24"/>
    <s v="Scotland"/>
    <s v="Estates Support"/>
    <n v="215"/>
    <n v="22"/>
    <n v="237"/>
    <n v="38"/>
    <x v="247"/>
    <n v="0"/>
    <n v="0"/>
    <n v="8"/>
    <n v="0.6"/>
    <n v="0.97499999999999998"/>
    <n v="2.5"/>
    <n v="0.7"/>
    <n v="0.16"/>
    <x v="0"/>
    <x v="2"/>
    <s v="North"/>
    <s v="Below Target"/>
    <s v="Below Target"/>
    <s v="Met"/>
    <s v="Below Target"/>
    <s v="Below Target"/>
  </r>
  <r>
    <s v="OPS-100676"/>
    <x v="24"/>
    <s v="Scotland"/>
    <s v="Workplace Projects"/>
    <n v="0"/>
    <n v="13"/>
    <n v="13"/>
    <n v="13"/>
    <x v="5"/>
    <n v="0"/>
    <n v="0"/>
    <n v="0.7"/>
    <n v="0.95899999999999996"/>
    <n v="0.98199999999999998"/>
    <n v="4.4000000000000004"/>
    <n v="0.69499999999999995"/>
    <n v="1"/>
    <x v="0"/>
    <x v="3"/>
    <s v="North"/>
    <s v="Met"/>
    <s v="Met"/>
    <s v="Met"/>
    <s v="Met"/>
    <s v="Met"/>
  </r>
  <r>
    <s v="OPS-100677"/>
    <x v="24"/>
    <s v="North East"/>
    <s v="Workplace Services"/>
    <n v="0"/>
    <n v="37"/>
    <n v="37"/>
    <n v="37"/>
    <x v="5"/>
    <n v="0"/>
    <n v="0"/>
    <n v="1.8"/>
    <n v="0.92600000000000005"/>
    <n v="1"/>
    <n v="4.3"/>
    <n v="0.79400000000000004"/>
    <n v="1"/>
    <x v="1"/>
    <x v="0"/>
    <s v="North"/>
    <s v="Met"/>
    <s v="Met"/>
    <s v="Met"/>
    <s v="Met"/>
    <s v="Met"/>
  </r>
  <r>
    <s v="OPS-100678"/>
    <x v="24"/>
    <s v="North East"/>
    <s v="Facilities Response"/>
    <n v="0"/>
    <n v="40"/>
    <n v="40"/>
    <n v="40"/>
    <x v="5"/>
    <n v="0"/>
    <n v="0"/>
    <n v="1.8"/>
    <n v="0.98399999999999999"/>
    <n v="0.96199999999999997"/>
    <n v="4.3"/>
    <n v="0.626"/>
    <n v="1"/>
    <x v="1"/>
    <x v="1"/>
    <s v="North"/>
    <s v="Met"/>
    <s v="Met"/>
    <s v="Met"/>
    <s v="Met"/>
    <s v="Met"/>
  </r>
  <r>
    <s v="OPS-100679"/>
    <x v="24"/>
    <s v="North East"/>
    <s v="Estates Support"/>
    <n v="516"/>
    <n v="36"/>
    <n v="552"/>
    <n v="28"/>
    <x v="248"/>
    <n v="0"/>
    <n v="0"/>
    <n v="8"/>
    <n v="0.6"/>
    <n v="0.96599999999999997"/>
    <n v="2.5"/>
    <n v="0.755"/>
    <n v="5.0999999999999997E-2"/>
    <x v="1"/>
    <x v="2"/>
    <s v="North"/>
    <s v="Below Target"/>
    <s v="Below Target"/>
    <s v="Met"/>
    <s v="Below Target"/>
    <s v="Below Target"/>
  </r>
  <r>
    <s v="OPS-100680"/>
    <x v="24"/>
    <s v="North East"/>
    <s v="Workplace Projects"/>
    <n v="24"/>
    <n v="32"/>
    <n v="56"/>
    <n v="27"/>
    <x v="168"/>
    <n v="0"/>
    <n v="0"/>
    <n v="2.9"/>
    <n v="0.81499999999999995"/>
    <n v="0.99299999999999999"/>
    <n v="3.6"/>
    <n v="0.81100000000000005"/>
    <n v="0.48199999999999998"/>
    <x v="1"/>
    <x v="3"/>
    <s v="North"/>
    <s v="Below Target"/>
    <s v="Below Target"/>
    <s v="Met"/>
    <s v="Met"/>
    <s v="Below Target"/>
  </r>
  <r>
    <s v="OPS-100681"/>
    <x v="24"/>
    <s v="North West"/>
    <s v="Workplace Services"/>
    <n v="229"/>
    <n v="50"/>
    <n v="279"/>
    <n v="31"/>
    <x v="111"/>
    <n v="0"/>
    <n v="0"/>
    <n v="8"/>
    <n v="0.6"/>
    <n v="0.94399999999999995"/>
    <n v="2.5"/>
    <n v="0.76200000000000001"/>
    <n v="0.111"/>
    <x v="2"/>
    <x v="0"/>
    <s v="North"/>
    <s v="Below Target"/>
    <s v="Below Target"/>
    <s v="Below Target"/>
    <s v="Below Target"/>
    <s v="Below Target"/>
  </r>
  <r>
    <s v="OPS-100682"/>
    <x v="24"/>
    <s v="North West"/>
    <s v="Facilities Response"/>
    <n v="400"/>
    <n v="63"/>
    <n v="463"/>
    <n v="20"/>
    <x v="196"/>
    <n v="0"/>
    <n v="0"/>
    <n v="8"/>
    <n v="0.6"/>
    <n v="0.95399999999999996"/>
    <n v="2.5"/>
    <n v="0.65500000000000003"/>
    <n v="4.2999999999999997E-2"/>
    <x v="2"/>
    <x v="1"/>
    <s v="North"/>
    <s v="Below Target"/>
    <s v="Below Target"/>
    <s v="Met"/>
    <s v="Below Target"/>
    <s v="Below Target"/>
  </r>
  <r>
    <s v="OPS-100683"/>
    <x v="24"/>
    <s v="North West"/>
    <s v="Estates Support"/>
    <n v="562"/>
    <n v="47"/>
    <n v="609"/>
    <n v="25"/>
    <x v="249"/>
    <n v="0"/>
    <n v="0"/>
    <n v="8"/>
    <n v="0.6"/>
    <n v="0.996"/>
    <n v="2.5"/>
    <n v="0.67200000000000004"/>
    <n v="4.1000000000000002E-2"/>
    <x v="2"/>
    <x v="2"/>
    <s v="North"/>
    <s v="Below Target"/>
    <s v="Below Target"/>
    <s v="Met"/>
    <s v="Below Target"/>
    <s v="Below Target"/>
  </r>
  <r>
    <s v="OPS-100684"/>
    <x v="24"/>
    <s v="North West"/>
    <s v="Workplace Projects"/>
    <n v="0"/>
    <n v="34"/>
    <n v="34"/>
    <n v="34"/>
    <x v="5"/>
    <n v="0"/>
    <n v="0"/>
    <n v="1.8"/>
    <n v="0.97699999999999998"/>
    <n v="0.97899999999999998"/>
    <n v="4.3"/>
    <n v="0.68200000000000005"/>
    <n v="1"/>
    <x v="2"/>
    <x v="3"/>
    <s v="North"/>
    <s v="Met"/>
    <s v="Met"/>
    <s v="Met"/>
    <s v="Met"/>
    <s v="Met"/>
  </r>
  <r>
    <s v="OPS-100685"/>
    <x v="24"/>
    <s v="Midlands"/>
    <s v="Workplace Services"/>
    <n v="0"/>
    <n v="41"/>
    <n v="41"/>
    <n v="41"/>
    <x v="5"/>
    <n v="0"/>
    <n v="0"/>
    <n v="1.9"/>
    <n v="0.98099999999999998"/>
    <n v="0.97"/>
    <n v="4.2"/>
    <n v="0.78400000000000003"/>
    <n v="1"/>
    <x v="3"/>
    <x v="0"/>
    <s v="Central"/>
    <s v="Met"/>
    <s v="Met"/>
    <s v="Met"/>
    <s v="Met"/>
    <s v="Met"/>
  </r>
  <r>
    <s v="OPS-100686"/>
    <x v="24"/>
    <s v="Midlands"/>
    <s v="Facilities Response"/>
    <n v="279"/>
    <n v="76"/>
    <n v="355"/>
    <n v="29"/>
    <x v="250"/>
    <n v="0"/>
    <n v="0"/>
    <n v="8"/>
    <n v="0.6"/>
    <n v="1"/>
    <n v="2.5"/>
    <n v="0.70399999999999996"/>
    <n v="8.2000000000000003E-2"/>
    <x v="3"/>
    <x v="1"/>
    <s v="Central"/>
    <s v="Below Target"/>
    <s v="Below Target"/>
    <s v="Met"/>
    <s v="Below Target"/>
    <s v="Below Target"/>
  </r>
  <r>
    <s v="OPS-100687"/>
    <x v="24"/>
    <s v="Midlands"/>
    <s v="Estates Support"/>
    <n v="125"/>
    <n v="26"/>
    <n v="151"/>
    <n v="37"/>
    <x v="41"/>
    <n v="0"/>
    <n v="0"/>
    <n v="8"/>
    <n v="0.6"/>
    <n v="0.97199999999999998"/>
    <n v="2.5"/>
    <n v="0.72899999999999998"/>
    <n v="0.245"/>
    <x v="3"/>
    <x v="2"/>
    <s v="Central"/>
    <s v="Below Target"/>
    <s v="Below Target"/>
    <s v="Met"/>
    <s v="Below Target"/>
    <s v="Below Target"/>
  </r>
  <r>
    <s v="OPS-100688"/>
    <x v="24"/>
    <s v="Midlands"/>
    <s v="Workplace Projects"/>
    <n v="3"/>
    <n v="36"/>
    <n v="39"/>
    <n v="39"/>
    <x v="5"/>
    <n v="0"/>
    <n v="0"/>
    <n v="2.1"/>
    <n v="0.99099999999999999"/>
    <n v="1"/>
    <n v="4.5999999999999996"/>
    <n v="0.747"/>
    <n v="1"/>
    <x v="3"/>
    <x v="3"/>
    <s v="Central"/>
    <s v="Met"/>
    <s v="Met"/>
    <s v="Met"/>
    <s v="Met"/>
    <s v="Met"/>
  </r>
  <r>
    <s v="OPS-100689"/>
    <x v="24"/>
    <s v="South West"/>
    <s v="Workplace Services"/>
    <n v="377"/>
    <n v="57"/>
    <n v="434"/>
    <n v="28"/>
    <x v="178"/>
    <n v="0"/>
    <n v="0"/>
    <n v="8"/>
    <n v="0.6"/>
    <n v="0.96899999999999997"/>
    <n v="2.5"/>
    <n v="0.78400000000000003"/>
    <n v="6.5000000000000002E-2"/>
    <x v="4"/>
    <x v="0"/>
    <s v="South"/>
    <s v="Below Target"/>
    <s v="Below Target"/>
    <s v="Met"/>
    <s v="Below Target"/>
    <s v="Below Target"/>
  </r>
  <r>
    <s v="OPS-100690"/>
    <x v="24"/>
    <s v="South West"/>
    <s v="Facilities Response"/>
    <n v="0"/>
    <n v="51"/>
    <n v="51"/>
    <n v="51"/>
    <x v="5"/>
    <n v="0"/>
    <n v="0"/>
    <n v="1.5"/>
    <n v="0.94899999999999995"/>
    <n v="1"/>
    <n v="4.5999999999999996"/>
    <n v="0.70799999999999996"/>
    <n v="1"/>
    <x v="4"/>
    <x v="1"/>
    <s v="South"/>
    <s v="Met"/>
    <s v="Met"/>
    <s v="Met"/>
    <s v="Met"/>
    <s v="Met"/>
  </r>
  <r>
    <s v="OPS-100691"/>
    <x v="24"/>
    <s v="South West"/>
    <s v="Estates Support"/>
    <n v="0"/>
    <n v="48"/>
    <n v="48"/>
    <n v="48"/>
    <x v="5"/>
    <n v="0"/>
    <n v="0"/>
    <n v="1.7"/>
    <n v="0.96499999999999997"/>
    <n v="1"/>
    <n v="4.5999999999999996"/>
    <n v="0.80100000000000005"/>
    <n v="1"/>
    <x v="4"/>
    <x v="2"/>
    <s v="South"/>
    <s v="Met"/>
    <s v="Met"/>
    <s v="Met"/>
    <s v="Met"/>
    <s v="Met"/>
  </r>
  <r>
    <s v="OPS-100692"/>
    <x v="24"/>
    <s v="South West"/>
    <s v="Workplace Projects"/>
    <n v="0"/>
    <n v="34"/>
    <n v="34"/>
    <n v="34"/>
    <x v="5"/>
    <n v="0"/>
    <n v="0"/>
    <n v="1.7"/>
    <n v="0.96499999999999997"/>
    <n v="0.97499999999999998"/>
    <n v="4.5"/>
    <n v="0.75"/>
    <n v="1"/>
    <x v="4"/>
    <x v="3"/>
    <s v="South"/>
    <s v="Met"/>
    <s v="Met"/>
    <s v="Met"/>
    <s v="Met"/>
    <s v="Met"/>
  </r>
  <r>
    <s v="OPS-100693"/>
    <x v="24"/>
    <s v="South East"/>
    <s v="Workplace Services"/>
    <n v="14"/>
    <n v="42"/>
    <n v="56"/>
    <n v="55"/>
    <x v="3"/>
    <n v="0"/>
    <n v="0"/>
    <n v="1.4"/>
    <n v="0.98599999999999999"/>
    <n v="0.98599999999999999"/>
    <n v="4.5"/>
    <n v="0.82"/>
    <n v="0.98199999999999998"/>
    <x v="5"/>
    <x v="0"/>
    <s v="South"/>
    <s v="Met"/>
    <s v="Met"/>
    <s v="Met"/>
    <s v="Met"/>
    <s v="Met"/>
  </r>
  <r>
    <s v="OPS-100694"/>
    <x v="24"/>
    <s v="South East"/>
    <s v="Facilities Response"/>
    <n v="666"/>
    <n v="56"/>
    <n v="722"/>
    <n v="25"/>
    <x v="251"/>
    <n v="0"/>
    <n v="0"/>
    <n v="8"/>
    <n v="0.6"/>
    <n v="0.98199999999999998"/>
    <n v="2.5"/>
    <n v="0.82499999999999996"/>
    <n v="3.5000000000000003E-2"/>
    <x v="5"/>
    <x v="1"/>
    <s v="South"/>
    <s v="Below Target"/>
    <s v="Below Target"/>
    <s v="Met"/>
    <s v="Below Target"/>
    <s v="Below Target"/>
  </r>
  <r>
    <s v="OPS-100695"/>
    <x v="24"/>
    <s v="South East"/>
    <s v="Estates Support"/>
    <n v="0"/>
    <n v="72"/>
    <n v="72"/>
    <n v="52"/>
    <x v="73"/>
    <n v="2"/>
    <n v="1"/>
    <n v="3.9"/>
    <n v="0.69499999999999995"/>
    <n v="0.96499999999999997"/>
    <n v="3.6"/>
    <n v="0.75900000000000001"/>
    <n v="0.72199999999999998"/>
    <x v="5"/>
    <x v="2"/>
    <s v="South"/>
    <s v="Below Target"/>
    <s v="Below Target"/>
    <s v="Met"/>
    <s v="Below Target"/>
    <s v="Below Target"/>
  </r>
  <r>
    <s v="OPS-100696"/>
    <x v="24"/>
    <s v="South East"/>
    <s v="Workplace Projects"/>
    <n v="267"/>
    <n v="33"/>
    <n v="300"/>
    <n v="30"/>
    <x v="252"/>
    <n v="0"/>
    <n v="0"/>
    <n v="8"/>
    <n v="0.6"/>
    <n v="0.98"/>
    <n v="2.5"/>
    <n v="0.751"/>
    <n v="0.1"/>
    <x v="5"/>
    <x v="3"/>
    <s v="South"/>
    <s v="Below Target"/>
    <s v="Below Target"/>
    <s v="Met"/>
    <s v="Below Target"/>
    <s v="Below Target"/>
  </r>
  <r>
    <s v="OPS-100697"/>
    <x v="24"/>
    <s v="Wales"/>
    <s v="Workplace Services"/>
    <n v="375"/>
    <n v="27"/>
    <n v="402"/>
    <n v="23"/>
    <x v="253"/>
    <n v="1"/>
    <n v="0"/>
    <n v="8"/>
    <n v="0.6"/>
    <n v="0.99399999999999999"/>
    <n v="2.5"/>
    <n v="0.65700000000000003"/>
    <n v="5.7000000000000002E-2"/>
    <x v="6"/>
    <x v="0"/>
    <s v="Wales"/>
    <s v="Below Target"/>
    <s v="Below Target"/>
    <s v="Met"/>
    <s v="Below Target"/>
    <s v="Below Target"/>
  </r>
  <r>
    <s v="OPS-100698"/>
    <x v="24"/>
    <s v="Wales"/>
    <s v="Facilities Response"/>
    <n v="298"/>
    <n v="45"/>
    <n v="343"/>
    <n v="25"/>
    <x v="254"/>
    <n v="0"/>
    <n v="0"/>
    <n v="8"/>
    <n v="0.6"/>
    <n v="0.98899999999999999"/>
    <n v="2.5"/>
    <n v="0.755"/>
    <n v="7.2999999999999995E-2"/>
    <x v="6"/>
    <x v="1"/>
    <s v="Wales"/>
    <s v="Below Target"/>
    <s v="Below Target"/>
    <s v="Met"/>
    <s v="Below Target"/>
    <s v="Below Target"/>
  </r>
  <r>
    <s v="OPS-100699"/>
    <x v="24"/>
    <s v="Wales"/>
    <s v="Estates Support"/>
    <n v="202"/>
    <n v="46"/>
    <n v="248"/>
    <n v="28"/>
    <x v="255"/>
    <n v="0"/>
    <n v="0"/>
    <n v="8"/>
    <n v="0.6"/>
    <n v="0.97199999999999998"/>
    <n v="2.5"/>
    <n v="0.74"/>
    <n v="0.113"/>
    <x v="6"/>
    <x v="2"/>
    <s v="Wales"/>
    <s v="Below Target"/>
    <s v="Below Target"/>
    <s v="Met"/>
    <s v="Below Target"/>
    <s v="Below Target"/>
  </r>
  <r>
    <s v="OPS-100700"/>
    <x v="24"/>
    <s v="Wales"/>
    <s v="Workplace Projects"/>
    <n v="0"/>
    <n v="11"/>
    <n v="11"/>
    <n v="11"/>
    <x v="5"/>
    <n v="0"/>
    <n v="0"/>
    <n v="1.4"/>
    <n v="0.96399999999999997"/>
    <n v="0.97199999999999998"/>
    <n v="4.7"/>
    <n v="0.64900000000000002"/>
    <n v="1"/>
    <x v="6"/>
    <x v="3"/>
    <s v="Wales"/>
    <s v="Met"/>
    <s v="Met"/>
    <s v="Met"/>
    <s v="Met"/>
    <s v="Met"/>
  </r>
  <r>
    <s v="OPS-100701"/>
    <x v="25"/>
    <s v="Scotland"/>
    <s v="Workplace Services"/>
    <n v="120"/>
    <n v="36"/>
    <n v="156"/>
    <n v="42"/>
    <x v="41"/>
    <n v="0"/>
    <n v="0"/>
    <n v="8"/>
    <n v="0.6"/>
    <n v="0.97099999999999997"/>
    <n v="2.5"/>
    <n v="0.81299999999999994"/>
    <n v="0.26900000000000002"/>
    <x v="0"/>
    <x v="0"/>
    <s v="North"/>
    <s v="Below Target"/>
    <s v="Below Target"/>
    <s v="Met"/>
    <s v="Below Target"/>
    <s v="Below Target"/>
  </r>
  <r>
    <s v="OPS-100702"/>
    <x v="25"/>
    <s v="Scotland"/>
    <s v="Facilities Response"/>
    <n v="0"/>
    <n v="52"/>
    <n v="52"/>
    <n v="50"/>
    <x v="1"/>
    <n v="1"/>
    <n v="0"/>
    <n v="2.4"/>
    <n v="0.96299999999999997"/>
    <n v="1"/>
    <n v="4.7"/>
    <n v="0.66500000000000004"/>
    <n v="0.96199999999999997"/>
    <x v="0"/>
    <x v="1"/>
    <s v="North"/>
    <s v="Met"/>
    <s v="Met"/>
    <s v="Met"/>
    <s v="Met"/>
    <s v="Met"/>
  </r>
  <r>
    <s v="OPS-100703"/>
    <x v="25"/>
    <s v="Scotland"/>
    <s v="Estates Support"/>
    <n v="199"/>
    <n v="42"/>
    <n v="241"/>
    <n v="40"/>
    <x v="256"/>
    <n v="0"/>
    <n v="0"/>
    <n v="8"/>
    <n v="0.6"/>
    <n v="0.97099999999999997"/>
    <n v="2.5"/>
    <n v="0.7"/>
    <n v="0.16600000000000001"/>
    <x v="0"/>
    <x v="2"/>
    <s v="North"/>
    <s v="Below Target"/>
    <s v="Below Target"/>
    <s v="Met"/>
    <s v="Below Target"/>
    <s v="Below Target"/>
  </r>
  <r>
    <s v="OPS-100704"/>
    <x v="25"/>
    <s v="Scotland"/>
    <s v="Workplace Projects"/>
    <n v="0"/>
    <n v="45"/>
    <n v="45"/>
    <n v="39"/>
    <x v="30"/>
    <n v="0"/>
    <n v="0"/>
    <n v="1.9"/>
    <n v="0.93200000000000005"/>
    <n v="0.98"/>
    <n v="4.5"/>
    <n v="0.69499999999999995"/>
    <n v="0.86699999999999999"/>
    <x v="0"/>
    <x v="3"/>
    <s v="North"/>
    <s v="Below Target"/>
    <s v="Met"/>
    <s v="Met"/>
    <s v="Met"/>
    <s v="Met"/>
  </r>
  <r>
    <s v="OPS-100705"/>
    <x v="25"/>
    <s v="North East"/>
    <s v="Workplace Services"/>
    <n v="0"/>
    <n v="35"/>
    <n v="35"/>
    <n v="35"/>
    <x v="5"/>
    <n v="0"/>
    <n v="0"/>
    <n v="0.7"/>
    <n v="0.995"/>
    <n v="1"/>
    <n v="4.7"/>
    <n v="0.79400000000000004"/>
    <n v="1"/>
    <x v="1"/>
    <x v="0"/>
    <s v="North"/>
    <s v="Met"/>
    <s v="Met"/>
    <s v="Met"/>
    <s v="Met"/>
    <s v="Met"/>
  </r>
  <r>
    <s v="OPS-100706"/>
    <x v="25"/>
    <s v="North East"/>
    <s v="Facilities Response"/>
    <n v="0"/>
    <n v="57"/>
    <n v="57"/>
    <n v="44"/>
    <x v="24"/>
    <n v="0"/>
    <n v="0"/>
    <n v="2.1"/>
    <n v="0.85599999999999998"/>
    <n v="0.99199999999999999"/>
    <n v="4.0999999999999996"/>
    <n v="0.626"/>
    <n v="0.77200000000000002"/>
    <x v="1"/>
    <x v="1"/>
    <s v="North"/>
    <s v="Below Target"/>
    <s v="Below Target"/>
    <s v="Met"/>
    <s v="Met"/>
    <s v="Below Target"/>
  </r>
  <r>
    <s v="OPS-100707"/>
    <x v="25"/>
    <s v="North East"/>
    <s v="Estates Support"/>
    <n v="524"/>
    <n v="41"/>
    <n v="565"/>
    <n v="26"/>
    <x v="257"/>
    <n v="0"/>
    <n v="0"/>
    <n v="8"/>
    <n v="0.6"/>
    <n v="0.99299999999999999"/>
    <n v="2.5"/>
    <n v="0.755"/>
    <n v="4.5999999999999999E-2"/>
    <x v="1"/>
    <x v="2"/>
    <s v="North"/>
    <s v="Below Target"/>
    <s v="Below Target"/>
    <s v="Met"/>
    <s v="Below Target"/>
    <s v="Below Target"/>
  </r>
  <r>
    <s v="OPS-100708"/>
    <x v="25"/>
    <s v="North East"/>
    <s v="Workplace Projects"/>
    <n v="29"/>
    <n v="27"/>
    <n v="56"/>
    <n v="26"/>
    <x v="0"/>
    <n v="0"/>
    <n v="0"/>
    <n v="3.5"/>
    <n v="0.77900000000000003"/>
    <n v="0.96899999999999997"/>
    <n v="3.5"/>
    <n v="0.81100000000000005"/>
    <n v="0.46400000000000002"/>
    <x v="1"/>
    <x v="3"/>
    <s v="North"/>
    <s v="Below Target"/>
    <s v="Below Target"/>
    <s v="Met"/>
    <s v="Below Target"/>
    <s v="Below Target"/>
  </r>
  <r>
    <s v="OPS-100709"/>
    <x v="25"/>
    <s v="North West"/>
    <s v="Workplace Services"/>
    <n v="248"/>
    <n v="35"/>
    <n v="283"/>
    <n v="29"/>
    <x v="258"/>
    <n v="0"/>
    <n v="0"/>
    <n v="8"/>
    <n v="0.6"/>
    <n v="1"/>
    <n v="2.5"/>
    <n v="0.76200000000000001"/>
    <n v="0.10199999999999999"/>
    <x v="2"/>
    <x v="0"/>
    <s v="North"/>
    <s v="Below Target"/>
    <s v="Below Target"/>
    <s v="Met"/>
    <s v="Below Target"/>
    <s v="Below Target"/>
  </r>
  <r>
    <s v="OPS-100710"/>
    <x v="25"/>
    <s v="North West"/>
    <s v="Facilities Response"/>
    <n v="443"/>
    <n v="43"/>
    <n v="486"/>
    <n v="22"/>
    <x v="259"/>
    <n v="0"/>
    <n v="0"/>
    <n v="8"/>
    <n v="0.6"/>
    <n v="0.999"/>
    <n v="2.5"/>
    <n v="0.65500000000000003"/>
    <n v="4.4999999999999998E-2"/>
    <x v="2"/>
    <x v="1"/>
    <s v="North"/>
    <s v="Below Target"/>
    <s v="Below Target"/>
    <s v="Met"/>
    <s v="Below Target"/>
    <s v="Below Target"/>
  </r>
  <r>
    <s v="OPS-100711"/>
    <x v="25"/>
    <s v="North West"/>
    <s v="Estates Support"/>
    <n v="584"/>
    <n v="47"/>
    <n v="631"/>
    <n v="21"/>
    <x v="260"/>
    <n v="0"/>
    <n v="0"/>
    <n v="8"/>
    <n v="0.6"/>
    <n v="0.999"/>
    <n v="2.5"/>
    <n v="0.67200000000000004"/>
    <n v="3.3000000000000002E-2"/>
    <x v="2"/>
    <x v="2"/>
    <s v="North"/>
    <s v="Below Target"/>
    <s v="Below Target"/>
    <s v="Met"/>
    <s v="Below Target"/>
    <s v="Below Target"/>
  </r>
  <r>
    <s v="OPS-100712"/>
    <x v="25"/>
    <s v="North West"/>
    <s v="Workplace Projects"/>
    <n v="0"/>
    <n v="31"/>
    <n v="31"/>
    <n v="31"/>
    <x v="5"/>
    <n v="0"/>
    <n v="0"/>
    <n v="1.4"/>
    <n v="0.98199999999999998"/>
    <n v="1"/>
    <n v="4.5999999999999996"/>
    <n v="0.68200000000000005"/>
    <n v="1"/>
    <x v="2"/>
    <x v="3"/>
    <s v="North"/>
    <s v="Met"/>
    <s v="Met"/>
    <s v="Met"/>
    <s v="Met"/>
    <s v="Met"/>
  </r>
  <r>
    <s v="OPS-100713"/>
    <x v="25"/>
    <s v="Midlands"/>
    <s v="Workplace Services"/>
    <n v="0"/>
    <n v="61"/>
    <n v="61"/>
    <n v="44"/>
    <x v="4"/>
    <n v="1"/>
    <n v="0"/>
    <n v="3.1"/>
    <n v="0.78400000000000003"/>
    <n v="0.97299999999999998"/>
    <n v="4"/>
    <n v="0.78400000000000003"/>
    <n v="0.72099999999999997"/>
    <x v="3"/>
    <x v="0"/>
    <s v="Central"/>
    <s v="Below Target"/>
    <s v="Below Target"/>
    <s v="Met"/>
    <s v="Below Target"/>
    <s v="Below Target"/>
  </r>
  <r>
    <s v="OPS-100714"/>
    <x v="25"/>
    <s v="Midlands"/>
    <s v="Facilities Response"/>
    <n v="326"/>
    <n v="53"/>
    <n v="379"/>
    <n v="37"/>
    <x v="138"/>
    <n v="0"/>
    <n v="0"/>
    <n v="8"/>
    <n v="0.6"/>
    <n v="0.98599999999999999"/>
    <n v="2.5"/>
    <n v="0.70399999999999996"/>
    <n v="9.8000000000000004E-2"/>
    <x v="3"/>
    <x v="1"/>
    <s v="Central"/>
    <s v="Below Target"/>
    <s v="Below Target"/>
    <s v="Met"/>
    <s v="Below Target"/>
    <s v="Below Target"/>
  </r>
  <r>
    <s v="OPS-100715"/>
    <x v="25"/>
    <s v="Midlands"/>
    <s v="Estates Support"/>
    <n v="114"/>
    <n v="45"/>
    <n v="159"/>
    <n v="28"/>
    <x v="261"/>
    <n v="0"/>
    <n v="0"/>
    <n v="8"/>
    <n v="0.6"/>
    <n v="0.996"/>
    <n v="2.5"/>
    <n v="0.72899999999999998"/>
    <n v="0.17599999999999999"/>
    <x v="3"/>
    <x v="2"/>
    <s v="Central"/>
    <s v="Below Target"/>
    <s v="Below Target"/>
    <s v="Met"/>
    <s v="Below Target"/>
    <s v="Below Target"/>
  </r>
  <r>
    <s v="OPS-100716"/>
    <x v="25"/>
    <s v="Midlands"/>
    <s v="Workplace Projects"/>
    <n v="0"/>
    <n v="28"/>
    <n v="28"/>
    <n v="28"/>
    <x v="5"/>
    <n v="0"/>
    <n v="0"/>
    <n v="1.1000000000000001"/>
    <n v="0.94699999999999995"/>
    <n v="0.97"/>
    <n v="4.5"/>
    <n v="0.747"/>
    <n v="1"/>
    <x v="3"/>
    <x v="3"/>
    <s v="Central"/>
    <s v="Met"/>
    <s v="Met"/>
    <s v="Met"/>
    <s v="Met"/>
    <s v="Met"/>
  </r>
  <r>
    <s v="OPS-100717"/>
    <x v="25"/>
    <s v="South West"/>
    <s v="Workplace Services"/>
    <n v="406"/>
    <n v="41"/>
    <n v="447"/>
    <n v="29"/>
    <x v="262"/>
    <n v="0"/>
    <n v="0"/>
    <n v="8"/>
    <n v="0.6"/>
    <n v="1"/>
    <n v="2.5"/>
    <n v="0.78400000000000003"/>
    <n v="6.5000000000000002E-2"/>
    <x v="4"/>
    <x v="0"/>
    <s v="South"/>
    <s v="Below Target"/>
    <s v="Below Target"/>
    <s v="Met"/>
    <s v="Below Target"/>
    <s v="Below Target"/>
  </r>
  <r>
    <s v="OPS-100718"/>
    <x v="25"/>
    <s v="South West"/>
    <s v="Facilities Response"/>
    <n v="0"/>
    <n v="30"/>
    <n v="30"/>
    <n v="30"/>
    <x v="5"/>
    <n v="0"/>
    <n v="0"/>
    <n v="1.5"/>
    <n v="0.98"/>
    <n v="1"/>
    <n v="4.7"/>
    <n v="0.70799999999999996"/>
    <n v="1"/>
    <x v="4"/>
    <x v="1"/>
    <s v="South"/>
    <s v="Met"/>
    <s v="Met"/>
    <s v="Met"/>
    <s v="Met"/>
    <s v="Met"/>
  </r>
  <r>
    <s v="OPS-100719"/>
    <x v="25"/>
    <s v="South West"/>
    <s v="Estates Support"/>
    <n v="0"/>
    <n v="46"/>
    <n v="46"/>
    <n v="46"/>
    <x v="5"/>
    <n v="0"/>
    <n v="0"/>
    <n v="1.3"/>
    <n v="0.94499999999999995"/>
    <n v="0.99199999999999999"/>
    <n v="4.9000000000000004"/>
    <n v="0.80100000000000005"/>
    <n v="1"/>
    <x v="4"/>
    <x v="2"/>
    <s v="South"/>
    <s v="Met"/>
    <s v="Met"/>
    <s v="Met"/>
    <s v="Met"/>
    <s v="Met"/>
  </r>
  <r>
    <s v="OPS-100720"/>
    <x v="25"/>
    <s v="South West"/>
    <s v="Workplace Projects"/>
    <n v="0"/>
    <n v="33"/>
    <n v="33"/>
    <n v="33"/>
    <x v="5"/>
    <n v="0"/>
    <n v="0"/>
    <n v="1.6"/>
    <n v="0.94799999999999995"/>
    <n v="0.96599999999999997"/>
    <n v="4.5"/>
    <n v="0.75"/>
    <n v="1"/>
    <x v="4"/>
    <x v="3"/>
    <s v="South"/>
    <s v="Met"/>
    <s v="Met"/>
    <s v="Met"/>
    <s v="Met"/>
    <s v="Met"/>
  </r>
  <r>
    <s v="OPS-100721"/>
    <x v="25"/>
    <s v="South East"/>
    <s v="Workplace Services"/>
    <n v="1"/>
    <n v="35"/>
    <n v="36"/>
    <n v="36"/>
    <x v="5"/>
    <n v="0"/>
    <n v="0"/>
    <n v="1.2"/>
    <n v="0.92800000000000005"/>
    <n v="0.99299999999999999"/>
    <n v="4.5999999999999996"/>
    <n v="0.82"/>
    <n v="1"/>
    <x v="5"/>
    <x v="0"/>
    <s v="South"/>
    <s v="Met"/>
    <s v="Met"/>
    <s v="Met"/>
    <s v="Met"/>
    <s v="Met"/>
  </r>
  <r>
    <s v="OPS-100722"/>
    <x v="25"/>
    <s v="South East"/>
    <s v="Facilities Response"/>
    <n v="697"/>
    <n v="61"/>
    <n v="758"/>
    <n v="24"/>
    <x v="263"/>
    <n v="0"/>
    <n v="0"/>
    <n v="8"/>
    <n v="0.6"/>
    <n v="0.99299999999999999"/>
    <n v="2.5"/>
    <n v="0.82499999999999996"/>
    <n v="3.2000000000000001E-2"/>
    <x v="5"/>
    <x v="1"/>
    <s v="South"/>
    <s v="Below Target"/>
    <s v="Below Target"/>
    <s v="Met"/>
    <s v="Below Target"/>
    <s v="Below Target"/>
  </r>
  <r>
    <s v="OPS-100723"/>
    <x v="25"/>
    <s v="South East"/>
    <s v="Estates Support"/>
    <n v="20"/>
    <n v="57"/>
    <n v="77"/>
    <n v="58"/>
    <x v="11"/>
    <n v="0"/>
    <n v="0"/>
    <n v="2.7"/>
    <n v="0.86899999999999999"/>
    <n v="0.98299999999999998"/>
    <n v="3.6"/>
    <n v="0.75900000000000001"/>
    <n v="0.753"/>
    <x v="5"/>
    <x v="2"/>
    <s v="South"/>
    <s v="Below Target"/>
    <s v="Below Target"/>
    <s v="Met"/>
    <s v="Met"/>
    <s v="Below Target"/>
  </r>
  <r>
    <s v="OPS-100724"/>
    <x v="25"/>
    <s v="South East"/>
    <s v="Workplace Projects"/>
    <n v="270"/>
    <n v="35"/>
    <n v="305"/>
    <n v="28"/>
    <x v="131"/>
    <n v="0"/>
    <n v="0"/>
    <n v="8"/>
    <n v="0.6"/>
    <n v="0.97799999999999998"/>
    <n v="2.5"/>
    <n v="0.751"/>
    <n v="9.1999999999999998E-2"/>
    <x v="5"/>
    <x v="3"/>
    <s v="South"/>
    <s v="Below Target"/>
    <s v="Below Target"/>
    <s v="Met"/>
    <s v="Below Target"/>
    <s v="Below Target"/>
  </r>
  <r>
    <s v="OPS-100725"/>
    <x v="25"/>
    <s v="Wales"/>
    <s v="Workplace Services"/>
    <n v="379"/>
    <n v="29"/>
    <n v="408"/>
    <n v="29"/>
    <x v="253"/>
    <n v="0"/>
    <n v="0"/>
    <n v="8"/>
    <n v="0.6"/>
    <n v="0.96899999999999997"/>
    <n v="2.5"/>
    <n v="0.65700000000000003"/>
    <n v="7.0999999999999994E-2"/>
    <x v="6"/>
    <x v="0"/>
    <s v="Wales"/>
    <s v="Below Target"/>
    <s v="Below Target"/>
    <s v="Met"/>
    <s v="Below Target"/>
    <s v="Below Target"/>
  </r>
  <r>
    <s v="OPS-100726"/>
    <x v="25"/>
    <s v="Wales"/>
    <s v="Facilities Response"/>
    <n v="318"/>
    <n v="43"/>
    <n v="361"/>
    <n v="21"/>
    <x v="264"/>
    <n v="0"/>
    <n v="0"/>
    <n v="8"/>
    <n v="0.6"/>
    <n v="0.97399999999999998"/>
    <n v="2.5"/>
    <n v="0.755"/>
    <n v="5.8000000000000003E-2"/>
    <x v="6"/>
    <x v="1"/>
    <s v="Wales"/>
    <s v="Below Target"/>
    <s v="Below Target"/>
    <s v="Met"/>
    <s v="Below Target"/>
    <s v="Below Target"/>
  </r>
  <r>
    <s v="OPS-100727"/>
    <x v="25"/>
    <s v="Wales"/>
    <s v="Estates Support"/>
    <n v="220"/>
    <n v="48"/>
    <n v="268"/>
    <n v="24"/>
    <x v="221"/>
    <n v="0"/>
    <n v="0"/>
    <n v="8"/>
    <n v="0.6"/>
    <n v="0.97299999999999998"/>
    <n v="2.5"/>
    <n v="0.74"/>
    <n v="0.09"/>
    <x v="6"/>
    <x v="2"/>
    <s v="Wales"/>
    <s v="Below Target"/>
    <s v="Below Target"/>
    <s v="Met"/>
    <s v="Below Target"/>
    <s v="Below Target"/>
  </r>
  <r>
    <s v="OPS-100728"/>
    <x v="25"/>
    <s v="Wales"/>
    <s v="Workplace Projects"/>
    <n v="0"/>
    <n v="34"/>
    <n v="34"/>
    <n v="34"/>
    <x v="5"/>
    <n v="0"/>
    <n v="0"/>
    <n v="1.2"/>
    <n v="0.95699999999999996"/>
    <n v="1"/>
    <n v="4.7"/>
    <n v="0.64900000000000002"/>
    <n v="1"/>
    <x v="6"/>
    <x v="3"/>
    <s v="Wales"/>
    <s v="Met"/>
    <s v="Met"/>
    <s v="Met"/>
    <s v="Met"/>
    <s v="Met"/>
  </r>
  <r>
    <s v="OPS-100729"/>
    <x v="26"/>
    <s v="Scotland"/>
    <s v="Workplace Services"/>
    <n v="114"/>
    <n v="62"/>
    <n v="176"/>
    <n v="44"/>
    <x v="265"/>
    <n v="0"/>
    <n v="0"/>
    <n v="8"/>
    <n v="0.6"/>
    <n v="0.98399999999999999"/>
    <n v="2.5"/>
    <n v="0.81299999999999994"/>
    <n v="0.25"/>
    <x v="0"/>
    <x v="0"/>
    <s v="North"/>
    <s v="Below Target"/>
    <s v="Below Target"/>
    <s v="Met"/>
    <s v="Below Target"/>
    <s v="Below Target"/>
  </r>
  <r>
    <s v="OPS-100730"/>
    <x v="26"/>
    <s v="Scotland"/>
    <s v="Facilities Response"/>
    <n v="2"/>
    <n v="62"/>
    <n v="64"/>
    <n v="48"/>
    <x v="32"/>
    <n v="0"/>
    <n v="0"/>
    <n v="2.9"/>
    <n v="0.88"/>
    <n v="0.97299999999999998"/>
    <n v="3.7"/>
    <n v="0.66500000000000004"/>
    <n v="0.75"/>
    <x v="0"/>
    <x v="1"/>
    <s v="North"/>
    <s v="Below Target"/>
    <s v="Below Target"/>
    <s v="Met"/>
    <s v="Met"/>
    <s v="Below Target"/>
  </r>
  <r>
    <s v="OPS-100731"/>
    <x v="26"/>
    <s v="Scotland"/>
    <s v="Estates Support"/>
    <n v="201"/>
    <n v="38"/>
    <n v="239"/>
    <n v="30"/>
    <x v="266"/>
    <n v="0"/>
    <n v="0"/>
    <n v="8"/>
    <n v="0.6"/>
    <n v="0.998"/>
    <n v="2.5"/>
    <n v="0.7"/>
    <n v="0.126"/>
    <x v="0"/>
    <x v="2"/>
    <s v="North"/>
    <s v="Below Target"/>
    <s v="Below Target"/>
    <s v="Met"/>
    <s v="Below Target"/>
    <s v="Below Target"/>
  </r>
  <r>
    <s v="OPS-100732"/>
    <x v="26"/>
    <s v="Scotland"/>
    <s v="Workplace Projects"/>
    <n v="6"/>
    <n v="36"/>
    <n v="42"/>
    <n v="42"/>
    <x v="5"/>
    <n v="0"/>
    <n v="0"/>
    <n v="1.8"/>
    <n v="0.98599999999999999"/>
    <n v="0.97"/>
    <n v="4.5"/>
    <n v="0.69499999999999995"/>
    <n v="1"/>
    <x v="0"/>
    <x v="3"/>
    <s v="North"/>
    <s v="Met"/>
    <s v="Met"/>
    <s v="Met"/>
    <s v="Met"/>
    <s v="Met"/>
  </r>
  <r>
    <s v="OPS-100733"/>
    <x v="26"/>
    <s v="North East"/>
    <s v="Workplace Services"/>
    <n v="0"/>
    <n v="46"/>
    <n v="46"/>
    <n v="46"/>
    <x v="5"/>
    <n v="0"/>
    <n v="0"/>
    <n v="1.4"/>
    <n v="1"/>
    <n v="1"/>
    <n v="4.5"/>
    <n v="0.79400000000000004"/>
    <n v="1"/>
    <x v="1"/>
    <x v="0"/>
    <s v="North"/>
    <s v="Met"/>
    <s v="Met"/>
    <s v="Met"/>
    <s v="Met"/>
    <s v="Met"/>
  </r>
  <r>
    <s v="OPS-100734"/>
    <x v="26"/>
    <s v="North East"/>
    <s v="Facilities Response"/>
    <n v="13"/>
    <n v="38"/>
    <n v="51"/>
    <n v="48"/>
    <x v="10"/>
    <n v="0"/>
    <n v="0"/>
    <n v="1.7"/>
    <n v="0.94899999999999995"/>
    <n v="0.96399999999999997"/>
    <n v="4.7"/>
    <n v="0.626"/>
    <n v="0.94099999999999995"/>
    <x v="1"/>
    <x v="1"/>
    <s v="North"/>
    <s v="Below Target"/>
    <s v="Met"/>
    <s v="Met"/>
    <s v="Met"/>
    <s v="Met"/>
  </r>
  <r>
    <s v="OPS-100735"/>
    <x v="26"/>
    <s v="North East"/>
    <s v="Estates Support"/>
    <n v="539"/>
    <n v="36"/>
    <n v="575"/>
    <n v="23"/>
    <x v="267"/>
    <n v="0"/>
    <n v="0"/>
    <n v="8"/>
    <n v="0.6"/>
    <n v="0.98699999999999999"/>
    <n v="2.5"/>
    <n v="0.755"/>
    <n v="0.04"/>
    <x v="1"/>
    <x v="2"/>
    <s v="North"/>
    <s v="Below Target"/>
    <s v="Below Target"/>
    <s v="Met"/>
    <s v="Below Target"/>
    <s v="Below Target"/>
  </r>
  <r>
    <s v="OPS-100736"/>
    <x v="26"/>
    <s v="North East"/>
    <s v="Workplace Projects"/>
    <n v="30"/>
    <n v="32"/>
    <n v="62"/>
    <n v="31"/>
    <x v="28"/>
    <n v="0"/>
    <n v="0"/>
    <n v="3.5"/>
    <n v="0.77500000000000002"/>
    <n v="0.98099999999999998"/>
    <n v="3.9"/>
    <n v="0.81100000000000005"/>
    <n v="0.5"/>
    <x v="1"/>
    <x v="3"/>
    <s v="North"/>
    <s v="Below Target"/>
    <s v="Below Target"/>
    <s v="Met"/>
    <s v="Below Target"/>
    <s v="Below Target"/>
  </r>
  <r>
    <s v="OPS-100737"/>
    <x v="26"/>
    <s v="North West"/>
    <s v="Workplace Services"/>
    <n v="254"/>
    <n v="44"/>
    <n v="298"/>
    <n v="37"/>
    <x v="166"/>
    <n v="0"/>
    <n v="0"/>
    <n v="8"/>
    <n v="0.6"/>
    <n v="0.98"/>
    <n v="2.5"/>
    <n v="0.76200000000000001"/>
    <n v="0.124"/>
    <x v="2"/>
    <x v="0"/>
    <s v="North"/>
    <s v="Below Target"/>
    <s v="Below Target"/>
    <s v="Met"/>
    <s v="Below Target"/>
    <s v="Below Target"/>
  </r>
  <r>
    <s v="OPS-100738"/>
    <x v="26"/>
    <s v="North West"/>
    <s v="Facilities Response"/>
    <n v="464"/>
    <n v="62"/>
    <n v="526"/>
    <n v="22"/>
    <x v="268"/>
    <n v="0"/>
    <n v="0"/>
    <n v="8"/>
    <n v="0.6"/>
    <n v="0.98399999999999999"/>
    <n v="2.5"/>
    <n v="0.65500000000000003"/>
    <n v="4.2000000000000003E-2"/>
    <x v="2"/>
    <x v="1"/>
    <s v="North"/>
    <s v="Below Target"/>
    <s v="Below Target"/>
    <s v="Met"/>
    <s v="Below Target"/>
    <s v="Below Target"/>
  </r>
  <r>
    <s v="OPS-100739"/>
    <x v="26"/>
    <s v="North West"/>
    <s v="Estates Support"/>
    <n v="610"/>
    <n v="44"/>
    <n v="654"/>
    <n v="23"/>
    <x v="269"/>
    <n v="0"/>
    <n v="0"/>
    <n v="8"/>
    <n v="0.6"/>
    <n v="1"/>
    <n v="2.5"/>
    <n v="0.67200000000000004"/>
    <n v="3.5000000000000003E-2"/>
    <x v="2"/>
    <x v="2"/>
    <s v="North"/>
    <s v="Below Target"/>
    <s v="Below Target"/>
    <s v="Met"/>
    <s v="Below Target"/>
    <s v="Below Target"/>
  </r>
  <r>
    <s v="OPS-100740"/>
    <x v="26"/>
    <s v="North West"/>
    <s v="Workplace Projects"/>
    <n v="0"/>
    <n v="30"/>
    <n v="30"/>
    <n v="30"/>
    <x v="5"/>
    <n v="0"/>
    <n v="0"/>
    <n v="1.4"/>
    <n v="0.94599999999999995"/>
    <n v="0.97299999999999998"/>
    <n v="4.5"/>
    <n v="0.68200000000000005"/>
    <n v="1"/>
    <x v="2"/>
    <x v="3"/>
    <s v="North"/>
    <s v="Met"/>
    <s v="Met"/>
    <s v="Met"/>
    <s v="Met"/>
    <s v="Met"/>
  </r>
  <r>
    <s v="OPS-100741"/>
    <x v="26"/>
    <s v="Midlands"/>
    <s v="Workplace Services"/>
    <n v="17"/>
    <n v="44"/>
    <n v="61"/>
    <n v="49"/>
    <x v="14"/>
    <n v="1"/>
    <n v="0"/>
    <n v="2.2999999999999998"/>
    <n v="0.82799999999999996"/>
    <n v="0.96899999999999997"/>
    <n v="4.3"/>
    <n v="0.78400000000000003"/>
    <n v="0.80300000000000005"/>
    <x v="3"/>
    <x v="0"/>
    <s v="Central"/>
    <s v="Below Target"/>
    <s v="Below Target"/>
    <s v="Met"/>
    <s v="Met"/>
    <s v="Below Target"/>
  </r>
  <r>
    <s v="OPS-100742"/>
    <x v="26"/>
    <s v="Midlands"/>
    <s v="Facilities Response"/>
    <n v="342"/>
    <n v="34"/>
    <n v="376"/>
    <n v="34"/>
    <x v="138"/>
    <n v="0"/>
    <n v="0"/>
    <n v="8"/>
    <n v="0.6"/>
    <n v="1"/>
    <n v="2.5"/>
    <n v="0.70399999999999996"/>
    <n v="0.09"/>
    <x v="3"/>
    <x v="1"/>
    <s v="Central"/>
    <s v="Below Target"/>
    <s v="Below Target"/>
    <s v="Met"/>
    <s v="Below Target"/>
    <s v="Below Target"/>
  </r>
  <r>
    <s v="OPS-100743"/>
    <x v="26"/>
    <s v="Midlands"/>
    <s v="Estates Support"/>
    <n v="131"/>
    <n v="32"/>
    <n v="163"/>
    <n v="31"/>
    <x v="265"/>
    <n v="0"/>
    <n v="0"/>
    <n v="8"/>
    <n v="0.6"/>
    <n v="0.998"/>
    <n v="2.5"/>
    <n v="0.72899999999999998"/>
    <n v="0.19"/>
    <x v="3"/>
    <x v="2"/>
    <s v="Central"/>
    <s v="Below Target"/>
    <s v="Below Target"/>
    <s v="Met"/>
    <s v="Below Target"/>
    <s v="Below Target"/>
  </r>
  <r>
    <s v="OPS-100744"/>
    <x v="26"/>
    <s v="Midlands"/>
    <s v="Workplace Projects"/>
    <n v="0"/>
    <n v="34"/>
    <n v="34"/>
    <n v="34"/>
    <x v="5"/>
    <n v="0"/>
    <n v="0"/>
    <n v="1.9"/>
    <n v="0.97899999999999998"/>
    <n v="0.97899999999999998"/>
    <n v="4.5"/>
    <n v="0.747"/>
    <n v="1"/>
    <x v="3"/>
    <x v="3"/>
    <s v="Central"/>
    <s v="Met"/>
    <s v="Met"/>
    <s v="Met"/>
    <s v="Met"/>
    <s v="Met"/>
  </r>
  <r>
    <s v="OPS-100745"/>
    <x v="26"/>
    <s v="South West"/>
    <s v="Workplace Services"/>
    <n v="418"/>
    <n v="35"/>
    <n v="453"/>
    <n v="30"/>
    <x v="270"/>
    <n v="0"/>
    <n v="0"/>
    <n v="8"/>
    <n v="0.6"/>
    <n v="0.99399999999999999"/>
    <n v="2.5"/>
    <n v="0.78400000000000003"/>
    <n v="6.6000000000000003E-2"/>
    <x v="4"/>
    <x v="0"/>
    <s v="South"/>
    <s v="Below Target"/>
    <s v="Below Target"/>
    <s v="Met"/>
    <s v="Below Target"/>
    <s v="Below Target"/>
  </r>
  <r>
    <s v="OPS-100746"/>
    <x v="26"/>
    <s v="South West"/>
    <s v="Facilities Response"/>
    <n v="0"/>
    <n v="56"/>
    <n v="56"/>
    <n v="47"/>
    <x v="48"/>
    <n v="0"/>
    <n v="0"/>
    <n v="1.6"/>
    <n v="0.94199999999999995"/>
    <n v="0.95899999999999996"/>
    <n v="4.0999999999999996"/>
    <n v="0.70799999999999996"/>
    <n v="0.83899999999999997"/>
    <x v="4"/>
    <x v="1"/>
    <s v="South"/>
    <s v="Below Target"/>
    <s v="Met"/>
    <s v="Met"/>
    <s v="Met"/>
    <s v="Met"/>
  </r>
  <r>
    <s v="OPS-100747"/>
    <x v="26"/>
    <s v="South West"/>
    <s v="Estates Support"/>
    <n v="0"/>
    <n v="39"/>
    <n v="39"/>
    <n v="39"/>
    <x v="5"/>
    <n v="0"/>
    <n v="0"/>
    <n v="1.6"/>
    <n v="0.91900000000000004"/>
    <n v="0.94899999999999995"/>
    <n v="4.5"/>
    <n v="0.80100000000000005"/>
    <n v="1"/>
    <x v="4"/>
    <x v="2"/>
    <s v="South"/>
    <s v="Met"/>
    <s v="Below Target"/>
    <s v="Below Target"/>
    <s v="Met"/>
    <s v="Met"/>
  </r>
  <r>
    <s v="OPS-100748"/>
    <x v="26"/>
    <s v="South West"/>
    <s v="Workplace Projects"/>
    <n v="0"/>
    <n v="30"/>
    <n v="30"/>
    <n v="30"/>
    <x v="5"/>
    <n v="0"/>
    <n v="0"/>
    <n v="1.6"/>
    <n v="0.95099999999999996"/>
    <n v="0.97499999999999998"/>
    <n v="4.2"/>
    <n v="0.75"/>
    <n v="1"/>
    <x v="4"/>
    <x v="3"/>
    <s v="South"/>
    <s v="Met"/>
    <s v="Met"/>
    <s v="Met"/>
    <s v="Met"/>
    <s v="Met"/>
  </r>
  <r>
    <s v="OPS-100749"/>
    <x v="26"/>
    <s v="South East"/>
    <s v="Workplace Services"/>
    <n v="0"/>
    <n v="29"/>
    <n v="29"/>
    <n v="29"/>
    <x v="5"/>
    <n v="0"/>
    <n v="0"/>
    <n v="1.1000000000000001"/>
    <n v="0.97899999999999998"/>
    <n v="0.96699999999999997"/>
    <n v="4.7"/>
    <n v="0.82"/>
    <n v="1"/>
    <x v="5"/>
    <x v="0"/>
    <s v="South"/>
    <s v="Met"/>
    <s v="Met"/>
    <s v="Met"/>
    <s v="Met"/>
    <s v="Met"/>
  </r>
  <r>
    <s v="OPS-100750"/>
    <x v="26"/>
    <s v="South East"/>
    <s v="Facilities Response"/>
    <n v="734"/>
    <n v="66"/>
    <n v="800"/>
    <n v="28"/>
    <x v="271"/>
    <n v="0"/>
    <n v="0"/>
    <n v="8"/>
    <n v="0.6"/>
    <n v="0.98399999999999999"/>
    <n v="2.5"/>
    <n v="0.82499999999999996"/>
    <n v="3.5000000000000003E-2"/>
    <x v="5"/>
    <x v="1"/>
    <s v="South"/>
    <s v="Below Target"/>
    <s v="Below Target"/>
    <s v="Met"/>
    <s v="Below Target"/>
    <s v="Below Target"/>
  </r>
  <r>
    <s v="OPS-100751"/>
    <x v="26"/>
    <s v="South East"/>
    <s v="Estates Support"/>
    <n v="19"/>
    <n v="36"/>
    <n v="55"/>
    <n v="52"/>
    <x v="10"/>
    <n v="0"/>
    <n v="0"/>
    <n v="2.2000000000000002"/>
    <n v="0.94"/>
    <n v="0.98399999999999999"/>
    <n v="4.5"/>
    <n v="0.75900000000000001"/>
    <n v="0.94499999999999995"/>
    <x v="5"/>
    <x v="2"/>
    <s v="South"/>
    <s v="Below Target"/>
    <s v="Met"/>
    <s v="Met"/>
    <s v="Met"/>
    <s v="Met"/>
  </r>
  <r>
    <s v="OPS-100752"/>
    <x v="26"/>
    <s v="South East"/>
    <s v="Workplace Projects"/>
    <n v="277"/>
    <n v="34"/>
    <n v="311"/>
    <n v="31"/>
    <x v="160"/>
    <n v="0"/>
    <n v="0"/>
    <n v="8"/>
    <n v="0.6"/>
    <n v="0.97"/>
    <n v="2.5"/>
    <n v="0.751"/>
    <n v="0.1"/>
    <x v="5"/>
    <x v="3"/>
    <s v="South"/>
    <s v="Below Target"/>
    <s v="Below Target"/>
    <s v="Met"/>
    <s v="Below Target"/>
    <s v="Below Target"/>
  </r>
  <r>
    <s v="OPS-100753"/>
    <x v="26"/>
    <s v="Wales"/>
    <s v="Workplace Services"/>
    <n v="379"/>
    <n v="26"/>
    <n v="405"/>
    <n v="23"/>
    <x v="272"/>
    <n v="0"/>
    <n v="0"/>
    <n v="8"/>
    <n v="0.6"/>
    <n v="0.97499999999999998"/>
    <n v="2.5"/>
    <n v="0.65700000000000003"/>
    <n v="5.7000000000000002E-2"/>
    <x v="6"/>
    <x v="0"/>
    <s v="Wales"/>
    <s v="Below Target"/>
    <s v="Below Target"/>
    <s v="Met"/>
    <s v="Below Target"/>
    <s v="Below Target"/>
  </r>
  <r>
    <s v="OPS-100754"/>
    <x v="26"/>
    <s v="Wales"/>
    <s v="Facilities Response"/>
    <n v="340"/>
    <n v="53"/>
    <n v="393"/>
    <n v="23"/>
    <x v="273"/>
    <n v="0"/>
    <n v="0"/>
    <n v="8"/>
    <n v="0.6"/>
    <n v="1"/>
    <n v="2.5"/>
    <n v="0.755"/>
    <n v="5.8999999999999997E-2"/>
    <x v="6"/>
    <x v="1"/>
    <s v="Wales"/>
    <s v="Below Target"/>
    <s v="Below Target"/>
    <s v="Met"/>
    <s v="Below Target"/>
    <s v="Below Target"/>
  </r>
  <r>
    <s v="OPS-100755"/>
    <x v="26"/>
    <s v="Wales"/>
    <s v="Estates Support"/>
    <n v="244"/>
    <n v="46"/>
    <n v="290"/>
    <n v="30"/>
    <x v="274"/>
    <n v="0"/>
    <n v="0"/>
    <n v="8"/>
    <n v="0.6"/>
    <n v="0.98499999999999999"/>
    <n v="2.5"/>
    <n v="0.74"/>
    <n v="0.10299999999999999"/>
    <x v="6"/>
    <x v="2"/>
    <s v="Wales"/>
    <s v="Below Target"/>
    <s v="Below Target"/>
    <s v="Met"/>
    <s v="Below Target"/>
    <s v="Below Target"/>
  </r>
  <r>
    <s v="OPS-100756"/>
    <x v="26"/>
    <s v="Wales"/>
    <s v="Workplace Projects"/>
    <n v="0"/>
    <n v="38"/>
    <n v="38"/>
    <n v="38"/>
    <x v="5"/>
    <n v="0"/>
    <n v="0"/>
    <n v="0.9"/>
    <n v="0.95399999999999996"/>
    <n v="0.95799999999999996"/>
    <n v="3.8"/>
    <n v="0.64900000000000002"/>
    <n v="1"/>
    <x v="6"/>
    <x v="3"/>
    <s v="Wales"/>
    <s v="Met"/>
    <s v="Met"/>
    <s v="Met"/>
    <s v="Met"/>
    <s v="Met"/>
  </r>
  <r>
    <s v="OPS-100757"/>
    <x v="27"/>
    <s v="Scotland"/>
    <s v="Workplace Services"/>
    <n v="132"/>
    <n v="46"/>
    <n v="178"/>
    <n v="42"/>
    <x v="100"/>
    <n v="0"/>
    <n v="0"/>
    <n v="8"/>
    <n v="0.6"/>
    <n v="0.98699999999999999"/>
    <n v="2.5"/>
    <n v="0.81299999999999994"/>
    <n v="0.23599999999999999"/>
    <x v="0"/>
    <x v="0"/>
    <s v="North"/>
    <s v="Below Target"/>
    <s v="Below Target"/>
    <s v="Met"/>
    <s v="Below Target"/>
    <s v="Below Target"/>
  </r>
  <r>
    <s v="OPS-100758"/>
    <x v="27"/>
    <s v="Scotland"/>
    <s v="Facilities Response"/>
    <n v="16"/>
    <n v="57"/>
    <n v="73"/>
    <n v="51"/>
    <x v="50"/>
    <n v="0"/>
    <n v="0"/>
    <n v="3.5"/>
    <n v="0.84799999999999998"/>
    <n v="0.98399999999999999"/>
    <n v="4"/>
    <n v="0.66500000000000004"/>
    <n v="0.69899999999999995"/>
    <x v="0"/>
    <x v="1"/>
    <s v="North"/>
    <s v="Below Target"/>
    <s v="Below Target"/>
    <s v="Met"/>
    <s v="Below Target"/>
    <s v="Below Target"/>
  </r>
  <r>
    <s v="OPS-100759"/>
    <x v="27"/>
    <s v="Scotland"/>
    <s v="Estates Support"/>
    <n v="209"/>
    <n v="36"/>
    <n v="245"/>
    <n v="31"/>
    <x v="181"/>
    <n v="0"/>
    <n v="0"/>
    <n v="8"/>
    <n v="0.6"/>
    <n v="0.98799999999999999"/>
    <n v="2.5"/>
    <n v="0.7"/>
    <n v="0.127"/>
    <x v="0"/>
    <x v="2"/>
    <s v="North"/>
    <s v="Below Target"/>
    <s v="Below Target"/>
    <s v="Met"/>
    <s v="Below Target"/>
    <s v="Below Target"/>
  </r>
  <r>
    <s v="OPS-100760"/>
    <x v="27"/>
    <s v="Scotland"/>
    <s v="Workplace Projects"/>
    <n v="0"/>
    <n v="30"/>
    <n v="30"/>
    <n v="30"/>
    <x v="5"/>
    <n v="0"/>
    <n v="0"/>
    <n v="1.5"/>
    <n v="0.98"/>
    <n v="0.98899999999999999"/>
    <n v="4.5999999999999996"/>
    <n v="0.69499999999999995"/>
    <n v="1"/>
    <x v="0"/>
    <x v="3"/>
    <s v="North"/>
    <s v="Met"/>
    <s v="Met"/>
    <s v="Met"/>
    <s v="Met"/>
    <s v="Met"/>
  </r>
  <r>
    <s v="OPS-100761"/>
    <x v="27"/>
    <s v="North East"/>
    <s v="Workplace Services"/>
    <n v="0"/>
    <n v="33"/>
    <n v="33"/>
    <n v="33"/>
    <x v="5"/>
    <n v="0"/>
    <n v="0"/>
    <n v="1.9"/>
    <n v="0.99099999999999999"/>
    <n v="1"/>
    <n v="4.4000000000000004"/>
    <n v="0.79400000000000004"/>
    <n v="1"/>
    <x v="1"/>
    <x v="0"/>
    <s v="North"/>
    <s v="Met"/>
    <s v="Met"/>
    <s v="Met"/>
    <s v="Met"/>
    <s v="Met"/>
  </r>
  <r>
    <s v="OPS-100762"/>
    <x v="27"/>
    <s v="North East"/>
    <s v="Facilities Response"/>
    <n v="3"/>
    <n v="47"/>
    <n v="50"/>
    <n v="42"/>
    <x v="21"/>
    <n v="0"/>
    <n v="0"/>
    <n v="1.4"/>
    <n v="0.92700000000000005"/>
    <n v="0.97199999999999998"/>
    <n v="4.2"/>
    <n v="0.626"/>
    <n v="0.84"/>
    <x v="1"/>
    <x v="1"/>
    <s v="North"/>
    <s v="Below Target"/>
    <s v="Met"/>
    <s v="Met"/>
    <s v="Met"/>
    <s v="Met"/>
  </r>
  <r>
    <s v="OPS-100763"/>
    <x v="27"/>
    <s v="North East"/>
    <s v="Estates Support"/>
    <n v="552"/>
    <n v="49"/>
    <n v="601"/>
    <n v="27"/>
    <x v="275"/>
    <n v="0"/>
    <n v="0"/>
    <n v="8"/>
    <n v="0.6"/>
    <n v="0.98699999999999999"/>
    <n v="2.5"/>
    <n v="0.755"/>
    <n v="4.4999999999999998E-2"/>
    <x v="1"/>
    <x v="2"/>
    <s v="North"/>
    <s v="Below Target"/>
    <s v="Below Target"/>
    <s v="Met"/>
    <s v="Below Target"/>
    <s v="Below Target"/>
  </r>
  <r>
    <s v="OPS-100764"/>
    <x v="27"/>
    <s v="North East"/>
    <s v="Workplace Projects"/>
    <n v="31"/>
    <n v="25"/>
    <n v="56"/>
    <n v="27"/>
    <x v="168"/>
    <n v="0"/>
    <n v="0"/>
    <n v="4.5"/>
    <n v="0.78900000000000003"/>
    <n v="1"/>
    <n v="3.4"/>
    <n v="0.81100000000000005"/>
    <n v="0.48199999999999998"/>
    <x v="1"/>
    <x v="3"/>
    <s v="North"/>
    <s v="Below Target"/>
    <s v="Below Target"/>
    <s v="Met"/>
    <s v="Below Target"/>
    <s v="Below Target"/>
  </r>
  <r>
    <s v="OPS-100765"/>
    <x v="27"/>
    <s v="North West"/>
    <s v="Workplace Services"/>
    <n v="261"/>
    <n v="31"/>
    <n v="292"/>
    <n v="37"/>
    <x v="115"/>
    <n v="0"/>
    <n v="0"/>
    <n v="8"/>
    <n v="0.6"/>
    <n v="0.98299999999999998"/>
    <n v="2.5"/>
    <n v="0.76200000000000001"/>
    <n v="0.127"/>
    <x v="2"/>
    <x v="0"/>
    <s v="North"/>
    <s v="Below Target"/>
    <s v="Below Target"/>
    <s v="Met"/>
    <s v="Below Target"/>
    <s v="Below Target"/>
  </r>
  <r>
    <s v="OPS-100766"/>
    <x v="27"/>
    <s v="North West"/>
    <s v="Facilities Response"/>
    <n v="504"/>
    <n v="42"/>
    <n v="546"/>
    <n v="24"/>
    <x v="276"/>
    <n v="0"/>
    <n v="0"/>
    <n v="8"/>
    <n v="0.6"/>
    <n v="1"/>
    <n v="2.5"/>
    <n v="0.65500000000000003"/>
    <n v="4.3999999999999997E-2"/>
    <x v="2"/>
    <x v="1"/>
    <s v="North"/>
    <s v="Below Target"/>
    <s v="Below Target"/>
    <s v="Met"/>
    <s v="Below Target"/>
    <s v="Below Target"/>
  </r>
  <r>
    <s v="OPS-100767"/>
    <x v="27"/>
    <s v="North West"/>
    <s v="Estates Support"/>
    <n v="631"/>
    <n v="50"/>
    <n v="681"/>
    <n v="20"/>
    <x v="277"/>
    <n v="0"/>
    <n v="0"/>
    <n v="8"/>
    <n v="0.6"/>
    <n v="0.996"/>
    <n v="2.5"/>
    <n v="0.67200000000000004"/>
    <n v="2.9000000000000001E-2"/>
    <x v="2"/>
    <x v="2"/>
    <s v="North"/>
    <s v="Below Target"/>
    <s v="Below Target"/>
    <s v="Met"/>
    <s v="Below Target"/>
    <s v="Below Target"/>
  </r>
  <r>
    <s v="OPS-100768"/>
    <x v="27"/>
    <s v="North West"/>
    <s v="Workplace Projects"/>
    <n v="0"/>
    <n v="30"/>
    <n v="30"/>
    <n v="30"/>
    <x v="5"/>
    <n v="0"/>
    <n v="0"/>
    <n v="1.2"/>
    <n v="0.94"/>
    <n v="1"/>
    <n v="4.7"/>
    <n v="0.68200000000000005"/>
    <n v="1"/>
    <x v="2"/>
    <x v="3"/>
    <s v="North"/>
    <s v="Met"/>
    <s v="Met"/>
    <s v="Met"/>
    <s v="Met"/>
    <s v="Met"/>
  </r>
  <r>
    <s v="OPS-100769"/>
    <x v="27"/>
    <s v="Midlands"/>
    <s v="Workplace Services"/>
    <n v="12"/>
    <n v="34"/>
    <n v="46"/>
    <n v="46"/>
    <x v="5"/>
    <n v="0"/>
    <n v="0"/>
    <n v="1.1000000000000001"/>
    <n v="0.97"/>
    <n v="1"/>
    <n v="4.5"/>
    <n v="0.78400000000000003"/>
    <n v="1"/>
    <x v="3"/>
    <x v="0"/>
    <s v="Central"/>
    <s v="Met"/>
    <s v="Met"/>
    <s v="Met"/>
    <s v="Met"/>
    <s v="Met"/>
  </r>
  <r>
    <s v="OPS-100770"/>
    <x v="27"/>
    <s v="Midlands"/>
    <s v="Facilities Response"/>
    <n v="342"/>
    <n v="33"/>
    <n v="375"/>
    <n v="34"/>
    <x v="159"/>
    <n v="0"/>
    <n v="0"/>
    <n v="8"/>
    <n v="0.6"/>
    <n v="0.94199999999999995"/>
    <n v="2.5"/>
    <n v="0.70399999999999996"/>
    <n v="9.0999999999999998E-2"/>
    <x v="3"/>
    <x v="1"/>
    <s v="Central"/>
    <s v="Below Target"/>
    <s v="Below Target"/>
    <s v="Below Target"/>
    <s v="Below Target"/>
    <s v="Below Target"/>
  </r>
  <r>
    <s v="OPS-100771"/>
    <x v="27"/>
    <s v="Midlands"/>
    <s v="Estates Support"/>
    <n v="132"/>
    <n v="33"/>
    <n v="165"/>
    <n v="35"/>
    <x v="93"/>
    <n v="0"/>
    <n v="0"/>
    <n v="8"/>
    <n v="0.6"/>
    <n v="1"/>
    <n v="2.5"/>
    <n v="0.72899999999999998"/>
    <n v="0.21199999999999999"/>
    <x v="3"/>
    <x v="2"/>
    <s v="Central"/>
    <s v="Below Target"/>
    <s v="Below Target"/>
    <s v="Met"/>
    <s v="Below Target"/>
    <s v="Below Target"/>
  </r>
  <r>
    <s v="OPS-100772"/>
    <x v="27"/>
    <s v="Midlands"/>
    <s v="Workplace Projects"/>
    <n v="0"/>
    <n v="32"/>
    <n v="32"/>
    <n v="32"/>
    <x v="5"/>
    <n v="0"/>
    <n v="0"/>
    <n v="1.6"/>
    <n v="0.93799999999999994"/>
    <n v="0.996"/>
    <n v="4.5"/>
    <n v="0.747"/>
    <n v="1"/>
    <x v="3"/>
    <x v="3"/>
    <s v="Central"/>
    <s v="Met"/>
    <s v="Met"/>
    <s v="Met"/>
    <s v="Met"/>
    <s v="Met"/>
  </r>
  <r>
    <s v="OPS-100773"/>
    <x v="27"/>
    <s v="South West"/>
    <s v="Workplace Services"/>
    <n v="423"/>
    <n v="35"/>
    <n v="458"/>
    <n v="27"/>
    <x v="188"/>
    <n v="1"/>
    <n v="0"/>
    <n v="8"/>
    <n v="0.6"/>
    <n v="0.95099999999999996"/>
    <n v="2.5"/>
    <n v="0.78400000000000003"/>
    <n v="5.8999999999999997E-2"/>
    <x v="4"/>
    <x v="0"/>
    <s v="South"/>
    <s v="Below Target"/>
    <s v="Below Target"/>
    <s v="Met"/>
    <s v="Below Target"/>
    <s v="Below Target"/>
  </r>
  <r>
    <s v="OPS-100774"/>
    <x v="27"/>
    <s v="South West"/>
    <s v="Facilities Response"/>
    <n v="9"/>
    <n v="54"/>
    <n v="63"/>
    <n v="54"/>
    <x v="48"/>
    <n v="0"/>
    <n v="0"/>
    <n v="2.2999999999999998"/>
    <n v="0.90100000000000002"/>
    <n v="0.98599999999999999"/>
    <n v="4.0999999999999996"/>
    <n v="0.70799999999999996"/>
    <n v="0.85699999999999998"/>
    <x v="4"/>
    <x v="1"/>
    <s v="South"/>
    <s v="Below Target"/>
    <s v="Below Target"/>
    <s v="Met"/>
    <s v="Met"/>
    <s v="Met"/>
  </r>
  <r>
    <s v="OPS-100775"/>
    <x v="27"/>
    <s v="South West"/>
    <s v="Estates Support"/>
    <n v="0"/>
    <n v="37"/>
    <n v="37"/>
    <n v="37"/>
    <x v="5"/>
    <n v="0"/>
    <n v="0"/>
    <n v="1"/>
    <n v="0.92100000000000004"/>
    <n v="0.98299999999999998"/>
    <n v="4.5999999999999996"/>
    <n v="0.80100000000000005"/>
    <n v="1"/>
    <x v="4"/>
    <x v="2"/>
    <s v="South"/>
    <s v="Met"/>
    <s v="Met"/>
    <s v="Met"/>
    <s v="Met"/>
    <s v="Met"/>
  </r>
  <r>
    <s v="OPS-100776"/>
    <x v="27"/>
    <s v="South West"/>
    <s v="Workplace Projects"/>
    <n v="0"/>
    <n v="24"/>
    <n v="24"/>
    <n v="24"/>
    <x v="5"/>
    <n v="0"/>
    <n v="0"/>
    <n v="1.9"/>
    <n v="0.94499999999999995"/>
    <n v="0.95899999999999996"/>
    <n v="4.5999999999999996"/>
    <n v="0.75"/>
    <n v="1"/>
    <x v="4"/>
    <x v="3"/>
    <s v="South"/>
    <s v="Met"/>
    <s v="Met"/>
    <s v="Met"/>
    <s v="Met"/>
    <s v="Met"/>
  </r>
  <r>
    <s v="OPS-100777"/>
    <x v="27"/>
    <s v="South East"/>
    <s v="Workplace Services"/>
    <n v="0"/>
    <n v="45"/>
    <n v="45"/>
    <n v="45"/>
    <x v="5"/>
    <n v="0"/>
    <n v="0"/>
    <n v="1.3"/>
    <n v="0.96699999999999997"/>
    <n v="1"/>
    <n v="4.5999999999999996"/>
    <n v="0.82"/>
    <n v="1"/>
    <x v="5"/>
    <x v="0"/>
    <s v="South"/>
    <s v="Met"/>
    <s v="Met"/>
    <s v="Met"/>
    <s v="Met"/>
    <s v="Met"/>
  </r>
  <r>
    <s v="OPS-100778"/>
    <x v="27"/>
    <s v="South East"/>
    <s v="Facilities Response"/>
    <n v="772"/>
    <n v="63"/>
    <n v="835"/>
    <n v="27"/>
    <x v="278"/>
    <n v="0"/>
    <n v="0"/>
    <n v="8"/>
    <n v="0.6"/>
    <n v="0.96899999999999997"/>
    <n v="2.5"/>
    <n v="0.82499999999999996"/>
    <n v="3.2000000000000001E-2"/>
    <x v="5"/>
    <x v="1"/>
    <s v="South"/>
    <s v="Below Target"/>
    <s v="Below Target"/>
    <s v="Met"/>
    <s v="Below Target"/>
    <s v="Below Target"/>
  </r>
  <r>
    <s v="OPS-100779"/>
    <x v="27"/>
    <s v="South East"/>
    <s v="Estates Support"/>
    <n v="3"/>
    <n v="61"/>
    <n v="64"/>
    <n v="60"/>
    <x v="140"/>
    <n v="0"/>
    <n v="0"/>
    <n v="1.7"/>
    <n v="0.97799999999999998"/>
    <n v="0.94599999999999995"/>
    <n v="4.3"/>
    <n v="0.75900000000000001"/>
    <n v="0.93799999999999994"/>
    <x v="5"/>
    <x v="2"/>
    <s v="South"/>
    <s v="Below Target"/>
    <s v="Met"/>
    <s v="Below Target"/>
    <s v="Met"/>
    <s v="Met"/>
  </r>
  <r>
    <s v="OPS-100780"/>
    <x v="27"/>
    <s v="South East"/>
    <s v="Workplace Projects"/>
    <n v="280"/>
    <n v="39"/>
    <n v="319"/>
    <n v="32"/>
    <x v="279"/>
    <n v="0"/>
    <n v="0"/>
    <n v="8"/>
    <n v="0.6"/>
    <n v="0.98299999999999998"/>
    <n v="2.5"/>
    <n v="0.751"/>
    <n v="0.1"/>
    <x v="5"/>
    <x v="3"/>
    <s v="South"/>
    <s v="Below Target"/>
    <s v="Below Target"/>
    <s v="Met"/>
    <s v="Below Target"/>
    <s v="Below Target"/>
  </r>
  <r>
    <s v="OPS-100781"/>
    <x v="27"/>
    <s v="Wales"/>
    <s v="Workplace Services"/>
    <n v="382"/>
    <n v="53"/>
    <n v="435"/>
    <n v="23"/>
    <x v="280"/>
    <n v="0"/>
    <n v="0"/>
    <n v="8"/>
    <n v="0.6"/>
    <n v="1"/>
    <n v="2.5"/>
    <n v="0.65700000000000003"/>
    <n v="5.2999999999999999E-2"/>
    <x v="6"/>
    <x v="0"/>
    <s v="Wales"/>
    <s v="Below Target"/>
    <s v="Below Target"/>
    <s v="Met"/>
    <s v="Below Target"/>
    <s v="Below Target"/>
  </r>
  <r>
    <s v="OPS-100782"/>
    <x v="27"/>
    <s v="Wales"/>
    <s v="Facilities Response"/>
    <n v="370"/>
    <n v="50"/>
    <n v="420"/>
    <n v="22"/>
    <x v="281"/>
    <n v="1"/>
    <n v="0"/>
    <n v="8"/>
    <n v="0.6"/>
    <n v="0.96599999999999997"/>
    <n v="2.5"/>
    <n v="0.755"/>
    <n v="5.1999999999999998E-2"/>
    <x v="6"/>
    <x v="1"/>
    <s v="Wales"/>
    <s v="Below Target"/>
    <s v="Below Target"/>
    <s v="Met"/>
    <s v="Below Target"/>
    <s v="Below Target"/>
  </r>
  <r>
    <s v="OPS-100783"/>
    <x v="27"/>
    <s v="Wales"/>
    <s v="Estates Support"/>
    <n v="260"/>
    <n v="34"/>
    <n v="294"/>
    <n v="30"/>
    <x v="282"/>
    <n v="0"/>
    <n v="0"/>
    <n v="8"/>
    <n v="0.6"/>
    <n v="0.98799999999999999"/>
    <n v="2.5"/>
    <n v="0.74"/>
    <n v="0.10199999999999999"/>
    <x v="6"/>
    <x v="2"/>
    <s v="Wales"/>
    <s v="Below Target"/>
    <s v="Below Target"/>
    <s v="Met"/>
    <s v="Below Target"/>
    <s v="Below Target"/>
  </r>
  <r>
    <s v="OPS-100784"/>
    <x v="27"/>
    <s v="Wales"/>
    <s v="Workplace Projects"/>
    <n v="0"/>
    <n v="36"/>
    <n v="36"/>
    <n v="36"/>
    <x v="5"/>
    <n v="0"/>
    <n v="0"/>
    <n v="1.4"/>
    <n v="0.95499999999999996"/>
    <n v="0.97399999999999998"/>
    <n v="4.5999999999999996"/>
    <n v="0.64900000000000002"/>
    <n v="1"/>
    <x v="6"/>
    <x v="3"/>
    <s v="Wales"/>
    <s v="Met"/>
    <s v="Met"/>
    <s v="Met"/>
    <s v="Met"/>
    <s v="Met"/>
  </r>
  <r>
    <s v="OPS-100785"/>
    <x v="28"/>
    <s v="Scotland"/>
    <s v="Workplace Services"/>
    <n v="136"/>
    <n v="33"/>
    <n v="169"/>
    <n v="38"/>
    <x v="261"/>
    <n v="0"/>
    <n v="0"/>
    <n v="8"/>
    <n v="0.6"/>
    <n v="0.97199999999999998"/>
    <n v="2.5"/>
    <n v="0.81299999999999994"/>
    <n v="0.22500000000000001"/>
    <x v="0"/>
    <x v="0"/>
    <s v="North"/>
    <s v="Below Target"/>
    <s v="Below Target"/>
    <s v="Met"/>
    <s v="Below Target"/>
    <s v="Below Target"/>
  </r>
  <r>
    <s v="OPS-100786"/>
    <x v="28"/>
    <s v="Scotland"/>
    <s v="Facilities Response"/>
    <n v="22"/>
    <n v="48"/>
    <n v="70"/>
    <n v="58"/>
    <x v="14"/>
    <n v="0"/>
    <n v="0"/>
    <n v="2.8"/>
    <n v="0.873"/>
    <n v="1"/>
    <n v="3.7"/>
    <n v="0.66500000000000004"/>
    <n v="0.82899999999999996"/>
    <x v="0"/>
    <x v="1"/>
    <s v="North"/>
    <s v="Below Target"/>
    <s v="Below Target"/>
    <s v="Met"/>
    <s v="Met"/>
    <s v="Below Target"/>
  </r>
  <r>
    <s v="OPS-100787"/>
    <x v="28"/>
    <s v="Scotland"/>
    <s v="Estates Support"/>
    <n v="214"/>
    <n v="58"/>
    <n v="272"/>
    <n v="39"/>
    <x v="283"/>
    <n v="0"/>
    <n v="0"/>
    <n v="8"/>
    <n v="0.6"/>
    <n v="1"/>
    <n v="2.5"/>
    <n v="0.7"/>
    <n v="0.14299999999999999"/>
    <x v="0"/>
    <x v="2"/>
    <s v="North"/>
    <s v="Below Target"/>
    <s v="Below Target"/>
    <s v="Met"/>
    <s v="Below Target"/>
    <s v="Below Target"/>
  </r>
  <r>
    <s v="OPS-100788"/>
    <x v="28"/>
    <s v="Scotland"/>
    <s v="Workplace Projects"/>
    <n v="0"/>
    <n v="32"/>
    <n v="32"/>
    <n v="32"/>
    <x v="5"/>
    <n v="0"/>
    <n v="0"/>
    <n v="2.2000000000000002"/>
    <n v="0.99"/>
    <n v="1"/>
    <n v="4.8"/>
    <n v="0.69499999999999995"/>
    <n v="1"/>
    <x v="0"/>
    <x v="3"/>
    <s v="North"/>
    <s v="Met"/>
    <s v="Met"/>
    <s v="Met"/>
    <s v="Met"/>
    <s v="Met"/>
  </r>
  <r>
    <s v="OPS-100789"/>
    <x v="28"/>
    <s v="North East"/>
    <s v="Workplace Services"/>
    <n v="0"/>
    <n v="39"/>
    <n v="39"/>
    <n v="39"/>
    <x v="5"/>
    <n v="0"/>
    <n v="0"/>
    <n v="1.1000000000000001"/>
    <n v="0.98799999999999999"/>
    <n v="0.97799999999999998"/>
    <n v="4.4000000000000004"/>
    <n v="0.79400000000000004"/>
    <n v="1"/>
    <x v="1"/>
    <x v="0"/>
    <s v="North"/>
    <s v="Met"/>
    <s v="Met"/>
    <s v="Met"/>
    <s v="Met"/>
    <s v="Met"/>
  </r>
  <r>
    <s v="OPS-100790"/>
    <x v="28"/>
    <s v="North East"/>
    <s v="Facilities Response"/>
    <n v="8"/>
    <n v="65"/>
    <n v="73"/>
    <n v="56"/>
    <x v="4"/>
    <n v="0"/>
    <n v="0"/>
    <n v="2.5"/>
    <n v="0.84899999999999998"/>
    <n v="0.98799999999999999"/>
    <n v="3.8"/>
    <n v="0.626"/>
    <n v="0.76700000000000002"/>
    <x v="1"/>
    <x v="1"/>
    <s v="North"/>
    <s v="Below Target"/>
    <s v="Below Target"/>
    <s v="Met"/>
    <s v="Met"/>
    <s v="Below Target"/>
  </r>
  <r>
    <s v="OPS-100791"/>
    <x v="28"/>
    <s v="North East"/>
    <s v="Estates Support"/>
    <n v="574"/>
    <n v="49"/>
    <n v="623"/>
    <n v="22"/>
    <x v="284"/>
    <n v="0"/>
    <n v="0"/>
    <n v="8"/>
    <n v="0.6"/>
    <n v="0.97799999999999998"/>
    <n v="2.5"/>
    <n v="0.755"/>
    <n v="3.5000000000000003E-2"/>
    <x v="1"/>
    <x v="2"/>
    <s v="North"/>
    <s v="Below Target"/>
    <s v="Below Target"/>
    <s v="Met"/>
    <s v="Below Target"/>
    <s v="Below Target"/>
  </r>
  <r>
    <s v="OPS-100792"/>
    <x v="28"/>
    <s v="North East"/>
    <s v="Workplace Projects"/>
    <n v="29"/>
    <n v="32"/>
    <n v="61"/>
    <n v="32"/>
    <x v="168"/>
    <n v="0"/>
    <n v="0"/>
    <n v="4.0999999999999996"/>
    <n v="0.80600000000000005"/>
    <n v="1"/>
    <n v="3.5"/>
    <n v="0.81100000000000005"/>
    <n v="0.52500000000000002"/>
    <x v="1"/>
    <x v="3"/>
    <s v="North"/>
    <s v="Below Target"/>
    <s v="Below Target"/>
    <s v="Met"/>
    <s v="Below Target"/>
    <s v="Below Target"/>
  </r>
  <r>
    <s v="OPS-100793"/>
    <x v="28"/>
    <s v="North West"/>
    <s v="Workplace Services"/>
    <n v="255"/>
    <n v="51"/>
    <n v="306"/>
    <n v="33"/>
    <x v="285"/>
    <n v="0"/>
    <n v="0"/>
    <n v="8"/>
    <n v="0.6"/>
    <n v="0.996"/>
    <n v="2.5"/>
    <n v="0.76200000000000001"/>
    <n v="0.108"/>
    <x v="2"/>
    <x v="0"/>
    <s v="North"/>
    <s v="Below Target"/>
    <s v="Below Target"/>
    <s v="Met"/>
    <s v="Below Target"/>
    <s v="Below Target"/>
  </r>
  <r>
    <s v="OPS-100794"/>
    <x v="28"/>
    <s v="North West"/>
    <s v="Facilities Response"/>
    <n v="522"/>
    <n v="43"/>
    <n v="565"/>
    <n v="19"/>
    <x v="286"/>
    <n v="0"/>
    <n v="0"/>
    <n v="8"/>
    <n v="0.6"/>
    <n v="0.99399999999999999"/>
    <n v="2.5"/>
    <n v="0.65500000000000003"/>
    <n v="3.4000000000000002E-2"/>
    <x v="2"/>
    <x v="1"/>
    <s v="North"/>
    <s v="Below Target"/>
    <s v="Below Target"/>
    <s v="Met"/>
    <s v="Below Target"/>
    <s v="Below Target"/>
  </r>
  <r>
    <s v="OPS-100795"/>
    <x v="28"/>
    <s v="North West"/>
    <s v="Estates Support"/>
    <n v="661"/>
    <n v="33"/>
    <n v="694"/>
    <n v="23"/>
    <x v="287"/>
    <n v="0"/>
    <n v="0"/>
    <n v="8"/>
    <n v="0.6"/>
    <n v="0.98699999999999999"/>
    <n v="2.5"/>
    <n v="0.67200000000000004"/>
    <n v="3.3000000000000002E-2"/>
    <x v="2"/>
    <x v="2"/>
    <s v="North"/>
    <s v="Below Target"/>
    <s v="Below Target"/>
    <s v="Met"/>
    <s v="Below Target"/>
    <s v="Below Target"/>
  </r>
  <r>
    <s v="OPS-100796"/>
    <x v="28"/>
    <s v="North West"/>
    <s v="Workplace Projects"/>
    <n v="0"/>
    <n v="27"/>
    <n v="27"/>
    <n v="27"/>
    <x v="5"/>
    <n v="0"/>
    <n v="0"/>
    <n v="1.9"/>
    <n v="0.97299999999999998"/>
    <n v="0.99"/>
    <n v="4.5"/>
    <n v="0.68200000000000005"/>
    <n v="1"/>
    <x v="2"/>
    <x v="3"/>
    <s v="North"/>
    <s v="Met"/>
    <s v="Met"/>
    <s v="Met"/>
    <s v="Met"/>
    <s v="Met"/>
  </r>
  <r>
    <s v="OPS-100797"/>
    <x v="28"/>
    <s v="Midlands"/>
    <s v="Workplace Services"/>
    <n v="0"/>
    <n v="54"/>
    <n v="54"/>
    <n v="46"/>
    <x v="21"/>
    <n v="0"/>
    <n v="0"/>
    <n v="1.7"/>
    <n v="0.92800000000000005"/>
    <n v="0.96399999999999997"/>
    <n v="4.2"/>
    <n v="0.78400000000000003"/>
    <n v="0.85199999999999998"/>
    <x v="3"/>
    <x v="0"/>
    <s v="Central"/>
    <s v="Below Target"/>
    <s v="Met"/>
    <s v="Met"/>
    <s v="Met"/>
    <s v="Met"/>
  </r>
  <r>
    <s v="OPS-100798"/>
    <x v="28"/>
    <s v="Midlands"/>
    <s v="Facilities Response"/>
    <n v="341"/>
    <n v="40"/>
    <n v="381"/>
    <n v="30"/>
    <x v="288"/>
    <n v="1"/>
    <n v="0"/>
    <n v="8"/>
    <n v="0.6"/>
    <n v="0.95199999999999996"/>
    <n v="2.5"/>
    <n v="0.70399999999999996"/>
    <n v="7.9000000000000001E-2"/>
    <x v="3"/>
    <x v="1"/>
    <s v="Central"/>
    <s v="Below Target"/>
    <s v="Below Target"/>
    <s v="Met"/>
    <s v="Below Target"/>
    <s v="Below Target"/>
  </r>
  <r>
    <s v="OPS-100799"/>
    <x v="28"/>
    <s v="Midlands"/>
    <s v="Estates Support"/>
    <n v="130"/>
    <n v="31"/>
    <n v="161"/>
    <n v="28"/>
    <x v="54"/>
    <n v="0"/>
    <n v="0"/>
    <n v="8"/>
    <n v="0.6"/>
    <n v="0.97599999999999998"/>
    <n v="2.5"/>
    <n v="0.72899999999999998"/>
    <n v="0.17399999999999999"/>
    <x v="3"/>
    <x v="2"/>
    <s v="Central"/>
    <s v="Below Target"/>
    <s v="Below Target"/>
    <s v="Met"/>
    <s v="Below Target"/>
    <s v="Below Target"/>
  </r>
  <r>
    <s v="OPS-100800"/>
    <x v="28"/>
    <s v="Midlands"/>
    <s v="Workplace Projects"/>
    <n v="0"/>
    <n v="34"/>
    <n v="34"/>
    <n v="34"/>
    <x v="5"/>
    <n v="0"/>
    <n v="0"/>
    <n v="1.6"/>
    <n v="0.97399999999999998"/>
    <n v="0.96499999999999997"/>
    <n v="4.3"/>
    <n v="0.747"/>
    <n v="1"/>
    <x v="3"/>
    <x v="3"/>
    <s v="Central"/>
    <s v="Met"/>
    <s v="Met"/>
    <s v="Met"/>
    <s v="Met"/>
    <s v="Met"/>
  </r>
  <r>
    <s v="OPS-100801"/>
    <x v="28"/>
    <s v="South West"/>
    <s v="Workplace Services"/>
    <n v="431"/>
    <n v="45"/>
    <n v="476"/>
    <n v="25"/>
    <x v="289"/>
    <n v="0"/>
    <n v="0"/>
    <n v="8"/>
    <n v="0.6"/>
    <n v="0.98299999999999998"/>
    <n v="2.5"/>
    <n v="0.78400000000000003"/>
    <n v="5.2999999999999999E-2"/>
    <x v="4"/>
    <x v="0"/>
    <s v="South"/>
    <s v="Below Target"/>
    <s v="Below Target"/>
    <s v="Met"/>
    <s v="Below Target"/>
    <s v="Below Target"/>
  </r>
  <r>
    <s v="OPS-100802"/>
    <x v="28"/>
    <s v="South West"/>
    <s v="Facilities Response"/>
    <n v="9"/>
    <n v="44"/>
    <n v="53"/>
    <n v="47"/>
    <x v="30"/>
    <n v="0"/>
    <n v="0"/>
    <n v="2.1"/>
    <n v="0.94"/>
    <n v="0.98899999999999999"/>
    <n v="4.4000000000000004"/>
    <n v="0.70799999999999996"/>
    <n v="0.88700000000000001"/>
    <x v="4"/>
    <x v="1"/>
    <s v="South"/>
    <s v="Below Target"/>
    <s v="Met"/>
    <s v="Met"/>
    <s v="Met"/>
    <s v="Met"/>
  </r>
  <r>
    <s v="OPS-100803"/>
    <x v="28"/>
    <s v="South West"/>
    <s v="Estates Support"/>
    <n v="0"/>
    <n v="48"/>
    <n v="48"/>
    <n v="48"/>
    <x v="5"/>
    <n v="0"/>
    <n v="0"/>
    <n v="1.7"/>
    <n v="0.93300000000000005"/>
    <n v="1"/>
    <n v="4.7"/>
    <n v="0.80100000000000005"/>
    <n v="1"/>
    <x v="4"/>
    <x v="2"/>
    <s v="South"/>
    <s v="Met"/>
    <s v="Met"/>
    <s v="Met"/>
    <s v="Met"/>
    <s v="Met"/>
  </r>
  <r>
    <s v="OPS-100804"/>
    <x v="28"/>
    <s v="South West"/>
    <s v="Workplace Projects"/>
    <n v="0"/>
    <n v="23"/>
    <n v="23"/>
    <n v="23"/>
    <x v="5"/>
    <n v="0"/>
    <n v="0"/>
    <n v="1.9"/>
    <n v="0.98"/>
    <n v="0.95399999999999996"/>
    <n v="4.5"/>
    <n v="0.75"/>
    <n v="1"/>
    <x v="4"/>
    <x v="3"/>
    <s v="South"/>
    <s v="Met"/>
    <s v="Met"/>
    <s v="Met"/>
    <s v="Met"/>
    <s v="Met"/>
  </r>
  <r>
    <s v="OPS-100805"/>
    <x v="28"/>
    <s v="South East"/>
    <s v="Workplace Services"/>
    <n v="0"/>
    <n v="53"/>
    <n v="53"/>
    <n v="46"/>
    <x v="42"/>
    <n v="0"/>
    <n v="0"/>
    <n v="2"/>
    <n v="0.95099999999999996"/>
    <n v="1"/>
    <n v="4.5"/>
    <n v="0.82"/>
    <n v="0.86799999999999999"/>
    <x v="5"/>
    <x v="0"/>
    <s v="South"/>
    <s v="Below Target"/>
    <s v="Met"/>
    <s v="Met"/>
    <s v="Met"/>
    <s v="Met"/>
  </r>
  <r>
    <s v="OPS-100806"/>
    <x v="28"/>
    <s v="South East"/>
    <s v="Facilities Response"/>
    <n v="808"/>
    <n v="54"/>
    <n v="862"/>
    <n v="22"/>
    <x v="290"/>
    <n v="1"/>
    <n v="1"/>
    <n v="8"/>
    <n v="0.6"/>
    <n v="0.95599999999999996"/>
    <n v="2.5"/>
    <n v="0.82499999999999996"/>
    <n v="2.5999999999999999E-2"/>
    <x v="5"/>
    <x v="1"/>
    <s v="South"/>
    <s v="Below Target"/>
    <s v="Below Target"/>
    <s v="Met"/>
    <s v="Below Target"/>
    <s v="Below Target"/>
  </r>
  <r>
    <s v="OPS-100807"/>
    <x v="28"/>
    <s v="South East"/>
    <s v="Estates Support"/>
    <n v="4"/>
    <n v="52"/>
    <n v="56"/>
    <n v="56"/>
    <x v="5"/>
    <n v="2"/>
    <n v="0"/>
    <n v="2.2000000000000002"/>
    <n v="0.96599999999999997"/>
    <n v="0.98399999999999999"/>
    <n v="4.4000000000000004"/>
    <n v="0.75900000000000001"/>
    <n v="1"/>
    <x v="5"/>
    <x v="2"/>
    <s v="South"/>
    <s v="Met"/>
    <s v="Met"/>
    <s v="Met"/>
    <s v="Met"/>
    <s v="Met"/>
  </r>
  <r>
    <s v="OPS-100808"/>
    <x v="28"/>
    <s v="South East"/>
    <s v="Workplace Projects"/>
    <n v="287"/>
    <n v="17"/>
    <n v="304"/>
    <n v="32"/>
    <x v="225"/>
    <n v="0"/>
    <n v="0"/>
    <n v="8"/>
    <n v="0.6"/>
    <n v="0.98099999999999998"/>
    <n v="2.5"/>
    <n v="0.751"/>
    <n v="0.105"/>
    <x v="5"/>
    <x v="3"/>
    <s v="South"/>
    <s v="Below Target"/>
    <s v="Below Target"/>
    <s v="Met"/>
    <s v="Below Target"/>
    <s v="Below Target"/>
  </r>
  <r>
    <s v="OPS-100809"/>
    <x v="28"/>
    <s v="Wales"/>
    <s v="Workplace Services"/>
    <n v="412"/>
    <n v="41"/>
    <n v="453"/>
    <n v="27"/>
    <x v="291"/>
    <n v="0"/>
    <n v="0"/>
    <n v="8"/>
    <n v="0.6"/>
    <n v="0.995"/>
    <n v="2.5"/>
    <n v="0.65700000000000003"/>
    <n v="0.06"/>
    <x v="6"/>
    <x v="0"/>
    <s v="Wales"/>
    <s v="Below Target"/>
    <s v="Below Target"/>
    <s v="Met"/>
    <s v="Below Target"/>
    <s v="Below Target"/>
  </r>
  <r>
    <s v="OPS-100810"/>
    <x v="28"/>
    <s v="Wales"/>
    <s v="Facilities Response"/>
    <n v="398"/>
    <n v="35"/>
    <n v="433"/>
    <n v="23"/>
    <x v="292"/>
    <n v="0"/>
    <n v="0"/>
    <n v="8"/>
    <n v="0.6"/>
    <n v="0.97899999999999998"/>
    <n v="2.5"/>
    <n v="0.755"/>
    <n v="5.2999999999999999E-2"/>
    <x v="6"/>
    <x v="1"/>
    <s v="Wales"/>
    <s v="Below Target"/>
    <s v="Below Target"/>
    <s v="Met"/>
    <s v="Below Target"/>
    <s v="Below Target"/>
  </r>
  <r>
    <s v="OPS-100811"/>
    <x v="28"/>
    <s v="Wales"/>
    <s v="Estates Support"/>
    <n v="264"/>
    <n v="34"/>
    <n v="298"/>
    <n v="24"/>
    <x v="293"/>
    <n v="0"/>
    <n v="0"/>
    <n v="8"/>
    <n v="0.6"/>
    <n v="0.99099999999999999"/>
    <n v="2.5"/>
    <n v="0.74"/>
    <n v="8.1000000000000003E-2"/>
    <x v="6"/>
    <x v="2"/>
    <s v="Wales"/>
    <s v="Below Target"/>
    <s v="Below Target"/>
    <s v="Met"/>
    <s v="Below Target"/>
    <s v="Below Target"/>
  </r>
  <r>
    <s v="OPS-100812"/>
    <x v="28"/>
    <s v="Wales"/>
    <s v="Workplace Projects"/>
    <n v="0"/>
    <n v="27"/>
    <n v="27"/>
    <n v="27"/>
    <x v="5"/>
    <n v="0"/>
    <n v="0"/>
    <n v="1"/>
    <n v="0.97799999999999998"/>
    <n v="0.97899999999999998"/>
    <n v="4.4000000000000004"/>
    <n v="0.64900000000000002"/>
    <n v="1"/>
    <x v="6"/>
    <x v="3"/>
    <s v="Wales"/>
    <s v="Met"/>
    <s v="Met"/>
    <s v="Met"/>
    <s v="Met"/>
    <s v="Met"/>
  </r>
  <r>
    <s v="OPS-100813"/>
    <x v="29"/>
    <s v="Scotland"/>
    <s v="Workplace Services"/>
    <n v="131"/>
    <n v="38"/>
    <n v="169"/>
    <n v="39"/>
    <x v="93"/>
    <n v="0"/>
    <n v="0"/>
    <n v="8"/>
    <n v="0.6"/>
    <n v="0.995"/>
    <n v="2.5"/>
    <n v="0.81299999999999994"/>
    <n v="0.23100000000000001"/>
    <x v="0"/>
    <x v="0"/>
    <s v="North"/>
    <s v="Below Target"/>
    <s v="Below Target"/>
    <s v="Met"/>
    <s v="Below Target"/>
    <s v="Below Target"/>
  </r>
  <r>
    <s v="OPS-100814"/>
    <x v="29"/>
    <s v="Scotland"/>
    <s v="Facilities Response"/>
    <n v="12"/>
    <n v="37"/>
    <n v="49"/>
    <n v="49"/>
    <x v="5"/>
    <n v="0"/>
    <n v="0"/>
    <n v="2.2999999999999998"/>
    <n v="0.98799999999999999"/>
    <n v="1"/>
    <n v="4.4000000000000004"/>
    <n v="0.66500000000000004"/>
    <n v="1"/>
    <x v="0"/>
    <x v="1"/>
    <s v="North"/>
    <s v="Met"/>
    <s v="Met"/>
    <s v="Met"/>
    <s v="Met"/>
    <s v="Met"/>
  </r>
  <r>
    <s v="OPS-100815"/>
    <x v="29"/>
    <s v="Scotland"/>
    <s v="Estates Support"/>
    <n v="233"/>
    <n v="40"/>
    <n v="273"/>
    <n v="36"/>
    <x v="294"/>
    <n v="0"/>
    <n v="0"/>
    <n v="8"/>
    <n v="0.6"/>
    <n v="0.99"/>
    <n v="2.5"/>
    <n v="0.7"/>
    <n v="0.13200000000000001"/>
    <x v="0"/>
    <x v="2"/>
    <s v="North"/>
    <s v="Below Target"/>
    <s v="Below Target"/>
    <s v="Met"/>
    <s v="Below Target"/>
    <s v="Below Target"/>
  </r>
  <r>
    <s v="OPS-100816"/>
    <x v="29"/>
    <s v="Scotland"/>
    <s v="Workplace Projects"/>
    <n v="0"/>
    <n v="17"/>
    <n v="17"/>
    <n v="17"/>
    <x v="5"/>
    <n v="0"/>
    <n v="0"/>
    <n v="1.4"/>
    <n v="0.98399999999999999"/>
    <n v="0.99399999999999999"/>
    <n v="4.0999999999999996"/>
    <n v="0.69499999999999995"/>
    <n v="1"/>
    <x v="0"/>
    <x v="3"/>
    <s v="North"/>
    <s v="Met"/>
    <s v="Met"/>
    <s v="Met"/>
    <s v="Met"/>
    <s v="Met"/>
  </r>
  <r>
    <s v="OPS-100817"/>
    <x v="29"/>
    <s v="North East"/>
    <s v="Workplace Services"/>
    <n v="0"/>
    <n v="36"/>
    <n v="36"/>
    <n v="36"/>
    <x v="5"/>
    <n v="0"/>
    <n v="0"/>
    <n v="1.1000000000000001"/>
    <n v="0.96299999999999997"/>
    <n v="0.96399999999999997"/>
    <n v="4.7"/>
    <n v="0.79400000000000004"/>
    <n v="1"/>
    <x v="1"/>
    <x v="0"/>
    <s v="North"/>
    <s v="Met"/>
    <s v="Met"/>
    <s v="Met"/>
    <s v="Met"/>
    <s v="Met"/>
  </r>
  <r>
    <s v="OPS-100818"/>
    <x v="29"/>
    <s v="North East"/>
    <s v="Facilities Response"/>
    <n v="17"/>
    <n v="44"/>
    <n v="61"/>
    <n v="50"/>
    <x v="18"/>
    <n v="0"/>
    <n v="0"/>
    <n v="1.8"/>
    <n v="0.91400000000000003"/>
    <n v="0.96399999999999997"/>
    <n v="3.9"/>
    <n v="0.626"/>
    <n v="0.82"/>
    <x v="1"/>
    <x v="1"/>
    <s v="North"/>
    <s v="Below Target"/>
    <s v="Below Target"/>
    <s v="Met"/>
    <s v="Met"/>
    <s v="Below Target"/>
  </r>
  <r>
    <s v="OPS-100819"/>
    <x v="29"/>
    <s v="North East"/>
    <s v="Estates Support"/>
    <n v="601"/>
    <n v="45"/>
    <n v="646"/>
    <n v="26"/>
    <x v="295"/>
    <n v="0"/>
    <n v="0"/>
    <n v="8"/>
    <n v="0.6"/>
    <n v="0.98599999999999999"/>
    <n v="2.5"/>
    <n v="0.755"/>
    <n v="0.04"/>
    <x v="1"/>
    <x v="2"/>
    <s v="North"/>
    <s v="Below Target"/>
    <s v="Below Target"/>
    <s v="Met"/>
    <s v="Below Target"/>
    <s v="Below Target"/>
  </r>
  <r>
    <s v="OPS-100820"/>
    <x v="29"/>
    <s v="North East"/>
    <s v="Workplace Projects"/>
    <n v="29"/>
    <n v="29"/>
    <n v="58"/>
    <n v="28"/>
    <x v="0"/>
    <n v="0"/>
    <n v="0"/>
    <n v="4.3"/>
    <n v="0.77800000000000002"/>
    <n v="0.996"/>
    <n v="3.4"/>
    <n v="0.81100000000000005"/>
    <n v="0.48299999999999998"/>
    <x v="1"/>
    <x v="3"/>
    <s v="North"/>
    <s v="Below Target"/>
    <s v="Below Target"/>
    <s v="Met"/>
    <s v="Below Target"/>
    <s v="Below Target"/>
  </r>
  <r>
    <s v="OPS-100821"/>
    <x v="29"/>
    <s v="North West"/>
    <s v="Workplace Services"/>
    <n v="273"/>
    <n v="26"/>
    <n v="299"/>
    <n v="37"/>
    <x v="224"/>
    <n v="0"/>
    <n v="0"/>
    <n v="8"/>
    <n v="0.6"/>
    <n v="1"/>
    <n v="2.5"/>
    <n v="0.76200000000000001"/>
    <n v="0.124"/>
    <x v="2"/>
    <x v="0"/>
    <s v="North"/>
    <s v="Below Target"/>
    <s v="Below Target"/>
    <s v="Met"/>
    <s v="Below Target"/>
    <s v="Below Target"/>
  </r>
  <r>
    <s v="OPS-100822"/>
    <x v="29"/>
    <s v="North West"/>
    <s v="Facilities Response"/>
    <n v="546"/>
    <n v="47"/>
    <n v="593"/>
    <n v="22"/>
    <x v="296"/>
    <n v="0"/>
    <n v="0"/>
    <n v="8"/>
    <n v="0.6"/>
    <n v="1"/>
    <n v="2.5"/>
    <n v="0.65500000000000003"/>
    <n v="3.6999999999999998E-2"/>
    <x v="2"/>
    <x v="1"/>
    <s v="North"/>
    <s v="Below Target"/>
    <s v="Below Target"/>
    <s v="Met"/>
    <s v="Below Target"/>
    <s v="Below Target"/>
  </r>
  <r>
    <s v="OPS-100823"/>
    <x v="29"/>
    <s v="North West"/>
    <s v="Estates Support"/>
    <n v="671"/>
    <n v="34"/>
    <n v="705"/>
    <n v="23"/>
    <x v="297"/>
    <n v="0"/>
    <n v="0"/>
    <n v="8"/>
    <n v="0.6"/>
    <n v="0.997"/>
    <n v="2.5"/>
    <n v="0.67200000000000004"/>
    <n v="3.3000000000000002E-2"/>
    <x v="2"/>
    <x v="2"/>
    <s v="North"/>
    <s v="Below Target"/>
    <s v="Below Target"/>
    <s v="Met"/>
    <s v="Below Target"/>
    <s v="Below Target"/>
  </r>
  <r>
    <s v="OPS-100824"/>
    <x v="29"/>
    <s v="North West"/>
    <s v="Workplace Projects"/>
    <n v="0"/>
    <n v="20"/>
    <n v="20"/>
    <n v="20"/>
    <x v="5"/>
    <n v="0"/>
    <n v="0"/>
    <n v="0.9"/>
    <n v="0.97599999999999998"/>
    <n v="0.99199999999999999"/>
    <n v="4.7"/>
    <n v="0.68200000000000005"/>
    <n v="1"/>
    <x v="2"/>
    <x v="3"/>
    <s v="North"/>
    <s v="Met"/>
    <s v="Met"/>
    <s v="Met"/>
    <s v="Met"/>
    <s v="Met"/>
  </r>
  <r>
    <s v="OPS-100825"/>
    <x v="29"/>
    <s v="Midlands"/>
    <s v="Workplace Services"/>
    <n v="8"/>
    <n v="32"/>
    <n v="40"/>
    <n v="40"/>
    <x v="5"/>
    <n v="0"/>
    <n v="0"/>
    <n v="1.2"/>
    <n v="0.93"/>
    <n v="0.95899999999999996"/>
    <n v="4.8"/>
    <n v="0.78400000000000003"/>
    <n v="1"/>
    <x v="3"/>
    <x v="0"/>
    <s v="Central"/>
    <s v="Met"/>
    <s v="Met"/>
    <s v="Met"/>
    <s v="Met"/>
    <s v="Met"/>
  </r>
  <r>
    <s v="OPS-100826"/>
    <x v="29"/>
    <s v="Midlands"/>
    <s v="Facilities Response"/>
    <n v="351"/>
    <n v="38"/>
    <n v="389"/>
    <n v="28"/>
    <x v="298"/>
    <n v="0"/>
    <n v="0"/>
    <n v="8"/>
    <n v="0.6"/>
    <n v="0.98199999999999998"/>
    <n v="2.5"/>
    <n v="0.70399999999999996"/>
    <n v="7.1999999999999995E-2"/>
    <x v="3"/>
    <x v="1"/>
    <s v="Central"/>
    <s v="Below Target"/>
    <s v="Below Target"/>
    <s v="Met"/>
    <s v="Below Target"/>
    <s v="Below Target"/>
  </r>
  <r>
    <s v="OPS-100827"/>
    <x v="29"/>
    <s v="Midlands"/>
    <s v="Estates Support"/>
    <n v="133"/>
    <n v="27"/>
    <n v="160"/>
    <n v="33"/>
    <x v="49"/>
    <n v="0"/>
    <n v="0"/>
    <n v="8"/>
    <n v="0.6"/>
    <n v="0.99399999999999999"/>
    <n v="2.5"/>
    <n v="0.72899999999999998"/>
    <n v="0.20599999999999999"/>
    <x v="3"/>
    <x v="2"/>
    <s v="Central"/>
    <s v="Below Target"/>
    <s v="Below Target"/>
    <s v="Met"/>
    <s v="Below Target"/>
    <s v="Below Target"/>
  </r>
  <r>
    <s v="OPS-100828"/>
    <x v="29"/>
    <s v="Midlands"/>
    <s v="Workplace Projects"/>
    <n v="0"/>
    <n v="24"/>
    <n v="24"/>
    <n v="24"/>
    <x v="5"/>
    <n v="0"/>
    <n v="0"/>
    <n v="1.7"/>
    <n v="0.94099999999999995"/>
    <n v="1"/>
    <n v="4.5999999999999996"/>
    <n v="0.747"/>
    <n v="1"/>
    <x v="3"/>
    <x v="3"/>
    <s v="Central"/>
    <s v="Met"/>
    <s v="Met"/>
    <s v="Met"/>
    <s v="Met"/>
    <s v="Met"/>
  </r>
  <r>
    <s v="OPS-100829"/>
    <x v="29"/>
    <s v="South West"/>
    <s v="Workplace Services"/>
    <n v="451"/>
    <n v="41"/>
    <n v="492"/>
    <n v="27"/>
    <x v="299"/>
    <n v="0"/>
    <n v="0"/>
    <n v="8"/>
    <n v="0.6"/>
    <n v="0.95799999999999996"/>
    <n v="2.5"/>
    <n v="0.78400000000000003"/>
    <n v="5.5E-2"/>
    <x v="4"/>
    <x v="0"/>
    <s v="South"/>
    <s v="Below Target"/>
    <s v="Below Target"/>
    <s v="Met"/>
    <s v="Below Target"/>
    <s v="Below Target"/>
  </r>
  <r>
    <s v="OPS-100830"/>
    <x v="29"/>
    <s v="South West"/>
    <s v="Facilities Response"/>
    <n v="6"/>
    <n v="51"/>
    <n v="57"/>
    <n v="56"/>
    <x v="3"/>
    <n v="0"/>
    <n v="0"/>
    <n v="1.7"/>
    <n v="0.998"/>
    <n v="0.997"/>
    <n v="4.7"/>
    <n v="0.70799999999999996"/>
    <n v="0.98199999999999998"/>
    <x v="4"/>
    <x v="1"/>
    <s v="South"/>
    <s v="Met"/>
    <s v="Met"/>
    <s v="Met"/>
    <s v="Met"/>
    <s v="Met"/>
  </r>
  <r>
    <s v="OPS-100831"/>
    <x v="29"/>
    <s v="South West"/>
    <s v="Estates Support"/>
    <n v="0"/>
    <n v="41"/>
    <n v="41"/>
    <n v="41"/>
    <x v="5"/>
    <n v="0"/>
    <n v="0"/>
    <n v="1.8"/>
    <n v="0.97099999999999997"/>
    <n v="0.95099999999999996"/>
    <n v="4.7"/>
    <n v="0.80100000000000005"/>
    <n v="1"/>
    <x v="4"/>
    <x v="2"/>
    <s v="South"/>
    <s v="Met"/>
    <s v="Met"/>
    <s v="Met"/>
    <s v="Met"/>
    <s v="Met"/>
  </r>
  <r>
    <s v="OPS-100832"/>
    <x v="29"/>
    <s v="South West"/>
    <s v="Workplace Projects"/>
    <n v="0"/>
    <n v="33"/>
    <n v="33"/>
    <n v="33"/>
    <x v="5"/>
    <n v="0"/>
    <n v="0"/>
    <n v="1.9"/>
    <n v="1"/>
    <n v="0.98899999999999999"/>
    <n v="4.5999999999999996"/>
    <n v="0.75"/>
    <n v="1"/>
    <x v="4"/>
    <x v="3"/>
    <s v="South"/>
    <s v="Met"/>
    <s v="Met"/>
    <s v="Met"/>
    <s v="Met"/>
    <s v="Met"/>
  </r>
  <r>
    <s v="OPS-100833"/>
    <x v="29"/>
    <s v="South East"/>
    <s v="Workplace Services"/>
    <n v="7"/>
    <n v="40"/>
    <n v="47"/>
    <n v="44"/>
    <x v="10"/>
    <n v="0"/>
    <n v="0"/>
    <n v="1.1000000000000001"/>
    <n v="0.94899999999999995"/>
    <n v="0.98299999999999998"/>
    <n v="4.4000000000000004"/>
    <n v="0.82"/>
    <n v="0.93600000000000005"/>
    <x v="5"/>
    <x v="0"/>
    <s v="South"/>
    <s v="Below Target"/>
    <s v="Met"/>
    <s v="Met"/>
    <s v="Met"/>
    <s v="Met"/>
  </r>
  <r>
    <s v="OPS-100834"/>
    <x v="29"/>
    <s v="South East"/>
    <s v="Facilities Response"/>
    <n v="840"/>
    <n v="55"/>
    <n v="895"/>
    <n v="23"/>
    <x v="300"/>
    <n v="0"/>
    <n v="0"/>
    <n v="8"/>
    <n v="0.6"/>
    <n v="0.98"/>
    <n v="2.5"/>
    <n v="0.82499999999999996"/>
    <n v="2.5999999999999999E-2"/>
    <x v="5"/>
    <x v="1"/>
    <s v="South"/>
    <s v="Below Target"/>
    <s v="Below Target"/>
    <s v="Met"/>
    <s v="Below Target"/>
    <s v="Below Target"/>
  </r>
  <r>
    <s v="OPS-100835"/>
    <x v="29"/>
    <s v="South East"/>
    <s v="Estates Support"/>
    <n v="0"/>
    <n v="47"/>
    <n v="47"/>
    <n v="47"/>
    <x v="5"/>
    <n v="0"/>
    <n v="0"/>
    <n v="1.7"/>
    <n v="0.95899999999999996"/>
    <n v="1"/>
    <n v="4.5"/>
    <n v="0.75900000000000001"/>
    <n v="1"/>
    <x v="5"/>
    <x v="2"/>
    <s v="South"/>
    <s v="Met"/>
    <s v="Met"/>
    <s v="Met"/>
    <s v="Met"/>
    <s v="Met"/>
  </r>
  <r>
    <s v="OPS-100836"/>
    <x v="29"/>
    <s v="South East"/>
    <s v="Workplace Projects"/>
    <n v="272"/>
    <n v="40"/>
    <n v="312"/>
    <n v="27"/>
    <x v="301"/>
    <n v="0"/>
    <n v="0"/>
    <n v="8"/>
    <n v="0.6"/>
    <n v="0.98599999999999999"/>
    <n v="2.5"/>
    <n v="0.751"/>
    <n v="8.6999999999999994E-2"/>
    <x v="5"/>
    <x v="3"/>
    <s v="South"/>
    <s v="Below Target"/>
    <s v="Below Target"/>
    <s v="Met"/>
    <s v="Below Target"/>
    <s v="Below Target"/>
  </r>
  <r>
    <s v="OPS-100837"/>
    <x v="29"/>
    <s v="Wales"/>
    <s v="Workplace Services"/>
    <n v="426"/>
    <n v="52"/>
    <n v="478"/>
    <n v="29"/>
    <x v="302"/>
    <n v="0"/>
    <n v="0"/>
    <n v="8"/>
    <n v="0.6"/>
    <n v="0.99399999999999999"/>
    <n v="2.5"/>
    <n v="0.65700000000000003"/>
    <n v="6.0999999999999999E-2"/>
    <x v="6"/>
    <x v="0"/>
    <s v="Wales"/>
    <s v="Below Target"/>
    <s v="Below Target"/>
    <s v="Met"/>
    <s v="Below Target"/>
    <s v="Below Target"/>
  </r>
  <r>
    <s v="OPS-100838"/>
    <x v="29"/>
    <s v="Wales"/>
    <s v="Facilities Response"/>
    <n v="410"/>
    <n v="46"/>
    <n v="456"/>
    <n v="28"/>
    <x v="303"/>
    <n v="0"/>
    <n v="0"/>
    <n v="8"/>
    <n v="0.6"/>
    <n v="0.95899999999999996"/>
    <n v="2.5"/>
    <n v="0.755"/>
    <n v="6.0999999999999999E-2"/>
    <x v="6"/>
    <x v="1"/>
    <s v="Wales"/>
    <s v="Below Target"/>
    <s v="Below Target"/>
    <s v="Met"/>
    <s v="Below Target"/>
    <s v="Below Target"/>
  </r>
  <r>
    <s v="OPS-100839"/>
    <x v="29"/>
    <s v="Wales"/>
    <s v="Estates Support"/>
    <n v="274"/>
    <n v="36"/>
    <n v="310"/>
    <n v="26"/>
    <x v="304"/>
    <n v="0"/>
    <n v="0"/>
    <n v="8"/>
    <n v="0.6"/>
    <n v="1"/>
    <n v="2.5"/>
    <n v="0.74"/>
    <n v="8.4000000000000005E-2"/>
    <x v="6"/>
    <x v="2"/>
    <s v="Wales"/>
    <s v="Below Target"/>
    <s v="Below Target"/>
    <s v="Met"/>
    <s v="Below Target"/>
    <s v="Below Target"/>
  </r>
  <r>
    <s v="OPS-100840"/>
    <x v="29"/>
    <s v="Wales"/>
    <s v="Workplace Projects"/>
    <n v="0"/>
    <n v="26"/>
    <n v="26"/>
    <n v="26"/>
    <x v="5"/>
    <n v="0"/>
    <n v="0"/>
    <n v="1.5"/>
    <n v="0.98399999999999999"/>
    <n v="1"/>
    <n v="4.4000000000000004"/>
    <n v="0.64900000000000002"/>
    <n v="1"/>
    <x v="6"/>
    <x v="3"/>
    <s v="Wales"/>
    <s v="Met"/>
    <s v="Met"/>
    <s v="Met"/>
    <s v="Met"/>
    <s v="Met"/>
  </r>
  <r>
    <s v="OPS-100841"/>
    <x v="30"/>
    <s v="Scotland"/>
    <s v="Workplace Services"/>
    <n v="130"/>
    <n v="49"/>
    <n v="179"/>
    <n v="37"/>
    <x v="305"/>
    <n v="0"/>
    <n v="0"/>
    <n v="8"/>
    <n v="0.6"/>
    <n v="0.93500000000000005"/>
    <n v="2.5"/>
    <n v="0.81299999999999994"/>
    <n v="0.20699999999999999"/>
    <x v="0"/>
    <x v="0"/>
    <s v="North"/>
    <s v="Below Target"/>
    <s v="Below Target"/>
    <s v="Below Target"/>
    <s v="Below Target"/>
    <s v="Below Target"/>
  </r>
  <r>
    <s v="OPS-100842"/>
    <x v="30"/>
    <s v="Scotland"/>
    <s v="Facilities Response"/>
    <n v="0"/>
    <n v="30"/>
    <n v="30"/>
    <n v="30"/>
    <x v="5"/>
    <n v="0"/>
    <n v="0"/>
    <n v="1.6"/>
    <n v="0.95099999999999996"/>
    <n v="0.97499999999999998"/>
    <n v="4.5999999999999996"/>
    <n v="0.66500000000000004"/>
    <n v="1"/>
    <x v="0"/>
    <x v="1"/>
    <s v="North"/>
    <s v="Met"/>
    <s v="Met"/>
    <s v="Met"/>
    <s v="Met"/>
    <s v="Met"/>
  </r>
  <r>
    <s v="OPS-100843"/>
    <x v="30"/>
    <s v="Scotland"/>
    <s v="Estates Support"/>
    <n v="237"/>
    <n v="54"/>
    <n v="291"/>
    <n v="34"/>
    <x v="306"/>
    <n v="0"/>
    <n v="0"/>
    <n v="8"/>
    <n v="0.6"/>
    <n v="0.97899999999999998"/>
    <n v="2.5"/>
    <n v="0.7"/>
    <n v="0.11700000000000001"/>
    <x v="0"/>
    <x v="2"/>
    <s v="North"/>
    <s v="Below Target"/>
    <s v="Below Target"/>
    <s v="Met"/>
    <s v="Below Target"/>
    <s v="Below Target"/>
  </r>
  <r>
    <s v="OPS-100844"/>
    <x v="30"/>
    <s v="Scotland"/>
    <s v="Workplace Projects"/>
    <n v="0"/>
    <n v="31"/>
    <n v="31"/>
    <n v="31"/>
    <x v="5"/>
    <n v="0"/>
    <n v="0"/>
    <n v="1.4"/>
    <n v="0.96099999999999997"/>
    <n v="0.95899999999999996"/>
    <n v="4.5999999999999996"/>
    <n v="0.69499999999999995"/>
    <n v="1"/>
    <x v="0"/>
    <x v="3"/>
    <s v="North"/>
    <s v="Met"/>
    <s v="Met"/>
    <s v="Met"/>
    <s v="Met"/>
    <s v="Met"/>
  </r>
  <r>
    <s v="OPS-100845"/>
    <x v="30"/>
    <s v="North East"/>
    <s v="Workplace Services"/>
    <n v="0"/>
    <n v="47"/>
    <n v="47"/>
    <n v="39"/>
    <x v="21"/>
    <n v="0"/>
    <n v="0"/>
    <n v="2.2000000000000002"/>
    <n v="0.96299999999999997"/>
    <n v="0.94899999999999995"/>
    <n v="4.4000000000000004"/>
    <n v="0.79400000000000004"/>
    <n v="0.83"/>
    <x v="1"/>
    <x v="0"/>
    <s v="North"/>
    <s v="Below Target"/>
    <s v="Met"/>
    <s v="Below Target"/>
    <s v="Met"/>
    <s v="Met"/>
  </r>
  <r>
    <s v="OPS-100846"/>
    <x v="30"/>
    <s v="North East"/>
    <s v="Facilities Response"/>
    <n v="11"/>
    <n v="70"/>
    <n v="81"/>
    <n v="43"/>
    <x v="12"/>
    <n v="0"/>
    <n v="0"/>
    <n v="4.5"/>
    <n v="0.75900000000000001"/>
    <n v="1"/>
    <n v="3"/>
    <n v="0.626"/>
    <n v="0.53100000000000003"/>
    <x v="1"/>
    <x v="1"/>
    <s v="North"/>
    <s v="Below Target"/>
    <s v="Below Target"/>
    <s v="Met"/>
    <s v="Below Target"/>
    <s v="Below Target"/>
  </r>
  <r>
    <s v="OPS-100847"/>
    <x v="30"/>
    <s v="North East"/>
    <s v="Estates Support"/>
    <n v="620"/>
    <n v="40"/>
    <n v="660"/>
    <n v="26"/>
    <x v="307"/>
    <n v="0"/>
    <n v="0"/>
    <n v="8"/>
    <n v="0.6"/>
    <n v="0.98099999999999998"/>
    <n v="2.5"/>
    <n v="0.755"/>
    <n v="3.9E-2"/>
    <x v="1"/>
    <x v="2"/>
    <s v="North"/>
    <s v="Below Target"/>
    <s v="Below Target"/>
    <s v="Met"/>
    <s v="Below Target"/>
    <s v="Below Target"/>
  </r>
  <r>
    <s v="OPS-100848"/>
    <x v="30"/>
    <s v="North East"/>
    <s v="Workplace Projects"/>
    <n v="30"/>
    <n v="29"/>
    <n v="59"/>
    <n v="28"/>
    <x v="28"/>
    <n v="0"/>
    <n v="0"/>
    <n v="3.9"/>
    <n v="0.748"/>
    <n v="0.96"/>
    <n v="3.5"/>
    <n v="0.81100000000000005"/>
    <n v="0.47499999999999998"/>
    <x v="1"/>
    <x v="3"/>
    <s v="North"/>
    <s v="Below Target"/>
    <s v="Below Target"/>
    <s v="Met"/>
    <s v="Below Target"/>
    <s v="Below Target"/>
  </r>
  <r>
    <s v="OPS-100849"/>
    <x v="30"/>
    <s v="North West"/>
    <s v="Workplace Services"/>
    <n v="262"/>
    <n v="37"/>
    <n v="299"/>
    <n v="29"/>
    <x v="252"/>
    <n v="1"/>
    <n v="1"/>
    <n v="8"/>
    <n v="0.6"/>
    <n v="0.96599999999999997"/>
    <n v="2.5"/>
    <n v="0.76200000000000001"/>
    <n v="9.7000000000000003E-2"/>
    <x v="2"/>
    <x v="0"/>
    <s v="North"/>
    <s v="Below Target"/>
    <s v="Below Target"/>
    <s v="Met"/>
    <s v="Below Target"/>
    <s v="Below Target"/>
  </r>
  <r>
    <s v="OPS-100850"/>
    <x v="30"/>
    <s v="North West"/>
    <s v="Facilities Response"/>
    <n v="571"/>
    <n v="52"/>
    <n v="623"/>
    <n v="20"/>
    <x v="308"/>
    <n v="1"/>
    <n v="0"/>
    <n v="8"/>
    <n v="0.6"/>
    <n v="1"/>
    <n v="2.5"/>
    <n v="0.65500000000000003"/>
    <n v="3.2000000000000001E-2"/>
    <x v="2"/>
    <x v="1"/>
    <s v="North"/>
    <s v="Below Target"/>
    <s v="Below Target"/>
    <s v="Met"/>
    <s v="Below Target"/>
    <s v="Below Target"/>
  </r>
  <r>
    <s v="OPS-100851"/>
    <x v="30"/>
    <s v="North West"/>
    <s v="Estates Support"/>
    <n v="682"/>
    <n v="45"/>
    <n v="727"/>
    <n v="21"/>
    <x v="309"/>
    <n v="0"/>
    <n v="0"/>
    <n v="8"/>
    <n v="0.6"/>
    <n v="0.997"/>
    <n v="2.5"/>
    <n v="0.67200000000000004"/>
    <n v="2.9000000000000001E-2"/>
    <x v="2"/>
    <x v="2"/>
    <s v="North"/>
    <s v="Below Target"/>
    <s v="Below Target"/>
    <s v="Met"/>
    <s v="Below Target"/>
    <s v="Below Target"/>
  </r>
  <r>
    <s v="OPS-100852"/>
    <x v="30"/>
    <s v="North West"/>
    <s v="Workplace Projects"/>
    <n v="0"/>
    <n v="35"/>
    <n v="35"/>
    <n v="35"/>
    <x v="5"/>
    <n v="0"/>
    <n v="0"/>
    <n v="1.2"/>
    <n v="0.95299999999999996"/>
    <n v="0.997"/>
    <n v="4.5"/>
    <n v="0.68200000000000005"/>
    <n v="1"/>
    <x v="2"/>
    <x v="3"/>
    <s v="North"/>
    <s v="Met"/>
    <s v="Met"/>
    <s v="Met"/>
    <s v="Met"/>
    <s v="Met"/>
  </r>
  <r>
    <s v="OPS-100853"/>
    <x v="30"/>
    <s v="Midlands"/>
    <s v="Workplace Services"/>
    <n v="0"/>
    <n v="26"/>
    <n v="26"/>
    <n v="26"/>
    <x v="5"/>
    <n v="0"/>
    <n v="0"/>
    <n v="1.8"/>
    <n v="0.96399999999999997"/>
    <n v="0.999"/>
    <n v="4.5"/>
    <n v="0.78400000000000003"/>
    <n v="1"/>
    <x v="3"/>
    <x v="0"/>
    <s v="Central"/>
    <s v="Met"/>
    <s v="Met"/>
    <s v="Met"/>
    <s v="Met"/>
    <s v="Met"/>
  </r>
  <r>
    <s v="OPS-100854"/>
    <x v="30"/>
    <s v="Midlands"/>
    <s v="Facilities Response"/>
    <n v="361"/>
    <n v="47"/>
    <n v="408"/>
    <n v="35"/>
    <x v="310"/>
    <n v="0"/>
    <n v="0"/>
    <n v="8"/>
    <n v="0.6"/>
    <n v="1"/>
    <n v="2.5"/>
    <n v="0.70399999999999996"/>
    <n v="8.5999999999999993E-2"/>
    <x v="3"/>
    <x v="1"/>
    <s v="Central"/>
    <s v="Below Target"/>
    <s v="Below Target"/>
    <s v="Met"/>
    <s v="Below Target"/>
    <s v="Below Target"/>
  </r>
  <r>
    <s v="OPS-100855"/>
    <x v="30"/>
    <s v="Midlands"/>
    <s v="Estates Support"/>
    <n v="127"/>
    <n v="37"/>
    <n v="164"/>
    <n v="29"/>
    <x v="51"/>
    <n v="0"/>
    <n v="0"/>
    <n v="8"/>
    <n v="0.6"/>
    <n v="1"/>
    <n v="2.5"/>
    <n v="0.72899999999999998"/>
    <n v="0.17699999999999999"/>
    <x v="3"/>
    <x v="2"/>
    <s v="Central"/>
    <s v="Below Target"/>
    <s v="Below Target"/>
    <s v="Met"/>
    <s v="Below Target"/>
    <s v="Below Target"/>
  </r>
  <r>
    <s v="OPS-100856"/>
    <x v="30"/>
    <s v="Midlands"/>
    <s v="Workplace Projects"/>
    <n v="0"/>
    <n v="26"/>
    <n v="26"/>
    <n v="26"/>
    <x v="5"/>
    <n v="0"/>
    <n v="0"/>
    <n v="1.8"/>
    <n v="0.96299999999999997"/>
    <n v="0.99299999999999999"/>
    <n v="4.2"/>
    <n v="0.747"/>
    <n v="1"/>
    <x v="3"/>
    <x v="3"/>
    <s v="Central"/>
    <s v="Met"/>
    <s v="Met"/>
    <s v="Met"/>
    <s v="Met"/>
    <s v="Met"/>
  </r>
  <r>
    <s v="OPS-100857"/>
    <x v="30"/>
    <s v="South West"/>
    <s v="Workplace Services"/>
    <n v="465"/>
    <n v="41"/>
    <n v="506"/>
    <n v="24"/>
    <x v="311"/>
    <n v="0"/>
    <n v="0"/>
    <n v="8"/>
    <n v="0.6"/>
    <n v="0.99399999999999999"/>
    <n v="2.5"/>
    <n v="0.78400000000000003"/>
    <n v="4.7E-2"/>
    <x v="4"/>
    <x v="0"/>
    <s v="South"/>
    <s v="Below Target"/>
    <s v="Below Target"/>
    <s v="Met"/>
    <s v="Below Target"/>
    <s v="Below Target"/>
  </r>
  <r>
    <s v="OPS-100858"/>
    <x v="30"/>
    <s v="South West"/>
    <s v="Facilities Response"/>
    <n v="1"/>
    <n v="44"/>
    <n v="45"/>
    <n v="45"/>
    <x v="5"/>
    <n v="0"/>
    <n v="0"/>
    <n v="1.2"/>
    <n v="0.94799999999999995"/>
    <n v="0.97399999999999998"/>
    <n v="4.5"/>
    <n v="0.70799999999999996"/>
    <n v="1"/>
    <x v="4"/>
    <x v="1"/>
    <s v="South"/>
    <s v="Met"/>
    <s v="Met"/>
    <s v="Met"/>
    <s v="Met"/>
    <s v="Met"/>
  </r>
  <r>
    <s v="OPS-100859"/>
    <x v="30"/>
    <s v="South West"/>
    <s v="Estates Support"/>
    <n v="0"/>
    <n v="39"/>
    <n v="39"/>
    <n v="39"/>
    <x v="5"/>
    <n v="0"/>
    <n v="0"/>
    <n v="1.4"/>
    <n v="0.94699999999999995"/>
    <n v="0.97799999999999998"/>
    <n v="4.3"/>
    <n v="0.80100000000000005"/>
    <n v="1"/>
    <x v="4"/>
    <x v="2"/>
    <s v="South"/>
    <s v="Met"/>
    <s v="Met"/>
    <s v="Met"/>
    <s v="Met"/>
    <s v="Met"/>
  </r>
  <r>
    <s v="OPS-100860"/>
    <x v="30"/>
    <s v="South West"/>
    <s v="Workplace Projects"/>
    <n v="0"/>
    <n v="26"/>
    <n v="26"/>
    <n v="26"/>
    <x v="5"/>
    <n v="0"/>
    <n v="0"/>
    <n v="1.8"/>
    <n v="1"/>
    <n v="0.96"/>
    <n v="4.5999999999999996"/>
    <n v="0.75"/>
    <n v="1"/>
    <x v="4"/>
    <x v="3"/>
    <s v="South"/>
    <s v="Met"/>
    <s v="Met"/>
    <s v="Met"/>
    <s v="Met"/>
    <s v="Met"/>
  </r>
  <r>
    <s v="OPS-100861"/>
    <x v="30"/>
    <s v="South East"/>
    <s v="Workplace Services"/>
    <n v="3"/>
    <n v="56"/>
    <n v="59"/>
    <n v="54"/>
    <x v="46"/>
    <n v="0"/>
    <n v="0"/>
    <n v="2.1"/>
    <n v="0.94599999999999995"/>
    <n v="0.97"/>
    <n v="4.5"/>
    <n v="0.82"/>
    <n v="0.91500000000000004"/>
    <x v="5"/>
    <x v="0"/>
    <s v="South"/>
    <s v="Below Target"/>
    <s v="Met"/>
    <s v="Met"/>
    <s v="Met"/>
    <s v="Met"/>
  </r>
  <r>
    <s v="OPS-100862"/>
    <x v="30"/>
    <s v="South East"/>
    <s v="Facilities Response"/>
    <n v="872"/>
    <n v="62"/>
    <n v="934"/>
    <n v="20"/>
    <x v="312"/>
    <n v="1"/>
    <n v="1"/>
    <n v="8"/>
    <n v="0.6"/>
    <n v="0.99199999999999999"/>
    <n v="2.5"/>
    <n v="0.82499999999999996"/>
    <n v="2.1000000000000001E-2"/>
    <x v="5"/>
    <x v="1"/>
    <s v="South"/>
    <s v="Below Target"/>
    <s v="Below Target"/>
    <s v="Met"/>
    <s v="Below Target"/>
    <s v="Below Target"/>
  </r>
  <r>
    <s v="OPS-100863"/>
    <x v="30"/>
    <s v="South East"/>
    <s v="Estates Support"/>
    <n v="0"/>
    <n v="39"/>
    <n v="39"/>
    <n v="39"/>
    <x v="5"/>
    <n v="1"/>
    <n v="0"/>
    <n v="1.5"/>
    <n v="0.91800000000000004"/>
    <n v="0.98399999999999999"/>
    <n v="4.8"/>
    <n v="0.75900000000000001"/>
    <n v="1"/>
    <x v="5"/>
    <x v="2"/>
    <s v="South"/>
    <s v="Met"/>
    <s v="Below Target"/>
    <s v="Met"/>
    <s v="Met"/>
    <s v="Met"/>
  </r>
  <r>
    <s v="OPS-100864"/>
    <x v="30"/>
    <s v="South East"/>
    <s v="Workplace Projects"/>
    <n v="285"/>
    <n v="47"/>
    <n v="332"/>
    <n v="30"/>
    <x v="179"/>
    <n v="0"/>
    <n v="0"/>
    <n v="8"/>
    <n v="0.6"/>
    <n v="1"/>
    <n v="2.5"/>
    <n v="0.751"/>
    <n v="0.09"/>
    <x v="5"/>
    <x v="3"/>
    <s v="South"/>
    <s v="Below Target"/>
    <s v="Below Target"/>
    <s v="Met"/>
    <s v="Below Target"/>
    <s v="Below Target"/>
  </r>
  <r>
    <s v="OPS-100865"/>
    <x v="30"/>
    <s v="Wales"/>
    <s v="Workplace Services"/>
    <n v="449"/>
    <n v="25"/>
    <n v="474"/>
    <n v="29"/>
    <x v="313"/>
    <n v="0"/>
    <n v="0"/>
    <n v="8"/>
    <n v="0.6"/>
    <n v="0.96499999999999997"/>
    <n v="2.5"/>
    <n v="0.65700000000000003"/>
    <n v="6.0999999999999999E-2"/>
    <x v="6"/>
    <x v="0"/>
    <s v="Wales"/>
    <s v="Below Target"/>
    <s v="Below Target"/>
    <s v="Met"/>
    <s v="Below Target"/>
    <s v="Below Target"/>
  </r>
  <r>
    <s v="OPS-100866"/>
    <x v="30"/>
    <s v="Wales"/>
    <s v="Facilities Response"/>
    <n v="428"/>
    <n v="31"/>
    <n v="459"/>
    <n v="27"/>
    <x v="314"/>
    <n v="0"/>
    <n v="0"/>
    <n v="8"/>
    <n v="0.6"/>
    <n v="0.99099999999999999"/>
    <n v="2.5"/>
    <n v="0.755"/>
    <n v="5.8999999999999997E-2"/>
    <x v="6"/>
    <x v="1"/>
    <s v="Wales"/>
    <s v="Below Target"/>
    <s v="Below Target"/>
    <s v="Met"/>
    <s v="Below Target"/>
    <s v="Below Target"/>
  </r>
  <r>
    <s v="OPS-100867"/>
    <x v="30"/>
    <s v="Wales"/>
    <s v="Estates Support"/>
    <n v="284"/>
    <n v="47"/>
    <n v="331"/>
    <n v="32"/>
    <x v="315"/>
    <n v="0"/>
    <n v="0"/>
    <n v="8"/>
    <n v="0.6"/>
    <n v="0.98299999999999998"/>
    <n v="2.5"/>
    <n v="0.74"/>
    <n v="9.7000000000000003E-2"/>
    <x v="6"/>
    <x v="2"/>
    <s v="Wales"/>
    <s v="Below Target"/>
    <s v="Below Target"/>
    <s v="Met"/>
    <s v="Below Target"/>
    <s v="Below Target"/>
  </r>
  <r>
    <s v="OPS-100868"/>
    <x v="30"/>
    <s v="Wales"/>
    <s v="Workplace Projects"/>
    <n v="0"/>
    <n v="33"/>
    <n v="33"/>
    <n v="33"/>
    <x v="5"/>
    <n v="0"/>
    <n v="0"/>
    <n v="1.1000000000000001"/>
    <n v="0.99"/>
    <n v="0.97299999999999998"/>
    <n v="4.5"/>
    <n v="0.64900000000000002"/>
    <n v="1"/>
    <x v="6"/>
    <x v="3"/>
    <s v="Wales"/>
    <s v="Met"/>
    <s v="Met"/>
    <s v="Met"/>
    <s v="Met"/>
    <s v="Met"/>
  </r>
  <r>
    <s v="OPS-100869"/>
    <x v="31"/>
    <s v="Scotland"/>
    <s v="Workplace Services"/>
    <n v="142"/>
    <n v="37"/>
    <n v="179"/>
    <n v="40"/>
    <x v="316"/>
    <n v="0"/>
    <n v="0"/>
    <n v="8"/>
    <n v="0.6"/>
    <n v="0.99"/>
    <n v="2.5"/>
    <n v="0.81299999999999994"/>
    <n v="0.223"/>
    <x v="0"/>
    <x v="0"/>
    <s v="North"/>
    <s v="Below Target"/>
    <s v="Below Target"/>
    <s v="Met"/>
    <s v="Below Target"/>
    <s v="Below Target"/>
  </r>
  <r>
    <s v="OPS-100870"/>
    <x v="31"/>
    <s v="Scotland"/>
    <s v="Facilities Response"/>
    <n v="0"/>
    <n v="42"/>
    <n v="42"/>
    <n v="42"/>
    <x v="5"/>
    <n v="0"/>
    <n v="0"/>
    <n v="1.3"/>
    <n v="0.93300000000000005"/>
    <n v="0.96499999999999997"/>
    <n v="4.7"/>
    <n v="0.66500000000000004"/>
    <n v="1"/>
    <x v="0"/>
    <x v="1"/>
    <s v="North"/>
    <s v="Met"/>
    <s v="Met"/>
    <s v="Met"/>
    <s v="Met"/>
    <s v="Met"/>
  </r>
  <r>
    <s v="OPS-100871"/>
    <x v="31"/>
    <s v="Scotland"/>
    <s v="Estates Support"/>
    <n v="257"/>
    <n v="42"/>
    <n v="299"/>
    <n v="33"/>
    <x v="232"/>
    <n v="0"/>
    <n v="0"/>
    <n v="8"/>
    <n v="0.6"/>
    <n v="0.96499999999999997"/>
    <n v="2.5"/>
    <n v="0.7"/>
    <n v="0.11"/>
    <x v="0"/>
    <x v="2"/>
    <s v="North"/>
    <s v="Below Target"/>
    <s v="Below Target"/>
    <s v="Met"/>
    <s v="Below Target"/>
    <s v="Below Target"/>
  </r>
  <r>
    <s v="OPS-100872"/>
    <x v="31"/>
    <s v="Scotland"/>
    <s v="Workplace Projects"/>
    <n v="0"/>
    <n v="26"/>
    <n v="26"/>
    <n v="26"/>
    <x v="5"/>
    <n v="0"/>
    <n v="0"/>
    <n v="1.3"/>
    <n v="0.94899999999999995"/>
    <n v="0.95499999999999996"/>
    <n v="4.7"/>
    <n v="0.69499999999999995"/>
    <n v="1"/>
    <x v="0"/>
    <x v="3"/>
    <s v="North"/>
    <s v="Met"/>
    <s v="Met"/>
    <s v="Met"/>
    <s v="Met"/>
    <s v="Met"/>
  </r>
  <r>
    <s v="OPS-100873"/>
    <x v="31"/>
    <s v="North East"/>
    <s v="Workplace Services"/>
    <n v="8"/>
    <n v="26"/>
    <n v="34"/>
    <n v="34"/>
    <x v="5"/>
    <n v="0"/>
    <n v="0"/>
    <n v="1.3"/>
    <n v="0.98699999999999999"/>
    <n v="0.99"/>
    <n v="4.4000000000000004"/>
    <n v="0.79400000000000004"/>
    <n v="1"/>
    <x v="1"/>
    <x v="0"/>
    <s v="North"/>
    <s v="Met"/>
    <s v="Met"/>
    <s v="Met"/>
    <s v="Met"/>
    <s v="Met"/>
  </r>
  <r>
    <s v="OPS-100874"/>
    <x v="31"/>
    <s v="North East"/>
    <s v="Facilities Response"/>
    <n v="38"/>
    <n v="46"/>
    <n v="84"/>
    <n v="45"/>
    <x v="317"/>
    <n v="0"/>
    <n v="0"/>
    <n v="4.9000000000000004"/>
    <n v="0.71499999999999997"/>
    <n v="0.97"/>
    <n v="3"/>
    <n v="0.626"/>
    <n v="0.53600000000000003"/>
    <x v="1"/>
    <x v="1"/>
    <s v="North"/>
    <s v="Below Target"/>
    <s v="Below Target"/>
    <s v="Met"/>
    <s v="Below Target"/>
    <s v="Below Target"/>
  </r>
  <r>
    <s v="OPS-100875"/>
    <x v="31"/>
    <s v="North East"/>
    <s v="Estates Support"/>
    <n v="634"/>
    <n v="37"/>
    <n v="671"/>
    <n v="28"/>
    <x v="318"/>
    <n v="0"/>
    <n v="0"/>
    <n v="8"/>
    <n v="0.6"/>
    <n v="0.97299999999999998"/>
    <n v="2.5"/>
    <n v="0.755"/>
    <n v="4.2000000000000003E-2"/>
    <x v="1"/>
    <x v="2"/>
    <s v="North"/>
    <s v="Below Target"/>
    <s v="Below Target"/>
    <s v="Met"/>
    <s v="Below Target"/>
    <s v="Below Target"/>
  </r>
  <r>
    <s v="OPS-100876"/>
    <x v="31"/>
    <s v="North East"/>
    <s v="Workplace Projects"/>
    <n v="31"/>
    <n v="25"/>
    <n v="56"/>
    <n v="28"/>
    <x v="90"/>
    <n v="0"/>
    <n v="0"/>
    <n v="3.9"/>
    <n v="0.78100000000000003"/>
    <n v="1"/>
    <n v="3.6"/>
    <n v="0.81100000000000005"/>
    <n v="0.5"/>
    <x v="1"/>
    <x v="3"/>
    <s v="North"/>
    <s v="Below Target"/>
    <s v="Below Target"/>
    <s v="Met"/>
    <s v="Below Target"/>
    <s v="Below Target"/>
  </r>
  <r>
    <s v="OPS-100877"/>
    <x v="31"/>
    <s v="North West"/>
    <s v="Workplace Services"/>
    <n v="270"/>
    <n v="30"/>
    <n v="300"/>
    <n v="29"/>
    <x v="319"/>
    <n v="0"/>
    <n v="0"/>
    <n v="8"/>
    <n v="0.6"/>
    <n v="0.996"/>
    <n v="2.5"/>
    <n v="0.76200000000000001"/>
    <n v="9.7000000000000003E-2"/>
    <x v="2"/>
    <x v="0"/>
    <s v="North"/>
    <s v="Below Target"/>
    <s v="Below Target"/>
    <s v="Met"/>
    <s v="Below Target"/>
    <s v="Below Target"/>
  </r>
  <r>
    <s v="OPS-100878"/>
    <x v="31"/>
    <s v="North West"/>
    <s v="Facilities Response"/>
    <n v="603"/>
    <n v="56"/>
    <n v="659"/>
    <n v="20"/>
    <x v="320"/>
    <n v="0"/>
    <n v="0"/>
    <n v="8"/>
    <n v="0.6"/>
    <n v="0.97399999999999998"/>
    <n v="2.5"/>
    <n v="0.65500000000000003"/>
    <n v="0.03"/>
    <x v="2"/>
    <x v="1"/>
    <s v="North"/>
    <s v="Below Target"/>
    <s v="Below Target"/>
    <s v="Met"/>
    <s v="Below Target"/>
    <s v="Below Target"/>
  </r>
  <r>
    <s v="OPS-100879"/>
    <x v="31"/>
    <s v="North West"/>
    <s v="Estates Support"/>
    <n v="706"/>
    <n v="37"/>
    <n v="743"/>
    <n v="24"/>
    <x v="321"/>
    <n v="0"/>
    <n v="0"/>
    <n v="8"/>
    <n v="0.6"/>
    <n v="0.97799999999999998"/>
    <n v="2.5"/>
    <n v="0.67200000000000004"/>
    <n v="3.2000000000000001E-2"/>
    <x v="2"/>
    <x v="2"/>
    <s v="North"/>
    <s v="Below Target"/>
    <s v="Below Target"/>
    <s v="Met"/>
    <s v="Below Target"/>
    <s v="Below Target"/>
  </r>
  <r>
    <s v="OPS-100880"/>
    <x v="31"/>
    <s v="North West"/>
    <s v="Workplace Projects"/>
    <n v="0"/>
    <n v="33"/>
    <n v="33"/>
    <n v="33"/>
    <x v="5"/>
    <n v="0"/>
    <n v="0"/>
    <n v="1.1000000000000001"/>
    <n v="0.98699999999999999"/>
    <n v="0.96499999999999997"/>
    <n v="4.3"/>
    <n v="0.68200000000000005"/>
    <n v="1"/>
    <x v="2"/>
    <x v="3"/>
    <s v="North"/>
    <s v="Met"/>
    <s v="Met"/>
    <s v="Met"/>
    <s v="Met"/>
    <s v="Met"/>
  </r>
  <r>
    <s v="OPS-100881"/>
    <x v="31"/>
    <s v="Midlands"/>
    <s v="Workplace Services"/>
    <n v="0"/>
    <n v="64"/>
    <n v="64"/>
    <n v="41"/>
    <x v="17"/>
    <n v="1"/>
    <n v="0"/>
    <n v="3.6"/>
    <n v="0.76900000000000002"/>
    <n v="0.97099999999999997"/>
    <n v="3.8"/>
    <n v="0.78400000000000003"/>
    <n v="0.64100000000000001"/>
    <x v="3"/>
    <x v="0"/>
    <s v="Central"/>
    <s v="Below Target"/>
    <s v="Below Target"/>
    <s v="Met"/>
    <s v="Below Target"/>
    <s v="Below Target"/>
  </r>
  <r>
    <s v="OPS-100882"/>
    <x v="31"/>
    <s v="Midlands"/>
    <s v="Facilities Response"/>
    <n v="373"/>
    <n v="20"/>
    <n v="393"/>
    <n v="31"/>
    <x v="169"/>
    <n v="0"/>
    <n v="0"/>
    <n v="8"/>
    <n v="0.6"/>
    <n v="0.97399999999999998"/>
    <n v="2.5"/>
    <n v="0.70399999999999996"/>
    <n v="7.9000000000000001E-2"/>
    <x v="3"/>
    <x v="1"/>
    <s v="Central"/>
    <s v="Below Target"/>
    <s v="Below Target"/>
    <s v="Met"/>
    <s v="Below Target"/>
    <s v="Below Target"/>
  </r>
  <r>
    <s v="OPS-100883"/>
    <x v="31"/>
    <s v="Midlands"/>
    <s v="Estates Support"/>
    <n v="135"/>
    <n v="42"/>
    <n v="177"/>
    <n v="30"/>
    <x v="57"/>
    <n v="0"/>
    <n v="0"/>
    <n v="8"/>
    <n v="0.6"/>
    <n v="0.99299999999999999"/>
    <n v="2.5"/>
    <n v="0.72899999999999998"/>
    <n v="0.16900000000000001"/>
    <x v="3"/>
    <x v="2"/>
    <s v="Central"/>
    <s v="Below Target"/>
    <s v="Below Target"/>
    <s v="Met"/>
    <s v="Below Target"/>
    <s v="Below Target"/>
  </r>
  <r>
    <s v="OPS-100884"/>
    <x v="31"/>
    <s v="Midlands"/>
    <s v="Workplace Projects"/>
    <n v="0"/>
    <n v="41"/>
    <n v="41"/>
    <n v="38"/>
    <x v="10"/>
    <n v="1"/>
    <n v="0"/>
    <n v="1.6"/>
    <n v="0.93899999999999995"/>
    <n v="0.97199999999999998"/>
    <n v="4.5999999999999996"/>
    <n v="0.747"/>
    <n v="0.92700000000000005"/>
    <x v="3"/>
    <x v="3"/>
    <s v="Central"/>
    <s v="Below Target"/>
    <s v="Met"/>
    <s v="Met"/>
    <s v="Met"/>
    <s v="Met"/>
  </r>
  <r>
    <s v="OPS-100885"/>
    <x v="31"/>
    <s v="South West"/>
    <s v="Workplace Services"/>
    <n v="482"/>
    <n v="37"/>
    <n v="519"/>
    <n v="27"/>
    <x v="322"/>
    <n v="0"/>
    <n v="0"/>
    <n v="8"/>
    <n v="0.6"/>
    <n v="0.95599999999999996"/>
    <n v="2.5"/>
    <n v="0.78400000000000003"/>
    <n v="5.1999999999999998E-2"/>
    <x v="4"/>
    <x v="0"/>
    <s v="South"/>
    <s v="Below Target"/>
    <s v="Below Target"/>
    <s v="Met"/>
    <s v="Below Target"/>
    <s v="Below Target"/>
  </r>
  <r>
    <s v="OPS-100886"/>
    <x v="31"/>
    <s v="South West"/>
    <s v="Facilities Response"/>
    <n v="0"/>
    <n v="38"/>
    <n v="38"/>
    <n v="38"/>
    <x v="5"/>
    <n v="0"/>
    <n v="0"/>
    <n v="2"/>
    <n v="0.99299999999999999"/>
    <n v="0.996"/>
    <n v="4.9000000000000004"/>
    <n v="0.70799999999999996"/>
    <n v="1"/>
    <x v="4"/>
    <x v="1"/>
    <s v="South"/>
    <s v="Met"/>
    <s v="Met"/>
    <s v="Met"/>
    <s v="Met"/>
    <s v="Met"/>
  </r>
  <r>
    <s v="OPS-100887"/>
    <x v="31"/>
    <s v="South West"/>
    <s v="Estates Support"/>
    <n v="0"/>
    <n v="26"/>
    <n v="26"/>
    <n v="26"/>
    <x v="5"/>
    <n v="0"/>
    <n v="0"/>
    <n v="1.2"/>
    <n v="0.97299999999999998"/>
    <n v="0.97499999999999998"/>
    <n v="4.9000000000000004"/>
    <n v="0.80100000000000005"/>
    <n v="1"/>
    <x v="4"/>
    <x v="2"/>
    <s v="South"/>
    <s v="Met"/>
    <s v="Met"/>
    <s v="Met"/>
    <s v="Met"/>
    <s v="Met"/>
  </r>
  <r>
    <s v="OPS-100888"/>
    <x v="31"/>
    <s v="South West"/>
    <s v="Workplace Projects"/>
    <n v="0"/>
    <n v="26"/>
    <n v="26"/>
    <n v="26"/>
    <x v="5"/>
    <n v="0"/>
    <n v="0"/>
    <n v="2.1"/>
    <n v="0.97499999999999998"/>
    <n v="0.996"/>
    <n v="4.5999999999999996"/>
    <n v="0.75"/>
    <n v="1"/>
    <x v="4"/>
    <x v="3"/>
    <s v="South"/>
    <s v="Met"/>
    <s v="Met"/>
    <s v="Met"/>
    <s v="Met"/>
    <s v="Met"/>
  </r>
  <r>
    <s v="OPS-100889"/>
    <x v="31"/>
    <s v="South East"/>
    <s v="Workplace Services"/>
    <n v="5"/>
    <n v="39"/>
    <n v="44"/>
    <n v="44"/>
    <x v="5"/>
    <n v="0"/>
    <n v="0"/>
    <n v="1.1000000000000001"/>
    <n v="0.95299999999999996"/>
    <n v="1"/>
    <n v="4.5"/>
    <n v="0.82"/>
    <n v="1"/>
    <x v="5"/>
    <x v="0"/>
    <s v="South"/>
    <s v="Met"/>
    <s v="Met"/>
    <s v="Met"/>
    <s v="Met"/>
    <s v="Met"/>
  </r>
  <r>
    <s v="OPS-100890"/>
    <x v="31"/>
    <s v="South East"/>
    <s v="Facilities Response"/>
    <n v="914"/>
    <n v="52"/>
    <n v="966"/>
    <n v="23"/>
    <x v="323"/>
    <n v="0"/>
    <n v="0"/>
    <n v="8"/>
    <n v="0.6"/>
    <n v="0.99199999999999999"/>
    <n v="2.5"/>
    <n v="0.82499999999999996"/>
    <n v="2.4E-2"/>
    <x v="5"/>
    <x v="1"/>
    <s v="South"/>
    <s v="Below Target"/>
    <s v="Below Target"/>
    <s v="Met"/>
    <s v="Below Target"/>
    <s v="Below Target"/>
  </r>
  <r>
    <s v="OPS-100891"/>
    <x v="31"/>
    <s v="South East"/>
    <s v="Estates Support"/>
    <n v="0"/>
    <n v="44"/>
    <n v="44"/>
    <n v="44"/>
    <x v="5"/>
    <n v="0"/>
    <n v="0"/>
    <n v="1.2"/>
    <n v="0.99199999999999999"/>
    <n v="0.99299999999999999"/>
    <n v="4.5999999999999996"/>
    <n v="0.75900000000000001"/>
    <n v="1"/>
    <x v="5"/>
    <x v="2"/>
    <s v="South"/>
    <s v="Met"/>
    <s v="Met"/>
    <s v="Met"/>
    <s v="Met"/>
    <s v="Met"/>
  </r>
  <r>
    <s v="OPS-100892"/>
    <x v="31"/>
    <s v="South East"/>
    <s v="Workplace Projects"/>
    <n v="302"/>
    <n v="41"/>
    <n v="343"/>
    <n v="25"/>
    <x v="254"/>
    <n v="0"/>
    <n v="0"/>
    <n v="8"/>
    <n v="0.6"/>
    <n v="0.96699999999999997"/>
    <n v="2.5"/>
    <n v="0.751"/>
    <n v="7.2999999999999995E-2"/>
    <x v="5"/>
    <x v="3"/>
    <s v="South"/>
    <s v="Below Target"/>
    <s v="Below Target"/>
    <s v="Met"/>
    <s v="Below Target"/>
    <s v="Below Target"/>
  </r>
  <r>
    <s v="OPS-100893"/>
    <x v="31"/>
    <s v="Wales"/>
    <s v="Workplace Services"/>
    <n v="445"/>
    <n v="42"/>
    <n v="487"/>
    <n v="27"/>
    <x v="324"/>
    <n v="0"/>
    <n v="0"/>
    <n v="8"/>
    <n v="0.6"/>
    <n v="0.99"/>
    <n v="2.5"/>
    <n v="0.65700000000000003"/>
    <n v="5.5E-2"/>
    <x v="6"/>
    <x v="0"/>
    <s v="Wales"/>
    <s v="Below Target"/>
    <s v="Below Target"/>
    <s v="Met"/>
    <s v="Below Target"/>
    <s v="Below Target"/>
  </r>
  <r>
    <s v="OPS-100894"/>
    <x v="31"/>
    <s v="Wales"/>
    <s v="Facilities Response"/>
    <n v="432"/>
    <n v="47"/>
    <n v="479"/>
    <n v="22"/>
    <x v="325"/>
    <n v="0"/>
    <n v="0"/>
    <n v="8"/>
    <n v="0.6"/>
    <n v="0.96699999999999997"/>
    <n v="2.5"/>
    <n v="0.755"/>
    <n v="4.5999999999999999E-2"/>
    <x v="6"/>
    <x v="1"/>
    <s v="Wales"/>
    <s v="Below Target"/>
    <s v="Below Target"/>
    <s v="Met"/>
    <s v="Below Target"/>
    <s v="Below Target"/>
  </r>
  <r>
    <s v="OPS-100895"/>
    <x v="31"/>
    <s v="Wales"/>
    <s v="Estates Support"/>
    <n v="299"/>
    <n v="30"/>
    <n v="329"/>
    <n v="26"/>
    <x v="326"/>
    <n v="0"/>
    <n v="0"/>
    <n v="8"/>
    <n v="0.6"/>
    <n v="1"/>
    <n v="2.5"/>
    <n v="0.74"/>
    <n v="7.9000000000000001E-2"/>
    <x v="6"/>
    <x v="2"/>
    <s v="Wales"/>
    <s v="Below Target"/>
    <s v="Below Target"/>
    <s v="Met"/>
    <s v="Below Target"/>
    <s v="Below Target"/>
  </r>
  <r>
    <s v="OPS-100896"/>
    <x v="31"/>
    <s v="Wales"/>
    <s v="Workplace Projects"/>
    <n v="0"/>
    <n v="26"/>
    <n v="26"/>
    <n v="26"/>
    <x v="5"/>
    <n v="0"/>
    <n v="0"/>
    <n v="1.7"/>
    <n v="0.96099999999999997"/>
    <n v="0.997"/>
    <n v="4.5"/>
    <n v="0.64900000000000002"/>
    <n v="1"/>
    <x v="6"/>
    <x v="3"/>
    <s v="Wales"/>
    <s v="Met"/>
    <s v="Met"/>
    <s v="Met"/>
    <s v="Met"/>
    <s v="Met"/>
  </r>
  <r>
    <s v="OPS-100897"/>
    <x v="32"/>
    <s v="Scotland"/>
    <s v="Workplace Services"/>
    <n v="139"/>
    <n v="73"/>
    <n v="212"/>
    <n v="41"/>
    <x v="327"/>
    <n v="0"/>
    <n v="0"/>
    <n v="8"/>
    <n v="0.6"/>
    <n v="1"/>
    <n v="2.5"/>
    <n v="0.81299999999999994"/>
    <n v="0.193"/>
    <x v="0"/>
    <x v="0"/>
    <s v="North"/>
    <s v="Below Target"/>
    <s v="Below Target"/>
    <s v="Met"/>
    <s v="Below Target"/>
    <s v="Below Target"/>
  </r>
  <r>
    <s v="OPS-100898"/>
    <x v="32"/>
    <s v="Scotland"/>
    <s v="Facilities Response"/>
    <n v="0"/>
    <n v="47"/>
    <n v="47"/>
    <n v="47"/>
    <x v="5"/>
    <n v="0"/>
    <n v="0"/>
    <n v="1.4"/>
    <n v="0.97499999999999998"/>
    <n v="0.996"/>
    <n v="4.5999999999999996"/>
    <n v="0.66500000000000004"/>
    <n v="1"/>
    <x v="0"/>
    <x v="1"/>
    <s v="North"/>
    <s v="Met"/>
    <s v="Met"/>
    <s v="Met"/>
    <s v="Met"/>
    <s v="Met"/>
  </r>
  <r>
    <s v="OPS-100899"/>
    <x v="32"/>
    <s v="Scotland"/>
    <s v="Estates Support"/>
    <n v="266"/>
    <n v="39"/>
    <n v="305"/>
    <n v="41"/>
    <x v="282"/>
    <n v="0"/>
    <n v="0"/>
    <n v="8"/>
    <n v="0.6"/>
    <n v="0.99"/>
    <n v="2.5"/>
    <n v="0.7"/>
    <n v="0.13400000000000001"/>
    <x v="0"/>
    <x v="2"/>
    <s v="North"/>
    <s v="Below Target"/>
    <s v="Below Target"/>
    <s v="Met"/>
    <s v="Below Target"/>
    <s v="Below Target"/>
  </r>
  <r>
    <s v="OPS-100900"/>
    <x v="32"/>
    <s v="Scotland"/>
    <s v="Workplace Projects"/>
    <n v="0"/>
    <n v="25"/>
    <n v="25"/>
    <n v="25"/>
    <x v="5"/>
    <n v="0"/>
    <n v="0"/>
    <n v="2"/>
    <n v="0.92300000000000004"/>
    <n v="0.97499999999999998"/>
    <n v="4.7"/>
    <n v="0.69499999999999995"/>
    <n v="1"/>
    <x v="0"/>
    <x v="3"/>
    <s v="North"/>
    <s v="Met"/>
    <s v="Met"/>
    <s v="Met"/>
    <s v="Met"/>
    <s v="Met"/>
  </r>
  <r>
    <s v="OPS-100901"/>
    <x v="32"/>
    <s v="North East"/>
    <s v="Workplace Services"/>
    <n v="0"/>
    <n v="45"/>
    <n v="45"/>
    <n v="40"/>
    <x v="46"/>
    <n v="1"/>
    <n v="0"/>
    <n v="1.4"/>
    <n v="0.93400000000000005"/>
    <n v="0.96299999999999997"/>
    <n v="4.3"/>
    <n v="0.79400000000000004"/>
    <n v="0.88900000000000001"/>
    <x v="1"/>
    <x v="0"/>
    <s v="North"/>
    <s v="Below Target"/>
    <s v="Met"/>
    <s v="Met"/>
    <s v="Met"/>
    <s v="Met"/>
  </r>
  <r>
    <s v="OPS-100902"/>
    <x v="32"/>
    <s v="North East"/>
    <s v="Facilities Response"/>
    <n v="39"/>
    <n v="44"/>
    <n v="83"/>
    <n v="48"/>
    <x v="39"/>
    <n v="0"/>
    <n v="0"/>
    <n v="4.2"/>
    <n v="0.75"/>
    <n v="0.97299999999999998"/>
    <n v="3.3"/>
    <n v="0.626"/>
    <n v="0.57799999999999996"/>
    <x v="1"/>
    <x v="1"/>
    <s v="North"/>
    <s v="Below Target"/>
    <s v="Below Target"/>
    <s v="Met"/>
    <s v="Below Target"/>
    <s v="Below Target"/>
  </r>
  <r>
    <s v="OPS-100903"/>
    <x v="32"/>
    <s v="North East"/>
    <s v="Estates Support"/>
    <n v="643"/>
    <n v="24"/>
    <n v="667"/>
    <n v="22"/>
    <x v="328"/>
    <n v="0"/>
    <n v="0"/>
    <n v="8"/>
    <n v="0.6"/>
    <n v="1"/>
    <n v="2.5"/>
    <n v="0.755"/>
    <n v="3.3000000000000002E-2"/>
    <x v="1"/>
    <x v="2"/>
    <s v="North"/>
    <s v="Below Target"/>
    <s v="Below Target"/>
    <s v="Met"/>
    <s v="Below Target"/>
    <s v="Below Target"/>
  </r>
  <r>
    <s v="OPS-100904"/>
    <x v="32"/>
    <s v="North East"/>
    <s v="Workplace Projects"/>
    <n v="28"/>
    <n v="30"/>
    <n v="58"/>
    <n v="30"/>
    <x v="90"/>
    <n v="0"/>
    <n v="0"/>
    <n v="3.9"/>
    <n v="0.75900000000000001"/>
    <n v="1"/>
    <n v="3.4"/>
    <n v="0.81100000000000005"/>
    <n v="0.51700000000000002"/>
    <x v="1"/>
    <x v="3"/>
    <s v="North"/>
    <s v="Below Target"/>
    <s v="Below Target"/>
    <s v="Met"/>
    <s v="Below Target"/>
    <s v="Below Target"/>
  </r>
  <r>
    <s v="OPS-100905"/>
    <x v="32"/>
    <s v="North West"/>
    <s v="Workplace Services"/>
    <n v="271"/>
    <n v="34"/>
    <n v="305"/>
    <n v="30"/>
    <x v="329"/>
    <n v="0"/>
    <n v="0"/>
    <n v="8"/>
    <n v="0.6"/>
    <n v="0.98799999999999999"/>
    <n v="2.5"/>
    <n v="0.76200000000000001"/>
    <n v="9.8000000000000004E-2"/>
    <x v="2"/>
    <x v="0"/>
    <s v="North"/>
    <s v="Below Target"/>
    <s v="Below Target"/>
    <s v="Met"/>
    <s v="Below Target"/>
    <s v="Below Target"/>
  </r>
  <r>
    <s v="OPS-100906"/>
    <x v="32"/>
    <s v="North West"/>
    <s v="Facilities Response"/>
    <n v="639"/>
    <n v="43"/>
    <n v="682"/>
    <n v="19"/>
    <x v="330"/>
    <n v="0"/>
    <n v="0"/>
    <n v="8"/>
    <n v="0.6"/>
    <n v="1"/>
    <n v="2.5"/>
    <n v="0.65500000000000003"/>
    <n v="2.8000000000000001E-2"/>
    <x v="2"/>
    <x v="1"/>
    <s v="North"/>
    <s v="Below Target"/>
    <s v="Below Target"/>
    <s v="Met"/>
    <s v="Below Target"/>
    <s v="Below Target"/>
  </r>
  <r>
    <s v="OPS-100907"/>
    <x v="32"/>
    <s v="North West"/>
    <s v="Estates Support"/>
    <n v="719"/>
    <n v="40"/>
    <n v="759"/>
    <n v="22"/>
    <x v="331"/>
    <n v="0"/>
    <n v="0"/>
    <n v="8"/>
    <n v="0.6"/>
    <n v="1"/>
    <n v="2.5"/>
    <n v="0.67200000000000004"/>
    <n v="2.9000000000000001E-2"/>
    <x v="2"/>
    <x v="2"/>
    <s v="North"/>
    <s v="Below Target"/>
    <s v="Below Target"/>
    <s v="Met"/>
    <s v="Below Target"/>
    <s v="Below Target"/>
  </r>
  <r>
    <s v="OPS-100908"/>
    <x v="32"/>
    <s v="North West"/>
    <s v="Workplace Projects"/>
    <n v="0"/>
    <n v="27"/>
    <n v="27"/>
    <n v="27"/>
    <x v="5"/>
    <n v="0"/>
    <n v="0"/>
    <n v="1.5"/>
    <n v="0.98799999999999999"/>
    <n v="0.97099999999999997"/>
    <n v="4.5"/>
    <n v="0.68200000000000005"/>
    <n v="1"/>
    <x v="2"/>
    <x v="3"/>
    <s v="North"/>
    <s v="Met"/>
    <s v="Met"/>
    <s v="Met"/>
    <s v="Met"/>
    <s v="Met"/>
  </r>
  <r>
    <s v="OPS-100909"/>
    <x v="32"/>
    <s v="Midlands"/>
    <s v="Workplace Services"/>
    <n v="23"/>
    <n v="42"/>
    <n v="65"/>
    <n v="48"/>
    <x v="4"/>
    <n v="0"/>
    <n v="0"/>
    <n v="2.8"/>
    <n v="0.85299999999999998"/>
    <n v="0.98799999999999999"/>
    <n v="4.0999999999999996"/>
    <n v="0.78400000000000003"/>
    <n v="0.73799999999999999"/>
    <x v="3"/>
    <x v="0"/>
    <s v="Central"/>
    <s v="Below Target"/>
    <s v="Below Target"/>
    <s v="Met"/>
    <s v="Met"/>
    <s v="Below Target"/>
  </r>
  <r>
    <s v="OPS-100910"/>
    <x v="32"/>
    <s v="Midlands"/>
    <s v="Facilities Response"/>
    <n v="362"/>
    <n v="39"/>
    <n v="401"/>
    <n v="37"/>
    <x v="332"/>
    <n v="1"/>
    <n v="0"/>
    <n v="8"/>
    <n v="0.6"/>
    <n v="0.95299999999999996"/>
    <n v="2.5"/>
    <n v="0.70399999999999996"/>
    <n v="9.1999999999999998E-2"/>
    <x v="3"/>
    <x v="1"/>
    <s v="Central"/>
    <s v="Below Target"/>
    <s v="Below Target"/>
    <s v="Met"/>
    <s v="Below Target"/>
    <s v="Below Target"/>
  </r>
  <r>
    <s v="OPS-100911"/>
    <x v="32"/>
    <s v="Midlands"/>
    <s v="Estates Support"/>
    <n v="147"/>
    <n v="47"/>
    <n v="194"/>
    <n v="33"/>
    <x v="76"/>
    <n v="0"/>
    <n v="0"/>
    <n v="8"/>
    <n v="0.6"/>
    <n v="0.98599999999999999"/>
    <n v="2.5"/>
    <n v="0.72899999999999998"/>
    <n v="0.17"/>
    <x v="3"/>
    <x v="2"/>
    <s v="Central"/>
    <s v="Below Target"/>
    <s v="Below Target"/>
    <s v="Met"/>
    <s v="Below Target"/>
    <s v="Below Target"/>
  </r>
  <r>
    <s v="OPS-100912"/>
    <x v="32"/>
    <s v="Midlands"/>
    <s v="Workplace Projects"/>
    <n v="3"/>
    <n v="32"/>
    <n v="35"/>
    <n v="35"/>
    <x v="5"/>
    <n v="0"/>
    <n v="0"/>
    <n v="1.4"/>
    <n v="1"/>
    <n v="0.97599999999999998"/>
    <n v="4.5"/>
    <n v="0.747"/>
    <n v="1"/>
    <x v="3"/>
    <x v="3"/>
    <s v="Central"/>
    <s v="Met"/>
    <s v="Met"/>
    <s v="Met"/>
    <s v="Met"/>
    <s v="Met"/>
  </r>
  <r>
    <s v="OPS-100913"/>
    <x v="32"/>
    <s v="South West"/>
    <s v="Workplace Services"/>
    <n v="492"/>
    <n v="32"/>
    <n v="524"/>
    <n v="27"/>
    <x v="220"/>
    <n v="0"/>
    <n v="0"/>
    <n v="8"/>
    <n v="0.6"/>
    <n v="0.94899999999999995"/>
    <n v="2.5"/>
    <n v="0.78400000000000003"/>
    <n v="5.1999999999999998E-2"/>
    <x v="4"/>
    <x v="0"/>
    <s v="South"/>
    <s v="Below Target"/>
    <s v="Below Target"/>
    <s v="Below Target"/>
    <s v="Below Target"/>
    <s v="Below Target"/>
  </r>
  <r>
    <s v="OPS-100914"/>
    <x v="32"/>
    <s v="South West"/>
    <s v="Facilities Response"/>
    <n v="0"/>
    <n v="34"/>
    <n v="34"/>
    <n v="34"/>
    <x v="5"/>
    <n v="0"/>
    <n v="0"/>
    <n v="1.5"/>
    <n v="0.96499999999999997"/>
    <n v="0.97799999999999998"/>
    <n v="4.5"/>
    <n v="0.70799999999999996"/>
    <n v="1"/>
    <x v="4"/>
    <x v="1"/>
    <s v="South"/>
    <s v="Met"/>
    <s v="Met"/>
    <s v="Met"/>
    <s v="Met"/>
    <s v="Met"/>
  </r>
  <r>
    <s v="OPS-100915"/>
    <x v="32"/>
    <s v="South West"/>
    <s v="Estates Support"/>
    <n v="0"/>
    <n v="47"/>
    <n v="47"/>
    <n v="47"/>
    <x v="5"/>
    <n v="0"/>
    <n v="0"/>
    <n v="1.6"/>
    <n v="0.96799999999999997"/>
    <n v="0.99399999999999999"/>
    <n v="4.4000000000000004"/>
    <n v="0.80100000000000005"/>
    <n v="1"/>
    <x v="4"/>
    <x v="2"/>
    <s v="South"/>
    <s v="Met"/>
    <s v="Met"/>
    <s v="Met"/>
    <s v="Met"/>
    <s v="Met"/>
  </r>
  <r>
    <s v="OPS-100916"/>
    <x v="32"/>
    <s v="South West"/>
    <s v="Workplace Projects"/>
    <n v="0"/>
    <n v="33"/>
    <n v="33"/>
    <n v="33"/>
    <x v="5"/>
    <n v="0"/>
    <n v="0"/>
    <n v="1.5"/>
    <n v="0.96499999999999997"/>
    <n v="0.95599999999999996"/>
    <n v="4.8"/>
    <n v="0.75"/>
    <n v="1"/>
    <x v="4"/>
    <x v="3"/>
    <s v="South"/>
    <s v="Met"/>
    <s v="Met"/>
    <s v="Met"/>
    <s v="Met"/>
    <s v="Met"/>
  </r>
  <r>
    <s v="OPS-100917"/>
    <x v="32"/>
    <s v="South East"/>
    <s v="Workplace Services"/>
    <n v="0"/>
    <n v="45"/>
    <n v="45"/>
    <n v="45"/>
    <x v="5"/>
    <n v="1"/>
    <n v="0"/>
    <n v="0.8"/>
    <n v="0.95199999999999996"/>
    <n v="0.98699999999999999"/>
    <n v="4.3"/>
    <n v="0.82"/>
    <n v="1"/>
    <x v="5"/>
    <x v="0"/>
    <s v="South"/>
    <s v="Met"/>
    <s v="Met"/>
    <s v="Met"/>
    <s v="Met"/>
    <s v="Met"/>
  </r>
  <r>
    <s v="OPS-100918"/>
    <x v="32"/>
    <s v="South East"/>
    <s v="Facilities Response"/>
    <n v="943"/>
    <n v="51"/>
    <n v="994"/>
    <n v="23"/>
    <x v="333"/>
    <n v="0"/>
    <n v="0"/>
    <n v="8"/>
    <n v="0.6"/>
    <n v="0.98099999999999998"/>
    <n v="2.5"/>
    <n v="0.82499999999999996"/>
    <n v="2.3E-2"/>
    <x v="5"/>
    <x v="1"/>
    <s v="South"/>
    <s v="Below Target"/>
    <s v="Below Target"/>
    <s v="Met"/>
    <s v="Below Target"/>
    <s v="Below Target"/>
  </r>
  <r>
    <s v="OPS-100919"/>
    <x v="32"/>
    <s v="South East"/>
    <s v="Estates Support"/>
    <n v="0"/>
    <n v="29"/>
    <n v="29"/>
    <n v="29"/>
    <x v="5"/>
    <n v="0"/>
    <n v="0"/>
    <n v="1.7"/>
    <n v="0.96299999999999997"/>
    <n v="0.97899999999999998"/>
    <n v="4.5999999999999996"/>
    <n v="0.75900000000000001"/>
    <n v="1"/>
    <x v="5"/>
    <x v="2"/>
    <s v="South"/>
    <s v="Met"/>
    <s v="Met"/>
    <s v="Met"/>
    <s v="Met"/>
    <s v="Met"/>
  </r>
  <r>
    <s v="OPS-100920"/>
    <x v="32"/>
    <s v="South East"/>
    <s v="Workplace Projects"/>
    <n v="318"/>
    <n v="34"/>
    <n v="352"/>
    <n v="24"/>
    <x v="334"/>
    <n v="0"/>
    <n v="0"/>
    <n v="8"/>
    <n v="0.6"/>
    <n v="0.97499999999999998"/>
    <n v="2.5"/>
    <n v="0.751"/>
    <n v="6.8000000000000005E-2"/>
    <x v="5"/>
    <x v="3"/>
    <s v="South"/>
    <s v="Below Target"/>
    <s v="Below Target"/>
    <s v="Met"/>
    <s v="Below Target"/>
    <s v="Below Target"/>
  </r>
  <r>
    <s v="OPS-100921"/>
    <x v="32"/>
    <s v="Wales"/>
    <s v="Workplace Services"/>
    <n v="460"/>
    <n v="48"/>
    <n v="508"/>
    <n v="30"/>
    <x v="335"/>
    <n v="0"/>
    <n v="0"/>
    <n v="8"/>
    <n v="0.6"/>
    <n v="1"/>
    <n v="2.5"/>
    <n v="0.65700000000000003"/>
    <n v="5.8999999999999997E-2"/>
    <x v="6"/>
    <x v="0"/>
    <s v="Wales"/>
    <s v="Below Target"/>
    <s v="Below Target"/>
    <s v="Met"/>
    <s v="Below Target"/>
    <s v="Below Target"/>
  </r>
  <r>
    <s v="OPS-100922"/>
    <x v="32"/>
    <s v="Wales"/>
    <s v="Facilities Response"/>
    <n v="457"/>
    <n v="34"/>
    <n v="491"/>
    <n v="24"/>
    <x v="336"/>
    <n v="0"/>
    <n v="0"/>
    <n v="8"/>
    <n v="0.6"/>
    <n v="0.97399999999999998"/>
    <n v="2.5"/>
    <n v="0.755"/>
    <n v="4.9000000000000002E-2"/>
    <x v="6"/>
    <x v="1"/>
    <s v="Wales"/>
    <s v="Below Target"/>
    <s v="Below Target"/>
    <s v="Met"/>
    <s v="Below Target"/>
    <s v="Below Target"/>
  </r>
  <r>
    <s v="OPS-100923"/>
    <x v="32"/>
    <s v="Wales"/>
    <s v="Estates Support"/>
    <n v="303"/>
    <n v="47"/>
    <n v="350"/>
    <n v="26"/>
    <x v="108"/>
    <n v="0"/>
    <n v="0"/>
    <n v="8"/>
    <n v="0.6"/>
    <n v="0.98799999999999999"/>
    <n v="2.5"/>
    <n v="0.74"/>
    <n v="7.3999999999999996E-2"/>
    <x v="6"/>
    <x v="2"/>
    <s v="Wales"/>
    <s v="Below Target"/>
    <s v="Below Target"/>
    <s v="Met"/>
    <s v="Below Target"/>
    <s v="Below Target"/>
  </r>
  <r>
    <s v="OPS-100924"/>
    <x v="32"/>
    <s v="Wales"/>
    <s v="Workplace Projects"/>
    <n v="0"/>
    <n v="30"/>
    <n v="30"/>
    <n v="30"/>
    <x v="5"/>
    <n v="0"/>
    <n v="0"/>
    <n v="1"/>
    <n v="0.92600000000000005"/>
    <n v="0.999"/>
    <n v="4.5"/>
    <n v="0.64900000000000002"/>
    <n v="1"/>
    <x v="6"/>
    <x v="3"/>
    <s v="Wales"/>
    <s v="Met"/>
    <s v="Met"/>
    <s v="Met"/>
    <s v="Met"/>
    <s v="Met"/>
  </r>
  <r>
    <s v="OPS-100925"/>
    <x v="33"/>
    <s v="Scotland"/>
    <s v="Workplace Services"/>
    <n v="171"/>
    <n v="44"/>
    <n v="215"/>
    <n v="42"/>
    <x v="139"/>
    <n v="0"/>
    <n v="0"/>
    <n v="8"/>
    <n v="0.6"/>
    <n v="0.96899999999999997"/>
    <n v="2.5"/>
    <n v="0.81299999999999994"/>
    <n v="0.19500000000000001"/>
    <x v="0"/>
    <x v="0"/>
    <s v="North"/>
    <s v="Below Target"/>
    <s v="Below Target"/>
    <s v="Met"/>
    <s v="Below Target"/>
    <s v="Below Target"/>
  </r>
  <r>
    <s v="OPS-100926"/>
    <x v="33"/>
    <s v="Scotland"/>
    <s v="Facilities Response"/>
    <n v="0"/>
    <n v="35"/>
    <n v="35"/>
    <n v="35"/>
    <x v="5"/>
    <n v="0"/>
    <n v="0"/>
    <n v="1.8"/>
    <n v="1"/>
    <n v="1"/>
    <n v="4.7"/>
    <n v="0.66500000000000004"/>
    <n v="1"/>
    <x v="0"/>
    <x v="1"/>
    <s v="North"/>
    <s v="Met"/>
    <s v="Met"/>
    <s v="Met"/>
    <s v="Met"/>
    <s v="Met"/>
  </r>
  <r>
    <s v="OPS-100927"/>
    <x v="33"/>
    <s v="Scotland"/>
    <s v="Estates Support"/>
    <n v="264"/>
    <n v="31"/>
    <n v="295"/>
    <n v="31"/>
    <x v="282"/>
    <n v="0"/>
    <n v="0"/>
    <n v="8"/>
    <n v="0.6"/>
    <n v="0.99199999999999999"/>
    <n v="2.5"/>
    <n v="0.7"/>
    <n v="0.105"/>
    <x v="0"/>
    <x v="2"/>
    <s v="North"/>
    <s v="Below Target"/>
    <s v="Below Target"/>
    <s v="Met"/>
    <s v="Below Target"/>
    <s v="Below Target"/>
  </r>
  <r>
    <s v="OPS-100928"/>
    <x v="33"/>
    <s v="Scotland"/>
    <s v="Workplace Projects"/>
    <n v="0"/>
    <n v="33"/>
    <n v="33"/>
    <n v="33"/>
    <x v="5"/>
    <n v="0"/>
    <n v="0"/>
    <n v="1.3"/>
    <n v="0.95599999999999996"/>
    <n v="0.96899999999999997"/>
    <n v="4.7"/>
    <n v="0.69499999999999995"/>
    <n v="1"/>
    <x v="0"/>
    <x v="3"/>
    <s v="North"/>
    <s v="Met"/>
    <s v="Met"/>
    <s v="Met"/>
    <s v="Met"/>
    <s v="Met"/>
  </r>
  <r>
    <s v="OPS-100929"/>
    <x v="33"/>
    <s v="North East"/>
    <s v="Workplace Services"/>
    <n v="5"/>
    <n v="42"/>
    <n v="47"/>
    <n v="40"/>
    <x v="42"/>
    <n v="0"/>
    <n v="0"/>
    <n v="2.1"/>
    <n v="0.90200000000000002"/>
    <n v="0.98099999999999998"/>
    <n v="4.3"/>
    <n v="0.79400000000000004"/>
    <n v="0.85099999999999998"/>
    <x v="1"/>
    <x v="0"/>
    <s v="North"/>
    <s v="Below Target"/>
    <s v="Below Target"/>
    <s v="Met"/>
    <s v="Met"/>
    <s v="Met"/>
  </r>
  <r>
    <s v="OPS-100930"/>
    <x v="33"/>
    <s v="North East"/>
    <s v="Facilities Response"/>
    <n v="35"/>
    <n v="43"/>
    <n v="78"/>
    <n v="55"/>
    <x v="17"/>
    <n v="0"/>
    <n v="0"/>
    <n v="3.2"/>
    <n v="0.80600000000000005"/>
    <n v="0.98299999999999998"/>
    <n v="3.6"/>
    <n v="0.626"/>
    <n v="0.70499999999999996"/>
    <x v="1"/>
    <x v="1"/>
    <s v="North"/>
    <s v="Below Target"/>
    <s v="Below Target"/>
    <s v="Met"/>
    <s v="Below Target"/>
    <s v="Below Target"/>
  </r>
  <r>
    <s v="OPS-100931"/>
    <x v="33"/>
    <s v="North East"/>
    <s v="Estates Support"/>
    <n v="645"/>
    <n v="45"/>
    <n v="690"/>
    <n v="22"/>
    <x v="337"/>
    <n v="0"/>
    <n v="0"/>
    <n v="8"/>
    <n v="0.6"/>
    <n v="0.96199999999999997"/>
    <n v="2.5"/>
    <n v="0.755"/>
    <n v="3.2000000000000001E-2"/>
    <x v="1"/>
    <x v="2"/>
    <s v="North"/>
    <s v="Below Target"/>
    <s v="Below Target"/>
    <s v="Met"/>
    <s v="Below Target"/>
    <s v="Below Target"/>
  </r>
  <r>
    <s v="OPS-100932"/>
    <x v="33"/>
    <s v="North East"/>
    <s v="Workplace Projects"/>
    <n v="28"/>
    <n v="31"/>
    <n v="59"/>
    <n v="26"/>
    <x v="112"/>
    <n v="0"/>
    <n v="0"/>
    <n v="3.6"/>
    <n v="0.76600000000000001"/>
    <n v="0.97199999999999998"/>
    <n v="3.4"/>
    <n v="0.81100000000000005"/>
    <n v="0.441"/>
    <x v="1"/>
    <x v="3"/>
    <s v="North"/>
    <s v="Below Target"/>
    <s v="Below Target"/>
    <s v="Met"/>
    <s v="Below Target"/>
    <s v="Below Target"/>
  </r>
  <r>
    <s v="OPS-100933"/>
    <x v="33"/>
    <s v="North West"/>
    <s v="Workplace Services"/>
    <n v="275"/>
    <n v="30"/>
    <n v="305"/>
    <n v="38"/>
    <x v="244"/>
    <n v="0"/>
    <n v="0"/>
    <n v="8"/>
    <n v="0.6"/>
    <n v="0.99399999999999999"/>
    <n v="2.5"/>
    <n v="0.76200000000000001"/>
    <n v="0.125"/>
    <x v="2"/>
    <x v="0"/>
    <s v="North"/>
    <s v="Below Target"/>
    <s v="Below Target"/>
    <s v="Met"/>
    <s v="Below Target"/>
    <s v="Below Target"/>
  </r>
  <r>
    <s v="OPS-100934"/>
    <x v="33"/>
    <s v="North West"/>
    <s v="Facilities Response"/>
    <n v="663"/>
    <n v="33"/>
    <n v="696"/>
    <n v="23"/>
    <x v="338"/>
    <n v="0"/>
    <n v="0"/>
    <n v="8"/>
    <n v="0.6"/>
    <n v="1"/>
    <n v="2.5"/>
    <n v="0.65500000000000003"/>
    <n v="3.3000000000000002E-2"/>
    <x v="2"/>
    <x v="1"/>
    <s v="North"/>
    <s v="Below Target"/>
    <s v="Below Target"/>
    <s v="Met"/>
    <s v="Below Target"/>
    <s v="Below Target"/>
  </r>
  <r>
    <s v="OPS-100935"/>
    <x v="33"/>
    <s v="North West"/>
    <s v="Estates Support"/>
    <n v="737"/>
    <n v="34"/>
    <n v="771"/>
    <n v="18"/>
    <x v="339"/>
    <n v="0"/>
    <n v="0"/>
    <n v="8"/>
    <n v="0.6"/>
    <n v="0.99"/>
    <n v="2.5"/>
    <n v="0.67200000000000004"/>
    <n v="2.3E-2"/>
    <x v="2"/>
    <x v="2"/>
    <s v="North"/>
    <s v="Below Target"/>
    <s v="Below Target"/>
    <s v="Met"/>
    <s v="Below Target"/>
    <s v="Below Target"/>
  </r>
  <r>
    <s v="OPS-100936"/>
    <x v="33"/>
    <s v="North West"/>
    <s v="Workplace Projects"/>
    <n v="0"/>
    <n v="35"/>
    <n v="35"/>
    <n v="35"/>
    <x v="5"/>
    <n v="0"/>
    <n v="0"/>
    <n v="1.4"/>
    <n v="0.98499999999999999"/>
    <n v="1"/>
    <n v="4.5999999999999996"/>
    <n v="0.68200000000000005"/>
    <n v="1"/>
    <x v="2"/>
    <x v="3"/>
    <s v="North"/>
    <s v="Met"/>
    <s v="Met"/>
    <s v="Met"/>
    <s v="Met"/>
    <s v="Met"/>
  </r>
  <r>
    <s v="OPS-100937"/>
    <x v="33"/>
    <s v="Midlands"/>
    <s v="Workplace Services"/>
    <n v="17"/>
    <n v="27"/>
    <n v="44"/>
    <n v="44"/>
    <x v="5"/>
    <n v="0"/>
    <n v="0"/>
    <n v="1.2"/>
    <n v="0.97699999999999998"/>
    <n v="0.998"/>
    <n v="4.4000000000000004"/>
    <n v="0.78400000000000003"/>
    <n v="1"/>
    <x v="3"/>
    <x v="0"/>
    <s v="Central"/>
    <s v="Met"/>
    <s v="Met"/>
    <s v="Met"/>
    <s v="Met"/>
    <s v="Met"/>
  </r>
  <r>
    <s v="OPS-100938"/>
    <x v="33"/>
    <s v="Midlands"/>
    <s v="Facilities Response"/>
    <n v="364"/>
    <n v="47"/>
    <n v="411"/>
    <n v="31"/>
    <x v="340"/>
    <n v="0"/>
    <n v="0"/>
    <n v="8"/>
    <n v="0.6"/>
    <n v="0.98199999999999998"/>
    <n v="2.5"/>
    <n v="0.70399999999999996"/>
    <n v="7.4999999999999997E-2"/>
    <x v="3"/>
    <x v="1"/>
    <s v="Central"/>
    <s v="Below Target"/>
    <s v="Below Target"/>
    <s v="Met"/>
    <s v="Below Target"/>
    <s v="Below Target"/>
  </r>
  <r>
    <s v="OPS-100939"/>
    <x v="33"/>
    <s v="Midlands"/>
    <s v="Estates Support"/>
    <n v="161"/>
    <n v="39"/>
    <n v="200"/>
    <n v="32"/>
    <x v="341"/>
    <n v="0"/>
    <n v="0"/>
    <n v="8"/>
    <n v="0.6"/>
    <n v="0.98"/>
    <n v="2.5"/>
    <n v="0.72899999999999998"/>
    <n v="0.16"/>
    <x v="3"/>
    <x v="2"/>
    <s v="Central"/>
    <s v="Below Target"/>
    <s v="Below Target"/>
    <s v="Met"/>
    <s v="Below Target"/>
    <s v="Below Target"/>
  </r>
  <r>
    <s v="OPS-100940"/>
    <x v="33"/>
    <s v="Midlands"/>
    <s v="Workplace Projects"/>
    <n v="0"/>
    <n v="18"/>
    <n v="18"/>
    <n v="18"/>
    <x v="5"/>
    <n v="0"/>
    <n v="0"/>
    <n v="0.9"/>
    <n v="0.98799999999999999"/>
    <n v="0.98199999999999998"/>
    <n v="4.3"/>
    <n v="0.747"/>
    <n v="1"/>
    <x v="3"/>
    <x v="3"/>
    <s v="Central"/>
    <s v="Met"/>
    <s v="Met"/>
    <s v="Met"/>
    <s v="Met"/>
    <s v="Met"/>
  </r>
  <r>
    <s v="OPS-100941"/>
    <x v="33"/>
    <s v="South West"/>
    <s v="Workplace Services"/>
    <n v="497"/>
    <n v="40"/>
    <n v="537"/>
    <n v="29"/>
    <x v="342"/>
    <n v="0"/>
    <n v="0"/>
    <n v="8"/>
    <n v="0.6"/>
    <n v="0.97099999999999997"/>
    <n v="2.5"/>
    <n v="0.78400000000000003"/>
    <n v="5.3999999999999999E-2"/>
    <x v="4"/>
    <x v="0"/>
    <s v="South"/>
    <s v="Below Target"/>
    <s v="Below Target"/>
    <s v="Met"/>
    <s v="Below Target"/>
    <s v="Below Target"/>
  </r>
  <r>
    <s v="OPS-100942"/>
    <x v="33"/>
    <s v="South West"/>
    <s v="Facilities Response"/>
    <n v="0"/>
    <n v="50"/>
    <n v="50"/>
    <n v="48"/>
    <x v="1"/>
    <n v="0"/>
    <n v="0"/>
    <n v="2.1"/>
    <n v="0.95499999999999996"/>
    <n v="0.95699999999999996"/>
    <n v="4.7"/>
    <n v="0.70799999999999996"/>
    <n v="0.96"/>
    <x v="4"/>
    <x v="1"/>
    <s v="South"/>
    <s v="Met"/>
    <s v="Met"/>
    <s v="Met"/>
    <s v="Met"/>
    <s v="Met"/>
  </r>
  <r>
    <s v="OPS-100943"/>
    <x v="33"/>
    <s v="South West"/>
    <s v="Estates Support"/>
    <n v="0"/>
    <n v="34"/>
    <n v="34"/>
    <n v="34"/>
    <x v="5"/>
    <n v="0"/>
    <n v="0"/>
    <n v="1"/>
    <n v="0.94199999999999995"/>
    <n v="0.97"/>
    <n v="4.5"/>
    <n v="0.80100000000000005"/>
    <n v="1"/>
    <x v="4"/>
    <x v="2"/>
    <s v="South"/>
    <s v="Met"/>
    <s v="Met"/>
    <s v="Met"/>
    <s v="Met"/>
    <s v="Met"/>
  </r>
  <r>
    <s v="OPS-100944"/>
    <x v="33"/>
    <s v="South West"/>
    <s v="Workplace Projects"/>
    <n v="0"/>
    <n v="24"/>
    <n v="24"/>
    <n v="24"/>
    <x v="5"/>
    <n v="0"/>
    <n v="0"/>
    <n v="1.9"/>
    <n v="0.97099999999999997"/>
    <n v="0.95199999999999996"/>
    <n v="4.7"/>
    <n v="0.75"/>
    <n v="1"/>
    <x v="4"/>
    <x v="3"/>
    <s v="South"/>
    <s v="Met"/>
    <s v="Met"/>
    <s v="Met"/>
    <s v="Met"/>
    <s v="Met"/>
  </r>
  <r>
    <s v="OPS-100945"/>
    <x v="33"/>
    <s v="South East"/>
    <s v="Workplace Services"/>
    <n v="0"/>
    <n v="49"/>
    <n v="49"/>
    <n v="49"/>
    <x v="5"/>
    <n v="0"/>
    <n v="0"/>
    <n v="1.6"/>
    <n v="1"/>
    <n v="0.97699999999999998"/>
    <n v="4.7"/>
    <n v="0.82"/>
    <n v="1"/>
    <x v="5"/>
    <x v="0"/>
    <s v="South"/>
    <s v="Met"/>
    <s v="Met"/>
    <s v="Met"/>
    <s v="Met"/>
    <s v="Met"/>
  </r>
  <r>
    <s v="OPS-100946"/>
    <x v="33"/>
    <s v="South East"/>
    <s v="Facilities Response"/>
    <n v="971"/>
    <n v="46"/>
    <n v="1017"/>
    <n v="24"/>
    <x v="343"/>
    <n v="0"/>
    <n v="0"/>
    <n v="8"/>
    <n v="0.6"/>
    <n v="0.95699999999999996"/>
    <n v="2.5"/>
    <n v="0.82499999999999996"/>
    <n v="2.4E-2"/>
    <x v="5"/>
    <x v="1"/>
    <s v="South"/>
    <s v="Below Target"/>
    <s v="Below Target"/>
    <s v="Met"/>
    <s v="Below Target"/>
    <s v="Below Target"/>
  </r>
  <r>
    <s v="OPS-100947"/>
    <x v="33"/>
    <s v="South East"/>
    <s v="Estates Support"/>
    <n v="0"/>
    <n v="35"/>
    <n v="35"/>
    <n v="35"/>
    <x v="5"/>
    <n v="0"/>
    <n v="0"/>
    <n v="1.2"/>
    <n v="0.96499999999999997"/>
    <n v="0.96199999999999997"/>
    <n v="4.4000000000000004"/>
    <n v="0.75900000000000001"/>
    <n v="1"/>
    <x v="5"/>
    <x v="2"/>
    <s v="South"/>
    <s v="Met"/>
    <s v="Met"/>
    <s v="Met"/>
    <s v="Met"/>
    <s v="Met"/>
  </r>
  <r>
    <s v="OPS-100948"/>
    <x v="33"/>
    <s v="South East"/>
    <s v="Workplace Projects"/>
    <n v="328"/>
    <n v="29"/>
    <n v="357"/>
    <n v="31"/>
    <x v="250"/>
    <n v="0"/>
    <n v="0"/>
    <n v="8"/>
    <n v="0.6"/>
    <n v="1"/>
    <n v="2.5"/>
    <n v="0.751"/>
    <n v="8.6999999999999994E-2"/>
    <x v="5"/>
    <x v="3"/>
    <s v="South"/>
    <s v="Below Target"/>
    <s v="Below Target"/>
    <s v="Met"/>
    <s v="Below Target"/>
    <s v="Below Target"/>
  </r>
  <r>
    <s v="OPS-100949"/>
    <x v="33"/>
    <s v="Wales"/>
    <s v="Workplace Services"/>
    <n v="478"/>
    <n v="43"/>
    <n v="521"/>
    <n v="30"/>
    <x v="344"/>
    <n v="0"/>
    <n v="0"/>
    <n v="8"/>
    <n v="0.6"/>
    <n v="0.97"/>
    <n v="2.5"/>
    <n v="0.65700000000000003"/>
    <n v="5.8000000000000003E-2"/>
    <x v="6"/>
    <x v="0"/>
    <s v="Wales"/>
    <s v="Below Target"/>
    <s v="Below Target"/>
    <s v="Met"/>
    <s v="Below Target"/>
    <s v="Below Target"/>
  </r>
  <r>
    <s v="OPS-100950"/>
    <x v="33"/>
    <s v="Wales"/>
    <s v="Facilities Response"/>
    <n v="467"/>
    <n v="54"/>
    <n v="521"/>
    <n v="26"/>
    <x v="345"/>
    <n v="0"/>
    <n v="0"/>
    <n v="8"/>
    <n v="0.6"/>
    <n v="0.96199999999999997"/>
    <n v="2.5"/>
    <n v="0.755"/>
    <n v="0.05"/>
    <x v="6"/>
    <x v="1"/>
    <s v="Wales"/>
    <s v="Below Target"/>
    <s v="Below Target"/>
    <s v="Met"/>
    <s v="Below Target"/>
    <s v="Below Target"/>
  </r>
  <r>
    <s v="OPS-100951"/>
    <x v="33"/>
    <s v="Wales"/>
    <s v="Estates Support"/>
    <n v="324"/>
    <n v="45"/>
    <n v="369"/>
    <n v="27"/>
    <x v="138"/>
    <n v="0"/>
    <n v="0"/>
    <n v="8"/>
    <n v="0.6"/>
    <n v="1"/>
    <n v="2.5"/>
    <n v="0.74"/>
    <n v="7.2999999999999995E-2"/>
    <x v="6"/>
    <x v="2"/>
    <s v="Wales"/>
    <s v="Below Target"/>
    <s v="Below Target"/>
    <s v="Met"/>
    <s v="Below Target"/>
    <s v="Below Target"/>
  </r>
  <r>
    <s v="OPS-100952"/>
    <x v="33"/>
    <s v="Wales"/>
    <s v="Workplace Projects"/>
    <n v="0"/>
    <n v="24"/>
    <n v="24"/>
    <n v="24"/>
    <x v="5"/>
    <n v="0"/>
    <n v="0"/>
    <n v="1.9"/>
    <n v="1"/>
    <n v="0.98299999999999998"/>
    <n v="4.5999999999999996"/>
    <n v="0.64900000000000002"/>
    <n v="1"/>
    <x v="6"/>
    <x v="3"/>
    <s v="Wales"/>
    <s v="Met"/>
    <s v="Met"/>
    <s v="Met"/>
    <s v="Met"/>
    <s v="Met"/>
  </r>
  <r>
    <s v="OPS-100953"/>
    <x v="34"/>
    <s v="Scotland"/>
    <s v="Workplace Services"/>
    <n v="173"/>
    <n v="27"/>
    <n v="200"/>
    <n v="34"/>
    <x v="145"/>
    <n v="0"/>
    <n v="0"/>
    <n v="8"/>
    <n v="0.6"/>
    <n v="1"/>
    <n v="2.5"/>
    <n v="0.81299999999999994"/>
    <n v="0.17"/>
    <x v="0"/>
    <x v="0"/>
    <s v="North"/>
    <s v="Below Target"/>
    <s v="Below Target"/>
    <s v="Met"/>
    <s v="Below Target"/>
    <s v="Below Target"/>
  </r>
  <r>
    <s v="OPS-100954"/>
    <x v="34"/>
    <s v="Scotland"/>
    <s v="Facilities Response"/>
    <n v="0"/>
    <n v="34"/>
    <n v="34"/>
    <n v="34"/>
    <x v="5"/>
    <n v="1"/>
    <n v="0"/>
    <n v="1.3"/>
    <n v="0.94699999999999995"/>
    <n v="0.96699999999999997"/>
    <n v="4.4000000000000004"/>
    <n v="0.66500000000000004"/>
    <n v="1"/>
    <x v="0"/>
    <x v="1"/>
    <s v="North"/>
    <s v="Met"/>
    <s v="Met"/>
    <s v="Met"/>
    <s v="Met"/>
    <s v="Met"/>
  </r>
  <r>
    <s v="OPS-100955"/>
    <x v="34"/>
    <s v="Scotland"/>
    <s v="Estates Support"/>
    <n v="264"/>
    <n v="37"/>
    <n v="301"/>
    <n v="32"/>
    <x v="346"/>
    <n v="0"/>
    <n v="0"/>
    <n v="8"/>
    <n v="0.6"/>
    <n v="1"/>
    <n v="2.5"/>
    <n v="0.7"/>
    <n v="0.106"/>
    <x v="0"/>
    <x v="2"/>
    <s v="North"/>
    <s v="Below Target"/>
    <s v="Below Target"/>
    <s v="Met"/>
    <s v="Below Target"/>
    <s v="Below Target"/>
  </r>
  <r>
    <s v="OPS-100956"/>
    <x v="34"/>
    <s v="Scotland"/>
    <s v="Workplace Projects"/>
    <n v="0"/>
    <n v="32"/>
    <n v="32"/>
    <n v="32"/>
    <x v="5"/>
    <n v="0"/>
    <n v="0"/>
    <n v="1.5"/>
    <n v="0.96299999999999997"/>
    <n v="0.97599999999999998"/>
    <n v="4.5999999999999996"/>
    <n v="0.69499999999999995"/>
    <n v="1"/>
    <x v="0"/>
    <x v="3"/>
    <s v="North"/>
    <s v="Met"/>
    <s v="Met"/>
    <s v="Met"/>
    <s v="Met"/>
    <s v="Met"/>
  </r>
  <r>
    <s v="OPS-100957"/>
    <x v="34"/>
    <s v="North East"/>
    <s v="Workplace Services"/>
    <n v="7"/>
    <n v="50"/>
    <n v="57"/>
    <n v="41"/>
    <x v="32"/>
    <n v="0"/>
    <n v="0"/>
    <n v="2.5"/>
    <n v="0.84499999999999997"/>
    <n v="0.97699999999999998"/>
    <n v="4.2"/>
    <n v="0.79400000000000004"/>
    <n v="0.71899999999999997"/>
    <x v="1"/>
    <x v="0"/>
    <s v="North"/>
    <s v="Below Target"/>
    <s v="Below Target"/>
    <s v="Met"/>
    <s v="Met"/>
    <s v="Below Target"/>
  </r>
  <r>
    <s v="OPS-100958"/>
    <x v="34"/>
    <s v="North East"/>
    <s v="Facilities Response"/>
    <n v="23"/>
    <n v="43"/>
    <n v="66"/>
    <n v="50"/>
    <x v="32"/>
    <n v="0"/>
    <n v="0"/>
    <n v="3.2"/>
    <n v="0.88100000000000001"/>
    <n v="0.96199999999999997"/>
    <n v="3.9"/>
    <n v="0.626"/>
    <n v="0.75800000000000001"/>
    <x v="1"/>
    <x v="1"/>
    <s v="North"/>
    <s v="Below Target"/>
    <s v="Below Target"/>
    <s v="Met"/>
    <s v="Below Target"/>
    <s v="Below Target"/>
  </r>
  <r>
    <s v="OPS-100959"/>
    <x v="34"/>
    <s v="North East"/>
    <s v="Estates Support"/>
    <n v="668"/>
    <n v="55"/>
    <n v="723"/>
    <n v="23"/>
    <x v="347"/>
    <n v="0"/>
    <n v="0"/>
    <n v="8"/>
    <n v="0.6"/>
    <n v="0.98899999999999999"/>
    <n v="2.5"/>
    <n v="0.755"/>
    <n v="3.2000000000000001E-2"/>
    <x v="1"/>
    <x v="2"/>
    <s v="North"/>
    <s v="Below Target"/>
    <s v="Below Target"/>
    <s v="Met"/>
    <s v="Below Target"/>
    <s v="Below Target"/>
  </r>
  <r>
    <s v="OPS-100960"/>
    <x v="34"/>
    <s v="North East"/>
    <s v="Workplace Projects"/>
    <n v="33"/>
    <n v="32"/>
    <n v="65"/>
    <n v="28"/>
    <x v="16"/>
    <n v="0"/>
    <n v="0"/>
    <n v="4.5"/>
    <n v="0.753"/>
    <n v="1"/>
    <n v="3.3"/>
    <n v="0.81100000000000005"/>
    <n v="0.43099999999999999"/>
    <x v="1"/>
    <x v="3"/>
    <s v="North"/>
    <s v="Below Target"/>
    <s v="Below Target"/>
    <s v="Met"/>
    <s v="Below Target"/>
    <s v="Below Target"/>
  </r>
  <r>
    <s v="OPS-100961"/>
    <x v="34"/>
    <s v="North West"/>
    <s v="Workplace Services"/>
    <n v="267"/>
    <n v="38"/>
    <n v="305"/>
    <n v="30"/>
    <x v="329"/>
    <n v="0"/>
    <n v="0"/>
    <n v="8"/>
    <n v="0.6"/>
    <n v="0.999"/>
    <n v="2.5"/>
    <n v="0.76200000000000001"/>
    <n v="9.8000000000000004E-2"/>
    <x v="2"/>
    <x v="0"/>
    <s v="North"/>
    <s v="Below Target"/>
    <s v="Below Target"/>
    <s v="Met"/>
    <s v="Below Target"/>
    <s v="Below Target"/>
  </r>
  <r>
    <s v="OPS-100962"/>
    <x v="34"/>
    <s v="North West"/>
    <s v="Facilities Response"/>
    <n v="673"/>
    <n v="43"/>
    <n v="716"/>
    <n v="20"/>
    <x v="348"/>
    <n v="1"/>
    <n v="1"/>
    <n v="8"/>
    <n v="0.6"/>
    <n v="0.97499999999999998"/>
    <n v="2.5"/>
    <n v="0.65500000000000003"/>
    <n v="2.8000000000000001E-2"/>
    <x v="2"/>
    <x v="1"/>
    <s v="North"/>
    <s v="Below Target"/>
    <s v="Below Target"/>
    <s v="Met"/>
    <s v="Below Target"/>
    <s v="Below Target"/>
  </r>
  <r>
    <s v="OPS-100963"/>
    <x v="34"/>
    <s v="North West"/>
    <s v="Estates Support"/>
    <n v="753"/>
    <n v="51"/>
    <n v="804"/>
    <n v="22"/>
    <x v="349"/>
    <n v="0"/>
    <n v="0"/>
    <n v="8"/>
    <n v="0.6"/>
    <n v="0.98499999999999999"/>
    <n v="2.5"/>
    <n v="0.67200000000000004"/>
    <n v="2.7E-2"/>
    <x v="2"/>
    <x v="2"/>
    <s v="North"/>
    <s v="Below Target"/>
    <s v="Below Target"/>
    <s v="Met"/>
    <s v="Below Target"/>
    <s v="Below Target"/>
  </r>
  <r>
    <s v="OPS-100964"/>
    <x v="34"/>
    <s v="North West"/>
    <s v="Workplace Projects"/>
    <n v="0"/>
    <n v="36"/>
    <n v="36"/>
    <n v="36"/>
    <x v="5"/>
    <n v="0"/>
    <n v="0"/>
    <n v="1.5"/>
    <n v="0.96399999999999997"/>
    <n v="0.996"/>
    <n v="4.3"/>
    <n v="0.68200000000000005"/>
    <n v="1"/>
    <x v="2"/>
    <x v="3"/>
    <s v="North"/>
    <s v="Met"/>
    <s v="Met"/>
    <s v="Met"/>
    <s v="Met"/>
    <s v="Met"/>
  </r>
  <r>
    <s v="OPS-100965"/>
    <x v="34"/>
    <s v="Midlands"/>
    <s v="Workplace Services"/>
    <n v="0"/>
    <n v="46"/>
    <n v="46"/>
    <n v="46"/>
    <x v="5"/>
    <n v="0"/>
    <n v="0"/>
    <n v="1.9"/>
    <n v="0.97399999999999998"/>
    <n v="0.99199999999999999"/>
    <n v="4.5"/>
    <n v="0.78400000000000003"/>
    <n v="1"/>
    <x v="3"/>
    <x v="0"/>
    <s v="Central"/>
    <s v="Met"/>
    <s v="Met"/>
    <s v="Met"/>
    <s v="Met"/>
    <s v="Met"/>
  </r>
  <r>
    <s v="OPS-100966"/>
    <x v="34"/>
    <s v="Midlands"/>
    <s v="Facilities Response"/>
    <n v="380"/>
    <n v="41"/>
    <n v="421"/>
    <n v="31"/>
    <x v="350"/>
    <n v="0"/>
    <n v="0"/>
    <n v="8"/>
    <n v="0.6"/>
    <n v="0.96299999999999997"/>
    <n v="2.5"/>
    <n v="0.70399999999999996"/>
    <n v="7.3999999999999996E-2"/>
    <x v="3"/>
    <x v="1"/>
    <s v="Central"/>
    <s v="Below Target"/>
    <s v="Below Target"/>
    <s v="Met"/>
    <s v="Below Target"/>
    <s v="Below Target"/>
  </r>
  <r>
    <s v="OPS-100967"/>
    <x v="34"/>
    <s v="Midlands"/>
    <s v="Estates Support"/>
    <n v="168"/>
    <n v="49"/>
    <n v="217"/>
    <n v="35"/>
    <x v="215"/>
    <n v="0"/>
    <n v="0"/>
    <n v="8"/>
    <n v="0.6"/>
    <n v="0.97199999999999998"/>
    <n v="2.5"/>
    <n v="0.72899999999999998"/>
    <n v="0.161"/>
    <x v="3"/>
    <x v="2"/>
    <s v="Central"/>
    <s v="Below Target"/>
    <s v="Below Target"/>
    <s v="Met"/>
    <s v="Below Target"/>
    <s v="Below Target"/>
  </r>
  <r>
    <s v="OPS-100968"/>
    <x v="34"/>
    <s v="Midlands"/>
    <s v="Workplace Projects"/>
    <n v="0"/>
    <n v="23"/>
    <n v="23"/>
    <n v="23"/>
    <x v="5"/>
    <n v="0"/>
    <n v="0"/>
    <n v="1.1000000000000001"/>
    <n v="0.98"/>
    <n v="0.99"/>
    <n v="4.5999999999999996"/>
    <n v="0.747"/>
    <n v="1"/>
    <x v="3"/>
    <x v="3"/>
    <s v="Central"/>
    <s v="Met"/>
    <s v="Met"/>
    <s v="Met"/>
    <s v="Met"/>
    <s v="Met"/>
  </r>
  <r>
    <s v="OPS-100969"/>
    <x v="34"/>
    <s v="South West"/>
    <s v="Workplace Services"/>
    <n v="508"/>
    <n v="59"/>
    <n v="567"/>
    <n v="24"/>
    <x v="351"/>
    <n v="1"/>
    <n v="1"/>
    <n v="8"/>
    <n v="0.6"/>
    <n v="0.95799999999999996"/>
    <n v="2.5"/>
    <n v="0.78400000000000003"/>
    <n v="4.2000000000000003E-2"/>
    <x v="4"/>
    <x v="0"/>
    <s v="South"/>
    <s v="Below Target"/>
    <s v="Below Target"/>
    <s v="Met"/>
    <s v="Below Target"/>
    <s v="Below Target"/>
  </r>
  <r>
    <s v="OPS-100970"/>
    <x v="34"/>
    <s v="South West"/>
    <s v="Facilities Response"/>
    <n v="2"/>
    <n v="40"/>
    <n v="42"/>
    <n v="42"/>
    <x v="5"/>
    <n v="0"/>
    <n v="0"/>
    <n v="2"/>
    <n v="0.96499999999999997"/>
    <n v="0.98799999999999999"/>
    <n v="4.2"/>
    <n v="0.70799999999999996"/>
    <n v="1"/>
    <x v="4"/>
    <x v="1"/>
    <s v="South"/>
    <s v="Met"/>
    <s v="Met"/>
    <s v="Met"/>
    <s v="Met"/>
    <s v="Met"/>
  </r>
  <r>
    <s v="OPS-100971"/>
    <x v="34"/>
    <s v="South West"/>
    <s v="Estates Support"/>
    <n v="0"/>
    <n v="63"/>
    <n v="63"/>
    <n v="55"/>
    <x v="21"/>
    <n v="0"/>
    <n v="0"/>
    <n v="1.7"/>
    <n v="0.95099999999999996"/>
    <n v="1"/>
    <n v="4.3"/>
    <n v="0.80100000000000005"/>
    <n v="0.873"/>
    <x v="4"/>
    <x v="2"/>
    <s v="South"/>
    <s v="Below Target"/>
    <s v="Met"/>
    <s v="Met"/>
    <s v="Met"/>
    <s v="Met"/>
  </r>
  <r>
    <s v="OPS-100972"/>
    <x v="34"/>
    <s v="South West"/>
    <s v="Workplace Projects"/>
    <n v="0"/>
    <n v="23"/>
    <n v="23"/>
    <n v="23"/>
    <x v="5"/>
    <n v="0"/>
    <n v="0"/>
    <n v="1.5"/>
    <n v="1"/>
    <n v="0.99199999999999999"/>
    <n v="4.5"/>
    <n v="0.75"/>
    <n v="1"/>
    <x v="4"/>
    <x v="3"/>
    <s v="South"/>
    <s v="Met"/>
    <s v="Met"/>
    <s v="Met"/>
    <s v="Met"/>
    <s v="Met"/>
  </r>
  <r>
    <s v="OPS-100973"/>
    <x v="34"/>
    <s v="South East"/>
    <s v="Workplace Services"/>
    <n v="0"/>
    <n v="35"/>
    <n v="35"/>
    <n v="35"/>
    <x v="5"/>
    <n v="0"/>
    <n v="0"/>
    <n v="1.8"/>
    <n v="0.97799999999999998"/>
    <n v="0.97199999999999998"/>
    <n v="4.5"/>
    <n v="0.82"/>
    <n v="1"/>
    <x v="5"/>
    <x v="0"/>
    <s v="South"/>
    <s v="Met"/>
    <s v="Met"/>
    <s v="Met"/>
    <s v="Met"/>
    <s v="Met"/>
  </r>
  <r>
    <s v="OPS-100974"/>
    <x v="34"/>
    <s v="South East"/>
    <s v="Facilities Response"/>
    <n v="993"/>
    <n v="39"/>
    <n v="1032"/>
    <n v="29"/>
    <x v="352"/>
    <n v="0"/>
    <n v="0"/>
    <n v="8"/>
    <n v="0.6"/>
    <n v="0.98"/>
    <n v="2.5"/>
    <n v="0.82499999999999996"/>
    <n v="2.8000000000000001E-2"/>
    <x v="5"/>
    <x v="1"/>
    <s v="South"/>
    <s v="Below Target"/>
    <s v="Below Target"/>
    <s v="Met"/>
    <s v="Below Target"/>
    <s v="Below Target"/>
  </r>
  <r>
    <s v="OPS-100975"/>
    <x v="34"/>
    <s v="South East"/>
    <s v="Estates Support"/>
    <n v="0"/>
    <n v="24"/>
    <n v="24"/>
    <n v="24"/>
    <x v="5"/>
    <n v="0"/>
    <n v="0"/>
    <n v="1.1000000000000001"/>
    <n v="0.97399999999999998"/>
    <n v="0.98699999999999999"/>
    <n v="4.5999999999999996"/>
    <n v="0.75900000000000001"/>
    <n v="1"/>
    <x v="5"/>
    <x v="2"/>
    <s v="South"/>
    <s v="Met"/>
    <s v="Met"/>
    <s v="Met"/>
    <s v="Met"/>
    <s v="Met"/>
  </r>
  <r>
    <s v="OPS-100976"/>
    <x v="34"/>
    <s v="South East"/>
    <s v="Workplace Projects"/>
    <n v="326"/>
    <n v="27"/>
    <n v="353"/>
    <n v="28"/>
    <x v="353"/>
    <n v="1"/>
    <n v="0"/>
    <n v="8"/>
    <n v="0.6"/>
    <n v="0.96499999999999997"/>
    <n v="2.5"/>
    <n v="0.751"/>
    <n v="7.9000000000000001E-2"/>
    <x v="5"/>
    <x v="3"/>
    <s v="South"/>
    <s v="Below Target"/>
    <s v="Below Target"/>
    <s v="Met"/>
    <s v="Below Target"/>
    <s v="Below Target"/>
  </r>
  <r>
    <s v="OPS-100977"/>
    <x v="34"/>
    <s v="Wales"/>
    <s v="Workplace Services"/>
    <n v="491"/>
    <n v="51"/>
    <n v="542"/>
    <n v="28"/>
    <x v="354"/>
    <n v="0"/>
    <n v="0"/>
    <n v="8"/>
    <n v="0.6"/>
    <n v="0.96099999999999997"/>
    <n v="2.5"/>
    <n v="0.65700000000000003"/>
    <n v="5.1999999999999998E-2"/>
    <x v="6"/>
    <x v="0"/>
    <s v="Wales"/>
    <s v="Below Target"/>
    <s v="Below Target"/>
    <s v="Met"/>
    <s v="Below Target"/>
    <s v="Below Target"/>
  </r>
  <r>
    <s v="OPS-100978"/>
    <x v="34"/>
    <s v="Wales"/>
    <s v="Facilities Response"/>
    <n v="495"/>
    <n v="39"/>
    <n v="534"/>
    <n v="28"/>
    <x v="355"/>
    <n v="0"/>
    <n v="0"/>
    <n v="8"/>
    <n v="0.6"/>
    <n v="0.94599999999999995"/>
    <n v="2.5"/>
    <n v="0.755"/>
    <n v="5.1999999999999998E-2"/>
    <x v="6"/>
    <x v="1"/>
    <s v="Wales"/>
    <s v="Below Target"/>
    <s v="Below Target"/>
    <s v="Below Target"/>
    <s v="Below Target"/>
    <s v="Below Target"/>
  </r>
  <r>
    <s v="OPS-100979"/>
    <x v="34"/>
    <s v="Wales"/>
    <s v="Estates Support"/>
    <n v="342"/>
    <n v="26"/>
    <n v="368"/>
    <n v="30"/>
    <x v="356"/>
    <n v="0"/>
    <n v="0"/>
    <n v="8"/>
    <n v="0.6"/>
    <n v="1"/>
    <n v="2.5"/>
    <n v="0.74"/>
    <n v="8.2000000000000003E-2"/>
    <x v="6"/>
    <x v="2"/>
    <s v="Wales"/>
    <s v="Below Target"/>
    <s v="Below Target"/>
    <s v="Met"/>
    <s v="Below Target"/>
    <s v="Below Target"/>
  </r>
  <r>
    <s v="OPS-100980"/>
    <x v="34"/>
    <s v="Wales"/>
    <s v="Workplace Projects"/>
    <n v="0"/>
    <n v="43"/>
    <n v="43"/>
    <n v="42"/>
    <x v="3"/>
    <n v="0"/>
    <n v="0"/>
    <n v="1.6"/>
    <n v="0.96899999999999997"/>
    <n v="0.97599999999999998"/>
    <n v="4.7"/>
    <n v="0.64900000000000002"/>
    <n v="0.97699999999999998"/>
    <x v="6"/>
    <x v="3"/>
    <s v="Wales"/>
    <s v="Met"/>
    <s v="Met"/>
    <s v="Met"/>
    <s v="Met"/>
    <s v="Met"/>
  </r>
  <r>
    <s v="OPS-100981"/>
    <x v="35"/>
    <s v="Scotland"/>
    <s v="Workplace Services"/>
    <n v="166"/>
    <n v="44"/>
    <n v="210"/>
    <n v="34"/>
    <x v="202"/>
    <n v="0"/>
    <n v="0"/>
    <n v="8"/>
    <n v="0.6"/>
    <n v="0.97899999999999998"/>
    <n v="2.5"/>
    <n v="0.81299999999999994"/>
    <n v="0.16200000000000001"/>
    <x v="0"/>
    <x v="0"/>
    <s v="North"/>
    <s v="Below Target"/>
    <s v="Below Target"/>
    <s v="Met"/>
    <s v="Below Target"/>
    <s v="Below Target"/>
  </r>
  <r>
    <s v="OPS-100982"/>
    <x v="35"/>
    <s v="Scotland"/>
    <s v="Facilities Response"/>
    <n v="0"/>
    <n v="32"/>
    <n v="32"/>
    <n v="32"/>
    <x v="5"/>
    <n v="0"/>
    <n v="0"/>
    <n v="1.5"/>
    <n v="0.93400000000000005"/>
    <n v="0.97699999999999998"/>
    <n v="4.4000000000000004"/>
    <n v="0.66500000000000004"/>
    <n v="1"/>
    <x v="0"/>
    <x v="1"/>
    <s v="North"/>
    <s v="Met"/>
    <s v="Met"/>
    <s v="Met"/>
    <s v="Met"/>
    <s v="Met"/>
  </r>
  <r>
    <s v="OPS-100983"/>
    <x v="35"/>
    <s v="Scotland"/>
    <s v="Estates Support"/>
    <n v="269"/>
    <n v="51"/>
    <n v="320"/>
    <n v="31"/>
    <x v="150"/>
    <n v="1"/>
    <n v="1"/>
    <n v="8"/>
    <n v="0.6"/>
    <n v="0.95499999999999996"/>
    <n v="2.5"/>
    <n v="0.7"/>
    <n v="9.7000000000000003E-2"/>
    <x v="0"/>
    <x v="2"/>
    <s v="North"/>
    <s v="Below Target"/>
    <s v="Below Target"/>
    <s v="Met"/>
    <s v="Below Target"/>
    <s v="Below Target"/>
  </r>
  <r>
    <s v="OPS-100984"/>
    <x v="35"/>
    <s v="Scotland"/>
    <s v="Workplace Projects"/>
    <n v="0"/>
    <n v="36"/>
    <n v="36"/>
    <n v="36"/>
    <x v="5"/>
    <n v="0"/>
    <n v="0"/>
    <n v="0.9"/>
    <n v="0.96099999999999997"/>
    <n v="1"/>
    <n v="4.5"/>
    <n v="0.69499999999999995"/>
    <n v="1"/>
    <x v="0"/>
    <x v="3"/>
    <s v="North"/>
    <s v="Met"/>
    <s v="Met"/>
    <s v="Met"/>
    <s v="Met"/>
    <s v="Met"/>
  </r>
  <r>
    <s v="OPS-100985"/>
    <x v="35"/>
    <s v="North East"/>
    <s v="Workplace Services"/>
    <n v="16"/>
    <n v="29"/>
    <n v="45"/>
    <n v="40"/>
    <x v="46"/>
    <n v="0"/>
    <n v="0"/>
    <n v="1.5"/>
    <n v="0.93700000000000006"/>
    <n v="0.98699999999999999"/>
    <n v="4.2"/>
    <n v="0.79400000000000004"/>
    <n v="0.88900000000000001"/>
    <x v="1"/>
    <x v="0"/>
    <s v="North"/>
    <s v="Below Target"/>
    <s v="Met"/>
    <s v="Met"/>
    <s v="Met"/>
    <s v="Met"/>
  </r>
  <r>
    <s v="OPS-100986"/>
    <x v="35"/>
    <s v="North East"/>
    <s v="Facilities Response"/>
    <n v="16"/>
    <n v="44"/>
    <n v="60"/>
    <n v="54"/>
    <x v="30"/>
    <n v="1"/>
    <n v="0"/>
    <n v="1.9"/>
    <n v="0.89600000000000002"/>
    <n v="0.98899999999999999"/>
    <n v="4.0999999999999996"/>
    <n v="0.626"/>
    <n v="0.9"/>
    <x v="1"/>
    <x v="1"/>
    <s v="North"/>
    <s v="Below Target"/>
    <s v="Below Target"/>
    <s v="Met"/>
    <s v="Met"/>
    <s v="Met"/>
  </r>
  <r>
    <s v="OPS-100987"/>
    <x v="35"/>
    <s v="North East"/>
    <s v="Estates Support"/>
    <n v="700"/>
    <n v="31"/>
    <n v="731"/>
    <n v="24"/>
    <x v="357"/>
    <n v="0"/>
    <n v="0"/>
    <n v="8"/>
    <n v="0.6"/>
    <n v="1"/>
    <n v="2.5"/>
    <n v="0.755"/>
    <n v="3.3000000000000002E-2"/>
    <x v="1"/>
    <x v="2"/>
    <s v="North"/>
    <s v="Below Target"/>
    <s v="Below Target"/>
    <s v="Met"/>
    <s v="Below Target"/>
    <s v="Below Target"/>
  </r>
  <r>
    <s v="OPS-100988"/>
    <x v="35"/>
    <s v="North East"/>
    <s v="Workplace Projects"/>
    <n v="37"/>
    <n v="21"/>
    <n v="58"/>
    <n v="30"/>
    <x v="90"/>
    <n v="0"/>
    <n v="0"/>
    <n v="3.5"/>
    <n v="0.79500000000000004"/>
    <n v="0.96399999999999997"/>
    <n v="3.7"/>
    <n v="0.81100000000000005"/>
    <n v="0.51700000000000002"/>
    <x v="1"/>
    <x v="3"/>
    <s v="North"/>
    <s v="Below Target"/>
    <s v="Below Target"/>
    <s v="Met"/>
    <s v="Below Target"/>
    <s v="Below Target"/>
  </r>
  <r>
    <s v="OPS-100989"/>
    <x v="35"/>
    <s v="North West"/>
    <s v="Workplace Services"/>
    <n v="275"/>
    <n v="37"/>
    <n v="312"/>
    <n v="31"/>
    <x v="358"/>
    <n v="0"/>
    <n v="0"/>
    <n v="8"/>
    <n v="0.6"/>
    <n v="1"/>
    <n v="2.5"/>
    <n v="0.76200000000000001"/>
    <n v="9.9000000000000005E-2"/>
    <x v="2"/>
    <x v="0"/>
    <s v="North"/>
    <s v="Below Target"/>
    <s v="Below Target"/>
    <s v="Met"/>
    <s v="Below Target"/>
    <s v="Below Target"/>
  </r>
  <r>
    <s v="OPS-100990"/>
    <x v="35"/>
    <s v="North West"/>
    <s v="Facilities Response"/>
    <n v="696"/>
    <n v="36"/>
    <n v="732"/>
    <n v="18"/>
    <x v="359"/>
    <n v="0"/>
    <n v="0"/>
    <n v="8"/>
    <n v="0.6"/>
    <n v="1"/>
    <n v="2.5"/>
    <n v="0.65500000000000003"/>
    <n v="2.5000000000000001E-2"/>
    <x v="2"/>
    <x v="1"/>
    <s v="North"/>
    <s v="Below Target"/>
    <s v="Below Target"/>
    <s v="Met"/>
    <s v="Below Target"/>
    <s v="Below Target"/>
  </r>
  <r>
    <s v="OPS-100991"/>
    <x v="35"/>
    <s v="North West"/>
    <s v="Estates Support"/>
    <n v="782"/>
    <n v="53"/>
    <n v="835"/>
    <n v="20"/>
    <x v="360"/>
    <n v="0"/>
    <n v="0"/>
    <n v="8"/>
    <n v="0.6"/>
    <n v="1"/>
    <n v="2.5"/>
    <n v="0.67200000000000004"/>
    <n v="2.4E-2"/>
    <x v="2"/>
    <x v="2"/>
    <s v="North"/>
    <s v="Below Target"/>
    <s v="Below Target"/>
    <s v="Met"/>
    <s v="Below Target"/>
    <s v="Below Target"/>
  </r>
  <r>
    <s v="OPS-100992"/>
    <x v="35"/>
    <s v="North West"/>
    <s v="Workplace Projects"/>
    <n v="0"/>
    <n v="30"/>
    <n v="30"/>
    <n v="30"/>
    <x v="5"/>
    <n v="0"/>
    <n v="0"/>
    <n v="1"/>
    <n v="0.99199999999999999"/>
    <n v="1"/>
    <n v="4.4000000000000004"/>
    <n v="0.68200000000000005"/>
    <n v="1"/>
    <x v="2"/>
    <x v="3"/>
    <s v="North"/>
    <s v="Met"/>
    <s v="Met"/>
    <s v="Met"/>
    <s v="Met"/>
    <s v="Met"/>
  </r>
  <r>
    <s v="OPS-100993"/>
    <x v="35"/>
    <s v="Midlands"/>
    <s v="Workplace Services"/>
    <n v="0"/>
    <n v="28"/>
    <n v="28"/>
    <n v="28"/>
    <x v="5"/>
    <n v="0"/>
    <n v="0"/>
    <n v="1.7"/>
    <n v="0.96799999999999997"/>
    <n v="0.97899999999999998"/>
    <n v="4.5999999999999996"/>
    <n v="0.78400000000000003"/>
    <n v="1"/>
    <x v="3"/>
    <x v="0"/>
    <s v="Central"/>
    <s v="Met"/>
    <s v="Met"/>
    <s v="Met"/>
    <s v="Met"/>
    <s v="Met"/>
  </r>
  <r>
    <s v="OPS-100994"/>
    <x v="35"/>
    <s v="Midlands"/>
    <s v="Facilities Response"/>
    <n v="390"/>
    <n v="33"/>
    <n v="423"/>
    <n v="32"/>
    <x v="361"/>
    <n v="0"/>
    <n v="0"/>
    <n v="8"/>
    <n v="0.6"/>
    <n v="0.98099999999999998"/>
    <n v="2.5"/>
    <n v="0.70399999999999996"/>
    <n v="7.5999999999999998E-2"/>
    <x v="3"/>
    <x v="1"/>
    <s v="Central"/>
    <s v="Below Target"/>
    <s v="Below Target"/>
    <s v="Met"/>
    <s v="Below Target"/>
    <s v="Below Target"/>
  </r>
  <r>
    <s v="OPS-100995"/>
    <x v="35"/>
    <s v="Midlands"/>
    <s v="Estates Support"/>
    <n v="182"/>
    <n v="22"/>
    <n v="204"/>
    <n v="31"/>
    <x v="139"/>
    <n v="0"/>
    <n v="0"/>
    <n v="8"/>
    <n v="0.6"/>
    <n v="0.98199999999999998"/>
    <n v="2.5"/>
    <n v="0.72899999999999998"/>
    <n v="0.152"/>
    <x v="3"/>
    <x v="2"/>
    <s v="Central"/>
    <s v="Below Target"/>
    <s v="Below Target"/>
    <s v="Met"/>
    <s v="Below Target"/>
    <s v="Below Target"/>
  </r>
  <r>
    <s v="OPS-100996"/>
    <x v="35"/>
    <s v="Midlands"/>
    <s v="Workplace Projects"/>
    <n v="0"/>
    <n v="42"/>
    <n v="42"/>
    <n v="40"/>
    <x v="1"/>
    <n v="0"/>
    <n v="0"/>
    <n v="1.2"/>
    <n v="0.94399999999999995"/>
    <n v="0.999"/>
    <n v="4.5"/>
    <n v="0.747"/>
    <n v="0.95199999999999996"/>
    <x v="3"/>
    <x v="3"/>
    <s v="Central"/>
    <s v="Met"/>
    <s v="Met"/>
    <s v="Met"/>
    <s v="Met"/>
    <s v="Met"/>
  </r>
  <r>
    <s v="OPS-100997"/>
    <x v="35"/>
    <s v="South West"/>
    <s v="Workplace Services"/>
    <n v="543"/>
    <n v="43"/>
    <n v="586"/>
    <n v="29"/>
    <x v="191"/>
    <n v="0"/>
    <n v="0"/>
    <n v="8"/>
    <n v="0.6"/>
    <n v="0.98799999999999999"/>
    <n v="2.5"/>
    <n v="0.78400000000000003"/>
    <n v="4.9000000000000002E-2"/>
    <x v="4"/>
    <x v="0"/>
    <s v="South"/>
    <s v="Below Target"/>
    <s v="Below Target"/>
    <s v="Met"/>
    <s v="Below Target"/>
    <s v="Below Target"/>
  </r>
  <r>
    <s v="OPS-100998"/>
    <x v="35"/>
    <s v="South West"/>
    <s v="Facilities Response"/>
    <n v="0"/>
    <n v="41"/>
    <n v="41"/>
    <n v="41"/>
    <x v="5"/>
    <n v="0"/>
    <n v="0"/>
    <n v="0.9"/>
    <n v="0.96799999999999997"/>
    <n v="0.99"/>
    <n v="4.3"/>
    <n v="0.70799999999999996"/>
    <n v="1"/>
    <x v="4"/>
    <x v="1"/>
    <s v="South"/>
    <s v="Met"/>
    <s v="Met"/>
    <s v="Met"/>
    <s v="Met"/>
    <s v="Met"/>
  </r>
  <r>
    <s v="OPS-100999"/>
    <x v="35"/>
    <s v="South West"/>
    <s v="Estates Support"/>
    <n v="8"/>
    <n v="38"/>
    <n v="46"/>
    <n v="46"/>
    <x v="5"/>
    <n v="0"/>
    <n v="0"/>
    <n v="2.1"/>
    <n v="0.96399999999999997"/>
    <n v="1"/>
    <n v="4.7"/>
    <n v="0.80100000000000005"/>
    <n v="1"/>
    <x v="4"/>
    <x v="2"/>
    <s v="South"/>
    <s v="Met"/>
    <s v="Met"/>
    <s v="Met"/>
    <s v="Met"/>
    <s v="Met"/>
  </r>
  <r>
    <s v="OPS-101000"/>
    <x v="35"/>
    <s v="South West"/>
    <s v="Workplace Projects"/>
    <n v="0"/>
    <n v="25"/>
    <n v="25"/>
    <n v="25"/>
    <x v="5"/>
    <n v="0"/>
    <n v="0"/>
    <n v="2"/>
    <n v="0.96899999999999997"/>
    <n v="0.98"/>
    <n v="4.5999999999999996"/>
    <n v="0.75"/>
    <n v="1"/>
    <x v="4"/>
    <x v="3"/>
    <s v="South"/>
    <s v="Met"/>
    <s v="Met"/>
    <s v="Met"/>
    <s v="Met"/>
    <s v="Met"/>
  </r>
  <r>
    <s v="OPS-101001"/>
    <x v="35"/>
    <s v="South East"/>
    <s v="Workplace Services"/>
    <n v="0"/>
    <n v="53"/>
    <n v="53"/>
    <n v="53"/>
    <x v="5"/>
    <n v="0"/>
    <n v="0"/>
    <n v="1.7"/>
    <n v="0.95299999999999996"/>
    <n v="1"/>
    <n v="4.8"/>
    <n v="0.82"/>
    <n v="1"/>
    <x v="5"/>
    <x v="0"/>
    <s v="South"/>
    <s v="Met"/>
    <s v="Met"/>
    <s v="Met"/>
    <s v="Met"/>
    <s v="Met"/>
  </r>
  <r>
    <s v="OPS-101002"/>
    <x v="35"/>
    <s v="South East"/>
    <s v="Facilities Response"/>
    <n v="1003"/>
    <n v="47"/>
    <n v="1050"/>
    <n v="26"/>
    <x v="362"/>
    <n v="0"/>
    <n v="0"/>
    <n v="8"/>
    <n v="0.6"/>
    <n v="0.98899999999999999"/>
    <n v="2.5"/>
    <n v="0.82499999999999996"/>
    <n v="2.5000000000000001E-2"/>
    <x v="5"/>
    <x v="1"/>
    <s v="South"/>
    <s v="Below Target"/>
    <s v="Below Target"/>
    <s v="Met"/>
    <s v="Below Target"/>
    <s v="Below Target"/>
  </r>
  <r>
    <s v="OPS-101003"/>
    <x v="35"/>
    <s v="South East"/>
    <s v="Estates Support"/>
    <n v="0"/>
    <n v="46"/>
    <n v="46"/>
    <n v="46"/>
    <x v="5"/>
    <n v="1"/>
    <n v="0"/>
    <n v="1.8"/>
    <n v="0.95199999999999996"/>
    <n v="0.98599999999999999"/>
    <n v="4.5"/>
    <n v="0.75900000000000001"/>
    <n v="1"/>
    <x v="5"/>
    <x v="2"/>
    <s v="South"/>
    <s v="Met"/>
    <s v="Met"/>
    <s v="Met"/>
    <s v="Met"/>
    <s v="Met"/>
  </r>
  <r>
    <s v="OPS-101004"/>
    <x v="35"/>
    <s v="South East"/>
    <s v="Workplace Projects"/>
    <n v="325"/>
    <n v="32"/>
    <n v="357"/>
    <n v="23"/>
    <x v="363"/>
    <n v="0"/>
    <n v="0"/>
    <n v="8"/>
    <n v="0.6"/>
    <n v="0.96399999999999997"/>
    <n v="2.5"/>
    <n v="0.751"/>
    <n v="6.4000000000000001E-2"/>
    <x v="5"/>
    <x v="3"/>
    <s v="South"/>
    <s v="Below Target"/>
    <s v="Below Target"/>
    <s v="Met"/>
    <s v="Below Target"/>
    <s v="Below Target"/>
  </r>
  <r>
    <s v="OPS-101005"/>
    <x v="35"/>
    <s v="Wales"/>
    <s v="Workplace Services"/>
    <n v="514"/>
    <n v="60"/>
    <n v="574"/>
    <n v="24"/>
    <x v="364"/>
    <n v="0"/>
    <n v="0"/>
    <n v="8"/>
    <n v="0.6"/>
    <n v="0.996"/>
    <n v="2.5"/>
    <n v="0.65700000000000003"/>
    <n v="4.2000000000000003E-2"/>
    <x v="6"/>
    <x v="0"/>
    <s v="Wales"/>
    <s v="Below Target"/>
    <s v="Below Target"/>
    <s v="Met"/>
    <s v="Below Target"/>
    <s v="Below Target"/>
  </r>
  <r>
    <s v="OPS-101006"/>
    <x v="35"/>
    <s v="Wales"/>
    <s v="Facilities Response"/>
    <n v="506"/>
    <n v="44"/>
    <n v="550"/>
    <n v="25"/>
    <x v="365"/>
    <n v="0"/>
    <n v="0"/>
    <n v="8"/>
    <n v="0.6"/>
    <n v="0.98399999999999999"/>
    <n v="2.5"/>
    <n v="0.755"/>
    <n v="4.4999999999999998E-2"/>
    <x v="6"/>
    <x v="1"/>
    <s v="Wales"/>
    <s v="Below Target"/>
    <s v="Below Target"/>
    <s v="Met"/>
    <s v="Below Target"/>
    <s v="Below Target"/>
  </r>
  <r>
    <s v="OPS-101007"/>
    <x v="35"/>
    <s v="Wales"/>
    <s v="Estates Support"/>
    <n v="338"/>
    <n v="49"/>
    <n v="387"/>
    <n v="27"/>
    <x v="366"/>
    <n v="0"/>
    <n v="0"/>
    <n v="8"/>
    <n v="0.6"/>
    <n v="0.97399999999999998"/>
    <n v="2.5"/>
    <n v="0.74"/>
    <n v="7.0000000000000007E-2"/>
    <x v="6"/>
    <x v="2"/>
    <s v="Wales"/>
    <s v="Below Target"/>
    <s v="Below Target"/>
    <s v="Met"/>
    <s v="Below Target"/>
    <s v="Below Target"/>
  </r>
  <r>
    <s v="OPS-101008"/>
    <x v="35"/>
    <s v="Wales"/>
    <s v="Workplace Projects"/>
    <n v="1"/>
    <n v="27"/>
    <n v="28"/>
    <n v="28"/>
    <x v="5"/>
    <n v="0"/>
    <n v="0"/>
    <n v="1.6"/>
    <n v="0.998"/>
    <n v="1"/>
    <n v="4.8"/>
    <n v="0.64900000000000002"/>
    <n v="1"/>
    <x v="6"/>
    <x v="3"/>
    <s v="Wales"/>
    <s v="Met"/>
    <s v="Met"/>
    <s v="Met"/>
    <s v="Met"/>
    <s v="Met"/>
  </r>
  <r>
    <s v="OPS-101009"/>
    <x v="36"/>
    <s v="Scotland"/>
    <s v="Workplace Services"/>
    <n v="176"/>
    <n v="33"/>
    <n v="209"/>
    <n v="43"/>
    <x v="145"/>
    <n v="0"/>
    <n v="0"/>
    <n v="8"/>
    <n v="0.6"/>
    <n v="0.98899999999999999"/>
    <n v="2.5"/>
    <n v="0.81299999999999994"/>
    <n v="0.20599999999999999"/>
    <x v="0"/>
    <x v="0"/>
    <s v="North"/>
    <s v="Below Target"/>
    <s v="Below Target"/>
    <s v="Met"/>
    <s v="Below Target"/>
    <s v="Below Target"/>
  </r>
  <r>
    <s v="OPS-101010"/>
    <x v="36"/>
    <s v="Scotland"/>
    <s v="Facilities Response"/>
    <n v="0"/>
    <n v="33"/>
    <n v="33"/>
    <n v="33"/>
    <x v="5"/>
    <n v="0"/>
    <n v="0"/>
    <n v="1.5"/>
    <n v="0.96199999999999997"/>
    <n v="0.97799999999999998"/>
    <n v="4.5"/>
    <n v="0.66500000000000004"/>
    <n v="1"/>
    <x v="0"/>
    <x v="1"/>
    <s v="North"/>
    <s v="Met"/>
    <s v="Met"/>
    <s v="Met"/>
    <s v="Met"/>
    <s v="Met"/>
  </r>
  <r>
    <s v="OPS-101011"/>
    <x v="36"/>
    <s v="Scotland"/>
    <s v="Estates Support"/>
    <n v="289"/>
    <n v="43"/>
    <n v="332"/>
    <n v="38"/>
    <x v="367"/>
    <n v="0"/>
    <n v="0"/>
    <n v="8"/>
    <n v="0.6"/>
    <n v="1"/>
    <n v="2.5"/>
    <n v="0.7"/>
    <n v="0.114"/>
    <x v="0"/>
    <x v="2"/>
    <s v="North"/>
    <s v="Below Target"/>
    <s v="Below Target"/>
    <s v="Met"/>
    <s v="Below Target"/>
    <s v="Below Target"/>
  </r>
  <r>
    <s v="OPS-101012"/>
    <x v="36"/>
    <s v="Scotland"/>
    <s v="Workplace Projects"/>
    <n v="0"/>
    <n v="34"/>
    <n v="34"/>
    <n v="34"/>
    <x v="5"/>
    <n v="1"/>
    <n v="0"/>
    <n v="1.9"/>
    <n v="0.92200000000000004"/>
    <n v="0.97499999999999998"/>
    <n v="4.8"/>
    <n v="0.69499999999999995"/>
    <n v="1"/>
    <x v="0"/>
    <x v="3"/>
    <s v="North"/>
    <s v="Met"/>
    <s v="Met"/>
    <s v="Met"/>
    <s v="Met"/>
    <s v="Met"/>
  </r>
  <r>
    <s v="OPS-101013"/>
    <x v="36"/>
    <s v="North East"/>
    <s v="Workplace Services"/>
    <n v="5"/>
    <n v="42"/>
    <n v="47"/>
    <n v="46"/>
    <x v="3"/>
    <n v="0"/>
    <n v="0"/>
    <n v="1.8"/>
    <n v="0.99299999999999999"/>
    <n v="0.95499999999999996"/>
    <n v="4.4000000000000004"/>
    <n v="0.79400000000000004"/>
    <n v="0.97899999999999998"/>
    <x v="1"/>
    <x v="0"/>
    <s v="North"/>
    <s v="Met"/>
    <s v="Met"/>
    <s v="Met"/>
    <s v="Met"/>
    <s v="Met"/>
  </r>
  <r>
    <s v="OPS-101014"/>
    <x v="36"/>
    <s v="North East"/>
    <s v="Facilities Response"/>
    <n v="6"/>
    <n v="41"/>
    <n v="47"/>
    <n v="42"/>
    <x v="46"/>
    <n v="0"/>
    <n v="0"/>
    <n v="2"/>
    <n v="0.90900000000000003"/>
    <n v="0.96499999999999997"/>
    <n v="4.5999999999999996"/>
    <n v="0.626"/>
    <n v="0.89400000000000002"/>
    <x v="1"/>
    <x v="1"/>
    <s v="North"/>
    <s v="Below Target"/>
    <s v="Below Target"/>
    <s v="Met"/>
    <s v="Met"/>
    <s v="Met"/>
  </r>
  <r>
    <s v="OPS-101015"/>
    <x v="36"/>
    <s v="North East"/>
    <s v="Estates Support"/>
    <n v="707"/>
    <n v="31"/>
    <n v="738"/>
    <n v="22"/>
    <x v="368"/>
    <n v="0"/>
    <n v="0"/>
    <n v="8"/>
    <n v="0.6"/>
    <n v="0.97799999999999998"/>
    <n v="2.5"/>
    <n v="0.755"/>
    <n v="0.03"/>
    <x v="1"/>
    <x v="2"/>
    <s v="North"/>
    <s v="Below Target"/>
    <s v="Below Target"/>
    <s v="Met"/>
    <s v="Below Target"/>
    <s v="Below Target"/>
  </r>
  <r>
    <s v="OPS-101016"/>
    <x v="36"/>
    <s v="North East"/>
    <s v="Workplace Projects"/>
    <n v="28"/>
    <n v="31"/>
    <n v="59"/>
    <n v="28"/>
    <x v="28"/>
    <n v="0"/>
    <n v="0"/>
    <n v="4.5"/>
    <n v="0.79900000000000004"/>
    <n v="0.98799999999999999"/>
    <n v="3.9"/>
    <n v="0.81100000000000005"/>
    <n v="0.47499999999999998"/>
    <x v="1"/>
    <x v="3"/>
    <s v="North"/>
    <s v="Below Target"/>
    <s v="Below Target"/>
    <s v="Met"/>
    <s v="Below Target"/>
    <s v="Below Target"/>
  </r>
  <r>
    <s v="OPS-101017"/>
    <x v="36"/>
    <s v="North West"/>
    <s v="Workplace Services"/>
    <n v="281"/>
    <n v="45"/>
    <n v="326"/>
    <n v="32"/>
    <x v="367"/>
    <n v="0"/>
    <n v="0"/>
    <n v="8"/>
    <n v="0.6"/>
    <n v="1"/>
    <n v="2.5"/>
    <n v="0.76200000000000001"/>
    <n v="9.8000000000000004E-2"/>
    <x v="2"/>
    <x v="0"/>
    <s v="North"/>
    <s v="Below Target"/>
    <s v="Below Target"/>
    <s v="Met"/>
    <s v="Below Target"/>
    <s v="Below Target"/>
  </r>
  <r>
    <s v="OPS-101018"/>
    <x v="36"/>
    <s v="North West"/>
    <s v="Facilities Response"/>
    <n v="714"/>
    <n v="38"/>
    <n v="752"/>
    <n v="23"/>
    <x v="369"/>
    <n v="0"/>
    <n v="0"/>
    <n v="8"/>
    <n v="0.6"/>
    <n v="0.97699999999999998"/>
    <n v="2.5"/>
    <n v="0.65500000000000003"/>
    <n v="3.1E-2"/>
    <x v="2"/>
    <x v="1"/>
    <s v="North"/>
    <s v="Below Target"/>
    <s v="Below Target"/>
    <s v="Met"/>
    <s v="Below Target"/>
    <s v="Below Target"/>
  </r>
  <r>
    <s v="OPS-101019"/>
    <x v="36"/>
    <s v="North West"/>
    <s v="Estates Support"/>
    <n v="815"/>
    <n v="59"/>
    <n v="874"/>
    <n v="20"/>
    <x v="370"/>
    <n v="0"/>
    <n v="0"/>
    <n v="8"/>
    <n v="0.6"/>
    <n v="0.97799999999999998"/>
    <n v="2.5"/>
    <n v="0.67200000000000004"/>
    <n v="2.3E-2"/>
    <x v="2"/>
    <x v="2"/>
    <s v="North"/>
    <s v="Below Target"/>
    <s v="Below Target"/>
    <s v="Met"/>
    <s v="Below Target"/>
    <s v="Below Target"/>
  </r>
  <r>
    <s v="OPS-101020"/>
    <x v="36"/>
    <s v="North West"/>
    <s v="Workplace Projects"/>
    <n v="0"/>
    <n v="16"/>
    <n v="16"/>
    <n v="16"/>
    <x v="5"/>
    <n v="0"/>
    <n v="0"/>
    <n v="2.1"/>
    <n v="1"/>
    <n v="0.97699999999999998"/>
    <n v="4.5999999999999996"/>
    <n v="0.68200000000000005"/>
    <n v="1"/>
    <x v="2"/>
    <x v="3"/>
    <s v="North"/>
    <s v="Met"/>
    <s v="Met"/>
    <s v="Met"/>
    <s v="Met"/>
    <s v="Met"/>
  </r>
  <r>
    <s v="OPS-101021"/>
    <x v="36"/>
    <s v="Midlands"/>
    <s v="Workplace Services"/>
    <n v="0"/>
    <n v="33"/>
    <n v="33"/>
    <n v="33"/>
    <x v="5"/>
    <n v="0"/>
    <n v="0"/>
    <n v="1.4"/>
    <n v="0.93100000000000005"/>
    <n v="1"/>
    <n v="4.3"/>
    <n v="0.78400000000000003"/>
    <n v="1"/>
    <x v="3"/>
    <x v="0"/>
    <s v="Central"/>
    <s v="Met"/>
    <s v="Met"/>
    <s v="Met"/>
    <s v="Met"/>
    <s v="Met"/>
  </r>
  <r>
    <s v="OPS-101022"/>
    <x v="36"/>
    <s v="Midlands"/>
    <s v="Facilities Response"/>
    <n v="391"/>
    <n v="46"/>
    <n v="437"/>
    <n v="32"/>
    <x v="371"/>
    <n v="0"/>
    <n v="0"/>
    <n v="8"/>
    <n v="0.6"/>
    <n v="0.98799999999999999"/>
    <n v="2.5"/>
    <n v="0.70399999999999996"/>
    <n v="7.2999999999999995E-2"/>
    <x v="3"/>
    <x v="1"/>
    <s v="Central"/>
    <s v="Below Target"/>
    <s v="Below Target"/>
    <s v="Met"/>
    <s v="Below Target"/>
    <s v="Below Target"/>
  </r>
  <r>
    <s v="OPS-101023"/>
    <x v="36"/>
    <s v="Midlands"/>
    <s v="Estates Support"/>
    <n v="173"/>
    <n v="16"/>
    <n v="189"/>
    <n v="37"/>
    <x v="372"/>
    <n v="0"/>
    <n v="0"/>
    <n v="8"/>
    <n v="0.6"/>
    <n v="0.98199999999999998"/>
    <n v="2.5"/>
    <n v="0.72899999999999998"/>
    <n v="0.19600000000000001"/>
    <x v="3"/>
    <x v="2"/>
    <s v="Central"/>
    <s v="Below Target"/>
    <s v="Below Target"/>
    <s v="Met"/>
    <s v="Below Target"/>
    <s v="Below Target"/>
  </r>
  <r>
    <s v="OPS-101024"/>
    <x v="36"/>
    <s v="Midlands"/>
    <s v="Workplace Projects"/>
    <n v="2"/>
    <n v="31"/>
    <n v="33"/>
    <n v="33"/>
    <x v="5"/>
    <n v="0"/>
    <n v="0"/>
    <n v="1.3"/>
    <n v="0.94399999999999995"/>
    <n v="1"/>
    <n v="4.3"/>
    <n v="0.747"/>
    <n v="1"/>
    <x v="3"/>
    <x v="3"/>
    <s v="Central"/>
    <s v="Met"/>
    <s v="Met"/>
    <s v="Met"/>
    <s v="Met"/>
    <s v="Met"/>
  </r>
  <r>
    <s v="OPS-101025"/>
    <x v="36"/>
    <s v="South West"/>
    <s v="Workplace Services"/>
    <n v="557"/>
    <n v="32"/>
    <n v="589"/>
    <n v="32"/>
    <x v="191"/>
    <n v="0"/>
    <n v="0"/>
    <n v="8"/>
    <n v="0.6"/>
    <n v="0.995"/>
    <n v="2.5"/>
    <n v="0.78400000000000003"/>
    <n v="5.3999999999999999E-2"/>
    <x v="4"/>
    <x v="0"/>
    <s v="South"/>
    <s v="Below Target"/>
    <s v="Below Target"/>
    <s v="Met"/>
    <s v="Below Target"/>
    <s v="Below Target"/>
  </r>
  <r>
    <s v="OPS-101026"/>
    <x v="36"/>
    <s v="South West"/>
    <s v="Facilities Response"/>
    <n v="0"/>
    <n v="34"/>
    <n v="34"/>
    <n v="34"/>
    <x v="5"/>
    <n v="0"/>
    <n v="0"/>
    <n v="0.8"/>
    <n v="0.95699999999999996"/>
    <n v="0.98599999999999999"/>
    <n v="4.4000000000000004"/>
    <n v="0.70799999999999996"/>
    <n v="1"/>
    <x v="4"/>
    <x v="1"/>
    <s v="South"/>
    <s v="Met"/>
    <s v="Met"/>
    <s v="Met"/>
    <s v="Met"/>
    <s v="Met"/>
  </r>
  <r>
    <s v="OPS-101027"/>
    <x v="36"/>
    <s v="South West"/>
    <s v="Estates Support"/>
    <n v="0"/>
    <n v="48"/>
    <n v="48"/>
    <n v="48"/>
    <x v="5"/>
    <n v="0"/>
    <n v="0"/>
    <n v="1.5"/>
    <n v="0.94299999999999995"/>
    <n v="0.96899999999999997"/>
    <n v="4.4000000000000004"/>
    <n v="0.80100000000000005"/>
    <n v="1"/>
    <x v="4"/>
    <x v="2"/>
    <s v="South"/>
    <s v="Met"/>
    <s v="Met"/>
    <s v="Met"/>
    <s v="Met"/>
    <s v="Met"/>
  </r>
  <r>
    <s v="OPS-101028"/>
    <x v="36"/>
    <s v="South West"/>
    <s v="Workplace Projects"/>
    <n v="0"/>
    <n v="24"/>
    <n v="24"/>
    <n v="24"/>
    <x v="5"/>
    <n v="0"/>
    <n v="0"/>
    <n v="1.8"/>
    <n v="1"/>
    <n v="0.995"/>
    <n v="4.4000000000000004"/>
    <n v="0.75"/>
    <n v="1"/>
    <x v="4"/>
    <x v="3"/>
    <s v="South"/>
    <s v="Met"/>
    <s v="Met"/>
    <s v="Met"/>
    <s v="Met"/>
    <s v="Met"/>
  </r>
  <r>
    <s v="OPS-101029"/>
    <x v="36"/>
    <s v="South East"/>
    <s v="Workplace Services"/>
    <n v="0"/>
    <n v="35"/>
    <n v="35"/>
    <n v="35"/>
    <x v="5"/>
    <n v="0"/>
    <n v="0"/>
    <n v="1.6"/>
    <n v="0.998"/>
    <n v="1"/>
    <n v="4.5999999999999996"/>
    <n v="0.82"/>
    <n v="1"/>
    <x v="5"/>
    <x v="0"/>
    <s v="South"/>
    <s v="Met"/>
    <s v="Met"/>
    <s v="Met"/>
    <s v="Met"/>
    <s v="Met"/>
  </r>
  <r>
    <s v="OPS-101030"/>
    <x v="36"/>
    <s v="South East"/>
    <s v="Facilities Response"/>
    <n v="1024"/>
    <n v="47"/>
    <n v="1071"/>
    <n v="24"/>
    <x v="373"/>
    <n v="0"/>
    <n v="0"/>
    <n v="8"/>
    <n v="0.6"/>
    <n v="0.997"/>
    <n v="2.5"/>
    <n v="0.82499999999999996"/>
    <n v="2.1999999999999999E-2"/>
    <x v="5"/>
    <x v="1"/>
    <s v="South"/>
    <s v="Below Target"/>
    <s v="Below Target"/>
    <s v="Met"/>
    <s v="Below Target"/>
    <s v="Below Target"/>
  </r>
  <r>
    <s v="OPS-101031"/>
    <x v="36"/>
    <s v="South East"/>
    <s v="Estates Support"/>
    <n v="0"/>
    <n v="63"/>
    <n v="63"/>
    <n v="52"/>
    <x v="18"/>
    <n v="0"/>
    <n v="0"/>
    <n v="2.4"/>
    <n v="0.88400000000000001"/>
    <n v="0.999"/>
    <n v="4.0999999999999996"/>
    <n v="0.75900000000000001"/>
    <n v="0.82499999999999996"/>
    <x v="5"/>
    <x v="2"/>
    <s v="South"/>
    <s v="Below Target"/>
    <s v="Below Target"/>
    <s v="Met"/>
    <s v="Met"/>
    <s v="Below Target"/>
  </r>
  <r>
    <s v="OPS-101032"/>
    <x v="36"/>
    <s v="South East"/>
    <s v="Workplace Projects"/>
    <n v="334"/>
    <n v="29"/>
    <n v="363"/>
    <n v="26"/>
    <x v="374"/>
    <n v="1"/>
    <n v="1"/>
    <n v="8"/>
    <n v="0.6"/>
    <n v="0.99099999999999999"/>
    <n v="2.5"/>
    <n v="0.751"/>
    <n v="7.1999999999999995E-2"/>
    <x v="5"/>
    <x v="3"/>
    <s v="South"/>
    <s v="Below Target"/>
    <s v="Below Target"/>
    <s v="Met"/>
    <s v="Below Target"/>
    <s v="Below Target"/>
  </r>
  <r>
    <s v="OPS-101033"/>
    <x v="36"/>
    <s v="Wales"/>
    <s v="Workplace Services"/>
    <n v="550"/>
    <n v="56"/>
    <n v="606"/>
    <n v="31"/>
    <x v="375"/>
    <n v="0"/>
    <n v="0"/>
    <n v="8"/>
    <n v="0.6"/>
    <n v="0.98599999999999999"/>
    <n v="2.5"/>
    <n v="0.65700000000000003"/>
    <n v="5.0999999999999997E-2"/>
    <x v="6"/>
    <x v="0"/>
    <s v="Wales"/>
    <s v="Below Target"/>
    <s v="Below Target"/>
    <s v="Met"/>
    <s v="Below Target"/>
    <s v="Below Target"/>
  </r>
  <r>
    <s v="OPS-101034"/>
    <x v="36"/>
    <s v="Wales"/>
    <s v="Facilities Response"/>
    <n v="525"/>
    <n v="42"/>
    <n v="567"/>
    <n v="28"/>
    <x v="257"/>
    <n v="0"/>
    <n v="0"/>
    <n v="8"/>
    <n v="0.6"/>
    <n v="0.98"/>
    <n v="2.5"/>
    <n v="0.755"/>
    <n v="4.9000000000000002E-2"/>
    <x v="6"/>
    <x v="1"/>
    <s v="Wales"/>
    <s v="Below Target"/>
    <s v="Below Target"/>
    <s v="Met"/>
    <s v="Below Target"/>
    <s v="Below Target"/>
  </r>
  <r>
    <s v="OPS-101035"/>
    <x v="36"/>
    <s v="Wales"/>
    <s v="Estates Support"/>
    <n v="360"/>
    <n v="44"/>
    <n v="404"/>
    <n v="23"/>
    <x v="376"/>
    <n v="0"/>
    <n v="0"/>
    <n v="8"/>
    <n v="0.6"/>
    <n v="0.99199999999999999"/>
    <n v="2.5"/>
    <n v="0.74"/>
    <n v="5.7000000000000002E-2"/>
    <x v="6"/>
    <x v="2"/>
    <s v="Wales"/>
    <s v="Below Target"/>
    <s v="Below Target"/>
    <s v="Met"/>
    <s v="Below Target"/>
    <s v="Below Target"/>
  </r>
  <r>
    <s v="OPS-101036"/>
    <x v="36"/>
    <s v="Wales"/>
    <s v="Workplace Projects"/>
    <n v="0"/>
    <n v="31"/>
    <n v="31"/>
    <n v="31"/>
    <x v="5"/>
    <n v="0"/>
    <n v="0"/>
    <n v="1.3"/>
    <n v="0.97899999999999998"/>
    <n v="0.96199999999999997"/>
    <n v="4.5999999999999996"/>
    <n v="0.64900000000000002"/>
    <n v="1"/>
    <x v="6"/>
    <x v="3"/>
    <s v="Wales"/>
    <s v="Met"/>
    <s v="Met"/>
    <s v="Met"/>
    <s v="Met"/>
    <s v="Met"/>
  </r>
  <r>
    <s v="OPS-101037"/>
    <x v="37"/>
    <s v="Scotland"/>
    <s v="Workplace Services"/>
    <n v="166"/>
    <n v="36"/>
    <n v="202"/>
    <n v="44"/>
    <x v="377"/>
    <n v="0"/>
    <n v="0"/>
    <n v="8"/>
    <n v="0.6"/>
    <n v="1"/>
    <n v="2.5"/>
    <n v="0.81299999999999994"/>
    <n v="0.218"/>
    <x v="0"/>
    <x v="0"/>
    <s v="North"/>
    <s v="Below Target"/>
    <s v="Below Target"/>
    <s v="Met"/>
    <s v="Below Target"/>
    <s v="Below Target"/>
  </r>
  <r>
    <s v="OPS-101038"/>
    <x v="37"/>
    <s v="Scotland"/>
    <s v="Facilities Response"/>
    <n v="0"/>
    <n v="23"/>
    <n v="23"/>
    <n v="23"/>
    <x v="5"/>
    <n v="3"/>
    <n v="1"/>
    <n v="1.1000000000000001"/>
    <n v="0.83299999999999996"/>
    <n v="0.95099999999999996"/>
    <n v="4.3"/>
    <n v="0.66500000000000004"/>
    <n v="1"/>
    <x v="0"/>
    <x v="1"/>
    <s v="North"/>
    <s v="Met"/>
    <s v="Below Target"/>
    <s v="Met"/>
    <s v="Met"/>
    <s v="Met"/>
  </r>
  <r>
    <s v="OPS-101039"/>
    <x v="37"/>
    <s v="Scotland"/>
    <s v="Estates Support"/>
    <n v="294"/>
    <n v="49"/>
    <n v="343"/>
    <n v="36"/>
    <x v="378"/>
    <n v="0"/>
    <n v="0"/>
    <n v="8"/>
    <n v="0.6"/>
    <n v="0.98599999999999999"/>
    <n v="2.5"/>
    <n v="0.7"/>
    <n v="0.105"/>
    <x v="0"/>
    <x v="2"/>
    <s v="North"/>
    <s v="Below Target"/>
    <s v="Below Target"/>
    <s v="Met"/>
    <s v="Below Target"/>
    <s v="Below Target"/>
  </r>
  <r>
    <s v="OPS-101040"/>
    <x v="37"/>
    <s v="Scotland"/>
    <s v="Workplace Projects"/>
    <n v="0"/>
    <n v="32"/>
    <n v="32"/>
    <n v="32"/>
    <x v="5"/>
    <n v="0"/>
    <n v="0"/>
    <n v="1.3"/>
    <n v="1"/>
    <n v="1"/>
    <n v="4.5999999999999996"/>
    <n v="0.69499999999999995"/>
    <n v="1"/>
    <x v="0"/>
    <x v="3"/>
    <s v="North"/>
    <s v="Met"/>
    <s v="Met"/>
    <s v="Met"/>
    <s v="Met"/>
    <s v="Met"/>
  </r>
  <r>
    <s v="OPS-101041"/>
    <x v="37"/>
    <s v="North East"/>
    <s v="Workplace Services"/>
    <n v="1"/>
    <n v="37"/>
    <n v="38"/>
    <n v="38"/>
    <x v="5"/>
    <n v="0"/>
    <n v="0"/>
    <n v="1.3"/>
    <n v="0.97099999999999997"/>
    <n v="0.98"/>
    <n v="5"/>
    <n v="0.79400000000000004"/>
    <n v="1"/>
    <x v="1"/>
    <x v="0"/>
    <s v="North"/>
    <s v="Met"/>
    <s v="Met"/>
    <s v="Met"/>
    <s v="Met"/>
    <s v="Met"/>
  </r>
  <r>
    <s v="OPS-101042"/>
    <x v="37"/>
    <s v="North East"/>
    <s v="Facilities Response"/>
    <n v="5"/>
    <n v="63"/>
    <n v="68"/>
    <n v="51"/>
    <x v="4"/>
    <n v="0"/>
    <n v="0"/>
    <n v="3.3"/>
    <n v="0.84199999999999997"/>
    <n v="0.97099999999999997"/>
    <n v="3.6"/>
    <n v="0.626"/>
    <n v="0.75"/>
    <x v="1"/>
    <x v="1"/>
    <s v="North"/>
    <s v="Below Target"/>
    <s v="Below Target"/>
    <s v="Met"/>
    <s v="Below Target"/>
    <s v="Below Target"/>
  </r>
  <r>
    <s v="OPS-101043"/>
    <x v="37"/>
    <s v="North East"/>
    <s v="Estates Support"/>
    <n v="716"/>
    <n v="34"/>
    <n v="750"/>
    <n v="26"/>
    <x v="379"/>
    <n v="0"/>
    <n v="0"/>
    <n v="8"/>
    <n v="0.6"/>
    <n v="0.98899999999999999"/>
    <n v="2.5"/>
    <n v="0.755"/>
    <n v="3.5000000000000003E-2"/>
    <x v="1"/>
    <x v="2"/>
    <s v="North"/>
    <s v="Below Target"/>
    <s v="Below Target"/>
    <s v="Met"/>
    <s v="Below Target"/>
    <s v="Below Target"/>
  </r>
  <r>
    <s v="OPS-101044"/>
    <x v="37"/>
    <s v="North East"/>
    <s v="Workplace Projects"/>
    <n v="31"/>
    <n v="41"/>
    <n v="72"/>
    <n v="31"/>
    <x v="52"/>
    <n v="1"/>
    <n v="0"/>
    <n v="5.4"/>
    <n v="0.70899999999999996"/>
    <n v="0.98599999999999999"/>
    <n v="3.3"/>
    <n v="0.81100000000000005"/>
    <n v="0.43099999999999999"/>
    <x v="1"/>
    <x v="3"/>
    <s v="North"/>
    <s v="Below Target"/>
    <s v="Below Target"/>
    <s v="Met"/>
    <s v="Below Target"/>
    <s v="Below Target"/>
  </r>
  <r>
    <s v="OPS-101045"/>
    <x v="37"/>
    <s v="North West"/>
    <s v="Workplace Services"/>
    <n v="294"/>
    <n v="49"/>
    <n v="343"/>
    <n v="34"/>
    <x v="190"/>
    <n v="0"/>
    <n v="0"/>
    <n v="8"/>
    <n v="0.6"/>
    <n v="0.98299999999999998"/>
    <n v="2.5"/>
    <n v="0.76200000000000001"/>
    <n v="9.9000000000000005E-2"/>
    <x v="2"/>
    <x v="0"/>
    <s v="North"/>
    <s v="Below Target"/>
    <s v="Below Target"/>
    <s v="Met"/>
    <s v="Below Target"/>
    <s v="Below Target"/>
  </r>
  <r>
    <s v="OPS-101046"/>
    <x v="37"/>
    <s v="North West"/>
    <s v="Facilities Response"/>
    <n v="729"/>
    <n v="32"/>
    <n v="761"/>
    <n v="19"/>
    <x v="380"/>
    <n v="0"/>
    <n v="0"/>
    <n v="8"/>
    <n v="0.6"/>
    <n v="0.96199999999999997"/>
    <n v="2.5"/>
    <n v="0.65500000000000003"/>
    <n v="2.5000000000000001E-2"/>
    <x v="2"/>
    <x v="1"/>
    <s v="North"/>
    <s v="Below Target"/>
    <s v="Below Target"/>
    <s v="Met"/>
    <s v="Below Target"/>
    <s v="Below Target"/>
  </r>
  <r>
    <s v="OPS-101047"/>
    <x v="37"/>
    <s v="North West"/>
    <s v="Estates Support"/>
    <n v="854"/>
    <n v="41"/>
    <n v="895"/>
    <n v="19"/>
    <x v="381"/>
    <n v="0"/>
    <n v="0"/>
    <n v="8"/>
    <n v="0.6"/>
    <n v="0.99399999999999999"/>
    <n v="2.5"/>
    <n v="0.67200000000000004"/>
    <n v="2.1000000000000001E-2"/>
    <x v="2"/>
    <x v="2"/>
    <s v="North"/>
    <s v="Below Target"/>
    <s v="Below Target"/>
    <s v="Met"/>
    <s v="Below Target"/>
    <s v="Below Target"/>
  </r>
  <r>
    <s v="OPS-101048"/>
    <x v="37"/>
    <s v="North West"/>
    <s v="Workplace Projects"/>
    <n v="0"/>
    <n v="29"/>
    <n v="29"/>
    <n v="29"/>
    <x v="5"/>
    <n v="0"/>
    <n v="0"/>
    <n v="1.6"/>
    <n v="0.95"/>
    <n v="0.96499999999999997"/>
    <n v="4.8"/>
    <n v="0.68200000000000005"/>
    <n v="1"/>
    <x v="2"/>
    <x v="3"/>
    <s v="North"/>
    <s v="Met"/>
    <s v="Met"/>
    <s v="Met"/>
    <s v="Met"/>
    <s v="Met"/>
  </r>
  <r>
    <s v="OPS-101049"/>
    <x v="37"/>
    <s v="Midlands"/>
    <s v="Workplace Services"/>
    <n v="0"/>
    <n v="42"/>
    <n v="42"/>
    <n v="42"/>
    <x v="5"/>
    <n v="0"/>
    <n v="0"/>
    <n v="2.1"/>
    <n v="0.94899999999999995"/>
    <n v="0.97599999999999998"/>
    <n v="4.3"/>
    <n v="0.78400000000000003"/>
    <n v="1"/>
    <x v="3"/>
    <x v="0"/>
    <s v="Central"/>
    <s v="Met"/>
    <s v="Met"/>
    <s v="Met"/>
    <s v="Met"/>
    <s v="Met"/>
  </r>
  <r>
    <s v="OPS-101050"/>
    <x v="37"/>
    <s v="Midlands"/>
    <s v="Facilities Response"/>
    <n v="405"/>
    <n v="34"/>
    <n v="439"/>
    <n v="33"/>
    <x v="178"/>
    <n v="0"/>
    <n v="0"/>
    <n v="8"/>
    <n v="0.6"/>
    <n v="0.98699999999999999"/>
    <n v="2.5"/>
    <n v="0.70399999999999996"/>
    <n v="7.4999999999999997E-2"/>
    <x v="3"/>
    <x v="1"/>
    <s v="Central"/>
    <s v="Below Target"/>
    <s v="Below Target"/>
    <s v="Met"/>
    <s v="Below Target"/>
    <s v="Below Target"/>
  </r>
  <r>
    <s v="OPS-101051"/>
    <x v="37"/>
    <s v="Midlands"/>
    <s v="Estates Support"/>
    <n v="152"/>
    <n v="54"/>
    <n v="206"/>
    <n v="30"/>
    <x v="202"/>
    <n v="0"/>
    <n v="0"/>
    <n v="8"/>
    <n v="0.6"/>
    <n v="0.998"/>
    <n v="2.5"/>
    <n v="0.72899999999999998"/>
    <n v="0.14599999999999999"/>
    <x v="3"/>
    <x v="2"/>
    <s v="Central"/>
    <s v="Below Target"/>
    <s v="Below Target"/>
    <s v="Met"/>
    <s v="Below Target"/>
    <s v="Below Target"/>
  </r>
  <r>
    <s v="OPS-101052"/>
    <x v="37"/>
    <s v="Midlands"/>
    <s v="Workplace Projects"/>
    <n v="0"/>
    <n v="20"/>
    <n v="20"/>
    <n v="20"/>
    <x v="5"/>
    <n v="0"/>
    <n v="0"/>
    <n v="1.3"/>
    <n v="0.96"/>
    <n v="0.98399999999999999"/>
    <n v="4.5"/>
    <n v="0.747"/>
    <n v="1"/>
    <x v="3"/>
    <x v="3"/>
    <s v="Central"/>
    <s v="Met"/>
    <s v="Met"/>
    <s v="Met"/>
    <s v="Met"/>
    <s v="Met"/>
  </r>
  <r>
    <s v="OPS-101053"/>
    <x v="37"/>
    <s v="South West"/>
    <s v="Workplace Services"/>
    <n v="557"/>
    <n v="37"/>
    <n v="594"/>
    <n v="31"/>
    <x v="382"/>
    <n v="0"/>
    <n v="0"/>
    <n v="8"/>
    <n v="0.6"/>
    <n v="1"/>
    <n v="2.5"/>
    <n v="0.78400000000000003"/>
    <n v="5.1999999999999998E-2"/>
    <x v="4"/>
    <x v="0"/>
    <s v="South"/>
    <s v="Below Target"/>
    <s v="Below Target"/>
    <s v="Met"/>
    <s v="Below Target"/>
    <s v="Below Target"/>
  </r>
  <r>
    <s v="OPS-101054"/>
    <x v="37"/>
    <s v="South West"/>
    <s v="Facilities Response"/>
    <n v="0"/>
    <n v="41"/>
    <n v="41"/>
    <n v="41"/>
    <x v="5"/>
    <n v="0"/>
    <n v="0"/>
    <n v="1.6"/>
    <n v="0.96899999999999997"/>
    <n v="0.998"/>
    <n v="4.2"/>
    <n v="0.70799999999999996"/>
    <n v="1"/>
    <x v="4"/>
    <x v="1"/>
    <s v="South"/>
    <s v="Met"/>
    <s v="Met"/>
    <s v="Met"/>
    <s v="Met"/>
    <s v="Met"/>
  </r>
  <r>
    <s v="OPS-101055"/>
    <x v="37"/>
    <s v="South West"/>
    <s v="Estates Support"/>
    <n v="0"/>
    <n v="52"/>
    <n v="52"/>
    <n v="52"/>
    <x v="5"/>
    <n v="0"/>
    <n v="0"/>
    <n v="1.9"/>
    <n v="0.94099999999999995"/>
    <n v="0.99"/>
    <n v="4.7"/>
    <n v="0.80100000000000005"/>
    <n v="1"/>
    <x v="4"/>
    <x v="2"/>
    <s v="South"/>
    <s v="Met"/>
    <s v="Met"/>
    <s v="Met"/>
    <s v="Met"/>
    <s v="Met"/>
  </r>
  <r>
    <s v="OPS-101056"/>
    <x v="37"/>
    <s v="South West"/>
    <s v="Workplace Projects"/>
    <n v="0"/>
    <n v="30"/>
    <n v="30"/>
    <n v="30"/>
    <x v="5"/>
    <n v="1"/>
    <n v="0"/>
    <n v="1.4"/>
    <n v="0.92500000000000004"/>
    <n v="1"/>
    <n v="4.9000000000000004"/>
    <n v="0.75"/>
    <n v="1"/>
    <x v="4"/>
    <x v="3"/>
    <s v="South"/>
    <s v="Met"/>
    <s v="Met"/>
    <s v="Met"/>
    <s v="Met"/>
    <s v="Met"/>
  </r>
  <r>
    <s v="OPS-101057"/>
    <x v="37"/>
    <s v="South East"/>
    <s v="Workplace Services"/>
    <n v="0"/>
    <n v="58"/>
    <n v="58"/>
    <n v="45"/>
    <x v="24"/>
    <n v="0"/>
    <n v="0"/>
    <n v="2.9"/>
    <n v="0.88500000000000001"/>
    <n v="0.98499999999999999"/>
    <n v="4.2"/>
    <n v="0.82"/>
    <n v="0.77600000000000002"/>
    <x v="5"/>
    <x v="0"/>
    <s v="South"/>
    <s v="Below Target"/>
    <s v="Below Target"/>
    <s v="Met"/>
    <s v="Met"/>
    <s v="Below Target"/>
  </r>
  <r>
    <s v="OPS-101058"/>
    <x v="37"/>
    <s v="South East"/>
    <s v="Facilities Response"/>
    <n v="1047"/>
    <n v="54"/>
    <n v="1101"/>
    <n v="26"/>
    <x v="383"/>
    <n v="0"/>
    <n v="0"/>
    <n v="8"/>
    <n v="0.6"/>
    <n v="0.98299999999999998"/>
    <n v="2.5"/>
    <n v="0.82499999999999996"/>
    <n v="2.4E-2"/>
    <x v="5"/>
    <x v="1"/>
    <s v="South"/>
    <s v="Below Target"/>
    <s v="Below Target"/>
    <s v="Met"/>
    <s v="Below Target"/>
    <s v="Below Target"/>
  </r>
  <r>
    <s v="OPS-101059"/>
    <x v="37"/>
    <s v="South East"/>
    <s v="Estates Support"/>
    <n v="11"/>
    <n v="42"/>
    <n v="53"/>
    <n v="53"/>
    <x v="5"/>
    <n v="0"/>
    <n v="0"/>
    <n v="1.1000000000000001"/>
    <n v="0.97599999999999998"/>
    <n v="0.97699999999999998"/>
    <n v="4.7"/>
    <n v="0.75900000000000001"/>
    <n v="1"/>
    <x v="5"/>
    <x v="2"/>
    <s v="South"/>
    <s v="Met"/>
    <s v="Met"/>
    <s v="Met"/>
    <s v="Met"/>
    <s v="Met"/>
  </r>
  <r>
    <s v="OPS-101060"/>
    <x v="37"/>
    <s v="South East"/>
    <s v="Workplace Projects"/>
    <n v="337"/>
    <n v="43"/>
    <n v="380"/>
    <n v="24"/>
    <x v="384"/>
    <n v="0"/>
    <n v="0"/>
    <n v="8"/>
    <n v="0.6"/>
    <n v="0.97099999999999997"/>
    <n v="2.5"/>
    <n v="0.751"/>
    <n v="6.3E-2"/>
    <x v="5"/>
    <x v="3"/>
    <s v="South"/>
    <s v="Below Target"/>
    <s v="Below Target"/>
    <s v="Met"/>
    <s v="Below Target"/>
    <s v="Below Target"/>
  </r>
  <r>
    <s v="OPS-101061"/>
    <x v="37"/>
    <s v="Wales"/>
    <s v="Workplace Services"/>
    <n v="575"/>
    <n v="35"/>
    <n v="610"/>
    <n v="28"/>
    <x v="385"/>
    <n v="1"/>
    <n v="0"/>
    <n v="8"/>
    <n v="0.6"/>
    <n v="0.97699999999999998"/>
    <n v="2.5"/>
    <n v="0.65700000000000003"/>
    <n v="4.5999999999999999E-2"/>
    <x v="6"/>
    <x v="0"/>
    <s v="Wales"/>
    <s v="Below Target"/>
    <s v="Below Target"/>
    <s v="Met"/>
    <s v="Below Target"/>
    <s v="Below Target"/>
  </r>
  <r>
    <s v="OPS-101062"/>
    <x v="37"/>
    <s v="Wales"/>
    <s v="Facilities Response"/>
    <n v="539"/>
    <n v="39"/>
    <n v="578"/>
    <n v="24"/>
    <x v="386"/>
    <n v="0"/>
    <n v="0"/>
    <n v="8"/>
    <n v="0.6"/>
    <n v="1"/>
    <n v="2.5"/>
    <n v="0.755"/>
    <n v="4.2000000000000003E-2"/>
    <x v="6"/>
    <x v="1"/>
    <s v="Wales"/>
    <s v="Below Target"/>
    <s v="Below Target"/>
    <s v="Met"/>
    <s v="Below Target"/>
    <s v="Below Target"/>
  </r>
  <r>
    <s v="OPS-101063"/>
    <x v="37"/>
    <s v="Wales"/>
    <s v="Estates Support"/>
    <n v="381"/>
    <n v="56"/>
    <n v="437"/>
    <n v="32"/>
    <x v="371"/>
    <n v="0"/>
    <n v="0"/>
    <n v="8"/>
    <n v="0.6"/>
    <n v="0.97699999999999998"/>
    <n v="2.5"/>
    <n v="0.74"/>
    <n v="7.2999999999999995E-2"/>
    <x v="6"/>
    <x v="2"/>
    <s v="Wales"/>
    <s v="Below Target"/>
    <s v="Below Target"/>
    <s v="Met"/>
    <s v="Below Target"/>
    <s v="Below Target"/>
  </r>
  <r>
    <s v="OPS-101064"/>
    <x v="37"/>
    <s v="Wales"/>
    <s v="Workplace Projects"/>
    <n v="0"/>
    <n v="26"/>
    <n v="26"/>
    <n v="26"/>
    <x v="5"/>
    <n v="0"/>
    <n v="0"/>
    <n v="1.2"/>
    <n v="0.96799999999999997"/>
    <n v="0.98899999999999999"/>
    <n v="4.7"/>
    <n v="0.64900000000000002"/>
    <n v="1"/>
    <x v="6"/>
    <x v="3"/>
    <s v="Wales"/>
    <s v="Met"/>
    <s v="Met"/>
    <s v="Met"/>
    <s v="Met"/>
    <s v="Met"/>
  </r>
  <r>
    <s v="OPS-101065"/>
    <x v="38"/>
    <s v="Scotland"/>
    <s v="Workplace Services"/>
    <n v="158"/>
    <n v="56"/>
    <n v="214"/>
    <n v="38"/>
    <x v="202"/>
    <n v="0"/>
    <n v="0"/>
    <n v="8"/>
    <n v="0.6"/>
    <n v="0.98899999999999999"/>
    <n v="2.5"/>
    <n v="0.81299999999999994"/>
    <n v="0.17799999999999999"/>
    <x v="0"/>
    <x v="0"/>
    <s v="North"/>
    <s v="Below Target"/>
    <s v="Below Target"/>
    <s v="Met"/>
    <s v="Below Target"/>
    <s v="Below Target"/>
  </r>
  <r>
    <s v="OPS-101066"/>
    <x v="38"/>
    <s v="Scotland"/>
    <s v="Facilities Response"/>
    <n v="0"/>
    <n v="58"/>
    <n v="58"/>
    <n v="58"/>
    <x v="5"/>
    <n v="0"/>
    <n v="0"/>
    <n v="1.5"/>
    <n v="0.999"/>
    <n v="1"/>
    <n v="4.5999999999999996"/>
    <n v="0.66500000000000004"/>
    <n v="1"/>
    <x v="0"/>
    <x v="1"/>
    <s v="North"/>
    <s v="Met"/>
    <s v="Met"/>
    <s v="Met"/>
    <s v="Met"/>
    <s v="Met"/>
  </r>
  <r>
    <s v="OPS-101067"/>
    <x v="38"/>
    <s v="Scotland"/>
    <s v="Estates Support"/>
    <n v="307"/>
    <n v="27"/>
    <n v="334"/>
    <n v="38"/>
    <x v="387"/>
    <n v="0"/>
    <n v="0"/>
    <n v="8"/>
    <n v="0.6"/>
    <n v="0.97099999999999997"/>
    <n v="2.5"/>
    <n v="0.7"/>
    <n v="0.114"/>
    <x v="0"/>
    <x v="2"/>
    <s v="North"/>
    <s v="Below Target"/>
    <s v="Below Target"/>
    <s v="Met"/>
    <s v="Below Target"/>
    <s v="Below Target"/>
  </r>
  <r>
    <s v="OPS-101068"/>
    <x v="38"/>
    <s v="Scotland"/>
    <s v="Workplace Projects"/>
    <n v="0"/>
    <n v="23"/>
    <n v="23"/>
    <n v="23"/>
    <x v="5"/>
    <n v="0"/>
    <n v="0"/>
    <n v="1.7"/>
    <n v="1"/>
    <n v="1"/>
    <n v="4.4000000000000004"/>
    <n v="0.69499999999999995"/>
    <n v="1"/>
    <x v="0"/>
    <x v="3"/>
    <s v="North"/>
    <s v="Met"/>
    <s v="Met"/>
    <s v="Met"/>
    <s v="Met"/>
    <s v="Met"/>
  </r>
  <r>
    <s v="OPS-101069"/>
    <x v="38"/>
    <s v="North East"/>
    <s v="Workplace Services"/>
    <n v="0"/>
    <n v="38"/>
    <n v="38"/>
    <n v="37"/>
    <x v="3"/>
    <n v="0"/>
    <n v="0"/>
    <n v="1.6"/>
    <n v="0.97599999999999998"/>
    <n v="0.98699999999999999"/>
    <n v="4.4000000000000004"/>
    <n v="0.79400000000000004"/>
    <n v="0.97399999999999998"/>
    <x v="1"/>
    <x v="0"/>
    <s v="North"/>
    <s v="Met"/>
    <s v="Met"/>
    <s v="Met"/>
    <s v="Met"/>
    <s v="Met"/>
  </r>
  <r>
    <s v="OPS-101070"/>
    <x v="38"/>
    <s v="North East"/>
    <s v="Facilities Response"/>
    <n v="17"/>
    <n v="42"/>
    <n v="59"/>
    <n v="46"/>
    <x v="24"/>
    <n v="0"/>
    <n v="0"/>
    <n v="2.2999999999999998"/>
    <n v="0.91200000000000003"/>
    <n v="1"/>
    <n v="4.3"/>
    <n v="0.626"/>
    <n v="0.78"/>
    <x v="1"/>
    <x v="1"/>
    <s v="North"/>
    <s v="Below Target"/>
    <s v="Below Target"/>
    <s v="Met"/>
    <s v="Met"/>
    <s v="Below Target"/>
  </r>
  <r>
    <s v="OPS-101071"/>
    <x v="38"/>
    <s v="North East"/>
    <s v="Estates Support"/>
    <n v="724"/>
    <n v="37"/>
    <n v="761"/>
    <n v="24"/>
    <x v="331"/>
    <n v="0"/>
    <n v="0"/>
    <n v="8"/>
    <n v="0.6"/>
    <n v="0.98099999999999998"/>
    <n v="2.5"/>
    <n v="0.755"/>
    <n v="3.2000000000000001E-2"/>
    <x v="1"/>
    <x v="2"/>
    <s v="North"/>
    <s v="Below Target"/>
    <s v="Below Target"/>
    <s v="Met"/>
    <s v="Below Target"/>
    <s v="Below Target"/>
  </r>
  <r>
    <s v="OPS-101072"/>
    <x v="38"/>
    <s v="North East"/>
    <s v="Workplace Projects"/>
    <n v="41"/>
    <n v="27"/>
    <n v="68"/>
    <n v="32"/>
    <x v="15"/>
    <n v="0"/>
    <n v="0"/>
    <n v="4.3"/>
    <n v="0.745"/>
    <n v="0.98799999999999999"/>
    <n v="3.2"/>
    <n v="0.81100000000000005"/>
    <n v="0.47099999999999997"/>
    <x v="1"/>
    <x v="3"/>
    <s v="North"/>
    <s v="Below Target"/>
    <s v="Below Target"/>
    <s v="Met"/>
    <s v="Below Target"/>
    <s v="Below Target"/>
  </r>
  <r>
    <s v="OPS-101073"/>
    <x v="38"/>
    <s v="North West"/>
    <s v="Workplace Services"/>
    <n v="309"/>
    <n v="41"/>
    <n v="350"/>
    <n v="38"/>
    <x v="200"/>
    <n v="0"/>
    <n v="0"/>
    <n v="8"/>
    <n v="0.6"/>
    <n v="0.99099999999999999"/>
    <n v="2.5"/>
    <n v="0.76200000000000001"/>
    <n v="0.109"/>
    <x v="2"/>
    <x v="0"/>
    <s v="North"/>
    <s v="Below Target"/>
    <s v="Below Target"/>
    <s v="Met"/>
    <s v="Below Target"/>
    <s v="Below Target"/>
  </r>
  <r>
    <s v="OPS-101074"/>
    <x v="38"/>
    <s v="North West"/>
    <s v="Facilities Response"/>
    <n v="742"/>
    <n v="28"/>
    <n v="770"/>
    <n v="22"/>
    <x v="388"/>
    <n v="0"/>
    <n v="0"/>
    <n v="8"/>
    <n v="0.6"/>
    <n v="0.99299999999999999"/>
    <n v="2.5"/>
    <n v="0.65500000000000003"/>
    <n v="2.9000000000000001E-2"/>
    <x v="2"/>
    <x v="1"/>
    <s v="North"/>
    <s v="Below Target"/>
    <s v="Below Target"/>
    <s v="Met"/>
    <s v="Below Target"/>
    <s v="Below Target"/>
  </r>
  <r>
    <s v="OPS-101075"/>
    <x v="38"/>
    <s v="North West"/>
    <s v="Estates Support"/>
    <n v="876"/>
    <n v="45"/>
    <n v="921"/>
    <n v="19"/>
    <x v="389"/>
    <n v="0"/>
    <n v="0"/>
    <n v="8"/>
    <n v="0.6"/>
    <n v="0.97399999999999998"/>
    <n v="2.5"/>
    <n v="0.67200000000000004"/>
    <n v="2.1000000000000001E-2"/>
    <x v="2"/>
    <x v="2"/>
    <s v="North"/>
    <s v="Below Target"/>
    <s v="Below Target"/>
    <s v="Met"/>
    <s v="Below Target"/>
    <s v="Below Target"/>
  </r>
  <r>
    <s v="OPS-101076"/>
    <x v="38"/>
    <s v="North West"/>
    <s v="Workplace Projects"/>
    <n v="0"/>
    <n v="37"/>
    <n v="37"/>
    <n v="37"/>
    <x v="5"/>
    <n v="0"/>
    <n v="0"/>
    <n v="1.9"/>
    <n v="0.97199999999999998"/>
    <n v="0.97899999999999998"/>
    <n v="4.2"/>
    <n v="0.68200000000000005"/>
    <n v="1"/>
    <x v="2"/>
    <x v="3"/>
    <s v="North"/>
    <s v="Met"/>
    <s v="Met"/>
    <s v="Met"/>
    <s v="Met"/>
    <s v="Met"/>
  </r>
  <r>
    <s v="OPS-101077"/>
    <x v="38"/>
    <s v="Midlands"/>
    <s v="Workplace Services"/>
    <n v="0"/>
    <n v="56"/>
    <n v="56"/>
    <n v="45"/>
    <x v="18"/>
    <n v="0"/>
    <n v="0"/>
    <n v="3.1"/>
    <n v="0.89500000000000002"/>
    <n v="0.99399999999999999"/>
    <n v="4.0999999999999996"/>
    <n v="0.78400000000000003"/>
    <n v="0.80400000000000005"/>
    <x v="3"/>
    <x v="0"/>
    <s v="Central"/>
    <s v="Below Target"/>
    <s v="Below Target"/>
    <s v="Met"/>
    <s v="Below Target"/>
    <s v="Below Target"/>
  </r>
  <r>
    <s v="OPS-101078"/>
    <x v="38"/>
    <s v="Midlands"/>
    <s v="Facilities Response"/>
    <n v="406"/>
    <n v="47"/>
    <n v="453"/>
    <n v="33"/>
    <x v="390"/>
    <n v="0"/>
    <n v="0"/>
    <n v="8"/>
    <n v="0.6"/>
    <n v="0.96399999999999997"/>
    <n v="2.5"/>
    <n v="0.70399999999999996"/>
    <n v="7.2999999999999995E-2"/>
    <x v="3"/>
    <x v="1"/>
    <s v="Central"/>
    <s v="Below Target"/>
    <s v="Below Target"/>
    <s v="Met"/>
    <s v="Below Target"/>
    <s v="Below Target"/>
  </r>
  <r>
    <s v="OPS-101079"/>
    <x v="38"/>
    <s v="Midlands"/>
    <s v="Estates Support"/>
    <n v="176"/>
    <n v="36"/>
    <n v="212"/>
    <n v="38"/>
    <x v="127"/>
    <n v="0"/>
    <n v="0"/>
    <n v="8"/>
    <n v="0.6"/>
    <n v="0.97799999999999998"/>
    <n v="2.5"/>
    <n v="0.72899999999999998"/>
    <n v="0.17899999999999999"/>
    <x v="3"/>
    <x v="2"/>
    <s v="Central"/>
    <s v="Below Target"/>
    <s v="Below Target"/>
    <s v="Met"/>
    <s v="Below Target"/>
    <s v="Below Target"/>
  </r>
  <r>
    <s v="OPS-101080"/>
    <x v="38"/>
    <s v="Midlands"/>
    <s v="Workplace Projects"/>
    <n v="0"/>
    <n v="31"/>
    <n v="31"/>
    <n v="31"/>
    <x v="5"/>
    <n v="0"/>
    <n v="0"/>
    <n v="1.2"/>
    <n v="1"/>
    <n v="0.98899999999999999"/>
    <n v="4.5"/>
    <n v="0.747"/>
    <n v="1"/>
    <x v="3"/>
    <x v="3"/>
    <s v="Central"/>
    <s v="Met"/>
    <s v="Met"/>
    <s v="Met"/>
    <s v="Met"/>
    <s v="Met"/>
  </r>
  <r>
    <s v="OPS-101081"/>
    <x v="38"/>
    <s v="South West"/>
    <s v="Workplace Services"/>
    <n v="563"/>
    <n v="38"/>
    <n v="601"/>
    <n v="24"/>
    <x v="391"/>
    <n v="0"/>
    <n v="0"/>
    <n v="8"/>
    <n v="0.6"/>
    <n v="1"/>
    <n v="2.5"/>
    <n v="0.78400000000000003"/>
    <n v="0.04"/>
    <x v="4"/>
    <x v="0"/>
    <s v="South"/>
    <s v="Below Target"/>
    <s v="Below Target"/>
    <s v="Met"/>
    <s v="Below Target"/>
    <s v="Below Target"/>
  </r>
  <r>
    <s v="OPS-101082"/>
    <x v="38"/>
    <s v="South West"/>
    <s v="Facilities Response"/>
    <n v="0"/>
    <n v="58"/>
    <n v="58"/>
    <n v="46"/>
    <x v="14"/>
    <n v="0"/>
    <n v="0"/>
    <n v="2.6"/>
    <n v="0.87"/>
    <n v="0.96399999999999997"/>
    <n v="4.4000000000000004"/>
    <n v="0.70799999999999996"/>
    <n v="0.79300000000000004"/>
    <x v="4"/>
    <x v="1"/>
    <s v="South"/>
    <s v="Below Target"/>
    <s v="Below Target"/>
    <s v="Met"/>
    <s v="Met"/>
    <s v="Below Target"/>
  </r>
  <r>
    <s v="OPS-101083"/>
    <x v="38"/>
    <s v="South West"/>
    <s v="Estates Support"/>
    <n v="0"/>
    <n v="33"/>
    <n v="33"/>
    <n v="33"/>
    <x v="5"/>
    <n v="0"/>
    <n v="0"/>
    <n v="1.3"/>
    <n v="0.95599999999999996"/>
    <n v="0.97699999999999998"/>
    <n v="4.7"/>
    <n v="0.80100000000000005"/>
    <n v="1"/>
    <x v="4"/>
    <x v="2"/>
    <s v="South"/>
    <s v="Met"/>
    <s v="Met"/>
    <s v="Met"/>
    <s v="Met"/>
    <s v="Met"/>
  </r>
  <r>
    <s v="OPS-101084"/>
    <x v="38"/>
    <s v="South West"/>
    <s v="Workplace Projects"/>
    <n v="0"/>
    <n v="39"/>
    <n v="39"/>
    <n v="39"/>
    <x v="5"/>
    <n v="0"/>
    <n v="0"/>
    <n v="1.5"/>
    <n v="0.97699999999999998"/>
    <n v="0.99299999999999999"/>
    <n v="4.7"/>
    <n v="0.75"/>
    <n v="1"/>
    <x v="4"/>
    <x v="3"/>
    <s v="South"/>
    <s v="Met"/>
    <s v="Met"/>
    <s v="Met"/>
    <s v="Met"/>
    <s v="Met"/>
  </r>
  <r>
    <s v="OPS-101085"/>
    <x v="38"/>
    <s v="South East"/>
    <s v="Workplace Services"/>
    <n v="13"/>
    <n v="42"/>
    <n v="55"/>
    <n v="55"/>
    <x v="5"/>
    <n v="0"/>
    <n v="0"/>
    <n v="1.7"/>
    <n v="0.94499999999999995"/>
    <n v="0.98499999999999999"/>
    <n v="4.3"/>
    <n v="0.82"/>
    <n v="1"/>
    <x v="5"/>
    <x v="0"/>
    <s v="South"/>
    <s v="Met"/>
    <s v="Met"/>
    <s v="Met"/>
    <s v="Met"/>
    <s v="Met"/>
  </r>
  <r>
    <s v="OPS-101086"/>
    <x v="38"/>
    <s v="South East"/>
    <s v="Facilities Response"/>
    <n v="1075"/>
    <n v="31"/>
    <n v="1106"/>
    <n v="24"/>
    <x v="392"/>
    <n v="0"/>
    <n v="0"/>
    <n v="8"/>
    <n v="0.6"/>
    <n v="1"/>
    <n v="2.5"/>
    <n v="0.82499999999999996"/>
    <n v="2.1999999999999999E-2"/>
    <x v="5"/>
    <x v="1"/>
    <s v="South"/>
    <s v="Below Target"/>
    <s v="Below Target"/>
    <s v="Met"/>
    <s v="Below Target"/>
    <s v="Below Target"/>
  </r>
  <r>
    <s v="OPS-101087"/>
    <x v="38"/>
    <s v="South East"/>
    <s v="Estates Support"/>
    <n v="0"/>
    <n v="29"/>
    <n v="29"/>
    <n v="29"/>
    <x v="5"/>
    <n v="1"/>
    <n v="0"/>
    <n v="1.9"/>
    <n v="0.95499999999999996"/>
    <n v="0.96299999999999997"/>
    <n v="4.5999999999999996"/>
    <n v="0.75900000000000001"/>
    <n v="1"/>
    <x v="5"/>
    <x v="2"/>
    <s v="South"/>
    <s v="Met"/>
    <s v="Met"/>
    <s v="Met"/>
    <s v="Met"/>
    <s v="Met"/>
  </r>
  <r>
    <s v="OPS-101088"/>
    <x v="38"/>
    <s v="South East"/>
    <s v="Workplace Projects"/>
    <n v="356"/>
    <n v="30"/>
    <n v="386"/>
    <n v="30"/>
    <x v="384"/>
    <n v="0"/>
    <n v="0"/>
    <n v="8"/>
    <n v="0.6"/>
    <n v="0.97099999999999997"/>
    <n v="2.5"/>
    <n v="0.751"/>
    <n v="7.8E-2"/>
    <x v="5"/>
    <x v="3"/>
    <s v="South"/>
    <s v="Below Target"/>
    <s v="Below Target"/>
    <s v="Met"/>
    <s v="Below Target"/>
    <s v="Below Target"/>
  </r>
  <r>
    <s v="OPS-101089"/>
    <x v="38"/>
    <s v="Wales"/>
    <s v="Workplace Services"/>
    <n v="582"/>
    <n v="30"/>
    <n v="612"/>
    <n v="31"/>
    <x v="393"/>
    <n v="0"/>
    <n v="0"/>
    <n v="8"/>
    <n v="0.6"/>
    <n v="1"/>
    <n v="2.5"/>
    <n v="0.65700000000000003"/>
    <n v="5.0999999999999997E-2"/>
    <x v="6"/>
    <x v="0"/>
    <s v="Wales"/>
    <s v="Below Target"/>
    <s v="Below Target"/>
    <s v="Met"/>
    <s v="Below Target"/>
    <s v="Below Target"/>
  </r>
  <r>
    <s v="OPS-101090"/>
    <x v="38"/>
    <s v="Wales"/>
    <s v="Facilities Response"/>
    <n v="554"/>
    <n v="49"/>
    <n v="603"/>
    <n v="23"/>
    <x v="394"/>
    <n v="0"/>
    <n v="0"/>
    <n v="8"/>
    <n v="0.6"/>
    <n v="1"/>
    <n v="2.5"/>
    <n v="0.755"/>
    <n v="3.7999999999999999E-2"/>
    <x v="6"/>
    <x v="1"/>
    <s v="Wales"/>
    <s v="Below Target"/>
    <s v="Below Target"/>
    <s v="Met"/>
    <s v="Below Target"/>
    <s v="Below Target"/>
  </r>
  <r>
    <s v="OPS-101091"/>
    <x v="38"/>
    <s v="Wales"/>
    <s v="Estates Support"/>
    <n v="405"/>
    <n v="42"/>
    <n v="447"/>
    <n v="31"/>
    <x v="395"/>
    <n v="0"/>
    <n v="0"/>
    <n v="8"/>
    <n v="0.6"/>
    <n v="0.98899999999999999"/>
    <n v="2.5"/>
    <n v="0.74"/>
    <n v="6.9000000000000006E-2"/>
    <x v="6"/>
    <x v="2"/>
    <s v="Wales"/>
    <s v="Below Target"/>
    <s v="Below Target"/>
    <s v="Met"/>
    <s v="Below Target"/>
    <s v="Below Target"/>
  </r>
  <r>
    <s v="OPS-101092"/>
    <x v="38"/>
    <s v="Wales"/>
    <s v="Workplace Projects"/>
    <n v="0"/>
    <n v="24"/>
    <n v="24"/>
    <n v="24"/>
    <x v="5"/>
    <n v="0"/>
    <n v="0"/>
    <n v="2"/>
    <n v="0.96299999999999997"/>
    <n v="0.98899999999999999"/>
    <n v="4.4000000000000004"/>
    <n v="0.64900000000000002"/>
    <n v="1"/>
    <x v="6"/>
    <x v="3"/>
    <s v="Wales"/>
    <s v="Met"/>
    <s v="Met"/>
    <s v="Met"/>
    <s v="Met"/>
    <s v="Met"/>
  </r>
  <r>
    <s v="OPS-101093"/>
    <x v="39"/>
    <s v="Scotland"/>
    <s v="Workplace Services"/>
    <n v="176"/>
    <n v="39"/>
    <n v="215"/>
    <n v="38"/>
    <x v="396"/>
    <n v="0"/>
    <n v="0"/>
    <n v="8"/>
    <n v="0.6"/>
    <n v="0.99299999999999999"/>
    <n v="2.5"/>
    <n v="0.81299999999999994"/>
    <n v="0.17699999999999999"/>
    <x v="0"/>
    <x v="0"/>
    <s v="North"/>
    <s v="Below Target"/>
    <s v="Below Target"/>
    <s v="Met"/>
    <s v="Below Target"/>
    <s v="Below Target"/>
  </r>
  <r>
    <s v="OPS-101094"/>
    <x v="39"/>
    <s v="Scotland"/>
    <s v="Facilities Response"/>
    <n v="0"/>
    <n v="40"/>
    <n v="40"/>
    <n v="40"/>
    <x v="5"/>
    <n v="0"/>
    <n v="0"/>
    <n v="1.2"/>
    <n v="0.995"/>
    <n v="0.98"/>
    <n v="4.3"/>
    <n v="0.66500000000000004"/>
    <n v="1"/>
    <x v="0"/>
    <x v="1"/>
    <s v="North"/>
    <s v="Met"/>
    <s v="Met"/>
    <s v="Met"/>
    <s v="Met"/>
    <s v="Met"/>
  </r>
  <r>
    <s v="OPS-101095"/>
    <x v="39"/>
    <s v="Scotland"/>
    <s v="Estates Support"/>
    <n v="296"/>
    <n v="49"/>
    <n v="345"/>
    <n v="36"/>
    <x v="190"/>
    <n v="0"/>
    <n v="0"/>
    <n v="8"/>
    <n v="0.6"/>
    <n v="0.98899999999999999"/>
    <n v="2.5"/>
    <n v="0.7"/>
    <n v="0.104"/>
    <x v="0"/>
    <x v="2"/>
    <s v="North"/>
    <s v="Below Target"/>
    <s v="Below Target"/>
    <s v="Met"/>
    <s v="Below Target"/>
    <s v="Below Target"/>
  </r>
  <r>
    <s v="OPS-101096"/>
    <x v="39"/>
    <s v="Scotland"/>
    <s v="Workplace Projects"/>
    <n v="0"/>
    <n v="26"/>
    <n v="26"/>
    <n v="26"/>
    <x v="5"/>
    <n v="0"/>
    <n v="0"/>
    <n v="1.5"/>
    <n v="0.96399999999999997"/>
    <n v="0.99299999999999999"/>
    <n v="4.8"/>
    <n v="0.69499999999999995"/>
    <n v="1"/>
    <x v="0"/>
    <x v="3"/>
    <s v="North"/>
    <s v="Met"/>
    <s v="Met"/>
    <s v="Met"/>
    <s v="Met"/>
    <s v="Met"/>
  </r>
  <r>
    <s v="OPS-101097"/>
    <x v="39"/>
    <s v="North East"/>
    <s v="Workplace Services"/>
    <n v="1"/>
    <n v="50"/>
    <n v="51"/>
    <n v="45"/>
    <x v="30"/>
    <n v="0"/>
    <n v="0"/>
    <n v="1.4"/>
    <n v="0.874"/>
    <n v="0.95799999999999996"/>
    <n v="4.0999999999999996"/>
    <n v="0.79400000000000004"/>
    <n v="0.88200000000000001"/>
    <x v="1"/>
    <x v="0"/>
    <s v="North"/>
    <s v="Below Target"/>
    <s v="Below Target"/>
    <s v="Met"/>
    <s v="Met"/>
    <s v="Met"/>
  </r>
  <r>
    <s v="OPS-101098"/>
    <x v="39"/>
    <s v="North East"/>
    <s v="Facilities Response"/>
    <n v="13"/>
    <n v="37"/>
    <n v="50"/>
    <n v="41"/>
    <x v="48"/>
    <n v="1"/>
    <n v="0"/>
    <n v="2.6"/>
    <n v="0.89800000000000002"/>
    <n v="0.95399999999999996"/>
    <n v="4.3"/>
    <n v="0.626"/>
    <n v="0.82"/>
    <x v="1"/>
    <x v="1"/>
    <s v="North"/>
    <s v="Below Target"/>
    <s v="Below Target"/>
    <s v="Met"/>
    <s v="Met"/>
    <s v="Met"/>
  </r>
  <r>
    <s v="OPS-101099"/>
    <x v="39"/>
    <s v="North East"/>
    <s v="Estates Support"/>
    <n v="737"/>
    <n v="53"/>
    <n v="790"/>
    <n v="28"/>
    <x v="397"/>
    <n v="0"/>
    <n v="0"/>
    <n v="8"/>
    <n v="0.6"/>
    <n v="0.95499999999999996"/>
    <n v="2.5"/>
    <n v="0.755"/>
    <n v="3.5000000000000003E-2"/>
    <x v="1"/>
    <x v="2"/>
    <s v="North"/>
    <s v="Below Target"/>
    <s v="Below Target"/>
    <s v="Met"/>
    <s v="Below Target"/>
    <s v="Below Target"/>
  </r>
  <r>
    <s v="OPS-101100"/>
    <x v="39"/>
    <s v="North East"/>
    <s v="Workplace Projects"/>
    <n v="36"/>
    <n v="29"/>
    <n v="65"/>
    <n v="31"/>
    <x v="2"/>
    <n v="0"/>
    <n v="0"/>
    <n v="5.0999999999999996"/>
    <n v="0.75700000000000001"/>
    <n v="0.96699999999999997"/>
    <n v="3.4"/>
    <n v="0.81100000000000005"/>
    <n v="0.47699999999999998"/>
    <x v="1"/>
    <x v="3"/>
    <s v="North"/>
    <s v="Below Target"/>
    <s v="Below Target"/>
    <s v="Met"/>
    <s v="Below Target"/>
    <s v="Below Target"/>
  </r>
  <r>
    <s v="OPS-101101"/>
    <x v="39"/>
    <s v="North  West"/>
    <s v="Workplace Services"/>
    <n v="312"/>
    <n v="27"/>
    <n v="339"/>
    <n v="33"/>
    <x v="398"/>
    <n v="0"/>
    <n v="0"/>
    <n v="8"/>
    <n v="0.6"/>
    <n v="0.97699999999999998"/>
    <n v="2.5"/>
    <n v="0.76200000000000001"/>
    <n v="9.7000000000000003E-2"/>
    <x v="2"/>
    <x v="0"/>
    <s v="North"/>
    <s v="Below Target"/>
    <s v="Below Target"/>
    <s v="Met"/>
    <s v="Below Target"/>
    <s v="Below Target"/>
  </r>
  <r>
    <s v="OPS-101102"/>
    <x v="39"/>
    <s v="North West"/>
    <s v="Facilities Response"/>
    <n v="748"/>
    <n v="45"/>
    <n v="793"/>
    <n v="21"/>
    <x v="271"/>
    <n v="0"/>
    <n v="0"/>
    <n v="8"/>
    <n v="0.6"/>
    <n v="1"/>
    <n v="2.5"/>
    <n v="0.65500000000000003"/>
    <n v="2.5999999999999999E-2"/>
    <x v="2"/>
    <x v="1"/>
    <s v="North"/>
    <s v="Below Target"/>
    <s v="Below Target"/>
    <s v="Met"/>
    <s v="Below Target"/>
    <s v="Below Target"/>
  </r>
  <r>
    <s v="OPS-101103"/>
    <x v="39"/>
    <s v="North West"/>
    <s v="Estates Support"/>
    <n v="902"/>
    <n v="58"/>
    <n v="960"/>
    <n v="25"/>
    <x v="399"/>
    <n v="0"/>
    <n v="0"/>
    <n v="8"/>
    <n v="0.6"/>
    <n v="0.96699999999999997"/>
    <n v="2.5"/>
    <n v="0.67200000000000004"/>
    <n v="2.5999999999999999E-2"/>
    <x v="2"/>
    <x v="2"/>
    <s v="North"/>
    <s v="Below Target"/>
    <s v="Below Target"/>
    <s v="Met"/>
    <s v="Below Target"/>
    <s v="Below Target"/>
  </r>
  <r>
    <s v="OPS-101104"/>
    <x v="39"/>
    <s v="North West"/>
    <s v="Workplace Projects"/>
    <n v="0"/>
    <n v="31"/>
    <n v="31"/>
    <n v="31"/>
    <x v="5"/>
    <n v="0"/>
    <n v="0"/>
    <n v="0.8"/>
    <n v="0.96099999999999997"/>
    <n v="0.95299999999999996"/>
    <n v="4.5"/>
    <n v="0.68200000000000005"/>
    <n v="1"/>
    <x v="2"/>
    <x v="3"/>
    <s v="North"/>
    <s v="Met"/>
    <s v="Met"/>
    <s v="Met"/>
    <s v="Met"/>
    <s v="Met"/>
  </r>
  <r>
    <s v="OPS-101105"/>
    <x v="39"/>
    <s v="Midlands"/>
    <s v="Workplace Services"/>
    <n v="11"/>
    <n v="35"/>
    <n v="46"/>
    <n v="45"/>
    <x v="3"/>
    <n v="0"/>
    <n v="0"/>
    <n v="1.8"/>
    <n v="0.97299999999999998"/>
    <n v="1"/>
    <n v="4.2"/>
    <n v="0.78400000000000003"/>
    <n v="0.97799999999999998"/>
    <x v="3"/>
    <x v="0"/>
    <s v="Central"/>
    <s v="Met"/>
    <s v="Met"/>
    <s v="Met"/>
    <s v="Met"/>
    <s v="Met"/>
  </r>
  <r>
    <s v="OPS-101106"/>
    <x v="39"/>
    <s v="Midlands"/>
    <s v="Facilities Response"/>
    <n v="420"/>
    <n v="41"/>
    <n v="461"/>
    <n v="31"/>
    <x v="400"/>
    <n v="0"/>
    <n v="0"/>
    <n v="8"/>
    <n v="0.6"/>
    <n v="0.99"/>
    <n v="2.5"/>
    <n v="0.70399999999999996"/>
    <n v="6.7000000000000004E-2"/>
    <x v="3"/>
    <x v="1"/>
    <s v="Central"/>
    <s v="Below Target"/>
    <s v="Below Target"/>
    <s v="Met"/>
    <s v="Below Target"/>
    <s v="Below Target"/>
  </r>
  <r>
    <s v="OPS-101107"/>
    <x v="39"/>
    <s v="Midlands"/>
    <s v="Estates Support"/>
    <n v="174"/>
    <n v="40"/>
    <n v="214"/>
    <n v="28"/>
    <x v="401"/>
    <n v="0"/>
    <n v="0"/>
    <n v="8"/>
    <n v="0.6"/>
    <n v="1"/>
    <n v="2.5"/>
    <n v="0.72899999999999998"/>
    <n v="0.13100000000000001"/>
    <x v="3"/>
    <x v="2"/>
    <s v="Central"/>
    <s v="Below Target"/>
    <s v="Below Target"/>
    <s v="Met"/>
    <s v="Below Target"/>
    <s v="Below Target"/>
  </r>
  <r>
    <s v="OPS-101108"/>
    <x v="39"/>
    <s v="Midlands"/>
    <s v="Workplace Projects"/>
    <n v="0"/>
    <n v="28"/>
    <n v="28"/>
    <n v="28"/>
    <x v="5"/>
    <n v="0"/>
    <n v="0"/>
    <n v="1.6"/>
    <n v="0.97499999999999998"/>
    <n v="0.95"/>
    <n v="4.4000000000000004"/>
    <n v="0.747"/>
    <n v="1"/>
    <x v="3"/>
    <x v="3"/>
    <s v="Central"/>
    <s v="Met"/>
    <s v="Met"/>
    <s v="Met"/>
    <s v="Met"/>
    <s v="Met"/>
  </r>
  <r>
    <s v="OPS-101109"/>
    <x v="39"/>
    <s v="South West"/>
    <s v="Workplace Services"/>
    <n v="577"/>
    <n v="56"/>
    <n v="633"/>
    <n v="27"/>
    <x v="402"/>
    <n v="0"/>
    <n v="0"/>
    <n v="8"/>
    <n v="0.6"/>
    <n v="0.97499999999999998"/>
    <n v="2.5"/>
    <n v="0.78400000000000003"/>
    <n v="4.2999999999999997E-2"/>
    <x v="4"/>
    <x v="0"/>
    <s v="South"/>
    <s v="Below Target"/>
    <s v="Below Target"/>
    <s v="Met"/>
    <s v="Below Target"/>
    <s v="Below Target"/>
  </r>
  <r>
    <s v="OPS-101110"/>
    <x v="39"/>
    <s v="South West"/>
    <s v="Facilities Response"/>
    <n v="12"/>
    <n v="37"/>
    <n v="49"/>
    <n v="48"/>
    <x v="3"/>
    <n v="0"/>
    <n v="0"/>
    <n v="2.1"/>
    <n v="0.98699999999999999"/>
    <n v="0.99099999999999999"/>
    <n v="4.5999999999999996"/>
    <n v="0.70799999999999996"/>
    <n v="0.98"/>
    <x v="4"/>
    <x v="1"/>
    <s v="South"/>
    <s v="Met"/>
    <s v="Met"/>
    <s v="Met"/>
    <s v="Met"/>
    <s v="Met"/>
  </r>
  <r>
    <s v="OPS-101111"/>
    <x v="39"/>
    <s v="South West"/>
    <s v="Estates Support"/>
    <n v="0"/>
    <n v="29"/>
    <n v="29"/>
    <n v="29"/>
    <x v="5"/>
    <n v="0"/>
    <n v="0"/>
    <n v="2"/>
    <n v="0.98899999999999999"/>
    <n v="0.97399999999999998"/>
    <n v="4.8"/>
    <n v="0.80100000000000005"/>
    <n v="1"/>
    <x v="4"/>
    <x v="2"/>
    <s v="South"/>
    <s v="Met"/>
    <s v="Met"/>
    <s v="Met"/>
    <s v="Met"/>
    <s v="Met"/>
  </r>
  <r>
    <s v="OPS-101112"/>
    <x v="39"/>
    <s v="South West"/>
    <s v="Workplace Projects"/>
    <n v="0"/>
    <n v="27"/>
    <n v="27"/>
    <n v="27"/>
    <x v="5"/>
    <n v="0"/>
    <n v="0"/>
    <n v="1.4"/>
    <n v="0.95899999999999996"/>
    <n v="1"/>
    <n v="4.4000000000000004"/>
    <n v="0.75"/>
    <n v="1"/>
    <x v="4"/>
    <x v="3"/>
    <s v="South"/>
    <s v="Met"/>
    <s v="Met"/>
    <s v="Met"/>
    <s v="Met"/>
    <s v="Met"/>
  </r>
  <r>
    <s v="OPS-101113"/>
    <x v="39"/>
    <s v="South East"/>
    <s v="Workplace Services"/>
    <n v="0"/>
    <n v="50"/>
    <n v="50"/>
    <n v="50"/>
    <x v="5"/>
    <n v="0"/>
    <n v="0"/>
    <n v="1.8"/>
    <n v="0.995"/>
    <n v="0.98899999999999999"/>
    <n v="4.3"/>
    <n v="0.82"/>
    <n v="1"/>
    <x v="5"/>
    <x v="0"/>
    <s v="South"/>
    <s v="Met"/>
    <s v="Met"/>
    <s v="Met"/>
    <s v="Met"/>
    <s v="Met"/>
  </r>
  <r>
    <s v="OPS-101114"/>
    <x v="39"/>
    <s v="South East"/>
    <s v="Facilities Response"/>
    <n v="1082"/>
    <n v="40"/>
    <n v="1122"/>
    <n v="22"/>
    <x v="403"/>
    <n v="0"/>
    <n v="0"/>
    <n v="8"/>
    <n v="0.6"/>
    <n v="0.99099999999999999"/>
    <n v="2.5"/>
    <n v="0.82499999999999996"/>
    <n v="0.02"/>
    <x v="5"/>
    <x v="1"/>
    <s v="South"/>
    <s v="Below Target"/>
    <s v="Below Target"/>
    <s v="Met"/>
    <s v="Below Target"/>
    <s v="Below Target"/>
  </r>
  <r>
    <s v="OPS-101115"/>
    <x v="39"/>
    <s v="South East"/>
    <s v="Estates Support"/>
    <n v="0"/>
    <n v="42"/>
    <n v="42"/>
    <n v="42"/>
    <x v="5"/>
    <n v="0"/>
    <n v="0"/>
    <n v="1.7"/>
    <n v="0.94699999999999995"/>
    <n v="0.98799999999999999"/>
    <n v="4.4000000000000004"/>
    <n v="0.75900000000000001"/>
    <n v="1"/>
    <x v="5"/>
    <x v="2"/>
    <s v="South"/>
    <s v="Met"/>
    <s v="Met"/>
    <s v="Met"/>
    <s v="Met"/>
    <s v="Met"/>
  </r>
  <r>
    <s v="OPS-101116"/>
    <x v="39"/>
    <s v="South East"/>
    <s v="Workplace Projects"/>
    <n v="356"/>
    <n v="30"/>
    <n v="386"/>
    <n v="26"/>
    <x v="366"/>
    <n v="0"/>
    <n v="0"/>
    <n v="8"/>
    <n v="0.6"/>
    <n v="0.96799999999999997"/>
    <n v="2.5"/>
    <n v="0.751"/>
    <n v="6.7000000000000004E-2"/>
    <x v="5"/>
    <x v="3"/>
    <s v="South"/>
    <s v="Below Target"/>
    <s v="Below Target"/>
    <s v="Met"/>
    <s v="Below Target"/>
    <s v="Below Target"/>
  </r>
  <r>
    <s v="OPS-101117"/>
    <x v="39"/>
    <s v="Wales"/>
    <s v="Workplace Services"/>
    <n v="581"/>
    <n v="26"/>
    <n v="607"/>
    <n v="25"/>
    <x v="385"/>
    <n v="1"/>
    <n v="0"/>
    <n v="8"/>
    <n v="0.6"/>
    <n v="0.98"/>
    <n v="2.5"/>
    <n v="0.65700000000000003"/>
    <n v="4.1000000000000002E-2"/>
    <x v="6"/>
    <x v="0"/>
    <s v="Wales"/>
    <s v="Below Target"/>
    <s v="Below Target"/>
    <s v="Met"/>
    <s v="Below Target"/>
    <s v="Below Target"/>
  </r>
  <r>
    <s v="OPS-101118"/>
    <x v="39"/>
    <s v="Wales"/>
    <s v="Facilities Response"/>
    <n v="580"/>
    <n v="47"/>
    <n v="627"/>
    <n v="21"/>
    <x v="402"/>
    <n v="0"/>
    <n v="0"/>
    <n v="8"/>
    <n v="0.6"/>
    <n v="0.95499999999999996"/>
    <n v="2.5"/>
    <n v="0.755"/>
    <n v="3.3000000000000002E-2"/>
    <x v="6"/>
    <x v="1"/>
    <s v="Wales"/>
    <s v="Below Target"/>
    <s v="Below Target"/>
    <s v="Met"/>
    <s v="Below Target"/>
    <s v="Below Target"/>
  </r>
  <r>
    <s v="OPS-101119"/>
    <x v="39"/>
    <s v="Wales"/>
    <s v="Estates Support"/>
    <n v="416"/>
    <n v="36"/>
    <n v="452"/>
    <n v="26"/>
    <x v="291"/>
    <n v="0"/>
    <n v="0"/>
    <n v="8"/>
    <n v="0.6"/>
    <n v="0.95399999999999996"/>
    <n v="2.5"/>
    <n v="0.74"/>
    <n v="5.8000000000000003E-2"/>
    <x v="6"/>
    <x v="2"/>
    <s v="Wales"/>
    <s v="Below Target"/>
    <s v="Below Target"/>
    <s v="Met"/>
    <s v="Below Target"/>
    <s v="Below Target"/>
  </r>
  <r>
    <s v="OPS-101120"/>
    <x v="39"/>
    <s v="Wales"/>
    <s v="Workplace Projects"/>
    <n v="0"/>
    <n v="27"/>
    <n v="27"/>
    <n v="27"/>
    <x v="5"/>
    <n v="0"/>
    <n v="0"/>
    <n v="1.4"/>
    <n v="0.96899999999999997"/>
    <n v="1"/>
    <n v="4.4000000000000004"/>
    <n v="0.64900000000000002"/>
    <n v="1"/>
    <x v="6"/>
    <x v="3"/>
    <s v="Wales"/>
    <s v="Met"/>
    <s v="Met"/>
    <s v="Met"/>
    <s v="Met"/>
    <s v="Met"/>
  </r>
  <r>
    <s v="OPS-101121"/>
    <x v="40"/>
    <s v="Scotland"/>
    <s v="Workplace Services"/>
    <n v="177"/>
    <n v="45"/>
    <n v="222"/>
    <n v="42"/>
    <x v="404"/>
    <n v="0"/>
    <n v="0"/>
    <n v="8"/>
    <n v="0.6"/>
    <n v="0.96"/>
    <n v="2.5"/>
    <n v="0.81299999999999994"/>
    <n v="0.189"/>
    <x v="0"/>
    <x v="0"/>
    <s v="North"/>
    <s v="Below Target"/>
    <s v="Below Target"/>
    <s v="Met"/>
    <s v="Below Target"/>
    <s v="Below Target"/>
  </r>
  <r>
    <s v="OPS-101122"/>
    <x v="40"/>
    <s v="Scotland"/>
    <s v="Facilities Response"/>
    <n v="0"/>
    <n v="40"/>
    <n v="40"/>
    <n v="40"/>
    <x v="5"/>
    <n v="0"/>
    <n v="0"/>
    <n v="2.2999999999999998"/>
    <n v="0.96499999999999997"/>
    <n v="1"/>
    <n v="4.2"/>
    <n v="0.66500000000000004"/>
    <n v="1"/>
    <x v="0"/>
    <x v="1"/>
    <s v="North"/>
    <s v="Met"/>
    <s v="Met"/>
    <s v="Met"/>
    <s v="Met"/>
    <s v="Met"/>
  </r>
  <r>
    <s v="OPS-101123"/>
    <x v="40"/>
    <s v="Scotland"/>
    <s v="Estates Support"/>
    <n v="309"/>
    <n v="57"/>
    <n v="366"/>
    <n v="40"/>
    <x v="250"/>
    <n v="0"/>
    <n v="0"/>
    <n v="8"/>
    <n v="0.6"/>
    <n v="0.99199999999999999"/>
    <n v="2.5"/>
    <n v="0.7"/>
    <n v="0.109"/>
    <x v="0"/>
    <x v="2"/>
    <s v="North"/>
    <s v="Below Target"/>
    <s v="Below Target"/>
    <s v="Met"/>
    <s v="Below Target"/>
    <s v="Below Target"/>
  </r>
  <r>
    <s v="OPS-101124"/>
    <x v="40"/>
    <s v="Scotland"/>
    <s v="Workplace Projects"/>
    <n v="0"/>
    <n v="36"/>
    <n v="36"/>
    <n v="36"/>
    <x v="5"/>
    <n v="0"/>
    <n v="0"/>
    <n v="2"/>
    <n v="0.98399999999999999"/>
    <n v="1"/>
    <n v="4.4000000000000004"/>
    <n v="0.69499999999999995"/>
    <n v="1"/>
    <x v="0"/>
    <x v="3"/>
    <s v="North"/>
    <s v="Met"/>
    <s v="Met"/>
    <s v="Met"/>
    <s v="Met"/>
    <s v="Met"/>
  </r>
  <r>
    <s v="OPS-101125"/>
    <x v="40"/>
    <s v="North East"/>
    <s v="Workplace Services"/>
    <n v="6"/>
    <n v="42"/>
    <n v="48"/>
    <n v="46"/>
    <x v="1"/>
    <n v="0"/>
    <n v="0"/>
    <n v="1.9"/>
    <n v="0.97899999999999998"/>
    <n v="0.96199999999999997"/>
    <n v="4.5"/>
    <n v="0.79400000000000004"/>
    <n v="0.95799999999999996"/>
    <x v="1"/>
    <x v="0"/>
    <s v="North"/>
    <s v="Met"/>
    <s v="Met"/>
    <s v="Met"/>
    <s v="Met"/>
    <s v="Met"/>
  </r>
  <r>
    <s v="OPS-101126"/>
    <x v="40"/>
    <s v="North East"/>
    <s v="Facilities Response"/>
    <n v="9"/>
    <n v="45"/>
    <n v="54"/>
    <n v="51"/>
    <x v="10"/>
    <n v="0"/>
    <n v="0"/>
    <n v="1.4"/>
    <n v="0.93"/>
    <n v="0.96099999999999997"/>
    <n v="4.3"/>
    <n v="0.626"/>
    <n v="0.94399999999999995"/>
    <x v="1"/>
    <x v="1"/>
    <s v="North"/>
    <s v="Below Target"/>
    <s v="Met"/>
    <s v="Met"/>
    <s v="Met"/>
    <s v="Met"/>
  </r>
  <r>
    <s v="OPS-101127"/>
    <x v="40"/>
    <s v="North East"/>
    <s v="Estates Support"/>
    <n v="762"/>
    <n v="41"/>
    <n v="803"/>
    <n v="25"/>
    <x v="405"/>
    <n v="0"/>
    <n v="0"/>
    <n v="8"/>
    <n v="0.6"/>
    <n v="0.93899999999999995"/>
    <n v="2.5"/>
    <n v="0.755"/>
    <n v="3.1E-2"/>
    <x v="1"/>
    <x v="2"/>
    <s v="North"/>
    <s v="Below Target"/>
    <s v="Below Target"/>
    <s v="Below Target"/>
    <s v="Below Target"/>
    <s v="Below Target"/>
  </r>
  <r>
    <s v="OPS-101128"/>
    <x v="40"/>
    <s v="North East"/>
    <s v="Workplace Projects"/>
    <n v="34"/>
    <n v="34"/>
    <n v="68"/>
    <n v="30"/>
    <x v="12"/>
    <n v="0"/>
    <n v="0"/>
    <n v="4.0999999999999996"/>
    <n v="0.72099999999999997"/>
    <n v="0.95499999999999996"/>
    <n v="3.2"/>
    <n v="0.81100000000000005"/>
    <n v="0.441"/>
    <x v="1"/>
    <x v="3"/>
    <s v="North"/>
    <s v="Below Target"/>
    <s v="Below Target"/>
    <s v="Met"/>
    <s v="Below Target"/>
    <s v="Below Target"/>
  </r>
  <r>
    <s v="OPS-101129"/>
    <x v="40"/>
    <s v="North West"/>
    <s v="Workplace Services"/>
    <n v="306"/>
    <n v="36"/>
    <n v="342"/>
    <n v="33"/>
    <x v="190"/>
    <n v="0"/>
    <n v="0"/>
    <n v="8"/>
    <n v="0.6"/>
    <n v="0.98699999999999999"/>
    <n v="2.5"/>
    <n v="0.76200000000000001"/>
    <n v="9.6000000000000002E-2"/>
    <x v="2"/>
    <x v="0"/>
    <s v="North"/>
    <s v="Below Target"/>
    <s v="Below Target"/>
    <s v="Met"/>
    <s v="Below Target"/>
    <s v="Below Target"/>
  </r>
  <r>
    <s v="OPS-101130"/>
    <x v="40"/>
    <s v="North West"/>
    <s v="Facilities Response"/>
    <n v="772"/>
    <n v="54"/>
    <n v="826"/>
    <n v="23"/>
    <x v="406"/>
    <n v="1"/>
    <n v="0"/>
    <n v="8"/>
    <n v="0.6"/>
    <n v="0.97599999999999998"/>
    <n v="2.5"/>
    <n v="0.65500000000000003"/>
    <n v="2.8000000000000001E-2"/>
    <x v="2"/>
    <x v="1"/>
    <s v="North"/>
    <s v="Below Target"/>
    <s v="Below Target"/>
    <s v="Met"/>
    <s v="Below Target"/>
    <s v="Below Target"/>
  </r>
  <r>
    <s v="OPS-101131"/>
    <x v="40"/>
    <s v="North West"/>
    <s v="Estates Support"/>
    <n v="935"/>
    <n v="51"/>
    <n v="986"/>
    <n v="21"/>
    <x v="407"/>
    <n v="0"/>
    <n v="0"/>
    <n v="8"/>
    <n v="0.6"/>
    <n v="0.98199999999999998"/>
    <n v="2.5"/>
    <n v="0.67200000000000004"/>
    <n v="2.1000000000000001E-2"/>
    <x v="2"/>
    <x v="2"/>
    <s v="North"/>
    <s v="Below Target"/>
    <s v="Below Target"/>
    <s v="Met"/>
    <s v="Below Target"/>
    <s v="Below Target"/>
  </r>
  <r>
    <s v="OPS-101132"/>
    <x v="40"/>
    <s v="North West"/>
    <s v="Workplace Projects"/>
    <n v="0"/>
    <n v="28"/>
    <n v="28"/>
    <n v="28"/>
    <x v="5"/>
    <n v="0"/>
    <n v="0"/>
    <n v="1.9"/>
    <n v="0.997"/>
    <n v="0.99299999999999999"/>
    <n v="4.5999999999999996"/>
    <n v="0.68200000000000005"/>
    <n v="1"/>
    <x v="2"/>
    <x v="3"/>
    <s v="North"/>
    <s v="Met"/>
    <s v="Met"/>
    <s v="Met"/>
    <s v="Met"/>
    <s v="Met"/>
  </r>
  <r>
    <s v="OPS-101133"/>
    <x v="40"/>
    <s v="Midlands"/>
    <s v="Workplace Services"/>
    <n v="1"/>
    <n v="23"/>
    <n v="24"/>
    <n v="24"/>
    <x v="5"/>
    <n v="0"/>
    <n v="0"/>
    <n v="1.2"/>
    <n v="0.97199999999999998"/>
    <n v="0.98399999999999999"/>
    <n v="4.5"/>
    <n v="0.78400000000000003"/>
    <n v="1"/>
    <x v="3"/>
    <x v="0"/>
    <s v="Central"/>
    <s v="Met"/>
    <s v="Met"/>
    <s v="Met"/>
    <s v="Met"/>
    <s v="Met"/>
  </r>
  <r>
    <s v="OPS-101134"/>
    <x v="40"/>
    <s v="Midlands"/>
    <s v="Facilities Response"/>
    <n v="430"/>
    <n v="43"/>
    <n v="473"/>
    <n v="32"/>
    <x v="408"/>
    <n v="0"/>
    <n v="0"/>
    <n v="8"/>
    <n v="0.6"/>
    <n v="0.97499999999999998"/>
    <n v="2.5"/>
    <n v="0.70399999999999996"/>
    <n v="6.8000000000000005E-2"/>
    <x v="3"/>
    <x v="1"/>
    <s v="Central"/>
    <s v="Below Target"/>
    <s v="Below Target"/>
    <s v="Met"/>
    <s v="Below Target"/>
    <s v="Below Target"/>
  </r>
  <r>
    <s v="OPS-101135"/>
    <x v="40"/>
    <s v="Midlands"/>
    <s v="Estates Support"/>
    <n v="186"/>
    <n v="37"/>
    <n v="223"/>
    <n v="34"/>
    <x v="409"/>
    <n v="1"/>
    <n v="1"/>
    <n v="8"/>
    <n v="0.6"/>
    <n v="0.98"/>
    <n v="2.5"/>
    <n v="0.72899999999999998"/>
    <n v="0.152"/>
    <x v="3"/>
    <x v="2"/>
    <s v="Central"/>
    <s v="Below Target"/>
    <s v="Below Target"/>
    <s v="Met"/>
    <s v="Below Target"/>
    <s v="Below Target"/>
  </r>
  <r>
    <s v="OPS-101136"/>
    <x v="40"/>
    <s v="Midlands"/>
    <s v="Workplace Projects"/>
    <n v="0"/>
    <n v="34"/>
    <n v="34"/>
    <n v="34"/>
    <x v="5"/>
    <n v="1"/>
    <n v="0"/>
    <n v="1.7"/>
    <n v="0.92"/>
    <n v="0.97899999999999998"/>
    <n v="4.7"/>
    <n v="0.747"/>
    <n v="1"/>
    <x v="3"/>
    <x v="3"/>
    <s v="Central"/>
    <s v="Met"/>
    <s v="Met"/>
    <s v="Met"/>
    <s v="Met"/>
    <s v="Met"/>
  </r>
  <r>
    <s v="OPS-101137"/>
    <x v="40"/>
    <s v="South West"/>
    <s v="Workplace Services"/>
    <n v="606"/>
    <n v="39"/>
    <n v="645"/>
    <n v="27"/>
    <x v="410"/>
    <n v="0"/>
    <n v="0"/>
    <n v="8"/>
    <n v="0.6"/>
    <n v="0.96199999999999997"/>
    <n v="2.5"/>
    <n v="0.78400000000000003"/>
    <n v="4.2000000000000003E-2"/>
    <x v="4"/>
    <x v="0"/>
    <s v="South"/>
    <s v="Below Target"/>
    <s v="Below Target"/>
    <s v="Met"/>
    <s v="Below Target"/>
    <s v="Below Target"/>
  </r>
  <r>
    <s v="OPS-101138"/>
    <x v="40"/>
    <s v="South West"/>
    <s v="Facilities Response"/>
    <n v="1"/>
    <n v="38"/>
    <n v="39"/>
    <n v="39"/>
    <x v="5"/>
    <n v="0"/>
    <n v="0"/>
    <n v="0.8"/>
    <n v="0.97199999999999998"/>
    <n v="0.95099999999999996"/>
    <n v="4.7"/>
    <n v="0.70799999999999996"/>
    <n v="1"/>
    <x v="4"/>
    <x v="1"/>
    <s v="South"/>
    <s v="Met"/>
    <s v="Met"/>
    <s v="Met"/>
    <s v="Met"/>
    <s v="Met"/>
  </r>
  <r>
    <s v="OPS-101139"/>
    <x v="40"/>
    <s v="South West"/>
    <s v="Estates Support"/>
    <n v="0"/>
    <n v="32"/>
    <n v="32"/>
    <n v="32"/>
    <x v="5"/>
    <n v="0"/>
    <n v="0"/>
    <n v="1.5"/>
    <n v="0.97299999999999998"/>
    <n v="0.998"/>
    <n v="4.4000000000000004"/>
    <n v="0.80100000000000005"/>
    <n v="1"/>
    <x v="4"/>
    <x v="2"/>
    <s v="South"/>
    <s v="Met"/>
    <s v="Met"/>
    <s v="Met"/>
    <s v="Met"/>
    <s v="Met"/>
  </r>
  <r>
    <s v="OPS-101140"/>
    <x v="40"/>
    <s v="South West"/>
    <s v="Workplace Projects"/>
    <n v="0"/>
    <n v="27"/>
    <n v="27"/>
    <n v="27"/>
    <x v="5"/>
    <n v="0"/>
    <n v="0"/>
    <n v="0.9"/>
    <n v="0.97599999999999998"/>
    <n v="0.98799999999999999"/>
    <n v="4.7"/>
    <n v="0.75"/>
    <n v="1"/>
    <x v="4"/>
    <x v="3"/>
    <s v="South"/>
    <s v="Met"/>
    <s v="Met"/>
    <s v="Met"/>
    <s v="Met"/>
    <s v="Met"/>
  </r>
  <r>
    <s v="OPS-101141"/>
    <x v="40"/>
    <s v="South East"/>
    <s v="Workplace Services"/>
    <n v="0"/>
    <n v="52"/>
    <n v="52"/>
    <n v="52"/>
    <x v="5"/>
    <n v="0"/>
    <n v="0"/>
    <n v="2.2000000000000002"/>
    <n v="1"/>
    <n v="0.97699999999999998"/>
    <n v="4.7"/>
    <n v="0.82"/>
    <n v="1"/>
    <x v="5"/>
    <x v="0"/>
    <s v="South"/>
    <s v="Met"/>
    <s v="Met"/>
    <s v="Met"/>
    <s v="Met"/>
    <s v="Met"/>
  </r>
  <r>
    <s v="OPS-101142"/>
    <x v="40"/>
    <s v="South East"/>
    <s v="Facilities Response"/>
    <n v="1100"/>
    <n v="30"/>
    <n v="1130"/>
    <n v="26"/>
    <x v="411"/>
    <n v="1"/>
    <n v="0"/>
    <n v="8"/>
    <n v="0.6"/>
    <n v="0.95199999999999996"/>
    <n v="2.5"/>
    <n v="0.82499999999999996"/>
    <n v="2.3E-2"/>
    <x v="5"/>
    <x v="1"/>
    <s v="South"/>
    <s v="Below Target"/>
    <s v="Below Target"/>
    <s v="Met"/>
    <s v="Below Target"/>
    <s v="Below Target"/>
  </r>
  <r>
    <s v="OPS-101143"/>
    <x v="40"/>
    <s v="South East"/>
    <s v="Estates Support"/>
    <n v="0"/>
    <n v="58"/>
    <n v="58"/>
    <n v="58"/>
    <x v="5"/>
    <n v="0"/>
    <n v="0"/>
    <n v="1.3"/>
    <n v="0.98599999999999999"/>
    <n v="0.95499999999999996"/>
    <n v="4.7"/>
    <n v="0.75900000000000001"/>
    <n v="1"/>
    <x v="5"/>
    <x v="2"/>
    <s v="South"/>
    <s v="Met"/>
    <s v="Met"/>
    <s v="Met"/>
    <s v="Met"/>
    <s v="Met"/>
  </r>
  <r>
    <s v="OPS-101144"/>
    <x v="40"/>
    <s v="South East"/>
    <s v="Workplace Projects"/>
    <n v="360"/>
    <n v="38"/>
    <n v="398"/>
    <n v="24"/>
    <x v="412"/>
    <n v="0"/>
    <n v="0"/>
    <n v="8"/>
    <n v="0.6"/>
    <n v="0.96"/>
    <n v="2.5"/>
    <n v="0.751"/>
    <n v="0.06"/>
    <x v="5"/>
    <x v="3"/>
    <s v="South"/>
    <s v="Below Target"/>
    <s v="Below Target"/>
    <s v="Met"/>
    <s v="Below Target"/>
    <s v="Below Target"/>
  </r>
  <r>
    <s v="OPS-101145"/>
    <x v="40"/>
    <s v="Wales"/>
    <s v="Workplace Services"/>
    <n v="582"/>
    <n v="32"/>
    <n v="614"/>
    <n v="25"/>
    <x v="413"/>
    <n v="0"/>
    <n v="0"/>
    <n v="8"/>
    <n v="0.6"/>
    <n v="1"/>
    <n v="2.5"/>
    <n v="0.65700000000000003"/>
    <n v="4.1000000000000002E-2"/>
    <x v="6"/>
    <x v="0"/>
    <s v="Wales"/>
    <s v="Below Target"/>
    <s v="Below Target"/>
    <s v="Met"/>
    <s v="Below Target"/>
    <s v="Below Target"/>
  </r>
  <r>
    <s v="OPS-101146"/>
    <x v="40"/>
    <s v="Wales"/>
    <s v="Facilities Response"/>
    <n v="606"/>
    <n v="48"/>
    <n v="654"/>
    <n v="25"/>
    <x v="414"/>
    <n v="0"/>
    <n v="0"/>
    <n v="8"/>
    <n v="0.6"/>
    <n v="0.99"/>
    <n v="2.5"/>
    <n v="0.755"/>
    <n v="3.7999999999999999E-2"/>
    <x v="6"/>
    <x v="1"/>
    <s v="Wales"/>
    <s v="Below Target"/>
    <s v="Below Target"/>
    <s v="Met"/>
    <s v="Below Target"/>
    <s v="Below Target"/>
  </r>
  <r>
    <s v="OPS-101147"/>
    <x v="40"/>
    <s v="Wales"/>
    <s v="Estates Support"/>
    <n v="426"/>
    <n v="39"/>
    <n v="465"/>
    <n v="29"/>
    <x v="415"/>
    <n v="0"/>
    <n v="0"/>
    <n v="8"/>
    <n v="0.6"/>
    <n v="1"/>
    <n v="2.5"/>
    <n v="0.74"/>
    <n v="6.2E-2"/>
    <x v="6"/>
    <x v="2"/>
    <s v="Wales"/>
    <s v="Below Target"/>
    <s v="Below Target"/>
    <s v="Met"/>
    <s v="Below Target"/>
    <s v="Below Target"/>
  </r>
  <r>
    <s v="OPS-101148"/>
    <x v="40"/>
    <s v="Wales"/>
    <s v="Workplace Projects"/>
    <n v="0"/>
    <n v="27"/>
    <n v="27"/>
    <n v="27"/>
    <x v="5"/>
    <n v="0"/>
    <n v="0"/>
    <n v="0.9"/>
    <n v="0.96599999999999997"/>
    <n v="0.97699999999999998"/>
    <n v="4.4000000000000004"/>
    <n v="0.64900000000000002"/>
    <n v="1"/>
    <x v="6"/>
    <x v="3"/>
    <s v="Wales"/>
    <s v="Met"/>
    <s v="Met"/>
    <s v="Met"/>
    <s v="Met"/>
    <s v="Met"/>
  </r>
  <r>
    <s v="OPS-101149"/>
    <x v="41"/>
    <s v="Scotland"/>
    <s v="Workplace Services"/>
    <n v="180"/>
    <n v="39"/>
    <n v="219"/>
    <n v="37"/>
    <x v="215"/>
    <n v="0"/>
    <n v="0"/>
    <n v="8"/>
    <n v="0.6"/>
    <n v="1"/>
    <n v="2.5"/>
    <n v="0.81299999999999994"/>
    <n v="0.16900000000000001"/>
    <x v="0"/>
    <x v="0"/>
    <s v="North"/>
    <s v="Below Target"/>
    <s v="Below Target"/>
    <s v="Met"/>
    <s v="Below Target"/>
    <s v="Below Target"/>
  </r>
  <r>
    <s v="OPS-101150"/>
    <x v="41"/>
    <s v="Scotland"/>
    <s v="Facilities Response"/>
    <n v="0"/>
    <n v="39"/>
    <n v="39"/>
    <n v="39"/>
    <x v="5"/>
    <n v="0"/>
    <n v="0"/>
    <n v="1"/>
    <n v="0.98199999999999998"/>
    <n v="0.97799999999999998"/>
    <n v="4.4000000000000004"/>
    <n v="0.66500000000000004"/>
    <n v="1"/>
    <x v="0"/>
    <x v="1"/>
    <s v="North"/>
    <s v="Met"/>
    <s v="Met"/>
    <s v="Met"/>
    <s v="Met"/>
    <s v="Met"/>
  </r>
  <r>
    <s v="OPS-101151"/>
    <x v="41"/>
    <s v="Scotland"/>
    <s v="Estates Support"/>
    <n v="326"/>
    <n v="32"/>
    <n v="358"/>
    <n v="40"/>
    <x v="254"/>
    <n v="0"/>
    <n v="0"/>
    <n v="8"/>
    <n v="0.6"/>
    <n v="0.98299999999999998"/>
    <n v="2.5"/>
    <n v="0.7"/>
    <n v="0.112"/>
    <x v="0"/>
    <x v="2"/>
    <s v="North"/>
    <s v="Below Target"/>
    <s v="Below Target"/>
    <s v="Met"/>
    <s v="Below Target"/>
    <s v="Below Target"/>
  </r>
  <r>
    <s v="OPS-101152"/>
    <x v="41"/>
    <s v="Scotland"/>
    <s v="Workplace Projects"/>
    <n v="0"/>
    <n v="24"/>
    <n v="24"/>
    <n v="24"/>
    <x v="5"/>
    <n v="0"/>
    <n v="0"/>
    <n v="1.8"/>
    <n v="0.98299999999999998"/>
    <n v="1"/>
    <n v="4.9000000000000004"/>
    <n v="0.69499999999999995"/>
    <n v="1"/>
    <x v="0"/>
    <x v="3"/>
    <s v="North"/>
    <s v="Met"/>
    <s v="Met"/>
    <s v="Met"/>
    <s v="Met"/>
    <s v="Met"/>
  </r>
  <r>
    <s v="OPS-101153"/>
    <x v="41"/>
    <s v="North East"/>
    <s v="Workplace Services"/>
    <n v="2"/>
    <n v="57"/>
    <n v="59"/>
    <n v="38"/>
    <x v="38"/>
    <n v="0"/>
    <n v="0"/>
    <n v="3"/>
    <n v="0.82599999999999996"/>
    <n v="0.98099999999999998"/>
    <n v="3.6"/>
    <n v="0.79400000000000004"/>
    <n v="0.64400000000000002"/>
    <x v="1"/>
    <x v="0"/>
    <s v="North"/>
    <s v="Below Target"/>
    <s v="Below Target"/>
    <s v="Met"/>
    <s v="Met"/>
    <s v="Below Target"/>
  </r>
  <r>
    <s v="OPS-101154"/>
    <x v="41"/>
    <s v="North East"/>
    <s v="Facilities Response"/>
    <n v="3"/>
    <n v="46"/>
    <n v="49"/>
    <n v="49"/>
    <x v="5"/>
    <n v="2"/>
    <n v="1"/>
    <n v="2"/>
    <n v="0.82699999999999996"/>
    <n v="0.96"/>
    <n v="4.5999999999999996"/>
    <n v="0.626"/>
    <n v="1"/>
    <x v="1"/>
    <x v="1"/>
    <s v="North"/>
    <s v="Met"/>
    <s v="Below Target"/>
    <s v="Met"/>
    <s v="Met"/>
    <s v="Met"/>
  </r>
  <r>
    <s v="OPS-101155"/>
    <x v="41"/>
    <s v="North East"/>
    <s v="Estates Support"/>
    <n v="778"/>
    <n v="39"/>
    <n v="817"/>
    <n v="23"/>
    <x v="416"/>
    <n v="0"/>
    <n v="0"/>
    <n v="8"/>
    <n v="0.6"/>
    <n v="0.99399999999999999"/>
    <n v="2.5"/>
    <n v="0.755"/>
    <n v="2.8000000000000001E-2"/>
    <x v="1"/>
    <x v="2"/>
    <s v="North"/>
    <s v="Below Target"/>
    <s v="Below Target"/>
    <s v="Met"/>
    <s v="Below Target"/>
    <s v="Below Target"/>
  </r>
  <r>
    <s v="OPS-101156"/>
    <x v="41"/>
    <s v="North East"/>
    <s v="Workplace Projects"/>
    <n v="38"/>
    <n v="29"/>
    <n v="67"/>
    <n v="30"/>
    <x v="16"/>
    <n v="0"/>
    <n v="0"/>
    <n v="4.7"/>
    <n v="0.753"/>
    <n v="1"/>
    <n v="3.3"/>
    <n v="0.81100000000000005"/>
    <n v="0.44800000000000001"/>
    <x v="1"/>
    <x v="3"/>
    <s v="North"/>
    <s v="Below Target"/>
    <s v="Below Target"/>
    <s v="Met"/>
    <s v="Below Target"/>
    <s v="Below Target"/>
  </r>
  <r>
    <s v="OPS-101157"/>
    <x v="41"/>
    <s v="North West"/>
    <s v="Workplace Services"/>
    <n v="309"/>
    <n v="43"/>
    <n v="352"/>
    <n v="35"/>
    <x v="417"/>
    <n v="0"/>
    <n v="0"/>
    <n v="8"/>
    <n v="0.6"/>
    <n v="0.995"/>
    <n v="2.5"/>
    <n v="0.76200000000000001"/>
    <n v="9.9000000000000005E-2"/>
    <x v="2"/>
    <x v="0"/>
    <s v="North"/>
    <s v="Below Target"/>
    <s v="Below Target"/>
    <s v="Met"/>
    <s v="Below Target"/>
    <s v="Below Target"/>
  </r>
  <r>
    <s v="OPS-101158"/>
    <x v="41"/>
    <s v="North West"/>
    <s v="Facilities Response"/>
    <n v="803"/>
    <n v="46"/>
    <n v="849"/>
    <n v="21"/>
    <x v="418"/>
    <n v="0"/>
    <n v="0"/>
    <n v="8"/>
    <n v="0.6"/>
    <n v="1"/>
    <n v="2.5"/>
    <n v="0.65500000000000003"/>
    <n v="2.5000000000000001E-2"/>
    <x v="2"/>
    <x v="1"/>
    <s v="North"/>
    <s v="Below Target"/>
    <s v="Below Target"/>
    <s v="Met"/>
    <s v="Below Target"/>
    <s v="Below Target"/>
  </r>
  <r>
    <s v="OPS-101159"/>
    <x v="41"/>
    <s v="North West"/>
    <s v="Estates Support"/>
    <n v="965"/>
    <n v="50"/>
    <n v="1015"/>
    <n v="24"/>
    <x v="419"/>
    <n v="0"/>
    <n v="0"/>
    <n v="8"/>
    <n v="0.6"/>
    <n v="0.97"/>
    <n v="2.5"/>
    <n v="0.67200000000000004"/>
    <n v="2.4E-2"/>
    <x v="2"/>
    <x v="2"/>
    <s v="North"/>
    <s v="Below Target"/>
    <s v="Below Target"/>
    <s v="Met"/>
    <s v="Below Target"/>
    <s v="Below Target"/>
  </r>
  <r>
    <s v="OPS-101160"/>
    <x v="41"/>
    <s v="North West"/>
    <s v="Workplace Projects"/>
    <n v="0"/>
    <n v="30"/>
    <n v="30"/>
    <n v="30"/>
    <x v="5"/>
    <n v="0"/>
    <n v="0"/>
    <n v="1.5"/>
    <n v="0.96799999999999997"/>
    <n v="1"/>
    <n v="4.8"/>
    <n v="0.68200000000000005"/>
    <n v="1"/>
    <x v="2"/>
    <x v="3"/>
    <s v="North"/>
    <s v="Met"/>
    <s v="Met"/>
    <s v="Met"/>
    <s v="Met"/>
    <s v="Met"/>
  </r>
  <r>
    <s v="OPS-101161"/>
    <x v="41"/>
    <s v="Midlands"/>
    <s v="Workplace Services"/>
    <n v="0"/>
    <n v="34"/>
    <n v="34"/>
    <n v="34"/>
    <x v="5"/>
    <n v="0"/>
    <n v="0"/>
    <n v="1.9"/>
    <n v="0.95599999999999996"/>
    <n v="1"/>
    <n v="4.3"/>
    <n v="0.78400000000000003"/>
    <n v="1"/>
    <x v="3"/>
    <x v="0"/>
    <s v="Central"/>
    <s v="Met"/>
    <s v="Met"/>
    <s v="Met"/>
    <s v="Met"/>
    <s v="Met"/>
  </r>
  <r>
    <s v="OPS-101162"/>
    <x v="41"/>
    <s v="Midlands"/>
    <s v="Facilities Response"/>
    <n v="441"/>
    <n v="45"/>
    <n v="486"/>
    <n v="29"/>
    <x v="325"/>
    <n v="0"/>
    <n v="0"/>
    <n v="8"/>
    <n v="0.6"/>
    <n v="1"/>
    <n v="2.5"/>
    <n v="0.70399999999999996"/>
    <n v="0.06"/>
    <x v="3"/>
    <x v="1"/>
    <s v="Central"/>
    <s v="Below Target"/>
    <s v="Below Target"/>
    <s v="Met"/>
    <s v="Below Target"/>
    <s v="Below Target"/>
  </r>
  <r>
    <s v="OPS-101163"/>
    <x v="41"/>
    <s v="Midlands"/>
    <s v="Estates Support"/>
    <n v="189"/>
    <n v="29"/>
    <n v="218"/>
    <n v="30"/>
    <x v="162"/>
    <n v="0"/>
    <n v="0"/>
    <n v="8"/>
    <n v="0.6"/>
    <n v="0.999"/>
    <n v="2.5"/>
    <n v="0.72899999999999998"/>
    <n v="0.13800000000000001"/>
    <x v="3"/>
    <x v="2"/>
    <s v="Central"/>
    <s v="Below Target"/>
    <s v="Below Target"/>
    <s v="Met"/>
    <s v="Below Target"/>
    <s v="Below Target"/>
  </r>
  <r>
    <s v="OPS-101164"/>
    <x v="41"/>
    <s v="Midlands"/>
    <s v="Workplace Projects"/>
    <n v="0"/>
    <n v="31"/>
    <n v="31"/>
    <n v="31"/>
    <x v="5"/>
    <n v="0"/>
    <n v="0"/>
    <n v="1.5"/>
    <n v="0.97899999999999998"/>
    <n v="1"/>
    <n v="4.4000000000000004"/>
    <n v="0.747"/>
    <n v="1"/>
    <x v="3"/>
    <x v="3"/>
    <s v="Central"/>
    <s v="Met"/>
    <s v="Met"/>
    <s v="Met"/>
    <s v="Met"/>
    <s v="Met"/>
  </r>
  <r>
    <s v="OPS-101165"/>
    <x v="41"/>
    <s v="South West"/>
    <s v="Workplace Services"/>
    <n v="618"/>
    <n v="35"/>
    <n v="653"/>
    <n v="28"/>
    <x v="420"/>
    <n v="0"/>
    <n v="0"/>
    <n v="8"/>
    <n v="0.6"/>
    <n v="0.998"/>
    <n v="2.5"/>
    <n v="0.78400000000000003"/>
    <n v="4.2999999999999997E-2"/>
    <x v="4"/>
    <x v="0"/>
    <s v="South"/>
    <s v="Below Target"/>
    <s v="Below Target"/>
    <s v="Met"/>
    <s v="Below Target"/>
    <s v="Below Target"/>
  </r>
  <r>
    <s v="OPS-101166"/>
    <x v="41"/>
    <s v="South West"/>
    <s v="Facilities Response"/>
    <n v="0"/>
    <n v="37"/>
    <n v="37"/>
    <n v="37"/>
    <x v="5"/>
    <n v="0"/>
    <n v="0"/>
    <n v="1.5"/>
    <n v="0.96399999999999997"/>
    <n v="1"/>
    <n v="4.5"/>
    <n v="0.70799999999999996"/>
    <n v="1"/>
    <x v="4"/>
    <x v="1"/>
    <s v="South"/>
    <s v="Met"/>
    <s v="Met"/>
    <s v="Met"/>
    <s v="Met"/>
    <s v="Met"/>
  </r>
  <r>
    <s v="OPS-101167"/>
    <x v="41"/>
    <s v="South West"/>
    <s v="Estates Support"/>
    <n v="0"/>
    <n v="46"/>
    <n v="46"/>
    <n v="46"/>
    <x v="5"/>
    <n v="0"/>
    <n v="0"/>
    <n v="1.6"/>
    <n v="0.95199999999999996"/>
    <n v="0.98199999999999998"/>
    <n v="4.3"/>
    <n v="0.80100000000000005"/>
    <n v="1"/>
    <x v="4"/>
    <x v="2"/>
    <s v="South"/>
    <s v="Met"/>
    <s v="Met"/>
    <s v="Met"/>
    <s v="Met"/>
    <s v="Met"/>
  </r>
  <r>
    <s v="OPS-101168"/>
    <x v="41"/>
    <s v="South West"/>
    <s v="Workplace Projects"/>
    <n v="0"/>
    <n v="24"/>
    <n v="24"/>
    <n v="24"/>
    <x v="5"/>
    <n v="0"/>
    <n v="0"/>
    <n v="1.6"/>
    <n v="0.96899999999999997"/>
    <n v="0.995"/>
    <n v="4.7"/>
    <n v="0.75"/>
    <n v="1"/>
    <x v="4"/>
    <x v="3"/>
    <s v="South"/>
    <s v="Met"/>
    <s v="Met"/>
    <s v="Met"/>
    <s v="Met"/>
    <s v="Met"/>
  </r>
  <r>
    <s v="OPS-101169"/>
    <x v="41"/>
    <s v="South East"/>
    <s v="Workplace Services"/>
    <n v="0"/>
    <n v="47"/>
    <n v="47"/>
    <n v="47"/>
    <x v="5"/>
    <n v="0"/>
    <n v="0"/>
    <n v="1.3"/>
    <n v="0.98699999999999999"/>
    <n v="0.96899999999999997"/>
    <n v="4.5999999999999996"/>
    <n v="0.82"/>
    <n v="1"/>
    <x v="5"/>
    <x v="0"/>
    <s v="South"/>
    <s v="Met"/>
    <s v="Met"/>
    <s v="Met"/>
    <s v="Met"/>
    <s v="Met"/>
  </r>
  <r>
    <s v="OPS-101170"/>
    <x v="41"/>
    <s v="South East"/>
    <s v="Facilities Response"/>
    <n v="1104"/>
    <n v="63"/>
    <n v="1167"/>
    <n v="27"/>
    <x v="421"/>
    <n v="0"/>
    <n v="0"/>
    <n v="8"/>
    <n v="0.6"/>
    <n v="0.99099999999999999"/>
    <n v="2.5"/>
    <n v="0.82499999999999996"/>
    <n v="2.3E-2"/>
    <x v="5"/>
    <x v="1"/>
    <s v="South"/>
    <s v="Below Target"/>
    <s v="Below Target"/>
    <s v="Met"/>
    <s v="Below Target"/>
    <s v="Below Target"/>
  </r>
  <r>
    <s v="OPS-101171"/>
    <x v="41"/>
    <s v="South East"/>
    <s v="Estates Support"/>
    <n v="0"/>
    <n v="60"/>
    <n v="60"/>
    <n v="60"/>
    <x v="5"/>
    <n v="0"/>
    <n v="0"/>
    <n v="2.1"/>
    <n v="0.93400000000000005"/>
    <n v="1"/>
    <n v="4.2"/>
    <n v="0.75900000000000001"/>
    <n v="1"/>
    <x v="5"/>
    <x v="2"/>
    <s v="South"/>
    <s v="Met"/>
    <s v="Met"/>
    <s v="Met"/>
    <s v="Met"/>
    <s v="Met"/>
  </r>
  <r>
    <s v="OPS-101172"/>
    <x v="41"/>
    <s v="South East"/>
    <s v="Workplace Projects"/>
    <n v="374"/>
    <n v="38"/>
    <n v="412"/>
    <n v="31"/>
    <x v="376"/>
    <n v="0"/>
    <n v="0"/>
    <n v="8"/>
    <n v="0.6"/>
    <n v="0.98299999999999998"/>
    <n v="2.5"/>
    <n v="0.751"/>
    <n v="7.4999999999999997E-2"/>
    <x v="5"/>
    <x v="3"/>
    <s v="South"/>
    <s v="Below Target"/>
    <s v="Below Target"/>
    <s v="Met"/>
    <s v="Below Target"/>
    <s v="Below Target"/>
  </r>
  <r>
    <s v="OPS-101173"/>
    <x v="41"/>
    <s v="Wales"/>
    <s v="Workplace Services"/>
    <n v="589"/>
    <n v="38"/>
    <n v="627"/>
    <n v="29"/>
    <x v="422"/>
    <n v="0"/>
    <n v="0"/>
    <n v="8"/>
    <n v="0.6"/>
    <n v="0.97299999999999998"/>
    <n v="2.5"/>
    <n v="0.65700000000000003"/>
    <n v="4.5999999999999999E-2"/>
    <x v="6"/>
    <x v="0"/>
    <s v="Wales"/>
    <s v="Below Target"/>
    <s v="Below Target"/>
    <s v="Met"/>
    <s v="Below Target"/>
    <s v="Below Target"/>
  </r>
  <r>
    <s v="OPS-101174"/>
    <x v="41"/>
    <s v="Wales"/>
    <s v="Facilities Response"/>
    <n v="629"/>
    <n v="37"/>
    <n v="666"/>
    <n v="23"/>
    <x v="318"/>
    <n v="0"/>
    <n v="0"/>
    <n v="8"/>
    <n v="0.6"/>
    <n v="0.99099999999999999"/>
    <n v="2.5"/>
    <n v="0.755"/>
    <n v="3.5000000000000003E-2"/>
    <x v="6"/>
    <x v="1"/>
    <s v="Wales"/>
    <s v="Below Target"/>
    <s v="Below Target"/>
    <s v="Met"/>
    <s v="Below Target"/>
    <s v="Below Target"/>
  </r>
  <r>
    <s v="OPS-101175"/>
    <x v="41"/>
    <s v="Wales"/>
    <s v="Estates Support"/>
    <n v="436"/>
    <n v="33"/>
    <n v="469"/>
    <n v="27"/>
    <x v="423"/>
    <n v="0"/>
    <n v="0"/>
    <n v="8"/>
    <n v="0.6"/>
    <n v="1"/>
    <n v="2.5"/>
    <n v="0.74"/>
    <n v="5.8000000000000003E-2"/>
    <x v="6"/>
    <x v="2"/>
    <s v="Wales"/>
    <s v="Below Target"/>
    <s v="Below Target"/>
    <s v="Met"/>
    <s v="Below Target"/>
    <s v="Below Target"/>
  </r>
  <r>
    <s v="OPS-101176"/>
    <x v="41"/>
    <s v="Wales"/>
    <s v="Workplace Projects"/>
    <n v="0"/>
    <n v="43"/>
    <n v="43"/>
    <n v="43"/>
    <x v="5"/>
    <n v="0"/>
    <n v="0"/>
    <n v="1.3"/>
    <n v="0.96599999999999997"/>
    <n v="0.99199999999999999"/>
    <n v="4.7"/>
    <n v="0.64900000000000002"/>
    <n v="1"/>
    <x v="6"/>
    <x v="3"/>
    <s v="Wales"/>
    <s v="Met"/>
    <s v="Met"/>
    <s v="Met"/>
    <s v="Met"/>
    <s v="Met"/>
  </r>
  <r>
    <s v="OPS-101177"/>
    <x v="42"/>
    <s v="Scotland"/>
    <s v="Workplace Services"/>
    <n v="182"/>
    <n v="27"/>
    <n v="209"/>
    <n v="45"/>
    <x v="157"/>
    <n v="0"/>
    <n v="0"/>
    <n v="8"/>
    <n v="0.6"/>
    <n v="0.96799999999999997"/>
    <n v="2.5"/>
    <n v="0.81299999999999994"/>
    <n v="0.215"/>
    <x v="0"/>
    <x v="0"/>
    <s v="North"/>
    <s v="Below Target"/>
    <s v="Below Target"/>
    <s v="Met"/>
    <s v="Below Target"/>
    <s v="Below Target"/>
  </r>
  <r>
    <s v="OPS-101178"/>
    <x v="42"/>
    <s v="Scotland"/>
    <s v="Facilities Response"/>
    <n v="0"/>
    <n v="59"/>
    <n v="59"/>
    <n v="54"/>
    <x v="46"/>
    <n v="0"/>
    <n v="0"/>
    <n v="1.8"/>
    <n v="0.99199999999999999"/>
    <n v="0.996"/>
    <n v="4"/>
    <n v="0.66500000000000004"/>
    <n v="0.91500000000000004"/>
    <x v="0"/>
    <x v="1"/>
    <s v="North"/>
    <s v="Below Target"/>
    <s v="Met"/>
    <s v="Met"/>
    <s v="Met"/>
    <s v="Met"/>
  </r>
  <r>
    <s v="OPS-101179"/>
    <x v="42"/>
    <s v="Scotland"/>
    <s v="Estates Support"/>
    <n v="318"/>
    <n v="60"/>
    <n v="378"/>
    <n v="40"/>
    <x v="356"/>
    <n v="0"/>
    <n v="0"/>
    <n v="8"/>
    <n v="0.6"/>
    <n v="0.995"/>
    <n v="2.5"/>
    <n v="0.7"/>
    <n v="0.106"/>
    <x v="0"/>
    <x v="2"/>
    <s v="North"/>
    <s v="Below Target"/>
    <s v="Below Target"/>
    <s v="Met"/>
    <s v="Below Target"/>
    <s v="Below Target"/>
  </r>
  <r>
    <s v="OPS-101180"/>
    <x v="42"/>
    <s v="Scotland"/>
    <s v="Workplace Projects"/>
    <n v="0"/>
    <n v="27"/>
    <n v="27"/>
    <n v="27"/>
    <x v="5"/>
    <n v="0"/>
    <n v="0"/>
    <n v="1"/>
    <n v="0.99299999999999999"/>
    <n v="0.97699999999999998"/>
    <n v="4.7"/>
    <n v="0.69499999999999995"/>
    <n v="1"/>
    <x v="0"/>
    <x v="3"/>
    <s v="North"/>
    <s v="Met"/>
    <s v="Met"/>
    <s v="Met"/>
    <s v="Met"/>
    <s v="Met"/>
  </r>
  <r>
    <s v="OPS-101181"/>
    <x v="42"/>
    <s v="North East"/>
    <s v="Workplace Services"/>
    <n v="21"/>
    <n v="60"/>
    <n v="81"/>
    <n v="46"/>
    <x v="39"/>
    <n v="0"/>
    <n v="0"/>
    <n v="3.7"/>
    <n v="0.77900000000000003"/>
    <n v="0.98299999999999998"/>
    <n v="3.4"/>
    <n v="0.79400000000000004"/>
    <n v="0.56799999999999995"/>
    <x v="1"/>
    <x v="0"/>
    <s v="North"/>
    <s v="Below Target"/>
    <s v="Below Target"/>
    <s v="Met"/>
    <s v="Below Target"/>
    <s v="Below Target"/>
  </r>
  <r>
    <s v="OPS-101182"/>
    <x v="42"/>
    <s v="North East"/>
    <s v="Facilities Response"/>
    <n v="0"/>
    <n v="53"/>
    <n v="53"/>
    <n v="52"/>
    <x v="3"/>
    <n v="0"/>
    <n v="0"/>
    <n v="1.8"/>
    <n v="0.96199999999999997"/>
    <n v="0.97799999999999998"/>
    <n v="4.3"/>
    <n v="0.626"/>
    <n v="0.98099999999999998"/>
    <x v="1"/>
    <x v="1"/>
    <s v="North"/>
    <s v="Met"/>
    <s v="Met"/>
    <s v="Met"/>
    <s v="Met"/>
    <s v="Met"/>
  </r>
  <r>
    <s v="OPS-101183"/>
    <x v="42"/>
    <s v="North East"/>
    <s v="Estates Support"/>
    <n v="794"/>
    <n v="31"/>
    <n v="825"/>
    <n v="21"/>
    <x v="424"/>
    <n v="0"/>
    <n v="0"/>
    <n v="8"/>
    <n v="0.6"/>
    <n v="1"/>
    <n v="2.5"/>
    <n v="0.755"/>
    <n v="2.5000000000000001E-2"/>
    <x v="1"/>
    <x v="2"/>
    <s v="North"/>
    <s v="Below Target"/>
    <s v="Below Target"/>
    <s v="Met"/>
    <s v="Below Target"/>
    <s v="Below Target"/>
  </r>
  <r>
    <s v="OPS-101184"/>
    <x v="42"/>
    <s v="North East"/>
    <s v="Workplace Projects"/>
    <n v="37"/>
    <n v="30"/>
    <n v="67"/>
    <n v="25"/>
    <x v="425"/>
    <n v="0"/>
    <n v="0"/>
    <n v="4.0999999999999996"/>
    <n v="0.68700000000000006"/>
    <n v="0.96299999999999997"/>
    <n v="3"/>
    <n v="0.81100000000000005"/>
    <n v="0.373"/>
    <x v="1"/>
    <x v="3"/>
    <s v="North"/>
    <s v="Below Target"/>
    <s v="Below Target"/>
    <s v="Met"/>
    <s v="Below Target"/>
    <s v="Below Target"/>
  </r>
  <r>
    <s v="OPS-101185"/>
    <x v="42"/>
    <s v="North West"/>
    <s v="Workplace Services"/>
    <n v="317"/>
    <n v="46"/>
    <n v="363"/>
    <n v="28"/>
    <x v="426"/>
    <n v="1"/>
    <n v="0"/>
    <n v="8"/>
    <n v="0.6"/>
    <n v="0.97399999999999998"/>
    <n v="2.5"/>
    <n v="0.76200000000000001"/>
    <n v="7.6999999999999999E-2"/>
    <x v="2"/>
    <x v="0"/>
    <s v="North"/>
    <s v="Below Target"/>
    <s v="Below Target"/>
    <s v="Met"/>
    <s v="Below Target"/>
    <s v="Below Target"/>
  </r>
  <r>
    <s v="OPS-101186"/>
    <x v="42"/>
    <s v="North West"/>
    <s v="Facilities Response"/>
    <n v="828"/>
    <n v="29"/>
    <n v="857"/>
    <n v="21"/>
    <x v="427"/>
    <n v="0"/>
    <n v="0"/>
    <n v="8"/>
    <n v="0.6"/>
    <n v="0.97899999999999998"/>
    <n v="2.5"/>
    <n v="0.65500000000000003"/>
    <n v="2.5000000000000001E-2"/>
    <x v="2"/>
    <x v="1"/>
    <s v="North"/>
    <s v="Below Target"/>
    <s v="Below Target"/>
    <s v="Met"/>
    <s v="Below Target"/>
    <s v="Below Target"/>
  </r>
  <r>
    <s v="OPS-101187"/>
    <x v="42"/>
    <s v="North West"/>
    <s v="Estates Support"/>
    <n v="991"/>
    <n v="27"/>
    <n v="1018"/>
    <n v="20"/>
    <x v="428"/>
    <n v="0"/>
    <n v="0"/>
    <n v="8"/>
    <n v="0.6"/>
    <n v="0.98199999999999998"/>
    <n v="2.5"/>
    <n v="0.67200000000000004"/>
    <n v="0.02"/>
    <x v="2"/>
    <x v="2"/>
    <s v="North"/>
    <s v="Below Target"/>
    <s v="Below Target"/>
    <s v="Met"/>
    <s v="Below Target"/>
    <s v="Below Target"/>
  </r>
  <r>
    <s v="OPS-101188"/>
    <x v="42"/>
    <s v="North West"/>
    <s v="Workplace Projects"/>
    <n v="0"/>
    <n v="33"/>
    <n v="33"/>
    <n v="33"/>
    <x v="5"/>
    <n v="0"/>
    <n v="0"/>
    <n v="2"/>
    <n v="0.89600000000000002"/>
    <n v="0.98"/>
    <n v="4.4000000000000004"/>
    <n v="0.68200000000000005"/>
    <n v="1"/>
    <x v="2"/>
    <x v="3"/>
    <s v="North"/>
    <s v="Met"/>
    <s v="Below Target"/>
    <s v="Met"/>
    <s v="Met"/>
    <s v="Met"/>
  </r>
  <r>
    <s v="OPS-101189"/>
    <x v="42"/>
    <s v="Midlands"/>
    <s v="Workplace Services"/>
    <n v="0"/>
    <n v="26"/>
    <n v="26"/>
    <n v="26"/>
    <x v="5"/>
    <n v="0"/>
    <n v="0"/>
    <n v="1.4"/>
    <n v="0.95"/>
    <n v="0.98299999999999998"/>
    <n v="4.7"/>
    <n v="0.78400000000000003"/>
    <n v="1"/>
    <x v="3"/>
    <x v="0"/>
    <s v="Central"/>
    <s v="Met"/>
    <s v="Met"/>
    <s v="Met"/>
    <s v="Met"/>
    <s v="Met"/>
  </r>
  <r>
    <s v="OPS-101190"/>
    <x v="42"/>
    <s v="Midlands"/>
    <s v="Facilities Response"/>
    <n v="457"/>
    <n v="60"/>
    <n v="517"/>
    <n v="35"/>
    <x v="311"/>
    <n v="0"/>
    <n v="0"/>
    <n v="8"/>
    <n v="0.6"/>
    <n v="0.98599999999999999"/>
    <n v="2.5"/>
    <n v="0.70399999999999996"/>
    <n v="6.8000000000000005E-2"/>
    <x v="3"/>
    <x v="1"/>
    <s v="Central"/>
    <s v="Below Target"/>
    <s v="Below Target"/>
    <s v="Met"/>
    <s v="Below Target"/>
    <s v="Below Target"/>
  </r>
  <r>
    <s v="OPS-101191"/>
    <x v="42"/>
    <s v="Midlands"/>
    <s v="Estates Support"/>
    <n v="188"/>
    <n v="58"/>
    <n v="246"/>
    <n v="37"/>
    <x v="266"/>
    <n v="0"/>
    <n v="0"/>
    <n v="8"/>
    <n v="0.6"/>
    <n v="0.98199999999999998"/>
    <n v="2.5"/>
    <n v="0.72899999999999998"/>
    <n v="0.15"/>
    <x v="3"/>
    <x v="2"/>
    <s v="Central"/>
    <s v="Below Target"/>
    <s v="Below Target"/>
    <s v="Met"/>
    <s v="Below Target"/>
    <s v="Below Target"/>
  </r>
  <r>
    <s v="OPS-101192"/>
    <x v="42"/>
    <s v="Midlands"/>
    <s v="Workplace Projects"/>
    <n v="0"/>
    <n v="35"/>
    <n v="35"/>
    <n v="35"/>
    <x v="5"/>
    <n v="0"/>
    <n v="0"/>
    <n v="1.8"/>
    <n v="0.94699999999999995"/>
    <n v="0.95"/>
    <n v="4.4000000000000004"/>
    <n v="0.747"/>
    <n v="1"/>
    <x v="3"/>
    <x v="3"/>
    <s v="Central"/>
    <s v="Met"/>
    <s v="Met"/>
    <s v="Met"/>
    <s v="Met"/>
    <s v="Met"/>
  </r>
  <r>
    <s v="OPS-101193"/>
    <x v="42"/>
    <s v="South West"/>
    <s v="Workplace Services"/>
    <n v="625"/>
    <n v="33"/>
    <n v="658"/>
    <n v="31"/>
    <x v="429"/>
    <n v="0"/>
    <n v="0"/>
    <n v="8"/>
    <n v="0.6"/>
    <n v="0.99299999999999999"/>
    <n v="2.5"/>
    <n v="0.78400000000000003"/>
    <n v="4.7E-2"/>
    <x v="4"/>
    <x v="0"/>
    <s v="South"/>
    <s v="Below Target"/>
    <s v="Below Target"/>
    <s v="Met"/>
    <s v="Below Target"/>
    <s v="Below Target"/>
  </r>
  <r>
    <s v="OPS-101194"/>
    <x v="42"/>
    <s v="South West"/>
    <s v="Facilities Response"/>
    <n v="0"/>
    <n v="43"/>
    <n v="43"/>
    <n v="43"/>
    <x v="5"/>
    <n v="0"/>
    <n v="0"/>
    <n v="1.3"/>
    <n v="0.96599999999999997"/>
    <n v="1"/>
    <n v="4.9000000000000004"/>
    <n v="0.70799999999999996"/>
    <n v="1"/>
    <x v="4"/>
    <x v="1"/>
    <s v="South"/>
    <s v="Met"/>
    <s v="Met"/>
    <s v="Met"/>
    <s v="Met"/>
    <s v="Met"/>
  </r>
  <r>
    <s v="OPS-101195"/>
    <x v="42"/>
    <s v="South West"/>
    <s v="Estates Support"/>
    <n v="0"/>
    <n v="33"/>
    <n v="33"/>
    <n v="33"/>
    <x v="5"/>
    <n v="0"/>
    <n v="0"/>
    <n v="1.7"/>
    <n v="0.93799999999999994"/>
    <n v="0.97799999999999998"/>
    <n v="4.4000000000000004"/>
    <n v="0.80100000000000005"/>
    <n v="1"/>
    <x v="4"/>
    <x v="2"/>
    <s v="South"/>
    <s v="Met"/>
    <s v="Met"/>
    <s v="Met"/>
    <s v="Met"/>
    <s v="Met"/>
  </r>
  <r>
    <s v="OPS-101196"/>
    <x v="42"/>
    <s v="South West"/>
    <s v="Workplace Projects"/>
    <n v="0"/>
    <n v="22"/>
    <n v="22"/>
    <n v="22"/>
    <x v="5"/>
    <n v="0"/>
    <n v="0"/>
    <n v="1.6"/>
    <n v="0.97"/>
    <n v="0.96799999999999997"/>
    <n v="4.8"/>
    <n v="0.75"/>
    <n v="1"/>
    <x v="4"/>
    <x v="3"/>
    <s v="South"/>
    <s v="Met"/>
    <s v="Met"/>
    <s v="Met"/>
    <s v="Met"/>
    <s v="Met"/>
  </r>
  <r>
    <s v="OPS-101197"/>
    <x v="42"/>
    <s v="South East"/>
    <s v="Workplace Services"/>
    <n v="0"/>
    <n v="52"/>
    <n v="52"/>
    <n v="52"/>
    <x v="5"/>
    <n v="0"/>
    <n v="0"/>
    <n v="1.4"/>
    <n v="1"/>
    <n v="1"/>
    <n v="4.5999999999999996"/>
    <n v="0.82"/>
    <n v="1"/>
    <x v="5"/>
    <x v="0"/>
    <s v="South"/>
    <s v="Met"/>
    <s v="Met"/>
    <s v="Met"/>
    <s v="Met"/>
    <s v="Met"/>
  </r>
  <r>
    <s v="OPS-101198"/>
    <x v="42"/>
    <s v="South East"/>
    <s v="Facilities Response"/>
    <n v="1140"/>
    <n v="56"/>
    <n v="1196"/>
    <n v="25"/>
    <x v="430"/>
    <n v="0"/>
    <n v="0"/>
    <n v="8"/>
    <n v="0.6"/>
    <n v="0.98599999999999999"/>
    <n v="2.5"/>
    <n v="0.82499999999999996"/>
    <n v="2.1000000000000001E-2"/>
    <x v="5"/>
    <x v="1"/>
    <s v="South"/>
    <s v="Below Target"/>
    <s v="Below Target"/>
    <s v="Met"/>
    <s v="Below Target"/>
    <s v="Below Target"/>
  </r>
  <r>
    <s v="OPS-101199"/>
    <x v="42"/>
    <s v="South East"/>
    <s v="Estates Support"/>
    <n v="0"/>
    <n v="36"/>
    <n v="36"/>
    <n v="36"/>
    <x v="5"/>
    <n v="0"/>
    <n v="0"/>
    <n v="1.5"/>
    <n v="0.997"/>
    <n v="0.97699999999999998"/>
    <n v="4.7"/>
    <n v="0.75900000000000001"/>
    <n v="1"/>
    <x v="5"/>
    <x v="2"/>
    <s v="South"/>
    <s v="Met"/>
    <s v="Met"/>
    <s v="Met"/>
    <s v="Met"/>
    <s v="Met"/>
  </r>
  <r>
    <s v="OPS-101200"/>
    <x v="42"/>
    <s v="South East"/>
    <s v="Workplace Projects"/>
    <n v="381"/>
    <n v="31"/>
    <n v="412"/>
    <n v="31"/>
    <x v="376"/>
    <n v="0"/>
    <n v="0"/>
    <n v="8"/>
    <n v="0.6"/>
    <n v="0.99399999999999999"/>
    <n v="2.5"/>
    <n v="0.751"/>
    <n v="7.4999999999999997E-2"/>
    <x v="5"/>
    <x v="3"/>
    <s v="South"/>
    <s v="Below Target"/>
    <s v="Below Target"/>
    <s v="Met"/>
    <s v="Below Target"/>
    <s v="Below Target"/>
  </r>
  <r>
    <s v="OPS-101201"/>
    <x v="42"/>
    <s v="Wales"/>
    <s v="Workplace Services"/>
    <n v="598"/>
    <n v="40"/>
    <n v="638"/>
    <n v="30"/>
    <x v="431"/>
    <n v="0"/>
    <n v="0"/>
    <n v="8"/>
    <n v="0.6"/>
    <n v="0.995"/>
    <n v="2.5"/>
    <n v="0.65700000000000003"/>
    <n v="4.7E-2"/>
    <x v="6"/>
    <x v="0"/>
    <s v="Wales"/>
    <s v="Below Target"/>
    <s v="Below Target"/>
    <s v="Met"/>
    <s v="Below Target"/>
    <s v="Below Target"/>
  </r>
  <r>
    <s v="OPS-101202"/>
    <x v="42"/>
    <s v="Wales"/>
    <s v="Facilities Response"/>
    <n v="643"/>
    <n v="49"/>
    <n v="692"/>
    <n v="22"/>
    <x v="432"/>
    <n v="0"/>
    <n v="0"/>
    <n v="8"/>
    <n v="0.6"/>
    <n v="0.96799999999999997"/>
    <n v="2.5"/>
    <n v="0.755"/>
    <n v="3.2000000000000001E-2"/>
    <x v="6"/>
    <x v="1"/>
    <s v="Wales"/>
    <s v="Below Target"/>
    <s v="Below Target"/>
    <s v="Met"/>
    <s v="Below Target"/>
    <s v="Below Target"/>
  </r>
  <r>
    <s v="OPS-101203"/>
    <x v="42"/>
    <s v="Wales"/>
    <s v="Estates Support"/>
    <n v="442"/>
    <n v="40"/>
    <n v="482"/>
    <n v="27"/>
    <x v="433"/>
    <n v="0"/>
    <n v="0"/>
    <n v="8"/>
    <n v="0.6"/>
    <n v="1"/>
    <n v="2.5"/>
    <n v="0.74"/>
    <n v="5.6000000000000001E-2"/>
    <x v="6"/>
    <x v="2"/>
    <s v="Wales"/>
    <s v="Below Target"/>
    <s v="Below Target"/>
    <s v="Met"/>
    <s v="Below Target"/>
    <s v="Below Target"/>
  </r>
  <r>
    <s v="OPS-101204"/>
    <x v="42"/>
    <s v="Wales"/>
    <s v="Workplace Projects"/>
    <n v="0"/>
    <n v="31"/>
    <n v="31"/>
    <n v="31"/>
    <x v="5"/>
    <n v="0"/>
    <n v="0"/>
    <n v="1.4"/>
    <n v="0.95499999999999996"/>
    <n v="0.97199999999999998"/>
    <n v="4.7"/>
    <n v="0.64900000000000002"/>
    <n v="1"/>
    <x v="6"/>
    <x v="3"/>
    <s v="Wales"/>
    <s v="Met"/>
    <s v="Met"/>
    <s v="Met"/>
    <s v="Met"/>
    <s v="Met"/>
  </r>
  <r>
    <s v="OPS-101205"/>
    <x v="43"/>
    <s v="Scotland"/>
    <s v="Workplace Services"/>
    <n v="164"/>
    <n v="38"/>
    <n v="202"/>
    <n v="40"/>
    <x v="434"/>
    <n v="0"/>
    <n v="0"/>
    <n v="8"/>
    <n v="0.6"/>
    <n v="0.96899999999999997"/>
    <n v="2.5"/>
    <n v="0.81299999999999994"/>
    <n v="0.19800000000000001"/>
    <x v="0"/>
    <x v="0"/>
    <s v="North"/>
    <s v="Below Target"/>
    <s v="Below Target"/>
    <s v="Met"/>
    <s v="Below Target"/>
    <s v="Below Target"/>
  </r>
  <r>
    <s v="OPS-101206"/>
    <x v="43"/>
    <s v="Scotland"/>
    <s v="Facilities Response"/>
    <n v="5"/>
    <n v="52"/>
    <n v="57"/>
    <n v="48"/>
    <x v="48"/>
    <n v="0"/>
    <n v="0"/>
    <n v="2.1"/>
    <n v="0.91500000000000004"/>
    <n v="0.95"/>
    <n v="4.2"/>
    <n v="0.66500000000000004"/>
    <n v="0.84199999999999997"/>
    <x v="0"/>
    <x v="1"/>
    <s v="North"/>
    <s v="Below Target"/>
    <s v="Below Target"/>
    <s v="Met"/>
    <s v="Met"/>
    <s v="Met"/>
  </r>
  <r>
    <s v="OPS-101207"/>
    <x v="43"/>
    <s v="Scotland"/>
    <s v="Estates Support"/>
    <n v="338"/>
    <n v="35"/>
    <n v="373"/>
    <n v="35"/>
    <x v="356"/>
    <n v="0"/>
    <n v="0"/>
    <n v="8"/>
    <n v="0.6"/>
    <n v="0.98699999999999999"/>
    <n v="2.5"/>
    <n v="0.7"/>
    <n v="9.4E-2"/>
    <x v="0"/>
    <x v="2"/>
    <s v="North"/>
    <s v="Below Target"/>
    <s v="Below Target"/>
    <s v="Met"/>
    <s v="Below Target"/>
    <s v="Below Target"/>
  </r>
  <r>
    <s v="OPS-101208"/>
    <x v="43"/>
    <s v="Scotland"/>
    <s v="Workplace Projects"/>
    <n v="0"/>
    <n v="40"/>
    <n v="40"/>
    <n v="35"/>
    <x v="46"/>
    <n v="0"/>
    <n v="0"/>
    <n v="2.1"/>
    <n v="0.90700000000000003"/>
    <n v="0.995"/>
    <n v="4.4000000000000004"/>
    <n v="0.69499999999999995"/>
    <n v="0.875"/>
    <x v="0"/>
    <x v="3"/>
    <s v="North"/>
    <s v="Below Target"/>
    <s v="Below Target"/>
    <s v="Met"/>
    <s v="Met"/>
    <s v="Met"/>
  </r>
  <r>
    <s v="OPS-101209"/>
    <x v="43"/>
    <s v="North East"/>
    <s v="Workplace Services"/>
    <n v="35"/>
    <n v="38"/>
    <n v="73"/>
    <n v="41"/>
    <x v="9"/>
    <n v="0"/>
    <n v="0"/>
    <n v="4.5"/>
    <n v="0.77900000000000003"/>
    <n v="0.997"/>
    <n v="3.3"/>
    <n v="0.79400000000000004"/>
    <n v="0.56200000000000006"/>
    <x v="1"/>
    <x v="0"/>
    <s v="North"/>
    <s v="Below Target"/>
    <s v="Below Target"/>
    <s v="Met"/>
    <s v="Below Target"/>
    <s v="Below Target"/>
  </r>
  <r>
    <s v="OPS-101210"/>
    <x v="43"/>
    <s v="North East"/>
    <s v="Facilities Response"/>
    <n v="1"/>
    <n v="54"/>
    <n v="55"/>
    <n v="43"/>
    <x v="14"/>
    <n v="0"/>
    <n v="0"/>
    <n v="2"/>
    <n v="0.93700000000000006"/>
    <n v="0.94099999999999995"/>
    <n v="4"/>
    <n v="0.626"/>
    <n v="0.78200000000000003"/>
    <x v="1"/>
    <x v="1"/>
    <s v="North"/>
    <s v="Below Target"/>
    <s v="Met"/>
    <s v="Below Target"/>
    <s v="Met"/>
    <s v="Below Target"/>
  </r>
  <r>
    <s v="OPS-101211"/>
    <x v="43"/>
    <s v="North East"/>
    <s v="Estates Support"/>
    <n v="804"/>
    <n v="47"/>
    <n v="851"/>
    <n v="24"/>
    <x v="435"/>
    <n v="1"/>
    <n v="0"/>
    <n v="8"/>
    <n v="0.6"/>
    <n v="0.99"/>
    <n v="2.5"/>
    <n v="0.755"/>
    <n v="2.8000000000000001E-2"/>
    <x v="1"/>
    <x v="2"/>
    <s v="North"/>
    <s v="Below Target"/>
    <s v="Below Target"/>
    <s v="Met"/>
    <s v="Below Target"/>
    <s v="Below Target"/>
  </r>
  <r>
    <s v="OPS-101212"/>
    <x v="43"/>
    <s v="North East"/>
    <s v="Workplace Projects"/>
    <n v="42"/>
    <n v="35"/>
    <n v="77"/>
    <n v="24"/>
    <x v="120"/>
    <n v="0"/>
    <n v="0"/>
    <n v="6.2"/>
    <n v="0.65600000000000003"/>
    <n v="1"/>
    <n v="2.5"/>
    <n v="0.81100000000000005"/>
    <n v="0.312"/>
    <x v="1"/>
    <x v="3"/>
    <s v="North"/>
    <s v="Below Target"/>
    <s v="Below Target"/>
    <s v="Met"/>
    <s v="Below Target"/>
    <s v="Below Target"/>
  </r>
  <r>
    <s v="OPS-101213"/>
    <x v="43"/>
    <s v="North West"/>
    <s v="Workplace Services"/>
    <n v="335"/>
    <n v="43"/>
    <n v="378"/>
    <n v="29"/>
    <x v="436"/>
    <n v="1"/>
    <n v="0"/>
    <n v="8"/>
    <n v="0.6"/>
    <n v="1"/>
    <n v="2.5"/>
    <n v="0.76200000000000001"/>
    <n v="7.6999999999999999E-2"/>
    <x v="2"/>
    <x v="0"/>
    <s v="North"/>
    <s v="Below Target"/>
    <s v="Below Target"/>
    <s v="Met"/>
    <s v="Below Target"/>
    <s v="Below Target"/>
  </r>
  <r>
    <s v="OPS-101214"/>
    <x v="43"/>
    <s v="North West"/>
    <s v="Facilities Response"/>
    <n v="836"/>
    <n v="32"/>
    <n v="868"/>
    <n v="18"/>
    <x v="437"/>
    <n v="3"/>
    <n v="0"/>
    <n v="8"/>
    <n v="0.6"/>
    <n v="0.95699999999999996"/>
    <n v="2.5"/>
    <n v="0.65500000000000003"/>
    <n v="2.1000000000000001E-2"/>
    <x v="2"/>
    <x v="1"/>
    <s v="North"/>
    <s v="Below Target"/>
    <s v="Below Target"/>
    <s v="Met"/>
    <s v="Below Target"/>
    <s v="Below Target"/>
  </r>
  <r>
    <s v="OPS-101215"/>
    <x v="43"/>
    <s v="North West"/>
    <s v="Estates Support"/>
    <n v="998"/>
    <n v="32"/>
    <n v="1030"/>
    <n v="22"/>
    <x v="438"/>
    <n v="0"/>
    <n v="0"/>
    <n v="8"/>
    <n v="0.6"/>
    <n v="0.97199999999999998"/>
    <n v="2.5"/>
    <n v="0.67200000000000004"/>
    <n v="2.1000000000000001E-2"/>
    <x v="2"/>
    <x v="2"/>
    <s v="North"/>
    <s v="Below Target"/>
    <s v="Below Target"/>
    <s v="Met"/>
    <s v="Below Target"/>
    <s v="Below Target"/>
  </r>
  <r>
    <s v="OPS-101216"/>
    <x v="43"/>
    <s v="North West"/>
    <s v="Workplace Projects"/>
    <n v="0"/>
    <n v="23"/>
    <n v="23"/>
    <n v="23"/>
    <x v="5"/>
    <n v="0"/>
    <n v="0"/>
    <n v="0.9"/>
    <n v="0.98"/>
    <n v="1"/>
    <n v="4.3"/>
    <n v="0.68200000000000005"/>
    <n v="1"/>
    <x v="2"/>
    <x v="3"/>
    <s v="North"/>
    <s v="Met"/>
    <s v="Met"/>
    <s v="Met"/>
    <s v="Met"/>
    <s v="Met"/>
  </r>
  <r>
    <s v="OPS-101217"/>
    <x v="43"/>
    <s v="Midlands"/>
    <s v="Workplace Services"/>
    <n v="0"/>
    <n v="40"/>
    <n v="40"/>
    <n v="40"/>
    <x v="5"/>
    <n v="0"/>
    <n v="0"/>
    <n v="1.9"/>
    <n v="0.996"/>
    <n v="0.97199999999999998"/>
    <n v="4.7"/>
    <n v="0.78400000000000003"/>
    <n v="1"/>
    <x v="3"/>
    <x v="0"/>
    <s v="Central"/>
    <s v="Met"/>
    <s v="Met"/>
    <s v="Met"/>
    <s v="Met"/>
    <s v="Met"/>
  </r>
  <r>
    <s v="OPS-101218"/>
    <x v="43"/>
    <s v="Midlands"/>
    <s v="Facilities Response"/>
    <n v="482"/>
    <n v="41"/>
    <n v="523"/>
    <n v="34"/>
    <x v="439"/>
    <n v="0"/>
    <n v="0"/>
    <n v="8"/>
    <n v="0.6"/>
    <n v="0.97499999999999998"/>
    <n v="2.5"/>
    <n v="0.70399999999999996"/>
    <n v="6.5000000000000002E-2"/>
    <x v="3"/>
    <x v="1"/>
    <s v="Central"/>
    <s v="Below Target"/>
    <s v="Below Target"/>
    <s v="Met"/>
    <s v="Below Target"/>
    <s v="Below Target"/>
  </r>
  <r>
    <s v="OPS-101219"/>
    <x v="43"/>
    <s v="Midlands"/>
    <s v="Estates Support"/>
    <n v="209"/>
    <n v="49"/>
    <n v="258"/>
    <n v="30"/>
    <x v="132"/>
    <n v="0"/>
    <n v="0"/>
    <n v="8"/>
    <n v="0.6"/>
    <n v="0.97099999999999997"/>
    <n v="2.5"/>
    <n v="0.72899999999999998"/>
    <n v="0.11600000000000001"/>
    <x v="3"/>
    <x v="2"/>
    <s v="Central"/>
    <s v="Below Target"/>
    <s v="Below Target"/>
    <s v="Met"/>
    <s v="Below Target"/>
    <s v="Below Target"/>
  </r>
  <r>
    <s v="OPS-101220"/>
    <x v="43"/>
    <s v="Midlands"/>
    <s v="Workplace Projects"/>
    <n v="0"/>
    <n v="22"/>
    <n v="22"/>
    <n v="22"/>
    <x v="5"/>
    <n v="0"/>
    <n v="0"/>
    <n v="1.2"/>
    <n v="0.98699999999999999"/>
    <n v="0.96"/>
    <n v="4.3"/>
    <n v="0.747"/>
    <n v="1"/>
    <x v="3"/>
    <x v="3"/>
    <s v="Central"/>
    <s v="Met"/>
    <s v="Met"/>
    <s v="Met"/>
    <s v="Met"/>
    <s v="Met"/>
  </r>
  <r>
    <s v="OPS-101221"/>
    <x v="43"/>
    <s v="South West"/>
    <s v="Workplace Services"/>
    <n v="627"/>
    <n v="32"/>
    <n v="659"/>
    <n v="26"/>
    <x v="440"/>
    <n v="0"/>
    <n v="0"/>
    <n v="8"/>
    <n v="0.6"/>
    <n v="0.97799999999999998"/>
    <n v="2.5"/>
    <n v="0.78400000000000003"/>
    <n v="3.9E-2"/>
    <x v="4"/>
    <x v="0"/>
    <s v="South"/>
    <s v="Below Target"/>
    <s v="Below Target"/>
    <s v="Met"/>
    <s v="Below Target"/>
    <s v="Below Target"/>
  </r>
  <r>
    <s v="OPS-101222"/>
    <x v="43"/>
    <s v="South West"/>
    <s v="Facilities Response"/>
    <n v="0"/>
    <n v="39"/>
    <n v="39"/>
    <n v="39"/>
    <x v="5"/>
    <n v="0"/>
    <n v="0"/>
    <n v="1.7"/>
    <n v="0.96199999999999997"/>
    <n v="1"/>
    <n v="4.8"/>
    <n v="0.70799999999999996"/>
    <n v="1"/>
    <x v="4"/>
    <x v="1"/>
    <s v="South"/>
    <s v="Met"/>
    <s v="Met"/>
    <s v="Met"/>
    <s v="Met"/>
    <s v="Met"/>
  </r>
  <r>
    <s v="OPS-101223"/>
    <x v="43"/>
    <s v="South West"/>
    <s v="Estates Support"/>
    <n v="0"/>
    <n v="45"/>
    <n v="45"/>
    <n v="45"/>
    <x v="5"/>
    <n v="0"/>
    <n v="0"/>
    <n v="1.5"/>
    <n v="0.96699999999999997"/>
    <n v="0.995"/>
    <n v="4.7"/>
    <n v="0.80100000000000005"/>
    <n v="1"/>
    <x v="4"/>
    <x v="2"/>
    <s v="South"/>
    <s v="Met"/>
    <s v="Met"/>
    <s v="Met"/>
    <s v="Met"/>
    <s v="Met"/>
  </r>
  <r>
    <s v="OPS-101224"/>
    <x v="43"/>
    <s v="South West"/>
    <s v="Workplace Projects"/>
    <n v="0"/>
    <n v="35"/>
    <n v="35"/>
    <n v="35"/>
    <x v="5"/>
    <n v="0"/>
    <n v="0"/>
    <n v="0.6"/>
    <n v="0.97399999999999998"/>
    <n v="0.996"/>
    <n v="4.3"/>
    <n v="0.75"/>
    <n v="1"/>
    <x v="4"/>
    <x v="3"/>
    <s v="South"/>
    <s v="Met"/>
    <s v="Met"/>
    <s v="Met"/>
    <s v="Met"/>
    <s v="Met"/>
  </r>
  <r>
    <s v="OPS-101225"/>
    <x v="43"/>
    <s v="South East"/>
    <s v="Workplace Services"/>
    <n v="0"/>
    <n v="54"/>
    <n v="54"/>
    <n v="43"/>
    <x v="18"/>
    <n v="1"/>
    <n v="0"/>
    <n v="2.2999999999999998"/>
    <n v="0.90100000000000002"/>
    <n v="0.97799999999999998"/>
    <n v="4.0999999999999996"/>
    <n v="0.82"/>
    <n v="0.79600000000000004"/>
    <x v="5"/>
    <x v="0"/>
    <s v="South"/>
    <s v="Below Target"/>
    <s v="Below Target"/>
    <s v="Met"/>
    <s v="Met"/>
    <s v="Below Target"/>
  </r>
  <r>
    <s v="OPS-101226"/>
    <x v="43"/>
    <s v="South East"/>
    <s v="Facilities Response"/>
    <n v="1171"/>
    <n v="50"/>
    <n v="1221"/>
    <n v="22"/>
    <x v="441"/>
    <n v="0"/>
    <n v="0"/>
    <n v="8"/>
    <n v="0.6"/>
    <n v="0.98799999999999999"/>
    <n v="2.5"/>
    <n v="0.82499999999999996"/>
    <n v="1.7999999999999999E-2"/>
    <x v="5"/>
    <x v="1"/>
    <s v="South"/>
    <s v="Below Target"/>
    <s v="Below Target"/>
    <s v="Met"/>
    <s v="Below Target"/>
    <s v="Below Target"/>
  </r>
  <r>
    <s v="OPS-101227"/>
    <x v="43"/>
    <s v="South East"/>
    <s v="Estates Support"/>
    <n v="0"/>
    <n v="47"/>
    <n v="47"/>
    <n v="47"/>
    <x v="5"/>
    <n v="0"/>
    <n v="0"/>
    <n v="1.4"/>
    <n v="0.997"/>
    <n v="0.96099999999999997"/>
    <n v="4.7"/>
    <n v="0.75900000000000001"/>
    <n v="1"/>
    <x v="5"/>
    <x v="2"/>
    <s v="South"/>
    <s v="Met"/>
    <s v="Met"/>
    <s v="Met"/>
    <s v="Met"/>
    <s v="Met"/>
  </r>
  <r>
    <s v="OPS-101228"/>
    <x v="43"/>
    <s v="South East"/>
    <s v="Workplace Projects"/>
    <n v="381"/>
    <n v="35"/>
    <n v="416"/>
    <n v="26"/>
    <x v="350"/>
    <n v="0"/>
    <n v="0"/>
    <n v="8"/>
    <n v="0.6"/>
    <n v="0.97299999999999998"/>
    <n v="2.5"/>
    <n v="0.751"/>
    <n v="6.2E-2"/>
    <x v="5"/>
    <x v="3"/>
    <s v="South"/>
    <s v="Below Target"/>
    <s v="Below Target"/>
    <s v="Met"/>
    <s v="Below Target"/>
    <s v="Below Target"/>
  </r>
  <r>
    <s v="OPS-101229"/>
    <x v="43"/>
    <s v="Wales"/>
    <s v="Workplace Services"/>
    <n v="608"/>
    <n v="39"/>
    <n v="647"/>
    <n v="27"/>
    <x v="295"/>
    <n v="1"/>
    <n v="0"/>
    <n v="8"/>
    <n v="0.6"/>
    <n v="0.93100000000000005"/>
    <n v="2.5"/>
    <n v="0.65700000000000003"/>
    <n v="4.2000000000000003E-2"/>
    <x v="6"/>
    <x v="0"/>
    <s v="Wales"/>
    <s v="Below Target"/>
    <s v="Below Target"/>
    <s v="Below Target"/>
    <s v="Below Target"/>
    <s v="Below Target"/>
  </r>
  <r>
    <s v="OPS-101230"/>
    <x v="43"/>
    <s v="Wales"/>
    <s v="Facilities Response"/>
    <n v="670"/>
    <n v="52"/>
    <n v="722"/>
    <n v="28"/>
    <x v="442"/>
    <n v="0"/>
    <n v="0"/>
    <n v="8"/>
    <n v="0.6"/>
    <n v="1"/>
    <n v="2.5"/>
    <n v="0.755"/>
    <n v="3.9E-2"/>
    <x v="6"/>
    <x v="1"/>
    <s v="Wales"/>
    <s v="Below Target"/>
    <s v="Below Target"/>
    <s v="Met"/>
    <s v="Below Target"/>
    <s v="Below Target"/>
  </r>
  <r>
    <s v="OPS-101231"/>
    <x v="43"/>
    <s v="Wales"/>
    <s v="Estates Support"/>
    <n v="455"/>
    <n v="27"/>
    <n v="482"/>
    <n v="31"/>
    <x v="289"/>
    <n v="0"/>
    <n v="0"/>
    <n v="8"/>
    <n v="0.6"/>
    <n v="0.98599999999999999"/>
    <n v="2.5"/>
    <n v="0.74"/>
    <n v="6.4000000000000001E-2"/>
    <x v="6"/>
    <x v="2"/>
    <s v="Wales"/>
    <s v="Below Target"/>
    <s v="Below Target"/>
    <s v="Met"/>
    <s v="Below Target"/>
    <s v="Below Target"/>
  </r>
  <r>
    <s v="OPS-101232"/>
    <x v="43"/>
    <s v="Wales"/>
    <s v="Workplace Projects"/>
    <n v="0"/>
    <n v="18"/>
    <n v="18"/>
    <n v="18"/>
    <x v="5"/>
    <n v="0"/>
    <n v="0"/>
    <n v="1.9"/>
    <n v="0.96299999999999997"/>
    <n v="0.97899999999999998"/>
    <n v="4.5999999999999996"/>
    <n v="0.64900000000000002"/>
    <n v="1"/>
    <x v="6"/>
    <x v="3"/>
    <s v="Wales"/>
    <s v="Met"/>
    <s v="Met"/>
    <s v="Met"/>
    <s v="Met"/>
    <s v="Met"/>
  </r>
  <r>
    <s v="OPS-101233"/>
    <x v="44"/>
    <s v="Scotland"/>
    <s v="Workplace Services"/>
    <n v="162"/>
    <n v="32"/>
    <n v="194"/>
    <n v="44"/>
    <x v="125"/>
    <n v="0"/>
    <n v="0"/>
    <n v="8"/>
    <n v="0.6"/>
    <n v="0.98499999999999999"/>
    <n v="2.5"/>
    <n v="0.81299999999999994"/>
    <n v="0.22700000000000001"/>
    <x v="0"/>
    <x v="0"/>
    <s v="North"/>
    <s v="Below Target"/>
    <s v="Below Target"/>
    <s v="Met"/>
    <s v="Below Target"/>
    <s v="Below Target"/>
  </r>
  <r>
    <s v="OPS-101234"/>
    <x v="44"/>
    <s v="Scotland"/>
    <s v="Facilities Response"/>
    <n v="9"/>
    <n v="27"/>
    <n v="36"/>
    <n v="36"/>
    <x v="5"/>
    <n v="1"/>
    <n v="0"/>
    <n v="1.6"/>
    <n v="0.95399999999999996"/>
    <n v="0.97899999999999998"/>
    <n v="4.4000000000000004"/>
    <n v="0.66500000000000004"/>
    <n v="1"/>
    <x v="0"/>
    <x v="1"/>
    <s v="North"/>
    <s v="Met"/>
    <s v="Met"/>
    <s v="Met"/>
    <s v="Met"/>
    <s v="Met"/>
  </r>
  <r>
    <s v="OPS-101235"/>
    <x v="44"/>
    <s v="Scotland"/>
    <s v="Estates Support"/>
    <n v="338"/>
    <n v="61"/>
    <n v="399"/>
    <n v="38"/>
    <x v="298"/>
    <n v="0"/>
    <n v="0"/>
    <n v="8"/>
    <n v="0.6"/>
    <n v="0.99099999999999999"/>
    <n v="2.5"/>
    <n v="0.7"/>
    <n v="9.5000000000000001E-2"/>
    <x v="0"/>
    <x v="2"/>
    <s v="North"/>
    <s v="Below Target"/>
    <s v="Below Target"/>
    <s v="Met"/>
    <s v="Below Target"/>
    <s v="Below Target"/>
  </r>
  <r>
    <s v="OPS-101236"/>
    <x v="44"/>
    <s v="Scotland"/>
    <s v="Workplace Projects"/>
    <n v="5"/>
    <n v="23"/>
    <n v="28"/>
    <n v="28"/>
    <x v="5"/>
    <n v="0"/>
    <n v="0"/>
    <n v="2"/>
    <n v="0.97099999999999997"/>
    <n v="1"/>
    <n v="4.3"/>
    <n v="0.69499999999999995"/>
    <n v="1"/>
    <x v="0"/>
    <x v="3"/>
    <s v="North"/>
    <s v="Met"/>
    <s v="Met"/>
    <s v="Met"/>
    <s v="Met"/>
    <s v="Met"/>
  </r>
  <r>
    <s v="OPS-101237"/>
    <x v="44"/>
    <s v="North East"/>
    <s v="Workplace Services"/>
    <n v="32"/>
    <n v="33"/>
    <n v="65"/>
    <n v="39"/>
    <x v="26"/>
    <n v="0"/>
    <n v="0"/>
    <n v="4.2"/>
    <n v="0.77600000000000002"/>
    <n v="0.99099999999999999"/>
    <n v="3.5"/>
    <n v="0.79400000000000004"/>
    <n v="0.6"/>
    <x v="1"/>
    <x v="0"/>
    <s v="North"/>
    <s v="Below Target"/>
    <s v="Below Target"/>
    <s v="Met"/>
    <s v="Below Target"/>
    <s v="Below Target"/>
  </r>
  <r>
    <s v="OPS-101238"/>
    <x v="44"/>
    <s v="North East"/>
    <s v="Facilities Response"/>
    <n v="12"/>
    <n v="29"/>
    <n v="41"/>
    <n v="41"/>
    <x v="5"/>
    <n v="0"/>
    <n v="0"/>
    <n v="1.4"/>
    <n v="0.97199999999999998"/>
    <n v="0.97099999999999997"/>
    <n v="4.5"/>
    <n v="0.626"/>
    <n v="1"/>
    <x v="1"/>
    <x v="1"/>
    <s v="North"/>
    <s v="Met"/>
    <s v="Met"/>
    <s v="Met"/>
    <s v="Met"/>
    <s v="Met"/>
  </r>
  <r>
    <s v="OPS-101239"/>
    <x v="44"/>
    <s v="North East"/>
    <s v="Estates Support"/>
    <n v="827"/>
    <n v="48"/>
    <n v="875"/>
    <n v="22"/>
    <x v="443"/>
    <n v="0"/>
    <n v="0"/>
    <n v="8"/>
    <n v="0.6"/>
    <n v="0.97799999999999998"/>
    <n v="2.5"/>
    <n v="0.755"/>
    <n v="2.5000000000000001E-2"/>
    <x v="1"/>
    <x v="2"/>
    <s v="North"/>
    <s v="Below Target"/>
    <s v="Below Target"/>
    <s v="Met"/>
    <s v="Below Target"/>
    <s v="Below Target"/>
  </r>
  <r>
    <s v="OPS-101240"/>
    <x v="44"/>
    <s v="North East"/>
    <s v="Workplace Projects"/>
    <n v="53"/>
    <n v="40"/>
    <n v="93"/>
    <n v="27"/>
    <x v="31"/>
    <n v="0"/>
    <n v="0"/>
    <n v="6.9"/>
    <n v="0.6"/>
    <n v="1"/>
    <n v="2.5"/>
    <n v="0.81100000000000005"/>
    <n v="0.28999999999999998"/>
    <x v="1"/>
    <x v="3"/>
    <s v="North"/>
    <s v="Below Target"/>
    <s v="Below Target"/>
    <s v="Met"/>
    <s v="Below Target"/>
    <s v="Below Target"/>
  </r>
  <r>
    <s v="OPS-101241"/>
    <x v="44"/>
    <s v="North West"/>
    <s v="Workplace Services"/>
    <n v="349"/>
    <n v="45"/>
    <n v="394"/>
    <n v="37"/>
    <x v="444"/>
    <n v="0"/>
    <n v="0"/>
    <n v="8"/>
    <n v="0.6"/>
    <n v="0.95299999999999996"/>
    <n v="2.5"/>
    <n v="0.76200000000000001"/>
    <n v="9.4E-2"/>
    <x v="2"/>
    <x v="0"/>
    <s v="North"/>
    <s v="Below Target"/>
    <s v="Below Target"/>
    <s v="Met"/>
    <s v="Below Target"/>
    <s v="Below Target"/>
  </r>
  <r>
    <s v="OPS-101242"/>
    <x v="44"/>
    <s v="North West"/>
    <s v="Facilities Response"/>
    <n v="850"/>
    <n v="37"/>
    <n v="887"/>
    <n v="21"/>
    <x v="445"/>
    <n v="0"/>
    <n v="0"/>
    <n v="8"/>
    <n v="0.6"/>
    <n v="0.98099999999999998"/>
    <n v="2.5"/>
    <n v="0.65500000000000003"/>
    <n v="2.4E-2"/>
    <x v="2"/>
    <x v="1"/>
    <s v="North"/>
    <s v="Below Target"/>
    <s v="Below Target"/>
    <s v="Met"/>
    <s v="Below Target"/>
    <s v="Below Target"/>
  </r>
  <r>
    <s v="OPS-101243"/>
    <x v="44"/>
    <s v="North West"/>
    <s v="Estates Support"/>
    <n v="1008"/>
    <n v="44"/>
    <n v="1052"/>
    <n v="19"/>
    <x v="446"/>
    <n v="0"/>
    <n v="0"/>
    <n v="8"/>
    <n v="0.6"/>
    <n v="0.99"/>
    <n v="2.5"/>
    <n v="0.67200000000000004"/>
    <n v="1.7999999999999999E-2"/>
    <x v="2"/>
    <x v="2"/>
    <s v="North"/>
    <s v="Below Target"/>
    <s v="Below Target"/>
    <s v="Met"/>
    <s v="Below Target"/>
    <s v="Below Target"/>
  </r>
  <r>
    <s v="OPS-101244"/>
    <x v="44"/>
    <s v="North West"/>
    <s v="Workplace Projects"/>
    <n v="0"/>
    <n v="27"/>
    <n v="27"/>
    <n v="27"/>
    <x v="5"/>
    <n v="0"/>
    <n v="0"/>
    <n v="1.5"/>
    <n v="0.98799999999999999"/>
    <n v="0.97899999999999998"/>
    <n v="4.5999999999999996"/>
    <n v="0.68200000000000005"/>
    <n v="1"/>
    <x v="2"/>
    <x v="3"/>
    <s v="North"/>
    <s v="Met"/>
    <s v="Met"/>
    <s v="Met"/>
    <s v="Met"/>
    <s v="Met"/>
  </r>
  <r>
    <s v="OPS-101245"/>
    <x v="44"/>
    <s v="Midlands"/>
    <s v="Workplace Services"/>
    <n v="0"/>
    <n v="54"/>
    <n v="54"/>
    <n v="46"/>
    <x v="21"/>
    <n v="0"/>
    <n v="0"/>
    <n v="2"/>
    <n v="0.88800000000000001"/>
    <n v="1"/>
    <n v="4.5"/>
    <n v="0.78400000000000003"/>
    <n v="0.85199999999999998"/>
    <x v="3"/>
    <x v="0"/>
    <s v="Central"/>
    <s v="Below Target"/>
    <s v="Below Target"/>
    <s v="Met"/>
    <s v="Met"/>
    <s v="Met"/>
  </r>
  <r>
    <s v="OPS-101246"/>
    <x v="44"/>
    <s v="Midlands"/>
    <s v="Facilities Response"/>
    <n v="489"/>
    <n v="45"/>
    <n v="534"/>
    <n v="34"/>
    <x v="447"/>
    <n v="0"/>
    <n v="0"/>
    <n v="8"/>
    <n v="0.6"/>
    <n v="0.998"/>
    <n v="2.5"/>
    <n v="0.70399999999999996"/>
    <n v="6.4000000000000001E-2"/>
    <x v="3"/>
    <x v="1"/>
    <s v="Central"/>
    <s v="Below Target"/>
    <s v="Below Target"/>
    <s v="Met"/>
    <s v="Below Target"/>
    <s v="Below Target"/>
  </r>
  <r>
    <s v="OPS-101247"/>
    <x v="44"/>
    <s v="Midlands"/>
    <s v="Estates Support"/>
    <n v="228"/>
    <n v="41"/>
    <n v="269"/>
    <n v="38"/>
    <x v="448"/>
    <n v="0"/>
    <n v="0"/>
    <n v="8"/>
    <n v="0.6"/>
    <n v="1"/>
    <n v="2.5"/>
    <n v="0.72899999999999998"/>
    <n v="0.14099999999999999"/>
    <x v="3"/>
    <x v="2"/>
    <s v="Central"/>
    <s v="Below Target"/>
    <s v="Below Target"/>
    <s v="Met"/>
    <s v="Below Target"/>
    <s v="Below Target"/>
  </r>
  <r>
    <s v="OPS-101248"/>
    <x v="44"/>
    <s v="Midlands"/>
    <s v="Workplace Projects"/>
    <n v="0"/>
    <n v="32"/>
    <n v="32"/>
    <n v="32"/>
    <x v="5"/>
    <n v="0"/>
    <n v="0"/>
    <n v="1.8"/>
    <n v="0.96299999999999997"/>
    <n v="0.97199999999999998"/>
    <n v="4.2"/>
    <n v="0.747"/>
    <n v="1"/>
    <x v="3"/>
    <x v="3"/>
    <s v="Central"/>
    <s v="Met"/>
    <s v="Met"/>
    <s v="Met"/>
    <s v="Met"/>
    <s v="Met"/>
  </r>
  <r>
    <s v="OPS-101249"/>
    <x v="44"/>
    <s v="South West"/>
    <s v="Workplace Services"/>
    <n v="633"/>
    <n v="39"/>
    <n v="672"/>
    <n v="26"/>
    <x v="449"/>
    <n v="0"/>
    <n v="0"/>
    <n v="8"/>
    <n v="0.6"/>
    <n v="0.96399999999999997"/>
    <n v="2.5"/>
    <n v="0.78400000000000003"/>
    <n v="3.9E-2"/>
    <x v="4"/>
    <x v="0"/>
    <s v="South"/>
    <s v="Below Target"/>
    <s v="Below Target"/>
    <s v="Met"/>
    <s v="Below Target"/>
    <s v="Below Target"/>
  </r>
  <r>
    <s v="OPS-101250"/>
    <x v="44"/>
    <s v="South West"/>
    <s v="Facilities Response"/>
    <n v="0"/>
    <n v="46"/>
    <n v="46"/>
    <n v="46"/>
    <x v="5"/>
    <n v="0"/>
    <n v="0"/>
    <n v="1.2"/>
    <n v="0.93"/>
    <n v="1"/>
    <n v="4.5"/>
    <n v="0.70799999999999996"/>
    <n v="1"/>
    <x v="4"/>
    <x v="1"/>
    <s v="South"/>
    <s v="Met"/>
    <s v="Met"/>
    <s v="Met"/>
    <s v="Met"/>
    <s v="Met"/>
  </r>
  <r>
    <s v="OPS-101251"/>
    <x v="44"/>
    <s v="South West"/>
    <s v="Estates Support"/>
    <n v="0"/>
    <n v="65"/>
    <n v="65"/>
    <n v="50"/>
    <x v="8"/>
    <n v="0"/>
    <n v="0"/>
    <n v="3"/>
    <n v="0.91100000000000003"/>
    <n v="0.98"/>
    <n v="3.9"/>
    <n v="0.80100000000000005"/>
    <n v="0.76900000000000002"/>
    <x v="4"/>
    <x v="2"/>
    <s v="South"/>
    <s v="Below Target"/>
    <s v="Below Target"/>
    <s v="Met"/>
    <s v="Met"/>
    <s v="Below Target"/>
  </r>
  <r>
    <s v="OPS-101252"/>
    <x v="44"/>
    <s v="South West"/>
    <s v="Workplace Projects"/>
    <n v="0"/>
    <n v="36"/>
    <n v="36"/>
    <n v="36"/>
    <x v="5"/>
    <n v="0"/>
    <n v="0"/>
    <n v="1"/>
    <n v="0.98299999999999998"/>
    <n v="0.98799999999999999"/>
    <n v="4.5999999999999996"/>
    <n v="0.75"/>
    <n v="1"/>
    <x v="4"/>
    <x v="3"/>
    <s v="South"/>
    <s v="Met"/>
    <s v="Met"/>
    <s v="Met"/>
    <s v="Met"/>
    <s v="Met"/>
  </r>
  <r>
    <s v="OPS-101253"/>
    <x v="44"/>
    <s v="South East"/>
    <s v="Workplace Services"/>
    <n v="11"/>
    <n v="52"/>
    <n v="63"/>
    <n v="44"/>
    <x v="11"/>
    <n v="0"/>
    <n v="0"/>
    <n v="3"/>
    <n v="0.86"/>
    <n v="0.98099999999999998"/>
    <n v="4"/>
    <n v="0.82"/>
    <n v="0.69799999999999995"/>
    <x v="5"/>
    <x v="0"/>
    <s v="South"/>
    <s v="Below Target"/>
    <s v="Below Target"/>
    <s v="Met"/>
    <s v="Met"/>
    <s v="Below Target"/>
  </r>
  <r>
    <s v="OPS-101254"/>
    <x v="44"/>
    <s v="South East"/>
    <s v="Facilities Response"/>
    <n v="1199"/>
    <n v="62"/>
    <n v="1261"/>
    <n v="29"/>
    <x v="450"/>
    <n v="0"/>
    <n v="0"/>
    <n v="8"/>
    <n v="0.6"/>
    <n v="1"/>
    <n v="2.5"/>
    <n v="0.82499999999999996"/>
    <n v="2.3E-2"/>
    <x v="5"/>
    <x v="1"/>
    <s v="South"/>
    <s v="Below Target"/>
    <s v="Below Target"/>
    <s v="Met"/>
    <s v="Below Target"/>
    <s v="Below Target"/>
  </r>
  <r>
    <s v="OPS-101255"/>
    <x v="44"/>
    <s v="South East"/>
    <s v="Estates Support"/>
    <n v="0"/>
    <n v="50"/>
    <n v="50"/>
    <n v="50"/>
    <x v="5"/>
    <n v="0"/>
    <n v="0"/>
    <n v="1.1000000000000001"/>
    <n v="0.98799999999999999"/>
    <n v="1"/>
    <n v="4.5999999999999996"/>
    <n v="0.75900000000000001"/>
    <n v="1"/>
    <x v="5"/>
    <x v="2"/>
    <s v="South"/>
    <s v="Met"/>
    <s v="Met"/>
    <s v="Met"/>
    <s v="Met"/>
    <s v="Met"/>
  </r>
  <r>
    <s v="OPS-101256"/>
    <x v="44"/>
    <s v="South East"/>
    <s v="Workplace Projects"/>
    <n v="390"/>
    <n v="28"/>
    <n v="418"/>
    <n v="27"/>
    <x v="361"/>
    <n v="1"/>
    <n v="0"/>
    <n v="8"/>
    <n v="0.6"/>
    <n v="1"/>
    <n v="2.5"/>
    <n v="0.751"/>
    <n v="6.5000000000000002E-2"/>
    <x v="5"/>
    <x v="3"/>
    <s v="South"/>
    <s v="Below Target"/>
    <s v="Below Target"/>
    <s v="Met"/>
    <s v="Below Target"/>
    <s v="Below Target"/>
  </r>
  <r>
    <s v="OPS-101257"/>
    <x v="44"/>
    <s v="Wales"/>
    <s v="Workplace Services"/>
    <n v="620"/>
    <n v="44"/>
    <n v="664"/>
    <n v="27"/>
    <x v="451"/>
    <n v="0"/>
    <n v="0"/>
    <n v="8"/>
    <n v="0.6"/>
    <n v="0.96399999999999997"/>
    <n v="2.5"/>
    <n v="0.65700000000000003"/>
    <n v="4.1000000000000002E-2"/>
    <x v="6"/>
    <x v="0"/>
    <s v="Wales"/>
    <s v="Below Target"/>
    <s v="Below Target"/>
    <s v="Met"/>
    <s v="Below Target"/>
    <s v="Below Target"/>
  </r>
  <r>
    <s v="OPS-101258"/>
    <x v="44"/>
    <s v="Wales"/>
    <s v="Facilities Response"/>
    <n v="694"/>
    <n v="50"/>
    <n v="744"/>
    <n v="27"/>
    <x v="452"/>
    <n v="0"/>
    <n v="0"/>
    <n v="8"/>
    <n v="0.6"/>
    <n v="1"/>
    <n v="2.5"/>
    <n v="0.755"/>
    <n v="3.5999999999999997E-2"/>
    <x v="6"/>
    <x v="1"/>
    <s v="Wales"/>
    <s v="Below Target"/>
    <s v="Below Target"/>
    <s v="Met"/>
    <s v="Below Target"/>
    <s v="Below Target"/>
  </r>
  <r>
    <s v="OPS-101259"/>
    <x v="44"/>
    <s v="Wales"/>
    <s v="Estates Support"/>
    <n v="451"/>
    <n v="63"/>
    <n v="514"/>
    <n v="31"/>
    <x v="453"/>
    <n v="1"/>
    <n v="0"/>
    <n v="8"/>
    <n v="0.6"/>
    <n v="0.98799999999999999"/>
    <n v="2.5"/>
    <n v="0.74"/>
    <n v="0.06"/>
    <x v="6"/>
    <x v="2"/>
    <s v="Wales"/>
    <s v="Below Target"/>
    <s v="Below Target"/>
    <s v="Met"/>
    <s v="Below Target"/>
    <s v="Below Target"/>
  </r>
  <r>
    <s v="OPS-101260"/>
    <x v="44"/>
    <s v="Wales"/>
    <s v="Workplace Projects"/>
    <n v="0"/>
    <n v="27"/>
    <n v="27"/>
    <n v="27"/>
    <x v="5"/>
    <n v="0"/>
    <n v="0"/>
    <n v="1.1000000000000001"/>
    <n v="0.94199999999999995"/>
    <n v="0.98"/>
    <n v="4.7"/>
    <n v="0.64900000000000002"/>
    <n v="1"/>
    <x v="6"/>
    <x v="3"/>
    <s v="Wales"/>
    <s v="Met"/>
    <s v="Met"/>
    <s v="Met"/>
    <s v="Met"/>
    <s v="Met"/>
  </r>
  <r>
    <s v="OPS-101261"/>
    <x v="45"/>
    <s v="Scotland"/>
    <s v="Workplace Services"/>
    <n v="150"/>
    <n v="51"/>
    <n v="201"/>
    <n v="37"/>
    <x v="157"/>
    <n v="1"/>
    <n v="0"/>
    <n v="8"/>
    <n v="0.6"/>
    <n v="0.995"/>
    <n v="2.5"/>
    <n v="0.67400000000000004"/>
    <n v="0.184"/>
    <x v="0"/>
    <x v="0"/>
    <s v="North"/>
    <s v="Below Target"/>
    <s v="Below Target"/>
    <s v="Met"/>
    <s v="Below Target"/>
    <s v="Below Target"/>
  </r>
  <r>
    <s v="OPS-101262"/>
    <x v="45"/>
    <s v="Scotland"/>
    <s v="Facilities Response"/>
    <n v="0"/>
    <n v="40"/>
    <n v="40"/>
    <n v="40"/>
    <x v="5"/>
    <n v="0"/>
    <n v="0"/>
    <n v="1.4"/>
    <n v="0.96199999999999997"/>
    <n v="1"/>
    <n v="4.8"/>
    <n v="0.68100000000000005"/>
    <n v="1"/>
    <x v="0"/>
    <x v="1"/>
    <s v="North"/>
    <s v="Met"/>
    <s v="Met"/>
    <s v="Met"/>
    <s v="Met"/>
    <s v="Met"/>
  </r>
  <r>
    <s v="OPS-101263"/>
    <x v="45"/>
    <s v="Scotland"/>
    <s v="Estates Support"/>
    <n v="361"/>
    <n v="30"/>
    <n v="391"/>
    <n v="32"/>
    <x v="222"/>
    <n v="0"/>
    <n v="0"/>
    <n v="8"/>
    <n v="0.6"/>
    <n v="0.99299999999999999"/>
    <n v="2.5"/>
    <n v="0.73799999999999999"/>
    <n v="8.2000000000000003E-2"/>
    <x v="0"/>
    <x v="2"/>
    <s v="North"/>
    <s v="Below Target"/>
    <s v="Below Target"/>
    <s v="Met"/>
    <s v="Below Target"/>
    <s v="Below Target"/>
  </r>
  <r>
    <s v="OPS-101264"/>
    <x v="45"/>
    <s v="Scotland"/>
    <s v="Workplace Projects"/>
    <n v="0"/>
    <n v="25"/>
    <n v="25"/>
    <n v="25"/>
    <x v="5"/>
    <n v="0"/>
    <n v="0"/>
    <n v="1"/>
    <n v="0.998"/>
    <n v="0.996"/>
    <n v="4.5999999999999996"/>
    <n v="0.65900000000000003"/>
    <n v="1"/>
    <x v="0"/>
    <x v="3"/>
    <s v="North"/>
    <s v="Met"/>
    <s v="Met"/>
    <s v="Met"/>
    <s v="Met"/>
    <s v="Met"/>
  </r>
  <r>
    <s v="OPS-101265"/>
    <x v="45"/>
    <s v="North East"/>
    <s v="Workplace Services"/>
    <n v="26"/>
    <n v="52"/>
    <n v="78"/>
    <n v="55"/>
    <x v="17"/>
    <n v="0"/>
    <n v="0"/>
    <n v="3.3"/>
    <n v="0.872"/>
    <n v="0.96599999999999997"/>
    <n v="3.6"/>
    <n v="0.79600000000000004"/>
    <n v="0.70499999999999996"/>
    <x v="1"/>
    <x v="0"/>
    <s v="North"/>
    <s v="Below Target"/>
    <s v="Below Target"/>
    <s v="Met"/>
    <s v="Below Target"/>
    <s v="Below Target"/>
  </r>
  <r>
    <s v="OPS-101266"/>
    <x v="45"/>
    <s v="North East"/>
    <s v="Facilities Response"/>
    <n v="0"/>
    <n v="43"/>
    <n v="43"/>
    <n v="43"/>
    <x v="5"/>
    <n v="0"/>
    <n v="0"/>
    <n v="2.1"/>
    <n v="0.97899999999999998"/>
    <n v="0.94"/>
    <n v="4.5999999999999996"/>
    <n v="0.68100000000000005"/>
    <n v="1"/>
    <x v="1"/>
    <x v="1"/>
    <s v="North"/>
    <s v="Met"/>
    <s v="Met"/>
    <s v="Below Target"/>
    <s v="Met"/>
    <s v="Met"/>
  </r>
  <r>
    <s v="OPS-101267"/>
    <x v="45"/>
    <s v="North East"/>
    <s v="Estates Support"/>
    <n v="853"/>
    <n v="43"/>
    <n v="896"/>
    <n v="23"/>
    <x v="454"/>
    <n v="0"/>
    <n v="0"/>
    <n v="8"/>
    <n v="0.6"/>
    <n v="0.96499999999999997"/>
    <n v="2.5"/>
    <n v="0.67200000000000004"/>
    <n v="2.5999999999999999E-2"/>
    <x v="1"/>
    <x v="2"/>
    <s v="North"/>
    <s v="Below Target"/>
    <s v="Below Target"/>
    <s v="Met"/>
    <s v="Below Target"/>
    <s v="Below Target"/>
  </r>
  <r>
    <s v="OPS-101268"/>
    <x v="45"/>
    <s v="North East"/>
    <s v="Workplace Projects"/>
    <n v="66"/>
    <n v="27"/>
    <n v="93"/>
    <n v="29"/>
    <x v="92"/>
    <n v="0"/>
    <n v="0"/>
    <n v="7.1"/>
    <n v="0.61099999999999999"/>
    <n v="0.96499999999999997"/>
    <n v="2.5"/>
    <n v="0.73199999999999998"/>
    <n v="0.312"/>
    <x v="1"/>
    <x v="3"/>
    <s v="North"/>
    <s v="Below Target"/>
    <s v="Below Target"/>
    <s v="Met"/>
    <s v="Below Target"/>
    <s v="Below Target"/>
  </r>
  <r>
    <s v="OPS-101269"/>
    <x v="45"/>
    <s v="North West"/>
    <s v="Workplace Services"/>
    <n v="357"/>
    <n v="61"/>
    <n v="418"/>
    <n v="34"/>
    <x v="455"/>
    <n v="1"/>
    <n v="0"/>
    <n v="8"/>
    <n v="0.6"/>
    <n v="0.98899999999999999"/>
    <n v="2.5"/>
    <n v="0.81899999999999995"/>
    <n v="8.1000000000000003E-2"/>
    <x v="2"/>
    <x v="0"/>
    <s v="North"/>
    <s v="Below Target"/>
    <s v="Below Target"/>
    <s v="Met"/>
    <s v="Below Target"/>
    <s v="Below Target"/>
  </r>
  <r>
    <s v="OPS-101270"/>
    <x v="45"/>
    <s v="North West"/>
    <s v="Facilities Response"/>
    <n v="866"/>
    <n v="52"/>
    <n v="918"/>
    <n v="24"/>
    <x v="456"/>
    <n v="0"/>
    <n v="0"/>
    <n v="8"/>
    <n v="0.6"/>
    <n v="0.98799999999999999"/>
    <n v="2.5"/>
    <n v="0.73699999999999999"/>
    <n v="2.5999999999999999E-2"/>
    <x v="2"/>
    <x v="1"/>
    <s v="North"/>
    <s v="Below Target"/>
    <s v="Below Target"/>
    <s v="Met"/>
    <s v="Below Target"/>
    <s v="Below Target"/>
  </r>
  <r>
    <s v="OPS-101271"/>
    <x v="45"/>
    <s v="North West"/>
    <s v="Estates Support"/>
    <n v="1033"/>
    <n v="37"/>
    <n v="1070"/>
    <n v="22"/>
    <x v="457"/>
    <n v="0"/>
    <n v="0"/>
    <n v="8"/>
    <n v="0.6"/>
    <n v="0.96899999999999997"/>
    <n v="2.5"/>
    <n v="0.64500000000000002"/>
    <n v="2.1000000000000001E-2"/>
    <x v="2"/>
    <x v="2"/>
    <s v="North"/>
    <s v="Below Target"/>
    <s v="Below Target"/>
    <s v="Met"/>
    <s v="Below Target"/>
    <s v="Below Target"/>
  </r>
  <r>
    <s v="OPS-101272"/>
    <x v="45"/>
    <s v="North West"/>
    <s v="Workplace Projects"/>
    <n v="0"/>
    <n v="34"/>
    <n v="34"/>
    <n v="34"/>
    <x v="5"/>
    <n v="0"/>
    <n v="0"/>
    <n v="1.7"/>
    <n v="0.94699999999999995"/>
    <n v="0.98099999999999998"/>
    <n v="4.5"/>
    <n v="0.752"/>
    <n v="1"/>
    <x v="2"/>
    <x v="3"/>
    <s v="North"/>
    <s v="Met"/>
    <s v="Met"/>
    <s v="Met"/>
    <s v="Met"/>
    <s v="Met"/>
  </r>
  <r>
    <s v="OPS-101273"/>
    <x v="45"/>
    <s v="Midlands"/>
    <s v="Workplace Services"/>
    <n v="8"/>
    <n v="39"/>
    <n v="47"/>
    <n v="41"/>
    <x v="30"/>
    <n v="0"/>
    <n v="0"/>
    <n v="2.2000000000000002"/>
    <n v="0.91400000000000003"/>
    <n v="1"/>
    <n v="4.0999999999999996"/>
    <n v="0.747"/>
    <n v="0.872"/>
    <x v="3"/>
    <x v="0"/>
    <s v="Central"/>
    <s v="Below Target"/>
    <s v="Below Target"/>
    <s v="Met"/>
    <s v="Met"/>
    <s v="Met"/>
  </r>
  <r>
    <s v="OPS-101274"/>
    <x v="45"/>
    <s v="Midlands"/>
    <s v="Facilities Response"/>
    <n v="500"/>
    <n v="50"/>
    <n v="550"/>
    <n v="31"/>
    <x v="458"/>
    <n v="0"/>
    <n v="0"/>
    <n v="8"/>
    <n v="0.6"/>
    <n v="0.996"/>
    <n v="2.5"/>
    <n v="0.75600000000000001"/>
    <n v="5.6000000000000001E-2"/>
    <x v="3"/>
    <x v="1"/>
    <s v="Central"/>
    <s v="Below Target"/>
    <s v="Below Target"/>
    <s v="Met"/>
    <s v="Below Target"/>
    <s v="Below Target"/>
  </r>
  <r>
    <s v="OPS-101275"/>
    <x v="45"/>
    <s v="Midlands"/>
    <s v="Estates Support"/>
    <n v="231"/>
    <n v="41"/>
    <n v="272"/>
    <n v="30"/>
    <x v="208"/>
    <n v="0"/>
    <n v="0"/>
    <n v="8"/>
    <n v="0.6"/>
    <n v="1"/>
    <n v="2.5"/>
    <n v="0.65400000000000003"/>
    <n v="0.11"/>
    <x v="3"/>
    <x v="2"/>
    <s v="Central"/>
    <s v="Below Target"/>
    <s v="Below Target"/>
    <s v="Met"/>
    <s v="Below Target"/>
    <s v="Below Target"/>
  </r>
  <r>
    <s v="OPS-101276"/>
    <x v="45"/>
    <s v="Midlands"/>
    <s v="Workplace Projects"/>
    <n v="0"/>
    <n v="23"/>
    <n v="23"/>
    <n v="23"/>
    <x v="5"/>
    <n v="0"/>
    <n v="0"/>
    <n v="1.3"/>
    <n v="0.95599999999999996"/>
    <n v="0.96199999999999997"/>
    <n v="4.4000000000000004"/>
    <n v="0.70499999999999996"/>
    <n v="1"/>
    <x v="3"/>
    <x v="3"/>
    <s v="Central"/>
    <s v="Met"/>
    <s v="Met"/>
    <s v="Met"/>
    <s v="Met"/>
    <s v="Met"/>
  </r>
  <r>
    <s v="OPS-101277"/>
    <x v="45"/>
    <s v="South West"/>
    <s v="Workplace Services"/>
    <n v="646"/>
    <n v="60"/>
    <n v="706"/>
    <n v="25"/>
    <x v="459"/>
    <n v="0"/>
    <n v="0"/>
    <n v="8"/>
    <n v="0.6"/>
    <n v="0.98199999999999998"/>
    <n v="2.5"/>
    <n v="0.68100000000000005"/>
    <n v="3.5000000000000003E-2"/>
    <x v="4"/>
    <x v="0"/>
    <s v="South"/>
    <s v="Below Target"/>
    <s v="Below Target"/>
    <s v="Met"/>
    <s v="Below Target"/>
    <s v="Below Target"/>
  </r>
  <r>
    <s v="OPS-101278"/>
    <x v="45"/>
    <s v="South West"/>
    <s v="Facilities Response"/>
    <n v="0"/>
    <n v="21"/>
    <n v="21"/>
    <n v="21"/>
    <x v="5"/>
    <n v="0"/>
    <n v="0"/>
    <n v="1"/>
    <n v="0.92700000000000005"/>
    <n v="0.95499999999999996"/>
    <n v="4.5"/>
    <n v="0.67500000000000004"/>
    <n v="1"/>
    <x v="4"/>
    <x v="1"/>
    <s v="South"/>
    <s v="Met"/>
    <s v="Met"/>
    <s v="Met"/>
    <s v="Met"/>
    <s v="Met"/>
  </r>
  <r>
    <s v="OPS-101279"/>
    <x v="45"/>
    <s v="South West"/>
    <s v="Estates Support"/>
    <n v="15"/>
    <n v="28"/>
    <n v="43"/>
    <n v="43"/>
    <x v="5"/>
    <n v="0"/>
    <n v="0"/>
    <n v="1.6"/>
    <n v="0.96099999999999997"/>
    <n v="0.98499999999999999"/>
    <n v="4.5999999999999996"/>
    <n v="0.83499999999999996"/>
    <n v="1"/>
    <x v="4"/>
    <x v="2"/>
    <s v="South"/>
    <s v="Met"/>
    <s v="Met"/>
    <s v="Met"/>
    <s v="Met"/>
    <s v="Met"/>
  </r>
  <r>
    <s v="OPS-101280"/>
    <x v="45"/>
    <s v="South West"/>
    <s v="Workplace Projects"/>
    <n v="0"/>
    <n v="22"/>
    <n v="22"/>
    <n v="22"/>
    <x v="5"/>
    <n v="0"/>
    <n v="0"/>
    <n v="2"/>
    <n v="0.98799999999999999"/>
    <n v="0.98799999999999999"/>
    <n v="4.5999999999999996"/>
    <n v="0.66800000000000004"/>
    <n v="1"/>
    <x v="4"/>
    <x v="3"/>
    <s v="South"/>
    <s v="Met"/>
    <s v="Met"/>
    <s v="Met"/>
    <s v="Met"/>
    <s v="Met"/>
  </r>
  <r>
    <s v="OPS-101281"/>
    <x v="45"/>
    <s v="South East"/>
    <s v="Workplace Services"/>
    <n v="19"/>
    <n v="36"/>
    <n v="55"/>
    <n v="53"/>
    <x v="1"/>
    <n v="0"/>
    <n v="0"/>
    <n v="1.1000000000000001"/>
    <n v="0.97099999999999997"/>
    <n v="0.95799999999999996"/>
    <n v="4.3"/>
    <n v="0.68500000000000005"/>
    <n v="0.96399999999999997"/>
    <x v="5"/>
    <x v="0"/>
    <s v="South"/>
    <s v="Met"/>
    <s v="Met"/>
    <s v="Met"/>
    <s v="Met"/>
    <s v="Met"/>
  </r>
  <r>
    <s v="OPS-101282"/>
    <x v="45"/>
    <s v="South East"/>
    <s v="Facilities Response"/>
    <n v="1232"/>
    <n v="49"/>
    <n v="1281"/>
    <n v="24"/>
    <x v="460"/>
    <n v="0"/>
    <n v="0"/>
    <n v="8"/>
    <n v="0.6"/>
    <n v="0.98699999999999999"/>
    <n v="2.5"/>
    <n v="0.69599999999999995"/>
    <n v="1.9E-2"/>
    <x v="5"/>
    <x v="1"/>
    <s v="South"/>
    <s v="Below Target"/>
    <s v="Below Target"/>
    <s v="Met"/>
    <s v="Below Target"/>
    <s v="Below Target"/>
  </r>
  <r>
    <s v="OPS-101283"/>
    <x v="45"/>
    <s v="South East"/>
    <s v="Estates Support"/>
    <n v="0"/>
    <n v="52"/>
    <n v="52"/>
    <n v="50"/>
    <x v="1"/>
    <n v="0"/>
    <n v="0"/>
    <n v="1.7"/>
    <n v="0.98699999999999999"/>
    <n v="0.96199999999999997"/>
    <n v="4.5999999999999996"/>
    <n v="0.749"/>
    <n v="0.96199999999999997"/>
    <x v="5"/>
    <x v="2"/>
    <s v="South"/>
    <s v="Met"/>
    <s v="Met"/>
    <s v="Met"/>
    <s v="Met"/>
    <s v="Met"/>
  </r>
  <r>
    <s v="OPS-101284"/>
    <x v="45"/>
    <s v="South East"/>
    <s v="Workplace Projects"/>
    <n v="391"/>
    <n v="20"/>
    <n v="411"/>
    <n v="24"/>
    <x v="171"/>
    <n v="0"/>
    <n v="0"/>
    <n v="8"/>
    <n v="0.6"/>
    <n v="0.95699999999999996"/>
    <n v="2.5"/>
    <n v="0.67"/>
    <n v="5.8000000000000003E-2"/>
    <x v="5"/>
    <x v="3"/>
    <s v="South"/>
    <s v="Below Target"/>
    <s v="Below Target"/>
    <s v="Met"/>
    <s v="Below Target"/>
    <s v="Below Target"/>
  </r>
  <r>
    <s v="OPS-101285"/>
    <x v="45"/>
    <s v="Wales"/>
    <s v="Workplace Services"/>
    <n v="637"/>
    <n v="31"/>
    <n v="668"/>
    <n v="34"/>
    <x v="307"/>
    <n v="0"/>
    <n v="0"/>
    <n v="8"/>
    <n v="0.6"/>
    <n v="0.996"/>
    <n v="2.5"/>
    <n v="0.754"/>
    <n v="5.0999999999999997E-2"/>
    <x v="6"/>
    <x v="0"/>
    <s v="Wales"/>
    <s v="Below Target"/>
    <s v="Below Target"/>
    <s v="Met"/>
    <s v="Below Target"/>
    <s v="Below Target"/>
  </r>
  <r>
    <s v="OPS-101286"/>
    <x v="45"/>
    <s v="Wales"/>
    <s v="Facilities Response"/>
    <n v="717"/>
    <n v="44"/>
    <n v="761"/>
    <n v="30"/>
    <x v="461"/>
    <n v="0"/>
    <n v="0"/>
    <n v="8"/>
    <n v="0.6"/>
    <n v="0.98299999999999998"/>
    <n v="2.5"/>
    <n v="0.71599999999999997"/>
    <n v="3.9E-2"/>
    <x v="6"/>
    <x v="1"/>
    <s v="Wales"/>
    <s v="Below Target"/>
    <s v="Below Target"/>
    <s v="Met"/>
    <s v="Below Target"/>
    <s v="Below Target"/>
  </r>
  <r>
    <s v="OPS-101287"/>
    <x v="45"/>
    <s v="Wales"/>
    <s v="Estates Support"/>
    <n v="483"/>
    <n v="16"/>
    <n v="499"/>
    <n v="31"/>
    <x v="462"/>
    <n v="0"/>
    <n v="0"/>
    <n v="8"/>
    <n v="0.6"/>
    <n v="0.98299999999999998"/>
    <n v="2.5"/>
    <n v="0.79"/>
    <n v="6.2E-2"/>
    <x v="6"/>
    <x v="2"/>
    <s v="Wales"/>
    <s v="Below Target"/>
    <s v="Below Target"/>
    <s v="Met"/>
    <s v="Below Target"/>
    <s v="Below Target"/>
  </r>
  <r>
    <s v="OPS-101288"/>
    <x v="45"/>
    <s v="Wales"/>
    <s v="Workplace Projects"/>
    <n v="0"/>
    <n v="29"/>
    <n v="29"/>
    <n v="29"/>
    <x v="5"/>
    <n v="0"/>
    <n v="0"/>
    <n v="1.9"/>
    <n v="1"/>
    <n v="0.96499999999999997"/>
    <n v="4.7"/>
    <n v="0.72699999999999998"/>
    <n v="1"/>
    <x v="6"/>
    <x v="3"/>
    <s v="Wales"/>
    <s v="Met"/>
    <s v="Met"/>
    <s v="Met"/>
    <s v="Met"/>
    <s v="Met"/>
  </r>
  <r>
    <s v="OPS-101289"/>
    <x v="46"/>
    <s v="Scotland"/>
    <s v="Workplace Services"/>
    <n v="164"/>
    <n v="31"/>
    <n v="195"/>
    <n v="38"/>
    <x v="61"/>
    <n v="0"/>
    <n v="0"/>
    <n v="8"/>
    <n v="0.6"/>
    <n v="0.97099999999999997"/>
    <n v="2.5"/>
    <n v="0.67400000000000004"/>
    <n v="0.19500000000000001"/>
    <x v="0"/>
    <x v="0"/>
    <s v="North"/>
    <s v="Below Target"/>
    <s v="Below Target"/>
    <s v="Met"/>
    <s v="Below Target"/>
    <s v="Below Target"/>
  </r>
  <r>
    <s v="OPS-101290"/>
    <x v="46"/>
    <s v="Scotland"/>
    <s v="Facilities Response"/>
    <n v="0"/>
    <n v="39"/>
    <n v="39"/>
    <n v="39"/>
    <x v="5"/>
    <n v="0"/>
    <n v="0"/>
    <n v="1.2"/>
    <n v="0.95"/>
    <n v="0.99"/>
    <n v="4.5999999999999996"/>
    <n v="0.68100000000000005"/>
    <n v="1"/>
    <x v="0"/>
    <x v="1"/>
    <s v="North"/>
    <s v="Met"/>
    <s v="Met"/>
    <s v="Met"/>
    <s v="Met"/>
    <s v="Met"/>
  </r>
  <r>
    <s v="OPS-101291"/>
    <x v="46"/>
    <s v="Scotland"/>
    <s v="Estates Support"/>
    <n v="359"/>
    <n v="24"/>
    <n v="383"/>
    <n v="40"/>
    <x v="463"/>
    <n v="0"/>
    <n v="0"/>
    <n v="8"/>
    <n v="0.6"/>
    <n v="0.96699999999999997"/>
    <n v="2.5"/>
    <n v="0.73799999999999999"/>
    <n v="0.104"/>
    <x v="0"/>
    <x v="2"/>
    <s v="North"/>
    <s v="Below Target"/>
    <s v="Below Target"/>
    <s v="Met"/>
    <s v="Below Target"/>
    <s v="Below Target"/>
  </r>
  <r>
    <s v="OPS-101292"/>
    <x v="46"/>
    <s v="Scotland"/>
    <s v="Workplace Projects"/>
    <n v="0"/>
    <n v="29"/>
    <n v="29"/>
    <n v="29"/>
    <x v="5"/>
    <n v="0"/>
    <n v="0"/>
    <n v="1.3"/>
    <n v="0.95699999999999996"/>
    <n v="0.96799999999999997"/>
    <n v="4.5999999999999996"/>
    <n v="0.65900000000000003"/>
    <n v="1"/>
    <x v="0"/>
    <x v="3"/>
    <s v="North"/>
    <s v="Met"/>
    <s v="Met"/>
    <s v="Met"/>
    <s v="Met"/>
    <s v="Met"/>
  </r>
  <r>
    <s v="OPS-101293"/>
    <x v="46"/>
    <s v="North East"/>
    <s v="Workplace Services"/>
    <n v="23"/>
    <n v="42"/>
    <n v="65"/>
    <n v="45"/>
    <x v="73"/>
    <n v="0"/>
    <n v="0"/>
    <n v="3.3"/>
    <n v="0.86699999999999999"/>
    <n v="0.97699999999999998"/>
    <n v="3.6"/>
    <n v="0.79600000000000004"/>
    <n v="0.69199999999999995"/>
    <x v="1"/>
    <x v="0"/>
    <s v="North"/>
    <s v="Below Target"/>
    <s v="Below Target"/>
    <s v="Met"/>
    <s v="Below Target"/>
    <s v="Below Target"/>
  </r>
  <r>
    <s v="OPS-101294"/>
    <x v="46"/>
    <s v="North East"/>
    <s v="Facilities Response"/>
    <n v="0"/>
    <n v="36"/>
    <n v="36"/>
    <n v="36"/>
    <x v="5"/>
    <n v="1"/>
    <n v="0"/>
    <n v="1.1000000000000001"/>
    <n v="0.96799999999999997"/>
    <n v="0.98"/>
    <n v="4.3"/>
    <n v="0.68100000000000005"/>
    <n v="1"/>
    <x v="1"/>
    <x v="1"/>
    <s v="North"/>
    <s v="Met"/>
    <s v="Met"/>
    <s v="Met"/>
    <s v="Met"/>
    <s v="Met"/>
  </r>
  <r>
    <s v="OPS-101295"/>
    <x v="46"/>
    <s v="North East"/>
    <s v="Estates Support"/>
    <n v="873"/>
    <n v="33"/>
    <n v="906"/>
    <n v="23"/>
    <x v="464"/>
    <n v="0"/>
    <n v="0"/>
    <n v="8"/>
    <n v="0.6"/>
    <n v="0.98699999999999999"/>
    <n v="2.5"/>
    <n v="0.67200000000000004"/>
    <n v="2.5000000000000001E-2"/>
    <x v="1"/>
    <x v="2"/>
    <s v="North"/>
    <s v="Below Target"/>
    <s v="Below Target"/>
    <s v="Met"/>
    <s v="Below Target"/>
    <s v="Below Target"/>
  </r>
  <r>
    <s v="OPS-101296"/>
    <x v="46"/>
    <s v="North East"/>
    <s v="Workplace Projects"/>
    <n v="64"/>
    <n v="28"/>
    <n v="92"/>
    <n v="28"/>
    <x v="92"/>
    <n v="0"/>
    <n v="0"/>
    <n v="6.2"/>
    <n v="0.60099999999999998"/>
    <n v="0.94799999999999995"/>
    <n v="2.5"/>
    <n v="0.73199999999999998"/>
    <n v="0.30399999999999999"/>
    <x v="1"/>
    <x v="3"/>
    <s v="North"/>
    <s v="Below Target"/>
    <s v="Below Target"/>
    <s v="Below Target"/>
    <s v="Below Target"/>
    <s v="Below Target"/>
  </r>
  <r>
    <s v="OPS-101297"/>
    <x v="46"/>
    <s v="North West"/>
    <s v="Workplace Services"/>
    <n v="384"/>
    <n v="30"/>
    <n v="414"/>
    <n v="31"/>
    <x v="465"/>
    <n v="0"/>
    <n v="0"/>
    <n v="8"/>
    <n v="0.6"/>
    <n v="0.98799999999999999"/>
    <n v="2.5"/>
    <n v="0.81899999999999995"/>
    <n v="7.4999999999999997E-2"/>
    <x v="2"/>
    <x v="0"/>
    <s v="North"/>
    <s v="Below Target"/>
    <s v="Below Target"/>
    <s v="Met"/>
    <s v="Below Target"/>
    <s v="Below Target"/>
  </r>
  <r>
    <s v="OPS-101298"/>
    <x v="46"/>
    <s v="North West"/>
    <s v="Facilities Response"/>
    <n v="894"/>
    <n v="41"/>
    <n v="935"/>
    <n v="22"/>
    <x v="466"/>
    <n v="0"/>
    <n v="0"/>
    <n v="8"/>
    <n v="0.6"/>
    <n v="0.998"/>
    <n v="2.5"/>
    <n v="0.73699999999999999"/>
    <n v="2.4E-2"/>
    <x v="2"/>
    <x v="1"/>
    <s v="North"/>
    <s v="Below Target"/>
    <s v="Below Target"/>
    <s v="Met"/>
    <s v="Below Target"/>
    <s v="Below Target"/>
  </r>
  <r>
    <s v="OPS-101299"/>
    <x v="46"/>
    <s v="North West"/>
    <s v="Estates Support"/>
    <n v="1048"/>
    <n v="57"/>
    <n v="1105"/>
    <n v="25"/>
    <x v="467"/>
    <n v="0"/>
    <n v="0"/>
    <n v="8"/>
    <n v="0.6"/>
    <n v="0.996"/>
    <n v="2.5"/>
    <n v="0.64500000000000002"/>
    <n v="2.3E-2"/>
    <x v="2"/>
    <x v="2"/>
    <s v="North"/>
    <s v="Below Target"/>
    <s v="Below Target"/>
    <s v="Met"/>
    <s v="Below Target"/>
    <s v="Below Target"/>
  </r>
  <r>
    <s v="OPS-101300"/>
    <x v="46"/>
    <s v="North West"/>
    <s v="Workplace Projects"/>
    <n v="0"/>
    <n v="19"/>
    <n v="19"/>
    <n v="19"/>
    <x v="5"/>
    <n v="1"/>
    <n v="0"/>
    <n v="1.7"/>
    <n v="0.89100000000000001"/>
    <n v="0.99399999999999999"/>
    <n v="4.5"/>
    <n v="0.752"/>
    <n v="1"/>
    <x v="2"/>
    <x v="3"/>
    <s v="North"/>
    <s v="Met"/>
    <s v="Below Target"/>
    <s v="Met"/>
    <s v="Met"/>
    <s v="Met"/>
  </r>
  <r>
    <s v="OPS-101301"/>
    <x v="46"/>
    <s v="Midlands"/>
    <s v="Workplace Services"/>
    <n v="6"/>
    <n v="36"/>
    <n v="42"/>
    <n v="42"/>
    <x v="5"/>
    <n v="1"/>
    <n v="0"/>
    <n v="1.5"/>
    <n v="0.91500000000000004"/>
    <n v="1"/>
    <n v="4.7"/>
    <n v="0.747"/>
    <n v="1"/>
    <x v="3"/>
    <x v="0"/>
    <s v="Central"/>
    <s v="Met"/>
    <s v="Below Target"/>
    <s v="Met"/>
    <s v="Met"/>
    <s v="Met"/>
  </r>
  <r>
    <s v="OPS-101302"/>
    <x v="46"/>
    <s v="Midlands"/>
    <s v="Facilities Response"/>
    <n v="519"/>
    <n v="39"/>
    <n v="558"/>
    <n v="40"/>
    <x v="468"/>
    <n v="0"/>
    <n v="0"/>
    <n v="8"/>
    <n v="0.6"/>
    <n v="0.97899999999999998"/>
    <n v="2.5"/>
    <n v="0.75600000000000001"/>
    <n v="7.1999999999999995E-2"/>
    <x v="3"/>
    <x v="1"/>
    <s v="Central"/>
    <s v="Below Target"/>
    <s v="Below Target"/>
    <s v="Met"/>
    <s v="Below Target"/>
    <s v="Below Target"/>
  </r>
  <r>
    <s v="OPS-101303"/>
    <x v="46"/>
    <s v="Midlands"/>
    <s v="Estates Support"/>
    <n v="242"/>
    <n v="36"/>
    <n v="278"/>
    <n v="35"/>
    <x v="201"/>
    <n v="0"/>
    <n v="0"/>
    <n v="8"/>
    <n v="0.6"/>
    <n v="0.97699999999999998"/>
    <n v="2.5"/>
    <n v="0.65400000000000003"/>
    <n v="0.126"/>
    <x v="3"/>
    <x v="2"/>
    <s v="Central"/>
    <s v="Below Target"/>
    <s v="Below Target"/>
    <s v="Met"/>
    <s v="Below Target"/>
    <s v="Below Target"/>
  </r>
  <r>
    <s v="OPS-101304"/>
    <x v="46"/>
    <s v="Midlands"/>
    <s v="Workplace Projects"/>
    <n v="0"/>
    <n v="28"/>
    <n v="28"/>
    <n v="28"/>
    <x v="5"/>
    <n v="0"/>
    <n v="0"/>
    <n v="1.7"/>
    <n v="1"/>
    <n v="0.98599999999999999"/>
    <n v="4.4000000000000004"/>
    <n v="0.70499999999999996"/>
    <n v="1"/>
    <x v="3"/>
    <x v="3"/>
    <s v="Central"/>
    <s v="Met"/>
    <s v="Met"/>
    <s v="Met"/>
    <s v="Met"/>
    <s v="Met"/>
  </r>
  <r>
    <s v="OPS-101305"/>
    <x v="46"/>
    <s v="South West"/>
    <s v="Workplace Services"/>
    <n v="681"/>
    <n v="32"/>
    <n v="713"/>
    <n v="25"/>
    <x v="469"/>
    <n v="0"/>
    <n v="0"/>
    <n v="8"/>
    <n v="0.6"/>
    <n v="1"/>
    <n v="2.5"/>
    <n v="0.68100000000000005"/>
    <n v="3.5000000000000003E-2"/>
    <x v="4"/>
    <x v="0"/>
    <s v="South"/>
    <s v="Below Target"/>
    <s v="Below Target"/>
    <s v="Met"/>
    <s v="Below Target"/>
    <s v="Below Target"/>
  </r>
  <r>
    <s v="OPS-101306"/>
    <x v="46"/>
    <s v="South West"/>
    <s v="Facilities Response"/>
    <n v="0"/>
    <n v="46"/>
    <n v="46"/>
    <n v="44"/>
    <x v="1"/>
    <n v="0"/>
    <n v="0"/>
    <n v="1.4"/>
    <n v="0.97599999999999998"/>
    <n v="1"/>
    <n v="4.4000000000000004"/>
    <n v="0.67500000000000004"/>
    <n v="0.95699999999999996"/>
    <x v="4"/>
    <x v="1"/>
    <s v="South"/>
    <s v="Met"/>
    <s v="Met"/>
    <s v="Met"/>
    <s v="Met"/>
    <s v="Met"/>
  </r>
  <r>
    <s v="OPS-101307"/>
    <x v="46"/>
    <s v="South West"/>
    <s v="Estates Support"/>
    <n v="0"/>
    <n v="41"/>
    <n v="41"/>
    <n v="41"/>
    <x v="5"/>
    <n v="0"/>
    <n v="0"/>
    <n v="1"/>
    <n v="1"/>
    <n v="0.97"/>
    <n v="4.5"/>
    <n v="0.83499999999999996"/>
    <n v="1"/>
    <x v="4"/>
    <x v="2"/>
    <s v="South"/>
    <s v="Met"/>
    <s v="Met"/>
    <s v="Met"/>
    <s v="Met"/>
    <s v="Met"/>
  </r>
  <r>
    <s v="OPS-101308"/>
    <x v="46"/>
    <s v="South West"/>
    <s v="Workplace Projects"/>
    <n v="0"/>
    <n v="25"/>
    <n v="25"/>
    <n v="25"/>
    <x v="5"/>
    <n v="1"/>
    <n v="1"/>
    <n v="1.7"/>
    <n v="0.85399999999999998"/>
    <n v="0.96399999999999997"/>
    <n v="4.2"/>
    <n v="0.66800000000000004"/>
    <n v="1"/>
    <x v="4"/>
    <x v="3"/>
    <s v="South"/>
    <s v="Met"/>
    <s v="Below Target"/>
    <s v="Met"/>
    <s v="Met"/>
    <s v="Met"/>
  </r>
  <r>
    <s v="OPS-101309"/>
    <x v="46"/>
    <s v="South East"/>
    <s v="Workplace Services"/>
    <n v="2"/>
    <n v="56"/>
    <n v="58"/>
    <n v="46"/>
    <x v="14"/>
    <n v="2"/>
    <n v="0"/>
    <n v="2.4"/>
    <n v="0.88600000000000001"/>
    <n v="0.97499999999999998"/>
    <n v="4"/>
    <n v="0.68500000000000005"/>
    <n v="0.79300000000000004"/>
    <x v="5"/>
    <x v="0"/>
    <s v="South"/>
    <s v="Below Target"/>
    <s v="Below Target"/>
    <s v="Met"/>
    <s v="Met"/>
    <s v="Below Target"/>
  </r>
  <r>
    <s v="OPS-101310"/>
    <x v="46"/>
    <s v="South East"/>
    <s v="Facilities Response"/>
    <n v="1257"/>
    <n v="46"/>
    <n v="1303"/>
    <n v="24"/>
    <x v="470"/>
    <n v="0"/>
    <n v="0"/>
    <n v="8"/>
    <n v="0.6"/>
    <n v="0.97599999999999998"/>
    <n v="2.5"/>
    <n v="0.69599999999999995"/>
    <n v="1.7999999999999999E-2"/>
    <x v="5"/>
    <x v="1"/>
    <s v="South"/>
    <s v="Below Target"/>
    <s v="Below Target"/>
    <s v="Met"/>
    <s v="Below Target"/>
    <s v="Below Target"/>
  </r>
  <r>
    <s v="OPS-101311"/>
    <x v="46"/>
    <s v="South East"/>
    <s v="Estates Support"/>
    <n v="2"/>
    <n v="47"/>
    <n v="49"/>
    <n v="49"/>
    <x v="5"/>
    <n v="0"/>
    <n v="0"/>
    <n v="1.1000000000000001"/>
    <n v="0.97899999999999998"/>
    <n v="0.97699999999999998"/>
    <n v="4.5"/>
    <n v="0.749"/>
    <n v="1"/>
    <x v="5"/>
    <x v="2"/>
    <s v="South"/>
    <s v="Met"/>
    <s v="Met"/>
    <s v="Met"/>
    <s v="Met"/>
    <s v="Met"/>
  </r>
  <r>
    <s v="OPS-101312"/>
    <x v="46"/>
    <s v="South East"/>
    <s v="Workplace Projects"/>
    <n v="387"/>
    <n v="24"/>
    <n v="411"/>
    <n v="23"/>
    <x v="128"/>
    <n v="0"/>
    <n v="0"/>
    <n v="8"/>
    <n v="0.6"/>
    <n v="0.98399999999999999"/>
    <n v="2.5"/>
    <n v="0.67"/>
    <n v="5.6000000000000001E-2"/>
    <x v="5"/>
    <x v="3"/>
    <s v="South"/>
    <s v="Below Target"/>
    <s v="Below Target"/>
    <s v="Met"/>
    <s v="Below Target"/>
    <s v="Below Target"/>
  </r>
  <r>
    <s v="OPS-101313"/>
    <x v="46"/>
    <s v="Wales"/>
    <s v="Workplace Services"/>
    <n v="634"/>
    <n v="37"/>
    <n v="671"/>
    <n v="26"/>
    <x v="328"/>
    <n v="0"/>
    <n v="0"/>
    <n v="8"/>
    <n v="0.6"/>
    <n v="0.97599999999999998"/>
    <n v="2.5"/>
    <n v="0.754"/>
    <n v="3.9E-2"/>
    <x v="6"/>
    <x v="0"/>
    <s v="Wales"/>
    <s v="Below Target"/>
    <s v="Below Target"/>
    <s v="Met"/>
    <s v="Below Target"/>
    <s v="Below Target"/>
  </r>
  <r>
    <s v="OPS-101314"/>
    <x v="46"/>
    <s v="Wales"/>
    <s v="Facilities Response"/>
    <n v="731"/>
    <n v="43"/>
    <n v="774"/>
    <n v="28"/>
    <x v="471"/>
    <n v="0"/>
    <n v="0"/>
    <n v="8"/>
    <n v="0.6"/>
    <n v="0.96699999999999997"/>
    <n v="2.5"/>
    <n v="0.71599999999999997"/>
    <n v="3.5999999999999997E-2"/>
    <x v="6"/>
    <x v="1"/>
    <s v="Wales"/>
    <s v="Below Target"/>
    <s v="Below Target"/>
    <s v="Met"/>
    <s v="Below Target"/>
    <s v="Below Target"/>
  </r>
  <r>
    <s v="OPS-101315"/>
    <x v="46"/>
    <s v="Wales"/>
    <s v="Estates Support"/>
    <n v="468"/>
    <n v="50"/>
    <n v="518"/>
    <n v="31"/>
    <x v="472"/>
    <n v="0"/>
    <n v="0"/>
    <n v="8"/>
    <n v="0.6"/>
    <n v="0.98499999999999999"/>
    <n v="2.5"/>
    <n v="0.79"/>
    <n v="0.06"/>
    <x v="6"/>
    <x v="2"/>
    <s v="Wales"/>
    <s v="Below Target"/>
    <s v="Below Target"/>
    <s v="Met"/>
    <s v="Below Target"/>
    <s v="Below Target"/>
  </r>
  <r>
    <s v="OPS-101316"/>
    <x v="46"/>
    <s v="Wales"/>
    <s v="Workplace Projects"/>
    <n v="0"/>
    <n v="38"/>
    <n v="38"/>
    <n v="38"/>
    <x v="5"/>
    <n v="0"/>
    <n v="0"/>
    <n v="1.2"/>
    <n v="0.99"/>
    <n v="0.97299999999999998"/>
    <n v="4.2"/>
    <n v="0.72699999999999998"/>
    <n v="1"/>
    <x v="6"/>
    <x v="3"/>
    <s v="Wales"/>
    <s v="Met"/>
    <s v="Met"/>
    <s v="Met"/>
    <s v="Met"/>
    <s v="Met"/>
  </r>
  <r>
    <s v="OPS-101317"/>
    <x v="47"/>
    <s v="Scotland"/>
    <s v="Workplace Services"/>
    <n v="157"/>
    <n v="36"/>
    <n v="193"/>
    <n v="34"/>
    <x v="473"/>
    <n v="0"/>
    <n v="0"/>
    <n v="8"/>
    <n v="0.6"/>
    <n v="0.96499999999999997"/>
    <n v="2.5"/>
    <n v="0.67400000000000004"/>
    <n v="0.17599999999999999"/>
    <x v="0"/>
    <x v="0"/>
    <s v="North"/>
    <s v="Below Target"/>
    <s v="Below Target"/>
    <s v="Met"/>
    <s v="Below Target"/>
    <s v="Below Target"/>
  </r>
  <r>
    <s v="OPS-101318"/>
    <x v="47"/>
    <s v="Scotland"/>
    <s v="Facilities Response"/>
    <n v="0"/>
    <n v="56"/>
    <n v="56"/>
    <n v="48"/>
    <x v="21"/>
    <n v="0"/>
    <n v="0"/>
    <n v="2.1"/>
    <n v="0.95799999999999996"/>
    <n v="1"/>
    <n v="4.3"/>
    <n v="0.68100000000000005"/>
    <n v="0.85699999999999998"/>
    <x v="0"/>
    <x v="1"/>
    <s v="North"/>
    <s v="Below Target"/>
    <s v="Met"/>
    <s v="Met"/>
    <s v="Met"/>
    <s v="Met"/>
  </r>
  <r>
    <s v="OPS-101319"/>
    <x v="47"/>
    <s v="Scotland"/>
    <s v="Estates Support"/>
    <n v="343"/>
    <n v="42"/>
    <n v="385"/>
    <n v="39"/>
    <x v="118"/>
    <n v="0"/>
    <n v="0"/>
    <n v="8"/>
    <n v="0.6"/>
    <n v="1"/>
    <n v="2.5"/>
    <n v="0.73799999999999999"/>
    <n v="0.10100000000000001"/>
    <x v="0"/>
    <x v="2"/>
    <s v="North"/>
    <s v="Below Target"/>
    <s v="Below Target"/>
    <s v="Met"/>
    <s v="Below Target"/>
    <s v="Below Target"/>
  </r>
  <r>
    <s v="OPS-101320"/>
    <x v="47"/>
    <s v="Scotland"/>
    <s v="Workplace Projects"/>
    <n v="0"/>
    <n v="31"/>
    <n v="31"/>
    <n v="31"/>
    <x v="5"/>
    <n v="0"/>
    <n v="0"/>
    <n v="1.4"/>
    <n v="0.94499999999999995"/>
    <n v="0.97399999999999998"/>
    <n v="4.3"/>
    <n v="0.65900000000000003"/>
    <n v="1"/>
    <x v="0"/>
    <x v="3"/>
    <s v="North"/>
    <s v="Met"/>
    <s v="Met"/>
    <s v="Met"/>
    <s v="Met"/>
    <s v="Met"/>
  </r>
  <r>
    <s v="OPS-101321"/>
    <x v="47"/>
    <s v="North East"/>
    <s v="Workplace Services"/>
    <n v="20"/>
    <n v="42"/>
    <n v="62"/>
    <n v="41"/>
    <x v="38"/>
    <n v="0"/>
    <n v="0"/>
    <n v="3.4"/>
    <n v="0.84"/>
    <n v="0.95899999999999996"/>
    <n v="3.7"/>
    <n v="0.79600000000000004"/>
    <n v="0.66100000000000003"/>
    <x v="1"/>
    <x v="0"/>
    <s v="North"/>
    <s v="Below Target"/>
    <s v="Below Target"/>
    <s v="Met"/>
    <s v="Below Target"/>
    <s v="Below Target"/>
  </r>
  <r>
    <s v="OPS-101322"/>
    <x v="47"/>
    <s v="North East"/>
    <s v="Facilities Response"/>
    <n v="0"/>
    <n v="42"/>
    <n v="42"/>
    <n v="42"/>
    <x v="5"/>
    <n v="0"/>
    <n v="0"/>
    <n v="1.7"/>
    <n v="0.98599999999999999"/>
    <n v="0.97399999999999998"/>
    <n v="4.4000000000000004"/>
    <n v="0.68100000000000005"/>
    <n v="1"/>
    <x v="1"/>
    <x v="1"/>
    <s v="North"/>
    <s v="Met"/>
    <s v="Met"/>
    <s v="Met"/>
    <s v="Met"/>
    <s v="Met"/>
  </r>
  <r>
    <s v="OPS-101323"/>
    <x v="47"/>
    <s v="North East"/>
    <s v="Estates Support"/>
    <n v="883"/>
    <n v="54"/>
    <n v="937"/>
    <n v="27"/>
    <x v="474"/>
    <n v="0"/>
    <n v="0"/>
    <n v="8"/>
    <n v="0.6"/>
    <n v="1"/>
    <n v="2.5"/>
    <n v="0.67200000000000004"/>
    <n v="2.9000000000000001E-2"/>
    <x v="1"/>
    <x v="2"/>
    <s v="North"/>
    <s v="Below Target"/>
    <s v="Below Target"/>
    <s v="Met"/>
    <s v="Below Target"/>
    <s v="Below Target"/>
  </r>
  <r>
    <s v="OPS-101324"/>
    <x v="47"/>
    <s v="North East"/>
    <s v="Workplace Projects"/>
    <n v="64"/>
    <n v="31"/>
    <n v="95"/>
    <n v="26"/>
    <x v="34"/>
    <n v="0"/>
    <n v="0"/>
    <n v="7"/>
    <n v="0.6"/>
    <n v="0.99299999999999999"/>
    <n v="2.5"/>
    <n v="0.73199999999999998"/>
    <n v="0.27400000000000002"/>
    <x v="1"/>
    <x v="3"/>
    <s v="North"/>
    <s v="Below Target"/>
    <s v="Below Target"/>
    <s v="Met"/>
    <s v="Below Target"/>
    <s v="Below Target"/>
  </r>
  <r>
    <s v="OPS-101325"/>
    <x v="47"/>
    <s v="North West"/>
    <s v="Workplace Services"/>
    <n v="383"/>
    <n v="42"/>
    <n v="425"/>
    <n v="29"/>
    <x v="475"/>
    <n v="0"/>
    <n v="0"/>
    <n v="8"/>
    <n v="0.6"/>
    <n v="0.98299999999999998"/>
    <n v="2.5"/>
    <n v="0.81899999999999995"/>
    <n v="6.8000000000000005E-2"/>
    <x v="2"/>
    <x v="0"/>
    <s v="North"/>
    <s v="Below Target"/>
    <s v="Below Target"/>
    <s v="Met"/>
    <s v="Below Target"/>
    <s v="Below Target"/>
  </r>
  <r>
    <s v="OPS-101326"/>
    <x v="47"/>
    <s v="North West"/>
    <s v="Facilities Response"/>
    <n v="913"/>
    <n v="30"/>
    <n v="943"/>
    <n v="22"/>
    <x v="476"/>
    <n v="0"/>
    <n v="0"/>
    <n v="8"/>
    <n v="0.6"/>
    <n v="0.99399999999999999"/>
    <n v="2.5"/>
    <n v="0.73699999999999999"/>
    <n v="2.3E-2"/>
    <x v="2"/>
    <x v="1"/>
    <s v="North"/>
    <s v="Below Target"/>
    <s v="Below Target"/>
    <s v="Met"/>
    <s v="Below Target"/>
    <s v="Below Target"/>
  </r>
  <r>
    <s v="OPS-101327"/>
    <x v="47"/>
    <s v="North West"/>
    <s v="Estates Support"/>
    <n v="1080"/>
    <n v="23"/>
    <n v="1103"/>
    <n v="27"/>
    <x v="477"/>
    <n v="0"/>
    <n v="0"/>
    <n v="8"/>
    <n v="0.6"/>
    <n v="0.999"/>
    <n v="2.5"/>
    <n v="0.64500000000000002"/>
    <n v="2.4E-2"/>
    <x v="2"/>
    <x v="2"/>
    <s v="North"/>
    <s v="Below Target"/>
    <s v="Below Target"/>
    <s v="Met"/>
    <s v="Below Target"/>
    <s v="Below Target"/>
  </r>
  <r>
    <s v="OPS-101328"/>
    <x v="47"/>
    <s v="North West"/>
    <s v="Workplace Projects"/>
    <n v="0"/>
    <n v="15"/>
    <n v="15"/>
    <n v="15"/>
    <x v="5"/>
    <n v="0"/>
    <n v="0"/>
    <n v="1.8"/>
    <n v="1"/>
    <n v="0.98199999999999998"/>
    <n v="4.3"/>
    <n v="0.752"/>
    <n v="1"/>
    <x v="2"/>
    <x v="3"/>
    <s v="North"/>
    <s v="Met"/>
    <s v="Met"/>
    <s v="Met"/>
    <s v="Met"/>
    <s v="Met"/>
  </r>
  <r>
    <s v="OPS-101329"/>
    <x v="47"/>
    <s v="Midlands"/>
    <s v="Workplace Services"/>
    <n v="0"/>
    <n v="37"/>
    <n v="37"/>
    <n v="37"/>
    <x v="5"/>
    <n v="0"/>
    <n v="0"/>
    <n v="1.7"/>
    <n v="0.995"/>
    <n v="0.96199999999999997"/>
    <n v="4.5999999999999996"/>
    <n v="0.747"/>
    <n v="1"/>
    <x v="3"/>
    <x v="0"/>
    <s v="Central"/>
    <s v="Met"/>
    <s v="Met"/>
    <s v="Met"/>
    <s v="Met"/>
    <s v="Met"/>
  </r>
  <r>
    <s v="OPS-101330"/>
    <x v="47"/>
    <s v="Midlands"/>
    <s v="Facilities Response"/>
    <n v="518"/>
    <n v="43"/>
    <n v="561"/>
    <n v="38"/>
    <x v="478"/>
    <n v="0"/>
    <n v="0"/>
    <n v="8"/>
    <n v="0.6"/>
    <n v="0.99399999999999999"/>
    <n v="2.5"/>
    <n v="0.75600000000000001"/>
    <n v="6.8000000000000005E-2"/>
    <x v="3"/>
    <x v="1"/>
    <s v="Central"/>
    <s v="Below Target"/>
    <s v="Below Target"/>
    <s v="Met"/>
    <s v="Below Target"/>
    <s v="Below Target"/>
  </r>
  <r>
    <s v="OPS-101331"/>
    <x v="47"/>
    <s v="Midlands"/>
    <s v="Estates Support"/>
    <n v="243"/>
    <n v="41"/>
    <n v="284"/>
    <n v="34"/>
    <x v="479"/>
    <n v="0"/>
    <n v="0"/>
    <n v="8"/>
    <n v="0.6"/>
    <n v="0.97099999999999997"/>
    <n v="2.5"/>
    <n v="0.65400000000000003"/>
    <n v="0.12"/>
    <x v="3"/>
    <x v="2"/>
    <s v="Central"/>
    <s v="Below Target"/>
    <s v="Below Target"/>
    <s v="Met"/>
    <s v="Below Target"/>
    <s v="Below Target"/>
  </r>
  <r>
    <s v="OPS-101332"/>
    <x v="47"/>
    <s v="Midlands"/>
    <s v="Workplace Projects"/>
    <n v="0"/>
    <n v="30"/>
    <n v="30"/>
    <n v="30"/>
    <x v="5"/>
    <n v="1"/>
    <n v="0"/>
    <n v="1.4"/>
    <n v="0.90400000000000003"/>
    <n v="0.97499999999999998"/>
    <n v="4.5"/>
    <n v="0.70499999999999996"/>
    <n v="1"/>
    <x v="3"/>
    <x v="3"/>
    <s v="Central"/>
    <s v="Met"/>
    <s v="Below Target"/>
    <s v="Met"/>
    <s v="Met"/>
    <s v="Met"/>
  </r>
  <r>
    <s v="OPS-101333"/>
    <x v="47"/>
    <s v="South West"/>
    <s v="Workplace Services"/>
    <n v="688"/>
    <n v="36"/>
    <n v="724"/>
    <n v="25"/>
    <x v="480"/>
    <n v="0"/>
    <n v="0"/>
    <n v="8"/>
    <n v="0.6"/>
    <n v="0.96299999999999997"/>
    <n v="2.5"/>
    <n v="0.68100000000000005"/>
    <n v="3.5000000000000003E-2"/>
    <x v="4"/>
    <x v="0"/>
    <s v="South"/>
    <s v="Below Target"/>
    <s v="Below Target"/>
    <s v="Met"/>
    <s v="Below Target"/>
    <s v="Below Target"/>
  </r>
  <r>
    <s v="OPS-101334"/>
    <x v="47"/>
    <s v="South West"/>
    <s v="Facilities Response"/>
    <n v="2"/>
    <n v="40"/>
    <n v="42"/>
    <n v="42"/>
    <x v="5"/>
    <n v="0"/>
    <n v="0"/>
    <n v="2.1"/>
    <n v="0.94699999999999995"/>
    <n v="0.97499999999999998"/>
    <n v="4.7"/>
    <n v="0.67500000000000004"/>
    <n v="1"/>
    <x v="4"/>
    <x v="1"/>
    <s v="South"/>
    <s v="Met"/>
    <s v="Met"/>
    <s v="Met"/>
    <s v="Met"/>
    <s v="Met"/>
  </r>
  <r>
    <s v="OPS-101335"/>
    <x v="47"/>
    <s v="South West"/>
    <s v="Estates Support"/>
    <n v="0"/>
    <n v="41"/>
    <n v="41"/>
    <n v="41"/>
    <x v="5"/>
    <n v="0"/>
    <n v="0"/>
    <n v="1.6"/>
    <n v="0.97199999999999998"/>
    <n v="0.98199999999999998"/>
    <n v="4.9000000000000004"/>
    <n v="0.83499999999999996"/>
    <n v="1"/>
    <x v="4"/>
    <x v="2"/>
    <s v="South"/>
    <s v="Met"/>
    <s v="Met"/>
    <s v="Met"/>
    <s v="Met"/>
    <s v="Met"/>
  </r>
  <r>
    <s v="OPS-101336"/>
    <x v="47"/>
    <s v="South West"/>
    <s v="Workplace Projects"/>
    <n v="0"/>
    <n v="29"/>
    <n v="29"/>
    <n v="29"/>
    <x v="5"/>
    <n v="0"/>
    <n v="0"/>
    <n v="1.3"/>
    <n v="0.94899999999999995"/>
    <n v="1"/>
    <n v="4.5"/>
    <n v="0.66800000000000004"/>
    <n v="1"/>
    <x v="4"/>
    <x v="3"/>
    <s v="South"/>
    <s v="Met"/>
    <s v="Met"/>
    <s v="Met"/>
    <s v="Met"/>
    <s v="Met"/>
  </r>
  <r>
    <s v="OPS-101337"/>
    <x v="47"/>
    <s v="South East"/>
    <s v="Workplace Services"/>
    <n v="12"/>
    <n v="56"/>
    <n v="68"/>
    <n v="55"/>
    <x v="24"/>
    <n v="0"/>
    <n v="0"/>
    <n v="2.5"/>
    <n v="0.89"/>
    <n v="0.996"/>
    <n v="4.0999999999999996"/>
    <n v="0.68500000000000005"/>
    <n v="0.80900000000000005"/>
    <x v="5"/>
    <x v="0"/>
    <s v="South"/>
    <s v="Below Target"/>
    <s v="Below Target"/>
    <s v="Met"/>
    <s v="Met"/>
    <s v="Below Target"/>
  </r>
  <r>
    <s v="OPS-101338"/>
    <x v="47"/>
    <s v="South East"/>
    <s v="Facilities Response"/>
    <n v="1279"/>
    <n v="37"/>
    <n v="1316"/>
    <n v="24"/>
    <x v="481"/>
    <n v="0"/>
    <n v="0"/>
    <n v="8"/>
    <n v="0.6"/>
    <n v="0.98799999999999999"/>
    <n v="2.5"/>
    <n v="0.69599999999999995"/>
    <n v="1.7999999999999999E-2"/>
    <x v="5"/>
    <x v="1"/>
    <s v="South"/>
    <s v="Below Target"/>
    <s v="Below Target"/>
    <s v="Met"/>
    <s v="Below Target"/>
    <s v="Below Target"/>
  </r>
  <r>
    <s v="OPS-101339"/>
    <x v="47"/>
    <s v="South East"/>
    <s v="Estates Support"/>
    <n v="0"/>
    <n v="51"/>
    <n v="51"/>
    <n v="51"/>
    <x v="5"/>
    <n v="0"/>
    <n v="0"/>
    <n v="0.9"/>
    <n v="0.94499999999999995"/>
    <n v="0.94299999999999995"/>
    <n v="4.5999999999999996"/>
    <n v="0.749"/>
    <n v="1"/>
    <x v="5"/>
    <x v="2"/>
    <s v="South"/>
    <s v="Met"/>
    <s v="Met"/>
    <s v="Below Target"/>
    <s v="Met"/>
    <s v="Met"/>
  </r>
  <r>
    <s v="OPS-101340"/>
    <x v="47"/>
    <s v="South East"/>
    <s v="Workplace Projects"/>
    <n v="388"/>
    <n v="30"/>
    <n v="418"/>
    <n v="24"/>
    <x v="482"/>
    <n v="1"/>
    <n v="0"/>
    <n v="8"/>
    <n v="0.6"/>
    <n v="0.95899999999999996"/>
    <n v="2.5"/>
    <n v="0.67"/>
    <n v="5.7000000000000002E-2"/>
    <x v="5"/>
    <x v="3"/>
    <s v="South"/>
    <s v="Below Target"/>
    <s v="Below Target"/>
    <s v="Met"/>
    <s v="Below Target"/>
    <s v="Below Target"/>
  </r>
  <r>
    <s v="OPS-101341"/>
    <x v="47"/>
    <s v="Wales"/>
    <s v="Workplace Services"/>
    <n v="645"/>
    <n v="52"/>
    <n v="697"/>
    <n v="28"/>
    <x v="483"/>
    <n v="0"/>
    <n v="0"/>
    <n v="8"/>
    <n v="0.6"/>
    <n v="1"/>
    <n v="2.5"/>
    <n v="0.754"/>
    <n v="0.04"/>
    <x v="6"/>
    <x v="0"/>
    <s v="Wales"/>
    <s v="Below Target"/>
    <s v="Below Target"/>
    <s v="Met"/>
    <s v="Below Target"/>
    <s v="Below Target"/>
  </r>
  <r>
    <s v="OPS-101342"/>
    <x v="47"/>
    <s v="Wales"/>
    <s v="Facilities Response"/>
    <n v="746"/>
    <n v="31"/>
    <n v="777"/>
    <n v="31"/>
    <x v="471"/>
    <n v="0"/>
    <n v="0"/>
    <n v="8"/>
    <n v="0.6"/>
    <n v="0.997"/>
    <n v="2.5"/>
    <n v="0.71599999999999997"/>
    <n v="0.04"/>
    <x v="6"/>
    <x v="1"/>
    <s v="Wales"/>
    <s v="Below Target"/>
    <s v="Below Target"/>
    <s v="Met"/>
    <s v="Below Target"/>
    <s v="Below Target"/>
  </r>
  <r>
    <s v="OPS-101343"/>
    <x v="47"/>
    <s v="Wales"/>
    <s v="Estates Support"/>
    <n v="487"/>
    <n v="40"/>
    <n v="527"/>
    <n v="29"/>
    <x v="484"/>
    <n v="0"/>
    <n v="0"/>
    <n v="8"/>
    <n v="0.6"/>
    <n v="0.98199999999999998"/>
    <n v="2.5"/>
    <n v="0.79"/>
    <n v="5.5E-2"/>
    <x v="6"/>
    <x v="2"/>
    <s v="Wales"/>
    <s v="Below Target"/>
    <s v="Below Target"/>
    <s v="Met"/>
    <s v="Below Target"/>
    <s v="Below Target"/>
  </r>
  <r>
    <s v="OPS-101344"/>
    <x v="47"/>
    <s v="Wales"/>
    <s v="Workplace Projects"/>
    <n v="0"/>
    <n v="33"/>
    <n v="33"/>
    <n v="33"/>
    <x v="5"/>
    <n v="0"/>
    <n v="0"/>
    <n v="1.4"/>
    <n v="0.97199999999999998"/>
    <n v="0.97599999999999998"/>
    <n v="4.8"/>
    <n v="0.72699999999999998"/>
    <n v="1"/>
    <x v="6"/>
    <x v="3"/>
    <s v="Wales"/>
    <s v="Met"/>
    <s v="Met"/>
    <s v="Met"/>
    <s v="Met"/>
    <s v="Met"/>
  </r>
  <r>
    <s v="OPS-101345"/>
    <x v="48"/>
    <s v="Scotland"/>
    <s v="Workplace Services"/>
    <n v="159"/>
    <n v="50"/>
    <n v="209"/>
    <n v="36"/>
    <x v="139"/>
    <n v="0"/>
    <n v="0"/>
    <n v="8"/>
    <n v="0.6"/>
    <n v="0.99399999999999999"/>
    <n v="2.5"/>
    <n v="0.67400000000000004"/>
    <n v="0.17199999999999999"/>
    <x v="0"/>
    <x v="0"/>
    <s v="North"/>
    <s v="Below Target"/>
    <s v="Below Target"/>
    <s v="Met"/>
    <s v="Below Target"/>
    <s v="Below Target"/>
  </r>
  <r>
    <s v="OPS-101346"/>
    <x v="48"/>
    <s v="Scotland"/>
    <s v="Facilities Response"/>
    <n v="8"/>
    <n v="36"/>
    <n v="44"/>
    <n v="44"/>
    <x v="5"/>
    <n v="0"/>
    <n v="0"/>
    <n v="1.4"/>
    <n v="1"/>
    <n v="0.98799999999999999"/>
    <n v="4.5"/>
    <n v="0.68100000000000005"/>
    <n v="1"/>
    <x v="0"/>
    <x v="1"/>
    <s v="North"/>
    <s v="Met"/>
    <s v="Met"/>
    <s v="Met"/>
    <s v="Met"/>
    <s v="Met"/>
  </r>
  <r>
    <s v="OPS-101347"/>
    <x v="48"/>
    <s v="Scotland"/>
    <s v="Estates Support"/>
    <n v="346"/>
    <n v="46"/>
    <n v="392"/>
    <n v="40"/>
    <x v="485"/>
    <n v="0"/>
    <n v="0"/>
    <n v="8"/>
    <n v="0.6"/>
    <n v="0.95199999999999996"/>
    <n v="2.5"/>
    <n v="0.73799999999999999"/>
    <n v="0.10199999999999999"/>
    <x v="0"/>
    <x v="2"/>
    <s v="North"/>
    <s v="Below Target"/>
    <s v="Below Target"/>
    <s v="Met"/>
    <s v="Below Target"/>
    <s v="Below Target"/>
  </r>
  <r>
    <s v="OPS-101348"/>
    <x v="48"/>
    <s v="Scotland"/>
    <s v="Workplace Projects"/>
    <n v="0"/>
    <n v="24"/>
    <n v="24"/>
    <n v="24"/>
    <x v="5"/>
    <n v="0"/>
    <n v="0"/>
    <n v="1.6"/>
    <n v="0.95099999999999996"/>
    <n v="0.97099999999999997"/>
    <n v="4.7"/>
    <n v="0.65900000000000003"/>
    <n v="1"/>
    <x v="0"/>
    <x v="3"/>
    <s v="North"/>
    <s v="Met"/>
    <s v="Met"/>
    <s v="Met"/>
    <s v="Met"/>
    <s v="Met"/>
  </r>
  <r>
    <s v="OPS-101349"/>
    <x v="48"/>
    <s v="North East"/>
    <s v="Workplace Services"/>
    <n v="21"/>
    <n v="47"/>
    <n v="68"/>
    <n v="43"/>
    <x v="6"/>
    <n v="1"/>
    <n v="0"/>
    <n v="3.9"/>
    <n v="0.8"/>
    <n v="0.94699999999999995"/>
    <n v="3.8"/>
    <n v="0.79600000000000004"/>
    <n v="0.63200000000000001"/>
    <x v="1"/>
    <x v="0"/>
    <s v="North"/>
    <s v="Below Target"/>
    <s v="Below Target"/>
    <s v="Below Target"/>
    <s v="Below Target"/>
    <s v="Below Target"/>
  </r>
  <r>
    <s v="OPS-101350"/>
    <x v="48"/>
    <s v="North East"/>
    <s v="Facilities Response"/>
    <n v="0"/>
    <n v="41"/>
    <n v="41"/>
    <n v="41"/>
    <x v="5"/>
    <n v="0"/>
    <n v="0"/>
    <n v="1.1000000000000001"/>
    <n v="0.95199999999999996"/>
    <n v="0.96499999999999997"/>
    <n v="4.7"/>
    <n v="0.68100000000000005"/>
    <n v="1"/>
    <x v="1"/>
    <x v="1"/>
    <s v="North"/>
    <s v="Met"/>
    <s v="Met"/>
    <s v="Met"/>
    <s v="Met"/>
    <s v="Met"/>
  </r>
  <r>
    <s v="OPS-101351"/>
    <x v="48"/>
    <s v="North East"/>
    <s v="Estates Support"/>
    <n v="910"/>
    <n v="36"/>
    <n v="946"/>
    <n v="28"/>
    <x v="486"/>
    <n v="0"/>
    <n v="0"/>
    <n v="8"/>
    <n v="0.6"/>
    <n v="0.999"/>
    <n v="2.5"/>
    <n v="0.67200000000000004"/>
    <n v="0.03"/>
    <x v="1"/>
    <x v="2"/>
    <s v="North"/>
    <s v="Below Target"/>
    <s v="Below Target"/>
    <s v="Met"/>
    <s v="Below Target"/>
    <s v="Below Target"/>
  </r>
  <r>
    <s v="OPS-101352"/>
    <x v="48"/>
    <s v="North East"/>
    <s v="Workplace Projects"/>
    <n v="69"/>
    <n v="34"/>
    <n v="103"/>
    <n v="29"/>
    <x v="58"/>
    <n v="0"/>
    <n v="0"/>
    <n v="7.4"/>
    <n v="0.6"/>
    <n v="0.97899999999999998"/>
    <n v="2.5"/>
    <n v="0.73199999999999998"/>
    <n v="0.28199999999999997"/>
    <x v="1"/>
    <x v="3"/>
    <s v="North"/>
    <s v="Below Target"/>
    <s v="Below Target"/>
    <s v="Met"/>
    <s v="Below Target"/>
    <s v="Below Target"/>
  </r>
  <r>
    <s v="OPS-101353"/>
    <x v="48"/>
    <s v="North West"/>
    <s v="Workplace Services"/>
    <n v="396"/>
    <n v="47"/>
    <n v="443"/>
    <n v="38"/>
    <x v="371"/>
    <n v="0"/>
    <n v="0"/>
    <n v="8"/>
    <n v="0.6"/>
    <n v="0.96599999999999997"/>
    <n v="2.5"/>
    <n v="0.81899999999999995"/>
    <n v="8.5999999999999993E-2"/>
    <x v="2"/>
    <x v="0"/>
    <s v="North"/>
    <s v="Below Target"/>
    <s v="Below Target"/>
    <s v="Met"/>
    <s v="Below Target"/>
    <s v="Below Target"/>
  </r>
  <r>
    <s v="OPS-101354"/>
    <x v="48"/>
    <s v="North West"/>
    <s v="Facilities Response"/>
    <n v="921"/>
    <n v="44"/>
    <n v="965"/>
    <n v="21"/>
    <x v="487"/>
    <n v="0"/>
    <n v="0"/>
    <n v="8"/>
    <n v="0.6"/>
    <n v="1"/>
    <n v="2.5"/>
    <n v="0.73699999999999999"/>
    <n v="2.1999999999999999E-2"/>
    <x v="2"/>
    <x v="1"/>
    <s v="North"/>
    <s v="Below Target"/>
    <s v="Below Target"/>
    <s v="Met"/>
    <s v="Below Target"/>
    <s v="Below Target"/>
  </r>
  <r>
    <s v="OPS-101355"/>
    <x v="48"/>
    <s v="North West"/>
    <s v="Estates Support"/>
    <n v="1076"/>
    <n v="47"/>
    <n v="1123"/>
    <n v="22"/>
    <x v="488"/>
    <n v="1"/>
    <n v="0"/>
    <n v="8"/>
    <n v="0.6"/>
    <n v="0.97799999999999998"/>
    <n v="2.5"/>
    <n v="0.64500000000000002"/>
    <n v="0.02"/>
    <x v="2"/>
    <x v="2"/>
    <s v="North"/>
    <s v="Below Target"/>
    <s v="Below Target"/>
    <s v="Met"/>
    <s v="Below Target"/>
    <s v="Below Target"/>
  </r>
  <r>
    <s v="OPS-101356"/>
    <x v="48"/>
    <s v="North West"/>
    <s v="Workplace Projects"/>
    <n v="0"/>
    <n v="40"/>
    <n v="40"/>
    <n v="40"/>
    <x v="5"/>
    <n v="0"/>
    <n v="0"/>
    <n v="1.6"/>
    <n v="1"/>
    <n v="1"/>
    <n v="4.4000000000000004"/>
    <n v="0.752"/>
    <n v="1"/>
    <x v="2"/>
    <x v="3"/>
    <s v="North"/>
    <s v="Met"/>
    <s v="Met"/>
    <s v="Met"/>
    <s v="Met"/>
    <s v="Met"/>
  </r>
  <r>
    <s v="OPS-101357"/>
    <x v="48"/>
    <s v="Midlands"/>
    <s v="Workplace Services"/>
    <n v="0"/>
    <n v="47"/>
    <n v="47"/>
    <n v="47"/>
    <x v="5"/>
    <n v="0"/>
    <n v="0"/>
    <n v="0.9"/>
    <n v="1"/>
    <n v="0.95799999999999996"/>
    <n v="4.7"/>
    <n v="0.747"/>
    <n v="1"/>
    <x v="3"/>
    <x v="0"/>
    <s v="Central"/>
    <s v="Met"/>
    <s v="Met"/>
    <s v="Met"/>
    <s v="Met"/>
    <s v="Met"/>
  </r>
  <r>
    <s v="OPS-101358"/>
    <x v="48"/>
    <s v="Midlands"/>
    <s v="Facilities Response"/>
    <n v="523"/>
    <n v="31"/>
    <n v="554"/>
    <n v="37"/>
    <x v="489"/>
    <n v="0"/>
    <n v="0"/>
    <n v="8"/>
    <n v="0.6"/>
    <n v="1"/>
    <n v="2.5"/>
    <n v="0.75600000000000001"/>
    <n v="6.7000000000000004E-2"/>
    <x v="3"/>
    <x v="1"/>
    <s v="Central"/>
    <s v="Below Target"/>
    <s v="Below Target"/>
    <s v="Met"/>
    <s v="Below Target"/>
    <s v="Below Target"/>
  </r>
  <r>
    <s v="OPS-101359"/>
    <x v="48"/>
    <s v="Midlands"/>
    <s v="Estates Support"/>
    <n v="250"/>
    <n v="36"/>
    <n v="286"/>
    <n v="33"/>
    <x v="230"/>
    <n v="0"/>
    <n v="0"/>
    <n v="8"/>
    <n v="0.6"/>
    <n v="0.98399999999999999"/>
    <n v="2.5"/>
    <n v="0.65400000000000003"/>
    <n v="0.115"/>
    <x v="3"/>
    <x v="2"/>
    <s v="Central"/>
    <s v="Below Target"/>
    <s v="Below Target"/>
    <s v="Met"/>
    <s v="Below Target"/>
    <s v="Below Target"/>
  </r>
  <r>
    <s v="OPS-101360"/>
    <x v="48"/>
    <s v="Midlands"/>
    <s v="Workplace Projects"/>
    <n v="0"/>
    <n v="37"/>
    <n v="37"/>
    <n v="37"/>
    <x v="5"/>
    <n v="0"/>
    <n v="0"/>
    <n v="2.1"/>
    <n v="0.91500000000000004"/>
    <n v="0.99199999999999999"/>
    <n v="4.7"/>
    <n v="0.70499999999999996"/>
    <n v="1"/>
    <x v="3"/>
    <x v="3"/>
    <s v="Central"/>
    <s v="Met"/>
    <s v="Below Target"/>
    <s v="Met"/>
    <s v="Met"/>
    <s v="Met"/>
  </r>
  <r>
    <s v="OPS-101361"/>
    <x v="48"/>
    <s v="South West"/>
    <s v="Workplace Services"/>
    <n v="699"/>
    <n v="44"/>
    <n v="743"/>
    <n v="27"/>
    <x v="368"/>
    <n v="0"/>
    <n v="0"/>
    <n v="8"/>
    <n v="0.6"/>
    <n v="0.97799999999999998"/>
    <n v="2.5"/>
    <n v="0.68100000000000005"/>
    <n v="3.5999999999999997E-2"/>
    <x v="4"/>
    <x v="0"/>
    <s v="South"/>
    <s v="Below Target"/>
    <s v="Below Target"/>
    <s v="Met"/>
    <s v="Below Target"/>
    <s v="Below Target"/>
  </r>
  <r>
    <s v="OPS-101362"/>
    <x v="48"/>
    <s v="South West"/>
    <s v="Facilities Response"/>
    <n v="0"/>
    <n v="36"/>
    <n v="36"/>
    <n v="36"/>
    <x v="5"/>
    <n v="0"/>
    <n v="0"/>
    <n v="2"/>
    <n v="0.96099999999999997"/>
    <n v="0.997"/>
    <n v="4.7"/>
    <n v="0.67500000000000004"/>
    <n v="1"/>
    <x v="4"/>
    <x v="1"/>
    <s v="South"/>
    <s v="Met"/>
    <s v="Met"/>
    <s v="Met"/>
    <s v="Met"/>
    <s v="Met"/>
  </r>
  <r>
    <s v="OPS-101363"/>
    <x v="48"/>
    <s v="South West"/>
    <s v="Estates Support"/>
    <n v="0"/>
    <n v="38"/>
    <n v="38"/>
    <n v="38"/>
    <x v="5"/>
    <n v="0"/>
    <n v="0"/>
    <n v="1.7"/>
    <n v="0.97299999999999998"/>
    <n v="0.96"/>
    <n v="4.5"/>
    <n v="0.83499999999999996"/>
    <n v="1"/>
    <x v="4"/>
    <x v="2"/>
    <s v="South"/>
    <s v="Met"/>
    <s v="Met"/>
    <s v="Met"/>
    <s v="Met"/>
    <s v="Met"/>
  </r>
  <r>
    <s v="OPS-101364"/>
    <x v="48"/>
    <s v="South West"/>
    <s v="Workplace Projects"/>
    <n v="0"/>
    <n v="39"/>
    <n v="39"/>
    <n v="37"/>
    <x v="1"/>
    <n v="0"/>
    <n v="0"/>
    <n v="1.5"/>
    <n v="0.97599999999999998"/>
    <n v="0.97299999999999998"/>
    <n v="4.2"/>
    <n v="0.66800000000000004"/>
    <n v="0.94899999999999995"/>
    <x v="4"/>
    <x v="3"/>
    <s v="South"/>
    <s v="Below Target"/>
    <s v="Met"/>
    <s v="Met"/>
    <s v="Met"/>
    <s v="Met"/>
  </r>
  <r>
    <s v="OPS-101365"/>
    <x v="48"/>
    <s v="South East"/>
    <s v="Workplace Services"/>
    <n v="13"/>
    <n v="37"/>
    <n v="50"/>
    <n v="50"/>
    <x v="5"/>
    <n v="0"/>
    <n v="0"/>
    <n v="1.3"/>
    <n v="0.95"/>
    <n v="1"/>
    <n v="4.4000000000000004"/>
    <n v="0.68500000000000005"/>
    <n v="1"/>
    <x v="5"/>
    <x v="0"/>
    <s v="South"/>
    <s v="Met"/>
    <s v="Met"/>
    <s v="Met"/>
    <s v="Met"/>
    <s v="Met"/>
  </r>
  <r>
    <s v="OPS-101366"/>
    <x v="48"/>
    <s v="South East"/>
    <s v="Facilities Response"/>
    <n v="1292"/>
    <n v="56"/>
    <n v="1348"/>
    <n v="20"/>
    <x v="490"/>
    <n v="0"/>
    <n v="0"/>
    <n v="8"/>
    <n v="0.6"/>
    <n v="0.97699999999999998"/>
    <n v="2.5"/>
    <n v="0.69599999999999995"/>
    <n v="1.4999999999999999E-2"/>
    <x v="5"/>
    <x v="1"/>
    <s v="South"/>
    <s v="Below Target"/>
    <s v="Below Target"/>
    <s v="Met"/>
    <s v="Below Target"/>
    <s v="Below Target"/>
  </r>
  <r>
    <s v="OPS-101367"/>
    <x v="48"/>
    <s v="South East"/>
    <s v="Estates Support"/>
    <n v="0"/>
    <n v="51"/>
    <n v="51"/>
    <n v="51"/>
    <x v="5"/>
    <n v="0"/>
    <n v="0"/>
    <n v="1.8"/>
    <n v="0.94199999999999995"/>
    <n v="0.98099999999999998"/>
    <n v="4.4000000000000004"/>
    <n v="0.749"/>
    <n v="1"/>
    <x v="5"/>
    <x v="2"/>
    <s v="South"/>
    <s v="Met"/>
    <s v="Met"/>
    <s v="Met"/>
    <s v="Met"/>
    <s v="Met"/>
  </r>
  <r>
    <s v="OPS-101368"/>
    <x v="48"/>
    <s v="South East"/>
    <s v="Workplace Projects"/>
    <n v="394"/>
    <n v="30"/>
    <n v="424"/>
    <n v="31"/>
    <x v="491"/>
    <n v="0"/>
    <n v="0"/>
    <n v="8"/>
    <n v="0.6"/>
    <n v="0.96799999999999997"/>
    <n v="2.5"/>
    <n v="0.67"/>
    <n v="7.2999999999999995E-2"/>
    <x v="5"/>
    <x v="3"/>
    <s v="South"/>
    <s v="Below Target"/>
    <s v="Below Target"/>
    <s v="Met"/>
    <s v="Below Target"/>
    <s v="Below Target"/>
  </r>
  <r>
    <s v="OPS-101369"/>
    <x v="48"/>
    <s v="Wales"/>
    <s v="Workplace Services"/>
    <n v="669"/>
    <n v="45"/>
    <n v="714"/>
    <n v="27"/>
    <x v="492"/>
    <n v="0"/>
    <n v="0"/>
    <n v="8"/>
    <n v="0.6"/>
    <n v="1"/>
    <n v="2.5"/>
    <n v="0.754"/>
    <n v="3.7999999999999999E-2"/>
    <x v="6"/>
    <x v="0"/>
    <s v="Wales"/>
    <s v="Below Target"/>
    <s v="Below Target"/>
    <s v="Met"/>
    <s v="Below Target"/>
    <s v="Below Target"/>
  </r>
  <r>
    <s v="OPS-101370"/>
    <x v="48"/>
    <s v="Wales"/>
    <s v="Facilities Response"/>
    <n v="746"/>
    <n v="54"/>
    <n v="800"/>
    <n v="28"/>
    <x v="271"/>
    <n v="1"/>
    <n v="0"/>
    <n v="8"/>
    <n v="0.6"/>
    <n v="0.97"/>
    <n v="2.5"/>
    <n v="0.71599999999999997"/>
    <n v="3.5000000000000003E-2"/>
    <x v="6"/>
    <x v="1"/>
    <s v="Wales"/>
    <s v="Below Target"/>
    <s v="Below Target"/>
    <s v="Met"/>
    <s v="Below Target"/>
    <s v="Below Target"/>
  </r>
  <r>
    <s v="OPS-101371"/>
    <x v="48"/>
    <s v="Wales"/>
    <s v="Estates Support"/>
    <n v="498"/>
    <n v="35"/>
    <n v="533"/>
    <n v="32"/>
    <x v="493"/>
    <n v="0"/>
    <n v="0"/>
    <n v="8"/>
    <n v="0.6"/>
    <n v="0.97799999999999998"/>
    <n v="2.5"/>
    <n v="0.79"/>
    <n v="0.06"/>
    <x v="6"/>
    <x v="2"/>
    <s v="Wales"/>
    <s v="Below Target"/>
    <s v="Below Target"/>
    <s v="Met"/>
    <s v="Below Target"/>
    <s v="Below Target"/>
  </r>
  <r>
    <s v="OPS-101372"/>
    <x v="48"/>
    <s v="Wales"/>
    <s v="Workplace Projects"/>
    <n v="0"/>
    <n v="24"/>
    <n v="24"/>
    <n v="24"/>
    <x v="5"/>
    <n v="0"/>
    <n v="0"/>
    <n v="1"/>
    <n v="0.98"/>
    <n v="1"/>
    <n v="4.4000000000000004"/>
    <n v="0.72699999999999998"/>
    <n v="1"/>
    <x v="6"/>
    <x v="3"/>
    <s v="Wales"/>
    <s v="Met"/>
    <s v="Met"/>
    <s v="Met"/>
    <s v="Met"/>
    <s v="Met"/>
  </r>
  <r>
    <s v="OPS-101373"/>
    <x v="49"/>
    <s v="Scotland"/>
    <s v="Workplace Services"/>
    <n v="173"/>
    <n v="35"/>
    <n v="208"/>
    <n v="40"/>
    <x v="341"/>
    <n v="0"/>
    <n v="0"/>
    <n v="8"/>
    <n v="0.6"/>
    <n v="0.97799999999999998"/>
    <n v="2.5"/>
    <n v="0.67400000000000004"/>
    <n v="0.192"/>
    <x v="0"/>
    <x v="0"/>
    <s v="North"/>
    <s v="Below Target"/>
    <s v="Below Target"/>
    <s v="Met"/>
    <s v="Below Target"/>
    <s v="Below Target"/>
  </r>
  <r>
    <s v="OPS-101374"/>
    <x v="49"/>
    <s v="Scotland"/>
    <s v="Facilities Response"/>
    <n v="0"/>
    <n v="31"/>
    <n v="31"/>
    <n v="31"/>
    <x v="5"/>
    <n v="0"/>
    <n v="0"/>
    <n v="1.2"/>
    <n v="0.93700000000000006"/>
    <n v="1"/>
    <n v="4.5"/>
    <n v="0.68100000000000005"/>
    <n v="1"/>
    <x v="0"/>
    <x v="1"/>
    <s v="North"/>
    <s v="Met"/>
    <s v="Met"/>
    <s v="Met"/>
    <s v="Met"/>
    <s v="Met"/>
  </r>
  <r>
    <s v="OPS-101375"/>
    <x v="49"/>
    <s v="Scotland"/>
    <s v="Estates Support"/>
    <n v="352"/>
    <n v="37"/>
    <n v="389"/>
    <n v="36"/>
    <x v="494"/>
    <n v="2"/>
    <n v="0"/>
    <n v="8"/>
    <n v="0.6"/>
    <n v="0.96199999999999997"/>
    <n v="2.5"/>
    <n v="0.73799999999999999"/>
    <n v="9.2999999999999999E-2"/>
    <x v="0"/>
    <x v="2"/>
    <s v="North"/>
    <s v="Below Target"/>
    <s v="Below Target"/>
    <s v="Met"/>
    <s v="Below Target"/>
    <s v="Below Target"/>
  </r>
  <r>
    <s v="OPS-101376"/>
    <x v="49"/>
    <s v="Scotland"/>
    <s v="Workplace Projects"/>
    <n v="0"/>
    <n v="28"/>
    <n v="28"/>
    <n v="28"/>
    <x v="5"/>
    <n v="0"/>
    <n v="0"/>
    <n v="1.2"/>
    <n v="0.95"/>
    <n v="1"/>
    <n v="4.5"/>
    <n v="0.65900000000000003"/>
    <n v="1"/>
    <x v="0"/>
    <x v="3"/>
    <s v="North"/>
    <s v="Met"/>
    <s v="Met"/>
    <s v="Met"/>
    <s v="Met"/>
    <s v="Met"/>
  </r>
  <r>
    <s v="OPS-101377"/>
    <x v="49"/>
    <s v="North East"/>
    <s v="Workplace Services"/>
    <n v="25"/>
    <n v="47"/>
    <n v="72"/>
    <n v="49"/>
    <x v="17"/>
    <n v="0"/>
    <n v="0"/>
    <n v="3.2"/>
    <n v="0.79800000000000004"/>
    <n v="0.97899999999999998"/>
    <n v="3.6"/>
    <n v="0.79600000000000004"/>
    <n v="0.68100000000000005"/>
    <x v="1"/>
    <x v="0"/>
    <s v="North"/>
    <s v="Below Target"/>
    <s v="Below Target"/>
    <s v="Met"/>
    <s v="Below Target"/>
    <s v="Below Target"/>
  </r>
  <r>
    <s v="OPS-101378"/>
    <x v="49"/>
    <s v="North East"/>
    <s v="Facilities Response"/>
    <n v="0"/>
    <n v="43"/>
    <n v="43"/>
    <n v="43"/>
    <x v="5"/>
    <n v="0"/>
    <n v="0"/>
    <n v="1.8"/>
    <n v="0.95099999999999996"/>
    <n v="1"/>
    <n v="4.7"/>
    <n v="0.68100000000000005"/>
    <n v="1"/>
    <x v="1"/>
    <x v="1"/>
    <s v="North"/>
    <s v="Met"/>
    <s v="Met"/>
    <s v="Met"/>
    <s v="Met"/>
    <s v="Met"/>
  </r>
  <r>
    <s v="OPS-101379"/>
    <x v="49"/>
    <s v="North East"/>
    <s v="Estates Support"/>
    <n v="918"/>
    <n v="46"/>
    <n v="964"/>
    <n v="22"/>
    <x v="495"/>
    <n v="0"/>
    <n v="0"/>
    <n v="8"/>
    <n v="0.6"/>
    <n v="0.99399999999999999"/>
    <n v="2.5"/>
    <n v="0.67200000000000004"/>
    <n v="2.3E-2"/>
    <x v="1"/>
    <x v="2"/>
    <s v="North"/>
    <s v="Below Target"/>
    <s v="Below Target"/>
    <s v="Met"/>
    <s v="Below Target"/>
    <s v="Below Target"/>
  </r>
  <r>
    <s v="OPS-101380"/>
    <x v="49"/>
    <s v="North East"/>
    <s v="Workplace Projects"/>
    <n v="74"/>
    <n v="27"/>
    <n v="101"/>
    <n v="27"/>
    <x v="58"/>
    <n v="0"/>
    <n v="0"/>
    <n v="7.3"/>
    <n v="0.6"/>
    <n v="1"/>
    <n v="2.5"/>
    <n v="0.73199999999999998"/>
    <n v="0.26700000000000002"/>
    <x v="1"/>
    <x v="3"/>
    <s v="North"/>
    <s v="Below Target"/>
    <s v="Below Target"/>
    <s v="Met"/>
    <s v="Below Target"/>
    <s v="Below Target"/>
  </r>
  <r>
    <s v="OPS-101381"/>
    <x v="49"/>
    <s v="North West"/>
    <s v="Workplace Services"/>
    <n v="405"/>
    <n v="52"/>
    <n v="457"/>
    <n v="30"/>
    <x v="496"/>
    <n v="1"/>
    <n v="0"/>
    <n v="8"/>
    <n v="0.6"/>
    <n v="0.95"/>
    <n v="2.5"/>
    <n v="0.81899999999999995"/>
    <n v="6.6000000000000003E-2"/>
    <x v="2"/>
    <x v="0"/>
    <s v="North"/>
    <s v="Below Target"/>
    <s v="Below Target"/>
    <s v="Met"/>
    <s v="Below Target"/>
    <s v="Below Target"/>
  </r>
  <r>
    <s v="OPS-101382"/>
    <x v="49"/>
    <s v="North West"/>
    <s v="Facilities Response"/>
    <n v="944"/>
    <n v="44"/>
    <n v="988"/>
    <n v="21"/>
    <x v="497"/>
    <n v="0"/>
    <n v="0"/>
    <n v="8"/>
    <n v="0.6"/>
    <n v="0.998"/>
    <n v="2.5"/>
    <n v="0.73699999999999999"/>
    <n v="2.1000000000000001E-2"/>
    <x v="2"/>
    <x v="1"/>
    <s v="North"/>
    <s v="Below Target"/>
    <s v="Below Target"/>
    <s v="Met"/>
    <s v="Below Target"/>
    <s v="Below Target"/>
  </r>
  <r>
    <s v="OPS-101383"/>
    <x v="49"/>
    <s v="North West"/>
    <s v="Estates Support"/>
    <n v="1101"/>
    <n v="40"/>
    <n v="1141"/>
    <n v="22"/>
    <x v="498"/>
    <n v="0"/>
    <n v="0"/>
    <n v="8"/>
    <n v="0.6"/>
    <n v="1"/>
    <n v="2.5"/>
    <n v="0.64500000000000002"/>
    <n v="1.9E-2"/>
    <x v="2"/>
    <x v="2"/>
    <s v="North"/>
    <s v="Below Target"/>
    <s v="Below Target"/>
    <s v="Met"/>
    <s v="Below Target"/>
    <s v="Below Target"/>
  </r>
  <r>
    <s v="OPS-101384"/>
    <x v="49"/>
    <s v="North West"/>
    <s v="Workplace Projects"/>
    <n v="0"/>
    <n v="34"/>
    <n v="34"/>
    <n v="34"/>
    <x v="5"/>
    <n v="0"/>
    <n v="0"/>
    <n v="1.4"/>
    <n v="0.98299999999999998"/>
    <n v="0.98699999999999999"/>
    <n v="4.2"/>
    <n v="0.752"/>
    <n v="1"/>
    <x v="2"/>
    <x v="3"/>
    <s v="North"/>
    <s v="Met"/>
    <s v="Met"/>
    <s v="Met"/>
    <s v="Met"/>
    <s v="Met"/>
  </r>
  <r>
    <s v="OPS-101385"/>
    <x v="49"/>
    <s v="Midlands"/>
    <s v="Workplace Services"/>
    <n v="0"/>
    <n v="46"/>
    <n v="46"/>
    <n v="44"/>
    <x v="1"/>
    <n v="0"/>
    <n v="0"/>
    <n v="0.7"/>
    <n v="0.99199999999999999"/>
    <n v="0.97399999999999998"/>
    <n v="4.2"/>
    <n v="0.747"/>
    <n v="0.95699999999999996"/>
    <x v="3"/>
    <x v="0"/>
    <s v="Central"/>
    <s v="Met"/>
    <s v="Met"/>
    <s v="Met"/>
    <s v="Met"/>
    <s v="Met"/>
  </r>
  <r>
    <s v="OPS-101386"/>
    <x v="49"/>
    <s v="Midlands"/>
    <s v="Facilities Response"/>
    <n v="517"/>
    <n v="41"/>
    <n v="558"/>
    <n v="40"/>
    <x v="468"/>
    <n v="0"/>
    <n v="0"/>
    <n v="8"/>
    <n v="0.6"/>
    <n v="0.99199999999999999"/>
    <n v="2.5"/>
    <n v="0.75600000000000001"/>
    <n v="7.1999999999999995E-2"/>
    <x v="3"/>
    <x v="1"/>
    <s v="Central"/>
    <s v="Below Target"/>
    <s v="Below Target"/>
    <s v="Met"/>
    <s v="Below Target"/>
    <s v="Below Target"/>
  </r>
  <r>
    <s v="OPS-101387"/>
    <x v="49"/>
    <s v="Midlands"/>
    <s v="Estates Support"/>
    <n v="253"/>
    <n v="58"/>
    <n v="311"/>
    <n v="30"/>
    <x v="358"/>
    <n v="0"/>
    <n v="0"/>
    <n v="8"/>
    <n v="0.6"/>
    <n v="0.99"/>
    <n v="2.5"/>
    <n v="0.65400000000000003"/>
    <n v="9.6000000000000002E-2"/>
    <x v="3"/>
    <x v="2"/>
    <s v="Central"/>
    <s v="Below Target"/>
    <s v="Below Target"/>
    <s v="Met"/>
    <s v="Below Target"/>
    <s v="Below Target"/>
  </r>
  <r>
    <s v="OPS-101388"/>
    <x v="49"/>
    <s v="Midlands"/>
    <s v="Workplace Projects"/>
    <n v="0"/>
    <n v="27"/>
    <n v="27"/>
    <n v="27"/>
    <x v="5"/>
    <n v="0"/>
    <n v="0"/>
    <n v="2.1"/>
    <n v="0.96799999999999997"/>
    <n v="0.94099999999999995"/>
    <n v="4.5"/>
    <n v="0.70499999999999996"/>
    <n v="1"/>
    <x v="3"/>
    <x v="3"/>
    <s v="Central"/>
    <s v="Met"/>
    <s v="Met"/>
    <s v="Below Target"/>
    <s v="Met"/>
    <s v="Met"/>
  </r>
  <r>
    <s v="OPS-101389"/>
    <x v="49"/>
    <s v="South West"/>
    <s v="Workplace Services"/>
    <n v="716"/>
    <n v="29"/>
    <n v="745"/>
    <n v="25"/>
    <x v="499"/>
    <n v="0"/>
    <n v="0"/>
    <n v="8"/>
    <n v="0.6"/>
    <n v="0.99199999999999999"/>
    <n v="2.5"/>
    <n v="0.68100000000000005"/>
    <n v="3.4000000000000002E-2"/>
    <x v="4"/>
    <x v="0"/>
    <s v="South"/>
    <s v="Below Target"/>
    <s v="Below Target"/>
    <s v="Met"/>
    <s v="Below Target"/>
    <s v="Below Target"/>
  </r>
  <r>
    <s v="OPS-101390"/>
    <x v="49"/>
    <s v="South West"/>
    <s v="Facilities Response"/>
    <n v="0"/>
    <n v="56"/>
    <n v="56"/>
    <n v="55"/>
    <x v="3"/>
    <n v="0"/>
    <n v="0"/>
    <n v="1.2"/>
    <n v="0.95399999999999996"/>
    <n v="1"/>
    <n v="4.4000000000000004"/>
    <n v="0.67500000000000004"/>
    <n v="0.98199999999999998"/>
    <x v="4"/>
    <x v="1"/>
    <s v="South"/>
    <s v="Met"/>
    <s v="Met"/>
    <s v="Met"/>
    <s v="Met"/>
    <s v="Met"/>
  </r>
  <r>
    <s v="OPS-101391"/>
    <x v="49"/>
    <s v="South West"/>
    <s v="Estates Support"/>
    <n v="0"/>
    <n v="50"/>
    <n v="50"/>
    <n v="50"/>
    <x v="5"/>
    <n v="0"/>
    <n v="0"/>
    <n v="1.8"/>
    <n v="1"/>
    <n v="0.96299999999999997"/>
    <n v="4.9000000000000004"/>
    <n v="0.83499999999999996"/>
    <n v="1"/>
    <x v="4"/>
    <x v="2"/>
    <s v="South"/>
    <s v="Met"/>
    <s v="Met"/>
    <s v="Met"/>
    <s v="Met"/>
    <s v="Met"/>
  </r>
  <r>
    <s v="OPS-101392"/>
    <x v="49"/>
    <s v="South West"/>
    <s v="Workplace Projects"/>
    <n v="2"/>
    <n v="16"/>
    <n v="18"/>
    <n v="18"/>
    <x v="5"/>
    <n v="0"/>
    <n v="0"/>
    <n v="1.8"/>
    <n v="0.93799999999999994"/>
    <n v="0.99399999999999999"/>
    <n v="4.4000000000000004"/>
    <n v="0.66800000000000004"/>
    <n v="1"/>
    <x v="4"/>
    <x v="3"/>
    <s v="South"/>
    <s v="Met"/>
    <s v="Met"/>
    <s v="Met"/>
    <s v="Met"/>
    <s v="Met"/>
  </r>
  <r>
    <s v="OPS-101393"/>
    <x v="49"/>
    <s v="South East"/>
    <s v="Workplace Services"/>
    <n v="0"/>
    <n v="41"/>
    <n v="41"/>
    <n v="41"/>
    <x v="5"/>
    <n v="1"/>
    <n v="0"/>
    <n v="1.4"/>
    <n v="0.98199999999999998"/>
    <n v="0.97099999999999997"/>
    <n v="4.3"/>
    <n v="0.68500000000000005"/>
    <n v="1"/>
    <x v="5"/>
    <x v="0"/>
    <s v="South"/>
    <s v="Met"/>
    <s v="Met"/>
    <s v="Met"/>
    <s v="Met"/>
    <s v="Met"/>
  </r>
  <r>
    <s v="OPS-101394"/>
    <x v="49"/>
    <s v="South East"/>
    <s v="Facilities Response"/>
    <n v="1328"/>
    <n v="51"/>
    <n v="1379"/>
    <n v="24"/>
    <x v="500"/>
    <n v="0"/>
    <n v="0"/>
    <n v="8"/>
    <n v="0.6"/>
    <n v="1"/>
    <n v="2.5"/>
    <n v="0.69599999999999995"/>
    <n v="1.7000000000000001E-2"/>
    <x v="5"/>
    <x v="1"/>
    <s v="South"/>
    <s v="Below Target"/>
    <s v="Below Target"/>
    <s v="Met"/>
    <s v="Below Target"/>
    <s v="Below Target"/>
  </r>
  <r>
    <s v="OPS-101395"/>
    <x v="49"/>
    <s v="South East"/>
    <s v="Estates Support"/>
    <n v="0"/>
    <n v="39"/>
    <n v="39"/>
    <n v="39"/>
    <x v="5"/>
    <n v="0"/>
    <n v="0"/>
    <n v="1.7"/>
    <n v="0.95499999999999996"/>
    <n v="0.96099999999999997"/>
    <n v="4.8"/>
    <n v="0.749"/>
    <n v="1"/>
    <x v="5"/>
    <x v="2"/>
    <s v="South"/>
    <s v="Met"/>
    <s v="Met"/>
    <s v="Met"/>
    <s v="Met"/>
    <s v="Met"/>
  </r>
  <r>
    <s v="OPS-101396"/>
    <x v="49"/>
    <s v="South East"/>
    <s v="Workplace Projects"/>
    <n v="393"/>
    <n v="31"/>
    <n v="424"/>
    <n v="28"/>
    <x v="475"/>
    <n v="0"/>
    <n v="0"/>
    <n v="8"/>
    <n v="0.6"/>
    <n v="0.98599999999999999"/>
    <n v="2.5"/>
    <n v="0.67"/>
    <n v="6.6000000000000003E-2"/>
    <x v="5"/>
    <x v="3"/>
    <s v="South"/>
    <s v="Below Target"/>
    <s v="Below Target"/>
    <s v="Met"/>
    <s v="Below Target"/>
    <s v="Below Target"/>
  </r>
  <r>
    <s v="OPS-101397"/>
    <x v="49"/>
    <s v="Wales"/>
    <s v="Workplace Services"/>
    <n v="687"/>
    <n v="49"/>
    <n v="736"/>
    <n v="34"/>
    <x v="501"/>
    <n v="1"/>
    <n v="0"/>
    <n v="8"/>
    <n v="0.6"/>
    <n v="0.96299999999999997"/>
    <n v="2.5"/>
    <n v="0.754"/>
    <n v="4.5999999999999999E-2"/>
    <x v="6"/>
    <x v="0"/>
    <s v="Wales"/>
    <s v="Below Target"/>
    <s v="Below Target"/>
    <s v="Met"/>
    <s v="Below Target"/>
    <s v="Below Target"/>
  </r>
  <r>
    <s v="OPS-101398"/>
    <x v="49"/>
    <s v="Wales"/>
    <s v="Facilities Response"/>
    <n v="772"/>
    <n v="58"/>
    <n v="830"/>
    <n v="27"/>
    <x v="406"/>
    <n v="0"/>
    <n v="0"/>
    <n v="8"/>
    <n v="0.6"/>
    <n v="1"/>
    <n v="2.5"/>
    <n v="0.71599999999999997"/>
    <n v="3.3000000000000002E-2"/>
    <x v="6"/>
    <x v="1"/>
    <s v="Wales"/>
    <s v="Below Target"/>
    <s v="Below Target"/>
    <s v="Met"/>
    <s v="Below Target"/>
    <s v="Below Target"/>
  </r>
  <r>
    <s v="OPS-101399"/>
    <x v="49"/>
    <s v="Wales"/>
    <s v="Estates Support"/>
    <n v="501"/>
    <n v="20"/>
    <n v="521"/>
    <n v="29"/>
    <x v="322"/>
    <n v="0"/>
    <n v="0"/>
    <n v="8"/>
    <n v="0.6"/>
    <n v="0.98599999999999999"/>
    <n v="2.5"/>
    <n v="0.79"/>
    <n v="5.6000000000000001E-2"/>
    <x v="6"/>
    <x v="2"/>
    <s v="Wales"/>
    <s v="Below Target"/>
    <s v="Below Target"/>
    <s v="Met"/>
    <s v="Below Target"/>
    <s v="Below Target"/>
  </r>
  <r>
    <s v="OPS-101400"/>
    <x v="49"/>
    <s v="Wales"/>
    <s v="Workplace Projects"/>
    <n v="0"/>
    <n v="28"/>
    <n v="28"/>
    <n v="28"/>
    <x v="5"/>
    <n v="0"/>
    <n v="0"/>
    <n v="1.8"/>
    <n v="0.94899999999999995"/>
    <n v="0.98499999999999999"/>
    <n v="4.7"/>
    <n v="0.72699999999999998"/>
    <n v="1"/>
    <x v="6"/>
    <x v="3"/>
    <s v="Wales"/>
    <s v="Met"/>
    <s v="Met"/>
    <s v="Met"/>
    <s v="Met"/>
    <s v="Met"/>
  </r>
  <r>
    <s v="OPS-101401"/>
    <x v="50"/>
    <s v="Scotland"/>
    <s v="Workplace Services"/>
    <n v="168"/>
    <n v="33"/>
    <n v="201"/>
    <n v="34"/>
    <x v="67"/>
    <n v="0"/>
    <n v="0"/>
    <n v="8"/>
    <n v="0.6"/>
    <n v="0.98199999999999998"/>
    <n v="2.5"/>
    <n v="0.67400000000000004"/>
    <n v="0.16900000000000001"/>
    <x v="0"/>
    <x v="0"/>
    <s v="North"/>
    <s v="Below Target"/>
    <s v="Below Target"/>
    <s v="Met"/>
    <s v="Below Target"/>
    <s v="Below Target"/>
  </r>
  <r>
    <s v="OPS-101402"/>
    <x v="50"/>
    <s v="Scotland"/>
    <s v="Facilities Response"/>
    <n v="0"/>
    <n v="42"/>
    <n v="42"/>
    <n v="42"/>
    <x v="5"/>
    <n v="0"/>
    <n v="0"/>
    <n v="1.6"/>
    <n v="1"/>
    <n v="0.98699999999999999"/>
    <n v="4.7"/>
    <n v="0.68100000000000005"/>
    <n v="1"/>
    <x v="0"/>
    <x v="1"/>
    <s v="North"/>
    <s v="Met"/>
    <s v="Met"/>
    <s v="Met"/>
    <s v="Met"/>
    <s v="Met"/>
  </r>
  <r>
    <s v="OPS-101403"/>
    <x v="50"/>
    <s v="Scotland"/>
    <s v="Estates Support"/>
    <n v="353"/>
    <n v="39"/>
    <n v="392"/>
    <n v="31"/>
    <x v="298"/>
    <n v="0"/>
    <n v="0"/>
    <n v="8"/>
    <n v="0.6"/>
    <n v="0.998"/>
    <n v="2.5"/>
    <n v="0.73799999999999999"/>
    <n v="7.9000000000000001E-2"/>
    <x v="0"/>
    <x v="2"/>
    <s v="North"/>
    <s v="Below Target"/>
    <s v="Below Target"/>
    <s v="Met"/>
    <s v="Below Target"/>
    <s v="Below Target"/>
  </r>
  <r>
    <s v="OPS-101404"/>
    <x v="50"/>
    <s v="Scotland"/>
    <s v="Workplace Projects"/>
    <n v="0"/>
    <n v="34"/>
    <n v="34"/>
    <n v="34"/>
    <x v="5"/>
    <n v="0"/>
    <n v="0"/>
    <n v="1.4"/>
    <n v="0.98599999999999999"/>
    <n v="0.98399999999999999"/>
    <n v="4.7"/>
    <n v="0.65900000000000003"/>
    <n v="1"/>
    <x v="0"/>
    <x v="3"/>
    <s v="North"/>
    <s v="Met"/>
    <s v="Met"/>
    <s v="Met"/>
    <s v="Met"/>
    <s v="Met"/>
  </r>
  <r>
    <s v="OPS-101405"/>
    <x v="50"/>
    <s v="North East"/>
    <s v="Workplace Services"/>
    <n v="23"/>
    <n v="46"/>
    <n v="69"/>
    <n v="51"/>
    <x v="13"/>
    <n v="0"/>
    <n v="0"/>
    <n v="2.9"/>
    <n v="0.85499999999999998"/>
    <n v="1"/>
    <n v="4"/>
    <n v="0.79600000000000004"/>
    <n v="0.73899999999999999"/>
    <x v="1"/>
    <x v="0"/>
    <s v="North"/>
    <s v="Below Target"/>
    <s v="Below Target"/>
    <s v="Met"/>
    <s v="Met"/>
    <s v="Below Target"/>
  </r>
  <r>
    <s v="OPS-101406"/>
    <x v="50"/>
    <s v="North East"/>
    <s v="Facilities Response"/>
    <n v="0"/>
    <n v="45"/>
    <n v="45"/>
    <n v="45"/>
    <x v="5"/>
    <n v="0"/>
    <n v="0"/>
    <n v="1.2"/>
    <n v="1"/>
    <n v="0.999"/>
    <n v="4.5"/>
    <n v="0.68100000000000005"/>
    <n v="1"/>
    <x v="1"/>
    <x v="1"/>
    <s v="North"/>
    <s v="Met"/>
    <s v="Met"/>
    <s v="Met"/>
    <s v="Met"/>
    <s v="Met"/>
  </r>
  <r>
    <s v="OPS-101407"/>
    <x v="50"/>
    <s v="North East"/>
    <s v="Estates Support"/>
    <n v="942"/>
    <n v="42"/>
    <n v="984"/>
    <n v="25"/>
    <x v="502"/>
    <n v="0"/>
    <n v="0"/>
    <n v="8"/>
    <n v="0.6"/>
    <n v="0.98599999999999999"/>
    <n v="2.5"/>
    <n v="0.67200000000000004"/>
    <n v="2.5000000000000001E-2"/>
    <x v="1"/>
    <x v="2"/>
    <s v="North"/>
    <s v="Below Target"/>
    <s v="Below Target"/>
    <s v="Met"/>
    <s v="Below Target"/>
    <s v="Below Target"/>
  </r>
  <r>
    <s v="OPS-101408"/>
    <x v="50"/>
    <s v="North East"/>
    <s v="Workplace Projects"/>
    <n v="74"/>
    <n v="26"/>
    <n v="100"/>
    <n v="25"/>
    <x v="126"/>
    <n v="0"/>
    <n v="0"/>
    <n v="8"/>
    <n v="0.6"/>
    <n v="1"/>
    <n v="2.5"/>
    <n v="0.73199999999999998"/>
    <n v="0.25"/>
    <x v="1"/>
    <x v="3"/>
    <s v="North"/>
    <s v="Below Target"/>
    <s v="Below Target"/>
    <s v="Met"/>
    <s v="Below Target"/>
    <s v="Below Target"/>
  </r>
  <r>
    <s v="OPS-101409"/>
    <x v="50"/>
    <s v="North West"/>
    <s v="Workplace Services"/>
    <n v="427"/>
    <n v="27"/>
    <n v="454"/>
    <n v="35"/>
    <x v="503"/>
    <n v="0"/>
    <n v="0"/>
    <n v="8"/>
    <n v="0.6"/>
    <n v="1"/>
    <n v="2.5"/>
    <n v="0.81899999999999995"/>
    <n v="7.6999999999999999E-2"/>
    <x v="2"/>
    <x v="0"/>
    <s v="North"/>
    <s v="Below Target"/>
    <s v="Below Target"/>
    <s v="Met"/>
    <s v="Below Target"/>
    <s v="Below Target"/>
  </r>
  <r>
    <s v="OPS-101410"/>
    <x v="50"/>
    <s v="North West"/>
    <s v="Facilities Response"/>
    <n v="967"/>
    <n v="33"/>
    <n v="1000"/>
    <n v="24"/>
    <x v="504"/>
    <n v="0"/>
    <n v="0"/>
    <n v="8"/>
    <n v="0.6"/>
    <n v="0.97599999999999998"/>
    <n v="2.5"/>
    <n v="0.73699999999999999"/>
    <n v="2.4E-2"/>
    <x v="2"/>
    <x v="1"/>
    <s v="North"/>
    <s v="Below Target"/>
    <s v="Below Target"/>
    <s v="Met"/>
    <s v="Below Target"/>
    <s v="Below Target"/>
  </r>
  <r>
    <s v="OPS-101411"/>
    <x v="50"/>
    <s v="North West"/>
    <s v="Estates Support"/>
    <n v="1119"/>
    <n v="45"/>
    <n v="1164"/>
    <n v="21"/>
    <x v="505"/>
    <n v="1"/>
    <n v="0"/>
    <n v="8"/>
    <n v="0.6"/>
    <n v="0.95399999999999996"/>
    <n v="2.5"/>
    <n v="0.64500000000000002"/>
    <n v="1.7999999999999999E-2"/>
    <x v="2"/>
    <x v="2"/>
    <s v="North"/>
    <s v="Below Target"/>
    <s v="Below Target"/>
    <s v="Met"/>
    <s v="Below Target"/>
    <s v="Below Target"/>
  </r>
  <r>
    <s v="OPS-101412"/>
    <x v="50"/>
    <s v="North West"/>
    <s v="Workplace Projects"/>
    <n v="0"/>
    <n v="15"/>
    <n v="15"/>
    <n v="15"/>
    <x v="5"/>
    <n v="0"/>
    <n v="0"/>
    <n v="1.7"/>
    <n v="1"/>
    <n v="0.98099999999999998"/>
    <n v="4.4000000000000004"/>
    <n v="0.752"/>
    <n v="1"/>
    <x v="2"/>
    <x v="3"/>
    <s v="North"/>
    <s v="Met"/>
    <s v="Met"/>
    <s v="Met"/>
    <s v="Met"/>
    <s v="Met"/>
  </r>
  <r>
    <s v="OPS-101413"/>
    <x v="50"/>
    <s v="Midlands"/>
    <s v="Workplace Services"/>
    <n v="2"/>
    <n v="50"/>
    <n v="52"/>
    <n v="52"/>
    <x v="5"/>
    <n v="0"/>
    <n v="0"/>
    <n v="1.7"/>
    <n v="1"/>
    <n v="0.96399999999999997"/>
    <n v="4.5"/>
    <n v="0.747"/>
    <n v="1"/>
    <x v="3"/>
    <x v="0"/>
    <s v="Central"/>
    <s v="Met"/>
    <s v="Met"/>
    <s v="Met"/>
    <s v="Met"/>
    <s v="Met"/>
  </r>
  <r>
    <s v="OPS-101414"/>
    <x v="50"/>
    <s v="Midlands"/>
    <s v="Facilities Response"/>
    <n v="518"/>
    <n v="29"/>
    <n v="547"/>
    <n v="39"/>
    <x v="342"/>
    <n v="0"/>
    <n v="0"/>
    <n v="8"/>
    <n v="0.6"/>
    <n v="0.97099999999999997"/>
    <n v="2.5"/>
    <n v="0.75600000000000001"/>
    <n v="7.0999999999999994E-2"/>
    <x v="3"/>
    <x v="1"/>
    <s v="Central"/>
    <s v="Below Target"/>
    <s v="Below Target"/>
    <s v="Met"/>
    <s v="Below Target"/>
    <s v="Below Target"/>
  </r>
  <r>
    <s v="OPS-101415"/>
    <x v="50"/>
    <s v="Midlands"/>
    <s v="Estates Support"/>
    <n v="281"/>
    <n v="34"/>
    <n v="315"/>
    <n v="28"/>
    <x v="279"/>
    <n v="0"/>
    <n v="0"/>
    <n v="8"/>
    <n v="0.6"/>
    <n v="0.96699999999999997"/>
    <n v="2.5"/>
    <n v="0.65400000000000003"/>
    <n v="8.8999999999999996E-2"/>
    <x v="3"/>
    <x v="2"/>
    <s v="Central"/>
    <s v="Below Target"/>
    <s v="Below Target"/>
    <s v="Met"/>
    <s v="Below Target"/>
    <s v="Below Target"/>
  </r>
  <r>
    <s v="OPS-101416"/>
    <x v="50"/>
    <s v="Midlands"/>
    <s v="Workplace Projects"/>
    <n v="0"/>
    <n v="26"/>
    <n v="26"/>
    <n v="26"/>
    <x v="5"/>
    <n v="0"/>
    <n v="0"/>
    <n v="1.5"/>
    <n v="0.97599999999999998"/>
    <n v="1"/>
    <n v="4.5999999999999996"/>
    <n v="0.70499999999999996"/>
    <n v="1"/>
    <x v="3"/>
    <x v="3"/>
    <s v="Central"/>
    <s v="Met"/>
    <s v="Met"/>
    <s v="Met"/>
    <s v="Met"/>
    <s v="Met"/>
  </r>
  <r>
    <s v="OPS-101417"/>
    <x v="50"/>
    <s v="South West"/>
    <s v="Workplace Services"/>
    <n v="720"/>
    <n v="47"/>
    <n v="767"/>
    <n v="27"/>
    <x v="506"/>
    <n v="0"/>
    <n v="0"/>
    <n v="8"/>
    <n v="0.6"/>
    <n v="0.99299999999999999"/>
    <n v="2.5"/>
    <n v="0.68100000000000005"/>
    <n v="3.5000000000000003E-2"/>
    <x v="4"/>
    <x v="0"/>
    <s v="South"/>
    <s v="Below Target"/>
    <s v="Below Target"/>
    <s v="Met"/>
    <s v="Below Target"/>
    <s v="Below Target"/>
  </r>
  <r>
    <s v="OPS-101418"/>
    <x v="50"/>
    <s v="South West"/>
    <s v="Facilities Response"/>
    <n v="1"/>
    <n v="44"/>
    <n v="45"/>
    <n v="45"/>
    <x v="5"/>
    <n v="1"/>
    <n v="0"/>
    <n v="1.4"/>
    <n v="0.91700000000000004"/>
    <n v="0.99199999999999999"/>
    <n v="4.5999999999999996"/>
    <n v="0.67500000000000004"/>
    <n v="1"/>
    <x v="4"/>
    <x v="1"/>
    <s v="South"/>
    <s v="Met"/>
    <s v="Below Target"/>
    <s v="Met"/>
    <s v="Met"/>
    <s v="Met"/>
  </r>
  <r>
    <s v="OPS-101419"/>
    <x v="50"/>
    <s v="South West"/>
    <s v="Estates Support"/>
    <n v="0"/>
    <n v="38"/>
    <n v="38"/>
    <n v="38"/>
    <x v="5"/>
    <n v="0"/>
    <n v="0"/>
    <n v="1.8"/>
    <n v="0.96899999999999997"/>
    <n v="0.98099999999999998"/>
    <n v="4.3"/>
    <n v="0.83499999999999996"/>
    <n v="1"/>
    <x v="4"/>
    <x v="2"/>
    <s v="South"/>
    <s v="Met"/>
    <s v="Met"/>
    <s v="Met"/>
    <s v="Met"/>
    <s v="Met"/>
  </r>
  <r>
    <s v="OPS-101420"/>
    <x v="50"/>
    <s v="South West"/>
    <s v="Workplace Projects"/>
    <n v="0"/>
    <n v="42"/>
    <n v="42"/>
    <n v="42"/>
    <x v="5"/>
    <n v="0"/>
    <n v="0"/>
    <n v="1.2"/>
    <n v="0.93500000000000005"/>
    <n v="0.95599999999999996"/>
    <n v="4.2"/>
    <n v="0.66800000000000004"/>
    <n v="1"/>
    <x v="4"/>
    <x v="3"/>
    <s v="South"/>
    <s v="Met"/>
    <s v="Met"/>
    <s v="Met"/>
    <s v="Met"/>
    <s v="Met"/>
  </r>
  <r>
    <s v="OPS-101421"/>
    <x v="50"/>
    <s v="South East"/>
    <s v="Workplace Services"/>
    <n v="0"/>
    <n v="54"/>
    <n v="54"/>
    <n v="54"/>
    <x v="5"/>
    <n v="0"/>
    <n v="0"/>
    <n v="1.6"/>
    <n v="0.94799999999999995"/>
    <n v="1"/>
    <n v="4.5999999999999996"/>
    <n v="0.68500000000000005"/>
    <n v="1"/>
    <x v="5"/>
    <x v="0"/>
    <s v="South"/>
    <s v="Met"/>
    <s v="Met"/>
    <s v="Met"/>
    <s v="Met"/>
    <s v="Met"/>
  </r>
  <r>
    <s v="OPS-101422"/>
    <x v="50"/>
    <s v="South East"/>
    <s v="Facilities Response"/>
    <n v="1355"/>
    <n v="53"/>
    <n v="1408"/>
    <n v="23"/>
    <x v="507"/>
    <n v="0"/>
    <n v="0"/>
    <n v="8"/>
    <n v="0.6"/>
    <n v="0.997"/>
    <n v="2.5"/>
    <n v="0.69599999999999995"/>
    <n v="1.6E-2"/>
    <x v="5"/>
    <x v="1"/>
    <s v="South"/>
    <s v="Below Target"/>
    <s v="Below Target"/>
    <s v="Met"/>
    <s v="Below Target"/>
    <s v="Below Target"/>
  </r>
  <r>
    <s v="OPS-101423"/>
    <x v="50"/>
    <s v="South East"/>
    <s v="Estates Support"/>
    <n v="0"/>
    <n v="33"/>
    <n v="33"/>
    <n v="33"/>
    <x v="5"/>
    <n v="0"/>
    <n v="0"/>
    <n v="1.5"/>
    <n v="0.96099999999999997"/>
    <n v="1"/>
    <n v="4.5"/>
    <n v="0.749"/>
    <n v="1"/>
    <x v="5"/>
    <x v="2"/>
    <s v="South"/>
    <s v="Met"/>
    <s v="Met"/>
    <s v="Met"/>
    <s v="Met"/>
    <s v="Met"/>
  </r>
  <r>
    <s v="OPS-101424"/>
    <x v="50"/>
    <s v="South East"/>
    <s v="Workplace Projects"/>
    <n v="396"/>
    <n v="32"/>
    <n v="428"/>
    <n v="29"/>
    <x v="508"/>
    <n v="1"/>
    <n v="0"/>
    <n v="8"/>
    <n v="0.6"/>
    <n v="0.996"/>
    <n v="2.5"/>
    <n v="0.67"/>
    <n v="6.8000000000000005E-2"/>
    <x v="5"/>
    <x v="3"/>
    <s v="South"/>
    <s v="Below Target"/>
    <s v="Below Target"/>
    <s v="Met"/>
    <s v="Below Target"/>
    <s v="Below Target"/>
  </r>
  <r>
    <s v="OPS-101425"/>
    <x v="50"/>
    <s v="Wales"/>
    <s v="Workplace Services"/>
    <n v="702"/>
    <n v="40"/>
    <n v="742"/>
    <n v="26"/>
    <x v="368"/>
    <n v="0"/>
    <n v="0"/>
    <n v="8"/>
    <n v="0.6"/>
    <n v="0.96899999999999997"/>
    <n v="2.5"/>
    <n v="0.754"/>
    <n v="3.5000000000000003E-2"/>
    <x v="6"/>
    <x v="0"/>
    <s v="Wales"/>
    <s v="Below Target"/>
    <s v="Below Target"/>
    <s v="Met"/>
    <s v="Below Target"/>
    <s v="Below Target"/>
  </r>
  <r>
    <s v="OPS-101426"/>
    <x v="50"/>
    <s v="Wales"/>
    <s v="Facilities Response"/>
    <n v="803"/>
    <n v="37"/>
    <n v="840"/>
    <n v="30"/>
    <x v="509"/>
    <n v="1"/>
    <n v="0"/>
    <n v="8"/>
    <n v="0.6"/>
    <n v="0.96899999999999997"/>
    <n v="2.5"/>
    <n v="0.71599999999999997"/>
    <n v="3.5999999999999997E-2"/>
    <x v="6"/>
    <x v="1"/>
    <s v="Wales"/>
    <s v="Below Target"/>
    <s v="Below Target"/>
    <s v="Met"/>
    <s v="Below Target"/>
    <s v="Below Target"/>
  </r>
  <r>
    <s v="OPS-101427"/>
    <x v="50"/>
    <s v="Wales"/>
    <s v="Estates Support"/>
    <n v="492"/>
    <n v="56"/>
    <n v="548"/>
    <n v="31"/>
    <x v="489"/>
    <n v="0"/>
    <n v="0"/>
    <n v="8"/>
    <n v="0.6"/>
    <n v="1"/>
    <n v="2.5"/>
    <n v="0.79"/>
    <n v="5.7000000000000002E-2"/>
    <x v="6"/>
    <x v="2"/>
    <s v="Wales"/>
    <s v="Below Target"/>
    <s v="Below Target"/>
    <s v="Met"/>
    <s v="Below Target"/>
    <s v="Below Target"/>
  </r>
  <r>
    <s v="OPS-101428"/>
    <x v="50"/>
    <s v="Wales"/>
    <s v="Workplace Projects"/>
    <n v="0"/>
    <n v="30"/>
    <n v="30"/>
    <n v="30"/>
    <x v="5"/>
    <n v="0"/>
    <n v="0"/>
    <n v="1.8"/>
    <n v="0.94499999999999995"/>
    <n v="0.98099999999999998"/>
    <n v="4.4000000000000004"/>
    <n v="0.72699999999999998"/>
    <n v="1"/>
    <x v="6"/>
    <x v="3"/>
    <s v="Wales"/>
    <s v="Met"/>
    <s v="Met"/>
    <s v="Met"/>
    <s v="Met"/>
    <s v="Met"/>
  </r>
  <r>
    <s v="OPS-101429"/>
    <x v="51"/>
    <s v="Scotland"/>
    <s v="Workplace Services"/>
    <n v="167"/>
    <n v="43"/>
    <n v="210"/>
    <n v="34"/>
    <x v="202"/>
    <n v="0"/>
    <n v="0"/>
    <n v="8"/>
    <n v="0.6"/>
    <n v="0.96099999999999997"/>
    <n v="2.5"/>
    <n v="0.67400000000000004"/>
    <n v="0.16200000000000001"/>
    <x v="0"/>
    <x v="0"/>
    <s v="North"/>
    <s v="Below Target"/>
    <s v="Below Target"/>
    <s v="Met"/>
    <s v="Below Target"/>
    <s v="Below Target"/>
  </r>
  <r>
    <s v="OPS-101430"/>
    <x v="51"/>
    <s v="Scotland"/>
    <s v="Facilities Response"/>
    <n v="0"/>
    <n v="65"/>
    <n v="65"/>
    <n v="46"/>
    <x v="11"/>
    <n v="0"/>
    <n v="0"/>
    <n v="3.5"/>
    <n v="0.87"/>
    <n v="0.97799999999999998"/>
    <n v="3.9"/>
    <n v="0.68100000000000005"/>
    <n v="0.70799999999999996"/>
    <x v="0"/>
    <x v="1"/>
    <s v="North"/>
    <s v="Below Target"/>
    <s v="Below Target"/>
    <s v="Met"/>
    <s v="Below Target"/>
    <s v="Below Target"/>
  </r>
  <r>
    <s v="OPS-101431"/>
    <x v="51"/>
    <s v="Scotland"/>
    <s v="Estates Support"/>
    <n v="361"/>
    <n v="52"/>
    <n v="413"/>
    <n v="33"/>
    <x v="340"/>
    <n v="0"/>
    <n v="0"/>
    <n v="8"/>
    <n v="0.6"/>
    <n v="0.96299999999999997"/>
    <n v="2.5"/>
    <n v="0.73799999999999999"/>
    <n v="0.08"/>
    <x v="0"/>
    <x v="2"/>
    <s v="North"/>
    <s v="Below Target"/>
    <s v="Below Target"/>
    <s v="Met"/>
    <s v="Below Target"/>
    <s v="Below Target"/>
  </r>
  <r>
    <s v="OPS-101432"/>
    <x v="51"/>
    <s v="Scotland"/>
    <s v="Workplace Projects"/>
    <n v="0"/>
    <n v="25"/>
    <n v="25"/>
    <n v="25"/>
    <x v="5"/>
    <n v="0"/>
    <n v="0"/>
    <n v="1.8"/>
    <n v="0.96399999999999997"/>
    <n v="1"/>
    <n v="4.4000000000000004"/>
    <n v="0.65900000000000003"/>
    <n v="1"/>
    <x v="0"/>
    <x v="3"/>
    <s v="North"/>
    <s v="Met"/>
    <s v="Met"/>
    <s v="Met"/>
    <s v="Met"/>
    <s v="Met"/>
  </r>
  <r>
    <s v="OPS-101433"/>
    <x v="51"/>
    <s v="North East"/>
    <s v="Workplace Services"/>
    <n v="18"/>
    <n v="38"/>
    <n v="56"/>
    <n v="53"/>
    <x v="10"/>
    <n v="0"/>
    <n v="0"/>
    <n v="1.4"/>
    <n v="0.97899999999999998"/>
    <n v="0.97699999999999998"/>
    <n v="4.4000000000000004"/>
    <n v="0.79600000000000004"/>
    <n v="0.94599999999999995"/>
    <x v="1"/>
    <x v="0"/>
    <s v="North"/>
    <s v="Below Target"/>
    <s v="Met"/>
    <s v="Met"/>
    <s v="Met"/>
    <s v="Met"/>
  </r>
  <r>
    <s v="OPS-101434"/>
    <x v="51"/>
    <s v="North East"/>
    <s v="Facilities Response"/>
    <n v="0"/>
    <n v="28"/>
    <n v="28"/>
    <n v="28"/>
    <x v="5"/>
    <n v="0"/>
    <n v="0"/>
    <n v="1.2"/>
    <n v="0.92200000000000004"/>
    <n v="0.99399999999999999"/>
    <n v="4.9000000000000004"/>
    <n v="0.68100000000000005"/>
    <n v="1"/>
    <x v="1"/>
    <x v="1"/>
    <s v="North"/>
    <s v="Met"/>
    <s v="Met"/>
    <s v="Met"/>
    <s v="Met"/>
    <s v="Met"/>
  </r>
  <r>
    <s v="OPS-101435"/>
    <x v="51"/>
    <s v="North East"/>
    <s v="Estates Support"/>
    <n v="959"/>
    <n v="50"/>
    <n v="1009"/>
    <n v="26"/>
    <x v="510"/>
    <n v="0"/>
    <n v="0"/>
    <n v="8"/>
    <n v="0.6"/>
    <n v="0.96799999999999997"/>
    <n v="2.5"/>
    <n v="0.67200000000000004"/>
    <n v="2.5999999999999999E-2"/>
    <x v="1"/>
    <x v="2"/>
    <s v="North"/>
    <s v="Below Target"/>
    <s v="Below Target"/>
    <s v="Met"/>
    <s v="Below Target"/>
    <s v="Below Target"/>
  </r>
  <r>
    <s v="OPS-101436"/>
    <x v="51"/>
    <s v="North East"/>
    <s v="Workplace Projects"/>
    <n v="75"/>
    <n v="17"/>
    <n v="92"/>
    <n v="28"/>
    <x v="92"/>
    <n v="0"/>
    <n v="0"/>
    <n v="6.3"/>
    <n v="0.6"/>
    <n v="0.96299999999999997"/>
    <n v="2.5"/>
    <n v="0.73199999999999998"/>
    <n v="0.30399999999999999"/>
    <x v="1"/>
    <x v="3"/>
    <s v="North"/>
    <s v="Below Target"/>
    <s v="Below Target"/>
    <s v="Met"/>
    <s v="Below Target"/>
    <s v="Below Target"/>
  </r>
  <r>
    <s v="OPS-101437"/>
    <x v="51"/>
    <s v="North West"/>
    <s v="Workplace Services"/>
    <n v="419"/>
    <n v="53"/>
    <n v="472"/>
    <n v="38"/>
    <x v="511"/>
    <n v="0"/>
    <n v="0"/>
    <n v="8"/>
    <n v="0.6"/>
    <n v="0.97899999999999998"/>
    <n v="2.5"/>
    <n v="0.81899999999999995"/>
    <n v="8.1000000000000003E-2"/>
    <x v="2"/>
    <x v="0"/>
    <s v="North"/>
    <s v="Below Target"/>
    <s v="Below Target"/>
    <s v="Met"/>
    <s v="Below Target"/>
    <s v="Below Target"/>
  </r>
  <r>
    <s v="OPS-101438"/>
    <x v="51"/>
    <s v="North West"/>
    <s v="Facilities Response"/>
    <n v="976"/>
    <n v="40"/>
    <n v="1016"/>
    <n v="24"/>
    <x v="512"/>
    <n v="0"/>
    <n v="0"/>
    <n v="8"/>
    <n v="0.6"/>
    <n v="1"/>
    <n v="2.5"/>
    <n v="0.73699999999999999"/>
    <n v="2.4E-2"/>
    <x v="2"/>
    <x v="1"/>
    <s v="North"/>
    <s v="Below Target"/>
    <s v="Below Target"/>
    <s v="Met"/>
    <s v="Below Target"/>
    <s v="Below Target"/>
  </r>
  <r>
    <s v="OPS-101439"/>
    <x v="51"/>
    <s v="North West"/>
    <s v="Estates Support"/>
    <n v="1143"/>
    <n v="50"/>
    <n v="1193"/>
    <n v="25"/>
    <x v="513"/>
    <n v="0"/>
    <n v="0"/>
    <n v="8"/>
    <n v="0.6"/>
    <n v="1"/>
    <n v="2.5"/>
    <n v="0.64500000000000002"/>
    <n v="2.1000000000000001E-2"/>
    <x v="2"/>
    <x v="2"/>
    <s v="North"/>
    <s v="Below Target"/>
    <s v="Below Target"/>
    <s v="Met"/>
    <s v="Below Target"/>
    <s v="Below Target"/>
  </r>
  <r>
    <s v="OPS-101440"/>
    <x v="51"/>
    <s v="North West"/>
    <s v="Workplace Projects"/>
    <n v="0"/>
    <n v="33"/>
    <n v="33"/>
    <n v="33"/>
    <x v="5"/>
    <n v="0"/>
    <n v="0"/>
    <n v="1.3"/>
    <n v="0.97799999999999998"/>
    <n v="1"/>
    <n v="4.7"/>
    <n v="0.752"/>
    <n v="1"/>
    <x v="2"/>
    <x v="3"/>
    <s v="North"/>
    <s v="Met"/>
    <s v="Met"/>
    <s v="Met"/>
    <s v="Met"/>
    <s v="Met"/>
  </r>
  <r>
    <s v="OPS-101441"/>
    <x v="51"/>
    <s v="Midlands"/>
    <s v="Workplace Services"/>
    <n v="0"/>
    <n v="36"/>
    <n v="36"/>
    <n v="36"/>
    <x v="5"/>
    <n v="0"/>
    <n v="0"/>
    <n v="1.4"/>
    <n v="0.97499999999999998"/>
    <n v="0.97899999999999998"/>
    <n v="4.3"/>
    <n v="0.747"/>
    <n v="1"/>
    <x v="3"/>
    <x v="0"/>
    <s v="Central"/>
    <s v="Met"/>
    <s v="Met"/>
    <s v="Met"/>
    <s v="Met"/>
    <s v="Met"/>
  </r>
  <r>
    <s v="OPS-101442"/>
    <x v="51"/>
    <s v="Midlands"/>
    <s v="Facilities Response"/>
    <n v="508"/>
    <n v="40"/>
    <n v="548"/>
    <n v="33"/>
    <x v="514"/>
    <n v="0"/>
    <n v="0"/>
    <n v="8"/>
    <n v="0.6"/>
    <n v="0.97299999999999998"/>
    <n v="2.5"/>
    <n v="0.75600000000000001"/>
    <n v="0.06"/>
    <x v="3"/>
    <x v="1"/>
    <s v="Central"/>
    <s v="Below Target"/>
    <s v="Below Target"/>
    <s v="Met"/>
    <s v="Below Target"/>
    <s v="Below Target"/>
  </r>
  <r>
    <s v="OPS-101443"/>
    <x v="51"/>
    <s v="Midlands"/>
    <s v="Estates Support"/>
    <n v="287"/>
    <n v="57"/>
    <n v="344"/>
    <n v="35"/>
    <x v="190"/>
    <n v="0"/>
    <n v="0"/>
    <n v="8"/>
    <n v="0.6"/>
    <n v="0.97799999999999998"/>
    <n v="2.5"/>
    <n v="0.65400000000000003"/>
    <n v="0.10199999999999999"/>
    <x v="3"/>
    <x v="2"/>
    <s v="Central"/>
    <s v="Below Target"/>
    <s v="Below Target"/>
    <s v="Met"/>
    <s v="Below Target"/>
    <s v="Below Target"/>
  </r>
  <r>
    <s v="OPS-101444"/>
    <x v="51"/>
    <s v="Midlands"/>
    <s v="Workplace Projects"/>
    <n v="0"/>
    <n v="23"/>
    <n v="23"/>
    <n v="23"/>
    <x v="5"/>
    <n v="0"/>
    <n v="0"/>
    <n v="1.8"/>
    <n v="0.998"/>
    <n v="1"/>
    <n v="4.5"/>
    <n v="0.70499999999999996"/>
    <n v="1"/>
    <x v="3"/>
    <x v="3"/>
    <s v="Central"/>
    <s v="Met"/>
    <s v="Met"/>
    <s v="Met"/>
    <s v="Met"/>
    <s v="Met"/>
  </r>
  <r>
    <s v="OPS-101445"/>
    <x v="51"/>
    <s v="South West"/>
    <s v="Workplace Services"/>
    <n v="740"/>
    <n v="39"/>
    <n v="779"/>
    <n v="26"/>
    <x v="339"/>
    <n v="0"/>
    <n v="0"/>
    <n v="8"/>
    <n v="0.6"/>
    <n v="0.98599999999999999"/>
    <n v="2.5"/>
    <n v="0.68100000000000005"/>
    <n v="3.3000000000000002E-2"/>
    <x v="4"/>
    <x v="0"/>
    <s v="South"/>
    <s v="Below Target"/>
    <s v="Below Target"/>
    <s v="Met"/>
    <s v="Below Target"/>
    <s v="Below Target"/>
  </r>
  <r>
    <s v="OPS-101446"/>
    <x v="51"/>
    <s v="South West"/>
    <s v="Facilities Response"/>
    <n v="0"/>
    <n v="49"/>
    <n v="49"/>
    <n v="47"/>
    <x v="1"/>
    <n v="0"/>
    <n v="0"/>
    <n v="1.7"/>
    <n v="0.99399999999999999"/>
    <n v="0.96199999999999997"/>
    <n v="4.0999999999999996"/>
    <n v="0.67500000000000004"/>
    <n v="0.95899999999999996"/>
    <x v="4"/>
    <x v="1"/>
    <s v="South"/>
    <s v="Met"/>
    <s v="Met"/>
    <s v="Met"/>
    <s v="Met"/>
    <s v="Met"/>
  </r>
  <r>
    <s v="OPS-101447"/>
    <x v="51"/>
    <s v="South West"/>
    <s v="Estates Support"/>
    <n v="0"/>
    <n v="38"/>
    <n v="38"/>
    <n v="38"/>
    <x v="5"/>
    <n v="0"/>
    <n v="0"/>
    <n v="0.9"/>
    <n v="0.95799999999999996"/>
    <n v="0.97299999999999998"/>
    <n v="4.4000000000000004"/>
    <n v="0.83499999999999996"/>
    <n v="1"/>
    <x v="4"/>
    <x v="2"/>
    <s v="South"/>
    <s v="Met"/>
    <s v="Met"/>
    <s v="Met"/>
    <s v="Met"/>
    <s v="Met"/>
  </r>
  <r>
    <s v="OPS-101448"/>
    <x v="51"/>
    <s v="South West"/>
    <s v="Workplace Projects"/>
    <n v="0"/>
    <n v="30"/>
    <n v="30"/>
    <n v="30"/>
    <x v="5"/>
    <n v="0"/>
    <n v="0"/>
    <n v="1.9"/>
    <n v="1"/>
    <n v="0.999"/>
    <n v="4.5"/>
    <n v="0.66800000000000004"/>
    <n v="1"/>
    <x v="4"/>
    <x v="3"/>
    <s v="South"/>
    <s v="Met"/>
    <s v="Met"/>
    <s v="Met"/>
    <s v="Met"/>
    <s v="Met"/>
  </r>
  <r>
    <s v="OPS-101449"/>
    <x v="51"/>
    <s v="South East"/>
    <s v="Workplace Services"/>
    <n v="0"/>
    <n v="55"/>
    <n v="55"/>
    <n v="53"/>
    <x v="1"/>
    <n v="1"/>
    <n v="0"/>
    <n v="1.9"/>
    <n v="0.89"/>
    <n v="0.99399999999999999"/>
    <n v="4.3"/>
    <n v="0.68500000000000005"/>
    <n v="0.96399999999999997"/>
    <x v="5"/>
    <x v="0"/>
    <s v="South"/>
    <s v="Met"/>
    <s v="Below Target"/>
    <s v="Met"/>
    <s v="Met"/>
    <s v="Met"/>
  </r>
  <r>
    <s v="OPS-101450"/>
    <x v="51"/>
    <s v="South East"/>
    <s v="Facilities Response"/>
    <n v="1385"/>
    <n v="21"/>
    <n v="1406"/>
    <n v="23"/>
    <x v="515"/>
    <n v="1"/>
    <n v="0"/>
    <n v="8"/>
    <n v="0.6"/>
    <n v="0.97899999999999998"/>
    <n v="2.5"/>
    <n v="0.69599999999999995"/>
    <n v="1.6E-2"/>
    <x v="5"/>
    <x v="1"/>
    <s v="South"/>
    <s v="Below Target"/>
    <s v="Below Target"/>
    <s v="Met"/>
    <s v="Below Target"/>
    <s v="Below Target"/>
  </r>
  <r>
    <s v="OPS-101451"/>
    <x v="51"/>
    <s v="South East"/>
    <s v="Estates Support"/>
    <n v="0"/>
    <n v="58"/>
    <n v="58"/>
    <n v="58"/>
    <x v="5"/>
    <n v="0"/>
    <n v="0"/>
    <n v="1.8"/>
    <n v="0.95499999999999996"/>
    <n v="0.98899999999999999"/>
    <n v="4.4000000000000004"/>
    <n v="0.749"/>
    <n v="1"/>
    <x v="5"/>
    <x v="2"/>
    <s v="South"/>
    <s v="Met"/>
    <s v="Met"/>
    <s v="Met"/>
    <s v="Met"/>
    <s v="Met"/>
  </r>
  <r>
    <s v="OPS-101452"/>
    <x v="51"/>
    <s v="South East"/>
    <s v="Workplace Projects"/>
    <n v="399"/>
    <n v="40"/>
    <n v="439"/>
    <n v="29"/>
    <x v="292"/>
    <n v="0"/>
    <n v="0"/>
    <n v="8"/>
    <n v="0.6"/>
    <n v="0.97699999999999998"/>
    <n v="2.5"/>
    <n v="0.67"/>
    <n v="6.6000000000000003E-2"/>
    <x v="5"/>
    <x v="3"/>
    <s v="South"/>
    <s v="Below Target"/>
    <s v="Below Target"/>
    <s v="Met"/>
    <s v="Below Target"/>
    <s v="Below Target"/>
  </r>
  <r>
    <s v="OPS-101453"/>
    <x v="51"/>
    <s v="Wales"/>
    <s v="Workplace Services"/>
    <n v="716"/>
    <n v="63"/>
    <n v="779"/>
    <n v="31"/>
    <x v="388"/>
    <n v="1"/>
    <n v="0"/>
    <n v="8"/>
    <n v="0.6"/>
    <n v="0.96299999999999997"/>
    <n v="2.5"/>
    <n v="0.754"/>
    <n v="0.04"/>
    <x v="6"/>
    <x v="0"/>
    <s v="Wales"/>
    <s v="Below Target"/>
    <s v="Below Target"/>
    <s v="Met"/>
    <s v="Below Target"/>
    <s v="Below Target"/>
  </r>
  <r>
    <s v="OPS-101454"/>
    <x v="51"/>
    <s v="Wales"/>
    <s v="Facilities Response"/>
    <n v="810"/>
    <n v="26"/>
    <n v="836"/>
    <n v="28"/>
    <x v="278"/>
    <n v="0"/>
    <n v="0"/>
    <n v="8"/>
    <n v="0.6"/>
    <n v="0.98399999999999999"/>
    <n v="2.5"/>
    <n v="0.71599999999999997"/>
    <n v="3.3000000000000002E-2"/>
    <x v="6"/>
    <x v="1"/>
    <s v="Wales"/>
    <s v="Below Target"/>
    <s v="Below Target"/>
    <s v="Met"/>
    <s v="Below Target"/>
    <s v="Below Target"/>
  </r>
  <r>
    <s v="OPS-101455"/>
    <x v="51"/>
    <s v="Wales"/>
    <s v="Estates Support"/>
    <n v="517"/>
    <n v="36"/>
    <n v="553"/>
    <n v="32"/>
    <x v="516"/>
    <n v="0"/>
    <n v="0"/>
    <n v="8"/>
    <n v="0.6"/>
    <n v="0.97499999999999998"/>
    <n v="2.5"/>
    <n v="0.79"/>
    <n v="5.8000000000000003E-2"/>
    <x v="6"/>
    <x v="2"/>
    <s v="Wales"/>
    <s v="Below Target"/>
    <s v="Below Target"/>
    <s v="Met"/>
    <s v="Below Target"/>
    <s v="Below Target"/>
  </r>
  <r>
    <s v="OPS-101456"/>
    <x v="51"/>
    <s v="Wales"/>
    <s v="Workplace Projects"/>
    <n v="0"/>
    <n v="20"/>
    <n v="20"/>
    <n v="20"/>
    <x v="5"/>
    <n v="1"/>
    <n v="1"/>
    <n v="2.2999999999999998"/>
    <n v="0.88300000000000001"/>
    <n v="0.95499999999999996"/>
    <n v="4.7"/>
    <n v="0.72699999999999998"/>
    <n v="1"/>
    <x v="6"/>
    <x v="3"/>
    <s v="Wales"/>
    <s v="Met"/>
    <s v="Below Target"/>
    <s v="Met"/>
    <s v="Met"/>
    <s v="Met"/>
  </r>
  <r>
    <s v="OPS-101457"/>
    <x v="52"/>
    <s v="Scotland"/>
    <s v="Workplace Services"/>
    <n v="176"/>
    <n v="32"/>
    <n v="208"/>
    <n v="40"/>
    <x v="341"/>
    <n v="0"/>
    <n v="0"/>
    <n v="8"/>
    <n v="0.6"/>
    <n v="0.96699999999999997"/>
    <n v="2.5"/>
    <n v="0.67400000000000004"/>
    <n v="0.192"/>
    <x v="0"/>
    <x v="0"/>
    <s v="North"/>
    <s v="Below Target"/>
    <s v="Below Target"/>
    <s v="Met"/>
    <s v="Below Target"/>
    <s v="Below Target"/>
  </r>
  <r>
    <s v="OPS-101458"/>
    <x v="52"/>
    <s v="Scotland"/>
    <s v="Facilities Response"/>
    <n v="19"/>
    <n v="42"/>
    <n v="61"/>
    <n v="54"/>
    <x v="42"/>
    <n v="0"/>
    <n v="0"/>
    <n v="1.4"/>
    <n v="0.89400000000000002"/>
    <n v="0.999"/>
    <n v="4"/>
    <n v="0.68100000000000005"/>
    <n v="0.88500000000000001"/>
    <x v="0"/>
    <x v="1"/>
    <s v="North"/>
    <s v="Below Target"/>
    <s v="Below Target"/>
    <s v="Met"/>
    <s v="Met"/>
    <s v="Met"/>
  </r>
  <r>
    <s v="OPS-101459"/>
    <x v="52"/>
    <s v="Scotland"/>
    <s v="Estates Support"/>
    <n v="380"/>
    <n v="46"/>
    <n v="426"/>
    <n v="38"/>
    <x v="128"/>
    <n v="0"/>
    <n v="0"/>
    <n v="8"/>
    <n v="0.6"/>
    <n v="0.97399999999999998"/>
    <n v="2.5"/>
    <n v="0.73799999999999999"/>
    <n v="8.8999999999999996E-2"/>
    <x v="0"/>
    <x v="2"/>
    <s v="North"/>
    <s v="Below Target"/>
    <s v="Below Target"/>
    <s v="Met"/>
    <s v="Below Target"/>
    <s v="Below Target"/>
  </r>
  <r>
    <s v="OPS-101460"/>
    <x v="52"/>
    <s v="Scotland"/>
    <s v="Workplace Projects"/>
    <n v="0"/>
    <n v="25"/>
    <n v="25"/>
    <n v="25"/>
    <x v="5"/>
    <n v="0"/>
    <n v="0"/>
    <n v="0.8"/>
    <n v="0.99299999999999999"/>
    <n v="0.95899999999999996"/>
    <n v="4.5999999999999996"/>
    <n v="0.65900000000000003"/>
    <n v="1"/>
    <x v="0"/>
    <x v="3"/>
    <s v="North"/>
    <s v="Met"/>
    <s v="Met"/>
    <s v="Met"/>
    <s v="Met"/>
    <s v="Met"/>
  </r>
  <r>
    <s v="OPS-101461"/>
    <x v="52"/>
    <s v="North East"/>
    <s v="Workplace Services"/>
    <n v="3"/>
    <n v="33"/>
    <n v="36"/>
    <n v="36"/>
    <x v="5"/>
    <n v="1"/>
    <n v="0"/>
    <n v="1.4"/>
    <n v="0.96899999999999997"/>
    <n v="0.95199999999999996"/>
    <n v="4.3"/>
    <n v="0.79600000000000004"/>
    <n v="1"/>
    <x v="1"/>
    <x v="0"/>
    <s v="North"/>
    <s v="Met"/>
    <s v="Met"/>
    <s v="Met"/>
    <s v="Met"/>
    <s v="Met"/>
  </r>
  <r>
    <s v="OPS-101462"/>
    <x v="52"/>
    <s v="North East"/>
    <s v="Facilities Response"/>
    <n v="0"/>
    <n v="36"/>
    <n v="36"/>
    <n v="36"/>
    <x v="5"/>
    <n v="0"/>
    <n v="0"/>
    <n v="1.4"/>
    <n v="0.93500000000000005"/>
    <n v="0.97699999999999998"/>
    <n v="4.4000000000000004"/>
    <n v="0.68100000000000005"/>
    <n v="1"/>
    <x v="1"/>
    <x v="1"/>
    <s v="North"/>
    <s v="Met"/>
    <s v="Met"/>
    <s v="Met"/>
    <s v="Met"/>
    <s v="Met"/>
  </r>
  <r>
    <s v="OPS-101463"/>
    <x v="52"/>
    <s v="North East"/>
    <s v="Estates Support"/>
    <n v="983"/>
    <n v="28"/>
    <n v="1011"/>
    <n v="20"/>
    <x v="419"/>
    <n v="1"/>
    <n v="0"/>
    <n v="8"/>
    <n v="0.6"/>
    <n v="0.98199999999999998"/>
    <n v="2.5"/>
    <n v="0.67200000000000004"/>
    <n v="0.02"/>
    <x v="1"/>
    <x v="2"/>
    <s v="North"/>
    <s v="Below Target"/>
    <s v="Below Target"/>
    <s v="Met"/>
    <s v="Below Target"/>
    <s v="Below Target"/>
  </r>
  <r>
    <s v="OPS-101464"/>
    <x v="52"/>
    <s v="North East"/>
    <s v="Workplace Projects"/>
    <n v="64"/>
    <n v="16"/>
    <n v="80"/>
    <n v="26"/>
    <x v="517"/>
    <n v="2"/>
    <n v="0"/>
    <n v="6.3"/>
    <n v="0.6"/>
    <n v="0.95599999999999996"/>
    <n v="2.7"/>
    <n v="0.73199999999999998"/>
    <n v="0.32500000000000001"/>
    <x v="1"/>
    <x v="3"/>
    <s v="North"/>
    <s v="Below Target"/>
    <s v="Below Target"/>
    <s v="Met"/>
    <s v="Below Target"/>
    <s v="Below Target"/>
  </r>
  <r>
    <s v="OPS-101465"/>
    <x v="52"/>
    <s v="North West"/>
    <s v="Workplace Services"/>
    <n v="434"/>
    <n v="37"/>
    <n v="471"/>
    <n v="34"/>
    <x v="518"/>
    <n v="1"/>
    <n v="0"/>
    <n v="8"/>
    <n v="0.6"/>
    <n v="0.96799999999999997"/>
    <n v="2.5"/>
    <n v="0.81899999999999995"/>
    <n v="7.1999999999999995E-2"/>
    <x v="2"/>
    <x v="0"/>
    <s v="North"/>
    <s v="Below Target"/>
    <s v="Below Target"/>
    <s v="Met"/>
    <s v="Below Target"/>
    <s v="Below Target"/>
  </r>
  <r>
    <s v="OPS-101466"/>
    <x v="52"/>
    <s v="North West"/>
    <s v="Facilities Response"/>
    <n v="992"/>
    <n v="45"/>
    <n v="1037"/>
    <n v="20"/>
    <x v="519"/>
    <n v="0"/>
    <n v="0"/>
    <n v="8"/>
    <n v="0.6"/>
    <n v="0.97899999999999998"/>
    <n v="2.5"/>
    <n v="0.73699999999999999"/>
    <n v="1.9E-2"/>
    <x v="2"/>
    <x v="1"/>
    <s v="North"/>
    <s v="Below Target"/>
    <s v="Below Target"/>
    <s v="Met"/>
    <s v="Below Target"/>
    <s v="Below Target"/>
  </r>
  <r>
    <s v="OPS-101467"/>
    <x v="52"/>
    <s v="North West"/>
    <s v="Estates Support"/>
    <n v="1168"/>
    <n v="34"/>
    <n v="1202"/>
    <n v="22"/>
    <x v="520"/>
    <n v="0"/>
    <n v="0"/>
    <n v="8"/>
    <n v="0.6"/>
    <n v="0.98099999999999998"/>
    <n v="2.5"/>
    <n v="0.64500000000000002"/>
    <n v="1.7999999999999999E-2"/>
    <x v="2"/>
    <x v="2"/>
    <s v="North"/>
    <s v="Below Target"/>
    <s v="Below Target"/>
    <s v="Met"/>
    <s v="Below Target"/>
    <s v="Below Target"/>
  </r>
  <r>
    <s v="OPS-101468"/>
    <x v="52"/>
    <s v="North West"/>
    <s v="Workplace Projects"/>
    <n v="0"/>
    <n v="40"/>
    <n v="40"/>
    <n v="40"/>
    <x v="5"/>
    <n v="0"/>
    <n v="0"/>
    <n v="2"/>
    <n v="0.94699999999999995"/>
    <n v="0.97099999999999997"/>
    <n v="4.4000000000000004"/>
    <n v="0.752"/>
    <n v="1"/>
    <x v="2"/>
    <x v="3"/>
    <s v="North"/>
    <s v="Met"/>
    <s v="Met"/>
    <s v="Met"/>
    <s v="Met"/>
    <s v="Met"/>
  </r>
  <r>
    <s v="OPS-101469"/>
    <x v="52"/>
    <s v="Midlands"/>
    <s v="Workplace Services"/>
    <n v="0"/>
    <n v="52"/>
    <n v="52"/>
    <n v="48"/>
    <x v="140"/>
    <n v="0"/>
    <n v="0"/>
    <n v="1.8"/>
    <n v="0.93100000000000005"/>
    <n v="0.996"/>
    <n v="4.5"/>
    <n v="0.747"/>
    <n v="0.92300000000000004"/>
    <x v="3"/>
    <x v="0"/>
    <s v="Central"/>
    <s v="Below Target"/>
    <s v="Met"/>
    <s v="Met"/>
    <s v="Met"/>
    <s v="Met"/>
  </r>
  <r>
    <s v="OPS-101470"/>
    <x v="52"/>
    <s v="Midlands"/>
    <s v="Facilities Response"/>
    <n v="515"/>
    <n v="45"/>
    <n v="560"/>
    <n v="37"/>
    <x v="478"/>
    <n v="1"/>
    <n v="0"/>
    <n v="8"/>
    <n v="0.6"/>
    <n v="0.96799999999999997"/>
    <n v="2.5"/>
    <n v="0.75600000000000001"/>
    <n v="6.6000000000000003E-2"/>
    <x v="3"/>
    <x v="1"/>
    <s v="Central"/>
    <s v="Below Target"/>
    <s v="Below Target"/>
    <s v="Met"/>
    <s v="Below Target"/>
    <s v="Below Target"/>
  </r>
  <r>
    <s v="OPS-101471"/>
    <x v="52"/>
    <s v="Midlands"/>
    <s v="Estates Support"/>
    <n v="309"/>
    <n v="47"/>
    <n v="356"/>
    <n v="31"/>
    <x v="353"/>
    <n v="0"/>
    <n v="0"/>
    <n v="8"/>
    <n v="0.6"/>
    <n v="0.98699999999999999"/>
    <n v="2.5"/>
    <n v="0.65400000000000003"/>
    <n v="8.6999999999999994E-2"/>
    <x v="3"/>
    <x v="2"/>
    <s v="Central"/>
    <s v="Below Target"/>
    <s v="Below Target"/>
    <s v="Met"/>
    <s v="Below Target"/>
    <s v="Below Target"/>
  </r>
  <r>
    <s v="OPS-101472"/>
    <x v="52"/>
    <s v="Midlands"/>
    <s v="Workplace Projects"/>
    <n v="0"/>
    <n v="37"/>
    <n v="37"/>
    <n v="37"/>
    <x v="5"/>
    <n v="0"/>
    <n v="0"/>
    <n v="1.3"/>
    <n v="0.92800000000000005"/>
    <n v="0.97499999999999998"/>
    <n v="4.5999999999999996"/>
    <n v="0.70499999999999996"/>
    <n v="1"/>
    <x v="3"/>
    <x v="3"/>
    <s v="Central"/>
    <s v="Met"/>
    <s v="Met"/>
    <s v="Met"/>
    <s v="Met"/>
    <s v="Met"/>
  </r>
  <r>
    <s v="OPS-101473"/>
    <x v="52"/>
    <s v="South West"/>
    <s v="Workplace Services"/>
    <n v="753"/>
    <n v="43"/>
    <n v="796"/>
    <n v="21"/>
    <x v="521"/>
    <n v="0"/>
    <n v="0"/>
    <n v="8"/>
    <n v="0.6"/>
    <n v="0.96299999999999997"/>
    <n v="2.5"/>
    <n v="0.68100000000000005"/>
    <n v="2.5999999999999999E-2"/>
    <x v="4"/>
    <x v="0"/>
    <s v="South"/>
    <s v="Below Target"/>
    <s v="Below Target"/>
    <s v="Met"/>
    <s v="Below Target"/>
    <s v="Below Target"/>
  </r>
  <r>
    <s v="OPS-101474"/>
    <x v="52"/>
    <s v="South West"/>
    <s v="Facilities Response"/>
    <n v="2"/>
    <n v="34"/>
    <n v="36"/>
    <n v="36"/>
    <x v="5"/>
    <n v="0"/>
    <n v="0"/>
    <n v="1.4"/>
    <n v="0.95299999999999996"/>
    <n v="0.995"/>
    <n v="4.8"/>
    <n v="0.67500000000000004"/>
    <n v="1"/>
    <x v="4"/>
    <x v="1"/>
    <s v="South"/>
    <s v="Met"/>
    <s v="Met"/>
    <s v="Met"/>
    <s v="Met"/>
    <s v="Met"/>
  </r>
  <r>
    <s v="OPS-101475"/>
    <x v="52"/>
    <s v="South West"/>
    <s v="Estates Support"/>
    <n v="0"/>
    <n v="37"/>
    <n v="37"/>
    <n v="37"/>
    <x v="5"/>
    <n v="0"/>
    <n v="0"/>
    <n v="1.7"/>
    <n v="0.92800000000000005"/>
    <n v="0.94199999999999995"/>
    <n v="4.5999999999999996"/>
    <n v="0.83499999999999996"/>
    <n v="1"/>
    <x v="4"/>
    <x v="2"/>
    <s v="South"/>
    <s v="Met"/>
    <s v="Met"/>
    <s v="Below Target"/>
    <s v="Met"/>
    <s v="Met"/>
  </r>
  <r>
    <s v="OPS-101476"/>
    <x v="52"/>
    <s v="South West"/>
    <s v="Workplace Projects"/>
    <n v="0"/>
    <n v="21"/>
    <n v="21"/>
    <n v="21"/>
    <x v="5"/>
    <n v="0"/>
    <n v="0"/>
    <n v="1.2"/>
    <n v="0.96299999999999997"/>
    <n v="0.999"/>
    <n v="4.2"/>
    <n v="0.66800000000000004"/>
    <n v="1"/>
    <x v="4"/>
    <x v="3"/>
    <s v="South"/>
    <s v="Met"/>
    <s v="Met"/>
    <s v="Met"/>
    <s v="Met"/>
    <s v="Met"/>
  </r>
  <r>
    <s v="OPS-101477"/>
    <x v="52"/>
    <s v="South East"/>
    <s v="Workplace Services"/>
    <n v="2"/>
    <n v="50"/>
    <n v="52"/>
    <n v="48"/>
    <x v="140"/>
    <n v="1"/>
    <n v="0"/>
    <n v="2.2000000000000002"/>
    <n v="0.91500000000000004"/>
    <n v="0.97299999999999998"/>
    <n v="4.4000000000000004"/>
    <n v="0.68500000000000005"/>
    <n v="0.92300000000000004"/>
    <x v="5"/>
    <x v="0"/>
    <s v="South"/>
    <s v="Below Target"/>
    <s v="Below Target"/>
    <s v="Met"/>
    <s v="Met"/>
    <s v="Met"/>
  </r>
  <r>
    <s v="OPS-101478"/>
    <x v="52"/>
    <s v="South East"/>
    <s v="Facilities Response"/>
    <n v="1383"/>
    <n v="42"/>
    <n v="1425"/>
    <n v="20"/>
    <x v="522"/>
    <n v="1"/>
    <n v="1"/>
    <n v="8"/>
    <n v="0.6"/>
    <n v="0.92500000000000004"/>
    <n v="2.5"/>
    <n v="0.69599999999999995"/>
    <n v="1.4E-2"/>
    <x v="5"/>
    <x v="1"/>
    <s v="South"/>
    <s v="Below Target"/>
    <s v="Below Target"/>
    <s v="Below Target"/>
    <s v="Below Target"/>
    <s v="Below Target"/>
  </r>
  <r>
    <s v="OPS-101479"/>
    <x v="52"/>
    <s v="South East"/>
    <s v="Estates Support"/>
    <n v="0"/>
    <n v="49"/>
    <n v="49"/>
    <n v="49"/>
    <x v="5"/>
    <n v="0"/>
    <n v="0"/>
    <n v="1.8"/>
    <n v="0.98899999999999999"/>
    <n v="0.99099999999999999"/>
    <n v="4.5"/>
    <n v="0.749"/>
    <n v="1"/>
    <x v="5"/>
    <x v="2"/>
    <s v="South"/>
    <s v="Met"/>
    <s v="Met"/>
    <s v="Met"/>
    <s v="Met"/>
    <s v="Met"/>
  </r>
  <r>
    <s v="OPS-101480"/>
    <x v="52"/>
    <s v="South East"/>
    <s v="Workplace Projects"/>
    <n v="410"/>
    <n v="45"/>
    <n v="455"/>
    <n v="25"/>
    <x v="400"/>
    <n v="0"/>
    <n v="0"/>
    <n v="8"/>
    <n v="0.6"/>
    <n v="0.97599999999999998"/>
    <n v="2.5"/>
    <n v="0.67"/>
    <n v="5.5E-2"/>
    <x v="5"/>
    <x v="3"/>
    <s v="South"/>
    <s v="Below Target"/>
    <s v="Below Target"/>
    <s v="Met"/>
    <s v="Below Target"/>
    <s v="Below Target"/>
  </r>
  <r>
    <s v="OPS-101481"/>
    <x v="52"/>
    <s v="Wales"/>
    <s v="Workplace Services"/>
    <n v="748"/>
    <n v="37"/>
    <n v="785"/>
    <n v="27"/>
    <x v="523"/>
    <n v="0"/>
    <n v="0"/>
    <n v="8"/>
    <n v="0.6"/>
    <n v="0.95399999999999996"/>
    <n v="2.5"/>
    <n v="0.754"/>
    <n v="3.4000000000000002E-2"/>
    <x v="6"/>
    <x v="0"/>
    <s v="Wales"/>
    <s v="Below Target"/>
    <s v="Below Target"/>
    <s v="Met"/>
    <s v="Below Target"/>
    <s v="Below Target"/>
  </r>
  <r>
    <s v="OPS-101482"/>
    <x v="52"/>
    <s v="Wales"/>
    <s v="Facilities Response"/>
    <n v="808"/>
    <n v="54"/>
    <n v="862"/>
    <n v="29"/>
    <x v="524"/>
    <n v="0"/>
    <n v="0"/>
    <n v="8"/>
    <n v="0.6"/>
    <n v="1"/>
    <n v="2.5"/>
    <n v="0.71599999999999997"/>
    <n v="3.4000000000000002E-2"/>
    <x v="6"/>
    <x v="1"/>
    <s v="Wales"/>
    <s v="Below Target"/>
    <s v="Below Target"/>
    <s v="Met"/>
    <s v="Below Target"/>
    <s v="Below Target"/>
  </r>
  <r>
    <s v="OPS-101483"/>
    <x v="52"/>
    <s v="Wales"/>
    <s v="Estates Support"/>
    <n v="521"/>
    <n v="59"/>
    <n v="580"/>
    <n v="27"/>
    <x v="525"/>
    <n v="0"/>
    <n v="0"/>
    <n v="8"/>
    <n v="0.6"/>
    <n v="0.97499999999999998"/>
    <n v="2.5"/>
    <n v="0.79"/>
    <n v="4.7E-2"/>
    <x v="6"/>
    <x v="2"/>
    <s v="Wales"/>
    <s v="Below Target"/>
    <s v="Below Target"/>
    <s v="Met"/>
    <s v="Below Target"/>
    <s v="Below Target"/>
  </r>
  <r>
    <s v="OPS-101484"/>
    <x v="52"/>
    <s v="Wales"/>
    <s v="Workplace Projects"/>
    <n v="0"/>
    <n v="34"/>
    <n v="34"/>
    <n v="34"/>
    <x v="5"/>
    <n v="0"/>
    <n v="0"/>
    <n v="1.3"/>
    <n v="0.97799999999999998"/>
    <n v="0.95899999999999996"/>
    <n v="4.3"/>
    <n v="0.72699999999999998"/>
    <n v="1"/>
    <x v="6"/>
    <x v="3"/>
    <s v="Wales"/>
    <s v="Met"/>
    <s v="Met"/>
    <s v="Met"/>
    <s v="Met"/>
    <s v="Met"/>
  </r>
  <r>
    <s v="OPS-101485"/>
    <x v="53"/>
    <s v="Scotland"/>
    <s v="Workplace Services"/>
    <n v="168"/>
    <n v="60"/>
    <n v="228"/>
    <n v="34"/>
    <x v="84"/>
    <n v="0"/>
    <n v="0"/>
    <n v="8"/>
    <n v="0.6"/>
    <n v="1"/>
    <n v="2.5"/>
    <n v="0.67400000000000004"/>
    <n v="0.14899999999999999"/>
    <x v="0"/>
    <x v="0"/>
    <s v="North"/>
    <s v="Below Target"/>
    <s v="Below Target"/>
    <s v="Met"/>
    <s v="Below Target"/>
    <s v="Below Target"/>
  </r>
  <r>
    <s v="OPS-101486"/>
    <x v="53"/>
    <s v="Scotland"/>
    <s v="Facilities Response"/>
    <n v="7"/>
    <n v="51"/>
    <n v="58"/>
    <n v="53"/>
    <x v="46"/>
    <n v="0"/>
    <n v="0"/>
    <n v="2"/>
    <n v="0.89700000000000002"/>
    <n v="0.998"/>
    <n v="4.5"/>
    <n v="0.68100000000000005"/>
    <n v="0.91400000000000003"/>
    <x v="0"/>
    <x v="1"/>
    <s v="North"/>
    <s v="Below Target"/>
    <s v="Below Target"/>
    <s v="Met"/>
    <s v="Met"/>
    <s v="Met"/>
  </r>
  <r>
    <s v="OPS-101487"/>
    <x v="53"/>
    <s v="Scotland"/>
    <s v="Estates Support"/>
    <n v="388"/>
    <n v="47"/>
    <n v="435"/>
    <n v="32"/>
    <x v="526"/>
    <n v="0"/>
    <n v="0"/>
    <n v="8"/>
    <n v="0.6"/>
    <n v="1"/>
    <n v="2.5"/>
    <n v="0.73799999999999999"/>
    <n v="7.3999999999999996E-2"/>
    <x v="0"/>
    <x v="2"/>
    <s v="North"/>
    <s v="Below Target"/>
    <s v="Below Target"/>
    <s v="Met"/>
    <s v="Below Target"/>
    <s v="Below Target"/>
  </r>
  <r>
    <s v="OPS-101488"/>
    <x v="53"/>
    <s v="Scotland"/>
    <s v="Workplace Projects"/>
    <n v="0"/>
    <n v="25"/>
    <n v="25"/>
    <n v="25"/>
    <x v="5"/>
    <n v="0"/>
    <n v="0"/>
    <n v="1.8"/>
    <n v="0.95099999999999996"/>
    <n v="0.997"/>
    <n v="4.7"/>
    <n v="0.65900000000000003"/>
    <n v="1"/>
    <x v="0"/>
    <x v="3"/>
    <s v="North"/>
    <s v="Met"/>
    <s v="Met"/>
    <s v="Met"/>
    <s v="Met"/>
    <s v="Met"/>
  </r>
  <r>
    <s v="OPS-101489"/>
    <x v="53"/>
    <s v="North East"/>
    <s v="Workplace Services"/>
    <n v="0"/>
    <n v="27"/>
    <n v="27"/>
    <n v="27"/>
    <x v="5"/>
    <n v="0"/>
    <n v="0"/>
    <n v="1.8"/>
    <n v="0.97799999999999998"/>
    <n v="0.97"/>
    <n v="4.5"/>
    <n v="0.79600000000000004"/>
    <n v="1"/>
    <x v="1"/>
    <x v="0"/>
    <s v="North"/>
    <s v="Met"/>
    <s v="Met"/>
    <s v="Met"/>
    <s v="Met"/>
    <s v="Met"/>
  </r>
  <r>
    <s v="OPS-101490"/>
    <x v="53"/>
    <s v="North East"/>
    <s v="Facilities Response"/>
    <n v="0"/>
    <n v="46"/>
    <n v="46"/>
    <n v="46"/>
    <x v="5"/>
    <n v="0"/>
    <n v="0"/>
    <n v="1.7"/>
    <n v="0.95099999999999996"/>
    <n v="0.99399999999999999"/>
    <n v="4.5"/>
    <n v="0.68100000000000005"/>
    <n v="1"/>
    <x v="1"/>
    <x v="1"/>
    <s v="North"/>
    <s v="Met"/>
    <s v="Met"/>
    <s v="Met"/>
    <s v="Met"/>
    <s v="Met"/>
  </r>
  <r>
    <s v="OPS-101491"/>
    <x v="53"/>
    <s v="North East"/>
    <s v="Estates Support"/>
    <n v="991"/>
    <n v="32"/>
    <n v="1023"/>
    <n v="25"/>
    <x v="428"/>
    <n v="0"/>
    <n v="0"/>
    <n v="8"/>
    <n v="0.6"/>
    <n v="0.98799999999999999"/>
    <n v="2.5"/>
    <n v="0.67200000000000004"/>
    <n v="2.4E-2"/>
    <x v="1"/>
    <x v="2"/>
    <s v="North"/>
    <s v="Below Target"/>
    <s v="Below Target"/>
    <s v="Met"/>
    <s v="Below Target"/>
    <s v="Below Target"/>
  </r>
  <r>
    <s v="OPS-101492"/>
    <x v="53"/>
    <s v="North East"/>
    <s v="Workplace Projects"/>
    <n v="54"/>
    <n v="25"/>
    <n v="79"/>
    <n v="32"/>
    <x v="45"/>
    <n v="0"/>
    <n v="0"/>
    <n v="4.8"/>
    <n v="0.69499999999999995"/>
    <n v="1"/>
    <n v="2.9"/>
    <n v="0.73199999999999998"/>
    <n v="0.40500000000000003"/>
    <x v="1"/>
    <x v="3"/>
    <s v="North"/>
    <s v="Below Target"/>
    <s v="Below Target"/>
    <s v="Met"/>
    <s v="Below Target"/>
    <s v="Below Target"/>
  </r>
  <r>
    <s v="OPS-101493"/>
    <x v="53"/>
    <s v="North West"/>
    <s v="Workplace Services"/>
    <n v="437"/>
    <n v="35"/>
    <n v="472"/>
    <n v="30"/>
    <x v="423"/>
    <n v="0"/>
    <n v="0"/>
    <n v="8"/>
    <n v="0.6"/>
    <n v="1"/>
    <n v="2.5"/>
    <n v="0.81899999999999995"/>
    <n v="6.4000000000000001E-2"/>
    <x v="2"/>
    <x v="0"/>
    <s v="North"/>
    <s v="Below Target"/>
    <s v="Below Target"/>
    <s v="Met"/>
    <s v="Below Target"/>
    <s v="Below Target"/>
  </r>
  <r>
    <s v="OPS-101494"/>
    <x v="53"/>
    <s v="North West"/>
    <s v="Facilities Response"/>
    <n v="1017"/>
    <n v="46"/>
    <n v="1063"/>
    <n v="21"/>
    <x v="527"/>
    <n v="0"/>
    <n v="0"/>
    <n v="8"/>
    <n v="0.6"/>
    <n v="0.98199999999999998"/>
    <n v="2.5"/>
    <n v="0.73699999999999999"/>
    <n v="0.02"/>
    <x v="2"/>
    <x v="1"/>
    <s v="North"/>
    <s v="Below Target"/>
    <s v="Below Target"/>
    <s v="Met"/>
    <s v="Below Target"/>
    <s v="Below Target"/>
  </r>
  <r>
    <s v="OPS-101495"/>
    <x v="53"/>
    <s v="North West"/>
    <s v="Estates Support"/>
    <n v="1180"/>
    <n v="22"/>
    <n v="1202"/>
    <n v="26"/>
    <x v="528"/>
    <n v="0"/>
    <n v="0"/>
    <n v="8"/>
    <n v="0.6"/>
    <n v="0.98199999999999998"/>
    <n v="2.5"/>
    <n v="0.64500000000000002"/>
    <n v="2.1999999999999999E-2"/>
    <x v="2"/>
    <x v="2"/>
    <s v="North"/>
    <s v="Below Target"/>
    <s v="Below Target"/>
    <s v="Met"/>
    <s v="Below Target"/>
    <s v="Below Target"/>
  </r>
  <r>
    <s v="OPS-101496"/>
    <x v="53"/>
    <s v="North West"/>
    <s v="Workplace Projects"/>
    <n v="0"/>
    <n v="39"/>
    <n v="39"/>
    <n v="39"/>
    <x v="5"/>
    <n v="0"/>
    <n v="0"/>
    <n v="1.4"/>
    <n v="0.97399999999999998"/>
    <n v="0.96699999999999997"/>
    <n v="4.5999999999999996"/>
    <n v="0.752"/>
    <n v="1"/>
    <x v="2"/>
    <x v="3"/>
    <s v="North"/>
    <s v="Met"/>
    <s v="Met"/>
    <s v="Met"/>
    <s v="Met"/>
    <s v="Met"/>
  </r>
  <r>
    <s v="OPS-101497"/>
    <x v="53"/>
    <s v="Midlands"/>
    <s v="Workplace Services"/>
    <n v="4"/>
    <n v="24"/>
    <n v="28"/>
    <n v="28"/>
    <x v="5"/>
    <n v="0"/>
    <n v="0"/>
    <n v="1.4"/>
    <n v="1"/>
    <n v="0.98799999999999999"/>
    <n v="4.4000000000000004"/>
    <n v="0.747"/>
    <n v="1"/>
    <x v="3"/>
    <x v="0"/>
    <s v="Central"/>
    <s v="Met"/>
    <s v="Met"/>
    <s v="Met"/>
    <s v="Met"/>
    <s v="Met"/>
  </r>
  <r>
    <s v="OPS-101498"/>
    <x v="53"/>
    <s v="Midlands"/>
    <s v="Facilities Response"/>
    <n v="523"/>
    <n v="44"/>
    <n v="567"/>
    <n v="33"/>
    <x v="529"/>
    <n v="0"/>
    <n v="0"/>
    <n v="8"/>
    <n v="0.6"/>
    <n v="0.97499999999999998"/>
    <n v="2.5"/>
    <n v="0.75600000000000001"/>
    <n v="5.8000000000000003E-2"/>
    <x v="3"/>
    <x v="1"/>
    <s v="Central"/>
    <s v="Below Target"/>
    <s v="Below Target"/>
    <s v="Met"/>
    <s v="Below Target"/>
    <s v="Below Target"/>
  </r>
  <r>
    <s v="OPS-101499"/>
    <x v="53"/>
    <s v="Midlands"/>
    <s v="Estates Support"/>
    <n v="325"/>
    <n v="41"/>
    <n v="366"/>
    <n v="31"/>
    <x v="426"/>
    <n v="0"/>
    <n v="0"/>
    <n v="8"/>
    <n v="0.6"/>
    <n v="0.97899999999999998"/>
    <n v="2.5"/>
    <n v="0.65400000000000003"/>
    <n v="8.5000000000000006E-2"/>
    <x v="3"/>
    <x v="2"/>
    <s v="Central"/>
    <s v="Below Target"/>
    <s v="Below Target"/>
    <s v="Met"/>
    <s v="Below Target"/>
    <s v="Below Target"/>
  </r>
  <r>
    <s v="OPS-101500"/>
    <x v="53"/>
    <s v="Midlands"/>
    <s v="Workplace Projects"/>
    <n v="0"/>
    <n v="28"/>
    <n v="28"/>
    <n v="28"/>
    <x v="5"/>
    <n v="0"/>
    <n v="0"/>
    <n v="1.5"/>
    <n v="0.93"/>
    <n v="0.97699999999999998"/>
    <n v="4.7"/>
    <n v="0.70499999999999996"/>
    <n v="1"/>
    <x v="3"/>
    <x v="3"/>
    <s v="Central"/>
    <s v="Met"/>
    <s v="Met"/>
    <s v="Met"/>
    <s v="Met"/>
    <s v="Met"/>
  </r>
  <r>
    <s v="OPS-101501"/>
    <x v="53"/>
    <s v="South West"/>
    <s v="Workplace Services"/>
    <n v="775"/>
    <n v="46"/>
    <n v="821"/>
    <n v="22"/>
    <x v="530"/>
    <n v="0"/>
    <n v="0"/>
    <n v="8"/>
    <n v="0.6"/>
    <n v="0.99299999999999999"/>
    <n v="2.5"/>
    <n v="0.68100000000000005"/>
    <n v="2.7E-2"/>
    <x v="4"/>
    <x v="0"/>
    <s v="South"/>
    <s v="Below Target"/>
    <s v="Below Target"/>
    <s v="Met"/>
    <s v="Below Target"/>
    <s v="Below Target"/>
  </r>
  <r>
    <s v="OPS-101502"/>
    <x v="53"/>
    <s v="South West"/>
    <s v="Facilities Response"/>
    <n v="0"/>
    <n v="34"/>
    <n v="34"/>
    <n v="34"/>
    <x v="5"/>
    <n v="0"/>
    <n v="0"/>
    <n v="1.2"/>
    <n v="0.97699999999999998"/>
    <n v="1"/>
    <n v="4.5"/>
    <n v="0.67500000000000004"/>
    <n v="1"/>
    <x v="4"/>
    <x v="1"/>
    <s v="South"/>
    <s v="Met"/>
    <s v="Met"/>
    <s v="Met"/>
    <s v="Met"/>
    <s v="Met"/>
  </r>
  <r>
    <s v="OPS-101503"/>
    <x v="53"/>
    <s v="South West"/>
    <s v="Estates Support"/>
    <n v="0"/>
    <n v="34"/>
    <n v="34"/>
    <n v="34"/>
    <x v="5"/>
    <n v="0"/>
    <n v="0"/>
    <n v="1.1000000000000001"/>
    <n v="0.94699999999999995"/>
    <n v="0.96"/>
    <n v="4.9000000000000004"/>
    <n v="0.83499999999999996"/>
    <n v="1"/>
    <x v="4"/>
    <x v="2"/>
    <s v="South"/>
    <s v="Met"/>
    <s v="Met"/>
    <s v="Met"/>
    <s v="Met"/>
    <s v="Met"/>
  </r>
  <r>
    <s v="OPS-101504"/>
    <x v="53"/>
    <s v="South West"/>
    <s v="Workplace Projects"/>
    <n v="0"/>
    <n v="31"/>
    <n v="31"/>
    <n v="31"/>
    <x v="5"/>
    <n v="0"/>
    <n v="0"/>
    <n v="1.6"/>
    <n v="0.98799999999999999"/>
    <n v="0.98899999999999999"/>
    <n v="4.5999999999999996"/>
    <n v="0.66800000000000004"/>
    <n v="1"/>
    <x v="4"/>
    <x v="3"/>
    <s v="South"/>
    <s v="Met"/>
    <s v="Met"/>
    <s v="Met"/>
    <s v="Met"/>
    <s v="Met"/>
  </r>
  <r>
    <s v="OPS-101505"/>
    <x v="53"/>
    <s v="South East"/>
    <s v="Workplace Services"/>
    <n v="4"/>
    <n v="44"/>
    <n v="48"/>
    <n v="46"/>
    <x v="1"/>
    <n v="1"/>
    <n v="0"/>
    <n v="2"/>
    <n v="0.95799999999999996"/>
    <n v="0.97899999999999998"/>
    <n v="4.0999999999999996"/>
    <n v="0.68500000000000005"/>
    <n v="0.95799999999999996"/>
    <x v="5"/>
    <x v="0"/>
    <s v="South"/>
    <s v="Met"/>
    <s v="Met"/>
    <s v="Met"/>
    <s v="Met"/>
    <s v="Met"/>
  </r>
  <r>
    <s v="OPS-101506"/>
    <x v="53"/>
    <s v="South East"/>
    <s v="Facilities Response"/>
    <n v="1405"/>
    <n v="64"/>
    <n v="1469"/>
    <n v="22"/>
    <x v="531"/>
    <n v="0"/>
    <n v="0"/>
    <n v="8"/>
    <n v="0.6"/>
    <n v="0.98099999999999998"/>
    <n v="2.5"/>
    <n v="0.69599999999999995"/>
    <n v="1.4999999999999999E-2"/>
    <x v="5"/>
    <x v="1"/>
    <s v="South"/>
    <s v="Below Target"/>
    <s v="Below Target"/>
    <s v="Met"/>
    <s v="Below Target"/>
    <s v="Below Target"/>
  </r>
  <r>
    <s v="OPS-101507"/>
    <x v="53"/>
    <s v="South East"/>
    <s v="Estates Support"/>
    <n v="0"/>
    <n v="32"/>
    <n v="32"/>
    <n v="32"/>
    <x v="5"/>
    <n v="0"/>
    <n v="0"/>
    <n v="1"/>
    <n v="0.98899999999999999"/>
    <n v="0.98199999999999998"/>
    <n v="4.5"/>
    <n v="0.749"/>
    <n v="1"/>
    <x v="5"/>
    <x v="2"/>
    <s v="South"/>
    <s v="Met"/>
    <s v="Met"/>
    <s v="Met"/>
    <s v="Met"/>
    <s v="Met"/>
  </r>
  <r>
    <s v="OPS-101508"/>
    <x v="53"/>
    <s v="South East"/>
    <s v="Workplace Projects"/>
    <n v="430"/>
    <n v="49"/>
    <n v="479"/>
    <n v="25"/>
    <x v="207"/>
    <n v="0"/>
    <n v="0"/>
    <n v="8"/>
    <n v="0.6"/>
    <n v="0.98399999999999999"/>
    <n v="2.5"/>
    <n v="0.67"/>
    <n v="5.1999999999999998E-2"/>
    <x v="5"/>
    <x v="3"/>
    <s v="South"/>
    <s v="Below Target"/>
    <s v="Below Target"/>
    <s v="Met"/>
    <s v="Below Target"/>
    <s v="Below Target"/>
  </r>
  <r>
    <s v="OPS-101509"/>
    <x v="53"/>
    <s v="Wales"/>
    <s v="Workplace Services"/>
    <n v="758"/>
    <n v="46"/>
    <n v="804"/>
    <n v="34"/>
    <x v="532"/>
    <n v="0"/>
    <n v="0"/>
    <n v="8"/>
    <n v="0.6"/>
    <n v="0.97"/>
    <n v="2.5"/>
    <n v="0.754"/>
    <n v="4.2000000000000003E-2"/>
    <x v="6"/>
    <x v="0"/>
    <s v="Wales"/>
    <s v="Below Target"/>
    <s v="Below Target"/>
    <s v="Met"/>
    <s v="Below Target"/>
    <s v="Below Target"/>
  </r>
  <r>
    <s v="OPS-101510"/>
    <x v="53"/>
    <s v="Wales"/>
    <s v="Facilities Response"/>
    <n v="833"/>
    <n v="42"/>
    <n v="875"/>
    <n v="29"/>
    <x v="533"/>
    <n v="1"/>
    <n v="0"/>
    <n v="8"/>
    <n v="0.6"/>
    <n v="0.95099999999999996"/>
    <n v="2.5"/>
    <n v="0.71599999999999997"/>
    <n v="3.3000000000000002E-2"/>
    <x v="6"/>
    <x v="1"/>
    <s v="Wales"/>
    <s v="Below Target"/>
    <s v="Below Target"/>
    <s v="Met"/>
    <s v="Below Target"/>
    <s v="Below Target"/>
  </r>
  <r>
    <s v="OPS-101511"/>
    <x v="53"/>
    <s v="Wales"/>
    <s v="Estates Support"/>
    <n v="553"/>
    <n v="37"/>
    <n v="590"/>
    <n v="32"/>
    <x v="534"/>
    <n v="0"/>
    <n v="0"/>
    <n v="8"/>
    <n v="0.6"/>
    <n v="0.99"/>
    <n v="2.5"/>
    <n v="0.79"/>
    <n v="5.3999999999999999E-2"/>
    <x v="6"/>
    <x v="2"/>
    <s v="Wales"/>
    <s v="Below Target"/>
    <s v="Below Target"/>
    <s v="Met"/>
    <s v="Below Target"/>
    <s v="Below Target"/>
  </r>
  <r>
    <s v="OPS-101512"/>
    <x v="53"/>
    <s v="Wales"/>
    <s v="Workplace Projects"/>
    <n v="0"/>
    <n v="30"/>
    <n v="30"/>
    <n v="30"/>
    <x v="5"/>
    <n v="0"/>
    <n v="0"/>
    <n v="2.2000000000000002"/>
    <n v="0.95299999999999996"/>
    <n v="0.995"/>
    <n v="4.4000000000000004"/>
    <n v="0.72699999999999998"/>
    <n v="1"/>
    <x v="6"/>
    <x v="3"/>
    <s v="Wales"/>
    <s v="Met"/>
    <s v="Met"/>
    <s v="Met"/>
    <s v="Met"/>
    <s v="Met"/>
  </r>
  <r>
    <s v="OPS-101513"/>
    <x v="54"/>
    <s v="Scotland"/>
    <s v="Workplace Services"/>
    <n v="194"/>
    <n v="43"/>
    <n v="237"/>
    <n v="37"/>
    <x v="87"/>
    <n v="2"/>
    <n v="1"/>
    <n v="8"/>
    <n v="0.6"/>
    <n v="0.95099999999999996"/>
    <n v="2.5"/>
    <n v="0.67400000000000004"/>
    <n v="0.156"/>
    <x v="0"/>
    <x v="0"/>
    <s v="North"/>
    <s v="Below Target"/>
    <s v="Below Target"/>
    <s v="Met"/>
    <s v="Below Target"/>
    <s v="Below Target"/>
  </r>
  <r>
    <s v="OPS-101514"/>
    <x v="54"/>
    <s v="Scotland"/>
    <s v="Facilities Response"/>
    <n v="5"/>
    <n v="32"/>
    <n v="37"/>
    <n v="37"/>
    <x v="5"/>
    <n v="0"/>
    <n v="0"/>
    <n v="1"/>
    <n v="0.98699999999999999"/>
    <n v="0.96299999999999997"/>
    <n v="4.5999999999999996"/>
    <n v="0.68100000000000005"/>
    <n v="1"/>
    <x v="0"/>
    <x v="1"/>
    <s v="North"/>
    <s v="Met"/>
    <s v="Met"/>
    <s v="Met"/>
    <s v="Met"/>
    <s v="Met"/>
  </r>
  <r>
    <s v="OPS-101515"/>
    <x v="54"/>
    <s v="Scotland"/>
    <s v="Estates Support"/>
    <n v="403"/>
    <n v="48"/>
    <n v="451"/>
    <n v="41"/>
    <x v="292"/>
    <n v="0"/>
    <n v="0"/>
    <n v="8"/>
    <n v="0.6"/>
    <n v="1"/>
    <n v="2.5"/>
    <n v="0.73799999999999999"/>
    <n v="9.0999999999999998E-2"/>
    <x v="0"/>
    <x v="2"/>
    <s v="North"/>
    <s v="Below Target"/>
    <s v="Below Target"/>
    <s v="Met"/>
    <s v="Below Target"/>
    <s v="Below Target"/>
  </r>
  <r>
    <s v="OPS-101516"/>
    <x v="54"/>
    <s v="Scotland"/>
    <s v="Workplace Projects"/>
    <n v="0"/>
    <n v="18"/>
    <n v="18"/>
    <n v="18"/>
    <x v="5"/>
    <n v="1"/>
    <n v="0"/>
    <n v="1.7"/>
    <n v="0.90400000000000003"/>
    <n v="1"/>
    <n v="4.5"/>
    <n v="0.65900000000000003"/>
    <n v="1"/>
    <x v="0"/>
    <x v="3"/>
    <s v="North"/>
    <s v="Met"/>
    <s v="Below Target"/>
    <s v="Met"/>
    <s v="Met"/>
    <s v="Met"/>
  </r>
  <r>
    <s v="OPS-101517"/>
    <x v="54"/>
    <s v="North East"/>
    <s v="Workplace Services"/>
    <n v="0"/>
    <n v="51"/>
    <n v="51"/>
    <n v="51"/>
    <x v="5"/>
    <n v="0"/>
    <n v="0"/>
    <n v="1.2"/>
    <n v="0.99"/>
    <n v="0.997"/>
    <n v="4.4000000000000004"/>
    <n v="0.79600000000000004"/>
    <n v="1"/>
    <x v="1"/>
    <x v="0"/>
    <s v="North"/>
    <s v="Met"/>
    <s v="Met"/>
    <s v="Met"/>
    <s v="Met"/>
    <s v="Met"/>
  </r>
  <r>
    <s v="OPS-101518"/>
    <x v="54"/>
    <s v="North East"/>
    <s v="Facilities Response"/>
    <n v="0"/>
    <n v="37"/>
    <n v="37"/>
    <n v="37"/>
    <x v="5"/>
    <n v="1"/>
    <n v="0"/>
    <n v="1.8"/>
    <n v="0.96499999999999997"/>
    <n v="0.95199999999999996"/>
    <n v="4.4000000000000004"/>
    <n v="0.68100000000000005"/>
    <n v="1"/>
    <x v="1"/>
    <x v="1"/>
    <s v="North"/>
    <s v="Met"/>
    <s v="Met"/>
    <s v="Met"/>
    <s v="Met"/>
    <s v="Met"/>
  </r>
  <r>
    <s v="OPS-101519"/>
    <x v="54"/>
    <s v="North East"/>
    <s v="Estates Support"/>
    <n v="998"/>
    <n v="37"/>
    <n v="1035"/>
    <n v="28"/>
    <x v="535"/>
    <n v="0"/>
    <n v="0"/>
    <n v="8"/>
    <n v="0.6"/>
    <n v="1"/>
    <n v="2.5"/>
    <n v="0.67200000000000004"/>
    <n v="2.7E-2"/>
    <x v="1"/>
    <x v="2"/>
    <s v="North"/>
    <s v="Below Target"/>
    <s v="Below Target"/>
    <s v="Met"/>
    <s v="Below Target"/>
    <s v="Below Target"/>
  </r>
  <r>
    <s v="OPS-101520"/>
    <x v="54"/>
    <s v="North East"/>
    <s v="Workplace Projects"/>
    <n v="47"/>
    <n v="22"/>
    <n v="69"/>
    <n v="30"/>
    <x v="317"/>
    <n v="0"/>
    <n v="0"/>
    <n v="5.0999999999999996"/>
    <n v="0.75700000000000001"/>
    <n v="1"/>
    <n v="3.1"/>
    <n v="0.73199999999999998"/>
    <n v="0.435"/>
    <x v="1"/>
    <x v="3"/>
    <s v="North"/>
    <s v="Below Target"/>
    <s v="Below Target"/>
    <s v="Met"/>
    <s v="Below Target"/>
    <s v="Below Target"/>
  </r>
  <r>
    <s v="OPS-101521"/>
    <x v="54"/>
    <s v="North West"/>
    <s v="Workplace Services"/>
    <n v="442"/>
    <n v="47"/>
    <n v="489"/>
    <n v="34"/>
    <x v="433"/>
    <n v="1"/>
    <n v="0"/>
    <n v="8"/>
    <n v="0.6"/>
    <n v="0.97"/>
    <n v="2.5"/>
    <n v="0.81899999999999995"/>
    <n v="7.0000000000000007E-2"/>
    <x v="2"/>
    <x v="0"/>
    <s v="North"/>
    <s v="Below Target"/>
    <s v="Below Target"/>
    <s v="Met"/>
    <s v="Below Target"/>
    <s v="Below Target"/>
  </r>
  <r>
    <s v="OPS-101522"/>
    <x v="54"/>
    <s v="North West"/>
    <s v="Facilities Response"/>
    <n v="1042"/>
    <n v="47"/>
    <n v="1089"/>
    <n v="23"/>
    <x v="536"/>
    <n v="0"/>
    <n v="0"/>
    <n v="8"/>
    <n v="0.6"/>
    <n v="0.98299999999999998"/>
    <n v="2.5"/>
    <n v="0.73699999999999999"/>
    <n v="2.1000000000000001E-2"/>
    <x v="2"/>
    <x v="1"/>
    <s v="North"/>
    <s v="Below Target"/>
    <s v="Below Target"/>
    <s v="Met"/>
    <s v="Below Target"/>
    <s v="Below Target"/>
  </r>
  <r>
    <s v="OPS-101523"/>
    <x v="54"/>
    <s v="North West"/>
    <s v="Estates Support"/>
    <n v="1176"/>
    <n v="37"/>
    <n v="1213"/>
    <n v="22"/>
    <x v="537"/>
    <n v="0"/>
    <n v="0"/>
    <n v="8"/>
    <n v="0.6"/>
    <n v="0.97799999999999998"/>
    <n v="2.5"/>
    <n v="0.64500000000000002"/>
    <n v="1.7999999999999999E-2"/>
    <x v="2"/>
    <x v="2"/>
    <s v="North"/>
    <s v="Below Target"/>
    <s v="Below Target"/>
    <s v="Met"/>
    <s v="Below Target"/>
    <s v="Below Target"/>
  </r>
  <r>
    <s v="OPS-101524"/>
    <x v="54"/>
    <s v="North West"/>
    <s v="Workplace Projects"/>
    <n v="0"/>
    <n v="29"/>
    <n v="29"/>
    <n v="29"/>
    <x v="5"/>
    <n v="0"/>
    <n v="0"/>
    <n v="1.5"/>
    <n v="0.94"/>
    <n v="1"/>
    <n v="4.5"/>
    <n v="0.752"/>
    <n v="1"/>
    <x v="2"/>
    <x v="3"/>
    <s v="North"/>
    <s v="Met"/>
    <s v="Met"/>
    <s v="Met"/>
    <s v="Met"/>
    <s v="Met"/>
  </r>
  <r>
    <s v="OPS-101525"/>
    <x v="54"/>
    <s v="Midlands"/>
    <s v="Workplace Services"/>
    <n v="0"/>
    <n v="30"/>
    <n v="30"/>
    <n v="30"/>
    <x v="5"/>
    <n v="0"/>
    <n v="0"/>
    <n v="1.6"/>
    <n v="0.96299999999999997"/>
    <n v="0.97599999999999998"/>
    <n v="4.7"/>
    <n v="0.747"/>
    <n v="1"/>
    <x v="3"/>
    <x v="0"/>
    <s v="Central"/>
    <s v="Met"/>
    <s v="Met"/>
    <s v="Met"/>
    <s v="Met"/>
    <s v="Met"/>
  </r>
  <r>
    <s v="OPS-101526"/>
    <x v="54"/>
    <s v="Midlands"/>
    <s v="Facilities Response"/>
    <n v="534"/>
    <n v="43"/>
    <n v="577"/>
    <n v="40"/>
    <x v="538"/>
    <n v="0"/>
    <n v="0"/>
    <n v="8"/>
    <n v="0.6"/>
    <n v="0.98299999999999998"/>
    <n v="2.5"/>
    <n v="0.75600000000000001"/>
    <n v="6.9000000000000006E-2"/>
    <x v="3"/>
    <x v="1"/>
    <s v="Central"/>
    <s v="Below Target"/>
    <s v="Below Target"/>
    <s v="Met"/>
    <s v="Below Target"/>
    <s v="Below Target"/>
  </r>
  <r>
    <s v="OPS-101527"/>
    <x v="54"/>
    <s v="Midlands"/>
    <s v="Estates Support"/>
    <n v="335"/>
    <n v="46"/>
    <n v="381"/>
    <n v="28"/>
    <x v="494"/>
    <n v="0"/>
    <n v="0"/>
    <n v="8"/>
    <n v="0.6"/>
    <n v="1"/>
    <n v="2.5"/>
    <n v="0.65400000000000003"/>
    <n v="7.2999999999999995E-2"/>
    <x v="3"/>
    <x v="2"/>
    <s v="Central"/>
    <s v="Below Target"/>
    <s v="Below Target"/>
    <s v="Met"/>
    <s v="Below Target"/>
    <s v="Below Target"/>
  </r>
  <r>
    <s v="OPS-101528"/>
    <x v="54"/>
    <s v="Midlands"/>
    <s v="Workplace Projects"/>
    <n v="0"/>
    <n v="39"/>
    <n v="39"/>
    <n v="39"/>
    <x v="5"/>
    <n v="0"/>
    <n v="0"/>
    <n v="1.8"/>
    <n v="1"/>
    <n v="0.98599999999999999"/>
    <n v="4.4000000000000004"/>
    <n v="0.70499999999999996"/>
    <n v="1"/>
    <x v="3"/>
    <x v="3"/>
    <s v="Central"/>
    <s v="Met"/>
    <s v="Met"/>
    <s v="Met"/>
    <s v="Met"/>
    <s v="Met"/>
  </r>
  <r>
    <s v="OPS-101529"/>
    <x v="54"/>
    <s v="South West"/>
    <s v="Workplace Services"/>
    <n v="799"/>
    <n v="54"/>
    <n v="853"/>
    <n v="21"/>
    <x v="539"/>
    <n v="1"/>
    <n v="0"/>
    <n v="8"/>
    <n v="0.6"/>
    <n v="0.98799999999999999"/>
    <n v="2.5"/>
    <n v="0.68100000000000005"/>
    <n v="2.5000000000000001E-2"/>
    <x v="4"/>
    <x v="0"/>
    <s v="South"/>
    <s v="Below Target"/>
    <s v="Below Target"/>
    <s v="Met"/>
    <s v="Below Target"/>
    <s v="Below Target"/>
  </r>
  <r>
    <s v="OPS-101530"/>
    <x v="54"/>
    <s v="South West"/>
    <s v="Facilities Response"/>
    <n v="0"/>
    <n v="35"/>
    <n v="35"/>
    <n v="35"/>
    <x v="5"/>
    <n v="0"/>
    <n v="0"/>
    <n v="1.7"/>
    <n v="0.98699999999999999"/>
    <n v="0.998"/>
    <n v="4.5"/>
    <n v="0.67500000000000004"/>
    <n v="1"/>
    <x v="4"/>
    <x v="1"/>
    <s v="South"/>
    <s v="Met"/>
    <s v="Met"/>
    <s v="Met"/>
    <s v="Met"/>
    <s v="Met"/>
  </r>
  <r>
    <s v="OPS-101531"/>
    <x v="54"/>
    <s v="South West"/>
    <s v="Estates Support"/>
    <n v="0"/>
    <n v="35"/>
    <n v="35"/>
    <n v="35"/>
    <x v="5"/>
    <n v="0"/>
    <n v="0"/>
    <n v="1.5"/>
    <n v="0.94299999999999995"/>
    <n v="0.97699999999999998"/>
    <n v="4.7"/>
    <n v="0.83499999999999996"/>
    <n v="1"/>
    <x v="4"/>
    <x v="2"/>
    <s v="South"/>
    <s v="Met"/>
    <s v="Met"/>
    <s v="Met"/>
    <s v="Met"/>
    <s v="Met"/>
  </r>
  <r>
    <s v="OPS-101532"/>
    <x v="54"/>
    <s v="South West"/>
    <s v="Workplace Projects"/>
    <n v="0"/>
    <n v="32"/>
    <n v="32"/>
    <n v="32"/>
    <x v="5"/>
    <n v="0"/>
    <n v="0"/>
    <n v="1.4"/>
    <n v="1"/>
    <n v="0.99299999999999999"/>
    <n v="4.5999999999999996"/>
    <n v="0.66800000000000004"/>
    <n v="1"/>
    <x v="4"/>
    <x v="3"/>
    <s v="South"/>
    <s v="Met"/>
    <s v="Met"/>
    <s v="Met"/>
    <s v="Met"/>
    <s v="Met"/>
  </r>
  <r>
    <s v="OPS-101533"/>
    <x v="54"/>
    <s v="South East"/>
    <s v="Workplace Services"/>
    <n v="2"/>
    <n v="35"/>
    <n v="37"/>
    <n v="37"/>
    <x v="5"/>
    <n v="1"/>
    <n v="0"/>
    <n v="1.4"/>
    <n v="0.96"/>
    <n v="1"/>
    <n v="4.5"/>
    <n v="0.68500000000000005"/>
    <n v="1"/>
    <x v="5"/>
    <x v="0"/>
    <s v="South"/>
    <s v="Met"/>
    <s v="Met"/>
    <s v="Met"/>
    <s v="Met"/>
    <s v="Met"/>
  </r>
  <r>
    <s v="OPS-101534"/>
    <x v="54"/>
    <s v="South East"/>
    <s v="Facilities Response"/>
    <n v="1447"/>
    <n v="42"/>
    <n v="1489"/>
    <n v="19"/>
    <x v="540"/>
    <n v="0"/>
    <n v="0"/>
    <n v="8"/>
    <n v="0.6"/>
    <n v="1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535"/>
    <x v="54"/>
    <s v="South East"/>
    <s v="Estates Support"/>
    <n v="0"/>
    <n v="67"/>
    <n v="67"/>
    <n v="65"/>
    <x v="1"/>
    <n v="0"/>
    <n v="0"/>
    <n v="2"/>
    <n v="0.95099999999999996"/>
    <n v="0.98"/>
    <n v="4.5"/>
    <n v="0.749"/>
    <n v="0.97"/>
    <x v="5"/>
    <x v="2"/>
    <s v="South"/>
    <s v="Met"/>
    <s v="Met"/>
    <s v="Met"/>
    <s v="Met"/>
    <s v="Met"/>
  </r>
  <r>
    <s v="OPS-101536"/>
    <x v="54"/>
    <s v="South East"/>
    <s v="Workplace Projects"/>
    <n v="454"/>
    <n v="47"/>
    <n v="501"/>
    <n v="30"/>
    <x v="541"/>
    <n v="0"/>
    <n v="0"/>
    <n v="8"/>
    <n v="0.6"/>
    <n v="0.97399999999999998"/>
    <n v="2.5"/>
    <n v="0.67"/>
    <n v="0.06"/>
    <x v="5"/>
    <x v="3"/>
    <s v="South"/>
    <s v="Below Target"/>
    <s v="Below Target"/>
    <s v="Met"/>
    <s v="Below Target"/>
    <s v="Below Target"/>
  </r>
  <r>
    <s v="OPS-101537"/>
    <x v="54"/>
    <s v="Wales"/>
    <s v="Workplace Services"/>
    <n v="770"/>
    <n v="46"/>
    <n v="816"/>
    <n v="30"/>
    <x v="542"/>
    <n v="0"/>
    <n v="0"/>
    <n v="8"/>
    <n v="0.6"/>
    <n v="0.98399999999999999"/>
    <n v="2.5"/>
    <n v="0.754"/>
    <n v="3.6999999999999998E-2"/>
    <x v="6"/>
    <x v="0"/>
    <s v="Wales"/>
    <s v="Below Target"/>
    <s v="Below Target"/>
    <s v="Met"/>
    <s v="Below Target"/>
    <s v="Below Target"/>
  </r>
  <r>
    <s v="OPS-101538"/>
    <x v="54"/>
    <s v="Wales"/>
    <s v="Facilities Response"/>
    <n v="846"/>
    <n v="35"/>
    <n v="881"/>
    <n v="31"/>
    <x v="437"/>
    <n v="0"/>
    <n v="0"/>
    <n v="8"/>
    <n v="0.6"/>
    <n v="0.98299999999999998"/>
    <n v="2.5"/>
    <n v="0.71599999999999997"/>
    <n v="3.5000000000000003E-2"/>
    <x v="6"/>
    <x v="1"/>
    <s v="Wales"/>
    <s v="Below Target"/>
    <s v="Below Target"/>
    <s v="Met"/>
    <s v="Below Target"/>
    <s v="Below Target"/>
  </r>
  <r>
    <s v="OPS-101539"/>
    <x v="54"/>
    <s v="Wales"/>
    <s v="Estates Support"/>
    <n v="558"/>
    <n v="47"/>
    <n v="605"/>
    <n v="28"/>
    <x v="391"/>
    <n v="0"/>
    <n v="0"/>
    <n v="8"/>
    <n v="0.6"/>
    <n v="0.97599999999999998"/>
    <n v="2.5"/>
    <n v="0.79"/>
    <n v="4.5999999999999999E-2"/>
    <x v="6"/>
    <x v="2"/>
    <s v="Wales"/>
    <s v="Below Target"/>
    <s v="Below Target"/>
    <s v="Met"/>
    <s v="Below Target"/>
    <s v="Below Target"/>
  </r>
  <r>
    <s v="OPS-101540"/>
    <x v="54"/>
    <s v="Wales"/>
    <s v="Workplace Projects"/>
    <n v="0"/>
    <n v="29"/>
    <n v="29"/>
    <n v="29"/>
    <x v="5"/>
    <n v="0"/>
    <n v="0"/>
    <n v="1.2"/>
    <n v="0.93500000000000005"/>
    <n v="0.99"/>
    <n v="4.5999999999999996"/>
    <n v="0.72699999999999998"/>
    <n v="1"/>
    <x v="6"/>
    <x v="3"/>
    <s v="Wales"/>
    <s v="Met"/>
    <s v="Met"/>
    <s v="Met"/>
    <s v="Met"/>
    <s v="Met"/>
  </r>
  <r>
    <s v="OPS-101541"/>
    <x v="55"/>
    <s v="Scotland"/>
    <s v="Workplace Services"/>
    <n v="200"/>
    <n v="40"/>
    <n v="240"/>
    <n v="37"/>
    <x v="96"/>
    <n v="1"/>
    <n v="0"/>
    <n v="8"/>
    <n v="0.6"/>
    <n v="1"/>
    <n v="2.5"/>
    <n v="0.67400000000000004"/>
    <n v="0.154"/>
    <x v="0"/>
    <x v="0"/>
    <s v="North"/>
    <s v="Below Target"/>
    <s v="Below Target"/>
    <s v="Met"/>
    <s v="Below Target"/>
    <s v="Below Target"/>
  </r>
  <r>
    <s v="OPS-101542"/>
    <x v="55"/>
    <s v="Scotland"/>
    <s v="Facilities Response"/>
    <n v="0"/>
    <n v="51"/>
    <n v="51"/>
    <n v="50"/>
    <x v="3"/>
    <n v="0"/>
    <n v="0"/>
    <n v="1.4"/>
    <n v="0.94299999999999995"/>
    <n v="0.96899999999999997"/>
    <n v="4.4000000000000004"/>
    <n v="0.68100000000000005"/>
    <n v="0.98"/>
    <x v="0"/>
    <x v="1"/>
    <s v="North"/>
    <s v="Met"/>
    <s v="Met"/>
    <s v="Met"/>
    <s v="Met"/>
    <s v="Met"/>
  </r>
  <r>
    <s v="OPS-101543"/>
    <x v="55"/>
    <s v="Scotland"/>
    <s v="Estates Support"/>
    <n v="410"/>
    <n v="65"/>
    <n v="475"/>
    <n v="33"/>
    <x v="423"/>
    <n v="1"/>
    <n v="1"/>
    <n v="8"/>
    <n v="0.6"/>
    <n v="0.96899999999999997"/>
    <n v="2.5"/>
    <n v="0.73799999999999999"/>
    <n v="6.9000000000000006E-2"/>
    <x v="0"/>
    <x v="2"/>
    <s v="North"/>
    <s v="Below Target"/>
    <s v="Below Target"/>
    <s v="Met"/>
    <s v="Below Target"/>
    <s v="Below Target"/>
  </r>
  <r>
    <s v="OPS-101544"/>
    <x v="55"/>
    <s v="Scotland"/>
    <s v="Workplace Projects"/>
    <n v="0"/>
    <n v="31"/>
    <n v="31"/>
    <n v="29"/>
    <x v="1"/>
    <n v="2"/>
    <n v="1"/>
    <n v="2.2000000000000002"/>
    <n v="0.85099999999999998"/>
    <n v="0.95699999999999996"/>
    <n v="4.2"/>
    <n v="0.65900000000000003"/>
    <n v="0.93500000000000005"/>
    <x v="0"/>
    <x v="3"/>
    <s v="North"/>
    <s v="Below Target"/>
    <s v="Below Target"/>
    <s v="Met"/>
    <s v="Met"/>
    <s v="Met"/>
  </r>
  <r>
    <s v="OPS-101545"/>
    <x v="55"/>
    <s v="North East"/>
    <s v="Workplace Services"/>
    <n v="0"/>
    <n v="51"/>
    <n v="51"/>
    <n v="51"/>
    <x v="5"/>
    <n v="0"/>
    <n v="0"/>
    <n v="1.2"/>
    <n v="0.95799999999999996"/>
    <n v="0.95699999999999996"/>
    <n v="4.5"/>
    <n v="0.79600000000000004"/>
    <n v="1"/>
    <x v="1"/>
    <x v="0"/>
    <s v="North"/>
    <s v="Met"/>
    <s v="Met"/>
    <s v="Met"/>
    <s v="Met"/>
    <s v="Met"/>
  </r>
  <r>
    <s v="OPS-101546"/>
    <x v="55"/>
    <s v="North East"/>
    <s v="Facilities Response"/>
    <n v="0"/>
    <n v="40"/>
    <n v="40"/>
    <n v="40"/>
    <x v="5"/>
    <n v="0"/>
    <n v="0"/>
    <n v="1.9"/>
    <n v="0.97"/>
    <n v="0.97899999999999998"/>
    <n v="4.7"/>
    <n v="0.68100000000000005"/>
    <n v="1"/>
    <x v="1"/>
    <x v="1"/>
    <s v="North"/>
    <s v="Met"/>
    <s v="Met"/>
    <s v="Met"/>
    <s v="Met"/>
    <s v="Met"/>
  </r>
  <r>
    <s v="OPS-101547"/>
    <x v="55"/>
    <s v="North East"/>
    <s v="Estates Support"/>
    <n v="1007"/>
    <n v="38"/>
    <n v="1045"/>
    <n v="21"/>
    <x v="362"/>
    <n v="0"/>
    <n v="0"/>
    <n v="8"/>
    <n v="0.6"/>
    <n v="0.97399999999999998"/>
    <n v="2.5"/>
    <n v="0.67200000000000004"/>
    <n v="0.02"/>
    <x v="1"/>
    <x v="2"/>
    <s v="North"/>
    <s v="Below Target"/>
    <s v="Below Target"/>
    <s v="Met"/>
    <s v="Below Target"/>
    <s v="Below Target"/>
  </r>
  <r>
    <s v="OPS-101548"/>
    <x v="55"/>
    <s v="North East"/>
    <s v="Workplace Projects"/>
    <n v="39"/>
    <n v="30"/>
    <n v="69"/>
    <n v="32"/>
    <x v="16"/>
    <n v="0"/>
    <n v="0"/>
    <n v="4.5999999999999996"/>
    <n v="0.76500000000000001"/>
    <n v="0.98399999999999999"/>
    <n v="3.1"/>
    <n v="0.73199999999999998"/>
    <n v="0.46400000000000002"/>
    <x v="1"/>
    <x v="3"/>
    <s v="North"/>
    <s v="Below Target"/>
    <s v="Below Target"/>
    <s v="Met"/>
    <s v="Below Target"/>
    <s v="Below Target"/>
  </r>
  <r>
    <s v="OPS-101549"/>
    <x v="55"/>
    <s v="North West"/>
    <s v="Workplace Services"/>
    <n v="455"/>
    <n v="38"/>
    <n v="493"/>
    <n v="34"/>
    <x v="543"/>
    <n v="0"/>
    <n v="0"/>
    <n v="8"/>
    <n v="0.6"/>
    <n v="0.97899999999999998"/>
    <n v="2.5"/>
    <n v="0.81899999999999995"/>
    <n v="6.9000000000000006E-2"/>
    <x v="2"/>
    <x v="0"/>
    <s v="North"/>
    <s v="Below Target"/>
    <s v="Below Target"/>
    <s v="Met"/>
    <s v="Below Target"/>
    <s v="Below Target"/>
  </r>
  <r>
    <s v="OPS-101550"/>
    <x v="55"/>
    <s v="North West"/>
    <s v="Facilities Response"/>
    <n v="1066"/>
    <n v="46"/>
    <n v="1112"/>
    <n v="20"/>
    <x v="544"/>
    <n v="0"/>
    <n v="0"/>
    <n v="8"/>
    <n v="0.6"/>
    <n v="0.97399999999999998"/>
    <n v="2.5"/>
    <n v="0.73699999999999999"/>
    <n v="1.7999999999999999E-2"/>
    <x v="2"/>
    <x v="1"/>
    <s v="North"/>
    <s v="Below Target"/>
    <s v="Below Target"/>
    <s v="Met"/>
    <s v="Below Target"/>
    <s v="Below Target"/>
  </r>
  <r>
    <s v="OPS-101551"/>
    <x v="55"/>
    <s v="North West"/>
    <s v="Estates Support"/>
    <n v="1191"/>
    <n v="44"/>
    <n v="1235"/>
    <n v="21"/>
    <x v="545"/>
    <n v="0"/>
    <n v="0"/>
    <n v="8"/>
    <n v="0.6"/>
    <n v="0.97899999999999998"/>
    <n v="2.5"/>
    <n v="0.64500000000000002"/>
    <n v="1.7000000000000001E-2"/>
    <x v="2"/>
    <x v="2"/>
    <s v="North"/>
    <s v="Below Target"/>
    <s v="Below Target"/>
    <s v="Met"/>
    <s v="Below Target"/>
    <s v="Below Target"/>
  </r>
  <r>
    <s v="OPS-101552"/>
    <x v="55"/>
    <s v="North West"/>
    <s v="Workplace Projects"/>
    <n v="0"/>
    <n v="33"/>
    <n v="33"/>
    <n v="33"/>
    <x v="5"/>
    <n v="0"/>
    <n v="0"/>
    <n v="1.5"/>
    <n v="0.96399999999999997"/>
    <n v="0.96"/>
    <n v="4.5999999999999996"/>
    <n v="0.752"/>
    <n v="1"/>
    <x v="2"/>
    <x v="3"/>
    <s v="North"/>
    <s v="Met"/>
    <s v="Met"/>
    <s v="Met"/>
    <s v="Met"/>
    <s v="Met"/>
  </r>
  <r>
    <s v="OPS-101553"/>
    <x v="55"/>
    <s v="Midlands"/>
    <s v="Workplace Services"/>
    <n v="0"/>
    <n v="33"/>
    <n v="33"/>
    <n v="33"/>
    <x v="5"/>
    <n v="0"/>
    <n v="0"/>
    <n v="1.5"/>
    <n v="0.99199999999999999"/>
    <n v="1"/>
    <n v="4.5"/>
    <n v="0.747"/>
    <n v="1"/>
    <x v="3"/>
    <x v="0"/>
    <s v="Central"/>
    <s v="Met"/>
    <s v="Met"/>
    <s v="Met"/>
    <s v="Met"/>
    <s v="Met"/>
  </r>
  <r>
    <s v="OPS-101554"/>
    <x v="55"/>
    <s v="Midlands"/>
    <s v="Facilities Response"/>
    <n v="537"/>
    <n v="42"/>
    <n v="579"/>
    <n v="33"/>
    <x v="286"/>
    <n v="0"/>
    <n v="0"/>
    <n v="8"/>
    <n v="0.6"/>
    <n v="0.98499999999999999"/>
    <n v="2.5"/>
    <n v="0.75600000000000001"/>
    <n v="5.7000000000000002E-2"/>
    <x v="3"/>
    <x v="1"/>
    <s v="Central"/>
    <s v="Below Target"/>
    <s v="Below Target"/>
    <s v="Met"/>
    <s v="Below Target"/>
    <s v="Below Target"/>
  </r>
  <r>
    <s v="OPS-101555"/>
    <x v="55"/>
    <s v="Midlands"/>
    <s v="Estates Support"/>
    <n v="353"/>
    <n v="29"/>
    <n v="382"/>
    <n v="37"/>
    <x v="546"/>
    <n v="0"/>
    <n v="0"/>
    <n v="8"/>
    <n v="0.6"/>
    <n v="0.97899999999999998"/>
    <n v="2.5"/>
    <n v="0.65400000000000003"/>
    <n v="9.7000000000000003E-2"/>
    <x v="3"/>
    <x v="2"/>
    <s v="Central"/>
    <s v="Below Target"/>
    <s v="Below Target"/>
    <s v="Met"/>
    <s v="Below Target"/>
    <s v="Below Target"/>
  </r>
  <r>
    <s v="OPS-101556"/>
    <x v="55"/>
    <s v="Midlands"/>
    <s v="Workplace Projects"/>
    <n v="0"/>
    <n v="22"/>
    <n v="22"/>
    <n v="22"/>
    <x v="5"/>
    <n v="0"/>
    <n v="0"/>
    <n v="1.5"/>
    <n v="0.98899999999999999"/>
    <n v="0.96499999999999997"/>
    <n v="4.4000000000000004"/>
    <n v="0.70499999999999996"/>
    <n v="1"/>
    <x v="3"/>
    <x v="3"/>
    <s v="Central"/>
    <s v="Met"/>
    <s v="Met"/>
    <s v="Met"/>
    <s v="Met"/>
    <s v="Met"/>
  </r>
  <r>
    <s v="OPS-101557"/>
    <x v="55"/>
    <s v="South West"/>
    <s v="Workplace Services"/>
    <n v="832"/>
    <n v="49"/>
    <n v="881"/>
    <n v="26"/>
    <x v="547"/>
    <n v="0"/>
    <n v="0"/>
    <n v="8"/>
    <n v="0.6"/>
    <n v="0.998"/>
    <n v="2.5"/>
    <n v="0.68100000000000005"/>
    <n v="0.03"/>
    <x v="4"/>
    <x v="0"/>
    <s v="South"/>
    <s v="Below Target"/>
    <s v="Below Target"/>
    <s v="Met"/>
    <s v="Below Target"/>
    <s v="Below Target"/>
  </r>
  <r>
    <s v="OPS-101558"/>
    <x v="55"/>
    <s v="South West"/>
    <s v="Facilities Response"/>
    <n v="0"/>
    <n v="47"/>
    <n v="47"/>
    <n v="47"/>
    <x v="5"/>
    <n v="0"/>
    <n v="0"/>
    <n v="1.8"/>
    <n v="0.94099999999999995"/>
    <n v="0.97499999999999998"/>
    <n v="4.3"/>
    <n v="0.67500000000000004"/>
    <n v="1"/>
    <x v="4"/>
    <x v="1"/>
    <s v="South"/>
    <s v="Met"/>
    <s v="Met"/>
    <s v="Met"/>
    <s v="Met"/>
    <s v="Met"/>
  </r>
  <r>
    <s v="OPS-101559"/>
    <x v="55"/>
    <s v="South West"/>
    <s v="Estates Support"/>
    <n v="0"/>
    <n v="36"/>
    <n v="36"/>
    <n v="36"/>
    <x v="5"/>
    <n v="0"/>
    <n v="0"/>
    <n v="1.5"/>
    <n v="0.99299999999999999"/>
    <n v="0.96599999999999997"/>
    <n v="4.9000000000000004"/>
    <n v="0.83499999999999996"/>
    <n v="1"/>
    <x v="4"/>
    <x v="2"/>
    <s v="South"/>
    <s v="Met"/>
    <s v="Met"/>
    <s v="Met"/>
    <s v="Met"/>
    <s v="Met"/>
  </r>
  <r>
    <s v="OPS-101560"/>
    <x v="55"/>
    <s v="South West"/>
    <s v="Workplace Projects"/>
    <n v="0"/>
    <n v="34"/>
    <n v="34"/>
    <n v="34"/>
    <x v="5"/>
    <n v="0"/>
    <n v="0"/>
    <n v="1.3"/>
    <n v="0.96299999999999997"/>
    <n v="0.99399999999999999"/>
    <n v="4.5"/>
    <n v="0.66800000000000004"/>
    <n v="1"/>
    <x v="4"/>
    <x v="3"/>
    <s v="South"/>
    <s v="Met"/>
    <s v="Met"/>
    <s v="Met"/>
    <s v="Met"/>
    <s v="Met"/>
  </r>
  <r>
    <s v="OPS-101561"/>
    <x v="55"/>
    <s v="South East"/>
    <s v="Workplace Services"/>
    <n v="0"/>
    <n v="61"/>
    <n v="61"/>
    <n v="57"/>
    <x v="140"/>
    <n v="0"/>
    <n v="0"/>
    <n v="1.4"/>
    <n v="0.96899999999999997"/>
    <n v="0.96099999999999997"/>
    <n v="4.4000000000000004"/>
    <n v="0.68500000000000005"/>
    <n v="0.93400000000000005"/>
    <x v="5"/>
    <x v="0"/>
    <s v="South"/>
    <s v="Below Target"/>
    <s v="Met"/>
    <s v="Met"/>
    <s v="Met"/>
    <s v="Met"/>
  </r>
  <r>
    <s v="OPS-101562"/>
    <x v="55"/>
    <s v="South East"/>
    <s v="Facilities Response"/>
    <n v="1470"/>
    <n v="46"/>
    <n v="1516"/>
    <n v="19"/>
    <x v="548"/>
    <n v="0"/>
    <n v="0"/>
    <n v="8"/>
    <n v="0.6"/>
    <n v="1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563"/>
    <x v="55"/>
    <s v="South East"/>
    <s v="Estates Support"/>
    <n v="2"/>
    <n v="68"/>
    <n v="70"/>
    <n v="62"/>
    <x v="21"/>
    <n v="0"/>
    <n v="0"/>
    <n v="2"/>
    <n v="0.88400000000000001"/>
    <n v="0.98599999999999999"/>
    <n v="4.0999999999999996"/>
    <n v="0.749"/>
    <n v="0.88600000000000001"/>
    <x v="5"/>
    <x v="2"/>
    <s v="South"/>
    <s v="Below Target"/>
    <s v="Below Target"/>
    <s v="Met"/>
    <s v="Met"/>
    <s v="Met"/>
  </r>
  <r>
    <s v="OPS-101564"/>
    <x v="55"/>
    <s v="South East"/>
    <s v="Workplace Projects"/>
    <n v="471"/>
    <n v="33"/>
    <n v="504"/>
    <n v="30"/>
    <x v="549"/>
    <n v="0"/>
    <n v="0"/>
    <n v="8"/>
    <n v="0.6"/>
    <n v="0.98899999999999999"/>
    <n v="2.5"/>
    <n v="0.67"/>
    <n v="0.06"/>
    <x v="5"/>
    <x v="3"/>
    <s v="South"/>
    <s v="Below Target"/>
    <s v="Below Target"/>
    <s v="Met"/>
    <s v="Below Target"/>
    <s v="Below Target"/>
  </r>
  <r>
    <s v="OPS-101565"/>
    <x v="55"/>
    <s v="Wales"/>
    <s v="Workplace Services"/>
    <n v="786"/>
    <n v="49"/>
    <n v="835"/>
    <n v="31"/>
    <x v="424"/>
    <n v="0"/>
    <n v="0"/>
    <n v="8"/>
    <n v="0.6"/>
    <n v="0.98199999999999998"/>
    <n v="2.5"/>
    <n v="0.754"/>
    <n v="3.6999999999999998E-2"/>
    <x v="6"/>
    <x v="0"/>
    <s v="Wales"/>
    <s v="Below Target"/>
    <s v="Below Target"/>
    <s v="Met"/>
    <s v="Below Target"/>
    <s v="Below Target"/>
  </r>
  <r>
    <s v="OPS-101566"/>
    <x v="55"/>
    <s v="Wales"/>
    <s v="Facilities Response"/>
    <n v="850"/>
    <n v="40"/>
    <n v="890"/>
    <n v="24"/>
    <x v="445"/>
    <n v="0"/>
    <n v="0"/>
    <n v="8"/>
    <n v="0.6"/>
    <n v="0.998"/>
    <n v="2.5"/>
    <n v="0.71599999999999997"/>
    <n v="2.7E-2"/>
    <x v="6"/>
    <x v="1"/>
    <s v="Wales"/>
    <s v="Below Target"/>
    <s v="Below Target"/>
    <s v="Met"/>
    <s v="Below Target"/>
    <s v="Below Target"/>
  </r>
  <r>
    <s v="OPS-101567"/>
    <x v="55"/>
    <s v="Wales"/>
    <s v="Estates Support"/>
    <n v="577"/>
    <n v="40"/>
    <n v="617"/>
    <n v="28"/>
    <x v="413"/>
    <n v="0"/>
    <n v="0"/>
    <n v="8"/>
    <n v="0.6"/>
    <n v="0.98799999999999999"/>
    <n v="2.5"/>
    <n v="0.79"/>
    <n v="4.4999999999999998E-2"/>
    <x v="6"/>
    <x v="2"/>
    <s v="Wales"/>
    <s v="Below Target"/>
    <s v="Below Target"/>
    <s v="Met"/>
    <s v="Below Target"/>
    <s v="Below Target"/>
  </r>
  <r>
    <s v="OPS-101568"/>
    <x v="55"/>
    <s v="Wales"/>
    <s v="Workplace Projects"/>
    <n v="0"/>
    <n v="26"/>
    <n v="26"/>
    <n v="26"/>
    <x v="5"/>
    <n v="0"/>
    <n v="0"/>
    <n v="2.2000000000000002"/>
    <n v="0.98399999999999999"/>
    <n v="0.98799999999999999"/>
    <n v="4.4000000000000004"/>
    <n v="0.72699999999999998"/>
    <n v="1"/>
    <x v="6"/>
    <x v="3"/>
    <s v="Wales"/>
    <s v="Met"/>
    <s v="Met"/>
    <s v="Met"/>
    <s v="Met"/>
    <s v="Met"/>
  </r>
  <r>
    <s v="OPS-101569"/>
    <x v="56"/>
    <s v="Scotland"/>
    <s v="Workplace Services"/>
    <n v="203"/>
    <n v="48"/>
    <n v="251"/>
    <n v="33"/>
    <x v="183"/>
    <n v="2"/>
    <n v="0"/>
    <n v="8"/>
    <n v="0.6"/>
    <n v="0.97299999999999998"/>
    <n v="2.5"/>
    <n v="0.67400000000000004"/>
    <n v="0.13100000000000001"/>
    <x v="0"/>
    <x v="0"/>
    <s v="North"/>
    <s v="Below Target"/>
    <s v="Below Target"/>
    <s v="Met"/>
    <s v="Below Target"/>
    <s v="Below Target"/>
  </r>
  <r>
    <s v="OPS-101570"/>
    <x v="56"/>
    <s v="Scotland"/>
    <s v="Facilities Response"/>
    <n v="1"/>
    <n v="73"/>
    <n v="74"/>
    <n v="51"/>
    <x v="17"/>
    <n v="0"/>
    <n v="0"/>
    <n v="3.2"/>
    <n v="0.80200000000000005"/>
    <n v="0.97799999999999998"/>
    <n v="3.9"/>
    <n v="0.68100000000000005"/>
    <n v="0.68899999999999995"/>
    <x v="0"/>
    <x v="1"/>
    <s v="North"/>
    <s v="Below Target"/>
    <s v="Below Target"/>
    <s v="Met"/>
    <s v="Below Target"/>
    <s v="Below Target"/>
  </r>
  <r>
    <s v="OPS-101571"/>
    <x v="56"/>
    <s v="Scotland"/>
    <s v="Estates Support"/>
    <n v="442"/>
    <n v="48"/>
    <n v="490"/>
    <n v="33"/>
    <x v="325"/>
    <n v="0"/>
    <n v="0"/>
    <n v="8"/>
    <n v="0.6"/>
    <n v="0.98599999999999999"/>
    <n v="2.5"/>
    <n v="0.73799999999999999"/>
    <n v="6.7000000000000004E-2"/>
    <x v="0"/>
    <x v="2"/>
    <s v="North"/>
    <s v="Below Target"/>
    <s v="Below Target"/>
    <s v="Met"/>
    <s v="Below Target"/>
    <s v="Below Target"/>
  </r>
  <r>
    <s v="OPS-101572"/>
    <x v="56"/>
    <s v="Scotland"/>
    <s v="Workplace Projects"/>
    <n v="2"/>
    <n v="34"/>
    <n v="36"/>
    <n v="35"/>
    <x v="3"/>
    <n v="0"/>
    <n v="0"/>
    <n v="2"/>
    <n v="0.93799999999999994"/>
    <n v="0.97"/>
    <n v="4.5"/>
    <n v="0.65900000000000003"/>
    <n v="0.97199999999999998"/>
    <x v="0"/>
    <x v="3"/>
    <s v="North"/>
    <s v="Met"/>
    <s v="Met"/>
    <s v="Met"/>
    <s v="Met"/>
    <s v="Met"/>
  </r>
  <r>
    <s v="OPS-101573"/>
    <x v="56"/>
    <s v="North East"/>
    <s v="Workplace Services"/>
    <n v="0"/>
    <n v="44"/>
    <n v="44"/>
    <n v="44"/>
    <x v="5"/>
    <n v="0"/>
    <n v="0"/>
    <n v="1.8"/>
    <n v="1"/>
    <n v="0.97899999999999998"/>
    <n v="4.3"/>
    <n v="0.79600000000000004"/>
    <n v="1"/>
    <x v="1"/>
    <x v="0"/>
    <s v="North"/>
    <s v="Met"/>
    <s v="Met"/>
    <s v="Met"/>
    <s v="Met"/>
    <s v="Met"/>
  </r>
  <r>
    <s v="OPS-101574"/>
    <x v="56"/>
    <s v="North East"/>
    <s v="Facilities Response"/>
    <n v="0"/>
    <n v="36"/>
    <n v="36"/>
    <n v="36"/>
    <x v="5"/>
    <n v="0"/>
    <n v="0"/>
    <n v="1.4"/>
    <n v="0.997"/>
    <n v="0.98899999999999999"/>
    <n v="4.4000000000000004"/>
    <n v="0.68100000000000005"/>
    <n v="1"/>
    <x v="1"/>
    <x v="1"/>
    <s v="North"/>
    <s v="Met"/>
    <s v="Met"/>
    <s v="Met"/>
    <s v="Met"/>
    <s v="Met"/>
  </r>
  <r>
    <s v="OPS-101575"/>
    <x v="56"/>
    <s v="North East"/>
    <s v="Estates Support"/>
    <n v="1024"/>
    <n v="52"/>
    <n v="1076"/>
    <n v="26"/>
    <x v="550"/>
    <n v="0"/>
    <n v="0"/>
    <n v="8"/>
    <n v="0.6"/>
    <n v="0.97799999999999998"/>
    <n v="2.5"/>
    <n v="0.67200000000000004"/>
    <n v="2.4E-2"/>
    <x v="1"/>
    <x v="2"/>
    <s v="North"/>
    <s v="Below Target"/>
    <s v="Below Target"/>
    <s v="Met"/>
    <s v="Below Target"/>
    <s v="Below Target"/>
  </r>
  <r>
    <s v="OPS-101576"/>
    <x v="56"/>
    <s v="North East"/>
    <s v="Workplace Projects"/>
    <n v="37"/>
    <n v="14"/>
    <n v="51"/>
    <n v="24"/>
    <x v="101"/>
    <n v="0"/>
    <n v="0"/>
    <n v="3.5"/>
    <n v="0.76900000000000002"/>
    <n v="0.96799999999999997"/>
    <n v="3.8"/>
    <n v="0.73199999999999998"/>
    <n v="0.47099999999999997"/>
    <x v="1"/>
    <x v="3"/>
    <s v="North"/>
    <s v="Below Target"/>
    <s v="Below Target"/>
    <s v="Met"/>
    <s v="Below Target"/>
    <s v="Below Target"/>
  </r>
  <r>
    <s v="OPS-101577"/>
    <x v="56"/>
    <s v="North West"/>
    <s v="Workplace Services"/>
    <n v="459"/>
    <n v="47"/>
    <n v="506"/>
    <n v="32"/>
    <x v="549"/>
    <n v="0"/>
    <n v="0"/>
    <n v="8"/>
    <n v="0.6"/>
    <n v="0.94099999999999995"/>
    <n v="2.5"/>
    <n v="0.81899999999999995"/>
    <n v="6.3E-2"/>
    <x v="2"/>
    <x v="0"/>
    <s v="North"/>
    <s v="Below Target"/>
    <s v="Below Target"/>
    <s v="Below Target"/>
    <s v="Below Target"/>
    <s v="Below Target"/>
  </r>
  <r>
    <s v="OPS-101578"/>
    <x v="56"/>
    <s v="North West"/>
    <s v="Facilities Response"/>
    <n v="1092"/>
    <n v="42"/>
    <n v="1134"/>
    <n v="19"/>
    <x v="551"/>
    <n v="0"/>
    <n v="0"/>
    <n v="8"/>
    <n v="0.6"/>
    <n v="1"/>
    <n v="2.5"/>
    <n v="0.73699999999999999"/>
    <n v="1.7000000000000001E-2"/>
    <x v="2"/>
    <x v="1"/>
    <s v="North"/>
    <s v="Below Target"/>
    <s v="Below Target"/>
    <s v="Met"/>
    <s v="Below Target"/>
    <s v="Below Target"/>
  </r>
  <r>
    <s v="OPS-101579"/>
    <x v="56"/>
    <s v="North West"/>
    <s v="Estates Support"/>
    <n v="1214"/>
    <n v="44"/>
    <n v="1258"/>
    <n v="25"/>
    <x v="552"/>
    <n v="0"/>
    <n v="0"/>
    <n v="8"/>
    <n v="0.6"/>
    <n v="0.98599999999999999"/>
    <n v="2.5"/>
    <n v="0.64500000000000002"/>
    <n v="0.02"/>
    <x v="2"/>
    <x v="2"/>
    <s v="North"/>
    <s v="Below Target"/>
    <s v="Below Target"/>
    <s v="Met"/>
    <s v="Below Target"/>
    <s v="Below Target"/>
  </r>
  <r>
    <s v="OPS-101580"/>
    <x v="56"/>
    <s v="North West"/>
    <s v="Workplace Projects"/>
    <n v="0"/>
    <n v="33"/>
    <n v="33"/>
    <n v="33"/>
    <x v="5"/>
    <n v="0"/>
    <n v="0"/>
    <n v="1.1000000000000001"/>
    <n v="0.98299999999999998"/>
    <n v="0.95399999999999996"/>
    <n v="5"/>
    <n v="0.752"/>
    <n v="1"/>
    <x v="2"/>
    <x v="3"/>
    <s v="North"/>
    <s v="Met"/>
    <s v="Met"/>
    <s v="Met"/>
    <s v="Met"/>
    <s v="Met"/>
  </r>
  <r>
    <s v="OPS-101581"/>
    <x v="56"/>
    <s v="Midlands"/>
    <s v="Workplace Services"/>
    <n v="0"/>
    <n v="57"/>
    <n v="57"/>
    <n v="41"/>
    <x v="32"/>
    <n v="0"/>
    <n v="0"/>
    <n v="2.4"/>
    <n v="0.83299999999999996"/>
    <n v="0.97699999999999998"/>
    <n v="3.8"/>
    <n v="0.747"/>
    <n v="0.71899999999999997"/>
    <x v="3"/>
    <x v="0"/>
    <s v="Central"/>
    <s v="Below Target"/>
    <s v="Below Target"/>
    <s v="Met"/>
    <s v="Met"/>
    <s v="Below Target"/>
  </r>
  <r>
    <s v="OPS-101582"/>
    <x v="56"/>
    <s v="Midlands"/>
    <s v="Facilities Response"/>
    <n v="546"/>
    <n v="36"/>
    <n v="582"/>
    <n v="40"/>
    <x v="553"/>
    <n v="0"/>
    <n v="0"/>
    <n v="8"/>
    <n v="0.6"/>
    <n v="1"/>
    <n v="2.5"/>
    <n v="0.75600000000000001"/>
    <n v="6.9000000000000006E-2"/>
    <x v="3"/>
    <x v="1"/>
    <s v="Central"/>
    <s v="Below Target"/>
    <s v="Below Target"/>
    <s v="Met"/>
    <s v="Below Target"/>
    <s v="Below Target"/>
  </r>
  <r>
    <s v="OPS-101583"/>
    <x v="56"/>
    <s v="Midlands"/>
    <s v="Estates Support"/>
    <n v="345"/>
    <n v="45"/>
    <n v="390"/>
    <n v="35"/>
    <x v="554"/>
    <n v="1"/>
    <n v="0"/>
    <n v="8"/>
    <n v="0.6"/>
    <n v="0.98299999999999998"/>
    <n v="2.5"/>
    <n v="0.65400000000000003"/>
    <n v="0.09"/>
    <x v="3"/>
    <x v="2"/>
    <s v="Central"/>
    <s v="Below Target"/>
    <s v="Below Target"/>
    <s v="Met"/>
    <s v="Below Target"/>
    <s v="Below Target"/>
  </r>
  <r>
    <s v="OPS-101584"/>
    <x v="56"/>
    <s v="Midlands"/>
    <s v="Workplace Projects"/>
    <n v="0"/>
    <n v="37"/>
    <n v="37"/>
    <n v="37"/>
    <x v="5"/>
    <n v="0"/>
    <n v="0"/>
    <n v="1.2"/>
    <n v="0.95299999999999996"/>
    <n v="1"/>
    <n v="4.5999999999999996"/>
    <n v="0.70499999999999996"/>
    <n v="1"/>
    <x v="3"/>
    <x v="3"/>
    <s v="Central"/>
    <s v="Met"/>
    <s v="Met"/>
    <s v="Met"/>
    <s v="Met"/>
    <s v="Met"/>
  </r>
  <r>
    <s v="OPS-101585"/>
    <x v="56"/>
    <s v="South West"/>
    <s v="Workplace Services"/>
    <n v="855"/>
    <n v="34"/>
    <n v="889"/>
    <n v="21"/>
    <x v="555"/>
    <n v="0"/>
    <n v="0"/>
    <n v="8"/>
    <n v="0.6"/>
    <n v="0.98299999999999998"/>
    <n v="2.5"/>
    <n v="0.68100000000000005"/>
    <n v="2.4E-2"/>
    <x v="4"/>
    <x v="0"/>
    <s v="South"/>
    <s v="Below Target"/>
    <s v="Below Target"/>
    <s v="Met"/>
    <s v="Below Target"/>
    <s v="Below Target"/>
  </r>
  <r>
    <s v="OPS-101586"/>
    <x v="56"/>
    <s v="South West"/>
    <s v="Facilities Response"/>
    <n v="0"/>
    <n v="34"/>
    <n v="34"/>
    <n v="34"/>
    <x v="5"/>
    <n v="0"/>
    <n v="0"/>
    <n v="1.6"/>
    <n v="0.98899999999999999"/>
    <n v="1"/>
    <n v="4.7"/>
    <n v="0.67500000000000004"/>
    <n v="1"/>
    <x v="4"/>
    <x v="1"/>
    <s v="South"/>
    <s v="Met"/>
    <s v="Met"/>
    <s v="Met"/>
    <s v="Met"/>
    <s v="Met"/>
  </r>
  <r>
    <s v="OPS-101587"/>
    <x v="56"/>
    <s v="South West"/>
    <s v="Estates Support"/>
    <n v="0"/>
    <n v="42"/>
    <n v="42"/>
    <n v="42"/>
    <x v="5"/>
    <n v="0"/>
    <n v="0"/>
    <n v="1.5"/>
    <n v="0.98299999999999998"/>
    <n v="0.95799999999999996"/>
    <n v="4.5999999999999996"/>
    <n v="0.83499999999999996"/>
    <n v="1"/>
    <x v="4"/>
    <x v="2"/>
    <s v="South"/>
    <s v="Met"/>
    <s v="Met"/>
    <s v="Met"/>
    <s v="Met"/>
    <s v="Met"/>
  </r>
  <r>
    <s v="OPS-101588"/>
    <x v="56"/>
    <s v="South West"/>
    <s v="Workplace Projects"/>
    <n v="0"/>
    <n v="38"/>
    <n v="38"/>
    <n v="38"/>
    <x v="5"/>
    <n v="0"/>
    <n v="0"/>
    <n v="1.6"/>
    <n v="1"/>
    <n v="0.98899999999999999"/>
    <n v="4.5999999999999996"/>
    <n v="0.66800000000000004"/>
    <n v="1"/>
    <x v="4"/>
    <x v="3"/>
    <s v="South"/>
    <s v="Met"/>
    <s v="Met"/>
    <s v="Met"/>
    <s v="Met"/>
    <s v="Met"/>
  </r>
  <r>
    <s v="OPS-101589"/>
    <x v="56"/>
    <s v="South East"/>
    <s v="Workplace Services"/>
    <n v="4"/>
    <n v="59"/>
    <n v="63"/>
    <n v="58"/>
    <x v="46"/>
    <n v="0"/>
    <n v="0"/>
    <n v="2.1"/>
    <n v="0.94799999999999995"/>
    <n v="1"/>
    <n v="4"/>
    <n v="0.68500000000000005"/>
    <n v="0.92100000000000004"/>
    <x v="5"/>
    <x v="0"/>
    <s v="South"/>
    <s v="Below Target"/>
    <s v="Met"/>
    <s v="Met"/>
    <s v="Met"/>
    <s v="Met"/>
  </r>
  <r>
    <s v="OPS-101590"/>
    <x v="56"/>
    <s v="South East"/>
    <s v="Facilities Response"/>
    <n v="1497"/>
    <n v="45"/>
    <n v="1542"/>
    <n v="20"/>
    <x v="556"/>
    <n v="1"/>
    <n v="0"/>
    <n v="8"/>
    <n v="0.6"/>
    <n v="1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591"/>
    <x v="56"/>
    <s v="South East"/>
    <s v="Estates Support"/>
    <n v="8"/>
    <n v="47"/>
    <n v="55"/>
    <n v="53"/>
    <x v="1"/>
    <n v="0"/>
    <n v="0"/>
    <n v="2.2999999999999998"/>
    <n v="0.94299999999999995"/>
    <n v="0.99099999999999999"/>
    <n v="4.8"/>
    <n v="0.749"/>
    <n v="0.96399999999999997"/>
    <x v="5"/>
    <x v="2"/>
    <s v="South"/>
    <s v="Met"/>
    <s v="Met"/>
    <s v="Met"/>
    <s v="Met"/>
    <s v="Met"/>
  </r>
  <r>
    <s v="OPS-101592"/>
    <x v="56"/>
    <s v="South East"/>
    <s v="Workplace Projects"/>
    <n v="474"/>
    <n v="37"/>
    <n v="511"/>
    <n v="30"/>
    <x v="557"/>
    <n v="0"/>
    <n v="0"/>
    <n v="8"/>
    <n v="0.6"/>
    <n v="0.99399999999999999"/>
    <n v="2.5"/>
    <n v="0.67"/>
    <n v="5.8999999999999997E-2"/>
    <x v="5"/>
    <x v="3"/>
    <s v="South"/>
    <s v="Below Target"/>
    <s v="Below Target"/>
    <s v="Met"/>
    <s v="Below Target"/>
    <s v="Below Target"/>
  </r>
  <r>
    <s v="OPS-101593"/>
    <x v="56"/>
    <s v="Wales"/>
    <s v="Workplace Services"/>
    <n v="804"/>
    <n v="35"/>
    <n v="839"/>
    <n v="33"/>
    <x v="558"/>
    <n v="0"/>
    <n v="0"/>
    <n v="8"/>
    <n v="0.6"/>
    <n v="0.98899999999999999"/>
    <n v="2.5"/>
    <n v="0.754"/>
    <n v="3.9E-2"/>
    <x v="6"/>
    <x v="0"/>
    <s v="Wales"/>
    <s v="Below Target"/>
    <s v="Below Target"/>
    <s v="Met"/>
    <s v="Below Target"/>
    <s v="Below Target"/>
  </r>
  <r>
    <s v="OPS-101594"/>
    <x v="56"/>
    <s v="Wales"/>
    <s v="Facilities Response"/>
    <n v="866"/>
    <n v="43"/>
    <n v="909"/>
    <n v="25"/>
    <x v="559"/>
    <n v="0"/>
    <n v="0"/>
    <n v="8"/>
    <n v="0.6"/>
    <n v="0.98399999999999999"/>
    <n v="2.5"/>
    <n v="0.71599999999999997"/>
    <n v="2.8000000000000001E-2"/>
    <x v="6"/>
    <x v="1"/>
    <s v="Wales"/>
    <s v="Below Target"/>
    <s v="Below Target"/>
    <s v="Met"/>
    <s v="Below Target"/>
    <s v="Below Target"/>
  </r>
  <r>
    <s v="OPS-101595"/>
    <x v="56"/>
    <s v="Wales"/>
    <s v="Estates Support"/>
    <n v="589"/>
    <n v="48"/>
    <n v="637"/>
    <n v="27"/>
    <x v="260"/>
    <n v="0"/>
    <n v="0"/>
    <n v="8"/>
    <n v="0.6"/>
    <n v="0.97399999999999998"/>
    <n v="2.5"/>
    <n v="0.79"/>
    <n v="4.2000000000000003E-2"/>
    <x v="6"/>
    <x v="2"/>
    <s v="Wales"/>
    <s v="Below Target"/>
    <s v="Below Target"/>
    <s v="Met"/>
    <s v="Below Target"/>
    <s v="Below Target"/>
  </r>
  <r>
    <s v="OPS-101596"/>
    <x v="56"/>
    <s v="Wales"/>
    <s v="Workplace Projects"/>
    <n v="0"/>
    <n v="45"/>
    <n v="45"/>
    <n v="45"/>
    <x v="5"/>
    <n v="0"/>
    <n v="0"/>
    <n v="0.9"/>
    <n v="0.96199999999999997"/>
    <n v="0.995"/>
    <n v="4.4000000000000004"/>
    <n v="0.72699999999999998"/>
    <n v="1"/>
    <x v="6"/>
    <x v="3"/>
    <s v="Wales"/>
    <s v="Met"/>
    <s v="Met"/>
    <s v="Met"/>
    <s v="Met"/>
    <s v="Met"/>
  </r>
  <r>
    <s v="OPS-101597"/>
    <x v="57"/>
    <s v="Scotland"/>
    <s v="Workplace Services"/>
    <n v="218"/>
    <n v="48"/>
    <n v="266"/>
    <n v="42"/>
    <x v="560"/>
    <n v="0"/>
    <n v="0"/>
    <n v="8"/>
    <n v="0.6"/>
    <n v="0.97299999999999998"/>
    <n v="2.5"/>
    <n v="0.67400000000000004"/>
    <n v="0.158"/>
    <x v="0"/>
    <x v="0"/>
    <s v="North"/>
    <s v="Below Target"/>
    <s v="Below Target"/>
    <s v="Met"/>
    <s v="Below Target"/>
    <s v="Below Target"/>
  </r>
  <r>
    <s v="OPS-101598"/>
    <x v="57"/>
    <s v="Scotland"/>
    <s v="Facilities Response"/>
    <n v="23"/>
    <n v="37"/>
    <n v="60"/>
    <n v="59"/>
    <x v="3"/>
    <n v="0"/>
    <n v="0"/>
    <n v="1.1000000000000001"/>
    <n v="0.94599999999999995"/>
    <n v="1"/>
    <n v="4.5"/>
    <n v="0.68100000000000005"/>
    <n v="0.98299999999999998"/>
    <x v="0"/>
    <x v="1"/>
    <s v="North"/>
    <s v="Met"/>
    <s v="Met"/>
    <s v="Met"/>
    <s v="Met"/>
    <s v="Met"/>
  </r>
  <r>
    <s v="OPS-101599"/>
    <x v="57"/>
    <s v="Scotland"/>
    <s v="Estates Support"/>
    <n v="457"/>
    <n v="47"/>
    <n v="504"/>
    <n v="35"/>
    <x v="154"/>
    <n v="0"/>
    <n v="0"/>
    <n v="8"/>
    <n v="0.6"/>
    <n v="0.99199999999999999"/>
    <n v="2.5"/>
    <n v="0.73799999999999999"/>
    <n v="6.9000000000000006E-2"/>
    <x v="0"/>
    <x v="2"/>
    <s v="North"/>
    <s v="Below Target"/>
    <s v="Below Target"/>
    <s v="Met"/>
    <s v="Below Target"/>
    <s v="Below Target"/>
  </r>
  <r>
    <s v="OPS-101600"/>
    <x v="57"/>
    <s v="Scotland"/>
    <s v="Workplace Projects"/>
    <n v="1"/>
    <n v="30"/>
    <n v="31"/>
    <n v="31"/>
    <x v="5"/>
    <n v="0"/>
    <n v="0"/>
    <n v="1"/>
    <n v="0.97099999999999997"/>
    <n v="0.999"/>
    <n v="4.8"/>
    <n v="0.65900000000000003"/>
    <n v="1"/>
    <x v="0"/>
    <x v="3"/>
    <s v="North"/>
    <s v="Met"/>
    <s v="Met"/>
    <s v="Met"/>
    <s v="Met"/>
    <s v="Met"/>
  </r>
  <r>
    <s v="OPS-101601"/>
    <x v="57"/>
    <s v="North East"/>
    <s v="Workplace Services"/>
    <n v="0"/>
    <n v="43"/>
    <n v="43"/>
    <n v="43"/>
    <x v="5"/>
    <n v="0"/>
    <n v="0"/>
    <n v="1.8"/>
    <n v="0.98599999999999999"/>
    <n v="0.97299999999999998"/>
    <n v="4.5"/>
    <n v="0.79600000000000004"/>
    <n v="1"/>
    <x v="1"/>
    <x v="0"/>
    <s v="North"/>
    <s v="Met"/>
    <s v="Met"/>
    <s v="Met"/>
    <s v="Met"/>
    <s v="Met"/>
  </r>
  <r>
    <s v="OPS-101602"/>
    <x v="57"/>
    <s v="North East"/>
    <s v="Facilities Response"/>
    <n v="0"/>
    <n v="48"/>
    <n v="48"/>
    <n v="48"/>
    <x v="5"/>
    <n v="0"/>
    <n v="0"/>
    <n v="2.1"/>
    <n v="0.96799999999999997"/>
    <n v="0.96599999999999997"/>
    <n v="4.3"/>
    <n v="0.68100000000000005"/>
    <n v="1"/>
    <x v="1"/>
    <x v="1"/>
    <s v="North"/>
    <s v="Met"/>
    <s v="Met"/>
    <s v="Met"/>
    <s v="Met"/>
    <s v="Met"/>
  </r>
  <r>
    <s v="OPS-101603"/>
    <x v="57"/>
    <s v="North East"/>
    <s v="Estates Support"/>
    <n v="1050"/>
    <n v="26"/>
    <n v="1076"/>
    <n v="22"/>
    <x v="561"/>
    <n v="0"/>
    <n v="0"/>
    <n v="8"/>
    <n v="0.6"/>
    <n v="0.99199999999999999"/>
    <n v="2.5"/>
    <n v="0.67200000000000004"/>
    <n v="0.02"/>
    <x v="1"/>
    <x v="2"/>
    <s v="North"/>
    <s v="Below Target"/>
    <s v="Below Target"/>
    <s v="Met"/>
    <s v="Below Target"/>
    <s v="Below Target"/>
  </r>
  <r>
    <s v="OPS-101604"/>
    <x v="57"/>
    <s v="North East"/>
    <s v="Workplace Projects"/>
    <n v="27"/>
    <n v="25"/>
    <n v="52"/>
    <n v="28"/>
    <x v="175"/>
    <n v="0"/>
    <n v="0"/>
    <n v="3.4"/>
    <n v="0.82399999999999995"/>
    <n v="1"/>
    <n v="3.6"/>
    <n v="0.73199999999999998"/>
    <n v="0.53800000000000003"/>
    <x v="1"/>
    <x v="3"/>
    <s v="North"/>
    <s v="Below Target"/>
    <s v="Below Target"/>
    <s v="Met"/>
    <s v="Below Target"/>
    <s v="Below Target"/>
  </r>
  <r>
    <s v="OPS-101605"/>
    <x v="57"/>
    <s v="North West"/>
    <s v="Workplace Services"/>
    <n v="474"/>
    <n v="52"/>
    <n v="526"/>
    <n v="39"/>
    <x v="472"/>
    <n v="0"/>
    <n v="0"/>
    <n v="8"/>
    <n v="0.6"/>
    <n v="1"/>
    <n v="2.5"/>
    <n v="0.81899999999999995"/>
    <n v="7.3999999999999996E-2"/>
    <x v="2"/>
    <x v="0"/>
    <s v="North"/>
    <s v="Below Target"/>
    <s v="Below Target"/>
    <s v="Met"/>
    <s v="Below Target"/>
    <s v="Below Target"/>
  </r>
  <r>
    <s v="OPS-101606"/>
    <x v="57"/>
    <s v="North West"/>
    <s v="Facilities Response"/>
    <n v="1115"/>
    <n v="47"/>
    <n v="1162"/>
    <n v="21"/>
    <x v="562"/>
    <n v="0"/>
    <n v="0"/>
    <n v="8"/>
    <n v="0.6"/>
    <n v="0.96"/>
    <n v="2.5"/>
    <n v="0.73699999999999999"/>
    <n v="1.7999999999999999E-2"/>
    <x v="2"/>
    <x v="1"/>
    <s v="North"/>
    <s v="Below Target"/>
    <s v="Below Target"/>
    <s v="Met"/>
    <s v="Below Target"/>
    <s v="Below Target"/>
  </r>
  <r>
    <s v="OPS-101607"/>
    <x v="57"/>
    <s v="North West"/>
    <s v="Estates Support"/>
    <n v="1233"/>
    <n v="60"/>
    <n v="1293"/>
    <n v="26"/>
    <x v="563"/>
    <n v="0"/>
    <n v="0"/>
    <n v="8"/>
    <n v="0.6"/>
    <n v="0.99299999999999999"/>
    <n v="2.5"/>
    <n v="0.64500000000000002"/>
    <n v="0.02"/>
    <x v="2"/>
    <x v="2"/>
    <s v="North"/>
    <s v="Below Target"/>
    <s v="Below Target"/>
    <s v="Met"/>
    <s v="Below Target"/>
    <s v="Below Target"/>
  </r>
  <r>
    <s v="OPS-101608"/>
    <x v="57"/>
    <s v="North West"/>
    <s v="Workplace Projects"/>
    <n v="0"/>
    <n v="31"/>
    <n v="31"/>
    <n v="31"/>
    <x v="5"/>
    <n v="0"/>
    <n v="0"/>
    <n v="1.8"/>
    <n v="0.997"/>
    <n v="1"/>
    <n v="4.2"/>
    <n v="0.752"/>
    <n v="1"/>
    <x v="2"/>
    <x v="3"/>
    <s v="North"/>
    <s v="Met"/>
    <s v="Met"/>
    <s v="Met"/>
    <s v="Met"/>
    <s v="Met"/>
  </r>
  <r>
    <s v="OPS-101609"/>
    <x v="57"/>
    <s v="Midlands"/>
    <s v="Workplace Services"/>
    <n v="16"/>
    <n v="50"/>
    <n v="66"/>
    <n v="45"/>
    <x v="38"/>
    <n v="0"/>
    <n v="0"/>
    <n v="2.9"/>
    <n v="0.81399999999999995"/>
    <n v="0.97899999999999998"/>
    <n v="3.5"/>
    <n v="0.747"/>
    <n v="0.68200000000000005"/>
    <x v="3"/>
    <x v="0"/>
    <s v="Central"/>
    <s v="Below Target"/>
    <s v="Below Target"/>
    <s v="Met"/>
    <s v="Met"/>
    <s v="Below Target"/>
  </r>
  <r>
    <s v="OPS-101610"/>
    <x v="57"/>
    <s v="Midlands"/>
    <s v="Facilities Response"/>
    <n v="542"/>
    <n v="47"/>
    <n v="589"/>
    <n v="37"/>
    <x v="267"/>
    <n v="0"/>
    <n v="0"/>
    <n v="8"/>
    <n v="0.6"/>
    <n v="0.99"/>
    <n v="2.5"/>
    <n v="0.75600000000000001"/>
    <n v="6.3E-2"/>
    <x v="3"/>
    <x v="1"/>
    <s v="Central"/>
    <s v="Below Target"/>
    <s v="Below Target"/>
    <s v="Met"/>
    <s v="Below Target"/>
    <s v="Below Target"/>
  </r>
  <r>
    <s v="OPS-101611"/>
    <x v="57"/>
    <s v="Midlands"/>
    <s v="Estates Support"/>
    <n v="355"/>
    <n v="32"/>
    <n v="387"/>
    <n v="31"/>
    <x v="384"/>
    <n v="0"/>
    <n v="0"/>
    <n v="8"/>
    <n v="0.6"/>
    <n v="0.98499999999999999"/>
    <n v="2.5"/>
    <n v="0.65400000000000003"/>
    <n v="0.08"/>
    <x v="3"/>
    <x v="2"/>
    <s v="Central"/>
    <s v="Below Target"/>
    <s v="Below Target"/>
    <s v="Met"/>
    <s v="Below Target"/>
    <s v="Below Target"/>
  </r>
  <r>
    <s v="OPS-101612"/>
    <x v="57"/>
    <s v="Midlands"/>
    <s v="Workplace Projects"/>
    <n v="0"/>
    <n v="25"/>
    <n v="25"/>
    <n v="25"/>
    <x v="5"/>
    <n v="1"/>
    <n v="0"/>
    <n v="1.6"/>
    <n v="0.93300000000000005"/>
    <n v="0.95899999999999996"/>
    <n v="4.8"/>
    <n v="0.70499999999999996"/>
    <n v="1"/>
    <x v="3"/>
    <x v="3"/>
    <s v="Central"/>
    <s v="Met"/>
    <s v="Met"/>
    <s v="Met"/>
    <s v="Met"/>
    <s v="Met"/>
  </r>
  <r>
    <s v="OPS-101613"/>
    <x v="57"/>
    <s v="South West"/>
    <s v="Workplace Services"/>
    <n v="868"/>
    <n v="59"/>
    <n v="927"/>
    <n v="24"/>
    <x v="564"/>
    <n v="0"/>
    <n v="0"/>
    <n v="8"/>
    <n v="0.6"/>
    <n v="1"/>
    <n v="2.5"/>
    <n v="0.68100000000000005"/>
    <n v="2.5999999999999999E-2"/>
    <x v="4"/>
    <x v="0"/>
    <s v="South"/>
    <s v="Below Target"/>
    <s v="Below Target"/>
    <s v="Met"/>
    <s v="Below Target"/>
    <s v="Below Target"/>
  </r>
  <r>
    <s v="OPS-101614"/>
    <x v="57"/>
    <s v="South West"/>
    <s v="Facilities Response"/>
    <n v="0"/>
    <n v="30"/>
    <n v="30"/>
    <n v="30"/>
    <x v="5"/>
    <n v="0"/>
    <n v="0"/>
    <n v="1.4"/>
    <n v="0.98799999999999999"/>
    <n v="0.97899999999999998"/>
    <n v="4.5999999999999996"/>
    <n v="0.67500000000000004"/>
    <n v="1"/>
    <x v="4"/>
    <x v="1"/>
    <s v="South"/>
    <s v="Met"/>
    <s v="Met"/>
    <s v="Met"/>
    <s v="Met"/>
    <s v="Met"/>
  </r>
  <r>
    <s v="OPS-101615"/>
    <x v="57"/>
    <s v="South West"/>
    <s v="Estates Support"/>
    <n v="0"/>
    <n v="34"/>
    <n v="34"/>
    <n v="34"/>
    <x v="5"/>
    <n v="0"/>
    <n v="0"/>
    <n v="1.7"/>
    <n v="0.95899999999999996"/>
    <n v="0.97199999999999998"/>
    <n v="4.4000000000000004"/>
    <n v="0.83499999999999996"/>
    <n v="1"/>
    <x v="4"/>
    <x v="2"/>
    <s v="South"/>
    <s v="Met"/>
    <s v="Met"/>
    <s v="Met"/>
    <s v="Met"/>
    <s v="Met"/>
  </r>
  <r>
    <s v="OPS-101616"/>
    <x v="57"/>
    <s v="South West"/>
    <s v="Workplace Projects"/>
    <n v="0"/>
    <n v="35"/>
    <n v="35"/>
    <n v="35"/>
    <x v="5"/>
    <n v="0"/>
    <n v="0"/>
    <n v="1.7"/>
    <n v="0.95599999999999996"/>
    <n v="0.99399999999999999"/>
    <n v="4.5"/>
    <n v="0.66800000000000004"/>
    <n v="1"/>
    <x v="4"/>
    <x v="3"/>
    <s v="South"/>
    <s v="Met"/>
    <s v="Met"/>
    <s v="Met"/>
    <s v="Met"/>
    <s v="Met"/>
  </r>
  <r>
    <s v="OPS-101617"/>
    <x v="57"/>
    <s v="South East"/>
    <s v="Workplace Services"/>
    <n v="5"/>
    <n v="62"/>
    <n v="67"/>
    <n v="52"/>
    <x v="8"/>
    <n v="0"/>
    <n v="0"/>
    <n v="2.4"/>
    <n v="0.87"/>
    <n v="0.95899999999999996"/>
    <n v="4.2"/>
    <n v="0.68500000000000005"/>
    <n v="0.77600000000000002"/>
    <x v="5"/>
    <x v="0"/>
    <s v="South"/>
    <s v="Below Target"/>
    <s v="Below Target"/>
    <s v="Met"/>
    <s v="Met"/>
    <s v="Below Target"/>
  </r>
  <r>
    <s v="OPS-101618"/>
    <x v="57"/>
    <s v="South East"/>
    <s v="Facilities Response"/>
    <n v="1522"/>
    <n v="38"/>
    <n v="1560"/>
    <n v="24"/>
    <x v="565"/>
    <n v="0"/>
    <n v="0"/>
    <n v="8"/>
    <n v="0.6"/>
    <n v="0.97"/>
    <n v="2.5"/>
    <n v="0.69599999999999995"/>
    <n v="1.4999999999999999E-2"/>
    <x v="5"/>
    <x v="1"/>
    <s v="South"/>
    <s v="Below Target"/>
    <s v="Below Target"/>
    <s v="Met"/>
    <s v="Below Target"/>
    <s v="Below Target"/>
  </r>
  <r>
    <s v="OPS-101619"/>
    <x v="57"/>
    <s v="South East"/>
    <s v="Estates Support"/>
    <n v="2"/>
    <n v="44"/>
    <n v="46"/>
    <n v="46"/>
    <x v="5"/>
    <n v="0"/>
    <n v="0"/>
    <n v="1.6"/>
    <n v="0.93600000000000005"/>
    <n v="0.97699999999999998"/>
    <n v="4.4000000000000004"/>
    <n v="0.749"/>
    <n v="1"/>
    <x v="5"/>
    <x v="2"/>
    <s v="South"/>
    <s v="Met"/>
    <s v="Met"/>
    <s v="Met"/>
    <s v="Met"/>
    <s v="Met"/>
  </r>
  <r>
    <s v="OPS-101620"/>
    <x v="57"/>
    <s v="South East"/>
    <s v="Workplace Projects"/>
    <n v="481"/>
    <n v="43"/>
    <n v="524"/>
    <n v="25"/>
    <x v="566"/>
    <n v="0"/>
    <n v="0"/>
    <n v="8"/>
    <n v="0.6"/>
    <n v="1"/>
    <n v="2.5"/>
    <n v="0.67"/>
    <n v="4.8000000000000001E-2"/>
    <x v="5"/>
    <x v="3"/>
    <s v="South"/>
    <s v="Below Target"/>
    <s v="Below Target"/>
    <s v="Met"/>
    <s v="Below Target"/>
    <s v="Below Target"/>
  </r>
  <r>
    <s v="OPS-101621"/>
    <x v="57"/>
    <s v="Wales"/>
    <s v="Workplace Services"/>
    <n v="806"/>
    <n v="47"/>
    <n v="853"/>
    <n v="28"/>
    <x v="567"/>
    <n v="0"/>
    <n v="0"/>
    <n v="8"/>
    <n v="0.6"/>
    <n v="0.97499999999999998"/>
    <n v="2.5"/>
    <n v="0.754"/>
    <n v="3.3000000000000002E-2"/>
    <x v="6"/>
    <x v="0"/>
    <s v="Wales"/>
    <s v="Below Target"/>
    <s v="Below Target"/>
    <s v="Met"/>
    <s v="Below Target"/>
    <s v="Below Target"/>
  </r>
  <r>
    <s v="OPS-101622"/>
    <x v="57"/>
    <s v="Wales"/>
    <s v="Facilities Response"/>
    <n v="884"/>
    <n v="37"/>
    <n v="921"/>
    <n v="27"/>
    <x v="456"/>
    <n v="0"/>
    <n v="0"/>
    <n v="8"/>
    <n v="0.6"/>
    <n v="1"/>
    <n v="2.5"/>
    <n v="0.71599999999999997"/>
    <n v="2.9000000000000001E-2"/>
    <x v="6"/>
    <x v="1"/>
    <s v="Wales"/>
    <s v="Below Target"/>
    <s v="Below Target"/>
    <s v="Met"/>
    <s v="Below Target"/>
    <s v="Below Target"/>
  </r>
  <r>
    <s v="OPS-101623"/>
    <x v="57"/>
    <s v="Wales"/>
    <s v="Estates Support"/>
    <n v="610"/>
    <n v="49"/>
    <n v="659"/>
    <n v="29"/>
    <x v="568"/>
    <n v="0"/>
    <n v="0"/>
    <n v="8"/>
    <n v="0.6"/>
    <n v="0.996"/>
    <n v="2.5"/>
    <n v="0.79"/>
    <n v="4.3999999999999997E-2"/>
    <x v="6"/>
    <x v="2"/>
    <s v="Wales"/>
    <s v="Below Target"/>
    <s v="Below Target"/>
    <s v="Met"/>
    <s v="Below Target"/>
    <s v="Below Target"/>
  </r>
  <r>
    <s v="OPS-101624"/>
    <x v="57"/>
    <s v="Wales"/>
    <s v="Workplace Projects"/>
    <n v="0"/>
    <n v="29"/>
    <n v="29"/>
    <n v="29"/>
    <x v="5"/>
    <n v="1"/>
    <n v="0"/>
    <n v="2.6"/>
    <n v="0.93400000000000005"/>
    <n v="0.98599999999999999"/>
    <n v="4.4000000000000004"/>
    <n v="0.72699999999999998"/>
    <n v="1"/>
    <x v="6"/>
    <x v="3"/>
    <s v="Wales"/>
    <s v="Met"/>
    <s v="Met"/>
    <s v="Met"/>
    <s v="Met"/>
    <s v="Met"/>
  </r>
  <r>
    <s v="OPS-101625"/>
    <x v="58"/>
    <s v="Scotland"/>
    <s v="Workplace Services"/>
    <n v="224"/>
    <n v="49"/>
    <n v="273"/>
    <n v="34"/>
    <x v="569"/>
    <n v="0"/>
    <n v="0"/>
    <n v="8"/>
    <n v="0.6"/>
    <n v="1"/>
    <n v="2.5"/>
    <n v="0.67400000000000004"/>
    <n v="0.125"/>
    <x v="0"/>
    <x v="0"/>
    <s v="North"/>
    <s v="Below Target"/>
    <s v="Below Target"/>
    <s v="Met"/>
    <s v="Below Target"/>
    <s v="Below Target"/>
  </r>
  <r>
    <s v="OPS-101626"/>
    <x v="58"/>
    <s v="Scotland"/>
    <s v="Facilities Response"/>
    <n v="1"/>
    <n v="61"/>
    <n v="62"/>
    <n v="48"/>
    <x v="64"/>
    <n v="0"/>
    <n v="0"/>
    <n v="2.5"/>
    <n v="0.89100000000000001"/>
    <n v="0.96399999999999997"/>
    <n v="3.9"/>
    <n v="0.68100000000000005"/>
    <n v="0.77400000000000002"/>
    <x v="0"/>
    <x v="1"/>
    <s v="North"/>
    <s v="Below Target"/>
    <s v="Below Target"/>
    <s v="Met"/>
    <s v="Met"/>
    <s v="Below Target"/>
  </r>
  <r>
    <s v="OPS-101627"/>
    <x v="58"/>
    <s v="Scotland"/>
    <s v="Estates Support"/>
    <n v="469"/>
    <n v="47"/>
    <n v="516"/>
    <n v="38"/>
    <x v="335"/>
    <n v="0"/>
    <n v="0"/>
    <n v="8"/>
    <n v="0.6"/>
    <n v="0.97399999999999998"/>
    <n v="2.5"/>
    <n v="0.73799999999999999"/>
    <n v="7.3999999999999996E-2"/>
    <x v="0"/>
    <x v="2"/>
    <s v="North"/>
    <s v="Below Target"/>
    <s v="Below Target"/>
    <s v="Met"/>
    <s v="Below Target"/>
    <s v="Below Target"/>
  </r>
  <r>
    <s v="OPS-101628"/>
    <x v="58"/>
    <s v="Scotland"/>
    <s v="Workplace Projects"/>
    <n v="0"/>
    <n v="23"/>
    <n v="23"/>
    <n v="23"/>
    <x v="5"/>
    <n v="0"/>
    <n v="0"/>
    <n v="1.1000000000000001"/>
    <n v="0.998"/>
    <n v="0.99199999999999999"/>
    <n v="4.7"/>
    <n v="0.65900000000000003"/>
    <n v="1"/>
    <x v="0"/>
    <x v="3"/>
    <s v="North"/>
    <s v="Met"/>
    <s v="Met"/>
    <s v="Met"/>
    <s v="Met"/>
    <s v="Met"/>
  </r>
  <r>
    <s v="OPS-101629"/>
    <x v="58"/>
    <s v="North East"/>
    <s v="Workplace Services"/>
    <n v="0"/>
    <n v="35"/>
    <n v="35"/>
    <n v="35"/>
    <x v="5"/>
    <n v="0"/>
    <n v="0"/>
    <n v="1.4"/>
    <n v="0.96099999999999997"/>
    <n v="1"/>
    <n v="4.5"/>
    <n v="0.79600000000000004"/>
    <n v="1"/>
    <x v="1"/>
    <x v="0"/>
    <s v="North"/>
    <s v="Met"/>
    <s v="Met"/>
    <s v="Met"/>
    <s v="Met"/>
    <s v="Met"/>
  </r>
  <r>
    <s v="OPS-101630"/>
    <x v="58"/>
    <s v="North East"/>
    <s v="Facilities Response"/>
    <n v="0"/>
    <n v="59"/>
    <n v="59"/>
    <n v="49"/>
    <x v="7"/>
    <n v="0"/>
    <n v="0"/>
    <n v="1.8"/>
    <n v="0.92400000000000004"/>
    <n v="0.95199999999999996"/>
    <n v="4"/>
    <n v="0.68100000000000005"/>
    <n v="0.83099999999999996"/>
    <x v="1"/>
    <x v="1"/>
    <s v="North"/>
    <s v="Below Target"/>
    <s v="Met"/>
    <s v="Met"/>
    <s v="Met"/>
    <s v="Met"/>
  </r>
  <r>
    <s v="OPS-101631"/>
    <x v="58"/>
    <s v="North East"/>
    <s v="Estates Support"/>
    <n v="1054"/>
    <n v="29"/>
    <n v="1083"/>
    <n v="27"/>
    <x v="570"/>
    <n v="0"/>
    <n v="0"/>
    <n v="8"/>
    <n v="0.6"/>
    <n v="0.96599999999999997"/>
    <n v="2.5"/>
    <n v="0.67200000000000004"/>
    <n v="2.5000000000000001E-2"/>
    <x v="1"/>
    <x v="2"/>
    <s v="North"/>
    <s v="Below Target"/>
    <s v="Below Target"/>
    <s v="Met"/>
    <s v="Below Target"/>
    <s v="Below Target"/>
  </r>
  <r>
    <s v="OPS-101632"/>
    <x v="58"/>
    <s v="North East"/>
    <s v="Workplace Projects"/>
    <n v="24"/>
    <n v="25"/>
    <n v="49"/>
    <n v="28"/>
    <x v="38"/>
    <n v="0"/>
    <n v="0"/>
    <n v="3.8"/>
    <n v="0.82299999999999995"/>
    <n v="0.96899999999999997"/>
    <n v="3.9"/>
    <n v="0.73199999999999998"/>
    <n v="0.57099999999999995"/>
    <x v="1"/>
    <x v="3"/>
    <s v="North"/>
    <s v="Below Target"/>
    <s v="Below Target"/>
    <s v="Met"/>
    <s v="Below Target"/>
    <s v="Below Target"/>
  </r>
  <r>
    <s v="OPS-101633"/>
    <x v="58"/>
    <s v="North West"/>
    <s v="Workplace Services"/>
    <n v="487"/>
    <n v="35"/>
    <n v="522"/>
    <n v="36"/>
    <x v="164"/>
    <n v="0"/>
    <n v="0"/>
    <n v="8"/>
    <n v="0.6"/>
    <n v="0.94199999999999995"/>
    <n v="2.5"/>
    <n v="0.81899999999999995"/>
    <n v="6.9000000000000006E-2"/>
    <x v="2"/>
    <x v="0"/>
    <s v="North"/>
    <s v="Below Target"/>
    <s v="Below Target"/>
    <s v="Below Target"/>
    <s v="Below Target"/>
    <s v="Below Target"/>
  </r>
  <r>
    <s v="OPS-101634"/>
    <x v="58"/>
    <s v="North West"/>
    <s v="Facilities Response"/>
    <n v="1141"/>
    <n v="52"/>
    <n v="1193"/>
    <n v="20"/>
    <x v="571"/>
    <n v="0"/>
    <n v="0"/>
    <n v="8"/>
    <n v="0.6"/>
    <n v="0.98499999999999999"/>
    <n v="2.5"/>
    <n v="0.73699999999999999"/>
    <n v="1.7000000000000001E-2"/>
    <x v="2"/>
    <x v="1"/>
    <s v="North"/>
    <s v="Below Target"/>
    <s v="Below Target"/>
    <s v="Met"/>
    <s v="Below Target"/>
    <s v="Below Target"/>
  </r>
  <r>
    <s v="OPS-101635"/>
    <x v="58"/>
    <s v="North West"/>
    <s v="Estates Support"/>
    <n v="1267"/>
    <n v="32"/>
    <n v="1299"/>
    <n v="24"/>
    <x v="572"/>
    <n v="0"/>
    <n v="0"/>
    <n v="8"/>
    <n v="0.6"/>
    <n v="0.98799999999999999"/>
    <n v="2.5"/>
    <n v="0.64500000000000002"/>
    <n v="1.7999999999999999E-2"/>
    <x v="2"/>
    <x v="2"/>
    <s v="North"/>
    <s v="Below Target"/>
    <s v="Below Target"/>
    <s v="Met"/>
    <s v="Below Target"/>
    <s v="Below Target"/>
  </r>
  <r>
    <s v="OPS-101636"/>
    <x v="58"/>
    <s v="North West"/>
    <s v="Workplace Projects"/>
    <n v="0"/>
    <n v="29"/>
    <n v="29"/>
    <n v="29"/>
    <x v="5"/>
    <n v="0"/>
    <n v="0"/>
    <n v="1.8"/>
    <n v="0.97199999999999998"/>
    <n v="0.95"/>
    <n v="4.5"/>
    <n v="0.752"/>
    <n v="1"/>
    <x v="2"/>
    <x v="3"/>
    <s v="North"/>
    <s v="Met"/>
    <s v="Met"/>
    <s v="Met"/>
    <s v="Met"/>
    <s v="Met"/>
  </r>
  <r>
    <s v="OPS-101637"/>
    <x v="58"/>
    <s v="Midlands"/>
    <s v="Workplace Services"/>
    <n v="21"/>
    <n v="63"/>
    <n v="84"/>
    <n v="52"/>
    <x v="9"/>
    <n v="0"/>
    <n v="0"/>
    <n v="3.6"/>
    <n v="0.82099999999999995"/>
    <n v="0.98799999999999999"/>
    <n v="3.4"/>
    <n v="0.747"/>
    <n v="0.61899999999999999"/>
    <x v="3"/>
    <x v="0"/>
    <s v="Central"/>
    <s v="Below Target"/>
    <s v="Below Target"/>
    <s v="Met"/>
    <s v="Below Target"/>
    <s v="Below Target"/>
  </r>
  <r>
    <s v="OPS-101638"/>
    <x v="58"/>
    <s v="Midlands"/>
    <s v="Facilities Response"/>
    <n v="552"/>
    <n v="27"/>
    <n v="579"/>
    <n v="37"/>
    <x v="553"/>
    <n v="0"/>
    <n v="0"/>
    <n v="8"/>
    <n v="0.6"/>
    <n v="0.98799999999999999"/>
    <n v="2.5"/>
    <n v="0.75600000000000001"/>
    <n v="6.4000000000000001E-2"/>
    <x v="3"/>
    <x v="1"/>
    <s v="Central"/>
    <s v="Below Target"/>
    <s v="Below Target"/>
    <s v="Met"/>
    <s v="Below Target"/>
    <s v="Below Target"/>
  </r>
  <r>
    <s v="OPS-101639"/>
    <x v="58"/>
    <s v="Midlands"/>
    <s v="Estates Support"/>
    <n v="356"/>
    <n v="28"/>
    <n v="384"/>
    <n v="28"/>
    <x v="384"/>
    <n v="0"/>
    <n v="0"/>
    <n v="8"/>
    <n v="0.6"/>
    <n v="0.99"/>
    <n v="2.5"/>
    <n v="0.65400000000000003"/>
    <n v="7.2999999999999995E-2"/>
    <x v="3"/>
    <x v="2"/>
    <s v="Central"/>
    <s v="Below Target"/>
    <s v="Below Target"/>
    <s v="Met"/>
    <s v="Below Target"/>
    <s v="Below Target"/>
  </r>
  <r>
    <s v="OPS-101640"/>
    <x v="58"/>
    <s v="Midlands"/>
    <s v="Workplace Projects"/>
    <n v="0"/>
    <n v="25"/>
    <n v="25"/>
    <n v="25"/>
    <x v="5"/>
    <n v="0"/>
    <n v="0"/>
    <n v="1.2"/>
    <n v="0.94899999999999995"/>
    <n v="0.98199999999999998"/>
    <n v="4.7"/>
    <n v="0.70499999999999996"/>
    <n v="1"/>
    <x v="3"/>
    <x v="3"/>
    <s v="Central"/>
    <s v="Met"/>
    <s v="Met"/>
    <s v="Met"/>
    <s v="Met"/>
    <s v="Met"/>
  </r>
  <r>
    <s v="OPS-101641"/>
    <x v="58"/>
    <s v="South West"/>
    <s v="Workplace Services"/>
    <n v="903"/>
    <n v="45"/>
    <n v="948"/>
    <n v="24"/>
    <x v="573"/>
    <n v="0"/>
    <n v="0"/>
    <n v="8"/>
    <n v="0.6"/>
    <n v="0.96499999999999997"/>
    <n v="2.5"/>
    <n v="0.68100000000000005"/>
    <n v="2.5000000000000001E-2"/>
    <x v="4"/>
    <x v="0"/>
    <s v="South"/>
    <s v="Below Target"/>
    <s v="Below Target"/>
    <s v="Met"/>
    <s v="Below Target"/>
    <s v="Below Target"/>
  </r>
  <r>
    <s v="OPS-101642"/>
    <x v="58"/>
    <s v="South West"/>
    <s v="Facilities Response"/>
    <n v="0"/>
    <n v="43"/>
    <n v="43"/>
    <n v="43"/>
    <x v="5"/>
    <n v="0"/>
    <n v="0"/>
    <n v="2"/>
    <n v="0.99399999999999999"/>
    <n v="0.995"/>
    <n v="4.5999999999999996"/>
    <n v="0.67500000000000004"/>
    <n v="1"/>
    <x v="4"/>
    <x v="1"/>
    <s v="South"/>
    <s v="Met"/>
    <s v="Met"/>
    <s v="Met"/>
    <s v="Met"/>
    <s v="Met"/>
  </r>
  <r>
    <s v="OPS-101643"/>
    <x v="58"/>
    <s v="South West"/>
    <s v="Estates Support"/>
    <n v="0"/>
    <n v="44"/>
    <n v="44"/>
    <n v="44"/>
    <x v="5"/>
    <n v="0"/>
    <n v="0"/>
    <n v="1.4"/>
    <n v="1"/>
    <n v="0.97099999999999997"/>
    <n v="4.7"/>
    <n v="0.83499999999999996"/>
    <n v="1"/>
    <x v="4"/>
    <x v="2"/>
    <s v="South"/>
    <s v="Met"/>
    <s v="Met"/>
    <s v="Met"/>
    <s v="Met"/>
    <s v="Met"/>
  </r>
  <r>
    <s v="OPS-101644"/>
    <x v="58"/>
    <s v="South West"/>
    <s v="Workplace Projects"/>
    <n v="0"/>
    <n v="33"/>
    <n v="33"/>
    <n v="33"/>
    <x v="5"/>
    <n v="0"/>
    <n v="0"/>
    <n v="1.5"/>
    <n v="1"/>
    <n v="1"/>
    <n v="4.9000000000000004"/>
    <n v="0.66800000000000004"/>
    <n v="1"/>
    <x v="4"/>
    <x v="3"/>
    <s v="South"/>
    <s v="Met"/>
    <s v="Met"/>
    <s v="Met"/>
    <s v="Met"/>
    <s v="Met"/>
  </r>
  <r>
    <s v="OPS-101645"/>
    <x v="58"/>
    <s v="South East"/>
    <s v="Workplace Services"/>
    <n v="15"/>
    <n v="61"/>
    <n v="76"/>
    <n v="50"/>
    <x v="26"/>
    <n v="0"/>
    <n v="0"/>
    <n v="4"/>
    <n v="0.879"/>
    <n v="0.98099999999999998"/>
    <n v="3.4"/>
    <n v="0.68500000000000005"/>
    <n v="0.65800000000000003"/>
    <x v="5"/>
    <x v="0"/>
    <s v="South"/>
    <s v="Below Target"/>
    <s v="Below Target"/>
    <s v="Met"/>
    <s v="Below Target"/>
    <s v="Below Target"/>
  </r>
  <r>
    <s v="OPS-101646"/>
    <x v="58"/>
    <s v="South East"/>
    <s v="Facilities Response"/>
    <n v="1536"/>
    <n v="49"/>
    <n v="1585"/>
    <n v="20"/>
    <x v="574"/>
    <n v="0"/>
    <n v="0"/>
    <n v="8"/>
    <n v="0.6"/>
    <n v="1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647"/>
    <x v="58"/>
    <s v="South East"/>
    <s v="Estates Support"/>
    <n v="0"/>
    <n v="54"/>
    <n v="54"/>
    <n v="54"/>
    <x v="5"/>
    <n v="0"/>
    <n v="0"/>
    <n v="1.6"/>
    <n v="0.92600000000000005"/>
    <n v="0.996"/>
    <n v="4.2"/>
    <n v="0.749"/>
    <n v="1"/>
    <x v="5"/>
    <x v="2"/>
    <s v="South"/>
    <s v="Met"/>
    <s v="Met"/>
    <s v="Met"/>
    <s v="Met"/>
    <s v="Met"/>
  </r>
  <r>
    <s v="OPS-101648"/>
    <x v="58"/>
    <s v="South East"/>
    <s v="Workplace Projects"/>
    <n v="499"/>
    <n v="22"/>
    <n v="521"/>
    <n v="27"/>
    <x v="575"/>
    <n v="0"/>
    <n v="0"/>
    <n v="8"/>
    <n v="0.6"/>
    <n v="0.97699999999999998"/>
    <n v="2.5"/>
    <n v="0.67"/>
    <n v="5.1999999999999998E-2"/>
    <x v="5"/>
    <x v="3"/>
    <s v="South"/>
    <s v="Below Target"/>
    <s v="Below Target"/>
    <s v="Met"/>
    <s v="Below Target"/>
    <s v="Below Target"/>
  </r>
  <r>
    <s v="OPS-101649"/>
    <x v="58"/>
    <s v="Wales"/>
    <s v="Workplace Services"/>
    <n v="825"/>
    <n v="46"/>
    <n v="871"/>
    <n v="31"/>
    <x v="290"/>
    <n v="0"/>
    <n v="0"/>
    <n v="8"/>
    <n v="0.6"/>
    <n v="1"/>
    <n v="2.5"/>
    <n v="0.754"/>
    <n v="3.5999999999999997E-2"/>
    <x v="6"/>
    <x v="0"/>
    <s v="Wales"/>
    <s v="Below Target"/>
    <s v="Below Target"/>
    <s v="Met"/>
    <s v="Below Target"/>
    <s v="Below Target"/>
  </r>
  <r>
    <s v="OPS-101650"/>
    <x v="58"/>
    <s v="Wales"/>
    <s v="Facilities Response"/>
    <n v="894"/>
    <n v="32"/>
    <n v="926"/>
    <n v="25"/>
    <x v="576"/>
    <n v="0"/>
    <n v="0"/>
    <n v="8"/>
    <n v="0.6"/>
    <n v="0.99199999999999999"/>
    <n v="2.5"/>
    <n v="0.71599999999999997"/>
    <n v="2.7E-2"/>
    <x v="6"/>
    <x v="1"/>
    <s v="Wales"/>
    <s v="Below Target"/>
    <s v="Below Target"/>
    <s v="Met"/>
    <s v="Below Target"/>
    <s v="Below Target"/>
  </r>
  <r>
    <s v="OPS-101651"/>
    <x v="58"/>
    <s v="Wales"/>
    <s v="Estates Support"/>
    <n v="630"/>
    <n v="46"/>
    <n v="676"/>
    <n v="32"/>
    <x v="577"/>
    <n v="0"/>
    <n v="0"/>
    <n v="8"/>
    <n v="0.6"/>
    <n v="0.98799999999999999"/>
    <n v="2.5"/>
    <n v="0.79"/>
    <n v="4.7E-2"/>
    <x v="6"/>
    <x v="2"/>
    <s v="Wales"/>
    <s v="Below Target"/>
    <s v="Below Target"/>
    <s v="Met"/>
    <s v="Below Target"/>
    <s v="Below Target"/>
  </r>
  <r>
    <s v="OPS-101652"/>
    <x v="58"/>
    <s v="Wales"/>
    <s v="Workplace Projects"/>
    <n v="0"/>
    <n v="32"/>
    <n v="32"/>
    <n v="32"/>
    <x v="5"/>
    <n v="1"/>
    <n v="0"/>
    <n v="1.6"/>
    <n v="0.95799999999999996"/>
    <n v="0.99399999999999999"/>
    <n v="4.5999999999999996"/>
    <n v="0.72699999999999998"/>
    <n v="1"/>
    <x v="6"/>
    <x v="3"/>
    <s v="Wales"/>
    <s v="Met"/>
    <s v="Met"/>
    <s v="Met"/>
    <s v="Met"/>
    <s v="Met"/>
  </r>
  <r>
    <s v="OPS-101653"/>
    <x v="59"/>
    <s v="Scotland"/>
    <s v="Workplace Services"/>
    <n v="239"/>
    <n v="39"/>
    <n v="278"/>
    <n v="34"/>
    <x v="221"/>
    <n v="0"/>
    <n v="0"/>
    <n v="8"/>
    <n v="0.6"/>
    <n v="0.97199999999999998"/>
    <n v="2.5"/>
    <n v="0.67400000000000004"/>
    <n v="0.122"/>
    <x v="0"/>
    <x v="0"/>
    <s v="North"/>
    <s v="Below Target"/>
    <s v="Below Target"/>
    <s v="Met"/>
    <s v="Below Target"/>
    <s v="Below Target"/>
  </r>
  <r>
    <s v="OPS-101654"/>
    <x v="59"/>
    <s v="Scotland"/>
    <s v="Facilities Response"/>
    <n v="14"/>
    <n v="58"/>
    <n v="72"/>
    <n v="50"/>
    <x v="50"/>
    <n v="0"/>
    <n v="0"/>
    <n v="3"/>
    <n v="0.84"/>
    <n v="1"/>
    <n v="3.9"/>
    <n v="0.68100000000000005"/>
    <n v="0.69399999999999995"/>
    <x v="0"/>
    <x v="1"/>
    <s v="North"/>
    <s v="Below Target"/>
    <s v="Below Target"/>
    <s v="Met"/>
    <s v="Met"/>
    <s v="Below Target"/>
  </r>
  <r>
    <s v="OPS-101655"/>
    <x v="59"/>
    <s v="Scotland"/>
    <s v="Estates Support"/>
    <n v="478"/>
    <n v="39"/>
    <n v="517"/>
    <n v="39"/>
    <x v="335"/>
    <n v="0"/>
    <n v="0"/>
    <n v="8"/>
    <n v="0.6"/>
    <n v="1"/>
    <n v="2.5"/>
    <n v="0.73799999999999999"/>
    <n v="7.4999999999999997E-2"/>
    <x v="0"/>
    <x v="2"/>
    <s v="North"/>
    <s v="Below Target"/>
    <s v="Below Target"/>
    <s v="Met"/>
    <s v="Below Target"/>
    <s v="Below Target"/>
  </r>
  <r>
    <s v="OPS-101656"/>
    <x v="59"/>
    <s v="Scotland"/>
    <s v="Workplace Projects"/>
    <n v="0"/>
    <n v="30"/>
    <n v="30"/>
    <n v="30"/>
    <x v="5"/>
    <n v="0"/>
    <n v="0"/>
    <n v="0.5"/>
    <n v="0.97699999999999998"/>
    <n v="0.96799999999999997"/>
    <n v="4.4000000000000004"/>
    <n v="0.65900000000000003"/>
    <n v="1"/>
    <x v="0"/>
    <x v="3"/>
    <s v="North"/>
    <s v="Met"/>
    <s v="Met"/>
    <s v="Met"/>
    <s v="Met"/>
    <s v="Met"/>
  </r>
  <r>
    <s v="OPS-101657"/>
    <x v="59"/>
    <s v="North East"/>
    <s v="Workplace Services"/>
    <n v="0"/>
    <n v="36"/>
    <n v="36"/>
    <n v="36"/>
    <x v="5"/>
    <n v="0"/>
    <n v="0"/>
    <n v="1.3"/>
    <n v="0.98899999999999999"/>
    <n v="0.97499999999999998"/>
    <n v="4.5999999999999996"/>
    <n v="0.79600000000000004"/>
    <n v="1"/>
    <x v="1"/>
    <x v="0"/>
    <s v="North"/>
    <s v="Met"/>
    <s v="Met"/>
    <s v="Met"/>
    <s v="Met"/>
    <s v="Met"/>
  </r>
  <r>
    <s v="OPS-101658"/>
    <x v="59"/>
    <s v="North East"/>
    <s v="Facilities Response"/>
    <n v="10"/>
    <n v="27"/>
    <n v="37"/>
    <n v="37"/>
    <x v="5"/>
    <n v="0"/>
    <n v="0"/>
    <n v="1"/>
    <n v="0.95599999999999996"/>
    <n v="0.99099999999999999"/>
    <n v="4.3"/>
    <n v="0.68100000000000005"/>
    <n v="1"/>
    <x v="1"/>
    <x v="1"/>
    <s v="North"/>
    <s v="Met"/>
    <s v="Met"/>
    <s v="Met"/>
    <s v="Met"/>
    <s v="Met"/>
  </r>
  <r>
    <s v="OPS-101659"/>
    <x v="59"/>
    <s v="North East"/>
    <s v="Estates Support"/>
    <n v="1056"/>
    <n v="53"/>
    <n v="1109"/>
    <n v="27"/>
    <x v="392"/>
    <n v="0"/>
    <n v="0"/>
    <n v="8"/>
    <n v="0.6"/>
    <n v="0.98299999999999998"/>
    <n v="2.5"/>
    <n v="0.67200000000000004"/>
    <n v="2.4E-2"/>
    <x v="1"/>
    <x v="2"/>
    <s v="North"/>
    <s v="Below Target"/>
    <s v="Below Target"/>
    <s v="Met"/>
    <s v="Below Target"/>
    <s v="Below Target"/>
  </r>
  <r>
    <s v="OPS-101660"/>
    <x v="59"/>
    <s v="North East"/>
    <s v="Workplace Projects"/>
    <n v="21"/>
    <n v="27"/>
    <n v="48"/>
    <n v="28"/>
    <x v="73"/>
    <n v="0"/>
    <n v="0"/>
    <n v="2.6"/>
    <n v="0.82299999999999995"/>
    <n v="0.99099999999999999"/>
    <n v="4"/>
    <n v="0.73199999999999998"/>
    <n v="0.58299999999999996"/>
    <x v="1"/>
    <x v="3"/>
    <s v="North"/>
    <s v="Below Target"/>
    <s v="Below Target"/>
    <s v="Met"/>
    <s v="Met"/>
    <s v="Below Target"/>
  </r>
  <r>
    <s v="OPS-101661"/>
    <x v="59"/>
    <s v="North West"/>
    <s v="Workplace Services"/>
    <n v="486"/>
    <n v="23"/>
    <n v="509"/>
    <n v="37"/>
    <x v="578"/>
    <n v="1"/>
    <n v="0"/>
    <n v="8"/>
    <n v="0.6"/>
    <n v="1"/>
    <n v="2.5"/>
    <n v="0.81899999999999995"/>
    <n v="7.2999999999999995E-2"/>
    <x v="2"/>
    <x v="0"/>
    <s v="North"/>
    <s v="Below Target"/>
    <s v="Below Target"/>
    <s v="Met"/>
    <s v="Below Target"/>
    <s v="Below Target"/>
  </r>
  <r>
    <s v="OPS-101662"/>
    <x v="59"/>
    <s v="North West"/>
    <s v="Facilities Response"/>
    <n v="1173"/>
    <n v="41"/>
    <n v="1214"/>
    <n v="23"/>
    <x v="537"/>
    <n v="0"/>
    <n v="0"/>
    <n v="8"/>
    <n v="0.6"/>
    <n v="1"/>
    <n v="2.5"/>
    <n v="0.73699999999999999"/>
    <n v="1.9E-2"/>
    <x v="2"/>
    <x v="1"/>
    <s v="North"/>
    <s v="Below Target"/>
    <s v="Below Target"/>
    <s v="Met"/>
    <s v="Below Target"/>
    <s v="Below Target"/>
  </r>
  <r>
    <s v="OPS-101663"/>
    <x v="59"/>
    <s v="North West"/>
    <s v="Estates Support"/>
    <n v="1275"/>
    <n v="59"/>
    <n v="1334"/>
    <n v="21"/>
    <x v="579"/>
    <n v="0"/>
    <n v="0"/>
    <n v="8"/>
    <n v="0.6"/>
    <n v="0.96899999999999997"/>
    <n v="2.5"/>
    <n v="0.64500000000000002"/>
    <n v="1.6E-2"/>
    <x v="2"/>
    <x v="2"/>
    <s v="North"/>
    <s v="Below Target"/>
    <s v="Below Target"/>
    <s v="Met"/>
    <s v="Below Target"/>
    <s v="Below Target"/>
  </r>
  <r>
    <s v="OPS-101664"/>
    <x v="59"/>
    <s v="North West"/>
    <s v="Workplace Projects"/>
    <n v="0"/>
    <n v="23"/>
    <n v="23"/>
    <n v="23"/>
    <x v="5"/>
    <n v="0"/>
    <n v="0"/>
    <n v="2"/>
    <n v="0.95199999999999996"/>
    <n v="0.96899999999999997"/>
    <n v="4.3"/>
    <n v="0.752"/>
    <n v="1"/>
    <x v="2"/>
    <x v="3"/>
    <s v="North"/>
    <s v="Met"/>
    <s v="Met"/>
    <s v="Met"/>
    <s v="Met"/>
    <s v="Met"/>
  </r>
  <r>
    <s v="OPS-101665"/>
    <x v="59"/>
    <s v="Midlands"/>
    <s v="Workplace Services"/>
    <n v="32"/>
    <n v="40"/>
    <n v="72"/>
    <n v="47"/>
    <x v="6"/>
    <n v="0"/>
    <n v="0"/>
    <n v="3.4"/>
    <n v="0.85699999999999998"/>
    <n v="0.97499999999999998"/>
    <n v="3.8"/>
    <n v="0.747"/>
    <n v="0.65300000000000002"/>
    <x v="3"/>
    <x v="0"/>
    <s v="Central"/>
    <s v="Below Target"/>
    <s v="Below Target"/>
    <s v="Met"/>
    <s v="Below Target"/>
    <s v="Below Target"/>
  </r>
  <r>
    <s v="OPS-101666"/>
    <x v="59"/>
    <s v="Midlands"/>
    <s v="Facilities Response"/>
    <n v="542"/>
    <n v="54"/>
    <n v="596"/>
    <n v="31"/>
    <x v="580"/>
    <n v="0"/>
    <n v="0"/>
    <n v="8"/>
    <n v="0.6"/>
    <n v="0.97099999999999997"/>
    <n v="2.5"/>
    <n v="0.75600000000000001"/>
    <n v="5.1999999999999998E-2"/>
    <x v="3"/>
    <x v="1"/>
    <s v="Central"/>
    <s v="Below Target"/>
    <s v="Below Target"/>
    <s v="Met"/>
    <s v="Below Target"/>
    <s v="Below Target"/>
  </r>
  <r>
    <s v="OPS-101667"/>
    <x v="59"/>
    <s v="Midlands"/>
    <s v="Estates Support"/>
    <n v="356"/>
    <n v="52"/>
    <n v="408"/>
    <n v="31"/>
    <x v="242"/>
    <n v="0"/>
    <n v="0"/>
    <n v="8"/>
    <n v="0.6"/>
    <n v="0.97199999999999998"/>
    <n v="2.5"/>
    <n v="0.65400000000000003"/>
    <n v="7.5999999999999998E-2"/>
    <x v="3"/>
    <x v="2"/>
    <s v="Central"/>
    <s v="Below Target"/>
    <s v="Below Target"/>
    <s v="Met"/>
    <s v="Below Target"/>
    <s v="Below Target"/>
  </r>
  <r>
    <s v="OPS-101668"/>
    <x v="59"/>
    <s v="Midlands"/>
    <s v="Workplace Projects"/>
    <n v="0"/>
    <n v="31"/>
    <n v="31"/>
    <n v="31"/>
    <x v="5"/>
    <n v="1"/>
    <n v="0"/>
    <n v="1.1000000000000001"/>
    <n v="0.94"/>
    <n v="0.96899999999999997"/>
    <n v="4.5999999999999996"/>
    <n v="0.70499999999999996"/>
    <n v="1"/>
    <x v="3"/>
    <x v="3"/>
    <s v="Central"/>
    <s v="Met"/>
    <s v="Met"/>
    <s v="Met"/>
    <s v="Met"/>
    <s v="Met"/>
  </r>
  <r>
    <s v="OPS-101669"/>
    <x v="59"/>
    <s v="South West"/>
    <s v="Workplace Services"/>
    <n v="924"/>
    <n v="33"/>
    <n v="957"/>
    <n v="23"/>
    <x v="581"/>
    <n v="0"/>
    <n v="0"/>
    <n v="8"/>
    <n v="0.6"/>
    <n v="0.98199999999999998"/>
    <n v="2.5"/>
    <n v="0.68100000000000005"/>
    <n v="2.4E-2"/>
    <x v="4"/>
    <x v="0"/>
    <s v="South"/>
    <s v="Below Target"/>
    <s v="Below Target"/>
    <s v="Met"/>
    <s v="Below Target"/>
    <s v="Below Target"/>
  </r>
  <r>
    <s v="OPS-101670"/>
    <x v="59"/>
    <s v="South West"/>
    <s v="Facilities Response"/>
    <n v="0"/>
    <n v="40"/>
    <n v="40"/>
    <n v="40"/>
    <x v="5"/>
    <n v="0"/>
    <n v="0"/>
    <n v="1"/>
    <n v="0.98499999999999999"/>
    <n v="0.98399999999999999"/>
    <n v="4.4000000000000004"/>
    <n v="0.67500000000000004"/>
    <n v="1"/>
    <x v="4"/>
    <x v="1"/>
    <s v="South"/>
    <s v="Met"/>
    <s v="Met"/>
    <s v="Met"/>
    <s v="Met"/>
    <s v="Met"/>
  </r>
  <r>
    <s v="OPS-101671"/>
    <x v="59"/>
    <s v="South West"/>
    <s v="Estates Support"/>
    <n v="0"/>
    <n v="39"/>
    <n v="39"/>
    <n v="39"/>
    <x v="5"/>
    <n v="0"/>
    <n v="0"/>
    <n v="1.2"/>
    <n v="0.99399999999999999"/>
    <n v="0.98099999999999998"/>
    <n v="4.3"/>
    <n v="0.83499999999999996"/>
    <n v="1"/>
    <x v="4"/>
    <x v="2"/>
    <s v="South"/>
    <s v="Met"/>
    <s v="Met"/>
    <s v="Met"/>
    <s v="Met"/>
    <s v="Met"/>
  </r>
  <r>
    <s v="OPS-101672"/>
    <x v="59"/>
    <s v="South West"/>
    <s v="Workplace Projects"/>
    <n v="0"/>
    <n v="44"/>
    <n v="44"/>
    <n v="44"/>
    <x v="5"/>
    <n v="0"/>
    <n v="0"/>
    <n v="1.7"/>
    <n v="1"/>
    <n v="0.96399999999999997"/>
    <n v="4.8"/>
    <n v="0.66800000000000004"/>
    <n v="1"/>
    <x v="4"/>
    <x v="3"/>
    <s v="South"/>
    <s v="Met"/>
    <s v="Met"/>
    <s v="Met"/>
    <s v="Met"/>
    <s v="Met"/>
  </r>
  <r>
    <s v="OPS-101673"/>
    <x v="59"/>
    <s v="South East"/>
    <s v="Workplace Services"/>
    <n v="26"/>
    <n v="43"/>
    <n v="69"/>
    <n v="48"/>
    <x v="38"/>
    <n v="0"/>
    <n v="0"/>
    <n v="2.9"/>
    <n v="0.85"/>
    <n v="0.98899999999999999"/>
    <n v="3.8"/>
    <n v="0.68500000000000005"/>
    <n v="0.69599999999999995"/>
    <x v="5"/>
    <x v="0"/>
    <s v="South"/>
    <s v="Below Target"/>
    <s v="Below Target"/>
    <s v="Met"/>
    <s v="Met"/>
    <s v="Below Target"/>
  </r>
  <r>
    <s v="OPS-101674"/>
    <x v="59"/>
    <s v="South East"/>
    <s v="Facilities Response"/>
    <n v="1565"/>
    <n v="25"/>
    <n v="1590"/>
    <n v="19"/>
    <x v="582"/>
    <n v="0"/>
    <n v="0"/>
    <n v="8"/>
    <n v="0.6"/>
    <n v="0.98699999999999999"/>
    <n v="2.5"/>
    <n v="0.69599999999999995"/>
    <n v="1.2E-2"/>
    <x v="5"/>
    <x v="1"/>
    <s v="South"/>
    <s v="Below Target"/>
    <s v="Below Target"/>
    <s v="Met"/>
    <s v="Below Target"/>
    <s v="Below Target"/>
  </r>
  <r>
    <s v="OPS-101675"/>
    <x v="59"/>
    <s v="South East"/>
    <s v="Estates Support"/>
    <n v="0"/>
    <n v="40"/>
    <n v="40"/>
    <n v="40"/>
    <x v="5"/>
    <n v="0"/>
    <n v="0"/>
    <n v="1.2"/>
    <n v="0.97799999999999998"/>
    <n v="0.98299999999999998"/>
    <n v="4.5999999999999996"/>
    <n v="0.749"/>
    <n v="1"/>
    <x v="5"/>
    <x v="2"/>
    <s v="South"/>
    <s v="Met"/>
    <s v="Met"/>
    <s v="Met"/>
    <s v="Met"/>
    <s v="Met"/>
  </r>
  <r>
    <s v="OPS-101676"/>
    <x v="59"/>
    <s v="South East"/>
    <s v="Workplace Projects"/>
    <n v="494"/>
    <n v="39"/>
    <n v="533"/>
    <n v="25"/>
    <x v="342"/>
    <n v="0"/>
    <n v="0"/>
    <n v="8"/>
    <n v="0.6"/>
    <n v="1"/>
    <n v="2.5"/>
    <n v="0.67"/>
    <n v="4.7E-2"/>
    <x v="5"/>
    <x v="3"/>
    <s v="South"/>
    <s v="Below Target"/>
    <s v="Below Target"/>
    <s v="Met"/>
    <s v="Below Target"/>
    <s v="Below Target"/>
  </r>
  <r>
    <s v="OPS-101677"/>
    <x v="59"/>
    <s v="Wales"/>
    <s v="Workplace Services"/>
    <n v="840"/>
    <n v="50"/>
    <n v="890"/>
    <n v="35"/>
    <x v="547"/>
    <n v="0"/>
    <n v="0"/>
    <n v="8"/>
    <n v="0.6"/>
    <n v="1"/>
    <n v="2.5"/>
    <n v="0.754"/>
    <n v="3.9E-2"/>
    <x v="6"/>
    <x v="0"/>
    <s v="Wales"/>
    <s v="Below Target"/>
    <s v="Below Target"/>
    <s v="Met"/>
    <s v="Below Target"/>
    <s v="Below Target"/>
  </r>
  <r>
    <s v="OPS-101678"/>
    <x v="59"/>
    <s v="Wales"/>
    <s v="Facilities Response"/>
    <n v="901"/>
    <n v="38"/>
    <n v="939"/>
    <n v="24"/>
    <x v="583"/>
    <n v="0"/>
    <n v="0"/>
    <n v="8"/>
    <n v="0.6"/>
    <n v="1"/>
    <n v="2.5"/>
    <n v="0.71599999999999997"/>
    <n v="2.5999999999999999E-2"/>
    <x v="6"/>
    <x v="1"/>
    <s v="Wales"/>
    <s v="Below Target"/>
    <s v="Below Target"/>
    <s v="Met"/>
    <s v="Below Target"/>
    <s v="Below Target"/>
  </r>
  <r>
    <s v="OPS-101679"/>
    <x v="59"/>
    <s v="Wales"/>
    <s v="Estates Support"/>
    <n v="644"/>
    <n v="39"/>
    <n v="683"/>
    <n v="24"/>
    <x v="584"/>
    <n v="1"/>
    <n v="1"/>
    <n v="8"/>
    <n v="0.6"/>
    <n v="0.98699999999999999"/>
    <n v="2.5"/>
    <n v="0.79"/>
    <n v="3.5000000000000003E-2"/>
    <x v="6"/>
    <x v="2"/>
    <s v="Wales"/>
    <s v="Below Target"/>
    <s v="Below Target"/>
    <s v="Met"/>
    <s v="Below Target"/>
    <s v="Below Target"/>
  </r>
  <r>
    <s v="OPS-101680"/>
    <x v="59"/>
    <s v="Wales"/>
    <s v="Workplace Projects"/>
    <n v="0"/>
    <n v="41"/>
    <n v="41"/>
    <n v="41"/>
    <x v="5"/>
    <n v="0"/>
    <n v="0"/>
    <n v="1.2"/>
    <n v="0.95"/>
    <n v="0.97"/>
    <n v="4.7"/>
    <n v="0.72699999999999998"/>
    <n v="1"/>
    <x v="6"/>
    <x v="3"/>
    <s v="Wales"/>
    <s v="Met"/>
    <s v="Met"/>
    <s v="Met"/>
    <s v="Met"/>
    <s v="Met"/>
  </r>
  <r>
    <s v="OPS-101681"/>
    <x v="60"/>
    <s v="Scotland"/>
    <s v="Workplace Services"/>
    <n v="244"/>
    <n v="39"/>
    <n v="283"/>
    <n v="38"/>
    <x v="585"/>
    <n v="0"/>
    <n v="0"/>
    <n v="8"/>
    <n v="0.6"/>
    <n v="0.97499999999999998"/>
    <n v="2.5"/>
    <n v="0.67400000000000004"/>
    <n v="0.13400000000000001"/>
    <x v="0"/>
    <x v="0"/>
    <s v="North"/>
    <s v="Below Target"/>
    <s v="Below Target"/>
    <s v="Met"/>
    <s v="Below Target"/>
    <s v="Below Target"/>
  </r>
  <r>
    <s v="OPS-101682"/>
    <x v="60"/>
    <s v="Scotland"/>
    <s v="Facilities Response"/>
    <n v="22"/>
    <n v="37"/>
    <n v="59"/>
    <n v="46"/>
    <x v="24"/>
    <n v="0"/>
    <n v="0"/>
    <n v="1.5"/>
    <n v="0.92700000000000005"/>
    <n v="0.97399999999999998"/>
    <n v="4.0999999999999996"/>
    <n v="0.68100000000000005"/>
    <n v="0.78"/>
    <x v="0"/>
    <x v="1"/>
    <s v="North"/>
    <s v="Below Target"/>
    <s v="Met"/>
    <s v="Met"/>
    <s v="Met"/>
    <s v="Below Target"/>
  </r>
  <r>
    <s v="OPS-101683"/>
    <x v="60"/>
    <s v="Scotland"/>
    <s v="Estates Support"/>
    <n v="478"/>
    <n v="48"/>
    <n v="526"/>
    <n v="37"/>
    <x v="439"/>
    <n v="0"/>
    <n v="0"/>
    <n v="8"/>
    <n v="0.6"/>
    <n v="0.98399999999999999"/>
    <n v="2.5"/>
    <n v="0.73799999999999999"/>
    <n v="7.0000000000000007E-2"/>
    <x v="0"/>
    <x v="2"/>
    <s v="North"/>
    <s v="Below Target"/>
    <s v="Below Target"/>
    <s v="Met"/>
    <s v="Below Target"/>
    <s v="Below Target"/>
  </r>
  <r>
    <s v="OPS-101684"/>
    <x v="60"/>
    <s v="Scotland"/>
    <s v="Workplace Projects"/>
    <n v="0"/>
    <n v="35"/>
    <n v="35"/>
    <n v="34"/>
    <x v="3"/>
    <n v="0"/>
    <n v="0"/>
    <n v="1.7"/>
    <n v="0.97299999999999998"/>
    <n v="0.97099999999999997"/>
    <n v="4.3"/>
    <n v="0.65900000000000003"/>
    <n v="0.97099999999999997"/>
    <x v="0"/>
    <x v="3"/>
    <s v="North"/>
    <s v="Met"/>
    <s v="Met"/>
    <s v="Met"/>
    <s v="Met"/>
    <s v="Met"/>
  </r>
  <r>
    <s v="OPS-101685"/>
    <x v="60"/>
    <s v="North East"/>
    <s v="Workplace Services"/>
    <n v="0"/>
    <n v="32"/>
    <n v="32"/>
    <n v="32"/>
    <x v="5"/>
    <n v="0"/>
    <n v="0"/>
    <n v="1.1000000000000001"/>
    <n v="0.97699999999999998"/>
    <n v="1"/>
    <n v="4.5"/>
    <n v="0.79600000000000004"/>
    <n v="1"/>
    <x v="1"/>
    <x v="0"/>
    <s v="North"/>
    <s v="Met"/>
    <s v="Met"/>
    <s v="Met"/>
    <s v="Met"/>
    <s v="Met"/>
  </r>
  <r>
    <s v="OPS-101686"/>
    <x v="60"/>
    <s v="North East"/>
    <s v="Facilities Response"/>
    <n v="0"/>
    <n v="44"/>
    <n v="44"/>
    <n v="44"/>
    <x v="5"/>
    <n v="0"/>
    <n v="0"/>
    <n v="1.3"/>
    <n v="0.94799999999999995"/>
    <n v="0.97199999999999998"/>
    <n v="4.5"/>
    <n v="0.68100000000000005"/>
    <n v="1"/>
    <x v="1"/>
    <x v="1"/>
    <s v="North"/>
    <s v="Met"/>
    <s v="Met"/>
    <s v="Met"/>
    <s v="Met"/>
    <s v="Met"/>
  </r>
  <r>
    <s v="OPS-101687"/>
    <x v="60"/>
    <s v="North East"/>
    <s v="Estates Support"/>
    <n v="1082"/>
    <n v="39"/>
    <n v="1121"/>
    <n v="26"/>
    <x v="586"/>
    <n v="0"/>
    <n v="0"/>
    <n v="8"/>
    <n v="0.6"/>
    <n v="0.97599999999999998"/>
    <n v="2.5"/>
    <n v="0.67200000000000004"/>
    <n v="2.3E-2"/>
    <x v="1"/>
    <x v="2"/>
    <s v="North"/>
    <s v="Below Target"/>
    <s v="Below Target"/>
    <s v="Met"/>
    <s v="Below Target"/>
    <s v="Below Target"/>
  </r>
  <r>
    <s v="OPS-101688"/>
    <x v="60"/>
    <s v="North East"/>
    <s v="Workplace Projects"/>
    <n v="20"/>
    <n v="37"/>
    <n v="57"/>
    <n v="30"/>
    <x v="101"/>
    <n v="0"/>
    <n v="0"/>
    <n v="3.5"/>
    <n v="0.79500000000000004"/>
    <n v="0.98399999999999999"/>
    <n v="3.4"/>
    <n v="0.73199999999999998"/>
    <n v="0.52600000000000002"/>
    <x v="1"/>
    <x v="3"/>
    <s v="North"/>
    <s v="Below Target"/>
    <s v="Below Target"/>
    <s v="Met"/>
    <s v="Below Target"/>
    <s v="Below Target"/>
  </r>
  <r>
    <s v="OPS-101689"/>
    <x v="60"/>
    <s v="North West"/>
    <s v="Workplace Services"/>
    <n v="472"/>
    <n v="32"/>
    <n v="504"/>
    <n v="29"/>
    <x v="587"/>
    <n v="0"/>
    <n v="0"/>
    <n v="8"/>
    <n v="0.6"/>
    <n v="1"/>
    <n v="2.5"/>
    <n v="0.81899999999999995"/>
    <n v="5.8000000000000003E-2"/>
    <x v="2"/>
    <x v="0"/>
    <s v="North"/>
    <s v="Below Target"/>
    <s v="Below Target"/>
    <s v="Met"/>
    <s v="Below Target"/>
    <s v="Below Target"/>
  </r>
  <r>
    <s v="OPS-101690"/>
    <x v="60"/>
    <s v="North West"/>
    <s v="Facilities Response"/>
    <n v="1191"/>
    <n v="36"/>
    <n v="1227"/>
    <n v="19"/>
    <x v="588"/>
    <n v="1"/>
    <n v="0"/>
    <n v="8"/>
    <n v="0.6"/>
    <n v="0.98399999999999999"/>
    <n v="2.5"/>
    <n v="0.73699999999999999"/>
    <n v="1.4999999999999999E-2"/>
    <x v="2"/>
    <x v="1"/>
    <s v="North"/>
    <s v="Below Target"/>
    <s v="Below Target"/>
    <s v="Met"/>
    <s v="Below Target"/>
    <s v="Below Target"/>
  </r>
  <r>
    <s v="OPS-101691"/>
    <x v="60"/>
    <s v="North West"/>
    <s v="Estates Support"/>
    <n v="1313"/>
    <n v="42"/>
    <n v="1355"/>
    <n v="21"/>
    <x v="589"/>
    <n v="1"/>
    <n v="0"/>
    <n v="8"/>
    <n v="0.6"/>
    <n v="0.95099999999999996"/>
    <n v="2.5"/>
    <n v="0.64500000000000002"/>
    <n v="1.4999999999999999E-2"/>
    <x v="2"/>
    <x v="2"/>
    <s v="North"/>
    <s v="Below Target"/>
    <s v="Below Target"/>
    <s v="Met"/>
    <s v="Below Target"/>
    <s v="Below Target"/>
  </r>
  <r>
    <s v="OPS-101692"/>
    <x v="60"/>
    <s v="North West"/>
    <s v="Workplace Projects"/>
    <n v="0"/>
    <n v="28"/>
    <n v="28"/>
    <n v="28"/>
    <x v="5"/>
    <n v="0"/>
    <n v="0"/>
    <n v="1.8"/>
    <n v="0.94499999999999995"/>
    <n v="0.99"/>
    <n v="4.5"/>
    <n v="0.752"/>
    <n v="1"/>
    <x v="2"/>
    <x v="3"/>
    <s v="North"/>
    <s v="Met"/>
    <s v="Met"/>
    <s v="Met"/>
    <s v="Met"/>
    <s v="Met"/>
  </r>
  <r>
    <s v="OPS-101693"/>
    <x v="60"/>
    <s v="Midlands"/>
    <s v="Workplace Services"/>
    <n v="25"/>
    <n v="36"/>
    <n v="61"/>
    <n v="44"/>
    <x v="4"/>
    <n v="0"/>
    <n v="0"/>
    <n v="2.6"/>
    <n v="0.83599999999999997"/>
    <n v="0.97099999999999997"/>
    <n v="4.0999999999999996"/>
    <n v="0.747"/>
    <n v="0.72099999999999997"/>
    <x v="3"/>
    <x v="0"/>
    <s v="Central"/>
    <s v="Below Target"/>
    <s v="Below Target"/>
    <s v="Met"/>
    <s v="Met"/>
    <s v="Below Target"/>
  </r>
  <r>
    <s v="OPS-101694"/>
    <x v="60"/>
    <s v="Midlands"/>
    <s v="Facilities Response"/>
    <n v="565"/>
    <n v="47"/>
    <n v="612"/>
    <n v="32"/>
    <x v="394"/>
    <n v="0"/>
    <n v="0"/>
    <n v="8"/>
    <n v="0.6"/>
    <n v="0.95"/>
    <n v="2.5"/>
    <n v="0.75600000000000001"/>
    <n v="5.1999999999999998E-2"/>
    <x v="3"/>
    <x v="1"/>
    <s v="Central"/>
    <s v="Below Target"/>
    <s v="Below Target"/>
    <s v="Met"/>
    <s v="Below Target"/>
    <s v="Below Target"/>
  </r>
  <r>
    <s v="OPS-101695"/>
    <x v="60"/>
    <s v="Midlands"/>
    <s v="Estates Support"/>
    <n v="377"/>
    <n v="40"/>
    <n v="417"/>
    <n v="31"/>
    <x v="590"/>
    <n v="0"/>
    <n v="0"/>
    <n v="8"/>
    <n v="0.6"/>
    <n v="0.95399999999999996"/>
    <n v="2.5"/>
    <n v="0.65400000000000003"/>
    <n v="7.3999999999999996E-2"/>
    <x v="3"/>
    <x v="2"/>
    <s v="Central"/>
    <s v="Below Target"/>
    <s v="Below Target"/>
    <s v="Met"/>
    <s v="Below Target"/>
    <s v="Below Target"/>
  </r>
  <r>
    <s v="OPS-101696"/>
    <x v="60"/>
    <s v="Midlands"/>
    <s v="Workplace Projects"/>
    <n v="0"/>
    <n v="21"/>
    <n v="21"/>
    <n v="21"/>
    <x v="5"/>
    <n v="1"/>
    <n v="0"/>
    <n v="2"/>
    <n v="0.92900000000000005"/>
    <n v="1"/>
    <n v="4.5"/>
    <n v="0.70499999999999996"/>
    <n v="1"/>
    <x v="3"/>
    <x v="3"/>
    <s v="Central"/>
    <s v="Met"/>
    <s v="Met"/>
    <s v="Met"/>
    <s v="Met"/>
    <s v="Met"/>
  </r>
  <r>
    <s v="OPS-101697"/>
    <x v="60"/>
    <s v="South West"/>
    <s v="Workplace Services"/>
    <n v="934"/>
    <n v="44"/>
    <n v="978"/>
    <n v="24"/>
    <x v="591"/>
    <n v="1"/>
    <n v="0"/>
    <n v="8"/>
    <n v="0.6"/>
    <n v="1"/>
    <n v="2.5"/>
    <n v="0.68100000000000005"/>
    <n v="2.5000000000000001E-2"/>
    <x v="4"/>
    <x v="0"/>
    <s v="South"/>
    <s v="Below Target"/>
    <s v="Below Target"/>
    <s v="Met"/>
    <s v="Below Target"/>
    <s v="Below Target"/>
  </r>
  <r>
    <s v="OPS-101698"/>
    <x v="60"/>
    <s v="South West"/>
    <s v="Facilities Response"/>
    <n v="0"/>
    <n v="30"/>
    <n v="30"/>
    <n v="30"/>
    <x v="5"/>
    <n v="0"/>
    <n v="0"/>
    <n v="1.3"/>
    <n v="0.93100000000000005"/>
    <n v="0.96499999999999997"/>
    <n v="4.9000000000000004"/>
    <n v="0.67500000000000004"/>
    <n v="1"/>
    <x v="4"/>
    <x v="1"/>
    <s v="South"/>
    <s v="Met"/>
    <s v="Met"/>
    <s v="Met"/>
    <s v="Met"/>
    <s v="Met"/>
  </r>
  <r>
    <s v="OPS-101699"/>
    <x v="60"/>
    <s v="South West"/>
    <s v="Estates Support"/>
    <n v="0"/>
    <n v="42"/>
    <n v="42"/>
    <n v="42"/>
    <x v="5"/>
    <n v="0"/>
    <n v="0"/>
    <n v="1.5"/>
    <n v="0.97299999999999998"/>
    <n v="0.99099999999999999"/>
    <n v="4.7"/>
    <n v="0.83499999999999996"/>
    <n v="1"/>
    <x v="4"/>
    <x v="2"/>
    <s v="South"/>
    <s v="Met"/>
    <s v="Met"/>
    <s v="Met"/>
    <s v="Met"/>
    <s v="Met"/>
  </r>
  <r>
    <s v="OPS-101700"/>
    <x v="60"/>
    <s v="South West"/>
    <s v="Workplace Projects"/>
    <n v="0"/>
    <n v="23"/>
    <n v="23"/>
    <n v="23"/>
    <x v="5"/>
    <n v="0"/>
    <n v="0"/>
    <n v="1.9"/>
    <n v="0.96299999999999997"/>
    <n v="0.97899999999999998"/>
    <n v="4.4000000000000004"/>
    <n v="0.66800000000000004"/>
    <n v="1"/>
    <x v="4"/>
    <x v="3"/>
    <s v="South"/>
    <s v="Met"/>
    <s v="Met"/>
    <s v="Met"/>
    <s v="Met"/>
    <s v="Met"/>
  </r>
  <r>
    <s v="OPS-101701"/>
    <x v="60"/>
    <s v="South East"/>
    <s v="Workplace Services"/>
    <n v="21"/>
    <n v="29"/>
    <n v="50"/>
    <n v="45"/>
    <x v="46"/>
    <n v="0"/>
    <n v="0"/>
    <n v="2.2000000000000002"/>
    <n v="0.90600000000000003"/>
    <n v="1"/>
    <n v="4.8"/>
    <n v="0.68500000000000005"/>
    <n v="0.9"/>
    <x v="5"/>
    <x v="0"/>
    <s v="South"/>
    <s v="Below Target"/>
    <s v="Below Target"/>
    <s v="Met"/>
    <s v="Met"/>
    <s v="Met"/>
  </r>
  <r>
    <s v="OPS-101702"/>
    <x v="60"/>
    <s v="South East"/>
    <s v="Facilities Response"/>
    <n v="1571"/>
    <n v="59"/>
    <n v="1630"/>
    <n v="22"/>
    <x v="592"/>
    <n v="0"/>
    <n v="0"/>
    <n v="8"/>
    <n v="0.6"/>
    <n v="0.995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703"/>
    <x v="60"/>
    <s v="South East"/>
    <s v="Estates Support"/>
    <n v="0"/>
    <n v="43"/>
    <n v="43"/>
    <n v="43"/>
    <x v="5"/>
    <n v="0"/>
    <n v="0"/>
    <n v="1.3"/>
    <n v="0.98199999999999998"/>
    <n v="0.97699999999999998"/>
    <n v="4.9000000000000004"/>
    <n v="0.749"/>
    <n v="1"/>
    <x v="5"/>
    <x v="2"/>
    <s v="South"/>
    <s v="Met"/>
    <s v="Met"/>
    <s v="Met"/>
    <s v="Met"/>
    <s v="Met"/>
  </r>
  <r>
    <s v="OPS-101704"/>
    <x v="60"/>
    <s v="South East"/>
    <s v="Workplace Projects"/>
    <n v="508"/>
    <n v="29"/>
    <n v="537"/>
    <n v="28"/>
    <x v="593"/>
    <n v="0"/>
    <n v="0"/>
    <n v="8"/>
    <n v="0.6"/>
    <n v="0.98"/>
    <n v="2.5"/>
    <n v="0.67"/>
    <n v="5.1999999999999998E-2"/>
    <x v="5"/>
    <x v="3"/>
    <s v="South"/>
    <s v="Below Target"/>
    <s v="Below Target"/>
    <s v="Met"/>
    <s v="Below Target"/>
    <s v="Below Target"/>
  </r>
  <r>
    <s v="OPS-101705"/>
    <x v="60"/>
    <s v="Wales"/>
    <s v="Workplace Services"/>
    <n v="855"/>
    <n v="49"/>
    <n v="904"/>
    <n v="26"/>
    <x v="594"/>
    <n v="0"/>
    <n v="0"/>
    <n v="8"/>
    <n v="0.6"/>
    <n v="0.98299999999999998"/>
    <n v="2.5"/>
    <n v="0.754"/>
    <n v="2.9000000000000001E-2"/>
    <x v="6"/>
    <x v="0"/>
    <s v="Wales"/>
    <s v="Below Target"/>
    <s v="Below Target"/>
    <s v="Met"/>
    <s v="Below Target"/>
    <s v="Below Target"/>
  </r>
  <r>
    <s v="OPS-101706"/>
    <x v="60"/>
    <s v="Wales"/>
    <s v="Facilities Response"/>
    <n v="915"/>
    <n v="56"/>
    <n v="971"/>
    <n v="25"/>
    <x v="595"/>
    <n v="0"/>
    <n v="0"/>
    <n v="8"/>
    <n v="0.6"/>
    <n v="0.93799999999999994"/>
    <n v="2.5"/>
    <n v="0.71599999999999997"/>
    <n v="2.5999999999999999E-2"/>
    <x v="6"/>
    <x v="1"/>
    <s v="Wales"/>
    <s v="Below Target"/>
    <s v="Below Target"/>
    <s v="Below Target"/>
    <s v="Below Target"/>
    <s v="Below Target"/>
  </r>
  <r>
    <s v="OPS-101707"/>
    <x v="60"/>
    <s v="Wales"/>
    <s v="Estates Support"/>
    <n v="659"/>
    <n v="29"/>
    <n v="688"/>
    <n v="30"/>
    <x v="596"/>
    <n v="0"/>
    <n v="0"/>
    <n v="8"/>
    <n v="0.6"/>
    <n v="0.98599999999999999"/>
    <n v="2.5"/>
    <n v="0.79"/>
    <n v="4.3999999999999997E-2"/>
    <x v="6"/>
    <x v="2"/>
    <s v="Wales"/>
    <s v="Below Target"/>
    <s v="Below Target"/>
    <s v="Met"/>
    <s v="Below Target"/>
    <s v="Below Target"/>
  </r>
  <r>
    <s v="OPS-101708"/>
    <x v="60"/>
    <s v="Wales"/>
    <s v="Workplace Projects"/>
    <n v="0"/>
    <n v="22"/>
    <n v="22"/>
    <n v="22"/>
    <x v="5"/>
    <n v="0"/>
    <n v="0"/>
    <n v="1.5"/>
    <n v="0.94799999999999995"/>
    <n v="1"/>
    <n v="4.3"/>
    <n v="0.72699999999999998"/>
    <n v="1"/>
    <x v="6"/>
    <x v="3"/>
    <s v="Wales"/>
    <s v="Met"/>
    <s v="Met"/>
    <s v="Met"/>
    <s v="Met"/>
    <s v="Met"/>
  </r>
  <r>
    <s v="OPS-101709"/>
    <x v="61"/>
    <s v="Scotland"/>
    <s v="Workplace Services"/>
    <n v="245"/>
    <n v="38"/>
    <n v="283"/>
    <n v="33"/>
    <x v="479"/>
    <n v="1"/>
    <n v="0"/>
    <n v="8"/>
    <n v="0.6"/>
    <n v="0.995"/>
    <n v="2.5"/>
    <n v="0.67400000000000004"/>
    <n v="0.11700000000000001"/>
    <x v="0"/>
    <x v="0"/>
    <s v="North"/>
    <s v="Below Target"/>
    <s v="Below Target"/>
    <s v="Met"/>
    <s v="Below Target"/>
    <s v="Below Target"/>
  </r>
  <r>
    <s v="OPS-101710"/>
    <x v="61"/>
    <s v="Scotland"/>
    <s v="Facilities Response"/>
    <n v="13"/>
    <n v="51"/>
    <n v="64"/>
    <n v="57"/>
    <x v="42"/>
    <n v="0"/>
    <n v="0"/>
    <n v="1.7"/>
    <n v="0.92600000000000005"/>
    <n v="0.98799999999999999"/>
    <n v="4.2"/>
    <n v="0.68100000000000005"/>
    <n v="0.89100000000000001"/>
    <x v="0"/>
    <x v="1"/>
    <s v="North"/>
    <s v="Below Target"/>
    <s v="Met"/>
    <s v="Met"/>
    <s v="Met"/>
    <s v="Met"/>
  </r>
  <r>
    <s v="OPS-101711"/>
    <x v="61"/>
    <s v="Scotland"/>
    <s v="Estates Support"/>
    <n v="489"/>
    <n v="44"/>
    <n v="533"/>
    <n v="39"/>
    <x v="575"/>
    <n v="0"/>
    <n v="0"/>
    <n v="8"/>
    <n v="0.6"/>
    <n v="0.99099999999999999"/>
    <n v="2.5"/>
    <n v="0.73799999999999999"/>
    <n v="7.2999999999999995E-2"/>
    <x v="0"/>
    <x v="2"/>
    <s v="North"/>
    <s v="Below Target"/>
    <s v="Below Target"/>
    <s v="Met"/>
    <s v="Below Target"/>
    <s v="Below Target"/>
  </r>
  <r>
    <s v="OPS-101712"/>
    <x v="61"/>
    <s v="Scotland"/>
    <s v="Workplace Projects"/>
    <n v="1"/>
    <n v="30"/>
    <n v="31"/>
    <n v="31"/>
    <x v="5"/>
    <n v="0"/>
    <n v="0"/>
    <n v="1.9"/>
    <n v="0.98199999999999998"/>
    <n v="0.96099999999999997"/>
    <n v="4.4000000000000004"/>
    <n v="0.65900000000000003"/>
    <n v="1"/>
    <x v="0"/>
    <x v="3"/>
    <s v="North"/>
    <s v="Met"/>
    <s v="Met"/>
    <s v="Met"/>
    <s v="Met"/>
    <s v="Met"/>
  </r>
  <r>
    <s v="OPS-101713"/>
    <x v="61"/>
    <s v="North East"/>
    <s v="Workplace Services"/>
    <n v="0"/>
    <n v="51"/>
    <n v="51"/>
    <n v="40"/>
    <x v="18"/>
    <n v="1"/>
    <n v="0"/>
    <n v="3"/>
    <n v="0.88400000000000001"/>
    <n v="0.96199999999999997"/>
    <n v="3.9"/>
    <n v="0.79600000000000004"/>
    <n v="0.78400000000000003"/>
    <x v="1"/>
    <x v="0"/>
    <s v="North"/>
    <s v="Below Target"/>
    <s v="Below Target"/>
    <s v="Met"/>
    <s v="Met"/>
    <s v="Below Target"/>
  </r>
  <r>
    <s v="OPS-101714"/>
    <x v="61"/>
    <s v="North East"/>
    <s v="Facilities Response"/>
    <n v="0"/>
    <n v="47"/>
    <n v="47"/>
    <n v="47"/>
    <x v="5"/>
    <n v="0"/>
    <n v="0"/>
    <n v="1.2"/>
    <n v="0.94099999999999995"/>
    <n v="0.97599999999999998"/>
    <n v="4.7"/>
    <n v="0.68100000000000005"/>
    <n v="1"/>
    <x v="1"/>
    <x v="1"/>
    <s v="North"/>
    <s v="Met"/>
    <s v="Met"/>
    <s v="Met"/>
    <s v="Met"/>
    <s v="Met"/>
  </r>
  <r>
    <s v="OPS-101715"/>
    <x v="61"/>
    <s v="North East"/>
    <s v="Estates Support"/>
    <n v="1095"/>
    <n v="57"/>
    <n v="1152"/>
    <n v="25"/>
    <x v="597"/>
    <n v="0"/>
    <n v="0"/>
    <n v="8"/>
    <n v="0.6"/>
    <n v="0.97299999999999998"/>
    <n v="2.5"/>
    <n v="0.67200000000000004"/>
    <n v="2.1999999999999999E-2"/>
    <x v="1"/>
    <x v="2"/>
    <s v="North"/>
    <s v="Below Target"/>
    <s v="Below Target"/>
    <s v="Met"/>
    <s v="Below Target"/>
    <s v="Below Target"/>
  </r>
  <r>
    <s v="OPS-101716"/>
    <x v="61"/>
    <s v="North East"/>
    <s v="Workplace Projects"/>
    <n v="27"/>
    <n v="30"/>
    <n v="57"/>
    <n v="28"/>
    <x v="168"/>
    <n v="0"/>
    <n v="0"/>
    <n v="3.9"/>
    <n v="0.83599999999999997"/>
    <n v="0.97299999999999998"/>
    <n v="3.4"/>
    <n v="0.73199999999999998"/>
    <n v="0.49099999999999999"/>
    <x v="1"/>
    <x v="3"/>
    <s v="North"/>
    <s v="Below Target"/>
    <s v="Below Target"/>
    <s v="Met"/>
    <s v="Below Target"/>
    <s v="Below Target"/>
  </r>
  <r>
    <s v="OPS-101717"/>
    <x v="61"/>
    <s v="North West"/>
    <s v="Workplace Services"/>
    <n v="475"/>
    <n v="36"/>
    <n v="511"/>
    <n v="36"/>
    <x v="587"/>
    <n v="0"/>
    <n v="0"/>
    <n v="8"/>
    <n v="0.6"/>
    <n v="0.96699999999999997"/>
    <n v="2.5"/>
    <n v="0.81899999999999995"/>
    <n v="7.0000000000000007E-2"/>
    <x v="2"/>
    <x v="0"/>
    <s v="North"/>
    <s v="Below Target"/>
    <s v="Below Target"/>
    <s v="Met"/>
    <s v="Below Target"/>
    <s v="Below Target"/>
  </r>
  <r>
    <s v="OPS-101718"/>
    <x v="61"/>
    <s v="North West"/>
    <s v="Facilities Response"/>
    <n v="1208"/>
    <n v="39"/>
    <n v="1247"/>
    <n v="22"/>
    <x v="598"/>
    <n v="0"/>
    <n v="0"/>
    <n v="8"/>
    <n v="0.6"/>
    <n v="0.97099999999999997"/>
    <n v="2.5"/>
    <n v="0.73699999999999999"/>
    <n v="1.7999999999999999E-2"/>
    <x v="2"/>
    <x v="1"/>
    <s v="North"/>
    <s v="Below Target"/>
    <s v="Below Target"/>
    <s v="Met"/>
    <s v="Below Target"/>
    <s v="Below Target"/>
  </r>
  <r>
    <s v="OPS-101719"/>
    <x v="61"/>
    <s v="North West"/>
    <s v="Estates Support"/>
    <n v="1334"/>
    <n v="42"/>
    <n v="1376"/>
    <n v="24"/>
    <x v="599"/>
    <n v="0"/>
    <n v="0"/>
    <n v="8"/>
    <n v="0.6"/>
    <n v="1"/>
    <n v="2.5"/>
    <n v="0.64500000000000002"/>
    <n v="1.7000000000000001E-2"/>
    <x v="2"/>
    <x v="2"/>
    <s v="North"/>
    <s v="Below Target"/>
    <s v="Below Target"/>
    <s v="Met"/>
    <s v="Below Target"/>
    <s v="Below Target"/>
  </r>
  <r>
    <s v="OPS-101720"/>
    <x v="61"/>
    <s v="North West"/>
    <s v="Workplace Projects"/>
    <n v="0"/>
    <n v="37"/>
    <n v="37"/>
    <n v="37"/>
    <x v="5"/>
    <n v="0"/>
    <n v="0"/>
    <n v="1.9"/>
    <n v="0.92900000000000005"/>
    <n v="1"/>
    <n v="4.5"/>
    <n v="0.752"/>
    <n v="1"/>
    <x v="2"/>
    <x v="3"/>
    <s v="North"/>
    <s v="Met"/>
    <s v="Met"/>
    <s v="Met"/>
    <s v="Met"/>
    <s v="Met"/>
  </r>
  <r>
    <s v="OPS-101721"/>
    <x v="61"/>
    <s v="Midlands"/>
    <s v="Workplace Services"/>
    <n v="17"/>
    <n v="28"/>
    <n v="45"/>
    <n v="45"/>
    <x v="5"/>
    <n v="0"/>
    <n v="0"/>
    <n v="1.7"/>
    <n v="0.97699999999999998"/>
    <n v="0.97699999999999998"/>
    <n v="4.8"/>
    <n v="0.747"/>
    <n v="1"/>
    <x v="3"/>
    <x v="0"/>
    <s v="Central"/>
    <s v="Met"/>
    <s v="Met"/>
    <s v="Met"/>
    <s v="Met"/>
    <s v="Met"/>
  </r>
  <r>
    <s v="OPS-101722"/>
    <x v="61"/>
    <s v="Midlands"/>
    <s v="Facilities Response"/>
    <n v="580"/>
    <n v="41"/>
    <n v="621"/>
    <n v="37"/>
    <x v="249"/>
    <n v="0"/>
    <n v="0"/>
    <n v="8"/>
    <n v="0.6"/>
    <n v="0.97399999999999998"/>
    <n v="2.5"/>
    <n v="0.75600000000000001"/>
    <n v="0.06"/>
    <x v="3"/>
    <x v="1"/>
    <s v="Central"/>
    <s v="Below Target"/>
    <s v="Below Target"/>
    <s v="Met"/>
    <s v="Below Target"/>
    <s v="Below Target"/>
  </r>
  <r>
    <s v="OPS-101723"/>
    <x v="61"/>
    <s v="Midlands"/>
    <s v="Estates Support"/>
    <n v="386"/>
    <n v="45"/>
    <n v="431"/>
    <n v="36"/>
    <x v="600"/>
    <n v="0"/>
    <n v="0"/>
    <n v="8"/>
    <n v="0.6"/>
    <n v="1"/>
    <n v="2.5"/>
    <n v="0.65400000000000003"/>
    <n v="8.4000000000000005E-2"/>
    <x v="3"/>
    <x v="2"/>
    <s v="Central"/>
    <s v="Below Target"/>
    <s v="Below Target"/>
    <s v="Met"/>
    <s v="Below Target"/>
    <s v="Below Target"/>
  </r>
  <r>
    <s v="OPS-101724"/>
    <x v="61"/>
    <s v="Midlands"/>
    <s v="Workplace Projects"/>
    <n v="0"/>
    <n v="27"/>
    <n v="27"/>
    <n v="27"/>
    <x v="5"/>
    <n v="0"/>
    <n v="0"/>
    <n v="1.8"/>
    <n v="0.97299999999999998"/>
    <n v="0.998"/>
    <n v="4.8"/>
    <n v="0.70499999999999996"/>
    <n v="1"/>
    <x v="3"/>
    <x v="3"/>
    <s v="Central"/>
    <s v="Met"/>
    <s v="Met"/>
    <s v="Met"/>
    <s v="Met"/>
    <s v="Met"/>
  </r>
  <r>
    <s v="OPS-101725"/>
    <x v="61"/>
    <s v="South West"/>
    <s v="Workplace Services"/>
    <n v="954"/>
    <n v="31"/>
    <n v="985"/>
    <n v="27"/>
    <x v="601"/>
    <n v="0"/>
    <n v="0"/>
    <n v="8"/>
    <n v="0.6"/>
    <n v="0.96799999999999997"/>
    <n v="2.5"/>
    <n v="0.68100000000000005"/>
    <n v="2.7E-2"/>
    <x v="4"/>
    <x v="0"/>
    <s v="South"/>
    <s v="Below Target"/>
    <s v="Below Target"/>
    <s v="Met"/>
    <s v="Below Target"/>
    <s v="Below Target"/>
  </r>
  <r>
    <s v="OPS-101726"/>
    <x v="61"/>
    <s v="South West"/>
    <s v="Facilities Response"/>
    <n v="0"/>
    <n v="28"/>
    <n v="28"/>
    <n v="28"/>
    <x v="5"/>
    <n v="0"/>
    <n v="0"/>
    <n v="1.4"/>
    <n v="0.96"/>
    <n v="0.997"/>
    <n v="4.5"/>
    <n v="0.67500000000000004"/>
    <n v="1"/>
    <x v="4"/>
    <x v="1"/>
    <s v="South"/>
    <s v="Met"/>
    <s v="Met"/>
    <s v="Met"/>
    <s v="Met"/>
    <s v="Met"/>
  </r>
  <r>
    <s v="OPS-101727"/>
    <x v="61"/>
    <s v="South West"/>
    <s v="Estates Support"/>
    <n v="0"/>
    <n v="32"/>
    <n v="32"/>
    <n v="32"/>
    <x v="5"/>
    <n v="0"/>
    <n v="0"/>
    <n v="1.1000000000000001"/>
    <n v="0.94799999999999995"/>
    <n v="0.96299999999999997"/>
    <n v="4.5"/>
    <n v="0.83499999999999996"/>
    <n v="1"/>
    <x v="4"/>
    <x v="2"/>
    <s v="South"/>
    <s v="Met"/>
    <s v="Met"/>
    <s v="Met"/>
    <s v="Met"/>
    <s v="Met"/>
  </r>
  <r>
    <s v="OPS-101728"/>
    <x v="61"/>
    <s v="South West"/>
    <s v="Workplace Projects"/>
    <n v="0"/>
    <n v="32"/>
    <n v="32"/>
    <n v="32"/>
    <x v="5"/>
    <n v="0"/>
    <n v="0"/>
    <n v="1.7"/>
    <n v="0.96899999999999997"/>
    <n v="0.998"/>
    <n v="4.5"/>
    <n v="0.66800000000000004"/>
    <n v="1"/>
    <x v="4"/>
    <x v="3"/>
    <s v="South"/>
    <s v="Met"/>
    <s v="Met"/>
    <s v="Met"/>
    <s v="Met"/>
    <s v="Met"/>
  </r>
  <r>
    <s v="OPS-101729"/>
    <x v="61"/>
    <s v="South East"/>
    <s v="Workplace Services"/>
    <n v="5"/>
    <n v="44"/>
    <n v="49"/>
    <n v="46"/>
    <x v="10"/>
    <n v="0"/>
    <n v="0"/>
    <n v="1.5"/>
    <n v="0.98699999999999999"/>
    <n v="0.97599999999999998"/>
    <n v="4.5999999999999996"/>
    <n v="0.68500000000000005"/>
    <n v="0.93899999999999995"/>
    <x v="5"/>
    <x v="0"/>
    <s v="South"/>
    <s v="Below Target"/>
    <s v="Met"/>
    <s v="Met"/>
    <s v="Met"/>
    <s v="Met"/>
  </r>
  <r>
    <s v="OPS-101730"/>
    <x v="61"/>
    <s v="South East"/>
    <s v="Facilities Response"/>
    <n v="1608"/>
    <n v="47"/>
    <n v="1655"/>
    <n v="21"/>
    <x v="602"/>
    <n v="0"/>
    <n v="0"/>
    <n v="8"/>
    <n v="0.6"/>
    <n v="0.98699999999999999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731"/>
    <x v="61"/>
    <s v="South East"/>
    <s v="Estates Support"/>
    <n v="0"/>
    <n v="56"/>
    <n v="56"/>
    <n v="48"/>
    <x v="21"/>
    <n v="1"/>
    <n v="0"/>
    <n v="1.9"/>
    <n v="0.91200000000000003"/>
    <n v="1"/>
    <n v="4.5"/>
    <n v="0.749"/>
    <n v="0.85699999999999998"/>
    <x v="5"/>
    <x v="2"/>
    <s v="South"/>
    <s v="Below Target"/>
    <s v="Below Target"/>
    <s v="Met"/>
    <s v="Met"/>
    <s v="Met"/>
  </r>
  <r>
    <s v="OPS-101732"/>
    <x v="61"/>
    <s v="South East"/>
    <s v="Workplace Projects"/>
    <n v="509"/>
    <n v="36"/>
    <n v="545"/>
    <n v="29"/>
    <x v="173"/>
    <n v="1"/>
    <n v="0"/>
    <n v="8"/>
    <n v="0.6"/>
    <n v="0.99399999999999999"/>
    <n v="2.5"/>
    <n v="0.67"/>
    <n v="5.2999999999999999E-2"/>
    <x v="5"/>
    <x v="3"/>
    <s v="South"/>
    <s v="Below Target"/>
    <s v="Below Target"/>
    <s v="Met"/>
    <s v="Below Target"/>
    <s v="Below Target"/>
  </r>
  <r>
    <s v="OPS-101733"/>
    <x v="61"/>
    <s v="Wales"/>
    <s v="Workplace Services"/>
    <n v="878"/>
    <n v="36"/>
    <n v="914"/>
    <n v="34"/>
    <x v="603"/>
    <n v="0"/>
    <n v="0"/>
    <n v="8"/>
    <n v="0.6"/>
    <n v="1"/>
    <n v="2.5"/>
    <n v="0.754"/>
    <n v="3.6999999999999998E-2"/>
    <x v="6"/>
    <x v="0"/>
    <s v="Wales"/>
    <s v="Below Target"/>
    <s v="Below Target"/>
    <s v="Met"/>
    <s v="Below Target"/>
    <s v="Below Target"/>
  </r>
  <r>
    <s v="OPS-101734"/>
    <x v="61"/>
    <s v="Wales"/>
    <s v="Facilities Response"/>
    <n v="946"/>
    <n v="51"/>
    <n v="997"/>
    <n v="30"/>
    <x v="497"/>
    <n v="1"/>
    <n v="0"/>
    <n v="8"/>
    <n v="0.6"/>
    <n v="0.94799999999999995"/>
    <n v="2.5"/>
    <n v="0.71599999999999997"/>
    <n v="0.03"/>
    <x v="6"/>
    <x v="1"/>
    <s v="Wales"/>
    <s v="Below Target"/>
    <s v="Below Target"/>
    <s v="Below Target"/>
    <s v="Below Target"/>
    <s v="Below Target"/>
  </r>
  <r>
    <s v="OPS-101735"/>
    <x v="61"/>
    <s v="Wales"/>
    <s v="Estates Support"/>
    <n v="658"/>
    <n v="42"/>
    <n v="700"/>
    <n v="27"/>
    <x v="338"/>
    <n v="0"/>
    <n v="0"/>
    <n v="8"/>
    <n v="0.6"/>
    <n v="0.97099999999999997"/>
    <n v="2.5"/>
    <n v="0.79"/>
    <n v="3.9E-2"/>
    <x v="6"/>
    <x v="2"/>
    <s v="Wales"/>
    <s v="Below Target"/>
    <s v="Below Target"/>
    <s v="Met"/>
    <s v="Below Target"/>
    <s v="Below Target"/>
  </r>
  <r>
    <s v="OPS-101736"/>
    <x v="61"/>
    <s v="Wales"/>
    <s v="Workplace Projects"/>
    <n v="0"/>
    <n v="42"/>
    <n v="42"/>
    <n v="42"/>
    <x v="5"/>
    <n v="0"/>
    <n v="0"/>
    <n v="1.2"/>
    <n v="0.93600000000000005"/>
    <n v="0.99299999999999999"/>
    <n v="4.5999999999999996"/>
    <n v="0.72699999999999998"/>
    <n v="1"/>
    <x v="6"/>
    <x v="3"/>
    <s v="Wales"/>
    <s v="Met"/>
    <s v="Met"/>
    <s v="Met"/>
    <s v="Met"/>
    <s v="Met"/>
  </r>
  <r>
    <s v="OPS-101737"/>
    <x v="62"/>
    <s v="Scotland"/>
    <s v="Workplace Services"/>
    <n v="250"/>
    <n v="37"/>
    <n v="287"/>
    <n v="39"/>
    <x v="111"/>
    <n v="0"/>
    <n v="0"/>
    <n v="8"/>
    <n v="0.6"/>
    <n v="0.98299999999999998"/>
    <n v="2.5"/>
    <n v="0.67400000000000004"/>
    <n v="0.13600000000000001"/>
    <x v="0"/>
    <x v="0"/>
    <s v="North"/>
    <s v="Below Target"/>
    <s v="Below Target"/>
    <s v="Met"/>
    <s v="Below Target"/>
    <s v="Below Target"/>
  </r>
  <r>
    <s v="OPS-101738"/>
    <x v="62"/>
    <s v="Scotland"/>
    <s v="Facilities Response"/>
    <n v="7"/>
    <n v="59"/>
    <n v="66"/>
    <n v="44"/>
    <x v="50"/>
    <n v="0"/>
    <n v="0"/>
    <n v="3.2"/>
    <n v="0.81799999999999995"/>
    <n v="0.96299999999999997"/>
    <n v="3.8"/>
    <n v="0.68100000000000005"/>
    <n v="0.66700000000000004"/>
    <x v="0"/>
    <x v="1"/>
    <s v="North"/>
    <s v="Below Target"/>
    <s v="Below Target"/>
    <s v="Met"/>
    <s v="Below Target"/>
    <s v="Below Target"/>
  </r>
  <r>
    <s v="OPS-101739"/>
    <x v="62"/>
    <s v="Scotland"/>
    <s v="Estates Support"/>
    <n v="494"/>
    <n v="33"/>
    <n v="527"/>
    <n v="33"/>
    <x v="575"/>
    <n v="1"/>
    <n v="0"/>
    <n v="8"/>
    <n v="0.6"/>
    <n v="0.93400000000000005"/>
    <n v="2.5"/>
    <n v="0.73799999999999999"/>
    <n v="6.3E-2"/>
    <x v="0"/>
    <x v="2"/>
    <s v="North"/>
    <s v="Below Target"/>
    <s v="Below Target"/>
    <s v="Below Target"/>
    <s v="Below Target"/>
    <s v="Below Target"/>
  </r>
  <r>
    <s v="OPS-101740"/>
    <x v="62"/>
    <s v="Scotland"/>
    <s v="Workplace Projects"/>
    <n v="0"/>
    <n v="27"/>
    <n v="27"/>
    <n v="27"/>
    <x v="5"/>
    <n v="0"/>
    <n v="0"/>
    <n v="1.3"/>
    <n v="0.96299999999999997"/>
    <n v="0.98399999999999999"/>
    <n v="4.3"/>
    <n v="0.65900000000000003"/>
    <n v="1"/>
    <x v="0"/>
    <x v="3"/>
    <s v="North"/>
    <s v="Met"/>
    <s v="Met"/>
    <s v="Met"/>
    <s v="Met"/>
    <s v="Met"/>
  </r>
  <r>
    <s v="OPS-101741"/>
    <x v="62"/>
    <s v="North East"/>
    <s v="Workplace Services"/>
    <n v="11"/>
    <n v="56"/>
    <n v="67"/>
    <n v="50"/>
    <x v="4"/>
    <n v="0"/>
    <n v="0"/>
    <n v="3.3"/>
    <n v="0.86399999999999999"/>
    <n v="1"/>
    <n v="3.8"/>
    <n v="0.79600000000000004"/>
    <n v="0.746"/>
    <x v="1"/>
    <x v="0"/>
    <s v="North"/>
    <s v="Below Target"/>
    <s v="Below Target"/>
    <s v="Met"/>
    <s v="Below Target"/>
    <s v="Below Target"/>
  </r>
  <r>
    <s v="OPS-101742"/>
    <x v="62"/>
    <s v="North East"/>
    <s v="Facilities Response"/>
    <n v="0"/>
    <n v="21"/>
    <n v="21"/>
    <n v="21"/>
    <x v="5"/>
    <n v="0"/>
    <n v="0"/>
    <n v="1.9"/>
    <n v="0.94899999999999995"/>
    <n v="0.98299999999999998"/>
    <n v="4.5"/>
    <n v="0.68100000000000005"/>
    <n v="1"/>
    <x v="1"/>
    <x v="1"/>
    <s v="North"/>
    <s v="Met"/>
    <s v="Met"/>
    <s v="Met"/>
    <s v="Met"/>
    <s v="Met"/>
  </r>
  <r>
    <s v="OPS-101743"/>
    <x v="62"/>
    <s v="North East"/>
    <s v="Estates Support"/>
    <n v="1127"/>
    <n v="34"/>
    <n v="1161"/>
    <n v="22"/>
    <x v="604"/>
    <n v="0"/>
    <n v="0"/>
    <n v="8"/>
    <n v="0.6"/>
    <n v="0.996"/>
    <n v="2.5"/>
    <n v="0.67200000000000004"/>
    <n v="1.9E-2"/>
    <x v="1"/>
    <x v="2"/>
    <s v="North"/>
    <s v="Below Target"/>
    <s v="Below Target"/>
    <s v="Met"/>
    <s v="Below Target"/>
    <s v="Below Target"/>
  </r>
  <r>
    <s v="OPS-101744"/>
    <x v="62"/>
    <s v="North East"/>
    <s v="Workplace Projects"/>
    <n v="29"/>
    <n v="36"/>
    <n v="65"/>
    <n v="30"/>
    <x v="39"/>
    <n v="0"/>
    <n v="0"/>
    <n v="4.7"/>
    <n v="0.77700000000000002"/>
    <n v="1"/>
    <n v="3.3"/>
    <n v="0.73199999999999998"/>
    <n v="0.46200000000000002"/>
    <x v="1"/>
    <x v="3"/>
    <s v="North"/>
    <s v="Below Target"/>
    <s v="Below Target"/>
    <s v="Met"/>
    <s v="Below Target"/>
    <s v="Below Target"/>
  </r>
  <r>
    <s v="OPS-101745"/>
    <x v="62"/>
    <s v="North West"/>
    <s v="Workplace Services"/>
    <n v="475"/>
    <n v="34"/>
    <n v="509"/>
    <n v="37"/>
    <x v="578"/>
    <n v="0"/>
    <n v="0"/>
    <n v="8"/>
    <n v="0.6"/>
    <n v="0.98"/>
    <n v="2.5"/>
    <n v="0.81899999999999995"/>
    <n v="7.2999999999999995E-2"/>
    <x v="2"/>
    <x v="0"/>
    <s v="North"/>
    <s v="Below Target"/>
    <s v="Below Target"/>
    <s v="Met"/>
    <s v="Below Target"/>
    <s v="Below Target"/>
  </r>
  <r>
    <s v="OPS-101746"/>
    <x v="62"/>
    <s v="North West"/>
    <s v="Facilities Response"/>
    <n v="1225"/>
    <n v="38"/>
    <n v="1263"/>
    <n v="23"/>
    <x v="605"/>
    <n v="0"/>
    <n v="0"/>
    <n v="8"/>
    <n v="0.6"/>
    <n v="0.998"/>
    <n v="2.5"/>
    <n v="0.73699999999999999"/>
    <n v="1.7999999999999999E-2"/>
    <x v="2"/>
    <x v="1"/>
    <s v="North"/>
    <s v="Below Target"/>
    <s v="Below Target"/>
    <s v="Met"/>
    <s v="Below Target"/>
    <s v="Below Target"/>
  </r>
  <r>
    <s v="OPS-101747"/>
    <x v="62"/>
    <s v="North West"/>
    <s v="Estates Support"/>
    <n v="1352"/>
    <n v="62"/>
    <n v="1414"/>
    <n v="22"/>
    <x v="606"/>
    <n v="0"/>
    <n v="0"/>
    <n v="8"/>
    <n v="0.6"/>
    <n v="0.99399999999999999"/>
    <n v="2.5"/>
    <n v="0.64500000000000002"/>
    <n v="1.6E-2"/>
    <x v="2"/>
    <x v="2"/>
    <s v="North"/>
    <s v="Below Target"/>
    <s v="Below Target"/>
    <s v="Met"/>
    <s v="Below Target"/>
    <s v="Below Target"/>
  </r>
  <r>
    <s v="OPS-101748"/>
    <x v="62"/>
    <s v="North West"/>
    <s v="Workplace Projects"/>
    <n v="0"/>
    <n v="26"/>
    <n v="26"/>
    <n v="26"/>
    <x v="5"/>
    <n v="0"/>
    <n v="0"/>
    <n v="1.5"/>
    <n v="0.95699999999999996"/>
    <n v="0.96699999999999997"/>
    <n v="4.4000000000000004"/>
    <n v="0.752"/>
    <n v="1"/>
    <x v="2"/>
    <x v="3"/>
    <s v="North"/>
    <s v="Met"/>
    <s v="Met"/>
    <s v="Met"/>
    <s v="Met"/>
    <s v="Met"/>
  </r>
  <r>
    <s v="OPS-101749"/>
    <x v="62"/>
    <s v="Midlands"/>
    <s v="Workplace Services"/>
    <n v="0"/>
    <n v="42"/>
    <n v="42"/>
    <n v="42"/>
    <x v="5"/>
    <n v="0"/>
    <n v="0"/>
    <n v="1.7"/>
    <n v="1"/>
    <n v="0.98499999999999999"/>
    <n v="4.2"/>
    <n v="0.747"/>
    <n v="1"/>
    <x v="3"/>
    <x v="0"/>
    <s v="Central"/>
    <s v="Met"/>
    <s v="Met"/>
    <s v="Met"/>
    <s v="Met"/>
    <s v="Met"/>
  </r>
  <r>
    <s v="OPS-101750"/>
    <x v="62"/>
    <s v="Midlands"/>
    <s v="Facilities Response"/>
    <n v="584"/>
    <n v="56"/>
    <n v="640"/>
    <n v="38"/>
    <x v="607"/>
    <n v="0"/>
    <n v="0"/>
    <n v="8"/>
    <n v="0.6"/>
    <n v="0.995"/>
    <n v="2.5"/>
    <n v="0.75600000000000001"/>
    <n v="5.8999999999999997E-2"/>
    <x v="3"/>
    <x v="1"/>
    <s v="Central"/>
    <s v="Below Target"/>
    <s v="Below Target"/>
    <s v="Met"/>
    <s v="Below Target"/>
    <s v="Below Target"/>
  </r>
  <r>
    <s v="OPS-101751"/>
    <x v="62"/>
    <s v="Midlands"/>
    <s v="Estates Support"/>
    <n v="395"/>
    <n v="46"/>
    <n v="441"/>
    <n v="27"/>
    <x v="134"/>
    <n v="0"/>
    <n v="0"/>
    <n v="8"/>
    <n v="0.6"/>
    <n v="0.96499999999999997"/>
    <n v="2.5"/>
    <n v="0.65400000000000003"/>
    <n v="6.0999999999999999E-2"/>
    <x v="3"/>
    <x v="2"/>
    <s v="Central"/>
    <s v="Below Target"/>
    <s v="Below Target"/>
    <s v="Met"/>
    <s v="Below Target"/>
    <s v="Below Target"/>
  </r>
  <r>
    <s v="OPS-101752"/>
    <x v="62"/>
    <s v="Midlands"/>
    <s v="Workplace Projects"/>
    <n v="0"/>
    <n v="24"/>
    <n v="24"/>
    <n v="24"/>
    <x v="5"/>
    <n v="0"/>
    <n v="0"/>
    <n v="1.3"/>
    <n v="0.93500000000000005"/>
    <n v="0.997"/>
    <n v="4.5999999999999996"/>
    <n v="0.70499999999999996"/>
    <n v="1"/>
    <x v="3"/>
    <x v="3"/>
    <s v="Central"/>
    <s v="Met"/>
    <s v="Met"/>
    <s v="Met"/>
    <s v="Met"/>
    <s v="Met"/>
  </r>
  <r>
    <s v="OPS-101753"/>
    <x v="62"/>
    <s v="South West"/>
    <s v="Workplace Services"/>
    <n v="958"/>
    <n v="30"/>
    <n v="988"/>
    <n v="25"/>
    <x v="608"/>
    <n v="0"/>
    <n v="0"/>
    <n v="8"/>
    <n v="0.6"/>
    <n v="0.99"/>
    <n v="2.5"/>
    <n v="0.68100000000000005"/>
    <n v="2.5000000000000001E-2"/>
    <x v="4"/>
    <x v="0"/>
    <s v="South"/>
    <s v="Below Target"/>
    <s v="Below Target"/>
    <s v="Met"/>
    <s v="Below Target"/>
    <s v="Below Target"/>
  </r>
  <r>
    <s v="OPS-101754"/>
    <x v="62"/>
    <s v="South West"/>
    <s v="Facilities Response"/>
    <n v="0"/>
    <n v="33"/>
    <n v="33"/>
    <n v="33"/>
    <x v="5"/>
    <n v="0"/>
    <n v="0"/>
    <n v="1.5"/>
    <n v="0.98499999999999999"/>
    <n v="0.95199999999999996"/>
    <n v="5"/>
    <n v="0.67500000000000004"/>
    <n v="1"/>
    <x v="4"/>
    <x v="1"/>
    <s v="South"/>
    <s v="Met"/>
    <s v="Met"/>
    <s v="Met"/>
    <s v="Met"/>
    <s v="Met"/>
  </r>
  <r>
    <s v="OPS-101755"/>
    <x v="62"/>
    <s v="South West"/>
    <s v="Estates Support"/>
    <n v="0"/>
    <n v="47"/>
    <n v="47"/>
    <n v="47"/>
    <x v="5"/>
    <n v="0"/>
    <n v="0"/>
    <n v="1.9"/>
    <n v="0.98299999999999998"/>
    <n v="0.97399999999999998"/>
    <n v="4.3"/>
    <n v="0.83499999999999996"/>
    <n v="1"/>
    <x v="4"/>
    <x v="2"/>
    <s v="South"/>
    <s v="Met"/>
    <s v="Met"/>
    <s v="Met"/>
    <s v="Met"/>
    <s v="Met"/>
  </r>
  <r>
    <s v="OPS-101756"/>
    <x v="62"/>
    <s v="South West"/>
    <s v="Workplace Projects"/>
    <n v="0"/>
    <n v="28"/>
    <n v="28"/>
    <n v="28"/>
    <x v="5"/>
    <n v="0"/>
    <n v="0"/>
    <n v="1.8"/>
    <n v="0.97899999999999998"/>
    <n v="0.93200000000000005"/>
    <n v="4.8"/>
    <n v="0.66800000000000004"/>
    <n v="1"/>
    <x v="4"/>
    <x v="3"/>
    <s v="South"/>
    <s v="Met"/>
    <s v="Met"/>
    <s v="Below Target"/>
    <s v="Met"/>
    <s v="Met"/>
  </r>
  <r>
    <s v="OPS-101757"/>
    <x v="62"/>
    <s v="South East"/>
    <s v="Workplace Services"/>
    <n v="3"/>
    <n v="44"/>
    <n v="47"/>
    <n v="47"/>
    <x v="5"/>
    <n v="1"/>
    <n v="0"/>
    <n v="1.8"/>
    <n v="0.93100000000000005"/>
    <n v="0.97299999999999998"/>
    <n v="4.2"/>
    <n v="0.68500000000000005"/>
    <n v="1"/>
    <x v="5"/>
    <x v="0"/>
    <s v="South"/>
    <s v="Met"/>
    <s v="Met"/>
    <s v="Met"/>
    <s v="Met"/>
    <s v="Met"/>
  </r>
  <r>
    <s v="OPS-101758"/>
    <x v="62"/>
    <s v="South East"/>
    <s v="Facilities Response"/>
    <n v="1634"/>
    <n v="37"/>
    <n v="1671"/>
    <n v="23"/>
    <x v="609"/>
    <n v="0"/>
    <n v="0"/>
    <n v="8"/>
    <n v="0.6"/>
    <n v="0.99299999999999999"/>
    <n v="2.5"/>
    <n v="0.69599999999999995"/>
    <n v="1.4E-2"/>
    <x v="5"/>
    <x v="1"/>
    <s v="South"/>
    <s v="Below Target"/>
    <s v="Below Target"/>
    <s v="Met"/>
    <s v="Below Target"/>
    <s v="Below Target"/>
  </r>
  <r>
    <s v="OPS-101759"/>
    <x v="62"/>
    <s v="South East"/>
    <s v="Estates Support"/>
    <n v="8"/>
    <n v="51"/>
    <n v="59"/>
    <n v="55"/>
    <x v="140"/>
    <n v="1"/>
    <n v="0"/>
    <n v="1.9"/>
    <n v="0.89800000000000002"/>
    <n v="0.97699999999999998"/>
    <n v="4.0999999999999996"/>
    <n v="0.749"/>
    <n v="0.93200000000000005"/>
    <x v="5"/>
    <x v="2"/>
    <s v="South"/>
    <s v="Below Target"/>
    <s v="Below Target"/>
    <s v="Met"/>
    <s v="Met"/>
    <s v="Met"/>
  </r>
  <r>
    <s v="OPS-101760"/>
    <x v="62"/>
    <s v="South East"/>
    <s v="Workplace Projects"/>
    <n v="516"/>
    <n v="46"/>
    <n v="562"/>
    <n v="25"/>
    <x v="538"/>
    <n v="0"/>
    <n v="0"/>
    <n v="8"/>
    <n v="0.6"/>
    <n v="1"/>
    <n v="2.5"/>
    <n v="0.67"/>
    <n v="4.3999999999999997E-2"/>
    <x v="5"/>
    <x v="3"/>
    <s v="South"/>
    <s v="Below Target"/>
    <s v="Below Target"/>
    <s v="Met"/>
    <s v="Below Target"/>
    <s v="Below Target"/>
  </r>
  <r>
    <s v="OPS-101761"/>
    <x v="62"/>
    <s v="Wales"/>
    <s v="Workplace Services"/>
    <n v="880"/>
    <n v="43"/>
    <n v="923"/>
    <n v="31"/>
    <x v="610"/>
    <n v="1"/>
    <n v="1"/>
    <n v="8"/>
    <n v="0.6"/>
    <n v="0.93899999999999995"/>
    <n v="2.5"/>
    <n v="0.754"/>
    <n v="3.4000000000000002E-2"/>
    <x v="6"/>
    <x v="0"/>
    <s v="Wales"/>
    <s v="Below Target"/>
    <s v="Below Target"/>
    <s v="Below Target"/>
    <s v="Below Target"/>
    <s v="Below Target"/>
  </r>
  <r>
    <s v="OPS-101762"/>
    <x v="62"/>
    <s v="Wales"/>
    <s v="Facilities Response"/>
    <n v="967"/>
    <n v="48"/>
    <n v="1015"/>
    <n v="25"/>
    <x v="611"/>
    <n v="0"/>
    <n v="0"/>
    <n v="8"/>
    <n v="0.6"/>
    <n v="0.98799999999999999"/>
    <n v="2.5"/>
    <n v="0.71599999999999997"/>
    <n v="2.5000000000000001E-2"/>
    <x v="6"/>
    <x v="1"/>
    <s v="Wales"/>
    <s v="Below Target"/>
    <s v="Below Target"/>
    <s v="Met"/>
    <s v="Below Target"/>
    <s v="Below Target"/>
  </r>
  <r>
    <s v="OPS-101763"/>
    <x v="62"/>
    <s v="Wales"/>
    <s v="Estates Support"/>
    <n v="673"/>
    <n v="52"/>
    <n v="725"/>
    <n v="27"/>
    <x v="612"/>
    <n v="0"/>
    <n v="0"/>
    <n v="8"/>
    <n v="0.6"/>
    <n v="1"/>
    <n v="2.5"/>
    <n v="0.79"/>
    <n v="3.6999999999999998E-2"/>
    <x v="6"/>
    <x v="2"/>
    <s v="Wales"/>
    <s v="Below Target"/>
    <s v="Below Target"/>
    <s v="Met"/>
    <s v="Below Target"/>
    <s v="Below Target"/>
  </r>
  <r>
    <s v="OPS-101764"/>
    <x v="62"/>
    <s v="Wales"/>
    <s v="Workplace Projects"/>
    <n v="0"/>
    <n v="29"/>
    <n v="29"/>
    <n v="29"/>
    <x v="5"/>
    <n v="0"/>
    <n v="0"/>
    <n v="1.6"/>
    <n v="0.92700000000000005"/>
    <n v="0.997"/>
    <n v="4.4000000000000004"/>
    <n v="0.72699999999999998"/>
    <n v="1"/>
    <x v="6"/>
    <x v="3"/>
    <s v="Wales"/>
    <s v="Met"/>
    <s v="Met"/>
    <s v="Met"/>
    <s v="Met"/>
    <s v="Met"/>
  </r>
  <r>
    <s v="OPS-101765"/>
    <x v="63"/>
    <s v="Scotland"/>
    <s v="Workplace Services"/>
    <n v="248"/>
    <n v="47"/>
    <n v="295"/>
    <n v="38"/>
    <x v="306"/>
    <n v="0"/>
    <n v="0"/>
    <n v="8"/>
    <n v="0.6"/>
    <n v="0.98099999999999998"/>
    <n v="2.5"/>
    <n v="0.67400000000000004"/>
    <n v="0.129"/>
    <x v="0"/>
    <x v="0"/>
    <s v="North"/>
    <s v="Below Target"/>
    <s v="Below Target"/>
    <s v="Met"/>
    <s v="Below Target"/>
    <s v="Below Target"/>
  </r>
  <r>
    <s v="OPS-101766"/>
    <x v="63"/>
    <s v="Scotland"/>
    <s v="Facilities Response"/>
    <n v="22"/>
    <n v="48"/>
    <n v="70"/>
    <n v="57"/>
    <x v="24"/>
    <n v="0"/>
    <n v="0"/>
    <n v="2.4"/>
    <n v="0.91700000000000004"/>
    <n v="0.98899999999999999"/>
    <n v="3.9"/>
    <n v="0.68100000000000005"/>
    <n v="0.81399999999999995"/>
    <x v="0"/>
    <x v="1"/>
    <s v="North"/>
    <s v="Below Target"/>
    <s v="Below Target"/>
    <s v="Met"/>
    <s v="Met"/>
    <s v="Below Target"/>
  </r>
  <r>
    <s v="OPS-101767"/>
    <x v="63"/>
    <s v="Scotland"/>
    <s v="Estates Support"/>
    <n v="494"/>
    <n v="45"/>
    <n v="539"/>
    <n v="38"/>
    <x v="493"/>
    <n v="0"/>
    <n v="0"/>
    <n v="8"/>
    <n v="0.6"/>
    <n v="0.97899999999999998"/>
    <n v="2.5"/>
    <n v="0.73799999999999999"/>
    <n v="7.0999999999999994E-2"/>
    <x v="0"/>
    <x v="2"/>
    <s v="North"/>
    <s v="Below Target"/>
    <s v="Below Target"/>
    <s v="Met"/>
    <s v="Below Target"/>
    <s v="Below Target"/>
  </r>
  <r>
    <s v="OPS-101768"/>
    <x v="63"/>
    <s v="Scotland"/>
    <s v="Workplace Projects"/>
    <n v="0"/>
    <n v="35"/>
    <n v="35"/>
    <n v="35"/>
    <x v="5"/>
    <n v="0"/>
    <n v="0"/>
    <n v="1.6"/>
    <n v="0.97399999999999998"/>
    <n v="1"/>
    <n v="4.8"/>
    <n v="0.65900000000000003"/>
    <n v="1"/>
    <x v="0"/>
    <x v="3"/>
    <s v="North"/>
    <s v="Met"/>
    <s v="Met"/>
    <s v="Met"/>
    <s v="Met"/>
    <s v="Met"/>
  </r>
  <r>
    <s v="OPS-101769"/>
    <x v="63"/>
    <s v="North East"/>
    <s v="Workplace Services"/>
    <n v="17"/>
    <n v="46"/>
    <n v="63"/>
    <n v="43"/>
    <x v="73"/>
    <n v="0"/>
    <n v="0"/>
    <n v="3.1"/>
    <n v="0.82099999999999995"/>
    <n v="0.996"/>
    <n v="3.9"/>
    <n v="0.79600000000000004"/>
    <n v="0.68300000000000005"/>
    <x v="1"/>
    <x v="0"/>
    <s v="North"/>
    <s v="Below Target"/>
    <s v="Below Target"/>
    <s v="Met"/>
    <s v="Below Target"/>
    <s v="Below Target"/>
  </r>
  <r>
    <s v="OPS-101770"/>
    <x v="63"/>
    <s v="North East"/>
    <s v="Facilities Response"/>
    <n v="0"/>
    <n v="34"/>
    <n v="34"/>
    <n v="34"/>
    <x v="5"/>
    <n v="0"/>
    <n v="0"/>
    <n v="1.5"/>
    <n v="0.94699999999999995"/>
    <n v="0.99299999999999999"/>
    <n v="4.3"/>
    <n v="0.68100000000000005"/>
    <n v="1"/>
    <x v="1"/>
    <x v="1"/>
    <s v="North"/>
    <s v="Met"/>
    <s v="Met"/>
    <s v="Met"/>
    <s v="Met"/>
    <s v="Met"/>
  </r>
  <r>
    <s v="OPS-101771"/>
    <x v="63"/>
    <s v="North East"/>
    <s v="Estates Support"/>
    <n v="1139"/>
    <n v="38"/>
    <n v="1177"/>
    <n v="24"/>
    <x v="613"/>
    <n v="0"/>
    <n v="0"/>
    <n v="8"/>
    <n v="0.6"/>
    <n v="0.98499999999999999"/>
    <n v="2.5"/>
    <n v="0.67200000000000004"/>
    <n v="0.02"/>
    <x v="1"/>
    <x v="2"/>
    <s v="North"/>
    <s v="Below Target"/>
    <s v="Below Target"/>
    <s v="Met"/>
    <s v="Below Target"/>
    <s v="Below Target"/>
  </r>
  <r>
    <s v="OPS-101772"/>
    <x v="63"/>
    <s v="North East"/>
    <s v="Workplace Projects"/>
    <n v="35"/>
    <n v="18"/>
    <n v="53"/>
    <n v="31"/>
    <x v="50"/>
    <n v="0"/>
    <n v="0"/>
    <n v="3"/>
    <n v="0.81899999999999995"/>
    <n v="0.98499999999999999"/>
    <n v="3.8"/>
    <n v="0.73199999999999998"/>
    <n v="0.58499999999999996"/>
    <x v="1"/>
    <x v="3"/>
    <s v="North"/>
    <s v="Below Target"/>
    <s v="Below Target"/>
    <s v="Met"/>
    <s v="Met"/>
    <s v="Below Target"/>
  </r>
  <r>
    <s v="OPS-101773"/>
    <x v="63"/>
    <s v="North West"/>
    <s v="Workplace Services"/>
    <n v="472"/>
    <n v="11"/>
    <n v="483"/>
    <n v="32"/>
    <x v="289"/>
    <n v="0"/>
    <n v="0"/>
    <n v="8"/>
    <n v="0.6"/>
    <n v="0.95399999999999996"/>
    <n v="2.5"/>
    <n v="0.81899999999999995"/>
    <n v="6.6000000000000003E-2"/>
    <x v="2"/>
    <x v="0"/>
    <s v="North"/>
    <s v="Below Target"/>
    <s v="Below Target"/>
    <s v="Met"/>
    <s v="Below Target"/>
    <s v="Below Target"/>
  </r>
  <r>
    <s v="OPS-101774"/>
    <x v="63"/>
    <s v="North West"/>
    <s v="Facilities Response"/>
    <n v="1240"/>
    <n v="41"/>
    <n v="1281"/>
    <n v="23"/>
    <x v="614"/>
    <n v="0"/>
    <n v="0"/>
    <n v="8"/>
    <n v="0.6"/>
    <n v="0.96899999999999997"/>
    <n v="2.5"/>
    <n v="0.73699999999999999"/>
    <n v="1.7999999999999999E-2"/>
    <x v="2"/>
    <x v="1"/>
    <s v="North"/>
    <s v="Below Target"/>
    <s v="Below Target"/>
    <s v="Met"/>
    <s v="Below Target"/>
    <s v="Below Target"/>
  </r>
  <r>
    <s v="OPS-101775"/>
    <x v="63"/>
    <s v="North West"/>
    <s v="Estates Support"/>
    <n v="1392"/>
    <n v="31"/>
    <n v="1423"/>
    <n v="27"/>
    <x v="615"/>
    <n v="0"/>
    <n v="0"/>
    <n v="8"/>
    <n v="0.6"/>
    <n v="0.96399999999999997"/>
    <n v="2.5"/>
    <n v="0.64500000000000002"/>
    <n v="1.9E-2"/>
    <x v="2"/>
    <x v="2"/>
    <s v="North"/>
    <s v="Below Target"/>
    <s v="Below Target"/>
    <s v="Met"/>
    <s v="Below Target"/>
    <s v="Below Target"/>
  </r>
  <r>
    <s v="OPS-101776"/>
    <x v="63"/>
    <s v="North West"/>
    <s v="Workplace Projects"/>
    <n v="0"/>
    <n v="28"/>
    <n v="28"/>
    <n v="28"/>
    <x v="5"/>
    <n v="0"/>
    <n v="0"/>
    <n v="1.6"/>
    <n v="0.93799999999999994"/>
    <n v="0.94599999999999995"/>
    <n v="4.5"/>
    <n v="0.752"/>
    <n v="1"/>
    <x v="2"/>
    <x v="3"/>
    <s v="North"/>
    <s v="Met"/>
    <s v="Met"/>
    <s v="Below Target"/>
    <s v="Met"/>
    <s v="Met"/>
  </r>
  <r>
    <s v="OPS-101777"/>
    <x v="63"/>
    <s v="Midlands"/>
    <s v="Workplace Services"/>
    <n v="0"/>
    <n v="37"/>
    <n v="37"/>
    <n v="37"/>
    <x v="5"/>
    <n v="0"/>
    <n v="0"/>
    <n v="1.6"/>
    <n v="0.98799999999999999"/>
    <n v="1"/>
    <n v="4.5999999999999996"/>
    <n v="0.747"/>
    <n v="1"/>
    <x v="3"/>
    <x v="0"/>
    <s v="Central"/>
    <s v="Met"/>
    <s v="Met"/>
    <s v="Met"/>
    <s v="Met"/>
    <s v="Met"/>
  </r>
  <r>
    <s v="OPS-101778"/>
    <x v="63"/>
    <s v="Midlands"/>
    <s v="Facilities Response"/>
    <n v="602"/>
    <n v="48"/>
    <n v="650"/>
    <n v="35"/>
    <x v="616"/>
    <n v="0"/>
    <n v="0"/>
    <n v="8"/>
    <n v="0.6"/>
    <n v="0.95699999999999996"/>
    <n v="2.5"/>
    <n v="0.75600000000000001"/>
    <n v="5.3999999999999999E-2"/>
    <x v="3"/>
    <x v="1"/>
    <s v="Central"/>
    <s v="Below Target"/>
    <s v="Below Target"/>
    <s v="Met"/>
    <s v="Below Target"/>
    <s v="Below Target"/>
  </r>
  <r>
    <s v="OPS-101779"/>
    <x v="63"/>
    <s v="Midlands"/>
    <s v="Estates Support"/>
    <n v="414"/>
    <n v="44"/>
    <n v="458"/>
    <n v="34"/>
    <x v="194"/>
    <n v="0"/>
    <n v="0"/>
    <n v="8"/>
    <n v="0.6"/>
    <n v="1"/>
    <n v="2.5"/>
    <n v="0.65400000000000003"/>
    <n v="7.3999999999999996E-2"/>
    <x v="3"/>
    <x v="2"/>
    <s v="Central"/>
    <s v="Below Target"/>
    <s v="Below Target"/>
    <s v="Met"/>
    <s v="Below Target"/>
    <s v="Below Target"/>
  </r>
  <r>
    <s v="OPS-101780"/>
    <x v="63"/>
    <s v="Midlands"/>
    <s v="Workplace Projects"/>
    <n v="0"/>
    <n v="39"/>
    <n v="39"/>
    <n v="38"/>
    <x v="3"/>
    <n v="0"/>
    <n v="0"/>
    <n v="1.1000000000000001"/>
    <n v="0.96"/>
    <n v="0.98"/>
    <n v="4.5999999999999996"/>
    <n v="0.70499999999999996"/>
    <n v="0.97399999999999998"/>
    <x v="3"/>
    <x v="3"/>
    <s v="Central"/>
    <s v="Met"/>
    <s v="Met"/>
    <s v="Met"/>
    <s v="Met"/>
    <s v="Met"/>
  </r>
  <r>
    <s v="OPS-101781"/>
    <x v="63"/>
    <s v="South West"/>
    <s v="Workplace Services"/>
    <n v="963"/>
    <n v="40"/>
    <n v="1003"/>
    <n v="20"/>
    <x v="510"/>
    <n v="0"/>
    <n v="0"/>
    <n v="8"/>
    <n v="0.6"/>
    <n v="0.99099999999999999"/>
    <n v="2.5"/>
    <n v="0.68100000000000005"/>
    <n v="0.02"/>
    <x v="4"/>
    <x v="0"/>
    <s v="South"/>
    <s v="Below Target"/>
    <s v="Below Target"/>
    <s v="Met"/>
    <s v="Below Target"/>
    <s v="Below Target"/>
  </r>
  <r>
    <s v="OPS-101782"/>
    <x v="63"/>
    <s v="South West"/>
    <s v="Facilities Response"/>
    <n v="0"/>
    <n v="63"/>
    <n v="63"/>
    <n v="54"/>
    <x v="48"/>
    <n v="0"/>
    <n v="0"/>
    <n v="2.1"/>
    <n v="0.92800000000000005"/>
    <n v="0.98799999999999999"/>
    <n v="4.5"/>
    <n v="0.67500000000000004"/>
    <n v="0.85699999999999998"/>
    <x v="4"/>
    <x v="1"/>
    <s v="South"/>
    <s v="Below Target"/>
    <s v="Met"/>
    <s v="Met"/>
    <s v="Met"/>
    <s v="Met"/>
  </r>
  <r>
    <s v="OPS-101783"/>
    <x v="63"/>
    <s v="South West"/>
    <s v="Estates Support"/>
    <n v="0"/>
    <n v="49"/>
    <n v="49"/>
    <n v="49"/>
    <x v="5"/>
    <n v="0"/>
    <n v="0"/>
    <n v="1.9"/>
    <n v="0.98099999999999998"/>
    <n v="1"/>
    <n v="4.3"/>
    <n v="0.83499999999999996"/>
    <n v="1"/>
    <x v="4"/>
    <x v="2"/>
    <s v="South"/>
    <s v="Met"/>
    <s v="Met"/>
    <s v="Met"/>
    <s v="Met"/>
    <s v="Met"/>
  </r>
  <r>
    <s v="OPS-101784"/>
    <x v="63"/>
    <s v="South West"/>
    <s v="Workplace Projects"/>
    <n v="0"/>
    <n v="22"/>
    <n v="22"/>
    <n v="22"/>
    <x v="5"/>
    <n v="0"/>
    <n v="0"/>
    <n v="1.9"/>
    <n v="0.93300000000000005"/>
    <n v="1"/>
    <n v="4.9000000000000004"/>
    <n v="0.66800000000000004"/>
    <n v="1"/>
    <x v="4"/>
    <x v="3"/>
    <s v="South"/>
    <s v="Met"/>
    <s v="Met"/>
    <s v="Met"/>
    <s v="Met"/>
    <s v="Met"/>
  </r>
  <r>
    <s v="OPS-101785"/>
    <x v="63"/>
    <s v="South East"/>
    <s v="Workplace Services"/>
    <n v="0"/>
    <n v="49"/>
    <n v="49"/>
    <n v="49"/>
    <x v="5"/>
    <n v="1"/>
    <n v="0"/>
    <n v="0.8"/>
    <n v="0.97299999999999998"/>
    <n v="0.96"/>
    <n v="4.0999999999999996"/>
    <n v="0.68500000000000005"/>
    <n v="1"/>
    <x v="5"/>
    <x v="0"/>
    <s v="South"/>
    <s v="Met"/>
    <s v="Met"/>
    <s v="Met"/>
    <s v="Met"/>
    <s v="Met"/>
  </r>
  <r>
    <s v="OPS-101786"/>
    <x v="63"/>
    <s v="South East"/>
    <s v="Facilities Response"/>
    <n v="1648"/>
    <n v="32"/>
    <n v="1680"/>
    <n v="19"/>
    <x v="617"/>
    <n v="0"/>
    <n v="0"/>
    <n v="8"/>
    <n v="0.6"/>
    <n v="0.97099999999999997"/>
    <n v="2.5"/>
    <n v="0.69599999999999995"/>
    <n v="1.0999999999999999E-2"/>
    <x v="5"/>
    <x v="1"/>
    <s v="South"/>
    <s v="Below Target"/>
    <s v="Below Target"/>
    <s v="Met"/>
    <s v="Below Target"/>
    <s v="Below Target"/>
  </r>
  <r>
    <s v="OPS-101787"/>
    <x v="63"/>
    <s v="South East"/>
    <s v="Estates Support"/>
    <n v="4"/>
    <n v="47"/>
    <n v="51"/>
    <n v="51"/>
    <x v="5"/>
    <n v="0"/>
    <n v="0"/>
    <n v="2.2000000000000002"/>
    <n v="0.97499999999999998"/>
    <n v="0.97799999999999998"/>
    <n v="4.7"/>
    <n v="0.749"/>
    <n v="1"/>
    <x v="5"/>
    <x v="2"/>
    <s v="South"/>
    <s v="Met"/>
    <s v="Met"/>
    <s v="Met"/>
    <s v="Met"/>
    <s v="Met"/>
  </r>
  <r>
    <s v="OPS-101788"/>
    <x v="63"/>
    <s v="South East"/>
    <s v="Workplace Projects"/>
    <n v="537"/>
    <n v="25"/>
    <n v="562"/>
    <n v="23"/>
    <x v="257"/>
    <n v="0"/>
    <n v="0"/>
    <n v="8"/>
    <n v="0.6"/>
    <n v="1"/>
    <n v="2.5"/>
    <n v="0.67"/>
    <n v="4.1000000000000002E-2"/>
    <x v="5"/>
    <x v="3"/>
    <s v="South"/>
    <s v="Below Target"/>
    <s v="Below Target"/>
    <s v="Met"/>
    <s v="Below Target"/>
    <s v="Below Target"/>
  </r>
  <r>
    <s v="OPS-101789"/>
    <x v="63"/>
    <s v="Wales"/>
    <s v="Workplace Services"/>
    <n v="892"/>
    <n v="37"/>
    <n v="929"/>
    <n v="33"/>
    <x v="618"/>
    <n v="0"/>
    <n v="0"/>
    <n v="8"/>
    <n v="0.6"/>
    <n v="0.99099999999999999"/>
    <n v="2.5"/>
    <n v="0.754"/>
    <n v="3.5999999999999997E-2"/>
    <x v="6"/>
    <x v="0"/>
    <s v="Wales"/>
    <s v="Below Target"/>
    <s v="Below Target"/>
    <s v="Met"/>
    <s v="Below Target"/>
    <s v="Below Target"/>
  </r>
  <r>
    <s v="OPS-101790"/>
    <x v="63"/>
    <s v="Wales"/>
    <s v="Facilities Response"/>
    <n v="990"/>
    <n v="37"/>
    <n v="1027"/>
    <n v="26"/>
    <x v="619"/>
    <n v="0"/>
    <n v="0"/>
    <n v="8"/>
    <n v="0.6"/>
    <n v="1"/>
    <n v="2.5"/>
    <n v="0.71599999999999997"/>
    <n v="2.5000000000000001E-2"/>
    <x v="6"/>
    <x v="1"/>
    <s v="Wales"/>
    <s v="Below Target"/>
    <s v="Below Target"/>
    <s v="Met"/>
    <s v="Below Target"/>
    <s v="Below Target"/>
  </r>
  <r>
    <s v="OPS-101791"/>
    <x v="63"/>
    <s v="Wales"/>
    <s v="Estates Support"/>
    <n v="698"/>
    <n v="51"/>
    <n v="749"/>
    <n v="30"/>
    <x v="321"/>
    <n v="0"/>
    <n v="0"/>
    <n v="8"/>
    <n v="0.6"/>
    <n v="0.99199999999999999"/>
    <n v="2.5"/>
    <n v="0.79"/>
    <n v="0.04"/>
    <x v="6"/>
    <x v="2"/>
    <s v="Wales"/>
    <s v="Below Target"/>
    <s v="Below Target"/>
    <s v="Met"/>
    <s v="Below Target"/>
    <s v="Below Target"/>
  </r>
  <r>
    <s v="OPS-101792"/>
    <x v="63"/>
    <s v="Wales"/>
    <s v="Workplace Projects"/>
    <n v="0"/>
    <n v="41"/>
    <n v="41"/>
    <n v="41"/>
    <x v="5"/>
    <n v="1"/>
    <n v="1"/>
    <n v="1.9"/>
    <n v="0.89900000000000002"/>
    <n v="0.97499999999999998"/>
    <n v="4.0999999999999996"/>
    <n v="0.72699999999999998"/>
    <n v="1"/>
    <x v="6"/>
    <x v="3"/>
    <s v="Wales"/>
    <s v="Met"/>
    <s v="Below Target"/>
    <s v="Met"/>
    <s v="Met"/>
    <s v="Met"/>
  </r>
  <r>
    <s v="OPS-101793"/>
    <x v="64"/>
    <s v="Scotland"/>
    <s v="Workplace Services"/>
    <n v="257"/>
    <n v="50"/>
    <n v="307"/>
    <n v="40"/>
    <x v="244"/>
    <n v="0"/>
    <n v="0"/>
    <n v="8"/>
    <n v="0.6"/>
    <n v="0.999"/>
    <n v="2.5"/>
    <n v="0.67400000000000004"/>
    <n v="0.13"/>
    <x v="0"/>
    <x v="0"/>
    <s v="North"/>
    <s v="Below Target"/>
    <s v="Below Target"/>
    <s v="Met"/>
    <s v="Below Target"/>
    <s v="Below Target"/>
  </r>
  <r>
    <s v="OPS-101794"/>
    <x v="64"/>
    <s v="Scotland"/>
    <s v="Facilities Response"/>
    <n v="13"/>
    <n v="50"/>
    <n v="63"/>
    <n v="54"/>
    <x v="48"/>
    <n v="0"/>
    <n v="0"/>
    <n v="1.9"/>
    <n v="0.89300000000000002"/>
    <n v="0.998"/>
    <n v="4.0999999999999996"/>
    <n v="0.68100000000000005"/>
    <n v="0.85699999999999998"/>
    <x v="0"/>
    <x v="1"/>
    <s v="North"/>
    <s v="Below Target"/>
    <s v="Below Target"/>
    <s v="Met"/>
    <s v="Met"/>
    <s v="Met"/>
  </r>
  <r>
    <s v="OPS-101795"/>
    <x v="64"/>
    <s v="Scotland"/>
    <s v="Estates Support"/>
    <n v="501"/>
    <n v="41"/>
    <n v="542"/>
    <n v="38"/>
    <x v="268"/>
    <n v="0"/>
    <n v="0"/>
    <n v="8"/>
    <n v="0.6"/>
    <n v="1"/>
    <n v="2.5"/>
    <n v="0.73799999999999999"/>
    <n v="7.0000000000000007E-2"/>
    <x v="0"/>
    <x v="2"/>
    <s v="North"/>
    <s v="Below Target"/>
    <s v="Below Target"/>
    <s v="Met"/>
    <s v="Below Target"/>
    <s v="Below Target"/>
  </r>
  <r>
    <s v="OPS-101796"/>
    <x v="64"/>
    <s v="Scotland"/>
    <s v="Workplace Projects"/>
    <n v="0"/>
    <n v="23"/>
    <n v="23"/>
    <n v="23"/>
    <x v="5"/>
    <n v="0"/>
    <n v="0"/>
    <n v="1.8"/>
    <n v="0.97"/>
    <n v="0.96299999999999997"/>
    <n v="4.4000000000000004"/>
    <n v="0.65900000000000003"/>
    <n v="1"/>
    <x v="0"/>
    <x v="3"/>
    <s v="North"/>
    <s v="Met"/>
    <s v="Met"/>
    <s v="Met"/>
    <s v="Met"/>
    <s v="Met"/>
  </r>
  <r>
    <s v="OPS-101797"/>
    <x v="64"/>
    <s v="North East"/>
    <s v="Workplace Services"/>
    <n v="20"/>
    <n v="32"/>
    <n v="52"/>
    <n v="52"/>
    <x v="5"/>
    <n v="1"/>
    <n v="0"/>
    <n v="1.8"/>
    <n v="0.96599999999999997"/>
    <n v="0.94499999999999995"/>
    <n v="4.5999999999999996"/>
    <n v="0.79600000000000004"/>
    <n v="1"/>
    <x v="1"/>
    <x v="0"/>
    <s v="North"/>
    <s v="Met"/>
    <s v="Met"/>
    <s v="Below Target"/>
    <s v="Met"/>
    <s v="Met"/>
  </r>
  <r>
    <s v="OPS-101798"/>
    <x v="64"/>
    <s v="North East"/>
    <s v="Facilities Response"/>
    <n v="0"/>
    <n v="37"/>
    <n v="37"/>
    <n v="37"/>
    <x v="5"/>
    <n v="1"/>
    <n v="0"/>
    <n v="1.6"/>
    <n v="0.95599999999999996"/>
    <n v="0.96399999999999997"/>
    <n v="4.8"/>
    <n v="0.68100000000000005"/>
    <n v="1"/>
    <x v="1"/>
    <x v="1"/>
    <s v="North"/>
    <s v="Met"/>
    <s v="Met"/>
    <s v="Met"/>
    <s v="Met"/>
    <s v="Met"/>
  </r>
  <r>
    <s v="OPS-101799"/>
    <x v="64"/>
    <s v="North East"/>
    <s v="Estates Support"/>
    <n v="1153"/>
    <n v="51"/>
    <n v="1204"/>
    <n v="26"/>
    <x v="620"/>
    <n v="0"/>
    <n v="0"/>
    <n v="8"/>
    <n v="0.6"/>
    <n v="0.99399999999999999"/>
    <n v="2.5"/>
    <n v="0.67200000000000004"/>
    <n v="2.1999999999999999E-2"/>
    <x v="1"/>
    <x v="2"/>
    <s v="North"/>
    <s v="Below Target"/>
    <s v="Below Target"/>
    <s v="Met"/>
    <s v="Below Target"/>
    <s v="Below Target"/>
  </r>
  <r>
    <s v="OPS-101800"/>
    <x v="64"/>
    <s v="North East"/>
    <s v="Workplace Projects"/>
    <n v="22"/>
    <n v="28"/>
    <n v="50"/>
    <n v="31"/>
    <x v="11"/>
    <n v="0"/>
    <n v="0"/>
    <n v="3.5"/>
    <n v="0.878"/>
    <n v="0.995"/>
    <n v="4"/>
    <n v="0.73199999999999998"/>
    <n v="0.62"/>
    <x v="1"/>
    <x v="3"/>
    <s v="North"/>
    <s v="Below Target"/>
    <s v="Below Target"/>
    <s v="Met"/>
    <s v="Below Target"/>
    <s v="Below Target"/>
  </r>
  <r>
    <s v="OPS-101801"/>
    <x v="64"/>
    <s v="North West"/>
    <s v="Workplace Services"/>
    <n v="451"/>
    <n v="49"/>
    <n v="500"/>
    <n v="27"/>
    <x v="621"/>
    <n v="1"/>
    <n v="1"/>
    <n v="8"/>
    <n v="0.6"/>
    <n v="0.92600000000000005"/>
    <n v="2.5"/>
    <n v="0.81899999999999995"/>
    <n v="5.3999999999999999E-2"/>
    <x v="2"/>
    <x v="0"/>
    <s v="North"/>
    <s v="Below Target"/>
    <s v="Below Target"/>
    <s v="Below Target"/>
    <s v="Below Target"/>
    <s v="Below Target"/>
  </r>
  <r>
    <s v="OPS-101802"/>
    <x v="64"/>
    <s v="North West"/>
    <s v="Facilities Response"/>
    <n v="1258"/>
    <n v="31"/>
    <n v="1289"/>
    <n v="24"/>
    <x v="622"/>
    <n v="0"/>
    <n v="0"/>
    <n v="8"/>
    <n v="0.6"/>
    <n v="0.96599999999999997"/>
    <n v="2.5"/>
    <n v="0.73699999999999999"/>
    <n v="1.9E-2"/>
    <x v="2"/>
    <x v="1"/>
    <s v="North"/>
    <s v="Below Target"/>
    <s v="Below Target"/>
    <s v="Met"/>
    <s v="Below Target"/>
    <s v="Below Target"/>
  </r>
  <r>
    <s v="OPS-101803"/>
    <x v="64"/>
    <s v="North West"/>
    <s v="Estates Support"/>
    <n v="1396"/>
    <n v="35"/>
    <n v="1431"/>
    <n v="22"/>
    <x v="623"/>
    <n v="0"/>
    <n v="0"/>
    <n v="8"/>
    <n v="0.6"/>
    <n v="1"/>
    <n v="2.5"/>
    <n v="0.64500000000000002"/>
    <n v="1.4999999999999999E-2"/>
    <x v="2"/>
    <x v="2"/>
    <s v="North"/>
    <s v="Below Target"/>
    <s v="Below Target"/>
    <s v="Met"/>
    <s v="Below Target"/>
    <s v="Below Target"/>
  </r>
  <r>
    <s v="OPS-101804"/>
    <x v="64"/>
    <s v="North West"/>
    <s v="Workplace Projects"/>
    <n v="0"/>
    <n v="28"/>
    <n v="28"/>
    <n v="28"/>
    <x v="5"/>
    <n v="0"/>
    <n v="0"/>
    <n v="1.5"/>
    <n v="0.96599999999999997"/>
    <n v="1"/>
    <n v="4.5"/>
    <n v="0.752"/>
    <n v="1"/>
    <x v="2"/>
    <x v="3"/>
    <s v="North"/>
    <s v="Met"/>
    <s v="Met"/>
    <s v="Met"/>
    <s v="Met"/>
    <s v="Met"/>
  </r>
  <r>
    <s v="OPS-101805"/>
    <x v="64"/>
    <s v="Midlands"/>
    <s v="Workplace Services"/>
    <n v="0"/>
    <n v="38"/>
    <n v="38"/>
    <n v="38"/>
    <x v="5"/>
    <n v="0"/>
    <n v="0"/>
    <n v="1.4"/>
    <n v="0.90900000000000003"/>
    <n v="1"/>
    <n v="4.5999999999999996"/>
    <n v="0.747"/>
    <n v="1"/>
    <x v="3"/>
    <x v="0"/>
    <s v="Central"/>
    <s v="Met"/>
    <s v="Below Target"/>
    <s v="Met"/>
    <s v="Met"/>
    <s v="Met"/>
  </r>
  <r>
    <s v="OPS-101806"/>
    <x v="64"/>
    <s v="Midlands"/>
    <s v="Facilities Response"/>
    <n v="615"/>
    <n v="48"/>
    <n v="663"/>
    <n v="33"/>
    <x v="568"/>
    <n v="0"/>
    <n v="0"/>
    <n v="8"/>
    <n v="0.6"/>
    <n v="0.97699999999999998"/>
    <n v="2.5"/>
    <n v="0.75600000000000001"/>
    <n v="0.05"/>
    <x v="3"/>
    <x v="1"/>
    <s v="Central"/>
    <s v="Below Target"/>
    <s v="Below Target"/>
    <s v="Met"/>
    <s v="Below Target"/>
    <s v="Below Target"/>
  </r>
  <r>
    <s v="OPS-101807"/>
    <x v="64"/>
    <s v="Midlands"/>
    <s v="Estates Support"/>
    <n v="424"/>
    <n v="44"/>
    <n v="468"/>
    <n v="30"/>
    <x v="624"/>
    <n v="0"/>
    <n v="0"/>
    <n v="8"/>
    <n v="0.6"/>
    <n v="1"/>
    <n v="2.5"/>
    <n v="0.65400000000000003"/>
    <n v="6.4000000000000001E-2"/>
    <x v="3"/>
    <x v="2"/>
    <s v="Central"/>
    <s v="Below Target"/>
    <s v="Below Target"/>
    <s v="Met"/>
    <s v="Below Target"/>
    <s v="Below Target"/>
  </r>
  <r>
    <s v="OPS-101808"/>
    <x v="64"/>
    <s v="Midlands"/>
    <s v="Workplace Projects"/>
    <n v="1"/>
    <n v="28"/>
    <n v="29"/>
    <n v="29"/>
    <x v="5"/>
    <n v="0"/>
    <n v="0"/>
    <n v="1"/>
    <n v="0.95399999999999996"/>
    <n v="0.99099999999999999"/>
    <n v="4.5999999999999996"/>
    <n v="0.70499999999999996"/>
    <n v="1"/>
    <x v="3"/>
    <x v="3"/>
    <s v="Central"/>
    <s v="Met"/>
    <s v="Met"/>
    <s v="Met"/>
    <s v="Met"/>
    <s v="Met"/>
  </r>
  <r>
    <s v="OPS-101809"/>
    <x v="64"/>
    <s v="South West"/>
    <s v="Workplace Services"/>
    <n v="983"/>
    <n v="43"/>
    <n v="1026"/>
    <n v="26"/>
    <x v="625"/>
    <n v="0"/>
    <n v="0"/>
    <n v="8"/>
    <n v="0.6"/>
    <n v="0.995"/>
    <n v="2.5"/>
    <n v="0.68100000000000005"/>
    <n v="2.5000000000000001E-2"/>
    <x v="4"/>
    <x v="0"/>
    <s v="South"/>
    <s v="Below Target"/>
    <s v="Below Target"/>
    <s v="Met"/>
    <s v="Below Target"/>
    <s v="Below Target"/>
  </r>
  <r>
    <s v="OPS-101810"/>
    <x v="64"/>
    <s v="South West"/>
    <s v="Facilities Response"/>
    <n v="9"/>
    <n v="44"/>
    <n v="53"/>
    <n v="53"/>
    <x v="5"/>
    <n v="0"/>
    <n v="0"/>
    <n v="1.7"/>
    <n v="0.99099999999999999"/>
    <n v="0.98"/>
    <n v="4.0999999999999996"/>
    <n v="0.67500000000000004"/>
    <n v="1"/>
    <x v="4"/>
    <x v="1"/>
    <s v="South"/>
    <s v="Met"/>
    <s v="Met"/>
    <s v="Met"/>
    <s v="Met"/>
    <s v="Met"/>
  </r>
  <r>
    <s v="OPS-101811"/>
    <x v="64"/>
    <s v="South West"/>
    <s v="Estates Support"/>
    <n v="0"/>
    <n v="70"/>
    <n v="70"/>
    <n v="54"/>
    <x v="32"/>
    <n v="0"/>
    <n v="0"/>
    <n v="2.5"/>
    <n v="0.82299999999999995"/>
    <n v="0.95899999999999996"/>
    <n v="4.0999999999999996"/>
    <n v="0.83499999999999996"/>
    <n v="0.77100000000000002"/>
    <x v="4"/>
    <x v="2"/>
    <s v="South"/>
    <s v="Below Target"/>
    <s v="Below Target"/>
    <s v="Met"/>
    <s v="Met"/>
    <s v="Below Target"/>
  </r>
  <r>
    <s v="OPS-101812"/>
    <x v="64"/>
    <s v="South West"/>
    <s v="Workplace Projects"/>
    <n v="0"/>
    <n v="22"/>
    <n v="22"/>
    <n v="22"/>
    <x v="5"/>
    <n v="0"/>
    <n v="0"/>
    <n v="1.3"/>
    <n v="0.99099999999999999"/>
    <n v="1"/>
    <n v="4.5999999999999996"/>
    <n v="0.66800000000000004"/>
    <n v="1"/>
    <x v="4"/>
    <x v="3"/>
    <s v="South"/>
    <s v="Met"/>
    <s v="Met"/>
    <s v="Met"/>
    <s v="Met"/>
    <s v="Met"/>
  </r>
  <r>
    <s v="OPS-101813"/>
    <x v="64"/>
    <s v="South East"/>
    <s v="Workplace Services"/>
    <n v="0"/>
    <n v="32"/>
    <n v="32"/>
    <n v="32"/>
    <x v="5"/>
    <n v="0"/>
    <n v="0"/>
    <n v="1.3"/>
    <n v="0.96299999999999997"/>
    <n v="0.98"/>
    <n v="4.7"/>
    <n v="0.68500000000000005"/>
    <n v="1"/>
    <x v="5"/>
    <x v="0"/>
    <s v="South"/>
    <s v="Met"/>
    <s v="Met"/>
    <s v="Met"/>
    <s v="Met"/>
    <s v="Met"/>
  </r>
  <r>
    <s v="OPS-101814"/>
    <x v="64"/>
    <s v="South East"/>
    <s v="Facilities Response"/>
    <n v="1661"/>
    <n v="36"/>
    <n v="1697"/>
    <n v="21"/>
    <x v="626"/>
    <n v="0"/>
    <n v="0"/>
    <n v="8"/>
    <n v="0.6"/>
    <n v="0.96299999999999997"/>
    <n v="2.5"/>
    <n v="0.69599999999999995"/>
    <n v="1.2E-2"/>
    <x v="5"/>
    <x v="1"/>
    <s v="South"/>
    <s v="Below Target"/>
    <s v="Below Target"/>
    <s v="Met"/>
    <s v="Below Target"/>
    <s v="Below Target"/>
  </r>
  <r>
    <s v="OPS-101815"/>
    <x v="64"/>
    <s v="South East"/>
    <s v="Estates Support"/>
    <n v="0"/>
    <n v="30"/>
    <n v="30"/>
    <n v="30"/>
    <x v="5"/>
    <n v="0"/>
    <n v="0"/>
    <n v="1.6"/>
    <n v="0.92300000000000004"/>
    <n v="0.96"/>
    <n v="4.4000000000000004"/>
    <n v="0.749"/>
    <n v="1"/>
    <x v="5"/>
    <x v="2"/>
    <s v="South"/>
    <s v="Met"/>
    <s v="Met"/>
    <s v="Met"/>
    <s v="Met"/>
    <s v="Met"/>
  </r>
  <r>
    <s v="OPS-101816"/>
    <x v="64"/>
    <s v="South East"/>
    <s v="Workplace Projects"/>
    <n v="539"/>
    <n v="39"/>
    <n v="578"/>
    <n v="27"/>
    <x v="627"/>
    <n v="0"/>
    <n v="0"/>
    <n v="8"/>
    <n v="0.6"/>
    <n v="0.96199999999999997"/>
    <n v="2.5"/>
    <n v="0.67"/>
    <n v="4.7E-2"/>
    <x v="5"/>
    <x v="3"/>
    <s v="South"/>
    <s v="Below Target"/>
    <s v="Below Target"/>
    <s v="Met"/>
    <s v="Below Target"/>
    <s v="Below Target"/>
  </r>
  <r>
    <s v="OPS-101817"/>
    <x v="64"/>
    <s v="Wales"/>
    <s v="Workplace Services"/>
    <n v="896"/>
    <n v="66"/>
    <n v="962"/>
    <n v="26"/>
    <x v="628"/>
    <n v="0"/>
    <n v="0"/>
    <n v="8"/>
    <n v="0.6"/>
    <n v="0.97799999999999998"/>
    <n v="2.5"/>
    <n v="0.754"/>
    <n v="2.7E-2"/>
    <x v="6"/>
    <x v="0"/>
    <s v="Wales"/>
    <s v="Below Target"/>
    <s v="Below Target"/>
    <s v="Met"/>
    <s v="Below Target"/>
    <s v="Below Target"/>
  </r>
  <r>
    <s v="OPS-101818"/>
    <x v="64"/>
    <s v="Wales"/>
    <s v="Facilities Response"/>
    <n v="1001"/>
    <n v="47"/>
    <n v="1048"/>
    <n v="30"/>
    <x v="629"/>
    <n v="0"/>
    <n v="0"/>
    <n v="8"/>
    <n v="0.6"/>
    <n v="1"/>
    <n v="2.5"/>
    <n v="0.71599999999999997"/>
    <n v="2.9000000000000001E-2"/>
    <x v="6"/>
    <x v="1"/>
    <s v="Wales"/>
    <s v="Below Target"/>
    <s v="Below Target"/>
    <s v="Met"/>
    <s v="Below Target"/>
    <s v="Below Target"/>
  </r>
  <r>
    <s v="OPS-101819"/>
    <x v="64"/>
    <s v="Wales"/>
    <s v="Estates Support"/>
    <n v="719"/>
    <n v="45"/>
    <n v="764"/>
    <n v="31"/>
    <x v="630"/>
    <n v="0"/>
    <n v="0"/>
    <n v="8"/>
    <n v="0.6"/>
    <n v="0.98499999999999999"/>
    <n v="2.5"/>
    <n v="0.79"/>
    <n v="4.1000000000000002E-2"/>
    <x v="6"/>
    <x v="2"/>
    <s v="Wales"/>
    <s v="Below Target"/>
    <s v="Below Target"/>
    <s v="Met"/>
    <s v="Below Target"/>
    <s v="Below Target"/>
  </r>
  <r>
    <s v="OPS-101820"/>
    <x v="64"/>
    <s v="Wales"/>
    <s v="Workplace Projects"/>
    <n v="0"/>
    <n v="32"/>
    <n v="32"/>
    <n v="32"/>
    <x v="5"/>
    <n v="0"/>
    <n v="0"/>
    <n v="1.2"/>
    <n v="0.98199999999999998"/>
    <n v="0.99099999999999999"/>
    <n v="4.5999999999999996"/>
    <n v="0.72699999999999998"/>
    <n v="1"/>
    <x v="6"/>
    <x v="3"/>
    <s v="Wales"/>
    <s v="Met"/>
    <s v="Met"/>
    <s v="Met"/>
    <s v="Met"/>
    <s v="Met"/>
  </r>
  <r>
    <s v="OPS-101821"/>
    <x v="65"/>
    <s v="Scotland"/>
    <s v="Workplace Services"/>
    <n v="267"/>
    <n v="42"/>
    <n v="309"/>
    <n v="44"/>
    <x v="214"/>
    <n v="0"/>
    <n v="0"/>
    <n v="8"/>
    <n v="0.6"/>
    <n v="0.95899999999999996"/>
    <n v="2.5"/>
    <n v="0.67400000000000004"/>
    <n v="0.14199999999999999"/>
    <x v="0"/>
    <x v="0"/>
    <s v="North"/>
    <s v="Below Target"/>
    <s v="Below Target"/>
    <s v="Met"/>
    <s v="Below Target"/>
    <s v="Below Target"/>
  </r>
  <r>
    <s v="OPS-101822"/>
    <x v="65"/>
    <s v="Scotland"/>
    <s v="Facilities Response"/>
    <n v="9"/>
    <n v="28"/>
    <n v="37"/>
    <n v="37"/>
    <x v="5"/>
    <n v="0"/>
    <n v="0"/>
    <n v="1.9"/>
    <n v="0.96299999999999997"/>
    <n v="1"/>
    <n v="4.5999999999999996"/>
    <n v="0.68100000000000005"/>
    <n v="1"/>
    <x v="0"/>
    <x v="1"/>
    <s v="North"/>
    <s v="Met"/>
    <s v="Met"/>
    <s v="Met"/>
    <s v="Met"/>
    <s v="Met"/>
  </r>
  <r>
    <s v="OPS-101823"/>
    <x v="65"/>
    <s v="Scotland"/>
    <s v="Estates Support"/>
    <n v="504"/>
    <n v="44"/>
    <n v="548"/>
    <n v="40"/>
    <x v="342"/>
    <n v="0"/>
    <n v="0"/>
    <n v="8"/>
    <n v="0.6"/>
    <n v="1"/>
    <n v="2.5"/>
    <n v="0.73799999999999999"/>
    <n v="7.2999999999999995E-2"/>
    <x v="0"/>
    <x v="2"/>
    <s v="North"/>
    <s v="Below Target"/>
    <s v="Below Target"/>
    <s v="Met"/>
    <s v="Below Target"/>
    <s v="Below Target"/>
  </r>
  <r>
    <s v="OPS-101824"/>
    <x v="65"/>
    <s v="Scotland"/>
    <s v="Workplace Projects"/>
    <n v="0"/>
    <n v="20"/>
    <n v="20"/>
    <n v="20"/>
    <x v="5"/>
    <n v="0"/>
    <n v="0"/>
    <n v="2.2999999999999998"/>
    <n v="1"/>
    <n v="1"/>
    <n v="4.5"/>
    <n v="0.65900000000000003"/>
    <n v="1"/>
    <x v="0"/>
    <x v="3"/>
    <s v="North"/>
    <s v="Met"/>
    <s v="Met"/>
    <s v="Met"/>
    <s v="Met"/>
    <s v="Met"/>
  </r>
  <r>
    <s v="OPS-101825"/>
    <x v="65"/>
    <s v="North East"/>
    <s v="Workplace Services"/>
    <n v="0"/>
    <n v="36"/>
    <n v="36"/>
    <n v="36"/>
    <x v="5"/>
    <n v="0"/>
    <n v="0"/>
    <n v="1.8"/>
    <n v="0.99099999999999999"/>
    <n v="0.95"/>
    <n v="4.5999999999999996"/>
    <n v="0.79600000000000004"/>
    <n v="1"/>
    <x v="1"/>
    <x v="0"/>
    <s v="North"/>
    <s v="Met"/>
    <s v="Met"/>
    <s v="Met"/>
    <s v="Met"/>
    <s v="Met"/>
  </r>
  <r>
    <s v="OPS-101826"/>
    <x v="65"/>
    <s v="North East"/>
    <s v="Facilities Response"/>
    <n v="0"/>
    <n v="42"/>
    <n v="42"/>
    <n v="42"/>
    <x v="5"/>
    <n v="0"/>
    <n v="0"/>
    <n v="2.2999999999999998"/>
    <n v="1"/>
    <n v="0.997"/>
    <n v="4.5"/>
    <n v="0.68100000000000005"/>
    <n v="1"/>
    <x v="1"/>
    <x v="1"/>
    <s v="North"/>
    <s v="Met"/>
    <s v="Met"/>
    <s v="Met"/>
    <s v="Met"/>
    <s v="Met"/>
  </r>
  <r>
    <s v="OPS-101827"/>
    <x v="65"/>
    <s v="North East"/>
    <s v="Estates Support"/>
    <n v="1178"/>
    <n v="33"/>
    <n v="1211"/>
    <n v="23"/>
    <x v="631"/>
    <n v="0"/>
    <n v="0"/>
    <n v="8"/>
    <n v="0.6"/>
    <n v="0.98499999999999999"/>
    <n v="2.5"/>
    <n v="0.67200000000000004"/>
    <n v="1.9E-2"/>
    <x v="1"/>
    <x v="2"/>
    <s v="North"/>
    <s v="Below Target"/>
    <s v="Below Target"/>
    <s v="Met"/>
    <s v="Below Target"/>
    <s v="Below Target"/>
  </r>
  <r>
    <s v="OPS-101828"/>
    <x v="65"/>
    <s v="North East"/>
    <s v="Workplace Projects"/>
    <n v="19"/>
    <n v="23"/>
    <n v="42"/>
    <n v="24"/>
    <x v="13"/>
    <n v="0"/>
    <n v="0"/>
    <n v="2.4"/>
    <n v="0.85599999999999998"/>
    <n v="0.99"/>
    <n v="3.8"/>
    <n v="0.73199999999999998"/>
    <n v="0.57099999999999995"/>
    <x v="1"/>
    <x v="3"/>
    <s v="North"/>
    <s v="Below Target"/>
    <s v="Below Target"/>
    <s v="Met"/>
    <s v="Met"/>
    <s v="Below Target"/>
  </r>
  <r>
    <s v="OPS-101829"/>
    <x v="65"/>
    <s v="North West"/>
    <s v="Workplace Services"/>
    <n v="473"/>
    <n v="43"/>
    <n v="516"/>
    <n v="39"/>
    <x v="632"/>
    <n v="0"/>
    <n v="0"/>
    <n v="8"/>
    <n v="0.6"/>
    <n v="0.98899999999999999"/>
    <n v="2.5"/>
    <n v="0.81899999999999995"/>
    <n v="7.5999999999999998E-2"/>
    <x v="2"/>
    <x v="0"/>
    <s v="North"/>
    <s v="Below Target"/>
    <s v="Below Target"/>
    <s v="Met"/>
    <s v="Below Target"/>
    <s v="Below Target"/>
  </r>
  <r>
    <s v="OPS-101830"/>
    <x v="65"/>
    <s v="North West"/>
    <s v="Facilities Response"/>
    <n v="1265"/>
    <n v="54"/>
    <n v="1319"/>
    <n v="23"/>
    <x v="633"/>
    <n v="1"/>
    <n v="0"/>
    <n v="8"/>
    <n v="0.6"/>
    <n v="1"/>
    <n v="2.5"/>
    <n v="0.73699999999999999"/>
    <n v="1.7000000000000001E-2"/>
    <x v="2"/>
    <x v="1"/>
    <s v="North"/>
    <s v="Below Target"/>
    <s v="Below Target"/>
    <s v="Met"/>
    <s v="Below Target"/>
    <s v="Below Target"/>
  </r>
  <r>
    <s v="OPS-101831"/>
    <x v="65"/>
    <s v="North West"/>
    <s v="Estates Support"/>
    <n v="1409"/>
    <n v="34"/>
    <n v="1443"/>
    <n v="24"/>
    <x v="634"/>
    <n v="0"/>
    <n v="0"/>
    <n v="8"/>
    <n v="0.6"/>
    <n v="0.997"/>
    <n v="2.5"/>
    <n v="0.64500000000000002"/>
    <n v="1.7000000000000001E-2"/>
    <x v="2"/>
    <x v="2"/>
    <s v="North"/>
    <s v="Below Target"/>
    <s v="Below Target"/>
    <s v="Met"/>
    <s v="Below Target"/>
    <s v="Below Target"/>
  </r>
  <r>
    <s v="OPS-101832"/>
    <x v="65"/>
    <s v="North West"/>
    <s v="Workplace Projects"/>
    <n v="0"/>
    <n v="37"/>
    <n v="37"/>
    <n v="37"/>
    <x v="5"/>
    <n v="0"/>
    <n v="0"/>
    <n v="1.2"/>
    <n v="0.97499999999999998"/>
    <n v="1"/>
    <n v="4.3"/>
    <n v="0.752"/>
    <n v="1"/>
    <x v="2"/>
    <x v="3"/>
    <s v="North"/>
    <s v="Met"/>
    <s v="Met"/>
    <s v="Met"/>
    <s v="Met"/>
    <s v="Met"/>
  </r>
  <r>
    <s v="OPS-101833"/>
    <x v="65"/>
    <s v="Midlands"/>
    <s v="Workplace Services"/>
    <n v="0"/>
    <n v="44"/>
    <n v="44"/>
    <n v="44"/>
    <x v="5"/>
    <n v="0"/>
    <n v="0"/>
    <n v="2.4"/>
    <n v="0.995"/>
    <n v="0.96699999999999997"/>
    <n v="4.3"/>
    <n v="0.747"/>
    <n v="1"/>
    <x v="3"/>
    <x v="0"/>
    <s v="Central"/>
    <s v="Met"/>
    <s v="Met"/>
    <s v="Met"/>
    <s v="Met"/>
    <s v="Met"/>
  </r>
  <r>
    <s v="OPS-101834"/>
    <x v="65"/>
    <s v="Midlands"/>
    <s v="Facilities Response"/>
    <n v="630"/>
    <n v="35"/>
    <n v="665"/>
    <n v="31"/>
    <x v="307"/>
    <n v="0"/>
    <n v="0"/>
    <n v="8"/>
    <n v="0.6"/>
    <n v="0.96"/>
    <n v="2.5"/>
    <n v="0.75600000000000001"/>
    <n v="4.7E-2"/>
    <x v="3"/>
    <x v="1"/>
    <s v="Central"/>
    <s v="Below Target"/>
    <s v="Below Target"/>
    <s v="Met"/>
    <s v="Below Target"/>
    <s v="Below Target"/>
  </r>
  <r>
    <s v="OPS-101835"/>
    <x v="65"/>
    <s v="Midlands"/>
    <s v="Estates Support"/>
    <n v="438"/>
    <n v="31"/>
    <n v="469"/>
    <n v="35"/>
    <x v="511"/>
    <n v="0"/>
    <n v="0"/>
    <n v="8"/>
    <n v="0.6"/>
    <n v="0.99199999999999999"/>
    <n v="2.5"/>
    <n v="0.65400000000000003"/>
    <n v="7.4999999999999997E-2"/>
    <x v="3"/>
    <x v="2"/>
    <s v="Central"/>
    <s v="Below Target"/>
    <s v="Below Target"/>
    <s v="Met"/>
    <s v="Below Target"/>
    <s v="Below Target"/>
  </r>
  <r>
    <s v="OPS-101836"/>
    <x v="65"/>
    <s v="Midlands"/>
    <s v="Workplace Projects"/>
    <n v="0"/>
    <n v="20"/>
    <n v="20"/>
    <n v="20"/>
    <x v="5"/>
    <n v="0"/>
    <n v="0"/>
    <n v="1.4"/>
    <n v="0.94"/>
    <n v="0.98299999999999998"/>
    <n v="4.5999999999999996"/>
    <n v="0.70499999999999996"/>
    <n v="1"/>
    <x v="3"/>
    <x v="3"/>
    <s v="Central"/>
    <s v="Met"/>
    <s v="Met"/>
    <s v="Met"/>
    <s v="Met"/>
    <s v="Met"/>
  </r>
  <r>
    <s v="OPS-101837"/>
    <x v="65"/>
    <s v="South West"/>
    <s v="Workplace Services"/>
    <n v="1000"/>
    <n v="48"/>
    <n v="1048"/>
    <n v="25"/>
    <x v="635"/>
    <n v="0"/>
    <n v="0"/>
    <n v="8"/>
    <n v="0.6"/>
    <n v="0.997"/>
    <n v="2.5"/>
    <n v="0.68100000000000005"/>
    <n v="2.4E-2"/>
    <x v="4"/>
    <x v="0"/>
    <s v="South"/>
    <s v="Below Target"/>
    <s v="Below Target"/>
    <s v="Met"/>
    <s v="Below Target"/>
    <s v="Below Target"/>
  </r>
  <r>
    <s v="OPS-101838"/>
    <x v="65"/>
    <s v="South West"/>
    <s v="Facilities Response"/>
    <n v="0"/>
    <n v="30"/>
    <n v="30"/>
    <n v="30"/>
    <x v="5"/>
    <n v="0"/>
    <n v="0"/>
    <n v="1.6"/>
    <n v="0.95399999999999996"/>
    <n v="0.96799999999999997"/>
    <n v="4.5999999999999996"/>
    <n v="0.67500000000000004"/>
    <n v="1"/>
    <x v="4"/>
    <x v="1"/>
    <s v="South"/>
    <s v="Met"/>
    <s v="Met"/>
    <s v="Met"/>
    <s v="Met"/>
    <s v="Met"/>
  </r>
  <r>
    <s v="OPS-101839"/>
    <x v="65"/>
    <s v="South West"/>
    <s v="Estates Support"/>
    <n v="16"/>
    <n v="41"/>
    <n v="57"/>
    <n v="50"/>
    <x v="42"/>
    <n v="0"/>
    <n v="0"/>
    <n v="2.1"/>
    <n v="0.91700000000000004"/>
    <n v="0.997"/>
    <n v="4.2"/>
    <n v="0.83499999999999996"/>
    <n v="0.877"/>
    <x v="4"/>
    <x v="2"/>
    <s v="South"/>
    <s v="Below Target"/>
    <s v="Below Target"/>
    <s v="Met"/>
    <s v="Met"/>
    <s v="Met"/>
  </r>
  <r>
    <s v="OPS-101840"/>
    <x v="65"/>
    <s v="South West"/>
    <s v="Workplace Projects"/>
    <n v="0"/>
    <n v="29"/>
    <n v="29"/>
    <n v="29"/>
    <x v="5"/>
    <n v="0"/>
    <n v="0"/>
    <n v="1"/>
    <n v="0.99399999999999999"/>
    <n v="1"/>
    <n v="4.5"/>
    <n v="0.66800000000000004"/>
    <n v="1"/>
    <x v="4"/>
    <x v="3"/>
    <s v="South"/>
    <s v="Met"/>
    <s v="Met"/>
    <s v="Met"/>
    <s v="Met"/>
    <s v="Met"/>
  </r>
  <r>
    <s v="OPS-101841"/>
    <x v="65"/>
    <s v="South East"/>
    <s v="Workplace Services"/>
    <n v="0"/>
    <n v="45"/>
    <n v="45"/>
    <n v="45"/>
    <x v="5"/>
    <n v="0"/>
    <n v="0"/>
    <n v="0.9"/>
    <n v="0.97199999999999998"/>
    <n v="0.97"/>
    <n v="4.3"/>
    <n v="0.68500000000000005"/>
    <n v="1"/>
    <x v="5"/>
    <x v="0"/>
    <s v="South"/>
    <s v="Met"/>
    <s v="Met"/>
    <s v="Met"/>
    <s v="Met"/>
    <s v="Met"/>
  </r>
  <r>
    <s v="OPS-101842"/>
    <x v="65"/>
    <s v="South East"/>
    <s v="Facilities Response"/>
    <n v="1676"/>
    <n v="61"/>
    <n v="1737"/>
    <n v="19"/>
    <x v="636"/>
    <n v="0"/>
    <n v="0"/>
    <n v="8"/>
    <n v="0.6"/>
    <n v="0.97699999999999998"/>
    <n v="2.5"/>
    <n v="0.69599999999999995"/>
    <n v="1.0999999999999999E-2"/>
    <x v="5"/>
    <x v="1"/>
    <s v="South"/>
    <s v="Below Target"/>
    <s v="Below Target"/>
    <s v="Met"/>
    <s v="Below Target"/>
    <s v="Below Target"/>
  </r>
  <r>
    <s v="OPS-101843"/>
    <x v="65"/>
    <s v="South East"/>
    <s v="Estates Support"/>
    <n v="0"/>
    <n v="41"/>
    <n v="41"/>
    <n v="41"/>
    <x v="5"/>
    <n v="0"/>
    <n v="0"/>
    <n v="1.4"/>
    <n v="0.94799999999999995"/>
    <n v="0.98399999999999999"/>
    <n v="4.5999999999999996"/>
    <n v="0.749"/>
    <n v="1"/>
    <x v="5"/>
    <x v="2"/>
    <s v="South"/>
    <s v="Met"/>
    <s v="Met"/>
    <s v="Met"/>
    <s v="Met"/>
    <s v="Met"/>
  </r>
  <r>
    <s v="OPS-101844"/>
    <x v="65"/>
    <s v="South East"/>
    <s v="Workplace Projects"/>
    <n v="551"/>
    <n v="36"/>
    <n v="587"/>
    <n v="29"/>
    <x v="534"/>
    <n v="0"/>
    <n v="0"/>
    <n v="8"/>
    <n v="0.6"/>
    <n v="0.98399999999999999"/>
    <n v="2.5"/>
    <n v="0.67"/>
    <n v="4.9000000000000002E-2"/>
    <x v="5"/>
    <x v="3"/>
    <s v="South"/>
    <s v="Below Target"/>
    <s v="Below Target"/>
    <s v="Met"/>
    <s v="Below Target"/>
    <s v="Below Target"/>
  </r>
  <r>
    <s v="OPS-101845"/>
    <x v="65"/>
    <s v="Wales"/>
    <s v="Workplace Services"/>
    <n v="936"/>
    <n v="41"/>
    <n v="977"/>
    <n v="34"/>
    <x v="323"/>
    <n v="0"/>
    <n v="0"/>
    <n v="8"/>
    <n v="0.6"/>
    <n v="1"/>
    <n v="2.5"/>
    <n v="0.754"/>
    <n v="3.5000000000000003E-2"/>
    <x v="6"/>
    <x v="0"/>
    <s v="Wales"/>
    <s v="Below Target"/>
    <s v="Below Target"/>
    <s v="Met"/>
    <s v="Below Target"/>
    <s v="Below Target"/>
  </r>
  <r>
    <s v="OPS-101846"/>
    <x v="65"/>
    <s v="Wales"/>
    <s v="Facilities Response"/>
    <n v="1018"/>
    <n v="38"/>
    <n v="1056"/>
    <n v="24"/>
    <x v="637"/>
    <n v="1"/>
    <n v="0"/>
    <n v="8"/>
    <n v="0.6"/>
    <n v="0.95799999999999996"/>
    <n v="2.5"/>
    <n v="0.71599999999999997"/>
    <n v="2.3E-2"/>
    <x v="6"/>
    <x v="1"/>
    <s v="Wales"/>
    <s v="Below Target"/>
    <s v="Below Target"/>
    <s v="Met"/>
    <s v="Below Target"/>
    <s v="Below Target"/>
  </r>
  <r>
    <s v="OPS-101847"/>
    <x v="65"/>
    <s v="Wales"/>
    <s v="Estates Support"/>
    <n v="733"/>
    <n v="27"/>
    <n v="760"/>
    <n v="28"/>
    <x v="638"/>
    <n v="0"/>
    <n v="0"/>
    <n v="8"/>
    <n v="0.6"/>
    <n v="0.96699999999999997"/>
    <n v="2.5"/>
    <n v="0.79"/>
    <n v="3.6999999999999998E-2"/>
    <x v="6"/>
    <x v="2"/>
    <s v="Wales"/>
    <s v="Below Target"/>
    <s v="Below Target"/>
    <s v="Met"/>
    <s v="Below Target"/>
    <s v="Below Target"/>
  </r>
  <r>
    <s v="OPS-101848"/>
    <x v="65"/>
    <s v="Wales"/>
    <s v="Workplace Projects"/>
    <n v="0"/>
    <n v="21"/>
    <n v="21"/>
    <n v="21"/>
    <x v="5"/>
    <n v="1"/>
    <n v="1"/>
    <n v="1.8"/>
    <n v="0.90700000000000003"/>
    <n v="0.98499999999999999"/>
    <n v="4.4000000000000004"/>
    <n v="0.72699999999999998"/>
    <n v="1"/>
    <x v="6"/>
    <x v="3"/>
    <s v="Wales"/>
    <s v="Met"/>
    <s v="Below Target"/>
    <s v="Met"/>
    <s v="Met"/>
    <s v="Met"/>
  </r>
  <r>
    <s v="OPS-101849"/>
    <x v="66"/>
    <s v="Scotland"/>
    <s v="Workplace Services"/>
    <n v="265"/>
    <n v="41"/>
    <n v="306"/>
    <n v="39"/>
    <x v="244"/>
    <n v="1"/>
    <n v="0"/>
    <n v="8"/>
    <n v="0.6"/>
    <n v="0.95599999999999996"/>
    <n v="2.5"/>
    <n v="0.67400000000000004"/>
    <n v="0.127"/>
    <x v="0"/>
    <x v="0"/>
    <s v="North"/>
    <s v="Below Target"/>
    <s v="Below Target"/>
    <s v="Met"/>
    <s v="Below Target"/>
    <s v="Below Target"/>
  </r>
  <r>
    <s v="OPS-101850"/>
    <x v="66"/>
    <s v="Scotland"/>
    <s v="Facilities Response"/>
    <n v="0"/>
    <n v="56"/>
    <n v="56"/>
    <n v="52"/>
    <x v="140"/>
    <n v="0"/>
    <n v="0"/>
    <n v="1.7"/>
    <n v="0.93"/>
    <n v="0.97899999999999998"/>
    <n v="4.4000000000000004"/>
    <n v="0.68100000000000005"/>
    <n v="0.92900000000000005"/>
    <x v="0"/>
    <x v="1"/>
    <s v="North"/>
    <s v="Below Target"/>
    <s v="Met"/>
    <s v="Met"/>
    <s v="Met"/>
    <s v="Met"/>
  </r>
  <r>
    <s v="OPS-101851"/>
    <x v="66"/>
    <s v="Scotland"/>
    <s v="Estates Support"/>
    <n v="508"/>
    <n v="32"/>
    <n v="540"/>
    <n v="31"/>
    <x v="593"/>
    <n v="0"/>
    <n v="0"/>
    <n v="8"/>
    <n v="0.6"/>
    <n v="0.98299999999999998"/>
    <n v="2.5"/>
    <n v="0.73799999999999999"/>
    <n v="5.7000000000000002E-2"/>
    <x v="0"/>
    <x v="2"/>
    <s v="North"/>
    <s v="Below Target"/>
    <s v="Below Target"/>
    <s v="Met"/>
    <s v="Below Target"/>
    <s v="Below Target"/>
  </r>
  <r>
    <s v="OPS-101852"/>
    <x v="66"/>
    <s v="Scotland"/>
    <s v="Workplace Projects"/>
    <n v="0"/>
    <n v="54"/>
    <n v="54"/>
    <n v="32"/>
    <x v="50"/>
    <n v="0"/>
    <n v="0"/>
    <n v="2.8"/>
    <n v="0.83099999999999996"/>
    <n v="0.95"/>
    <n v="3.9"/>
    <n v="0.65900000000000003"/>
    <n v="0.59299999999999997"/>
    <x v="0"/>
    <x v="3"/>
    <s v="North"/>
    <s v="Below Target"/>
    <s v="Below Target"/>
    <s v="Met"/>
    <s v="Met"/>
    <s v="Below Target"/>
  </r>
  <r>
    <s v="OPS-101853"/>
    <x v="66"/>
    <s v="North East"/>
    <s v="Workplace Services"/>
    <n v="0"/>
    <n v="37"/>
    <n v="37"/>
    <n v="37"/>
    <x v="5"/>
    <n v="1"/>
    <n v="1"/>
    <n v="2.2000000000000002"/>
    <n v="0.86699999999999999"/>
    <n v="0.97"/>
    <n v="4.5"/>
    <n v="0.79600000000000004"/>
    <n v="1"/>
    <x v="1"/>
    <x v="0"/>
    <s v="North"/>
    <s v="Met"/>
    <s v="Below Target"/>
    <s v="Met"/>
    <s v="Met"/>
    <s v="Met"/>
  </r>
  <r>
    <s v="OPS-101854"/>
    <x v="66"/>
    <s v="North East"/>
    <s v="Facilities Response"/>
    <n v="0"/>
    <n v="53"/>
    <n v="53"/>
    <n v="47"/>
    <x v="30"/>
    <n v="0"/>
    <n v="0"/>
    <n v="2.2999999999999998"/>
    <n v="0.93799999999999994"/>
    <n v="0.98599999999999999"/>
    <n v="4.3"/>
    <n v="0.68100000000000005"/>
    <n v="0.88700000000000001"/>
    <x v="1"/>
    <x v="1"/>
    <s v="North"/>
    <s v="Below Target"/>
    <s v="Met"/>
    <s v="Met"/>
    <s v="Met"/>
    <s v="Met"/>
  </r>
  <r>
    <s v="OPS-101855"/>
    <x v="66"/>
    <s v="North East"/>
    <s v="Estates Support"/>
    <n v="1188"/>
    <n v="38"/>
    <n v="1226"/>
    <n v="20"/>
    <x v="639"/>
    <n v="0"/>
    <n v="0"/>
    <n v="8"/>
    <n v="0.6"/>
    <n v="0.97199999999999998"/>
    <n v="2.5"/>
    <n v="0.67200000000000004"/>
    <n v="1.6E-2"/>
    <x v="1"/>
    <x v="2"/>
    <s v="North"/>
    <s v="Below Target"/>
    <s v="Below Target"/>
    <s v="Met"/>
    <s v="Below Target"/>
    <s v="Below Target"/>
  </r>
  <r>
    <s v="OPS-101856"/>
    <x v="66"/>
    <s v="North East"/>
    <s v="Workplace Projects"/>
    <n v="18"/>
    <n v="33"/>
    <n v="51"/>
    <n v="29"/>
    <x v="50"/>
    <n v="1"/>
    <n v="0"/>
    <n v="3.2"/>
    <n v="0.83799999999999997"/>
    <n v="0.99099999999999999"/>
    <n v="3.8"/>
    <n v="0.73199999999999998"/>
    <n v="0.56899999999999995"/>
    <x v="1"/>
    <x v="3"/>
    <s v="North"/>
    <s v="Below Target"/>
    <s v="Below Target"/>
    <s v="Met"/>
    <s v="Below Target"/>
    <s v="Below Target"/>
  </r>
  <r>
    <s v="OPS-101857"/>
    <x v="66"/>
    <s v="North West"/>
    <s v="Workplace Services"/>
    <n v="477"/>
    <n v="39"/>
    <n v="516"/>
    <n v="35"/>
    <x v="557"/>
    <n v="0"/>
    <n v="0"/>
    <n v="8"/>
    <n v="0.6"/>
    <n v="0.98099999999999998"/>
    <n v="2.5"/>
    <n v="0.81899999999999995"/>
    <n v="6.8000000000000005E-2"/>
    <x v="2"/>
    <x v="0"/>
    <s v="North"/>
    <s v="Below Target"/>
    <s v="Below Target"/>
    <s v="Met"/>
    <s v="Below Target"/>
    <s v="Below Target"/>
  </r>
  <r>
    <s v="OPS-101858"/>
    <x v="66"/>
    <s v="North West"/>
    <s v="Facilities Response"/>
    <n v="1296"/>
    <n v="54"/>
    <n v="1350"/>
    <n v="20"/>
    <x v="640"/>
    <n v="0"/>
    <n v="0"/>
    <n v="8"/>
    <n v="0.6"/>
    <n v="0.96099999999999997"/>
    <n v="2.5"/>
    <n v="0.73699999999999999"/>
    <n v="1.4999999999999999E-2"/>
    <x v="2"/>
    <x v="1"/>
    <s v="North"/>
    <s v="Below Target"/>
    <s v="Below Target"/>
    <s v="Met"/>
    <s v="Below Target"/>
    <s v="Below Target"/>
  </r>
  <r>
    <s v="OPS-101859"/>
    <x v="66"/>
    <s v="North West"/>
    <s v="Estates Support"/>
    <n v="1419"/>
    <n v="50"/>
    <n v="1469"/>
    <n v="27"/>
    <x v="641"/>
    <n v="0"/>
    <n v="0"/>
    <n v="8"/>
    <n v="0.6"/>
    <n v="0.98199999999999998"/>
    <n v="2.5"/>
    <n v="0.64500000000000002"/>
    <n v="1.7999999999999999E-2"/>
    <x v="2"/>
    <x v="2"/>
    <s v="North"/>
    <s v="Below Target"/>
    <s v="Below Target"/>
    <s v="Met"/>
    <s v="Below Target"/>
    <s v="Below Target"/>
  </r>
  <r>
    <s v="OPS-101860"/>
    <x v="66"/>
    <s v="North West"/>
    <s v="Workplace Projects"/>
    <n v="0"/>
    <n v="17"/>
    <n v="17"/>
    <n v="17"/>
    <x v="5"/>
    <n v="0"/>
    <n v="0"/>
    <n v="1.8"/>
    <n v="1"/>
    <n v="0.99199999999999999"/>
    <n v="4.3"/>
    <n v="0.752"/>
    <n v="1"/>
    <x v="2"/>
    <x v="3"/>
    <s v="North"/>
    <s v="Met"/>
    <s v="Met"/>
    <s v="Met"/>
    <s v="Met"/>
    <s v="Met"/>
  </r>
  <r>
    <s v="OPS-101861"/>
    <x v="66"/>
    <s v="Midlands"/>
    <s v="Workplace Services"/>
    <n v="0"/>
    <n v="42"/>
    <n v="42"/>
    <n v="42"/>
    <x v="5"/>
    <n v="0"/>
    <n v="0"/>
    <n v="1.2"/>
    <n v="0.98799999999999999"/>
    <n v="0.97499999999999998"/>
    <n v="4.4000000000000004"/>
    <n v="0.747"/>
    <n v="1"/>
    <x v="3"/>
    <x v="0"/>
    <s v="Central"/>
    <s v="Met"/>
    <s v="Met"/>
    <s v="Met"/>
    <s v="Met"/>
    <s v="Met"/>
  </r>
  <r>
    <s v="OPS-101862"/>
    <x v="66"/>
    <s v="Midlands"/>
    <s v="Facilities Response"/>
    <n v="634"/>
    <n v="36"/>
    <n v="670"/>
    <n v="32"/>
    <x v="642"/>
    <n v="0"/>
    <n v="0"/>
    <n v="8"/>
    <n v="0.6"/>
    <n v="1"/>
    <n v="2.5"/>
    <n v="0.75600000000000001"/>
    <n v="4.8000000000000001E-2"/>
    <x v="3"/>
    <x v="1"/>
    <s v="Central"/>
    <s v="Below Target"/>
    <s v="Below Target"/>
    <s v="Met"/>
    <s v="Below Target"/>
    <s v="Below Target"/>
  </r>
  <r>
    <s v="OPS-101863"/>
    <x v="66"/>
    <s v="Midlands"/>
    <s v="Estates Support"/>
    <n v="434"/>
    <n v="35"/>
    <n v="469"/>
    <n v="33"/>
    <x v="415"/>
    <n v="0"/>
    <n v="0"/>
    <n v="8"/>
    <n v="0.6"/>
    <n v="0.97699999999999998"/>
    <n v="2.5"/>
    <n v="0.65400000000000003"/>
    <n v="7.0000000000000007E-2"/>
    <x v="3"/>
    <x v="2"/>
    <s v="Central"/>
    <s v="Below Target"/>
    <s v="Below Target"/>
    <s v="Met"/>
    <s v="Below Target"/>
    <s v="Below Target"/>
  </r>
  <r>
    <s v="OPS-101864"/>
    <x v="66"/>
    <s v="Midlands"/>
    <s v="Workplace Projects"/>
    <n v="0"/>
    <n v="34"/>
    <n v="34"/>
    <n v="34"/>
    <x v="5"/>
    <n v="0"/>
    <n v="0"/>
    <n v="1.3"/>
    <n v="0.95699999999999996"/>
    <n v="0.97699999999999998"/>
    <n v="4.8"/>
    <n v="0.70499999999999996"/>
    <n v="1"/>
    <x v="3"/>
    <x v="3"/>
    <s v="Central"/>
    <s v="Met"/>
    <s v="Met"/>
    <s v="Met"/>
    <s v="Met"/>
    <s v="Met"/>
  </r>
  <r>
    <s v="OPS-101865"/>
    <x v="66"/>
    <s v="South West"/>
    <s v="Workplace Services"/>
    <n v="1023"/>
    <n v="53"/>
    <n v="1076"/>
    <n v="27"/>
    <x v="643"/>
    <n v="0"/>
    <n v="0"/>
    <n v="8"/>
    <n v="0.6"/>
    <n v="0.98199999999999998"/>
    <n v="2.5"/>
    <n v="0.68100000000000005"/>
    <n v="2.5000000000000001E-2"/>
    <x v="4"/>
    <x v="0"/>
    <s v="South"/>
    <s v="Below Target"/>
    <s v="Below Target"/>
    <s v="Met"/>
    <s v="Below Target"/>
    <s v="Below Target"/>
  </r>
  <r>
    <s v="OPS-101866"/>
    <x v="66"/>
    <s v="South West"/>
    <s v="Facilities Response"/>
    <n v="0"/>
    <n v="39"/>
    <n v="39"/>
    <n v="39"/>
    <x v="5"/>
    <n v="0"/>
    <n v="0"/>
    <n v="1.1000000000000001"/>
    <n v="0.94399999999999995"/>
    <n v="0.98399999999999999"/>
    <n v="4.4000000000000004"/>
    <n v="0.67500000000000004"/>
    <n v="1"/>
    <x v="4"/>
    <x v="1"/>
    <s v="South"/>
    <s v="Met"/>
    <s v="Met"/>
    <s v="Met"/>
    <s v="Met"/>
    <s v="Met"/>
  </r>
  <r>
    <s v="OPS-101867"/>
    <x v="66"/>
    <s v="South West"/>
    <s v="Estates Support"/>
    <n v="7"/>
    <n v="46"/>
    <n v="53"/>
    <n v="53"/>
    <x v="5"/>
    <n v="0"/>
    <n v="0"/>
    <n v="1.4"/>
    <n v="0.95899999999999996"/>
    <n v="0.99299999999999999"/>
    <n v="4.5999999999999996"/>
    <n v="0.83499999999999996"/>
    <n v="1"/>
    <x v="4"/>
    <x v="2"/>
    <s v="South"/>
    <s v="Met"/>
    <s v="Met"/>
    <s v="Met"/>
    <s v="Met"/>
    <s v="Met"/>
  </r>
  <r>
    <s v="OPS-101868"/>
    <x v="66"/>
    <s v="South West"/>
    <s v="Workplace Projects"/>
    <n v="0"/>
    <n v="40"/>
    <n v="40"/>
    <n v="40"/>
    <x v="5"/>
    <n v="0"/>
    <n v="0"/>
    <n v="2.1"/>
    <n v="1"/>
    <n v="0.95799999999999996"/>
    <n v="4.8"/>
    <n v="0.66800000000000004"/>
    <n v="1"/>
    <x v="4"/>
    <x v="3"/>
    <s v="South"/>
    <s v="Met"/>
    <s v="Met"/>
    <s v="Met"/>
    <s v="Met"/>
    <s v="Met"/>
  </r>
  <r>
    <s v="OPS-101869"/>
    <x v="66"/>
    <s v="South East"/>
    <s v="Workplace Services"/>
    <n v="0"/>
    <n v="49"/>
    <n v="49"/>
    <n v="49"/>
    <x v="5"/>
    <n v="0"/>
    <n v="0"/>
    <n v="1.7"/>
    <n v="0.97"/>
    <n v="1"/>
    <n v="4.5999999999999996"/>
    <n v="0.68500000000000005"/>
    <n v="1"/>
    <x v="5"/>
    <x v="0"/>
    <s v="South"/>
    <s v="Met"/>
    <s v="Met"/>
    <s v="Met"/>
    <s v="Met"/>
    <s v="Met"/>
  </r>
  <r>
    <s v="OPS-101870"/>
    <x v="66"/>
    <s v="South East"/>
    <s v="Facilities Response"/>
    <n v="1718"/>
    <n v="47"/>
    <n v="1765"/>
    <n v="22"/>
    <x v="644"/>
    <n v="0"/>
    <n v="0"/>
    <n v="8"/>
    <n v="0.6"/>
    <n v="0.97899999999999998"/>
    <n v="2.5"/>
    <n v="0.69599999999999995"/>
    <n v="1.2E-2"/>
    <x v="5"/>
    <x v="1"/>
    <s v="South"/>
    <s v="Below Target"/>
    <s v="Below Target"/>
    <s v="Met"/>
    <s v="Below Target"/>
    <s v="Below Target"/>
  </r>
  <r>
    <s v="OPS-101871"/>
    <x v="66"/>
    <s v="South East"/>
    <s v="Estates Support"/>
    <n v="0"/>
    <n v="38"/>
    <n v="38"/>
    <n v="38"/>
    <x v="5"/>
    <n v="0"/>
    <n v="0"/>
    <n v="1.7"/>
    <n v="0.997"/>
    <n v="0.97299999999999998"/>
    <n v="4.5"/>
    <n v="0.749"/>
    <n v="1"/>
    <x v="5"/>
    <x v="2"/>
    <s v="South"/>
    <s v="Met"/>
    <s v="Met"/>
    <s v="Met"/>
    <s v="Met"/>
    <s v="Met"/>
  </r>
  <r>
    <s v="OPS-101872"/>
    <x v="66"/>
    <s v="South East"/>
    <s v="Workplace Projects"/>
    <n v="558"/>
    <n v="16"/>
    <n v="574"/>
    <n v="29"/>
    <x v="645"/>
    <n v="0"/>
    <n v="0"/>
    <n v="8"/>
    <n v="0.6"/>
    <n v="0.99099999999999999"/>
    <n v="2.5"/>
    <n v="0.67"/>
    <n v="5.0999999999999997E-2"/>
    <x v="5"/>
    <x v="3"/>
    <s v="South"/>
    <s v="Below Target"/>
    <s v="Below Target"/>
    <s v="Met"/>
    <s v="Below Target"/>
    <s v="Below Target"/>
  </r>
  <r>
    <s v="OPS-101873"/>
    <x v="66"/>
    <s v="Wales"/>
    <s v="Workplace Services"/>
    <n v="943"/>
    <n v="49"/>
    <n v="992"/>
    <n v="32"/>
    <x v="646"/>
    <n v="0"/>
    <n v="0"/>
    <n v="8"/>
    <n v="0.6"/>
    <n v="0.98799999999999999"/>
    <n v="2.5"/>
    <n v="0.754"/>
    <n v="3.2000000000000001E-2"/>
    <x v="6"/>
    <x v="0"/>
    <s v="Wales"/>
    <s v="Below Target"/>
    <s v="Below Target"/>
    <s v="Met"/>
    <s v="Below Target"/>
    <s v="Below Target"/>
  </r>
  <r>
    <s v="OPS-101874"/>
    <x v="66"/>
    <s v="Wales"/>
    <s v="Facilities Response"/>
    <n v="1032"/>
    <n v="48"/>
    <n v="1080"/>
    <n v="29"/>
    <x v="647"/>
    <n v="0"/>
    <n v="0"/>
    <n v="8"/>
    <n v="0.6"/>
    <n v="1"/>
    <n v="2.5"/>
    <n v="0.71599999999999997"/>
    <n v="2.7E-2"/>
    <x v="6"/>
    <x v="1"/>
    <s v="Wales"/>
    <s v="Below Target"/>
    <s v="Below Target"/>
    <s v="Met"/>
    <s v="Below Target"/>
    <s v="Below Target"/>
  </r>
  <r>
    <s v="OPS-101875"/>
    <x v="66"/>
    <s v="Wales"/>
    <s v="Estates Support"/>
    <n v="732"/>
    <n v="29"/>
    <n v="761"/>
    <n v="27"/>
    <x v="263"/>
    <n v="0"/>
    <n v="0"/>
    <n v="8"/>
    <n v="0.6"/>
    <n v="1"/>
    <n v="2.5"/>
    <n v="0.79"/>
    <n v="3.5000000000000003E-2"/>
    <x v="6"/>
    <x v="2"/>
    <s v="Wales"/>
    <s v="Below Target"/>
    <s v="Below Target"/>
    <s v="Met"/>
    <s v="Below Target"/>
    <s v="Below Target"/>
  </r>
  <r>
    <s v="OPS-101876"/>
    <x v="66"/>
    <s v="Wales"/>
    <s v="Workplace Projects"/>
    <n v="0"/>
    <n v="26"/>
    <n v="26"/>
    <n v="26"/>
    <x v="5"/>
    <n v="0"/>
    <n v="0"/>
    <n v="1.4"/>
    <n v="0.95499999999999996"/>
    <n v="0.96499999999999997"/>
    <n v="4.5"/>
    <n v="0.72699999999999998"/>
    <n v="1"/>
    <x v="6"/>
    <x v="3"/>
    <s v="Wales"/>
    <s v="Met"/>
    <s v="Met"/>
    <s v="Met"/>
    <s v="Met"/>
    <s v="Met"/>
  </r>
  <r>
    <s v="OPS-101877"/>
    <x v="67"/>
    <s v="Scotland"/>
    <s v="Workplace Services"/>
    <n v="267"/>
    <n v="33"/>
    <n v="300"/>
    <n v="38"/>
    <x v="224"/>
    <n v="0"/>
    <n v="0"/>
    <n v="8"/>
    <n v="0.6"/>
    <n v="1"/>
    <n v="2.5"/>
    <n v="0.67400000000000004"/>
    <n v="0.127"/>
    <x v="0"/>
    <x v="0"/>
    <s v="North"/>
    <s v="Below Target"/>
    <s v="Below Target"/>
    <s v="Met"/>
    <s v="Below Target"/>
    <s v="Below Target"/>
  </r>
  <r>
    <s v="OPS-101878"/>
    <x v="67"/>
    <s v="Scotland"/>
    <s v="Facilities Response"/>
    <n v="4"/>
    <n v="50"/>
    <n v="54"/>
    <n v="50"/>
    <x v="140"/>
    <n v="0"/>
    <n v="0"/>
    <n v="2.6"/>
    <n v="0.94399999999999995"/>
    <n v="0.98"/>
    <n v="4.5"/>
    <n v="0.68100000000000005"/>
    <n v="0.92600000000000005"/>
    <x v="0"/>
    <x v="1"/>
    <s v="North"/>
    <s v="Below Target"/>
    <s v="Met"/>
    <s v="Met"/>
    <s v="Met"/>
    <s v="Met"/>
  </r>
  <r>
    <s v="OPS-101879"/>
    <x v="67"/>
    <s v="Scotland"/>
    <s v="Estates Support"/>
    <n v="509"/>
    <n v="44"/>
    <n v="553"/>
    <n v="33"/>
    <x v="648"/>
    <n v="0"/>
    <n v="0"/>
    <n v="8"/>
    <n v="0.6"/>
    <n v="0.95499999999999996"/>
    <n v="2.5"/>
    <n v="0.73799999999999999"/>
    <n v="0.06"/>
    <x v="0"/>
    <x v="2"/>
    <s v="North"/>
    <s v="Below Target"/>
    <s v="Below Target"/>
    <s v="Met"/>
    <s v="Below Target"/>
    <s v="Below Target"/>
  </r>
  <r>
    <s v="OPS-101880"/>
    <x v="67"/>
    <s v="Scotland"/>
    <s v="Workplace Projects"/>
    <n v="22"/>
    <n v="24"/>
    <n v="46"/>
    <n v="35"/>
    <x v="18"/>
    <n v="0"/>
    <n v="0"/>
    <n v="2.8"/>
    <n v="0.95799999999999996"/>
    <n v="0.99399999999999999"/>
    <n v="3.8"/>
    <n v="0.65900000000000003"/>
    <n v="0.76100000000000001"/>
    <x v="0"/>
    <x v="3"/>
    <s v="North"/>
    <s v="Below Target"/>
    <s v="Met"/>
    <s v="Met"/>
    <s v="Met"/>
    <s v="Below Target"/>
  </r>
  <r>
    <s v="OPS-101881"/>
    <x v="67"/>
    <s v="North East"/>
    <s v="Workplace Services"/>
    <n v="0"/>
    <n v="46"/>
    <n v="46"/>
    <n v="46"/>
    <x v="5"/>
    <n v="0"/>
    <n v="0"/>
    <n v="0.8"/>
    <n v="0.93899999999999995"/>
    <n v="1"/>
    <n v="4.5"/>
    <n v="0.79600000000000004"/>
    <n v="1"/>
    <x v="1"/>
    <x v="0"/>
    <s v="North"/>
    <s v="Met"/>
    <s v="Met"/>
    <s v="Met"/>
    <s v="Met"/>
    <s v="Met"/>
  </r>
  <r>
    <s v="OPS-101882"/>
    <x v="67"/>
    <s v="North East"/>
    <s v="Facilities Response"/>
    <n v="6"/>
    <n v="32"/>
    <n v="38"/>
    <n v="38"/>
    <x v="5"/>
    <n v="0"/>
    <n v="0"/>
    <n v="1.5"/>
    <n v="0.95699999999999996"/>
    <n v="1"/>
    <n v="4.5999999999999996"/>
    <n v="0.68100000000000005"/>
    <n v="1"/>
    <x v="1"/>
    <x v="1"/>
    <s v="North"/>
    <s v="Met"/>
    <s v="Met"/>
    <s v="Met"/>
    <s v="Met"/>
    <s v="Met"/>
  </r>
  <r>
    <s v="OPS-101883"/>
    <x v="67"/>
    <s v="North East"/>
    <s v="Estates Support"/>
    <n v="1206"/>
    <n v="11"/>
    <n v="1217"/>
    <n v="22"/>
    <x v="649"/>
    <n v="0"/>
    <n v="0"/>
    <n v="8"/>
    <n v="0.6"/>
    <n v="1"/>
    <n v="2.5"/>
    <n v="0.67200000000000004"/>
    <n v="1.7999999999999999E-2"/>
    <x v="1"/>
    <x v="2"/>
    <s v="North"/>
    <s v="Below Target"/>
    <s v="Below Target"/>
    <s v="Met"/>
    <s v="Below Target"/>
    <s v="Below Target"/>
  </r>
  <r>
    <s v="OPS-101884"/>
    <x v="67"/>
    <s v="North East"/>
    <s v="Workplace Projects"/>
    <n v="22"/>
    <n v="23"/>
    <n v="45"/>
    <n v="30"/>
    <x v="8"/>
    <n v="0"/>
    <n v="0"/>
    <n v="2.8"/>
    <n v="0.92100000000000004"/>
    <n v="1"/>
    <n v="4.2"/>
    <n v="0.73199999999999998"/>
    <n v="0.66700000000000004"/>
    <x v="1"/>
    <x v="3"/>
    <s v="North"/>
    <s v="Below Target"/>
    <s v="Met"/>
    <s v="Met"/>
    <s v="Met"/>
    <s v="Below Target"/>
  </r>
  <r>
    <s v="OPS-101885"/>
    <x v="67"/>
    <s v="North West"/>
    <s v="Workplace Services"/>
    <n v="481"/>
    <n v="61"/>
    <n v="542"/>
    <n v="36"/>
    <x v="355"/>
    <n v="0"/>
    <n v="0"/>
    <n v="8"/>
    <n v="0.6"/>
    <n v="1"/>
    <n v="2.5"/>
    <n v="0.81899999999999995"/>
    <n v="6.6000000000000003E-2"/>
    <x v="2"/>
    <x v="0"/>
    <s v="North"/>
    <s v="Below Target"/>
    <s v="Below Target"/>
    <s v="Met"/>
    <s v="Below Target"/>
    <s v="Below Target"/>
  </r>
  <r>
    <s v="OPS-101886"/>
    <x v="67"/>
    <s v="North West"/>
    <s v="Facilities Response"/>
    <n v="1330"/>
    <n v="36"/>
    <n v="1366"/>
    <n v="20"/>
    <x v="650"/>
    <n v="0"/>
    <n v="0"/>
    <n v="8"/>
    <n v="0.6"/>
    <n v="1"/>
    <n v="2.5"/>
    <n v="0.73699999999999999"/>
    <n v="1.4999999999999999E-2"/>
    <x v="2"/>
    <x v="1"/>
    <s v="North"/>
    <s v="Below Target"/>
    <s v="Below Target"/>
    <s v="Met"/>
    <s v="Below Target"/>
    <s v="Below Target"/>
  </r>
  <r>
    <s v="OPS-101887"/>
    <x v="67"/>
    <s v="North West"/>
    <s v="Estates Support"/>
    <n v="1442"/>
    <n v="36"/>
    <n v="1478"/>
    <n v="26"/>
    <x v="651"/>
    <n v="0"/>
    <n v="0"/>
    <n v="8"/>
    <n v="0.6"/>
    <n v="0.96499999999999997"/>
    <n v="2.5"/>
    <n v="0.64500000000000002"/>
    <n v="1.7999999999999999E-2"/>
    <x v="2"/>
    <x v="2"/>
    <s v="North"/>
    <s v="Below Target"/>
    <s v="Below Target"/>
    <s v="Met"/>
    <s v="Below Target"/>
    <s v="Below Target"/>
  </r>
  <r>
    <s v="OPS-101888"/>
    <x v="67"/>
    <s v="North West"/>
    <s v="Workplace Projects"/>
    <n v="0"/>
    <n v="33"/>
    <n v="33"/>
    <n v="33"/>
    <x v="5"/>
    <n v="0"/>
    <n v="0"/>
    <n v="1.2"/>
    <n v="0.96599999999999997"/>
    <n v="0.995"/>
    <n v="4.8"/>
    <n v="0.752"/>
    <n v="1"/>
    <x v="2"/>
    <x v="3"/>
    <s v="North"/>
    <s v="Met"/>
    <s v="Met"/>
    <s v="Met"/>
    <s v="Met"/>
    <s v="Met"/>
  </r>
  <r>
    <s v="OPS-101889"/>
    <x v="67"/>
    <s v="Midlands"/>
    <s v="Workplace Services"/>
    <n v="0"/>
    <n v="36"/>
    <n v="36"/>
    <n v="36"/>
    <x v="5"/>
    <n v="0"/>
    <n v="0"/>
    <n v="0.8"/>
    <n v="0.98399999999999999"/>
    <n v="1"/>
    <n v="4.7"/>
    <n v="0.747"/>
    <n v="1"/>
    <x v="3"/>
    <x v="0"/>
    <s v="Central"/>
    <s v="Met"/>
    <s v="Met"/>
    <s v="Met"/>
    <s v="Met"/>
    <s v="Met"/>
  </r>
  <r>
    <s v="OPS-101890"/>
    <x v="67"/>
    <s v="Midlands"/>
    <s v="Facilities Response"/>
    <n v="638"/>
    <n v="43"/>
    <n v="681"/>
    <n v="42"/>
    <x v="320"/>
    <n v="0"/>
    <n v="0"/>
    <n v="8"/>
    <n v="0.6"/>
    <n v="0.99"/>
    <n v="2.5"/>
    <n v="0.75600000000000001"/>
    <n v="6.2E-2"/>
    <x v="3"/>
    <x v="1"/>
    <s v="Central"/>
    <s v="Below Target"/>
    <s v="Below Target"/>
    <s v="Met"/>
    <s v="Below Target"/>
    <s v="Below Target"/>
  </r>
  <r>
    <s v="OPS-101891"/>
    <x v="67"/>
    <s v="Midlands"/>
    <s v="Estates Support"/>
    <n v="436"/>
    <n v="49"/>
    <n v="485"/>
    <n v="35"/>
    <x v="652"/>
    <n v="0"/>
    <n v="0"/>
    <n v="8"/>
    <n v="0.6"/>
    <n v="0.98099999999999998"/>
    <n v="2.5"/>
    <n v="0.65400000000000003"/>
    <n v="7.1999999999999995E-2"/>
    <x v="3"/>
    <x v="2"/>
    <s v="Central"/>
    <s v="Below Target"/>
    <s v="Below Target"/>
    <s v="Met"/>
    <s v="Below Target"/>
    <s v="Below Target"/>
  </r>
  <r>
    <s v="OPS-101892"/>
    <x v="67"/>
    <s v="Midlands"/>
    <s v="Workplace Projects"/>
    <n v="0"/>
    <n v="24"/>
    <n v="24"/>
    <n v="24"/>
    <x v="5"/>
    <n v="0"/>
    <n v="0"/>
    <n v="1.5"/>
    <n v="0.97899999999999998"/>
    <n v="0.96599999999999997"/>
    <n v="4.4000000000000004"/>
    <n v="0.70499999999999996"/>
    <n v="1"/>
    <x v="3"/>
    <x v="3"/>
    <s v="Central"/>
    <s v="Met"/>
    <s v="Met"/>
    <s v="Met"/>
    <s v="Met"/>
    <s v="Met"/>
  </r>
  <r>
    <s v="OPS-101893"/>
    <x v="67"/>
    <s v="South West"/>
    <s v="Workplace Services"/>
    <n v="1049"/>
    <n v="46"/>
    <n v="1095"/>
    <n v="21"/>
    <x v="653"/>
    <n v="0"/>
    <n v="0"/>
    <n v="8"/>
    <n v="0.6"/>
    <n v="0.95599999999999996"/>
    <n v="2.5"/>
    <n v="0.68100000000000005"/>
    <n v="1.9E-2"/>
    <x v="4"/>
    <x v="0"/>
    <s v="South"/>
    <s v="Below Target"/>
    <s v="Below Target"/>
    <s v="Met"/>
    <s v="Below Target"/>
    <s v="Below Target"/>
  </r>
  <r>
    <s v="OPS-101894"/>
    <x v="67"/>
    <s v="South West"/>
    <s v="Facilities Response"/>
    <n v="0"/>
    <n v="47"/>
    <n v="47"/>
    <n v="47"/>
    <x v="5"/>
    <n v="0"/>
    <n v="0"/>
    <n v="0.8"/>
    <n v="0.996"/>
    <n v="1"/>
    <n v="4.4000000000000004"/>
    <n v="0.67500000000000004"/>
    <n v="1"/>
    <x v="4"/>
    <x v="1"/>
    <s v="South"/>
    <s v="Met"/>
    <s v="Met"/>
    <s v="Met"/>
    <s v="Met"/>
    <s v="Met"/>
  </r>
  <r>
    <s v="OPS-101895"/>
    <x v="67"/>
    <s v="South West"/>
    <s v="Estates Support"/>
    <n v="0"/>
    <n v="34"/>
    <n v="34"/>
    <n v="34"/>
    <x v="5"/>
    <n v="0"/>
    <n v="0"/>
    <n v="2.2000000000000002"/>
    <n v="0.96399999999999997"/>
    <n v="0.995"/>
    <n v="4.5999999999999996"/>
    <n v="0.83499999999999996"/>
    <n v="1"/>
    <x v="4"/>
    <x v="2"/>
    <s v="South"/>
    <s v="Met"/>
    <s v="Met"/>
    <s v="Met"/>
    <s v="Met"/>
    <s v="Met"/>
  </r>
  <r>
    <s v="OPS-101896"/>
    <x v="67"/>
    <s v="South West"/>
    <s v="Workplace Projects"/>
    <n v="0"/>
    <n v="19"/>
    <n v="19"/>
    <n v="19"/>
    <x v="5"/>
    <n v="0"/>
    <n v="0"/>
    <n v="1.3"/>
    <n v="0.96899999999999997"/>
    <n v="0.98099999999999998"/>
    <n v="4.5"/>
    <n v="0.66800000000000004"/>
    <n v="1"/>
    <x v="4"/>
    <x v="3"/>
    <s v="South"/>
    <s v="Met"/>
    <s v="Met"/>
    <s v="Met"/>
    <s v="Met"/>
    <s v="Met"/>
  </r>
  <r>
    <s v="OPS-101897"/>
    <x v="67"/>
    <s v="South East"/>
    <s v="Workplace Services"/>
    <n v="0"/>
    <n v="50"/>
    <n v="50"/>
    <n v="45"/>
    <x v="46"/>
    <n v="0"/>
    <n v="0"/>
    <n v="2"/>
    <n v="0.90900000000000003"/>
    <n v="0.97"/>
    <n v="4.0999999999999996"/>
    <n v="0.68500000000000005"/>
    <n v="0.9"/>
    <x v="5"/>
    <x v="0"/>
    <s v="South"/>
    <s v="Below Target"/>
    <s v="Below Target"/>
    <s v="Met"/>
    <s v="Met"/>
    <s v="Met"/>
  </r>
  <r>
    <s v="OPS-101898"/>
    <x v="67"/>
    <s v="South East"/>
    <s v="Facilities Response"/>
    <n v="1743"/>
    <n v="45"/>
    <n v="1788"/>
    <n v="21"/>
    <x v="654"/>
    <n v="0"/>
    <n v="0"/>
    <n v="8"/>
    <n v="0.6"/>
    <n v="0.97099999999999997"/>
    <n v="2.5"/>
    <n v="0.69599999999999995"/>
    <n v="1.2E-2"/>
    <x v="5"/>
    <x v="1"/>
    <s v="South"/>
    <s v="Below Target"/>
    <s v="Below Target"/>
    <s v="Met"/>
    <s v="Below Target"/>
    <s v="Below Target"/>
  </r>
  <r>
    <s v="OPS-101899"/>
    <x v="67"/>
    <s v="South East"/>
    <s v="Estates Support"/>
    <n v="0"/>
    <n v="47"/>
    <n v="47"/>
    <n v="47"/>
    <x v="5"/>
    <n v="0"/>
    <n v="0"/>
    <n v="1.3"/>
    <n v="0.92800000000000005"/>
    <n v="0.99299999999999999"/>
    <n v="4.5999999999999996"/>
    <n v="0.749"/>
    <n v="1"/>
    <x v="5"/>
    <x v="2"/>
    <s v="South"/>
    <s v="Met"/>
    <s v="Met"/>
    <s v="Met"/>
    <s v="Met"/>
    <s v="Met"/>
  </r>
  <r>
    <s v="OPS-101900"/>
    <x v="67"/>
    <s v="South East"/>
    <s v="Workplace Projects"/>
    <n v="545"/>
    <n v="38"/>
    <n v="583"/>
    <n v="31"/>
    <x v="267"/>
    <n v="0"/>
    <n v="0"/>
    <n v="8"/>
    <n v="0.6"/>
    <n v="0.995"/>
    <n v="2.5"/>
    <n v="0.67"/>
    <n v="5.2999999999999999E-2"/>
    <x v="5"/>
    <x v="3"/>
    <s v="South"/>
    <s v="Below Target"/>
    <s v="Below Target"/>
    <s v="Met"/>
    <s v="Below Target"/>
    <s v="Below Target"/>
  </r>
  <r>
    <s v="OPS-101901"/>
    <x v="67"/>
    <s v="Wales"/>
    <s v="Workplace Services"/>
    <n v="960"/>
    <n v="46"/>
    <n v="1006"/>
    <n v="29"/>
    <x v="655"/>
    <n v="0"/>
    <n v="0"/>
    <n v="8"/>
    <n v="0.6"/>
    <n v="1"/>
    <n v="2.5"/>
    <n v="0.754"/>
    <n v="2.9000000000000001E-2"/>
    <x v="6"/>
    <x v="0"/>
    <s v="Wales"/>
    <s v="Below Target"/>
    <s v="Below Target"/>
    <s v="Met"/>
    <s v="Below Target"/>
    <s v="Below Target"/>
  </r>
  <r>
    <s v="OPS-101902"/>
    <x v="67"/>
    <s v="Wales"/>
    <s v="Facilities Response"/>
    <n v="1051"/>
    <n v="61"/>
    <n v="1112"/>
    <n v="30"/>
    <x v="392"/>
    <n v="0"/>
    <n v="0"/>
    <n v="8"/>
    <n v="0.6"/>
    <n v="0.94699999999999995"/>
    <n v="2.5"/>
    <n v="0.71599999999999997"/>
    <n v="2.7E-2"/>
    <x v="6"/>
    <x v="1"/>
    <s v="Wales"/>
    <s v="Below Target"/>
    <s v="Below Target"/>
    <s v="Below Target"/>
    <s v="Below Target"/>
    <s v="Below Target"/>
  </r>
  <r>
    <s v="OPS-101903"/>
    <x v="67"/>
    <s v="Wales"/>
    <s v="Estates Support"/>
    <n v="734"/>
    <n v="35"/>
    <n v="769"/>
    <n v="29"/>
    <x v="506"/>
    <n v="0"/>
    <n v="0"/>
    <n v="8"/>
    <n v="0.6"/>
    <n v="0.97299999999999998"/>
    <n v="2.5"/>
    <n v="0.79"/>
    <n v="3.7999999999999999E-2"/>
    <x v="6"/>
    <x v="2"/>
    <s v="Wales"/>
    <s v="Below Target"/>
    <s v="Below Target"/>
    <s v="Met"/>
    <s v="Below Target"/>
    <s v="Below Target"/>
  </r>
  <r>
    <s v="OPS-101904"/>
    <x v="67"/>
    <s v="Wales"/>
    <s v="Workplace Projects"/>
    <n v="0"/>
    <n v="35"/>
    <n v="35"/>
    <n v="35"/>
    <x v="5"/>
    <n v="0"/>
    <n v="0"/>
    <n v="1.6"/>
    <n v="0.96799999999999997"/>
    <n v="0.95799999999999996"/>
    <n v="4.5"/>
    <n v="0.72699999999999998"/>
    <n v="1"/>
    <x v="6"/>
    <x v="3"/>
    <s v="Wales"/>
    <s v="Met"/>
    <s v="Met"/>
    <s v="Met"/>
    <s v="Met"/>
    <s v="Met"/>
  </r>
  <r>
    <s v="OPS-101905"/>
    <x v="68"/>
    <s v="Scotland"/>
    <s v="Workplace Services"/>
    <n v="262"/>
    <n v="62"/>
    <n v="324"/>
    <n v="40"/>
    <x v="304"/>
    <n v="0"/>
    <n v="0"/>
    <n v="8"/>
    <n v="0.6"/>
    <n v="1"/>
    <n v="2.5"/>
    <n v="0.67400000000000004"/>
    <n v="0.123"/>
    <x v="0"/>
    <x v="0"/>
    <s v="North"/>
    <s v="Below Target"/>
    <s v="Below Target"/>
    <s v="Met"/>
    <s v="Below Target"/>
    <s v="Below Target"/>
  </r>
  <r>
    <s v="OPS-101906"/>
    <x v="68"/>
    <s v="Scotland"/>
    <s v="Facilities Response"/>
    <n v="4"/>
    <n v="41"/>
    <n v="45"/>
    <n v="45"/>
    <x v="5"/>
    <n v="0"/>
    <n v="0"/>
    <n v="1.4"/>
    <n v="0.97799999999999998"/>
    <n v="0.95299999999999996"/>
    <n v="4.3"/>
    <n v="0.68100000000000005"/>
    <n v="1"/>
    <x v="0"/>
    <x v="1"/>
    <s v="North"/>
    <s v="Met"/>
    <s v="Met"/>
    <s v="Met"/>
    <s v="Met"/>
    <s v="Met"/>
  </r>
  <r>
    <s v="OPS-101907"/>
    <x v="68"/>
    <s v="Scotland"/>
    <s v="Estates Support"/>
    <n v="520"/>
    <n v="46"/>
    <n v="566"/>
    <n v="36"/>
    <x v="229"/>
    <n v="0"/>
    <n v="0"/>
    <n v="8"/>
    <n v="0.6"/>
    <n v="1"/>
    <n v="2.5"/>
    <n v="0.73799999999999999"/>
    <n v="6.4000000000000001E-2"/>
    <x v="0"/>
    <x v="2"/>
    <s v="North"/>
    <s v="Below Target"/>
    <s v="Below Target"/>
    <s v="Met"/>
    <s v="Below Target"/>
    <s v="Below Target"/>
  </r>
  <r>
    <s v="OPS-101908"/>
    <x v="68"/>
    <s v="Scotland"/>
    <s v="Workplace Projects"/>
    <n v="11"/>
    <n v="33"/>
    <n v="44"/>
    <n v="37"/>
    <x v="42"/>
    <n v="0"/>
    <n v="0"/>
    <n v="2.4"/>
    <n v="0.90700000000000003"/>
    <n v="0.995"/>
    <n v="4.5"/>
    <n v="0.65900000000000003"/>
    <n v="0.84099999999999997"/>
    <x v="0"/>
    <x v="3"/>
    <s v="North"/>
    <s v="Below Target"/>
    <s v="Below Target"/>
    <s v="Met"/>
    <s v="Met"/>
    <s v="Met"/>
  </r>
  <r>
    <s v="OPS-101909"/>
    <x v="68"/>
    <s v="North East"/>
    <s v="Workplace Services"/>
    <n v="0"/>
    <n v="57"/>
    <n v="57"/>
    <n v="48"/>
    <x v="48"/>
    <n v="0"/>
    <n v="0"/>
    <n v="2.2000000000000002"/>
    <n v="0.89800000000000002"/>
    <n v="0.98"/>
    <n v="4.5"/>
    <n v="0.79600000000000004"/>
    <n v="0.84199999999999997"/>
    <x v="1"/>
    <x v="0"/>
    <s v="North"/>
    <s v="Below Target"/>
    <s v="Below Target"/>
    <s v="Met"/>
    <s v="Met"/>
    <s v="Met"/>
  </r>
  <r>
    <s v="OPS-101910"/>
    <x v="68"/>
    <s v="North East"/>
    <s v="Facilities Response"/>
    <n v="0"/>
    <n v="42"/>
    <n v="42"/>
    <n v="42"/>
    <x v="5"/>
    <n v="0"/>
    <n v="0"/>
    <n v="2.2000000000000002"/>
    <n v="0.99099999999999999"/>
    <n v="0.98599999999999999"/>
    <n v="4.8"/>
    <n v="0.68100000000000005"/>
    <n v="1"/>
    <x v="1"/>
    <x v="1"/>
    <s v="North"/>
    <s v="Met"/>
    <s v="Met"/>
    <s v="Met"/>
    <s v="Met"/>
    <s v="Met"/>
  </r>
  <r>
    <s v="OPS-101911"/>
    <x v="68"/>
    <s v="North East"/>
    <s v="Estates Support"/>
    <n v="1195"/>
    <n v="49"/>
    <n v="1244"/>
    <n v="24"/>
    <x v="656"/>
    <n v="0"/>
    <n v="0"/>
    <n v="8"/>
    <n v="0.6"/>
    <n v="0.96799999999999997"/>
    <n v="2.5"/>
    <n v="0.67200000000000004"/>
    <n v="1.9E-2"/>
    <x v="1"/>
    <x v="2"/>
    <s v="North"/>
    <s v="Below Target"/>
    <s v="Below Target"/>
    <s v="Met"/>
    <s v="Below Target"/>
    <s v="Below Target"/>
  </r>
  <r>
    <s v="OPS-101912"/>
    <x v="68"/>
    <s v="North East"/>
    <s v="Workplace Projects"/>
    <n v="15"/>
    <n v="23"/>
    <n v="38"/>
    <n v="25"/>
    <x v="24"/>
    <n v="0"/>
    <n v="0"/>
    <n v="2.5"/>
    <n v="0.86099999999999999"/>
    <n v="0.98699999999999999"/>
    <n v="4.3"/>
    <n v="0.73199999999999998"/>
    <n v="0.65800000000000003"/>
    <x v="1"/>
    <x v="3"/>
    <s v="North"/>
    <s v="Below Target"/>
    <s v="Below Target"/>
    <s v="Met"/>
    <s v="Met"/>
    <s v="Below Target"/>
  </r>
  <r>
    <s v="OPS-101913"/>
    <x v="68"/>
    <s v="North West"/>
    <s v="Workplace Services"/>
    <n v="506"/>
    <n v="43"/>
    <n v="549"/>
    <n v="30"/>
    <x v="458"/>
    <n v="0"/>
    <n v="0"/>
    <n v="8"/>
    <n v="0.6"/>
    <n v="1"/>
    <n v="2.5"/>
    <n v="0.81899999999999995"/>
    <n v="5.5E-2"/>
    <x v="2"/>
    <x v="0"/>
    <s v="North"/>
    <s v="Below Target"/>
    <s v="Below Target"/>
    <s v="Met"/>
    <s v="Below Target"/>
    <s v="Below Target"/>
  </r>
  <r>
    <s v="OPS-101914"/>
    <x v="68"/>
    <s v="North West"/>
    <s v="Facilities Response"/>
    <n v="1346"/>
    <n v="62"/>
    <n v="1408"/>
    <n v="19"/>
    <x v="657"/>
    <n v="0"/>
    <n v="0"/>
    <n v="8"/>
    <n v="0.6"/>
    <n v="0.95899999999999996"/>
    <n v="2.5"/>
    <n v="0.73699999999999999"/>
    <n v="1.2999999999999999E-2"/>
    <x v="2"/>
    <x v="1"/>
    <s v="North"/>
    <s v="Below Target"/>
    <s v="Below Target"/>
    <s v="Met"/>
    <s v="Below Target"/>
    <s v="Below Target"/>
  </r>
  <r>
    <s v="OPS-101915"/>
    <x v="68"/>
    <s v="North West"/>
    <s v="Estates Support"/>
    <n v="1452"/>
    <n v="45"/>
    <n v="1497"/>
    <n v="25"/>
    <x v="658"/>
    <n v="0"/>
    <n v="0"/>
    <n v="8"/>
    <n v="0.6"/>
    <n v="1"/>
    <n v="2.5"/>
    <n v="0.64500000000000002"/>
    <n v="1.7000000000000001E-2"/>
    <x v="2"/>
    <x v="2"/>
    <s v="North"/>
    <s v="Below Target"/>
    <s v="Below Target"/>
    <s v="Met"/>
    <s v="Below Target"/>
    <s v="Below Target"/>
  </r>
  <r>
    <s v="OPS-101916"/>
    <x v="68"/>
    <s v="North West"/>
    <s v="Workplace Projects"/>
    <n v="0"/>
    <n v="34"/>
    <n v="34"/>
    <n v="34"/>
    <x v="5"/>
    <n v="0"/>
    <n v="0"/>
    <n v="1.7"/>
    <n v="0.996"/>
    <n v="1"/>
    <n v="4.7"/>
    <n v="0.752"/>
    <n v="1"/>
    <x v="2"/>
    <x v="3"/>
    <s v="North"/>
    <s v="Met"/>
    <s v="Met"/>
    <s v="Met"/>
    <s v="Met"/>
    <s v="Met"/>
  </r>
  <r>
    <s v="OPS-101917"/>
    <x v="68"/>
    <s v="Midlands"/>
    <s v="Workplace Services"/>
    <n v="0"/>
    <n v="40"/>
    <n v="40"/>
    <n v="40"/>
    <x v="5"/>
    <n v="0"/>
    <n v="0"/>
    <n v="1.6"/>
    <n v="0.95299999999999996"/>
    <n v="1"/>
    <n v="4.5999999999999996"/>
    <n v="0.747"/>
    <n v="1"/>
    <x v="3"/>
    <x v="0"/>
    <s v="Central"/>
    <s v="Met"/>
    <s v="Met"/>
    <s v="Met"/>
    <s v="Met"/>
    <s v="Met"/>
  </r>
  <r>
    <s v="OPS-101918"/>
    <x v="68"/>
    <s v="Midlands"/>
    <s v="Facilities Response"/>
    <n v="639"/>
    <n v="42"/>
    <n v="681"/>
    <n v="31"/>
    <x v="659"/>
    <n v="1"/>
    <n v="0"/>
    <n v="8"/>
    <n v="0.6"/>
    <n v="0.99399999999999999"/>
    <n v="2.5"/>
    <n v="0.75600000000000001"/>
    <n v="4.5999999999999999E-2"/>
    <x v="3"/>
    <x v="1"/>
    <s v="Central"/>
    <s v="Below Target"/>
    <s v="Below Target"/>
    <s v="Met"/>
    <s v="Below Target"/>
    <s v="Below Target"/>
  </r>
  <r>
    <s v="OPS-101919"/>
    <x v="68"/>
    <s v="Midlands"/>
    <s v="Estates Support"/>
    <n v="450"/>
    <n v="47"/>
    <n v="497"/>
    <n v="36"/>
    <x v="660"/>
    <n v="0"/>
    <n v="0"/>
    <n v="8"/>
    <n v="0.6"/>
    <n v="1"/>
    <n v="2.5"/>
    <n v="0.65400000000000003"/>
    <n v="7.1999999999999995E-2"/>
    <x v="3"/>
    <x v="2"/>
    <s v="Central"/>
    <s v="Below Target"/>
    <s v="Below Target"/>
    <s v="Met"/>
    <s v="Below Target"/>
    <s v="Below Target"/>
  </r>
  <r>
    <s v="OPS-101920"/>
    <x v="68"/>
    <s v="Midlands"/>
    <s v="Workplace Projects"/>
    <n v="0"/>
    <n v="31"/>
    <n v="31"/>
    <n v="31"/>
    <x v="5"/>
    <n v="0"/>
    <n v="0"/>
    <n v="1.8"/>
    <n v="0.97599999999999998"/>
    <n v="0.97699999999999998"/>
    <n v="4.5999999999999996"/>
    <n v="0.70499999999999996"/>
    <n v="1"/>
    <x v="3"/>
    <x v="3"/>
    <s v="Central"/>
    <s v="Met"/>
    <s v="Met"/>
    <s v="Met"/>
    <s v="Met"/>
    <s v="Met"/>
  </r>
  <r>
    <s v="OPS-101921"/>
    <x v="68"/>
    <s v="South West"/>
    <s v="Workplace Services"/>
    <n v="1074"/>
    <n v="42"/>
    <n v="1116"/>
    <n v="21"/>
    <x v="586"/>
    <n v="0"/>
    <n v="0"/>
    <n v="8"/>
    <n v="0.6"/>
    <n v="0.98799999999999999"/>
    <n v="2.5"/>
    <n v="0.68100000000000005"/>
    <n v="1.9E-2"/>
    <x v="4"/>
    <x v="0"/>
    <s v="South"/>
    <s v="Below Target"/>
    <s v="Below Target"/>
    <s v="Met"/>
    <s v="Below Target"/>
    <s v="Below Target"/>
  </r>
  <r>
    <s v="OPS-101922"/>
    <x v="68"/>
    <s v="South West"/>
    <s v="Facilities Response"/>
    <n v="0"/>
    <n v="43"/>
    <n v="43"/>
    <n v="43"/>
    <x v="5"/>
    <n v="0"/>
    <n v="0"/>
    <n v="2"/>
    <n v="0.97699999999999998"/>
    <n v="0.99"/>
    <n v="4.7"/>
    <n v="0.67500000000000004"/>
    <n v="1"/>
    <x v="4"/>
    <x v="1"/>
    <s v="South"/>
    <s v="Met"/>
    <s v="Met"/>
    <s v="Met"/>
    <s v="Met"/>
    <s v="Met"/>
  </r>
  <r>
    <s v="OPS-101923"/>
    <x v="68"/>
    <s v="South West"/>
    <s v="Estates Support"/>
    <n v="0"/>
    <n v="48"/>
    <n v="48"/>
    <n v="48"/>
    <x v="5"/>
    <n v="0"/>
    <n v="0"/>
    <n v="1.9"/>
    <n v="1"/>
    <n v="0.98099999999999998"/>
    <n v="4.5"/>
    <n v="0.83499999999999996"/>
    <n v="1"/>
    <x v="4"/>
    <x v="2"/>
    <s v="South"/>
    <s v="Met"/>
    <s v="Met"/>
    <s v="Met"/>
    <s v="Met"/>
    <s v="Met"/>
  </r>
  <r>
    <s v="OPS-101924"/>
    <x v="68"/>
    <s v="South West"/>
    <s v="Workplace Projects"/>
    <n v="0"/>
    <n v="21"/>
    <n v="21"/>
    <n v="21"/>
    <x v="5"/>
    <n v="0"/>
    <n v="0"/>
    <n v="1.4"/>
    <n v="0.99"/>
    <n v="1"/>
    <n v="4.3"/>
    <n v="0.66800000000000004"/>
    <n v="1"/>
    <x v="4"/>
    <x v="3"/>
    <s v="South"/>
    <s v="Met"/>
    <s v="Met"/>
    <s v="Met"/>
    <s v="Met"/>
    <s v="Met"/>
  </r>
  <r>
    <s v="OPS-101925"/>
    <x v="68"/>
    <s v="South East"/>
    <s v="Workplace Services"/>
    <n v="5"/>
    <n v="43"/>
    <n v="48"/>
    <n v="48"/>
    <x v="5"/>
    <n v="0"/>
    <n v="0"/>
    <n v="1.3"/>
    <n v="1"/>
    <n v="0.98399999999999999"/>
    <n v="4.5999999999999996"/>
    <n v="0.68500000000000005"/>
    <n v="1"/>
    <x v="5"/>
    <x v="0"/>
    <s v="South"/>
    <s v="Met"/>
    <s v="Met"/>
    <s v="Met"/>
    <s v="Met"/>
    <s v="Met"/>
  </r>
  <r>
    <s v="OPS-101926"/>
    <x v="68"/>
    <s v="South East"/>
    <s v="Facilities Response"/>
    <n v="1767"/>
    <n v="44"/>
    <n v="1811"/>
    <n v="23"/>
    <x v="661"/>
    <n v="0"/>
    <n v="0"/>
    <n v="8"/>
    <n v="0.6"/>
    <n v="0.97099999999999997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927"/>
    <x v="68"/>
    <s v="South East"/>
    <s v="Estates Support"/>
    <n v="0"/>
    <n v="45"/>
    <n v="45"/>
    <n v="45"/>
    <x v="5"/>
    <n v="0"/>
    <n v="0"/>
    <n v="1.8"/>
    <n v="0.97799999999999998"/>
    <n v="0.98799999999999999"/>
    <n v="4.5999999999999996"/>
    <n v="0.749"/>
    <n v="1"/>
    <x v="5"/>
    <x v="2"/>
    <s v="South"/>
    <s v="Met"/>
    <s v="Met"/>
    <s v="Met"/>
    <s v="Met"/>
    <s v="Met"/>
  </r>
  <r>
    <s v="OPS-101928"/>
    <x v="68"/>
    <s v="South East"/>
    <s v="Workplace Projects"/>
    <n v="552"/>
    <n v="36"/>
    <n v="588"/>
    <n v="27"/>
    <x v="662"/>
    <n v="0"/>
    <n v="0"/>
    <n v="8"/>
    <n v="0.6"/>
    <n v="0.98299999999999998"/>
    <n v="2.5"/>
    <n v="0.67"/>
    <n v="4.5999999999999999E-2"/>
    <x v="5"/>
    <x v="3"/>
    <s v="South"/>
    <s v="Below Target"/>
    <s v="Below Target"/>
    <s v="Met"/>
    <s v="Below Target"/>
    <s v="Below Target"/>
  </r>
  <r>
    <s v="OPS-101929"/>
    <x v="68"/>
    <s v="Wales"/>
    <s v="Workplace Services"/>
    <n v="977"/>
    <n v="44"/>
    <n v="1021"/>
    <n v="30"/>
    <x v="419"/>
    <n v="0"/>
    <n v="0"/>
    <n v="8"/>
    <n v="0.6"/>
    <n v="0.997"/>
    <n v="2.5"/>
    <n v="0.754"/>
    <n v="2.9000000000000001E-2"/>
    <x v="6"/>
    <x v="0"/>
    <s v="Wales"/>
    <s v="Below Target"/>
    <s v="Below Target"/>
    <s v="Met"/>
    <s v="Below Target"/>
    <s v="Below Target"/>
  </r>
  <r>
    <s v="OPS-101930"/>
    <x v="68"/>
    <s v="Wales"/>
    <s v="Facilities Response"/>
    <n v="1082"/>
    <n v="52"/>
    <n v="1134"/>
    <n v="31"/>
    <x v="663"/>
    <n v="0"/>
    <n v="0"/>
    <n v="8"/>
    <n v="0.6"/>
    <n v="0.97099999999999997"/>
    <n v="2.5"/>
    <n v="0.71599999999999997"/>
    <n v="2.7E-2"/>
    <x v="6"/>
    <x v="1"/>
    <s v="Wales"/>
    <s v="Below Target"/>
    <s v="Below Target"/>
    <s v="Met"/>
    <s v="Below Target"/>
    <s v="Below Target"/>
  </r>
  <r>
    <s v="OPS-101931"/>
    <x v="68"/>
    <s v="Wales"/>
    <s v="Estates Support"/>
    <n v="740"/>
    <n v="26"/>
    <n v="766"/>
    <n v="27"/>
    <x v="664"/>
    <n v="0"/>
    <n v="0"/>
    <n v="8"/>
    <n v="0.6"/>
    <n v="0.995"/>
    <n v="2.5"/>
    <n v="0.79"/>
    <n v="3.5000000000000003E-2"/>
    <x v="6"/>
    <x v="2"/>
    <s v="Wales"/>
    <s v="Below Target"/>
    <s v="Below Target"/>
    <s v="Met"/>
    <s v="Below Target"/>
    <s v="Below Target"/>
  </r>
  <r>
    <s v="OPS-101932"/>
    <x v="68"/>
    <s v="Wales"/>
    <s v="Workplace Projects"/>
    <n v="0"/>
    <n v="22"/>
    <n v="22"/>
    <n v="22"/>
    <x v="5"/>
    <n v="0"/>
    <n v="0"/>
    <n v="1.3"/>
    <n v="0.96499999999999997"/>
    <n v="1"/>
    <n v="4.4000000000000004"/>
    <n v="0.72699999999999998"/>
    <n v="1"/>
    <x v="6"/>
    <x v="3"/>
    <s v="Wales"/>
    <s v="Met"/>
    <s v="Met"/>
    <s v="Met"/>
    <s v="Met"/>
    <s v="Met"/>
  </r>
  <r>
    <s v="OPS-101933"/>
    <x v="69"/>
    <s v="Scotland"/>
    <s v="Workplace Services"/>
    <n v="284"/>
    <n v="53"/>
    <n v="337"/>
    <n v="41"/>
    <x v="387"/>
    <n v="0"/>
    <n v="0"/>
    <n v="8"/>
    <n v="0.6"/>
    <n v="1"/>
    <n v="2.5"/>
    <n v="0.67400000000000004"/>
    <n v="0.122"/>
    <x v="0"/>
    <x v="0"/>
    <s v="North"/>
    <s v="Below Target"/>
    <s v="Below Target"/>
    <s v="Met"/>
    <s v="Below Target"/>
    <s v="Below Target"/>
  </r>
  <r>
    <s v="OPS-101934"/>
    <x v="69"/>
    <s v="Scotland"/>
    <s v="Facilities Response"/>
    <n v="0"/>
    <n v="44"/>
    <n v="44"/>
    <n v="44"/>
    <x v="5"/>
    <n v="0"/>
    <n v="0"/>
    <n v="1"/>
    <n v="0.93799999999999994"/>
    <n v="0.97599999999999998"/>
    <n v="4.5999999999999996"/>
    <n v="0.68100000000000005"/>
    <n v="1"/>
    <x v="0"/>
    <x v="1"/>
    <s v="North"/>
    <s v="Met"/>
    <s v="Met"/>
    <s v="Met"/>
    <s v="Met"/>
    <s v="Met"/>
  </r>
  <r>
    <s v="OPS-101935"/>
    <x v="69"/>
    <s v="Scotland"/>
    <s v="Estates Support"/>
    <n v="530"/>
    <n v="29"/>
    <n v="559"/>
    <n v="38"/>
    <x v="516"/>
    <n v="0"/>
    <n v="0"/>
    <n v="8"/>
    <n v="0.6"/>
    <n v="0.97599999999999998"/>
    <n v="2.5"/>
    <n v="0.73799999999999999"/>
    <n v="6.8000000000000005E-2"/>
    <x v="0"/>
    <x v="2"/>
    <s v="North"/>
    <s v="Below Target"/>
    <s v="Below Target"/>
    <s v="Met"/>
    <s v="Below Target"/>
    <s v="Below Target"/>
  </r>
  <r>
    <s v="OPS-101936"/>
    <x v="69"/>
    <s v="Scotland"/>
    <s v="Workplace Projects"/>
    <n v="7"/>
    <n v="29"/>
    <n v="36"/>
    <n v="34"/>
    <x v="1"/>
    <n v="0"/>
    <n v="0"/>
    <n v="1.5"/>
    <n v="0.93700000000000006"/>
    <n v="0.98099999999999998"/>
    <n v="4.5999999999999996"/>
    <n v="0.65900000000000003"/>
    <n v="0.94399999999999995"/>
    <x v="0"/>
    <x v="3"/>
    <s v="North"/>
    <s v="Below Target"/>
    <s v="Met"/>
    <s v="Met"/>
    <s v="Met"/>
    <s v="Met"/>
  </r>
  <r>
    <s v="OPS-101937"/>
    <x v="69"/>
    <s v="North East"/>
    <s v="Workplace Services"/>
    <n v="9"/>
    <n v="47"/>
    <n v="56"/>
    <n v="53"/>
    <x v="10"/>
    <n v="0"/>
    <n v="0"/>
    <n v="1.5"/>
    <n v="0.94899999999999995"/>
    <n v="0.99399999999999999"/>
    <n v="4.3"/>
    <n v="0.79600000000000004"/>
    <n v="0.94599999999999995"/>
    <x v="1"/>
    <x v="0"/>
    <s v="North"/>
    <s v="Below Target"/>
    <s v="Met"/>
    <s v="Met"/>
    <s v="Met"/>
    <s v="Met"/>
  </r>
  <r>
    <s v="OPS-101938"/>
    <x v="69"/>
    <s v="North East"/>
    <s v="Facilities Response"/>
    <n v="0"/>
    <n v="45"/>
    <n v="45"/>
    <n v="45"/>
    <x v="5"/>
    <n v="0"/>
    <n v="0"/>
    <n v="1.3"/>
    <n v="1"/>
    <n v="0.97699999999999998"/>
    <n v="4.5999999999999996"/>
    <n v="0.68100000000000005"/>
    <n v="1"/>
    <x v="1"/>
    <x v="1"/>
    <s v="North"/>
    <s v="Met"/>
    <s v="Met"/>
    <s v="Met"/>
    <s v="Met"/>
    <s v="Met"/>
  </r>
  <r>
    <s v="OPS-101939"/>
    <x v="69"/>
    <s v="North East"/>
    <s v="Estates Support"/>
    <n v="1220"/>
    <n v="48"/>
    <n v="1268"/>
    <n v="27"/>
    <x v="665"/>
    <n v="0"/>
    <n v="0"/>
    <n v="8"/>
    <n v="0.6"/>
    <n v="0.98799999999999999"/>
    <n v="2.5"/>
    <n v="0.67200000000000004"/>
    <n v="2.1000000000000001E-2"/>
    <x v="1"/>
    <x v="2"/>
    <s v="North"/>
    <s v="Below Target"/>
    <s v="Below Target"/>
    <s v="Met"/>
    <s v="Below Target"/>
    <s v="Below Target"/>
  </r>
  <r>
    <s v="OPS-101940"/>
    <x v="69"/>
    <s v="North East"/>
    <s v="Workplace Projects"/>
    <n v="13"/>
    <n v="37"/>
    <n v="50"/>
    <n v="26"/>
    <x v="175"/>
    <n v="0"/>
    <n v="0"/>
    <n v="3.2"/>
    <n v="0.8"/>
    <n v="0.98299999999999998"/>
    <n v="3.4"/>
    <n v="0.73199999999999998"/>
    <n v="0.52"/>
    <x v="1"/>
    <x v="3"/>
    <s v="North"/>
    <s v="Below Target"/>
    <s v="Below Target"/>
    <s v="Met"/>
    <s v="Below Target"/>
    <s v="Below Target"/>
  </r>
  <r>
    <s v="OPS-101941"/>
    <x v="69"/>
    <s v="North West"/>
    <s v="Workplace Services"/>
    <n v="519"/>
    <n v="52"/>
    <n v="571"/>
    <n v="38"/>
    <x v="666"/>
    <n v="0"/>
    <n v="0"/>
    <n v="8"/>
    <n v="0.6"/>
    <n v="0.98599999999999999"/>
    <n v="2.5"/>
    <n v="0.81899999999999995"/>
    <n v="6.7000000000000004E-2"/>
    <x v="2"/>
    <x v="0"/>
    <s v="North"/>
    <s v="Below Target"/>
    <s v="Below Target"/>
    <s v="Met"/>
    <s v="Below Target"/>
    <s v="Below Target"/>
  </r>
  <r>
    <s v="OPS-101942"/>
    <x v="69"/>
    <s v="North West"/>
    <s v="Facilities Response"/>
    <n v="1389"/>
    <n v="48"/>
    <n v="1437"/>
    <n v="24"/>
    <x v="667"/>
    <n v="0"/>
    <n v="0"/>
    <n v="8"/>
    <n v="0.6"/>
    <n v="0.97899999999999998"/>
    <n v="2.5"/>
    <n v="0.73699999999999999"/>
    <n v="1.7000000000000001E-2"/>
    <x v="2"/>
    <x v="1"/>
    <s v="North"/>
    <s v="Below Target"/>
    <s v="Below Target"/>
    <s v="Met"/>
    <s v="Below Target"/>
    <s v="Below Target"/>
  </r>
  <r>
    <s v="OPS-101943"/>
    <x v="69"/>
    <s v="North West"/>
    <s v="Estates Support"/>
    <n v="1472"/>
    <n v="45"/>
    <n v="1517"/>
    <n v="27"/>
    <x v="668"/>
    <n v="0"/>
    <n v="0"/>
    <n v="8"/>
    <n v="0.6"/>
    <n v="0.997"/>
    <n v="2.5"/>
    <n v="0.64500000000000002"/>
    <n v="1.7999999999999999E-2"/>
    <x v="2"/>
    <x v="2"/>
    <s v="North"/>
    <s v="Below Target"/>
    <s v="Below Target"/>
    <s v="Met"/>
    <s v="Below Target"/>
    <s v="Below Target"/>
  </r>
  <r>
    <s v="OPS-101944"/>
    <x v="69"/>
    <s v="North West"/>
    <s v="Workplace Projects"/>
    <n v="0"/>
    <n v="30"/>
    <n v="30"/>
    <n v="30"/>
    <x v="5"/>
    <n v="0"/>
    <n v="0"/>
    <n v="1.3"/>
    <n v="0.93899999999999995"/>
    <n v="0.94699999999999995"/>
    <n v="4.4000000000000004"/>
    <n v="0.752"/>
    <n v="1"/>
    <x v="2"/>
    <x v="3"/>
    <s v="North"/>
    <s v="Met"/>
    <s v="Met"/>
    <s v="Below Target"/>
    <s v="Met"/>
    <s v="Met"/>
  </r>
  <r>
    <s v="OPS-101945"/>
    <x v="69"/>
    <s v="Midlands"/>
    <s v="Workplace Services"/>
    <n v="0"/>
    <n v="34"/>
    <n v="34"/>
    <n v="34"/>
    <x v="5"/>
    <n v="1"/>
    <n v="0"/>
    <n v="1.7"/>
    <n v="0.92500000000000004"/>
    <n v="0.99399999999999999"/>
    <n v="4.8"/>
    <n v="0.747"/>
    <n v="1"/>
    <x v="3"/>
    <x v="0"/>
    <s v="Central"/>
    <s v="Met"/>
    <s v="Met"/>
    <s v="Met"/>
    <s v="Met"/>
    <s v="Met"/>
  </r>
  <r>
    <s v="OPS-101946"/>
    <x v="69"/>
    <s v="Midlands"/>
    <s v="Facilities Response"/>
    <n v="650"/>
    <n v="32"/>
    <n v="682"/>
    <n v="31"/>
    <x v="669"/>
    <n v="1"/>
    <n v="0"/>
    <n v="8"/>
    <n v="0.6"/>
    <n v="0.99"/>
    <n v="2.5"/>
    <n v="0.75600000000000001"/>
    <n v="4.4999999999999998E-2"/>
    <x v="3"/>
    <x v="1"/>
    <s v="Central"/>
    <s v="Below Target"/>
    <s v="Below Target"/>
    <s v="Met"/>
    <s v="Below Target"/>
    <s v="Below Target"/>
  </r>
  <r>
    <s v="OPS-101947"/>
    <x v="69"/>
    <s v="Midlands"/>
    <s v="Estates Support"/>
    <n v="461"/>
    <n v="36"/>
    <n v="497"/>
    <n v="36"/>
    <x v="660"/>
    <n v="0"/>
    <n v="0"/>
    <n v="8"/>
    <n v="0.6"/>
    <n v="0.97799999999999998"/>
    <n v="2.5"/>
    <n v="0.65400000000000003"/>
    <n v="7.1999999999999995E-2"/>
    <x v="3"/>
    <x v="2"/>
    <s v="Central"/>
    <s v="Below Target"/>
    <s v="Below Target"/>
    <s v="Met"/>
    <s v="Below Target"/>
    <s v="Below Target"/>
  </r>
  <r>
    <s v="OPS-101948"/>
    <x v="69"/>
    <s v="Midlands"/>
    <s v="Workplace Projects"/>
    <n v="0"/>
    <n v="25"/>
    <n v="25"/>
    <n v="25"/>
    <x v="5"/>
    <n v="0"/>
    <n v="0"/>
    <n v="2.2000000000000002"/>
    <n v="0.98799999999999999"/>
    <n v="0.98699999999999999"/>
    <n v="4.5"/>
    <n v="0.70499999999999996"/>
    <n v="1"/>
    <x v="3"/>
    <x v="3"/>
    <s v="Central"/>
    <s v="Met"/>
    <s v="Met"/>
    <s v="Met"/>
    <s v="Met"/>
    <s v="Met"/>
  </r>
  <r>
    <s v="OPS-101949"/>
    <x v="69"/>
    <s v="South West"/>
    <s v="Workplace Services"/>
    <n v="1095"/>
    <n v="56"/>
    <n v="1151"/>
    <n v="21"/>
    <x v="670"/>
    <n v="0"/>
    <n v="0"/>
    <n v="8"/>
    <n v="0.6"/>
    <n v="1"/>
    <n v="2.5"/>
    <n v="0.68100000000000005"/>
    <n v="1.7999999999999999E-2"/>
    <x v="4"/>
    <x v="0"/>
    <s v="South"/>
    <s v="Below Target"/>
    <s v="Below Target"/>
    <s v="Met"/>
    <s v="Below Target"/>
    <s v="Below Target"/>
  </r>
  <r>
    <s v="OPS-101950"/>
    <x v="69"/>
    <s v="South West"/>
    <s v="Facilities Response"/>
    <n v="0"/>
    <n v="39"/>
    <n v="39"/>
    <n v="39"/>
    <x v="5"/>
    <n v="0"/>
    <n v="0"/>
    <n v="1.6"/>
    <n v="0.96"/>
    <n v="0.98799999999999999"/>
    <n v="4.4000000000000004"/>
    <n v="0.67500000000000004"/>
    <n v="1"/>
    <x v="4"/>
    <x v="1"/>
    <s v="South"/>
    <s v="Met"/>
    <s v="Met"/>
    <s v="Met"/>
    <s v="Met"/>
    <s v="Met"/>
  </r>
  <r>
    <s v="OPS-101951"/>
    <x v="69"/>
    <s v="South West"/>
    <s v="Estates Support"/>
    <n v="0"/>
    <n v="62"/>
    <n v="62"/>
    <n v="54"/>
    <x v="21"/>
    <n v="0"/>
    <n v="0"/>
    <n v="1.8"/>
    <n v="0.91"/>
    <n v="0.999"/>
    <n v="4.3"/>
    <n v="0.83499999999999996"/>
    <n v="0.871"/>
    <x v="4"/>
    <x v="2"/>
    <s v="South"/>
    <s v="Below Target"/>
    <s v="Below Target"/>
    <s v="Met"/>
    <s v="Met"/>
    <s v="Met"/>
  </r>
  <r>
    <s v="OPS-101952"/>
    <x v="69"/>
    <s v="South West"/>
    <s v="Workplace Projects"/>
    <n v="0"/>
    <n v="27"/>
    <n v="27"/>
    <n v="27"/>
    <x v="5"/>
    <n v="1"/>
    <n v="0"/>
    <n v="2"/>
    <n v="0.94599999999999995"/>
    <n v="0.97199999999999998"/>
    <n v="4.5999999999999996"/>
    <n v="0.66800000000000004"/>
    <n v="1"/>
    <x v="4"/>
    <x v="3"/>
    <s v="South"/>
    <s v="Met"/>
    <s v="Met"/>
    <s v="Met"/>
    <s v="Met"/>
    <s v="Met"/>
  </r>
  <r>
    <s v="OPS-101953"/>
    <x v="69"/>
    <s v="South East"/>
    <s v="Workplace Services"/>
    <n v="0"/>
    <n v="58"/>
    <n v="58"/>
    <n v="51"/>
    <x v="42"/>
    <n v="0"/>
    <n v="0"/>
    <n v="1.9"/>
    <n v="0.96"/>
    <n v="0.98899999999999999"/>
    <n v="4.4000000000000004"/>
    <n v="0.68500000000000005"/>
    <n v="0.879"/>
    <x v="5"/>
    <x v="0"/>
    <s v="South"/>
    <s v="Below Target"/>
    <s v="Met"/>
    <s v="Met"/>
    <s v="Met"/>
    <s v="Met"/>
  </r>
  <r>
    <s v="OPS-101954"/>
    <x v="69"/>
    <s v="South East"/>
    <s v="Facilities Response"/>
    <n v="1788"/>
    <n v="37"/>
    <n v="1825"/>
    <n v="23"/>
    <x v="671"/>
    <n v="1"/>
    <n v="0"/>
    <n v="8"/>
    <n v="0.6"/>
    <n v="0.97799999999999998"/>
    <n v="2.5"/>
    <n v="0.69599999999999995"/>
    <n v="1.2999999999999999E-2"/>
    <x v="5"/>
    <x v="1"/>
    <s v="South"/>
    <s v="Below Target"/>
    <s v="Below Target"/>
    <s v="Met"/>
    <s v="Below Target"/>
    <s v="Below Target"/>
  </r>
  <r>
    <s v="OPS-101955"/>
    <x v="69"/>
    <s v="South East"/>
    <s v="Estates Support"/>
    <n v="0"/>
    <n v="22"/>
    <n v="22"/>
    <n v="22"/>
    <x v="5"/>
    <n v="0"/>
    <n v="0"/>
    <n v="1.4"/>
    <n v="0.96799999999999997"/>
    <n v="0.98099999999999998"/>
    <n v="4.3"/>
    <n v="0.749"/>
    <n v="1"/>
    <x v="5"/>
    <x v="2"/>
    <s v="South"/>
    <s v="Met"/>
    <s v="Met"/>
    <s v="Met"/>
    <s v="Met"/>
    <s v="Met"/>
  </r>
  <r>
    <s v="OPS-101956"/>
    <x v="69"/>
    <s v="South East"/>
    <s v="Workplace Projects"/>
    <n v="561"/>
    <n v="31"/>
    <n v="592"/>
    <n v="25"/>
    <x v="672"/>
    <n v="0"/>
    <n v="0"/>
    <n v="8"/>
    <n v="0.6"/>
    <n v="0.98399999999999999"/>
    <n v="2.5"/>
    <n v="0.67"/>
    <n v="4.2000000000000003E-2"/>
    <x v="5"/>
    <x v="3"/>
    <s v="South"/>
    <s v="Below Target"/>
    <s v="Below Target"/>
    <s v="Met"/>
    <s v="Below Target"/>
    <s v="Below Target"/>
  </r>
  <r>
    <s v="OPS-101957"/>
    <x v="69"/>
    <s v="Wales"/>
    <s v="Workplace Services"/>
    <n v="991"/>
    <n v="42"/>
    <n v="1033"/>
    <n v="34"/>
    <x v="673"/>
    <n v="1"/>
    <n v="0"/>
    <n v="8"/>
    <n v="0.6"/>
    <n v="0.94299999999999995"/>
    <n v="2.5"/>
    <n v="0.754"/>
    <n v="3.3000000000000002E-2"/>
    <x v="6"/>
    <x v="0"/>
    <s v="Wales"/>
    <s v="Below Target"/>
    <s v="Below Target"/>
    <s v="Below Target"/>
    <s v="Below Target"/>
    <s v="Below Target"/>
  </r>
  <r>
    <s v="OPS-101958"/>
    <x v="69"/>
    <s v="Wales"/>
    <s v="Facilities Response"/>
    <n v="1103"/>
    <n v="41"/>
    <n v="1144"/>
    <n v="32"/>
    <x v="674"/>
    <n v="0"/>
    <n v="0"/>
    <n v="8"/>
    <n v="0.6"/>
    <n v="0.96699999999999997"/>
    <n v="2.5"/>
    <n v="0.71599999999999997"/>
    <n v="2.8000000000000001E-2"/>
    <x v="6"/>
    <x v="1"/>
    <s v="Wales"/>
    <s v="Below Target"/>
    <s v="Below Target"/>
    <s v="Met"/>
    <s v="Below Target"/>
    <s v="Below Target"/>
  </r>
  <r>
    <s v="OPS-101959"/>
    <x v="69"/>
    <s v="Wales"/>
    <s v="Estates Support"/>
    <n v="739"/>
    <n v="24"/>
    <n v="763"/>
    <n v="28"/>
    <x v="675"/>
    <n v="0"/>
    <n v="0"/>
    <n v="8"/>
    <n v="0.6"/>
    <n v="0.99199999999999999"/>
    <n v="2.5"/>
    <n v="0.79"/>
    <n v="3.6999999999999998E-2"/>
    <x v="6"/>
    <x v="2"/>
    <s v="Wales"/>
    <s v="Below Target"/>
    <s v="Below Target"/>
    <s v="Met"/>
    <s v="Below Target"/>
    <s v="Below Target"/>
  </r>
  <r>
    <s v="OPS-101960"/>
    <x v="69"/>
    <s v="Wales"/>
    <s v="Workplace Projects"/>
    <n v="0"/>
    <n v="47"/>
    <n v="47"/>
    <n v="47"/>
    <x v="5"/>
    <n v="0"/>
    <n v="0"/>
    <n v="1.3"/>
    <n v="0.98299999999999998"/>
    <n v="1"/>
    <n v="4.7"/>
    <n v="0.72699999999999998"/>
    <n v="1"/>
    <x v="6"/>
    <x v="3"/>
    <s v="Wales"/>
    <s v="Met"/>
    <s v="Met"/>
    <s v="Met"/>
    <s v="Met"/>
    <s v="Met"/>
  </r>
  <r>
    <s v="OPS-101961"/>
    <x v="70"/>
    <s v="Scotland"/>
    <s v="Workplace Services"/>
    <n v="296"/>
    <n v="32"/>
    <n v="328"/>
    <n v="34"/>
    <x v="367"/>
    <n v="0"/>
    <n v="0"/>
    <n v="8"/>
    <n v="0.6"/>
    <n v="0.98099999999999998"/>
    <n v="2.5"/>
    <n v="0.78600000000000003"/>
    <n v="0.104"/>
    <x v="0"/>
    <x v="0"/>
    <s v="North"/>
    <s v="Below Target"/>
    <s v="Below Target"/>
    <s v="Met"/>
    <s v="Below Target"/>
    <s v="Below Target"/>
  </r>
  <r>
    <s v="OPS-101962"/>
    <x v="70"/>
    <s v="Scotland"/>
    <s v="Facilities Response"/>
    <n v="0"/>
    <n v="34"/>
    <n v="34"/>
    <n v="34"/>
    <x v="5"/>
    <n v="0"/>
    <n v="0"/>
    <n v="1.9"/>
    <n v="1"/>
    <n v="0.95699999999999996"/>
    <n v="4.5999999999999996"/>
    <n v="0.73199999999999998"/>
    <n v="1"/>
    <x v="0"/>
    <x v="1"/>
    <s v="North"/>
    <s v="Met"/>
    <s v="Met"/>
    <s v="Met"/>
    <s v="Met"/>
    <s v="Met"/>
  </r>
  <r>
    <s v="OPS-101963"/>
    <x v="70"/>
    <s v="Scotland"/>
    <s v="Estates Support"/>
    <n v="521"/>
    <n v="43"/>
    <n v="564"/>
    <n v="40"/>
    <x v="248"/>
    <n v="0"/>
    <n v="0"/>
    <n v="8"/>
    <n v="0.6"/>
    <n v="0.98299999999999998"/>
    <n v="2.5"/>
    <n v="0.78600000000000003"/>
    <n v="7.0999999999999994E-2"/>
    <x v="0"/>
    <x v="2"/>
    <s v="North"/>
    <s v="Below Target"/>
    <s v="Below Target"/>
    <s v="Met"/>
    <s v="Below Target"/>
    <s v="Below Target"/>
  </r>
  <r>
    <s v="OPS-101964"/>
    <x v="70"/>
    <s v="Scotland"/>
    <s v="Workplace Projects"/>
    <n v="2"/>
    <n v="25"/>
    <n v="27"/>
    <n v="27"/>
    <x v="5"/>
    <n v="0"/>
    <n v="0"/>
    <n v="1.7"/>
    <n v="0.96599999999999997"/>
    <n v="0.96899999999999997"/>
    <n v="4.7"/>
    <n v="0.76100000000000001"/>
    <n v="1"/>
    <x v="0"/>
    <x v="3"/>
    <s v="North"/>
    <s v="Met"/>
    <s v="Met"/>
    <s v="Met"/>
    <s v="Met"/>
    <s v="Met"/>
  </r>
  <r>
    <s v="OPS-101965"/>
    <x v="70"/>
    <s v="North East"/>
    <s v="Workplace Services"/>
    <n v="3"/>
    <n v="45"/>
    <n v="48"/>
    <n v="41"/>
    <x v="42"/>
    <n v="0"/>
    <n v="0"/>
    <n v="2.1"/>
    <n v="0.91100000000000003"/>
    <n v="0.97899999999999998"/>
    <n v="4.4000000000000004"/>
    <n v="0.71799999999999997"/>
    <n v="0.85399999999999998"/>
    <x v="1"/>
    <x v="0"/>
    <s v="North"/>
    <s v="Below Target"/>
    <s v="Below Target"/>
    <s v="Met"/>
    <s v="Met"/>
    <s v="Met"/>
  </r>
  <r>
    <s v="OPS-101966"/>
    <x v="70"/>
    <s v="North East"/>
    <s v="Facilities Response"/>
    <n v="0"/>
    <n v="37"/>
    <n v="37"/>
    <n v="37"/>
    <x v="5"/>
    <n v="0"/>
    <n v="0"/>
    <n v="1.2"/>
    <n v="0.97499999999999998"/>
    <n v="0.97599999999999998"/>
    <n v="4.5"/>
    <n v="0.70699999999999996"/>
    <n v="1"/>
    <x v="1"/>
    <x v="1"/>
    <s v="North"/>
    <s v="Met"/>
    <s v="Met"/>
    <s v="Met"/>
    <s v="Met"/>
    <s v="Met"/>
  </r>
  <r>
    <s v="OPS-101967"/>
    <x v="70"/>
    <s v="North East"/>
    <s v="Estates Support"/>
    <n v="1241"/>
    <n v="60"/>
    <n v="1301"/>
    <n v="20"/>
    <x v="676"/>
    <n v="0"/>
    <n v="0"/>
    <n v="8"/>
    <n v="0.6"/>
    <n v="1"/>
    <n v="2.5"/>
    <n v="0.71299999999999997"/>
    <n v="1.4999999999999999E-2"/>
    <x v="1"/>
    <x v="2"/>
    <s v="North"/>
    <s v="Below Target"/>
    <s v="Below Target"/>
    <s v="Met"/>
    <s v="Below Target"/>
    <s v="Below Target"/>
  </r>
  <r>
    <s v="OPS-101968"/>
    <x v="70"/>
    <s v="North East"/>
    <s v="Workplace Projects"/>
    <n v="24"/>
    <n v="36"/>
    <n v="60"/>
    <n v="29"/>
    <x v="28"/>
    <n v="0"/>
    <n v="0"/>
    <n v="4.2"/>
    <n v="0.80200000000000005"/>
    <n v="1"/>
    <n v="3.4"/>
    <n v="0.65500000000000003"/>
    <n v="0.48299999999999998"/>
    <x v="1"/>
    <x v="3"/>
    <s v="North"/>
    <s v="Below Target"/>
    <s v="Below Target"/>
    <s v="Met"/>
    <s v="Below Target"/>
    <s v="Below Target"/>
  </r>
  <r>
    <s v="OPS-101969"/>
    <x v="70"/>
    <s v="North West"/>
    <s v="Workplace Services"/>
    <n v="533"/>
    <n v="34"/>
    <n v="567"/>
    <n v="34"/>
    <x v="666"/>
    <n v="0"/>
    <n v="0"/>
    <n v="8"/>
    <n v="0.6"/>
    <n v="0.97899999999999998"/>
    <n v="2.5"/>
    <n v="0.78700000000000003"/>
    <n v="0.06"/>
    <x v="2"/>
    <x v="0"/>
    <s v="North"/>
    <s v="Below Target"/>
    <s v="Below Target"/>
    <s v="Met"/>
    <s v="Below Target"/>
    <s v="Below Target"/>
  </r>
  <r>
    <s v="OPS-101970"/>
    <x v="70"/>
    <s v="North West"/>
    <s v="Facilities Response"/>
    <n v="1413"/>
    <n v="20"/>
    <n v="1433"/>
    <n v="26"/>
    <x v="677"/>
    <n v="0"/>
    <n v="0"/>
    <n v="8"/>
    <n v="0.6"/>
    <n v="0.99099999999999999"/>
    <n v="2.5"/>
    <n v="0.70199999999999996"/>
    <n v="1.7999999999999999E-2"/>
    <x v="2"/>
    <x v="1"/>
    <s v="North"/>
    <s v="Below Target"/>
    <s v="Below Target"/>
    <s v="Met"/>
    <s v="Below Target"/>
    <s v="Below Target"/>
  </r>
  <r>
    <s v="OPS-101971"/>
    <x v="70"/>
    <s v="North West"/>
    <s v="Estates Support"/>
    <n v="1490"/>
    <n v="44"/>
    <n v="1534"/>
    <n v="26"/>
    <x v="678"/>
    <n v="0"/>
    <n v="0"/>
    <n v="8"/>
    <n v="0.6"/>
    <n v="0.997"/>
    <n v="2.5"/>
    <n v="0.69299999999999995"/>
    <n v="1.7000000000000001E-2"/>
    <x v="2"/>
    <x v="2"/>
    <s v="North"/>
    <s v="Below Target"/>
    <s v="Below Target"/>
    <s v="Met"/>
    <s v="Below Target"/>
    <s v="Below Target"/>
  </r>
  <r>
    <s v="OPS-101972"/>
    <x v="70"/>
    <s v="North West"/>
    <s v="Workplace Projects"/>
    <n v="0"/>
    <n v="28"/>
    <n v="28"/>
    <n v="28"/>
    <x v="5"/>
    <n v="0"/>
    <n v="0"/>
    <n v="2"/>
    <n v="0.97"/>
    <n v="1"/>
    <n v="4.9000000000000004"/>
    <n v="0.70199999999999996"/>
    <n v="1"/>
    <x v="2"/>
    <x v="3"/>
    <s v="North"/>
    <s v="Met"/>
    <s v="Met"/>
    <s v="Met"/>
    <s v="Met"/>
    <s v="Met"/>
  </r>
  <r>
    <s v="OPS-101973"/>
    <x v="70"/>
    <s v="Midlands"/>
    <s v="Workplace Services"/>
    <n v="0"/>
    <n v="51"/>
    <n v="51"/>
    <n v="39"/>
    <x v="14"/>
    <n v="0"/>
    <n v="0"/>
    <n v="2.4"/>
    <n v="0.89900000000000002"/>
    <n v="0.96299999999999997"/>
    <n v="3.9"/>
    <n v="0.67"/>
    <n v="0.76500000000000001"/>
    <x v="3"/>
    <x v="0"/>
    <s v="Central"/>
    <s v="Below Target"/>
    <s v="Below Target"/>
    <s v="Met"/>
    <s v="Met"/>
    <s v="Below Target"/>
  </r>
  <r>
    <s v="OPS-101974"/>
    <x v="70"/>
    <s v="Midlands"/>
    <s v="Facilities Response"/>
    <n v="651"/>
    <n v="51"/>
    <n v="702"/>
    <n v="37"/>
    <x v="679"/>
    <n v="0"/>
    <n v="0"/>
    <n v="8"/>
    <n v="0.6"/>
    <n v="0.98199999999999998"/>
    <n v="2.5"/>
    <n v="0.68400000000000005"/>
    <n v="5.2999999999999999E-2"/>
    <x v="3"/>
    <x v="1"/>
    <s v="Central"/>
    <s v="Below Target"/>
    <s v="Below Target"/>
    <s v="Met"/>
    <s v="Below Target"/>
    <s v="Below Target"/>
  </r>
  <r>
    <s v="OPS-101975"/>
    <x v="70"/>
    <s v="Midlands"/>
    <s v="Estates Support"/>
    <n v="461"/>
    <n v="43"/>
    <n v="504"/>
    <n v="35"/>
    <x v="154"/>
    <n v="0"/>
    <n v="0"/>
    <n v="8"/>
    <n v="0.6"/>
    <n v="1"/>
    <n v="2.5"/>
    <n v="0.76800000000000002"/>
    <n v="6.9000000000000006E-2"/>
    <x v="3"/>
    <x v="2"/>
    <s v="Central"/>
    <s v="Below Target"/>
    <s v="Below Target"/>
    <s v="Met"/>
    <s v="Below Target"/>
    <s v="Below Target"/>
  </r>
  <r>
    <s v="OPS-101976"/>
    <x v="70"/>
    <s v="Midlands"/>
    <s v="Workplace Projects"/>
    <n v="0"/>
    <n v="27"/>
    <n v="27"/>
    <n v="27"/>
    <x v="5"/>
    <n v="0"/>
    <n v="0"/>
    <n v="1.8"/>
    <n v="0.94299999999999995"/>
    <n v="0.998"/>
    <n v="4.4000000000000004"/>
    <n v="0.72199999999999998"/>
    <n v="1"/>
    <x v="3"/>
    <x v="3"/>
    <s v="Central"/>
    <s v="Met"/>
    <s v="Met"/>
    <s v="Met"/>
    <s v="Met"/>
    <s v="Met"/>
  </r>
  <r>
    <s v="OPS-101977"/>
    <x v="70"/>
    <s v="South West"/>
    <s v="Workplace Services"/>
    <n v="1130"/>
    <n v="52"/>
    <n v="1182"/>
    <n v="31"/>
    <x v="680"/>
    <n v="0"/>
    <n v="0"/>
    <n v="8"/>
    <n v="0.6"/>
    <n v="1"/>
    <n v="2.5"/>
    <n v="0.76800000000000002"/>
    <n v="2.5999999999999999E-2"/>
    <x v="4"/>
    <x v="0"/>
    <s v="South"/>
    <s v="Below Target"/>
    <s v="Below Target"/>
    <s v="Met"/>
    <s v="Below Target"/>
    <s v="Below Target"/>
  </r>
  <r>
    <s v="OPS-101978"/>
    <x v="70"/>
    <s v="South West"/>
    <s v="Facilities Response"/>
    <n v="0"/>
    <n v="49"/>
    <n v="49"/>
    <n v="49"/>
    <x v="5"/>
    <n v="0"/>
    <n v="0"/>
    <n v="1.5"/>
    <n v="0.94299999999999995"/>
    <n v="0.96799999999999997"/>
    <n v="4.3"/>
    <n v="0.64100000000000001"/>
    <n v="1"/>
    <x v="4"/>
    <x v="1"/>
    <s v="South"/>
    <s v="Met"/>
    <s v="Met"/>
    <s v="Met"/>
    <s v="Met"/>
    <s v="Met"/>
  </r>
  <r>
    <s v="OPS-101979"/>
    <x v="70"/>
    <s v="South West"/>
    <s v="Estates Support"/>
    <n v="8"/>
    <n v="43"/>
    <n v="51"/>
    <n v="49"/>
    <x v="1"/>
    <n v="0"/>
    <n v="0"/>
    <n v="1.6"/>
    <n v="0.95799999999999996"/>
    <n v="0.999"/>
    <n v="4.2"/>
    <n v="0.78600000000000003"/>
    <n v="0.96099999999999997"/>
    <x v="4"/>
    <x v="2"/>
    <s v="South"/>
    <s v="Met"/>
    <s v="Met"/>
    <s v="Met"/>
    <s v="Met"/>
    <s v="Met"/>
  </r>
  <r>
    <s v="OPS-101980"/>
    <x v="70"/>
    <s v="South West"/>
    <s v="Workplace Projects"/>
    <n v="0"/>
    <n v="35"/>
    <n v="35"/>
    <n v="35"/>
    <x v="5"/>
    <n v="0"/>
    <n v="0"/>
    <n v="1.7"/>
    <n v="0.996"/>
    <n v="0.95899999999999996"/>
    <n v="4.5"/>
    <n v="0.79200000000000004"/>
    <n v="1"/>
    <x v="4"/>
    <x v="3"/>
    <s v="South"/>
    <s v="Met"/>
    <s v="Met"/>
    <s v="Met"/>
    <s v="Met"/>
    <s v="Met"/>
  </r>
  <r>
    <s v="OPS-101981"/>
    <x v="70"/>
    <s v="South East"/>
    <s v="Workplace Services"/>
    <n v="7"/>
    <n v="55"/>
    <n v="62"/>
    <n v="49"/>
    <x v="24"/>
    <n v="0"/>
    <n v="0"/>
    <n v="2.2999999999999998"/>
    <n v="0.89500000000000002"/>
    <n v="1"/>
    <n v="3.8"/>
    <n v="0.70199999999999996"/>
    <n v="0.79"/>
    <x v="5"/>
    <x v="0"/>
    <s v="South"/>
    <s v="Below Target"/>
    <s v="Below Target"/>
    <s v="Met"/>
    <s v="Met"/>
    <s v="Below Target"/>
  </r>
  <r>
    <s v="OPS-101982"/>
    <x v="70"/>
    <s v="South East"/>
    <s v="Facilities Response"/>
    <n v="1802"/>
    <n v="49"/>
    <n v="1851"/>
    <n v="21"/>
    <x v="681"/>
    <n v="0"/>
    <n v="0"/>
    <n v="8"/>
    <n v="0.6"/>
    <n v="0.97799999999999998"/>
    <n v="2.5"/>
    <n v="0.71899999999999997"/>
    <n v="1.0999999999999999E-2"/>
    <x v="5"/>
    <x v="1"/>
    <s v="South"/>
    <s v="Below Target"/>
    <s v="Below Target"/>
    <s v="Met"/>
    <s v="Below Target"/>
    <s v="Below Target"/>
  </r>
  <r>
    <s v="OPS-101983"/>
    <x v="70"/>
    <s v="South East"/>
    <s v="Estates Support"/>
    <n v="0"/>
    <n v="46"/>
    <n v="46"/>
    <n v="46"/>
    <x v="5"/>
    <n v="0"/>
    <n v="0"/>
    <n v="1.3"/>
    <n v="0.97899999999999998"/>
    <n v="0.98199999999999998"/>
    <n v="4.4000000000000004"/>
    <n v="0.68500000000000005"/>
    <n v="1"/>
    <x v="5"/>
    <x v="2"/>
    <s v="South"/>
    <s v="Met"/>
    <s v="Met"/>
    <s v="Met"/>
    <s v="Met"/>
    <s v="Met"/>
  </r>
  <r>
    <s v="OPS-101984"/>
    <x v="70"/>
    <s v="South East"/>
    <s v="Workplace Projects"/>
    <n v="567"/>
    <n v="24"/>
    <n v="591"/>
    <n v="22"/>
    <x v="682"/>
    <n v="0"/>
    <n v="0"/>
    <n v="8"/>
    <n v="0.6"/>
    <n v="0.98299999999999998"/>
    <n v="2.5"/>
    <n v="0.71299999999999997"/>
    <n v="3.6999999999999998E-2"/>
    <x v="5"/>
    <x v="3"/>
    <s v="South"/>
    <s v="Below Target"/>
    <s v="Below Target"/>
    <s v="Met"/>
    <s v="Below Target"/>
    <s v="Below Target"/>
  </r>
  <r>
    <s v="OPS-101985"/>
    <x v="70"/>
    <s v="Wales"/>
    <s v="Workplace Services"/>
    <n v="999"/>
    <n v="41"/>
    <n v="1040"/>
    <n v="26"/>
    <x v="683"/>
    <n v="0"/>
    <n v="0"/>
    <n v="8"/>
    <n v="0.6"/>
    <n v="1"/>
    <n v="2.5"/>
    <n v="0.70299999999999996"/>
    <n v="2.5000000000000001E-2"/>
    <x v="6"/>
    <x v="0"/>
    <s v="Wales"/>
    <s v="Below Target"/>
    <s v="Below Target"/>
    <s v="Met"/>
    <s v="Below Target"/>
    <s v="Below Target"/>
  </r>
  <r>
    <s v="OPS-101986"/>
    <x v="70"/>
    <s v="Wales"/>
    <s v="Facilities Response"/>
    <n v="1112"/>
    <n v="17"/>
    <n v="1129"/>
    <n v="26"/>
    <x v="663"/>
    <n v="0"/>
    <n v="0"/>
    <n v="8"/>
    <n v="0.6"/>
    <n v="1"/>
    <n v="2.5"/>
    <n v="0.77200000000000002"/>
    <n v="2.3E-2"/>
    <x v="6"/>
    <x v="1"/>
    <s v="Wales"/>
    <s v="Below Target"/>
    <s v="Below Target"/>
    <s v="Met"/>
    <s v="Below Target"/>
    <s v="Below Target"/>
  </r>
  <r>
    <s v="OPS-101987"/>
    <x v="70"/>
    <s v="Wales"/>
    <s v="Estates Support"/>
    <n v="735"/>
    <n v="42"/>
    <n v="777"/>
    <n v="27"/>
    <x v="684"/>
    <n v="0"/>
    <n v="0"/>
    <n v="8"/>
    <n v="0.6"/>
    <n v="0.99199999999999999"/>
    <n v="2.5"/>
    <n v="0.72699999999999998"/>
    <n v="3.5000000000000003E-2"/>
    <x v="6"/>
    <x v="2"/>
    <s v="Wales"/>
    <s v="Below Target"/>
    <s v="Below Target"/>
    <s v="Met"/>
    <s v="Below Target"/>
    <s v="Below Target"/>
  </r>
  <r>
    <s v="OPS-101988"/>
    <x v="70"/>
    <s v="Wales"/>
    <s v="Workplace Projects"/>
    <n v="0"/>
    <n v="31"/>
    <n v="31"/>
    <n v="31"/>
    <x v="5"/>
    <n v="0"/>
    <n v="0"/>
    <n v="0.8"/>
    <n v="0.93600000000000005"/>
    <n v="1"/>
    <n v="4.4000000000000004"/>
    <n v="0.76200000000000001"/>
    <n v="1"/>
    <x v="6"/>
    <x v="3"/>
    <s v="Wales"/>
    <s v="Met"/>
    <s v="Met"/>
    <s v="Met"/>
    <s v="Met"/>
    <s v="Met"/>
  </r>
  <r>
    <s v="OPS-101989"/>
    <x v="71"/>
    <s v="Scotland"/>
    <s v="Workplace Services"/>
    <n v="294"/>
    <n v="58"/>
    <n v="352"/>
    <n v="43"/>
    <x v="190"/>
    <n v="0"/>
    <n v="0"/>
    <n v="8"/>
    <n v="0.6"/>
    <n v="1"/>
    <n v="2.5"/>
    <n v="0.78600000000000003"/>
    <n v="0.122"/>
    <x v="0"/>
    <x v="0"/>
    <s v="North"/>
    <s v="Below Target"/>
    <s v="Below Target"/>
    <s v="Met"/>
    <s v="Below Target"/>
    <s v="Below Target"/>
  </r>
  <r>
    <s v="OPS-101990"/>
    <x v="71"/>
    <s v="Scotland"/>
    <s v="Facilities Response"/>
    <n v="0"/>
    <n v="40"/>
    <n v="40"/>
    <n v="40"/>
    <x v="5"/>
    <n v="0"/>
    <n v="0"/>
    <n v="1.7"/>
    <n v="0.92700000000000005"/>
    <n v="0.98399999999999999"/>
    <n v="4.3"/>
    <n v="0.73199999999999998"/>
    <n v="1"/>
    <x v="0"/>
    <x v="1"/>
    <s v="North"/>
    <s v="Met"/>
    <s v="Met"/>
    <s v="Met"/>
    <s v="Met"/>
    <s v="Met"/>
  </r>
  <r>
    <s v="OPS-101991"/>
    <x v="71"/>
    <s v="Scotland"/>
    <s v="Estates Support"/>
    <n v="524"/>
    <n v="57"/>
    <n v="581"/>
    <n v="35"/>
    <x v="286"/>
    <n v="0"/>
    <n v="0"/>
    <n v="8"/>
    <n v="0.6"/>
    <n v="0.97499999999999998"/>
    <n v="2.5"/>
    <n v="0.78600000000000003"/>
    <n v="0.06"/>
    <x v="0"/>
    <x v="2"/>
    <s v="North"/>
    <s v="Below Target"/>
    <s v="Below Target"/>
    <s v="Met"/>
    <s v="Below Target"/>
    <s v="Below Target"/>
  </r>
  <r>
    <s v="OPS-101992"/>
    <x v="71"/>
    <s v="Scotland"/>
    <s v="Workplace Projects"/>
    <n v="0"/>
    <n v="25"/>
    <n v="25"/>
    <n v="25"/>
    <x v="5"/>
    <n v="0"/>
    <n v="0"/>
    <n v="1.5"/>
    <n v="1"/>
    <n v="0.97199999999999998"/>
    <n v="4.4000000000000004"/>
    <n v="0.76100000000000001"/>
    <n v="1"/>
    <x v="0"/>
    <x v="3"/>
    <s v="North"/>
    <s v="Met"/>
    <s v="Met"/>
    <s v="Met"/>
    <s v="Met"/>
    <s v="Met"/>
  </r>
  <r>
    <s v="OPS-101993"/>
    <x v="71"/>
    <s v="North East"/>
    <s v="Workplace Services"/>
    <n v="7"/>
    <n v="26"/>
    <n v="33"/>
    <n v="33"/>
    <x v="5"/>
    <n v="0"/>
    <n v="0"/>
    <n v="1.6"/>
    <n v="0.98699999999999999"/>
    <n v="0.98"/>
    <n v="4.7"/>
    <n v="0.71799999999999997"/>
    <n v="1"/>
    <x v="1"/>
    <x v="0"/>
    <s v="North"/>
    <s v="Met"/>
    <s v="Met"/>
    <s v="Met"/>
    <s v="Met"/>
    <s v="Met"/>
  </r>
  <r>
    <s v="OPS-101994"/>
    <x v="71"/>
    <s v="North East"/>
    <s v="Facilities Response"/>
    <n v="0"/>
    <n v="49"/>
    <n v="49"/>
    <n v="49"/>
    <x v="5"/>
    <n v="0"/>
    <n v="0"/>
    <n v="1.3"/>
    <n v="0.98699999999999999"/>
    <n v="0.94499999999999995"/>
    <n v="4.5999999999999996"/>
    <n v="0.70699999999999996"/>
    <n v="1"/>
    <x v="1"/>
    <x v="1"/>
    <s v="North"/>
    <s v="Met"/>
    <s v="Met"/>
    <s v="Below Target"/>
    <s v="Met"/>
    <s v="Met"/>
  </r>
  <r>
    <s v="OPS-101995"/>
    <x v="71"/>
    <s v="North East"/>
    <s v="Estates Support"/>
    <n v="1281"/>
    <n v="60"/>
    <n v="1341"/>
    <n v="24"/>
    <x v="685"/>
    <n v="1"/>
    <n v="0"/>
    <n v="8"/>
    <n v="0.6"/>
    <n v="0.97699999999999998"/>
    <n v="2.5"/>
    <n v="0.71299999999999997"/>
    <n v="1.7999999999999999E-2"/>
    <x v="1"/>
    <x v="2"/>
    <s v="North"/>
    <s v="Below Target"/>
    <s v="Below Target"/>
    <s v="Met"/>
    <s v="Below Target"/>
    <s v="Below Target"/>
  </r>
  <r>
    <s v="OPS-101996"/>
    <x v="71"/>
    <s v="North East"/>
    <s v="Workplace Projects"/>
    <n v="31"/>
    <n v="32"/>
    <n v="63"/>
    <n v="30"/>
    <x v="112"/>
    <n v="0"/>
    <n v="0"/>
    <n v="4.7"/>
    <n v="0.77200000000000002"/>
    <n v="0.96499999999999997"/>
    <n v="3.2"/>
    <n v="0.65500000000000003"/>
    <n v="0.47599999999999998"/>
    <x v="1"/>
    <x v="3"/>
    <s v="North"/>
    <s v="Below Target"/>
    <s v="Below Target"/>
    <s v="Met"/>
    <s v="Below Target"/>
    <s v="Below Target"/>
  </r>
  <r>
    <s v="OPS-101997"/>
    <x v="71"/>
    <s v="North West"/>
    <s v="Workplace Services"/>
    <n v="533"/>
    <n v="46"/>
    <n v="579"/>
    <n v="29"/>
    <x v="364"/>
    <n v="0"/>
    <n v="0"/>
    <n v="8"/>
    <n v="0.6"/>
    <n v="0.99199999999999999"/>
    <n v="2.5"/>
    <n v="0.78700000000000003"/>
    <n v="0.05"/>
    <x v="2"/>
    <x v="0"/>
    <s v="North"/>
    <s v="Below Target"/>
    <s v="Below Target"/>
    <s v="Met"/>
    <s v="Below Target"/>
    <s v="Below Target"/>
  </r>
  <r>
    <s v="OPS-101998"/>
    <x v="71"/>
    <s v="North West"/>
    <s v="Facilities Response"/>
    <n v="1407"/>
    <n v="33"/>
    <n v="1440"/>
    <n v="23"/>
    <x v="686"/>
    <n v="0"/>
    <n v="0"/>
    <n v="8"/>
    <n v="0.6"/>
    <n v="0.97399999999999998"/>
    <n v="2.5"/>
    <n v="0.70199999999999996"/>
    <n v="1.6E-2"/>
    <x v="2"/>
    <x v="1"/>
    <s v="North"/>
    <s v="Below Target"/>
    <s v="Below Target"/>
    <s v="Met"/>
    <s v="Below Target"/>
    <s v="Below Target"/>
  </r>
  <r>
    <s v="OPS-101999"/>
    <x v="71"/>
    <s v="North West"/>
    <s v="Estates Support"/>
    <n v="1508"/>
    <n v="56"/>
    <n v="1564"/>
    <n v="24"/>
    <x v="687"/>
    <n v="0"/>
    <n v="0"/>
    <n v="8"/>
    <n v="0.6"/>
    <n v="0.96"/>
    <n v="2.5"/>
    <n v="0.69299999999999995"/>
    <n v="1.4999999999999999E-2"/>
    <x v="2"/>
    <x v="2"/>
    <s v="North"/>
    <s v="Below Target"/>
    <s v="Below Target"/>
    <s v="Met"/>
    <s v="Below Target"/>
    <s v="Below Target"/>
  </r>
  <r>
    <s v="OPS-102000"/>
    <x v="71"/>
    <s v="North West"/>
    <s v="Workplace Projects"/>
    <n v="0"/>
    <n v="31"/>
    <n v="31"/>
    <n v="31"/>
    <x v="5"/>
    <n v="0"/>
    <n v="0"/>
    <n v="1.8"/>
    <n v="0.98599999999999999"/>
    <n v="1"/>
    <n v="4.5"/>
    <n v="0.70199999999999996"/>
    <n v="1"/>
    <x v="2"/>
    <x v="3"/>
    <s v="North"/>
    <s v="Met"/>
    <s v="Met"/>
    <s v="Met"/>
    <s v="Met"/>
    <s v="Met"/>
  </r>
  <r>
    <s v="OPS-102001"/>
    <x v="71"/>
    <s v="Midlands"/>
    <s v="Workplace Services"/>
    <n v="12"/>
    <n v="48"/>
    <n v="60"/>
    <n v="45"/>
    <x v="8"/>
    <n v="0"/>
    <n v="0"/>
    <n v="2.9"/>
    <n v="0.89"/>
    <n v="0.98299999999999998"/>
    <n v="4.5"/>
    <n v="0.67"/>
    <n v="0.75"/>
    <x v="3"/>
    <x v="0"/>
    <s v="Central"/>
    <s v="Below Target"/>
    <s v="Below Target"/>
    <s v="Met"/>
    <s v="Met"/>
    <s v="Below Target"/>
  </r>
  <r>
    <s v="OPS-102002"/>
    <x v="71"/>
    <s v="Midlands"/>
    <s v="Facilities Response"/>
    <n v="665"/>
    <n v="32"/>
    <n v="697"/>
    <n v="36"/>
    <x v="277"/>
    <n v="0"/>
    <n v="0"/>
    <n v="8"/>
    <n v="0.6"/>
    <n v="0.98199999999999998"/>
    <n v="2.5"/>
    <n v="0.68400000000000005"/>
    <n v="5.1999999999999998E-2"/>
    <x v="3"/>
    <x v="1"/>
    <s v="Central"/>
    <s v="Below Target"/>
    <s v="Below Target"/>
    <s v="Met"/>
    <s v="Below Target"/>
    <s v="Below Target"/>
  </r>
  <r>
    <s v="OPS-102003"/>
    <x v="71"/>
    <s v="Midlands"/>
    <s v="Estates Support"/>
    <n v="469"/>
    <n v="47"/>
    <n v="516"/>
    <n v="35"/>
    <x v="557"/>
    <n v="0"/>
    <n v="0"/>
    <n v="8"/>
    <n v="0.6"/>
    <n v="0.99099999999999999"/>
    <n v="2.5"/>
    <n v="0.76800000000000002"/>
    <n v="6.8000000000000005E-2"/>
    <x v="3"/>
    <x v="2"/>
    <s v="Central"/>
    <s v="Below Target"/>
    <s v="Below Target"/>
    <s v="Met"/>
    <s v="Below Target"/>
    <s v="Below Target"/>
  </r>
  <r>
    <s v="OPS-102004"/>
    <x v="71"/>
    <s v="Midlands"/>
    <s v="Workplace Projects"/>
    <n v="0"/>
    <n v="27"/>
    <n v="27"/>
    <n v="27"/>
    <x v="5"/>
    <n v="0"/>
    <n v="0"/>
    <n v="1.3"/>
    <n v="0.98299999999999998"/>
    <n v="1"/>
    <n v="4.5"/>
    <n v="0.72199999999999998"/>
    <n v="1"/>
    <x v="3"/>
    <x v="3"/>
    <s v="Central"/>
    <s v="Met"/>
    <s v="Met"/>
    <s v="Met"/>
    <s v="Met"/>
    <s v="Met"/>
  </r>
  <r>
    <s v="OPS-102005"/>
    <x v="71"/>
    <s v="South West"/>
    <s v="Workplace Services"/>
    <n v="1151"/>
    <n v="43"/>
    <n v="1194"/>
    <n v="27"/>
    <x v="688"/>
    <n v="0"/>
    <n v="0"/>
    <n v="8"/>
    <n v="0.6"/>
    <n v="0.97599999999999998"/>
    <n v="2.5"/>
    <n v="0.76800000000000002"/>
    <n v="2.3E-2"/>
    <x v="4"/>
    <x v="0"/>
    <s v="South"/>
    <s v="Below Target"/>
    <s v="Below Target"/>
    <s v="Met"/>
    <s v="Below Target"/>
    <s v="Below Target"/>
  </r>
  <r>
    <s v="OPS-102006"/>
    <x v="71"/>
    <s v="South West"/>
    <s v="Facilities Response"/>
    <n v="0"/>
    <n v="46"/>
    <n v="46"/>
    <n v="46"/>
    <x v="5"/>
    <n v="0"/>
    <n v="0"/>
    <n v="1.2"/>
    <n v="0.96699999999999997"/>
    <n v="1"/>
    <n v="4.4000000000000004"/>
    <n v="0.64100000000000001"/>
    <n v="1"/>
    <x v="4"/>
    <x v="1"/>
    <s v="South"/>
    <s v="Met"/>
    <s v="Met"/>
    <s v="Met"/>
    <s v="Met"/>
    <s v="Met"/>
  </r>
  <r>
    <s v="OPS-102007"/>
    <x v="71"/>
    <s v="South West"/>
    <s v="Estates Support"/>
    <n v="2"/>
    <n v="27"/>
    <n v="29"/>
    <n v="29"/>
    <x v="5"/>
    <n v="0"/>
    <n v="0"/>
    <n v="1.1000000000000001"/>
    <n v="0.95899999999999996"/>
    <n v="0.95799999999999996"/>
    <n v="4.5"/>
    <n v="0.78600000000000003"/>
    <n v="1"/>
    <x v="4"/>
    <x v="2"/>
    <s v="South"/>
    <s v="Met"/>
    <s v="Met"/>
    <s v="Met"/>
    <s v="Met"/>
    <s v="Met"/>
  </r>
  <r>
    <s v="OPS-102008"/>
    <x v="71"/>
    <s v="South West"/>
    <s v="Workplace Projects"/>
    <n v="0"/>
    <n v="34"/>
    <n v="34"/>
    <n v="34"/>
    <x v="5"/>
    <n v="0"/>
    <n v="0"/>
    <n v="1.1000000000000001"/>
    <n v="0.95499999999999996"/>
    <n v="1"/>
    <n v="4.4000000000000004"/>
    <n v="0.79200000000000004"/>
    <n v="1"/>
    <x v="4"/>
    <x v="3"/>
    <s v="South"/>
    <s v="Met"/>
    <s v="Met"/>
    <s v="Met"/>
    <s v="Met"/>
    <s v="Met"/>
  </r>
  <r>
    <s v="OPS-102009"/>
    <x v="71"/>
    <s v="South East"/>
    <s v="Workplace Services"/>
    <n v="13"/>
    <n v="66"/>
    <n v="79"/>
    <n v="55"/>
    <x v="175"/>
    <n v="0"/>
    <n v="0"/>
    <n v="3.8"/>
    <n v="0.82199999999999995"/>
    <n v="0.94899999999999995"/>
    <n v="3.8"/>
    <n v="0.70199999999999996"/>
    <n v="0.69599999999999995"/>
    <x v="5"/>
    <x v="0"/>
    <s v="South"/>
    <s v="Below Target"/>
    <s v="Below Target"/>
    <s v="Below Target"/>
    <s v="Below Target"/>
    <s v="Below Target"/>
  </r>
  <r>
    <s v="OPS-102010"/>
    <x v="71"/>
    <s v="South East"/>
    <s v="Facilities Response"/>
    <n v="1830"/>
    <n v="60"/>
    <n v="1890"/>
    <n v="19"/>
    <x v="689"/>
    <n v="0"/>
    <n v="0"/>
    <n v="8"/>
    <n v="0.6"/>
    <n v="0.97699999999999998"/>
    <n v="2.5"/>
    <n v="0.71899999999999997"/>
    <n v="0.01"/>
    <x v="5"/>
    <x v="1"/>
    <s v="South"/>
    <s v="Below Target"/>
    <s v="Below Target"/>
    <s v="Met"/>
    <s v="Below Target"/>
    <s v="Below Target"/>
  </r>
  <r>
    <s v="OPS-102011"/>
    <x v="71"/>
    <s v="South East"/>
    <s v="Estates Support"/>
    <n v="0"/>
    <n v="60"/>
    <n v="60"/>
    <n v="56"/>
    <x v="140"/>
    <n v="0"/>
    <n v="0"/>
    <n v="1.8"/>
    <n v="0.95499999999999996"/>
    <n v="0.99099999999999999"/>
    <n v="4.5"/>
    <n v="0.68500000000000005"/>
    <n v="0.93300000000000005"/>
    <x v="5"/>
    <x v="2"/>
    <s v="South"/>
    <s v="Below Target"/>
    <s v="Met"/>
    <s v="Met"/>
    <s v="Met"/>
    <s v="Met"/>
  </r>
  <r>
    <s v="OPS-102012"/>
    <x v="71"/>
    <s v="South East"/>
    <s v="Workplace Projects"/>
    <n v="569"/>
    <n v="49"/>
    <n v="618"/>
    <n v="27"/>
    <x v="690"/>
    <n v="0"/>
    <n v="0"/>
    <n v="8"/>
    <n v="0.6"/>
    <n v="0.96499999999999997"/>
    <n v="2.5"/>
    <n v="0.71299999999999997"/>
    <n v="4.3999999999999997E-2"/>
    <x v="5"/>
    <x v="3"/>
    <s v="South"/>
    <s v="Below Target"/>
    <s v="Below Target"/>
    <s v="Met"/>
    <s v="Below Target"/>
    <s v="Below Target"/>
  </r>
  <r>
    <s v="OPS-102013"/>
    <x v="71"/>
    <s v="Wales"/>
    <s v="Workplace Services"/>
    <n v="1014"/>
    <n v="37"/>
    <n v="1051"/>
    <n v="25"/>
    <x v="691"/>
    <n v="0"/>
    <n v="0"/>
    <n v="8"/>
    <n v="0.6"/>
    <n v="0.99199999999999999"/>
    <n v="2.5"/>
    <n v="0.70299999999999996"/>
    <n v="2.4E-2"/>
    <x v="6"/>
    <x v="0"/>
    <s v="Wales"/>
    <s v="Below Target"/>
    <s v="Below Target"/>
    <s v="Met"/>
    <s v="Below Target"/>
    <s v="Below Target"/>
  </r>
  <r>
    <s v="OPS-102014"/>
    <x v="71"/>
    <s v="Wales"/>
    <s v="Facilities Response"/>
    <n v="1103"/>
    <n v="41"/>
    <n v="1144"/>
    <n v="23"/>
    <x v="692"/>
    <n v="0"/>
    <n v="0"/>
    <n v="8"/>
    <n v="0.6"/>
    <n v="0.98499999999999999"/>
    <n v="2.5"/>
    <n v="0.77200000000000002"/>
    <n v="0.02"/>
    <x v="6"/>
    <x v="1"/>
    <s v="Wales"/>
    <s v="Below Target"/>
    <s v="Below Target"/>
    <s v="Met"/>
    <s v="Below Target"/>
    <s v="Below Target"/>
  </r>
  <r>
    <s v="OPS-102015"/>
    <x v="71"/>
    <s v="Wales"/>
    <s v="Estates Support"/>
    <n v="750"/>
    <n v="38"/>
    <n v="788"/>
    <n v="31"/>
    <x v="693"/>
    <n v="0"/>
    <n v="0"/>
    <n v="8"/>
    <n v="0.6"/>
    <n v="1"/>
    <n v="2.5"/>
    <n v="0.72699999999999998"/>
    <n v="3.9E-2"/>
    <x v="6"/>
    <x v="2"/>
    <s v="Wales"/>
    <s v="Below Target"/>
    <s v="Below Target"/>
    <s v="Met"/>
    <s v="Below Target"/>
    <s v="Below Target"/>
  </r>
  <r>
    <s v="OPS-102016"/>
    <x v="71"/>
    <s v="Wales"/>
    <s v="Workplace Projects"/>
    <n v="0"/>
    <n v="38"/>
    <n v="38"/>
    <n v="38"/>
    <x v="5"/>
    <n v="0"/>
    <n v="0"/>
    <n v="0.9"/>
    <n v="0.99199999999999999"/>
    <n v="1"/>
    <n v="4.7"/>
    <n v="0.76200000000000001"/>
    <n v="1"/>
    <x v="6"/>
    <x v="3"/>
    <s v="Wales"/>
    <s v="Met"/>
    <s v="Met"/>
    <s v="Met"/>
    <s v="Met"/>
    <s v="Met"/>
  </r>
  <r>
    <s v="OPS-102017"/>
    <x v="72"/>
    <s v="Scotland"/>
    <s v="Workplace Services"/>
    <n v="309"/>
    <n v="26"/>
    <n v="335"/>
    <n v="44"/>
    <x v="234"/>
    <n v="0"/>
    <n v="0"/>
    <n v="8"/>
    <n v="0.6"/>
    <n v="1"/>
    <n v="2.5"/>
    <n v="0.78600000000000003"/>
    <n v="0.13100000000000001"/>
    <x v="0"/>
    <x v="0"/>
    <s v="North"/>
    <s v="Below Target"/>
    <s v="Below Target"/>
    <s v="Met"/>
    <s v="Below Target"/>
    <s v="Below Target"/>
  </r>
  <r>
    <s v="OPS-102018"/>
    <x v="72"/>
    <s v="Scotland"/>
    <s v="Facilities Response"/>
    <n v="0"/>
    <n v="32"/>
    <n v="32"/>
    <n v="32"/>
    <x v="5"/>
    <n v="1"/>
    <n v="0"/>
    <n v="1.4"/>
    <n v="0.96799999999999997"/>
    <n v="0.98"/>
    <n v="4.4000000000000004"/>
    <n v="0.73199999999999998"/>
    <n v="1"/>
    <x v="0"/>
    <x v="1"/>
    <s v="North"/>
    <s v="Met"/>
    <s v="Met"/>
    <s v="Met"/>
    <s v="Met"/>
    <s v="Met"/>
  </r>
  <r>
    <s v="OPS-102019"/>
    <x v="72"/>
    <s v="Scotland"/>
    <s v="Estates Support"/>
    <n v="546"/>
    <n v="46"/>
    <n v="592"/>
    <n v="31"/>
    <x v="662"/>
    <n v="0"/>
    <n v="0"/>
    <n v="8"/>
    <n v="0.6"/>
    <n v="0.97599999999999998"/>
    <n v="2.5"/>
    <n v="0.78600000000000003"/>
    <n v="5.1999999999999998E-2"/>
    <x v="0"/>
    <x v="2"/>
    <s v="North"/>
    <s v="Below Target"/>
    <s v="Below Target"/>
    <s v="Met"/>
    <s v="Below Target"/>
    <s v="Below Target"/>
  </r>
  <r>
    <s v="OPS-102020"/>
    <x v="72"/>
    <s v="Scotland"/>
    <s v="Workplace Projects"/>
    <n v="0"/>
    <n v="15"/>
    <n v="15"/>
    <n v="15"/>
    <x v="5"/>
    <n v="1"/>
    <n v="1"/>
    <n v="1.9"/>
    <n v="0.86499999999999999"/>
    <n v="0.93600000000000005"/>
    <n v="4.3"/>
    <n v="0.76100000000000001"/>
    <n v="1"/>
    <x v="0"/>
    <x v="3"/>
    <s v="North"/>
    <s v="Met"/>
    <s v="Below Target"/>
    <s v="Below Target"/>
    <s v="Met"/>
    <s v="Met"/>
  </r>
  <r>
    <s v="OPS-102021"/>
    <x v="72"/>
    <s v="North East"/>
    <s v="Workplace Services"/>
    <n v="0"/>
    <n v="54"/>
    <n v="54"/>
    <n v="48"/>
    <x v="30"/>
    <n v="0"/>
    <n v="0"/>
    <n v="2.2999999999999998"/>
    <n v="0.93100000000000005"/>
    <n v="0.98799999999999999"/>
    <n v="4.5999999999999996"/>
    <n v="0.71799999999999997"/>
    <n v="0.88900000000000001"/>
    <x v="1"/>
    <x v="0"/>
    <s v="North"/>
    <s v="Below Target"/>
    <s v="Met"/>
    <s v="Met"/>
    <s v="Met"/>
    <s v="Met"/>
  </r>
  <r>
    <s v="OPS-102022"/>
    <x v="72"/>
    <s v="North East"/>
    <s v="Facilities Response"/>
    <n v="0"/>
    <n v="43"/>
    <n v="43"/>
    <n v="43"/>
    <x v="5"/>
    <n v="0"/>
    <n v="0"/>
    <n v="1.7"/>
    <n v="0.95799999999999996"/>
    <n v="1"/>
    <n v="4.4000000000000004"/>
    <n v="0.70699999999999996"/>
    <n v="1"/>
    <x v="1"/>
    <x v="1"/>
    <s v="North"/>
    <s v="Met"/>
    <s v="Met"/>
    <s v="Met"/>
    <s v="Met"/>
    <s v="Met"/>
  </r>
  <r>
    <s v="OPS-102023"/>
    <x v="72"/>
    <s v="North East"/>
    <s v="Estates Support"/>
    <n v="1317"/>
    <n v="42"/>
    <n v="1359"/>
    <n v="22"/>
    <x v="694"/>
    <n v="0"/>
    <n v="0"/>
    <n v="8"/>
    <n v="0.6"/>
    <n v="1"/>
    <n v="2.5"/>
    <n v="0.71299999999999997"/>
    <n v="1.6E-2"/>
    <x v="1"/>
    <x v="2"/>
    <s v="North"/>
    <s v="Below Target"/>
    <s v="Below Target"/>
    <s v="Met"/>
    <s v="Below Target"/>
    <s v="Below Target"/>
  </r>
  <r>
    <s v="OPS-102024"/>
    <x v="72"/>
    <s v="North East"/>
    <s v="Workplace Projects"/>
    <n v="33"/>
    <n v="29"/>
    <n v="62"/>
    <n v="30"/>
    <x v="9"/>
    <n v="0"/>
    <n v="0"/>
    <n v="4.3"/>
    <n v="0.78100000000000003"/>
    <n v="0.98499999999999999"/>
    <n v="3.5"/>
    <n v="0.65500000000000003"/>
    <n v="0.48399999999999999"/>
    <x v="1"/>
    <x v="3"/>
    <s v="North"/>
    <s v="Below Target"/>
    <s v="Below Target"/>
    <s v="Met"/>
    <s v="Below Target"/>
    <s v="Below Target"/>
  </r>
  <r>
    <s v="OPS-102025"/>
    <x v="72"/>
    <s v="North West"/>
    <s v="Workplace Services"/>
    <n v="550"/>
    <n v="69"/>
    <n v="619"/>
    <n v="37"/>
    <x v="385"/>
    <n v="0"/>
    <n v="0"/>
    <n v="8"/>
    <n v="0.6"/>
    <n v="0.997"/>
    <n v="2.5"/>
    <n v="0.78700000000000003"/>
    <n v="0.06"/>
    <x v="2"/>
    <x v="0"/>
    <s v="North"/>
    <s v="Below Target"/>
    <s v="Below Target"/>
    <s v="Met"/>
    <s v="Below Target"/>
    <s v="Below Target"/>
  </r>
  <r>
    <s v="OPS-102026"/>
    <x v="72"/>
    <s v="North West"/>
    <s v="Facilities Response"/>
    <n v="1417"/>
    <n v="29"/>
    <n v="1446"/>
    <n v="22"/>
    <x v="695"/>
    <n v="0"/>
    <n v="0"/>
    <n v="8"/>
    <n v="0.6"/>
    <n v="0.95399999999999996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027"/>
    <x v="72"/>
    <s v="North West"/>
    <s v="Estates Support"/>
    <n v="1540"/>
    <n v="34"/>
    <n v="1574"/>
    <n v="26"/>
    <x v="696"/>
    <n v="0"/>
    <n v="0"/>
    <n v="8"/>
    <n v="0.6"/>
    <n v="0.96"/>
    <n v="2.5"/>
    <n v="0.69299999999999995"/>
    <n v="1.7000000000000001E-2"/>
    <x v="2"/>
    <x v="2"/>
    <s v="North"/>
    <s v="Below Target"/>
    <s v="Below Target"/>
    <s v="Met"/>
    <s v="Below Target"/>
    <s v="Below Target"/>
  </r>
  <r>
    <s v="OPS-102028"/>
    <x v="72"/>
    <s v="North West"/>
    <s v="Workplace Projects"/>
    <n v="0"/>
    <n v="29"/>
    <n v="29"/>
    <n v="29"/>
    <x v="5"/>
    <n v="0"/>
    <n v="0"/>
    <n v="1.9"/>
    <n v="0.97399999999999998"/>
    <n v="0.998"/>
    <n v="4.5"/>
    <n v="0.70199999999999996"/>
    <n v="1"/>
    <x v="2"/>
    <x v="3"/>
    <s v="North"/>
    <s v="Met"/>
    <s v="Met"/>
    <s v="Met"/>
    <s v="Met"/>
    <s v="Met"/>
  </r>
  <r>
    <s v="OPS-102029"/>
    <x v="72"/>
    <s v="Midlands"/>
    <s v="Workplace Services"/>
    <n v="15"/>
    <n v="49"/>
    <n v="64"/>
    <n v="42"/>
    <x v="50"/>
    <n v="0"/>
    <n v="0"/>
    <n v="3.2"/>
    <n v="0.83699999999999997"/>
    <n v="1"/>
    <n v="3.4"/>
    <n v="0.67"/>
    <n v="0.65600000000000003"/>
    <x v="3"/>
    <x v="0"/>
    <s v="Central"/>
    <s v="Below Target"/>
    <s v="Below Target"/>
    <s v="Met"/>
    <s v="Below Target"/>
    <s v="Below Target"/>
  </r>
  <r>
    <s v="OPS-102030"/>
    <x v="72"/>
    <s v="Midlands"/>
    <s v="Facilities Response"/>
    <n v="661"/>
    <n v="47"/>
    <n v="708"/>
    <n v="39"/>
    <x v="483"/>
    <n v="0"/>
    <n v="0"/>
    <n v="8"/>
    <n v="0.6"/>
    <n v="0.97599999999999998"/>
    <n v="2.5"/>
    <n v="0.68400000000000005"/>
    <n v="5.5E-2"/>
    <x v="3"/>
    <x v="1"/>
    <s v="Central"/>
    <s v="Below Target"/>
    <s v="Below Target"/>
    <s v="Met"/>
    <s v="Below Target"/>
    <s v="Below Target"/>
  </r>
  <r>
    <s v="OPS-102031"/>
    <x v="72"/>
    <s v="Midlands"/>
    <s v="Estates Support"/>
    <n v="481"/>
    <n v="43"/>
    <n v="524"/>
    <n v="35"/>
    <x v="439"/>
    <n v="1"/>
    <n v="0"/>
    <n v="8"/>
    <n v="0.6"/>
    <n v="0.95099999999999996"/>
    <n v="2.5"/>
    <n v="0.76800000000000002"/>
    <n v="6.7000000000000004E-2"/>
    <x v="3"/>
    <x v="2"/>
    <s v="Central"/>
    <s v="Below Target"/>
    <s v="Below Target"/>
    <s v="Met"/>
    <s v="Below Target"/>
    <s v="Below Target"/>
  </r>
  <r>
    <s v="OPS-102032"/>
    <x v="72"/>
    <s v="Midlands"/>
    <s v="Workplace Projects"/>
    <n v="0"/>
    <n v="16"/>
    <n v="16"/>
    <n v="16"/>
    <x v="5"/>
    <n v="0"/>
    <n v="0"/>
    <n v="1.7"/>
    <n v="0.94"/>
    <n v="0.998"/>
    <n v="4.4000000000000004"/>
    <n v="0.72199999999999998"/>
    <n v="1"/>
    <x v="3"/>
    <x v="3"/>
    <s v="Central"/>
    <s v="Met"/>
    <s v="Met"/>
    <s v="Met"/>
    <s v="Met"/>
    <s v="Met"/>
  </r>
  <r>
    <s v="OPS-102033"/>
    <x v="72"/>
    <s v="South West"/>
    <s v="Workplace Services"/>
    <n v="1167"/>
    <n v="56"/>
    <n v="1223"/>
    <n v="27"/>
    <x v="697"/>
    <n v="0"/>
    <n v="0"/>
    <n v="8"/>
    <n v="0.6"/>
    <n v="0.97"/>
    <n v="2.5"/>
    <n v="0.76800000000000002"/>
    <n v="2.1999999999999999E-2"/>
    <x v="4"/>
    <x v="0"/>
    <s v="South"/>
    <s v="Below Target"/>
    <s v="Below Target"/>
    <s v="Met"/>
    <s v="Below Target"/>
    <s v="Below Target"/>
  </r>
  <r>
    <s v="OPS-102034"/>
    <x v="72"/>
    <s v="South West"/>
    <s v="Facilities Response"/>
    <n v="0"/>
    <n v="40"/>
    <n v="40"/>
    <n v="40"/>
    <x v="5"/>
    <n v="0"/>
    <n v="0"/>
    <n v="2.1"/>
    <n v="0.97599999999999998"/>
    <n v="0.997"/>
    <n v="4.5"/>
    <n v="0.64100000000000001"/>
    <n v="1"/>
    <x v="4"/>
    <x v="1"/>
    <s v="South"/>
    <s v="Met"/>
    <s v="Met"/>
    <s v="Met"/>
    <s v="Met"/>
    <s v="Met"/>
  </r>
  <r>
    <s v="OPS-102035"/>
    <x v="72"/>
    <s v="South West"/>
    <s v="Estates Support"/>
    <n v="0"/>
    <n v="49"/>
    <n v="49"/>
    <n v="49"/>
    <x v="5"/>
    <n v="0"/>
    <n v="0"/>
    <n v="1.9"/>
    <n v="0.90200000000000002"/>
    <n v="1"/>
    <n v="4.2"/>
    <n v="0.78600000000000003"/>
    <n v="1"/>
    <x v="4"/>
    <x v="2"/>
    <s v="South"/>
    <s v="Met"/>
    <s v="Below Target"/>
    <s v="Met"/>
    <s v="Met"/>
    <s v="Met"/>
  </r>
  <r>
    <s v="OPS-102036"/>
    <x v="72"/>
    <s v="South West"/>
    <s v="Workplace Projects"/>
    <n v="0"/>
    <n v="29"/>
    <n v="29"/>
    <n v="29"/>
    <x v="5"/>
    <n v="0"/>
    <n v="0"/>
    <n v="1.4"/>
    <n v="0.98599999999999999"/>
    <n v="0.97"/>
    <n v="4.5999999999999996"/>
    <n v="0.79200000000000004"/>
    <n v="1"/>
    <x v="4"/>
    <x v="3"/>
    <s v="South"/>
    <s v="Met"/>
    <s v="Met"/>
    <s v="Met"/>
    <s v="Met"/>
    <s v="Met"/>
  </r>
  <r>
    <s v="OPS-102037"/>
    <x v="72"/>
    <s v="South East"/>
    <s v="Workplace Services"/>
    <n v="24"/>
    <n v="51"/>
    <n v="75"/>
    <n v="59"/>
    <x v="32"/>
    <n v="0"/>
    <n v="0"/>
    <n v="2.6"/>
    <n v="0.90400000000000003"/>
    <n v="1"/>
    <n v="4.2"/>
    <n v="0.70199999999999996"/>
    <n v="0.78700000000000003"/>
    <x v="5"/>
    <x v="0"/>
    <s v="South"/>
    <s v="Below Target"/>
    <s v="Below Target"/>
    <s v="Met"/>
    <s v="Met"/>
    <s v="Below Target"/>
  </r>
  <r>
    <s v="OPS-102038"/>
    <x v="72"/>
    <s v="South East"/>
    <s v="Facilities Response"/>
    <n v="1871"/>
    <n v="52"/>
    <n v="1923"/>
    <n v="23"/>
    <x v="698"/>
    <n v="0"/>
    <n v="0"/>
    <n v="8"/>
    <n v="0.6"/>
    <n v="0.97899999999999998"/>
    <n v="2.5"/>
    <n v="0.71899999999999997"/>
    <n v="1.2E-2"/>
    <x v="5"/>
    <x v="1"/>
    <s v="South"/>
    <s v="Below Target"/>
    <s v="Below Target"/>
    <s v="Met"/>
    <s v="Below Target"/>
    <s v="Below Target"/>
  </r>
  <r>
    <s v="OPS-102039"/>
    <x v="72"/>
    <s v="South East"/>
    <s v="Estates Support"/>
    <n v="4"/>
    <n v="44"/>
    <n v="48"/>
    <n v="48"/>
    <x v="5"/>
    <n v="0"/>
    <n v="0"/>
    <n v="1.4"/>
    <n v="0.97199999999999998"/>
    <n v="0.98799999999999999"/>
    <n v="4.4000000000000004"/>
    <n v="0.68500000000000005"/>
    <n v="1"/>
    <x v="5"/>
    <x v="2"/>
    <s v="South"/>
    <s v="Met"/>
    <s v="Met"/>
    <s v="Met"/>
    <s v="Met"/>
    <s v="Met"/>
  </r>
  <r>
    <s v="OPS-102040"/>
    <x v="72"/>
    <s v="South East"/>
    <s v="Workplace Projects"/>
    <n v="591"/>
    <n v="46"/>
    <n v="637"/>
    <n v="25"/>
    <x v="699"/>
    <n v="0"/>
    <n v="0"/>
    <n v="8"/>
    <n v="0.6"/>
    <n v="0.96699999999999997"/>
    <n v="2.5"/>
    <n v="0.71299999999999997"/>
    <n v="3.9E-2"/>
    <x v="5"/>
    <x v="3"/>
    <s v="South"/>
    <s v="Below Target"/>
    <s v="Below Target"/>
    <s v="Met"/>
    <s v="Below Target"/>
    <s v="Below Target"/>
  </r>
  <r>
    <s v="OPS-102041"/>
    <x v="72"/>
    <s v="Wales"/>
    <s v="Workplace Services"/>
    <n v="1026"/>
    <n v="40"/>
    <n v="1066"/>
    <n v="24"/>
    <x v="527"/>
    <n v="0"/>
    <n v="0"/>
    <n v="8"/>
    <n v="0.6"/>
    <n v="0.97799999999999998"/>
    <n v="2.5"/>
    <n v="0.70299999999999996"/>
    <n v="2.3E-2"/>
    <x v="6"/>
    <x v="0"/>
    <s v="Wales"/>
    <s v="Below Target"/>
    <s v="Below Target"/>
    <s v="Met"/>
    <s v="Below Target"/>
    <s v="Below Target"/>
  </r>
  <r>
    <s v="OPS-102042"/>
    <x v="72"/>
    <s v="Wales"/>
    <s v="Facilities Response"/>
    <n v="1121"/>
    <n v="41"/>
    <n v="1162"/>
    <n v="23"/>
    <x v="604"/>
    <n v="1"/>
    <n v="0"/>
    <n v="8"/>
    <n v="0.6"/>
    <n v="0.98199999999999998"/>
    <n v="2.5"/>
    <n v="0.77200000000000002"/>
    <n v="0.02"/>
    <x v="6"/>
    <x v="1"/>
    <s v="Wales"/>
    <s v="Below Target"/>
    <s v="Below Target"/>
    <s v="Met"/>
    <s v="Below Target"/>
    <s v="Below Target"/>
  </r>
  <r>
    <s v="OPS-102043"/>
    <x v="72"/>
    <s v="Wales"/>
    <s v="Estates Support"/>
    <n v="757"/>
    <n v="43"/>
    <n v="800"/>
    <n v="32"/>
    <x v="700"/>
    <n v="0"/>
    <n v="0"/>
    <n v="8"/>
    <n v="0.6"/>
    <n v="0.98499999999999999"/>
    <n v="2.5"/>
    <n v="0.72699999999999998"/>
    <n v="0.04"/>
    <x v="6"/>
    <x v="2"/>
    <s v="Wales"/>
    <s v="Below Target"/>
    <s v="Below Target"/>
    <s v="Met"/>
    <s v="Below Target"/>
    <s v="Below Target"/>
  </r>
  <r>
    <s v="OPS-102044"/>
    <x v="72"/>
    <s v="Wales"/>
    <s v="Workplace Projects"/>
    <n v="0"/>
    <n v="43"/>
    <n v="43"/>
    <n v="43"/>
    <x v="5"/>
    <n v="0"/>
    <n v="0"/>
    <n v="1.3"/>
    <n v="0.98799999999999999"/>
    <n v="0.99399999999999999"/>
    <n v="4.3"/>
    <n v="0.76200000000000001"/>
    <n v="1"/>
    <x v="6"/>
    <x v="3"/>
    <s v="Wales"/>
    <s v="Met"/>
    <s v="Met"/>
    <s v="Met"/>
    <s v="Met"/>
    <s v="Met"/>
  </r>
  <r>
    <s v="OPS-102045"/>
    <x v="73"/>
    <s v="Scotland"/>
    <s v="Workplace Services"/>
    <n v="291"/>
    <n v="30"/>
    <n v="321"/>
    <n v="38"/>
    <x v="701"/>
    <n v="0"/>
    <n v="0"/>
    <n v="8"/>
    <n v="0.6"/>
    <n v="1"/>
    <n v="2.5"/>
    <n v="0.78600000000000003"/>
    <n v="0.11799999999999999"/>
    <x v="0"/>
    <x v="0"/>
    <s v="North"/>
    <s v="Below Target"/>
    <s v="Below Target"/>
    <s v="Met"/>
    <s v="Below Target"/>
    <s v="Below Target"/>
  </r>
  <r>
    <s v="OPS-102046"/>
    <x v="73"/>
    <s v="Scotland"/>
    <s v="Facilities Response"/>
    <n v="0"/>
    <n v="41"/>
    <n v="41"/>
    <n v="41"/>
    <x v="5"/>
    <n v="0"/>
    <n v="0"/>
    <n v="0.9"/>
    <n v="0.94899999999999995"/>
    <n v="1"/>
    <n v="4.5"/>
    <n v="0.73199999999999998"/>
    <n v="1"/>
    <x v="0"/>
    <x v="1"/>
    <s v="North"/>
    <s v="Met"/>
    <s v="Met"/>
    <s v="Met"/>
    <s v="Met"/>
    <s v="Met"/>
  </r>
  <r>
    <s v="OPS-102047"/>
    <x v="73"/>
    <s v="Scotland"/>
    <s v="Estates Support"/>
    <n v="561"/>
    <n v="43"/>
    <n v="604"/>
    <n v="42"/>
    <x v="239"/>
    <n v="0"/>
    <n v="0"/>
    <n v="8"/>
    <n v="0.6"/>
    <n v="0.98899999999999999"/>
    <n v="2.5"/>
    <n v="0.78600000000000003"/>
    <n v="7.0000000000000007E-2"/>
    <x v="0"/>
    <x v="2"/>
    <s v="North"/>
    <s v="Below Target"/>
    <s v="Below Target"/>
    <s v="Met"/>
    <s v="Below Target"/>
    <s v="Below Target"/>
  </r>
  <r>
    <s v="OPS-102048"/>
    <x v="73"/>
    <s v="Scotland"/>
    <s v="Workplace Projects"/>
    <n v="0"/>
    <n v="23"/>
    <n v="23"/>
    <n v="23"/>
    <x v="5"/>
    <n v="0"/>
    <n v="0"/>
    <n v="2.1"/>
    <n v="0.98399999999999999"/>
    <n v="0.97699999999999998"/>
    <n v="4.4000000000000004"/>
    <n v="0.76100000000000001"/>
    <n v="1"/>
    <x v="0"/>
    <x v="3"/>
    <s v="North"/>
    <s v="Met"/>
    <s v="Met"/>
    <s v="Met"/>
    <s v="Met"/>
    <s v="Met"/>
  </r>
  <r>
    <s v="OPS-102049"/>
    <x v="73"/>
    <s v="North East"/>
    <s v="Workplace Services"/>
    <n v="6"/>
    <n v="23"/>
    <n v="29"/>
    <n v="29"/>
    <x v="5"/>
    <n v="0"/>
    <n v="0"/>
    <n v="1.5"/>
    <n v="0.92600000000000005"/>
    <n v="0.99099999999999999"/>
    <n v="4.8"/>
    <n v="0.71799999999999997"/>
    <n v="1"/>
    <x v="1"/>
    <x v="0"/>
    <s v="North"/>
    <s v="Met"/>
    <s v="Met"/>
    <s v="Met"/>
    <s v="Met"/>
    <s v="Met"/>
  </r>
  <r>
    <s v="OPS-102050"/>
    <x v="73"/>
    <s v="North East"/>
    <s v="Facilities Response"/>
    <n v="0"/>
    <n v="44"/>
    <n v="44"/>
    <n v="44"/>
    <x v="5"/>
    <n v="0"/>
    <n v="0"/>
    <n v="1.4"/>
    <n v="0.98099999999999998"/>
    <n v="0.98399999999999999"/>
    <n v="5"/>
    <n v="0.70699999999999996"/>
    <n v="1"/>
    <x v="1"/>
    <x v="1"/>
    <s v="North"/>
    <s v="Met"/>
    <s v="Met"/>
    <s v="Met"/>
    <s v="Met"/>
    <s v="Met"/>
  </r>
  <r>
    <s v="OPS-102051"/>
    <x v="73"/>
    <s v="North East"/>
    <s v="Estates Support"/>
    <n v="1337"/>
    <n v="33"/>
    <n v="1370"/>
    <n v="19"/>
    <x v="702"/>
    <n v="0"/>
    <n v="0"/>
    <n v="8"/>
    <n v="0.6"/>
    <n v="1"/>
    <n v="2.5"/>
    <n v="0.71299999999999997"/>
    <n v="1.4E-2"/>
    <x v="1"/>
    <x v="2"/>
    <s v="North"/>
    <s v="Below Target"/>
    <s v="Below Target"/>
    <s v="Met"/>
    <s v="Below Target"/>
    <s v="Below Target"/>
  </r>
  <r>
    <s v="OPS-102052"/>
    <x v="73"/>
    <s v="North East"/>
    <s v="Workplace Projects"/>
    <n v="32"/>
    <n v="23"/>
    <n v="55"/>
    <n v="27"/>
    <x v="90"/>
    <n v="0"/>
    <n v="0"/>
    <n v="3.9"/>
    <n v="0.76500000000000001"/>
    <n v="0.98299999999999998"/>
    <n v="3.7"/>
    <n v="0.65500000000000003"/>
    <n v="0.49099999999999999"/>
    <x v="1"/>
    <x v="3"/>
    <s v="North"/>
    <s v="Below Target"/>
    <s v="Below Target"/>
    <s v="Met"/>
    <s v="Below Target"/>
    <s v="Below Target"/>
  </r>
  <r>
    <s v="OPS-102053"/>
    <x v="73"/>
    <s v="North West"/>
    <s v="Workplace Services"/>
    <n v="582"/>
    <n v="33"/>
    <n v="615"/>
    <n v="30"/>
    <x v="703"/>
    <n v="0"/>
    <n v="0"/>
    <n v="8"/>
    <n v="0.6"/>
    <n v="0.95799999999999996"/>
    <n v="2.5"/>
    <n v="0.78700000000000003"/>
    <n v="4.9000000000000002E-2"/>
    <x v="2"/>
    <x v="0"/>
    <s v="North"/>
    <s v="Below Target"/>
    <s v="Below Target"/>
    <s v="Met"/>
    <s v="Below Target"/>
    <s v="Below Target"/>
  </r>
  <r>
    <s v="OPS-102054"/>
    <x v="73"/>
    <s v="North West"/>
    <s v="Facilities Response"/>
    <n v="1424"/>
    <n v="50"/>
    <n v="1474"/>
    <n v="28"/>
    <x v="704"/>
    <n v="0"/>
    <n v="0"/>
    <n v="8"/>
    <n v="0.6"/>
    <n v="0.94799999999999995"/>
    <n v="2.5"/>
    <n v="0.70199999999999996"/>
    <n v="1.9E-2"/>
    <x v="2"/>
    <x v="1"/>
    <s v="North"/>
    <s v="Below Target"/>
    <s v="Below Target"/>
    <s v="Below Target"/>
    <s v="Below Target"/>
    <s v="Below Target"/>
  </r>
  <r>
    <s v="OPS-102055"/>
    <x v="73"/>
    <s v="North West"/>
    <s v="Estates Support"/>
    <n v="1548"/>
    <n v="45"/>
    <n v="1593"/>
    <n v="23"/>
    <x v="705"/>
    <n v="0"/>
    <n v="0"/>
    <n v="8"/>
    <n v="0.6"/>
    <n v="0.98099999999999998"/>
    <n v="2.5"/>
    <n v="0.69299999999999995"/>
    <n v="1.4E-2"/>
    <x v="2"/>
    <x v="2"/>
    <s v="North"/>
    <s v="Below Target"/>
    <s v="Below Target"/>
    <s v="Met"/>
    <s v="Below Target"/>
    <s v="Below Target"/>
  </r>
  <r>
    <s v="OPS-102056"/>
    <x v="73"/>
    <s v="North West"/>
    <s v="Workplace Projects"/>
    <n v="0"/>
    <n v="30"/>
    <n v="30"/>
    <n v="30"/>
    <x v="5"/>
    <n v="0"/>
    <n v="0"/>
    <n v="1.3"/>
    <n v="0.97699999999999998"/>
    <n v="1"/>
    <n v="4.3"/>
    <n v="0.70199999999999996"/>
    <n v="1"/>
    <x v="2"/>
    <x v="3"/>
    <s v="North"/>
    <s v="Met"/>
    <s v="Met"/>
    <s v="Met"/>
    <s v="Met"/>
    <s v="Met"/>
  </r>
  <r>
    <s v="OPS-102057"/>
    <x v="73"/>
    <s v="Midlands"/>
    <s v="Workplace Services"/>
    <n v="22"/>
    <n v="44"/>
    <n v="66"/>
    <n v="51"/>
    <x v="8"/>
    <n v="0"/>
    <n v="0"/>
    <n v="3.2"/>
    <n v="0.871"/>
    <n v="0.97"/>
    <n v="4"/>
    <n v="0.67"/>
    <n v="0.77300000000000002"/>
    <x v="3"/>
    <x v="0"/>
    <s v="Central"/>
    <s v="Below Target"/>
    <s v="Below Target"/>
    <s v="Met"/>
    <s v="Below Target"/>
    <s v="Below Target"/>
  </r>
  <r>
    <s v="OPS-102058"/>
    <x v="73"/>
    <s v="Midlands"/>
    <s v="Facilities Response"/>
    <n v="669"/>
    <n v="21"/>
    <n v="690"/>
    <n v="31"/>
    <x v="584"/>
    <n v="0"/>
    <n v="0"/>
    <n v="8"/>
    <n v="0.6"/>
    <n v="1"/>
    <n v="2.5"/>
    <n v="0.68400000000000005"/>
    <n v="4.4999999999999998E-2"/>
    <x v="3"/>
    <x v="1"/>
    <s v="Central"/>
    <s v="Below Target"/>
    <s v="Below Target"/>
    <s v="Met"/>
    <s v="Below Target"/>
    <s v="Below Target"/>
  </r>
  <r>
    <s v="OPS-102059"/>
    <x v="73"/>
    <s v="Midlands"/>
    <s v="Estates Support"/>
    <n v="489"/>
    <n v="64"/>
    <n v="553"/>
    <n v="34"/>
    <x v="458"/>
    <n v="0"/>
    <n v="0"/>
    <n v="8"/>
    <n v="0.6"/>
    <n v="0.998"/>
    <n v="2.5"/>
    <n v="0.76800000000000002"/>
    <n v="6.0999999999999999E-2"/>
    <x v="3"/>
    <x v="2"/>
    <s v="Central"/>
    <s v="Below Target"/>
    <s v="Below Target"/>
    <s v="Met"/>
    <s v="Below Target"/>
    <s v="Below Target"/>
  </r>
  <r>
    <s v="OPS-102060"/>
    <x v="73"/>
    <s v="Midlands"/>
    <s v="Workplace Projects"/>
    <n v="0"/>
    <n v="31"/>
    <n v="31"/>
    <n v="31"/>
    <x v="5"/>
    <n v="1"/>
    <n v="0"/>
    <n v="2"/>
    <n v="0.92300000000000004"/>
    <n v="0.96799999999999997"/>
    <n v="4.5"/>
    <n v="0.72199999999999998"/>
    <n v="1"/>
    <x v="3"/>
    <x v="3"/>
    <s v="Central"/>
    <s v="Met"/>
    <s v="Met"/>
    <s v="Met"/>
    <s v="Met"/>
    <s v="Met"/>
  </r>
  <r>
    <s v="OPS-102061"/>
    <x v="73"/>
    <s v="South West"/>
    <s v="Workplace Services"/>
    <n v="1196"/>
    <n v="33"/>
    <n v="1229"/>
    <n v="27"/>
    <x v="706"/>
    <n v="0"/>
    <n v="0"/>
    <n v="8"/>
    <n v="0.6"/>
    <n v="0.97"/>
    <n v="2.5"/>
    <n v="0.76800000000000002"/>
    <n v="2.1999999999999999E-2"/>
    <x v="4"/>
    <x v="0"/>
    <s v="South"/>
    <s v="Below Target"/>
    <s v="Below Target"/>
    <s v="Met"/>
    <s v="Below Target"/>
    <s v="Below Target"/>
  </r>
  <r>
    <s v="OPS-102062"/>
    <x v="73"/>
    <s v="South West"/>
    <s v="Facilities Response"/>
    <n v="0"/>
    <n v="50"/>
    <n v="50"/>
    <n v="47"/>
    <x v="10"/>
    <n v="1"/>
    <n v="0"/>
    <n v="1.4"/>
    <n v="0.94399999999999995"/>
    <n v="0.96399999999999997"/>
    <n v="4.0999999999999996"/>
    <n v="0.64100000000000001"/>
    <n v="0.94"/>
    <x v="4"/>
    <x v="1"/>
    <s v="South"/>
    <s v="Below Target"/>
    <s v="Met"/>
    <s v="Met"/>
    <s v="Met"/>
    <s v="Met"/>
  </r>
  <r>
    <s v="OPS-102063"/>
    <x v="73"/>
    <s v="South West"/>
    <s v="Estates Support"/>
    <n v="0"/>
    <n v="30"/>
    <n v="30"/>
    <n v="30"/>
    <x v="5"/>
    <n v="1"/>
    <n v="0"/>
    <n v="1.8"/>
    <n v="0.94599999999999995"/>
    <n v="1"/>
    <n v="4.3"/>
    <n v="0.78600000000000003"/>
    <n v="1"/>
    <x v="4"/>
    <x v="2"/>
    <s v="South"/>
    <s v="Met"/>
    <s v="Met"/>
    <s v="Met"/>
    <s v="Met"/>
    <s v="Met"/>
  </r>
  <r>
    <s v="OPS-102064"/>
    <x v="73"/>
    <s v="South West"/>
    <s v="Workplace Projects"/>
    <n v="0"/>
    <n v="30"/>
    <n v="30"/>
    <n v="30"/>
    <x v="5"/>
    <n v="0"/>
    <n v="0"/>
    <n v="1"/>
    <n v="0.96"/>
    <n v="0.99"/>
    <n v="4.5999999999999996"/>
    <n v="0.79200000000000004"/>
    <n v="1"/>
    <x v="4"/>
    <x v="3"/>
    <s v="South"/>
    <s v="Met"/>
    <s v="Met"/>
    <s v="Met"/>
    <s v="Met"/>
    <s v="Met"/>
  </r>
  <r>
    <s v="OPS-102065"/>
    <x v="73"/>
    <s v="South East"/>
    <s v="Workplace Services"/>
    <n v="16"/>
    <n v="44"/>
    <n v="60"/>
    <n v="52"/>
    <x v="21"/>
    <n v="0"/>
    <n v="0"/>
    <n v="1.8"/>
    <n v="0.92300000000000004"/>
    <n v="0.99"/>
    <n v="4.2"/>
    <n v="0.70199999999999996"/>
    <n v="0.86699999999999999"/>
    <x v="5"/>
    <x v="0"/>
    <s v="South"/>
    <s v="Below Target"/>
    <s v="Met"/>
    <s v="Met"/>
    <s v="Met"/>
    <s v="Met"/>
  </r>
  <r>
    <s v="OPS-102066"/>
    <x v="73"/>
    <s v="South East"/>
    <s v="Facilities Response"/>
    <n v="1900"/>
    <n v="64"/>
    <n v="1964"/>
    <n v="25"/>
    <x v="707"/>
    <n v="0"/>
    <n v="0"/>
    <n v="8"/>
    <n v="0.6"/>
    <n v="0.999"/>
    <n v="2.5"/>
    <n v="0.71899999999999997"/>
    <n v="1.2999999999999999E-2"/>
    <x v="5"/>
    <x v="1"/>
    <s v="South"/>
    <s v="Below Target"/>
    <s v="Below Target"/>
    <s v="Met"/>
    <s v="Below Target"/>
    <s v="Below Target"/>
  </r>
  <r>
    <s v="OPS-102067"/>
    <x v="73"/>
    <s v="South East"/>
    <s v="Estates Support"/>
    <n v="0"/>
    <n v="63"/>
    <n v="63"/>
    <n v="49"/>
    <x v="64"/>
    <n v="0"/>
    <n v="0"/>
    <n v="2.5"/>
    <n v="0.84499999999999997"/>
    <n v="0.98099999999999998"/>
    <n v="4.0999999999999996"/>
    <n v="0.68500000000000005"/>
    <n v="0.77800000000000002"/>
    <x v="5"/>
    <x v="2"/>
    <s v="South"/>
    <s v="Below Target"/>
    <s v="Below Target"/>
    <s v="Met"/>
    <s v="Met"/>
    <s v="Below Target"/>
  </r>
  <r>
    <s v="OPS-102068"/>
    <x v="73"/>
    <s v="South East"/>
    <s v="Workplace Projects"/>
    <n v="612"/>
    <n v="25"/>
    <n v="637"/>
    <n v="22"/>
    <x v="616"/>
    <n v="0"/>
    <n v="0"/>
    <n v="8"/>
    <n v="0.6"/>
    <n v="0.96499999999999997"/>
    <n v="2.5"/>
    <n v="0.71299999999999997"/>
    <n v="3.5000000000000003E-2"/>
    <x v="5"/>
    <x v="3"/>
    <s v="South"/>
    <s v="Below Target"/>
    <s v="Below Target"/>
    <s v="Met"/>
    <s v="Below Target"/>
    <s v="Below Target"/>
  </r>
  <r>
    <s v="OPS-102069"/>
    <x v="73"/>
    <s v="Wales"/>
    <s v="Workplace Services"/>
    <n v="1042"/>
    <n v="39"/>
    <n v="1081"/>
    <n v="29"/>
    <x v="708"/>
    <n v="0"/>
    <n v="0"/>
    <n v="8"/>
    <n v="0.6"/>
    <n v="0.98099999999999998"/>
    <n v="2.5"/>
    <n v="0.70299999999999996"/>
    <n v="2.7E-2"/>
    <x v="6"/>
    <x v="0"/>
    <s v="Wales"/>
    <s v="Below Target"/>
    <s v="Below Target"/>
    <s v="Met"/>
    <s v="Below Target"/>
    <s v="Below Target"/>
  </r>
  <r>
    <s v="OPS-102070"/>
    <x v="73"/>
    <s v="Wales"/>
    <s v="Facilities Response"/>
    <n v="1139"/>
    <n v="45"/>
    <n v="1184"/>
    <n v="21"/>
    <x v="709"/>
    <n v="0"/>
    <n v="0"/>
    <n v="8"/>
    <n v="0.6"/>
    <n v="0.98399999999999999"/>
    <n v="2.5"/>
    <n v="0.77200000000000002"/>
    <n v="1.7999999999999999E-2"/>
    <x v="6"/>
    <x v="1"/>
    <s v="Wales"/>
    <s v="Below Target"/>
    <s v="Below Target"/>
    <s v="Met"/>
    <s v="Below Target"/>
    <s v="Below Target"/>
  </r>
  <r>
    <s v="OPS-102071"/>
    <x v="73"/>
    <s v="Wales"/>
    <s v="Estates Support"/>
    <n v="768"/>
    <n v="37"/>
    <n v="805"/>
    <n v="28"/>
    <x v="710"/>
    <n v="0"/>
    <n v="0"/>
    <n v="8"/>
    <n v="0.6"/>
    <n v="0.96099999999999997"/>
    <n v="2.5"/>
    <n v="0.72699999999999998"/>
    <n v="3.5000000000000003E-2"/>
    <x v="6"/>
    <x v="2"/>
    <s v="Wales"/>
    <s v="Below Target"/>
    <s v="Below Target"/>
    <s v="Met"/>
    <s v="Below Target"/>
    <s v="Below Target"/>
  </r>
  <r>
    <s v="OPS-102072"/>
    <x v="73"/>
    <s v="Wales"/>
    <s v="Workplace Projects"/>
    <n v="0"/>
    <n v="21"/>
    <n v="21"/>
    <n v="21"/>
    <x v="5"/>
    <n v="0"/>
    <n v="0"/>
    <n v="1.9"/>
    <n v="0.97899999999999998"/>
    <n v="0.96299999999999997"/>
    <n v="4.4000000000000004"/>
    <n v="0.76200000000000001"/>
    <n v="1"/>
    <x v="6"/>
    <x v="3"/>
    <s v="Wales"/>
    <s v="Met"/>
    <s v="Met"/>
    <s v="Met"/>
    <s v="Met"/>
    <s v="Met"/>
  </r>
  <r>
    <s v="OPS-102073"/>
    <x v="74"/>
    <s v="Scotland"/>
    <s v="Workplace Services"/>
    <n v="283"/>
    <n v="49"/>
    <n v="332"/>
    <n v="40"/>
    <x v="711"/>
    <n v="0"/>
    <n v="0"/>
    <n v="8"/>
    <n v="0.6"/>
    <n v="0.99199999999999999"/>
    <n v="2.5"/>
    <n v="0.78600000000000003"/>
    <n v="0.12"/>
    <x v="0"/>
    <x v="0"/>
    <s v="North"/>
    <s v="Below Target"/>
    <s v="Below Target"/>
    <s v="Met"/>
    <s v="Below Target"/>
    <s v="Below Target"/>
  </r>
  <r>
    <s v="OPS-102074"/>
    <x v="74"/>
    <s v="Scotland"/>
    <s v="Facilities Response"/>
    <n v="0"/>
    <n v="50"/>
    <n v="50"/>
    <n v="49"/>
    <x v="3"/>
    <n v="0"/>
    <n v="0"/>
    <n v="2.2999999999999998"/>
    <n v="0.98199999999999998"/>
    <n v="0.98399999999999999"/>
    <n v="4.7"/>
    <n v="0.73199999999999998"/>
    <n v="0.98"/>
    <x v="0"/>
    <x v="1"/>
    <s v="North"/>
    <s v="Met"/>
    <s v="Met"/>
    <s v="Met"/>
    <s v="Met"/>
    <s v="Met"/>
  </r>
  <r>
    <s v="OPS-102075"/>
    <x v="74"/>
    <s v="Scotland"/>
    <s v="Estates Support"/>
    <n v="562"/>
    <n v="43"/>
    <n v="605"/>
    <n v="41"/>
    <x v="712"/>
    <n v="0"/>
    <n v="0"/>
    <n v="8"/>
    <n v="0.6"/>
    <n v="0.996"/>
    <n v="2.5"/>
    <n v="0.78600000000000003"/>
    <n v="6.8000000000000005E-2"/>
    <x v="0"/>
    <x v="2"/>
    <s v="North"/>
    <s v="Below Target"/>
    <s v="Below Target"/>
    <s v="Met"/>
    <s v="Below Target"/>
    <s v="Below Target"/>
  </r>
  <r>
    <s v="OPS-102076"/>
    <x v="74"/>
    <s v="Scotland"/>
    <s v="Workplace Projects"/>
    <n v="0"/>
    <n v="32"/>
    <n v="32"/>
    <n v="32"/>
    <x v="5"/>
    <n v="0"/>
    <n v="0"/>
    <n v="1.9"/>
    <n v="0.95299999999999996"/>
    <n v="0.98"/>
    <n v="4.5"/>
    <n v="0.76100000000000001"/>
    <n v="1"/>
    <x v="0"/>
    <x v="3"/>
    <s v="North"/>
    <s v="Met"/>
    <s v="Met"/>
    <s v="Met"/>
    <s v="Met"/>
    <s v="Met"/>
  </r>
  <r>
    <s v="OPS-102077"/>
    <x v="74"/>
    <s v="North East"/>
    <s v="Workplace Services"/>
    <n v="0"/>
    <n v="43"/>
    <n v="43"/>
    <n v="43"/>
    <x v="5"/>
    <n v="0"/>
    <n v="0"/>
    <n v="1.3"/>
    <n v="0.91500000000000004"/>
    <n v="0.97399999999999998"/>
    <n v="4.7"/>
    <n v="0.71799999999999997"/>
    <n v="1"/>
    <x v="1"/>
    <x v="0"/>
    <s v="North"/>
    <s v="Met"/>
    <s v="Below Target"/>
    <s v="Met"/>
    <s v="Met"/>
    <s v="Met"/>
  </r>
  <r>
    <s v="OPS-102078"/>
    <x v="74"/>
    <s v="North East"/>
    <s v="Facilities Response"/>
    <n v="0"/>
    <n v="55"/>
    <n v="55"/>
    <n v="55"/>
    <x v="5"/>
    <n v="0"/>
    <n v="0"/>
    <n v="0.8"/>
    <n v="0.94699999999999995"/>
    <n v="0.98699999999999999"/>
    <n v="4.5"/>
    <n v="0.70699999999999996"/>
    <n v="1"/>
    <x v="1"/>
    <x v="1"/>
    <s v="North"/>
    <s v="Met"/>
    <s v="Met"/>
    <s v="Met"/>
    <s v="Met"/>
    <s v="Met"/>
  </r>
  <r>
    <s v="OPS-102079"/>
    <x v="74"/>
    <s v="North East"/>
    <s v="Estates Support"/>
    <n v="1351"/>
    <n v="51"/>
    <n v="1402"/>
    <n v="21"/>
    <x v="713"/>
    <n v="0"/>
    <n v="0"/>
    <n v="8"/>
    <n v="0.6"/>
    <n v="0.95899999999999996"/>
    <n v="2.5"/>
    <n v="0.71299999999999997"/>
    <n v="1.4999999999999999E-2"/>
    <x v="1"/>
    <x v="2"/>
    <s v="North"/>
    <s v="Below Target"/>
    <s v="Below Target"/>
    <s v="Met"/>
    <s v="Below Target"/>
    <s v="Below Target"/>
  </r>
  <r>
    <s v="OPS-102080"/>
    <x v="74"/>
    <s v="North East"/>
    <s v="Workplace Projects"/>
    <n v="28"/>
    <n v="44"/>
    <n v="72"/>
    <n v="27"/>
    <x v="29"/>
    <n v="0"/>
    <n v="0"/>
    <n v="5.3"/>
    <n v="0.69299999999999995"/>
    <n v="0.97799999999999998"/>
    <n v="2.9"/>
    <n v="0.65500000000000003"/>
    <n v="0.375"/>
    <x v="1"/>
    <x v="3"/>
    <s v="North"/>
    <s v="Below Target"/>
    <s v="Below Target"/>
    <s v="Met"/>
    <s v="Below Target"/>
    <s v="Below Target"/>
  </r>
  <r>
    <s v="OPS-102081"/>
    <x v="74"/>
    <s v="North West"/>
    <s v="Workplace Services"/>
    <n v="585"/>
    <n v="36"/>
    <n v="621"/>
    <n v="39"/>
    <x v="385"/>
    <n v="0"/>
    <n v="0"/>
    <n v="8"/>
    <n v="0.6"/>
    <n v="0.97"/>
    <n v="2.5"/>
    <n v="0.78700000000000003"/>
    <n v="6.3E-2"/>
    <x v="2"/>
    <x v="0"/>
    <s v="North"/>
    <s v="Below Target"/>
    <s v="Below Target"/>
    <s v="Met"/>
    <s v="Below Target"/>
    <s v="Below Target"/>
  </r>
  <r>
    <s v="OPS-102082"/>
    <x v="74"/>
    <s v="North West"/>
    <s v="Facilities Response"/>
    <n v="1446"/>
    <n v="42"/>
    <n v="1488"/>
    <n v="24"/>
    <x v="714"/>
    <n v="0"/>
    <n v="0"/>
    <n v="8"/>
    <n v="0.6"/>
    <n v="0.997"/>
    <n v="2.5"/>
    <n v="0.70199999999999996"/>
    <n v="1.6E-2"/>
    <x v="2"/>
    <x v="1"/>
    <s v="North"/>
    <s v="Below Target"/>
    <s v="Below Target"/>
    <s v="Met"/>
    <s v="Below Target"/>
    <s v="Below Target"/>
  </r>
  <r>
    <s v="OPS-102083"/>
    <x v="74"/>
    <s v="North West"/>
    <s v="Estates Support"/>
    <n v="1570"/>
    <n v="30"/>
    <n v="1600"/>
    <n v="22"/>
    <x v="715"/>
    <n v="0"/>
    <n v="0"/>
    <n v="8"/>
    <n v="0.6"/>
    <n v="0.94599999999999995"/>
    <n v="2.5"/>
    <n v="0.69299999999999995"/>
    <n v="1.4E-2"/>
    <x v="2"/>
    <x v="2"/>
    <s v="North"/>
    <s v="Below Target"/>
    <s v="Below Target"/>
    <s v="Below Target"/>
    <s v="Below Target"/>
    <s v="Below Target"/>
  </r>
  <r>
    <s v="OPS-102084"/>
    <x v="74"/>
    <s v="North West"/>
    <s v="Workplace Projects"/>
    <n v="0"/>
    <n v="18"/>
    <n v="18"/>
    <n v="18"/>
    <x v="5"/>
    <n v="0"/>
    <n v="0"/>
    <n v="1.9"/>
    <n v="0.98199999999999998"/>
    <n v="0.97499999999999998"/>
    <n v="4.7"/>
    <n v="0.70199999999999996"/>
    <n v="1"/>
    <x v="2"/>
    <x v="3"/>
    <s v="North"/>
    <s v="Met"/>
    <s v="Met"/>
    <s v="Met"/>
    <s v="Met"/>
    <s v="Met"/>
  </r>
  <r>
    <s v="OPS-102085"/>
    <x v="74"/>
    <s v="Midlands"/>
    <s v="Workplace Services"/>
    <n v="15"/>
    <n v="32"/>
    <n v="47"/>
    <n v="47"/>
    <x v="5"/>
    <n v="0"/>
    <n v="0"/>
    <n v="0.9"/>
    <n v="0.97299999999999998"/>
    <n v="0.98"/>
    <n v="4.9000000000000004"/>
    <n v="0.67"/>
    <n v="1"/>
    <x v="3"/>
    <x v="0"/>
    <s v="Central"/>
    <s v="Met"/>
    <s v="Met"/>
    <s v="Met"/>
    <s v="Met"/>
    <s v="Met"/>
  </r>
  <r>
    <s v="OPS-102086"/>
    <x v="74"/>
    <s v="Midlands"/>
    <s v="Facilities Response"/>
    <n v="659"/>
    <n v="41"/>
    <n v="700"/>
    <n v="33"/>
    <x v="716"/>
    <n v="0"/>
    <n v="0"/>
    <n v="8"/>
    <n v="0.6"/>
    <n v="1"/>
    <n v="2.5"/>
    <n v="0.68400000000000005"/>
    <n v="4.7E-2"/>
    <x v="3"/>
    <x v="1"/>
    <s v="Central"/>
    <s v="Below Target"/>
    <s v="Below Target"/>
    <s v="Met"/>
    <s v="Below Target"/>
    <s v="Below Target"/>
  </r>
  <r>
    <s v="OPS-102087"/>
    <x v="74"/>
    <s v="Midlands"/>
    <s v="Estates Support"/>
    <n v="519"/>
    <n v="30"/>
    <n v="549"/>
    <n v="34"/>
    <x v="514"/>
    <n v="1"/>
    <n v="0"/>
    <n v="8"/>
    <n v="0.6"/>
    <n v="0.97699999999999998"/>
    <n v="2.5"/>
    <n v="0.76800000000000002"/>
    <n v="6.2E-2"/>
    <x v="3"/>
    <x v="2"/>
    <s v="Central"/>
    <s v="Below Target"/>
    <s v="Below Target"/>
    <s v="Met"/>
    <s v="Below Target"/>
    <s v="Below Target"/>
  </r>
  <r>
    <s v="OPS-102088"/>
    <x v="74"/>
    <s v="Midlands"/>
    <s v="Workplace Projects"/>
    <n v="0"/>
    <n v="36"/>
    <n v="36"/>
    <n v="36"/>
    <x v="5"/>
    <n v="0"/>
    <n v="0"/>
    <n v="2.4"/>
    <n v="0.96699999999999997"/>
    <n v="0.996"/>
    <n v="4.3"/>
    <n v="0.72199999999999998"/>
    <n v="1"/>
    <x v="3"/>
    <x v="3"/>
    <s v="Central"/>
    <s v="Met"/>
    <s v="Met"/>
    <s v="Met"/>
    <s v="Met"/>
    <s v="Met"/>
  </r>
  <r>
    <s v="OPS-102089"/>
    <x v="74"/>
    <s v="South West"/>
    <s v="Workplace Services"/>
    <n v="1202"/>
    <n v="42"/>
    <n v="1244"/>
    <n v="27"/>
    <x v="717"/>
    <n v="0"/>
    <n v="0"/>
    <n v="8"/>
    <n v="0.6"/>
    <n v="0.96899999999999997"/>
    <n v="2.5"/>
    <n v="0.76800000000000002"/>
    <n v="2.1999999999999999E-2"/>
    <x v="4"/>
    <x v="0"/>
    <s v="South"/>
    <s v="Below Target"/>
    <s v="Below Target"/>
    <s v="Met"/>
    <s v="Below Target"/>
    <s v="Below Target"/>
  </r>
  <r>
    <s v="OPS-102090"/>
    <x v="74"/>
    <s v="South West"/>
    <s v="Facilities Response"/>
    <n v="3"/>
    <n v="27"/>
    <n v="30"/>
    <n v="30"/>
    <x v="5"/>
    <n v="0"/>
    <n v="0"/>
    <n v="0.8"/>
    <n v="1"/>
    <n v="0.97699999999999998"/>
    <n v="4.5999999999999996"/>
    <n v="0.64100000000000001"/>
    <n v="1"/>
    <x v="4"/>
    <x v="1"/>
    <s v="South"/>
    <s v="Met"/>
    <s v="Met"/>
    <s v="Met"/>
    <s v="Met"/>
    <s v="Met"/>
  </r>
  <r>
    <s v="OPS-102091"/>
    <x v="74"/>
    <s v="South West"/>
    <s v="Estates Support"/>
    <n v="0"/>
    <n v="34"/>
    <n v="34"/>
    <n v="34"/>
    <x v="5"/>
    <n v="0"/>
    <n v="0"/>
    <n v="1.4"/>
    <n v="0.91700000000000004"/>
    <n v="0.998"/>
    <n v="4.3"/>
    <n v="0.78600000000000003"/>
    <n v="1"/>
    <x v="4"/>
    <x v="2"/>
    <s v="South"/>
    <s v="Met"/>
    <s v="Below Target"/>
    <s v="Met"/>
    <s v="Met"/>
    <s v="Met"/>
  </r>
  <r>
    <s v="OPS-102092"/>
    <x v="74"/>
    <s v="South West"/>
    <s v="Workplace Projects"/>
    <n v="0"/>
    <n v="35"/>
    <n v="35"/>
    <n v="35"/>
    <x v="5"/>
    <n v="0"/>
    <n v="0"/>
    <n v="1.6"/>
    <n v="0.96099999999999997"/>
    <n v="0.98299999999999998"/>
    <n v="4.7"/>
    <n v="0.79200000000000004"/>
    <n v="1"/>
    <x v="4"/>
    <x v="3"/>
    <s v="South"/>
    <s v="Met"/>
    <s v="Met"/>
    <s v="Met"/>
    <s v="Met"/>
    <s v="Met"/>
  </r>
  <r>
    <s v="OPS-102093"/>
    <x v="74"/>
    <s v="South East"/>
    <s v="Workplace Services"/>
    <n v="8"/>
    <n v="53"/>
    <n v="61"/>
    <n v="55"/>
    <x v="30"/>
    <n v="0"/>
    <n v="0"/>
    <n v="1.8"/>
    <n v="0.94599999999999995"/>
    <n v="0.97899999999999998"/>
    <n v="4"/>
    <n v="0.70199999999999996"/>
    <n v="0.90200000000000002"/>
    <x v="5"/>
    <x v="0"/>
    <s v="South"/>
    <s v="Below Target"/>
    <s v="Met"/>
    <s v="Met"/>
    <s v="Met"/>
    <s v="Met"/>
  </r>
  <r>
    <s v="OPS-102094"/>
    <x v="74"/>
    <s v="South East"/>
    <s v="Facilities Response"/>
    <n v="1939"/>
    <n v="47"/>
    <n v="1986"/>
    <n v="25"/>
    <x v="718"/>
    <n v="0"/>
    <n v="0"/>
    <n v="8"/>
    <n v="0.6"/>
    <n v="0.95399999999999996"/>
    <n v="2.5"/>
    <n v="0.71899999999999997"/>
    <n v="1.2999999999999999E-2"/>
    <x v="5"/>
    <x v="1"/>
    <s v="South"/>
    <s v="Below Target"/>
    <s v="Below Target"/>
    <s v="Met"/>
    <s v="Below Target"/>
    <s v="Below Target"/>
  </r>
  <r>
    <s v="OPS-102095"/>
    <x v="74"/>
    <s v="South East"/>
    <s v="Estates Support"/>
    <n v="14"/>
    <n v="51"/>
    <n v="65"/>
    <n v="58"/>
    <x v="42"/>
    <n v="0"/>
    <n v="0"/>
    <n v="2.4"/>
    <n v="0.92300000000000004"/>
    <n v="1"/>
    <n v="4.4000000000000004"/>
    <n v="0.68500000000000005"/>
    <n v="0.89200000000000002"/>
    <x v="5"/>
    <x v="2"/>
    <s v="South"/>
    <s v="Below Target"/>
    <s v="Met"/>
    <s v="Met"/>
    <s v="Met"/>
    <s v="Met"/>
  </r>
  <r>
    <s v="OPS-102096"/>
    <x v="74"/>
    <s v="South East"/>
    <s v="Workplace Projects"/>
    <n v="615"/>
    <n v="35"/>
    <n v="650"/>
    <n v="26"/>
    <x v="719"/>
    <n v="0"/>
    <n v="0"/>
    <n v="8"/>
    <n v="0.6"/>
    <n v="1"/>
    <n v="2.5"/>
    <n v="0.71299999999999997"/>
    <n v="0.04"/>
    <x v="5"/>
    <x v="3"/>
    <s v="South"/>
    <s v="Below Target"/>
    <s v="Below Target"/>
    <s v="Met"/>
    <s v="Below Target"/>
    <s v="Below Target"/>
  </r>
  <r>
    <s v="OPS-102097"/>
    <x v="74"/>
    <s v="Wales"/>
    <s v="Workplace Services"/>
    <n v="1052"/>
    <n v="24"/>
    <n v="1076"/>
    <n v="25"/>
    <x v="647"/>
    <n v="0"/>
    <n v="0"/>
    <n v="8"/>
    <n v="0.6"/>
    <n v="0.997"/>
    <n v="2.5"/>
    <n v="0.70299999999999996"/>
    <n v="2.3E-2"/>
    <x v="6"/>
    <x v="0"/>
    <s v="Wales"/>
    <s v="Below Target"/>
    <s v="Below Target"/>
    <s v="Met"/>
    <s v="Below Target"/>
    <s v="Below Target"/>
  </r>
  <r>
    <s v="OPS-102098"/>
    <x v="74"/>
    <s v="Wales"/>
    <s v="Facilities Response"/>
    <n v="1163"/>
    <n v="36"/>
    <n v="1199"/>
    <n v="25"/>
    <x v="720"/>
    <n v="0"/>
    <n v="0"/>
    <n v="8"/>
    <n v="0.6"/>
    <n v="0.97599999999999998"/>
    <n v="2.5"/>
    <n v="0.77200000000000002"/>
    <n v="2.1000000000000001E-2"/>
    <x v="6"/>
    <x v="1"/>
    <s v="Wales"/>
    <s v="Below Target"/>
    <s v="Below Target"/>
    <s v="Met"/>
    <s v="Below Target"/>
    <s v="Below Target"/>
  </r>
  <r>
    <s v="OPS-102099"/>
    <x v="74"/>
    <s v="Wales"/>
    <s v="Estates Support"/>
    <n v="777"/>
    <n v="33"/>
    <n v="810"/>
    <n v="29"/>
    <x v="721"/>
    <n v="0"/>
    <n v="0"/>
    <n v="8"/>
    <n v="0.6"/>
    <n v="0.97599999999999998"/>
    <n v="2.5"/>
    <n v="0.72699999999999998"/>
    <n v="3.5999999999999997E-2"/>
    <x v="6"/>
    <x v="2"/>
    <s v="Wales"/>
    <s v="Below Target"/>
    <s v="Below Target"/>
    <s v="Met"/>
    <s v="Below Target"/>
    <s v="Below Target"/>
  </r>
  <r>
    <s v="OPS-102100"/>
    <x v="74"/>
    <s v="Wales"/>
    <s v="Workplace Projects"/>
    <n v="0"/>
    <n v="34"/>
    <n v="34"/>
    <n v="34"/>
    <x v="5"/>
    <n v="0"/>
    <n v="0"/>
    <n v="2.1"/>
    <n v="0.95799999999999996"/>
    <n v="0.998"/>
    <n v="4.4000000000000004"/>
    <n v="0.76200000000000001"/>
    <n v="1"/>
    <x v="6"/>
    <x v="3"/>
    <s v="Wales"/>
    <s v="Met"/>
    <s v="Met"/>
    <s v="Met"/>
    <s v="Met"/>
    <s v="Met"/>
  </r>
  <r>
    <s v="OPS-102101"/>
    <x v="75"/>
    <s v="Scotland"/>
    <s v="Workplace Services"/>
    <n v="292"/>
    <n v="30"/>
    <n v="322"/>
    <n v="37"/>
    <x v="301"/>
    <n v="0"/>
    <n v="0"/>
    <n v="8"/>
    <n v="0.6"/>
    <n v="1"/>
    <n v="2.5"/>
    <n v="0.78600000000000003"/>
    <n v="0.115"/>
    <x v="0"/>
    <x v="0"/>
    <s v="North"/>
    <s v="Below Target"/>
    <s v="Below Target"/>
    <s v="Met"/>
    <s v="Below Target"/>
    <s v="Below Target"/>
  </r>
  <r>
    <s v="OPS-102102"/>
    <x v="75"/>
    <s v="Scotland"/>
    <s v="Facilities Response"/>
    <n v="1"/>
    <n v="42"/>
    <n v="43"/>
    <n v="43"/>
    <x v="5"/>
    <n v="0"/>
    <n v="0"/>
    <n v="1.9"/>
    <n v="0.98399999999999999"/>
    <n v="0.97199999999999998"/>
    <n v="4.7"/>
    <n v="0.73199999999999998"/>
    <n v="1"/>
    <x v="0"/>
    <x v="1"/>
    <s v="North"/>
    <s v="Met"/>
    <s v="Met"/>
    <s v="Met"/>
    <s v="Met"/>
    <s v="Met"/>
  </r>
  <r>
    <s v="OPS-102103"/>
    <x v="75"/>
    <s v="Scotland"/>
    <s v="Estates Support"/>
    <n v="564"/>
    <n v="41"/>
    <n v="605"/>
    <n v="37"/>
    <x v="722"/>
    <n v="0"/>
    <n v="0"/>
    <n v="8"/>
    <n v="0.6"/>
    <n v="1"/>
    <n v="2.5"/>
    <n v="0.78600000000000003"/>
    <n v="6.0999999999999999E-2"/>
    <x v="0"/>
    <x v="2"/>
    <s v="North"/>
    <s v="Below Target"/>
    <s v="Below Target"/>
    <s v="Met"/>
    <s v="Below Target"/>
    <s v="Below Target"/>
  </r>
  <r>
    <s v="OPS-102104"/>
    <x v="75"/>
    <s v="Scotland"/>
    <s v="Workplace Projects"/>
    <n v="0"/>
    <n v="31"/>
    <n v="31"/>
    <n v="31"/>
    <x v="5"/>
    <n v="1"/>
    <n v="0"/>
    <n v="1.8"/>
    <n v="0.94399999999999995"/>
    <n v="0.97499999999999998"/>
    <n v="4.5999999999999996"/>
    <n v="0.76100000000000001"/>
    <n v="1"/>
    <x v="0"/>
    <x v="3"/>
    <s v="North"/>
    <s v="Met"/>
    <s v="Met"/>
    <s v="Met"/>
    <s v="Met"/>
    <s v="Met"/>
  </r>
  <r>
    <s v="OPS-102105"/>
    <x v="75"/>
    <s v="North East"/>
    <s v="Workplace Services"/>
    <n v="0"/>
    <n v="43"/>
    <n v="43"/>
    <n v="43"/>
    <x v="5"/>
    <n v="0"/>
    <n v="0"/>
    <n v="2.2000000000000002"/>
    <n v="0.90300000000000002"/>
    <n v="0.997"/>
    <n v="4.5"/>
    <n v="0.71799999999999997"/>
    <n v="1"/>
    <x v="1"/>
    <x v="0"/>
    <s v="North"/>
    <s v="Met"/>
    <s v="Below Target"/>
    <s v="Met"/>
    <s v="Met"/>
    <s v="Met"/>
  </r>
  <r>
    <s v="OPS-102106"/>
    <x v="75"/>
    <s v="North East"/>
    <s v="Facilities Response"/>
    <n v="0"/>
    <n v="56"/>
    <n v="56"/>
    <n v="56"/>
    <x v="5"/>
    <n v="0"/>
    <n v="0"/>
    <n v="1.8"/>
    <n v="0.97699999999999998"/>
    <n v="1"/>
    <n v="4.4000000000000004"/>
    <n v="0.70699999999999996"/>
    <n v="1"/>
    <x v="1"/>
    <x v="1"/>
    <s v="North"/>
    <s v="Met"/>
    <s v="Met"/>
    <s v="Met"/>
    <s v="Met"/>
    <s v="Met"/>
  </r>
  <r>
    <s v="OPS-102107"/>
    <x v="75"/>
    <s v="North East"/>
    <s v="Estates Support"/>
    <n v="1381"/>
    <n v="50"/>
    <n v="1431"/>
    <n v="23"/>
    <x v="723"/>
    <n v="0"/>
    <n v="0"/>
    <n v="8"/>
    <n v="0.6"/>
    <n v="1"/>
    <n v="2.5"/>
    <n v="0.71299999999999997"/>
    <n v="1.6E-2"/>
    <x v="1"/>
    <x v="2"/>
    <s v="North"/>
    <s v="Below Target"/>
    <s v="Below Target"/>
    <s v="Met"/>
    <s v="Below Target"/>
    <s v="Below Target"/>
  </r>
  <r>
    <s v="OPS-102108"/>
    <x v="75"/>
    <s v="North East"/>
    <s v="Workplace Projects"/>
    <n v="45"/>
    <n v="32"/>
    <n v="77"/>
    <n v="29"/>
    <x v="19"/>
    <n v="0"/>
    <n v="0"/>
    <n v="5.5"/>
    <n v="0.67300000000000004"/>
    <n v="0.96099999999999997"/>
    <n v="3"/>
    <n v="0.65500000000000003"/>
    <n v="0.377"/>
    <x v="1"/>
    <x v="3"/>
    <s v="North"/>
    <s v="Below Target"/>
    <s v="Below Target"/>
    <s v="Met"/>
    <s v="Below Target"/>
    <s v="Below Target"/>
  </r>
  <r>
    <s v="OPS-102109"/>
    <x v="75"/>
    <s v="North West"/>
    <s v="Workplace Services"/>
    <n v="582"/>
    <n v="29"/>
    <n v="611"/>
    <n v="31"/>
    <x v="394"/>
    <n v="0"/>
    <n v="0"/>
    <n v="8"/>
    <n v="0.6"/>
    <n v="1"/>
    <n v="2.5"/>
    <n v="0.78700000000000003"/>
    <n v="5.0999999999999997E-2"/>
    <x v="2"/>
    <x v="0"/>
    <s v="North"/>
    <s v="Below Target"/>
    <s v="Below Target"/>
    <s v="Met"/>
    <s v="Below Target"/>
    <s v="Below Target"/>
  </r>
  <r>
    <s v="OPS-102110"/>
    <x v="75"/>
    <s v="North West"/>
    <s v="Facilities Response"/>
    <n v="1464"/>
    <n v="33"/>
    <n v="1497"/>
    <n v="24"/>
    <x v="724"/>
    <n v="1"/>
    <n v="1"/>
    <n v="8"/>
    <n v="0.6"/>
    <n v="0.97499999999999998"/>
    <n v="2.5"/>
    <n v="0.70199999999999996"/>
    <n v="1.6E-2"/>
    <x v="2"/>
    <x v="1"/>
    <s v="North"/>
    <s v="Below Target"/>
    <s v="Below Target"/>
    <s v="Met"/>
    <s v="Below Target"/>
    <s v="Below Target"/>
  </r>
  <r>
    <s v="OPS-102111"/>
    <x v="75"/>
    <s v="North West"/>
    <s v="Estates Support"/>
    <n v="1578"/>
    <n v="59"/>
    <n v="1637"/>
    <n v="20"/>
    <x v="725"/>
    <n v="1"/>
    <n v="1"/>
    <n v="8"/>
    <n v="0.6"/>
    <n v="0.94899999999999995"/>
    <n v="2.5"/>
    <n v="0.69299999999999995"/>
    <n v="1.2E-2"/>
    <x v="2"/>
    <x v="2"/>
    <s v="North"/>
    <s v="Below Target"/>
    <s v="Below Target"/>
    <s v="Below Target"/>
    <s v="Below Target"/>
    <s v="Below Target"/>
  </r>
  <r>
    <s v="OPS-102112"/>
    <x v="75"/>
    <s v="North West"/>
    <s v="Workplace Projects"/>
    <n v="0"/>
    <n v="24"/>
    <n v="24"/>
    <n v="24"/>
    <x v="5"/>
    <n v="0"/>
    <n v="0"/>
    <n v="1.4"/>
    <n v="0.97699999999999998"/>
    <n v="0.97599999999999998"/>
    <n v="4.8"/>
    <n v="0.70199999999999996"/>
    <n v="1"/>
    <x v="2"/>
    <x v="3"/>
    <s v="North"/>
    <s v="Met"/>
    <s v="Met"/>
    <s v="Met"/>
    <s v="Met"/>
    <s v="Met"/>
  </r>
  <r>
    <s v="OPS-102113"/>
    <x v="75"/>
    <s v="Midlands"/>
    <s v="Workplace Services"/>
    <n v="0"/>
    <n v="52"/>
    <n v="52"/>
    <n v="52"/>
    <x v="5"/>
    <n v="1"/>
    <n v="0"/>
    <n v="2"/>
    <n v="0.96299999999999997"/>
    <n v="0.98"/>
    <n v="4.4000000000000004"/>
    <n v="0.67"/>
    <n v="1"/>
    <x v="3"/>
    <x v="0"/>
    <s v="Central"/>
    <s v="Met"/>
    <s v="Met"/>
    <s v="Met"/>
    <s v="Met"/>
    <s v="Met"/>
  </r>
  <r>
    <s v="OPS-102114"/>
    <x v="75"/>
    <s v="Midlands"/>
    <s v="Facilities Response"/>
    <n v="667"/>
    <n v="38"/>
    <n v="705"/>
    <n v="33"/>
    <x v="726"/>
    <n v="0"/>
    <n v="0"/>
    <n v="8"/>
    <n v="0.6"/>
    <n v="1"/>
    <n v="2.5"/>
    <n v="0.68400000000000005"/>
    <n v="4.7E-2"/>
    <x v="3"/>
    <x v="1"/>
    <s v="Central"/>
    <s v="Below Target"/>
    <s v="Below Target"/>
    <s v="Met"/>
    <s v="Below Target"/>
    <s v="Below Target"/>
  </r>
  <r>
    <s v="OPS-102115"/>
    <x v="75"/>
    <s v="Midlands"/>
    <s v="Estates Support"/>
    <n v="515"/>
    <n v="42"/>
    <n v="557"/>
    <n v="28"/>
    <x v="727"/>
    <n v="1"/>
    <n v="1"/>
    <n v="8"/>
    <n v="0.6"/>
    <n v="0.96699999999999997"/>
    <n v="2.5"/>
    <n v="0.76800000000000002"/>
    <n v="0.05"/>
    <x v="3"/>
    <x v="2"/>
    <s v="Central"/>
    <s v="Below Target"/>
    <s v="Below Target"/>
    <s v="Met"/>
    <s v="Below Target"/>
    <s v="Below Target"/>
  </r>
  <r>
    <s v="OPS-102116"/>
    <x v="75"/>
    <s v="Midlands"/>
    <s v="Workplace Projects"/>
    <n v="0"/>
    <n v="31"/>
    <n v="31"/>
    <n v="31"/>
    <x v="5"/>
    <n v="0"/>
    <n v="0"/>
    <n v="1.3"/>
    <n v="0.98199999999999998"/>
    <n v="0.94799999999999995"/>
    <n v="4.5999999999999996"/>
    <n v="0.72199999999999998"/>
    <n v="1"/>
    <x v="3"/>
    <x v="3"/>
    <s v="Central"/>
    <s v="Met"/>
    <s v="Met"/>
    <s v="Below Target"/>
    <s v="Met"/>
    <s v="Met"/>
  </r>
  <r>
    <s v="OPS-102117"/>
    <x v="75"/>
    <s v="South West"/>
    <s v="Workplace Services"/>
    <n v="1217"/>
    <n v="29"/>
    <n v="1246"/>
    <n v="31"/>
    <x v="728"/>
    <n v="0"/>
    <n v="0"/>
    <n v="8"/>
    <n v="0.6"/>
    <n v="0.96399999999999997"/>
    <n v="2.5"/>
    <n v="0.76800000000000002"/>
    <n v="2.5000000000000001E-2"/>
    <x v="4"/>
    <x v="0"/>
    <s v="South"/>
    <s v="Below Target"/>
    <s v="Below Target"/>
    <s v="Met"/>
    <s v="Below Target"/>
    <s v="Below Target"/>
  </r>
  <r>
    <s v="OPS-102118"/>
    <x v="75"/>
    <s v="South West"/>
    <s v="Facilities Response"/>
    <n v="0"/>
    <n v="39"/>
    <n v="39"/>
    <n v="39"/>
    <x v="5"/>
    <n v="0"/>
    <n v="0"/>
    <n v="1.4"/>
    <n v="0.98"/>
    <n v="0.96699999999999997"/>
    <n v="4.5"/>
    <n v="0.64100000000000001"/>
    <n v="1"/>
    <x v="4"/>
    <x v="1"/>
    <s v="South"/>
    <s v="Met"/>
    <s v="Met"/>
    <s v="Met"/>
    <s v="Met"/>
    <s v="Met"/>
  </r>
  <r>
    <s v="OPS-102119"/>
    <x v="75"/>
    <s v="South West"/>
    <s v="Estates Support"/>
    <n v="0"/>
    <n v="24"/>
    <n v="24"/>
    <n v="24"/>
    <x v="5"/>
    <n v="1"/>
    <n v="0"/>
    <n v="1.3"/>
    <n v="0.97699999999999998"/>
    <n v="0.98499999999999999"/>
    <n v="4.3"/>
    <n v="0.78600000000000003"/>
    <n v="1"/>
    <x v="4"/>
    <x v="2"/>
    <s v="South"/>
    <s v="Met"/>
    <s v="Met"/>
    <s v="Met"/>
    <s v="Met"/>
    <s v="Met"/>
  </r>
  <r>
    <s v="OPS-102120"/>
    <x v="75"/>
    <s v="South West"/>
    <s v="Workplace Projects"/>
    <n v="0"/>
    <n v="41"/>
    <n v="41"/>
    <n v="38"/>
    <x v="10"/>
    <n v="0"/>
    <n v="0"/>
    <n v="1.3"/>
    <n v="0.97099999999999997"/>
    <n v="1"/>
    <n v="4.5999999999999996"/>
    <n v="0.79200000000000004"/>
    <n v="0.92700000000000005"/>
    <x v="4"/>
    <x v="3"/>
    <s v="South"/>
    <s v="Below Target"/>
    <s v="Met"/>
    <s v="Met"/>
    <s v="Met"/>
    <s v="Met"/>
  </r>
  <r>
    <s v="OPS-102121"/>
    <x v="75"/>
    <s v="South East"/>
    <s v="Workplace Services"/>
    <n v="6"/>
    <n v="33"/>
    <n v="39"/>
    <n v="39"/>
    <x v="5"/>
    <n v="1"/>
    <n v="0"/>
    <n v="2.1"/>
    <n v="0.97599999999999998"/>
    <n v="0.95799999999999996"/>
    <n v="4.4000000000000004"/>
    <n v="0.70199999999999996"/>
    <n v="1"/>
    <x v="5"/>
    <x v="0"/>
    <s v="South"/>
    <s v="Met"/>
    <s v="Met"/>
    <s v="Met"/>
    <s v="Met"/>
    <s v="Met"/>
  </r>
  <r>
    <s v="OPS-102122"/>
    <x v="75"/>
    <s v="South East"/>
    <s v="Facilities Response"/>
    <n v="1961"/>
    <n v="38"/>
    <n v="1999"/>
    <n v="24"/>
    <x v="729"/>
    <n v="0"/>
    <n v="0"/>
    <n v="8"/>
    <n v="0.6"/>
    <n v="1"/>
    <n v="2.5"/>
    <n v="0.71899999999999997"/>
    <n v="1.2E-2"/>
    <x v="5"/>
    <x v="1"/>
    <s v="South"/>
    <s v="Below Target"/>
    <s v="Below Target"/>
    <s v="Met"/>
    <s v="Below Target"/>
    <s v="Below Target"/>
  </r>
  <r>
    <s v="OPS-102123"/>
    <x v="75"/>
    <s v="South East"/>
    <s v="Estates Support"/>
    <n v="7"/>
    <n v="48"/>
    <n v="55"/>
    <n v="55"/>
    <x v="5"/>
    <n v="0"/>
    <n v="0"/>
    <n v="1.1000000000000001"/>
    <n v="1"/>
    <n v="1"/>
    <n v="4.5999999999999996"/>
    <n v="0.68500000000000005"/>
    <n v="1"/>
    <x v="5"/>
    <x v="2"/>
    <s v="South"/>
    <s v="Met"/>
    <s v="Met"/>
    <s v="Met"/>
    <s v="Met"/>
    <s v="Met"/>
  </r>
  <r>
    <s v="OPS-102124"/>
    <x v="75"/>
    <s v="South East"/>
    <s v="Workplace Projects"/>
    <n v="624"/>
    <n v="20"/>
    <n v="644"/>
    <n v="25"/>
    <x v="730"/>
    <n v="0"/>
    <n v="0"/>
    <n v="8"/>
    <n v="0.6"/>
    <n v="0.97299999999999998"/>
    <n v="2.5"/>
    <n v="0.71299999999999997"/>
    <n v="3.9E-2"/>
    <x v="5"/>
    <x v="3"/>
    <s v="South"/>
    <s v="Below Target"/>
    <s v="Below Target"/>
    <s v="Met"/>
    <s v="Below Target"/>
    <s v="Below Target"/>
  </r>
  <r>
    <s v="OPS-102125"/>
    <x v="75"/>
    <s v="Wales"/>
    <s v="Workplace Services"/>
    <n v="1051"/>
    <n v="61"/>
    <n v="1112"/>
    <n v="29"/>
    <x v="731"/>
    <n v="0"/>
    <n v="0"/>
    <n v="8"/>
    <n v="0.6"/>
    <n v="0.97399999999999998"/>
    <n v="2.5"/>
    <n v="0.70299999999999996"/>
    <n v="2.5999999999999999E-2"/>
    <x v="6"/>
    <x v="0"/>
    <s v="Wales"/>
    <s v="Below Target"/>
    <s v="Below Target"/>
    <s v="Met"/>
    <s v="Below Target"/>
    <s v="Below Target"/>
  </r>
  <r>
    <s v="OPS-102126"/>
    <x v="75"/>
    <s v="Wales"/>
    <s v="Facilities Response"/>
    <n v="1174"/>
    <n v="31"/>
    <n v="1205"/>
    <n v="26"/>
    <x v="732"/>
    <n v="0"/>
    <n v="0"/>
    <n v="8"/>
    <n v="0.6"/>
    <n v="1"/>
    <n v="2.5"/>
    <n v="0.77200000000000002"/>
    <n v="2.1999999999999999E-2"/>
    <x v="6"/>
    <x v="1"/>
    <s v="Wales"/>
    <s v="Below Target"/>
    <s v="Below Target"/>
    <s v="Met"/>
    <s v="Below Target"/>
    <s v="Below Target"/>
  </r>
  <r>
    <s v="OPS-102127"/>
    <x v="75"/>
    <s v="Wales"/>
    <s v="Estates Support"/>
    <n v="781"/>
    <n v="33"/>
    <n v="814"/>
    <n v="30"/>
    <x v="733"/>
    <n v="0"/>
    <n v="0"/>
    <n v="8"/>
    <n v="0.6"/>
    <n v="0.98"/>
    <n v="2.5"/>
    <n v="0.72699999999999998"/>
    <n v="3.6999999999999998E-2"/>
    <x v="6"/>
    <x v="2"/>
    <s v="Wales"/>
    <s v="Below Target"/>
    <s v="Below Target"/>
    <s v="Met"/>
    <s v="Below Target"/>
    <s v="Below Target"/>
  </r>
  <r>
    <s v="OPS-102128"/>
    <x v="75"/>
    <s v="Wales"/>
    <s v="Workplace Projects"/>
    <n v="0"/>
    <n v="34"/>
    <n v="34"/>
    <n v="34"/>
    <x v="5"/>
    <n v="0"/>
    <n v="0"/>
    <n v="0.8"/>
    <n v="0.995"/>
    <n v="1"/>
    <n v="4.3"/>
    <n v="0.76200000000000001"/>
    <n v="1"/>
    <x v="6"/>
    <x v="3"/>
    <s v="Wales"/>
    <s v="Met"/>
    <s v="Met"/>
    <s v="Met"/>
    <s v="Met"/>
    <s v="Met"/>
  </r>
  <r>
    <s v="OPS-102129"/>
    <x v="76"/>
    <s v="Scotland"/>
    <s v="Workplace Services"/>
    <n v="285"/>
    <n v="46"/>
    <n v="331"/>
    <n v="41"/>
    <x v="734"/>
    <n v="0"/>
    <n v="0"/>
    <n v="8"/>
    <n v="0.6"/>
    <n v="1"/>
    <n v="2.5"/>
    <n v="0.78600000000000003"/>
    <n v="0.124"/>
    <x v="0"/>
    <x v="0"/>
    <s v="North"/>
    <s v="Below Target"/>
    <s v="Below Target"/>
    <s v="Met"/>
    <s v="Below Target"/>
    <s v="Below Target"/>
  </r>
  <r>
    <s v="OPS-102130"/>
    <x v="76"/>
    <s v="Scotland"/>
    <s v="Facilities Response"/>
    <n v="0"/>
    <n v="43"/>
    <n v="43"/>
    <n v="43"/>
    <x v="5"/>
    <n v="0"/>
    <n v="0"/>
    <n v="0.8"/>
    <n v="0.96599999999999997"/>
    <n v="0.98399999999999999"/>
    <n v="4.8"/>
    <n v="0.73199999999999998"/>
    <n v="1"/>
    <x v="0"/>
    <x v="1"/>
    <s v="North"/>
    <s v="Met"/>
    <s v="Met"/>
    <s v="Met"/>
    <s v="Met"/>
    <s v="Met"/>
  </r>
  <r>
    <s v="OPS-102131"/>
    <x v="76"/>
    <s v="Scotland"/>
    <s v="Estates Support"/>
    <n v="568"/>
    <n v="47"/>
    <n v="615"/>
    <n v="40"/>
    <x v="375"/>
    <n v="0"/>
    <n v="0"/>
    <n v="8"/>
    <n v="0.6"/>
    <n v="0.97899999999999998"/>
    <n v="2.5"/>
    <n v="0.78600000000000003"/>
    <n v="6.5000000000000002E-2"/>
    <x v="0"/>
    <x v="2"/>
    <s v="North"/>
    <s v="Below Target"/>
    <s v="Below Target"/>
    <s v="Met"/>
    <s v="Below Target"/>
    <s v="Below Target"/>
  </r>
  <r>
    <s v="OPS-102132"/>
    <x v="76"/>
    <s v="Scotland"/>
    <s v="Workplace Projects"/>
    <n v="0"/>
    <n v="23"/>
    <n v="23"/>
    <n v="23"/>
    <x v="5"/>
    <n v="1"/>
    <n v="0"/>
    <n v="1.4"/>
    <n v="0.94699999999999995"/>
    <n v="0.95"/>
    <n v="4.8"/>
    <n v="0.76100000000000001"/>
    <n v="1"/>
    <x v="0"/>
    <x v="3"/>
    <s v="North"/>
    <s v="Met"/>
    <s v="Met"/>
    <s v="Met"/>
    <s v="Met"/>
    <s v="Met"/>
  </r>
  <r>
    <s v="OPS-102133"/>
    <x v="76"/>
    <s v="North East"/>
    <s v="Workplace Services"/>
    <n v="0"/>
    <n v="34"/>
    <n v="34"/>
    <n v="34"/>
    <x v="5"/>
    <n v="0"/>
    <n v="0"/>
    <n v="1"/>
    <n v="1"/>
    <n v="1"/>
    <n v="4.7"/>
    <n v="0.71799999999999997"/>
    <n v="1"/>
    <x v="1"/>
    <x v="0"/>
    <s v="North"/>
    <s v="Met"/>
    <s v="Met"/>
    <s v="Met"/>
    <s v="Met"/>
    <s v="Met"/>
  </r>
  <r>
    <s v="OPS-102134"/>
    <x v="76"/>
    <s v="North East"/>
    <s v="Facilities Response"/>
    <n v="0"/>
    <n v="31"/>
    <n v="31"/>
    <n v="31"/>
    <x v="5"/>
    <n v="0"/>
    <n v="0"/>
    <n v="1.5"/>
    <n v="0.96"/>
    <n v="0.97699999999999998"/>
    <n v="4.2"/>
    <n v="0.70699999999999996"/>
    <n v="1"/>
    <x v="1"/>
    <x v="1"/>
    <s v="North"/>
    <s v="Met"/>
    <s v="Met"/>
    <s v="Met"/>
    <s v="Met"/>
    <s v="Met"/>
  </r>
  <r>
    <s v="OPS-102135"/>
    <x v="76"/>
    <s v="North East"/>
    <s v="Estates Support"/>
    <n v="1408"/>
    <n v="52"/>
    <n v="1460"/>
    <n v="18"/>
    <x v="641"/>
    <n v="0"/>
    <n v="0"/>
    <n v="8"/>
    <n v="0.6"/>
    <n v="0.96399999999999997"/>
    <n v="2.5"/>
    <n v="0.71299999999999997"/>
    <n v="1.2E-2"/>
    <x v="1"/>
    <x v="2"/>
    <s v="North"/>
    <s v="Below Target"/>
    <s v="Below Target"/>
    <s v="Met"/>
    <s v="Below Target"/>
    <s v="Below Target"/>
  </r>
  <r>
    <s v="OPS-102136"/>
    <x v="76"/>
    <s v="North East"/>
    <s v="Workplace Projects"/>
    <n v="48"/>
    <n v="24"/>
    <n v="72"/>
    <n v="24"/>
    <x v="19"/>
    <n v="0"/>
    <n v="0"/>
    <n v="4.8"/>
    <n v="0.72199999999999998"/>
    <n v="0.98"/>
    <n v="3"/>
    <n v="0.65500000000000003"/>
    <n v="0.33300000000000002"/>
    <x v="1"/>
    <x v="3"/>
    <s v="North"/>
    <s v="Below Target"/>
    <s v="Below Target"/>
    <s v="Met"/>
    <s v="Below Target"/>
    <s v="Below Target"/>
  </r>
  <r>
    <s v="OPS-102137"/>
    <x v="76"/>
    <s v="North West"/>
    <s v="Workplace Services"/>
    <n v="580"/>
    <n v="32"/>
    <n v="612"/>
    <n v="32"/>
    <x v="394"/>
    <n v="1"/>
    <n v="1"/>
    <n v="8"/>
    <n v="0.6"/>
    <n v="0.96199999999999997"/>
    <n v="2.5"/>
    <n v="0.78700000000000003"/>
    <n v="5.1999999999999998E-2"/>
    <x v="2"/>
    <x v="0"/>
    <s v="North"/>
    <s v="Below Target"/>
    <s v="Below Target"/>
    <s v="Met"/>
    <s v="Below Target"/>
    <s v="Below Target"/>
  </r>
  <r>
    <s v="OPS-102138"/>
    <x v="76"/>
    <s v="North West"/>
    <s v="Facilities Response"/>
    <n v="1473"/>
    <n v="34"/>
    <n v="1507"/>
    <n v="21"/>
    <x v="735"/>
    <n v="0"/>
    <n v="0"/>
    <n v="8"/>
    <n v="0.6"/>
    <n v="0.98499999999999999"/>
    <n v="2.5"/>
    <n v="0.70199999999999996"/>
    <n v="1.4E-2"/>
    <x v="2"/>
    <x v="1"/>
    <s v="North"/>
    <s v="Below Target"/>
    <s v="Below Target"/>
    <s v="Met"/>
    <s v="Below Target"/>
    <s v="Below Target"/>
  </r>
  <r>
    <s v="OPS-102139"/>
    <x v="76"/>
    <s v="North West"/>
    <s v="Estates Support"/>
    <n v="1617"/>
    <n v="41"/>
    <n v="1658"/>
    <n v="28"/>
    <x v="736"/>
    <n v="0"/>
    <n v="0"/>
    <n v="8"/>
    <n v="0.6"/>
    <n v="0.98899999999999999"/>
    <n v="2.5"/>
    <n v="0.69299999999999995"/>
    <n v="1.7000000000000001E-2"/>
    <x v="2"/>
    <x v="2"/>
    <s v="North"/>
    <s v="Below Target"/>
    <s v="Below Target"/>
    <s v="Met"/>
    <s v="Below Target"/>
    <s v="Below Target"/>
  </r>
  <r>
    <s v="OPS-102140"/>
    <x v="76"/>
    <s v="North West"/>
    <s v="Workplace Projects"/>
    <n v="0"/>
    <n v="39"/>
    <n v="39"/>
    <n v="39"/>
    <x v="5"/>
    <n v="0"/>
    <n v="0"/>
    <n v="1.3"/>
    <n v="0.99199999999999999"/>
    <n v="0.998"/>
    <n v="4.5999999999999996"/>
    <n v="0.70199999999999996"/>
    <n v="1"/>
    <x v="2"/>
    <x v="3"/>
    <s v="North"/>
    <s v="Met"/>
    <s v="Met"/>
    <s v="Met"/>
    <s v="Met"/>
    <s v="Met"/>
  </r>
  <r>
    <s v="OPS-102141"/>
    <x v="76"/>
    <s v="Midlands"/>
    <s v="Workplace Services"/>
    <n v="0"/>
    <n v="39"/>
    <n v="39"/>
    <n v="39"/>
    <x v="5"/>
    <n v="0"/>
    <n v="0"/>
    <n v="1.2"/>
    <n v="0.94799999999999995"/>
    <n v="0.996"/>
    <n v="4.5999999999999996"/>
    <n v="0.67"/>
    <n v="1"/>
    <x v="3"/>
    <x v="0"/>
    <s v="Central"/>
    <s v="Met"/>
    <s v="Met"/>
    <s v="Met"/>
    <s v="Met"/>
    <s v="Met"/>
  </r>
  <r>
    <s v="OPS-102142"/>
    <x v="76"/>
    <s v="Midlands"/>
    <s v="Facilities Response"/>
    <n v="672"/>
    <n v="40"/>
    <n v="712"/>
    <n v="31"/>
    <x v="459"/>
    <n v="0"/>
    <n v="0"/>
    <n v="8"/>
    <n v="0.6"/>
    <n v="0.97699999999999998"/>
    <n v="2.5"/>
    <n v="0.68400000000000005"/>
    <n v="4.3999999999999997E-2"/>
    <x v="3"/>
    <x v="1"/>
    <s v="Central"/>
    <s v="Below Target"/>
    <s v="Below Target"/>
    <s v="Met"/>
    <s v="Below Target"/>
    <s v="Below Target"/>
  </r>
  <r>
    <s v="OPS-102143"/>
    <x v="76"/>
    <s v="Midlands"/>
    <s v="Estates Support"/>
    <n v="529"/>
    <n v="36"/>
    <n v="565"/>
    <n v="28"/>
    <x v="538"/>
    <n v="1"/>
    <n v="0"/>
    <n v="8"/>
    <n v="0.6"/>
    <n v="0.99099999999999999"/>
    <n v="2.5"/>
    <n v="0.76800000000000002"/>
    <n v="0.05"/>
    <x v="3"/>
    <x v="2"/>
    <s v="Central"/>
    <s v="Below Target"/>
    <s v="Below Target"/>
    <s v="Met"/>
    <s v="Below Target"/>
    <s v="Below Target"/>
  </r>
  <r>
    <s v="OPS-102144"/>
    <x v="76"/>
    <s v="Midlands"/>
    <s v="Workplace Projects"/>
    <n v="0"/>
    <n v="29"/>
    <n v="29"/>
    <n v="29"/>
    <x v="5"/>
    <n v="0"/>
    <n v="0"/>
    <n v="1.6"/>
    <n v="0.97099999999999997"/>
    <n v="1"/>
    <n v="4.7"/>
    <n v="0.72199999999999998"/>
    <n v="1"/>
    <x v="3"/>
    <x v="3"/>
    <s v="Central"/>
    <s v="Met"/>
    <s v="Met"/>
    <s v="Met"/>
    <s v="Met"/>
    <s v="Met"/>
  </r>
  <r>
    <s v="OPS-102145"/>
    <x v="76"/>
    <s v="South West"/>
    <s v="Workplace Services"/>
    <n v="1215"/>
    <n v="42"/>
    <n v="1257"/>
    <n v="27"/>
    <x v="737"/>
    <n v="0"/>
    <n v="0"/>
    <n v="8"/>
    <n v="0.6"/>
    <n v="0.97299999999999998"/>
    <n v="2.5"/>
    <n v="0.76800000000000002"/>
    <n v="2.1000000000000001E-2"/>
    <x v="4"/>
    <x v="0"/>
    <s v="South"/>
    <s v="Below Target"/>
    <s v="Below Target"/>
    <s v="Met"/>
    <s v="Below Target"/>
    <s v="Below Target"/>
  </r>
  <r>
    <s v="OPS-102146"/>
    <x v="76"/>
    <s v="South West"/>
    <s v="Facilities Response"/>
    <n v="0"/>
    <n v="45"/>
    <n v="45"/>
    <n v="45"/>
    <x v="5"/>
    <n v="0"/>
    <n v="0"/>
    <n v="1.5"/>
    <n v="0.98299999999999998"/>
    <n v="0.96"/>
    <n v="4.4000000000000004"/>
    <n v="0.64100000000000001"/>
    <n v="1"/>
    <x v="4"/>
    <x v="1"/>
    <s v="South"/>
    <s v="Met"/>
    <s v="Met"/>
    <s v="Met"/>
    <s v="Met"/>
    <s v="Met"/>
  </r>
  <r>
    <s v="OPS-102147"/>
    <x v="76"/>
    <s v="South West"/>
    <s v="Estates Support"/>
    <n v="0"/>
    <n v="34"/>
    <n v="34"/>
    <n v="34"/>
    <x v="5"/>
    <n v="0"/>
    <n v="0"/>
    <n v="1.3"/>
    <n v="0.97799999999999998"/>
    <n v="0.97399999999999998"/>
    <n v="4.3"/>
    <n v="0.78600000000000003"/>
    <n v="1"/>
    <x v="4"/>
    <x v="2"/>
    <s v="South"/>
    <s v="Met"/>
    <s v="Met"/>
    <s v="Met"/>
    <s v="Met"/>
    <s v="Met"/>
  </r>
  <r>
    <s v="OPS-102148"/>
    <x v="76"/>
    <s v="South West"/>
    <s v="Workplace Projects"/>
    <n v="3"/>
    <n v="32"/>
    <n v="35"/>
    <n v="35"/>
    <x v="5"/>
    <n v="1"/>
    <n v="0"/>
    <n v="2"/>
    <n v="0.95499999999999996"/>
    <n v="0.97399999999999998"/>
    <n v="4.8"/>
    <n v="0.79200000000000004"/>
    <n v="1"/>
    <x v="4"/>
    <x v="3"/>
    <s v="South"/>
    <s v="Met"/>
    <s v="Met"/>
    <s v="Met"/>
    <s v="Met"/>
    <s v="Met"/>
  </r>
  <r>
    <s v="OPS-102149"/>
    <x v="76"/>
    <s v="South East"/>
    <s v="Workplace Services"/>
    <n v="0"/>
    <n v="50"/>
    <n v="50"/>
    <n v="44"/>
    <x v="30"/>
    <n v="0"/>
    <n v="0"/>
    <n v="1.6"/>
    <n v="0.92700000000000005"/>
    <n v="0.98499999999999999"/>
    <n v="4.4000000000000004"/>
    <n v="0.70199999999999996"/>
    <n v="0.88"/>
    <x v="5"/>
    <x v="0"/>
    <s v="South"/>
    <s v="Below Target"/>
    <s v="Met"/>
    <s v="Met"/>
    <s v="Met"/>
    <s v="Met"/>
  </r>
  <r>
    <s v="OPS-102150"/>
    <x v="76"/>
    <s v="South East"/>
    <s v="Facilities Response"/>
    <n v="1975"/>
    <n v="40"/>
    <n v="2015"/>
    <n v="21"/>
    <x v="738"/>
    <n v="0"/>
    <n v="0"/>
    <n v="8"/>
    <n v="0.6"/>
    <n v="0.98599999999999999"/>
    <n v="2.5"/>
    <n v="0.71899999999999997"/>
    <n v="0.01"/>
    <x v="5"/>
    <x v="1"/>
    <s v="South"/>
    <s v="Below Target"/>
    <s v="Below Target"/>
    <s v="Met"/>
    <s v="Below Target"/>
    <s v="Below Target"/>
  </r>
  <r>
    <s v="OPS-102151"/>
    <x v="76"/>
    <s v="South East"/>
    <s v="Estates Support"/>
    <n v="0"/>
    <n v="39"/>
    <n v="39"/>
    <n v="39"/>
    <x v="5"/>
    <n v="0"/>
    <n v="0"/>
    <n v="1.3"/>
    <n v="0.96499999999999997"/>
    <n v="1"/>
    <n v="4.4000000000000004"/>
    <n v="0.68500000000000005"/>
    <n v="1"/>
    <x v="5"/>
    <x v="2"/>
    <s v="South"/>
    <s v="Met"/>
    <s v="Met"/>
    <s v="Met"/>
    <s v="Met"/>
    <s v="Met"/>
  </r>
  <r>
    <s v="OPS-102152"/>
    <x v="76"/>
    <s v="South East"/>
    <s v="Workplace Projects"/>
    <n v="619"/>
    <n v="27"/>
    <n v="646"/>
    <n v="22"/>
    <x v="719"/>
    <n v="0"/>
    <n v="0"/>
    <n v="8"/>
    <n v="0.6"/>
    <n v="0.995"/>
    <n v="2.5"/>
    <n v="0.71299999999999997"/>
    <n v="3.4000000000000002E-2"/>
    <x v="5"/>
    <x v="3"/>
    <s v="South"/>
    <s v="Below Target"/>
    <s v="Below Target"/>
    <s v="Met"/>
    <s v="Below Target"/>
    <s v="Below Target"/>
  </r>
  <r>
    <s v="OPS-102153"/>
    <x v="76"/>
    <s v="Wales"/>
    <s v="Workplace Services"/>
    <n v="1083"/>
    <n v="40"/>
    <n v="1123"/>
    <n v="28"/>
    <x v="586"/>
    <n v="1"/>
    <n v="1"/>
    <n v="8"/>
    <n v="0.6"/>
    <n v="0.96"/>
    <n v="2.5"/>
    <n v="0.70299999999999996"/>
    <n v="2.5000000000000001E-2"/>
    <x v="6"/>
    <x v="0"/>
    <s v="Wales"/>
    <s v="Below Target"/>
    <s v="Below Target"/>
    <s v="Met"/>
    <s v="Below Target"/>
    <s v="Below Target"/>
  </r>
  <r>
    <s v="OPS-102154"/>
    <x v="76"/>
    <s v="Wales"/>
    <s v="Facilities Response"/>
    <n v="1179"/>
    <n v="34"/>
    <n v="1213"/>
    <n v="24"/>
    <x v="739"/>
    <n v="0"/>
    <n v="0"/>
    <n v="8"/>
    <n v="0.6"/>
    <n v="0.98199999999999998"/>
    <n v="2.5"/>
    <n v="0.77200000000000002"/>
    <n v="0.02"/>
    <x v="6"/>
    <x v="1"/>
    <s v="Wales"/>
    <s v="Below Target"/>
    <s v="Below Target"/>
    <s v="Met"/>
    <s v="Below Target"/>
    <s v="Below Target"/>
  </r>
  <r>
    <s v="OPS-102155"/>
    <x v="76"/>
    <s v="Wales"/>
    <s v="Estates Support"/>
    <n v="784"/>
    <n v="36"/>
    <n v="820"/>
    <n v="30"/>
    <x v="740"/>
    <n v="0"/>
    <n v="0"/>
    <n v="8"/>
    <n v="0.6"/>
    <n v="0.99399999999999999"/>
    <n v="2.5"/>
    <n v="0.72699999999999998"/>
    <n v="3.6999999999999998E-2"/>
    <x v="6"/>
    <x v="2"/>
    <s v="Wales"/>
    <s v="Below Target"/>
    <s v="Below Target"/>
    <s v="Met"/>
    <s v="Below Target"/>
    <s v="Below Target"/>
  </r>
  <r>
    <s v="OPS-102156"/>
    <x v="76"/>
    <s v="Wales"/>
    <s v="Workplace Projects"/>
    <n v="0"/>
    <n v="27"/>
    <n v="27"/>
    <n v="27"/>
    <x v="5"/>
    <n v="0"/>
    <n v="0"/>
    <n v="1.6"/>
    <n v="0.91900000000000004"/>
    <n v="0.99299999999999999"/>
    <n v="4.5999999999999996"/>
    <n v="0.76200000000000001"/>
    <n v="1"/>
    <x v="6"/>
    <x v="3"/>
    <s v="Wales"/>
    <s v="Met"/>
    <s v="Below Target"/>
    <s v="Met"/>
    <s v="Met"/>
    <s v="Met"/>
  </r>
  <r>
    <s v="OPS-102157"/>
    <x v="77"/>
    <s v="Scotland"/>
    <s v="Workplace Services"/>
    <n v="290"/>
    <n v="46"/>
    <n v="336"/>
    <n v="42"/>
    <x v="367"/>
    <n v="0"/>
    <n v="0"/>
    <n v="8"/>
    <n v="0.6"/>
    <n v="0.98399999999999999"/>
    <n v="2.5"/>
    <n v="0.78600000000000003"/>
    <n v="0.125"/>
    <x v="0"/>
    <x v="0"/>
    <s v="North"/>
    <s v="Below Target"/>
    <s v="Below Target"/>
    <s v="Met"/>
    <s v="Below Target"/>
    <s v="Below Target"/>
  </r>
  <r>
    <s v="OPS-102158"/>
    <x v="77"/>
    <s v="Scotland"/>
    <s v="Facilities Response"/>
    <n v="0"/>
    <n v="40"/>
    <n v="40"/>
    <n v="40"/>
    <x v="5"/>
    <n v="0"/>
    <n v="0"/>
    <n v="1.6"/>
    <n v="0.97499999999999998"/>
    <n v="0.98799999999999999"/>
    <n v="4.5999999999999996"/>
    <n v="0.73199999999999998"/>
    <n v="1"/>
    <x v="0"/>
    <x v="1"/>
    <s v="North"/>
    <s v="Met"/>
    <s v="Met"/>
    <s v="Met"/>
    <s v="Met"/>
    <s v="Met"/>
  </r>
  <r>
    <s v="OPS-102159"/>
    <x v="77"/>
    <s v="Scotland"/>
    <s v="Estates Support"/>
    <n v="575"/>
    <n v="32"/>
    <n v="607"/>
    <n v="39"/>
    <x v="722"/>
    <n v="0"/>
    <n v="0"/>
    <n v="8"/>
    <n v="0.6"/>
    <n v="1"/>
    <n v="2.5"/>
    <n v="0.78600000000000003"/>
    <n v="6.4000000000000001E-2"/>
    <x v="0"/>
    <x v="2"/>
    <s v="North"/>
    <s v="Below Target"/>
    <s v="Below Target"/>
    <s v="Met"/>
    <s v="Below Target"/>
    <s v="Below Target"/>
  </r>
  <r>
    <s v="OPS-102160"/>
    <x v="77"/>
    <s v="Scotland"/>
    <s v="Workplace Projects"/>
    <n v="0"/>
    <n v="29"/>
    <n v="29"/>
    <n v="29"/>
    <x v="5"/>
    <n v="0"/>
    <n v="0"/>
    <n v="1.5"/>
    <n v="0.97199999999999998"/>
    <n v="0.98299999999999998"/>
    <n v="4.4000000000000004"/>
    <n v="0.76100000000000001"/>
    <n v="1"/>
    <x v="0"/>
    <x v="3"/>
    <s v="North"/>
    <s v="Met"/>
    <s v="Met"/>
    <s v="Met"/>
    <s v="Met"/>
    <s v="Met"/>
  </r>
  <r>
    <s v="OPS-102161"/>
    <x v="77"/>
    <s v="North East"/>
    <s v="Workplace Services"/>
    <n v="0"/>
    <n v="18"/>
    <n v="18"/>
    <n v="18"/>
    <x v="5"/>
    <n v="0"/>
    <n v="0"/>
    <n v="1.2"/>
    <n v="0.91400000000000003"/>
    <n v="0.94499999999999995"/>
    <n v="4.4000000000000004"/>
    <n v="0.71799999999999997"/>
    <n v="1"/>
    <x v="1"/>
    <x v="0"/>
    <s v="North"/>
    <s v="Met"/>
    <s v="Below Target"/>
    <s v="Below Target"/>
    <s v="Met"/>
    <s v="Met"/>
  </r>
  <r>
    <s v="OPS-102162"/>
    <x v="77"/>
    <s v="North East"/>
    <s v="Facilities Response"/>
    <n v="0"/>
    <n v="60"/>
    <n v="60"/>
    <n v="47"/>
    <x v="24"/>
    <n v="0"/>
    <n v="0"/>
    <n v="2.5"/>
    <n v="0.86799999999999999"/>
    <n v="1"/>
    <n v="4"/>
    <n v="0.70699999999999996"/>
    <n v="0.78300000000000003"/>
    <x v="1"/>
    <x v="1"/>
    <s v="North"/>
    <s v="Below Target"/>
    <s v="Below Target"/>
    <s v="Met"/>
    <s v="Met"/>
    <s v="Below Target"/>
  </r>
  <r>
    <s v="OPS-102163"/>
    <x v="77"/>
    <s v="North East"/>
    <s v="Estates Support"/>
    <n v="1442"/>
    <n v="41"/>
    <n v="1483"/>
    <n v="19"/>
    <x v="714"/>
    <n v="0"/>
    <n v="0"/>
    <n v="8"/>
    <n v="0.6"/>
    <n v="0.97199999999999998"/>
    <n v="2.5"/>
    <n v="0.71299999999999997"/>
    <n v="1.2999999999999999E-2"/>
    <x v="1"/>
    <x v="2"/>
    <s v="North"/>
    <s v="Below Target"/>
    <s v="Below Target"/>
    <s v="Met"/>
    <s v="Below Target"/>
    <s v="Below Target"/>
  </r>
  <r>
    <s v="OPS-102164"/>
    <x v="77"/>
    <s v="North East"/>
    <s v="Workplace Projects"/>
    <n v="48"/>
    <n v="19"/>
    <n v="67"/>
    <n v="29"/>
    <x v="12"/>
    <n v="0"/>
    <n v="0"/>
    <n v="4.5999999999999996"/>
    <n v="0.70599999999999996"/>
    <n v="0.96499999999999997"/>
    <n v="3.2"/>
    <n v="0.65500000000000003"/>
    <n v="0.433"/>
    <x v="1"/>
    <x v="3"/>
    <s v="North"/>
    <s v="Below Target"/>
    <s v="Below Target"/>
    <s v="Met"/>
    <s v="Below Target"/>
    <s v="Below Target"/>
  </r>
  <r>
    <s v="OPS-102165"/>
    <x v="77"/>
    <s v="North West"/>
    <s v="Workplace Services"/>
    <n v="580"/>
    <n v="34"/>
    <n v="614"/>
    <n v="38"/>
    <x v="741"/>
    <n v="0"/>
    <n v="0"/>
    <n v="8"/>
    <n v="0.6"/>
    <n v="0.97899999999999998"/>
    <n v="2.5"/>
    <n v="0.78700000000000003"/>
    <n v="6.2E-2"/>
    <x v="2"/>
    <x v="0"/>
    <s v="North"/>
    <s v="Below Target"/>
    <s v="Below Target"/>
    <s v="Met"/>
    <s v="Below Target"/>
    <s v="Below Target"/>
  </r>
  <r>
    <s v="OPS-102166"/>
    <x v="77"/>
    <s v="North West"/>
    <s v="Facilities Response"/>
    <n v="1486"/>
    <n v="35"/>
    <n v="1521"/>
    <n v="28"/>
    <x v="742"/>
    <n v="0"/>
    <n v="0"/>
    <n v="8"/>
    <n v="0.6"/>
    <n v="0.996"/>
    <n v="2.5"/>
    <n v="0.70199999999999996"/>
    <n v="1.7999999999999999E-2"/>
    <x v="2"/>
    <x v="1"/>
    <s v="North"/>
    <s v="Below Target"/>
    <s v="Below Target"/>
    <s v="Met"/>
    <s v="Below Target"/>
    <s v="Below Target"/>
  </r>
  <r>
    <s v="OPS-102167"/>
    <x v="77"/>
    <s v="North West"/>
    <s v="Estates Support"/>
    <n v="1630"/>
    <n v="23"/>
    <n v="1653"/>
    <n v="27"/>
    <x v="743"/>
    <n v="0"/>
    <n v="0"/>
    <n v="8"/>
    <n v="0.6"/>
    <n v="1"/>
    <n v="2.5"/>
    <n v="0.69299999999999995"/>
    <n v="1.6E-2"/>
    <x v="2"/>
    <x v="2"/>
    <s v="North"/>
    <s v="Below Target"/>
    <s v="Below Target"/>
    <s v="Met"/>
    <s v="Below Target"/>
    <s v="Below Target"/>
  </r>
  <r>
    <s v="OPS-102168"/>
    <x v="77"/>
    <s v="North West"/>
    <s v="Workplace Projects"/>
    <n v="0"/>
    <n v="31"/>
    <n v="31"/>
    <n v="31"/>
    <x v="5"/>
    <n v="0"/>
    <n v="0"/>
    <n v="1.9"/>
    <n v="0.95499999999999996"/>
    <n v="0.98399999999999999"/>
    <n v="4.5999999999999996"/>
    <n v="0.70199999999999996"/>
    <n v="1"/>
    <x v="2"/>
    <x v="3"/>
    <s v="North"/>
    <s v="Met"/>
    <s v="Met"/>
    <s v="Met"/>
    <s v="Met"/>
    <s v="Met"/>
  </r>
  <r>
    <s v="OPS-102169"/>
    <x v="77"/>
    <s v="Midlands"/>
    <s v="Workplace Services"/>
    <n v="0"/>
    <n v="41"/>
    <n v="41"/>
    <n v="41"/>
    <x v="5"/>
    <n v="1"/>
    <n v="0"/>
    <n v="1.6"/>
    <n v="0.90100000000000002"/>
    <n v="0.99399999999999999"/>
    <n v="4"/>
    <n v="0.67"/>
    <n v="1"/>
    <x v="3"/>
    <x v="0"/>
    <s v="Central"/>
    <s v="Met"/>
    <s v="Below Target"/>
    <s v="Met"/>
    <s v="Met"/>
    <s v="Met"/>
  </r>
  <r>
    <s v="OPS-102170"/>
    <x v="77"/>
    <s v="Midlands"/>
    <s v="Facilities Response"/>
    <n v="681"/>
    <n v="41"/>
    <n v="722"/>
    <n v="33"/>
    <x v="744"/>
    <n v="0"/>
    <n v="0"/>
    <n v="8"/>
    <n v="0.6"/>
    <n v="0.95499999999999996"/>
    <n v="2.5"/>
    <n v="0.68400000000000005"/>
    <n v="4.5999999999999999E-2"/>
    <x v="3"/>
    <x v="1"/>
    <s v="Central"/>
    <s v="Below Target"/>
    <s v="Below Target"/>
    <s v="Met"/>
    <s v="Below Target"/>
    <s v="Below Target"/>
  </r>
  <r>
    <s v="OPS-102171"/>
    <x v="77"/>
    <s v="Midlands"/>
    <s v="Estates Support"/>
    <n v="537"/>
    <n v="42"/>
    <n v="579"/>
    <n v="37"/>
    <x v="553"/>
    <n v="1"/>
    <n v="0"/>
    <n v="8"/>
    <n v="0.6"/>
    <n v="0.97499999999999998"/>
    <n v="2.5"/>
    <n v="0.76800000000000002"/>
    <n v="6.4000000000000001E-2"/>
    <x v="3"/>
    <x v="2"/>
    <s v="Central"/>
    <s v="Below Target"/>
    <s v="Below Target"/>
    <s v="Met"/>
    <s v="Below Target"/>
    <s v="Below Target"/>
  </r>
  <r>
    <s v="OPS-102172"/>
    <x v="77"/>
    <s v="Midlands"/>
    <s v="Workplace Projects"/>
    <n v="0"/>
    <n v="36"/>
    <n v="36"/>
    <n v="36"/>
    <x v="5"/>
    <n v="0"/>
    <n v="0"/>
    <n v="1.1000000000000001"/>
    <n v="0.94599999999999995"/>
    <n v="0.97399999999999998"/>
    <n v="4.8"/>
    <n v="0.72199999999999998"/>
    <n v="1"/>
    <x v="3"/>
    <x v="3"/>
    <s v="Central"/>
    <s v="Met"/>
    <s v="Met"/>
    <s v="Met"/>
    <s v="Met"/>
    <s v="Met"/>
  </r>
  <r>
    <s v="OPS-102173"/>
    <x v="77"/>
    <s v="South West"/>
    <s v="Workplace Services"/>
    <n v="1230"/>
    <n v="34"/>
    <n v="1264"/>
    <n v="31"/>
    <x v="552"/>
    <n v="1"/>
    <n v="0"/>
    <n v="8"/>
    <n v="0.6"/>
    <n v="0.96199999999999997"/>
    <n v="2.5"/>
    <n v="0.76800000000000002"/>
    <n v="2.5000000000000001E-2"/>
    <x v="4"/>
    <x v="0"/>
    <s v="South"/>
    <s v="Below Target"/>
    <s v="Below Target"/>
    <s v="Met"/>
    <s v="Below Target"/>
    <s v="Below Target"/>
  </r>
  <r>
    <s v="OPS-102174"/>
    <x v="77"/>
    <s v="South West"/>
    <s v="Facilities Response"/>
    <n v="0"/>
    <n v="67"/>
    <n v="67"/>
    <n v="59"/>
    <x v="21"/>
    <n v="0"/>
    <n v="0"/>
    <n v="2.2999999999999998"/>
    <n v="0.95199999999999996"/>
    <n v="0.96399999999999997"/>
    <n v="4.3"/>
    <n v="0.64100000000000001"/>
    <n v="0.88100000000000001"/>
    <x v="4"/>
    <x v="1"/>
    <s v="South"/>
    <s v="Below Target"/>
    <s v="Met"/>
    <s v="Met"/>
    <s v="Met"/>
    <s v="Met"/>
  </r>
  <r>
    <s v="OPS-102175"/>
    <x v="77"/>
    <s v="South West"/>
    <s v="Estates Support"/>
    <n v="0"/>
    <n v="50"/>
    <n v="50"/>
    <n v="50"/>
    <x v="5"/>
    <n v="0"/>
    <n v="0"/>
    <n v="0.9"/>
    <n v="0.95699999999999996"/>
    <n v="0.97099999999999997"/>
    <n v="4.5"/>
    <n v="0.78600000000000003"/>
    <n v="1"/>
    <x v="4"/>
    <x v="2"/>
    <s v="South"/>
    <s v="Met"/>
    <s v="Met"/>
    <s v="Met"/>
    <s v="Met"/>
    <s v="Met"/>
  </r>
  <r>
    <s v="OPS-102176"/>
    <x v="77"/>
    <s v="South West"/>
    <s v="Workplace Projects"/>
    <n v="0"/>
    <n v="31"/>
    <n v="31"/>
    <n v="31"/>
    <x v="5"/>
    <n v="0"/>
    <n v="0"/>
    <n v="2.2000000000000002"/>
    <n v="1"/>
    <n v="0.97099999999999997"/>
    <n v="4.7"/>
    <n v="0.79200000000000004"/>
    <n v="1"/>
    <x v="4"/>
    <x v="3"/>
    <s v="South"/>
    <s v="Met"/>
    <s v="Met"/>
    <s v="Met"/>
    <s v="Met"/>
    <s v="Met"/>
  </r>
  <r>
    <s v="OPS-102177"/>
    <x v="77"/>
    <s v="South East"/>
    <s v="Workplace Services"/>
    <n v="6"/>
    <n v="37"/>
    <n v="43"/>
    <n v="43"/>
    <x v="5"/>
    <n v="0"/>
    <n v="0"/>
    <n v="1.7"/>
    <n v="0.95499999999999996"/>
    <n v="0.97899999999999998"/>
    <n v="4.5"/>
    <n v="0.70199999999999996"/>
    <n v="1"/>
    <x v="5"/>
    <x v="0"/>
    <s v="South"/>
    <s v="Met"/>
    <s v="Met"/>
    <s v="Met"/>
    <s v="Met"/>
    <s v="Met"/>
  </r>
  <r>
    <s v="OPS-102178"/>
    <x v="77"/>
    <s v="South East"/>
    <s v="Facilities Response"/>
    <n v="1994"/>
    <n v="40"/>
    <n v="2034"/>
    <n v="19"/>
    <x v="745"/>
    <n v="0"/>
    <n v="0"/>
    <n v="8"/>
    <n v="0.6"/>
    <n v="0.98699999999999999"/>
    <n v="2.5"/>
    <n v="0.71899999999999997"/>
    <n v="8.9999999999999993E-3"/>
    <x v="5"/>
    <x v="1"/>
    <s v="South"/>
    <s v="Below Target"/>
    <s v="Below Target"/>
    <s v="Met"/>
    <s v="Below Target"/>
    <s v="Below Target"/>
  </r>
  <r>
    <s v="OPS-102179"/>
    <x v="77"/>
    <s v="South East"/>
    <s v="Estates Support"/>
    <n v="0"/>
    <n v="70"/>
    <n v="70"/>
    <n v="48"/>
    <x v="50"/>
    <n v="0"/>
    <n v="0"/>
    <n v="2.7"/>
    <n v="0.82699999999999996"/>
    <n v="0.96299999999999997"/>
    <n v="3.6"/>
    <n v="0.68500000000000005"/>
    <n v="0.68600000000000005"/>
    <x v="5"/>
    <x v="2"/>
    <s v="South"/>
    <s v="Below Target"/>
    <s v="Below Target"/>
    <s v="Met"/>
    <s v="Met"/>
    <s v="Below Target"/>
  </r>
  <r>
    <s v="OPS-102180"/>
    <x v="77"/>
    <s v="South East"/>
    <s v="Workplace Projects"/>
    <n v="624"/>
    <n v="33"/>
    <n v="657"/>
    <n v="26"/>
    <x v="269"/>
    <n v="0"/>
    <n v="0"/>
    <n v="8"/>
    <n v="0.6"/>
    <n v="0.98699999999999999"/>
    <n v="2.5"/>
    <n v="0.71299999999999997"/>
    <n v="0.04"/>
    <x v="5"/>
    <x v="3"/>
    <s v="South"/>
    <s v="Below Target"/>
    <s v="Below Target"/>
    <s v="Met"/>
    <s v="Below Target"/>
    <s v="Below Target"/>
  </r>
  <r>
    <s v="OPS-102181"/>
    <x v="77"/>
    <s v="Wales"/>
    <s v="Workplace Services"/>
    <n v="1095"/>
    <n v="41"/>
    <n v="1136"/>
    <n v="28"/>
    <x v="746"/>
    <n v="0"/>
    <n v="0"/>
    <n v="8"/>
    <n v="0.6"/>
    <n v="0.98799999999999999"/>
    <n v="2.5"/>
    <n v="0.70299999999999996"/>
    <n v="2.5000000000000001E-2"/>
    <x v="6"/>
    <x v="0"/>
    <s v="Wales"/>
    <s v="Below Target"/>
    <s v="Below Target"/>
    <s v="Met"/>
    <s v="Below Target"/>
    <s v="Below Target"/>
  </r>
  <r>
    <s v="OPS-102182"/>
    <x v="77"/>
    <s v="Wales"/>
    <s v="Facilities Response"/>
    <n v="1189"/>
    <n v="46"/>
    <n v="1235"/>
    <n v="28"/>
    <x v="747"/>
    <n v="0"/>
    <n v="0"/>
    <n v="8"/>
    <n v="0.6"/>
    <n v="0.98899999999999999"/>
    <n v="2.5"/>
    <n v="0.77200000000000002"/>
    <n v="2.3E-2"/>
    <x v="6"/>
    <x v="1"/>
    <s v="Wales"/>
    <s v="Below Target"/>
    <s v="Below Target"/>
    <s v="Met"/>
    <s v="Below Target"/>
    <s v="Below Target"/>
  </r>
  <r>
    <s v="OPS-102183"/>
    <x v="77"/>
    <s v="Wales"/>
    <s v="Estates Support"/>
    <n v="790"/>
    <n v="45"/>
    <n v="835"/>
    <n v="24"/>
    <x v="748"/>
    <n v="0"/>
    <n v="0"/>
    <n v="8"/>
    <n v="0.6"/>
    <n v="0.996"/>
    <n v="2.5"/>
    <n v="0.72699999999999998"/>
    <n v="2.9000000000000001E-2"/>
    <x v="6"/>
    <x v="2"/>
    <s v="Wales"/>
    <s v="Below Target"/>
    <s v="Below Target"/>
    <s v="Met"/>
    <s v="Below Target"/>
    <s v="Below Target"/>
  </r>
  <r>
    <s v="OPS-102184"/>
    <x v="77"/>
    <s v="Wales"/>
    <s v="Workplace Projects"/>
    <n v="0"/>
    <n v="36"/>
    <n v="36"/>
    <n v="36"/>
    <x v="5"/>
    <n v="0"/>
    <n v="0"/>
    <n v="1.8"/>
    <n v="0.96699999999999997"/>
    <n v="1"/>
    <n v="4.8"/>
    <n v="0.76200000000000001"/>
    <n v="1"/>
    <x v="6"/>
    <x v="3"/>
    <s v="Wales"/>
    <s v="Met"/>
    <s v="Met"/>
    <s v="Met"/>
    <s v="Met"/>
    <s v="Met"/>
  </r>
  <r>
    <s v="OPS-102185"/>
    <x v="78"/>
    <s v="Scotland"/>
    <s v="Workplace Services"/>
    <n v="294"/>
    <n v="47"/>
    <n v="341"/>
    <n v="39"/>
    <x v="179"/>
    <n v="1"/>
    <n v="0"/>
    <n v="8"/>
    <n v="0.6"/>
    <n v="0.99299999999999999"/>
    <n v="2.5"/>
    <n v="0.78600000000000003"/>
    <n v="0.114"/>
    <x v="0"/>
    <x v="0"/>
    <s v="North"/>
    <s v="Below Target"/>
    <s v="Below Target"/>
    <s v="Met"/>
    <s v="Below Target"/>
    <s v="Below Target"/>
  </r>
  <r>
    <s v="OPS-102186"/>
    <x v="78"/>
    <s v="Scotland"/>
    <s v="Facilities Response"/>
    <n v="0"/>
    <n v="45"/>
    <n v="45"/>
    <n v="45"/>
    <x v="5"/>
    <n v="0"/>
    <n v="0"/>
    <n v="2.1"/>
    <n v="0.98099999999999998"/>
    <n v="0.98499999999999999"/>
    <n v="4.8"/>
    <n v="0.73199999999999998"/>
    <n v="1"/>
    <x v="0"/>
    <x v="1"/>
    <s v="North"/>
    <s v="Met"/>
    <s v="Met"/>
    <s v="Met"/>
    <s v="Met"/>
    <s v="Met"/>
  </r>
  <r>
    <s v="OPS-102187"/>
    <x v="78"/>
    <s v="Scotland"/>
    <s v="Estates Support"/>
    <n v="568"/>
    <n v="52"/>
    <n v="620"/>
    <n v="42"/>
    <x v="749"/>
    <n v="0"/>
    <n v="0"/>
    <n v="8"/>
    <n v="0.6"/>
    <n v="0.97299999999999998"/>
    <n v="2.5"/>
    <n v="0.78600000000000003"/>
    <n v="6.8000000000000005E-2"/>
    <x v="0"/>
    <x v="2"/>
    <s v="North"/>
    <s v="Below Target"/>
    <s v="Below Target"/>
    <s v="Met"/>
    <s v="Below Target"/>
    <s v="Below Target"/>
  </r>
  <r>
    <s v="OPS-102188"/>
    <x v="78"/>
    <s v="Scotland"/>
    <s v="Workplace Projects"/>
    <n v="0"/>
    <n v="31"/>
    <n v="31"/>
    <n v="31"/>
    <x v="5"/>
    <n v="0"/>
    <n v="0"/>
    <n v="1.7"/>
    <n v="0.98699999999999999"/>
    <n v="0.96"/>
    <n v="4.7"/>
    <n v="0.76100000000000001"/>
    <n v="1"/>
    <x v="0"/>
    <x v="3"/>
    <s v="North"/>
    <s v="Met"/>
    <s v="Met"/>
    <s v="Met"/>
    <s v="Met"/>
    <s v="Met"/>
  </r>
  <r>
    <s v="OPS-102189"/>
    <x v="78"/>
    <s v="North East"/>
    <s v="Workplace Services"/>
    <n v="0"/>
    <n v="32"/>
    <n v="32"/>
    <n v="32"/>
    <x v="5"/>
    <n v="0"/>
    <n v="0"/>
    <n v="1.2"/>
    <n v="0.97099999999999997"/>
    <n v="0.95499999999999996"/>
    <n v="4.4000000000000004"/>
    <n v="0.71799999999999997"/>
    <n v="1"/>
    <x v="1"/>
    <x v="0"/>
    <s v="North"/>
    <s v="Met"/>
    <s v="Met"/>
    <s v="Met"/>
    <s v="Met"/>
    <s v="Met"/>
  </r>
  <r>
    <s v="OPS-102190"/>
    <x v="78"/>
    <s v="North East"/>
    <s v="Facilities Response"/>
    <n v="13"/>
    <n v="42"/>
    <n v="55"/>
    <n v="55"/>
    <x v="5"/>
    <n v="0"/>
    <n v="0"/>
    <n v="1.1000000000000001"/>
    <n v="0.99"/>
    <n v="1"/>
    <n v="4.5"/>
    <n v="0.70699999999999996"/>
    <n v="1"/>
    <x v="1"/>
    <x v="1"/>
    <s v="North"/>
    <s v="Met"/>
    <s v="Met"/>
    <s v="Met"/>
    <s v="Met"/>
    <s v="Met"/>
  </r>
  <r>
    <s v="OPS-102191"/>
    <x v="78"/>
    <s v="North East"/>
    <s v="Estates Support"/>
    <n v="1464"/>
    <n v="35"/>
    <n v="1499"/>
    <n v="18"/>
    <x v="750"/>
    <n v="0"/>
    <n v="0"/>
    <n v="8"/>
    <n v="0.6"/>
    <n v="0.98299999999999998"/>
    <n v="2.5"/>
    <n v="0.71299999999999997"/>
    <n v="1.2E-2"/>
    <x v="1"/>
    <x v="2"/>
    <s v="North"/>
    <s v="Below Target"/>
    <s v="Below Target"/>
    <s v="Met"/>
    <s v="Below Target"/>
    <s v="Below Target"/>
  </r>
  <r>
    <s v="OPS-102192"/>
    <x v="78"/>
    <s v="North East"/>
    <s v="Workplace Projects"/>
    <n v="38"/>
    <n v="23"/>
    <n v="61"/>
    <n v="23"/>
    <x v="12"/>
    <n v="0"/>
    <n v="0"/>
    <n v="4.9000000000000004"/>
    <n v="0.745"/>
    <n v="0.94799999999999995"/>
    <n v="3.1"/>
    <n v="0.65500000000000003"/>
    <n v="0.377"/>
    <x v="1"/>
    <x v="3"/>
    <s v="North"/>
    <s v="Below Target"/>
    <s v="Below Target"/>
    <s v="Below Target"/>
    <s v="Below Target"/>
    <s v="Below Target"/>
  </r>
  <r>
    <s v="OPS-102193"/>
    <x v="78"/>
    <s v="North West"/>
    <s v="Workplace Services"/>
    <n v="576"/>
    <n v="45"/>
    <n v="621"/>
    <n v="32"/>
    <x v="413"/>
    <n v="0"/>
    <n v="0"/>
    <n v="8"/>
    <n v="0.6"/>
    <n v="1"/>
    <n v="2.5"/>
    <n v="0.78700000000000003"/>
    <n v="5.1999999999999998E-2"/>
    <x v="2"/>
    <x v="0"/>
    <s v="North"/>
    <s v="Below Target"/>
    <s v="Below Target"/>
    <s v="Met"/>
    <s v="Below Target"/>
    <s v="Below Target"/>
  </r>
  <r>
    <s v="OPS-102194"/>
    <x v="78"/>
    <s v="North West"/>
    <s v="Facilities Response"/>
    <n v="1493"/>
    <n v="59"/>
    <n v="1552"/>
    <n v="22"/>
    <x v="751"/>
    <n v="1"/>
    <n v="1"/>
    <n v="8"/>
    <n v="0.6"/>
    <n v="0.95799999999999996"/>
    <n v="2.5"/>
    <n v="0.70199999999999996"/>
    <n v="1.4E-2"/>
    <x v="2"/>
    <x v="1"/>
    <s v="North"/>
    <s v="Below Target"/>
    <s v="Below Target"/>
    <s v="Met"/>
    <s v="Below Target"/>
    <s v="Below Target"/>
  </r>
  <r>
    <s v="OPS-102195"/>
    <x v="78"/>
    <s v="North West"/>
    <s v="Estates Support"/>
    <n v="1626"/>
    <n v="29"/>
    <n v="1655"/>
    <n v="21"/>
    <x v="602"/>
    <n v="0"/>
    <n v="0"/>
    <n v="8"/>
    <n v="0.6"/>
    <n v="1"/>
    <n v="2.5"/>
    <n v="0.69299999999999995"/>
    <n v="1.2999999999999999E-2"/>
    <x v="2"/>
    <x v="2"/>
    <s v="North"/>
    <s v="Below Target"/>
    <s v="Below Target"/>
    <s v="Met"/>
    <s v="Below Target"/>
    <s v="Below Target"/>
  </r>
  <r>
    <s v="OPS-102196"/>
    <x v="78"/>
    <s v="North West"/>
    <s v="Workplace Projects"/>
    <n v="0"/>
    <n v="34"/>
    <n v="34"/>
    <n v="34"/>
    <x v="5"/>
    <n v="0"/>
    <n v="0"/>
    <n v="0.9"/>
    <n v="1"/>
    <n v="1"/>
    <n v="4.5999999999999996"/>
    <n v="0.70199999999999996"/>
    <n v="1"/>
    <x v="2"/>
    <x v="3"/>
    <s v="North"/>
    <s v="Met"/>
    <s v="Met"/>
    <s v="Met"/>
    <s v="Met"/>
    <s v="Met"/>
  </r>
  <r>
    <s v="OPS-102197"/>
    <x v="78"/>
    <s v="Midlands"/>
    <s v="Workplace Services"/>
    <n v="0"/>
    <n v="67"/>
    <n v="67"/>
    <n v="44"/>
    <x v="17"/>
    <n v="0"/>
    <n v="0"/>
    <n v="3"/>
    <n v="0.83199999999999996"/>
    <n v="0.996"/>
    <n v="3.7"/>
    <n v="0.67"/>
    <n v="0.65700000000000003"/>
    <x v="3"/>
    <x v="0"/>
    <s v="Central"/>
    <s v="Below Target"/>
    <s v="Below Target"/>
    <s v="Met"/>
    <s v="Met"/>
    <s v="Below Target"/>
  </r>
  <r>
    <s v="OPS-102198"/>
    <x v="78"/>
    <s v="Midlands"/>
    <s v="Facilities Response"/>
    <n v="689"/>
    <n v="35"/>
    <n v="724"/>
    <n v="35"/>
    <x v="744"/>
    <n v="0"/>
    <n v="0"/>
    <n v="8"/>
    <n v="0.6"/>
    <n v="0.97"/>
    <n v="2.5"/>
    <n v="0.68400000000000005"/>
    <n v="4.8000000000000001E-2"/>
    <x v="3"/>
    <x v="1"/>
    <s v="Central"/>
    <s v="Below Target"/>
    <s v="Below Target"/>
    <s v="Met"/>
    <s v="Below Target"/>
    <s v="Below Target"/>
  </r>
  <r>
    <s v="OPS-102199"/>
    <x v="78"/>
    <s v="Midlands"/>
    <s v="Estates Support"/>
    <n v="542"/>
    <n v="28"/>
    <n v="570"/>
    <n v="36"/>
    <x v="529"/>
    <n v="0"/>
    <n v="0"/>
    <n v="8"/>
    <n v="0.6"/>
    <n v="0.98299999999999998"/>
    <n v="2.5"/>
    <n v="0.76800000000000002"/>
    <n v="6.3E-2"/>
    <x v="3"/>
    <x v="2"/>
    <s v="Central"/>
    <s v="Below Target"/>
    <s v="Below Target"/>
    <s v="Met"/>
    <s v="Below Target"/>
    <s v="Below Target"/>
  </r>
  <r>
    <s v="OPS-102200"/>
    <x v="78"/>
    <s v="Midlands"/>
    <s v="Workplace Projects"/>
    <n v="0"/>
    <n v="31"/>
    <n v="31"/>
    <n v="31"/>
    <x v="5"/>
    <n v="0"/>
    <n v="0"/>
    <n v="0.8"/>
    <n v="1"/>
    <n v="0.93600000000000005"/>
    <n v="4.9000000000000004"/>
    <n v="0.72199999999999998"/>
    <n v="1"/>
    <x v="3"/>
    <x v="3"/>
    <s v="Central"/>
    <s v="Met"/>
    <s v="Met"/>
    <s v="Below Target"/>
    <s v="Met"/>
    <s v="Met"/>
  </r>
  <r>
    <s v="OPS-102201"/>
    <x v="78"/>
    <s v="South West"/>
    <s v="Workplace Services"/>
    <n v="1233"/>
    <n v="30"/>
    <n v="1263"/>
    <n v="29"/>
    <x v="752"/>
    <n v="0"/>
    <n v="0"/>
    <n v="8"/>
    <n v="0.6"/>
    <n v="0.95299999999999996"/>
    <n v="2.5"/>
    <n v="0.76800000000000002"/>
    <n v="2.3E-2"/>
    <x v="4"/>
    <x v="0"/>
    <s v="South"/>
    <s v="Below Target"/>
    <s v="Below Target"/>
    <s v="Met"/>
    <s v="Below Target"/>
    <s v="Below Target"/>
  </r>
  <r>
    <s v="OPS-102202"/>
    <x v="78"/>
    <s v="South West"/>
    <s v="Facilities Response"/>
    <n v="8"/>
    <n v="26"/>
    <n v="34"/>
    <n v="34"/>
    <x v="5"/>
    <n v="0"/>
    <n v="0"/>
    <n v="1.4"/>
    <n v="0.95"/>
    <n v="0.98099999999999998"/>
    <n v="4.8"/>
    <n v="0.64100000000000001"/>
    <n v="1"/>
    <x v="4"/>
    <x v="1"/>
    <s v="South"/>
    <s v="Met"/>
    <s v="Met"/>
    <s v="Met"/>
    <s v="Met"/>
    <s v="Met"/>
  </r>
  <r>
    <s v="OPS-102203"/>
    <x v="78"/>
    <s v="South West"/>
    <s v="Estates Support"/>
    <n v="0"/>
    <n v="47"/>
    <n v="47"/>
    <n v="47"/>
    <x v="5"/>
    <n v="0"/>
    <n v="0"/>
    <n v="1.5"/>
    <n v="0.97699999999999998"/>
    <n v="0.995"/>
    <n v="4.3"/>
    <n v="0.78600000000000003"/>
    <n v="1"/>
    <x v="4"/>
    <x v="2"/>
    <s v="South"/>
    <s v="Met"/>
    <s v="Met"/>
    <s v="Met"/>
    <s v="Met"/>
    <s v="Met"/>
  </r>
  <r>
    <s v="OPS-102204"/>
    <x v="78"/>
    <s v="South West"/>
    <s v="Workplace Projects"/>
    <n v="0"/>
    <n v="30"/>
    <n v="30"/>
    <n v="30"/>
    <x v="5"/>
    <n v="0"/>
    <n v="0"/>
    <n v="1.7"/>
    <n v="0.96799999999999997"/>
    <n v="0.96199999999999997"/>
    <n v="4.4000000000000004"/>
    <n v="0.79200000000000004"/>
    <n v="1"/>
    <x v="4"/>
    <x v="3"/>
    <s v="South"/>
    <s v="Met"/>
    <s v="Met"/>
    <s v="Met"/>
    <s v="Met"/>
    <s v="Met"/>
  </r>
  <r>
    <s v="OPS-102205"/>
    <x v="78"/>
    <s v="South East"/>
    <s v="Workplace Services"/>
    <n v="0"/>
    <n v="41"/>
    <n v="41"/>
    <n v="41"/>
    <x v="5"/>
    <n v="0"/>
    <n v="0"/>
    <n v="1.6"/>
    <n v="0.97399999999999998"/>
    <n v="0.98099999999999998"/>
    <n v="4.4000000000000004"/>
    <n v="0.70199999999999996"/>
    <n v="1"/>
    <x v="5"/>
    <x v="0"/>
    <s v="South"/>
    <s v="Met"/>
    <s v="Met"/>
    <s v="Met"/>
    <s v="Met"/>
    <s v="Met"/>
  </r>
  <r>
    <s v="OPS-102206"/>
    <x v="78"/>
    <s v="South East"/>
    <s v="Facilities Response"/>
    <n v="2015"/>
    <n v="49"/>
    <n v="2064"/>
    <n v="19"/>
    <x v="753"/>
    <n v="0"/>
    <n v="0"/>
    <n v="8"/>
    <n v="0.6"/>
    <n v="0.97399999999999998"/>
    <n v="2.5"/>
    <n v="0.71899999999999997"/>
    <n v="8.9999999999999993E-3"/>
    <x v="5"/>
    <x v="1"/>
    <s v="South"/>
    <s v="Below Target"/>
    <s v="Below Target"/>
    <s v="Met"/>
    <s v="Below Target"/>
    <s v="Below Target"/>
  </r>
  <r>
    <s v="OPS-102207"/>
    <x v="78"/>
    <s v="South East"/>
    <s v="Estates Support"/>
    <n v="22"/>
    <n v="55"/>
    <n v="77"/>
    <n v="54"/>
    <x v="17"/>
    <n v="0"/>
    <n v="0"/>
    <n v="3"/>
    <n v="0.82499999999999996"/>
    <n v="0.96"/>
    <n v="3.7"/>
    <n v="0.68500000000000005"/>
    <n v="0.70099999999999996"/>
    <x v="5"/>
    <x v="2"/>
    <s v="South"/>
    <s v="Below Target"/>
    <s v="Below Target"/>
    <s v="Met"/>
    <s v="Met"/>
    <s v="Below Target"/>
  </r>
  <r>
    <s v="OPS-102208"/>
    <x v="78"/>
    <s v="South East"/>
    <s v="Workplace Projects"/>
    <n v="631"/>
    <n v="45"/>
    <n v="676"/>
    <n v="26"/>
    <x v="659"/>
    <n v="1"/>
    <n v="0"/>
    <n v="8"/>
    <n v="0.6"/>
    <n v="0.99199999999999999"/>
    <n v="2.5"/>
    <n v="0.71299999999999997"/>
    <n v="3.7999999999999999E-2"/>
    <x v="5"/>
    <x v="3"/>
    <s v="South"/>
    <s v="Below Target"/>
    <s v="Below Target"/>
    <s v="Met"/>
    <s v="Below Target"/>
    <s v="Below Target"/>
  </r>
  <r>
    <s v="OPS-102209"/>
    <x v="78"/>
    <s v="Wales"/>
    <s v="Workplace Services"/>
    <n v="1108"/>
    <n v="56"/>
    <n v="1164"/>
    <n v="30"/>
    <x v="754"/>
    <n v="0"/>
    <n v="0"/>
    <n v="8"/>
    <n v="0.6"/>
    <n v="1"/>
    <n v="2.5"/>
    <n v="0.70299999999999996"/>
    <n v="2.5999999999999999E-2"/>
    <x v="6"/>
    <x v="0"/>
    <s v="Wales"/>
    <s v="Below Target"/>
    <s v="Below Target"/>
    <s v="Met"/>
    <s v="Below Target"/>
    <s v="Below Target"/>
  </r>
  <r>
    <s v="OPS-102210"/>
    <x v="78"/>
    <s v="Wales"/>
    <s v="Facilities Response"/>
    <n v="1207"/>
    <n v="34"/>
    <n v="1241"/>
    <n v="26"/>
    <x v="728"/>
    <n v="0"/>
    <n v="0"/>
    <n v="8"/>
    <n v="0.6"/>
    <n v="0.97799999999999998"/>
    <n v="2.5"/>
    <n v="0.77200000000000002"/>
    <n v="2.1000000000000001E-2"/>
    <x v="6"/>
    <x v="1"/>
    <s v="Wales"/>
    <s v="Below Target"/>
    <s v="Below Target"/>
    <s v="Met"/>
    <s v="Below Target"/>
    <s v="Below Target"/>
  </r>
  <r>
    <s v="OPS-102211"/>
    <x v="78"/>
    <s v="Wales"/>
    <s v="Estates Support"/>
    <n v="811"/>
    <n v="41"/>
    <n v="852"/>
    <n v="30"/>
    <x v="755"/>
    <n v="0"/>
    <n v="0"/>
    <n v="8"/>
    <n v="0.6"/>
    <n v="0.97899999999999998"/>
    <n v="2.5"/>
    <n v="0.72699999999999998"/>
    <n v="3.5000000000000003E-2"/>
    <x v="6"/>
    <x v="2"/>
    <s v="Wales"/>
    <s v="Below Target"/>
    <s v="Below Target"/>
    <s v="Met"/>
    <s v="Below Target"/>
    <s v="Below Target"/>
  </r>
  <r>
    <s v="OPS-102212"/>
    <x v="78"/>
    <s v="Wales"/>
    <s v="Workplace Projects"/>
    <n v="0"/>
    <n v="40"/>
    <n v="40"/>
    <n v="40"/>
    <x v="5"/>
    <n v="0"/>
    <n v="0"/>
    <n v="1.4"/>
    <n v="0.97099999999999997"/>
    <n v="0.96299999999999997"/>
    <n v="4.5"/>
    <n v="0.76200000000000001"/>
    <n v="1"/>
    <x v="6"/>
    <x v="3"/>
    <s v="Wales"/>
    <s v="Met"/>
    <s v="Met"/>
    <s v="Met"/>
    <s v="Met"/>
    <s v="Met"/>
  </r>
  <r>
    <s v="OPS-102213"/>
    <x v="79"/>
    <s v="Scotland"/>
    <s v="Workplace Services"/>
    <n v="302"/>
    <n v="40"/>
    <n v="342"/>
    <n v="45"/>
    <x v="170"/>
    <n v="0"/>
    <n v="0"/>
    <n v="8"/>
    <n v="0.6"/>
    <n v="0.95699999999999996"/>
    <n v="2.5"/>
    <n v="0.78600000000000003"/>
    <n v="0.13200000000000001"/>
    <x v="0"/>
    <x v="0"/>
    <s v="North"/>
    <s v="Below Target"/>
    <s v="Below Target"/>
    <s v="Met"/>
    <s v="Below Target"/>
    <s v="Below Target"/>
  </r>
  <r>
    <s v="OPS-102214"/>
    <x v="79"/>
    <s v="Scotland"/>
    <s v="Facilities Response"/>
    <n v="0"/>
    <n v="48"/>
    <n v="48"/>
    <n v="47"/>
    <x v="3"/>
    <n v="0"/>
    <n v="0"/>
    <n v="1.4"/>
    <n v="0.96299999999999997"/>
    <n v="1"/>
    <n v="4.5"/>
    <n v="0.73199999999999998"/>
    <n v="0.97899999999999998"/>
    <x v="0"/>
    <x v="1"/>
    <s v="North"/>
    <s v="Met"/>
    <s v="Met"/>
    <s v="Met"/>
    <s v="Met"/>
    <s v="Met"/>
  </r>
  <r>
    <s v="OPS-102215"/>
    <x v="79"/>
    <s v="Scotland"/>
    <s v="Estates Support"/>
    <n v="578"/>
    <n v="20"/>
    <n v="598"/>
    <n v="38"/>
    <x v="756"/>
    <n v="0"/>
    <n v="0"/>
    <n v="8"/>
    <n v="0.6"/>
    <n v="0.999"/>
    <n v="2.5"/>
    <n v="0.78600000000000003"/>
    <n v="6.4000000000000001E-2"/>
    <x v="0"/>
    <x v="2"/>
    <s v="North"/>
    <s v="Below Target"/>
    <s v="Below Target"/>
    <s v="Met"/>
    <s v="Below Target"/>
    <s v="Below Target"/>
  </r>
  <r>
    <s v="OPS-102216"/>
    <x v="79"/>
    <s v="Scotland"/>
    <s v="Workplace Projects"/>
    <n v="0"/>
    <n v="41"/>
    <n v="41"/>
    <n v="38"/>
    <x v="10"/>
    <n v="0"/>
    <n v="0"/>
    <n v="2"/>
    <n v="0.92"/>
    <n v="0.98299999999999998"/>
    <n v="4.5"/>
    <n v="0.76100000000000001"/>
    <n v="0.92700000000000005"/>
    <x v="0"/>
    <x v="3"/>
    <s v="North"/>
    <s v="Below Target"/>
    <s v="Met"/>
    <s v="Met"/>
    <s v="Met"/>
    <s v="Met"/>
  </r>
  <r>
    <s v="OPS-102217"/>
    <x v="79"/>
    <s v="North East"/>
    <s v="Workplace Services"/>
    <n v="0"/>
    <n v="33"/>
    <n v="33"/>
    <n v="33"/>
    <x v="5"/>
    <n v="0"/>
    <n v="0"/>
    <n v="1.4"/>
    <n v="0.98199999999999998"/>
    <n v="0.99199999999999999"/>
    <n v="4.4000000000000004"/>
    <n v="0.71799999999999997"/>
    <n v="1"/>
    <x v="1"/>
    <x v="0"/>
    <s v="North"/>
    <s v="Met"/>
    <s v="Met"/>
    <s v="Met"/>
    <s v="Met"/>
    <s v="Met"/>
  </r>
  <r>
    <s v="OPS-102218"/>
    <x v="79"/>
    <s v="North East"/>
    <s v="Facilities Response"/>
    <n v="0"/>
    <n v="34"/>
    <n v="34"/>
    <n v="34"/>
    <x v="5"/>
    <n v="0"/>
    <n v="0"/>
    <n v="1.7"/>
    <n v="0.96899999999999997"/>
    <n v="1"/>
    <n v="4.4000000000000004"/>
    <n v="0.70699999999999996"/>
    <n v="1"/>
    <x v="1"/>
    <x v="1"/>
    <s v="North"/>
    <s v="Met"/>
    <s v="Met"/>
    <s v="Met"/>
    <s v="Met"/>
    <s v="Met"/>
  </r>
  <r>
    <s v="OPS-102219"/>
    <x v="79"/>
    <s v="North East"/>
    <s v="Estates Support"/>
    <n v="1481"/>
    <n v="37"/>
    <n v="1518"/>
    <n v="19"/>
    <x v="757"/>
    <n v="0"/>
    <n v="0"/>
    <n v="8"/>
    <n v="0.6"/>
    <n v="0.96899999999999997"/>
    <n v="2.5"/>
    <n v="0.71299999999999997"/>
    <n v="1.2999999999999999E-2"/>
    <x v="1"/>
    <x v="2"/>
    <s v="North"/>
    <s v="Below Target"/>
    <s v="Below Target"/>
    <s v="Met"/>
    <s v="Below Target"/>
    <s v="Below Target"/>
  </r>
  <r>
    <s v="OPS-102220"/>
    <x v="79"/>
    <s v="North East"/>
    <s v="Workplace Projects"/>
    <n v="38"/>
    <n v="29"/>
    <n v="67"/>
    <n v="27"/>
    <x v="27"/>
    <n v="0"/>
    <n v="0"/>
    <n v="4.4000000000000004"/>
    <n v="0.72299999999999998"/>
    <n v="0.98699999999999999"/>
    <n v="3.1"/>
    <n v="0.65500000000000003"/>
    <n v="0.40300000000000002"/>
    <x v="1"/>
    <x v="3"/>
    <s v="North"/>
    <s v="Below Target"/>
    <s v="Below Target"/>
    <s v="Met"/>
    <s v="Below Target"/>
    <s v="Below Target"/>
  </r>
  <r>
    <s v="OPS-102221"/>
    <x v="79"/>
    <s v="North West"/>
    <s v="Workplace Services"/>
    <n v="589"/>
    <n v="31"/>
    <n v="620"/>
    <n v="31"/>
    <x v="413"/>
    <n v="0"/>
    <n v="0"/>
    <n v="8"/>
    <n v="0.6"/>
    <n v="0.96099999999999997"/>
    <n v="2.5"/>
    <n v="0.78700000000000003"/>
    <n v="0.05"/>
    <x v="2"/>
    <x v="0"/>
    <s v="North"/>
    <s v="Below Target"/>
    <s v="Below Target"/>
    <s v="Met"/>
    <s v="Below Target"/>
    <s v="Below Target"/>
  </r>
  <r>
    <s v="OPS-102222"/>
    <x v="79"/>
    <s v="North West"/>
    <s v="Facilities Response"/>
    <n v="1530"/>
    <n v="34"/>
    <n v="1564"/>
    <n v="22"/>
    <x v="758"/>
    <n v="0"/>
    <n v="0"/>
    <n v="8"/>
    <n v="0.6"/>
    <n v="0.98"/>
    <n v="2.5"/>
    <n v="0.70199999999999996"/>
    <n v="1.4E-2"/>
    <x v="2"/>
    <x v="1"/>
    <s v="North"/>
    <s v="Below Target"/>
    <s v="Below Target"/>
    <s v="Met"/>
    <s v="Below Target"/>
    <s v="Below Target"/>
  </r>
  <r>
    <s v="OPS-102223"/>
    <x v="79"/>
    <s v="North West"/>
    <s v="Estates Support"/>
    <n v="1634"/>
    <n v="40"/>
    <n v="1674"/>
    <n v="23"/>
    <x v="759"/>
    <n v="0"/>
    <n v="0"/>
    <n v="8"/>
    <n v="0.6"/>
    <n v="0.96199999999999997"/>
    <n v="2.5"/>
    <n v="0.69299999999999995"/>
    <n v="1.4E-2"/>
    <x v="2"/>
    <x v="2"/>
    <s v="North"/>
    <s v="Below Target"/>
    <s v="Below Target"/>
    <s v="Met"/>
    <s v="Below Target"/>
    <s v="Below Target"/>
  </r>
  <r>
    <s v="OPS-102224"/>
    <x v="79"/>
    <s v="North West"/>
    <s v="Workplace Projects"/>
    <n v="0"/>
    <n v="26"/>
    <n v="26"/>
    <n v="26"/>
    <x v="5"/>
    <n v="0"/>
    <n v="0"/>
    <n v="1.8"/>
    <n v="0.91600000000000004"/>
    <n v="0.99299999999999999"/>
    <n v="4.9000000000000004"/>
    <n v="0.70199999999999996"/>
    <n v="1"/>
    <x v="2"/>
    <x v="3"/>
    <s v="North"/>
    <s v="Met"/>
    <s v="Below Target"/>
    <s v="Met"/>
    <s v="Met"/>
    <s v="Met"/>
  </r>
  <r>
    <s v="OPS-102225"/>
    <x v="79"/>
    <s v="Midlands"/>
    <s v="Workplace Services"/>
    <n v="23"/>
    <n v="26"/>
    <n v="49"/>
    <n v="44"/>
    <x v="46"/>
    <n v="0"/>
    <n v="0"/>
    <n v="2"/>
    <n v="0.95599999999999996"/>
    <n v="0.98699999999999999"/>
    <n v="4.4000000000000004"/>
    <n v="0.67"/>
    <n v="0.89800000000000002"/>
    <x v="3"/>
    <x v="0"/>
    <s v="Central"/>
    <s v="Below Target"/>
    <s v="Met"/>
    <s v="Met"/>
    <s v="Met"/>
    <s v="Met"/>
  </r>
  <r>
    <s v="OPS-102226"/>
    <x v="79"/>
    <s v="Midlands"/>
    <s v="Facilities Response"/>
    <n v="689"/>
    <n v="48"/>
    <n v="737"/>
    <n v="34"/>
    <x v="760"/>
    <n v="0"/>
    <n v="0"/>
    <n v="8"/>
    <n v="0.6"/>
    <n v="0.99399999999999999"/>
    <n v="2.5"/>
    <n v="0.68400000000000005"/>
    <n v="4.5999999999999999E-2"/>
    <x v="3"/>
    <x v="1"/>
    <s v="Central"/>
    <s v="Below Target"/>
    <s v="Below Target"/>
    <s v="Met"/>
    <s v="Below Target"/>
    <s v="Below Target"/>
  </r>
  <r>
    <s v="OPS-102227"/>
    <x v="79"/>
    <s v="Midlands"/>
    <s v="Estates Support"/>
    <n v="534"/>
    <n v="29"/>
    <n v="563"/>
    <n v="30"/>
    <x v="666"/>
    <n v="0"/>
    <n v="0"/>
    <n v="8"/>
    <n v="0.6"/>
    <n v="1"/>
    <n v="2.5"/>
    <n v="0.76800000000000002"/>
    <n v="5.2999999999999999E-2"/>
    <x v="3"/>
    <x v="2"/>
    <s v="Central"/>
    <s v="Below Target"/>
    <s v="Below Target"/>
    <s v="Met"/>
    <s v="Below Target"/>
    <s v="Below Target"/>
  </r>
  <r>
    <s v="OPS-102228"/>
    <x v="79"/>
    <s v="Midlands"/>
    <s v="Workplace Projects"/>
    <n v="0"/>
    <n v="20"/>
    <n v="20"/>
    <n v="20"/>
    <x v="5"/>
    <n v="0"/>
    <n v="0"/>
    <n v="1.7"/>
    <n v="0.96799999999999997"/>
    <n v="0.96599999999999997"/>
    <n v="4.5"/>
    <n v="0.72199999999999998"/>
    <n v="1"/>
    <x v="3"/>
    <x v="3"/>
    <s v="Central"/>
    <s v="Met"/>
    <s v="Met"/>
    <s v="Met"/>
    <s v="Met"/>
    <s v="Met"/>
  </r>
  <r>
    <s v="OPS-102229"/>
    <x v="79"/>
    <s v="South West"/>
    <s v="Workplace Services"/>
    <n v="1234"/>
    <n v="22"/>
    <n v="1256"/>
    <n v="31"/>
    <x v="598"/>
    <n v="0"/>
    <n v="0"/>
    <n v="8"/>
    <n v="0.6"/>
    <n v="1"/>
    <n v="2.5"/>
    <n v="0.76800000000000002"/>
    <n v="2.5000000000000001E-2"/>
    <x v="4"/>
    <x v="0"/>
    <s v="South"/>
    <s v="Below Target"/>
    <s v="Below Target"/>
    <s v="Met"/>
    <s v="Below Target"/>
    <s v="Below Target"/>
  </r>
  <r>
    <s v="OPS-102230"/>
    <x v="79"/>
    <s v="South West"/>
    <s v="Facilities Response"/>
    <n v="0"/>
    <n v="48"/>
    <n v="48"/>
    <n v="48"/>
    <x v="5"/>
    <n v="0"/>
    <n v="0"/>
    <n v="1.4"/>
    <n v="0.98099999999999998"/>
    <n v="0.96799999999999997"/>
    <n v="4.7"/>
    <n v="0.64100000000000001"/>
    <n v="1"/>
    <x v="4"/>
    <x v="1"/>
    <s v="South"/>
    <s v="Met"/>
    <s v="Met"/>
    <s v="Met"/>
    <s v="Met"/>
    <s v="Met"/>
  </r>
  <r>
    <s v="OPS-102231"/>
    <x v="79"/>
    <s v="South West"/>
    <s v="Estates Support"/>
    <n v="0"/>
    <n v="45"/>
    <n v="45"/>
    <n v="45"/>
    <x v="5"/>
    <n v="0"/>
    <n v="0"/>
    <n v="0.9"/>
    <n v="0.97799999999999998"/>
    <n v="0.99199999999999999"/>
    <n v="4.4000000000000004"/>
    <n v="0.78600000000000003"/>
    <n v="1"/>
    <x v="4"/>
    <x v="2"/>
    <s v="South"/>
    <s v="Met"/>
    <s v="Met"/>
    <s v="Met"/>
    <s v="Met"/>
    <s v="Met"/>
  </r>
  <r>
    <s v="OPS-102232"/>
    <x v="79"/>
    <s v="South West"/>
    <s v="Workplace Projects"/>
    <n v="0"/>
    <n v="26"/>
    <n v="26"/>
    <n v="26"/>
    <x v="5"/>
    <n v="0"/>
    <n v="0"/>
    <n v="1.4"/>
    <n v="0.97899999999999998"/>
    <n v="0.95599999999999996"/>
    <n v="4.7"/>
    <n v="0.79200000000000004"/>
    <n v="1"/>
    <x v="4"/>
    <x v="3"/>
    <s v="South"/>
    <s v="Met"/>
    <s v="Met"/>
    <s v="Met"/>
    <s v="Met"/>
    <s v="Met"/>
  </r>
  <r>
    <s v="OPS-102233"/>
    <x v="79"/>
    <s v="South East"/>
    <s v="Workplace Services"/>
    <n v="0"/>
    <n v="46"/>
    <n v="46"/>
    <n v="46"/>
    <x v="5"/>
    <n v="0"/>
    <n v="0"/>
    <n v="1.4"/>
    <n v="0.98199999999999998"/>
    <n v="1"/>
    <n v="4.8"/>
    <n v="0.70199999999999996"/>
    <n v="1"/>
    <x v="5"/>
    <x v="0"/>
    <s v="South"/>
    <s v="Met"/>
    <s v="Met"/>
    <s v="Met"/>
    <s v="Met"/>
    <s v="Met"/>
  </r>
  <r>
    <s v="OPS-102234"/>
    <x v="79"/>
    <s v="South East"/>
    <s v="Facilities Response"/>
    <n v="2045"/>
    <n v="40"/>
    <n v="2085"/>
    <n v="23"/>
    <x v="761"/>
    <n v="0"/>
    <n v="0"/>
    <n v="8"/>
    <n v="0.6"/>
    <n v="1"/>
    <n v="2.5"/>
    <n v="0.71899999999999997"/>
    <n v="1.0999999999999999E-2"/>
    <x v="5"/>
    <x v="1"/>
    <s v="South"/>
    <s v="Below Target"/>
    <s v="Below Target"/>
    <s v="Met"/>
    <s v="Below Target"/>
    <s v="Below Target"/>
  </r>
  <r>
    <s v="OPS-102235"/>
    <x v="79"/>
    <s v="South East"/>
    <s v="Estates Support"/>
    <n v="23"/>
    <n v="53"/>
    <n v="76"/>
    <n v="54"/>
    <x v="50"/>
    <n v="0"/>
    <n v="0"/>
    <n v="3.3"/>
    <n v="0.83099999999999996"/>
    <n v="0.99099999999999999"/>
    <n v="4"/>
    <n v="0.68500000000000005"/>
    <n v="0.71099999999999997"/>
    <x v="5"/>
    <x v="2"/>
    <s v="South"/>
    <s v="Below Target"/>
    <s v="Below Target"/>
    <s v="Met"/>
    <s v="Below Target"/>
    <s v="Below Target"/>
  </r>
  <r>
    <s v="OPS-102236"/>
    <x v="79"/>
    <s v="South East"/>
    <s v="Workplace Projects"/>
    <n v="650"/>
    <n v="26"/>
    <n v="676"/>
    <n v="28"/>
    <x v="762"/>
    <n v="0"/>
    <n v="0"/>
    <n v="8"/>
    <n v="0.6"/>
    <n v="1"/>
    <n v="2.5"/>
    <n v="0.71299999999999997"/>
    <n v="4.1000000000000002E-2"/>
    <x v="5"/>
    <x v="3"/>
    <s v="South"/>
    <s v="Below Target"/>
    <s v="Below Target"/>
    <s v="Met"/>
    <s v="Below Target"/>
    <s v="Below Target"/>
  </r>
  <r>
    <s v="OPS-102237"/>
    <x v="79"/>
    <s v="Wales"/>
    <s v="Workplace Services"/>
    <n v="1134"/>
    <n v="37"/>
    <n v="1171"/>
    <n v="23"/>
    <x v="763"/>
    <n v="0"/>
    <n v="0"/>
    <n v="8"/>
    <n v="0.6"/>
    <n v="0.97699999999999998"/>
    <n v="2.5"/>
    <n v="0.70299999999999996"/>
    <n v="0.02"/>
    <x v="6"/>
    <x v="0"/>
    <s v="Wales"/>
    <s v="Below Target"/>
    <s v="Below Target"/>
    <s v="Met"/>
    <s v="Below Target"/>
    <s v="Below Target"/>
  </r>
  <r>
    <s v="OPS-102238"/>
    <x v="79"/>
    <s v="Wales"/>
    <s v="Facilities Response"/>
    <n v="1215"/>
    <n v="43"/>
    <n v="1258"/>
    <n v="28"/>
    <x v="737"/>
    <n v="0"/>
    <n v="0"/>
    <n v="8"/>
    <n v="0.6"/>
    <n v="0.97799999999999998"/>
    <n v="2.5"/>
    <n v="0.77200000000000002"/>
    <n v="2.1999999999999999E-2"/>
    <x v="6"/>
    <x v="1"/>
    <s v="Wales"/>
    <s v="Below Target"/>
    <s v="Below Target"/>
    <s v="Met"/>
    <s v="Below Target"/>
    <s v="Below Target"/>
  </r>
  <r>
    <s v="OPS-102239"/>
    <x v="79"/>
    <s v="Wales"/>
    <s v="Estates Support"/>
    <n v="822"/>
    <n v="37"/>
    <n v="859"/>
    <n v="31"/>
    <x v="418"/>
    <n v="0"/>
    <n v="0"/>
    <n v="8"/>
    <n v="0.6"/>
    <n v="0.96499999999999997"/>
    <n v="2.5"/>
    <n v="0.72699999999999998"/>
    <n v="3.5999999999999997E-2"/>
    <x v="6"/>
    <x v="2"/>
    <s v="Wales"/>
    <s v="Below Target"/>
    <s v="Below Target"/>
    <s v="Met"/>
    <s v="Below Target"/>
    <s v="Below Target"/>
  </r>
  <r>
    <s v="OPS-102240"/>
    <x v="79"/>
    <s v="Wales"/>
    <s v="Workplace Projects"/>
    <n v="0"/>
    <n v="28"/>
    <n v="28"/>
    <n v="28"/>
    <x v="5"/>
    <n v="0"/>
    <n v="0"/>
    <n v="1.5"/>
    <n v="0.95199999999999996"/>
    <n v="0.98599999999999999"/>
    <n v="4.8"/>
    <n v="0.76200000000000001"/>
    <n v="1"/>
    <x v="6"/>
    <x v="3"/>
    <s v="Wales"/>
    <s v="Met"/>
    <s v="Met"/>
    <s v="Met"/>
    <s v="Met"/>
    <s v="Met"/>
  </r>
  <r>
    <s v="OPS-102241"/>
    <x v="80"/>
    <s v="Scotland"/>
    <s v="Workplace Services"/>
    <n v="297"/>
    <n v="33"/>
    <n v="330"/>
    <n v="36"/>
    <x v="367"/>
    <n v="0"/>
    <n v="0"/>
    <n v="8"/>
    <n v="0.6"/>
    <n v="0.93300000000000005"/>
    <n v="2.5"/>
    <n v="0.78600000000000003"/>
    <n v="0.109"/>
    <x v="0"/>
    <x v="0"/>
    <s v="North"/>
    <s v="Below Target"/>
    <s v="Below Target"/>
    <s v="Below Target"/>
    <s v="Below Target"/>
    <s v="Below Target"/>
  </r>
  <r>
    <s v="OPS-102242"/>
    <x v="80"/>
    <s v="Scotland"/>
    <s v="Facilities Response"/>
    <n v="1"/>
    <n v="41"/>
    <n v="42"/>
    <n v="42"/>
    <x v="5"/>
    <n v="0"/>
    <n v="0"/>
    <n v="1.8"/>
    <n v="0.98299999999999998"/>
    <n v="0.998"/>
    <n v="4.8"/>
    <n v="0.73199999999999998"/>
    <n v="1"/>
    <x v="0"/>
    <x v="1"/>
    <s v="North"/>
    <s v="Met"/>
    <s v="Met"/>
    <s v="Met"/>
    <s v="Met"/>
    <s v="Met"/>
  </r>
  <r>
    <s v="OPS-102243"/>
    <x v="80"/>
    <s v="Scotland"/>
    <s v="Estates Support"/>
    <n v="560"/>
    <n v="43"/>
    <n v="603"/>
    <n v="36"/>
    <x v="672"/>
    <n v="0"/>
    <n v="0"/>
    <n v="8"/>
    <n v="0.6"/>
    <n v="0.98199999999999998"/>
    <n v="2.5"/>
    <n v="0.78600000000000003"/>
    <n v="0.06"/>
    <x v="0"/>
    <x v="2"/>
    <s v="North"/>
    <s v="Below Target"/>
    <s v="Below Target"/>
    <s v="Met"/>
    <s v="Below Target"/>
    <s v="Below Target"/>
  </r>
  <r>
    <s v="OPS-102244"/>
    <x v="80"/>
    <s v="Scotland"/>
    <s v="Workplace Projects"/>
    <n v="3"/>
    <n v="30"/>
    <n v="33"/>
    <n v="33"/>
    <x v="5"/>
    <n v="0"/>
    <n v="0"/>
    <n v="1.6"/>
    <n v="0.98599999999999999"/>
    <n v="0.98499999999999999"/>
    <n v="4.5999999999999996"/>
    <n v="0.76100000000000001"/>
    <n v="1"/>
    <x v="0"/>
    <x v="3"/>
    <s v="North"/>
    <s v="Met"/>
    <s v="Met"/>
    <s v="Met"/>
    <s v="Met"/>
    <s v="Met"/>
  </r>
  <r>
    <s v="OPS-102245"/>
    <x v="80"/>
    <s v="North East"/>
    <s v="Workplace Services"/>
    <n v="0"/>
    <n v="28"/>
    <n v="28"/>
    <n v="28"/>
    <x v="5"/>
    <n v="0"/>
    <n v="0"/>
    <n v="2.1"/>
    <n v="0.97599999999999998"/>
    <n v="0.996"/>
    <n v="4.7"/>
    <n v="0.71799999999999997"/>
    <n v="1"/>
    <x v="1"/>
    <x v="0"/>
    <s v="North"/>
    <s v="Met"/>
    <s v="Met"/>
    <s v="Met"/>
    <s v="Met"/>
    <s v="Met"/>
  </r>
  <r>
    <s v="OPS-102246"/>
    <x v="80"/>
    <s v="North East"/>
    <s v="Facilities Response"/>
    <n v="0"/>
    <n v="27"/>
    <n v="27"/>
    <n v="27"/>
    <x v="5"/>
    <n v="0"/>
    <n v="0"/>
    <n v="1.5"/>
    <n v="0.94499999999999995"/>
    <n v="0.98199999999999998"/>
    <n v="4.5999999999999996"/>
    <n v="0.70699999999999996"/>
    <n v="1"/>
    <x v="1"/>
    <x v="1"/>
    <s v="North"/>
    <s v="Met"/>
    <s v="Met"/>
    <s v="Met"/>
    <s v="Met"/>
    <s v="Met"/>
  </r>
  <r>
    <s v="OPS-102247"/>
    <x v="80"/>
    <s v="North East"/>
    <s v="Estates Support"/>
    <n v="1499"/>
    <n v="39"/>
    <n v="1538"/>
    <n v="24"/>
    <x v="764"/>
    <n v="1"/>
    <n v="0"/>
    <n v="8"/>
    <n v="0.6"/>
    <n v="0.97699999999999998"/>
    <n v="2.5"/>
    <n v="0.71299999999999997"/>
    <n v="1.6E-2"/>
    <x v="1"/>
    <x v="2"/>
    <s v="North"/>
    <s v="Below Target"/>
    <s v="Below Target"/>
    <s v="Met"/>
    <s v="Below Target"/>
    <s v="Below Target"/>
  </r>
  <r>
    <s v="OPS-102248"/>
    <x v="80"/>
    <s v="North East"/>
    <s v="Workplace Projects"/>
    <n v="40"/>
    <n v="39"/>
    <n v="79"/>
    <n v="21"/>
    <x v="33"/>
    <n v="1"/>
    <n v="1"/>
    <n v="6.4"/>
    <n v="0.6"/>
    <n v="0.95799999999999996"/>
    <n v="2.5"/>
    <n v="0.65500000000000003"/>
    <n v="0.26600000000000001"/>
    <x v="1"/>
    <x v="3"/>
    <s v="North"/>
    <s v="Below Target"/>
    <s v="Below Target"/>
    <s v="Met"/>
    <s v="Below Target"/>
    <s v="Below Target"/>
  </r>
  <r>
    <s v="OPS-102249"/>
    <x v="80"/>
    <s v="North West"/>
    <s v="Workplace Services"/>
    <n v="589"/>
    <n v="43"/>
    <n v="632"/>
    <n v="29"/>
    <x v="308"/>
    <n v="0"/>
    <n v="0"/>
    <n v="8"/>
    <n v="0.6"/>
    <n v="0.996"/>
    <n v="2.5"/>
    <n v="0.78700000000000003"/>
    <n v="4.5999999999999999E-2"/>
    <x v="2"/>
    <x v="0"/>
    <s v="North"/>
    <s v="Below Target"/>
    <s v="Below Target"/>
    <s v="Met"/>
    <s v="Below Target"/>
    <s v="Below Target"/>
  </r>
  <r>
    <s v="OPS-102250"/>
    <x v="80"/>
    <s v="North West"/>
    <s v="Facilities Response"/>
    <n v="1542"/>
    <n v="31"/>
    <n v="1573"/>
    <n v="23"/>
    <x v="765"/>
    <n v="0"/>
    <n v="0"/>
    <n v="8"/>
    <n v="0.6"/>
    <n v="1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251"/>
    <x v="80"/>
    <s v="North West"/>
    <s v="Estates Support"/>
    <n v="1651"/>
    <n v="52"/>
    <n v="1703"/>
    <n v="25"/>
    <x v="766"/>
    <n v="0"/>
    <n v="0"/>
    <n v="8"/>
    <n v="0.6"/>
    <n v="1"/>
    <n v="2.5"/>
    <n v="0.69299999999999995"/>
    <n v="1.4999999999999999E-2"/>
    <x v="2"/>
    <x v="2"/>
    <s v="North"/>
    <s v="Below Target"/>
    <s v="Below Target"/>
    <s v="Met"/>
    <s v="Below Target"/>
    <s v="Below Target"/>
  </r>
  <r>
    <s v="OPS-102252"/>
    <x v="80"/>
    <s v="North West"/>
    <s v="Workplace Projects"/>
    <n v="0"/>
    <n v="35"/>
    <n v="35"/>
    <n v="35"/>
    <x v="5"/>
    <n v="0"/>
    <n v="0"/>
    <n v="1.3"/>
    <n v="0.94099999999999995"/>
    <n v="0.96199999999999997"/>
    <n v="4.3"/>
    <n v="0.70199999999999996"/>
    <n v="1"/>
    <x v="2"/>
    <x v="3"/>
    <s v="North"/>
    <s v="Met"/>
    <s v="Met"/>
    <s v="Met"/>
    <s v="Met"/>
    <s v="Met"/>
  </r>
  <r>
    <s v="OPS-102253"/>
    <x v="80"/>
    <s v="Midlands"/>
    <s v="Workplace Services"/>
    <n v="5"/>
    <n v="36"/>
    <n v="41"/>
    <n v="38"/>
    <x v="10"/>
    <n v="1"/>
    <n v="0"/>
    <n v="1.7"/>
    <n v="0.90100000000000002"/>
    <n v="0.97299999999999998"/>
    <n v="4.5"/>
    <n v="0.67"/>
    <n v="0.92700000000000005"/>
    <x v="3"/>
    <x v="0"/>
    <s v="Central"/>
    <s v="Below Target"/>
    <s v="Below Target"/>
    <s v="Met"/>
    <s v="Met"/>
    <s v="Met"/>
  </r>
  <r>
    <s v="OPS-102254"/>
    <x v="80"/>
    <s v="Midlands"/>
    <s v="Facilities Response"/>
    <n v="703"/>
    <n v="33"/>
    <n v="736"/>
    <n v="33"/>
    <x v="760"/>
    <n v="0"/>
    <n v="0"/>
    <n v="8"/>
    <n v="0.6"/>
    <n v="0.99399999999999999"/>
    <n v="2.5"/>
    <n v="0.68400000000000005"/>
    <n v="4.4999999999999998E-2"/>
    <x v="3"/>
    <x v="1"/>
    <s v="Central"/>
    <s v="Below Target"/>
    <s v="Below Target"/>
    <s v="Met"/>
    <s v="Below Target"/>
    <s v="Below Target"/>
  </r>
  <r>
    <s v="OPS-102255"/>
    <x v="80"/>
    <s v="Midlands"/>
    <s v="Estates Support"/>
    <n v="533"/>
    <n v="46"/>
    <n v="579"/>
    <n v="38"/>
    <x v="767"/>
    <n v="0"/>
    <n v="0"/>
    <n v="8"/>
    <n v="0.6"/>
    <n v="0.96899999999999997"/>
    <n v="2.5"/>
    <n v="0.76800000000000002"/>
    <n v="6.6000000000000003E-2"/>
    <x v="3"/>
    <x v="2"/>
    <s v="Central"/>
    <s v="Below Target"/>
    <s v="Below Target"/>
    <s v="Met"/>
    <s v="Below Target"/>
    <s v="Below Target"/>
  </r>
  <r>
    <s v="OPS-102256"/>
    <x v="80"/>
    <s v="Midlands"/>
    <s v="Workplace Projects"/>
    <n v="0"/>
    <n v="31"/>
    <n v="31"/>
    <n v="31"/>
    <x v="5"/>
    <n v="0"/>
    <n v="0"/>
    <n v="1.9"/>
    <n v="1"/>
    <n v="1"/>
    <n v="4.5999999999999996"/>
    <n v="0.72199999999999998"/>
    <n v="1"/>
    <x v="3"/>
    <x v="3"/>
    <s v="Central"/>
    <s v="Met"/>
    <s v="Met"/>
    <s v="Met"/>
    <s v="Met"/>
    <s v="Met"/>
  </r>
  <r>
    <s v="OPS-102257"/>
    <x v="80"/>
    <s v="South West"/>
    <s v="Workplace Services"/>
    <n v="1225"/>
    <n v="53"/>
    <n v="1278"/>
    <n v="28"/>
    <x v="768"/>
    <n v="0"/>
    <n v="0"/>
    <n v="8"/>
    <n v="0.6"/>
    <n v="0.97699999999999998"/>
    <n v="2.5"/>
    <n v="0.76800000000000002"/>
    <n v="2.1999999999999999E-2"/>
    <x v="4"/>
    <x v="0"/>
    <s v="South"/>
    <s v="Below Target"/>
    <s v="Below Target"/>
    <s v="Met"/>
    <s v="Below Target"/>
    <s v="Below Target"/>
  </r>
  <r>
    <s v="OPS-102258"/>
    <x v="80"/>
    <s v="South West"/>
    <s v="Facilities Response"/>
    <n v="0"/>
    <n v="32"/>
    <n v="32"/>
    <n v="32"/>
    <x v="5"/>
    <n v="2"/>
    <n v="1"/>
    <n v="2.7"/>
    <n v="0.82099999999999995"/>
    <n v="0.92200000000000004"/>
    <n v="4.2"/>
    <n v="0.64100000000000001"/>
    <n v="1"/>
    <x v="4"/>
    <x v="1"/>
    <s v="South"/>
    <s v="Met"/>
    <s v="Below Target"/>
    <s v="Below Target"/>
    <s v="Met"/>
    <s v="Met"/>
  </r>
  <r>
    <s v="OPS-102259"/>
    <x v="80"/>
    <s v="South West"/>
    <s v="Estates Support"/>
    <n v="0"/>
    <n v="43"/>
    <n v="43"/>
    <n v="43"/>
    <x v="5"/>
    <n v="0"/>
    <n v="0"/>
    <n v="1.6"/>
    <n v="0.92"/>
    <n v="0.94199999999999995"/>
    <n v="4.7"/>
    <n v="0.78600000000000003"/>
    <n v="1"/>
    <x v="4"/>
    <x v="2"/>
    <s v="South"/>
    <s v="Met"/>
    <s v="Met"/>
    <s v="Below Target"/>
    <s v="Met"/>
    <s v="Met"/>
  </r>
  <r>
    <s v="OPS-102260"/>
    <x v="80"/>
    <s v="South West"/>
    <s v="Workplace Projects"/>
    <n v="0"/>
    <n v="32"/>
    <n v="32"/>
    <n v="32"/>
    <x v="5"/>
    <n v="0"/>
    <n v="0"/>
    <n v="2.2000000000000002"/>
    <n v="0.98299999999999998"/>
    <n v="0.99"/>
    <n v="4.5"/>
    <n v="0.79200000000000004"/>
    <n v="1"/>
    <x v="4"/>
    <x v="3"/>
    <s v="South"/>
    <s v="Met"/>
    <s v="Met"/>
    <s v="Met"/>
    <s v="Met"/>
    <s v="Met"/>
  </r>
  <r>
    <s v="OPS-102261"/>
    <x v="80"/>
    <s v="South East"/>
    <s v="Workplace Services"/>
    <n v="0"/>
    <n v="55"/>
    <n v="55"/>
    <n v="54"/>
    <x v="3"/>
    <n v="1"/>
    <n v="0"/>
    <n v="1.5"/>
    <n v="0.89600000000000002"/>
    <n v="1"/>
    <n v="4.4000000000000004"/>
    <n v="0.70199999999999996"/>
    <n v="0.98199999999999998"/>
    <x v="5"/>
    <x v="0"/>
    <s v="South"/>
    <s v="Met"/>
    <s v="Below Target"/>
    <s v="Met"/>
    <s v="Met"/>
    <s v="Met"/>
  </r>
  <r>
    <s v="OPS-102262"/>
    <x v="80"/>
    <s v="South East"/>
    <s v="Facilities Response"/>
    <n v="2062"/>
    <n v="66"/>
    <n v="2128"/>
    <n v="20"/>
    <x v="769"/>
    <n v="0"/>
    <n v="0"/>
    <n v="8"/>
    <n v="0.6"/>
    <n v="0.98599999999999999"/>
    <n v="2.5"/>
    <n v="0.71899999999999997"/>
    <n v="8.9999999999999993E-3"/>
    <x v="5"/>
    <x v="1"/>
    <s v="South"/>
    <s v="Below Target"/>
    <s v="Below Target"/>
    <s v="Met"/>
    <s v="Below Target"/>
    <s v="Below Target"/>
  </r>
  <r>
    <s v="OPS-102263"/>
    <x v="80"/>
    <s v="South East"/>
    <s v="Estates Support"/>
    <n v="22"/>
    <n v="63"/>
    <n v="85"/>
    <n v="63"/>
    <x v="50"/>
    <n v="0"/>
    <n v="0"/>
    <n v="2.6"/>
    <n v="0.85499999999999998"/>
    <n v="0.996"/>
    <n v="3.6"/>
    <n v="0.68500000000000005"/>
    <n v="0.74099999999999999"/>
    <x v="5"/>
    <x v="2"/>
    <s v="South"/>
    <s v="Below Target"/>
    <s v="Below Target"/>
    <s v="Met"/>
    <s v="Met"/>
    <s v="Below Target"/>
  </r>
  <r>
    <s v="OPS-102264"/>
    <x v="80"/>
    <s v="South East"/>
    <s v="Workplace Projects"/>
    <n v="648"/>
    <n v="42"/>
    <n v="690"/>
    <n v="22"/>
    <x v="337"/>
    <n v="1"/>
    <n v="1"/>
    <n v="8"/>
    <n v="0.6"/>
    <n v="0.97399999999999998"/>
    <n v="2.5"/>
    <n v="0.71299999999999997"/>
    <n v="3.2000000000000001E-2"/>
    <x v="5"/>
    <x v="3"/>
    <s v="South"/>
    <s v="Below Target"/>
    <s v="Below Target"/>
    <s v="Met"/>
    <s v="Below Target"/>
    <s v="Below Target"/>
  </r>
  <r>
    <s v="OPS-102265"/>
    <x v="80"/>
    <s v="Wales"/>
    <s v="Workplace Services"/>
    <n v="1148"/>
    <n v="39"/>
    <n v="1187"/>
    <n v="26"/>
    <x v="770"/>
    <n v="0"/>
    <n v="0"/>
    <n v="8"/>
    <n v="0.6"/>
    <n v="0.96"/>
    <n v="2.5"/>
    <n v="0.70299999999999996"/>
    <n v="2.1999999999999999E-2"/>
    <x v="6"/>
    <x v="0"/>
    <s v="Wales"/>
    <s v="Below Target"/>
    <s v="Below Target"/>
    <s v="Met"/>
    <s v="Below Target"/>
    <s v="Below Target"/>
  </r>
  <r>
    <s v="OPS-102266"/>
    <x v="80"/>
    <s v="Wales"/>
    <s v="Facilities Response"/>
    <n v="1230"/>
    <n v="31"/>
    <n v="1261"/>
    <n v="23"/>
    <x v="771"/>
    <n v="0"/>
    <n v="0"/>
    <n v="8"/>
    <n v="0.6"/>
    <n v="1"/>
    <n v="2.5"/>
    <n v="0.77200000000000002"/>
    <n v="1.7999999999999999E-2"/>
    <x v="6"/>
    <x v="1"/>
    <s v="Wales"/>
    <s v="Below Target"/>
    <s v="Below Target"/>
    <s v="Met"/>
    <s v="Below Target"/>
    <s v="Below Target"/>
  </r>
  <r>
    <s v="OPS-102267"/>
    <x v="80"/>
    <s v="Wales"/>
    <s v="Estates Support"/>
    <n v="828"/>
    <n v="44"/>
    <n v="872"/>
    <n v="28"/>
    <x v="772"/>
    <n v="0"/>
    <n v="0"/>
    <n v="8"/>
    <n v="0.6"/>
    <n v="0.97699999999999998"/>
    <n v="2.5"/>
    <n v="0.72699999999999998"/>
    <n v="3.2000000000000001E-2"/>
    <x v="6"/>
    <x v="2"/>
    <s v="Wales"/>
    <s v="Below Target"/>
    <s v="Below Target"/>
    <s v="Met"/>
    <s v="Below Target"/>
    <s v="Below Target"/>
  </r>
  <r>
    <s v="OPS-102268"/>
    <x v="80"/>
    <s v="Wales"/>
    <s v="Workplace Projects"/>
    <n v="0"/>
    <n v="33"/>
    <n v="33"/>
    <n v="33"/>
    <x v="5"/>
    <n v="1"/>
    <n v="0"/>
    <n v="2.2000000000000002"/>
    <n v="0.95199999999999996"/>
    <n v="0.97"/>
    <n v="4.5999999999999996"/>
    <n v="0.76200000000000001"/>
    <n v="1"/>
    <x v="6"/>
    <x v="3"/>
    <s v="Wales"/>
    <s v="Met"/>
    <s v="Met"/>
    <s v="Met"/>
    <s v="Met"/>
    <s v="Met"/>
  </r>
  <r>
    <s v="OPS-102269"/>
    <x v="81"/>
    <s v="Scotland"/>
    <s v="Workplace Services"/>
    <n v="294"/>
    <n v="48"/>
    <n v="342"/>
    <n v="38"/>
    <x v="136"/>
    <n v="0"/>
    <n v="0"/>
    <n v="8"/>
    <n v="0.6"/>
    <n v="1"/>
    <n v="2.5"/>
    <n v="0.78600000000000003"/>
    <n v="0.111"/>
    <x v="0"/>
    <x v="0"/>
    <s v="North"/>
    <s v="Below Target"/>
    <s v="Below Target"/>
    <s v="Met"/>
    <s v="Below Target"/>
    <s v="Below Target"/>
  </r>
  <r>
    <s v="OPS-102270"/>
    <x v="81"/>
    <s v="Scotland"/>
    <s v="Facilities Response"/>
    <n v="0"/>
    <n v="33"/>
    <n v="33"/>
    <n v="33"/>
    <x v="5"/>
    <n v="0"/>
    <n v="0"/>
    <n v="1.4"/>
    <n v="0.98699999999999999"/>
    <n v="0.96699999999999997"/>
    <n v="4.5999999999999996"/>
    <n v="0.73199999999999998"/>
    <n v="1"/>
    <x v="0"/>
    <x v="1"/>
    <s v="North"/>
    <s v="Met"/>
    <s v="Met"/>
    <s v="Met"/>
    <s v="Met"/>
    <s v="Met"/>
  </r>
  <r>
    <s v="OPS-102271"/>
    <x v="81"/>
    <s v="Scotland"/>
    <s v="Estates Support"/>
    <n v="567"/>
    <n v="30"/>
    <n v="597"/>
    <n v="42"/>
    <x v="773"/>
    <n v="0"/>
    <n v="0"/>
    <n v="8"/>
    <n v="0.6"/>
    <n v="0.95599999999999996"/>
    <n v="2.5"/>
    <n v="0.78600000000000003"/>
    <n v="7.0000000000000007E-2"/>
    <x v="0"/>
    <x v="2"/>
    <s v="North"/>
    <s v="Below Target"/>
    <s v="Below Target"/>
    <s v="Met"/>
    <s v="Below Target"/>
    <s v="Below Target"/>
  </r>
  <r>
    <s v="OPS-102272"/>
    <x v="81"/>
    <s v="Scotland"/>
    <s v="Workplace Projects"/>
    <n v="0"/>
    <n v="19"/>
    <n v="19"/>
    <n v="19"/>
    <x v="5"/>
    <n v="0"/>
    <n v="0"/>
    <n v="1.1000000000000001"/>
    <n v="0.96399999999999997"/>
    <n v="0.97899999999999998"/>
    <n v="4.4000000000000004"/>
    <n v="0.76100000000000001"/>
    <n v="1"/>
    <x v="0"/>
    <x v="3"/>
    <s v="North"/>
    <s v="Met"/>
    <s v="Met"/>
    <s v="Met"/>
    <s v="Met"/>
    <s v="Met"/>
  </r>
  <r>
    <s v="OPS-102273"/>
    <x v="81"/>
    <s v="North East"/>
    <s v="Workplace Services"/>
    <n v="0"/>
    <n v="24"/>
    <n v="24"/>
    <n v="24"/>
    <x v="5"/>
    <n v="0"/>
    <n v="0"/>
    <n v="1.2"/>
    <n v="0.97299999999999998"/>
    <n v="0.97899999999999998"/>
    <n v="4.4000000000000004"/>
    <n v="0.71799999999999997"/>
    <n v="1"/>
    <x v="1"/>
    <x v="0"/>
    <s v="North"/>
    <s v="Met"/>
    <s v="Met"/>
    <s v="Met"/>
    <s v="Met"/>
    <s v="Met"/>
  </r>
  <r>
    <s v="OPS-102274"/>
    <x v="81"/>
    <s v="North East"/>
    <s v="Facilities Response"/>
    <n v="0"/>
    <n v="45"/>
    <n v="45"/>
    <n v="45"/>
    <x v="5"/>
    <n v="0"/>
    <n v="0"/>
    <n v="1.2"/>
    <n v="0.99399999999999999"/>
    <n v="0.98"/>
    <n v="4.4000000000000004"/>
    <n v="0.70699999999999996"/>
    <n v="1"/>
    <x v="1"/>
    <x v="1"/>
    <s v="North"/>
    <s v="Met"/>
    <s v="Met"/>
    <s v="Met"/>
    <s v="Met"/>
    <s v="Met"/>
  </r>
  <r>
    <s v="OPS-102275"/>
    <x v="81"/>
    <s v="North East"/>
    <s v="Estates Support"/>
    <n v="1514"/>
    <n v="31"/>
    <n v="1545"/>
    <n v="20"/>
    <x v="774"/>
    <n v="0"/>
    <n v="0"/>
    <n v="8"/>
    <n v="0.6"/>
    <n v="0.96099999999999997"/>
    <n v="2.5"/>
    <n v="0.71299999999999997"/>
    <n v="1.2999999999999999E-2"/>
    <x v="1"/>
    <x v="2"/>
    <s v="North"/>
    <s v="Below Target"/>
    <s v="Below Target"/>
    <s v="Met"/>
    <s v="Below Target"/>
    <s v="Below Target"/>
  </r>
  <r>
    <s v="OPS-102276"/>
    <x v="81"/>
    <s v="North East"/>
    <s v="Workplace Projects"/>
    <n v="58"/>
    <n v="22"/>
    <n v="80"/>
    <n v="25"/>
    <x v="775"/>
    <n v="0"/>
    <n v="0"/>
    <n v="6.1"/>
    <n v="0.6"/>
    <n v="0.96799999999999997"/>
    <n v="2.6"/>
    <n v="0.65500000000000003"/>
    <n v="0.312"/>
    <x v="1"/>
    <x v="3"/>
    <s v="North"/>
    <s v="Below Target"/>
    <s v="Below Target"/>
    <s v="Met"/>
    <s v="Below Target"/>
    <s v="Below Target"/>
  </r>
  <r>
    <s v="OPS-102277"/>
    <x v="81"/>
    <s v="North West"/>
    <s v="Workplace Services"/>
    <n v="603"/>
    <n v="36"/>
    <n v="639"/>
    <n v="30"/>
    <x v="776"/>
    <n v="0"/>
    <n v="0"/>
    <n v="8"/>
    <n v="0.6"/>
    <n v="0.96899999999999997"/>
    <n v="2.5"/>
    <n v="0.78700000000000003"/>
    <n v="4.7E-2"/>
    <x v="2"/>
    <x v="0"/>
    <s v="North"/>
    <s v="Below Target"/>
    <s v="Below Target"/>
    <s v="Met"/>
    <s v="Below Target"/>
    <s v="Below Target"/>
  </r>
  <r>
    <s v="OPS-102278"/>
    <x v="81"/>
    <s v="North West"/>
    <s v="Facilities Response"/>
    <n v="1550"/>
    <n v="50"/>
    <n v="1600"/>
    <n v="22"/>
    <x v="715"/>
    <n v="0"/>
    <n v="0"/>
    <n v="8"/>
    <n v="0.6"/>
    <n v="0.98399999999999999"/>
    <n v="2.5"/>
    <n v="0.70199999999999996"/>
    <n v="1.4E-2"/>
    <x v="2"/>
    <x v="1"/>
    <s v="North"/>
    <s v="Below Target"/>
    <s v="Below Target"/>
    <s v="Met"/>
    <s v="Below Target"/>
    <s v="Below Target"/>
  </r>
  <r>
    <s v="OPS-102279"/>
    <x v="81"/>
    <s v="North West"/>
    <s v="Estates Support"/>
    <n v="1678"/>
    <n v="33"/>
    <n v="1711"/>
    <n v="22"/>
    <x v="777"/>
    <n v="0"/>
    <n v="0"/>
    <n v="8"/>
    <n v="0.6"/>
    <n v="1"/>
    <n v="2.5"/>
    <n v="0.69299999999999995"/>
    <n v="1.2999999999999999E-2"/>
    <x v="2"/>
    <x v="2"/>
    <s v="North"/>
    <s v="Below Target"/>
    <s v="Below Target"/>
    <s v="Met"/>
    <s v="Below Target"/>
    <s v="Below Target"/>
  </r>
  <r>
    <s v="OPS-102280"/>
    <x v="81"/>
    <s v="North West"/>
    <s v="Workplace Projects"/>
    <n v="0"/>
    <n v="33"/>
    <n v="33"/>
    <n v="33"/>
    <x v="5"/>
    <n v="0"/>
    <n v="0"/>
    <n v="1.7"/>
    <n v="0.96599999999999997"/>
    <n v="0.96199999999999997"/>
    <n v="4.5"/>
    <n v="0.70199999999999996"/>
    <n v="1"/>
    <x v="2"/>
    <x v="3"/>
    <s v="North"/>
    <s v="Met"/>
    <s v="Met"/>
    <s v="Met"/>
    <s v="Met"/>
    <s v="Met"/>
  </r>
  <r>
    <s v="OPS-102281"/>
    <x v="81"/>
    <s v="Midlands"/>
    <s v="Workplace Services"/>
    <n v="3"/>
    <n v="50"/>
    <n v="53"/>
    <n v="43"/>
    <x v="7"/>
    <n v="0"/>
    <n v="0"/>
    <n v="2.6"/>
    <n v="0.92800000000000005"/>
    <n v="0.97599999999999998"/>
    <n v="4.4000000000000004"/>
    <n v="0.67"/>
    <n v="0.81100000000000005"/>
    <x v="3"/>
    <x v="0"/>
    <s v="Central"/>
    <s v="Below Target"/>
    <s v="Met"/>
    <s v="Met"/>
    <s v="Met"/>
    <s v="Met"/>
  </r>
  <r>
    <s v="OPS-102282"/>
    <x v="81"/>
    <s v="Midlands"/>
    <s v="Facilities Response"/>
    <n v="703"/>
    <n v="32"/>
    <n v="735"/>
    <n v="39"/>
    <x v="348"/>
    <n v="0"/>
    <n v="0"/>
    <n v="8"/>
    <n v="0.6"/>
    <n v="0.98299999999999998"/>
    <n v="2.5"/>
    <n v="0.68400000000000005"/>
    <n v="5.2999999999999999E-2"/>
    <x v="3"/>
    <x v="1"/>
    <s v="Central"/>
    <s v="Below Target"/>
    <s v="Below Target"/>
    <s v="Met"/>
    <s v="Below Target"/>
    <s v="Below Target"/>
  </r>
  <r>
    <s v="OPS-102283"/>
    <x v="81"/>
    <s v="Midlands"/>
    <s v="Estates Support"/>
    <n v="541"/>
    <n v="42"/>
    <n v="583"/>
    <n v="32"/>
    <x v="627"/>
    <n v="0"/>
    <n v="0"/>
    <n v="8"/>
    <n v="0.6"/>
    <n v="0.97099999999999997"/>
    <n v="2.5"/>
    <n v="0.76800000000000002"/>
    <n v="5.5E-2"/>
    <x v="3"/>
    <x v="2"/>
    <s v="Central"/>
    <s v="Below Target"/>
    <s v="Below Target"/>
    <s v="Met"/>
    <s v="Below Target"/>
    <s v="Below Target"/>
  </r>
  <r>
    <s v="OPS-102284"/>
    <x v="81"/>
    <s v="Midlands"/>
    <s v="Workplace Projects"/>
    <n v="0"/>
    <n v="19"/>
    <n v="19"/>
    <n v="19"/>
    <x v="5"/>
    <n v="0"/>
    <n v="0"/>
    <n v="1.9"/>
    <n v="0.99"/>
    <n v="0.97499999999999998"/>
    <n v="4.7"/>
    <n v="0.72199999999999998"/>
    <n v="1"/>
    <x v="3"/>
    <x v="3"/>
    <s v="Central"/>
    <s v="Met"/>
    <s v="Met"/>
    <s v="Met"/>
    <s v="Met"/>
    <s v="Met"/>
  </r>
  <r>
    <s v="OPS-102285"/>
    <x v="81"/>
    <s v="South West"/>
    <s v="Workplace Services"/>
    <n v="1250"/>
    <n v="47"/>
    <n v="1297"/>
    <n v="25"/>
    <x v="778"/>
    <n v="0"/>
    <n v="0"/>
    <n v="8"/>
    <n v="0.6"/>
    <n v="0.997"/>
    <n v="2.5"/>
    <n v="0.76800000000000002"/>
    <n v="1.9E-2"/>
    <x v="4"/>
    <x v="0"/>
    <s v="South"/>
    <s v="Below Target"/>
    <s v="Below Target"/>
    <s v="Met"/>
    <s v="Below Target"/>
    <s v="Below Target"/>
  </r>
  <r>
    <s v="OPS-102286"/>
    <x v="81"/>
    <s v="South West"/>
    <s v="Facilities Response"/>
    <n v="0"/>
    <n v="53"/>
    <n v="53"/>
    <n v="53"/>
    <x v="5"/>
    <n v="1"/>
    <n v="0"/>
    <n v="2"/>
    <n v="0.92500000000000004"/>
    <n v="0.99299999999999999"/>
    <n v="4.5"/>
    <n v="0.64100000000000001"/>
    <n v="1"/>
    <x v="4"/>
    <x v="1"/>
    <s v="South"/>
    <s v="Met"/>
    <s v="Met"/>
    <s v="Met"/>
    <s v="Met"/>
    <s v="Met"/>
  </r>
  <r>
    <s v="OPS-102287"/>
    <x v="81"/>
    <s v="South West"/>
    <s v="Estates Support"/>
    <n v="0"/>
    <n v="42"/>
    <n v="42"/>
    <n v="42"/>
    <x v="5"/>
    <n v="0"/>
    <n v="0"/>
    <n v="1.6"/>
    <n v="0.95399999999999996"/>
    <n v="0.96699999999999997"/>
    <n v="4.5"/>
    <n v="0.78600000000000003"/>
    <n v="1"/>
    <x v="4"/>
    <x v="2"/>
    <s v="South"/>
    <s v="Met"/>
    <s v="Met"/>
    <s v="Met"/>
    <s v="Met"/>
    <s v="Met"/>
  </r>
  <r>
    <s v="OPS-102288"/>
    <x v="81"/>
    <s v="South West"/>
    <s v="Workplace Projects"/>
    <n v="0"/>
    <n v="36"/>
    <n v="36"/>
    <n v="36"/>
    <x v="5"/>
    <n v="0"/>
    <n v="0"/>
    <n v="2.2000000000000002"/>
    <n v="0.99199999999999999"/>
    <n v="0.98599999999999999"/>
    <n v="4.5"/>
    <n v="0.79200000000000004"/>
    <n v="1"/>
    <x v="4"/>
    <x v="3"/>
    <s v="South"/>
    <s v="Met"/>
    <s v="Met"/>
    <s v="Met"/>
    <s v="Met"/>
    <s v="Met"/>
  </r>
  <r>
    <s v="OPS-102289"/>
    <x v="81"/>
    <s v="South East"/>
    <s v="Workplace Services"/>
    <n v="1"/>
    <n v="41"/>
    <n v="42"/>
    <n v="42"/>
    <x v="5"/>
    <n v="0"/>
    <n v="0"/>
    <n v="1.7"/>
    <n v="0.96699999999999997"/>
    <n v="0.98599999999999999"/>
    <n v="4.5"/>
    <n v="0.70199999999999996"/>
    <n v="1"/>
    <x v="5"/>
    <x v="0"/>
    <s v="South"/>
    <s v="Met"/>
    <s v="Met"/>
    <s v="Met"/>
    <s v="Met"/>
    <s v="Met"/>
  </r>
  <r>
    <s v="OPS-102290"/>
    <x v="81"/>
    <s v="South East"/>
    <s v="Facilities Response"/>
    <n v="2108"/>
    <n v="59"/>
    <n v="2167"/>
    <n v="25"/>
    <x v="779"/>
    <n v="0"/>
    <n v="0"/>
    <n v="8"/>
    <n v="0.6"/>
    <n v="1"/>
    <n v="2.5"/>
    <n v="0.71899999999999997"/>
    <n v="1.2E-2"/>
    <x v="5"/>
    <x v="1"/>
    <s v="South"/>
    <s v="Below Target"/>
    <s v="Below Target"/>
    <s v="Met"/>
    <s v="Below Target"/>
    <s v="Below Target"/>
  </r>
  <r>
    <s v="OPS-102291"/>
    <x v="81"/>
    <s v="South East"/>
    <s v="Estates Support"/>
    <n v="22"/>
    <n v="50"/>
    <n v="72"/>
    <n v="61"/>
    <x v="18"/>
    <n v="0"/>
    <n v="0"/>
    <n v="2.2000000000000002"/>
    <n v="0.88200000000000001"/>
    <n v="0.98899999999999999"/>
    <n v="4.0999999999999996"/>
    <n v="0.68500000000000005"/>
    <n v="0.84699999999999998"/>
    <x v="5"/>
    <x v="2"/>
    <s v="South"/>
    <s v="Below Target"/>
    <s v="Below Target"/>
    <s v="Met"/>
    <s v="Met"/>
    <s v="Below Target"/>
  </r>
  <r>
    <s v="OPS-102292"/>
    <x v="81"/>
    <s v="South East"/>
    <s v="Workplace Projects"/>
    <n v="668"/>
    <n v="38"/>
    <n v="706"/>
    <n v="25"/>
    <x v="459"/>
    <n v="1"/>
    <n v="0"/>
    <n v="8"/>
    <n v="0.6"/>
    <n v="0.95499999999999996"/>
    <n v="2.5"/>
    <n v="0.71299999999999997"/>
    <n v="3.5000000000000003E-2"/>
    <x v="5"/>
    <x v="3"/>
    <s v="South"/>
    <s v="Below Target"/>
    <s v="Below Target"/>
    <s v="Met"/>
    <s v="Below Target"/>
    <s v="Below Target"/>
  </r>
  <r>
    <s v="OPS-102293"/>
    <x v="81"/>
    <s v="Wales"/>
    <s v="Workplace Services"/>
    <n v="1161"/>
    <n v="51"/>
    <n v="1212"/>
    <n v="31"/>
    <x v="780"/>
    <n v="0"/>
    <n v="0"/>
    <n v="8"/>
    <n v="0.6"/>
    <n v="0.96899999999999997"/>
    <n v="2.5"/>
    <n v="0.70299999999999996"/>
    <n v="2.5999999999999999E-2"/>
    <x v="6"/>
    <x v="0"/>
    <s v="Wales"/>
    <s v="Below Target"/>
    <s v="Below Target"/>
    <s v="Met"/>
    <s v="Below Target"/>
    <s v="Below Target"/>
  </r>
  <r>
    <s v="OPS-102294"/>
    <x v="81"/>
    <s v="Wales"/>
    <s v="Facilities Response"/>
    <n v="1238"/>
    <n v="43"/>
    <n v="1281"/>
    <n v="22"/>
    <x v="781"/>
    <n v="0"/>
    <n v="0"/>
    <n v="8"/>
    <n v="0.6"/>
    <n v="0.99399999999999999"/>
    <n v="2.5"/>
    <n v="0.77200000000000002"/>
    <n v="1.7000000000000001E-2"/>
    <x v="6"/>
    <x v="1"/>
    <s v="Wales"/>
    <s v="Below Target"/>
    <s v="Below Target"/>
    <s v="Met"/>
    <s v="Below Target"/>
    <s v="Below Target"/>
  </r>
  <r>
    <s v="OPS-102295"/>
    <x v="81"/>
    <s v="Wales"/>
    <s v="Estates Support"/>
    <n v="844"/>
    <n v="33"/>
    <n v="877"/>
    <n v="26"/>
    <x v="782"/>
    <n v="0"/>
    <n v="0"/>
    <n v="8"/>
    <n v="0.6"/>
    <n v="0.98099999999999998"/>
    <n v="2.5"/>
    <n v="0.72699999999999998"/>
    <n v="0.03"/>
    <x v="6"/>
    <x v="2"/>
    <s v="Wales"/>
    <s v="Below Target"/>
    <s v="Below Target"/>
    <s v="Met"/>
    <s v="Below Target"/>
    <s v="Below Target"/>
  </r>
  <r>
    <s v="OPS-102296"/>
    <x v="81"/>
    <s v="Wales"/>
    <s v="Workplace Projects"/>
    <n v="0"/>
    <n v="39"/>
    <n v="39"/>
    <n v="39"/>
    <x v="5"/>
    <n v="0"/>
    <n v="0"/>
    <n v="1.6"/>
    <n v="0.98499999999999999"/>
    <n v="1"/>
    <n v="4.8"/>
    <n v="0.76200000000000001"/>
    <n v="1"/>
    <x v="6"/>
    <x v="3"/>
    <s v="Wales"/>
    <s v="Met"/>
    <s v="Met"/>
    <s v="Met"/>
    <s v="Met"/>
    <s v="Met"/>
  </r>
  <r>
    <s v="OPS-102297"/>
    <x v="82"/>
    <s v="Scotland"/>
    <s v="Workplace Services"/>
    <n v="304"/>
    <n v="39"/>
    <n v="343"/>
    <n v="37"/>
    <x v="398"/>
    <n v="1"/>
    <n v="1"/>
    <n v="8"/>
    <n v="0.6"/>
    <n v="0.98899999999999999"/>
    <n v="2.5"/>
    <n v="0.78600000000000003"/>
    <n v="0.108"/>
    <x v="0"/>
    <x v="0"/>
    <s v="North"/>
    <s v="Below Target"/>
    <s v="Below Target"/>
    <s v="Met"/>
    <s v="Below Target"/>
    <s v="Below Target"/>
  </r>
  <r>
    <s v="OPS-102298"/>
    <x v="82"/>
    <s v="Scotland"/>
    <s v="Facilities Response"/>
    <n v="0"/>
    <n v="47"/>
    <n v="47"/>
    <n v="47"/>
    <x v="5"/>
    <n v="0"/>
    <n v="0"/>
    <n v="1.7"/>
    <n v="0.97199999999999998"/>
    <n v="0.97499999999999998"/>
    <n v="4.3"/>
    <n v="0.73199999999999998"/>
    <n v="1"/>
    <x v="0"/>
    <x v="1"/>
    <s v="North"/>
    <s v="Met"/>
    <s v="Met"/>
    <s v="Met"/>
    <s v="Met"/>
    <s v="Met"/>
  </r>
  <r>
    <s v="OPS-102299"/>
    <x v="82"/>
    <s v="Scotland"/>
    <s v="Estates Support"/>
    <n v="555"/>
    <n v="48"/>
    <n v="603"/>
    <n v="41"/>
    <x v="239"/>
    <n v="0"/>
    <n v="0"/>
    <n v="8"/>
    <n v="0.6"/>
    <n v="0.97799999999999998"/>
    <n v="2.5"/>
    <n v="0.78600000000000003"/>
    <n v="6.8000000000000005E-2"/>
    <x v="0"/>
    <x v="2"/>
    <s v="North"/>
    <s v="Below Target"/>
    <s v="Below Target"/>
    <s v="Met"/>
    <s v="Below Target"/>
    <s v="Below Target"/>
  </r>
  <r>
    <s v="OPS-102300"/>
    <x v="82"/>
    <s v="Scotland"/>
    <s v="Workplace Projects"/>
    <n v="0"/>
    <n v="25"/>
    <n v="25"/>
    <n v="25"/>
    <x v="5"/>
    <n v="0"/>
    <n v="0"/>
    <n v="1.9"/>
    <n v="0.98099999999999998"/>
    <n v="1"/>
    <n v="4.5999999999999996"/>
    <n v="0.76100000000000001"/>
    <n v="1"/>
    <x v="0"/>
    <x v="3"/>
    <s v="North"/>
    <s v="Met"/>
    <s v="Met"/>
    <s v="Met"/>
    <s v="Met"/>
    <s v="Met"/>
  </r>
  <r>
    <s v="OPS-102301"/>
    <x v="82"/>
    <s v="North East"/>
    <s v="Workplace Services"/>
    <n v="0"/>
    <n v="49"/>
    <n v="49"/>
    <n v="49"/>
    <x v="5"/>
    <n v="0"/>
    <n v="0"/>
    <n v="1.9"/>
    <n v="0.98699999999999999"/>
    <n v="1"/>
    <n v="4.7"/>
    <n v="0.71799999999999997"/>
    <n v="1"/>
    <x v="1"/>
    <x v="0"/>
    <s v="North"/>
    <s v="Met"/>
    <s v="Met"/>
    <s v="Met"/>
    <s v="Met"/>
    <s v="Met"/>
  </r>
  <r>
    <s v="OPS-102302"/>
    <x v="82"/>
    <s v="North East"/>
    <s v="Facilities Response"/>
    <n v="0"/>
    <n v="43"/>
    <n v="43"/>
    <n v="43"/>
    <x v="5"/>
    <n v="0"/>
    <n v="0"/>
    <n v="1.9"/>
    <n v="0.94099999999999995"/>
    <n v="0.98499999999999999"/>
    <n v="5"/>
    <n v="0.70699999999999996"/>
    <n v="1"/>
    <x v="1"/>
    <x v="1"/>
    <s v="North"/>
    <s v="Met"/>
    <s v="Met"/>
    <s v="Met"/>
    <s v="Met"/>
    <s v="Met"/>
  </r>
  <r>
    <s v="OPS-102303"/>
    <x v="82"/>
    <s v="North East"/>
    <s v="Estates Support"/>
    <n v="1525"/>
    <n v="25"/>
    <n v="1550"/>
    <n v="18"/>
    <x v="783"/>
    <n v="0"/>
    <n v="0"/>
    <n v="8"/>
    <n v="0.6"/>
    <n v="1"/>
    <n v="2.5"/>
    <n v="0.71299999999999997"/>
    <n v="1.2E-2"/>
    <x v="1"/>
    <x v="2"/>
    <s v="North"/>
    <s v="Below Target"/>
    <s v="Below Target"/>
    <s v="Met"/>
    <s v="Below Target"/>
    <s v="Below Target"/>
  </r>
  <r>
    <s v="OPS-102304"/>
    <x v="82"/>
    <s v="North East"/>
    <s v="Workplace Projects"/>
    <n v="55"/>
    <n v="29"/>
    <n v="84"/>
    <n v="27"/>
    <x v="55"/>
    <n v="0"/>
    <n v="0"/>
    <n v="5.9"/>
    <n v="0.63600000000000001"/>
    <n v="0.98199999999999998"/>
    <n v="2.5"/>
    <n v="0.65500000000000003"/>
    <n v="0.32100000000000001"/>
    <x v="1"/>
    <x v="3"/>
    <s v="North"/>
    <s v="Below Target"/>
    <s v="Below Target"/>
    <s v="Met"/>
    <s v="Below Target"/>
    <s v="Below Target"/>
  </r>
  <r>
    <s v="OPS-102305"/>
    <x v="82"/>
    <s v="North West"/>
    <s v="Workplace Services"/>
    <n v="609"/>
    <n v="60"/>
    <n v="669"/>
    <n v="31"/>
    <x v="642"/>
    <n v="0"/>
    <n v="0"/>
    <n v="8"/>
    <n v="0.6"/>
    <n v="0.97499999999999998"/>
    <n v="2.5"/>
    <n v="0.78700000000000003"/>
    <n v="4.5999999999999999E-2"/>
    <x v="2"/>
    <x v="0"/>
    <s v="North"/>
    <s v="Below Target"/>
    <s v="Below Target"/>
    <s v="Met"/>
    <s v="Below Target"/>
    <s v="Below Target"/>
  </r>
  <r>
    <s v="OPS-102306"/>
    <x v="82"/>
    <s v="North West"/>
    <s v="Facilities Response"/>
    <n v="1578"/>
    <n v="66"/>
    <n v="1644"/>
    <n v="25"/>
    <x v="784"/>
    <n v="0"/>
    <n v="0"/>
    <n v="8"/>
    <n v="0.6"/>
    <n v="0.99099999999999999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307"/>
    <x v="82"/>
    <s v="North West"/>
    <s v="Estates Support"/>
    <n v="1689"/>
    <n v="42"/>
    <n v="1731"/>
    <n v="28"/>
    <x v="785"/>
    <n v="0"/>
    <n v="0"/>
    <n v="8"/>
    <n v="0.6"/>
    <n v="0.999"/>
    <n v="2.5"/>
    <n v="0.69299999999999995"/>
    <n v="1.6E-2"/>
    <x v="2"/>
    <x v="2"/>
    <s v="North"/>
    <s v="Below Target"/>
    <s v="Below Target"/>
    <s v="Met"/>
    <s v="Below Target"/>
    <s v="Below Target"/>
  </r>
  <r>
    <s v="OPS-102308"/>
    <x v="82"/>
    <s v="North West"/>
    <s v="Workplace Projects"/>
    <n v="0"/>
    <n v="28"/>
    <n v="28"/>
    <n v="28"/>
    <x v="5"/>
    <n v="1"/>
    <n v="0"/>
    <n v="1.6"/>
    <n v="0.96499999999999997"/>
    <n v="0.97599999999999998"/>
    <n v="4.5"/>
    <n v="0.70199999999999996"/>
    <n v="1"/>
    <x v="2"/>
    <x v="3"/>
    <s v="North"/>
    <s v="Met"/>
    <s v="Met"/>
    <s v="Met"/>
    <s v="Met"/>
    <s v="Met"/>
  </r>
  <r>
    <s v="OPS-102309"/>
    <x v="82"/>
    <s v="Midlands"/>
    <s v="Workplace Services"/>
    <n v="10"/>
    <n v="37"/>
    <n v="47"/>
    <n v="39"/>
    <x v="21"/>
    <n v="0"/>
    <n v="0"/>
    <n v="2"/>
    <n v="0.91100000000000003"/>
    <n v="1"/>
    <n v="4.3"/>
    <n v="0.67"/>
    <n v="0.83"/>
    <x v="3"/>
    <x v="0"/>
    <s v="Central"/>
    <s v="Below Target"/>
    <s v="Below Target"/>
    <s v="Met"/>
    <s v="Met"/>
    <s v="Met"/>
  </r>
  <r>
    <s v="OPS-102310"/>
    <x v="82"/>
    <s v="Midlands"/>
    <s v="Facilities Response"/>
    <n v="696"/>
    <n v="41"/>
    <n v="737"/>
    <n v="37"/>
    <x v="347"/>
    <n v="1"/>
    <n v="0"/>
    <n v="8"/>
    <n v="0.6"/>
    <n v="0.98099999999999998"/>
    <n v="2.5"/>
    <n v="0.68400000000000005"/>
    <n v="0.05"/>
    <x v="3"/>
    <x v="1"/>
    <s v="Central"/>
    <s v="Below Target"/>
    <s v="Below Target"/>
    <s v="Met"/>
    <s v="Below Target"/>
    <s v="Below Target"/>
  </r>
  <r>
    <s v="OPS-102311"/>
    <x v="82"/>
    <s v="Midlands"/>
    <s v="Estates Support"/>
    <n v="551"/>
    <n v="35"/>
    <n v="586"/>
    <n v="30"/>
    <x v="786"/>
    <n v="0"/>
    <n v="0"/>
    <n v="8"/>
    <n v="0.6"/>
    <n v="0.99"/>
    <n v="2.5"/>
    <n v="0.76800000000000002"/>
    <n v="5.0999999999999997E-2"/>
    <x v="3"/>
    <x v="2"/>
    <s v="Central"/>
    <s v="Below Target"/>
    <s v="Below Target"/>
    <s v="Met"/>
    <s v="Below Target"/>
    <s v="Below Target"/>
  </r>
  <r>
    <s v="OPS-102312"/>
    <x v="82"/>
    <s v="Midlands"/>
    <s v="Workplace Projects"/>
    <n v="0"/>
    <n v="38"/>
    <n v="38"/>
    <n v="38"/>
    <x v="5"/>
    <n v="0"/>
    <n v="0"/>
    <n v="1.4"/>
    <n v="0.97199999999999998"/>
    <n v="0.95099999999999996"/>
    <n v="4.7"/>
    <n v="0.72199999999999998"/>
    <n v="1"/>
    <x v="3"/>
    <x v="3"/>
    <s v="Central"/>
    <s v="Met"/>
    <s v="Met"/>
    <s v="Met"/>
    <s v="Met"/>
    <s v="Met"/>
  </r>
  <r>
    <s v="OPS-102313"/>
    <x v="82"/>
    <s v="South West"/>
    <s v="Workplace Services"/>
    <n v="1272"/>
    <n v="35"/>
    <n v="1307"/>
    <n v="26"/>
    <x v="676"/>
    <n v="0"/>
    <n v="0"/>
    <n v="8"/>
    <n v="0.6"/>
    <n v="0.97299999999999998"/>
    <n v="2.5"/>
    <n v="0.76800000000000002"/>
    <n v="0.02"/>
    <x v="4"/>
    <x v="0"/>
    <s v="South"/>
    <s v="Below Target"/>
    <s v="Below Target"/>
    <s v="Met"/>
    <s v="Below Target"/>
    <s v="Below Target"/>
  </r>
  <r>
    <s v="OPS-102314"/>
    <x v="82"/>
    <s v="South West"/>
    <s v="Facilities Response"/>
    <n v="0"/>
    <n v="33"/>
    <n v="33"/>
    <n v="33"/>
    <x v="5"/>
    <n v="0"/>
    <n v="0"/>
    <n v="1.4"/>
    <n v="0.97899999999999998"/>
    <n v="0.94899999999999995"/>
    <n v="4.4000000000000004"/>
    <n v="0.64100000000000001"/>
    <n v="1"/>
    <x v="4"/>
    <x v="1"/>
    <s v="South"/>
    <s v="Met"/>
    <s v="Met"/>
    <s v="Below Target"/>
    <s v="Met"/>
    <s v="Met"/>
  </r>
  <r>
    <s v="OPS-102315"/>
    <x v="82"/>
    <s v="South West"/>
    <s v="Estates Support"/>
    <n v="0"/>
    <n v="56"/>
    <n v="56"/>
    <n v="56"/>
    <x v="5"/>
    <n v="0"/>
    <n v="0"/>
    <n v="0.8"/>
    <n v="0.89200000000000002"/>
    <n v="0.97199999999999998"/>
    <n v="4.4000000000000004"/>
    <n v="0.78600000000000003"/>
    <n v="1"/>
    <x v="4"/>
    <x v="2"/>
    <s v="South"/>
    <s v="Met"/>
    <s v="Below Target"/>
    <s v="Met"/>
    <s v="Met"/>
    <s v="Met"/>
  </r>
  <r>
    <s v="OPS-102316"/>
    <x v="82"/>
    <s v="South West"/>
    <s v="Workplace Projects"/>
    <n v="0"/>
    <n v="21"/>
    <n v="21"/>
    <n v="21"/>
    <x v="5"/>
    <n v="0"/>
    <n v="0"/>
    <n v="1.3"/>
    <n v="0.99299999999999999"/>
    <n v="1"/>
    <n v="4.5999999999999996"/>
    <n v="0.79200000000000004"/>
    <n v="1"/>
    <x v="4"/>
    <x v="3"/>
    <s v="South"/>
    <s v="Met"/>
    <s v="Met"/>
    <s v="Met"/>
    <s v="Met"/>
    <s v="Met"/>
  </r>
  <r>
    <s v="OPS-102317"/>
    <x v="82"/>
    <s v="South East"/>
    <s v="Workplace Services"/>
    <n v="0"/>
    <n v="15"/>
    <n v="15"/>
    <n v="15"/>
    <x v="5"/>
    <n v="0"/>
    <n v="0"/>
    <n v="1.6"/>
    <n v="0.94899999999999995"/>
    <n v="0.995"/>
    <n v="4.5999999999999996"/>
    <n v="0.70199999999999996"/>
    <n v="1"/>
    <x v="5"/>
    <x v="0"/>
    <s v="South"/>
    <s v="Met"/>
    <s v="Met"/>
    <s v="Met"/>
    <s v="Met"/>
    <s v="Met"/>
  </r>
  <r>
    <s v="OPS-102318"/>
    <x v="82"/>
    <s v="South East"/>
    <s v="Facilities Response"/>
    <n v="2142"/>
    <n v="37"/>
    <n v="2179"/>
    <n v="19"/>
    <x v="787"/>
    <n v="0"/>
    <n v="0"/>
    <n v="8"/>
    <n v="0.6"/>
    <n v="0.99399999999999999"/>
    <n v="2.5"/>
    <n v="0.71899999999999997"/>
    <n v="8.9999999999999993E-3"/>
    <x v="5"/>
    <x v="1"/>
    <s v="South"/>
    <s v="Below Target"/>
    <s v="Below Target"/>
    <s v="Met"/>
    <s v="Below Target"/>
    <s v="Below Target"/>
  </r>
  <r>
    <s v="OPS-102319"/>
    <x v="82"/>
    <s v="South East"/>
    <s v="Estates Support"/>
    <n v="11"/>
    <n v="61"/>
    <n v="72"/>
    <n v="47"/>
    <x v="6"/>
    <n v="0"/>
    <n v="0"/>
    <n v="3.2"/>
    <n v="0.79500000000000004"/>
    <n v="0.99099999999999999"/>
    <n v="3.8"/>
    <n v="0.68500000000000005"/>
    <n v="0.65300000000000002"/>
    <x v="5"/>
    <x v="2"/>
    <s v="South"/>
    <s v="Below Target"/>
    <s v="Below Target"/>
    <s v="Met"/>
    <s v="Below Target"/>
    <s v="Below Target"/>
  </r>
  <r>
    <s v="OPS-102320"/>
    <x v="82"/>
    <s v="South East"/>
    <s v="Workplace Projects"/>
    <n v="681"/>
    <n v="31"/>
    <n v="712"/>
    <n v="22"/>
    <x v="788"/>
    <n v="0"/>
    <n v="0"/>
    <n v="8"/>
    <n v="0.6"/>
    <n v="0.95899999999999996"/>
    <n v="2.5"/>
    <n v="0.71299999999999997"/>
    <n v="3.1E-2"/>
    <x v="5"/>
    <x v="3"/>
    <s v="South"/>
    <s v="Below Target"/>
    <s v="Below Target"/>
    <s v="Met"/>
    <s v="Below Target"/>
    <s v="Below Target"/>
  </r>
  <r>
    <s v="OPS-102321"/>
    <x v="82"/>
    <s v="Wales"/>
    <s v="Workplace Services"/>
    <n v="1181"/>
    <n v="52"/>
    <n v="1233"/>
    <n v="28"/>
    <x v="789"/>
    <n v="0"/>
    <n v="0"/>
    <n v="8"/>
    <n v="0.6"/>
    <n v="0.98399999999999999"/>
    <n v="2.5"/>
    <n v="0.70299999999999996"/>
    <n v="2.3E-2"/>
    <x v="6"/>
    <x v="0"/>
    <s v="Wales"/>
    <s v="Below Target"/>
    <s v="Below Target"/>
    <s v="Met"/>
    <s v="Below Target"/>
    <s v="Below Target"/>
  </r>
  <r>
    <s v="OPS-102322"/>
    <x v="82"/>
    <s v="Wales"/>
    <s v="Facilities Response"/>
    <n v="1259"/>
    <n v="36"/>
    <n v="1295"/>
    <n v="24"/>
    <x v="790"/>
    <n v="0"/>
    <n v="0"/>
    <n v="8"/>
    <n v="0.6"/>
    <n v="1"/>
    <n v="2.5"/>
    <n v="0.77200000000000002"/>
    <n v="1.9E-2"/>
    <x v="6"/>
    <x v="1"/>
    <s v="Wales"/>
    <s v="Below Target"/>
    <s v="Below Target"/>
    <s v="Met"/>
    <s v="Below Target"/>
    <s v="Below Target"/>
  </r>
  <r>
    <s v="OPS-102323"/>
    <x v="82"/>
    <s v="Wales"/>
    <s v="Estates Support"/>
    <n v="851"/>
    <n v="41"/>
    <n v="892"/>
    <n v="25"/>
    <x v="791"/>
    <n v="0"/>
    <n v="0"/>
    <n v="8"/>
    <n v="0.6"/>
    <n v="0.98399999999999999"/>
    <n v="2.5"/>
    <n v="0.72699999999999998"/>
    <n v="2.8000000000000001E-2"/>
    <x v="6"/>
    <x v="2"/>
    <s v="Wales"/>
    <s v="Below Target"/>
    <s v="Below Target"/>
    <s v="Met"/>
    <s v="Below Target"/>
    <s v="Below Target"/>
  </r>
  <r>
    <s v="OPS-102324"/>
    <x v="82"/>
    <s v="Wales"/>
    <s v="Workplace Projects"/>
    <n v="0"/>
    <n v="25"/>
    <n v="25"/>
    <n v="25"/>
    <x v="5"/>
    <n v="0"/>
    <n v="0"/>
    <n v="1.4"/>
    <n v="0.93100000000000005"/>
    <n v="0.97899999999999998"/>
    <n v="4.5"/>
    <n v="0.76200000000000001"/>
    <n v="1"/>
    <x v="6"/>
    <x v="3"/>
    <s v="Wales"/>
    <s v="Met"/>
    <s v="Met"/>
    <s v="Met"/>
    <s v="Met"/>
    <s v="Met"/>
  </r>
  <r>
    <s v="OPS-102325"/>
    <x v="83"/>
    <s v="Scotland"/>
    <s v="Workplace Services"/>
    <n v="306"/>
    <n v="49"/>
    <n v="355"/>
    <n v="34"/>
    <x v="195"/>
    <n v="1"/>
    <n v="0"/>
    <n v="8"/>
    <n v="0.6"/>
    <n v="1"/>
    <n v="2.5"/>
    <n v="0.78600000000000003"/>
    <n v="9.6000000000000002E-2"/>
    <x v="0"/>
    <x v="0"/>
    <s v="North"/>
    <s v="Below Target"/>
    <s v="Below Target"/>
    <s v="Met"/>
    <s v="Below Target"/>
    <s v="Below Target"/>
  </r>
  <r>
    <s v="OPS-102326"/>
    <x v="83"/>
    <s v="Scotland"/>
    <s v="Facilities Response"/>
    <n v="0"/>
    <n v="39"/>
    <n v="39"/>
    <n v="39"/>
    <x v="5"/>
    <n v="1"/>
    <n v="0"/>
    <n v="1.4"/>
    <n v="0.97499999999999998"/>
    <n v="0.97099999999999997"/>
    <n v="4.5"/>
    <n v="0.73199999999999998"/>
    <n v="1"/>
    <x v="0"/>
    <x v="1"/>
    <s v="North"/>
    <s v="Met"/>
    <s v="Met"/>
    <s v="Met"/>
    <s v="Met"/>
    <s v="Met"/>
  </r>
  <r>
    <s v="OPS-102327"/>
    <x v="83"/>
    <s v="Scotland"/>
    <s v="Estates Support"/>
    <n v="562"/>
    <n v="43"/>
    <n v="605"/>
    <n v="33"/>
    <x v="199"/>
    <n v="0"/>
    <n v="0"/>
    <n v="8"/>
    <n v="0.6"/>
    <n v="0.96299999999999997"/>
    <n v="2.5"/>
    <n v="0.78600000000000003"/>
    <n v="5.5E-2"/>
    <x v="0"/>
    <x v="2"/>
    <s v="North"/>
    <s v="Below Target"/>
    <s v="Below Target"/>
    <s v="Met"/>
    <s v="Below Target"/>
    <s v="Below Target"/>
  </r>
  <r>
    <s v="OPS-102328"/>
    <x v="83"/>
    <s v="Scotland"/>
    <s v="Workplace Projects"/>
    <n v="0"/>
    <n v="16"/>
    <n v="16"/>
    <n v="16"/>
    <x v="5"/>
    <n v="0"/>
    <n v="0"/>
    <n v="2.1"/>
    <n v="0.98599999999999999"/>
    <n v="1"/>
    <n v="4.7"/>
    <n v="0.76100000000000001"/>
    <n v="1"/>
    <x v="0"/>
    <x v="3"/>
    <s v="North"/>
    <s v="Met"/>
    <s v="Met"/>
    <s v="Met"/>
    <s v="Met"/>
    <s v="Met"/>
  </r>
  <r>
    <s v="OPS-102329"/>
    <x v="83"/>
    <s v="North East"/>
    <s v="Workplace Services"/>
    <n v="0"/>
    <n v="62"/>
    <n v="62"/>
    <n v="46"/>
    <x v="32"/>
    <n v="1"/>
    <n v="0"/>
    <n v="3.1"/>
    <n v="0.78"/>
    <n v="0.97899999999999998"/>
    <n v="4.2"/>
    <n v="0.71799999999999997"/>
    <n v="0.74199999999999999"/>
    <x v="1"/>
    <x v="0"/>
    <s v="North"/>
    <s v="Below Target"/>
    <s v="Below Target"/>
    <s v="Met"/>
    <s v="Below Target"/>
    <s v="Below Target"/>
  </r>
  <r>
    <s v="OPS-102330"/>
    <x v="83"/>
    <s v="North East"/>
    <s v="Facilities Response"/>
    <n v="0"/>
    <n v="29"/>
    <n v="29"/>
    <n v="29"/>
    <x v="5"/>
    <n v="1"/>
    <n v="0"/>
    <n v="1.5"/>
    <n v="0.97399999999999998"/>
    <n v="0.98599999999999999"/>
    <n v="4.5999999999999996"/>
    <n v="0.70699999999999996"/>
    <n v="1"/>
    <x v="1"/>
    <x v="1"/>
    <s v="North"/>
    <s v="Met"/>
    <s v="Met"/>
    <s v="Met"/>
    <s v="Met"/>
    <s v="Met"/>
  </r>
  <r>
    <s v="OPS-102331"/>
    <x v="83"/>
    <s v="North East"/>
    <s v="Estates Support"/>
    <n v="1532"/>
    <n v="22"/>
    <n v="1554"/>
    <n v="21"/>
    <x v="792"/>
    <n v="0"/>
    <n v="0"/>
    <n v="8"/>
    <n v="0.6"/>
    <n v="1"/>
    <n v="2.5"/>
    <n v="0.71299999999999997"/>
    <n v="1.4E-2"/>
    <x v="1"/>
    <x v="2"/>
    <s v="North"/>
    <s v="Below Target"/>
    <s v="Below Target"/>
    <s v="Met"/>
    <s v="Below Target"/>
    <s v="Below Target"/>
  </r>
  <r>
    <s v="OPS-102332"/>
    <x v="83"/>
    <s v="North East"/>
    <s v="Workplace Projects"/>
    <n v="57"/>
    <n v="24"/>
    <n v="81"/>
    <n v="25"/>
    <x v="36"/>
    <n v="0"/>
    <n v="0"/>
    <n v="5.5"/>
    <n v="0.61699999999999999"/>
    <n v="0.996"/>
    <n v="2.5"/>
    <n v="0.65500000000000003"/>
    <n v="0.309"/>
    <x v="1"/>
    <x v="3"/>
    <s v="North"/>
    <s v="Below Target"/>
    <s v="Below Target"/>
    <s v="Met"/>
    <s v="Below Target"/>
    <s v="Below Target"/>
  </r>
  <r>
    <s v="OPS-102333"/>
    <x v="83"/>
    <s v="North West"/>
    <s v="Workplace Services"/>
    <n v="638"/>
    <n v="53"/>
    <n v="691"/>
    <n v="38"/>
    <x v="231"/>
    <n v="0"/>
    <n v="0"/>
    <n v="8"/>
    <n v="0.6"/>
    <n v="1"/>
    <n v="2.5"/>
    <n v="0.78700000000000003"/>
    <n v="5.5E-2"/>
    <x v="2"/>
    <x v="0"/>
    <s v="North"/>
    <s v="Below Target"/>
    <s v="Below Target"/>
    <s v="Met"/>
    <s v="Below Target"/>
    <s v="Below Target"/>
  </r>
  <r>
    <s v="OPS-102334"/>
    <x v="83"/>
    <s v="North West"/>
    <s v="Facilities Response"/>
    <n v="1619"/>
    <n v="43"/>
    <n v="1662"/>
    <n v="24"/>
    <x v="793"/>
    <n v="1"/>
    <n v="0"/>
    <n v="8"/>
    <n v="0.6"/>
    <n v="0.95799999999999996"/>
    <n v="2.5"/>
    <n v="0.70199999999999996"/>
    <n v="1.4E-2"/>
    <x v="2"/>
    <x v="1"/>
    <s v="North"/>
    <s v="Below Target"/>
    <s v="Below Target"/>
    <s v="Met"/>
    <s v="Below Target"/>
    <s v="Below Target"/>
  </r>
  <r>
    <s v="OPS-102335"/>
    <x v="83"/>
    <s v="North West"/>
    <s v="Estates Support"/>
    <n v="1703"/>
    <n v="32"/>
    <n v="1735"/>
    <n v="22"/>
    <x v="794"/>
    <n v="1"/>
    <n v="1"/>
    <n v="8"/>
    <n v="0.6"/>
    <n v="0.95299999999999996"/>
    <n v="2.5"/>
    <n v="0.69299999999999995"/>
    <n v="1.2999999999999999E-2"/>
    <x v="2"/>
    <x v="2"/>
    <s v="North"/>
    <s v="Below Target"/>
    <s v="Below Target"/>
    <s v="Met"/>
    <s v="Below Target"/>
    <s v="Below Target"/>
  </r>
  <r>
    <s v="OPS-102336"/>
    <x v="83"/>
    <s v="North West"/>
    <s v="Workplace Projects"/>
    <n v="0"/>
    <n v="26"/>
    <n v="26"/>
    <n v="26"/>
    <x v="5"/>
    <n v="0"/>
    <n v="0"/>
    <n v="1.3"/>
    <n v="1"/>
    <n v="0.96399999999999997"/>
    <n v="4.5999999999999996"/>
    <n v="0.70199999999999996"/>
    <n v="1"/>
    <x v="2"/>
    <x v="3"/>
    <s v="North"/>
    <s v="Met"/>
    <s v="Met"/>
    <s v="Met"/>
    <s v="Met"/>
    <s v="Met"/>
  </r>
  <r>
    <s v="OPS-102337"/>
    <x v="83"/>
    <s v="Midlands"/>
    <s v="Workplace Services"/>
    <n v="8"/>
    <n v="57"/>
    <n v="65"/>
    <n v="39"/>
    <x v="26"/>
    <n v="0"/>
    <n v="0"/>
    <n v="3.6"/>
    <n v="0.81599999999999995"/>
    <n v="1"/>
    <n v="3.9"/>
    <n v="0.67"/>
    <n v="0.6"/>
    <x v="3"/>
    <x v="0"/>
    <s v="Central"/>
    <s v="Below Target"/>
    <s v="Below Target"/>
    <s v="Met"/>
    <s v="Below Target"/>
    <s v="Below Target"/>
  </r>
  <r>
    <s v="OPS-102338"/>
    <x v="83"/>
    <s v="Midlands"/>
    <s v="Facilities Response"/>
    <n v="700"/>
    <n v="48"/>
    <n v="748"/>
    <n v="31"/>
    <x v="452"/>
    <n v="0"/>
    <n v="0"/>
    <n v="8"/>
    <n v="0.6"/>
    <n v="0.97499999999999998"/>
    <n v="2.5"/>
    <n v="0.68400000000000005"/>
    <n v="4.1000000000000002E-2"/>
    <x v="3"/>
    <x v="1"/>
    <s v="Central"/>
    <s v="Below Target"/>
    <s v="Below Target"/>
    <s v="Met"/>
    <s v="Below Target"/>
    <s v="Below Target"/>
  </r>
  <r>
    <s v="OPS-102339"/>
    <x v="83"/>
    <s v="Midlands"/>
    <s v="Estates Support"/>
    <n v="556"/>
    <n v="32"/>
    <n v="588"/>
    <n v="37"/>
    <x v="627"/>
    <n v="0"/>
    <n v="0"/>
    <n v="8"/>
    <n v="0.6"/>
    <n v="0.98299999999999998"/>
    <n v="2.5"/>
    <n v="0.76800000000000002"/>
    <n v="6.3E-2"/>
    <x v="3"/>
    <x v="2"/>
    <s v="Central"/>
    <s v="Below Target"/>
    <s v="Below Target"/>
    <s v="Met"/>
    <s v="Below Target"/>
    <s v="Below Target"/>
  </r>
  <r>
    <s v="OPS-102340"/>
    <x v="83"/>
    <s v="Midlands"/>
    <s v="Workplace Projects"/>
    <n v="0"/>
    <n v="22"/>
    <n v="22"/>
    <n v="22"/>
    <x v="5"/>
    <n v="1"/>
    <n v="0"/>
    <n v="1.7"/>
    <n v="0.93200000000000005"/>
    <n v="0.99299999999999999"/>
    <n v="4.5"/>
    <n v="0.72199999999999998"/>
    <n v="1"/>
    <x v="3"/>
    <x v="3"/>
    <s v="Central"/>
    <s v="Met"/>
    <s v="Met"/>
    <s v="Met"/>
    <s v="Met"/>
    <s v="Met"/>
  </r>
  <r>
    <s v="OPS-102341"/>
    <x v="83"/>
    <s v="South West"/>
    <s v="Workplace Services"/>
    <n v="1281"/>
    <n v="28"/>
    <n v="1309"/>
    <n v="25"/>
    <x v="795"/>
    <n v="0"/>
    <n v="0"/>
    <n v="8"/>
    <n v="0.6"/>
    <n v="0.98599999999999999"/>
    <n v="2.5"/>
    <n v="0.76800000000000002"/>
    <n v="1.9E-2"/>
    <x v="4"/>
    <x v="0"/>
    <s v="South"/>
    <s v="Below Target"/>
    <s v="Below Target"/>
    <s v="Met"/>
    <s v="Below Target"/>
    <s v="Below Target"/>
  </r>
  <r>
    <s v="OPS-102342"/>
    <x v="83"/>
    <s v="South West"/>
    <s v="Facilities Response"/>
    <n v="0"/>
    <n v="25"/>
    <n v="25"/>
    <n v="25"/>
    <x v="5"/>
    <n v="0"/>
    <n v="0"/>
    <n v="1.5"/>
    <n v="0.94599999999999995"/>
    <n v="0.99099999999999999"/>
    <n v="4.4000000000000004"/>
    <n v="0.64100000000000001"/>
    <n v="1"/>
    <x v="4"/>
    <x v="1"/>
    <s v="South"/>
    <s v="Met"/>
    <s v="Met"/>
    <s v="Met"/>
    <s v="Met"/>
    <s v="Met"/>
  </r>
  <r>
    <s v="OPS-102343"/>
    <x v="83"/>
    <s v="South West"/>
    <s v="Estates Support"/>
    <n v="0"/>
    <n v="35"/>
    <n v="35"/>
    <n v="35"/>
    <x v="5"/>
    <n v="0"/>
    <n v="0"/>
    <n v="1"/>
    <n v="0.99299999999999999"/>
    <n v="0.97899999999999998"/>
    <n v="4.5999999999999996"/>
    <n v="0.78600000000000003"/>
    <n v="1"/>
    <x v="4"/>
    <x v="2"/>
    <s v="South"/>
    <s v="Met"/>
    <s v="Met"/>
    <s v="Met"/>
    <s v="Met"/>
    <s v="Met"/>
  </r>
  <r>
    <s v="OPS-102344"/>
    <x v="83"/>
    <s v="South West"/>
    <s v="Workplace Projects"/>
    <n v="0"/>
    <n v="30"/>
    <n v="30"/>
    <n v="30"/>
    <x v="5"/>
    <n v="0"/>
    <n v="0"/>
    <n v="2"/>
    <n v="0.99199999999999999"/>
    <n v="1"/>
    <n v="4.5999999999999996"/>
    <n v="0.79200000000000004"/>
    <n v="1"/>
    <x v="4"/>
    <x v="3"/>
    <s v="South"/>
    <s v="Met"/>
    <s v="Met"/>
    <s v="Met"/>
    <s v="Met"/>
    <s v="Met"/>
  </r>
  <r>
    <s v="OPS-102345"/>
    <x v="83"/>
    <s v="South East"/>
    <s v="Workplace Services"/>
    <n v="0"/>
    <n v="51"/>
    <n v="51"/>
    <n v="44"/>
    <x v="42"/>
    <n v="1"/>
    <n v="0"/>
    <n v="2.1"/>
    <n v="0.92200000000000004"/>
    <n v="0.97299999999999998"/>
    <n v="4.0999999999999996"/>
    <n v="0.70199999999999996"/>
    <n v="0.86299999999999999"/>
    <x v="5"/>
    <x v="0"/>
    <s v="South"/>
    <s v="Below Target"/>
    <s v="Met"/>
    <s v="Met"/>
    <s v="Met"/>
    <s v="Met"/>
  </r>
  <r>
    <s v="OPS-102346"/>
    <x v="83"/>
    <s v="South East"/>
    <s v="Facilities Response"/>
    <n v="2160"/>
    <n v="26"/>
    <n v="2186"/>
    <n v="20"/>
    <x v="796"/>
    <n v="0"/>
    <n v="0"/>
    <n v="8"/>
    <n v="0.6"/>
    <n v="0.98399999999999999"/>
    <n v="2.5"/>
    <n v="0.71899999999999997"/>
    <n v="8.9999999999999993E-3"/>
    <x v="5"/>
    <x v="1"/>
    <s v="South"/>
    <s v="Below Target"/>
    <s v="Below Target"/>
    <s v="Met"/>
    <s v="Below Target"/>
    <s v="Below Target"/>
  </r>
  <r>
    <s v="OPS-102347"/>
    <x v="83"/>
    <s v="South East"/>
    <s v="Estates Support"/>
    <n v="25"/>
    <n v="57"/>
    <n v="82"/>
    <n v="63"/>
    <x v="11"/>
    <n v="0"/>
    <n v="0"/>
    <n v="3.4"/>
    <n v="0.86199999999999999"/>
    <n v="0.96699999999999997"/>
    <n v="4"/>
    <n v="0.68500000000000005"/>
    <n v="0.76800000000000002"/>
    <x v="5"/>
    <x v="2"/>
    <s v="South"/>
    <s v="Below Target"/>
    <s v="Below Target"/>
    <s v="Met"/>
    <s v="Below Target"/>
    <s v="Below Target"/>
  </r>
  <r>
    <s v="OPS-102348"/>
    <x v="83"/>
    <s v="South East"/>
    <s v="Workplace Projects"/>
    <n v="690"/>
    <n v="39"/>
    <n v="729"/>
    <n v="22"/>
    <x v="357"/>
    <n v="0"/>
    <n v="0"/>
    <n v="8"/>
    <n v="0.6"/>
    <n v="0.95299999999999996"/>
    <n v="2.5"/>
    <n v="0.71299999999999997"/>
    <n v="0.03"/>
    <x v="5"/>
    <x v="3"/>
    <s v="South"/>
    <s v="Below Target"/>
    <s v="Below Target"/>
    <s v="Met"/>
    <s v="Below Target"/>
    <s v="Below Target"/>
  </r>
  <r>
    <s v="OPS-102349"/>
    <x v="83"/>
    <s v="Wales"/>
    <s v="Workplace Services"/>
    <n v="1205"/>
    <n v="47"/>
    <n v="1252"/>
    <n v="28"/>
    <x v="797"/>
    <n v="0"/>
    <n v="0"/>
    <n v="8"/>
    <n v="0.6"/>
    <n v="0.98299999999999998"/>
    <n v="2.5"/>
    <n v="0.70299999999999996"/>
    <n v="2.1999999999999999E-2"/>
    <x v="6"/>
    <x v="0"/>
    <s v="Wales"/>
    <s v="Below Target"/>
    <s v="Below Target"/>
    <s v="Met"/>
    <s v="Below Target"/>
    <s v="Below Target"/>
  </r>
  <r>
    <s v="OPS-102350"/>
    <x v="83"/>
    <s v="Wales"/>
    <s v="Facilities Response"/>
    <n v="1271"/>
    <n v="59"/>
    <n v="1330"/>
    <n v="22"/>
    <x v="798"/>
    <n v="0"/>
    <n v="0"/>
    <n v="8"/>
    <n v="0.6"/>
    <n v="0.98699999999999999"/>
    <n v="2.5"/>
    <n v="0.77200000000000002"/>
    <n v="1.7000000000000001E-2"/>
    <x v="6"/>
    <x v="1"/>
    <s v="Wales"/>
    <s v="Below Target"/>
    <s v="Below Target"/>
    <s v="Met"/>
    <s v="Below Target"/>
    <s v="Below Target"/>
  </r>
  <r>
    <s v="OPS-102351"/>
    <x v="83"/>
    <s v="Wales"/>
    <s v="Estates Support"/>
    <n v="867"/>
    <n v="31"/>
    <n v="898"/>
    <n v="29"/>
    <x v="799"/>
    <n v="0"/>
    <n v="0"/>
    <n v="8"/>
    <n v="0.6"/>
    <n v="0.98299999999999998"/>
    <n v="2.5"/>
    <n v="0.72699999999999998"/>
    <n v="3.2000000000000001E-2"/>
    <x v="6"/>
    <x v="2"/>
    <s v="Wales"/>
    <s v="Below Target"/>
    <s v="Below Target"/>
    <s v="Met"/>
    <s v="Below Target"/>
    <s v="Below Target"/>
  </r>
  <r>
    <s v="OPS-102352"/>
    <x v="83"/>
    <s v="Wales"/>
    <s v="Workplace Projects"/>
    <n v="0"/>
    <n v="23"/>
    <n v="23"/>
    <n v="23"/>
    <x v="5"/>
    <n v="0"/>
    <n v="0"/>
    <n v="1.2"/>
    <n v="0.94399999999999995"/>
    <n v="1"/>
    <n v="4.2"/>
    <n v="0.76200000000000001"/>
    <n v="1"/>
    <x v="6"/>
    <x v="3"/>
    <s v="Wales"/>
    <s v="Met"/>
    <s v="Met"/>
    <s v="Met"/>
    <s v="Met"/>
    <s v="Met"/>
  </r>
  <r>
    <s v="OPS-102353"/>
    <x v="84"/>
    <s v="Scotland"/>
    <s v="Workplace Services"/>
    <n v="321"/>
    <n v="42"/>
    <n v="363"/>
    <n v="40"/>
    <x v="198"/>
    <n v="0"/>
    <n v="0"/>
    <n v="8"/>
    <n v="0.6"/>
    <n v="1"/>
    <n v="2.5"/>
    <n v="0.78600000000000003"/>
    <n v="0.11"/>
    <x v="0"/>
    <x v="0"/>
    <s v="North"/>
    <s v="Below Target"/>
    <s v="Below Target"/>
    <s v="Met"/>
    <s v="Below Target"/>
    <s v="Below Target"/>
  </r>
  <r>
    <s v="OPS-102354"/>
    <x v="84"/>
    <s v="Scotland"/>
    <s v="Facilities Response"/>
    <n v="0"/>
    <n v="46"/>
    <n v="46"/>
    <n v="46"/>
    <x v="5"/>
    <n v="0"/>
    <n v="0"/>
    <n v="1.5"/>
    <n v="0.98599999999999999"/>
    <n v="0.98799999999999999"/>
    <n v="4.5999999999999996"/>
    <n v="0.73199999999999998"/>
    <n v="1"/>
    <x v="0"/>
    <x v="1"/>
    <s v="North"/>
    <s v="Met"/>
    <s v="Met"/>
    <s v="Met"/>
    <s v="Met"/>
    <s v="Met"/>
  </r>
  <r>
    <s v="OPS-102355"/>
    <x v="84"/>
    <s v="Scotland"/>
    <s v="Estates Support"/>
    <n v="572"/>
    <n v="41"/>
    <n v="613"/>
    <n v="37"/>
    <x v="741"/>
    <n v="1"/>
    <n v="1"/>
    <n v="8"/>
    <n v="0.6"/>
    <n v="0.94099999999999995"/>
    <n v="2.5"/>
    <n v="0.78600000000000003"/>
    <n v="0.06"/>
    <x v="0"/>
    <x v="2"/>
    <s v="North"/>
    <s v="Below Target"/>
    <s v="Below Target"/>
    <s v="Below Target"/>
    <s v="Below Target"/>
    <s v="Below Target"/>
  </r>
  <r>
    <s v="OPS-102356"/>
    <x v="84"/>
    <s v="Scotland"/>
    <s v="Workplace Projects"/>
    <n v="0"/>
    <n v="36"/>
    <n v="36"/>
    <n v="36"/>
    <x v="5"/>
    <n v="0"/>
    <n v="0"/>
    <n v="1.4"/>
    <n v="1"/>
    <n v="0.97"/>
    <n v="4.5"/>
    <n v="0.76100000000000001"/>
    <n v="1"/>
    <x v="0"/>
    <x v="3"/>
    <s v="North"/>
    <s v="Met"/>
    <s v="Met"/>
    <s v="Met"/>
    <s v="Met"/>
    <s v="Met"/>
  </r>
  <r>
    <s v="OPS-102357"/>
    <x v="84"/>
    <s v="North East"/>
    <s v="Workplace Services"/>
    <n v="16"/>
    <n v="40"/>
    <n v="56"/>
    <n v="48"/>
    <x v="21"/>
    <n v="0"/>
    <n v="0"/>
    <n v="2.6"/>
    <n v="0.95599999999999996"/>
    <n v="0.97199999999999998"/>
    <n v="4.2"/>
    <n v="0.71799999999999997"/>
    <n v="0.85699999999999998"/>
    <x v="1"/>
    <x v="0"/>
    <s v="North"/>
    <s v="Below Target"/>
    <s v="Met"/>
    <s v="Met"/>
    <s v="Met"/>
    <s v="Met"/>
  </r>
  <r>
    <s v="OPS-102358"/>
    <x v="84"/>
    <s v="North East"/>
    <s v="Facilities Response"/>
    <n v="0"/>
    <n v="33"/>
    <n v="33"/>
    <n v="33"/>
    <x v="5"/>
    <n v="0"/>
    <n v="0"/>
    <n v="1.2"/>
    <n v="0.93100000000000005"/>
    <n v="0.97399999999999998"/>
    <n v="4.9000000000000004"/>
    <n v="0.70699999999999996"/>
    <n v="1"/>
    <x v="1"/>
    <x v="1"/>
    <s v="North"/>
    <s v="Met"/>
    <s v="Met"/>
    <s v="Met"/>
    <s v="Met"/>
    <s v="Met"/>
  </r>
  <r>
    <s v="OPS-102359"/>
    <x v="84"/>
    <s v="North East"/>
    <s v="Estates Support"/>
    <n v="1533"/>
    <n v="40"/>
    <n v="1573"/>
    <n v="24"/>
    <x v="800"/>
    <n v="0"/>
    <n v="0"/>
    <n v="8"/>
    <n v="0.6"/>
    <n v="0.95299999999999996"/>
    <n v="2.5"/>
    <n v="0.71299999999999997"/>
    <n v="1.4999999999999999E-2"/>
    <x v="1"/>
    <x v="2"/>
    <s v="North"/>
    <s v="Below Target"/>
    <s v="Below Target"/>
    <s v="Met"/>
    <s v="Below Target"/>
    <s v="Below Target"/>
  </r>
  <r>
    <s v="OPS-102360"/>
    <x v="84"/>
    <s v="North East"/>
    <s v="Workplace Projects"/>
    <n v="56"/>
    <n v="31"/>
    <n v="87"/>
    <n v="28"/>
    <x v="801"/>
    <n v="0"/>
    <n v="0"/>
    <n v="6.4"/>
    <n v="0.64900000000000002"/>
    <n v="0.98"/>
    <n v="2.6"/>
    <n v="0.65500000000000003"/>
    <n v="0.32200000000000001"/>
    <x v="1"/>
    <x v="3"/>
    <s v="North"/>
    <s v="Below Target"/>
    <s v="Below Target"/>
    <s v="Met"/>
    <s v="Below Target"/>
    <s v="Below Target"/>
  </r>
  <r>
    <s v="OPS-102361"/>
    <x v="84"/>
    <s v="North West"/>
    <s v="Workplace Services"/>
    <n v="653"/>
    <n v="46"/>
    <n v="699"/>
    <n v="32"/>
    <x v="716"/>
    <n v="1"/>
    <n v="0"/>
    <n v="8"/>
    <n v="0.6"/>
    <n v="0.97399999999999998"/>
    <n v="2.5"/>
    <n v="0.78700000000000003"/>
    <n v="4.5999999999999999E-2"/>
    <x v="2"/>
    <x v="0"/>
    <s v="North"/>
    <s v="Below Target"/>
    <s v="Below Target"/>
    <s v="Met"/>
    <s v="Below Target"/>
    <s v="Below Target"/>
  </r>
  <r>
    <s v="OPS-102362"/>
    <x v="84"/>
    <s v="North West"/>
    <s v="Facilities Response"/>
    <n v="1638"/>
    <n v="41"/>
    <n v="1679"/>
    <n v="24"/>
    <x v="802"/>
    <n v="0"/>
    <n v="0"/>
    <n v="8"/>
    <n v="0.6"/>
    <n v="0.98399999999999999"/>
    <n v="2.5"/>
    <n v="0.70199999999999996"/>
    <n v="1.4E-2"/>
    <x v="2"/>
    <x v="1"/>
    <s v="North"/>
    <s v="Below Target"/>
    <s v="Below Target"/>
    <s v="Met"/>
    <s v="Below Target"/>
    <s v="Below Target"/>
  </r>
  <r>
    <s v="OPS-102363"/>
    <x v="84"/>
    <s v="North West"/>
    <s v="Estates Support"/>
    <n v="1713"/>
    <n v="49"/>
    <n v="1762"/>
    <n v="24"/>
    <x v="803"/>
    <n v="0"/>
    <n v="0"/>
    <n v="8"/>
    <n v="0.6"/>
    <n v="0.94799999999999995"/>
    <n v="2.5"/>
    <n v="0.69299999999999995"/>
    <n v="1.4E-2"/>
    <x v="2"/>
    <x v="2"/>
    <s v="North"/>
    <s v="Below Target"/>
    <s v="Below Target"/>
    <s v="Below Target"/>
    <s v="Below Target"/>
    <s v="Below Target"/>
  </r>
  <r>
    <s v="OPS-102364"/>
    <x v="84"/>
    <s v="North West"/>
    <s v="Workplace Projects"/>
    <n v="0"/>
    <n v="30"/>
    <n v="30"/>
    <n v="30"/>
    <x v="5"/>
    <n v="0"/>
    <n v="0"/>
    <n v="2.1"/>
    <n v="0.99299999999999999"/>
    <n v="0.97299999999999998"/>
    <n v="4.2"/>
    <n v="0.70199999999999996"/>
    <n v="1"/>
    <x v="2"/>
    <x v="3"/>
    <s v="North"/>
    <s v="Met"/>
    <s v="Met"/>
    <s v="Met"/>
    <s v="Met"/>
    <s v="Met"/>
  </r>
  <r>
    <s v="OPS-102365"/>
    <x v="84"/>
    <s v="Midlands"/>
    <s v="Workplace Services"/>
    <n v="26"/>
    <n v="46"/>
    <n v="72"/>
    <n v="51"/>
    <x v="38"/>
    <n v="1"/>
    <n v="0"/>
    <n v="3.6"/>
    <n v="0.81399999999999995"/>
    <n v="0.95599999999999996"/>
    <n v="3.7"/>
    <n v="0.67"/>
    <n v="0.70799999999999996"/>
    <x v="3"/>
    <x v="0"/>
    <s v="Central"/>
    <s v="Below Target"/>
    <s v="Below Target"/>
    <s v="Met"/>
    <s v="Below Target"/>
    <s v="Below Target"/>
  </r>
  <r>
    <s v="OPS-102366"/>
    <x v="84"/>
    <s v="Midlands"/>
    <s v="Facilities Response"/>
    <n v="717"/>
    <n v="43"/>
    <n v="760"/>
    <n v="31"/>
    <x v="369"/>
    <n v="0"/>
    <n v="0"/>
    <n v="8"/>
    <n v="0.6"/>
    <n v="0.96799999999999997"/>
    <n v="2.5"/>
    <n v="0.68400000000000005"/>
    <n v="4.1000000000000002E-2"/>
    <x v="3"/>
    <x v="1"/>
    <s v="Central"/>
    <s v="Below Target"/>
    <s v="Below Target"/>
    <s v="Met"/>
    <s v="Below Target"/>
    <s v="Below Target"/>
  </r>
  <r>
    <s v="OPS-102367"/>
    <x v="84"/>
    <s v="Midlands"/>
    <s v="Estates Support"/>
    <n v="551"/>
    <n v="33"/>
    <n v="584"/>
    <n v="33"/>
    <x v="627"/>
    <n v="1"/>
    <n v="0"/>
    <n v="8"/>
    <n v="0.6"/>
    <n v="0.96299999999999997"/>
    <n v="2.5"/>
    <n v="0.76800000000000002"/>
    <n v="5.7000000000000002E-2"/>
    <x v="3"/>
    <x v="2"/>
    <s v="Central"/>
    <s v="Below Target"/>
    <s v="Below Target"/>
    <s v="Met"/>
    <s v="Below Target"/>
    <s v="Below Target"/>
  </r>
  <r>
    <s v="OPS-102368"/>
    <x v="84"/>
    <s v="Midlands"/>
    <s v="Workplace Projects"/>
    <n v="0"/>
    <n v="29"/>
    <n v="29"/>
    <n v="29"/>
    <x v="5"/>
    <n v="0"/>
    <n v="0"/>
    <n v="1.3"/>
    <n v="0.95399999999999996"/>
    <n v="0.98499999999999999"/>
    <n v="4.4000000000000004"/>
    <n v="0.72199999999999998"/>
    <n v="1"/>
    <x v="3"/>
    <x v="3"/>
    <s v="Central"/>
    <s v="Met"/>
    <s v="Met"/>
    <s v="Met"/>
    <s v="Met"/>
    <s v="Met"/>
  </r>
  <r>
    <s v="OPS-102369"/>
    <x v="84"/>
    <s v="South West"/>
    <s v="Workplace Services"/>
    <n v="1284"/>
    <n v="48"/>
    <n v="1332"/>
    <n v="26"/>
    <x v="804"/>
    <n v="1"/>
    <n v="0"/>
    <n v="8"/>
    <n v="0.6"/>
    <n v="0.99199999999999999"/>
    <n v="2.5"/>
    <n v="0.76800000000000002"/>
    <n v="0.02"/>
    <x v="4"/>
    <x v="0"/>
    <s v="South"/>
    <s v="Below Target"/>
    <s v="Below Target"/>
    <s v="Met"/>
    <s v="Below Target"/>
    <s v="Below Target"/>
  </r>
  <r>
    <s v="OPS-102370"/>
    <x v="84"/>
    <s v="South West"/>
    <s v="Facilities Response"/>
    <n v="0"/>
    <n v="42"/>
    <n v="42"/>
    <n v="42"/>
    <x v="5"/>
    <n v="1"/>
    <n v="1"/>
    <n v="2.1"/>
    <n v="0.874"/>
    <n v="0.98099999999999998"/>
    <n v="4.3"/>
    <n v="0.64100000000000001"/>
    <n v="1"/>
    <x v="4"/>
    <x v="1"/>
    <s v="South"/>
    <s v="Met"/>
    <s v="Below Target"/>
    <s v="Met"/>
    <s v="Met"/>
    <s v="Met"/>
  </r>
  <r>
    <s v="OPS-102371"/>
    <x v="84"/>
    <s v="South West"/>
    <s v="Estates Support"/>
    <n v="0"/>
    <n v="28"/>
    <n v="28"/>
    <n v="28"/>
    <x v="5"/>
    <n v="0"/>
    <n v="0"/>
    <n v="1.8"/>
    <n v="0.98799999999999999"/>
    <n v="0.97199999999999998"/>
    <n v="4.4000000000000004"/>
    <n v="0.78600000000000003"/>
    <n v="1"/>
    <x v="4"/>
    <x v="2"/>
    <s v="South"/>
    <s v="Met"/>
    <s v="Met"/>
    <s v="Met"/>
    <s v="Met"/>
    <s v="Met"/>
  </r>
  <r>
    <s v="OPS-102372"/>
    <x v="84"/>
    <s v="South West"/>
    <s v="Workplace Projects"/>
    <n v="0"/>
    <n v="25"/>
    <n v="25"/>
    <n v="25"/>
    <x v="5"/>
    <n v="0"/>
    <n v="0"/>
    <n v="1.6"/>
    <n v="0.95"/>
    <n v="0.98"/>
    <n v="4.5"/>
    <n v="0.79200000000000004"/>
    <n v="1"/>
    <x v="4"/>
    <x v="3"/>
    <s v="South"/>
    <s v="Met"/>
    <s v="Met"/>
    <s v="Met"/>
    <s v="Met"/>
    <s v="Met"/>
  </r>
  <r>
    <s v="OPS-102373"/>
    <x v="84"/>
    <s v="South East"/>
    <s v="Workplace Services"/>
    <n v="7"/>
    <n v="42"/>
    <n v="49"/>
    <n v="49"/>
    <x v="5"/>
    <n v="0"/>
    <n v="0"/>
    <n v="2.1"/>
    <n v="0.96299999999999997"/>
    <n v="1"/>
    <n v="4.7"/>
    <n v="0.70199999999999996"/>
    <n v="1"/>
    <x v="5"/>
    <x v="0"/>
    <s v="South"/>
    <s v="Met"/>
    <s v="Met"/>
    <s v="Met"/>
    <s v="Met"/>
    <s v="Met"/>
  </r>
  <r>
    <s v="OPS-102374"/>
    <x v="84"/>
    <s v="South East"/>
    <s v="Facilities Response"/>
    <n v="2166"/>
    <n v="60"/>
    <n v="2226"/>
    <n v="25"/>
    <x v="805"/>
    <n v="0"/>
    <n v="0"/>
    <n v="8"/>
    <n v="0.6"/>
    <n v="0.97799999999999998"/>
    <n v="2.5"/>
    <n v="0.71899999999999997"/>
    <n v="1.0999999999999999E-2"/>
    <x v="5"/>
    <x v="1"/>
    <s v="South"/>
    <s v="Below Target"/>
    <s v="Below Target"/>
    <s v="Met"/>
    <s v="Below Target"/>
    <s v="Below Target"/>
  </r>
  <r>
    <s v="OPS-102375"/>
    <x v="84"/>
    <s v="South East"/>
    <s v="Estates Support"/>
    <n v="19"/>
    <n v="52"/>
    <n v="71"/>
    <n v="49"/>
    <x v="50"/>
    <n v="0"/>
    <n v="0"/>
    <n v="3.3"/>
    <n v="0.82899999999999996"/>
    <n v="0.96699999999999997"/>
    <n v="3.9"/>
    <n v="0.68500000000000005"/>
    <n v="0.69"/>
    <x v="5"/>
    <x v="2"/>
    <s v="South"/>
    <s v="Below Target"/>
    <s v="Below Target"/>
    <s v="Met"/>
    <s v="Below Target"/>
    <s v="Below Target"/>
  </r>
  <r>
    <s v="OPS-102376"/>
    <x v="84"/>
    <s v="South East"/>
    <s v="Workplace Projects"/>
    <n v="707"/>
    <n v="32"/>
    <n v="739"/>
    <n v="25"/>
    <x v="359"/>
    <n v="0"/>
    <n v="0"/>
    <n v="8"/>
    <n v="0.6"/>
    <n v="0.998"/>
    <n v="2.5"/>
    <n v="0.71299999999999997"/>
    <n v="3.4000000000000002E-2"/>
    <x v="5"/>
    <x v="3"/>
    <s v="South"/>
    <s v="Below Target"/>
    <s v="Below Target"/>
    <s v="Met"/>
    <s v="Below Target"/>
    <s v="Below Target"/>
  </r>
  <r>
    <s v="OPS-102377"/>
    <x v="84"/>
    <s v="Wales"/>
    <s v="Workplace Services"/>
    <n v="1224"/>
    <n v="40"/>
    <n v="1264"/>
    <n v="30"/>
    <x v="752"/>
    <n v="0"/>
    <n v="0"/>
    <n v="8"/>
    <n v="0.6"/>
    <n v="0.995"/>
    <n v="2.5"/>
    <n v="0.70299999999999996"/>
    <n v="2.4E-2"/>
    <x v="6"/>
    <x v="0"/>
    <s v="Wales"/>
    <s v="Below Target"/>
    <s v="Below Target"/>
    <s v="Met"/>
    <s v="Below Target"/>
    <s v="Below Target"/>
  </r>
  <r>
    <s v="OPS-102378"/>
    <x v="84"/>
    <s v="Wales"/>
    <s v="Facilities Response"/>
    <n v="1308"/>
    <n v="32"/>
    <n v="1340"/>
    <n v="28"/>
    <x v="806"/>
    <n v="0"/>
    <n v="0"/>
    <n v="8"/>
    <n v="0.6"/>
    <n v="0.98"/>
    <n v="2.5"/>
    <n v="0.77200000000000002"/>
    <n v="2.1000000000000001E-2"/>
    <x v="6"/>
    <x v="1"/>
    <s v="Wales"/>
    <s v="Below Target"/>
    <s v="Below Target"/>
    <s v="Met"/>
    <s v="Below Target"/>
    <s v="Below Target"/>
  </r>
  <r>
    <s v="OPS-102379"/>
    <x v="84"/>
    <s v="Wales"/>
    <s v="Estates Support"/>
    <n v="869"/>
    <n v="33"/>
    <n v="902"/>
    <n v="26"/>
    <x v="381"/>
    <n v="0"/>
    <n v="0"/>
    <n v="8"/>
    <n v="0.6"/>
    <n v="0.97799999999999998"/>
    <n v="2.5"/>
    <n v="0.72699999999999998"/>
    <n v="2.9000000000000001E-2"/>
    <x v="6"/>
    <x v="2"/>
    <s v="Wales"/>
    <s v="Below Target"/>
    <s v="Below Target"/>
    <s v="Met"/>
    <s v="Below Target"/>
    <s v="Below Target"/>
  </r>
  <r>
    <s v="OPS-102380"/>
    <x v="84"/>
    <s v="Wales"/>
    <s v="Workplace Projects"/>
    <n v="0"/>
    <n v="37"/>
    <n v="37"/>
    <n v="37"/>
    <x v="5"/>
    <n v="0"/>
    <n v="0"/>
    <n v="1.3"/>
    <n v="0.95199999999999996"/>
    <n v="0.99299999999999999"/>
    <n v="4.5999999999999996"/>
    <n v="0.76200000000000001"/>
    <n v="1"/>
    <x v="6"/>
    <x v="3"/>
    <s v="Wales"/>
    <s v="Met"/>
    <s v="Met"/>
    <s v="Met"/>
    <s v="Met"/>
    <s v="Met"/>
  </r>
  <r>
    <s v="OPS-102381"/>
    <x v="85"/>
    <s v="Scotland"/>
    <s v="Workplace Services"/>
    <n v="323"/>
    <n v="56"/>
    <n v="379"/>
    <n v="33"/>
    <x v="118"/>
    <n v="0"/>
    <n v="0"/>
    <n v="8"/>
    <n v="0.6"/>
    <n v="0.98699999999999999"/>
    <n v="2.5"/>
    <n v="0.78600000000000003"/>
    <n v="8.6999999999999994E-2"/>
    <x v="0"/>
    <x v="0"/>
    <s v="North"/>
    <s v="Below Target"/>
    <s v="Below Target"/>
    <s v="Met"/>
    <s v="Below Target"/>
    <s v="Below Target"/>
  </r>
  <r>
    <s v="OPS-102382"/>
    <x v="85"/>
    <s v="Scotland"/>
    <s v="Facilities Response"/>
    <n v="0"/>
    <n v="47"/>
    <n v="47"/>
    <n v="47"/>
    <x v="5"/>
    <n v="0"/>
    <n v="0"/>
    <n v="1.2"/>
    <n v="0.93100000000000005"/>
    <n v="0.95899999999999996"/>
    <n v="4.4000000000000004"/>
    <n v="0.73199999999999998"/>
    <n v="1"/>
    <x v="0"/>
    <x v="1"/>
    <s v="North"/>
    <s v="Met"/>
    <s v="Met"/>
    <s v="Met"/>
    <s v="Met"/>
    <s v="Met"/>
  </r>
  <r>
    <s v="OPS-102383"/>
    <x v="85"/>
    <s v="Scotland"/>
    <s v="Estates Support"/>
    <n v="576"/>
    <n v="54"/>
    <n v="630"/>
    <n v="34"/>
    <x v="211"/>
    <n v="0"/>
    <n v="0"/>
    <n v="8"/>
    <n v="0.6"/>
    <n v="1"/>
    <n v="2.5"/>
    <n v="0.78600000000000003"/>
    <n v="5.3999999999999999E-2"/>
    <x v="0"/>
    <x v="2"/>
    <s v="North"/>
    <s v="Below Target"/>
    <s v="Below Target"/>
    <s v="Met"/>
    <s v="Below Target"/>
    <s v="Below Target"/>
  </r>
  <r>
    <s v="OPS-102384"/>
    <x v="85"/>
    <s v="Scotland"/>
    <s v="Workplace Projects"/>
    <n v="0"/>
    <n v="29"/>
    <n v="29"/>
    <n v="29"/>
    <x v="5"/>
    <n v="0"/>
    <n v="0"/>
    <n v="1.4"/>
    <n v="0.91500000000000004"/>
    <n v="0.98599999999999999"/>
    <n v="4.8"/>
    <n v="0.76100000000000001"/>
    <n v="1"/>
    <x v="0"/>
    <x v="3"/>
    <s v="North"/>
    <s v="Met"/>
    <s v="Below Target"/>
    <s v="Met"/>
    <s v="Met"/>
    <s v="Met"/>
  </r>
  <r>
    <s v="OPS-102385"/>
    <x v="85"/>
    <s v="North East"/>
    <s v="Workplace Services"/>
    <n v="8"/>
    <n v="35"/>
    <n v="43"/>
    <n v="41"/>
    <x v="1"/>
    <n v="0"/>
    <n v="0"/>
    <n v="0.8"/>
    <n v="0.96599999999999997"/>
    <n v="0.97199999999999998"/>
    <n v="4.2"/>
    <n v="0.71799999999999997"/>
    <n v="0.95299999999999996"/>
    <x v="1"/>
    <x v="0"/>
    <s v="North"/>
    <s v="Met"/>
    <s v="Met"/>
    <s v="Met"/>
    <s v="Met"/>
    <s v="Met"/>
  </r>
  <r>
    <s v="OPS-102386"/>
    <x v="85"/>
    <s v="North East"/>
    <s v="Facilities Response"/>
    <n v="0"/>
    <n v="41"/>
    <n v="41"/>
    <n v="41"/>
    <x v="5"/>
    <n v="0"/>
    <n v="0"/>
    <n v="1"/>
    <n v="0.98299999999999998"/>
    <n v="1"/>
    <n v="4.3"/>
    <n v="0.70699999999999996"/>
    <n v="1"/>
    <x v="1"/>
    <x v="1"/>
    <s v="North"/>
    <s v="Met"/>
    <s v="Met"/>
    <s v="Met"/>
    <s v="Met"/>
    <s v="Met"/>
  </r>
  <r>
    <s v="OPS-102387"/>
    <x v="85"/>
    <s v="North East"/>
    <s v="Estates Support"/>
    <n v="1549"/>
    <n v="38"/>
    <n v="1587"/>
    <n v="24"/>
    <x v="807"/>
    <n v="0"/>
    <n v="0"/>
    <n v="8"/>
    <n v="0.6"/>
    <n v="1"/>
    <n v="2.5"/>
    <n v="0.71299999999999997"/>
    <n v="1.4999999999999999E-2"/>
    <x v="1"/>
    <x v="2"/>
    <s v="North"/>
    <s v="Below Target"/>
    <s v="Below Target"/>
    <s v="Met"/>
    <s v="Below Target"/>
    <s v="Below Target"/>
  </r>
  <r>
    <s v="OPS-102388"/>
    <x v="85"/>
    <s v="North East"/>
    <s v="Workplace Projects"/>
    <n v="59"/>
    <n v="27"/>
    <n v="86"/>
    <n v="25"/>
    <x v="94"/>
    <n v="0"/>
    <n v="0"/>
    <n v="5.9"/>
    <n v="0.61399999999999999"/>
    <n v="0.95799999999999996"/>
    <n v="2.5"/>
    <n v="0.65500000000000003"/>
    <n v="0.29099999999999998"/>
    <x v="1"/>
    <x v="3"/>
    <s v="North"/>
    <s v="Below Target"/>
    <s v="Below Target"/>
    <s v="Met"/>
    <s v="Below Target"/>
    <s v="Below Target"/>
  </r>
  <r>
    <s v="OPS-102389"/>
    <x v="85"/>
    <s v="North West"/>
    <s v="Workplace Services"/>
    <n v="667"/>
    <n v="38"/>
    <n v="705"/>
    <n v="32"/>
    <x v="338"/>
    <n v="0"/>
    <n v="0"/>
    <n v="8"/>
    <n v="0.6"/>
    <n v="0.99299999999999999"/>
    <n v="2.5"/>
    <n v="0.78700000000000003"/>
    <n v="4.4999999999999998E-2"/>
    <x v="2"/>
    <x v="0"/>
    <s v="North"/>
    <s v="Below Target"/>
    <s v="Below Target"/>
    <s v="Met"/>
    <s v="Below Target"/>
    <s v="Below Target"/>
  </r>
  <r>
    <s v="OPS-102390"/>
    <x v="85"/>
    <s v="North West"/>
    <s v="Facilities Response"/>
    <n v="1655"/>
    <n v="35"/>
    <n v="1690"/>
    <n v="25"/>
    <x v="808"/>
    <n v="0"/>
    <n v="0"/>
    <n v="8"/>
    <n v="0.6"/>
    <n v="1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391"/>
    <x v="85"/>
    <s v="North West"/>
    <s v="Estates Support"/>
    <n v="1738"/>
    <n v="39"/>
    <n v="1777"/>
    <n v="27"/>
    <x v="809"/>
    <n v="0"/>
    <n v="0"/>
    <n v="8"/>
    <n v="0.6"/>
    <n v="0.98799999999999999"/>
    <n v="2.5"/>
    <n v="0.69299999999999995"/>
    <n v="1.4999999999999999E-2"/>
    <x v="2"/>
    <x v="2"/>
    <s v="North"/>
    <s v="Below Target"/>
    <s v="Below Target"/>
    <s v="Met"/>
    <s v="Below Target"/>
    <s v="Below Target"/>
  </r>
  <r>
    <s v="OPS-102392"/>
    <x v="85"/>
    <s v="North West"/>
    <s v="Workplace Projects"/>
    <n v="0"/>
    <n v="31"/>
    <n v="31"/>
    <n v="31"/>
    <x v="5"/>
    <n v="0"/>
    <n v="0"/>
    <n v="2"/>
    <n v="0.94499999999999995"/>
    <n v="0.96299999999999997"/>
    <n v="4.5999999999999996"/>
    <n v="0.70199999999999996"/>
    <n v="1"/>
    <x v="2"/>
    <x v="3"/>
    <s v="North"/>
    <s v="Met"/>
    <s v="Met"/>
    <s v="Met"/>
    <s v="Met"/>
    <s v="Met"/>
  </r>
  <r>
    <s v="OPS-102393"/>
    <x v="85"/>
    <s v="Midlands"/>
    <s v="Workplace Services"/>
    <n v="21"/>
    <n v="24"/>
    <n v="45"/>
    <n v="45"/>
    <x v="5"/>
    <n v="0"/>
    <n v="0"/>
    <n v="1.9"/>
    <n v="0.97199999999999998"/>
    <n v="0.99099999999999999"/>
    <n v="4.4000000000000004"/>
    <n v="0.67"/>
    <n v="1"/>
    <x v="3"/>
    <x v="0"/>
    <s v="Central"/>
    <s v="Met"/>
    <s v="Met"/>
    <s v="Met"/>
    <s v="Met"/>
    <s v="Met"/>
  </r>
  <r>
    <s v="OPS-102394"/>
    <x v="85"/>
    <s v="Midlands"/>
    <s v="Facilities Response"/>
    <n v="729"/>
    <n v="27"/>
    <n v="756"/>
    <n v="37"/>
    <x v="321"/>
    <n v="1"/>
    <n v="0"/>
    <n v="8"/>
    <n v="0.6"/>
    <n v="1"/>
    <n v="2.5"/>
    <n v="0.68400000000000005"/>
    <n v="4.9000000000000002E-2"/>
    <x v="3"/>
    <x v="1"/>
    <s v="Central"/>
    <s v="Below Target"/>
    <s v="Below Target"/>
    <s v="Met"/>
    <s v="Below Target"/>
    <s v="Below Target"/>
  </r>
  <r>
    <s v="OPS-102395"/>
    <x v="85"/>
    <s v="Midlands"/>
    <s v="Estates Support"/>
    <n v="551"/>
    <n v="44"/>
    <n v="595"/>
    <n v="32"/>
    <x v="382"/>
    <n v="0"/>
    <n v="0"/>
    <n v="8"/>
    <n v="0.6"/>
    <n v="0.98899999999999999"/>
    <n v="2.5"/>
    <n v="0.76800000000000002"/>
    <n v="5.3999999999999999E-2"/>
    <x v="3"/>
    <x v="2"/>
    <s v="Central"/>
    <s v="Below Target"/>
    <s v="Below Target"/>
    <s v="Met"/>
    <s v="Below Target"/>
    <s v="Below Target"/>
  </r>
  <r>
    <s v="OPS-102396"/>
    <x v="85"/>
    <s v="Midlands"/>
    <s v="Workplace Projects"/>
    <n v="0"/>
    <n v="24"/>
    <n v="24"/>
    <n v="24"/>
    <x v="5"/>
    <n v="0"/>
    <n v="0"/>
    <n v="1.6"/>
    <n v="0.93"/>
    <n v="1"/>
    <n v="4.4000000000000004"/>
    <n v="0.72199999999999998"/>
    <n v="1"/>
    <x v="3"/>
    <x v="3"/>
    <s v="Central"/>
    <s v="Met"/>
    <s v="Met"/>
    <s v="Met"/>
    <s v="Met"/>
    <s v="Met"/>
  </r>
  <r>
    <s v="OPS-102397"/>
    <x v="85"/>
    <s v="South West"/>
    <s v="Workplace Services"/>
    <n v="1306"/>
    <n v="41"/>
    <n v="1347"/>
    <n v="24"/>
    <x v="810"/>
    <n v="0"/>
    <n v="0"/>
    <n v="8"/>
    <n v="0.6"/>
    <n v="0.98399999999999999"/>
    <n v="2.5"/>
    <n v="0.76800000000000002"/>
    <n v="1.7999999999999999E-2"/>
    <x v="4"/>
    <x v="0"/>
    <s v="South"/>
    <s v="Below Target"/>
    <s v="Below Target"/>
    <s v="Met"/>
    <s v="Below Target"/>
    <s v="Below Target"/>
  </r>
  <r>
    <s v="OPS-102398"/>
    <x v="85"/>
    <s v="South West"/>
    <s v="Facilities Response"/>
    <n v="0"/>
    <n v="36"/>
    <n v="36"/>
    <n v="36"/>
    <x v="5"/>
    <n v="0"/>
    <n v="0"/>
    <n v="2"/>
    <n v="0.92"/>
    <n v="0.97499999999999998"/>
    <n v="4.5999999999999996"/>
    <n v="0.64100000000000001"/>
    <n v="1"/>
    <x v="4"/>
    <x v="1"/>
    <s v="South"/>
    <s v="Met"/>
    <s v="Met"/>
    <s v="Met"/>
    <s v="Met"/>
    <s v="Met"/>
  </r>
  <r>
    <s v="OPS-102399"/>
    <x v="85"/>
    <s v="South West"/>
    <s v="Estates Support"/>
    <n v="0"/>
    <n v="40"/>
    <n v="40"/>
    <n v="40"/>
    <x v="5"/>
    <n v="0"/>
    <n v="0"/>
    <n v="0.5"/>
    <n v="0.96299999999999997"/>
    <n v="0.97"/>
    <n v="4.7"/>
    <n v="0.78600000000000003"/>
    <n v="1"/>
    <x v="4"/>
    <x v="2"/>
    <s v="South"/>
    <s v="Met"/>
    <s v="Met"/>
    <s v="Met"/>
    <s v="Met"/>
    <s v="Met"/>
  </r>
  <r>
    <s v="OPS-102400"/>
    <x v="85"/>
    <s v="South West"/>
    <s v="Workplace Projects"/>
    <n v="0"/>
    <n v="41"/>
    <n v="41"/>
    <n v="38"/>
    <x v="10"/>
    <n v="0"/>
    <n v="0"/>
    <n v="1.4"/>
    <n v="0.95799999999999996"/>
    <n v="0.98399999999999999"/>
    <n v="4.4000000000000004"/>
    <n v="0.79200000000000004"/>
    <n v="0.92700000000000005"/>
    <x v="4"/>
    <x v="3"/>
    <s v="South"/>
    <s v="Below Target"/>
    <s v="Met"/>
    <s v="Met"/>
    <s v="Met"/>
    <s v="Met"/>
  </r>
  <r>
    <s v="OPS-102401"/>
    <x v="85"/>
    <s v="South East"/>
    <s v="Workplace Services"/>
    <n v="0"/>
    <n v="30"/>
    <n v="30"/>
    <n v="30"/>
    <x v="5"/>
    <n v="0"/>
    <n v="0"/>
    <n v="1.3"/>
    <n v="0.98099999999999998"/>
    <n v="0.99"/>
    <n v="4.3"/>
    <n v="0.70199999999999996"/>
    <n v="1"/>
    <x v="5"/>
    <x v="0"/>
    <s v="South"/>
    <s v="Met"/>
    <s v="Met"/>
    <s v="Met"/>
    <s v="Met"/>
    <s v="Met"/>
  </r>
  <r>
    <s v="OPS-102402"/>
    <x v="85"/>
    <s v="South East"/>
    <s v="Facilities Response"/>
    <n v="2201"/>
    <n v="48"/>
    <n v="2249"/>
    <n v="19"/>
    <x v="811"/>
    <n v="0"/>
    <n v="0"/>
    <n v="8"/>
    <n v="0.6"/>
    <n v="0.99"/>
    <n v="2.5"/>
    <n v="0.71899999999999997"/>
    <n v="8.0000000000000002E-3"/>
    <x v="5"/>
    <x v="1"/>
    <s v="South"/>
    <s v="Below Target"/>
    <s v="Below Target"/>
    <s v="Met"/>
    <s v="Below Target"/>
    <s v="Below Target"/>
  </r>
  <r>
    <s v="OPS-102403"/>
    <x v="85"/>
    <s v="South East"/>
    <s v="Estates Support"/>
    <n v="22"/>
    <n v="47"/>
    <n v="69"/>
    <n v="55"/>
    <x v="64"/>
    <n v="1"/>
    <n v="0"/>
    <n v="2.5"/>
    <n v="0.84399999999999997"/>
    <n v="0.997"/>
    <n v="4.0999999999999996"/>
    <n v="0.68500000000000005"/>
    <n v="0.79700000000000004"/>
    <x v="5"/>
    <x v="2"/>
    <s v="South"/>
    <s v="Below Target"/>
    <s v="Below Target"/>
    <s v="Met"/>
    <s v="Met"/>
    <s v="Below Target"/>
  </r>
  <r>
    <s v="OPS-102404"/>
    <x v="85"/>
    <s v="South East"/>
    <s v="Workplace Projects"/>
    <n v="714"/>
    <n v="37"/>
    <n v="751"/>
    <n v="27"/>
    <x v="379"/>
    <n v="1"/>
    <n v="0"/>
    <n v="8"/>
    <n v="0.6"/>
    <n v="0.97899999999999998"/>
    <n v="2.5"/>
    <n v="0.71299999999999997"/>
    <n v="3.5999999999999997E-2"/>
    <x v="5"/>
    <x v="3"/>
    <s v="South"/>
    <s v="Below Target"/>
    <s v="Below Target"/>
    <s v="Met"/>
    <s v="Below Target"/>
    <s v="Below Target"/>
  </r>
  <r>
    <s v="OPS-102405"/>
    <x v="85"/>
    <s v="Wales"/>
    <s v="Workplace Services"/>
    <n v="1234"/>
    <n v="42"/>
    <n v="1276"/>
    <n v="26"/>
    <x v="768"/>
    <n v="0"/>
    <n v="0"/>
    <n v="8"/>
    <n v="0.6"/>
    <n v="1"/>
    <n v="2.5"/>
    <n v="0.70299999999999996"/>
    <n v="0.02"/>
    <x v="6"/>
    <x v="0"/>
    <s v="Wales"/>
    <s v="Below Target"/>
    <s v="Below Target"/>
    <s v="Met"/>
    <s v="Below Target"/>
    <s v="Below Target"/>
  </r>
  <r>
    <s v="OPS-102406"/>
    <x v="85"/>
    <s v="Wales"/>
    <s v="Facilities Response"/>
    <n v="1312"/>
    <n v="40"/>
    <n v="1352"/>
    <n v="25"/>
    <x v="812"/>
    <n v="0"/>
    <n v="0"/>
    <n v="8"/>
    <n v="0.6"/>
    <n v="1"/>
    <n v="2.5"/>
    <n v="0.77200000000000002"/>
    <n v="1.7999999999999999E-2"/>
    <x v="6"/>
    <x v="1"/>
    <s v="Wales"/>
    <s v="Below Target"/>
    <s v="Below Target"/>
    <s v="Met"/>
    <s v="Below Target"/>
    <s v="Below Target"/>
  </r>
  <r>
    <s v="OPS-102407"/>
    <x v="85"/>
    <s v="Wales"/>
    <s v="Estates Support"/>
    <n v="876"/>
    <n v="33"/>
    <n v="909"/>
    <n v="30"/>
    <x v="813"/>
    <n v="0"/>
    <n v="0"/>
    <n v="8"/>
    <n v="0.6"/>
    <n v="1"/>
    <n v="2.5"/>
    <n v="0.72699999999999998"/>
    <n v="3.3000000000000002E-2"/>
    <x v="6"/>
    <x v="2"/>
    <s v="Wales"/>
    <s v="Below Target"/>
    <s v="Below Target"/>
    <s v="Met"/>
    <s v="Below Target"/>
    <s v="Below Target"/>
  </r>
  <r>
    <s v="OPS-102408"/>
    <x v="85"/>
    <s v="Wales"/>
    <s v="Workplace Projects"/>
    <n v="0"/>
    <n v="40"/>
    <n v="40"/>
    <n v="40"/>
    <x v="5"/>
    <n v="1"/>
    <n v="0"/>
    <n v="1.5"/>
    <n v="0.95499999999999996"/>
    <n v="1"/>
    <n v="4.5999999999999996"/>
    <n v="0.76200000000000001"/>
    <n v="1"/>
    <x v="6"/>
    <x v="3"/>
    <s v="Wales"/>
    <s v="Met"/>
    <s v="Met"/>
    <s v="Met"/>
    <s v="Met"/>
    <s v="Met"/>
  </r>
  <r>
    <s v="OPS-102409"/>
    <x v="86"/>
    <s v="Scotland"/>
    <s v="Workplace Services"/>
    <n v="346"/>
    <n v="34"/>
    <n v="380"/>
    <n v="40"/>
    <x v="264"/>
    <n v="0"/>
    <n v="0"/>
    <n v="8"/>
    <n v="0.6"/>
    <n v="0.98799999999999999"/>
    <n v="2.5"/>
    <n v="0.78600000000000003"/>
    <n v="0.105"/>
    <x v="0"/>
    <x v="0"/>
    <s v="North"/>
    <s v="Below Target"/>
    <s v="Below Target"/>
    <s v="Met"/>
    <s v="Below Target"/>
    <s v="Below Target"/>
  </r>
  <r>
    <s v="OPS-102410"/>
    <x v="86"/>
    <s v="Scotland"/>
    <s v="Facilities Response"/>
    <n v="0"/>
    <n v="42"/>
    <n v="42"/>
    <n v="42"/>
    <x v="5"/>
    <n v="0"/>
    <n v="0"/>
    <n v="2"/>
    <n v="0.98799999999999999"/>
    <n v="0.98399999999999999"/>
    <n v="4.0999999999999996"/>
    <n v="0.73199999999999998"/>
    <n v="1"/>
    <x v="0"/>
    <x v="1"/>
    <s v="North"/>
    <s v="Met"/>
    <s v="Met"/>
    <s v="Met"/>
    <s v="Met"/>
    <s v="Met"/>
  </r>
  <r>
    <s v="OPS-102411"/>
    <x v="86"/>
    <s v="Scotland"/>
    <s v="Estates Support"/>
    <n v="596"/>
    <n v="54"/>
    <n v="650"/>
    <n v="38"/>
    <x v="699"/>
    <n v="0"/>
    <n v="0"/>
    <n v="8"/>
    <n v="0.6"/>
    <n v="0.95699999999999996"/>
    <n v="2.5"/>
    <n v="0.78600000000000003"/>
    <n v="5.8000000000000003E-2"/>
    <x v="0"/>
    <x v="2"/>
    <s v="North"/>
    <s v="Below Target"/>
    <s v="Below Target"/>
    <s v="Met"/>
    <s v="Below Target"/>
    <s v="Below Target"/>
  </r>
  <r>
    <s v="OPS-102412"/>
    <x v="86"/>
    <s v="Scotland"/>
    <s v="Workplace Projects"/>
    <n v="0"/>
    <n v="30"/>
    <n v="30"/>
    <n v="30"/>
    <x v="5"/>
    <n v="0"/>
    <n v="0"/>
    <n v="1.9"/>
    <n v="0.92900000000000005"/>
    <n v="0.97"/>
    <n v="4.5999999999999996"/>
    <n v="0.76100000000000001"/>
    <n v="1"/>
    <x v="0"/>
    <x v="3"/>
    <s v="North"/>
    <s v="Met"/>
    <s v="Met"/>
    <s v="Met"/>
    <s v="Met"/>
    <s v="Met"/>
  </r>
  <r>
    <s v="OPS-102413"/>
    <x v="86"/>
    <s v="North East"/>
    <s v="Workplace Services"/>
    <n v="2"/>
    <n v="49"/>
    <n v="51"/>
    <n v="41"/>
    <x v="7"/>
    <n v="0"/>
    <n v="0"/>
    <n v="2.4"/>
    <n v="0.81200000000000006"/>
    <n v="0.94299999999999995"/>
    <n v="4.2"/>
    <n v="0.71799999999999997"/>
    <n v="0.80400000000000005"/>
    <x v="1"/>
    <x v="0"/>
    <s v="North"/>
    <s v="Below Target"/>
    <s v="Below Target"/>
    <s v="Below Target"/>
    <s v="Met"/>
    <s v="Met"/>
  </r>
  <r>
    <s v="OPS-102414"/>
    <x v="86"/>
    <s v="North East"/>
    <s v="Facilities Response"/>
    <n v="0"/>
    <n v="47"/>
    <n v="47"/>
    <n v="47"/>
    <x v="5"/>
    <n v="0"/>
    <n v="0"/>
    <n v="1.8"/>
    <n v="0.95299999999999996"/>
    <n v="0.96599999999999997"/>
    <n v="4.5999999999999996"/>
    <n v="0.70699999999999996"/>
    <n v="1"/>
    <x v="1"/>
    <x v="1"/>
    <s v="North"/>
    <s v="Met"/>
    <s v="Met"/>
    <s v="Met"/>
    <s v="Met"/>
    <s v="Met"/>
  </r>
  <r>
    <s v="OPS-102415"/>
    <x v="86"/>
    <s v="North East"/>
    <s v="Estates Support"/>
    <n v="1563"/>
    <n v="52"/>
    <n v="1615"/>
    <n v="24"/>
    <x v="814"/>
    <n v="0"/>
    <n v="0"/>
    <n v="8"/>
    <n v="0.6"/>
    <n v="0.99199999999999999"/>
    <n v="2.5"/>
    <n v="0.71299999999999997"/>
    <n v="1.4999999999999999E-2"/>
    <x v="1"/>
    <x v="2"/>
    <s v="North"/>
    <s v="Below Target"/>
    <s v="Below Target"/>
    <s v="Met"/>
    <s v="Below Target"/>
    <s v="Below Target"/>
  </r>
  <r>
    <s v="OPS-102416"/>
    <x v="86"/>
    <s v="North East"/>
    <s v="Workplace Projects"/>
    <n v="61"/>
    <n v="27"/>
    <n v="88"/>
    <n v="24"/>
    <x v="92"/>
    <n v="1"/>
    <n v="1"/>
    <n v="7.4"/>
    <n v="0.6"/>
    <n v="0.95099999999999996"/>
    <n v="2.5"/>
    <n v="0.65500000000000003"/>
    <n v="0.27300000000000002"/>
    <x v="1"/>
    <x v="3"/>
    <s v="North"/>
    <s v="Below Target"/>
    <s v="Below Target"/>
    <s v="Met"/>
    <s v="Below Target"/>
    <s v="Below Target"/>
  </r>
  <r>
    <s v="OPS-102417"/>
    <x v="86"/>
    <s v="North West"/>
    <s v="Workplace Services"/>
    <n v="673"/>
    <n v="40"/>
    <n v="713"/>
    <n v="38"/>
    <x v="815"/>
    <n v="0"/>
    <n v="0"/>
    <n v="8"/>
    <n v="0.6"/>
    <n v="0.98799999999999999"/>
    <n v="2.5"/>
    <n v="0.78700000000000003"/>
    <n v="5.2999999999999999E-2"/>
    <x v="2"/>
    <x v="0"/>
    <s v="North"/>
    <s v="Below Target"/>
    <s v="Below Target"/>
    <s v="Met"/>
    <s v="Below Target"/>
    <s v="Below Target"/>
  </r>
  <r>
    <s v="OPS-102418"/>
    <x v="86"/>
    <s v="North West"/>
    <s v="Facilities Response"/>
    <n v="1665"/>
    <n v="51"/>
    <n v="1716"/>
    <n v="25"/>
    <x v="816"/>
    <n v="0"/>
    <n v="0"/>
    <n v="8"/>
    <n v="0.6"/>
    <n v="1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419"/>
    <x v="86"/>
    <s v="North West"/>
    <s v="Estates Support"/>
    <n v="1750"/>
    <n v="51"/>
    <n v="1801"/>
    <n v="23"/>
    <x v="817"/>
    <n v="0"/>
    <n v="0"/>
    <n v="8"/>
    <n v="0.6"/>
    <n v="1"/>
    <n v="2.5"/>
    <n v="0.69299999999999995"/>
    <n v="1.2999999999999999E-2"/>
    <x v="2"/>
    <x v="2"/>
    <s v="North"/>
    <s v="Below Target"/>
    <s v="Below Target"/>
    <s v="Met"/>
    <s v="Below Target"/>
    <s v="Below Target"/>
  </r>
  <r>
    <s v="OPS-102420"/>
    <x v="86"/>
    <s v="North West"/>
    <s v="Workplace Projects"/>
    <n v="0"/>
    <n v="24"/>
    <n v="24"/>
    <n v="24"/>
    <x v="5"/>
    <n v="0"/>
    <n v="0"/>
    <n v="1.2"/>
    <n v="0.95199999999999996"/>
    <n v="0.98499999999999999"/>
    <n v="4.5"/>
    <n v="0.70199999999999996"/>
    <n v="1"/>
    <x v="2"/>
    <x v="3"/>
    <s v="North"/>
    <s v="Met"/>
    <s v="Met"/>
    <s v="Met"/>
    <s v="Met"/>
    <s v="Met"/>
  </r>
  <r>
    <s v="OPS-102421"/>
    <x v="86"/>
    <s v="Midlands"/>
    <s v="Workplace Services"/>
    <n v="0"/>
    <n v="31"/>
    <n v="31"/>
    <n v="31"/>
    <x v="5"/>
    <n v="1"/>
    <n v="0"/>
    <n v="1.3"/>
    <n v="0.91"/>
    <n v="0.95699999999999996"/>
    <n v="4.4000000000000004"/>
    <n v="0.67"/>
    <n v="1"/>
    <x v="3"/>
    <x v="0"/>
    <s v="Central"/>
    <s v="Met"/>
    <s v="Below Target"/>
    <s v="Met"/>
    <s v="Met"/>
    <s v="Met"/>
  </r>
  <r>
    <s v="OPS-102422"/>
    <x v="86"/>
    <s v="Midlands"/>
    <s v="Facilities Response"/>
    <n v="719"/>
    <n v="42"/>
    <n v="761"/>
    <n v="38"/>
    <x v="818"/>
    <n v="0"/>
    <n v="0"/>
    <n v="8"/>
    <n v="0.6"/>
    <n v="0.999"/>
    <n v="2.5"/>
    <n v="0.68400000000000005"/>
    <n v="0.05"/>
    <x v="3"/>
    <x v="1"/>
    <s v="Central"/>
    <s v="Below Target"/>
    <s v="Below Target"/>
    <s v="Met"/>
    <s v="Below Target"/>
    <s v="Below Target"/>
  </r>
  <r>
    <s v="OPS-102423"/>
    <x v="86"/>
    <s v="Midlands"/>
    <s v="Estates Support"/>
    <n v="563"/>
    <n v="40"/>
    <n v="603"/>
    <n v="35"/>
    <x v="722"/>
    <n v="0"/>
    <n v="0"/>
    <n v="8"/>
    <n v="0.6"/>
    <n v="0.97699999999999998"/>
    <n v="2.5"/>
    <n v="0.76800000000000002"/>
    <n v="5.8000000000000003E-2"/>
    <x v="3"/>
    <x v="2"/>
    <s v="Central"/>
    <s v="Below Target"/>
    <s v="Below Target"/>
    <s v="Met"/>
    <s v="Below Target"/>
    <s v="Below Target"/>
  </r>
  <r>
    <s v="OPS-102424"/>
    <x v="86"/>
    <s v="Midlands"/>
    <s v="Workplace Projects"/>
    <n v="0"/>
    <n v="25"/>
    <n v="25"/>
    <n v="25"/>
    <x v="5"/>
    <n v="0"/>
    <n v="0"/>
    <n v="1.6"/>
    <n v="0.95299999999999996"/>
    <n v="0.999"/>
    <n v="4.5"/>
    <n v="0.72199999999999998"/>
    <n v="1"/>
    <x v="3"/>
    <x v="3"/>
    <s v="Central"/>
    <s v="Met"/>
    <s v="Met"/>
    <s v="Met"/>
    <s v="Met"/>
    <s v="Met"/>
  </r>
  <r>
    <s v="OPS-102425"/>
    <x v="86"/>
    <s v="South West"/>
    <s v="Workplace Services"/>
    <n v="1323"/>
    <n v="36"/>
    <n v="1359"/>
    <n v="28"/>
    <x v="819"/>
    <n v="1"/>
    <n v="0"/>
    <n v="8"/>
    <n v="0.6"/>
    <n v="0.96399999999999997"/>
    <n v="2.5"/>
    <n v="0.76800000000000002"/>
    <n v="2.1000000000000001E-2"/>
    <x v="4"/>
    <x v="0"/>
    <s v="South"/>
    <s v="Below Target"/>
    <s v="Below Target"/>
    <s v="Met"/>
    <s v="Below Target"/>
    <s v="Below Target"/>
  </r>
  <r>
    <s v="OPS-102426"/>
    <x v="86"/>
    <s v="South West"/>
    <s v="Facilities Response"/>
    <n v="0"/>
    <n v="43"/>
    <n v="43"/>
    <n v="43"/>
    <x v="5"/>
    <n v="0"/>
    <n v="0"/>
    <n v="1.8"/>
    <n v="0.98299999999999998"/>
    <n v="0.995"/>
    <n v="4.7"/>
    <n v="0.64100000000000001"/>
    <n v="1"/>
    <x v="4"/>
    <x v="1"/>
    <s v="South"/>
    <s v="Met"/>
    <s v="Met"/>
    <s v="Met"/>
    <s v="Met"/>
    <s v="Met"/>
  </r>
  <r>
    <s v="OPS-102427"/>
    <x v="86"/>
    <s v="South West"/>
    <s v="Estates Support"/>
    <n v="0"/>
    <n v="35"/>
    <n v="35"/>
    <n v="35"/>
    <x v="5"/>
    <n v="0"/>
    <n v="0"/>
    <n v="2.2000000000000002"/>
    <n v="0.99399999999999999"/>
    <n v="0.97599999999999998"/>
    <n v="4.7"/>
    <n v="0.78600000000000003"/>
    <n v="1"/>
    <x v="4"/>
    <x v="2"/>
    <s v="South"/>
    <s v="Met"/>
    <s v="Met"/>
    <s v="Met"/>
    <s v="Met"/>
    <s v="Met"/>
  </r>
  <r>
    <s v="OPS-102428"/>
    <x v="86"/>
    <s v="South West"/>
    <s v="Workplace Projects"/>
    <n v="3"/>
    <n v="39"/>
    <n v="42"/>
    <n v="42"/>
    <x v="5"/>
    <n v="0"/>
    <n v="0"/>
    <n v="2.1"/>
    <n v="0.94799999999999995"/>
    <n v="0.996"/>
    <n v="4.2"/>
    <n v="0.79200000000000004"/>
    <n v="1"/>
    <x v="4"/>
    <x v="3"/>
    <s v="South"/>
    <s v="Met"/>
    <s v="Met"/>
    <s v="Met"/>
    <s v="Met"/>
    <s v="Met"/>
  </r>
  <r>
    <s v="OPS-102429"/>
    <x v="86"/>
    <s v="South East"/>
    <s v="Workplace Services"/>
    <n v="0"/>
    <n v="48"/>
    <n v="48"/>
    <n v="48"/>
    <x v="5"/>
    <n v="0"/>
    <n v="0"/>
    <n v="1.3"/>
    <n v="1"/>
    <n v="0.997"/>
    <n v="4.5"/>
    <n v="0.70199999999999996"/>
    <n v="1"/>
    <x v="5"/>
    <x v="0"/>
    <s v="South"/>
    <s v="Met"/>
    <s v="Met"/>
    <s v="Met"/>
    <s v="Met"/>
    <s v="Met"/>
  </r>
  <r>
    <s v="OPS-102430"/>
    <x v="86"/>
    <s v="South East"/>
    <s v="Facilities Response"/>
    <n v="2230"/>
    <n v="45"/>
    <n v="2275"/>
    <n v="23"/>
    <x v="820"/>
    <n v="0"/>
    <n v="0"/>
    <n v="8"/>
    <n v="0.6"/>
    <n v="0.96"/>
    <n v="2.5"/>
    <n v="0.71899999999999997"/>
    <n v="0.01"/>
    <x v="5"/>
    <x v="1"/>
    <s v="South"/>
    <s v="Below Target"/>
    <s v="Below Target"/>
    <s v="Met"/>
    <s v="Below Target"/>
    <s v="Below Target"/>
  </r>
  <r>
    <s v="OPS-102431"/>
    <x v="86"/>
    <s v="South East"/>
    <s v="Estates Support"/>
    <n v="14"/>
    <n v="34"/>
    <n v="48"/>
    <n v="48"/>
    <x v="5"/>
    <n v="0"/>
    <n v="0"/>
    <n v="1.4"/>
    <n v="1"/>
    <n v="0.97399999999999998"/>
    <n v="4.7"/>
    <n v="0.68500000000000005"/>
    <n v="1"/>
    <x v="5"/>
    <x v="2"/>
    <s v="South"/>
    <s v="Met"/>
    <s v="Met"/>
    <s v="Met"/>
    <s v="Met"/>
    <s v="Met"/>
  </r>
  <r>
    <s v="OPS-102432"/>
    <x v="86"/>
    <s v="South East"/>
    <s v="Workplace Projects"/>
    <n v="724"/>
    <n v="41"/>
    <n v="765"/>
    <n v="22"/>
    <x v="821"/>
    <n v="0"/>
    <n v="0"/>
    <n v="8"/>
    <n v="0.6"/>
    <n v="0.98599999999999999"/>
    <n v="2.5"/>
    <n v="0.71299999999999997"/>
    <n v="2.9000000000000001E-2"/>
    <x v="5"/>
    <x v="3"/>
    <s v="South"/>
    <s v="Below Target"/>
    <s v="Below Target"/>
    <s v="Met"/>
    <s v="Below Target"/>
    <s v="Below Target"/>
  </r>
  <r>
    <s v="OPS-102433"/>
    <x v="86"/>
    <s v="Wales"/>
    <s v="Workplace Services"/>
    <n v="1250"/>
    <n v="71"/>
    <n v="1321"/>
    <n v="30"/>
    <x v="822"/>
    <n v="0"/>
    <n v="0"/>
    <n v="8"/>
    <n v="0.6"/>
    <n v="0.95599999999999996"/>
    <n v="2.5"/>
    <n v="0.70299999999999996"/>
    <n v="2.3E-2"/>
    <x v="6"/>
    <x v="0"/>
    <s v="Wales"/>
    <s v="Below Target"/>
    <s v="Below Target"/>
    <s v="Met"/>
    <s v="Below Target"/>
    <s v="Below Target"/>
  </r>
  <r>
    <s v="OPS-102434"/>
    <x v="86"/>
    <s v="Wales"/>
    <s v="Facilities Response"/>
    <n v="1327"/>
    <n v="53"/>
    <n v="1380"/>
    <n v="24"/>
    <x v="823"/>
    <n v="0"/>
    <n v="0"/>
    <n v="8"/>
    <n v="0.6"/>
    <n v="0.97099999999999997"/>
    <n v="2.5"/>
    <n v="0.77200000000000002"/>
    <n v="1.7000000000000001E-2"/>
    <x v="6"/>
    <x v="1"/>
    <s v="Wales"/>
    <s v="Below Target"/>
    <s v="Below Target"/>
    <s v="Met"/>
    <s v="Below Target"/>
    <s v="Below Target"/>
  </r>
  <r>
    <s v="OPS-102435"/>
    <x v="86"/>
    <s v="Wales"/>
    <s v="Estates Support"/>
    <n v="879"/>
    <n v="43"/>
    <n v="922"/>
    <n v="28"/>
    <x v="456"/>
    <n v="0"/>
    <n v="0"/>
    <n v="8"/>
    <n v="0.6"/>
    <n v="0.98699999999999999"/>
    <n v="2.5"/>
    <n v="0.72699999999999998"/>
    <n v="0.03"/>
    <x v="6"/>
    <x v="2"/>
    <s v="Wales"/>
    <s v="Below Target"/>
    <s v="Below Target"/>
    <s v="Met"/>
    <s v="Below Target"/>
    <s v="Below Target"/>
  </r>
  <r>
    <s v="OPS-102436"/>
    <x v="86"/>
    <s v="Wales"/>
    <s v="Workplace Projects"/>
    <n v="0"/>
    <n v="32"/>
    <n v="32"/>
    <n v="32"/>
    <x v="5"/>
    <n v="0"/>
    <n v="0"/>
    <n v="1.6"/>
    <n v="0.96799999999999997"/>
    <n v="0.98899999999999999"/>
    <n v="4.3"/>
    <n v="0.76200000000000001"/>
    <n v="1"/>
    <x v="6"/>
    <x v="3"/>
    <s v="Wales"/>
    <s v="Met"/>
    <s v="Met"/>
    <s v="Met"/>
    <s v="Met"/>
    <s v="Met"/>
  </r>
  <r>
    <s v="OPS-102437"/>
    <x v="87"/>
    <s v="Scotland"/>
    <s v="Workplace Services"/>
    <n v="340"/>
    <n v="54"/>
    <n v="394"/>
    <n v="45"/>
    <x v="436"/>
    <n v="0"/>
    <n v="0"/>
    <n v="8"/>
    <n v="0.6"/>
    <n v="0.99"/>
    <n v="2.5"/>
    <n v="0.78600000000000003"/>
    <n v="0.114"/>
    <x v="0"/>
    <x v="0"/>
    <s v="North"/>
    <s v="Below Target"/>
    <s v="Below Target"/>
    <s v="Met"/>
    <s v="Below Target"/>
    <s v="Below Target"/>
  </r>
  <r>
    <s v="OPS-102438"/>
    <x v="87"/>
    <s v="Scotland"/>
    <s v="Facilities Response"/>
    <n v="0"/>
    <n v="21"/>
    <n v="21"/>
    <n v="21"/>
    <x v="5"/>
    <n v="0"/>
    <n v="0"/>
    <n v="1.3"/>
    <n v="0.96499999999999997"/>
    <n v="0.95799999999999996"/>
    <n v="4.5999999999999996"/>
    <n v="0.73199999999999998"/>
    <n v="1"/>
    <x v="0"/>
    <x v="1"/>
    <s v="North"/>
    <s v="Met"/>
    <s v="Met"/>
    <s v="Met"/>
    <s v="Met"/>
    <s v="Met"/>
  </r>
  <r>
    <s v="OPS-102439"/>
    <x v="87"/>
    <s v="Scotland"/>
    <s v="Estates Support"/>
    <n v="612"/>
    <n v="50"/>
    <n v="662"/>
    <n v="41"/>
    <x v="824"/>
    <n v="0"/>
    <n v="0"/>
    <n v="8"/>
    <n v="0.6"/>
    <n v="0.97"/>
    <n v="2.5"/>
    <n v="0.78600000000000003"/>
    <n v="6.2E-2"/>
    <x v="0"/>
    <x v="2"/>
    <s v="North"/>
    <s v="Below Target"/>
    <s v="Below Target"/>
    <s v="Met"/>
    <s v="Below Target"/>
    <s v="Below Target"/>
  </r>
  <r>
    <s v="OPS-102440"/>
    <x v="87"/>
    <s v="Scotland"/>
    <s v="Workplace Projects"/>
    <n v="0"/>
    <n v="16"/>
    <n v="16"/>
    <n v="16"/>
    <x v="5"/>
    <n v="0"/>
    <n v="0"/>
    <n v="1.4"/>
    <n v="0.97299999999999998"/>
    <n v="0.97399999999999998"/>
    <n v="4.5999999999999996"/>
    <n v="0.76100000000000001"/>
    <n v="1"/>
    <x v="0"/>
    <x v="3"/>
    <s v="North"/>
    <s v="Met"/>
    <s v="Met"/>
    <s v="Met"/>
    <s v="Met"/>
    <s v="Met"/>
  </r>
  <r>
    <s v="OPS-102441"/>
    <x v="87"/>
    <s v="North East"/>
    <s v="Workplace Services"/>
    <n v="10"/>
    <n v="49"/>
    <n v="59"/>
    <n v="43"/>
    <x v="32"/>
    <n v="0"/>
    <n v="0"/>
    <n v="2.8"/>
    <n v="0.85899999999999999"/>
    <n v="0.94099999999999995"/>
    <n v="3.8"/>
    <n v="0.71799999999999997"/>
    <n v="0.72899999999999998"/>
    <x v="1"/>
    <x v="0"/>
    <s v="North"/>
    <s v="Below Target"/>
    <s v="Below Target"/>
    <s v="Below Target"/>
    <s v="Met"/>
    <s v="Below Target"/>
  </r>
  <r>
    <s v="OPS-102442"/>
    <x v="87"/>
    <s v="North East"/>
    <s v="Facilities Response"/>
    <n v="0"/>
    <n v="47"/>
    <n v="47"/>
    <n v="46"/>
    <x v="3"/>
    <n v="0"/>
    <n v="0"/>
    <n v="1.4"/>
    <n v="1"/>
    <n v="0.94899999999999995"/>
    <n v="4.7"/>
    <n v="0.70699999999999996"/>
    <n v="0.97899999999999998"/>
    <x v="1"/>
    <x v="1"/>
    <s v="North"/>
    <s v="Met"/>
    <s v="Met"/>
    <s v="Below Target"/>
    <s v="Met"/>
    <s v="Met"/>
  </r>
  <r>
    <s v="OPS-102443"/>
    <x v="87"/>
    <s v="North East"/>
    <s v="Estates Support"/>
    <n v="1591"/>
    <n v="34"/>
    <n v="1625"/>
    <n v="25"/>
    <x v="825"/>
    <n v="0"/>
    <n v="0"/>
    <n v="8"/>
    <n v="0.6"/>
    <n v="0.995"/>
    <n v="2.5"/>
    <n v="0.71299999999999997"/>
    <n v="1.4999999999999999E-2"/>
    <x v="1"/>
    <x v="2"/>
    <s v="North"/>
    <s v="Below Target"/>
    <s v="Below Target"/>
    <s v="Met"/>
    <s v="Below Target"/>
    <s v="Below Target"/>
  </r>
  <r>
    <s v="OPS-102444"/>
    <x v="87"/>
    <s v="North East"/>
    <s v="Workplace Projects"/>
    <n v="64"/>
    <n v="33"/>
    <n v="97"/>
    <n v="25"/>
    <x v="88"/>
    <n v="0"/>
    <n v="0"/>
    <n v="7.8"/>
    <n v="0.6"/>
    <n v="1"/>
    <n v="2.5"/>
    <n v="0.65500000000000003"/>
    <n v="0.25800000000000001"/>
    <x v="1"/>
    <x v="3"/>
    <s v="North"/>
    <s v="Below Target"/>
    <s v="Below Target"/>
    <s v="Met"/>
    <s v="Below Target"/>
    <s v="Below Target"/>
  </r>
  <r>
    <s v="OPS-102445"/>
    <x v="87"/>
    <s v="North West"/>
    <s v="Workplace Services"/>
    <n v="675"/>
    <n v="33"/>
    <n v="708"/>
    <n v="36"/>
    <x v="726"/>
    <n v="0"/>
    <n v="0"/>
    <n v="8"/>
    <n v="0.6"/>
    <n v="1"/>
    <n v="2.5"/>
    <n v="0.78700000000000003"/>
    <n v="5.0999999999999997E-2"/>
    <x v="2"/>
    <x v="0"/>
    <s v="North"/>
    <s v="Below Target"/>
    <s v="Below Target"/>
    <s v="Met"/>
    <s v="Below Target"/>
    <s v="Below Target"/>
  </r>
  <r>
    <s v="OPS-102446"/>
    <x v="87"/>
    <s v="North West"/>
    <s v="Facilities Response"/>
    <n v="1691"/>
    <n v="34"/>
    <n v="1725"/>
    <n v="27"/>
    <x v="826"/>
    <n v="0"/>
    <n v="0"/>
    <n v="8"/>
    <n v="0.6"/>
    <n v="0.96099999999999997"/>
    <n v="2.5"/>
    <n v="0.70199999999999996"/>
    <n v="1.6E-2"/>
    <x v="2"/>
    <x v="1"/>
    <s v="North"/>
    <s v="Below Target"/>
    <s v="Below Target"/>
    <s v="Met"/>
    <s v="Below Target"/>
    <s v="Below Target"/>
  </r>
  <r>
    <s v="OPS-102447"/>
    <x v="87"/>
    <s v="North West"/>
    <s v="Estates Support"/>
    <n v="1778"/>
    <n v="30"/>
    <n v="1808"/>
    <n v="27"/>
    <x v="827"/>
    <n v="0"/>
    <n v="0"/>
    <n v="8"/>
    <n v="0.6"/>
    <n v="0.96499999999999997"/>
    <n v="2.5"/>
    <n v="0.69299999999999995"/>
    <n v="1.4999999999999999E-2"/>
    <x v="2"/>
    <x v="2"/>
    <s v="North"/>
    <s v="Below Target"/>
    <s v="Below Target"/>
    <s v="Met"/>
    <s v="Below Target"/>
    <s v="Below Target"/>
  </r>
  <r>
    <s v="OPS-102448"/>
    <x v="87"/>
    <s v="North West"/>
    <s v="Workplace Projects"/>
    <n v="0"/>
    <n v="32"/>
    <n v="32"/>
    <n v="32"/>
    <x v="5"/>
    <n v="1"/>
    <n v="0"/>
    <n v="1.8"/>
    <n v="0.93300000000000005"/>
    <n v="0.98599999999999999"/>
    <n v="4.5"/>
    <n v="0.70199999999999996"/>
    <n v="1"/>
    <x v="2"/>
    <x v="3"/>
    <s v="North"/>
    <s v="Met"/>
    <s v="Met"/>
    <s v="Met"/>
    <s v="Met"/>
    <s v="Met"/>
  </r>
  <r>
    <s v="OPS-102449"/>
    <x v="87"/>
    <s v="Midlands"/>
    <s v="Workplace Services"/>
    <n v="0"/>
    <n v="39"/>
    <n v="39"/>
    <n v="39"/>
    <x v="5"/>
    <n v="0"/>
    <n v="0"/>
    <n v="1.6"/>
    <n v="0.98599999999999999"/>
    <n v="0.97699999999999998"/>
    <n v="4.0999999999999996"/>
    <n v="0.67"/>
    <n v="1"/>
    <x v="3"/>
    <x v="0"/>
    <s v="Central"/>
    <s v="Met"/>
    <s v="Met"/>
    <s v="Met"/>
    <s v="Met"/>
    <s v="Met"/>
  </r>
  <r>
    <s v="OPS-102450"/>
    <x v="87"/>
    <s v="Midlands"/>
    <s v="Facilities Response"/>
    <n v="723"/>
    <n v="52"/>
    <n v="775"/>
    <n v="31"/>
    <x v="828"/>
    <n v="0"/>
    <n v="0"/>
    <n v="8"/>
    <n v="0.6"/>
    <n v="1"/>
    <n v="2.5"/>
    <n v="0.68400000000000005"/>
    <n v="0.04"/>
    <x v="3"/>
    <x v="1"/>
    <s v="Central"/>
    <s v="Below Target"/>
    <s v="Below Target"/>
    <s v="Met"/>
    <s v="Below Target"/>
    <s v="Below Target"/>
  </r>
  <r>
    <s v="OPS-102451"/>
    <x v="87"/>
    <s v="Midlands"/>
    <s v="Estates Support"/>
    <n v="568"/>
    <n v="38"/>
    <n v="606"/>
    <n v="39"/>
    <x v="672"/>
    <n v="0"/>
    <n v="0"/>
    <n v="8"/>
    <n v="0.6"/>
    <n v="0.98299999999999998"/>
    <n v="2.5"/>
    <n v="0.76800000000000002"/>
    <n v="6.4000000000000001E-2"/>
    <x v="3"/>
    <x v="2"/>
    <s v="Central"/>
    <s v="Below Target"/>
    <s v="Below Target"/>
    <s v="Met"/>
    <s v="Below Target"/>
    <s v="Below Target"/>
  </r>
  <r>
    <s v="OPS-102452"/>
    <x v="87"/>
    <s v="Midlands"/>
    <s v="Workplace Projects"/>
    <n v="0"/>
    <n v="25"/>
    <n v="25"/>
    <n v="25"/>
    <x v="5"/>
    <n v="0"/>
    <n v="0"/>
    <n v="1.1000000000000001"/>
    <n v="0.98699999999999999"/>
    <n v="0.998"/>
    <n v="4.5999999999999996"/>
    <n v="0.72199999999999998"/>
    <n v="1"/>
    <x v="3"/>
    <x v="3"/>
    <s v="Central"/>
    <s v="Met"/>
    <s v="Met"/>
    <s v="Met"/>
    <s v="Met"/>
    <s v="Met"/>
  </r>
  <r>
    <s v="OPS-102453"/>
    <x v="87"/>
    <s v="South West"/>
    <s v="Workplace Services"/>
    <n v="1331"/>
    <n v="33"/>
    <n v="1364"/>
    <n v="28"/>
    <x v="829"/>
    <n v="0"/>
    <n v="0"/>
    <n v="8"/>
    <n v="0.6"/>
    <n v="0.998"/>
    <n v="2.5"/>
    <n v="0.76800000000000002"/>
    <n v="2.1000000000000001E-2"/>
    <x v="4"/>
    <x v="0"/>
    <s v="South"/>
    <s v="Below Target"/>
    <s v="Below Target"/>
    <s v="Met"/>
    <s v="Below Target"/>
    <s v="Below Target"/>
  </r>
  <r>
    <s v="OPS-102454"/>
    <x v="87"/>
    <s v="South West"/>
    <s v="Facilities Response"/>
    <n v="0"/>
    <n v="43"/>
    <n v="43"/>
    <n v="43"/>
    <x v="5"/>
    <n v="0"/>
    <n v="0"/>
    <n v="1.6"/>
    <n v="0.93400000000000005"/>
    <n v="0.98299999999999998"/>
    <n v="4.5"/>
    <n v="0.64100000000000001"/>
    <n v="1"/>
    <x v="4"/>
    <x v="1"/>
    <s v="South"/>
    <s v="Met"/>
    <s v="Met"/>
    <s v="Met"/>
    <s v="Met"/>
    <s v="Met"/>
  </r>
  <r>
    <s v="OPS-102455"/>
    <x v="87"/>
    <s v="South West"/>
    <s v="Estates Support"/>
    <n v="0"/>
    <n v="34"/>
    <n v="34"/>
    <n v="34"/>
    <x v="5"/>
    <n v="0"/>
    <n v="0"/>
    <n v="1.6"/>
    <n v="0.97899999999999998"/>
    <n v="0.97699999999999998"/>
    <n v="4.5"/>
    <n v="0.78600000000000003"/>
    <n v="1"/>
    <x v="4"/>
    <x v="2"/>
    <s v="South"/>
    <s v="Met"/>
    <s v="Met"/>
    <s v="Met"/>
    <s v="Met"/>
    <s v="Met"/>
  </r>
  <r>
    <s v="OPS-102456"/>
    <x v="87"/>
    <s v="South West"/>
    <s v="Workplace Projects"/>
    <n v="0"/>
    <n v="24"/>
    <n v="24"/>
    <n v="24"/>
    <x v="5"/>
    <n v="0"/>
    <n v="0"/>
    <n v="1.3"/>
    <n v="0.96799999999999997"/>
    <n v="0.98099999999999998"/>
    <n v="4.5"/>
    <n v="0.79200000000000004"/>
    <n v="1"/>
    <x v="4"/>
    <x v="3"/>
    <s v="South"/>
    <s v="Met"/>
    <s v="Met"/>
    <s v="Met"/>
    <s v="Met"/>
    <s v="Met"/>
  </r>
  <r>
    <s v="OPS-102457"/>
    <x v="87"/>
    <s v="South East"/>
    <s v="Workplace Services"/>
    <n v="0"/>
    <n v="48"/>
    <n v="48"/>
    <n v="48"/>
    <x v="5"/>
    <n v="0"/>
    <n v="0"/>
    <n v="2"/>
    <n v="0.92300000000000004"/>
    <n v="0.995"/>
    <n v="4.4000000000000004"/>
    <n v="0.70199999999999996"/>
    <n v="1"/>
    <x v="5"/>
    <x v="0"/>
    <s v="South"/>
    <s v="Met"/>
    <s v="Met"/>
    <s v="Met"/>
    <s v="Met"/>
    <s v="Met"/>
  </r>
  <r>
    <s v="OPS-102458"/>
    <x v="87"/>
    <s v="South East"/>
    <s v="Facilities Response"/>
    <n v="2252"/>
    <n v="45"/>
    <n v="2297"/>
    <n v="23"/>
    <x v="830"/>
    <n v="0"/>
    <n v="0"/>
    <n v="8"/>
    <n v="0.6"/>
    <n v="0.997"/>
    <n v="2.5"/>
    <n v="0.71899999999999997"/>
    <n v="0.01"/>
    <x v="5"/>
    <x v="1"/>
    <s v="South"/>
    <s v="Below Target"/>
    <s v="Below Target"/>
    <s v="Met"/>
    <s v="Below Target"/>
    <s v="Below Target"/>
  </r>
  <r>
    <s v="OPS-102459"/>
    <x v="87"/>
    <s v="South East"/>
    <s v="Estates Support"/>
    <n v="0"/>
    <n v="46"/>
    <n v="46"/>
    <n v="46"/>
    <x v="5"/>
    <n v="0"/>
    <n v="0"/>
    <n v="1.7"/>
    <n v="0.995"/>
    <n v="0.99199999999999999"/>
    <n v="4.5999999999999996"/>
    <n v="0.68500000000000005"/>
    <n v="1"/>
    <x v="5"/>
    <x v="2"/>
    <s v="South"/>
    <s v="Met"/>
    <s v="Met"/>
    <s v="Met"/>
    <s v="Met"/>
    <s v="Met"/>
  </r>
  <r>
    <s v="OPS-102460"/>
    <x v="87"/>
    <s v="South East"/>
    <s v="Workplace Projects"/>
    <n v="743"/>
    <n v="41"/>
    <n v="784"/>
    <n v="22"/>
    <x v="397"/>
    <n v="0"/>
    <n v="0"/>
    <n v="8"/>
    <n v="0.6"/>
    <n v="0.998"/>
    <n v="2.5"/>
    <n v="0.71299999999999997"/>
    <n v="2.8000000000000001E-2"/>
    <x v="5"/>
    <x v="3"/>
    <s v="South"/>
    <s v="Below Target"/>
    <s v="Below Target"/>
    <s v="Met"/>
    <s v="Below Target"/>
    <s v="Below Target"/>
  </r>
  <r>
    <s v="OPS-102461"/>
    <x v="87"/>
    <s v="Wales"/>
    <s v="Workplace Services"/>
    <n v="1291"/>
    <n v="45"/>
    <n v="1336"/>
    <n v="27"/>
    <x v="831"/>
    <n v="0"/>
    <n v="0"/>
    <n v="8"/>
    <n v="0.6"/>
    <n v="0.95699999999999996"/>
    <n v="2.5"/>
    <n v="0.70299999999999996"/>
    <n v="0.02"/>
    <x v="6"/>
    <x v="0"/>
    <s v="Wales"/>
    <s v="Below Target"/>
    <s v="Below Target"/>
    <s v="Met"/>
    <s v="Below Target"/>
    <s v="Below Target"/>
  </r>
  <r>
    <s v="OPS-102462"/>
    <x v="87"/>
    <s v="Wales"/>
    <s v="Facilities Response"/>
    <n v="1356"/>
    <n v="42"/>
    <n v="1398"/>
    <n v="22"/>
    <x v="832"/>
    <n v="0"/>
    <n v="0"/>
    <n v="8"/>
    <n v="0.6"/>
    <n v="0.97799999999999998"/>
    <n v="2.5"/>
    <n v="0.77200000000000002"/>
    <n v="1.6E-2"/>
    <x v="6"/>
    <x v="1"/>
    <s v="Wales"/>
    <s v="Below Target"/>
    <s v="Below Target"/>
    <s v="Met"/>
    <s v="Below Target"/>
    <s v="Below Target"/>
  </r>
  <r>
    <s v="OPS-102463"/>
    <x v="87"/>
    <s v="Wales"/>
    <s v="Estates Support"/>
    <n v="894"/>
    <n v="40"/>
    <n v="934"/>
    <n v="26"/>
    <x v="833"/>
    <n v="0"/>
    <n v="0"/>
    <n v="8"/>
    <n v="0.6"/>
    <n v="0.95499999999999996"/>
    <n v="2.5"/>
    <n v="0.72699999999999998"/>
    <n v="2.8000000000000001E-2"/>
    <x v="6"/>
    <x v="2"/>
    <s v="Wales"/>
    <s v="Below Target"/>
    <s v="Below Target"/>
    <s v="Met"/>
    <s v="Below Target"/>
    <s v="Below Target"/>
  </r>
  <r>
    <s v="OPS-102464"/>
    <x v="87"/>
    <s v="Wales"/>
    <s v="Workplace Projects"/>
    <n v="0"/>
    <n v="37"/>
    <n v="37"/>
    <n v="37"/>
    <x v="5"/>
    <n v="0"/>
    <n v="0"/>
    <n v="1.4"/>
    <n v="0.95599999999999996"/>
    <n v="1"/>
    <n v="4.5999999999999996"/>
    <n v="0.76200000000000001"/>
    <n v="1"/>
    <x v="6"/>
    <x v="3"/>
    <s v="Wales"/>
    <s v="Met"/>
    <s v="Met"/>
    <s v="Met"/>
    <s v="Met"/>
    <s v="Met"/>
  </r>
  <r>
    <s v="OPS-102465"/>
    <x v="88"/>
    <s v="Scotland"/>
    <s v="Workplace Services"/>
    <n v="349"/>
    <n v="46"/>
    <n v="395"/>
    <n v="35"/>
    <x v="366"/>
    <n v="0"/>
    <n v="0"/>
    <n v="8"/>
    <n v="0.6"/>
    <n v="1"/>
    <n v="2.5"/>
    <n v="0.78600000000000003"/>
    <n v="8.8999999999999996E-2"/>
    <x v="0"/>
    <x v="0"/>
    <s v="North"/>
    <s v="Below Target"/>
    <s v="Below Target"/>
    <s v="Met"/>
    <s v="Below Target"/>
    <s v="Below Target"/>
  </r>
  <r>
    <s v="OPS-102466"/>
    <x v="88"/>
    <s v="Scotland"/>
    <s v="Facilities Response"/>
    <n v="0"/>
    <n v="42"/>
    <n v="42"/>
    <n v="42"/>
    <x v="5"/>
    <n v="0"/>
    <n v="0"/>
    <n v="1.8"/>
    <n v="1"/>
    <n v="0.97499999999999998"/>
    <n v="4.5999999999999996"/>
    <n v="0.73199999999999998"/>
    <n v="1"/>
    <x v="0"/>
    <x v="1"/>
    <s v="North"/>
    <s v="Met"/>
    <s v="Met"/>
    <s v="Met"/>
    <s v="Met"/>
    <s v="Met"/>
  </r>
  <r>
    <s v="OPS-102467"/>
    <x v="88"/>
    <s v="Scotland"/>
    <s v="Estates Support"/>
    <n v="621"/>
    <n v="49"/>
    <n v="670"/>
    <n v="36"/>
    <x v="307"/>
    <n v="0"/>
    <n v="0"/>
    <n v="8"/>
    <n v="0.6"/>
    <n v="0.99"/>
    <n v="2.5"/>
    <n v="0.78600000000000003"/>
    <n v="5.3999999999999999E-2"/>
    <x v="0"/>
    <x v="2"/>
    <s v="North"/>
    <s v="Below Target"/>
    <s v="Below Target"/>
    <s v="Met"/>
    <s v="Below Target"/>
    <s v="Below Target"/>
  </r>
  <r>
    <s v="OPS-102468"/>
    <x v="88"/>
    <s v="Scotland"/>
    <s v="Workplace Projects"/>
    <n v="0"/>
    <n v="27"/>
    <n v="27"/>
    <n v="27"/>
    <x v="5"/>
    <n v="0"/>
    <n v="0"/>
    <n v="1.5"/>
    <n v="0.95499999999999996"/>
    <n v="1"/>
    <n v="4.3"/>
    <n v="0.76100000000000001"/>
    <n v="1"/>
    <x v="0"/>
    <x v="3"/>
    <s v="North"/>
    <s v="Met"/>
    <s v="Met"/>
    <s v="Met"/>
    <s v="Met"/>
    <s v="Met"/>
  </r>
  <r>
    <s v="OPS-102469"/>
    <x v="88"/>
    <s v="North East"/>
    <s v="Workplace Services"/>
    <n v="16"/>
    <n v="37"/>
    <n v="53"/>
    <n v="43"/>
    <x v="7"/>
    <n v="0"/>
    <n v="0"/>
    <n v="2.6"/>
    <n v="0.90700000000000003"/>
    <n v="0.98899999999999999"/>
    <n v="4"/>
    <n v="0.71799999999999997"/>
    <n v="0.81100000000000005"/>
    <x v="1"/>
    <x v="0"/>
    <s v="North"/>
    <s v="Below Target"/>
    <s v="Below Target"/>
    <s v="Met"/>
    <s v="Met"/>
    <s v="Met"/>
  </r>
  <r>
    <s v="OPS-102470"/>
    <x v="88"/>
    <s v="North East"/>
    <s v="Facilities Response"/>
    <n v="1"/>
    <n v="19"/>
    <n v="20"/>
    <n v="20"/>
    <x v="5"/>
    <n v="0"/>
    <n v="0"/>
    <n v="0.5"/>
    <n v="0.96399999999999997"/>
    <n v="0.98599999999999999"/>
    <n v="4.3"/>
    <n v="0.70699999999999996"/>
    <n v="1"/>
    <x v="1"/>
    <x v="1"/>
    <s v="North"/>
    <s v="Met"/>
    <s v="Met"/>
    <s v="Met"/>
    <s v="Met"/>
    <s v="Met"/>
  </r>
  <r>
    <s v="OPS-102471"/>
    <x v="88"/>
    <s v="North East"/>
    <s v="Estates Support"/>
    <n v="1600"/>
    <n v="42"/>
    <n v="1642"/>
    <n v="22"/>
    <x v="834"/>
    <n v="1"/>
    <n v="0"/>
    <n v="8"/>
    <n v="0.6"/>
    <n v="0.95299999999999996"/>
    <n v="2.5"/>
    <n v="0.71299999999999997"/>
    <n v="1.2999999999999999E-2"/>
    <x v="1"/>
    <x v="2"/>
    <s v="North"/>
    <s v="Below Target"/>
    <s v="Below Target"/>
    <s v="Met"/>
    <s v="Below Target"/>
    <s v="Below Target"/>
  </r>
  <r>
    <s v="OPS-102472"/>
    <x v="88"/>
    <s v="North East"/>
    <s v="Workplace Projects"/>
    <n v="72"/>
    <n v="29"/>
    <n v="101"/>
    <n v="28"/>
    <x v="23"/>
    <n v="0"/>
    <n v="0"/>
    <n v="7.2"/>
    <n v="0.6"/>
    <n v="0.98299999999999998"/>
    <n v="2.5"/>
    <n v="0.65500000000000003"/>
    <n v="0.27700000000000002"/>
    <x v="1"/>
    <x v="3"/>
    <s v="North"/>
    <s v="Below Target"/>
    <s v="Below Target"/>
    <s v="Met"/>
    <s v="Below Target"/>
    <s v="Below Target"/>
  </r>
  <r>
    <s v="OPS-102473"/>
    <x v="88"/>
    <s v="North West"/>
    <s v="Workplace Services"/>
    <n v="672"/>
    <n v="43"/>
    <n v="715"/>
    <n v="37"/>
    <x v="835"/>
    <n v="0"/>
    <n v="0"/>
    <n v="8"/>
    <n v="0.6"/>
    <n v="0.97899999999999998"/>
    <n v="2.5"/>
    <n v="0.78700000000000003"/>
    <n v="5.1999999999999998E-2"/>
    <x v="2"/>
    <x v="0"/>
    <s v="North"/>
    <s v="Below Target"/>
    <s v="Below Target"/>
    <s v="Met"/>
    <s v="Below Target"/>
    <s v="Below Target"/>
  </r>
  <r>
    <s v="OPS-102474"/>
    <x v="88"/>
    <s v="North West"/>
    <s v="Facilities Response"/>
    <n v="1698"/>
    <n v="46"/>
    <n v="1744"/>
    <n v="26"/>
    <x v="636"/>
    <n v="0"/>
    <n v="0"/>
    <n v="8"/>
    <n v="0.6"/>
    <n v="0.99199999999999999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475"/>
    <x v="88"/>
    <s v="North West"/>
    <s v="Estates Support"/>
    <n v="1781"/>
    <n v="50"/>
    <n v="1831"/>
    <n v="28"/>
    <x v="836"/>
    <n v="0"/>
    <n v="0"/>
    <n v="8"/>
    <n v="0.6"/>
    <n v="0.97299999999999998"/>
    <n v="2.5"/>
    <n v="0.69299999999999995"/>
    <n v="1.4999999999999999E-2"/>
    <x v="2"/>
    <x v="2"/>
    <s v="North"/>
    <s v="Below Target"/>
    <s v="Below Target"/>
    <s v="Met"/>
    <s v="Below Target"/>
    <s v="Below Target"/>
  </r>
  <r>
    <s v="OPS-102476"/>
    <x v="88"/>
    <s v="North West"/>
    <s v="Workplace Projects"/>
    <n v="0"/>
    <n v="30"/>
    <n v="30"/>
    <n v="30"/>
    <x v="5"/>
    <n v="0"/>
    <n v="0"/>
    <n v="2.4"/>
    <n v="0.99199999999999999"/>
    <n v="0.97299999999999998"/>
    <n v="4.5999999999999996"/>
    <n v="0.70199999999999996"/>
    <n v="1"/>
    <x v="2"/>
    <x v="3"/>
    <s v="North"/>
    <s v="Met"/>
    <s v="Met"/>
    <s v="Met"/>
    <s v="Met"/>
    <s v="Met"/>
  </r>
  <r>
    <s v="OPS-102477"/>
    <x v="88"/>
    <s v="Midlands"/>
    <s v="Workplace Services"/>
    <n v="0"/>
    <n v="50"/>
    <n v="50"/>
    <n v="43"/>
    <x v="42"/>
    <n v="0"/>
    <n v="0"/>
    <n v="2.5"/>
    <n v="0.90100000000000002"/>
    <n v="0.96299999999999997"/>
    <n v="3.9"/>
    <n v="0.67"/>
    <n v="0.86"/>
    <x v="3"/>
    <x v="0"/>
    <s v="Central"/>
    <s v="Below Target"/>
    <s v="Below Target"/>
    <s v="Met"/>
    <s v="Met"/>
    <s v="Met"/>
  </r>
  <r>
    <s v="OPS-102478"/>
    <x v="88"/>
    <s v="Midlands"/>
    <s v="Facilities Response"/>
    <n v="744"/>
    <n v="37"/>
    <n v="781"/>
    <n v="35"/>
    <x v="471"/>
    <n v="0"/>
    <n v="0"/>
    <n v="8"/>
    <n v="0.6"/>
    <n v="1"/>
    <n v="2.5"/>
    <n v="0.68400000000000005"/>
    <n v="4.4999999999999998E-2"/>
    <x v="3"/>
    <x v="1"/>
    <s v="Central"/>
    <s v="Below Target"/>
    <s v="Below Target"/>
    <s v="Met"/>
    <s v="Below Target"/>
    <s v="Below Target"/>
  </r>
  <r>
    <s v="OPS-102479"/>
    <x v="88"/>
    <s v="Midlands"/>
    <s v="Estates Support"/>
    <n v="567"/>
    <n v="50"/>
    <n v="617"/>
    <n v="35"/>
    <x v="385"/>
    <n v="0"/>
    <n v="0"/>
    <n v="8"/>
    <n v="0.6"/>
    <n v="0.96"/>
    <n v="2.5"/>
    <n v="0.76800000000000002"/>
    <n v="5.7000000000000002E-2"/>
    <x v="3"/>
    <x v="2"/>
    <s v="Central"/>
    <s v="Below Target"/>
    <s v="Below Target"/>
    <s v="Met"/>
    <s v="Below Target"/>
    <s v="Below Target"/>
  </r>
  <r>
    <s v="OPS-102480"/>
    <x v="88"/>
    <s v="Midlands"/>
    <s v="Workplace Projects"/>
    <n v="0"/>
    <n v="42"/>
    <n v="42"/>
    <n v="36"/>
    <x v="30"/>
    <n v="0"/>
    <n v="0"/>
    <n v="1.8"/>
    <n v="0.90200000000000002"/>
    <n v="0.96399999999999997"/>
    <n v="4.5999999999999996"/>
    <n v="0.72199999999999998"/>
    <n v="0.85699999999999998"/>
    <x v="3"/>
    <x v="3"/>
    <s v="Central"/>
    <s v="Below Target"/>
    <s v="Below Target"/>
    <s v="Met"/>
    <s v="Met"/>
    <s v="Met"/>
  </r>
  <r>
    <s v="OPS-102481"/>
    <x v="88"/>
    <s v="South West"/>
    <s v="Workplace Services"/>
    <n v="1336"/>
    <n v="18"/>
    <n v="1354"/>
    <n v="27"/>
    <x v="812"/>
    <n v="0"/>
    <n v="0"/>
    <n v="8"/>
    <n v="0.6"/>
    <n v="0.98499999999999999"/>
    <n v="2.5"/>
    <n v="0.76800000000000002"/>
    <n v="0.02"/>
    <x v="4"/>
    <x v="0"/>
    <s v="South"/>
    <s v="Below Target"/>
    <s v="Below Target"/>
    <s v="Met"/>
    <s v="Below Target"/>
    <s v="Below Target"/>
  </r>
  <r>
    <s v="OPS-102482"/>
    <x v="88"/>
    <s v="South West"/>
    <s v="Facilities Response"/>
    <n v="0"/>
    <n v="45"/>
    <n v="45"/>
    <n v="45"/>
    <x v="5"/>
    <n v="0"/>
    <n v="0"/>
    <n v="1.6"/>
    <n v="0.97899999999999998"/>
    <n v="0.98499999999999999"/>
    <n v="4.5"/>
    <n v="0.64100000000000001"/>
    <n v="1"/>
    <x v="4"/>
    <x v="1"/>
    <s v="South"/>
    <s v="Met"/>
    <s v="Met"/>
    <s v="Met"/>
    <s v="Met"/>
    <s v="Met"/>
  </r>
  <r>
    <s v="OPS-102483"/>
    <x v="88"/>
    <s v="South West"/>
    <s v="Estates Support"/>
    <n v="0"/>
    <n v="39"/>
    <n v="39"/>
    <n v="39"/>
    <x v="5"/>
    <n v="0"/>
    <n v="0"/>
    <n v="1.2"/>
    <n v="0.94699999999999995"/>
    <n v="0.98699999999999999"/>
    <n v="4.4000000000000004"/>
    <n v="0.78600000000000003"/>
    <n v="1"/>
    <x v="4"/>
    <x v="2"/>
    <s v="South"/>
    <s v="Met"/>
    <s v="Met"/>
    <s v="Met"/>
    <s v="Met"/>
    <s v="Met"/>
  </r>
  <r>
    <s v="OPS-102484"/>
    <x v="88"/>
    <s v="South West"/>
    <s v="Workplace Projects"/>
    <n v="0"/>
    <n v="20"/>
    <n v="20"/>
    <n v="20"/>
    <x v="5"/>
    <n v="0"/>
    <n v="0"/>
    <n v="1.7"/>
    <n v="1"/>
    <n v="1"/>
    <n v="4.5"/>
    <n v="0.79200000000000004"/>
    <n v="1"/>
    <x v="4"/>
    <x v="3"/>
    <s v="South"/>
    <s v="Met"/>
    <s v="Met"/>
    <s v="Met"/>
    <s v="Met"/>
    <s v="Met"/>
  </r>
  <r>
    <s v="OPS-102485"/>
    <x v="88"/>
    <s v="South East"/>
    <s v="Workplace Services"/>
    <n v="0"/>
    <n v="34"/>
    <n v="34"/>
    <n v="34"/>
    <x v="5"/>
    <n v="0"/>
    <n v="0"/>
    <n v="2.1"/>
    <n v="0.97799999999999998"/>
    <n v="0.98499999999999999"/>
    <n v="4.7"/>
    <n v="0.70199999999999996"/>
    <n v="1"/>
    <x v="5"/>
    <x v="0"/>
    <s v="South"/>
    <s v="Met"/>
    <s v="Met"/>
    <s v="Met"/>
    <s v="Met"/>
    <s v="Met"/>
  </r>
  <r>
    <s v="OPS-102486"/>
    <x v="88"/>
    <s v="South East"/>
    <s v="Facilities Response"/>
    <n v="2274"/>
    <n v="50"/>
    <n v="2324"/>
    <n v="23"/>
    <x v="837"/>
    <n v="0"/>
    <n v="0"/>
    <n v="8"/>
    <n v="0.6"/>
    <n v="0.98"/>
    <n v="2.5"/>
    <n v="0.71899999999999997"/>
    <n v="0.01"/>
    <x v="5"/>
    <x v="1"/>
    <s v="South"/>
    <s v="Below Target"/>
    <s v="Below Target"/>
    <s v="Met"/>
    <s v="Below Target"/>
    <s v="Below Target"/>
  </r>
  <r>
    <s v="OPS-102487"/>
    <x v="88"/>
    <s v="South East"/>
    <s v="Estates Support"/>
    <n v="0"/>
    <n v="41"/>
    <n v="41"/>
    <n v="41"/>
    <x v="5"/>
    <n v="0"/>
    <n v="0"/>
    <n v="1.6"/>
    <n v="0.95699999999999996"/>
    <n v="0.97799999999999998"/>
    <n v="4.5999999999999996"/>
    <n v="0.68500000000000005"/>
    <n v="1"/>
    <x v="5"/>
    <x v="2"/>
    <s v="South"/>
    <s v="Met"/>
    <s v="Met"/>
    <s v="Met"/>
    <s v="Met"/>
    <s v="Met"/>
  </r>
  <r>
    <s v="OPS-102488"/>
    <x v="88"/>
    <s v="South East"/>
    <s v="Workplace Projects"/>
    <n v="762"/>
    <n v="21"/>
    <n v="783"/>
    <n v="28"/>
    <x v="838"/>
    <n v="0"/>
    <n v="0"/>
    <n v="8"/>
    <n v="0.6"/>
    <n v="1"/>
    <n v="2.5"/>
    <n v="0.71299999999999997"/>
    <n v="3.5999999999999997E-2"/>
    <x v="5"/>
    <x v="3"/>
    <s v="South"/>
    <s v="Below Target"/>
    <s v="Below Target"/>
    <s v="Met"/>
    <s v="Below Target"/>
    <s v="Below Target"/>
  </r>
  <r>
    <s v="OPS-102489"/>
    <x v="88"/>
    <s v="Wales"/>
    <s v="Workplace Services"/>
    <n v="1309"/>
    <n v="50"/>
    <n v="1359"/>
    <n v="27"/>
    <x v="839"/>
    <n v="0"/>
    <n v="0"/>
    <n v="8"/>
    <n v="0.6"/>
    <n v="0.98799999999999999"/>
    <n v="2.5"/>
    <n v="0.70299999999999996"/>
    <n v="0.02"/>
    <x v="6"/>
    <x v="0"/>
    <s v="Wales"/>
    <s v="Below Target"/>
    <s v="Below Target"/>
    <s v="Met"/>
    <s v="Below Target"/>
    <s v="Below Target"/>
  </r>
  <r>
    <s v="OPS-102490"/>
    <x v="88"/>
    <s v="Wales"/>
    <s v="Facilities Response"/>
    <n v="1376"/>
    <n v="23"/>
    <n v="1399"/>
    <n v="24"/>
    <x v="840"/>
    <n v="0"/>
    <n v="0"/>
    <n v="8"/>
    <n v="0.6"/>
    <n v="0.996"/>
    <n v="2.5"/>
    <n v="0.77200000000000002"/>
    <n v="1.7000000000000001E-2"/>
    <x v="6"/>
    <x v="1"/>
    <s v="Wales"/>
    <s v="Below Target"/>
    <s v="Below Target"/>
    <s v="Met"/>
    <s v="Below Target"/>
    <s v="Below Target"/>
  </r>
  <r>
    <s v="OPS-102491"/>
    <x v="88"/>
    <s v="Wales"/>
    <s v="Estates Support"/>
    <n v="908"/>
    <n v="46"/>
    <n v="954"/>
    <n v="27"/>
    <x v="841"/>
    <n v="0"/>
    <n v="0"/>
    <n v="8"/>
    <n v="0.6"/>
    <n v="0.995"/>
    <n v="2.5"/>
    <n v="0.72699999999999998"/>
    <n v="2.8000000000000001E-2"/>
    <x v="6"/>
    <x v="2"/>
    <s v="Wales"/>
    <s v="Below Target"/>
    <s v="Below Target"/>
    <s v="Met"/>
    <s v="Below Target"/>
    <s v="Below Target"/>
  </r>
  <r>
    <s v="OPS-102492"/>
    <x v="88"/>
    <s v="Wales"/>
    <s v="Workplace Projects"/>
    <n v="0"/>
    <n v="23"/>
    <n v="23"/>
    <n v="23"/>
    <x v="5"/>
    <n v="0"/>
    <n v="0"/>
    <n v="2"/>
    <n v="0.95799999999999996"/>
    <n v="0.97299999999999998"/>
    <n v="4.4000000000000004"/>
    <n v="0.76200000000000001"/>
    <n v="1"/>
    <x v="6"/>
    <x v="3"/>
    <s v="Wales"/>
    <s v="Met"/>
    <s v="Met"/>
    <s v="Met"/>
    <s v="Met"/>
    <s v="Met"/>
  </r>
  <r>
    <s v="OPS-102493"/>
    <x v="89"/>
    <s v="Scotland"/>
    <s v="Workplace Services"/>
    <n v="360"/>
    <n v="39"/>
    <n v="399"/>
    <n v="45"/>
    <x v="161"/>
    <n v="0"/>
    <n v="0"/>
    <n v="8"/>
    <n v="0.6"/>
    <n v="0.99199999999999999"/>
    <n v="2.5"/>
    <n v="0.78600000000000003"/>
    <n v="0.113"/>
    <x v="0"/>
    <x v="0"/>
    <s v="North"/>
    <s v="Below Target"/>
    <s v="Below Target"/>
    <s v="Met"/>
    <s v="Below Target"/>
    <s v="Below Target"/>
  </r>
  <r>
    <s v="OPS-102494"/>
    <x v="89"/>
    <s v="Scotland"/>
    <s v="Facilities Response"/>
    <n v="0"/>
    <n v="36"/>
    <n v="36"/>
    <n v="36"/>
    <x v="5"/>
    <n v="0"/>
    <n v="0"/>
    <n v="1.3"/>
    <n v="0.99"/>
    <n v="0.998"/>
    <n v="4.5"/>
    <n v="0.73199999999999998"/>
    <n v="1"/>
    <x v="0"/>
    <x v="1"/>
    <s v="North"/>
    <s v="Met"/>
    <s v="Met"/>
    <s v="Met"/>
    <s v="Met"/>
    <s v="Met"/>
  </r>
  <r>
    <s v="OPS-102495"/>
    <x v="89"/>
    <s v="Scotland"/>
    <s v="Estates Support"/>
    <n v="634"/>
    <n v="54"/>
    <n v="688"/>
    <n v="41"/>
    <x v="842"/>
    <n v="0"/>
    <n v="0"/>
    <n v="8"/>
    <n v="0.6"/>
    <n v="0.98299999999999998"/>
    <n v="2.5"/>
    <n v="0.78600000000000003"/>
    <n v="0.06"/>
    <x v="0"/>
    <x v="2"/>
    <s v="North"/>
    <s v="Below Target"/>
    <s v="Below Target"/>
    <s v="Met"/>
    <s v="Below Target"/>
    <s v="Below Target"/>
  </r>
  <r>
    <s v="OPS-102496"/>
    <x v="89"/>
    <s v="Scotland"/>
    <s v="Workplace Projects"/>
    <n v="0"/>
    <n v="27"/>
    <n v="27"/>
    <n v="27"/>
    <x v="5"/>
    <n v="0"/>
    <n v="0"/>
    <n v="1.3"/>
    <n v="0.91900000000000004"/>
    <n v="0.97099999999999997"/>
    <n v="4.5"/>
    <n v="0.76100000000000001"/>
    <n v="1"/>
    <x v="0"/>
    <x v="3"/>
    <s v="North"/>
    <s v="Met"/>
    <s v="Below Target"/>
    <s v="Met"/>
    <s v="Met"/>
    <s v="Met"/>
  </r>
  <r>
    <s v="OPS-102497"/>
    <x v="89"/>
    <s v="North East"/>
    <s v="Workplace Services"/>
    <n v="10"/>
    <n v="41"/>
    <n v="51"/>
    <n v="48"/>
    <x v="10"/>
    <n v="0"/>
    <n v="0"/>
    <n v="2"/>
    <n v="0.98099999999999998"/>
    <n v="0.98599999999999999"/>
    <n v="4.4000000000000004"/>
    <n v="0.71799999999999997"/>
    <n v="0.94099999999999995"/>
    <x v="1"/>
    <x v="0"/>
    <s v="North"/>
    <s v="Below Target"/>
    <s v="Met"/>
    <s v="Met"/>
    <s v="Met"/>
    <s v="Met"/>
  </r>
  <r>
    <s v="OPS-102498"/>
    <x v="89"/>
    <s v="North East"/>
    <s v="Facilities Response"/>
    <n v="0"/>
    <n v="43"/>
    <n v="43"/>
    <n v="43"/>
    <x v="5"/>
    <n v="0"/>
    <n v="0"/>
    <n v="1.4"/>
    <n v="0.99199999999999999"/>
    <n v="0.96299999999999997"/>
    <n v="4.9000000000000004"/>
    <n v="0.70699999999999996"/>
    <n v="1"/>
    <x v="1"/>
    <x v="1"/>
    <s v="North"/>
    <s v="Met"/>
    <s v="Met"/>
    <s v="Met"/>
    <s v="Met"/>
    <s v="Met"/>
  </r>
  <r>
    <s v="OPS-102499"/>
    <x v="89"/>
    <s v="North East"/>
    <s v="Estates Support"/>
    <n v="1620"/>
    <n v="42"/>
    <n v="1662"/>
    <n v="23"/>
    <x v="843"/>
    <n v="1"/>
    <n v="1"/>
    <n v="8"/>
    <n v="0.6"/>
    <n v="0.97899999999999998"/>
    <n v="2.5"/>
    <n v="0.71299999999999997"/>
    <n v="1.4E-2"/>
    <x v="1"/>
    <x v="2"/>
    <s v="North"/>
    <s v="Below Target"/>
    <s v="Below Target"/>
    <s v="Met"/>
    <s v="Below Target"/>
    <s v="Below Target"/>
  </r>
  <r>
    <s v="OPS-102500"/>
    <x v="89"/>
    <s v="North East"/>
    <s v="Workplace Projects"/>
    <n v="73"/>
    <n v="25"/>
    <n v="98"/>
    <n v="30"/>
    <x v="844"/>
    <n v="0"/>
    <n v="0"/>
    <n v="6.9"/>
    <n v="0.6"/>
    <n v="0.999"/>
    <n v="2.5"/>
    <n v="0.65500000000000003"/>
    <n v="0.30599999999999999"/>
    <x v="1"/>
    <x v="3"/>
    <s v="North"/>
    <s v="Below Target"/>
    <s v="Below Target"/>
    <s v="Met"/>
    <s v="Below Target"/>
    <s v="Below Target"/>
  </r>
  <r>
    <s v="OPS-102501"/>
    <x v="89"/>
    <s v="North West"/>
    <s v="Workplace Services"/>
    <n v="678"/>
    <n v="46"/>
    <n v="724"/>
    <n v="36"/>
    <x v="469"/>
    <n v="0"/>
    <n v="0"/>
    <n v="8"/>
    <n v="0.6"/>
    <n v="0.99399999999999999"/>
    <n v="2.5"/>
    <n v="0.78700000000000003"/>
    <n v="0.05"/>
    <x v="2"/>
    <x v="0"/>
    <s v="North"/>
    <s v="Below Target"/>
    <s v="Below Target"/>
    <s v="Met"/>
    <s v="Below Target"/>
    <s v="Below Target"/>
  </r>
  <r>
    <s v="OPS-102502"/>
    <x v="89"/>
    <s v="North West"/>
    <s v="Facilities Response"/>
    <n v="1718"/>
    <n v="36"/>
    <n v="1754"/>
    <n v="21"/>
    <x v="845"/>
    <n v="1"/>
    <n v="0"/>
    <n v="8"/>
    <n v="0.6"/>
    <n v="0.95399999999999996"/>
    <n v="2.5"/>
    <n v="0.70199999999999996"/>
    <n v="1.2E-2"/>
    <x v="2"/>
    <x v="1"/>
    <s v="North"/>
    <s v="Below Target"/>
    <s v="Below Target"/>
    <s v="Met"/>
    <s v="Below Target"/>
    <s v="Below Target"/>
  </r>
  <r>
    <s v="OPS-102503"/>
    <x v="89"/>
    <s v="North West"/>
    <s v="Estates Support"/>
    <n v="1803"/>
    <n v="34"/>
    <n v="1837"/>
    <n v="22"/>
    <x v="846"/>
    <n v="0"/>
    <n v="0"/>
    <n v="8"/>
    <n v="0.6"/>
    <n v="0.98699999999999999"/>
    <n v="2.5"/>
    <n v="0.69299999999999995"/>
    <n v="1.2E-2"/>
    <x v="2"/>
    <x v="2"/>
    <s v="North"/>
    <s v="Below Target"/>
    <s v="Below Target"/>
    <s v="Met"/>
    <s v="Below Target"/>
    <s v="Below Target"/>
  </r>
  <r>
    <s v="OPS-102504"/>
    <x v="89"/>
    <s v="North West"/>
    <s v="Workplace Projects"/>
    <n v="0"/>
    <n v="30"/>
    <n v="30"/>
    <n v="30"/>
    <x v="5"/>
    <n v="0"/>
    <n v="0"/>
    <n v="0.9"/>
    <n v="0.96899999999999997"/>
    <n v="0.96799999999999997"/>
    <n v="4.8"/>
    <n v="0.70199999999999996"/>
    <n v="1"/>
    <x v="2"/>
    <x v="3"/>
    <s v="North"/>
    <s v="Met"/>
    <s v="Met"/>
    <s v="Met"/>
    <s v="Met"/>
    <s v="Met"/>
  </r>
  <r>
    <s v="OPS-102505"/>
    <x v="89"/>
    <s v="Midlands"/>
    <s v="Workplace Services"/>
    <n v="7"/>
    <n v="38"/>
    <n v="45"/>
    <n v="43"/>
    <x v="1"/>
    <n v="0"/>
    <n v="0"/>
    <n v="1.4"/>
    <n v="0.95199999999999996"/>
    <n v="1"/>
    <n v="4.5"/>
    <n v="0.67"/>
    <n v="0.95599999999999996"/>
    <x v="3"/>
    <x v="0"/>
    <s v="Central"/>
    <s v="Met"/>
    <s v="Met"/>
    <s v="Met"/>
    <s v="Met"/>
    <s v="Met"/>
  </r>
  <r>
    <s v="OPS-102506"/>
    <x v="89"/>
    <s v="Midlands"/>
    <s v="Facilities Response"/>
    <n v="746"/>
    <n v="56"/>
    <n v="802"/>
    <n v="33"/>
    <x v="847"/>
    <n v="0"/>
    <n v="0"/>
    <n v="8"/>
    <n v="0.6"/>
    <n v="0.93799999999999994"/>
    <n v="2.5"/>
    <n v="0.68400000000000005"/>
    <n v="4.1000000000000002E-2"/>
    <x v="3"/>
    <x v="1"/>
    <s v="Central"/>
    <s v="Below Target"/>
    <s v="Below Target"/>
    <s v="Below Target"/>
    <s v="Below Target"/>
    <s v="Below Target"/>
  </r>
  <r>
    <s v="OPS-102507"/>
    <x v="89"/>
    <s v="Midlands"/>
    <s v="Estates Support"/>
    <n v="582"/>
    <n v="39"/>
    <n v="621"/>
    <n v="33"/>
    <x v="848"/>
    <n v="1"/>
    <n v="1"/>
    <n v="8"/>
    <n v="0.6"/>
    <n v="0.94599999999999995"/>
    <n v="2.5"/>
    <n v="0.76800000000000002"/>
    <n v="5.2999999999999999E-2"/>
    <x v="3"/>
    <x v="2"/>
    <s v="Central"/>
    <s v="Below Target"/>
    <s v="Below Target"/>
    <s v="Below Target"/>
    <s v="Below Target"/>
    <s v="Below Target"/>
  </r>
  <r>
    <s v="OPS-102508"/>
    <x v="89"/>
    <s v="Midlands"/>
    <s v="Workplace Projects"/>
    <n v="6"/>
    <n v="39"/>
    <n v="45"/>
    <n v="35"/>
    <x v="7"/>
    <n v="0"/>
    <n v="0"/>
    <n v="2.2999999999999998"/>
    <n v="0.872"/>
    <n v="0.97899999999999998"/>
    <n v="4.2"/>
    <n v="0.72199999999999998"/>
    <n v="0.77800000000000002"/>
    <x v="3"/>
    <x v="3"/>
    <s v="Central"/>
    <s v="Below Target"/>
    <s v="Below Target"/>
    <s v="Met"/>
    <s v="Met"/>
    <s v="Met"/>
  </r>
  <r>
    <s v="OPS-102509"/>
    <x v="89"/>
    <s v="South West"/>
    <s v="Workplace Services"/>
    <n v="1327"/>
    <n v="39"/>
    <n v="1366"/>
    <n v="26"/>
    <x v="849"/>
    <n v="0"/>
    <n v="0"/>
    <n v="8"/>
    <n v="0.6"/>
    <n v="0.99"/>
    <n v="2.5"/>
    <n v="0.76800000000000002"/>
    <n v="1.9E-2"/>
    <x v="4"/>
    <x v="0"/>
    <s v="South"/>
    <s v="Below Target"/>
    <s v="Below Target"/>
    <s v="Met"/>
    <s v="Below Target"/>
    <s v="Below Target"/>
  </r>
  <r>
    <s v="OPS-102510"/>
    <x v="89"/>
    <s v="South West"/>
    <s v="Facilities Response"/>
    <n v="0"/>
    <n v="33"/>
    <n v="33"/>
    <n v="33"/>
    <x v="5"/>
    <n v="0"/>
    <n v="0"/>
    <n v="1.2"/>
    <n v="0.96099999999999997"/>
    <n v="0.99299999999999999"/>
    <n v="4.5999999999999996"/>
    <n v="0.64100000000000001"/>
    <n v="1"/>
    <x v="4"/>
    <x v="1"/>
    <s v="South"/>
    <s v="Met"/>
    <s v="Met"/>
    <s v="Met"/>
    <s v="Met"/>
    <s v="Met"/>
  </r>
  <r>
    <s v="OPS-102511"/>
    <x v="89"/>
    <s v="South West"/>
    <s v="Estates Support"/>
    <n v="0"/>
    <n v="41"/>
    <n v="41"/>
    <n v="41"/>
    <x v="5"/>
    <n v="0"/>
    <n v="0"/>
    <n v="1.8"/>
    <n v="0.96499999999999997"/>
    <n v="0.98399999999999999"/>
    <n v="4.4000000000000004"/>
    <n v="0.78600000000000003"/>
    <n v="1"/>
    <x v="4"/>
    <x v="2"/>
    <s v="South"/>
    <s v="Met"/>
    <s v="Met"/>
    <s v="Met"/>
    <s v="Met"/>
    <s v="Met"/>
  </r>
  <r>
    <s v="OPS-102512"/>
    <x v="89"/>
    <s v="South West"/>
    <s v="Workplace Projects"/>
    <n v="0"/>
    <n v="30"/>
    <n v="30"/>
    <n v="30"/>
    <x v="5"/>
    <n v="0"/>
    <n v="0"/>
    <n v="1.4"/>
    <n v="0.98799999999999999"/>
    <n v="0.97599999999999998"/>
    <n v="4.7"/>
    <n v="0.79200000000000004"/>
    <n v="1"/>
    <x v="4"/>
    <x v="3"/>
    <s v="South"/>
    <s v="Met"/>
    <s v="Met"/>
    <s v="Met"/>
    <s v="Met"/>
    <s v="Met"/>
  </r>
  <r>
    <s v="OPS-102513"/>
    <x v="89"/>
    <s v="South East"/>
    <s v="Workplace Services"/>
    <n v="0"/>
    <n v="43"/>
    <n v="43"/>
    <n v="43"/>
    <x v="5"/>
    <n v="0"/>
    <n v="0"/>
    <n v="1.7"/>
    <n v="0.93300000000000005"/>
    <n v="0.98599999999999999"/>
    <n v="4.7"/>
    <n v="0.70199999999999996"/>
    <n v="1"/>
    <x v="5"/>
    <x v="0"/>
    <s v="South"/>
    <s v="Met"/>
    <s v="Met"/>
    <s v="Met"/>
    <s v="Met"/>
    <s v="Met"/>
  </r>
  <r>
    <s v="OPS-102514"/>
    <x v="89"/>
    <s v="South East"/>
    <s v="Facilities Response"/>
    <n v="2301"/>
    <n v="51"/>
    <n v="2352"/>
    <n v="23"/>
    <x v="850"/>
    <n v="0"/>
    <n v="0"/>
    <n v="8"/>
    <n v="0.6"/>
    <n v="0.96499999999999997"/>
    <n v="2.5"/>
    <n v="0.71899999999999997"/>
    <n v="0.01"/>
    <x v="5"/>
    <x v="1"/>
    <s v="South"/>
    <s v="Below Target"/>
    <s v="Below Target"/>
    <s v="Met"/>
    <s v="Below Target"/>
    <s v="Below Target"/>
  </r>
  <r>
    <s v="OPS-102515"/>
    <x v="89"/>
    <s v="South East"/>
    <s v="Estates Support"/>
    <n v="0"/>
    <n v="36"/>
    <n v="36"/>
    <n v="36"/>
    <x v="5"/>
    <n v="0"/>
    <n v="0"/>
    <n v="2.1"/>
    <n v="0.97299999999999998"/>
    <n v="0.98299999999999998"/>
    <n v="4.5"/>
    <n v="0.68500000000000005"/>
    <n v="1"/>
    <x v="5"/>
    <x v="2"/>
    <s v="South"/>
    <s v="Met"/>
    <s v="Met"/>
    <s v="Met"/>
    <s v="Met"/>
    <s v="Met"/>
  </r>
  <r>
    <s v="OPS-102516"/>
    <x v="89"/>
    <s v="South East"/>
    <s v="Workplace Projects"/>
    <n v="755"/>
    <n v="32"/>
    <n v="787"/>
    <n v="25"/>
    <x v="397"/>
    <n v="0"/>
    <n v="0"/>
    <n v="8"/>
    <n v="0.6"/>
    <n v="0.97899999999999998"/>
    <n v="2.5"/>
    <n v="0.71299999999999997"/>
    <n v="3.2000000000000001E-2"/>
    <x v="5"/>
    <x v="3"/>
    <s v="South"/>
    <s v="Below Target"/>
    <s v="Below Target"/>
    <s v="Met"/>
    <s v="Below Target"/>
    <s v="Below Target"/>
  </r>
  <r>
    <s v="OPS-102517"/>
    <x v="89"/>
    <s v="Wales"/>
    <s v="Workplace Services"/>
    <n v="1332"/>
    <n v="33"/>
    <n v="1365"/>
    <n v="28"/>
    <x v="694"/>
    <n v="0"/>
    <n v="0"/>
    <n v="8"/>
    <n v="0.6"/>
    <n v="0.96699999999999997"/>
    <n v="2.5"/>
    <n v="0.70299999999999996"/>
    <n v="2.1000000000000001E-2"/>
    <x v="6"/>
    <x v="0"/>
    <s v="Wales"/>
    <s v="Below Target"/>
    <s v="Below Target"/>
    <s v="Met"/>
    <s v="Below Target"/>
    <s v="Below Target"/>
  </r>
  <r>
    <s v="OPS-102518"/>
    <x v="89"/>
    <s v="Wales"/>
    <s v="Facilities Response"/>
    <n v="1375"/>
    <n v="42"/>
    <n v="1417"/>
    <n v="22"/>
    <x v="851"/>
    <n v="0"/>
    <n v="0"/>
    <n v="8"/>
    <n v="0.6"/>
    <n v="0.98499999999999999"/>
    <n v="2.5"/>
    <n v="0.77200000000000002"/>
    <n v="1.6E-2"/>
    <x v="6"/>
    <x v="1"/>
    <s v="Wales"/>
    <s v="Below Target"/>
    <s v="Below Target"/>
    <s v="Met"/>
    <s v="Below Target"/>
    <s v="Below Target"/>
  </r>
  <r>
    <s v="OPS-102519"/>
    <x v="89"/>
    <s v="Wales"/>
    <s v="Estates Support"/>
    <n v="927"/>
    <n v="25"/>
    <n v="952"/>
    <n v="27"/>
    <x v="852"/>
    <n v="0"/>
    <n v="0"/>
    <n v="8"/>
    <n v="0.6"/>
    <n v="0.97299999999999998"/>
    <n v="2.5"/>
    <n v="0.72699999999999998"/>
    <n v="2.8000000000000001E-2"/>
    <x v="6"/>
    <x v="2"/>
    <s v="Wales"/>
    <s v="Below Target"/>
    <s v="Below Target"/>
    <s v="Met"/>
    <s v="Below Target"/>
    <s v="Below Target"/>
  </r>
  <r>
    <s v="OPS-102520"/>
    <x v="89"/>
    <s v="Wales"/>
    <s v="Workplace Projects"/>
    <n v="0"/>
    <n v="34"/>
    <n v="34"/>
    <n v="34"/>
    <x v="5"/>
    <n v="0"/>
    <n v="0"/>
    <n v="0.9"/>
    <n v="1"/>
    <n v="0.98899999999999999"/>
    <n v="4.5999999999999996"/>
    <n v="0.76200000000000001"/>
    <n v="1"/>
    <x v="6"/>
    <x v="3"/>
    <s v="Wales"/>
    <s v="Met"/>
    <s v="Met"/>
    <s v="Met"/>
    <s v="Met"/>
    <s v="Met"/>
  </r>
  <r>
    <s v="OPS-102521"/>
    <x v="90"/>
    <s v="Scotland"/>
    <s v="Workplace Services"/>
    <n v="354"/>
    <n v="41"/>
    <n v="395"/>
    <n v="39"/>
    <x v="384"/>
    <n v="0"/>
    <n v="0"/>
    <n v="8"/>
    <n v="0.6"/>
    <n v="0.99099999999999999"/>
    <n v="2.5"/>
    <n v="0.78600000000000003"/>
    <n v="9.9000000000000005E-2"/>
    <x v="0"/>
    <x v="0"/>
    <s v="North"/>
    <s v="Below Target"/>
    <s v="Below Target"/>
    <s v="Met"/>
    <s v="Below Target"/>
    <s v="Below Target"/>
  </r>
  <r>
    <s v="OPS-102522"/>
    <x v="90"/>
    <s v="Scotland"/>
    <s v="Facilities Response"/>
    <n v="0"/>
    <n v="42"/>
    <n v="42"/>
    <n v="42"/>
    <x v="5"/>
    <n v="0"/>
    <n v="0"/>
    <n v="1.1000000000000001"/>
    <n v="0.96199999999999997"/>
    <n v="0.98099999999999998"/>
    <n v="4.3"/>
    <n v="0.73199999999999998"/>
    <n v="1"/>
    <x v="0"/>
    <x v="1"/>
    <s v="North"/>
    <s v="Met"/>
    <s v="Met"/>
    <s v="Met"/>
    <s v="Met"/>
    <s v="Met"/>
  </r>
  <r>
    <s v="OPS-102523"/>
    <x v="90"/>
    <s v="Scotland"/>
    <s v="Estates Support"/>
    <n v="647"/>
    <n v="43"/>
    <n v="690"/>
    <n v="34"/>
    <x v="853"/>
    <n v="0"/>
    <n v="0"/>
    <n v="8"/>
    <n v="0.6"/>
    <n v="0.97699999999999998"/>
    <n v="2.5"/>
    <n v="0.78600000000000003"/>
    <n v="4.9000000000000002E-2"/>
    <x v="0"/>
    <x v="2"/>
    <s v="North"/>
    <s v="Below Target"/>
    <s v="Below Target"/>
    <s v="Met"/>
    <s v="Below Target"/>
    <s v="Below Target"/>
  </r>
  <r>
    <s v="OPS-102524"/>
    <x v="90"/>
    <s v="Scotland"/>
    <s v="Workplace Projects"/>
    <n v="0"/>
    <n v="31"/>
    <n v="31"/>
    <n v="31"/>
    <x v="5"/>
    <n v="0"/>
    <n v="0"/>
    <n v="1.6"/>
    <n v="0.92600000000000005"/>
    <n v="0.95199999999999996"/>
    <n v="4.4000000000000004"/>
    <n v="0.76100000000000001"/>
    <n v="1"/>
    <x v="0"/>
    <x v="3"/>
    <s v="North"/>
    <s v="Met"/>
    <s v="Met"/>
    <s v="Met"/>
    <s v="Met"/>
    <s v="Met"/>
  </r>
  <r>
    <s v="OPS-102525"/>
    <x v="90"/>
    <s v="North East"/>
    <s v="Workplace Services"/>
    <n v="3"/>
    <n v="31"/>
    <n v="34"/>
    <n v="34"/>
    <x v="5"/>
    <n v="0"/>
    <n v="0"/>
    <n v="2.1"/>
    <n v="0.98199999999999998"/>
    <n v="0.97199999999999998"/>
    <n v="4.7"/>
    <n v="0.71799999999999997"/>
    <n v="1"/>
    <x v="1"/>
    <x v="0"/>
    <s v="North"/>
    <s v="Met"/>
    <s v="Met"/>
    <s v="Met"/>
    <s v="Met"/>
    <s v="Met"/>
  </r>
  <r>
    <s v="OPS-102526"/>
    <x v="90"/>
    <s v="North East"/>
    <s v="Facilities Response"/>
    <n v="0"/>
    <n v="41"/>
    <n v="41"/>
    <n v="41"/>
    <x v="5"/>
    <n v="0"/>
    <n v="0"/>
    <n v="1.7"/>
    <n v="0.96499999999999997"/>
    <n v="0.98499999999999999"/>
    <n v="4.7"/>
    <n v="0.70699999999999996"/>
    <n v="1"/>
    <x v="1"/>
    <x v="1"/>
    <s v="North"/>
    <s v="Met"/>
    <s v="Met"/>
    <s v="Met"/>
    <s v="Met"/>
    <s v="Met"/>
  </r>
  <r>
    <s v="OPS-102527"/>
    <x v="90"/>
    <s v="North East"/>
    <s v="Estates Support"/>
    <n v="1639"/>
    <n v="43"/>
    <n v="1682"/>
    <n v="24"/>
    <x v="854"/>
    <n v="0"/>
    <n v="0"/>
    <n v="8"/>
    <n v="0.6"/>
    <n v="1"/>
    <n v="2.5"/>
    <n v="0.71299999999999997"/>
    <n v="1.4E-2"/>
    <x v="1"/>
    <x v="2"/>
    <s v="North"/>
    <s v="Below Target"/>
    <s v="Below Target"/>
    <s v="Met"/>
    <s v="Below Target"/>
    <s v="Below Target"/>
  </r>
  <r>
    <s v="OPS-102528"/>
    <x v="90"/>
    <s v="North East"/>
    <s v="Workplace Projects"/>
    <n v="68"/>
    <n v="35"/>
    <n v="103"/>
    <n v="28"/>
    <x v="126"/>
    <n v="0"/>
    <n v="0"/>
    <n v="7.7"/>
    <n v="0.6"/>
    <n v="1"/>
    <n v="2.5"/>
    <n v="0.65500000000000003"/>
    <n v="0.27200000000000002"/>
    <x v="1"/>
    <x v="3"/>
    <s v="North"/>
    <s v="Below Target"/>
    <s v="Below Target"/>
    <s v="Met"/>
    <s v="Below Target"/>
    <s v="Below Target"/>
  </r>
  <r>
    <s v="OPS-102529"/>
    <x v="90"/>
    <s v="North West"/>
    <s v="Workplace Services"/>
    <n v="688"/>
    <n v="38"/>
    <n v="726"/>
    <n v="39"/>
    <x v="492"/>
    <n v="0"/>
    <n v="0"/>
    <n v="8"/>
    <n v="0.6"/>
    <n v="0.99399999999999999"/>
    <n v="2.5"/>
    <n v="0.78700000000000003"/>
    <n v="5.3999999999999999E-2"/>
    <x v="2"/>
    <x v="0"/>
    <s v="North"/>
    <s v="Below Target"/>
    <s v="Below Target"/>
    <s v="Met"/>
    <s v="Below Target"/>
    <s v="Below Target"/>
  </r>
  <r>
    <s v="OPS-102530"/>
    <x v="90"/>
    <s v="North West"/>
    <s v="Facilities Response"/>
    <n v="1733"/>
    <n v="41"/>
    <n v="1774"/>
    <n v="21"/>
    <x v="855"/>
    <n v="0"/>
    <n v="0"/>
    <n v="8"/>
    <n v="0.6"/>
    <n v="0.96799999999999997"/>
    <n v="2.5"/>
    <n v="0.70199999999999996"/>
    <n v="1.2E-2"/>
    <x v="2"/>
    <x v="1"/>
    <s v="North"/>
    <s v="Below Target"/>
    <s v="Below Target"/>
    <s v="Met"/>
    <s v="Below Target"/>
    <s v="Below Target"/>
  </r>
  <r>
    <s v="OPS-102531"/>
    <x v="90"/>
    <s v="North West"/>
    <s v="Estates Support"/>
    <n v="1815"/>
    <n v="36"/>
    <n v="1851"/>
    <n v="26"/>
    <x v="856"/>
    <n v="0"/>
    <n v="0"/>
    <n v="8"/>
    <n v="0.6"/>
    <n v="1"/>
    <n v="2.5"/>
    <n v="0.69299999999999995"/>
    <n v="1.4E-2"/>
    <x v="2"/>
    <x v="2"/>
    <s v="North"/>
    <s v="Below Target"/>
    <s v="Below Target"/>
    <s v="Met"/>
    <s v="Below Target"/>
    <s v="Below Target"/>
  </r>
  <r>
    <s v="OPS-102532"/>
    <x v="90"/>
    <s v="North West"/>
    <s v="Workplace Projects"/>
    <n v="0"/>
    <n v="40"/>
    <n v="40"/>
    <n v="40"/>
    <x v="5"/>
    <n v="0"/>
    <n v="0"/>
    <n v="1.2"/>
    <n v="1"/>
    <n v="0.998"/>
    <n v="4.5"/>
    <n v="0.70199999999999996"/>
    <n v="1"/>
    <x v="2"/>
    <x v="3"/>
    <s v="North"/>
    <s v="Met"/>
    <s v="Met"/>
    <s v="Met"/>
    <s v="Met"/>
    <s v="Met"/>
  </r>
  <r>
    <s v="OPS-102533"/>
    <x v="90"/>
    <s v="Midlands"/>
    <s v="Workplace Services"/>
    <n v="2"/>
    <n v="33"/>
    <n v="35"/>
    <n v="35"/>
    <x v="5"/>
    <n v="0"/>
    <n v="0"/>
    <n v="0.8"/>
    <n v="0.93200000000000005"/>
    <n v="1"/>
    <n v="4.4000000000000004"/>
    <n v="0.67"/>
    <n v="1"/>
    <x v="3"/>
    <x v="0"/>
    <s v="Central"/>
    <s v="Met"/>
    <s v="Met"/>
    <s v="Met"/>
    <s v="Met"/>
    <s v="Met"/>
  </r>
  <r>
    <s v="OPS-102534"/>
    <x v="90"/>
    <s v="Midlands"/>
    <s v="Facilities Response"/>
    <n v="769"/>
    <n v="33"/>
    <n v="802"/>
    <n v="31"/>
    <x v="857"/>
    <n v="0"/>
    <n v="0"/>
    <n v="8"/>
    <n v="0.6"/>
    <n v="0.98599999999999999"/>
    <n v="2.5"/>
    <n v="0.68400000000000005"/>
    <n v="3.9E-2"/>
    <x v="3"/>
    <x v="1"/>
    <s v="Central"/>
    <s v="Below Target"/>
    <s v="Below Target"/>
    <s v="Met"/>
    <s v="Below Target"/>
    <s v="Below Target"/>
  </r>
  <r>
    <s v="OPS-102535"/>
    <x v="90"/>
    <s v="Midlands"/>
    <s v="Estates Support"/>
    <n v="588"/>
    <n v="46"/>
    <n v="634"/>
    <n v="38"/>
    <x v="211"/>
    <n v="0"/>
    <n v="0"/>
    <n v="8"/>
    <n v="0.6"/>
    <n v="0.96799999999999997"/>
    <n v="2.5"/>
    <n v="0.76800000000000002"/>
    <n v="0.06"/>
    <x v="3"/>
    <x v="2"/>
    <s v="Central"/>
    <s v="Below Target"/>
    <s v="Below Target"/>
    <s v="Met"/>
    <s v="Below Target"/>
    <s v="Below Target"/>
  </r>
  <r>
    <s v="OPS-102536"/>
    <x v="90"/>
    <s v="Midlands"/>
    <s v="Workplace Projects"/>
    <n v="10"/>
    <n v="35"/>
    <n v="45"/>
    <n v="36"/>
    <x v="48"/>
    <n v="1"/>
    <n v="0"/>
    <n v="2.6"/>
    <n v="0.92300000000000004"/>
    <n v="0.98799999999999999"/>
    <n v="4.0999999999999996"/>
    <n v="0.72199999999999998"/>
    <n v="0.8"/>
    <x v="3"/>
    <x v="3"/>
    <s v="Central"/>
    <s v="Below Target"/>
    <s v="Met"/>
    <s v="Met"/>
    <s v="Met"/>
    <s v="Met"/>
  </r>
  <r>
    <s v="OPS-102537"/>
    <x v="90"/>
    <s v="South West"/>
    <s v="Workplace Services"/>
    <n v="1340"/>
    <n v="34"/>
    <n v="1374"/>
    <n v="26"/>
    <x v="858"/>
    <n v="0"/>
    <n v="0"/>
    <n v="8"/>
    <n v="0.6"/>
    <n v="0.96"/>
    <n v="2.5"/>
    <n v="0.76800000000000002"/>
    <n v="1.9E-2"/>
    <x v="4"/>
    <x v="0"/>
    <s v="South"/>
    <s v="Below Target"/>
    <s v="Below Target"/>
    <s v="Met"/>
    <s v="Below Target"/>
    <s v="Below Target"/>
  </r>
  <r>
    <s v="OPS-102538"/>
    <x v="90"/>
    <s v="South West"/>
    <s v="Facilities Response"/>
    <n v="0"/>
    <n v="28"/>
    <n v="28"/>
    <n v="28"/>
    <x v="5"/>
    <n v="0"/>
    <n v="0"/>
    <n v="1.5"/>
    <n v="1"/>
    <n v="0.98799999999999999"/>
    <n v="4.7"/>
    <n v="0.64100000000000001"/>
    <n v="1"/>
    <x v="4"/>
    <x v="1"/>
    <s v="South"/>
    <s v="Met"/>
    <s v="Met"/>
    <s v="Met"/>
    <s v="Met"/>
    <s v="Met"/>
  </r>
  <r>
    <s v="OPS-102539"/>
    <x v="90"/>
    <s v="South West"/>
    <s v="Estates Support"/>
    <n v="0"/>
    <n v="33"/>
    <n v="33"/>
    <n v="33"/>
    <x v="5"/>
    <n v="1"/>
    <n v="0"/>
    <n v="1.9"/>
    <n v="0.96599999999999997"/>
    <n v="0.95899999999999996"/>
    <n v="4.4000000000000004"/>
    <n v="0.78600000000000003"/>
    <n v="1"/>
    <x v="4"/>
    <x v="2"/>
    <s v="South"/>
    <s v="Met"/>
    <s v="Met"/>
    <s v="Met"/>
    <s v="Met"/>
    <s v="Met"/>
  </r>
  <r>
    <s v="OPS-102540"/>
    <x v="90"/>
    <s v="South West"/>
    <s v="Workplace Projects"/>
    <n v="0"/>
    <n v="28"/>
    <n v="28"/>
    <n v="28"/>
    <x v="5"/>
    <n v="0"/>
    <n v="0"/>
    <n v="1.7"/>
    <n v="1"/>
    <n v="1"/>
    <n v="4.5999999999999996"/>
    <n v="0.79200000000000004"/>
    <n v="1"/>
    <x v="4"/>
    <x v="3"/>
    <s v="South"/>
    <s v="Met"/>
    <s v="Met"/>
    <s v="Met"/>
    <s v="Met"/>
    <s v="Met"/>
  </r>
  <r>
    <s v="OPS-102541"/>
    <x v="90"/>
    <s v="South East"/>
    <s v="Workplace Services"/>
    <n v="0"/>
    <n v="52"/>
    <n v="52"/>
    <n v="47"/>
    <x v="46"/>
    <n v="0"/>
    <n v="0"/>
    <n v="1.6"/>
    <n v="0.92900000000000005"/>
    <n v="0.95199999999999996"/>
    <n v="4.4000000000000004"/>
    <n v="0.70199999999999996"/>
    <n v="0.90400000000000003"/>
    <x v="5"/>
    <x v="0"/>
    <s v="South"/>
    <s v="Below Target"/>
    <s v="Met"/>
    <s v="Met"/>
    <s v="Met"/>
    <s v="Met"/>
  </r>
  <r>
    <s v="OPS-102542"/>
    <x v="90"/>
    <s v="South East"/>
    <s v="Facilities Response"/>
    <n v="2329"/>
    <n v="39"/>
    <n v="2368"/>
    <n v="21"/>
    <x v="859"/>
    <n v="0"/>
    <n v="0"/>
    <n v="8"/>
    <n v="0.6"/>
    <n v="0.94399999999999995"/>
    <n v="2.5"/>
    <n v="0.71899999999999997"/>
    <n v="8.9999999999999993E-3"/>
    <x v="5"/>
    <x v="1"/>
    <s v="South"/>
    <s v="Below Target"/>
    <s v="Below Target"/>
    <s v="Below Target"/>
    <s v="Below Target"/>
    <s v="Below Target"/>
  </r>
  <r>
    <s v="OPS-102543"/>
    <x v="90"/>
    <s v="South East"/>
    <s v="Estates Support"/>
    <n v="0"/>
    <n v="44"/>
    <n v="44"/>
    <n v="44"/>
    <x v="5"/>
    <n v="0"/>
    <n v="0"/>
    <n v="1.2"/>
    <n v="0.95299999999999996"/>
    <n v="0.96499999999999997"/>
    <n v="4.5999999999999996"/>
    <n v="0.68500000000000005"/>
    <n v="1"/>
    <x v="5"/>
    <x v="2"/>
    <s v="South"/>
    <s v="Met"/>
    <s v="Met"/>
    <s v="Met"/>
    <s v="Met"/>
    <s v="Met"/>
  </r>
  <r>
    <s v="OPS-102544"/>
    <x v="90"/>
    <s v="South East"/>
    <s v="Workplace Projects"/>
    <n v="762"/>
    <n v="21"/>
    <n v="783"/>
    <n v="25"/>
    <x v="523"/>
    <n v="0"/>
    <n v="0"/>
    <n v="8"/>
    <n v="0.6"/>
    <n v="0.98299999999999998"/>
    <n v="2.5"/>
    <n v="0.71299999999999997"/>
    <n v="3.2000000000000001E-2"/>
    <x v="5"/>
    <x v="3"/>
    <s v="South"/>
    <s v="Below Target"/>
    <s v="Below Target"/>
    <s v="Met"/>
    <s v="Below Target"/>
    <s v="Below Target"/>
  </r>
  <r>
    <s v="OPS-102545"/>
    <x v="90"/>
    <s v="Wales"/>
    <s v="Workplace Services"/>
    <n v="1337"/>
    <n v="43"/>
    <n v="1380"/>
    <n v="29"/>
    <x v="702"/>
    <n v="0"/>
    <n v="0"/>
    <n v="8"/>
    <n v="0.6"/>
    <n v="0.98499999999999999"/>
    <n v="2.5"/>
    <n v="0.70299999999999996"/>
    <n v="2.1000000000000001E-2"/>
    <x v="6"/>
    <x v="0"/>
    <s v="Wales"/>
    <s v="Below Target"/>
    <s v="Below Target"/>
    <s v="Met"/>
    <s v="Below Target"/>
    <s v="Below Target"/>
  </r>
  <r>
    <s v="OPS-102546"/>
    <x v="90"/>
    <s v="Wales"/>
    <s v="Facilities Response"/>
    <n v="1395"/>
    <n v="34"/>
    <n v="1429"/>
    <n v="21"/>
    <x v="723"/>
    <n v="0"/>
    <n v="0"/>
    <n v="8"/>
    <n v="0.6"/>
    <n v="0.98599999999999999"/>
    <n v="2.5"/>
    <n v="0.77200000000000002"/>
    <n v="1.4999999999999999E-2"/>
    <x v="6"/>
    <x v="1"/>
    <s v="Wales"/>
    <s v="Below Target"/>
    <s v="Below Target"/>
    <s v="Met"/>
    <s v="Below Target"/>
    <s v="Below Target"/>
  </r>
  <r>
    <s v="OPS-102547"/>
    <x v="90"/>
    <s v="Wales"/>
    <s v="Estates Support"/>
    <n v="925"/>
    <n v="35"/>
    <n v="960"/>
    <n v="28"/>
    <x v="860"/>
    <n v="0"/>
    <n v="0"/>
    <n v="8"/>
    <n v="0.6"/>
    <n v="0.96"/>
    <n v="2.5"/>
    <n v="0.72699999999999998"/>
    <n v="2.9000000000000001E-2"/>
    <x v="6"/>
    <x v="2"/>
    <s v="Wales"/>
    <s v="Below Target"/>
    <s v="Below Target"/>
    <s v="Met"/>
    <s v="Below Target"/>
    <s v="Below Target"/>
  </r>
  <r>
    <s v="OPS-102548"/>
    <x v="90"/>
    <s v="Wales"/>
    <s v="Workplace Projects"/>
    <n v="0"/>
    <n v="18"/>
    <n v="18"/>
    <n v="18"/>
    <x v="5"/>
    <n v="2"/>
    <n v="0"/>
    <n v="1.5"/>
    <n v="0.91"/>
    <n v="0.96699999999999997"/>
    <n v="4.5999999999999996"/>
    <n v="0.76200000000000001"/>
    <n v="1"/>
    <x v="6"/>
    <x v="3"/>
    <s v="Wales"/>
    <s v="Met"/>
    <s v="Below Target"/>
    <s v="Met"/>
    <s v="Met"/>
    <s v="Met"/>
  </r>
  <r>
    <s v="OPS-102549"/>
    <x v="91"/>
    <s v="Scotland"/>
    <s v="Workplace Services"/>
    <n v="356"/>
    <n v="62"/>
    <n v="418"/>
    <n v="39"/>
    <x v="253"/>
    <n v="0"/>
    <n v="0"/>
    <n v="8"/>
    <n v="0.6"/>
    <n v="0.99"/>
    <n v="2.5"/>
    <n v="0.78600000000000003"/>
    <n v="9.2999999999999999E-2"/>
    <x v="0"/>
    <x v="0"/>
    <s v="North"/>
    <s v="Below Target"/>
    <s v="Below Target"/>
    <s v="Met"/>
    <s v="Below Target"/>
    <s v="Below Target"/>
  </r>
  <r>
    <s v="OPS-102550"/>
    <x v="91"/>
    <s v="Scotland"/>
    <s v="Facilities Response"/>
    <n v="0"/>
    <n v="34"/>
    <n v="34"/>
    <n v="34"/>
    <x v="5"/>
    <n v="0"/>
    <n v="0"/>
    <n v="1.3"/>
    <n v="0.97099999999999997"/>
    <n v="0.96099999999999997"/>
    <n v="4.9000000000000004"/>
    <n v="0.73199999999999998"/>
    <n v="1"/>
    <x v="0"/>
    <x v="1"/>
    <s v="North"/>
    <s v="Met"/>
    <s v="Met"/>
    <s v="Met"/>
    <s v="Met"/>
    <s v="Met"/>
  </r>
  <r>
    <s v="OPS-102551"/>
    <x v="91"/>
    <s v="Scotland"/>
    <s v="Estates Support"/>
    <n v="656"/>
    <n v="54"/>
    <n v="710"/>
    <n v="32"/>
    <x v="835"/>
    <n v="0"/>
    <n v="0"/>
    <n v="8"/>
    <n v="0.6"/>
    <n v="0.97499999999999998"/>
    <n v="2.5"/>
    <n v="0.78600000000000003"/>
    <n v="4.4999999999999998E-2"/>
    <x v="0"/>
    <x v="2"/>
    <s v="North"/>
    <s v="Below Target"/>
    <s v="Below Target"/>
    <s v="Met"/>
    <s v="Below Target"/>
    <s v="Below Target"/>
  </r>
  <r>
    <s v="OPS-102552"/>
    <x v="91"/>
    <s v="Scotland"/>
    <s v="Workplace Projects"/>
    <n v="0"/>
    <n v="24"/>
    <n v="24"/>
    <n v="24"/>
    <x v="5"/>
    <n v="0"/>
    <n v="0"/>
    <n v="1.2"/>
    <n v="0.94799999999999995"/>
    <n v="0.97899999999999998"/>
    <n v="4.5"/>
    <n v="0.76100000000000001"/>
    <n v="1"/>
    <x v="0"/>
    <x v="3"/>
    <s v="North"/>
    <s v="Met"/>
    <s v="Met"/>
    <s v="Met"/>
    <s v="Met"/>
    <s v="Met"/>
  </r>
  <r>
    <s v="OPS-102553"/>
    <x v="91"/>
    <s v="North East"/>
    <s v="Workplace Services"/>
    <n v="0"/>
    <n v="43"/>
    <n v="43"/>
    <n v="43"/>
    <x v="5"/>
    <n v="0"/>
    <n v="0"/>
    <n v="1.6"/>
    <n v="0.97599999999999998"/>
    <n v="0.98699999999999999"/>
    <n v="4.8"/>
    <n v="0.71799999999999997"/>
    <n v="1"/>
    <x v="1"/>
    <x v="0"/>
    <s v="North"/>
    <s v="Met"/>
    <s v="Met"/>
    <s v="Met"/>
    <s v="Met"/>
    <s v="Met"/>
  </r>
  <r>
    <s v="OPS-102554"/>
    <x v="91"/>
    <s v="North East"/>
    <s v="Facilities Response"/>
    <n v="0"/>
    <n v="48"/>
    <n v="48"/>
    <n v="48"/>
    <x v="5"/>
    <n v="0"/>
    <n v="0"/>
    <n v="1.9"/>
    <n v="0.97399999999999998"/>
    <n v="0.98199999999999998"/>
    <n v="4.5999999999999996"/>
    <n v="0.70699999999999996"/>
    <n v="1"/>
    <x v="1"/>
    <x v="1"/>
    <s v="North"/>
    <s v="Met"/>
    <s v="Met"/>
    <s v="Met"/>
    <s v="Met"/>
    <s v="Met"/>
  </r>
  <r>
    <s v="OPS-102555"/>
    <x v="91"/>
    <s v="North East"/>
    <s v="Estates Support"/>
    <n v="1658"/>
    <n v="44"/>
    <n v="1702"/>
    <n v="23"/>
    <x v="861"/>
    <n v="0"/>
    <n v="0"/>
    <n v="8"/>
    <n v="0.6"/>
    <n v="0.99"/>
    <n v="2.5"/>
    <n v="0.71299999999999997"/>
    <n v="1.4E-2"/>
    <x v="1"/>
    <x v="2"/>
    <s v="North"/>
    <s v="Below Target"/>
    <s v="Below Target"/>
    <s v="Met"/>
    <s v="Below Target"/>
    <s v="Below Target"/>
  </r>
  <r>
    <s v="OPS-102556"/>
    <x v="91"/>
    <s v="North East"/>
    <s v="Workplace Projects"/>
    <n v="75"/>
    <n v="32"/>
    <n v="107"/>
    <n v="24"/>
    <x v="85"/>
    <n v="0"/>
    <n v="0"/>
    <n v="8"/>
    <n v="0.6"/>
    <n v="0.97699999999999998"/>
    <n v="2.5"/>
    <n v="0.65500000000000003"/>
    <n v="0.224"/>
    <x v="1"/>
    <x v="3"/>
    <s v="North"/>
    <s v="Below Target"/>
    <s v="Below Target"/>
    <s v="Met"/>
    <s v="Below Target"/>
    <s v="Below Target"/>
  </r>
  <r>
    <s v="OPS-102557"/>
    <x v="91"/>
    <s v="North West"/>
    <s v="Workplace Services"/>
    <n v="687"/>
    <n v="49"/>
    <n v="736"/>
    <n v="35"/>
    <x v="862"/>
    <n v="0"/>
    <n v="0"/>
    <n v="8"/>
    <n v="0.6"/>
    <n v="0.99"/>
    <n v="2.5"/>
    <n v="0.78700000000000003"/>
    <n v="4.8000000000000001E-2"/>
    <x v="2"/>
    <x v="0"/>
    <s v="North"/>
    <s v="Below Target"/>
    <s v="Below Target"/>
    <s v="Met"/>
    <s v="Below Target"/>
    <s v="Below Target"/>
  </r>
  <r>
    <s v="OPS-102558"/>
    <x v="91"/>
    <s v="North West"/>
    <s v="Facilities Response"/>
    <n v="1753"/>
    <n v="42"/>
    <n v="1795"/>
    <n v="27"/>
    <x v="863"/>
    <n v="0"/>
    <n v="0"/>
    <n v="8"/>
    <n v="0.6"/>
    <n v="0.98499999999999999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559"/>
    <x v="91"/>
    <s v="North West"/>
    <s v="Estates Support"/>
    <n v="1825"/>
    <n v="34"/>
    <n v="1859"/>
    <n v="28"/>
    <x v="864"/>
    <n v="0"/>
    <n v="0"/>
    <n v="8"/>
    <n v="0.6"/>
    <n v="1"/>
    <n v="2.5"/>
    <n v="0.69299999999999995"/>
    <n v="1.4999999999999999E-2"/>
    <x v="2"/>
    <x v="2"/>
    <s v="North"/>
    <s v="Below Target"/>
    <s v="Below Target"/>
    <s v="Met"/>
    <s v="Below Target"/>
    <s v="Below Target"/>
  </r>
  <r>
    <s v="OPS-102560"/>
    <x v="91"/>
    <s v="North West"/>
    <s v="Workplace Projects"/>
    <n v="0"/>
    <n v="42"/>
    <n v="42"/>
    <n v="42"/>
    <x v="5"/>
    <n v="0"/>
    <n v="0"/>
    <n v="1.2"/>
    <n v="0.92800000000000005"/>
    <n v="0.97699999999999998"/>
    <n v="4.5999999999999996"/>
    <n v="0.70199999999999996"/>
    <n v="1"/>
    <x v="2"/>
    <x v="3"/>
    <s v="North"/>
    <s v="Met"/>
    <s v="Met"/>
    <s v="Met"/>
    <s v="Met"/>
    <s v="Met"/>
  </r>
  <r>
    <s v="OPS-102561"/>
    <x v="91"/>
    <s v="Midlands"/>
    <s v="Workplace Services"/>
    <n v="0"/>
    <n v="35"/>
    <n v="35"/>
    <n v="35"/>
    <x v="5"/>
    <n v="0"/>
    <n v="0"/>
    <n v="1.4"/>
    <n v="0.94499999999999995"/>
    <n v="0.97"/>
    <n v="4.5"/>
    <n v="0.67"/>
    <n v="1"/>
    <x v="3"/>
    <x v="0"/>
    <s v="Central"/>
    <s v="Met"/>
    <s v="Met"/>
    <s v="Met"/>
    <s v="Met"/>
    <s v="Met"/>
  </r>
  <r>
    <s v="OPS-102562"/>
    <x v="91"/>
    <s v="Midlands"/>
    <s v="Facilities Response"/>
    <n v="771"/>
    <n v="40"/>
    <n v="811"/>
    <n v="34"/>
    <x v="710"/>
    <n v="0"/>
    <n v="0"/>
    <n v="8"/>
    <n v="0.6"/>
    <n v="0.95699999999999996"/>
    <n v="2.5"/>
    <n v="0.68400000000000005"/>
    <n v="4.2000000000000003E-2"/>
    <x v="3"/>
    <x v="1"/>
    <s v="Central"/>
    <s v="Below Target"/>
    <s v="Below Target"/>
    <s v="Met"/>
    <s v="Below Target"/>
    <s v="Below Target"/>
  </r>
  <r>
    <s v="OPS-102563"/>
    <x v="91"/>
    <s v="Midlands"/>
    <s v="Estates Support"/>
    <n v="596"/>
    <n v="48"/>
    <n v="644"/>
    <n v="36"/>
    <x v="431"/>
    <n v="0"/>
    <n v="0"/>
    <n v="8"/>
    <n v="0.6"/>
    <n v="0.99099999999999999"/>
    <n v="2.5"/>
    <n v="0.76800000000000002"/>
    <n v="5.6000000000000001E-2"/>
    <x v="3"/>
    <x v="2"/>
    <s v="Central"/>
    <s v="Below Target"/>
    <s v="Below Target"/>
    <s v="Met"/>
    <s v="Below Target"/>
    <s v="Below Target"/>
  </r>
  <r>
    <s v="OPS-102564"/>
    <x v="91"/>
    <s v="Midlands"/>
    <s v="Workplace Projects"/>
    <n v="9"/>
    <n v="35"/>
    <n v="44"/>
    <n v="44"/>
    <x v="5"/>
    <n v="0"/>
    <n v="0"/>
    <n v="1.5"/>
    <n v="0.94499999999999995"/>
    <n v="0.97499999999999998"/>
    <n v="4.3"/>
    <n v="0.72199999999999998"/>
    <n v="1"/>
    <x v="3"/>
    <x v="3"/>
    <s v="Central"/>
    <s v="Met"/>
    <s v="Met"/>
    <s v="Met"/>
    <s v="Met"/>
    <s v="Met"/>
  </r>
  <r>
    <s v="OPS-102565"/>
    <x v="91"/>
    <s v="South West"/>
    <s v="Workplace Services"/>
    <n v="1348"/>
    <n v="49"/>
    <n v="1397"/>
    <n v="31"/>
    <x v="865"/>
    <n v="0"/>
    <n v="0"/>
    <n v="8"/>
    <n v="0.6"/>
    <n v="0.97"/>
    <n v="2.5"/>
    <n v="0.76800000000000002"/>
    <n v="2.1999999999999999E-2"/>
    <x v="4"/>
    <x v="0"/>
    <s v="South"/>
    <s v="Below Target"/>
    <s v="Below Target"/>
    <s v="Met"/>
    <s v="Below Target"/>
    <s v="Below Target"/>
  </r>
  <r>
    <s v="OPS-102566"/>
    <x v="91"/>
    <s v="South West"/>
    <s v="Facilities Response"/>
    <n v="0"/>
    <n v="26"/>
    <n v="26"/>
    <n v="26"/>
    <x v="5"/>
    <n v="0"/>
    <n v="0"/>
    <n v="1.5"/>
    <n v="0.96299999999999997"/>
    <n v="0.98299999999999998"/>
    <n v="4.7"/>
    <n v="0.64100000000000001"/>
    <n v="1"/>
    <x v="4"/>
    <x v="1"/>
    <s v="South"/>
    <s v="Met"/>
    <s v="Met"/>
    <s v="Met"/>
    <s v="Met"/>
    <s v="Met"/>
  </r>
  <r>
    <s v="OPS-102567"/>
    <x v="91"/>
    <s v="South West"/>
    <s v="Estates Support"/>
    <n v="0"/>
    <n v="41"/>
    <n v="41"/>
    <n v="41"/>
    <x v="5"/>
    <n v="0"/>
    <n v="0"/>
    <n v="1.5"/>
    <n v="0.95399999999999996"/>
    <n v="0.997"/>
    <n v="4.7"/>
    <n v="0.78600000000000003"/>
    <n v="1"/>
    <x v="4"/>
    <x v="2"/>
    <s v="South"/>
    <s v="Met"/>
    <s v="Met"/>
    <s v="Met"/>
    <s v="Met"/>
    <s v="Met"/>
  </r>
  <r>
    <s v="OPS-102568"/>
    <x v="91"/>
    <s v="South West"/>
    <s v="Workplace Projects"/>
    <n v="0"/>
    <n v="18"/>
    <n v="18"/>
    <n v="18"/>
    <x v="5"/>
    <n v="0"/>
    <n v="0"/>
    <n v="1.1000000000000001"/>
    <n v="0.92200000000000004"/>
    <n v="1"/>
    <n v="4.5"/>
    <n v="0.79200000000000004"/>
    <n v="1"/>
    <x v="4"/>
    <x v="3"/>
    <s v="South"/>
    <s v="Met"/>
    <s v="Met"/>
    <s v="Met"/>
    <s v="Met"/>
    <s v="Met"/>
  </r>
  <r>
    <s v="OPS-102569"/>
    <x v="91"/>
    <s v="South East"/>
    <s v="Workplace Services"/>
    <n v="5"/>
    <n v="76"/>
    <n v="81"/>
    <n v="51"/>
    <x v="0"/>
    <n v="0"/>
    <n v="0"/>
    <n v="3.5"/>
    <n v="0.81399999999999995"/>
    <n v="0.97"/>
    <n v="3.8"/>
    <n v="0.70199999999999996"/>
    <n v="0.63"/>
    <x v="5"/>
    <x v="0"/>
    <s v="South"/>
    <s v="Below Target"/>
    <s v="Below Target"/>
    <s v="Met"/>
    <s v="Below Target"/>
    <s v="Below Target"/>
  </r>
  <r>
    <s v="OPS-102570"/>
    <x v="91"/>
    <s v="South East"/>
    <s v="Facilities Response"/>
    <n v="2347"/>
    <n v="60"/>
    <n v="2407"/>
    <n v="25"/>
    <x v="866"/>
    <n v="0"/>
    <n v="0"/>
    <n v="8"/>
    <n v="0.6"/>
    <n v="0.98299999999999998"/>
    <n v="2.5"/>
    <n v="0.71899999999999997"/>
    <n v="0.01"/>
    <x v="5"/>
    <x v="1"/>
    <s v="South"/>
    <s v="Below Target"/>
    <s v="Below Target"/>
    <s v="Met"/>
    <s v="Below Target"/>
    <s v="Below Target"/>
  </r>
  <r>
    <s v="OPS-102571"/>
    <x v="91"/>
    <s v="South East"/>
    <s v="Estates Support"/>
    <n v="0"/>
    <n v="36"/>
    <n v="36"/>
    <n v="36"/>
    <x v="5"/>
    <n v="0"/>
    <n v="0"/>
    <n v="1.8"/>
    <n v="0.93899999999999995"/>
    <n v="0.98"/>
    <n v="4.8"/>
    <n v="0.68500000000000005"/>
    <n v="1"/>
    <x v="5"/>
    <x v="2"/>
    <s v="South"/>
    <s v="Met"/>
    <s v="Met"/>
    <s v="Met"/>
    <s v="Met"/>
    <s v="Met"/>
  </r>
  <r>
    <s v="OPS-102572"/>
    <x v="91"/>
    <s v="South East"/>
    <s v="Workplace Projects"/>
    <n v="758"/>
    <n v="34"/>
    <n v="792"/>
    <n v="27"/>
    <x v="867"/>
    <n v="0"/>
    <n v="0"/>
    <n v="8"/>
    <n v="0.6"/>
    <n v="0.98199999999999998"/>
    <n v="2.5"/>
    <n v="0.71299999999999997"/>
    <n v="3.4000000000000002E-2"/>
    <x v="5"/>
    <x v="3"/>
    <s v="South"/>
    <s v="Below Target"/>
    <s v="Below Target"/>
    <s v="Met"/>
    <s v="Below Target"/>
    <s v="Below Target"/>
  </r>
  <r>
    <s v="OPS-102573"/>
    <x v="91"/>
    <s v="Wales"/>
    <s v="Workplace Services"/>
    <n v="1351"/>
    <n v="43"/>
    <n v="1394"/>
    <n v="31"/>
    <x v="868"/>
    <n v="0"/>
    <n v="0"/>
    <n v="8"/>
    <n v="0.6"/>
    <n v="0.99399999999999999"/>
    <n v="2.5"/>
    <n v="0.70299999999999996"/>
    <n v="2.1999999999999999E-2"/>
    <x v="6"/>
    <x v="0"/>
    <s v="Wales"/>
    <s v="Below Target"/>
    <s v="Below Target"/>
    <s v="Met"/>
    <s v="Below Target"/>
    <s v="Below Target"/>
  </r>
  <r>
    <s v="OPS-102574"/>
    <x v="91"/>
    <s v="Wales"/>
    <s v="Facilities Response"/>
    <n v="1408"/>
    <n v="37"/>
    <n v="1445"/>
    <n v="29"/>
    <x v="869"/>
    <n v="0"/>
    <n v="0"/>
    <n v="8"/>
    <n v="0.6"/>
    <n v="0.95899999999999996"/>
    <n v="2.5"/>
    <n v="0.77200000000000002"/>
    <n v="0.02"/>
    <x v="6"/>
    <x v="1"/>
    <s v="Wales"/>
    <s v="Below Target"/>
    <s v="Below Target"/>
    <s v="Met"/>
    <s v="Below Target"/>
    <s v="Below Target"/>
  </r>
  <r>
    <s v="OPS-102575"/>
    <x v="91"/>
    <s v="Wales"/>
    <s v="Estates Support"/>
    <n v="932"/>
    <n v="41"/>
    <n v="973"/>
    <n v="31"/>
    <x v="495"/>
    <n v="0"/>
    <n v="0"/>
    <n v="8"/>
    <n v="0.6"/>
    <n v="1"/>
    <n v="2.5"/>
    <n v="0.72699999999999998"/>
    <n v="3.2000000000000001E-2"/>
    <x v="6"/>
    <x v="2"/>
    <s v="Wales"/>
    <s v="Below Target"/>
    <s v="Below Target"/>
    <s v="Met"/>
    <s v="Below Target"/>
    <s v="Below Target"/>
  </r>
  <r>
    <s v="OPS-102576"/>
    <x v="91"/>
    <s v="Wales"/>
    <s v="Workplace Projects"/>
    <n v="0"/>
    <n v="32"/>
    <n v="32"/>
    <n v="32"/>
    <x v="5"/>
    <n v="0"/>
    <n v="0"/>
    <n v="1.4"/>
    <n v="0.92800000000000005"/>
    <n v="0.97799999999999998"/>
    <n v="4.4000000000000004"/>
    <n v="0.76200000000000001"/>
    <n v="1"/>
    <x v="6"/>
    <x v="3"/>
    <s v="Wales"/>
    <s v="Met"/>
    <s v="Met"/>
    <s v="Met"/>
    <s v="Met"/>
    <s v="Met"/>
  </r>
  <r>
    <s v="OPS-102577"/>
    <x v="92"/>
    <s v="Scotland"/>
    <s v="Workplace Services"/>
    <n v="379"/>
    <n v="38"/>
    <n v="417"/>
    <n v="44"/>
    <x v="310"/>
    <n v="0"/>
    <n v="0"/>
    <n v="8"/>
    <n v="0.6"/>
    <n v="0.99399999999999999"/>
    <n v="2.5"/>
    <n v="0.78600000000000003"/>
    <n v="0.106"/>
    <x v="0"/>
    <x v="0"/>
    <s v="North"/>
    <s v="Below Target"/>
    <s v="Below Target"/>
    <s v="Met"/>
    <s v="Below Target"/>
    <s v="Below Target"/>
  </r>
  <r>
    <s v="OPS-102578"/>
    <x v="92"/>
    <s v="Scotland"/>
    <s v="Facilities Response"/>
    <n v="0"/>
    <n v="42"/>
    <n v="42"/>
    <n v="42"/>
    <x v="5"/>
    <n v="1"/>
    <n v="0"/>
    <n v="1.6"/>
    <n v="0.92200000000000004"/>
    <n v="0.97799999999999998"/>
    <n v="4.8"/>
    <n v="0.73199999999999998"/>
    <n v="1"/>
    <x v="0"/>
    <x v="1"/>
    <s v="North"/>
    <s v="Met"/>
    <s v="Met"/>
    <s v="Met"/>
    <s v="Met"/>
    <s v="Met"/>
  </r>
  <r>
    <s v="OPS-102579"/>
    <x v="92"/>
    <s v="Scotland"/>
    <s v="Estates Support"/>
    <n v="678"/>
    <n v="55"/>
    <n v="733"/>
    <n v="32"/>
    <x v="862"/>
    <n v="0"/>
    <n v="0"/>
    <n v="8"/>
    <n v="0.6"/>
    <n v="0.96399999999999997"/>
    <n v="2.5"/>
    <n v="0.78600000000000003"/>
    <n v="4.3999999999999997E-2"/>
    <x v="0"/>
    <x v="2"/>
    <s v="North"/>
    <s v="Below Target"/>
    <s v="Below Target"/>
    <s v="Met"/>
    <s v="Below Target"/>
    <s v="Below Target"/>
  </r>
  <r>
    <s v="OPS-102580"/>
    <x v="92"/>
    <s v="Scotland"/>
    <s v="Workplace Projects"/>
    <n v="0"/>
    <n v="22"/>
    <n v="22"/>
    <n v="22"/>
    <x v="5"/>
    <n v="0"/>
    <n v="0"/>
    <n v="2.4"/>
    <n v="0.95899999999999996"/>
    <n v="1"/>
    <n v="4.5"/>
    <n v="0.76100000000000001"/>
    <n v="1"/>
    <x v="0"/>
    <x v="3"/>
    <s v="North"/>
    <s v="Met"/>
    <s v="Met"/>
    <s v="Met"/>
    <s v="Met"/>
    <s v="Met"/>
  </r>
  <r>
    <s v="OPS-102581"/>
    <x v="92"/>
    <s v="North East"/>
    <s v="Workplace Services"/>
    <n v="0"/>
    <n v="54"/>
    <n v="54"/>
    <n v="44"/>
    <x v="7"/>
    <n v="0"/>
    <n v="0"/>
    <n v="2.1"/>
    <n v="0.90600000000000003"/>
    <n v="0.95599999999999996"/>
    <n v="4.2"/>
    <n v="0.71799999999999997"/>
    <n v="0.81499999999999995"/>
    <x v="1"/>
    <x v="0"/>
    <s v="North"/>
    <s v="Below Target"/>
    <s v="Below Target"/>
    <s v="Met"/>
    <s v="Met"/>
    <s v="Met"/>
  </r>
  <r>
    <s v="OPS-102582"/>
    <x v="92"/>
    <s v="North East"/>
    <s v="Facilities Response"/>
    <n v="0"/>
    <n v="39"/>
    <n v="39"/>
    <n v="39"/>
    <x v="5"/>
    <n v="0"/>
    <n v="0"/>
    <n v="1.9"/>
    <n v="0.90600000000000003"/>
    <n v="0.96399999999999997"/>
    <n v="4.5999999999999996"/>
    <n v="0.70699999999999996"/>
    <n v="1"/>
    <x v="1"/>
    <x v="1"/>
    <s v="North"/>
    <s v="Met"/>
    <s v="Below Target"/>
    <s v="Met"/>
    <s v="Met"/>
    <s v="Met"/>
  </r>
  <r>
    <s v="OPS-102583"/>
    <x v="92"/>
    <s v="North East"/>
    <s v="Estates Support"/>
    <n v="1679"/>
    <n v="43"/>
    <n v="1722"/>
    <n v="23"/>
    <x v="870"/>
    <n v="1"/>
    <n v="0"/>
    <n v="8"/>
    <n v="0.6"/>
    <n v="0.97399999999999998"/>
    <n v="2.5"/>
    <n v="0.71299999999999997"/>
    <n v="1.2999999999999999E-2"/>
    <x v="1"/>
    <x v="2"/>
    <s v="North"/>
    <s v="Below Target"/>
    <s v="Below Target"/>
    <s v="Met"/>
    <s v="Below Target"/>
    <s v="Below Target"/>
  </r>
  <r>
    <s v="OPS-102584"/>
    <x v="92"/>
    <s v="North East"/>
    <s v="Workplace Projects"/>
    <n v="83"/>
    <n v="27"/>
    <n v="110"/>
    <n v="28"/>
    <x v="56"/>
    <n v="0"/>
    <n v="0"/>
    <n v="8"/>
    <n v="0.6"/>
    <n v="1"/>
    <n v="2.5"/>
    <n v="0.65500000000000003"/>
    <n v="0.255"/>
    <x v="1"/>
    <x v="3"/>
    <s v="North"/>
    <s v="Below Target"/>
    <s v="Below Target"/>
    <s v="Met"/>
    <s v="Below Target"/>
    <s v="Below Target"/>
  </r>
  <r>
    <s v="OPS-102585"/>
    <x v="92"/>
    <s v="North West"/>
    <s v="Workplace Services"/>
    <n v="701"/>
    <n v="43"/>
    <n v="744"/>
    <n v="31"/>
    <x v="871"/>
    <n v="1"/>
    <n v="0"/>
    <n v="8"/>
    <n v="0.6"/>
    <n v="0.95199999999999996"/>
    <n v="2.5"/>
    <n v="0.78700000000000003"/>
    <n v="4.2000000000000003E-2"/>
    <x v="2"/>
    <x v="0"/>
    <s v="North"/>
    <s v="Below Target"/>
    <s v="Below Target"/>
    <s v="Met"/>
    <s v="Below Target"/>
    <s v="Below Target"/>
  </r>
  <r>
    <s v="OPS-102586"/>
    <x v="92"/>
    <s v="North West"/>
    <s v="Facilities Response"/>
    <n v="1768"/>
    <n v="52"/>
    <n v="1820"/>
    <n v="25"/>
    <x v="872"/>
    <n v="0"/>
    <n v="0"/>
    <n v="8"/>
    <n v="0.6"/>
    <n v="0.98199999999999998"/>
    <n v="2.5"/>
    <n v="0.70199999999999996"/>
    <n v="1.4E-2"/>
    <x v="2"/>
    <x v="1"/>
    <s v="North"/>
    <s v="Below Target"/>
    <s v="Below Target"/>
    <s v="Met"/>
    <s v="Below Target"/>
    <s v="Below Target"/>
  </r>
  <r>
    <s v="OPS-102587"/>
    <x v="92"/>
    <s v="North West"/>
    <s v="Estates Support"/>
    <n v="1831"/>
    <n v="38"/>
    <n v="1869"/>
    <n v="24"/>
    <x v="873"/>
    <n v="0"/>
    <n v="0"/>
    <n v="8"/>
    <n v="0.6"/>
    <n v="1"/>
    <n v="2.5"/>
    <n v="0.69299999999999995"/>
    <n v="1.2999999999999999E-2"/>
    <x v="2"/>
    <x v="2"/>
    <s v="North"/>
    <s v="Below Target"/>
    <s v="Below Target"/>
    <s v="Met"/>
    <s v="Below Target"/>
    <s v="Below Target"/>
  </r>
  <r>
    <s v="OPS-102588"/>
    <x v="92"/>
    <s v="North West"/>
    <s v="Workplace Projects"/>
    <n v="0"/>
    <n v="25"/>
    <n v="25"/>
    <n v="25"/>
    <x v="5"/>
    <n v="0"/>
    <n v="0"/>
    <n v="1.5"/>
    <n v="0.97"/>
    <n v="1"/>
    <n v="4.5"/>
    <n v="0.70199999999999996"/>
    <n v="1"/>
    <x v="2"/>
    <x v="3"/>
    <s v="North"/>
    <s v="Met"/>
    <s v="Met"/>
    <s v="Met"/>
    <s v="Met"/>
    <s v="Met"/>
  </r>
  <r>
    <s v="OPS-102589"/>
    <x v="92"/>
    <s v="Midlands"/>
    <s v="Workplace Services"/>
    <n v="0"/>
    <n v="24"/>
    <n v="24"/>
    <n v="24"/>
    <x v="5"/>
    <n v="0"/>
    <n v="0"/>
    <n v="1.8"/>
    <n v="0.97499999999999998"/>
    <n v="0.94099999999999995"/>
    <n v="4.5"/>
    <n v="0.67"/>
    <n v="1"/>
    <x v="3"/>
    <x v="0"/>
    <s v="Central"/>
    <s v="Met"/>
    <s v="Met"/>
    <s v="Below Target"/>
    <s v="Met"/>
    <s v="Met"/>
  </r>
  <r>
    <s v="OPS-102590"/>
    <x v="92"/>
    <s v="Midlands"/>
    <s v="Facilities Response"/>
    <n v="777"/>
    <n v="38"/>
    <n v="815"/>
    <n v="40"/>
    <x v="521"/>
    <n v="0"/>
    <n v="0"/>
    <n v="8"/>
    <n v="0.6"/>
    <n v="1"/>
    <n v="2.5"/>
    <n v="0.68400000000000005"/>
    <n v="4.9000000000000002E-2"/>
    <x v="3"/>
    <x v="1"/>
    <s v="Central"/>
    <s v="Below Target"/>
    <s v="Below Target"/>
    <s v="Met"/>
    <s v="Below Target"/>
    <s v="Below Target"/>
  </r>
  <r>
    <s v="OPS-102591"/>
    <x v="92"/>
    <s v="Midlands"/>
    <s v="Estates Support"/>
    <n v="608"/>
    <n v="58"/>
    <n v="666"/>
    <n v="36"/>
    <x v="568"/>
    <n v="0"/>
    <n v="0"/>
    <n v="8"/>
    <n v="0.6"/>
    <n v="0.97"/>
    <n v="2.5"/>
    <n v="0.76800000000000002"/>
    <n v="5.3999999999999999E-2"/>
    <x v="3"/>
    <x v="2"/>
    <s v="Central"/>
    <s v="Below Target"/>
    <s v="Below Target"/>
    <s v="Met"/>
    <s v="Below Target"/>
    <s v="Below Target"/>
  </r>
  <r>
    <s v="OPS-102592"/>
    <x v="92"/>
    <s v="Midlands"/>
    <s v="Workplace Projects"/>
    <n v="0"/>
    <n v="37"/>
    <n v="37"/>
    <n v="37"/>
    <x v="5"/>
    <n v="0"/>
    <n v="0"/>
    <n v="1.4"/>
    <n v="0.96399999999999997"/>
    <n v="0.97599999999999998"/>
    <n v="4.5999999999999996"/>
    <n v="0.72199999999999998"/>
    <n v="1"/>
    <x v="3"/>
    <x v="3"/>
    <s v="Central"/>
    <s v="Met"/>
    <s v="Met"/>
    <s v="Met"/>
    <s v="Met"/>
    <s v="Met"/>
  </r>
  <r>
    <s v="OPS-102593"/>
    <x v="92"/>
    <s v="South West"/>
    <s v="Workplace Services"/>
    <n v="1366"/>
    <n v="58"/>
    <n v="1424"/>
    <n v="26"/>
    <x v="874"/>
    <n v="0"/>
    <n v="0"/>
    <n v="8"/>
    <n v="0.6"/>
    <n v="0.99"/>
    <n v="2.5"/>
    <n v="0.76800000000000002"/>
    <n v="1.7999999999999999E-2"/>
    <x v="4"/>
    <x v="0"/>
    <s v="South"/>
    <s v="Below Target"/>
    <s v="Below Target"/>
    <s v="Met"/>
    <s v="Below Target"/>
    <s v="Below Target"/>
  </r>
  <r>
    <s v="OPS-102594"/>
    <x v="92"/>
    <s v="South West"/>
    <s v="Facilities Response"/>
    <n v="0"/>
    <n v="48"/>
    <n v="48"/>
    <n v="48"/>
    <x v="5"/>
    <n v="0"/>
    <n v="0"/>
    <n v="1.4"/>
    <n v="1"/>
    <n v="0.97599999999999998"/>
    <n v="4.8"/>
    <n v="0.64100000000000001"/>
    <n v="1"/>
    <x v="4"/>
    <x v="1"/>
    <s v="South"/>
    <s v="Met"/>
    <s v="Met"/>
    <s v="Met"/>
    <s v="Met"/>
    <s v="Met"/>
  </r>
  <r>
    <s v="OPS-102595"/>
    <x v="92"/>
    <s v="South West"/>
    <s v="Estates Support"/>
    <n v="0"/>
    <n v="42"/>
    <n v="42"/>
    <n v="42"/>
    <x v="5"/>
    <n v="0"/>
    <n v="0"/>
    <n v="1.2"/>
    <n v="0.95899999999999996"/>
    <n v="0.98"/>
    <n v="4.4000000000000004"/>
    <n v="0.78600000000000003"/>
    <n v="1"/>
    <x v="4"/>
    <x v="2"/>
    <s v="South"/>
    <s v="Met"/>
    <s v="Met"/>
    <s v="Met"/>
    <s v="Met"/>
    <s v="Met"/>
  </r>
  <r>
    <s v="OPS-102596"/>
    <x v="92"/>
    <s v="South West"/>
    <s v="Workplace Projects"/>
    <n v="0"/>
    <n v="24"/>
    <n v="24"/>
    <n v="24"/>
    <x v="5"/>
    <n v="0"/>
    <n v="0"/>
    <n v="1.5"/>
    <n v="0.95299999999999996"/>
    <n v="0.96699999999999997"/>
    <n v="4.5999999999999996"/>
    <n v="0.79200000000000004"/>
    <n v="1"/>
    <x v="4"/>
    <x v="3"/>
    <s v="South"/>
    <s v="Met"/>
    <s v="Met"/>
    <s v="Met"/>
    <s v="Met"/>
    <s v="Met"/>
  </r>
  <r>
    <s v="OPS-102597"/>
    <x v="92"/>
    <s v="South East"/>
    <s v="Workplace Services"/>
    <n v="30"/>
    <n v="50"/>
    <n v="80"/>
    <n v="44"/>
    <x v="15"/>
    <n v="0"/>
    <n v="0"/>
    <n v="4.2"/>
    <n v="0.77200000000000002"/>
    <n v="0.99099999999999999"/>
    <n v="3.2"/>
    <n v="0.70199999999999996"/>
    <n v="0.55000000000000004"/>
    <x v="5"/>
    <x v="0"/>
    <s v="South"/>
    <s v="Below Target"/>
    <s v="Below Target"/>
    <s v="Met"/>
    <s v="Below Target"/>
    <s v="Below Target"/>
  </r>
  <r>
    <s v="OPS-102598"/>
    <x v="92"/>
    <s v="South East"/>
    <s v="Facilities Response"/>
    <n v="2382"/>
    <n v="36"/>
    <n v="2418"/>
    <n v="19"/>
    <x v="875"/>
    <n v="0"/>
    <n v="0"/>
    <n v="8"/>
    <n v="0.6"/>
    <n v="1"/>
    <n v="2.5"/>
    <n v="0.71899999999999997"/>
    <n v="8.0000000000000002E-3"/>
    <x v="5"/>
    <x v="1"/>
    <s v="South"/>
    <s v="Below Target"/>
    <s v="Below Target"/>
    <s v="Met"/>
    <s v="Below Target"/>
    <s v="Below Target"/>
  </r>
  <r>
    <s v="OPS-102599"/>
    <x v="92"/>
    <s v="South East"/>
    <s v="Estates Support"/>
    <n v="0"/>
    <n v="28"/>
    <n v="28"/>
    <n v="28"/>
    <x v="5"/>
    <n v="0"/>
    <n v="0"/>
    <n v="1.2"/>
    <n v="0.92600000000000005"/>
    <n v="0.96299999999999997"/>
    <n v="4.5"/>
    <n v="0.68500000000000005"/>
    <n v="1"/>
    <x v="5"/>
    <x v="2"/>
    <s v="South"/>
    <s v="Met"/>
    <s v="Met"/>
    <s v="Met"/>
    <s v="Met"/>
    <s v="Met"/>
  </r>
  <r>
    <s v="OPS-102600"/>
    <x v="92"/>
    <s v="South East"/>
    <s v="Workplace Projects"/>
    <n v="765"/>
    <n v="25"/>
    <n v="790"/>
    <n v="27"/>
    <x v="876"/>
    <n v="0"/>
    <n v="0"/>
    <n v="8"/>
    <n v="0.6"/>
    <n v="1"/>
    <n v="2.5"/>
    <n v="0.71299999999999997"/>
    <n v="3.4000000000000002E-2"/>
    <x v="5"/>
    <x v="3"/>
    <s v="South"/>
    <s v="Below Target"/>
    <s v="Below Target"/>
    <s v="Met"/>
    <s v="Below Target"/>
    <s v="Below Target"/>
  </r>
  <r>
    <s v="OPS-102601"/>
    <x v="92"/>
    <s v="Wales"/>
    <s v="Workplace Services"/>
    <n v="1363"/>
    <n v="44"/>
    <n v="1407"/>
    <n v="26"/>
    <x v="713"/>
    <n v="0"/>
    <n v="0"/>
    <n v="8"/>
    <n v="0.6"/>
    <n v="0.94499999999999995"/>
    <n v="2.5"/>
    <n v="0.70299999999999996"/>
    <n v="1.7999999999999999E-2"/>
    <x v="6"/>
    <x v="0"/>
    <s v="Wales"/>
    <s v="Below Target"/>
    <s v="Below Target"/>
    <s v="Below Target"/>
    <s v="Below Target"/>
    <s v="Below Target"/>
  </r>
  <r>
    <s v="OPS-102602"/>
    <x v="92"/>
    <s v="Wales"/>
    <s v="Facilities Response"/>
    <n v="1416"/>
    <n v="38"/>
    <n v="1454"/>
    <n v="22"/>
    <x v="877"/>
    <n v="0"/>
    <n v="0"/>
    <n v="8"/>
    <n v="0.6"/>
    <n v="1"/>
    <n v="2.5"/>
    <n v="0.77200000000000002"/>
    <n v="1.4999999999999999E-2"/>
    <x v="6"/>
    <x v="1"/>
    <s v="Wales"/>
    <s v="Below Target"/>
    <s v="Below Target"/>
    <s v="Met"/>
    <s v="Below Target"/>
    <s v="Below Target"/>
  </r>
  <r>
    <s v="OPS-102603"/>
    <x v="92"/>
    <s v="Wales"/>
    <s v="Estates Support"/>
    <n v="942"/>
    <n v="41"/>
    <n v="983"/>
    <n v="25"/>
    <x v="601"/>
    <n v="0"/>
    <n v="0"/>
    <n v="8"/>
    <n v="0.6"/>
    <n v="0.96299999999999997"/>
    <n v="2.5"/>
    <n v="0.72699999999999998"/>
    <n v="2.5000000000000001E-2"/>
    <x v="6"/>
    <x v="2"/>
    <s v="Wales"/>
    <s v="Below Target"/>
    <s v="Below Target"/>
    <s v="Met"/>
    <s v="Below Target"/>
    <s v="Below Target"/>
  </r>
  <r>
    <s v="OPS-102604"/>
    <x v="92"/>
    <s v="Wales"/>
    <s v="Workplace Projects"/>
    <n v="0"/>
    <n v="29"/>
    <n v="29"/>
    <n v="29"/>
    <x v="5"/>
    <n v="0"/>
    <n v="0"/>
    <n v="1.3"/>
    <n v="0.95699999999999996"/>
    <n v="0.95499999999999996"/>
    <n v="4.3"/>
    <n v="0.76200000000000001"/>
    <n v="1"/>
    <x v="6"/>
    <x v="3"/>
    <s v="Wales"/>
    <s v="Met"/>
    <s v="Met"/>
    <s v="Met"/>
    <s v="Met"/>
    <s v="Met"/>
  </r>
  <r>
    <s v="OPS-102605"/>
    <x v="93"/>
    <s v="Scotland"/>
    <s v="Workplace Services"/>
    <n v="373"/>
    <n v="39"/>
    <n v="412"/>
    <n v="40"/>
    <x v="878"/>
    <n v="1"/>
    <n v="0"/>
    <n v="8"/>
    <n v="0.6"/>
    <n v="0.98199999999999998"/>
    <n v="2.5"/>
    <n v="0.78600000000000003"/>
    <n v="9.7000000000000003E-2"/>
    <x v="0"/>
    <x v="0"/>
    <s v="North"/>
    <s v="Below Target"/>
    <s v="Below Target"/>
    <s v="Met"/>
    <s v="Below Target"/>
    <s v="Below Target"/>
  </r>
  <r>
    <s v="OPS-102606"/>
    <x v="93"/>
    <s v="Scotland"/>
    <s v="Facilities Response"/>
    <n v="0"/>
    <n v="21"/>
    <n v="21"/>
    <n v="21"/>
    <x v="5"/>
    <n v="0"/>
    <n v="0"/>
    <n v="1"/>
    <n v="0.97699999999999998"/>
    <n v="0.98399999999999999"/>
    <n v="4.7"/>
    <n v="0.73199999999999998"/>
    <n v="1"/>
    <x v="0"/>
    <x v="1"/>
    <s v="North"/>
    <s v="Met"/>
    <s v="Met"/>
    <s v="Met"/>
    <s v="Met"/>
    <s v="Met"/>
  </r>
  <r>
    <s v="OPS-102607"/>
    <x v="93"/>
    <s v="Scotland"/>
    <s v="Estates Support"/>
    <n v="701"/>
    <n v="42"/>
    <n v="743"/>
    <n v="34"/>
    <x v="879"/>
    <n v="0"/>
    <n v="0"/>
    <n v="8"/>
    <n v="0.6"/>
    <n v="0.99099999999999999"/>
    <n v="2.5"/>
    <n v="0.78600000000000003"/>
    <n v="4.5999999999999999E-2"/>
    <x v="0"/>
    <x v="2"/>
    <s v="North"/>
    <s v="Below Target"/>
    <s v="Below Target"/>
    <s v="Met"/>
    <s v="Below Target"/>
    <s v="Below Target"/>
  </r>
  <r>
    <s v="OPS-102608"/>
    <x v="93"/>
    <s v="Scotland"/>
    <s v="Workplace Projects"/>
    <n v="0"/>
    <n v="25"/>
    <n v="25"/>
    <n v="25"/>
    <x v="5"/>
    <n v="0"/>
    <n v="0"/>
    <n v="1.3"/>
    <n v="0.96299999999999997"/>
    <n v="0.99199999999999999"/>
    <n v="4.7"/>
    <n v="0.76100000000000001"/>
    <n v="1"/>
    <x v="0"/>
    <x v="3"/>
    <s v="North"/>
    <s v="Met"/>
    <s v="Met"/>
    <s v="Met"/>
    <s v="Met"/>
    <s v="Met"/>
  </r>
  <r>
    <s v="OPS-102609"/>
    <x v="93"/>
    <s v="North East"/>
    <s v="Workplace Services"/>
    <n v="10"/>
    <n v="44"/>
    <n v="54"/>
    <n v="40"/>
    <x v="64"/>
    <n v="0"/>
    <n v="0"/>
    <n v="3"/>
    <n v="0.85"/>
    <n v="0.97299999999999998"/>
    <n v="4.2"/>
    <n v="0.71799999999999997"/>
    <n v="0.74099999999999999"/>
    <x v="1"/>
    <x v="0"/>
    <s v="North"/>
    <s v="Below Target"/>
    <s v="Below Target"/>
    <s v="Met"/>
    <s v="Met"/>
    <s v="Below Target"/>
  </r>
  <r>
    <s v="OPS-102610"/>
    <x v="93"/>
    <s v="North East"/>
    <s v="Facilities Response"/>
    <n v="0"/>
    <n v="52"/>
    <n v="52"/>
    <n v="50"/>
    <x v="1"/>
    <n v="0"/>
    <n v="0"/>
    <n v="1.8"/>
    <n v="0.95399999999999996"/>
    <n v="0.99"/>
    <n v="4.3"/>
    <n v="0.70699999999999996"/>
    <n v="0.96199999999999997"/>
    <x v="1"/>
    <x v="1"/>
    <s v="North"/>
    <s v="Met"/>
    <s v="Met"/>
    <s v="Met"/>
    <s v="Met"/>
    <s v="Met"/>
  </r>
  <r>
    <s v="OPS-102611"/>
    <x v="93"/>
    <s v="North East"/>
    <s v="Estates Support"/>
    <n v="1699"/>
    <n v="60"/>
    <n v="1759"/>
    <n v="21"/>
    <x v="803"/>
    <n v="0"/>
    <n v="0"/>
    <n v="8"/>
    <n v="0.6"/>
    <n v="0.97899999999999998"/>
    <n v="2.5"/>
    <n v="0.71299999999999997"/>
    <n v="1.2E-2"/>
    <x v="1"/>
    <x v="2"/>
    <s v="North"/>
    <s v="Below Target"/>
    <s v="Below Target"/>
    <s v="Met"/>
    <s v="Below Target"/>
    <s v="Below Target"/>
  </r>
  <r>
    <s v="OPS-102612"/>
    <x v="93"/>
    <s v="North East"/>
    <s v="Workplace Projects"/>
    <n v="82"/>
    <n v="29"/>
    <n v="111"/>
    <n v="26"/>
    <x v="59"/>
    <n v="0"/>
    <n v="0"/>
    <n v="8"/>
    <n v="0.6"/>
    <n v="0.97099999999999997"/>
    <n v="2.5"/>
    <n v="0.65500000000000003"/>
    <n v="0.23400000000000001"/>
    <x v="1"/>
    <x v="3"/>
    <s v="North"/>
    <s v="Below Target"/>
    <s v="Below Target"/>
    <s v="Met"/>
    <s v="Below Target"/>
    <s v="Below Target"/>
  </r>
  <r>
    <s v="OPS-102613"/>
    <x v="93"/>
    <s v="North West"/>
    <s v="Workplace Services"/>
    <n v="713"/>
    <n v="56"/>
    <n v="769"/>
    <n v="30"/>
    <x v="664"/>
    <n v="0"/>
    <n v="0"/>
    <n v="8"/>
    <n v="0.6"/>
    <n v="1"/>
    <n v="2.5"/>
    <n v="0.78700000000000003"/>
    <n v="3.9E-2"/>
    <x v="2"/>
    <x v="0"/>
    <s v="North"/>
    <s v="Below Target"/>
    <s v="Below Target"/>
    <s v="Met"/>
    <s v="Below Target"/>
    <s v="Below Target"/>
  </r>
  <r>
    <s v="OPS-102614"/>
    <x v="93"/>
    <s v="North West"/>
    <s v="Facilities Response"/>
    <n v="1795"/>
    <n v="43"/>
    <n v="1838"/>
    <n v="27"/>
    <x v="880"/>
    <n v="0"/>
    <n v="0"/>
    <n v="8"/>
    <n v="0.6"/>
    <n v="0.99299999999999999"/>
    <n v="2.5"/>
    <n v="0.70199999999999996"/>
    <n v="1.4999999999999999E-2"/>
    <x v="2"/>
    <x v="1"/>
    <s v="North"/>
    <s v="Below Target"/>
    <s v="Below Target"/>
    <s v="Met"/>
    <s v="Below Target"/>
    <s v="Below Target"/>
  </r>
  <r>
    <s v="OPS-102615"/>
    <x v="93"/>
    <s v="North West"/>
    <s v="Estates Support"/>
    <n v="1845"/>
    <n v="44"/>
    <n v="1889"/>
    <n v="25"/>
    <x v="881"/>
    <n v="0"/>
    <n v="0"/>
    <n v="8"/>
    <n v="0.6"/>
    <n v="0.96199999999999997"/>
    <n v="2.5"/>
    <n v="0.69299999999999995"/>
    <n v="1.2999999999999999E-2"/>
    <x v="2"/>
    <x v="2"/>
    <s v="North"/>
    <s v="Below Target"/>
    <s v="Below Target"/>
    <s v="Met"/>
    <s v="Below Target"/>
    <s v="Below Target"/>
  </r>
  <r>
    <s v="OPS-102616"/>
    <x v="93"/>
    <s v="North West"/>
    <s v="Workplace Projects"/>
    <n v="0"/>
    <n v="22"/>
    <n v="22"/>
    <n v="22"/>
    <x v="5"/>
    <n v="0"/>
    <n v="0"/>
    <n v="1.3"/>
    <n v="0.998"/>
    <n v="1"/>
    <n v="4.4000000000000004"/>
    <n v="0.70199999999999996"/>
    <n v="1"/>
    <x v="2"/>
    <x v="3"/>
    <s v="North"/>
    <s v="Met"/>
    <s v="Met"/>
    <s v="Met"/>
    <s v="Met"/>
    <s v="Met"/>
  </r>
  <r>
    <s v="OPS-102617"/>
    <x v="93"/>
    <s v="Midlands"/>
    <s v="Workplace Services"/>
    <n v="0"/>
    <n v="35"/>
    <n v="35"/>
    <n v="35"/>
    <x v="5"/>
    <n v="0"/>
    <n v="0"/>
    <n v="1.6"/>
    <n v="0.96499999999999997"/>
    <n v="0.97799999999999998"/>
    <n v="4.8"/>
    <n v="0.67"/>
    <n v="1"/>
    <x v="3"/>
    <x v="0"/>
    <s v="Central"/>
    <s v="Met"/>
    <s v="Met"/>
    <s v="Met"/>
    <s v="Met"/>
    <s v="Met"/>
  </r>
  <r>
    <s v="OPS-102618"/>
    <x v="93"/>
    <s v="Midlands"/>
    <s v="Facilities Response"/>
    <n v="775"/>
    <n v="44"/>
    <n v="819"/>
    <n v="33"/>
    <x v="542"/>
    <n v="0"/>
    <n v="0"/>
    <n v="8"/>
    <n v="0.6"/>
    <n v="0.996"/>
    <n v="2.5"/>
    <n v="0.68400000000000005"/>
    <n v="0.04"/>
    <x v="3"/>
    <x v="1"/>
    <s v="Central"/>
    <s v="Below Target"/>
    <s v="Below Target"/>
    <s v="Met"/>
    <s v="Below Target"/>
    <s v="Below Target"/>
  </r>
  <r>
    <s v="OPS-102619"/>
    <x v="93"/>
    <s v="Midlands"/>
    <s v="Estates Support"/>
    <n v="630"/>
    <n v="55"/>
    <n v="685"/>
    <n v="31"/>
    <x v="882"/>
    <n v="0"/>
    <n v="0"/>
    <n v="8"/>
    <n v="0.6"/>
    <n v="0.998"/>
    <n v="2.5"/>
    <n v="0.76800000000000002"/>
    <n v="4.4999999999999998E-2"/>
    <x v="3"/>
    <x v="2"/>
    <s v="Central"/>
    <s v="Below Target"/>
    <s v="Below Target"/>
    <s v="Met"/>
    <s v="Below Target"/>
    <s v="Below Target"/>
  </r>
  <r>
    <s v="OPS-102620"/>
    <x v="93"/>
    <s v="Midlands"/>
    <s v="Workplace Projects"/>
    <n v="0"/>
    <n v="28"/>
    <n v="28"/>
    <n v="28"/>
    <x v="5"/>
    <n v="0"/>
    <n v="0"/>
    <n v="1.6"/>
    <n v="0.94799999999999995"/>
    <n v="0.998"/>
    <n v="4.5999999999999996"/>
    <n v="0.72199999999999998"/>
    <n v="1"/>
    <x v="3"/>
    <x v="3"/>
    <s v="Central"/>
    <s v="Met"/>
    <s v="Met"/>
    <s v="Met"/>
    <s v="Met"/>
    <s v="Met"/>
  </r>
  <r>
    <s v="OPS-102621"/>
    <x v="93"/>
    <s v="South West"/>
    <s v="Workplace Services"/>
    <n v="1398"/>
    <n v="28"/>
    <n v="1426"/>
    <n v="31"/>
    <x v="851"/>
    <n v="0"/>
    <n v="0"/>
    <n v="8"/>
    <n v="0.6"/>
    <n v="0.98699999999999999"/>
    <n v="2.5"/>
    <n v="0.76800000000000002"/>
    <n v="2.1999999999999999E-2"/>
    <x v="4"/>
    <x v="0"/>
    <s v="South"/>
    <s v="Below Target"/>
    <s v="Below Target"/>
    <s v="Met"/>
    <s v="Below Target"/>
    <s v="Below Target"/>
  </r>
  <r>
    <s v="OPS-102622"/>
    <x v="93"/>
    <s v="South West"/>
    <s v="Facilities Response"/>
    <n v="0"/>
    <n v="44"/>
    <n v="44"/>
    <n v="44"/>
    <x v="5"/>
    <n v="1"/>
    <n v="0"/>
    <n v="2.2000000000000002"/>
    <n v="0.96399999999999997"/>
    <n v="0.98699999999999999"/>
    <n v="4.4000000000000004"/>
    <n v="0.64100000000000001"/>
    <n v="1"/>
    <x v="4"/>
    <x v="1"/>
    <s v="South"/>
    <s v="Met"/>
    <s v="Met"/>
    <s v="Met"/>
    <s v="Met"/>
    <s v="Met"/>
  </r>
  <r>
    <s v="OPS-102623"/>
    <x v="93"/>
    <s v="South West"/>
    <s v="Estates Support"/>
    <n v="0"/>
    <n v="49"/>
    <n v="49"/>
    <n v="49"/>
    <x v="5"/>
    <n v="0"/>
    <n v="0"/>
    <n v="1.8"/>
    <n v="1"/>
    <n v="1"/>
    <n v="4.8"/>
    <n v="0.78600000000000003"/>
    <n v="1"/>
    <x v="4"/>
    <x v="2"/>
    <s v="South"/>
    <s v="Met"/>
    <s v="Met"/>
    <s v="Met"/>
    <s v="Met"/>
    <s v="Met"/>
  </r>
  <r>
    <s v="OPS-102624"/>
    <x v="93"/>
    <s v="South West"/>
    <s v="Workplace Projects"/>
    <n v="0"/>
    <n v="30"/>
    <n v="30"/>
    <n v="30"/>
    <x v="5"/>
    <n v="0"/>
    <n v="0"/>
    <n v="1.1000000000000001"/>
    <n v="1"/>
    <n v="0.95599999999999996"/>
    <n v="4.9000000000000004"/>
    <n v="0.79200000000000004"/>
    <n v="1"/>
    <x v="4"/>
    <x v="3"/>
    <s v="South"/>
    <s v="Met"/>
    <s v="Met"/>
    <s v="Met"/>
    <s v="Met"/>
    <s v="Met"/>
  </r>
  <r>
    <s v="OPS-102625"/>
    <x v="93"/>
    <s v="South East"/>
    <s v="Workplace Services"/>
    <n v="36"/>
    <n v="37"/>
    <n v="73"/>
    <n v="47"/>
    <x v="26"/>
    <n v="0"/>
    <n v="0"/>
    <n v="3.4"/>
    <n v="0.78700000000000003"/>
    <n v="0.98699999999999999"/>
    <n v="3.3"/>
    <n v="0.70199999999999996"/>
    <n v="0.64400000000000002"/>
    <x v="5"/>
    <x v="0"/>
    <s v="South"/>
    <s v="Below Target"/>
    <s v="Below Target"/>
    <s v="Met"/>
    <s v="Below Target"/>
    <s v="Below Target"/>
  </r>
  <r>
    <s v="OPS-102626"/>
    <x v="93"/>
    <s v="South East"/>
    <s v="Facilities Response"/>
    <n v="2399"/>
    <n v="55"/>
    <n v="2454"/>
    <n v="19"/>
    <x v="883"/>
    <n v="0"/>
    <n v="0"/>
    <n v="8"/>
    <n v="0.6"/>
    <n v="0.98499999999999999"/>
    <n v="2.5"/>
    <n v="0.71899999999999997"/>
    <n v="8.0000000000000002E-3"/>
    <x v="5"/>
    <x v="1"/>
    <s v="South"/>
    <s v="Below Target"/>
    <s v="Below Target"/>
    <s v="Met"/>
    <s v="Below Target"/>
    <s v="Below Target"/>
  </r>
  <r>
    <s v="OPS-102627"/>
    <x v="93"/>
    <s v="South East"/>
    <s v="Estates Support"/>
    <n v="0"/>
    <n v="55"/>
    <n v="55"/>
    <n v="54"/>
    <x v="3"/>
    <n v="0"/>
    <n v="0"/>
    <n v="1.5"/>
    <n v="0.97199999999999998"/>
    <n v="0.97699999999999998"/>
    <n v="4.3"/>
    <n v="0.68500000000000005"/>
    <n v="0.98199999999999998"/>
    <x v="5"/>
    <x v="2"/>
    <s v="South"/>
    <s v="Met"/>
    <s v="Met"/>
    <s v="Met"/>
    <s v="Met"/>
    <s v="Met"/>
  </r>
  <r>
    <s v="OPS-102628"/>
    <x v="93"/>
    <s v="South East"/>
    <s v="Workplace Projects"/>
    <n v="763"/>
    <n v="31"/>
    <n v="794"/>
    <n v="27"/>
    <x v="884"/>
    <n v="1"/>
    <n v="0"/>
    <n v="8"/>
    <n v="0.6"/>
    <n v="0.98599999999999999"/>
    <n v="2.5"/>
    <n v="0.71299999999999997"/>
    <n v="3.4000000000000002E-2"/>
    <x v="5"/>
    <x v="3"/>
    <s v="South"/>
    <s v="Below Target"/>
    <s v="Below Target"/>
    <s v="Met"/>
    <s v="Below Target"/>
    <s v="Below Target"/>
  </r>
  <r>
    <s v="OPS-102629"/>
    <x v="93"/>
    <s v="Wales"/>
    <s v="Workplace Services"/>
    <n v="1381"/>
    <n v="49"/>
    <n v="1430"/>
    <n v="28"/>
    <x v="885"/>
    <n v="0"/>
    <n v="0"/>
    <n v="8"/>
    <n v="0.6"/>
    <n v="1"/>
    <n v="2.5"/>
    <n v="0.70299999999999996"/>
    <n v="0.02"/>
    <x v="6"/>
    <x v="0"/>
    <s v="Wales"/>
    <s v="Below Target"/>
    <s v="Below Target"/>
    <s v="Met"/>
    <s v="Below Target"/>
    <s v="Below Target"/>
  </r>
  <r>
    <s v="OPS-102630"/>
    <x v="93"/>
    <s v="Wales"/>
    <s v="Facilities Response"/>
    <n v="1432"/>
    <n v="39"/>
    <n v="1471"/>
    <n v="23"/>
    <x v="886"/>
    <n v="0"/>
    <n v="0"/>
    <n v="8"/>
    <n v="0.6"/>
    <n v="0.98399999999999999"/>
    <n v="2.5"/>
    <n v="0.77200000000000002"/>
    <n v="1.6E-2"/>
    <x v="6"/>
    <x v="1"/>
    <s v="Wales"/>
    <s v="Below Target"/>
    <s v="Below Target"/>
    <s v="Met"/>
    <s v="Below Target"/>
    <s v="Below Target"/>
  </r>
  <r>
    <s v="OPS-102631"/>
    <x v="93"/>
    <s v="Wales"/>
    <s v="Estates Support"/>
    <n v="958"/>
    <n v="34"/>
    <n v="992"/>
    <n v="25"/>
    <x v="497"/>
    <n v="0"/>
    <n v="0"/>
    <n v="8"/>
    <n v="0.6"/>
    <n v="0.98699999999999999"/>
    <n v="2.5"/>
    <n v="0.72699999999999998"/>
    <n v="2.5000000000000001E-2"/>
    <x v="6"/>
    <x v="2"/>
    <s v="Wales"/>
    <s v="Below Target"/>
    <s v="Below Target"/>
    <s v="Met"/>
    <s v="Below Target"/>
    <s v="Below Target"/>
  </r>
  <r>
    <s v="OPS-102632"/>
    <x v="93"/>
    <s v="Wales"/>
    <s v="Workplace Projects"/>
    <n v="0"/>
    <n v="31"/>
    <n v="31"/>
    <n v="31"/>
    <x v="5"/>
    <n v="0"/>
    <n v="0"/>
    <n v="0.8"/>
    <n v="0.97"/>
    <n v="0.94799999999999995"/>
    <n v="4.5999999999999996"/>
    <n v="0.76200000000000001"/>
    <n v="1"/>
    <x v="6"/>
    <x v="3"/>
    <s v="Wales"/>
    <s v="Met"/>
    <s v="Met"/>
    <s v="Below Target"/>
    <s v="Met"/>
    <s v="Met"/>
  </r>
  <r>
    <s v="OPS-102633"/>
    <x v="94"/>
    <s v="Scotland"/>
    <s v="Workplace Services"/>
    <n v="372"/>
    <n v="40"/>
    <n v="412"/>
    <n v="35"/>
    <x v="242"/>
    <n v="0"/>
    <n v="0"/>
    <n v="8"/>
    <n v="0.6"/>
    <n v="0.995"/>
    <n v="2.5"/>
    <n v="0.78600000000000003"/>
    <n v="8.5000000000000006E-2"/>
    <x v="0"/>
    <x v="0"/>
    <s v="North"/>
    <s v="Below Target"/>
    <s v="Below Target"/>
    <s v="Met"/>
    <s v="Below Target"/>
    <s v="Below Target"/>
  </r>
  <r>
    <s v="OPS-102634"/>
    <x v="94"/>
    <s v="Scotland"/>
    <s v="Facilities Response"/>
    <n v="0"/>
    <n v="47"/>
    <n v="47"/>
    <n v="47"/>
    <x v="5"/>
    <n v="0"/>
    <n v="0"/>
    <n v="2.1"/>
    <n v="0.95599999999999996"/>
    <n v="1"/>
    <n v="4.5"/>
    <n v="0.73199999999999998"/>
    <n v="1"/>
    <x v="0"/>
    <x v="1"/>
    <s v="North"/>
    <s v="Met"/>
    <s v="Met"/>
    <s v="Met"/>
    <s v="Met"/>
    <s v="Met"/>
  </r>
  <r>
    <s v="OPS-102635"/>
    <x v="94"/>
    <s v="Scotland"/>
    <s v="Estates Support"/>
    <n v="709"/>
    <n v="31"/>
    <n v="740"/>
    <n v="36"/>
    <x v="887"/>
    <n v="0"/>
    <n v="0"/>
    <n v="8"/>
    <n v="0.6"/>
    <n v="0.998"/>
    <n v="2.5"/>
    <n v="0.78600000000000003"/>
    <n v="4.9000000000000002E-2"/>
    <x v="0"/>
    <x v="2"/>
    <s v="North"/>
    <s v="Below Target"/>
    <s v="Below Target"/>
    <s v="Met"/>
    <s v="Below Target"/>
    <s v="Below Target"/>
  </r>
  <r>
    <s v="OPS-102636"/>
    <x v="94"/>
    <s v="Scotland"/>
    <s v="Workplace Projects"/>
    <n v="0"/>
    <n v="31"/>
    <n v="31"/>
    <n v="31"/>
    <x v="5"/>
    <n v="0"/>
    <n v="0"/>
    <n v="1"/>
    <n v="0.96499999999999997"/>
    <n v="0.98099999999999998"/>
    <n v="4.3"/>
    <n v="0.76100000000000001"/>
    <n v="1"/>
    <x v="0"/>
    <x v="3"/>
    <s v="North"/>
    <s v="Met"/>
    <s v="Met"/>
    <s v="Met"/>
    <s v="Met"/>
    <s v="Met"/>
  </r>
  <r>
    <s v="OPS-102637"/>
    <x v="94"/>
    <s v="North East"/>
    <s v="Workplace Services"/>
    <n v="14"/>
    <n v="42"/>
    <n v="56"/>
    <n v="38"/>
    <x v="13"/>
    <n v="0"/>
    <n v="0"/>
    <n v="4"/>
    <n v="0.84799999999999998"/>
    <n v="1"/>
    <n v="4"/>
    <n v="0.71799999999999997"/>
    <n v="0.67900000000000005"/>
    <x v="1"/>
    <x v="0"/>
    <s v="North"/>
    <s v="Below Target"/>
    <s v="Below Target"/>
    <s v="Met"/>
    <s v="Below Target"/>
    <s v="Below Target"/>
  </r>
  <r>
    <s v="OPS-102638"/>
    <x v="94"/>
    <s v="North East"/>
    <s v="Facilities Response"/>
    <n v="2"/>
    <n v="36"/>
    <n v="38"/>
    <n v="38"/>
    <x v="5"/>
    <n v="0"/>
    <n v="0"/>
    <n v="1.4"/>
    <n v="1"/>
    <n v="0.995"/>
    <n v="4.7"/>
    <n v="0.70699999999999996"/>
    <n v="1"/>
    <x v="1"/>
    <x v="1"/>
    <s v="North"/>
    <s v="Met"/>
    <s v="Met"/>
    <s v="Met"/>
    <s v="Met"/>
    <s v="Met"/>
  </r>
  <r>
    <s v="OPS-102639"/>
    <x v="94"/>
    <s v="North East"/>
    <s v="Estates Support"/>
    <n v="1738"/>
    <n v="32"/>
    <n v="1770"/>
    <n v="20"/>
    <x v="809"/>
    <n v="0"/>
    <n v="0"/>
    <n v="8"/>
    <n v="0.6"/>
    <n v="0.96399999999999997"/>
    <n v="2.5"/>
    <n v="0.71299999999999997"/>
    <n v="1.0999999999999999E-2"/>
    <x v="1"/>
    <x v="2"/>
    <s v="North"/>
    <s v="Below Target"/>
    <s v="Below Target"/>
    <s v="Met"/>
    <s v="Below Target"/>
    <s v="Below Target"/>
  </r>
  <r>
    <s v="OPS-102640"/>
    <x v="94"/>
    <s v="North East"/>
    <s v="Workplace Projects"/>
    <n v="85"/>
    <n v="30"/>
    <n v="115"/>
    <n v="30"/>
    <x v="59"/>
    <n v="1"/>
    <n v="0"/>
    <n v="8"/>
    <n v="0.6"/>
    <n v="0.98199999999999998"/>
    <n v="2.5"/>
    <n v="0.65500000000000003"/>
    <n v="0.26100000000000001"/>
    <x v="1"/>
    <x v="3"/>
    <s v="North"/>
    <s v="Below Target"/>
    <s v="Below Target"/>
    <s v="Met"/>
    <s v="Below Target"/>
    <s v="Below Target"/>
  </r>
  <r>
    <s v="OPS-102641"/>
    <x v="94"/>
    <s v="North West"/>
    <s v="Workplace Services"/>
    <n v="739"/>
    <n v="52"/>
    <n v="791"/>
    <n v="32"/>
    <x v="888"/>
    <n v="0"/>
    <n v="0"/>
    <n v="8"/>
    <n v="0.6"/>
    <n v="0.96199999999999997"/>
    <n v="2.5"/>
    <n v="0.78700000000000003"/>
    <n v="0.04"/>
    <x v="2"/>
    <x v="0"/>
    <s v="North"/>
    <s v="Below Target"/>
    <s v="Below Target"/>
    <s v="Met"/>
    <s v="Below Target"/>
    <s v="Below Target"/>
  </r>
  <r>
    <s v="OPS-102642"/>
    <x v="94"/>
    <s v="North West"/>
    <s v="Facilities Response"/>
    <n v="1811"/>
    <n v="41"/>
    <n v="1852"/>
    <n v="25"/>
    <x v="889"/>
    <n v="0"/>
    <n v="0"/>
    <n v="8"/>
    <n v="0.6"/>
    <n v="0.99"/>
    <n v="2.5"/>
    <n v="0.70199999999999996"/>
    <n v="1.2999999999999999E-2"/>
    <x v="2"/>
    <x v="1"/>
    <s v="North"/>
    <s v="Below Target"/>
    <s v="Below Target"/>
    <s v="Met"/>
    <s v="Below Target"/>
    <s v="Below Target"/>
  </r>
  <r>
    <s v="OPS-102643"/>
    <x v="94"/>
    <s v="North West"/>
    <s v="Estates Support"/>
    <n v="1864"/>
    <n v="50"/>
    <n v="1914"/>
    <n v="21"/>
    <x v="890"/>
    <n v="0"/>
    <n v="0"/>
    <n v="8"/>
    <n v="0.6"/>
    <n v="0.98199999999999998"/>
    <n v="2.5"/>
    <n v="0.69299999999999995"/>
    <n v="1.0999999999999999E-2"/>
    <x v="2"/>
    <x v="2"/>
    <s v="North"/>
    <s v="Below Target"/>
    <s v="Below Target"/>
    <s v="Met"/>
    <s v="Below Target"/>
    <s v="Below Target"/>
  </r>
  <r>
    <s v="OPS-102644"/>
    <x v="94"/>
    <s v="North West"/>
    <s v="Workplace Projects"/>
    <n v="0"/>
    <n v="24"/>
    <n v="24"/>
    <n v="24"/>
    <x v="5"/>
    <n v="1"/>
    <n v="0"/>
    <n v="1.4"/>
    <n v="0.91"/>
    <n v="0.96399999999999997"/>
    <n v="4.4000000000000004"/>
    <n v="0.70199999999999996"/>
    <n v="1"/>
    <x v="2"/>
    <x v="3"/>
    <s v="North"/>
    <s v="Met"/>
    <s v="Below Target"/>
    <s v="Met"/>
    <s v="Met"/>
    <s v="Met"/>
  </r>
  <r>
    <s v="OPS-102645"/>
    <x v="94"/>
    <s v="Midlands"/>
    <s v="Workplace Services"/>
    <n v="0"/>
    <n v="53"/>
    <n v="53"/>
    <n v="49"/>
    <x v="140"/>
    <n v="1"/>
    <n v="0"/>
    <n v="1.9"/>
    <n v="0.91400000000000003"/>
    <n v="0.99199999999999999"/>
    <n v="4.5"/>
    <n v="0.67"/>
    <n v="0.92500000000000004"/>
    <x v="3"/>
    <x v="0"/>
    <s v="Central"/>
    <s v="Below Target"/>
    <s v="Below Target"/>
    <s v="Met"/>
    <s v="Met"/>
    <s v="Met"/>
  </r>
  <r>
    <s v="OPS-102646"/>
    <x v="94"/>
    <s v="Midlands"/>
    <s v="Facilities Response"/>
    <n v="786"/>
    <n v="46"/>
    <n v="832"/>
    <n v="35"/>
    <x v="891"/>
    <n v="0"/>
    <n v="0"/>
    <n v="8"/>
    <n v="0.6"/>
    <n v="0.98299999999999998"/>
    <n v="2.5"/>
    <n v="0.68400000000000005"/>
    <n v="4.2000000000000003E-2"/>
    <x v="3"/>
    <x v="1"/>
    <s v="Central"/>
    <s v="Below Target"/>
    <s v="Below Target"/>
    <s v="Met"/>
    <s v="Below Target"/>
    <s v="Below Target"/>
  </r>
  <r>
    <s v="OPS-102647"/>
    <x v="94"/>
    <s v="Midlands"/>
    <s v="Estates Support"/>
    <n v="654"/>
    <n v="50"/>
    <n v="704"/>
    <n v="37"/>
    <x v="716"/>
    <n v="0"/>
    <n v="0"/>
    <n v="8"/>
    <n v="0.6"/>
    <n v="0.96699999999999997"/>
    <n v="2.5"/>
    <n v="0.76800000000000002"/>
    <n v="5.2999999999999999E-2"/>
    <x v="3"/>
    <x v="2"/>
    <s v="Central"/>
    <s v="Below Target"/>
    <s v="Below Target"/>
    <s v="Met"/>
    <s v="Below Target"/>
    <s v="Below Target"/>
  </r>
  <r>
    <s v="OPS-102648"/>
    <x v="94"/>
    <s v="Midlands"/>
    <s v="Workplace Projects"/>
    <n v="0"/>
    <n v="34"/>
    <n v="34"/>
    <n v="34"/>
    <x v="5"/>
    <n v="1"/>
    <n v="0"/>
    <n v="1.7"/>
    <n v="0.96399999999999997"/>
    <n v="0.93799999999999994"/>
    <n v="4.7"/>
    <n v="0.72199999999999998"/>
    <n v="1"/>
    <x v="3"/>
    <x v="3"/>
    <s v="Central"/>
    <s v="Met"/>
    <s v="Met"/>
    <s v="Below Target"/>
    <s v="Met"/>
    <s v="Met"/>
  </r>
  <r>
    <s v="OPS-102649"/>
    <x v="94"/>
    <s v="South West"/>
    <s v="Workplace Services"/>
    <n v="1395"/>
    <n v="41"/>
    <n v="1436"/>
    <n v="29"/>
    <x v="677"/>
    <n v="0"/>
    <n v="0"/>
    <n v="8"/>
    <n v="0.6"/>
    <n v="0.97699999999999998"/>
    <n v="2.5"/>
    <n v="0.76800000000000002"/>
    <n v="0.02"/>
    <x v="4"/>
    <x v="0"/>
    <s v="South"/>
    <s v="Below Target"/>
    <s v="Below Target"/>
    <s v="Met"/>
    <s v="Below Target"/>
    <s v="Below Target"/>
  </r>
  <r>
    <s v="OPS-102650"/>
    <x v="94"/>
    <s v="South West"/>
    <s v="Facilities Response"/>
    <n v="0"/>
    <n v="46"/>
    <n v="46"/>
    <n v="46"/>
    <x v="5"/>
    <n v="1"/>
    <n v="0"/>
    <n v="1.9"/>
    <n v="0.91300000000000003"/>
    <n v="0.95299999999999996"/>
    <n v="4.3"/>
    <n v="0.64100000000000001"/>
    <n v="1"/>
    <x v="4"/>
    <x v="1"/>
    <s v="South"/>
    <s v="Met"/>
    <s v="Below Target"/>
    <s v="Met"/>
    <s v="Met"/>
    <s v="Met"/>
  </r>
  <r>
    <s v="OPS-102651"/>
    <x v="94"/>
    <s v="South West"/>
    <s v="Estates Support"/>
    <n v="0"/>
    <n v="64"/>
    <n v="64"/>
    <n v="64"/>
    <x v="5"/>
    <n v="0"/>
    <n v="0"/>
    <n v="1.6"/>
    <n v="0.96599999999999997"/>
    <n v="1"/>
    <n v="4.3"/>
    <n v="0.78600000000000003"/>
    <n v="1"/>
    <x v="4"/>
    <x v="2"/>
    <s v="South"/>
    <s v="Met"/>
    <s v="Met"/>
    <s v="Met"/>
    <s v="Met"/>
    <s v="Met"/>
  </r>
  <r>
    <s v="OPS-102652"/>
    <x v="94"/>
    <s v="South West"/>
    <s v="Workplace Projects"/>
    <n v="0"/>
    <n v="19"/>
    <n v="19"/>
    <n v="19"/>
    <x v="5"/>
    <n v="1"/>
    <n v="0"/>
    <n v="1.7"/>
    <n v="0.998"/>
    <n v="0.96199999999999997"/>
    <n v="4.3"/>
    <n v="0.79200000000000004"/>
    <n v="1"/>
    <x v="4"/>
    <x v="3"/>
    <s v="South"/>
    <s v="Met"/>
    <s v="Met"/>
    <s v="Met"/>
    <s v="Met"/>
    <s v="Met"/>
  </r>
  <r>
    <s v="OPS-102653"/>
    <x v="94"/>
    <s v="South East"/>
    <s v="Workplace Services"/>
    <n v="26"/>
    <n v="32"/>
    <n v="58"/>
    <n v="50"/>
    <x v="21"/>
    <n v="0"/>
    <n v="0"/>
    <n v="1.9"/>
    <n v="0.94099999999999995"/>
    <n v="0.98399999999999999"/>
    <n v="4.3"/>
    <n v="0.70199999999999996"/>
    <n v="0.86199999999999999"/>
    <x v="5"/>
    <x v="0"/>
    <s v="South"/>
    <s v="Below Target"/>
    <s v="Met"/>
    <s v="Met"/>
    <s v="Met"/>
    <s v="Met"/>
  </r>
  <r>
    <s v="OPS-102654"/>
    <x v="94"/>
    <s v="South East"/>
    <s v="Facilities Response"/>
    <n v="2435"/>
    <n v="29"/>
    <n v="2464"/>
    <n v="22"/>
    <x v="892"/>
    <n v="0"/>
    <n v="0"/>
    <n v="8"/>
    <n v="0.6"/>
    <n v="0.995"/>
    <n v="2.5"/>
    <n v="0.71899999999999997"/>
    <n v="8.9999999999999993E-3"/>
    <x v="5"/>
    <x v="1"/>
    <s v="South"/>
    <s v="Below Target"/>
    <s v="Below Target"/>
    <s v="Met"/>
    <s v="Below Target"/>
    <s v="Below Target"/>
  </r>
  <r>
    <s v="OPS-102655"/>
    <x v="94"/>
    <s v="South East"/>
    <s v="Estates Support"/>
    <n v="1"/>
    <n v="57"/>
    <n v="58"/>
    <n v="47"/>
    <x v="18"/>
    <n v="0"/>
    <n v="0"/>
    <n v="2.1"/>
    <n v="0.94699999999999995"/>
    <n v="0.995"/>
    <n v="4.0999999999999996"/>
    <n v="0.68500000000000005"/>
    <n v="0.81"/>
    <x v="5"/>
    <x v="2"/>
    <s v="South"/>
    <s v="Below Target"/>
    <s v="Met"/>
    <s v="Met"/>
    <s v="Met"/>
    <s v="Below Target"/>
  </r>
  <r>
    <s v="OPS-102656"/>
    <x v="94"/>
    <s v="South East"/>
    <s v="Workplace Projects"/>
    <n v="767"/>
    <n v="40"/>
    <n v="807"/>
    <n v="27"/>
    <x v="893"/>
    <n v="0"/>
    <n v="0"/>
    <n v="8"/>
    <n v="0.6"/>
    <n v="0.97699999999999998"/>
    <n v="2.5"/>
    <n v="0.71299999999999997"/>
    <n v="3.3000000000000002E-2"/>
    <x v="5"/>
    <x v="3"/>
    <s v="South"/>
    <s v="Below Target"/>
    <s v="Below Target"/>
    <s v="Met"/>
    <s v="Below Target"/>
    <s v="Below Target"/>
  </r>
  <r>
    <s v="OPS-102657"/>
    <x v="94"/>
    <s v="Wales"/>
    <s v="Workplace Services"/>
    <n v="1402"/>
    <n v="37"/>
    <n v="1439"/>
    <n v="28"/>
    <x v="894"/>
    <n v="0"/>
    <n v="0"/>
    <n v="8"/>
    <n v="0.6"/>
    <n v="1"/>
    <n v="2.5"/>
    <n v="0.70299999999999996"/>
    <n v="1.9E-2"/>
    <x v="6"/>
    <x v="0"/>
    <s v="Wales"/>
    <s v="Below Target"/>
    <s v="Below Target"/>
    <s v="Met"/>
    <s v="Below Target"/>
    <s v="Below Target"/>
  </r>
  <r>
    <s v="OPS-102658"/>
    <x v="94"/>
    <s v="Wales"/>
    <s v="Facilities Response"/>
    <n v="1448"/>
    <n v="49"/>
    <n v="1497"/>
    <n v="23"/>
    <x v="895"/>
    <n v="0"/>
    <n v="0"/>
    <n v="8"/>
    <n v="0.6"/>
    <n v="1"/>
    <n v="2.5"/>
    <n v="0.77200000000000002"/>
    <n v="1.4999999999999999E-2"/>
    <x v="6"/>
    <x v="1"/>
    <s v="Wales"/>
    <s v="Below Target"/>
    <s v="Below Target"/>
    <s v="Met"/>
    <s v="Below Target"/>
    <s v="Below Target"/>
  </r>
  <r>
    <s v="OPS-102659"/>
    <x v="94"/>
    <s v="Wales"/>
    <s v="Estates Support"/>
    <n v="967"/>
    <n v="29"/>
    <n v="996"/>
    <n v="27"/>
    <x v="896"/>
    <n v="0"/>
    <n v="0"/>
    <n v="8"/>
    <n v="0.6"/>
    <n v="1"/>
    <n v="2.5"/>
    <n v="0.72699999999999998"/>
    <n v="2.7E-2"/>
    <x v="6"/>
    <x v="2"/>
    <s v="Wales"/>
    <s v="Below Target"/>
    <s v="Below Target"/>
    <s v="Met"/>
    <s v="Below Target"/>
    <s v="Below Target"/>
  </r>
  <r>
    <s v="OPS-102660"/>
    <x v="94"/>
    <s v="Wales"/>
    <s v="Workplace Projects"/>
    <n v="0"/>
    <n v="20"/>
    <n v="20"/>
    <n v="20"/>
    <x v="5"/>
    <n v="0"/>
    <n v="0"/>
    <n v="1.9"/>
    <n v="0.97599999999999998"/>
    <n v="0.97399999999999998"/>
    <n v="4.2"/>
    <n v="0.76200000000000001"/>
    <n v="1"/>
    <x v="6"/>
    <x v="3"/>
    <s v="Wales"/>
    <s v="Met"/>
    <s v="Met"/>
    <s v="Met"/>
    <s v="Met"/>
    <s v="Met"/>
  </r>
  <r>
    <s v="OPS-102661"/>
    <x v="95"/>
    <s v="Scotland"/>
    <s v="Workplace Services"/>
    <n v="377"/>
    <n v="34"/>
    <n v="411"/>
    <n v="44"/>
    <x v="897"/>
    <n v="0"/>
    <n v="0"/>
    <n v="8"/>
    <n v="0.6"/>
    <n v="0.97499999999999998"/>
    <n v="2.5"/>
    <n v="0.78600000000000003"/>
    <n v="0.107"/>
    <x v="0"/>
    <x v="0"/>
    <s v="North"/>
    <s v="Below Target"/>
    <s v="Below Target"/>
    <s v="Met"/>
    <s v="Below Target"/>
    <s v="Below Target"/>
  </r>
  <r>
    <s v="OPS-102662"/>
    <x v="95"/>
    <s v="Scotland"/>
    <s v="Facilities Response"/>
    <n v="0"/>
    <n v="43"/>
    <n v="43"/>
    <n v="43"/>
    <x v="5"/>
    <n v="0"/>
    <n v="0"/>
    <n v="1"/>
    <n v="0.98099999999999998"/>
    <n v="1"/>
    <n v="4.9000000000000004"/>
    <n v="0.73199999999999998"/>
    <n v="1"/>
    <x v="0"/>
    <x v="1"/>
    <s v="North"/>
    <s v="Met"/>
    <s v="Met"/>
    <s v="Met"/>
    <s v="Met"/>
    <s v="Met"/>
  </r>
  <r>
    <s v="OPS-102663"/>
    <x v="95"/>
    <s v="Scotland"/>
    <s v="Estates Support"/>
    <n v="704"/>
    <n v="35"/>
    <n v="739"/>
    <n v="36"/>
    <x v="760"/>
    <n v="0"/>
    <n v="0"/>
    <n v="8"/>
    <n v="0.6"/>
    <n v="0.98799999999999999"/>
    <n v="2.5"/>
    <n v="0.78600000000000003"/>
    <n v="4.9000000000000002E-2"/>
    <x v="0"/>
    <x v="2"/>
    <s v="North"/>
    <s v="Below Target"/>
    <s v="Below Target"/>
    <s v="Met"/>
    <s v="Below Target"/>
    <s v="Below Target"/>
  </r>
  <r>
    <s v="OPS-102664"/>
    <x v="95"/>
    <s v="Scotland"/>
    <s v="Workplace Projects"/>
    <n v="0"/>
    <n v="19"/>
    <n v="19"/>
    <n v="19"/>
    <x v="5"/>
    <n v="0"/>
    <n v="0"/>
    <n v="1.7"/>
    <n v="1"/>
    <n v="0.95899999999999996"/>
    <n v="4.3"/>
    <n v="0.76100000000000001"/>
    <n v="1"/>
    <x v="0"/>
    <x v="3"/>
    <s v="North"/>
    <s v="Met"/>
    <s v="Met"/>
    <s v="Met"/>
    <s v="Met"/>
    <s v="Met"/>
  </r>
  <r>
    <s v="OPS-102665"/>
    <x v="95"/>
    <s v="North East"/>
    <s v="Workplace Services"/>
    <n v="18"/>
    <n v="44"/>
    <n v="62"/>
    <n v="45"/>
    <x v="4"/>
    <n v="0"/>
    <n v="0"/>
    <n v="2.9"/>
    <n v="0.85899999999999999"/>
    <n v="0.97899999999999998"/>
    <n v="3.8"/>
    <n v="0.71799999999999997"/>
    <n v="0.72599999999999998"/>
    <x v="1"/>
    <x v="0"/>
    <s v="North"/>
    <s v="Below Target"/>
    <s v="Below Target"/>
    <s v="Met"/>
    <s v="Met"/>
    <s v="Below Target"/>
  </r>
  <r>
    <s v="OPS-102666"/>
    <x v="95"/>
    <s v="North East"/>
    <s v="Facilities Response"/>
    <n v="0"/>
    <n v="49"/>
    <n v="49"/>
    <n v="49"/>
    <x v="5"/>
    <n v="0"/>
    <n v="0"/>
    <n v="1.2"/>
    <n v="0.95299999999999996"/>
    <n v="0.97499999999999998"/>
    <n v="4.5999999999999996"/>
    <n v="0.70699999999999996"/>
    <n v="1"/>
    <x v="1"/>
    <x v="1"/>
    <s v="North"/>
    <s v="Met"/>
    <s v="Met"/>
    <s v="Met"/>
    <s v="Met"/>
    <s v="Met"/>
  </r>
  <r>
    <s v="OPS-102667"/>
    <x v="95"/>
    <s v="North East"/>
    <s v="Estates Support"/>
    <n v="1750"/>
    <n v="55"/>
    <n v="1805"/>
    <n v="25"/>
    <x v="898"/>
    <n v="0"/>
    <n v="0"/>
    <n v="8"/>
    <n v="0.6"/>
    <n v="0.99"/>
    <n v="2.5"/>
    <n v="0.71299999999999997"/>
    <n v="1.4E-2"/>
    <x v="1"/>
    <x v="2"/>
    <s v="North"/>
    <s v="Below Target"/>
    <s v="Below Target"/>
    <s v="Met"/>
    <s v="Below Target"/>
    <s v="Below Target"/>
  </r>
  <r>
    <s v="OPS-102668"/>
    <x v="95"/>
    <s v="North East"/>
    <s v="Workplace Projects"/>
    <n v="85"/>
    <n v="34"/>
    <n v="119"/>
    <n v="30"/>
    <x v="70"/>
    <n v="0"/>
    <n v="0"/>
    <n v="8"/>
    <n v="0.6"/>
    <n v="0.97499999999999998"/>
    <n v="2.5"/>
    <n v="0.65500000000000003"/>
    <n v="0.252"/>
    <x v="1"/>
    <x v="3"/>
    <s v="North"/>
    <s v="Below Target"/>
    <s v="Below Target"/>
    <s v="Met"/>
    <s v="Below Target"/>
    <s v="Below Target"/>
  </r>
  <r>
    <s v="OPS-102669"/>
    <x v="95"/>
    <s v="North West"/>
    <s v="Workplace Services"/>
    <n v="759"/>
    <n v="34"/>
    <n v="793"/>
    <n v="36"/>
    <x v="693"/>
    <n v="0"/>
    <n v="0"/>
    <n v="8"/>
    <n v="0.6"/>
    <n v="0.98599999999999999"/>
    <n v="2.5"/>
    <n v="0.78700000000000003"/>
    <n v="4.4999999999999998E-2"/>
    <x v="2"/>
    <x v="0"/>
    <s v="North"/>
    <s v="Below Target"/>
    <s v="Below Target"/>
    <s v="Met"/>
    <s v="Below Target"/>
    <s v="Below Target"/>
  </r>
  <r>
    <s v="OPS-102670"/>
    <x v="95"/>
    <s v="North West"/>
    <s v="Facilities Response"/>
    <n v="1827"/>
    <n v="41"/>
    <n v="1868"/>
    <n v="25"/>
    <x v="899"/>
    <n v="0"/>
    <n v="0"/>
    <n v="8"/>
    <n v="0.6"/>
    <n v="0.99"/>
    <n v="2.5"/>
    <n v="0.70199999999999996"/>
    <n v="1.2999999999999999E-2"/>
    <x v="2"/>
    <x v="1"/>
    <s v="North"/>
    <s v="Below Target"/>
    <s v="Below Target"/>
    <s v="Met"/>
    <s v="Below Target"/>
    <s v="Below Target"/>
  </r>
  <r>
    <s v="OPS-102671"/>
    <x v="95"/>
    <s v="North West"/>
    <s v="Estates Support"/>
    <n v="1893"/>
    <n v="25"/>
    <n v="1918"/>
    <n v="21"/>
    <x v="900"/>
    <n v="0"/>
    <n v="0"/>
    <n v="8"/>
    <n v="0.6"/>
    <n v="1"/>
    <n v="2.5"/>
    <n v="0.69299999999999995"/>
    <n v="1.0999999999999999E-2"/>
    <x v="2"/>
    <x v="2"/>
    <s v="North"/>
    <s v="Below Target"/>
    <s v="Below Target"/>
    <s v="Met"/>
    <s v="Below Target"/>
    <s v="Below Target"/>
  </r>
  <r>
    <s v="OPS-102672"/>
    <x v="95"/>
    <s v="North West"/>
    <s v="Workplace Projects"/>
    <n v="0"/>
    <n v="35"/>
    <n v="35"/>
    <n v="35"/>
    <x v="5"/>
    <n v="0"/>
    <n v="0"/>
    <n v="1.8"/>
    <n v="1"/>
    <n v="0.95399999999999996"/>
    <n v="4.5"/>
    <n v="0.70199999999999996"/>
    <n v="1"/>
    <x v="2"/>
    <x v="3"/>
    <s v="North"/>
    <s v="Met"/>
    <s v="Met"/>
    <s v="Met"/>
    <s v="Met"/>
    <s v="Met"/>
  </r>
  <r>
    <s v="OPS-102673"/>
    <x v="95"/>
    <s v="Midlands"/>
    <s v="Workplace Services"/>
    <n v="4"/>
    <n v="48"/>
    <n v="52"/>
    <n v="49"/>
    <x v="10"/>
    <n v="0"/>
    <n v="0"/>
    <n v="2.2999999999999998"/>
    <n v="0.92400000000000004"/>
    <n v="1"/>
    <n v="4.7"/>
    <n v="0.67"/>
    <n v="0.94199999999999995"/>
    <x v="3"/>
    <x v="0"/>
    <s v="Central"/>
    <s v="Below Target"/>
    <s v="Met"/>
    <s v="Met"/>
    <s v="Met"/>
    <s v="Met"/>
  </r>
  <r>
    <s v="OPS-102674"/>
    <x v="95"/>
    <s v="Midlands"/>
    <s v="Facilities Response"/>
    <n v="797"/>
    <n v="38"/>
    <n v="835"/>
    <n v="33"/>
    <x v="901"/>
    <n v="0"/>
    <n v="0"/>
    <n v="8"/>
    <n v="0.6"/>
    <n v="0.98199999999999998"/>
    <n v="2.5"/>
    <n v="0.68400000000000005"/>
    <n v="0.04"/>
    <x v="3"/>
    <x v="1"/>
    <s v="Central"/>
    <s v="Below Target"/>
    <s v="Below Target"/>
    <s v="Met"/>
    <s v="Below Target"/>
    <s v="Below Target"/>
  </r>
  <r>
    <s v="OPS-102675"/>
    <x v="95"/>
    <s v="Midlands"/>
    <s v="Estates Support"/>
    <n v="667"/>
    <n v="42"/>
    <n v="709"/>
    <n v="35"/>
    <x v="902"/>
    <n v="0"/>
    <n v="0"/>
    <n v="8"/>
    <n v="0.6"/>
    <n v="1"/>
    <n v="2.5"/>
    <n v="0.76800000000000002"/>
    <n v="4.9000000000000002E-2"/>
    <x v="3"/>
    <x v="2"/>
    <s v="Central"/>
    <s v="Below Target"/>
    <s v="Below Target"/>
    <s v="Met"/>
    <s v="Below Target"/>
    <s v="Below Target"/>
  </r>
  <r>
    <s v="OPS-102676"/>
    <x v="95"/>
    <s v="Midlands"/>
    <s v="Workplace Projects"/>
    <n v="0"/>
    <n v="29"/>
    <n v="29"/>
    <n v="29"/>
    <x v="5"/>
    <n v="0"/>
    <n v="0"/>
    <n v="1.5"/>
    <n v="0.97199999999999998"/>
    <n v="1"/>
    <n v="4.4000000000000004"/>
    <n v="0.72199999999999998"/>
    <n v="1"/>
    <x v="3"/>
    <x v="3"/>
    <s v="Central"/>
    <s v="Met"/>
    <s v="Met"/>
    <s v="Met"/>
    <s v="Met"/>
    <s v="Met"/>
  </r>
  <r>
    <s v="OPS-102677"/>
    <x v="95"/>
    <s v="South West"/>
    <s v="Workplace Services"/>
    <n v="1407"/>
    <n v="49"/>
    <n v="1456"/>
    <n v="30"/>
    <x v="903"/>
    <n v="0"/>
    <n v="0"/>
    <n v="8"/>
    <n v="0.6"/>
    <n v="0.99299999999999999"/>
    <n v="2.5"/>
    <n v="0.76800000000000002"/>
    <n v="2.1000000000000001E-2"/>
    <x v="4"/>
    <x v="0"/>
    <s v="South"/>
    <s v="Below Target"/>
    <s v="Below Target"/>
    <s v="Met"/>
    <s v="Below Target"/>
    <s v="Below Target"/>
  </r>
  <r>
    <s v="OPS-102678"/>
    <x v="95"/>
    <s v="South West"/>
    <s v="Facilities Response"/>
    <n v="0"/>
    <n v="33"/>
    <n v="33"/>
    <n v="33"/>
    <x v="5"/>
    <n v="0"/>
    <n v="0"/>
    <n v="1.6"/>
    <n v="0.95799999999999996"/>
    <n v="1"/>
    <n v="4.4000000000000004"/>
    <n v="0.64100000000000001"/>
    <n v="1"/>
    <x v="4"/>
    <x v="1"/>
    <s v="South"/>
    <s v="Met"/>
    <s v="Met"/>
    <s v="Met"/>
    <s v="Met"/>
    <s v="Met"/>
  </r>
  <r>
    <s v="OPS-102679"/>
    <x v="95"/>
    <s v="South West"/>
    <s v="Estates Support"/>
    <n v="0"/>
    <n v="44"/>
    <n v="44"/>
    <n v="44"/>
    <x v="5"/>
    <n v="0"/>
    <n v="0"/>
    <n v="1"/>
    <n v="0.93"/>
    <n v="0.996"/>
    <n v="4.5999999999999996"/>
    <n v="0.78600000000000003"/>
    <n v="1"/>
    <x v="4"/>
    <x v="2"/>
    <s v="South"/>
    <s v="Met"/>
    <s v="Met"/>
    <s v="Met"/>
    <s v="Met"/>
    <s v="Met"/>
  </r>
  <r>
    <s v="OPS-102680"/>
    <x v="95"/>
    <s v="South West"/>
    <s v="Workplace Projects"/>
    <n v="0"/>
    <n v="29"/>
    <n v="29"/>
    <n v="29"/>
    <x v="5"/>
    <n v="0"/>
    <n v="0"/>
    <n v="0.6"/>
    <n v="0.98299999999999998"/>
    <n v="1"/>
    <n v="4.5999999999999996"/>
    <n v="0.79200000000000004"/>
    <n v="1"/>
    <x v="4"/>
    <x v="3"/>
    <s v="South"/>
    <s v="Met"/>
    <s v="Met"/>
    <s v="Met"/>
    <s v="Met"/>
    <s v="Met"/>
  </r>
  <r>
    <s v="OPS-102681"/>
    <x v="95"/>
    <s v="South East"/>
    <s v="Workplace Services"/>
    <n v="8"/>
    <n v="30"/>
    <n v="38"/>
    <n v="38"/>
    <x v="5"/>
    <n v="0"/>
    <n v="0"/>
    <n v="1.9"/>
    <n v="0.93899999999999995"/>
    <n v="0.94499999999999995"/>
    <n v="4.5999999999999996"/>
    <n v="0.70199999999999996"/>
    <n v="1"/>
    <x v="5"/>
    <x v="0"/>
    <s v="South"/>
    <s v="Met"/>
    <s v="Met"/>
    <s v="Below Target"/>
    <s v="Met"/>
    <s v="Met"/>
  </r>
  <r>
    <s v="OPS-102682"/>
    <x v="95"/>
    <s v="South East"/>
    <s v="Facilities Response"/>
    <n v="2442"/>
    <n v="62"/>
    <n v="2504"/>
    <n v="22"/>
    <x v="904"/>
    <n v="0"/>
    <n v="0"/>
    <n v="8"/>
    <n v="0.6"/>
    <n v="0.97599999999999998"/>
    <n v="2.5"/>
    <n v="0.71899999999999997"/>
    <n v="8.9999999999999993E-3"/>
    <x v="5"/>
    <x v="1"/>
    <s v="South"/>
    <s v="Below Target"/>
    <s v="Below Target"/>
    <s v="Met"/>
    <s v="Below Target"/>
    <s v="Below Target"/>
  </r>
  <r>
    <s v="OPS-102683"/>
    <x v="95"/>
    <s v="South East"/>
    <s v="Estates Support"/>
    <n v="11"/>
    <n v="58"/>
    <n v="69"/>
    <n v="61"/>
    <x v="21"/>
    <n v="0"/>
    <n v="0"/>
    <n v="1.9"/>
    <n v="0.90800000000000003"/>
    <n v="0.96199999999999997"/>
    <n v="4.5999999999999996"/>
    <n v="0.68500000000000005"/>
    <n v="0.88400000000000001"/>
    <x v="5"/>
    <x v="2"/>
    <s v="South"/>
    <s v="Below Target"/>
    <s v="Below Target"/>
    <s v="Met"/>
    <s v="Met"/>
    <s v="Met"/>
  </r>
  <r>
    <s v="OPS-102684"/>
    <x v="95"/>
    <s v="South East"/>
    <s v="Workplace Projects"/>
    <n v="780"/>
    <n v="43"/>
    <n v="823"/>
    <n v="28"/>
    <x v="905"/>
    <n v="0"/>
    <n v="0"/>
    <n v="8"/>
    <n v="0.6"/>
    <n v="0.97699999999999998"/>
    <n v="2.5"/>
    <n v="0.71299999999999997"/>
    <n v="3.4000000000000002E-2"/>
    <x v="5"/>
    <x v="3"/>
    <s v="South"/>
    <s v="Below Target"/>
    <s v="Below Target"/>
    <s v="Met"/>
    <s v="Below Target"/>
    <s v="Below Target"/>
  </r>
  <r>
    <s v="OPS-102685"/>
    <x v="95"/>
    <s v="Wales"/>
    <s v="Workplace Services"/>
    <n v="1411"/>
    <n v="64"/>
    <n v="1475"/>
    <n v="27"/>
    <x v="886"/>
    <n v="0"/>
    <n v="0"/>
    <n v="8"/>
    <n v="0.6"/>
    <n v="0.98599999999999999"/>
    <n v="2.5"/>
    <n v="0.70299999999999996"/>
    <n v="1.7999999999999999E-2"/>
    <x v="6"/>
    <x v="0"/>
    <s v="Wales"/>
    <s v="Below Target"/>
    <s v="Below Target"/>
    <s v="Met"/>
    <s v="Below Target"/>
    <s v="Below Target"/>
  </r>
  <r>
    <s v="OPS-102686"/>
    <x v="95"/>
    <s v="Wales"/>
    <s v="Facilities Response"/>
    <n v="1474"/>
    <n v="28"/>
    <n v="1502"/>
    <n v="28"/>
    <x v="895"/>
    <n v="0"/>
    <n v="0"/>
    <n v="8"/>
    <n v="0.6"/>
    <n v="0.98"/>
    <n v="2.5"/>
    <n v="0.77200000000000002"/>
    <n v="1.9E-2"/>
    <x v="6"/>
    <x v="1"/>
    <s v="Wales"/>
    <s v="Below Target"/>
    <s v="Below Target"/>
    <s v="Met"/>
    <s v="Below Target"/>
    <s v="Below Target"/>
  </r>
  <r>
    <s v="OPS-102687"/>
    <x v="95"/>
    <s v="Wales"/>
    <s v="Estates Support"/>
    <n v="969"/>
    <n v="32"/>
    <n v="1001"/>
    <n v="29"/>
    <x v="906"/>
    <n v="0"/>
    <n v="0"/>
    <n v="8"/>
    <n v="0.6"/>
    <n v="0.98699999999999999"/>
    <n v="2.5"/>
    <n v="0.72699999999999998"/>
    <n v="2.9000000000000001E-2"/>
    <x v="6"/>
    <x v="2"/>
    <s v="Wales"/>
    <s v="Below Target"/>
    <s v="Below Target"/>
    <s v="Met"/>
    <s v="Below Target"/>
    <s v="Below Target"/>
  </r>
  <r>
    <s v="OPS-102688"/>
    <x v="95"/>
    <s v="Wales"/>
    <s v="Workplace Projects"/>
    <n v="0"/>
    <n v="31"/>
    <n v="31"/>
    <n v="31"/>
    <x v="5"/>
    <n v="0"/>
    <n v="0"/>
    <n v="1.3"/>
    <n v="0.93799999999999994"/>
    <n v="0.96699999999999997"/>
    <n v="4.5"/>
    <n v="0.76200000000000001"/>
    <n v="1"/>
    <x v="6"/>
    <x v="3"/>
    <s v="Wales"/>
    <s v="Met"/>
    <s v="Met"/>
    <s v="Met"/>
    <s v="Met"/>
    <s v="Met"/>
  </r>
  <r>
    <s v="OPS-102689"/>
    <x v="96"/>
    <s v="Scotland"/>
    <s v="Workplace Services"/>
    <n v="367"/>
    <n v="34"/>
    <n v="401"/>
    <n v="42"/>
    <x v="222"/>
    <n v="0"/>
    <n v="0"/>
    <n v="8"/>
    <n v="0.6"/>
    <n v="0.99199999999999999"/>
    <n v="2.5"/>
    <n v="0.78600000000000003"/>
    <n v="0.105"/>
    <x v="0"/>
    <x v="0"/>
    <s v="North"/>
    <s v="Below Target"/>
    <s v="Below Target"/>
    <s v="Met"/>
    <s v="Below Target"/>
    <s v="Below Target"/>
  </r>
  <r>
    <s v="OPS-102690"/>
    <x v="96"/>
    <s v="Scotland"/>
    <s v="Facilities Response"/>
    <n v="0"/>
    <n v="57"/>
    <n v="57"/>
    <n v="48"/>
    <x v="48"/>
    <n v="0"/>
    <n v="0"/>
    <n v="3"/>
    <n v="0.92700000000000005"/>
    <n v="0.94399999999999995"/>
    <n v="4.4000000000000004"/>
    <n v="0.73199999999999998"/>
    <n v="0.84199999999999997"/>
    <x v="0"/>
    <x v="1"/>
    <s v="North"/>
    <s v="Below Target"/>
    <s v="Met"/>
    <s v="Below Target"/>
    <s v="Met"/>
    <s v="Met"/>
  </r>
  <r>
    <s v="OPS-102691"/>
    <x v="96"/>
    <s v="Scotland"/>
    <s v="Estates Support"/>
    <n v="703"/>
    <n v="48"/>
    <n v="751"/>
    <n v="37"/>
    <x v="359"/>
    <n v="0"/>
    <n v="0"/>
    <n v="8"/>
    <n v="0.6"/>
    <n v="0.999"/>
    <n v="2.5"/>
    <n v="0.78600000000000003"/>
    <n v="4.9000000000000002E-2"/>
    <x v="0"/>
    <x v="2"/>
    <s v="North"/>
    <s v="Below Target"/>
    <s v="Below Target"/>
    <s v="Met"/>
    <s v="Below Target"/>
    <s v="Below Target"/>
  </r>
  <r>
    <s v="OPS-102692"/>
    <x v="96"/>
    <s v="Scotland"/>
    <s v="Workplace Projects"/>
    <n v="0"/>
    <n v="16"/>
    <n v="16"/>
    <n v="16"/>
    <x v="5"/>
    <n v="0"/>
    <n v="0"/>
    <n v="1.4"/>
    <n v="0.93600000000000005"/>
    <n v="0.98899999999999999"/>
    <n v="4.3"/>
    <n v="0.76100000000000001"/>
    <n v="1"/>
    <x v="0"/>
    <x v="3"/>
    <s v="North"/>
    <s v="Met"/>
    <s v="Met"/>
    <s v="Met"/>
    <s v="Met"/>
    <s v="Met"/>
  </r>
  <r>
    <s v="OPS-102693"/>
    <x v="96"/>
    <s v="North East"/>
    <s v="Workplace Services"/>
    <n v="17"/>
    <n v="32"/>
    <n v="49"/>
    <n v="46"/>
    <x v="10"/>
    <n v="0"/>
    <n v="0"/>
    <n v="1.6"/>
    <n v="0.95799999999999996"/>
    <n v="0.95399999999999996"/>
    <n v="4.2"/>
    <n v="0.71799999999999997"/>
    <n v="0.93899999999999995"/>
    <x v="1"/>
    <x v="0"/>
    <s v="North"/>
    <s v="Below Target"/>
    <s v="Met"/>
    <s v="Met"/>
    <s v="Met"/>
    <s v="Met"/>
  </r>
  <r>
    <s v="OPS-102694"/>
    <x v="96"/>
    <s v="North East"/>
    <s v="Facilities Response"/>
    <n v="0"/>
    <n v="47"/>
    <n v="47"/>
    <n v="44"/>
    <x v="10"/>
    <n v="0"/>
    <n v="0"/>
    <n v="1.2"/>
    <n v="0.92100000000000004"/>
    <n v="0.98799999999999999"/>
    <n v="4.3"/>
    <n v="0.70699999999999996"/>
    <n v="0.93600000000000005"/>
    <x v="1"/>
    <x v="1"/>
    <s v="North"/>
    <s v="Below Target"/>
    <s v="Met"/>
    <s v="Met"/>
    <s v="Met"/>
    <s v="Met"/>
  </r>
  <r>
    <s v="OPS-102695"/>
    <x v="96"/>
    <s v="North East"/>
    <s v="Estates Support"/>
    <n v="1780"/>
    <n v="49"/>
    <n v="1829"/>
    <n v="19"/>
    <x v="907"/>
    <n v="0"/>
    <n v="0"/>
    <n v="8"/>
    <n v="0.6"/>
    <n v="0.996"/>
    <n v="2.5"/>
    <n v="0.71299999999999997"/>
    <n v="0.01"/>
    <x v="1"/>
    <x v="2"/>
    <s v="North"/>
    <s v="Below Target"/>
    <s v="Below Target"/>
    <s v="Met"/>
    <s v="Below Target"/>
    <s v="Below Target"/>
  </r>
  <r>
    <s v="OPS-102696"/>
    <x v="96"/>
    <s v="North East"/>
    <s v="Workplace Projects"/>
    <n v="89"/>
    <n v="28"/>
    <n v="117"/>
    <n v="30"/>
    <x v="82"/>
    <n v="0"/>
    <n v="0"/>
    <n v="8"/>
    <n v="0.6"/>
    <n v="1"/>
    <n v="2.5"/>
    <n v="0.65500000000000003"/>
    <n v="0.25600000000000001"/>
    <x v="1"/>
    <x v="3"/>
    <s v="North"/>
    <s v="Below Target"/>
    <s v="Below Target"/>
    <s v="Met"/>
    <s v="Below Target"/>
    <s v="Below Target"/>
  </r>
  <r>
    <s v="OPS-102697"/>
    <x v="96"/>
    <s v="North West"/>
    <s v="Workplace Services"/>
    <n v="757"/>
    <n v="48"/>
    <n v="805"/>
    <n v="36"/>
    <x v="847"/>
    <n v="0"/>
    <n v="0"/>
    <n v="8"/>
    <n v="0.6"/>
    <n v="0.97399999999999998"/>
    <n v="2.5"/>
    <n v="0.78700000000000003"/>
    <n v="4.4999999999999998E-2"/>
    <x v="2"/>
    <x v="0"/>
    <s v="North"/>
    <s v="Below Target"/>
    <s v="Below Target"/>
    <s v="Met"/>
    <s v="Below Target"/>
    <s v="Below Target"/>
  </r>
  <r>
    <s v="OPS-102698"/>
    <x v="96"/>
    <s v="North West"/>
    <s v="Facilities Response"/>
    <n v="1843"/>
    <n v="42"/>
    <n v="1885"/>
    <n v="21"/>
    <x v="881"/>
    <n v="0"/>
    <n v="0"/>
    <n v="8"/>
    <n v="0.6"/>
    <n v="0.99199999999999999"/>
    <n v="2.5"/>
    <n v="0.70199999999999996"/>
    <n v="1.0999999999999999E-2"/>
    <x v="2"/>
    <x v="1"/>
    <s v="North"/>
    <s v="Below Target"/>
    <s v="Below Target"/>
    <s v="Met"/>
    <s v="Below Target"/>
    <s v="Below Target"/>
  </r>
  <r>
    <s v="OPS-102699"/>
    <x v="96"/>
    <s v="North West"/>
    <s v="Estates Support"/>
    <n v="1897"/>
    <n v="40"/>
    <n v="1937"/>
    <n v="22"/>
    <x v="908"/>
    <n v="1"/>
    <n v="0"/>
    <n v="8"/>
    <n v="0.6"/>
    <n v="0.98899999999999999"/>
    <n v="2.5"/>
    <n v="0.69299999999999995"/>
    <n v="1.0999999999999999E-2"/>
    <x v="2"/>
    <x v="2"/>
    <s v="North"/>
    <s v="Below Target"/>
    <s v="Below Target"/>
    <s v="Met"/>
    <s v="Below Target"/>
    <s v="Below Target"/>
  </r>
  <r>
    <s v="OPS-102700"/>
    <x v="96"/>
    <s v="North West"/>
    <s v="Workplace Projects"/>
    <n v="0"/>
    <n v="32"/>
    <n v="32"/>
    <n v="32"/>
    <x v="5"/>
    <n v="0"/>
    <n v="0"/>
    <n v="1.7"/>
    <n v="0.97799999999999998"/>
    <n v="0.96"/>
    <n v="4.9000000000000004"/>
    <n v="0.70199999999999996"/>
    <n v="1"/>
    <x v="2"/>
    <x v="3"/>
    <s v="North"/>
    <s v="Met"/>
    <s v="Met"/>
    <s v="Met"/>
    <s v="Met"/>
    <s v="Met"/>
  </r>
  <r>
    <s v="OPS-102701"/>
    <x v="96"/>
    <s v="Midlands"/>
    <s v="Workplace Services"/>
    <n v="3"/>
    <n v="42"/>
    <n v="45"/>
    <n v="41"/>
    <x v="140"/>
    <n v="0"/>
    <n v="0"/>
    <n v="1.6"/>
    <n v="0.95299999999999996"/>
    <n v="0.96399999999999997"/>
    <n v="4.5999999999999996"/>
    <n v="0.67"/>
    <n v="0.91100000000000003"/>
    <x v="3"/>
    <x v="0"/>
    <s v="Central"/>
    <s v="Below Target"/>
    <s v="Met"/>
    <s v="Met"/>
    <s v="Met"/>
    <s v="Met"/>
  </r>
  <r>
    <s v="OPS-102702"/>
    <x v="96"/>
    <s v="Midlands"/>
    <s v="Facilities Response"/>
    <n v="802"/>
    <n v="37"/>
    <n v="839"/>
    <n v="39"/>
    <x v="909"/>
    <n v="0"/>
    <n v="0"/>
    <n v="8"/>
    <n v="0.6"/>
    <n v="0.95299999999999996"/>
    <n v="2.5"/>
    <n v="0.68400000000000005"/>
    <n v="4.5999999999999999E-2"/>
    <x v="3"/>
    <x v="1"/>
    <s v="Central"/>
    <s v="Below Target"/>
    <s v="Below Target"/>
    <s v="Met"/>
    <s v="Below Target"/>
    <s v="Below Target"/>
  </r>
  <r>
    <s v="OPS-102703"/>
    <x v="96"/>
    <s v="Midlands"/>
    <s v="Estates Support"/>
    <n v="674"/>
    <n v="33"/>
    <n v="707"/>
    <n v="31"/>
    <x v="910"/>
    <n v="0"/>
    <n v="0"/>
    <n v="8"/>
    <n v="0.6"/>
    <n v="0.95499999999999996"/>
    <n v="2.5"/>
    <n v="0.76800000000000002"/>
    <n v="4.3999999999999997E-2"/>
    <x v="3"/>
    <x v="2"/>
    <s v="Central"/>
    <s v="Below Target"/>
    <s v="Below Target"/>
    <s v="Met"/>
    <s v="Below Target"/>
    <s v="Below Target"/>
  </r>
  <r>
    <s v="OPS-102704"/>
    <x v="96"/>
    <s v="Midlands"/>
    <s v="Workplace Projects"/>
    <n v="0"/>
    <n v="23"/>
    <n v="23"/>
    <n v="23"/>
    <x v="5"/>
    <n v="0"/>
    <n v="0"/>
    <n v="1.6"/>
    <n v="0.97499999999999998"/>
    <n v="0.98699999999999999"/>
    <n v="4.4000000000000004"/>
    <n v="0.72199999999999998"/>
    <n v="1"/>
    <x v="3"/>
    <x v="3"/>
    <s v="Central"/>
    <s v="Met"/>
    <s v="Met"/>
    <s v="Met"/>
    <s v="Met"/>
    <s v="Met"/>
  </r>
  <r>
    <s v="OPS-102705"/>
    <x v="96"/>
    <s v="South West"/>
    <s v="Workplace Services"/>
    <n v="1426"/>
    <n v="38"/>
    <n v="1464"/>
    <n v="27"/>
    <x v="911"/>
    <n v="0"/>
    <n v="0"/>
    <n v="8"/>
    <n v="0.6"/>
    <n v="0.98299999999999998"/>
    <n v="2.5"/>
    <n v="0.76800000000000002"/>
    <n v="1.7999999999999999E-2"/>
    <x v="4"/>
    <x v="0"/>
    <s v="South"/>
    <s v="Below Target"/>
    <s v="Below Target"/>
    <s v="Met"/>
    <s v="Below Target"/>
    <s v="Below Target"/>
  </r>
  <r>
    <s v="OPS-102706"/>
    <x v="96"/>
    <s v="South West"/>
    <s v="Facilities Response"/>
    <n v="0"/>
    <n v="54"/>
    <n v="54"/>
    <n v="51"/>
    <x v="10"/>
    <n v="0"/>
    <n v="0"/>
    <n v="2.6"/>
    <n v="0.99099999999999999"/>
    <n v="0.996"/>
    <n v="4.5999999999999996"/>
    <n v="0.64100000000000001"/>
    <n v="0.94399999999999995"/>
    <x v="4"/>
    <x v="1"/>
    <s v="South"/>
    <s v="Below Target"/>
    <s v="Met"/>
    <s v="Met"/>
    <s v="Met"/>
    <s v="Met"/>
  </r>
  <r>
    <s v="OPS-102707"/>
    <x v="96"/>
    <s v="South West"/>
    <s v="Estates Support"/>
    <n v="0"/>
    <n v="36"/>
    <n v="36"/>
    <n v="36"/>
    <x v="5"/>
    <n v="0"/>
    <n v="0"/>
    <n v="1.7"/>
    <n v="0.97299999999999998"/>
    <n v="1"/>
    <n v="4.5"/>
    <n v="0.78600000000000003"/>
    <n v="1"/>
    <x v="4"/>
    <x v="2"/>
    <s v="South"/>
    <s v="Met"/>
    <s v="Met"/>
    <s v="Met"/>
    <s v="Met"/>
    <s v="Met"/>
  </r>
  <r>
    <s v="OPS-102708"/>
    <x v="96"/>
    <s v="South West"/>
    <s v="Workplace Projects"/>
    <n v="0"/>
    <n v="24"/>
    <n v="24"/>
    <n v="24"/>
    <x v="5"/>
    <n v="0"/>
    <n v="0"/>
    <n v="1.6"/>
    <n v="0.995"/>
    <n v="1"/>
    <n v="4.0999999999999996"/>
    <n v="0.79200000000000004"/>
    <n v="1"/>
    <x v="4"/>
    <x v="3"/>
    <s v="South"/>
    <s v="Met"/>
    <s v="Met"/>
    <s v="Met"/>
    <s v="Met"/>
    <s v="Met"/>
  </r>
  <r>
    <s v="OPS-102709"/>
    <x v="96"/>
    <s v="South East"/>
    <s v="Workplace Services"/>
    <n v="0"/>
    <n v="34"/>
    <n v="34"/>
    <n v="34"/>
    <x v="5"/>
    <n v="0"/>
    <n v="0"/>
    <n v="1"/>
    <n v="0.96099999999999997"/>
    <n v="1"/>
    <n v="4.7"/>
    <n v="0.70199999999999996"/>
    <n v="1"/>
    <x v="5"/>
    <x v="0"/>
    <s v="South"/>
    <s v="Met"/>
    <s v="Met"/>
    <s v="Met"/>
    <s v="Met"/>
    <s v="Met"/>
  </r>
  <r>
    <s v="OPS-102710"/>
    <x v="96"/>
    <s v="South East"/>
    <s v="Facilities Response"/>
    <n v="2482"/>
    <n v="43"/>
    <n v="2525"/>
    <n v="20"/>
    <x v="912"/>
    <n v="0"/>
    <n v="0"/>
    <n v="8"/>
    <n v="0.6"/>
    <n v="0.98699999999999999"/>
    <n v="2.5"/>
    <n v="0.71899999999999997"/>
    <n v="8.0000000000000002E-3"/>
    <x v="5"/>
    <x v="1"/>
    <s v="South"/>
    <s v="Below Target"/>
    <s v="Below Target"/>
    <s v="Met"/>
    <s v="Below Target"/>
    <s v="Below Target"/>
  </r>
  <r>
    <s v="OPS-102711"/>
    <x v="96"/>
    <s v="South East"/>
    <s v="Estates Support"/>
    <n v="8"/>
    <n v="37"/>
    <n v="45"/>
    <n v="45"/>
    <x v="5"/>
    <n v="0"/>
    <n v="0"/>
    <n v="1.2"/>
    <n v="1"/>
    <n v="1"/>
    <n v="4.8"/>
    <n v="0.68500000000000005"/>
    <n v="1"/>
    <x v="5"/>
    <x v="2"/>
    <s v="South"/>
    <s v="Met"/>
    <s v="Met"/>
    <s v="Met"/>
    <s v="Met"/>
    <s v="Met"/>
  </r>
  <r>
    <s v="OPS-102712"/>
    <x v="96"/>
    <s v="South East"/>
    <s v="Workplace Projects"/>
    <n v="795"/>
    <n v="30"/>
    <n v="825"/>
    <n v="23"/>
    <x v="901"/>
    <n v="0"/>
    <n v="0"/>
    <n v="8"/>
    <n v="0.6"/>
    <n v="0.94299999999999995"/>
    <n v="2.5"/>
    <n v="0.71299999999999997"/>
    <n v="2.8000000000000001E-2"/>
    <x v="5"/>
    <x v="3"/>
    <s v="South"/>
    <s v="Below Target"/>
    <s v="Below Target"/>
    <s v="Below Target"/>
    <s v="Below Target"/>
    <s v="Below Target"/>
  </r>
  <r>
    <s v="OPS-102713"/>
    <x v="96"/>
    <s v="Wales"/>
    <s v="Workplace Services"/>
    <n v="1448"/>
    <n v="38"/>
    <n v="1486"/>
    <n v="29"/>
    <x v="913"/>
    <n v="1"/>
    <n v="0"/>
    <n v="8"/>
    <n v="0.6"/>
    <n v="0.98699999999999999"/>
    <n v="2.5"/>
    <n v="0.70299999999999996"/>
    <n v="0.02"/>
    <x v="6"/>
    <x v="0"/>
    <s v="Wales"/>
    <s v="Below Target"/>
    <s v="Below Target"/>
    <s v="Met"/>
    <s v="Below Target"/>
    <s v="Below Target"/>
  </r>
  <r>
    <s v="OPS-102714"/>
    <x v="96"/>
    <s v="Wales"/>
    <s v="Facilities Response"/>
    <n v="1474"/>
    <n v="50"/>
    <n v="1524"/>
    <n v="24"/>
    <x v="914"/>
    <n v="0"/>
    <n v="0"/>
    <n v="8"/>
    <n v="0.6"/>
    <n v="0.97099999999999997"/>
    <n v="2.5"/>
    <n v="0.77200000000000002"/>
    <n v="1.6E-2"/>
    <x v="6"/>
    <x v="1"/>
    <s v="Wales"/>
    <s v="Below Target"/>
    <s v="Below Target"/>
    <s v="Met"/>
    <s v="Below Target"/>
    <s v="Below Target"/>
  </r>
  <r>
    <s v="OPS-102715"/>
    <x v="96"/>
    <s v="Wales"/>
    <s v="Estates Support"/>
    <n v="972"/>
    <n v="37"/>
    <n v="1009"/>
    <n v="29"/>
    <x v="915"/>
    <n v="1"/>
    <n v="0"/>
    <n v="8"/>
    <n v="0.6"/>
    <n v="0.97599999999999998"/>
    <n v="2.5"/>
    <n v="0.72699999999999998"/>
    <n v="2.9000000000000001E-2"/>
    <x v="6"/>
    <x v="2"/>
    <s v="Wales"/>
    <s v="Below Target"/>
    <s v="Below Target"/>
    <s v="Met"/>
    <s v="Below Target"/>
    <s v="Below Target"/>
  </r>
  <r>
    <s v="OPS-102716"/>
    <x v="96"/>
    <s v="Wales"/>
    <s v="Workplace Projects"/>
    <n v="0"/>
    <n v="33"/>
    <n v="33"/>
    <n v="33"/>
    <x v="5"/>
    <n v="0"/>
    <n v="0"/>
    <n v="1.5"/>
    <n v="1"/>
    <n v="0.98499999999999999"/>
    <n v="4.8"/>
    <n v="0.76200000000000001"/>
    <n v="1"/>
    <x v="6"/>
    <x v="3"/>
    <s v="Wales"/>
    <s v="Met"/>
    <s v="Met"/>
    <s v="Met"/>
    <s v="Met"/>
    <s v="Met"/>
  </r>
  <r>
    <s v="OPS-102717"/>
    <x v="97"/>
    <s v="Scotland"/>
    <s v="Workplace Services"/>
    <n v="359"/>
    <n v="37"/>
    <n v="396"/>
    <n v="36"/>
    <x v="366"/>
    <n v="0"/>
    <n v="0"/>
    <n v="8"/>
    <n v="0.6"/>
    <n v="0.97199999999999998"/>
    <n v="2.5"/>
    <n v="0.72399999999999998"/>
    <n v="9.0999999999999998E-2"/>
    <x v="0"/>
    <x v="0"/>
    <s v="North"/>
    <s v="Below Target"/>
    <s v="Below Target"/>
    <s v="Met"/>
    <s v="Below Target"/>
    <s v="Below Target"/>
  </r>
  <r>
    <s v="OPS-102718"/>
    <x v="97"/>
    <s v="Scotland"/>
    <s v="Facilities Response"/>
    <n v="9"/>
    <n v="41"/>
    <n v="50"/>
    <n v="50"/>
    <x v="5"/>
    <n v="0"/>
    <n v="0"/>
    <n v="1.6"/>
    <n v="1"/>
    <n v="0.99399999999999999"/>
    <n v="4.7"/>
    <n v="0.8"/>
    <n v="1"/>
    <x v="0"/>
    <x v="1"/>
    <s v="North"/>
    <s v="Met"/>
    <s v="Met"/>
    <s v="Met"/>
    <s v="Met"/>
    <s v="Met"/>
  </r>
  <r>
    <s v="OPS-102719"/>
    <x v="97"/>
    <s v="Scotland"/>
    <s v="Estates Support"/>
    <n v="714"/>
    <n v="48"/>
    <n v="762"/>
    <n v="40"/>
    <x v="916"/>
    <n v="0"/>
    <n v="0"/>
    <n v="8"/>
    <n v="0.6"/>
    <n v="0.97199999999999998"/>
    <n v="2.5"/>
    <n v="0.77700000000000002"/>
    <n v="5.1999999999999998E-2"/>
    <x v="0"/>
    <x v="2"/>
    <s v="North"/>
    <s v="Below Target"/>
    <s v="Below Target"/>
    <s v="Met"/>
    <s v="Below Target"/>
    <s v="Below Target"/>
  </r>
  <r>
    <s v="OPS-102720"/>
    <x v="97"/>
    <s v="Scotland"/>
    <s v="Workplace Projects"/>
    <n v="0"/>
    <n v="22"/>
    <n v="22"/>
    <n v="22"/>
    <x v="5"/>
    <n v="0"/>
    <n v="0"/>
    <n v="1.5"/>
    <n v="0.94099999999999995"/>
    <n v="1"/>
    <n v="4.4000000000000004"/>
    <n v="0.76500000000000001"/>
    <n v="1"/>
    <x v="0"/>
    <x v="3"/>
    <s v="North"/>
    <s v="Met"/>
    <s v="Met"/>
    <s v="Met"/>
    <s v="Met"/>
    <s v="Met"/>
  </r>
  <r>
    <s v="OPS-102721"/>
    <x v="97"/>
    <s v="North East"/>
    <s v="Workplace Services"/>
    <n v="3"/>
    <n v="45"/>
    <n v="48"/>
    <n v="43"/>
    <x v="46"/>
    <n v="0"/>
    <n v="0"/>
    <n v="1.2"/>
    <n v="0.95"/>
    <n v="0.97599999999999998"/>
    <n v="4.8"/>
    <n v="0.70499999999999996"/>
    <n v="0.89600000000000002"/>
    <x v="1"/>
    <x v="0"/>
    <s v="North"/>
    <s v="Below Target"/>
    <s v="Met"/>
    <s v="Met"/>
    <s v="Met"/>
    <s v="Met"/>
  </r>
  <r>
    <s v="OPS-102722"/>
    <x v="97"/>
    <s v="North East"/>
    <s v="Facilities Response"/>
    <n v="3"/>
    <n v="43"/>
    <n v="46"/>
    <n v="46"/>
    <x v="5"/>
    <n v="0"/>
    <n v="0"/>
    <n v="1.8"/>
    <n v="0.93400000000000005"/>
    <n v="0.98599999999999999"/>
    <n v="4.5"/>
    <n v="0.70699999999999996"/>
    <n v="1"/>
    <x v="1"/>
    <x v="1"/>
    <s v="North"/>
    <s v="Met"/>
    <s v="Met"/>
    <s v="Met"/>
    <s v="Met"/>
    <s v="Met"/>
  </r>
  <r>
    <s v="OPS-102723"/>
    <x v="97"/>
    <s v="North East"/>
    <s v="Estates Support"/>
    <n v="1810"/>
    <n v="66"/>
    <n v="1876"/>
    <n v="22"/>
    <x v="917"/>
    <n v="0"/>
    <n v="0"/>
    <n v="8"/>
    <n v="0.6"/>
    <n v="0.998"/>
    <n v="2.5"/>
    <n v="0.71699999999999997"/>
    <n v="1.2E-2"/>
    <x v="1"/>
    <x v="2"/>
    <s v="North"/>
    <s v="Below Target"/>
    <s v="Below Target"/>
    <s v="Met"/>
    <s v="Below Target"/>
    <s v="Below Target"/>
  </r>
  <r>
    <s v="OPS-102724"/>
    <x v="97"/>
    <s v="North East"/>
    <s v="Workplace Projects"/>
    <n v="87"/>
    <n v="33"/>
    <n v="120"/>
    <n v="27"/>
    <x v="104"/>
    <n v="0"/>
    <n v="0"/>
    <n v="8"/>
    <n v="0.6"/>
    <n v="1"/>
    <n v="2.5"/>
    <n v="0.72899999999999998"/>
    <n v="0.22500000000000001"/>
    <x v="1"/>
    <x v="3"/>
    <s v="North"/>
    <s v="Below Target"/>
    <s v="Below Target"/>
    <s v="Met"/>
    <s v="Below Target"/>
    <s v="Below Target"/>
  </r>
  <r>
    <s v="OPS-102725"/>
    <x v="97"/>
    <s v="North West"/>
    <s v="Workplace Services"/>
    <n v="769"/>
    <n v="41"/>
    <n v="810"/>
    <n v="33"/>
    <x v="710"/>
    <n v="0"/>
    <n v="0"/>
    <n v="8"/>
    <n v="0.6"/>
    <n v="0.99"/>
    <n v="2.5"/>
    <n v="0.77"/>
    <n v="4.1000000000000002E-2"/>
    <x v="2"/>
    <x v="0"/>
    <s v="North"/>
    <s v="Below Target"/>
    <s v="Below Target"/>
    <s v="Met"/>
    <s v="Below Target"/>
    <s v="Below Target"/>
  </r>
  <r>
    <s v="OPS-102726"/>
    <x v="97"/>
    <s v="North West"/>
    <s v="Facilities Response"/>
    <n v="1864"/>
    <n v="37"/>
    <n v="1901"/>
    <n v="26"/>
    <x v="918"/>
    <n v="0"/>
    <n v="0"/>
    <n v="8"/>
    <n v="0.6"/>
    <n v="0.96299999999999997"/>
    <n v="2.5"/>
    <n v="0.72"/>
    <n v="1.4E-2"/>
    <x v="2"/>
    <x v="1"/>
    <s v="North"/>
    <s v="Below Target"/>
    <s v="Below Target"/>
    <s v="Met"/>
    <s v="Below Target"/>
    <s v="Below Target"/>
  </r>
  <r>
    <s v="OPS-102727"/>
    <x v="97"/>
    <s v="North West"/>
    <s v="Estates Support"/>
    <n v="1915"/>
    <n v="49"/>
    <n v="1964"/>
    <n v="22"/>
    <x v="919"/>
    <n v="0"/>
    <n v="0"/>
    <n v="8"/>
    <n v="0.6"/>
    <n v="0.995"/>
    <n v="2.5"/>
    <n v="0.73499999999999999"/>
    <n v="1.0999999999999999E-2"/>
    <x v="2"/>
    <x v="2"/>
    <s v="North"/>
    <s v="Below Target"/>
    <s v="Below Target"/>
    <s v="Met"/>
    <s v="Below Target"/>
    <s v="Below Target"/>
  </r>
  <r>
    <s v="OPS-102728"/>
    <x v="97"/>
    <s v="North West"/>
    <s v="Workplace Projects"/>
    <n v="0"/>
    <n v="25"/>
    <n v="25"/>
    <n v="25"/>
    <x v="5"/>
    <n v="0"/>
    <n v="0"/>
    <n v="1.5"/>
    <n v="0.98199999999999998"/>
    <n v="1"/>
    <n v="4.4000000000000004"/>
    <n v="0.72899999999999998"/>
    <n v="1"/>
    <x v="2"/>
    <x v="3"/>
    <s v="North"/>
    <s v="Met"/>
    <s v="Met"/>
    <s v="Met"/>
    <s v="Met"/>
    <s v="Met"/>
  </r>
  <r>
    <s v="OPS-102729"/>
    <x v="97"/>
    <s v="Midlands"/>
    <s v="Workplace Services"/>
    <n v="4"/>
    <n v="45"/>
    <n v="49"/>
    <n v="48"/>
    <x v="3"/>
    <n v="0"/>
    <n v="0"/>
    <n v="2.2000000000000002"/>
    <n v="0.93899999999999995"/>
    <n v="0.96399999999999997"/>
    <n v="4.8"/>
    <n v="0.627"/>
    <n v="0.98"/>
    <x v="3"/>
    <x v="0"/>
    <s v="Central"/>
    <s v="Met"/>
    <s v="Met"/>
    <s v="Met"/>
    <s v="Met"/>
    <s v="Met"/>
  </r>
  <r>
    <s v="OPS-102730"/>
    <x v="97"/>
    <s v="Midlands"/>
    <s v="Facilities Response"/>
    <n v="800"/>
    <n v="48"/>
    <n v="848"/>
    <n v="35"/>
    <x v="920"/>
    <n v="0"/>
    <n v="0"/>
    <n v="8"/>
    <n v="0.6"/>
    <n v="0.98599999999999999"/>
    <n v="2.5"/>
    <n v="0.66900000000000004"/>
    <n v="4.1000000000000002E-2"/>
    <x v="3"/>
    <x v="1"/>
    <s v="Central"/>
    <s v="Below Target"/>
    <s v="Below Target"/>
    <s v="Met"/>
    <s v="Below Target"/>
    <s v="Below Target"/>
  </r>
  <r>
    <s v="OPS-102731"/>
    <x v="97"/>
    <s v="Midlands"/>
    <s v="Estates Support"/>
    <n v="676"/>
    <n v="42"/>
    <n v="718"/>
    <n v="34"/>
    <x v="921"/>
    <n v="0"/>
    <n v="0"/>
    <n v="8"/>
    <n v="0.6"/>
    <n v="0.98499999999999999"/>
    <n v="2.5"/>
    <n v="0.77300000000000002"/>
    <n v="4.7E-2"/>
    <x v="3"/>
    <x v="2"/>
    <s v="Central"/>
    <s v="Below Target"/>
    <s v="Below Target"/>
    <s v="Met"/>
    <s v="Below Target"/>
    <s v="Below Target"/>
  </r>
  <r>
    <s v="OPS-102732"/>
    <x v="97"/>
    <s v="Midlands"/>
    <s v="Workplace Projects"/>
    <n v="0"/>
    <n v="30"/>
    <n v="30"/>
    <n v="30"/>
    <x v="5"/>
    <n v="0"/>
    <n v="0"/>
    <n v="1.9"/>
    <n v="0.97899999999999998"/>
    <n v="1"/>
    <n v="4.5999999999999996"/>
    <n v="0.65400000000000003"/>
    <n v="1"/>
    <x v="3"/>
    <x v="3"/>
    <s v="Central"/>
    <s v="Met"/>
    <s v="Met"/>
    <s v="Met"/>
    <s v="Met"/>
    <s v="Met"/>
  </r>
  <r>
    <s v="OPS-102733"/>
    <x v="97"/>
    <s v="South West"/>
    <s v="Workplace Services"/>
    <n v="1437"/>
    <n v="39"/>
    <n v="1476"/>
    <n v="25"/>
    <x v="922"/>
    <n v="0"/>
    <n v="0"/>
    <n v="8"/>
    <n v="0.6"/>
    <n v="1"/>
    <n v="2.5"/>
    <n v="0.73399999999999999"/>
    <n v="1.7000000000000001E-2"/>
    <x v="4"/>
    <x v="0"/>
    <s v="South"/>
    <s v="Below Target"/>
    <s v="Below Target"/>
    <s v="Met"/>
    <s v="Below Target"/>
    <s v="Below Target"/>
  </r>
  <r>
    <s v="OPS-102734"/>
    <x v="97"/>
    <s v="South West"/>
    <s v="Facilities Response"/>
    <n v="3"/>
    <n v="27"/>
    <n v="30"/>
    <n v="30"/>
    <x v="5"/>
    <n v="0"/>
    <n v="0"/>
    <n v="1.6"/>
    <n v="0.95599999999999996"/>
    <n v="0.98099999999999998"/>
    <n v="4.4000000000000004"/>
    <n v="0.621"/>
    <n v="1"/>
    <x v="4"/>
    <x v="1"/>
    <s v="South"/>
    <s v="Met"/>
    <s v="Met"/>
    <s v="Met"/>
    <s v="Met"/>
    <s v="Met"/>
  </r>
  <r>
    <s v="OPS-102735"/>
    <x v="97"/>
    <s v="South West"/>
    <s v="Estates Support"/>
    <n v="0"/>
    <n v="39"/>
    <n v="39"/>
    <n v="39"/>
    <x v="5"/>
    <n v="0"/>
    <n v="0"/>
    <n v="1.5"/>
    <n v="1"/>
    <n v="1"/>
    <n v="4.8"/>
    <n v="0.754"/>
    <n v="1"/>
    <x v="4"/>
    <x v="2"/>
    <s v="South"/>
    <s v="Met"/>
    <s v="Met"/>
    <s v="Met"/>
    <s v="Met"/>
    <s v="Met"/>
  </r>
  <r>
    <s v="OPS-102736"/>
    <x v="97"/>
    <s v="South West"/>
    <s v="Workplace Projects"/>
    <n v="0"/>
    <n v="27"/>
    <n v="27"/>
    <n v="27"/>
    <x v="5"/>
    <n v="0"/>
    <n v="0"/>
    <n v="2.1"/>
    <n v="1"/>
    <n v="1"/>
    <n v="4.4000000000000004"/>
    <n v="0.78100000000000003"/>
    <n v="1"/>
    <x v="4"/>
    <x v="3"/>
    <s v="South"/>
    <s v="Met"/>
    <s v="Met"/>
    <s v="Met"/>
    <s v="Met"/>
    <s v="Met"/>
  </r>
  <r>
    <s v="OPS-102737"/>
    <x v="97"/>
    <s v="South East"/>
    <s v="Workplace Services"/>
    <n v="0"/>
    <n v="35"/>
    <n v="35"/>
    <n v="35"/>
    <x v="5"/>
    <n v="0"/>
    <n v="0"/>
    <n v="1.8"/>
    <n v="0.996"/>
    <n v="0.99299999999999999"/>
    <n v="4.9000000000000004"/>
    <n v="0.74299999999999999"/>
    <n v="1"/>
    <x v="5"/>
    <x v="0"/>
    <s v="South"/>
    <s v="Met"/>
    <s v="Met"/>
    <s v="Met"/>
    <s v="Met"/>
    <s v="Met"/>
  </r>
  <r>
    <s v="OPS-102738"/>
    <x v="97"/>
    <s v="South East"/>
    <s v="Facilities Response"/>
    <n v="2505"/>
    <n v="43"/>
    <n v="2548"/>
    <n v="20"/>
    <x v="923"/>
    <n v="0"/>
    <n v="0"/>
    <n v="8"/>
    <n v="0.6"/>
    <n v="0.96099999999999997"/>
    <n v="2.5"/>
    <n v="0.69199999999999995"/>
    <n v="8.0000000000000002E-3"/>
    <x v="5"/>
    <x v="1"/>
    <s v="South"/>
    <s v="Below Target"/>
    <s v="Below Target"/>
    <s v="Met"/>
    <s v="Below Target"/>
    <s v="Below Target"/>
  </r>
  <r>
    <s v="OPS-102739"/>
    <x v="97"/>
    <s v="South East"/>
    <s v="Estates Support"/>
    <n v="0"/>
    <n v="48"/>
    <n v="48"/>
    <n v="48"/>
    <x v="5"/>
    <n v="1"/>
    <n v="0"/>
    <n v="2"/>
    <n v="0.97499999999999998"/>
    <n v="0.97799999999999998"/>
    <n v="4.3"/>
    <n v="0.80200000000000005"/>
    <n v="1"/>
    <x v="5"/>
    <x v="2"/>
    <s v="South"/>
    <s v="Met"/>
    <s v="Met"/>
    <s v="Met"/>
    <s v="Met"/>
    <s v="Met"/>
  </r>
  <r>
    <s v="OPS-102740"/>
    <x v="97"/>
    <s v="South East"/>
    <s v="Workplace Projects"/>
    <n v="802"/>
    <n v="31"/>
    <n v="833"/>
    <n v="25"/>
    <x v="278"/>
    <n v="0"/>
    <n v="0"/>
    <n v="8"/>
    <n v="0.6"/>
    <n v="0.98599999999999999"/>
    <n v="2.5"/>
    <n v="0.747"/>
    <n v="0.03"/>
    <x v="5"/>
    <x v="3"/>
    <s v="South"/>
    <s v="Below Target"/>
    <s v="Below Target"/>
    <s v="Met"/>
    <s v="Below Target"/>
    <s v="Below Target"/>
  </r>
  <r>
    <s v="OPS-102741"/>
    <x v="97"/>
    <s v="Wales"/>
    <s v="Workplace Services"/>
    <n v="1457"/>
    <n v="33"/>
    <n v="1490"/>
    <n v="24"/>
    <x v="924"/>
    <n v="0"/>
    <n v="0"/>
    <n v="8"/>
    <n v="0.6"/>
    <n v="0.98699999999999999"/>
    <n v="2.5"/>
    <n v="0.69299999999999995"/>
    <n v="1.6E-2"/>
    <x v="6"/>
    <x v="0"/>
    <s v="Wales"/>
    <s v="Below Target"/>
    <s v="Below Target"/>
    <s v="Met"/>
    <s v="Below Target"/>
    <s v="Below Target"/>
  </r>
  <r>
    <s v="OPS-102742"/>
    <x v="97"/>
    <s v="Wales"/>
    <s v="Facilities Response"/>
    <n v="1500"/>
    <n v="35"/>
    <n v="1535"/>
    <n v="18"/>
    <x v="925"/>
    <n v="0"/>
    <n v="0"/>
    <n v="8"/>
    <n v="0.6"/>
    <n v="0.97899999999999998"/>
    <n v="2.5"/>
    <n v="0.66400000000000003"/>
    <n v="1.2E-2"/>
    <x v="6"/>
    <x v="1"/>
    <s v="Wales"/>
    <s v="Below Target"/>
    <s v="Below Target"/>
    <s v="Met"/>
    <s v="Below Target"/>
    <s v="Below Target"/>
  </r>
  <r>
    <s v="OPS-102743"/>
    <x v="97"/>
    <s v="Wales"/>
    <s v="Estates Support"/>
    <n v="980"/>
    <n v="46"/>
    <n v="1026"/>
    <n v="28"/>
    <x v="428"/>
    <n v="0"/>
    <n v="0"/>
    <n v="8"/>
    <n v="0.6"/>
    <n v="0.99299999999999999"/>
    <n v="2.5"/>
    <n v="0.77800000000000002"/>
    <n v="2.7E-2"/>
    <x v="6"/>
    <x v="2"/>
    <s v="Wales"/>
    <s v="Below Target"/>
    <s v="Below Target"/>
    <s v="Met"/>
    <s v="Below Target"/>
    <s v="Below Target"/>
  </r>
  <r>
    <s v="OPS-102744"/>
    <x v="97"/>
    <s v="Wales"/>
    <s v="Workplace Projects"/>
    <n v="0"/>
    <n v="46"/>
    <n v="46"/>
    <n v="46"/>
    <x v="5"/>
    <n v="0"/>
    <n v="0"/>
    <n v="1.4"/>
    <n v="1"/>
    <n v="0.98399999999999999"/>
    <n v="4.5999999999999996"/>
    <n v="0.71299999999999997"/>
    <n v="1"/>
    <x v="6"/>
    <x v="3"/>
    <s v="Wales"/>
    <s v="Met"/>
    <s v="Met"/>
    <s v="Met"/>
    <s v="Met"/>
    <s v="Met"/>
  </r>
  <r>
    <s v="OPS-102745"/>
    <x v="98"/>
    <s v="Scotland"/>
    <s v="Workplace Services"/>
    <n v="360"/>
    <n v="29"/>
    <n v="389"/>
    <n v="37"/>
    <x v="485"/>
    <n v="0"/>
    <n v="0"/>
    <n v="8"/>
    <n v="0.6"/>
    <n v="0.99099999999999999"/>
    <n v="2.5"/>
    <n v="0.72399999999999998"/>
    <n v="9.5000000000000001E-2"/>
    <x v="0"/>
    <x v="0"/>
    <s v="North"/>
    <s v="Below Target"/>
    <s v="Below Target"/>
    <s v="Met"/>
    <s v="Below Target"/>
    <s v="Below Target"/>
  </r>
  <r>
    <s v="OPS-102746"/>
    <x v="98"/>
    <s v="Scotland"/>
    <s v="Facilities Response"/>
    <n v="0"/>
    <n v="54"/>
    <n v="54"/>
    <n v="54"/>
    <x v="5"/>
    <n v="1"/>
    <n v="0"/>
    <n v="1.9"/>
    <n v="0.95899999999999996"/>
    <n v="0.95599999999999996"/>
    <n v="4.4000000000000004"/>
    <n v="0.8"/>
    <n v="1"/>
    <x v="0"/>
    <x v="1"/>
    <s v="North"/>
    <s v="Met"/>
    <s v="Met"/>
    <s v="Met"/>
    <s v="Met"/>
    <s v="Met"/>
  </r>
  <r>
    <s v="OPS-102747"/>
    <x v="98"/>
    <s v="Scotland"/>
    <s v="Estates Support"/>
    <n v="722"/>
    <n v="31"/>
    <n v="753"/>
    <n v="32"/>
    <x v="926"/>
    <n v="0"/>
    <n v="0"/>
    <n v="8"/>
    <n v="0.6"/>
    <n v="0.97399999999999998"/>
    <n v="2.5"/>
    <n v="0.77700000000000002"/>
    <n v="4.2000000000000003E-2"/>
    <x v="0"/>
    <x v="2"/>
    <s v="North"/>
    <s v="Below Target"/>
    <s v="Below Target"/>
    <s v="Met"/>
    <s v="Below Target"/>
    <s v="Below Target"/>
  </r>
  <r>
    <s v="OPS-102748"/>
    <x v="98"/>
    <s v="Scotland"/>
    <s v="Workplace Projects"/>
    <n v="0"/>
    <n v="31"/>
    <n v="31"/>
    <n v="31"/>
    <x v="5"/>
    <n v="0"/>
    <n v="0"/>
    <n v="1.2"/>
    <n v="0.97799999999999998"/>
    <n v="1"/>
    <n v="4.4000000000000004"/>
    <n v="0.76500000000000001"/>
    <n v="1"/>
    <x v="0"/>
    <x v="3"/>
    <s v="North"/>
    <s v="Met"/>
    <s v="Met"/>
    <s v="Met"/>
    <s v="Met"/>
    <s v="Met"/>
  </r>
  <r>
    <s v="OPS-102749"/>
    <x v="98"/>
    <s v="North East"/>
    <s v="Workplace Services"/>
    <n v="5"/>
    <n v="43"/>
    <n v="48"/>
    <n v="47"/>
    <x v="3"/>
    <n v="0"/>
    <n v="0"/>
    <n v="1"/>
    <n v="0.99099999999999999"/>
    <n v="0.98399999999999999"/>
    <n v="4.7"/>
    <n v="0.70499999999999996"/>
    <n v="0.97899999999999998"/>
    <x v="1"/>
    <x v="0"/>
    <s v="North"/>
    <s v="Met"/>
    <s v="Met"/>
    <s v="Met"/>
    <s v="Met"/>
    <s v="Met"/>
  </r>
  <r>
    <s v="OPS-102750"/>
    <x v="98"/>
    <s v="North East"/>
    <s v="Facilities Response"/>
    <n v="0"/>
    <n v="29"/>
    <n v="29"/>
    <n v="29"/>
    <x v="5"/>
    <n v="0"/>
    <n v="0"/>
    <n v="1.5"/>
    <n v="0.96599999999999997"/>
    <n v="0.995"/>
    <n v="5"/>
    <n v="0.70699999999999996"/>
    <n v="1"/>
    <x v="1"/>
    <x v="1"/>
    <s v="North"/>
    <s v="Met"/>
    <s v="Met"/>
    <s v="Met"/>
    <s v="Met"/>
    <s v="Met"/>
  </r>
  <r>
    <s v="OPS-102751"/>
    <x v="98"/>
    <s v="North East"/>
    <s v="Estates Support"/>
    <n v="1854"/>
    <n v="37"/>
    <n v="1891"/>
    <n v="25"/>
    <x v="927"/>
    <n v="0"/>
    <n v="0"/>
    <n v="8"/>
    <n v="0.6"/>
    <n v="0.98099999999999998"/>
    <n v="2.5"/>
    <n v="0.71699999999999997"/>
    <n v="1.2999999999999999E-2"/>
    <x v="1"/>
    <x v="2"/>
    <s v="North"/>
    <s v="Below Target"/>
    <s v="Below Target"/>
    <s v="Met"/>
    <s v="Below Target"/>
    <s v="Below Target"/>
  </r>
  <r>
    <s v="OPS-102752"/>
    <x v="98"/>
    <s v="North East"/>
    <s v="Workplace Projects"/>
    <n v="93"/>
    <n v="23"/>
    <n v="116"/>
    <n v="29"/>
    <x v="82"/>
    <n v="0"/>
    <n v="0"/>
    <n v="8"/>
    <n v="0.6"/>
    <n v="0.98799999999999999"/>
    <n v="2.5"/>
    <n v="0.72899999999999998"/>
    <n v="0.25"/>
    <x v="1"/>
    <x v="3"/>
    <s v="North"/>
    <s v="Below Target"/>
    <s v="Below Target"/>
    <s v="Met"/>
    <s v="Below Target"/>
    <s v="Below Target"/>
  </r>
  <r>
    <s v="OPS-102753"/>
    <x v="98"/>
    <s v="North West"/>
    <s v="Workplace Services"/>
    <n v="777"/>
    <n v="30"/>
    <n v="807"/>
    <n v="33"/>
    <x v="928"/>
    <n v="0"/>
    <n v="0"/>
    <n v="8"/>
    <n v="0.6"/>
    <n v="0.997"/>
    <n v="2.5"/>
    <n v="0.77"/>
    <n v="4.1000000000000002E-2"/>
    <x v="2"/>
    <x v="0"/>
    <s v="North"/>
    <s v="Below Target"/>
    <s v="Below Target"/>
    <s v="Met"/>
    <s v="Below Target"/>
    <s v="Below Target"/>
  </r>
  <r>
    <s v="OPS-102754"/>
    <x v="98"/>
    <s v="North West"/>
    <s v="Facilities Response"/>
    <n v="1875"/>
    <n v="33"/>
    <n v="1908"/>
    <n v="24"/>
    <x v="929"/>
    <n v="1"/>
    <n v="0"/>
    <n v="8"/>
    <n v="0.6"/>
    <n v="0.98499999999999999"/>
    <n v="2.5"/>
    <n v="0.72"/>
    <n v="1.2999999999999999E-2"/>
    <x v="2"/>
    <x v="1"/>
    <s v="North"/>
    <s v="Below Target"/>
    <s v="Below Target"/>
    <s v="Met"/>
    <s v="Below Target"/>
    <s v="Below Target"/>
  </r>
  <r>
    <s v="OPS-102755"/>
    <x v="98"/>
    <s v="North West"/>
    <s v="Estates Support"/>
    <n v="1942"/>
    <n v="58"/>
    <n v="2000"/>
    <n v="23"/>
    <x v="930"/>
    <n v="0"/>
    <n v="0"/>
    <n v="8"/>
    <n v="0.6"/>
    <n v="1"/>
    <n v="2.5"/>
    <n v="0.73499999999999999"/>
    <n v="1.0999999999999999E-2"/>
    <x v="2"/>
    <x v="2"/>
    <s v="North"/>
    <s v="Below Target"/>
    <s v="Below Target"/>
    <s v="Met"/>
    <s v="Below Target"/>
    <s v="Below Target"/>
  </r>
  <r>
    <s v="OPS-102756"/>
    <x v="98"/>
    <s v="North West"/>
    <s v="Workplace Projects"/>
    <n v="0"/>
    <n v="18"/>
    <n v="18"/>
    <n v="18"/>
    <x v="5"/>
    <n v="0"/>
    <n v="0"/>
    <n v="1.9"/>
    <n v="0.95799999999999996"/>
    <n v="0.98899999999999999"/>
    <n v="4.7"/>
    <n v="0.72899999999999998"/>
    <n v="1"/>
    <x v="2"/>
    <x v="3"/>
    <s v="North"/>
    <s v="Met"/>
    <s v="Met"/>
    <s v="Met"/>
    <s v="Met"/>
    <s v="Met"/>
  </r>
  <r>
    <s v="OPS-102757"/>
    <x v="98"/>
    <s v="Midlands"/>
    <s v="Workplace Services"/>
    <n v="1"/>
    <n v="54"/>
    <n v="55"/>
    <n v="49"/>
    <x v="30"/>
    <n v="0"/>
    <n v="0"/>
    <n v="2.2000000000000002"/>
    <n v="0.94599999999999995"/>
    <n v="0.999"/>
    <n v="4.0999999999999996"/>
    <n v="0.627"/>
    <n v="0.89100000000000001"/>
    <x v="3"/>
    <x v="0"/>
    <s v="Central"/>
    <s v="Below Target"/>
    <s v="Met"/>
    <s v="Met"/>
    <s v="Met"/>
    <s v="Met"/>
  </r>
  <r>
    <s v="OPS-102758"/>
    <x v="98"/>
    <s v="Midlands"/>
    <s v="Facilities Response"/>
    <n v="813"/>
    <n v="44"/>
    <n v="857"/>
    <n v="36"/>
    <x v="931"/>
    <n v="0"/>
    <n v="0"/>
    <n v="8"/>
    <n v="0.6"/>
    <n v="0.97299999999999998"/>
    <n v="2.5"/>
    <n v="0.66900000000000004"/>
    <n v="4.2000000000000003E-2"/>
    <x v="3"/>
    <x v="1"/>
    <s v="Central"/>
    <s v="Below Target"/>
    <s v="Below Target"/>
    <s v="Met"/>
    <s v="Below Target"/>
    <s v="Below Target"/>
  </r>
  <r>
    <s v="OPS-102759"/>
    <x v="98"/>
    <s v="Midlands"/>
    <s v="Estates Support"/>
    <n v="684"/>
    <n v="37"/>
    <n v="721"/>
    <n v="41"/>
    <x v="932"/>
    <n v="0"/>
    <n v="0"/>
    <n v="8"/>
    <n v="0.6"/>
    <n v="0.99399999999999999"/>
    <n v="2.5"/>
    <n v="0.77300000000000002"/>
    <n v="5.7000000000000002E-2"/>
    <x v="3"/>
    <x v="2"/>
    <s v="Central"/>
    <s v="Below Target"/>
    <s v="Below Target"/>
    <s v="Met"/>
    <s v="Below Target"/>
    <s v="Below Target"/>
  </r>
  <r>
    <s v="OPS-102760"/>
    <x v="98"/>
    <s v="Midlands"/>
    <s v="Workplace Projects"/>
    <n v="0"/>
    <n v="33"/>
    <n v="33"/>
    <n v="33"/>
    <x v="5"/>
    <n v="0"/>
    <n v="0"/>
    <n v="1.7"/>
    <n v="0.93899999999999995"/>
    <n v="0.98299999999999998"/>
    <n v="4.7"/>
    <n v="0.65400000000000003"/>
    <n v="1"/>
    <x v="3"/>
    <x v="3"/>
    <s v="Central"/>
    <s v="Met"/>
    <s v="Met"/>
    <s v="Met"/>
    <s v="Met"/>
    <s v="Met"/>
  </r>
  <r>
    <s v="OPS-102761"/>
    <x v="98"/>
    <s v="South West"/>
    <s v="Workplace Services"/>
    <n v="1451"/>
    <n v="45"/>
    <n v="1496"/>
    <n v="23"/>
    <x v="724"/>
    <n v="0"/>
    <n v="0"/>
    <n v="8"/>
    <n v="0.6"/>
    <n v="1"/>
    <n v="2.5"/>
    <n v="0.73399999999999999"/>
    <n v="1.4999999999999999E-2"/>
    <x v="4"/>
    <x v="0"/>
    <s v="South"/>
    <s v="Below Target"/>
    <s v="Below Target"/>
    <s v="Met"/>
    <s v="Below Target"/>
    <s v="Below Target"/>
  </r>
  <r>
    <s v="OPS-102762"/>
    <x v="98"/>
    <s v="South West"/>
    <s v="Facilities Response"/>
    <n v="0"/>
    <n v="49"/>
    <n v="49"/>
    <n v="49"/>
    <x v="5"/>
    <n v="0"/>
    <n v="0"/>
    <n v="2.1"/>
    <n v="0.92500000000000004"/>
    <n v="0.98299999999999998"/>
    <n v="4.5"/>
    <n v="0.621"/>
    <n v="1"/>
    <x v="4"/>
    <x v="1"/>
    <s v="South"/>
    <s v="Met"/>
    <s v="Met"/>
    <s v="Met"/>
    <s v="Met"/>
    <s v="Met"/>
  </r>
  <r>
    <s v="OPS-102763"/>
    <x v="98"/>
    <s v="South West"/>
    <s v="Estates Support"/>
    <n v="0"/>
    <n v="53"/>
    <n v="53"/>
    <n v="44"/>
    <x v="48"/>
    <n v="0"/>
    <n v="0"/>
    <n v="1.8"/>
    <n v="0.94699999999999995"/>
    <n v="0.96299999999999997"/>
    <n v="4.2"/>
    <n v="0.754"/>
    <n v="0.83"/>
    <x v="4"/>
    <x v="2"/>
    <s v="South"/>
    <s v="Below Target"/>
    <s v="Met"/>
    <s v="Met"/>
    <s v="Met"/>
    <s v="Met"/>
  </r>
  <r>
    <s v="OPS-102764"/>
    <x v="98"/>
    <s v="South West"/>
    <s v="Workplace Projects"/>
    <n v="0"/>
    <n v="20"/>
    <n v="20"/>
    <n v="20"/>
    <x v="5"/>
    <n v="0"/>
    <n v="0"/>
    <n v="1.1000000000000001"/>
    <n v="0.92300000000000004"/>
    <n v="1"/>
    <n v="4.9000000000000004"/>
    <n v="0.78100000000000003"/>
    <n v="1"/>
    <x v="4"/>
    <x v="3"/>
    <s v="South"/>
    <s v="Met"/>
    <s v="Met"/>
    <s v="Met"/>
    <s v="Met"/>
    <s v="Met"/>
  </r>
  <r>
    <s v="OPS-102765"/>
    <x v="98"/>
    <s v="South East"/>
    <s v="Workplace Services"/>
    <n v="0"/>
    <n v="51"/>
    <n v="51"/>
    <n v="50"/>
    <x v="3"/>
    <n v="0"/>
    <n v="0"/>
    <n v="1.6"/>
    <n v="0.97099999999999997"/>
    <n v="0.97399999999999998"/>
    <n v="4.5"/>
    <n v="0.74299999999999999"/>
    <n v="0.98"/>
    <x v="5"/>
    <x v="0"/>
    <s v="South"/>
    <s v="Met"/>
    <s v="Met"/>
    <s v="Met"/>
    <s v="Met"/>
    <s v="Met"/>
  </r>
  <r>
    <s v="OPS-102766"/>
    <x v="98"/>
    <s v="South East"/>
    <s v="Facilities Response"/>
    <n v="2528"/>
    <n v="32"/>
    <n v="2560"/>
    <n v="19"/>
    <x v="933"/>
    <n v="0"/>
    <n v="0"/>
    <n v="8"/>
    <n v="0.6"/>
    <n v="0.98699999999999999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2767"/>
    <x v="98"/>
    <s v="South East"/>
    <s v="Estates Support"/>
    <n v="0"/>
    <n v="45"/>
    <n v="45"/>
    <n v="44"/>
    <x v="3"/>
    <n v="1"/>
    <n v="1"/>
    <n v="2.2999999999999998"/>
    <n v="0.86499999999999999"/>
    <n v="0.95599999999999996"/>
    <n v="4.0999999999999996"/>
    <n v="0.80200000000000005"/>
    <n v="0.97799999999999998"/>
    <x v="5"/>
    <x v="2"/>
    <s v="South"/>
    <s v="Met"/>
    <s v="Below Target"/>
    <s v="Met"/>
    <s v="Met"/>
    <s v="Met"/>
  </r>
  <r>
    <s v="OPS-102768"/>
    <x v="98"/>
    <s v="South East"/>
    <s v="Workplace Projects"/>
    <n v="808"/>
    <n v="25"/>
    <n v="833"/>
    <n v="25"/>
    <x v="278"/>
    <n v="0"/>
    <n v="0"/>
    <n v="8"/>
    <n v="0.6"/>
    <n v="0.97399999999999998"/>
    <n v="2.5"/>
    <n v="0.747"/>
    <n v="0.03"/>
    <x v="5"/>
    <x v="3"/>
    <s v="South"/>
    <s v="Below Target"/>
    <s v="Below Target"/>
    <s v="Met"/>
    <s v="Below Target"/>
    <s v="Below Target"/>
  </r>
  <r>
    <s v="OPS-102769"/>
    <x v="98"/>
    <s v="Wales"/>
    <s v="Workplace Services"/>
    <n v="1466"/>
    <n v="34"/>
    <n v="1500"/>
    <n v="30"/>
    <x v="540"/>
    <n v="1"/>
    <n v="0"/>
    <n v="8"/>
    <n v="0.6"/>
    <n v="0.96399999999999997"/>
    <n v="2.5"/>
    <n v="0.69299999999999995"/>
    <n v="0.02"/>
    <x v="6"/>
    <x v="0"/>
    <s v="Wales"/>
    <s v="Below Target"/>
    <s v="Below Target"/>
    <s v="Met"/>
    <s v="Below Target"/>
    <s v="Below Target"/>
  </r>
  <r>
    <s v="OPS-102770"/>
    <x v="98"/>
    <s v="Wales"/>
    <s v="Facilities Response"/>
    <n v="1517"/>
    <n v="36"/>
    <n v="1553"/>
    <n v="24"/>
    <x v="934"/>
    <n v="0"/>
    <n v="0"/>
    <n v="8"/>
    <n v="0.6"/>
    <n v="0.998"/>
    <n v="2.5"/>
    <n v="0.66400000000000003"/>
    <n v="1.4999999999999999E-2"/>
    <x v="6"/>
    <x v="1"/>
    <s v="Wales"/>
    <s v="Below Target"/>
    <s v="Below Target"/>
    <s v="Met"/>
    <s v="Below Target"/>
    <s v="Below Target"/>
  </r>
  <r>
    <s v="OPS-102771"/>
    <x v="98"/>
    <s v="Wales"/>
    <s v="Estates Support"/>
    <n v="998"/>
    <n v="45"/>
    <n v="1043"/>
    <n v="25"/>
    <x v="629"/>
    <n v="0"/>
    <n v="0"/>
    <n v="8"/>
    <n v="0.6"/>
    <n v="1"/>
    <n v="2.5"/>
    <n v="0.77800000000000002"/>
    <n v="2.4E-2"/>
    <x v="6"/>
    <x v="2"/>
    <s v="Wales"/>
    <s v="Below Target"/>
    <s v="Below Target"/>
    <s v="Met"/>
    <s v="Below Target"/>
    <s v="Below Target"/>
  </r>
  <r>
    <s v="OPS-102772"/>
    <x v="98"/>
    <s v="Wales"/>
    <s v="Workplace Projects"/>
    <n v="0"/>
    <n v="29"/>
    <n v="29"/>
    <n v="29"/>
    <x v="5"/>
    <n v="0"/>
    <n v="0"/>
    <n v="1.7"/>
    <n v="0.96699999999999997"/>
    <n v="0.96399999999999997"/>
    <n v="4.4000000000000004"/>
    <n v="0.71299999999999997"/>
    <n v="1"/>
    <x v="6"/>
    <x v="3"/>
    <s v="Wales"/>
    <s v="Met"/>
    <s v="Met"/>
    <s v="Met"/>
    <s v="Met"/>
    <s v="Met"/>
  </r>
  <r>
    <s v="OPS-102773"/>
    <x v="99"/>
    <s v="Scotland"/>
    <s v="Workplace Services"/>
    <n v="352"/>
    <n v="49"/>
    <n v="401"/>
    <n v="36"/>
    <x v="935"/>
    <n v="0"/>
    <n v="0"/>
    <n v="8"/>
    <n v="0.6"/>
    <n v="0.98599999999999999"/>
    <n v="2.5"/>
    <n v="0.72399999999999998"/>
    <n v="0.09"/>
    <x v="0"/>
    <x v="0"/>
    <s v="North"/>
    <s v="Below Target"/>
    <s v="Below Target"/>
    <s v="Met"/>
    <s v="Below Target"/>
    <s v="Below Target"/>
  </r>
  <r>
    <s v="OPS-102774"/>
    <x v="99"/>
    <s v="Scotland"/>
    <s v="Facilities Response"/>
    <n v="0"/>
    <n v="55"/>
    <n v="55"/>
    <n v="53"/>
    <x v="1"/>
    <n v="0"/>
    <n v="0"/>
    <n v="1.6"/>
    <n v="0.94399999999999995"/>
    <n v="0.98799999999999999"/>
    <n v="4.8"/>
    <n v="0.8"/>
    <n v="0.96399999999999997"/>
    <x v="0"/>
    <x v="1"/>
    <s v="North"/>
    <s v="Met"/>
    <s v="Met"/>
    <s v="Met"/>
    <s v="Met"/>
    <s v="Met"/>
  </r>
  <r>
    <s v="OPS-102775"/>
    <x v="99"/>
    <s v="Scotland"/>
    <s v="Estates Support"/>
    <n v="721"/>
    <n v="50"/>
    <n v="771"/>
    <n v="36"/>
    <x v="675"/>
    <n v="1"/>
    <n v="0"/>
    <n v="8"/>
    <n v="0.6"/>
    <n v="0.96499999999999997"/>
    <n v="2.5"/>
    <n v="0.77700000000000002"/>
    <n v="4.7E-2"/>
    <x v="0"/>
    <x v="2"/>
    <s v="North"/>
    <s v="Below Target"/>
    <s v="Below Target"/>
    <s v="Met"/>
    <s v="Below Target"/>
    <s v="Below Target"/>
  </r>
  <r>
    <s v="OPS-102776"/>
    <x v="99"/>
    <s v="Scotland"/>
    <s v="Workplace Projects"/>
    <n v="0"/>
    <n v="34"/>
    <n v="34"/>
    <n v="34"/>
    <x v="5"/>
    <n v="0"/>
    <n v="0"/>
    <n v="1.4"/>
    <n v="1"/>
    <n v="0.97699999999999998"/>
    <n v="4.5"/>
    <n v="0.76500000000000001"/>
    <n v="1"/>
    <x v="0"/>
    <x v="3"/>
    <s v="North"/>
    <s v="Met"/>
    <s v="Met"/>
    <s v="Met"/>
    <s v="Met"/>
    <s v="Met"/>
  </r>
  <r>
    <s v="OPS-102777"/>
    <x v="99"/>
    <s v="North East"/>
    <s v="Workplace Services"/>
    <n v="1"/>
    <n v="46"/>
    <n v="47"/>
    <n v="39"/>
    <x v="21"/>
    <n v="0"/>
    <n v="0"/>
    <n v="2.1"/>
    <n v="0.91"/>
    <n v="0.999"/>
    <n v="4.2"/>
    <n v="0.70499999999999996"/>
    <n v="0.83"/>
    <x v="1"/>
    <x v="0"/>
    <s v="North"/>
    <s v="Below Target"/>
    <s v="Below Target"/>
    <s v="Met"/>
    <s v="Met"/>
    <s v="Met"/>
  </r>
  <r>
    <s v="OPS-102778"/>
    <x v="99"/>
    <s v="North East"/>
    <s v="Facilities Response"/>
    <n v="0"/>
    <n v="46"/>
    <n v="46"/>
    <n v="45"/>
    <x v="3"/>
    <n v="0"/>
    <n v="0"/>
    <n v="1"/>
    <n v="0.95899999999999996"/>
    <n v="0.998"/>
    <n v="4.8"/>
    <n v="0.70699999999999996"/>
    <n v="0.97799999999999998"/>
    <x v="1"/>
    <x v="1"/>
    <s v="North"/>
    <s v="Met"/>
    <s v="Met"/>
    <s v="Met"/>
    <s v="Met"/>
    <s v="Met"/>
  </r>
  <r>
    <s v="OPS-102779"/>
    <x v="99"/>
    <s v="North East"/>
    <s v="Estates Support"/>
    <n v="1866"/>
    <n v="29"/>
    <n v="1895"/>
    <n v="28"/>
    <x v="936"/>
    <n v="0"/>
    <n v="0"/>
    <n v="8"/>
    <n v="0.6"/>
    <n v="1"/>
    <n v="2.5"/>
    <n v="0.71699999999999997"/>
    <n v="1.4999999999999999E-2"/>
    <x v="1"/>
    <x v="2"/>
    <s v="North"/>
    <s v="Below Target"/>
    <s v="Below Target"/>
    <s v="Met"/>
    <s v="Below Target"/>
    <s v="Below Target"/>
  </r>
  <r>
    <s v="OPS-102780"/>
    <x v="99"/>
    <s v="North East"/>
    <s v="Workplace Projects"/>
    <n v="87"/>
    <n v="29"/>
    <n v="116"/>
    <n v="24"/>
    <x v="184"/>
    <n v="0"/>
    <n v="0"/>
    <n v="8"/>
    <n v="0.6"/>
    <n v="0.999"/>
    <n v="2.5"/>
    <n v="0.72899999999999998"/>
    <n v="0.20699999999999999"/>
    <x v="1"/>
    <x v="3"/>
    <s v="North"/>
    <s v="Below Target"/>
    <s v="Below Target"/>
    <s v="Met"/>
    <s v="Below Target"/>
    <s v="Below Target"/>
  </r>
  <r>
    <s v="OPS-102781"/>
    <x v="99"/>
    <s v="North West"/>
    <s v="Workplace Services"/>
    <n v="774"/>
    <n v="44"/>
    <n v="818"/>
    <n v="35"/>
    <x v="937"/>
    <n v="0"/>
    <n v="0"/>
    <n v="8"/>
    <n v="0.6"/>
    <n v="1"/>
    <n v="2.5"/>
    <n v="0.77"/>
    <n v="4.2999999999999997E-2"/>
    <x v="2"/>
    <x v="0"/>
    <s v="North"/>
    <s v="Below Target"/>
    <s v="Below Target"/>
    <s v="Met"/>
    <s v="Below Target"/>
    <s v="Below Target"/>
  </r>
  <r>
    <s v="OPS-102782"/>
    <x v="99"/>
    <s v="North West"/>
    <s v="Facilities Response"/>
    <n v="1884"/>
    <n v="29"/>
    <n v="1913"/>
    <n v="24"/>
    <x v="938"/>
    <n v="0"/>
    <n v="0"/>
    <n v="8"/>
    <n v="0.6"/>
    <n v="0.98"/>
    <n v="2.5"/>
    <n v="0.72"/>
    <n v="1.2999999999999999E-2"/>
    <x v="2"/>
    <x v="1"/>
    <s v="North"/>
    <s v="Below Target"/>
    <s v="Below Target"/>
    <s v="Met"/>
    <s v="Below Target"/>
    <s v="Below Target"/>
  </r>
  <r>
    <s v="OPS-102783"/>
    <x v="99"/>
    <s v="North West"/>
    <s v="Estates Support"/>
    <n v="1977"/>
    <n v="43"/>
    <n v="2020"/>
    <n v="20"/>
    <x v="939"/>
    <n v="0"/>
    <n v="0"/>
    <n v="8"/>
    <n v="0.6"/>
    <n v="1"/>
    <n v="2.5"/>
    <n v="0.73499999999999999"/>
    <n v="0.01"/>
    <x v="2"/>
    <x v="2"/>
    <s v="North"/>
    <s v="Below Target"/>
    <s v="Below Target"/>
    <s v="Met"/>
    <s v="Below Target"/>
    <s v="Below Target"/>
  </r>
  <r>
    <s v="OPS-102784"/>
    <x v="99"/>
    <s v="North West"/>
    <s v="Workplace Projects"/>
    <n v="0"/>
    <n v="26"/>
    <n v="26"/>
    <n v="26"/>
    <x v="5"/>
    <n v="0"/>
    <n v="0"/>
    <n v="1.7"/>
    <n v="0.97199999999999998"/>
    <n v="0.96799999999999997"/>
    <n v="4.5999999999999996"/>
    <n v="0.72899999999999998"/>
    <n v="1"/>
    <x v="2"/>
    <x v="3"/>
    <s v="North"/>
    <s v="Met"/>
    <s v="Met"/>
    <s v="Met"/>
    <s v="Met"/>
    <s v="Met"/>
  </r>
  <r>
    <s v="OPS-102785"/>
    <x v="99"/>
    <s v="Midlands"/>
    <s v="Workplace Services"/>
    <n v="6"/>
    <n v="33"/>
    <n v="39"/>
    <n v="39"/>
    <x v="5"/>
    <n v="0"/>
    <n v="0"/>
    <n v="1.3"/>
    <n v="0.95299999999999996"/>
    <n v="0.99"/>
    <n v="4.2"/>
    <n v="0.627"/>
    <n v="1"/>
    <x v="3"/>
    <x v="0"/>
    <s v="Central"/>
    <s v="Met"/>
    <s v="Met"/>
    <s v="Met"/>
    <s v="Met"/>
    <s v="Met"/>
  </r>
  <r>
    <s v="OPS-102786"/>
    <x v="99"/>
    <s v="Midlands"/>
    <s v="Facilities Response"/>
    <n v="821"/>
    <n v="64"/>
    <n v="885"/>
    <n v="34"/>
    <x v="782"/>
    <n v="0"/>
    <n v="0"/>
    <n v="8"/>
    <n v="0.6"/>
    <n v="0.98499999999999999"/>
    <n v="2.5"/>
    <n v="0.66900000000000004"/>
    <n v="3.7999999999999999E-2"/>
    <x v="3"/>
    <x v="1"/>
    <s v="Central"/>
    <s v="Below Target"/>
    <s v="Below Target"/>
    <s v="Met"/>
    <s v="Below Target"/>
    <s v="Below Target"/>
  </r>
  <r>
    <s v="OPS-102787"/>
    <x v="99"/>
    <s v="Midlands"/>
    <s v="Estates Support"/>
    <n v="680"/>
    <n v="31"/>
    <n v="711"/>
    <n v="42"/>
    <x v="483"/>
    <n v="0"/>
    <n v="0"/>
    <n v="8"/>
    <n v="0.6"/>
    <n v="0.999"/>
    <n v="2.5"/>
    <n v="0.77300000000000002"/>
    <n v="5.8999999999999997E-2"/>
    <x v="3"/>
    <x v="2"/>
    <s v="Central"/>
    <s v="Below Target"/>
    <s v="Below Target"/>
    <s v="Met"/>
    <s v="Below Target"/>
    <s v="Below Target"/>
  </r>
  <r>
    <s v="OPS-102788"/>
    <x v="99"/>
    <s v="Midlands"/>
    <s v="Workplace Projects"/>
    <n v="0"/>
    <n v="39"/>
    <n v="39"/>
    <n v="39"/>
    <x v="5"/>
    <n v="0"/>
    <n v="0"/>
    <n v="2.1"/>
    <n v="0.94499999999999995"/>
    <n v="0.96399999999999997"/>
    <n v="4.4000000000000004"/>
    <n v="0.65400000000000003"/>
    <n v="1"/>
    <x v="3"/>
    <x v="3"/>
    <s v="Central"/>
    <s v="Met"/>
    <s v="Met"/>
    <s v="Met"/>
    <s v="Met"/>
    <s v="Met"/>
  </r>
  <r>
    <s v="OPS-102789"/>
    <x v="99"/>
    <s v="South West"/>
    <s v="Workplace Services"/>
    <n v="1473"/>
    <n v="38"/>
    <n v="1511"/>
    <n v="22"/>
    <x v="940"/>
    <n v="0"/>
    <n v="0"/>
    <n v="8"/>
    <n v="0.6"/>
    <n v="0.98799999999999999"/>
    <n v="2.5"/>
    <n v="0.73399999999999999"/>
    <n v="1.4999999999999999E-2"/>
    <x v="4"/>
    <x v="0"/>
    <s v="South"/>
    <s v="Below Target"/>
    <s v="Below Target"/>
    <s v="Met"/>
    <s v="Below Target"/>
    <s v="Below Target"/>
  </r>
  <r>
    <s v="OPS-102790"/>
    <x v="99"/>
    <s v="South West"/>
    <s v="Facilities Response"/>
    <n v="0"/>
    <n v="29"/>
    <n v="29"/>
    <n v="29"/>
    <x v="5"/>
    <n v="1"/>
    <n v="0"/>
    <n v="1.9"/>
    <n v="0.94699999999999995"/>
    <n v="0.96799999999999997"/>
    <n v="4.5"/>
    <n v="0.621"/>
    <n v="1"/>
    <x v="4"/>
    <x v="1"/>
    <s v="South"/>
    <s v="Met"/>
    <s v="Met"/>
    <s v="Met"/>
    <s v="Met"/>
    <s v="Met"/>
  </r>
  <r>
    <s v="OPS-102791"/>
    <x v="99"/>
    <s v="South West"/>
    <s v="Estates Support"/>
    <n v="9"/>
    <n v="21"/>
    <n v="30"/>
    <n v="30"/>
    <x v="5"/>
    <n v="0"/>
    <n v="0"/>
    <n v="1.2"/>
    <n v="0.999"/>
    <n v="0.97099999999999997"/>
    <n v="4.4000000000000004"/>
    <n v="0.754"/>
    <n v="1"/>
    <x v="4"/>
    <x v="2"/>
    <s v="South"/>
    <s v="Met"/>
    <s v="Met"/>
    <s v="Met"/>
    <s v="Met"/>
    <s v="Met"/>
  </r>
  <r>
    <s v="OPS-102792"/>
    <x v="99"/>
    <s v="South West"/>
    <s v="Workplace Projects"/>
    <n v="0"/>
    <n v="34"/>
    <n v="34"/>
    <n v="34"/>
    <x v="5"/>
    <n v="0"/>
    <n v="0"/>
    <n v="1.5"/>
    <n v="0.95199999999999996"/>
    <n v="0.98799999999999999"/>
    <n v="4.5"/>
    <n v="0.78100000000000003"/>
    <n v="1"/>
    <x v="4"/>
    <x v="3"/>
    <s v="South"/>
    <s v="Met"/>
    <s v="Met"/>
    <s v="Met"/>
    <s v="Met"/>
    <s v="Met"/>
  </r>
  <r>
    <s v="OPS-102793"/>
    <x v="99"/>
    <s v="South East"/>
    <s v="Workplace Services"/>
    <n v="1"/>
    <n v="37"/>
    <n v="38"/>
    <n v="38"/>
    <x v="5"/>
    <n v="0"/>
    <n v="0"/>
    <n v="1.3"/>
    <n v="0.93600000000000005"/>
    <n v="1"/>
    <n v="4.5999999999999996"/>
    <n v="0.74299999999999999"/>
    <n v="1"/>
    <x v="5"/>
    <x v="0"/>
    <s v="South"/>
    <s v="Met"/>
    <s v="Met"/>
    <s v="Met"/>
    <s v="Met"/>
    <s v="Met"/>
  </r>
  <r>
    <s v="OPS-102794"/>
    <x v="99"/>
    <s v="South East"/>
    <s v="Facilities Response"/>
    <n v="2541"/>
    <n v="29"/>
    <n v="2570"/>
    <n v="16"/>
    <x v="941"/>
    <n v="1"/>
    <n v="0"/>
    <n v="8"/>
    <n v="0.6"/>
    <n v="0.97899999999999998"/>
    <n v="2.5"/>
    <n v="0.69199999999999995"/>
    <n v="6.0000000000000001E-3"/>
    <x v="5"/>
    <x v="1"/>
    <s v="South"/>
    <s v="Below Target"/>
    <s v="Below Target"/>
    <s v="Met"/>
    <s v="Below Target"/>
    <s v="Below Target"/>
  </r>
  <r>
    <s v="OPS-102795"/>
    <x v="99"/>
    <s v="South East"/>
    <s v="Estates Support"/>
    <n v="1"/>
    <n v="59"/>
    <n v="60"/>
    <n v="49"/>
    <x v="18"/>
    <n v="0"/>
    <n v="0"/>
    <n v="2.2999999999999998"/>
    <n v="0.92300000000000004"/>
    <n v="0.95599999999999996"/>
    <n v="4.0999999999999996"/>
    <n v="0.80200000000000005"/>
    <n v="0.81699999999999995"/>
    <x v="5"/>
    <x v="2"/>
    <s v="South"/>
    <s v="Below Target"/>
    <s v="Met"/>
    <s v="Met"/>
    <s v="Met"/>
    <s v="Below Target"/>
  </r>
  <r>
    <s v="OPS-102796"/>
    <x v="99"/>
    <s v="South East"/>
    <s v="Workplace Projects"/>
    <n v="808"/>
    <n v="38"/>
    <n v="846"/>
    <n v="23"/>
    <x v="942"/>
    <n v="0"/>
    <n v="0"/>
    <n v="8"/>
    <n v="0.6"/>
    <n v="0.997"/>
    <n v="2.5"/>
    <n v="0.747"/>
    <n v="2.7E-2"/>
    <x v="5"/>
    <x v="3"/>
    <s v="South"/>
    <s v="Below Target"/>
    <s v="Below Target"/>
    <s v="Met"/>
    <s v="Below Target"/>
    <s v="Below Target"/>
  </r>
  <r>
    <s v="OPS-102797"/>
    <x v="99"/>
    <s v="Wales"/>
    <s v="Workplace Services"/>
    <n v="1470"/>
    <n v="46"/>
    <n v="1516"/>
    <n v="28"/>
    <x v="943"/>
    <n v="0"/>
    <n v="0"/>
    <n v="8"/>
    <n v="0.6"/>
    <n v="0.96199999999999997"/>
    <n v="2.5"/>
    <n v="0.69299999999999995"/>
    <n v="1.7999999999999999E-2"/>
    <x v="6"/>
    <x v="0"/>
    <s v="Wales"/>
    <s v="Below Target"/>
    <s v="Below Target"/>
    <s v="Met"/>
    <s v="Below Target"/>
    <s v="Below Target"/>
  </r>
  <r>
    <s v="OPS-102798"/>
    <x v="99"/>
    <s v="Wales"/>
    <s v="Facilities Response"/>
    <n v="1529"/>
    <n v="44"/>
    <n v="1573"/>
    <n v="24"/>
    <x v="800"/>
    <n v="0"/>
    <n v="0"/>
    <n v="8"/>
    <n v="0.6"/>
    <n v="0.996"/>
    <n v="2.5"/>
    <n v="0.66400000000000003"/>
    <n v="1.4999999999999999E-2"/>
    <x v="6"/>
    <x v="1"/>
    <s v="Wales"/>
    <s v="Below Target"/>
    <s v="Below Target"/>
    <s v="Met"/>
    <s v="Below Target"/>
    <s v="Below Target"/>
  </r>
  <r>
    <s v="OPS-102799"/>
    <x v="99"/>
    <s v="Wales"/>
    <s v="Estates Support"/>
    <n v="1018"/>
    <n v="33"/>
    <n v="1051"/>
    <n v="26"/>
    <x v="944"/>
    <n v="0"/>
    <n v="0"/>
    <n v="8"/>
    <n v="0.6"/>
    <n v="0.96"/>
    <n v="2.5"/>
    <n v="0.77800000000000002"/>
    <n v="2.5000000000000001E-2"/>
    <x v="6"/>
    <x v="2"/>
    <s v="Wales"/>
    <s v="Below Target"/>
    <s v="Below Target"/>
    <s v="Met"/>
    <s v="Below Target"/>
    <s v="Below Target"/>
  </r>
  <r>
    <s v="OPS-102800"/>
    <x v="99"/>
    <s v="Wales"/>
    <s v="Workplace Projects"/>
    <n v="0"/>
    <n v="40"/>
    <n v="40"/>
    <n v="40"/>
    <x v="5"/>
    <n v="0"/>
    <n v="0"/>
    <n v="1.6"/>
    <n v="0.98799999999999999"/>
    <n v="0.98299999999999998"/>
    <n v="4.5"/>
    <n v="0.71299999999999997"/>
    <n v="1"/>
    <x v="6"/>
    <x v="3"/>
    <s v="Wales"/>
    <s v="Met"/>
    <s v="Met"/>
    <s v="Met"/>
    <s v="Met"/>
    <s v="Met"/>
  </r>
  <r>
    <s v="OPS-102801"/>
    <x v="100"/>
    <s v="Scotland"/>
    <s v="Workplace Services"/>
    <n v="365"/>
    <n v="51"/>
    <n v="416"/>
    <n v="36"/>
    <x v="340"/>
    <n v="0"/>
    <n v="0"/>
    <n v="8"/>
    <n v="0.6"/>
    <n v="0.99399999999999999"/>
    <n v="2.5"/>
    <n v="0.72399999999999998"/>
    <n v="8.6999999999999994E-2"/>
    <x v="0"/>
    <x v="0"/>
    <s v="North"/>
    <s v="Below Target"/>
    <s v="Below Target"/>
    <s v="Met"/>
    <s v="Below Target"/>
    <s v="Below Target"/>
  </r>
  <r>
    <s v="OPS-102802"/>
    <x v="100"/>
    <s v="Scotland"/>
    <s v="Facilities Response"/>
    <n v="2"/>
    <n v="40"/>
    <n v="42"/>
    <n v="42"/>
    <x v="5"/>
    <n v="0"/>
    <n v="0"/>
    <n v="1.5"/>
    <n v="0.96299999999999997"/>
    <n v="1"/>
    <n v="4.5"/>
    <n v="0.8"/>
    <n v="1"/>
    <x v="0"/>
    <x v="1"/>
    <s v="North"/>
    <s v="Met"/>
    <s v="Met"/>
    <s v="Met"/>
    <s v="Met"/>
    <s v="Met"/>
  </r>
  <r>
    <s v="OPS-102803"/>
    <x v="100"/>
    <s v="Scotland"/>
    <s v="Estates Support"/>
    <n v="735"/>
    <n v="52"/>
    <n v="787"/>
    <n v="40"/>
    <x v="945"/>
    <n v="0"/>
    <n v="0"/>
    <n v="8"/>
    <n v="0.6"/>
    <n v="0.96499999999999997"/>
    <n v="2.5"/>
    <n v="0.77700000000000002"/>
    <n v="5.0999999999999997E-2"/>
    <x v="0"/>
    <x v="2"/>
    <s v="North"/>
    <s v="Below Target"/>
    <s v="Below Target"/>
    <s v="Met"/>
    <s v="Below Target"/>
    <s v="Below Target"/>
  </r>
  <r>
    <s v="OPS-102804"/>
    <x v="100"/>
    <s v="Scotland"/>
    <s v="Workplace Projects"/>
    <n v="0"/>
    <n v="21"/>
    <n v="21"/>
    <n v="21"/>
    <x v="5"/>
    <n v="0"/>
    <n v="0"/>
    <n v="2"/>
    <n v="0.96099999999999997"/>
    <n v="0.998"/>
    <n v="4.5999999999999996"/>
    <n v="0.76500000000000001"/>
    <n v="1"/>
    <x v="0"/>
    <x v="3"/>
    <s v="North"/>
    <s v="Met"/>
    <s v="Met"/>
    <s v="Met"/>
    <s v="Met"/>
    <s v="Met"/>
  </r>
  <r>
    <s v="OPS-102805"/>
    <x v="100"/>
    <s v="North East"/>
    <s v="Workplace Services"/>
    <n v="8"/>
    <n v="41"/>
    <n v="49"/>
    <n v="39"/>
    <x v="7"/>
    <n v="0"/>
    <n v="0"/>
    <n v="2.1"/>
    <n v="0.88300000000000001"/>
    <n v="0.999"/>
    <n v="4.0999999999999996"/>
    <n v="0.70499999999999996"/>
    <n v="0.79600000000000004"/>
    <x v="1"/>
    <x v="0"/>
    <s v="North"/>
    <s v="Below Target"/>
    <s v="Below Target"/>
    <s v="Met"/>
    <s v="Met"/>
    <s v="Met"/>
  </r>
  <r>
    <s v="OPS-102806"/>
    <x v="100"/>
    <s v="North East"/>
    <s v="Facilities Response"/>
    <n v="1"/>
    <n v="36"/>
    <n v="37"/>
    <n v="37"/>
    <x v="5"/>
    <n v="0"/>
    <n v="0"/>
    <n v="1.4"/>
    <n v="0.98"/>
    <n v="1"/>
    <n v="4.7"/>
    <n v="0.70699999999999996"/>
    <n v="1"/>
    <x v="1"/>
    <x v="1"/>
    <s v="North"/>
    <s v="Met"/>
    <s v="Met"/>
    <s v="Met"/>
    <s v="Met"/>
    <s v="Met"/>
  </r>
  <r>
    <s v="OPS-102807"/>
    <x v="100"/>
    <s v="North East"/>
    <s v="Estates Support"/>
    <n v="1867"/>
    <n v="38"/>
    <n v="1905"/>
    <n v="22"/>
    <x v="946"/>
    <n v="0"/>
    <n v="0"/>
    <n v="8"/>
    <n v="0.6"/>
    <n v="0.95799999999999996"/>
    <n v="2.5"/>
    <n v="0.71699999999999997"/>
    <n v="1.2E-2"/>
    <x v="1"/>
    <x v="2"/>
    <s v="North"/>
    <s v="Below Target"/>
    <s v="Below Target"/>
    <s v="Met"/>
    <s v="Below Target"/>
    <s v="Below Target"/>
  </r>
  <r>
    <s v="OPS-102808"/>
    <x v="100"/>
    <s v="North East"/>
    <s v="Workplace Projects"/>
    <n v="92"/>
    <n v="37"/>
    <n v="129"/>
    <n v="29"/>
    <x v="78"/>
    <n v="0"/>
    <n v="0"/>
    <n v="8"/>
    <n v="0.6"/>
    <n v="1"/>
    <n v="2.5"/>
    <n v="0.72899999999999998"/>
    <n v="0.22500000000000001"/>
    <x v="1"/>
    <x v="3"/>
    <s v="North"/>
    <s v="Below Target"/>
    <s v="Below Target"/>
    <s v="Met"/>
    <s v="Below Target"/>
    <s v="Below Target"/>
  </r>
  <r>
    <s v="OPS-102809"/>
    <x v="100"/>
    <s v="North West"/>
    <s v="Workplace Services"/>
    <n v="783"/>
    <n v="35"/>
    <n v="818"/>
    <n v="33"/>
    <x v="947"/>
    <n v="0"/>
    <n v="0"/>
    <n v="8"/>
    <n v="0.6"/>
    <n v="1"/>
    <n v="2.5"/>
    <n v="0.77"/>
    <n v="0.04"/>
    <x v="2"/>
    <x v="0"/>
    <s v="North"/>
    <s v="Below Target"/>
    <s v="Below Target"/>
    <s v="Met"/>
    <s v="Below Target"/>
    <s v="Below Target"/>
  </r>
  <r>
    <s v="OPS-102810"/>
    <x v="100"/>
    <s v="North West"/>
    <s v="Facilities Response"/>
    <n v="1889"/>
    <n v="33"/>
    <n v="1922"/>
    <n v="22"/>
    <x v="698"/>
    <n v="0"/>
    <n v="0"/>
    <n v="8"/>
    <n v="0.6"/>
    <n v="0.96799999999999997"/>
    <n v="2.5"/>
    <n v="0.72"/>
    <n v="1.0999999999999999E-2"/>
    <x v="2"/>
    <x v="1"/>
    <s v="North"/>
    <s v="Below Target"/>
    <s v="Below Target"/>
    <s v="Met"/>
    <s v="Below Target"/>
    <s v="Below Target"/>
  </r>
  <r>
    <s v="OPS-102811"/>
    <x v="100"/>
    <s v="North West"/>
    <s v="Estates Support"/>
    <n v="2000"/>
    <n v="32"/>
    <n v="2032"/>
    <n v="18"/>
    <x v="948"/>
    <n v="1"/>
    <n v="0"/>
    <n v="8"/>
    <n v="0.6"/>
    <n v="0.97199999999999998"/>
    <n v="2.5"/>
    <n v="0.73499999999999999"/>
    <n v="8.9999999999999993E-3"/>
    <x v="2"/>
    <x v="2"/>
    <s v="North"/>
    <s v="Below Target"/>
    <s v="Below Target"/>
    <s v="Met"/>
    <s v="Below Target"/>
    <s v="Below Target"/>
  </r>
  <r>
    <s v="OPS-102812"/>
    <x v="100"/>
    <s v="North West"/>
    <s v="Workplace Projects"/>
    <n v="0"/>
    <n v="33"/>
    <n v="33"/>
    <n v="33"/>
    <x v="5"/>
    <n v="0"/>
    <n v="0"/>
    <n v="1.7"/>
    <n v="0.97599999999999998"/>
    <n v="0.97699999999999998"/>
    <n v="4.5"/>
    <n v="0.72899999999999998"/>
    <n v="1"/>
    <x v="2"/>
    <x v="3"/>
    <s v="North"/>
    <s v="Met"/>
    <s v="Met"/>
    <s v="Met"/>
    <s v="Met"/>
    <s v="Met"/>
  </r>
  <r>
    <s v="OPS-102813"/>
    <x v="100"/>
    <s v="Midlands"/>
    <s v="Workplace Services"/>
    <n v="0"/>
    <n v="34"/>
    <n v="34"/>
    <n v="34"/>
    <x v="5"/>
    <n v="0"/>
    <n v="0"/>
    <n v="1.1000000000000001"/>
    <n v="0.98399999999999999"/>
    <n v="0.98699999999999999"/>
    <n v="4.5999999999999996"/>
    <n v="0.627"/>
    <n v="1"/>
    <x v="3"/>
    <x v="0"/>
    <s v="Central"/>
    <s v="Met"/>
    <s v="Met"/>
    <s v="Met"/>
    <s v="Met"/>
    <s v="Met"/>
  </r>
  <r>
    <s v="OPS-102814"/>
    <x v="100"/>
    <s v="Midlands"/>
    <s v="Facilities Response"/>
    <n v="851"/>
    <n v="38"/>
    <n v="889"/>
    <n v="33"/>
    <x v="949"/>
    <n v="0"/>
    <n v="0"/>
    <n v="8"/>
    <n v="0.6"/>
    <n v="0.97199999999999998"/>
    <n v="2.5"/>
    <n v="0.66900000000000004"/>
    <n v="3.6999999999999998E-2"/>
    <x v="3"/>
    <x v="1"/>
    <s v="Central"/>
    <s v="Below Target"/>
    <s v="Below Target"/>
    <s v="Met"/>
    <s v="Below Target"/>
    <s v="Below Target"/>
  </r>
  <r>
    <s v="OPS-102815"/>
    <x v="100"/>
    <s v="Midlands"/>
    <s v="Estates Support"/>
    <n v="669"/>
    <n v="40"/>
    <n v="709"/>
    <n v="34"/>
    <x v="815"/>
    <n v="0"/>
    <n v="0"/>
    <n v="8"/>
    <n v="0.6"/>
    <n v="0.98799999999999999"/>
    <n v="2.5"/>
    <n v="0.77300000000000002"/>
    <n v="4.8000000000000001E-2"/>
    <x v="3"/>
    <x v="2"/>
    <s v="Central"/>
    <s v="Below Target"/>
    <s v="Below Target"/>
    <s v="Met"/>
    <s v="Below Target"/>
    <s v="Below Target"/>
  </r>
  <r>
    <s v="OPS-102816"/>
    <x v="100"/>
    <s v="Midlands"/>
    <s v="Workplace Projects"/>
    <n v="0"/>
    <n v="26"/>
    <n v="26"/>
    <n v="26"/>
    <x v="5"/>
    <n v="1"/>
    <n v="0"/>
    <n v="1.4"/>
    <n v="0.92200000000000004"/>
    <n v="1"/>
    <n v="4.5"/>
    <n v="0.65400000000000003"/>
    <n v="1"/>
    <x v="3"/>
    <x v="3"/>
    <s v="Central"/>
    <s v="Met"/>
    <s v="Met"/>
    <s v="Met"/>
    <s v="Met"/>
    <s v="Met"/>
  </r>
  <r>
    <s v="OPS-102817"/>
    <x v="100"/>
    <s v="South West"/>
    <s v="Workplace Services"/>
    <n v="1489"/>
    <n v="31"/>
    <n v="1520"/>
    <n v="25"/>
    <x v="950"/>
    <n v="0"/>
    <n v="0"/>
    <n v="8"/>
    <n v="0.6"/>
    <n v="0.97399999999999998"/>
    <n v="2.5"/>
    <n v="0.73399999999999999"/>
    <n v="1.6E-2"/>
    <x v="4"/>
    <x v="0"/>
    <s v="South"/>
    <s v="Below Target"/>
    <s v="Below Target"/>
    <s v="Met"/>
    <s v="Below Target"/>
    <s v="Below Target"/>
  </r>
  <r>
    <s v="OPS-102818"/>
    <x v="100"/>
    <s v="South West"/>
    <s v="Facilities Response"/>
    <n v="0"/>
    <n v="36"/>
    <n v="36"/>
    <n v="36"/>
    <x v="5"/>
    <n v="0"/>
    <n v="0"/>
    <n v="1.9"/>
    <n v="0.98599999999999999"/>
    <n v="1"/>
    <n v="4.8"/>
    <n v="0.621"/>
    <n v="1"/>
    <x v="4"/>
    <x v="1"/>
    <s v="South"/>
    <s v="Met"/>
    <s v="Met"/>
    <s v="Met"/>
    <s v="Met"/>
    <s v="Met"/>
  </r>
  <r>
    <s v="OPS-102819"/>
    <x v="100"/>
    <s v="South West"/>
    <s v="Estates Support"/>
    <n v="0"/>
    <n v="60"/>
    <n v="60"/>
    <n v="56"/>
    <x v="140"/>
    <n v="0"/>
    <n v="0"/>
    <n v="1.6"/>
    <n v="0.89"/>
    <n v="1"/>
    <n v="4.2"/>
    <n v="0.754"/>
    <n v="0.93300000000000005"/>
    <x v="4"/>
    <x v="2"/>
    <s v="South"/>
    <s v="Below Target"/>
    <s v="Below Target"/>
    <s v="Met"/>
    <s v="Met"/>
    <s v="Met"/>
  </r>
  <r>
    <s v="OPS-102820"/>
    <x v="100"/>
    <s v="South West"/>
    <s v="Workplace Projects"/>
    <n v="0"/>
    <n v="43"/>
    <n v="43"/>
    <n v="43"/>
    <x v="5"/>
    <n v="0"/>
    <n v="0"/>
    <n v="1.6"/>
    <n v="0.95"/>
    <n v="0.96799999999999997"/>
    <n v="4.5999999999999996"/>
    <n v="0.78100000000000003"/>
    <n v="1"/>
    <x v="4"/>
    <x v="3"/>
    <s v="South"/>
    <s v="Met"/>
    <s v="Met"/>
    <s v="Met"/>
    <s v="Met"/>
    <s v="Met"/>
  </r>
  <r>
    <s v="OPS-102821"/>
    <x v="100"/>
    <s v="South East"/>
    <s v="Workplace Services"/>
    <n v="0"/>
    <n v="50"/>
    <n v="50"/>
    <n v="47"/>
    <x v="10"/>
    <n v="0"/>
    <n v="0"/>
    <n v="1.4"/>
    <n v="0.98799999999999999"/>
    <n v="0.99399999999999999"/>
    <n v="4.2"/>
    <n v="0.74299999999999999"/>
    <n v="0.94"/>
    <x v="5"/>
    <x v="0"/>
    <s v="South"/>
    <s v="Below Target"/>
    <s v="Met"/>
    <s v="Met"/>
    <s v="Met"/>
    <s v="Met"/>
  </r>
  <r>
    <s v="OPS-102822"/>
    <x v="100"/>
    <s v="South East"/>
    <s v="Facilities Response"/>
    <n v="2554"/>
    <n v="50"/>
    <n v="2604"/>
    <n v="17"/>
    <x v="951"/>
    <n v="0"/>
    <n v="0"/>
    <n v="8"/>
    <n v="0.6"/>
    <n v="0.95799999999999996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2823"/>
    <x v="100"/>
    <s v="South East"/>
    <s v="Estates Support"/>
    <n v="11"/>
    <n v="49"/>
    <n v="60"/>
    <n v="52"/>
    <x v="21"/>
    <n v="0"/>
    <n v="0"/>
    <n v="2"/>
    <n v="0.92200000000000004"/>
    <n v="1"/>
    <n v="4.2"/>
    <n v="0.80200000000000005"/>
    <n v="0.86699999999999999"/>
    <x v="5"/>
    <x v="2"/>
    <s v="South"/>
    <s v="Below Target"/>
    <s v="Met"/>
    <s v="Met"/>
    <s v="Met"/>
    <s v="Met"/>
  </r>
  <r>
    <s v="OPS-102824"/>
    <x v="100"/>
    <s v="South East"/>
    <s v="Workplace Projects"/>
    <n v="823"/>
    <n v="34"/>
    <n v="857"/>
    <n v="22"/>
    <x v="952"/>
    <n v="1"/>
    <n v="0"/>
    <n v="8"/>
    <n v="0.6"/>
    <n v="0.98299999999999998"/>
    <n v="2.5"/>
    <n v="0.747"/>
    <n v="2.5999999999999999E-2"/>
    <x v="5"/>
    <x v="3"/>
    <s v="South"/>
    <s v="Below Target"/>
    <s v="Below Target"/>
    <s v="Met"/>
    <s v="Below Target"/>
    <s v="Below Target"/>
  </r>
  <r>
    <s v="OPS-102825"/>
    <x v="100"/>
    <s v="Wales"/>
    <s v="Workplace Services"/>
    <n v="1488"/>
    <n v="61"/>
    <n v="1549"/>
    <n v="25"/>
    <x v="953"/>
    <n v="0"/>
    <n v="0"/>
    <n v="8"/>
    <n v="0.6"/>
    <n v="0.996"/>
    <n v="2.5"/>
    <n v="0.69299999999999995"/>
    <n v="1.6E-2"/>
    <x v="6"/>
    <x v="0"/>
    <s v="Wales"/>
    <s v="Below Target"/>
    <s v="Below Target"/>
    <s v="Met"/>
    <s v="Below Target"/>
    <s v="Below Target"/>
  </r>
  <r>
    <s v="OPS-102826"/>
    <x v="100"/>
    <s v="Wales"/>
    <s v="Facilities Response"/>
    <n v="1549"/>
    <n v="46"/>
    <n v="1595"/>
    <n v="19"/>
    <x v="954"/>
    <n v="0"/>
    <n v="0"/>
    <n v="8"/>
    <n v="0.6"/>
    <n v="1"/>
    <n v="2.5"/>
    <n v="0.66400000000000003"/>
    <n v="1.2E-2"/>
    <x v="6"/>
    <x v="1"/>
    <s v="Wales"/>
    <s v="Below Target"/>
    <s v="Below Target"/>
    <s v="Met"/>
    <s v="Below Target"/>
    <s v="Below Target"/>
  </r>
  <r>
    <s v="OPS-102827"/>
    <x v="100"/>
    <s v="Wales"/>
    <s v="Estates Support"/>
    <n v="1025"/>
    <n v="54"/>
    <n v="1079"/>
    <n v="32"/>
    <x v="373"/>
    <n v="0"/>
    <n v="0"/>
    <n v="8"/>
    <n v="0.6"/>
    <n v="1"/>
    <n v="2.5"/>
    <n v="0.77800000000000002"/>
    <n v="0.03"/>
    <x v="6"/>
    <x v="2"/>
    <s v="Wales"/>
    <s v="Below Target"/>
    <s v="Below Target"/>
    <s v="Met"/>
    <s v="Below Target"/>
    <s v="Below Target"/>
  </r>
  <r>
    <s v="OPS-102828"/>
    <x v="100"/>
    <s v="Wales"/>
    <s v="Workplace Projects"/>
    <n v="0"/>
    <n v="20"/>
    <n v="20"/>
    <n v="20"/>
    <x v="5"/>
    <n v="0"/>
    <n v="0"/>
    <n v="1.3"/>
    <n v="0.95299999999999996"/>
    <n v="1"/>
    <n v="4.7"/>
    <n v="0.71299999999999997"/>
    <n v="1"/>
    <x v="6"/>
    <x v="3"/>
    <s v="Wales"/>
    <s v="Met"/>
    <s v="Met"/>
    <s v="Met"/>
    <s v="Met"/>
    <s v="Met"/>
  </r>
  <r>
    <s v="OPS-102829"/>
    <x v="101"/>
    <s v="Scotland"/>
    <s v="Workplace Services"/>
    <n v="380"/>
    <n v="34"/>
    <n v="414"/>
    <n v="32"/>
    <x v="272"/>
    <n v="0"/>
    <n v="0"/>
    <n v="8"/>
    <n v="0.6"/>
    <n v="0.995"/>
    <n v="2.5"/>
    <n v="0.72399999999999998"/>
    <n v="7.6999999999999999E-2"/>
    <x v="0"/>
    <x v="0"/>
    <s v="North"/>
    <s v="Below Target"/>
    <s v="Below Target"/>
    <s v="Met"/>
    <s v="Below Target"/>
    <s v="Below Target"/>
  </r>
  <r>
    <s v="OPS-102830"/>
    <x v="101"/>
    <s v="Scotland"/>
    <s v="Facilities Response"/>
    <n v="0"/>
    <n v="26"/>
    <n v="26"/>
    <n v="26"/>
    <x v="5"/>
    <n v="0"/>
    <n v="0"/>
    <n v="1.9"/>
    <n v="0.97899999999999998"/>
    <n v="1"/>
    <n v="4.0999999999999996"/>
    <n v="0.8"/>
    <n v="1"/>
    <x v="0"/>
    <x v="1"/>
    <s v="North"/>
    <s v="Met"/>
    <s v="Met"/>
    <s v="Met"/>
    <s v="Met"/>
    <s v="Met"/>
  </r>
  <r>
    <s v="OPS-102831"/>
    <x v="101"/>
    <s v="Scotland"/>
    <s v="Estates Support"/>
    <n v="747"/>
    <n v="46"/>
    <n v="793"/>
    <n v="34"/>
    <x v="888"/>
    <n v="0"/>
    <n v="0"/>
    <n v="8"/>
    <n v="0.6"/>
    <n v="1"/>
    <n v="2.5"/>
    <n v="0.77700000000000002"/>
    <n v="4.2999999999999997E-2"/>
    <x v="0"/>
    <x v="2"/>
    <s v="North"/>
    <s v="Below Target"/>
    <s v="Below Target"/>
    <s v="Met"/>
    <s v="Below Target"/>
    <s v="Below Target"/>
  </r>
  <r>
    <s v="OPS-102832"/>
    <x v="101"/>
    <s v="Scotland"/>
    <s v="Workplace Projects"/>
    <n v="0"/>
    <n v="40"/>
    <n v="40"/>
    <n v="34"/>
    <x v="30"/>
    <n v="0"/>
    <n v="0"/>
    <n v="1.8"/>
    <n v="0.93100000000000005"/>
    <n v="1"/>
    <n v="4.4000000000000004"/>
    <n v="0.76500000000000001"/>
    <n v="0.85"/>
    <x v="0"/>
    <x v="3"/>
    <s v="North"/>
    <s v="Below Target"/>
    <s v="Met"/>
    <s v="Met"/>
    <s v="Met"/>
    <s v="Met"/>
  </r>
  <r>
    <s v="OPS-102833"/>
    <x v="101"/>
    <s v="North East"/>
    <s v="Workplace Services"/>
    <n v="10"/>
    <n v="52"/>
    <n v="62"/>
    <n v="47"/>
    <x v="8"/>
    <n v="0"/>
    <n v="0"/>
    <n v="2.7"/>
    <n v="0.86899999999999999"/>
    <n v="0.99"/>
    <n v="3.9"/>
    <n v="0.70499999999999996"/>
    <n v="0.75800000000000001"/>
    <x v="1"/>
    <x v="0"/>
    <s v="North"/>
    <s v="Below Target"/>
    <s v="Below Target"/>
    <s v="Met"/>
    <s v="Met"/>
    <s v="Below Target"/>
  </r>
  <r>
    <s v="OPS-102834"/>
    <x v="101"/>
    <s v="North East"/>
    <s v="Facilities Response"/>
    <n v="0"/>
    <n v="39"/>
    <n v="39"/>
    <n v="39"/>
    <x v="5"/>
    <n v="0"/>
    <n v="0"/>
    <n v="1.9"/>
    <n v="0.95699999999999996"/>
    <n v="0.98"/>
    <n v="4.5999999999999996"/>
    <n v="0.70699999999999996"/>
    <n v="1"/>
    <x v="1"/>
    <x v="1"/>
    <s v="North"/>
    <s v="Met"/>
    <s v="Met"/>
    <s v="Met"/>
    <s v="Met"/>
    <s v="Met"/>
  </r>
  <r>
    <s v="OPS-102835"/>
    <x v="101"/>
    <s v="North East"/>
    <s v="Estates Support"/>
    <n v="1883"/>
    <n v="29"/>
    <n v="1912"/>
    <n v="25"/>
    <x v="955"/>
    <n v="0"/>
    <n v="0"/>
    <n v="8"/>
    <n v="0.6"/>
    <n v="0.97"/>
    <n v="2.5"/>
    <n v="0.71699999999999997"/>
    <n v="1.2999999999999999E-2"/>
    <x v="1"/>
    <x v="2"/>
    <s v="North"/>
    <s v="Below Target"/>
    <s v="Below Target"/>
    <s v="Met"/>
    <s v="Below Target"/>
    <s v="Below Target"/>
  </r>
  <r>
    <s v="OPS-102836"/>
    <x v="101"/>
    <s v="North East"/>
    <s v="Workplace Projects"/>
    <n v="100"/>
    <n v="21"/>
    <n v="121"/>
    <n v="29"/>
    <x v="184"/>
    <n v="0"/>
    <n v="0"/>
    <n v="8"/>
    <n v="0.6"/>
    <n v="0.97299999999999998"/>
    <n v="2.5"/>
    <n v="0.72899999999999998"/>
    <n v="0.24"/>
    <x v="1"/>
    <x v="3"/>
    <s v="North"/>
    <s v="Below Target"/>
    <s v="Below Target"/>
    <s v="Met"/>
    <s v="Below Target"/>
    <s v="Below Target"/>
  </r>
  <r>
    <s v="OPS-102837"/>
    <x v="101"/>
    <s v="North West"/>
    <s v="Workplace Services"/>
    <n v="785"/>
    <n v="43"/>
    <n v="828"/>
    <n v="26"/>
    <x v="901"/>
    <n v="0"/>
    <n v="0"/>
    <n v="8"/>
    <n v="0.6"/>
    <n v="1"/>
    <n v="2.5"/>
    <n v="0.77"/>
    <n v="3.1E-2"/>
    <x v="2"/>
    <x v="0"/>
    <s v="North"/>
    <s v="Below Target"/>
    <s v="Below Target"/>
    <s v="Met"/>
    <s v="Below Target"/>
    <s v="Below Target"/>
  </r>
  <r>
    <s v="OPS-102838"/>
    <x v="101"/>
    <s v="North West"/>
    <s v="Facilities Response"/>
    <n v="1900"/>
    <n v="43"/>
    <n v="1943"/>
    <n v="26"/>
    <x v="956"/>
    <n v="0"/>
    <n v="0"/>
    <n v="8"/>
    <n v="0.6"/>
    <n v="1"/>
    <n v="2.5"/>
    <n v="0.72"/>
    <n v="1.2999999999999999E-2"/>
    <x v="2"/>
    <x v="1"/>
    <s v="North"/>
    <s v="Below Target"/>
    <s v="Below Target"/>
    <s v="Met"/>
    <s v="Below Target"/>
    <s v="Below Target"/>
  </r>
  <r>
    <s v="OPS-102839"/>
    <x v="101"/>
    <s v="North West"/>
    <s v="Estates Support"/>
    <n v="2014"/>
    <n v="53"/>
    <n v="2067"/>
    <n v="22"/>
    <x v="753"/>
    <n v="1"/>
    <n v="1"/>
    <n v="8"/>
    <n v="0.6"/>
    <n v="0.96"/>
    <n v="2.5"/>
    <n v="0.73499999999999999"/>
    <n v="1.0999999999999999E-2"/>
    <x v="2"/>
    <x v="2"/>
    <s v="North"/>
    <s v="Below Target"/>
    <s v="Below Target"/>
    <s v="Met"/>
    <s v="Below Target"/>
    <s v="Below Target"/>
  </r>
  <r>
    <s v="OPS-102840"/>
    <x v="101"/>
    <s v="North West"/>
    <s v="Workplace Projects"/>
    <n v="0"/>
    <n v="26"/>
    <n v="26"/>
    <n v="26"/>
    <x v="5"/>
    <n v="0"/>
    <n v="0"/>
    <n v="1.6"/>
    <n v="0.95599999999999996"/>
    <n v="0.98299999999999998"/>
    <n v="4.7"/>
    <n v="0.72899999999999998"/>
    <n v="1"/>
    <x v="2"/>
    <x v="3"/>
    <s v="North"/>
    <s v="Met"/>
    <s v="Met"/>
    <s v="Met"/>
    <s v="Met"/>
    <s v="Met"/>
  </r>
  <r>
    <s v="OPS-102841"/>
    <x v="101"/>
    <s v="Midlands"/>
    <s v="Workplace Services"/>
    <n v="0"/>
    <n v="60"/>
    <n v="60"/>
    <n v="52"/>
    <x v="21"/>
    <n v="1"/>
    <n v="0"/>
    <n v="1.9"/>
    <n v="0.88800000000000001"/>
    <n v="0.95599999999999996"/>
    <n v="4.2"/>
    <n v="0.627"/>
    <n v="0.86699999999999999"/>
    <x v="3"/>
    <x v="0"/>
    <s v="Central"/>
    <s v="Below Target"/>
    <s v="Below Target"/>
    <s v="Met"/>
    <s v="Met"/>
    <s v="Met"/>
  </r>
  <r>
    <s v="OPS-102842"/>
    <x v="101"/>
    <s v="Midlands"/>
    <s v="Facilities Response"/>
    <n v="856"/>
    <n v="36"/>
    <n v="892"/>
    <n v="30"/>
    <x v="957"/>
    <n v="0"/>
    <n v="0"/>
    <n v="8"/>
    <n v="0.6"/>
    <n v="1"/>
    <n v="2.5"/>
    <n v="0.66900000000000004"/>
    <n v="3.4000000000000002E-2"/>
    <x v="3"/>
    <x v="1"/>
    <s v="Central"/>
    <s v="Below Target"/>
    <s v="Below Target"/>
    <s v="Met"/>
    <s v="Below Target"/>
    <s v="Below Target"/>
  </r>
  <r>
    <s v="OPS-102843"/>
    <x v="101"/>
    <s v="Midlands"/>
    <s v="Estates Support"/>
    <n v="675"/>
    <n v="34"/>
    <n v="709"/>
    <n v="41"/>
    <x v="337"/>
    <n v="0"/>
    <n v="0"/>
    <n v="8"/>
    <n v="0.6"/>
    <n v="0.97699999999999998"/>
    <n v="2.5"/>
    <n v="0.77300000000000002"/>
    <n v="5.8000000000000003E-2"/>
    <x v="3"/>
    <x v="2"/>
    <s v="Central"/>
    <s v="Below Target"/>
    <s v="Below Target"/>
    <s v="Met"/>
    <s v="Below Target"/>
    <s v="Below Target"/>
  </r>
  <r>
    <s v="OPS-102844"/>
    <x v="101"/>
    <s v="Midlands"/>
    <s v="Workplace Projects"/>
    <n v="0"/>
    <n v="38"/>
    <n v="38"/>
    <n v="38"/>
    <x v="5"/>
    <n v="0"/>
    <n v="0"/>
    <n v="1.5"/>
    <n v="0.93899999999999995"/>
    <n v="0.96399999999999997"/>
    <n v="4.3"/>
    <n v="0.65400000000000003"/>
    <n v="1"/>
    <x v="3"/>
    <x v="3"/>
    <s v="Central"/>
    <s v="Met"/>
    <s v="Met"/>
    <s v="Met"/>
    <s v="Met"/>
    <s v="Met"/>
  </r>
  <r>
    <s v="OPS-102845"/>
    <x v="101"/>
    <s v="South West"/>
    <s v="Workplace Services"/>
    <n v="1495"/>
    <n v="46"/>
    <n v="1541"/>
    <n v="22"/>
    <x v="958"/>
    <n v="0"/>
    <n v="0"/>
    <n v="8"/>
    <n v="0.6"/>
    <n v="0.94599999999999995"/>
    <n v="2.5"/>
    <n v="0.73399999999999999"/>
    <n v="1.4E-2"/>
    <x v="4"/>
    <x v="0"/>
    <s v="South"/>
    <s v="Below Target"/>
    <s v="Below Target"/>
    <s v="Below Target"/>
    <s v="Below Target"/>
    <s v="Below Target"/>
  </r>
  <r>
    <s v="OPS-102846"/>
    <x v="101"/>
    <s v="South West"/>
    <s v="Facilities Response"/>
    <n v="0"/>
    <n v="45"/>
    <n v="45"/>
    <n v="45"/>
    <x v="5"/>
    <n v="0"/>
    <n v="0"/>
    <n v="1.2"/>
    <n v="0.92800000000000005"/>
    <n v="0.98199999999999998"/>
    <n v="4.4000000000000004"/>
    <n v="0.621"/>
    <n v="1"/>
    <x v="4"/>
    <x v="1"/>
    <s v="South"/>
    <s v="Met"/>
    <s v="Met"/>
    <s v="Met"/>
    <s v="Met"/>
    <s v="Met"/>
  </r>
  <r>
    <s v="OPS-102847"/>
    <x v="101"/>
    <s v="South West"/>
    <s v="Estates Support"/>
    <n v="4"/>
    <n v="59"/>
    <n v="63"/>
    <n v="45"/>
    <x v="13"/>
    <n v="0"/>
    <n v="0"/>
    <n v="2.9"/>
    <n v="0.86599999999999999"/>
    <n v="0.996"/>
    <n v="3.9"/>
    <n v="0.754"/>
    <n v="0.71399999999999997"/>
    <x v="4"/>
    <x v="2"/>
    <s v="South"/>
    <s v="Below Target"/>
    <s v="Below Target"/>
    <s v="Met"/>
    <s v="Met"/>
    <s v="Below Target"/>
  </r>
  <r>
    <s v="OPS-102848"/>
    <x v="101"/>
    <s v="South West"/>
    <s v="Workplace Projects"/>
    <n v="0"/>
    <n v="37"/>
    <n v="37"/>
    <n v="37"/>
    <x v="5"/>
    <n v="0"/>
    <n v="0"/>
    <n v="1.4"/>
    <n v="0.97599999999999998"/>
    <n v="0.95299999999999996"/>
    <n v="4.5999999999999996"/>
    <n v="0.78100000000000003"/>
    <n v="1"/>
    <x v="4"/>
    <x v="3"/>
    <s v="South"/>
    <s v="Met"/>
    <s v="Met"/>
    <s v="Met"/>
    <s v="Met"/>
    <s v="Met"/>
  </r>
  <r>
    <s v="OPS-102849"/>
    <x v="101"/>
    <s v="South East"/>
    <s v="Workplace Services"/>
    <n v="3"/>
    <n v="24"/>
    <n v="27"/>
    <n v="27"/>
    <x v="5"/>
    <n v="0"/>
    <n v="0"/>
    <n v="1.6"/>
    <n v="0.94899999999999995"/>
    <n v="0.95199999999999996"/>
    <n v="4.8"/>
    <n v="0.74299999999999999"/>
    <n v="1"/>
    <x v="5"/>
    <x v="0"/>
    <s v="South"/>
    <s v="Met"/>
    <s v="Met"/>
    <s v="Met"/>
    <s v="Met"/>
    <s v="Met"/>
  </r>
  <r>
    <s v="OPS-102850"/>
    <x v="101"/>
    <s v="South East"/>
    <s v="Facilities Response"/>
    <n v="2587"/>
    <n v="23"/>
    <n v="2610"/>
    <n v="19"/>
    <x v="959"/>
    <n v="1"/>
    <n v="1"/>
    <n v="8"/>
    <n v="0.6"/>
    <n v="0.94699999999999995"/>
    <n v="2.5"/>
    <n v="0.69199999999999995"/>
    <n v="7.0000000000000001E-3"/>
    <x v="5"/>
    <x v="1"/>
    <s v="South"/>
    <s v="Below Target"/>
    <s v="Below Target"/>
    <s v="Below Target"/>
    <s v="Below Target"/>
    <s v="Below Target"/>
  </r>
  <r>
    <s v="OPS-102851"/>
    <x v="101"/>
    <s v="South East"/>
    <s v="Estates Support"/>
    <n v="8"/>
    <n v="37"/>
    <n v="45"/>
    <n v="45"/>
    <x v="5"/>
    <n v="0"/>
    <n v="0"/>
    <n v="2.2999999999999998"/>
    <n v="0.995"/>
    <n v="0.97599999999999998"/>
    <n v="4.8"/>
    <n v="0.80200000000000005"/>
    <n v="1"/>
    <x v="5"/>
    <x v="2"/>
    <s v="South"/>
    <s v="Met"/>
    <s v="Met"/>
    <s v="Met"/>
    <s v="Met"/>
    <s v="Met"/>
  </r>
  <r>
    <s v="OPS-102852"/>
    <x v="101"/>
    <s v="South East"/>
    <s v="Workplace Projects"/>
    <n v="835"/>
    <n v="28"/>
    <n v="863"/>
    <n v="21"/>
    <x v="960"/>
    <n v="2"/>
    <n v="0"/>
    <n v="8"/>
    <n v="0.6"/>
    <n v="0.94299999999999995"/>
    <n v="2.5"/>
    <n v="0.747"/>
    <n v="2.4E-2"/>
    <x v="5"/>
    <x v="3"/>
    <s v="South"/>
    <s v="Below Target"/>
    <s v="Below Target"/>
    <s v="Below Target"/>
    <s v="Below Target"/>
    <s v="Below Target"/>
  </r>
  <r>
    <s v="OPS-102853"/>
    <x v="101"/>
    <s v="Wales"/>
    <s v="Workplace Services"/>
    <n v="1524"/>
    <n v="37"/>
    <n v="1561"/>
    <n v="26"/>
    <x v="961"/>
    <n v="0"/>
    <n v="0"/>
    <n v="8"/>
    <n v="0.6"/>
    <n v="0.97699999999999998"/>
    <n v="2.5"/>
    <n v="0.69299999999999995"/>
    <n v="1.7000000000000001E-2"/>
    <x v="6"/>
    <x v="0"/>
    <s v="Wales"/>
    <s v="Below Target"/>
    <s v="Below Target"/>
    <s v="Met"/>
    <s v="Below Target"/>
    <s v="Below Target"/>
  </r>
  <r>
    <s v="OPS-102854"/>
    <x v="101"/>
    <s v="Wales"/>
    <s v="Facilities Response"/>
    <n v="1576"/>
    <n v="40"/>
    <n v="1616"/>
    <n v="24"/>
    <x v="962"/>
    <n v="0"/>
    <n v="0"/>
    <n v="8"/>
    <n v="0.6"/>
    <n v="0.95299999999999996"/>
    <n v="2.5"/>
    <n v="0.66400000000000003"/>
    <n v="1.4999999999999999E-2"/>
    <x v="6"/>
    <x v="1"/>
    <s v="Wales"/>
    <s v="Below Target"/>
    <s v="Below Target"/>
    <s v="Met"/>
    <s v="Below Target"/>
    <s v="Below Target"/>
  </r>
  <r>
    <s v="OPS-102855"/>
    <x v="101"/>
    <s v="Wales"/>
    <s v="Estates Support"/>
    <n v="1047"/>
    <n v="59"/>
    <n v="1106"/>
    <n v="28"/>
    <x v="963"/>
    <n v="0"/>
    <n v="0"/>
    <n v="8"/>
    <n v="0.6"/>
    <n v="1"/>
    <n v="2.5"/>
    <n v="0.77800000000000002"/>
    <n v="2.5000000000000001E-2"/>
    <x v="6"/>
    <x v="2"/>
    <s v="Wales"/>
    <s v="Below Target"/>
    <s v="Below Target"/>
    <s v="Met"/>
    <s v="Below Target"/>
    <s v="Below Target"/>
  </r>
  <r>
    <s v="OPS-102856"/>
    <x v="101"/>
    <s v="Wales"/>
    <s v="Workplace Projects"/>
    <n v="0"/>
    <n v="22"/>
    <n v="22"/>
    <n v="22"/>
    <x v="5"/>
    <n v="0"/>
    <n v="0"/>
    <n v="1.5"/>
    <n v="0.94799999999999995"/>
    <n v="0.93300000000000005"/>
    <n v="4.4000000000000004"/>
    <n v="0.71299999999999997"/>
    <n v="1"/>
    <x v="6"/>
    <x v="3"/>
    <s v="Wales"/>
    <s v="Met"/>
    <s v="Met"/>
    <s v="Below Target"/>
    <s v="Met"/>
    <s v="Met"/>
  </r>
  <r>
    <s v="OPS-102857"/>
    <x v="102"/>
    <s v="Scotland"/>
    <s v="Workplace Services"/>
    <n v="382"/>
    <n v="35"/>
    <n v="417"/>
    <n v="37"/>
    <x v="340"/>
    <n v="0"/>
    <n v="0"/>
    <n v="8"/>
    <n v="0.6"/>
    <n v="0.97099999999999997"/>
    <n v="2.5"/>
    <n v="0.72399999999999998"/>
    <n v="8.8999999999999996E-2"/>
    <x v="0"/>
    <x v="0"/>
    <s v="North"/>
    <s v="Below Target"/>
    <s v="Below Target"/>
    <s v="Met"/>
    <s v="Below Target"/>
    <s v="Below Target"/>
  </r>
  <r>
    <s v="OPS-102858"/>
    <x v="102"/>
    <s v="Scotland"/>
    <s v="Facilities Response"/>
    <n v="0"/>
    <n v="58"/>
    <n v="58"/>
    <n v="47"/>
    <x v="18"/>
    <n v="0"/>
    <n v="0"/>
    <n v="2.4"/>
    <n v="0.88700000000000001"/>
    <n v="0.98499999999999999"/>
    <n v="4.2"/>
    <n v="0.8"/>
    <n v="0.81"/>
    <x v="0"/>
    <x v="1"/>
    <s v="North"/>
    <s v="Below Target"/>
    <s v="Below Target"/>
    <s v="Met"/>
    <s v="Met"/>
    <s v="Below Target"/>
  </r>
  <r>
    <s v="OPS-102859"/>
    <x v="102"/>
    <s v="Scotland"/>
    <s v="Estates Support"/>
    <n v="759"/>
    <n v="50"/>
    <n v="809"/>
    <n v="36"/>
    <x v="964"/>
    <n v="0"/>
    <n v="0"/>
    <n v="8"/>
    <n v="0.6"/>
    <n v="0.98899999999999999"/>
    <n v="2.5"/>
    <n v="0.77700000000000002"/>
    <n v="4.3999999999999997E-2"/>
    <x v="0"/>
    <x v="2"/>
    <s v="North"/>
    <s v="Below Target"/>
    <s v="Below Target"/>
    <s v="Met"/>
    <s v="Below Target"/>
    <s v="Below Target"/>
  </r>
  <r>
    <s v="OPS-102860"/>
    <x v="102"/>
    <s v="Scotland"/>
    <s v="Workplace Projects"/>
    <n v="6"/>
    <n v="35"/>
    <n v="41"/>
    <n v="38"/>
    <x v="10"/>
    <n v="0"/>
    <n v="0"/>
    <n v="2.2999999999999998"/>
    <n v="0.93799999999999994"/>
    <n v="0.97099999999999997"/>
    <n v="4.5999999999999996"/>
    <n v="0.76500000000000001"/>
    <n v="0.92700000000000005"/>
    <x v="0"/>
    <x v="3"/>
    <s v="North"/>
    <s v="Below Target"/>
    <s v="Met"/>
    <s v="Met"/>
    <s v="Met"/>
    <s v="Met"/>
  </r>
  <r>
    <s v="OPS-102861"/>
    <x v="102"/>
    <s v="North East"/>
    <s v="Workplace Services"/>
    <n v="15"/>
    <n v="44"/>
    <n v="59"/>
    <n v="46"/>
    <x v="24"/>
    <n v="0"/>
    <n v="0"/>
    <n v="2.5"/>
    <n v="0.90300000000000002"/>
    <n v="0.99399999999999999"/>
    <n v="3.9"/>
    <n v="0.70499999999999996"/>
    <n v="0.78"/>
    <x v="1"/>
    <x v="0"/>
    <s v="North"/>
    <s v="Below Target"/>
    <s v="Below Target"/>
    <s v="Met"/>
    <s v="Met"/>
    <s v="Below Target"/>
  </r>
  <r>
    <s v="OPS-102862"/>
    <x v="102"/>
    <s v="North East"/>
    <s v="Facilities Response"/>
    <n v="0"/>
    <n v="31"/>
    <n v="31"/>
    <n v="31"/>
    <x v="5"/>
    <n v="0"/>
    <n v="0"/>
    <n v="1.5"/>
    <n v="0.95099999999999996"/>
    <n v="0.97099999999999997"/>
    <n v="4.8"/>
    <n v="0.70699999999999996"/>
    <n v="1"/>
    <x v="1"/>
    <x v="1"/>
    <s v="North"/>
    <s v="Met"/>
    <s v="Met"/>
    <s v="Met"/>
    <s v="Met"/>
    <s v="Met"/>
  </r>
  <r>
    <s v="OPS-102863"/>
    <x v="102"/>
    <s v="North East"/>
    <s v="Estates Support"/>
    <n v="1887"/>
    <n v="64"/>
    <n v="1951"/>
    <n v="21"/>
    <x v="965"/>
    <n v="0"/>
    <n v="0"/>
    <n v="8"/>
    <n v="0.6"/>
    <n v="0.98499999999999999"/>
    <n v="2.5"/>
    <n v="0.71699999999999997"/>
    <n v="1.0999999999999999E-2"/>
    <x v="1"/>
    <x v="2"/>
    <s v="North"/>
    <s v="Below Target"/>
    <s v="Below Target"/>
    <s v="Met"/>
    <s v="Below Target"/>
    <s v="Below Target"/>
  </r>
  <r>
    <s v="OPS-102864"/>
    <x v="102"/>
    <s v="North East"/>
    <s v="Workplace Projects"/>
    <n v="92"/>
    <n v="33"/>
    <n v="125"/>
    <n v="26"/>
    <x v="97"/>
    <n v="0"/>
    <n v="0"/>
    <n v="8"/>
    <n v="0.6"/>
    <n v="0.996"/>
    <n v="2.5"/>
    <n v="0.72899999999999998"/>
    <n v="0.20799999999999999"/>
    <x v="1"/>
    <x v="3"/>
    <s v="North"/>
    <s v="Below Target"/>
    <s v="Below Target"/>
    <s v="Met"/>
    <s v="Below Target"/>
    <s v="Below Target"/>
  </r>
  <r>
    <s v="OPS-102865"/>
    <x v="102"/>
    <s v="North West"/>
    <s v="Workplace Services"/>
    <n v="802"/>
    <n v="48"/>
    <n v="850"/>
    <n v="33"/>
    <x v="966"/>
    <n v="0"/>
    <n v="0"/>
    <n v="8"/>
    <n v="0.6"/>
    <n v="0.97099999999999997"/>
    <n v="2.5"/>
    <n v="0.77"/>
    <n v="3.9E-2"/>
    <x v="2"/>
    <x v="0"/>
    <s v="North"/>
    <s v="Below Target"/>
    <s v="Below Target"/>
    <s v="Met"/>
    <s v="Below Target"/>
    <s v="Below Target"/>
  </r>
  <r>
    <s v="OPS-102866"/>
    <x v="102"/>
    <s v="North West"/>
    <s v="Facilities Response"/>
    <n v="1917"/>
    <n v="52"/>
    <n v="1969"/>
    <n v="26"/>
    <x v="967"/>
    <n v="0"/>
    <n v="0"/>
    <n v="8"/>
    <n v="0.6"/>
    <n v="1"/>
    <n v="2.5"/>
    <n v="0.72"/>
    <n v="1.2999999999999999E-2"/>
    <x v="2"/>
    <x v="1"/>
    <s v="North"/>
    <s v="Below Target"/>
    <s v="Below Target"/>
    <s v="Met"/>
    <s v="Below Target"/>
    <s v="Below Target"/>
  </r>
  <r>
    <s v="OPS-102867"/>
    <x v="102"/>
    <s v="North West"/>
    <s v="Estates Support"/>
    <n v="2045"/>
    <n v="42"/>
    <n v="2087"/>
    <n v="22"/>
    <x v="968"/>
    <n v="0"/>
    <n v="0"/>
    <n v="8"/>
    <n v="0.6"/>
    <n v="0.99"/>
    <n v="2.5"/>
    <n v="0.73499999999999999"/>
    <n v="1.0999999999999999E-2"/>
    <x v="2"/>
    <x v="2"/>
    <s v="North"/>
    <s v="Below Target"/>
    <s v="Below Target"/>
    <s v="Met"/>
    <s v="Below Target"/>
    <s v="Below Target"/>
  </r>
  <r>
    <s v="OPS-102868"/>
    <x v="102"/>
    <s v="North West"/>
    <s v="Workplace Projects"/>
    <n v="0"/>
    <n v="37"/>
    <n v="37"/>
    <n v="37"/>
    <x v="5"/>
    <n v="0"/>
    <n v="0"/>
    <n v="1.8"/>
    <n v="0.91700000000000004"/>
    <n v="0.95599999999999996"/>
    <n v="4.8"/>
    <n v="0.72899999999999998"/>
    <n v="1"/>
    <x v="2"/>
    <x v="3"/>
    <s v="North"/>
    <s v="Met"/>
    <s v="Below Target"/>
    <s v="Met"/>
    <s v="Met"/>
    <s v="Met"/>
  </r>
  <r>
    <s v="OPS-102869"/>
    <x v="102"/>
    <s v="Midlands"/>
    <s v="Workplace Services"/>
    <n v="8"/>
    <n v="33"/>
    <n v="41"/>
    <n v="41"/>
    <x v="5"/>
    <n v="0"/>
    <n v="0"/>
    <n v="1"/>
    <n v="0.96599999999999997"/>
    <n v="1"/>
    <n v="4.3"/>
    <n v="0.627"/>
    <n v="1"/>
    <x v="3"/>
    <x v="0"/>
    <s v="Central"/>
    <s v="Met"/>
    <s v="Met"/>
    <s v="Met"/>
    <s v="Met"/>
    <s v="Met"/>
  </r>
  <r>
    <s v="OPS-102870"/>
    <x v="102"/>
    <s v="Midlands"/>
    <s v="Facilities Response"/>
    <n v="862"/>
    <n v="35"/>
    <n v="897"/>
    <n v="31"/>
    <x v="445"/>
    <n v="0"/>
    <n v="0"/>
    <n v="8"/>
    <n v="0.6"/>
    <n v="0.99399999999999999"/>
    <n v="2.5"/>
    <n v="0.66900000000000004"/>
    <n v="3.5000000000000003E-2"/>
    <x v="3"/>
    <x v="1"/>
    <s v="Central"/>
    <s v="Below Target"/>
    <s v="Below Target"/>
    <s v="Met"/>
    <s v="Below Target"/>
    <s v="Below Target"/>
  </r>
  <r>
    <s v="OPS-102871"/>
    <x v="102"/>
    <s v="Midlands"/>
    <s v="Estates Support"/>
    <n v="668"/>
    <n v="52"/>
    <n v="720"/>
    <n v="32"/>
    <x v="469"/>
    <n v="0"/>
    <n v="0"/>
    <n v="8"/>
    <n v="0.6"/>
    <n v="0.998"/>
    <n v="2.5"/>
    <n v="0.77300000000000002"/>
    <n v="4.3999999999999997E-2"/>
    <x v="3"/>
    <x v="2"/>
    <s v="Central"/>
    <s v="Below Target"/>
    <s v="Below Target"/>
    <s v="Met"/>
    <s v="Below Target"/>
    <s v="Below Target"/>
  </r>
  <r>
    <s v="OPS-102872"/>
    <x v="102"/>
    <s v="Midlands"/>
    <s v="Workplace Projects"/>
    <n v="0"/>
    <n v="19"/>
    <n v="19"/>
    <n v="19"/>
    <x v="5"/>
    <n v="0"/>
    <n v="0"/>
    <n v="1.7"/>
    <n v="1"/>
    <n v="0.98499999999999999"/>
    <n v="4.5999999999999996"/>
    <n v="0.65400000000000003"/>
    <n v="1"/>
    <x v="3"/>
    <x v="3"/>
    <s v="Central"/>
    <s v="Met"/>
    <s v="Met"/>
    <s v="Met"/>
    <s v="Met"/>
    <s v="Met"/>
  </r>
  <r>
    <s v="OPS-102873"/>
    <x v="102"/>
    <s v="South West"/>
    <s v="Workplace Services"/>
    <n v="1519"/>
    <n v="45"/>
    <n v="1564"/>
    <n v="22"/>
    <x v="758"/>
    <n v="0"/>
    <n v="0"/>
    <n v="8"/>
    <n v="0.6"/>
    <n v="0.98299999999999998"/>
    <n v="2.5"/>
    <n v="0.73399999999999999"/>
    <n v="1.4E-2"/>
    <x v="4"/>
    <x v="0"/>
    <s v="South"/>
    <s v="Below Target"/>
    <s v="Below Target"/>
    <s v="Met"/>
    <s v="Below Target"/>
    <s v="Below Target"/>
  </r>
  <r>
    <s v="OPS-102874"/>
    <x v="102"/>
    <s v="South West"/>
    <s v="Facilities Response"/>
    <n v="0"/>
    <n v="62"/>
    <n v="62"/>
    <n v="43"/>
    <x v="11"/>
    <n v="0"/>
    <n v="0"/>
    <n v="2.7"/>
    <n v="0.82599999999999996"/>
    <n v="1"/>
    <n v="3.8"/>
    <n v="0.621"/>
    <n v="0.69399999999999995"/>
    <x v="4"/>
    <x v="1"/>
    <s v="South"/>
    <s v="Below Target"/>
    <s v="Below Target"/>
    <s v="Met"/>
    <s v="Met"/>
    <s v="Below Target"/>
  </r>
  <r>
    <s v="OPS-102875"/>
    <x v="102"/>
    <s v="South West"/>
    <s v="Estates Support"/>
    <n v="18"/>
    <n v="56"/>
    <n v="74"/>
    <n v="44"/>
    <x v="0"/>
    <n v="0"/>
    <n v="0"/>
    <n v="4.0999999999999996"/>
    <n v="0.76100000000000001"/>
    <n v="0.99399999999999999"/>
    <n v="3.5"/>
    <n v="0.754"/>
    <n v="0.59499999999999997"/>
    <x v="4"/>
    <x v="2"/>
    <s v="South"/>
    <s v="Below Target"/>
    <s v="Below Target"/>
    <s v="Met"/>
    <s v="Below Target"/>
    <s v="Below Target"/>
  </r>
  <r>
    <s v="OPS-102876"/>
    <x v="102"/>
    <s v="South West"/>
    <s v="Workplace Projects"/>
    <n v="0"/>
    <n v="21"/>
    <n v="21"/>
    <n v="21"/>
    <x v="5"/>
    <n v="1"/>
    <n v="0"/>
    <n v="1.5"/>
    <n v="0.93600000000000005"/>
    <n v="0.97899999999999998"/>
    <n v="4.8"/>
    <n v="0.78100000000000003"/>
    <n v="1"/>
    <x v="4"/>
    <x v="3"/>
    <s v="South"/>
    <s v="Met"/>
    <s v="Met"/>
    <s v="Met"/>
    <s v="Met"/>
    <s v="Met"/>
  </r>
  <r>
    <s v="OPS-102877"/>
    <x v="102"/>
    <s v="South East"/>
    <s v="Workplace Services"/>
    <n v="0"/>
    <n v="44"/>
    <n v="44"/>
    <n v="44"/>
    <x v="5"/>
    <n v="0"/>
    <n v="0"/>
    <n v="1.3"/>
    <n v="0.98799999999999999"/>
    <n v="0.97099999999999997"/>
    <n v="4.5999999999999996"/>
    <n v="0.74299999999999999"/>
    <n v="1"/>
    <x v="5"/>
    <x v="0"/>
    <s v="South"/>
    <s v="Met"/>
    <s v="Met"/>
    <s v="Met"/>
    <s v="Met"/>
    <s v="Met"/>
  </r>
  <r>
    <s v="OPS-102878"/>
    <x v="102"/>
    <s v="South East"/>
    <s v="Facilities Response"/>
    <n v="2591"/>
    <n v="46"/>
    <n v="2637"/>
    <n v="19"/>
    <x v="969"/>
    <n v="0"/>
    <n v="0"/>
    <n v="8"/>
    <n v="0.6"/>
    <n v="0.95199999999999996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2879"/>
    <x v="102"/>
    <s v="South East"/>
    <s v="Estates Support"/>
    <n v="0"/>
    <n v="34"/>
    <n v="34"/>
    <n v="34"/>
    <x v="5"/>
    <n v="1"/>
    <n v="0"/>
    <n v="1.7"/>
    <n v="0.94499999999999995"/>
    <n v="0.94599999999999995"/>
    <n v="4.5999999999999996"/>
    <n v="0.80200000000000005"/>
    <n v="1"/>
    <x v="5"/>
    <x v="2"/>
    <s v="South"/>
    <s v="Met"/>
    <s v="Met"/>
    <s v="Below Target"/>
    <s v="Met"/>
    <s v="Met"/>
  </r>
  <r>
    <s v="OPS-102880"/>
    <x v="102"/>
    <s v="South East"/>
    <s v="Workplace Projects"/>
    <n v="842"/>
    <n v="47"/>
    <n v="889"/>
    <n v="28"/>
    <x v="970"/>
    <n v="0"/>
    <n v="0"/>
    <n v="8"/>
    <n v="0.6"/>
    <n v="0.97799999999999998"/>
    <n v="2.5"/>
    <n v="0.747"/>
    <n v="3.1E-2"/>
    <x v="5"/>
    <x v="3"/>
    <s v="South"/>
    <s v="Below Target"/>
    <s v="Below Target"/>
    <s v="Met"/>
    <s v="Below Target"/>
    <s v="Below Target"/>
  </r>
  <r>
    <s v="OPS-102881"/>
    <x v="102"/>
    <s v="Wales"/>
    <s v="Workplace Services"/>
    <n v="1535"/>
    <n v="53"/>
    <n v="1588"/>
    <n v="24"/>
    <x v="971"/>
    <n v="0"/>
    <n v="0"/>
    <n v="8"/>
    <n v="0.6"/>
    <n v="1"/>
    <n v="2.5"/>
    <n v="0.69299999999999995"/>
    <n v="1.4999999999999999E-2"/>
    <x v="6"/>
    <x v="0"/>
    <s v="Wales"/>
    <s v="Below Target"/>
    <s v="Below Target"/>
    <s v="Met"/>
    <s v="Below Target"/>
    <s v="Below Target"/>
  </r>
  <r>
    <s v="OPS-102882"/>
    <x v="102"/>
    <s v="Wales"/>
    <s v="Facilities Response"/>
    <n v="1592"/>
    <n v="61"/>
    <n v="1653"/>
    <n v="18"/>
    <x v="972"/>
    <n v="0"/>
    <n v="0"/>
    <n v="8"/>
    <n v="0.6"/>
    <n v="0.97399999999999998"/>
    <n v="2.5"/>
    <n v="0.66400000000000003"/>
    <n v="1.0999999999999999E-2"/>
    <x v="6"/>
    <x v="1"/>
    <s v="Wales"/>
    <s v="Below Target"/>
    <s v="Below Target"/>
    <s v="Met"/>
    <s v="Below Target"/>
    <s v="Below Target"/>
  </r>
  <r>
    <s v="OPS-102883"/>
    <x v="102"/>
    <s v="Wales"/>
    <s v="Estates Support"/>
    <n v="1078"/>
    <n v="27"/>
    <n v="1105"/>
    <n v="28"/>
    <x v="973"/>
    <n v="0"/>
    <n v="0"/>
    <n v="8"/>
    <n v="0.6"/>
    <n v="1"/>
    <n v="2.5"/>
    <n v="0.77800000000000002"/>
    <n v="2.5000000000000001E-2"/>
    <x v="6"/>
    <x v="2"/>
    <s v="Wales"/>
    <s v="Below Target"/>
    <s v="Below Target"/>
    <s v="Met"/>
    <s v="Below Target"/>
    <s v="Below Target"/>
  </r>
  <r>
    <s v="OPS-102884"/>
    <x v="102"/>
    <s v="Wales"/>
    <s v="Workplace Projects"/>
    <n v="0"/>
    <n v="23"/>
    <n v="23"/>
    <n v="23"/>
    <x v="5"/>
    <n v="0"/>
    <n v="0"/>
    <n v="1.7"/>
    <n v="0.96099999999999997"/>
    <n v="1"/>
    <n v="4.4000000000000004"/>
    <n v="0.71299999999999997"/>
    <n v="1"/>
    <x v="6"/>
    <x v="3"/>
    <s v="Wales"/>
    <s v="Met"/>
    <s v="Met"/>
    <s v="Met"/>
    <s v="Met"/>
    <s v="Met"/>
  </r>
  <r>
    <s v="OPS-102885"/>
    <x v="103"/>
    <s v="Scotland"/>
    <s v="Workplace Services"/>
    <n v="380"/>
    <n v="59"/>
    <n v="439"/>
    <n v="41"/>
    <x v="281"/>
    <n v="0"/>
    <n v="0"/>
    <n v="8"/>
    <n v="0.6"/>
    <n v="0.97699999999999998"/>
    <n v="2.5"/>
    <n v="0.72399999999999998"/>
    <n v="9.2999999999999999E-2"/>
    <x v="0"/>
    <x v="0"/>
    <s v="North"/>
    <s v="Below Target"/>
    <s v="Below Target"/>
    <s v="Met"/>
    <s v="Below Target"/>
    <s v="Below Target"/>
  </r>
  <r>
    <s v="OPS-102886"/>
    <x v="103"/>
    <s v="Scotland"/>
    <s v="Facilities Response"/>
    <n v="11"/>
    <n v="50"/>
    <n v="61"/>
    <n v="60"/>
    <x v="3"/>
    <n v="0"/>
    <n v="0"/>
    <n v="1.8"/>
    <n v="0.98299999999999998"/>
    <n v="0.95699999999999996"/>
    <n v="4.5"/>
    <n v="0.8"/>
    <n v="0.98399999999999999"/>
    <x v="0"/>
    <x v="1"/>
    <s v="North"/>
    <s v="Met"/>
    <s v="Met"/>
    <s v="Met"/>
    <s v="Met"/>
    <s v="Met"/>
  </r>
  <r>
    <s v="OPS-102887"/>
    <x v="103"/>
    <s v="Scotland"/>
    <s v="Estates Support"/>
    <n v="773"/>
    <n v="40"/>
    <n v="813"/>
    <n v="34"/>
    <x v="974"/>
    <n v="1"/>
    <n v="0"/>
    <n v="8"/>
    <n v="0.6"/>
    <n v="0.97"/>
    <n v="2.5"/>
    <n v="0.77700000000000002"/>
    <n v="4.2000000000000003E-2"/>
    <x v="0"/>
    <x v="2"/>
    <s v="North"/>
    <s v="Below Target"/>
    <s v="Below Target"/>
    <s v="Met"/>
    <s v="Below Target"/>
    <s v="Below Target"/>
  </r>
  <r>
    <s v="OPS-102888"/>
    <x v="103"/>
    <s v="Scotland"/>
    <s v="Workplace Projects"/>
    <n v="3"/>
    <n v="29"/>
    <n v="32"/>
    <n v="32"/>
    <x v="5"/>
    <n v="0"/>
    <n v="0"/>
    <n v="1.7"/>
    <n v="0.98899999999999999"/>
    <n v="0.96799999999999997"/>
    <n v="4.8"/>
    <n v="0.76500000000000001"/>
    <n v="1"/>
    <x v="0"/>
    <x v="3"/>
    <s v="North"/>
    <s v="Met"/>
    <s v="Met"/>
    <s v="Met"/>
    <s v="Met"/>
    <s v="Met"/>
  </r>
  <r>
    <s v="OPS-102889"/>
    <x v="103"/>
    <s v="North East"/>
    <s v="Workplace Services"/>
    <n v="13"/>
    <n v="35"/>
    <n v="48"/>
    <n v="42"/>
    <x v="30"/>
    <n v="0"/>
    <n v="0"/>
    <n v="1.9"/>
    <n v="0.92"/>
    <n v="0.995"/>
    <n v="4.3"/>
    <n v="0.70499999999999996"/>
    <n v="0.875"/>
    <x v="1"/>
    <x v="0"/>
    <s v="North"/>
    <s v="Below Target"/>
    <s v="Met"/>
    <s v="Met"/>
    <s v="Met"/>
    <s v="Met"/>
  </r>
  <r>
    <s v="OPS-102890"/>
    <x v="103"/>
    <s v="North East"/>
    <s v="Facilities Response"/>
    <n v="0"/>
    <n v="40"/>
    <n v="40"/>
    <n v="40"/>
    <x v="5"/>
    <n v="0"/>
    <n v="0"/>
    <n v="1.2"/>
    <n v="0.94899999999999995"/>
    <n v="0.996"/>
    <n v="4.7"/>
    <n v="0.70699999999999996"/>
    <n v="1"/>
    <x v="1"/>
    <x v="1"/>
    <s v="North"/>
    <s v="Met"/>
    <s v="Met"/>
    <s v="Met"/>
    <s v="Met"/>
    <s v="Met"/>
  </r>
  <r>
    <s v="OPS-102891"/>
    <x v="103"/>
    <s v="North East"/>
    <s v="Estates Support"/>
    <n v="1930"/>
    <n v="32"/>
    <n v="1962"/>
    <n v="22"/>
    <x v="975"/>
    <n v="0"/>
    <n v="0"/>
    <n v="8"/>
    <n v="0.6"/>
    <n v="0.95699999999999996"/>
    <n v="2.5"/>
    <n v="0.71699999999999997"/>
    <n v="1.0999999999999999E-2"/>
    <x v="1"/>
    <x v="2"/>
    <s v="North"/>
    <s v="Below Target"/>
    <s v="Below Target"/>
    <s v="Met"/>
    <s v="Below Target"/>
    <s v="Below Target"/>
  </r>
  <r>
    <s v="OPS-102892"/>
    <x v="103"/>
    <s v="North East"/>
    <s v="Workplace Projects"/>
    <n v="99"/>
    <n v="26"/>
    <n v="125"/>
    <n v="24"/>
    <x v="62"/>
    <n v="0"/>
    <n v="0"/>
    <n v="8"/>
    <n v="0.6"/>
    <n v="0.98799999999999999"/>
    <n v="2.5"/>
    <n v="0.72899999999999998"/>
    <n v="0.192"/>
    <x v="1"/>
    <x v="3"/>
    <s v="North"/>
    <s v="Below Target"/>
    <s v="Below Target"/>
    <s v="Met"/>
    <s v="Below Target"/>
    <s v="Below Target"/>
  </r>
  <r>
    <s v="OPS-102893"/>
    <x v="103"/>
    <s v="North West"/>
    <s v="Workplace Services"/>
    <n v="817"/>
    <n v="32"/>
    <n v="849"/>
    <n v="28"/>
    <x v="931"/>
    <n v="0"/>
    <n v="0"/>
    <n v="8"/>
    <n v="0.6"/>
    <n v="1"/>
    <n v="2.5"/>
    <n v="0.77"/>
    <n v="3.3000000000000002E-2"/>
    <x v="2"/>
    <x v="0"/>
    <s v="North"/>
    <s v="Below Target"/>
    <s v="Below Target"/>
    <s v="Met"/>
    <s v="Below Target"/>
    <s v="Below Target"/>
  </r>
  <r>
    <s v="OPS-102894"/>
    <x v="103"/>
    <s v="North West"/>
    <s v="Facilities Response"/>
    <n v="1943"/>
    <n v="31"/>
    <n v="1974"/>
    <n v="26"/>
    <x v="976"/>
    <n v="0"/>
    <n v="0"/>
    <n v="8"/>
    <n v="0.6"/>
    <n v="0.98099999999999998"/>
    <n v="2.5"/>
    <n v="0.72"/>
    <n v="1.2999999999999999E-2"/>
    <x v="2"/>
    <x v="1"/>
    <s v="North"/>
    <s v="Below Target"/>
    <s v="Below Target"/>
    <s v="Met"/>
    <s v="Below Target"/>
    <s v="Below Target"/>
  </r>
  <r>
    <s v="OPS-102895"/>
    <x v="103"/>
    <s v="North West"/>
    <s v="Estates Support"/>
    <n v="2065"/>
    <n v="27"/>
    <n v="2092"/>
    <n v="20"/>
    <x v="977"/>
    <n v="0"/>
    <n v="0"/>
    <n v="8"/>
    <n v="0.6"/>
    <n v="0.97899999999999998"/>
    <n v="2.5"/>
    <n v="0.73499999999999999"/>
    <n v="0.01"/>
    <x v="2"/>
    <x v="2"/>
    <s v="North"/>
    <s v="Below Target"/>
    <s v="Below Target"/>
    <s v="Met"/>
    <s v="Below Target"/>
    <s v="Below Target"/>
  </r>
  <r>
    <s v="OPS-102896"/>
    <x v="103"/>
    <s v="North West"/>
    <s v="Workplace Projects"/>
    <n v="0"/>
    <n v="28"/>
    <n v="28"/>
    <n v="28"/>
    <x v="5"/>
    <n v="0"/>
    <n v="0"/>
    <n v="1.9"/>
    <n v="0.96699999999999997"/>
    <n v="0.98"/>
    <n v="4.7"/>
    <n v="0.72899999999999998"/>
    <n v="1"/>
    <x v="2"/>
    <x v="3"/>
    <s v="North"/>
    <s v="Met"/>
    <s v="Met"/>
    <s v="Met"/>
    <s v="Met"/>
    <s v="Met"/>
  </r>
  <r>
    <s v="OPS-102897"/>
    <x v="103"/>
    <s v="Midlands"/>
    <s v="Workplace Services"/>
    <n v="0"/>
    <n v="37"/>
    <n v="37"/>
    <n v="37"/>
    <x v="5"/>
    <n v="0"/>
    <n v="0"/>
    <n v="2"/>
    <n v="0.96299999999999997"/>
    <n v="0.97899999999999998"/>
    <n v="4.5999999999999996"/>
    <n v="0.627"/>
    <n v="1"/>
    <x v="3"/>
    <x v="0"/>
    <s v="Central"/>
    <s v="Met"/>
    <s v="Met"/>
    <s v="Met"/>
    <s v="Met"/>
    <s v="Met"/>
  </r>
  <r>
    <s v="OPS-102898"/>
    <x v="103"/>
    <s v="Midlands"/>
    <s v="Facilities Response"/>
    <n v="866"/>
    <n v="38"/>
    <n v="904"/>
    <n v="30"/>
    <x v="978"/>
    <n v="0"/>
    <n v="0"/>
    <n v="8"/>
    <n v="0.6"/>
    <n v="1"/>
    <n v="2.5"/>
    <n v="0.66900000000000004"/>
    <n v="3.3000000000000002E-2"/>
    <x v="3"/>
    <x v="1"/>
    <s v="Central"/>
    <s v="Below Target"/>
    <s v="Below Target"/>
    <s v="Met"/>
    <s v="Below Target"/>
    <s v="Below Target"/>
  </r>
  <r>
    <s v="OPS-102899"/>
    <x v="103"/>
    <s v="Midlands"/>
    <s v="Estates Support"/>
    <n v="688"/>
    <n v="47"/>
    <n v="735"/>
    <n v="40"/>
    <x v="979"/>
    <n v="0"/>
    <n v="0"/>
    <n v="8"/>
    <n v="0.6"/>
    <n v="0.98399999999999999"/>
    <n v="2.5"/>
    <n v="0.77300000000000002"/>
    <n v="5.3999999999999999E-2"/>
    <x v="3"/>
    <x v="2"/>
    <s v="Central"/>
    <s v="Below Target"/>
    <s v="Below Target"/>
    <s v="Met"/>
    <s v="Below Target"/>
    <s v="Below Target"/>
  </r>
  <r>
    <s v="OPS-102900"/>
    <x v="103"/>
    <s v="Midlands"/>
    <s v="Workplace Projects"/>
    <n v="0"/>
    <n v="36"/>
    <n v="36"/>
    <n v="36"/>
    <x v="5"/>
    <n v="0"/>
    <n v="0"/>
    <n v="1.3"/>
    <n v="0.99"/>
    <n v="0.999"/>
    <n v="4.5"/>
    <n v="0.65400000000000003"/>
    <n v="1"/>
    <x v="3"/>
    <x v="3"/>
    <s v="Central"/>
    <s v="Met"/>
    <s v="Met"/>
    <s v="Met"/>
    <s v="Met"/>
    <s v="Met"/>
  </r>
  <r>
    <s v="OPS-102901"/>
    <x v="103"/>
    <s v="South West"/>
    <s v="Workplace Services"/>
    <n v="1542"/>
    <n v="52"/>
    <n v="1594"/>
    <n v="25"/>
    <x v="980"/>
    <n v="0"/>
    <n v="0"/>
    <n v="8"/>
    <n v="0.6"/>
    <n v="0.96"/>
    <n v="2.5"/>
    <n v="0.73399999999999999"/>
    <n v="1.6E-2"/>
    <x v="4"/>
    <x v="0"/>
    <s v="South"/>
    <s v="Below Target"/>
    <s v="Below Target"/>
    <s v="Met"/>
    <s v="Below Target"/>
    <s v="Below Target"/>
  </r>
  <r>
    <s v="OPS-102902"/>
    <x v="103"/>
    <s v="South West"/>
    <s v="Facilities Response"/>
    <n v="19"/>
    <n v="38"/>
    <n v="57"/>
    <n v="51"/>
    <x v="30"/>
    <n v="0"/>
    <n v="0"/>
    <n v="1.6"/>
    <n v="0.95599999999999996"/>
    <n v="0.995"/>
    <n v="4.5"/>
    <n v="0.621"/>
    <n v="0.89500000000000002"/>
    <x v="4"/>
    <x v="1"/>
    <s v="South"/>
    <s v="Below Target"/>
    <s v="Met"/>
    <s v="Met"/>
    <s v="Met"/>
    <s v="Met"/>
  </r>
  <r>
    <s v="OPS-102903"/>
    <x v="103"/>
    <s v="South West"/>
    <s v="Estates Support"/>
    <n v="30"/>
    <n v="42"/>
    <n v="72"/>
    <n v="46"/>
    <x v="26"/>
    <n v="0"/>
    <n v="0"/>
    <n v="3.6"/>
    <n v="0.84899999999999998"/>
    <n v="0.97799999999999998"/>
    <n v="3.6"/>
    <n v="0.754"/>
    <n v="0.63900000000000001"/>
    <x v="4"/>
    <x v="2"/>
    <s v="South"/>
    <s v="Below Target"/>
    <s v="Below Target"/>
    <s v="Met"/>
    <s v="Below Target"/>
    <s v="Below Target"/>
  </r>
  <r>
    <s v="OPS-102904"/>
    <x v="103"/>
    <s v="South West"/>
    <s v="Workplace Projects"/>
    <n v="0"/>
    <n v="31"/>
    <n v="31"/>
    <n v="31"/>
    <x v="5"/>
    <n v="0"/>
    <n v="0"/>
    <n v="1.7"/>
    <n v="0.998"/>
    <n v="0.96799999999999997"/>
    <n v="4.5999999999999996"/>
    <n v="0.78100000000000003"/>
    <n v="1"/>
    <x v="4"/>
    <x v="3"/>
    <s v="South"/>
    <s v="Met"/>
    <s v="Met"/>
    <s v="Met"/>
    <s v="Met"/>
    <s v="Met"/>
  </r>
  <r>
    <s v="OPS-102905"/>
    <x v="103"/>
    <s v="South East"/>
    <s v="Workplace Services"/>
    <n v="0"/>
    <n v="40"/>
    <n v="40"/>
    <n v="37"/>
    <x v="10"/>
    <n v="2"/>
    <n v="2"/>
    <n v="2.9"/>
    <n v="0.73599999999999999"/>
    <n v="0.93500000000000005"/>
    <n v="4.0999999999999996"/>
    <n v="0.74299999999999999"/>
    <n v="0.92500000000000004"/>
    <x v="5"/>
    <x v="0"/>
    <s v="South"/>
    <s v="Below Target"/>
    <s v="Below Target"/>
    <s v="Below Target"/>
    <s v="Met"/>
    <s v="Met"/>
  </r>
  <r>
    <s v="OPS-102906"/>
    <x v="103"/>
    <s v="South East"/>
    <s v="Facilities Response"/>
    <n v="2618"/>
    <n v="35"/>
    <n v="2653"/>
    <n v="20"/>
    <x v="981"/>
    <n v="0"/>
    <n v="0"/>
    <n v="8"/>
    <n v="0.6"/>
    <n v="0.97699999999999998"/>
    <n v="2.5"/>
    <n v="0.69199999999999995"/>
    <n v="8.0000000000000002E-3"/>
    <x v="5"/>
    <x v="1"/>
    <s v="South"/>
    <s v="Below Target"/>
    <s v="Below Target"/>
    <s v="Met"/>
    <s v="Below Target"/>
    <s v="Below Target"/>
  </r>
  <r>
    <s v="OPS-102907"/>
    <x v="103"/>
    <s v="South East"/>
    <s v="Estates Support"/>
    <n v="0"/>
    <n v="47"/>
    <n v="47"/>
    <n v="47"/>
    <x v="5"/>
    <n v="0"/>
    <n v="0"/>
    <n v="1.6"/>
    <n v="0.98799999999999999"/>
    <n v="0.98599999999999999"/>
    <n v="4.7"/>
    <n v="0.80200000000000005"/>
    <n v="1"/>
    <x v="5"/>
    <x v="2"/>
    <s v="South"/>
    <s v="Met"/>
    <s v="Met"/>
    <s v="Met"/>
    <s v="Met"/>
    <s v="Met"/>
  </r>
  <r>
    <s v="OPS-102908"/>
    <x v="103"/>
    <s v="South East"/>
    <s v="Workplace Projects"/>
    <n v="861"/>
    <n v="35"/>
    <n v="896"/>
    <n v="24"/>
    <x v="300"/>
    <n v="0"/>
    <n v="0"/>
    <n v="8"/>
    <n v="0.6"/>
    <n v="0.98099999999999998"/>
    <n v="2.5"/>
    <n v="0.747"/>
    <n v="2.7E-2"/>
    <x v="5"/>
    <x v="3"/>
    <s v="South"/>
    <s v="Below Target"/>
    <s v="Below Target"/>
    <s v="Met"/>
    <s v="Below Target"/>
    <s v="Below Target"/>
  </r>
  <r>
    <s v="OPS-102909"/>
    <x v="103"/>
    <s v="Wales"/>
    <s v="Workplace Services"/>
    <n v="1564"/>
    <n v="37"/>
    <n v="1601"/>
    <n v="23"/>
    <x v="715"/>
    <n v="0"/>
    <n v="0"/>
    <n v="8"/>
    <n v="0.6"/>
    <n v="0.96099999999999997"/>
    <n v="2.5"/>
    <n v="0.69299999999999995"/>
    <n v="1.4E-2"/>
    <x v="6"/>
    <x v="0"/>
    <s v="Wales"/>
    <s v="Below Target"/>
    <s v="Below Target"/>
    <s v="Met"/>
    <s v="Below Target"/>
    <s v="Below Target"/>
  </r>
  <r>
    <s v="OPS-102910"/>
    <x v="103"/>
    <s v="Wales"/>
    <s v="Facilities Response"/>
    <n v="1635"/>
    <n v="27"/>
    <n v="1662"/>
    <n v="24"/>
    <x v="793"/>
    <n v="0"/>
    <n v="0"/>
    <n v="8"/>
    <n v="0.6"/>
    <n v="1"/>
    <n v="2.5"/>
    <n v="0.66400000000000003"/>
    <n v="1.4E-2"/>
    <x v="6"/>
    <x v="1"/>
    <s v="Wales"/>
    <s v="Below Target"/>
    <s v="Below Target"/>
    <s v="Met"/>
    <s v="Below Target"/>
    <s v="Below Target"/>
  </r>
  <r>
    <s v="OPS-102911"/>
    <x v="103"/>
    <s v="Wales"/>
    <s v="Estates Support"/>
    <n v="1077"/>
    <n v="44"/>
    <n v="1121"/>
    <n v="28"/>
    <x v="982"/>
    <n v="0"/>
    <n v="0"/>
    <n v="8"/>
    <n v="0.6"/>
    <n v="0.97899999999999998"/>
    <n v="2.5"/>
    <n v="0.77800000000000002"/>
    <n v="2.5000000000000001E-2"/>
    <x v="6"/>
    <x v="2"/>
    <s v="Wales"/>
    <s v="Below Target"/>
    <s v="Below Target"/>
    <s v="Met"/>
    <s v="Below Target"/>
    <s v="Below Target"/>
  </r>
  <r>
    <s v="OPS-102912"/>
    <x v="103"/>
    <s v="Wales"/>
    <s v="Workplace Projects"/>
    <n v="0"/>
    <n v="28"/>
    <n v="28"/>
    <n v="28"/>
    <x v="5"/>
    <n v="0"/>
    <n v="0"/>
    <n v="1.6"/>
    <n v="0.96599999999999997"/>
    <n v="0.97499999999999998"/>
    <n v="4.5"/>
    <n v="0.71299999999999997"/>
    <n v="1"/>
    <x v="6"/>
    <x v="3"/>
    <s v="Wales"/>
    <s v="Met"/>
    <s v="Met"/>
    <s v="Met"/>
    <s v="Met"/>
    <s v="Met"/>
  </r>
  <r>
    <s v="OPS-102913"/>
    <x v="104"/>
    <s v="Scotland"/>
    <s v="Workplace Services"/>
    <n v="398"/>
    <n v="61"/>
    <n v="459"/>
    <n v="34"/>
    <x v="983"/>
    <n v="0"/>
    <n v="0"/>
    <n v="8"/>
    <n v="0.6"/>
    <n v="1"/>
    <n v="2.5"/>
    <n v="0.72399999999999998"/>
    <n v="7.3999999999999996E-2"/>
    <x v="0"/>
    <x v="0"/>
    <s v="North"/>
    <s v="Below Target"/>
    <s v="Below Target"/>
    <s v="Met"/>
    <s v="Below Target"/>
    <s v="Below Target"/>
  </r>
  <r>
    <s v="OPS-102914"/>
    <x v="104"/>
    <s v="Scotland"/>
    <s v="Facilities Response"/>
    <n v="1"/>
    <n v="43"/>
    <n v="44"/>
    <n v="44"/>
    <x v="5"/>
    <n v="0"/>
    <n v="0"/>
    <n v="1.5"/>
    <n v="0.98799999999999999"/>
    <n v="1"/>
    <n v="4.5999999999999996"/>
    <n v="0.8"/>
    <n v="1"/>
    <x v="0"/>
    <x v="1"/>
    <s v="North"/>
    <s v="Met"/>
    <s v="Met"/>
    <s v="Met"/>
    <s v="Met"/>
    <s v="Met"/>
  </r>
  <r>
    <s v="OPS-102915"/>
    <x v="104"/>
    <s v="Scotland"/>
    <s v="Estates Support"/>
    <n v="779"/>
    <n v="33"/>
    <n v="812"/>
    <n v="37"/>
    <x v="521"/>
    <n v="1"/>
    <n v="0"/>
    <n v="8"/>
    <n v="0.6"/>
    <n v="1"/>
    <n v="2.5"/>
    <n v="0.77700000000000002"/>
    <n v="4.5999999999999999E-2"/>
    <x v="0"/>
    <x v="2"/>
    <s v="North"/>
    <s v="Below Target"/>
    <s v="Below Target"/>
    <s v="Met"/>
    <s v="Below Target"/>
    <s v="Below Target"/>
  </r>
  <r>
    <s v="OPS-102916"/>
    <x v="104"/>
    <s v="Scotland"/>
    <s v="Workplace Projects"/>
    <n v="0"/>
    <n v="22"/>
    <n v="22"/>
    <n v="22"/>
    <x v="5"/>
    <n v="1"/>
    <n v="0"/>
    <n v="2.1"/>
    <n v="0.98799999999999999"/>
    <n v="1"/>
    <n v="4.2"/>
    <n v="0.76500000000000001"/>
    <n v="1"/>
    <x v="0"/>
    <x v="3"/>
    <s v="North"/>
    <s v="Met"/>
    <s v="Met"/>
    <s v="Met"/>
    <s v="Met"/>
    <s v="Met"/>
  </r>
  <r>
    <s v="OPS-102917"/>
    <x v="104"/>
    <s v="North East"/>
    <s v="Workplace Services"/>
    <n v="6"/>
    <n v="50"/>
    <n v="56"/>
    <n v="44"/>
    <x v="14"/>
    <n v="0"/>
    <n v="0"/>
    <n v="2.6"/>
    <n v="0.86499999999999999"/>
    <n v="0.99199999999999999"/>
    <n v="3.8"/>
    <n v="0.70499999999999996"/>
    <n v="0.78600000000000003"/>
    <x v="1"/>
    <x v="0"/>
    <s v="North"/>
    <s v="Below Target"/>
    <s v="Below Target"/>
    <s v="Met"/>
    <s v="Met"/>
    <s v="Below Target"/>
  </r>
  <r>
    <s v="OPS-102918"/>
    <x v="104"/>
    <s v="North East"/>
    <s v="Facilities Response"/>
    <n v="0"/>
    <n v="57"/>
    <n v="57"/>
    <n v="50"/>
    <x v="42"/>
    <n v="0"/>
    <n v="0"/>
    <n v="2.4"/>
    <n v="0.89"/>
    <n v="0.96099999999999997"/>
    <n v="4.4000000000000004"/>
    <n v="0.70699999999999996"/>
    <n v="0.877"/>
    <x v="1"/>
    <x v="1"/>
    <s v="North"/>
    <s v="Below Target"/>
    <s v="Below Target"/>
    <s v="Met"/>
    <s v="Met"/>
    <s v="Met"/>
  </r>
  <r>
    <s v="OPS-102919"/>
    <x v="104"/>
    <s v="North East"/>
    <s v="Estates Support"/>
    <n v="1940"/>
    <n v="51"/>
    <n v="1991"/>
    <n v="21"/>
    <x v="984"/>
    <n v="0"/>
    <n v="0"/>
    <n v="8"/>
    <n v="0.6"/>
    <n v="0.97699999999999998"/>
    <n v="2.5"/>
    <n v="0.71699999999999997"/>
    <n v="1.0999999999999999E-2"/>
    <x v="1"/>
    <x v="2"/>
    <s v="North"/>
    <s v="Below Target"/>
    <s v="Below Target"/>
    <s v="Met"/>
    <s v="Below Target"/>
    <s v="Below Target"/>
  </r>
  <r>
    <s v="OPS-102920"/>
    <x v="104"/>
    <s v="North East"/>
    <s v="Workplace Projects"/>
    <n v="101"/>
    <n v="27"/>
    <n v="128"/>
    <n v="26"/>
    <x v="985"/>
    <n v="0"/>
    <n v="0"/>
    <n v="8"/>
    <n v="0.6"/>
    <n v="1"/>
    <n v="2.5"/>
    <n v="0.72899999999999998"/>
    <n v="0.20300000000000001"/>
    <x v="1"/>
    <x v="3"/>
    <s v="North"/>
    <s v="Below Target"/>
    <s v="Below Target"/>
    <s v="Met"/>
    <s v="Below Target"/>
    <s v="Below Target"/>
  </r>
  <r>
    <s v="OPS-102921"/>
    <x v="104"/>
    <s v="North West"/>
    <s v="Workplace Services"/>
    <n v="821"/>
    <n v="68"/>
    <n v="889"/>
    <n v="25"/>
    <x v="986"/>
    <n v="1"/>
    <n v="1"/>
    <n v="8"/>
    <n v="0.6"/>
    <n v="0.93799999999999994"/>
    <n v="2.5"/>
    <n v="0.77"/>
    <n v="2.8000000000000001E-2"/>
    <x v="2"/>
    <x v="0"/>
    <s v="North"/>
    <s v="Below Target"/>
    <s v="Below Target"/>
    <s v="Below Target"/>
    <s v="Below Target"/>
    <s v="Below Target"/>
  </r>
  <r>
    <s v="OPS-102922"/>
    <x v="104"/>
    <s v="North West"/>
    <s v="Facilities Response"/>
    <n v="1948"/>
    <n v="38"/>
    <n v="1986"/>
    <n v="22"/>
    <x v="987"/>
    <n v="0"/>
    <n v="0"/>
    <n v="8"/>
    <n v="0.6"/>
    <n v="0.995"/>
    <n v="2.5"/>
    <n v="0.72"/>
    <n v="1.0999999999999999E-2"/>
    <x v="2"/>
    <x v="1"/>
    <s v="North"/>
    <s v="Below Target"/>
    <s v="Below Target"/>
    <s v="Met"/>
    <s v="Below Target"/>
    <s v="Below Target"/>
  </r>
  <r>
    <s v="OPS-102923"/>
    <x v="104"/>
    <s v="North West"/>
    <s v="Estates Support"/>
    <n v="2072"/>
    <n v="48"/>
    <n v="2120"/>
    <n v="21"/>
    <x v="988"/>
    <n v="0"/>
    <n v="0"/>
    <n v="8"/>
    <n v="0.6"/>
    <n v="0.95699999999999996"/>
    <n v="2.5"/>
    <n v="0.73499999999999999"/>
    <n v="0.01"/>
    <x v="2"/>
    <x v="2"/>
    <s v="North"/>
    <s v="Below Target"/>
    <s v="Below Target"/>
    <s v="Met"/>
    <s v="Below Target"/>
    <s v="Below Target"/>
  </r>
  <r>
    <s v="OPS-102924"/>
    <x v="104"/>
    <s v="North West"/>
    <s v="Workplace Projects"/>
    <n v="0"/>
    <n v="38"/>
    <n v="38"/>
    <n v="38"/>
    <x v="5"/>
    <n v="0"/>
    <n v="0"/>
    <n v="1.5"/>
    <n v="0.93100000000000005"/>
    <n v="0.96199999999999997"/>
    <n v="4.5999999999999996"/>
    <n v="0.72899999999999998"/>
    <n v="1"/>
    <x v="2"/>
    <x v="3"/>
    <s v="North"/>
    <s v="Met"/>
    <s v="Met"/>
    <s v="Met"/>
    <s v="Met"/>
    <s v="Met"/>
  </r>
  <r>
    <s v="OPS-102925"/>
    <x v="104"/>
    <s v="Midlands"/>
    <s v="Workplace Services"/>
    <n v="0"/>
    <n v="38"/>
    <n v="38"/>
    <n v="38"/>
    <x v="5"/>
    <n v="1"/>
    <n v="1"/>
    <n v="1.5"/>
    <n v="0.86899999999999999"/>
    <n v="0.95199999999999996"/>
    <n v="4.3"/>
    <n v="0.627"/>
    <n v="1"/>
    <x v="3"/>
    <x v="0"/>
    <s v="Central"/>
    <s v="Met"/>
    <s v="Below Target"/>
    <s v="Met"/>
    <s v="Met"/>
    <s v="Met"/>
  </r>
  <r>
    <s v="OPS-102926"/>
    <x v="104"/>
    <s v="Midlands"/>
    <s v="Facilities Response"/>
    <n v="874"/>
    <n v="58"/>
    <n v="932"/>
    <n v="28"/>
    <x v="989"/>
    <n v="0"/>
    <n v="0"/>
    <n v="8"/>
    <n v="0.6"/>
    <n v="0.97299999999999998"/>
    <n v="2.5"/>
    <n v="0.66900000000000004"/>
    <n v="0.03"/>
    <x v="3"/>
    <x v="1"/>
    <s v="Central"/>
    <s v="Below Target"/>
    <s v="Below Target"/>
    <s v="Met"/>
    <s v="Below Target"/>
    <s v="Below Target"/>
  </r>
  <r>
    <s v="OPS-102927"/>
    <x v="104"/>
    <s v="Midlands"/>
    <s v="Estates Support"/>
    <n v="695"/>
    <n v="40"/>
    <n v="735"/>
    <n v="31"/>
    <x v="887"/>
    <n v="0"/>
    <n v="0"/>
    <n v="8"/>
    <n v="0.6"/>
    <n v="0.99"/>
    <n v="2.5"/>
    <n v="0.77300000000000002"/>
    <n v="4.2000000000000003E-2"/>
    <x v="3"/>
    <x v="2"/>
    <s v="Central"/>
    <s v="Below Target"/>
    <s v="Below Target"/>
    <s v="Met"/>
    <s v="Below Target"/>
    <s v="Below Target"/>
  </r>
  <r>
    <s v="OPS-102928"/>
    <x v="104"/>
    <s v="Midlands"/>
    <s v="Workplace Projects"/>
    <n v="0"/>
    <n v="33"/>
    <n v="33"/>
    <n v="33"/>
    <x v="5"/>
    <n v="0"/>
    <n v="0"/>
    <n v="2.1"/>
    <n v="0.97099999999999997"/>
    <n v="1"/>
    <n v="4.7"/>
    <n v="0.65400000000000003"/>
    <n v="1"/>
    <x v="3"/>
    <x v="3"/>
    <s v="Central"/>
    <s v="Met"/>
    <s v="Met"/>
    <s v="Met"/>
    <s v="Met"/>
    <s v="Met"/>
  </r>
  <r>
    <s v="OPS-102929"/>
    <x v="104"/>
    <s v="South West"/>
    <s v="Workplace Services"/>
    <n v="1569"/>
    <n v="38"/>
    <n v="1607"/>
    <n v="23"/>
    <x v="990"/>
    <n v="0"/>
    <n v="0"/>
    <n v="8"/>
    <n v="0.6"/>
    <n v="0.97599999999999998"/>
    <n v="2.5"/>
    <n v="0.73399999999999999"/>
    <n v="1.4E-2"/>
    <x v="4"/>
    <x v="0"/>
    <s v="South"/>
    <s v="Below Target"/>
    <s v="Below Target"/>
    <s v="Met"/>
    <s v="Below Target"/>
    <s v="Below Target"/>
  </r>
  <r>
    <s v="OPS-102930"/>
    <x v="104"/>
    <s v="South West"/>
    <s v="Facilities Response"/>
    <n v="6"/>
    <n v="49"/>
    <n v="55"/>
    <n v="55"/>
    <x v="5"/>
    <n v="0"/>
    <n v="0"/>
    <n v="1.9"/>
    <n v="0.95599999999999996"/>
    <n v="0.97699999999999998"/>
    <n v="4.5999999999999996"/>
    <n v="0.621"/>
    <n v="1"/>
    <x v="4"/>
    <x v="1"/>
    <s v="South"/>
    <s v="Met"/>
    <s v="Met"/>
    <s v="Met"/>
    <s v="Met"/>
    <s v="Met"/>
  </r>
  <r>
    <s v="OPS-102931"/>
    <x v="104"/>
    <s v="South West"/>
    <s v="Estates Support"/>
    <n v="26"/>
    <n v="42"/>
    <n v="68"/>
    <n v="57"/>
    <x v="18"/>
    <n v="0"/>
    <n v="0"/>
    <n v="2.1"/>
    <n v="0.92400000000000004"/>
    <n v="0.98499999999999999"/>
    <n v="4.4000000000000004"/>
    <n v="0.754"/>
    <n v="0.83799999999999997"/>
    <x v="4"/>
    <x v="2"/>
    <s v="South"/>
    <s v="Below Target"/>
    <s v="Met"/>
    <s v="Met"/>
    <s v="Met"/>
    <s v="Below Target"/>
  </r>
  <r>
    <s v="OPS-102932"/>
    <x v="104"/>
    <s v="South West"/>
    <s v="Workplace Projects"/>
    <n v="0"/>
    <n v="33"/>
    <n v="33"/>
    <n v="33"/>
    <x v="5"/>
    <n v="0"/>
    <n v="0"/>
    <n v="1.3"/>
    <n v="0.88200000000000001"/>
    <n v="0.97299999999999998"/>
    <n v="4.4000000000000004"/>
    <n v="0.78100000000000003"/>
    <n v="1"/>
    <x v="4"/>
    <x v="3"/>
    <s v="South"/>
    <s v="Met"/>
    <s v="Below Target"/>
    <s v="Met"/>
    <s v="Met"/>
    <s v="Met"/>
  </r>
  <r>
    <s v="OPS-102933"/>
    <x v="104"/>
    <s v="South East"/>
    <s v="Workplace Services"/>
    <n v="3"/>
    <n v="44"/>
    <n v="47"/>
    <n v="47"/>
    <x v="5"/>
    <n v="1"/>
    <n v="0"/>
    <n v="1.4"/>
    <n v="0.96499999999999997"/>
    <n v="1"/>
    <n v="4.4000000000000004"/>
    <n v="0.74299999999999999"/>
    <n v="1"/>
    <x v="5"/>
    <x v="0"/>
    <s v="South"/>
    <s v="Met"/>
    <s v="Met"/>
    <s v="Met"/>
    <s v="Met"/>
    <s v="Met"/>
  </r>
  <r>
    <s v="OPS-102934"/>
    <x v="104"/>
    <s v="South East"/>
    <s v="Facilities Response"/>
    <n v="2633"/>
    <n v="35"/>
    <n v="2668"/>
    <n v="16"/>
    <x v="991"/>
    <n v="0"/>
    <n v="0"/>
    <n v="8"/>
    <n v="0.6"/>
    <n v="1"/>
    <n v="2.5"/>
    <n v="0.69199999999999995"/>
    <n v="6.0000000000000001E-3"/>
    <x v="5"/>
    <x v="1"/>
    <s v="South"/>
    <s v="Below Target"/>
    <s v="Below Target"/>
    <s v="Met"/>
    <s v="Below Target"/>
    <s v="Below Target"/>
  </r>
  <r>
    <s v="OPS-102935"/>
    <x v="104"/>
    <s v="South East"/>
    <s v="Estates Support"/>
    <n v="0"/>
    <n v="41"/>
    <n v="41"/>
    <n v="41"/>
    <x v="5"/>
    <n v="0"/>
    <n v="0"/>
    <n v="1.6"/>
    <n v="0.97199999999999998"/>
    <n v="0.98799999999999999"/>
    <n v="4.4000000000000004"/>
    <n v="0.80200000000000005"/>
    <n v="1"/>
    <x v="5"/>
    <x v="2"/>
    <s v="South"/>
    <s v="Met"/>
    <s v="Met"/>
    <s v="Met"/>
    <s v="Met"/>
    <s v="Met"/>
  </r>
  <r>
    <s v="OPS-102936"/>
    <x v="104"/>
    <s v="South East"/>
    <s v="Workplace Projects"/>
    <n v="872"/>
    <n v="30"/>
    <n v="902"/>
    <n v="26"/>
    <x v="381"/>
    <n v="0"/>
    <n v="0"/>
    <n v="8"/>
    <n v="0.6"/>
    <n v="1"/>
    <n v="2.5"/>
    <n v="0.747"/>
    <n v="2.9000000000000001E-2"/>
    <x v="5"/>
    <x v="3"/>
    <s v="South"/>
    <s v="Below Target"/>
    <s v="Below Target"/>
    <s v="Met"/>
    <s v="Below Target"/>
    <s v="Below Target"/>
  </r>
  <r>
    <s v="OPS-102937"/>
    <x v="104"/>
    <s v="Wales"/>
    <s v="Workplace Services"/>
    <n v="1578"/>
    <n v="65"/>
    <n v="1643"/>
    <n v="27"/>
    <x v="992"/>
    <n v="0"/>
    <n v="0"/>
    <n v="8"/>
    <n v="0.6"/>
    <n v="0.99399999999999999"/>
    <n v="2.5"/>
    <n v="0.69299999999999995"/>
    <n v="1.6E-2"/>
    <x v="6"/>
    <x v="0"/>
    <s v="Wales"/>
    <s v="Below Target"/>
    <s v="Below Target"/>
    <s v="Met"/>
    <s v="Below Target"/>
    <s v="Below Target"/>
  </r>
  <r>
    <s v="OPS-102938"/>
    <x v="104"/>
    <s v="Wales"/>
    <s v="Facilities Response"/>
    <n v="1638"/>
    <n v="52"/>
    <n v="1690"/>
    <n v="23"/>
    <x v="993"/>
    <n v="0"/>
    <n v="0"/>
    <n v="8"/>
    <n v="0.6"/>
    <n v="0.98499999999999999"/>
    <n v="2.5"/>
    <n v="0.66400000000000003"/>
    <n v="1.4E-2"/>
    <x v="6"/>
    <x v="1"/>
    <s v="Wales"/>
    <s v="Below Target"/>
    <s v="Below Target"/>
    <s v="Met"/>
    <s v="Below Target"/>
    <s v="Below Target"/>
  </r>
  <r>
    <s v="OPS-102939"/>
    <x v="104"/>
    <s v="Wales"/>
    <s v="Estates Support"/>
    <n v="1093"/>
    <n v="17"/>
    <n v="1110"/>
    <n v="26"/>
    <x v="994"/>
    <n v="0"/>
    <n v="0"/>
    <n v="8"/>
    <n v="0.6"/>
    <n v="1"/>
    <n v="2.5"/>
    <n v="0.77800000000000002"/>
    <n v="2.3E-2"/>
    <x v="6"/>
    <x v="2"/>
    <s v="Wales"/>
    <s v="Below Target"/>
    <s v="Below Target"/>
    <s v="Met"/>
    <s v="Below Target"/>
    <s v="Below Target"/>
  </r>
  <r>
    <s v="OPS-102940"/>
    <x v="104"/>
    <s v="Wales"/>
    <s v="Workplace Projects"/>
    <n v="0"/>
    <n v="24"/>
    <n v="24"/>
    <n v="24"/>
    <x v="5"/>
    <n v="0"/>
    <n v="0"/>
    <n v="1.9"/>
    <n v="0.98899999999999999"/>
    <n v="0.97399999999999998"/>
    <n v="4.3"/>
    <n v="0.71299999999999997"/>
    <n v="1"/>
    <x v="6"/>
    <x v="3"/>
    <s v="Wales"/>
    <s v="Met"/>
    <s v="Met"/>
    <s v="Met"/>
    <s v="Met"/>
    <s v="Met"/>
  </r>
  <r>
    <s v="OPS-102941"/>
    <x v="105"/>
    <s v="Scotland"/>
    <s v="Workplace Services"/>
    <n v="425"/>
    <n v="38"/>
    <n v="463"/>
    <n v="35"/>
    <x v="303"/>
    <n v="0"/>
    <n v="0"/>
    <n v="8"/>
    <n v="0.6"/>
    <n v="1"/>
    <n v="2.5"/>
    <n v="0.72399999999999998"/>
    <n v="7.5999999999999998E-2"/>
    <x v="0"/>
    <x v="0"/>
    <s v="North"/>
    <s v="Below Target"/>
    <s v="Below Target"/>
    <s v="Met"/>
    <s v="Below Target"/>
    <s v="Below Target"/>
  </r>
  <r>
    <s v="OPS-102942"/>
    <x v="105"/>
    <s v="Scotland"/>
    <s v="Facilities Response"/>
    <n v="0"/>
    <n v="36"/>
    <n v="36"/>
    <n v="36"/>
    <x v="5"/>
    <n v="0"/>
    <n v="0"/>
    <n v="1.3"/>
    <n v="0.97099999999999997"/>
    <n v="0.97299999999999998"/>
    <n v="4.7"/>
    <n v="0.8"/>
    <n v="1"/>
    <x v="0"/>
    <x v="1"/>
    <s v="North"/>
    <s v="Met"/>
    <s v="Met"/>
    <s v="Met"/>
    <s v="Met"/>
    <s v="Met"/>
  </r>
  <r>
    <s v="OPS-102943"/>
    <x v="105"/>
    <s v="Scotland"/>
    <s v="Estates Support"/>
    <n v="775"/>
    <n v="37"/>
    <n v="812"/>
    <n v="36"/>
    <x v="995"/>
    <n v="0"/>
    <n v="0"/>
    <n v="8"/>
    <n v="0.6"/>
    <n v="0.98799999999999999"/>
    <n v="2.5"/>
    <n v="0.77700000000000002"/>
    <n v="4.3999999999999997E-2"/>
    <x v="0"/>
    <x v="2"/>
    <s v="North"/>
    <s v="Below Target"/>
    <s v="Below Target"/>
    <s v="Met"/>
    <s v="Below Target"/>
    <s v="Below Target"/>
  </r>
  <r>
    <s v="OPS-102944"/>
    <x v="105"/>
    <s v="Scotland"/>
    <s v="Workplace Projects"/>
    <n v="0"/>
    <n v="30"/>
    <n v="30"/>
    <n v="30"/>
    <x v="5"/>
    <n v="0"/>
    <n v="0"/>
    <n v="1.4"/>
    <n v="0.94399999999999995"/>
    <n v="0.98699999999999999"/>
    <n v="4.2"/>
    <n v="0.76500000000000001"/>
    <n v="1"/>
    <x v="0"/>
    <x v="3"/>
    <s v="North"/>
    <s v="Met"/>
    <s v="Met"/>
    <s v="Met"/>
    <s v="Met"/>
    <s v="Met"/>
  </r>
  <r>
    <s v="OPS-102945"/>
    <x v="105"/>
    <s v="North East"/>
    <s v="Workplace Services"/>
    <n v="12"/>
    <n v="37"/>
    <n v="49"/>
    <n v="36"/>
    <x v="24"/>
    <n v="0"/>
    <n v="0"/>
    <n v="2.5"/>
    <n v="0.872"/>
    <n v="0.97399999999999998"/>
    <n v="3.9"/>
    <n v="0.70499999999999996"/>
    <n v="0.73499999999999999"/>
    <x v="1"/>
    <x v="0"/>
    <s v="North"/>
    <s v="Below Target"/>
    <s v="Below Target"/>
    <s v="Met"/>
    <s v="Met"/>
    <s v="Below Target"/>
  </r>
  <r>
    <s v="OPS-102946"/>
    <x v="105"/>
    <s v="North East"/>
    <s v="Facilities Response"/>
    <n v="7"/>
    <n v="37"/>
    <n v="44"/>
    <n v="44"/>
    <x v="5"/>
    <n v="0"/>
    <n v="0"/>
    <n v="1.8"/>
    <n v="1"/>
    <n v="0.98099999999999998"/>
    <n v="4.7"/>
    <n v="0.70699999999999996"/>
    <n v="1"/>
    <x v="1"/>
    <x v="1"/>
    <s v="North"/>
    <s v="Met"/>
    <s v="Met"/>
    <s v="Met"/>
    <s v="Met"/>
    <s v="Met"/>
  </r>
  <r>
    <s v="OPS-102947"/>
    <x v="105"/>
    <s v="North East"/>
    <s v="Estates Support"/>
    <n v="1970"/>
    <n v="32"/>
    <n v="2002"/>
    <n v="23"/>
    <x v="996"/>
    <n v="0"/>
    <n v="0"/>
    <n v="8"/>
    <n v="0.6"/>
    <n v="0.96599999999999997"/>
    <n v="2.5"/>
    <n v="0.71699999999999997"/>
    <n v="1.0999999999999999E-2"/>
    <x v="1"/>
    <x v="2"/>
    <s v="North"/>
    <s v="Below Target"/>
    <s v="Below Target"/>
    <s v="Met"/>
    <s v="Below Target"/>
    <s v="Below Target"/>
  </r>
  <r>
    <s v="OPS-102948"/>
    <x v="105"/>
    <s v="North East"/>
    <s v="Workplace Projects"/>
    <n v="102"/>
    <n v="40"/>
    <n v="142"/>
    <n v="25"/>
    <x v="86"/>
    <n v="0"/>
    <n v="0"/>
    <n v="8"/>
    <n v="0.6"/>
    <n v="1"/>
    <n v="2.5"/>
    <n v="0.72899999999999998"/>
    <n v="0.17599999999999999"/>
    <x v="1"/>
    <x v="3"/>
    <s v="North"/>
    <s v="Below Target"/>
    <s v="Below Target"/>
    <s v="Met"/>
    <s v="Below Target"/>
    <s v="Below Target"/>
  </r>
  <r>
    <s v="OPS-102949"/>
    <x v="105"/>
    <s v="North West"/>
    <s v="Workplace Services"/>
    <n v="864"/>
    <n v="39"/>
    <n v="903"/>
    <n v="34"/>
    <x v="799"/>
    <n v="0"/>
    <n v="0"/>
    <n v="8"/>
    <n v="0.6"/>
    <n v="0.999"/>
    <n v="2.5"/>
    <n v="0.77"/>
    <n v="3.7999999999999999E-2"/>
    <x v="2"/>
    <x v="0"/>
    <s v="North"/>
    <s v="Below Target"/>
    <s v="Below Target"/>
    <s v="Met"/>
    <s v="Below Target"/>
    <s v="Below Target"/>
  </r>
  <r>
    <s v="OPS-102950"/>
    <x v="105"/>
    <s v="North West"/>
    <s v="Facilities Response"/>
    <n v="1964"/>
    <n v="35"/>
    <n v="1999"/>
    <n v="27"/>
    <x v="997"/>
    <n v="0"/>
    <n v="0"/>
    <n v="8"/>
    <n v="0.6"/>
    <n v="0.95699999999999996"/>
    <n v="2.5"/>
    <n v="0.72"/>
    <n v="1.4E-2"/>
    <x v="2"/>
    <x v="1"/>
    <s v="North"/>
    <s v="Below Target"/>
    <s v="Below Target"/>
    <s v="Met"/>
    <s v="Below Target"/>
    <s v="Below Target"/>
  </r>
  <r>
    <s v="OPS-102951"/>
    <x v="105"/>
    <s v="North West"/>
    <s v="Estates Support"/>
    <n v="2099"/>
    <n v="39"/>
    <n v="2138"/>
    <n v="20"/>
    <x v="998"/>
    <n v="0"/>
    <n v="0"/>
    <n v="8"/>
    <n v="0.6"/>
    <n v="0.98499999999999999"/>
    <n v="2.5"/>
    <n v="0.73499999999999999"/>
    <n v="8.9999999999999993E-3"/>
    <x v="2"/>
    <x v="2"/>
    <s v="North"/>
    <s v="Below Target"/>
    <s v="Below Target"/>
    <s v="Met"/>
    <s v="Below Target"/>
    <s v="Below Target"/>
  </r>
  <r>
    <s v="OPS-102952"/>
    <x v="105"/>
    <s v="North West"/>
    <s v="Workplace Projects"/>
    <n v="0"/>
    <n v="29"/>
    <n v="29"/>
    <n v="29"/>
    <x v="5"/>
    <n v="0"/>
    <n v="0"/>
    <n v="1.6"/>
    <n v="0.96"/>
    <n v="0.95599999999999996"/>
    <n v="4.4000000000000004"/>
    <n v="0.72899999999999998"/>
    <n v="1"/>
    <x v="2"/>
    <x v="3"/>
    <s v="North"/>
    <s v="Met"/>
    <s v="Met"/>
    <s v="Met"/>
    <s v="Met"/>
    <s v="Met"/>
  </r>
  <r>
    <s v="OPS-102953"/>
    <x v="105"/>
    <s v="Midlands"/>
    <s v="Workplace Services"/>
    <n v="0"/>
    <n v="47"/>
    <n v="47"/>
    <n v="47"/>
    <x v="5"/>
    <n v="0"/>
    <n v="0"/>
    <n v="1"/>
    <n v="0.97899999999999998"/>
    <n v="0.97"/>
    <n v="4.2"/>
    <n v="0.627"/>
    <n v="1"/>
    <x v="3"/>
    <x v="0"/>
    <s v="Central"/>
    <s v="Met"/>
    <s v="Met"/>
    <s v="Met"/>
    <s v="Met"/>
    <s v="Met"/>
  </r>
  <r>
    <s v="OPS-102954"/>
    <x v="105"/>
    <s v="Midlands"/>
    <s v="Facilities Response"/>
    <n v="904"/>
    <n v="51"/>
    <n v="955"/>
    <n v="34"/>
    <x v="476"/>
    <n v="0"/>
    <n v="0"/>
    <n v="8"/>
    <n v="0.6"/>
    <n v="1"/>
    <n v="2.5"/>
    <n v="0.66900000000000004"/>
    <n v="3.5999999999999997E-2"/>
    <x v="3"/>
    <x v="1"/>
    <s v="Central"/>
    <s v="Below Target"/>
    <s v="Below Target"/>
    <s v="Met"/>
    <s v="Below Target"/>
    <s v="Below Target"/>
  </r>
  <r>
    <s v="OPS-102955"/>
    <x v="105"/>
    <s v="Midlands"/>
    <s v="Estates Support"/>
    <n v="704"/>
    <n v="35"/>
    <n v="739"/>
    <n v="34"/>
    <x v="999"/>
    <n v="0"/>
    <n v="0"/>
    <n v="8"/>
    <n v="0.6"/>
    <n v="1"/>
    <n v="2.5"/>
    <n v="0.77300000000000002"/>
    <n v="4.5999999999999999E-2"/>
    <x v="3"/>
    <x v="2"/>
    <s v="Central"/>
    <s v="Below Target"/>
    <s v="Below Target"/>
    <s v="Met"/>
    <s v="Below Target"/>
    <s v="Below Target"/>
  </r>
  <r>
    <s v="OPS-102956"/>
    <x v="105"/>
    <s v="Midlands"/>
    <s v="Workplace Projects"/>
    <n v="0"/>
    <n v="25"/>
    <n v="25"/>
    <n v="25"/>
    <x v="5"/>
    <n v="0"/>
    <n v="0"/>
    <n v="1.1000000000000001"/>
    <n v="0.97699999999999998"/>
    <n v="0.95499999999999996"/>
    <n v="4.7"/>
    <n v="0.65400000000000003"/>
    <n v="1"/>
    <x v="3"/>
    <x v="3"/>
    <s v="Central"/>
    <s v="Met"/>
    <s v="Met"/>
    <s v="Met"/>
    <s v="Met"/>
    <s v="Met"/>
  </r>
  <r>
    <s v="OPS-102957"/>
    <x v="105"/>
    <s v="South West"/>
    <s v="Workplace Services"/>
    <n v="1584"/>
    <n v="32"/>
    <n v="1616"/>
    <n v="28"/>
    <x v="1000"/>
    <n v="0"/>
    <n v="0"/>
    <n v="8"/>
    <n v="0.6"/>
    <n v="0.98799999999999999"/>
    <n v="2.5"/>
    <n v="0.73399999999999999"/>
    <n v="1.7000000000000001E-2"/>
    <x v="4"/>
    <x v="0"/>
    <s v="South"/>
    <s v="Below Target"/>
    <s v="Below Target"/>
    <s v="Met"/>
    <s v="Below Target"/>
    <s v="Below Target"/>
  </r>
  <r>
    <s v="OPS-102958"/>
    <x v="105"/>
    <s v="South West"/>
    <s v="Facilities Response"/>
    <n v="0"/>
    <n v="58"/>
    <n v="58"/>
    <n v="46"/>
    <x v="14"/>
    <n v="0"/>
    <n v="0"/>
    <n v="3.1"/>
    <n v="0.89100000000000001"/>
    <n v="0.99299999999999999"/>
    <n v="4.0999999999999996"/>
    <n v="0.621"/>
    <n v="0.79300000000000004"/>
    <x v="4"/>
    <x v="1"/>
    <s v="South"/>
    <s v="Below Target"/>
    <s v="Below Target"/>
    <s v="Met"/>
    <s v="Below Target"/>
    <s v="Below Target"/>
  </r>
  <r>
    <s v="OPS-102959"/>
    <x v="105"/>
    <s v="South West"/>
    <s v="Estates Support"/>
    <n v="11"/>
    <n v="22"/>
    <n v="33"/>
    <n v="33"/>
    <x v="5"/>
    <n v="0"/>
    <n v="0"/>
    <n v="1.5"/>
    <n v="0.97199999999999998"/>
    <n v="0.99399999999999999"/>
    <n v="4.9000000000000004"/>
    <n v="0.754"/>
    <n v="1"/>
    <x v="4"/>
    <x v="2"/>
    <s v="South"/>
    <s v="Met"/>
    <s v="Met"/>
    <s v="Met"/>
    <s v="Met"/>
    <s v="Met"/>
  </r>
  <r>
    <s v="OPS-102960"/>
    <x v="105"/>
    <s v="South West"/>
    <s v="Workplace Projects"/>
    <n v="0"/>
    <n v="36"/>
    <n v="36"/>
    <n v="36"/>
    <x v="5"/>
    <n v="1"/>
    <n v="0"/>
    <n v="1.4"/>
    <n v="0.97099999999999997"/>
    <n v="0.997"/>
    <n v="4.5999999999999996"/>
    <n v="0.78100000000000003"/>
    <n v="1"/>
    <x v="4"/>
    <x v="3"/>
    <s v="South"/>
    <s v="Met"/>
    <s v="Met"/>
    <s v="Met"/>
    <s v="Met"/>
    <s v="Met"/>
  </r>
  <r>
    <s v="OPS-102961"/>
    <x v="105"/>
    <s v="South East"/>
    <s v="Workplace Services"/>
    <n v="0"/>
    <n v="36"/>
    <n v="36"/>
    <n v="36"/>
    <x v="5"/>
    <n v="0"/>
    <n v="0"/>
    <n v="2"/>
    <n v="0.998"/>
    <n v="1"/>
    <n v="4.5"/>
    <n v="0.74299999999999999"/>
    <n v="1"/>
    <x v="5"/>
    <x v="0"/>
    <s v="South"/>
    <s v="Met"/>
    <s v="Met"/>
    <s v="Met"/>
    <s v="Met"/>
    <s v="Met"/>
  </r>
  <r>
    <s v="OPS-102962"/>
    <x v="105"/>
    <s v="South East"/>
    <s v="Facilities Response"/>
    <n v="2652"/>
    <n v="46"/>
    <n v="2698"/>
    <n v="16"/>
    <x v="1001"/>
    <n v="0"/>
    <n v="0"/>
    <n v="8"/>
    <n v="0.6"/>
    <n v="1"/>
    <n v="2.5"/>
    <n v="0.69199999999999995"/>
    <n v="6.0000000000000001E-3"/>
    <x v="5"/>
    <x v="1"/>
    <s v="South"/>
    <s v="Below Target"/>
    <s v="Below Target"/>
    <s v="Met"/>
    <s v="Below Target"/>
    <s v="Below Target"/>
  </r>
  <r>
    <s v="OPS-102963"/>
    <x v="105"/>
    <s v="South East"/>
    <s v="Estates Support"/>
    <n v="0"/>
    <n v="50"/>
    <n v="50"/>
    <n v="50"/>
    <x v="5"/>
    <n v="0"/>
    <n v="0"/>
    <n v="1.5"/>
    <n v="1"/>
    <n v="1"/>
    <n v="4.5999999999999996"/>
    <n v="0.80200000000000005"/>
    <n v="1"/>
    <x v="5"/>
    <x v="2"/>
    <s v="South"/>
    <s v="Met"/>
    <s v="Met"/>
    <s v="Met"/>
    <s v="Met"/>
    <s v="Met"/>
  </r>
  <r>
    <s v="OPS-102964"/>
    <x v="105"/>
    <s v="South East"/>
    <s v="Workplace Projects"/>
    <n v="876"/>
    <n v="30"/>
    <n v="906"/>
    <n v="25"/>
    <x v="1002"/>
    <n v="0"/>
    <n v="0"/>
    <n v="8"/>
    <n v="0.6"/>
    <n v="0.99199999999999999"/>
    <n v="2.5"/>
    <n v="0.747"/>
    <n v="2.8000000000000001E-2"/>
    <x v="5"/>
    <x v="3"/>
    <s v="South"/>
    <s v="Below Target"/>
    <s v="Below Target"/>
    <s v="Met"/>
    <s v="Below Target"/>
    <s v="Below Target"/>
  </r>
  <r>
    <s v="OPS-102965"/>
    <x v="105"/>
    <s v="Wales"/>
    <s v="Workplace Services"/>
    <n v="1616"/>
    <n v="31"/>
    <n v="1647"/>
    <n v="28"/>
    <x v="784"/>
    <n v="0"/>
    <n v="0"/>
    <n v="8"/>
    <n v="0.6"/>
    <n v="0.95899999999999996"/>
    <n v="2.5"/>
    <n v="0.69299999999999995"/>
    <n v="1.7000000000000001E-2"/>
    <x v="6"/>
    <x v="0"/>
    <s v="Wales"/>
    <s v="Below Target"/>
    <s v="Below Target"/>
    <s v="Met"/>
    <s v="Below Target"/>
    <s v="Below Target"/>
  </r>
  <r>
    <s v="OPS-102966"/>
    <x v="105"/>
    <s v="Wales"/>
    <s v="Facilities Response"/>
    <n v="1667"/>
    <n v="48"/>
    <n v="1715"/>
    <n v="22"/>
    <x v="1003"/>
    <n v="0"/>
    <n v="0"/>
    <n v="8"/>
    <n v="0.6"/>
    <n v="0.94399999999999995"/>
    <n v="2.5"/>
    <n v="0.66400000000000003"/>
    <n v="1.2999999999999999E-2"/>
    <x v="6"/>
    <x v="1"/>
    <s v="Wales"/>
    <s v="Below Target"/>
    <s v="Below Target"/>
    <s v="Below Target"/>
    <s v="Below Target"/>
    <s v="Below Target"/>
  </r>
  <r>
    <s v="OPS-102967"/>
    <x v="105"/>
    <s v="Wales"/>
    <s v="Estates Support"/>
    <n v="1084"/>
    <n v="50"/>
    <n v="1134"/>
    <n v="28"/>
    <x v="1004"/>
    <n v="0"/>
    <n v="0"/>
    <n v="8"/>
    <n v="0.6"/>
    <n v="0.99199999999999999"/>
    <n v="2.5"/>
    <n v="0.77800000000000002"/>
    <n v="2.5000000000000001E-2"/>
    <x v="6"/>
    <x v="2"/>
    <s v="Wales"/>
    <s v="Below Target"/>
    <s v="Below Target"/>
    <s v="Met"/>
    <s v="Below Target"/>
    <s v="Below Target"/>
  </r>
  <r>
    <s v="OPS-102968"/>
    <x v="105"/>
    <s v="Wales"/>
    <s v="Workplace Projects"/>
    <n v="0"/>
    <n v="18"/>
    <n v="18"/>
    <n v="18"/>
    <x v="5"/>
    <n v="0"/>
    <n v="0"/>
    <n v="1.1000000000000001"/>
    <n v="0.93100000000000005"/>
    <n v="0.94699999999999995"/>
    <n v="4.5999999999999996"/>
    <n v="0.71299999999999997"/>
    <n v="1"/>
    <x v="6"/>
    <x v="3"/>
    <s v="Wales"/>
    <s v="Met"/>
    <s v="Met"/>
    <s v="Below Target"/>
    <s v="Met"/>
    <s v="Met"/>
  </r>
  <r>
    <s v="OPS-102969"/>
    <x v="106"/>
    <s v="Scotland"/>
    <s v="Workplace Services"/>
    <n v="428"/>
    <n v="36"/>
    <n v="464"/>
    <n v="31"/>
    <x v="1005"/>
    <n v="0"/>
    <n v="0"/>
    <n v="8"/>
    <n v="0.6"/>
    <n v="1"/>
    <n v="2.5"/>
    <n v="0.72399999999999998"/>
    <n v="6.7000000000000004E-2"/>
    <x v="0"/>
    <x v="0"/>
    <s v="North"/>
    <s v="Below Target"/>
    <s v="Below Target"/>
    <s v="Met"/>
    <s v="Below Target"/>
    <s v="Below Target"/>
  </r>
  <r>
    <s v="OPS-102970"/>
    <x v="106"/>
    <s v="Scotland"/>
    <s v="Facilities Response"/>
    <n v="0"/>
    <n v="48"/>
    <n v="48"/>
    <n v="46"/>
    <x v="1"/>
    <n v="1"/>
    <n v="0"/>
    <n v="1.7"/>
    <n v="0.93799999999999994"/>
    <n v="0.97599999999999998"/>
    <n v="4.3"/>
    <n v="0.8"/>
    <n v="0.95799999999999996"/>
    <x v="0"/>
    <x v="1"/>
    <s v="North"/>
    <s v="Met"/>
    <s v="Met"/>
    <s v="Met"/>
    <s v="Met"/>
    <s v="Met"/>
  </r>
  <r>
    <s v="OPS-102971"/>
    <x v="106"/>
    <s v="Scotland"/>
    <s v="Estates Support"/>
    <n v="776"/>
    <n v="46"/>
    <n v="822"/>
    <n v="37"/>
    <x v="947"/>
    <n v="0"/>
    <n v="0"/>
    <n v="8"/>
    <n v="0.6"/>
    <n v="0.97299999999999998"/>
    <n v="2.5"/>
    <n v="0.77700000000000002"/>
    <n v="4.4999999999999998E-2"/>
    <x v="0"/>
    <x v="2"/>
    <s v="North"/>
    <s v="Below Target"/>
    <s v="Below Target"/>
    <s v="Met"/>
    <s v="Below Target"/>
    <s v="Below Target"/>
  </r>
  <r>
    <s v="OPS-102972"/>
    <x v="106"/>
    <s v="Scotland"/>
    <s v="Workplace Projects"/>
    <n v="0"/>
    <n v="19"/>
    <n v="19"/>
    <n v="19"/>
    <x v="5"/>
    <n v="0"/>
    <n v="0"/>
    <n v="1.9"/>
    <n v="0.95599999999999996"/>
    <n v="0.98"/>
    <n v="4.5999999999999996"/>
    <n v="0.76500000000000001"/>
    <n v="1"/>
    <x v="0"/>
    <x v="3"/>
    <s v="North"/>
    <s v="Met"/>
    <s v="Met"/>
    <s v="Met"/>
    <s v="Met"/>
    <s v="Met"/>
  </r>
  <r>
    <s v="OPS-102973"/>
    <x v="106"/>
    <s v="North East"/>
    <s v="Workplace Services"/>
    <n v="13"/>
    <n v="47"/>
    <n v="60"/>
    <n v="39"/>
    <x v="38"/>
    <n v="0"/>
    <n v="0"/>
    <n v="2.6"/>
    <n v="0.85099999999999998"/>
    <n v="0.996"/>
    <n v="3.9"/>
    <n v="0.70499999999999996"/>
    <n v="0.65"/>
    <x v="1"/>
    <x v="0"/>
    <s v="North"/>
    <s v="Below Target"/>
    <s v="Below Target"/>
    <s v="Met"/>
    <s v="Met"/>
    <s v="Below Target"/>
  </r>
  <r>
    <s v="OPS-102974"/>
    <x v="106"/>
    <s v="North East"/>
    <s v="Facilities Response"/>
    <n v="0"/>
    <n v="50"/>
    <n v="50"/>
    <n v="42"/>
    <x v="21"/>
    <n v="1"/>
    <n v="0"/>
    <n v="2"/>
    <n v="0.88600000000000001"/>
    <n v="0.97899999999999998"/>
    <n v="4.3"/>
    <n v="0.70699999999999996"/>
    <n v="0.84"/>
    <x v="1"/>
    <x v="1"/>
    <s v="North"/>
    <s v="Below Target"/>
    <s v="Below Target"/>
    <s v="Met"/>
    <s v="Met"/>
    <s v="Met"/>
  </r>
  <r>
    <s v="OPS-102975"/>
    <x v="106"/>
    <s v="North East"/>
    <s v="Estates Support"/>
    <n v="1979"/>
    <n v="38"/>
    <n v="2017"/>
    <n v="24"/>
    <x v="1006"/>
    <n v="0"/>
    <n v="0"/>
    <n v="8"/>
    <n v="0.6"/>
    <n v="1"/>
    <n v="2.5"/>
    <n v="0.71699999999999997"/>
    <n v="1.2E-2"/>
    <x v="1"/>
    <x v="2"/>
    <s v="North"/>
    <s v="Below Target"/>
    <s v="Below Target"/>
    <s v="Met"/>
    <s v="Below Target"/>
    <s v="Below Target"/>
  </r>
  <r>
    <s v="OPS-102976"/>
    <x v="106"/>
    <s v="North East"/>
    <s v="Workplace Projects"/>
    <n v="117"/>
    <n v="29"/>
    <n v="146"/>
    <n v="28"/>
    <x v="1007"/>
    <n v="0"/>
    <n v="0"/>
    <n v="8"/>
    <n v="0.6"/>
    <n v="0.97399999999999998"/>
    <n v="2.5"/>
    <n v="0.72899999999999998"/>
    <n v="0.192"/>
    <x v="1"/>
    <x v="3"/>
    <s v="North"/>
    <s v="Below Target"/>
    <s v="Below Target"/>
    <s v="Met"/>
    <s v="Below Target"/>
    <s v="Below Target"/>
  </r>
  <r>
    <s v="OPS-102977"/>
    <x v="106"/>
    <s v="North West"/>
    <s v="Workplace Services"/>
    <n v="869"/>
    <n v="41"/>
    <n v="910"/>
    <n v="28"/>
    <x v="1008"/>
    <n v="0"/>
    <n v="0"/>
    <n v="8"/>
    <n v="0.6"/>
    <n v="0.97299999999999998"/>
    <n v="2.5"/>
    <n v="0.77"/>
    <n v="3.1E-2"/>
    <x v="2"/>
    <x v="0"/>
    <s v="North"/>
    <s v="Below Target"/>
    <s v="Below Target"/>
    <s v="Met"/>
    <s v="Below Target"/>
    <s v="Below Target"/>
  </r>
  <r>
    <s v="OPS-102978"/>
    <x v="106"/>
    <s v="North West"/>
    <s v="Facilities Response"/>
    <n v="1972"/>
    <n v="36"/>
    <n v="2008"/>
    <n v="22"/>
    <x v="1009"/>
    <n v="0"/>
    <n v="0"/>
    <n v="8"/>
    <n v="0.6"/>
    <n v="0.97799999999999998"/>
    <n v="2.5"/>
    <n v="0.72"/>
    <n v="1.0999999999999999E-2"/>
    <x v="2"/>
    <x v="1"/>
    <s v="North"/>
    <s v="Below Target"/>
    <s v="Below Target"/>
    <s v="Met"/>
    <s v="Below Target"/>
    <s v="Below Target"/>
  </r>
  <r>
    <s v="OPS-102979"/>
    <x v="106"/>
    <s v="North West"/>
    <s v="Estates Support"/>
    <n v="2118"/>
    <n v="60"/>
    <n v="2178"/>
    <n v="22"/>
    <x v="1010"/>
    <n v="0"/>
    <n v="0"/>
    <n v="8"/>
    <n v="0.6"/>
    <n v="1"/>
    <n v="2.5"/>
    <n v="0.73499999999999999"/>
    <n v="0.01"/>
    <x v="2"/>
    <x v="2"/>
    <s v="North"/>
    <s v="Below Target"/>
    <s v="Below Target"/>
    <s v="Met"/>
    <s v="Below Target"/>
    <s v="Below Target"/>
  </r>
  <r>
    <s v="OPS-102980"/>
    <x v="106"/>
    <s v="North West"/>
    <s v="Workplace Projects"/>
    <n v="0"/>
    <n v="25"/>
    <n v="25"/>
    <n v="25"/>
    <x v="5"/>
    <n v="0"/>
    <n v="0"/>
    <n v="1.6"/>
    <n v="1"/>
    <n v="0.98399999999999999"/>
    <n v="4.7"/>
    <n v="0.72899999999999998"/>
    <n v="1"/>
    <x v="2"/>
    <x v="3"/>
    <s v="North"/>
    <s v="Met"/>
    <s v="Met"/>
    <s v="Met"/>
    <s v="Met"/>
    <s v="Met"/>
  </r>
  <r>
    <s v="OPS-102981"/>
    <x v="106"/>
    <s v="Midlands"/>
    <s v="Workplace Services"/>
    <n v="0"/>
    <n v="36"/>
    <n v="36"/>
    <n v="36"/>
    <x v="5"/>
    <n v="0"/>
    <n v="0"/>
    <n v="1.1000000000000001"/>
    <n v="1"/>
    <n v="0.98"/>
    <n v="4.5999999999999996"/>
    <n v="0.627"/>
    <n v="1"/>
    <x v="3"/>
    <x v="0"/>
    <s v="Central"/>
    <s v="Met"/>
    <s v="Met"/>
    <s v="Met"/>
    <s v="Met"/>
    <s v="Met"/>
  </r>
  <r>
    <s v="OPS-102982"/>
    <x v="106"/>
    <s v="Midlands"/>
    <s v="Facilities Response"/>
    <n v="921"/>
    <n v="52"/>
    <n v="973"/>
    <n v="31"/>
    <x v="495"/>
    <n v="0"/>
    <n v="0"/>
    <n v="8"/>
    <n v="0.6"/>
    <n v="0.97699999999999998"/>
    <n v="2.5"/>
    <n v="0.66900000000000004"/>
    <n v="3.2000000000000001E-2"/>
    <x v="3"/>
    <x v="1"/>
    <s v="Central"/>
    <s v="Below Target"/>
    <s v="Below Target"/>
    <s v="Met"/>
    <s v="Below Target"/>
    <s v="Below Target"/>
  </r>
  <r>
    <s v="OPS-102983"/>
    <x v="106"/>
    <s v="Midlands"/>
    <s v="Estates Support"/>
    <n v="705"/>
    <n v="44"/>
    <n v="749"/>
    <n v="39"/>
    <x v="1011"/>
    <n v="0"/>
    <n v="0"/>
    <n v="8"/>
    <n v="0.6"/>
    <n v="0.95"/>
    <n v="2.5"/>
    <n v="0.77300000000000002"/>
    <n v="5.1999999999999998E-2"/>
    <x v="3"/>
    <x v="2"/>
    <s v="Central"/>
    <s v="Below Target"/>
    <s v="Below Target"/>
    <s v="Met"/>
    <s v="Below Target"/>
    <s v="Below Target"/>
  </r>
  <r>
    <s v="OPS-102984"/>
    <x v="106"/>
    <s v="Midlands"/>
    <s v="Workplace Projects"/>
    <n v="0"/>
    <n v="22"/>
    <n v="22"/>
    <n v="22"/>
    <x v="5"/>
    <n v="0"/>
    <n v="0"/>
    <n v="1.5"/>
    <n v="0.97299999999999998"/>
    <n v="0.98"/>
    <n v="4.5999999999999996"/>
    <n v="0.65400000000000003"/>
    <n v="1"/>
    <x v="3"/>
    <x v="3"/>
    <s v="Central"/>
    <s v="Met"/>
    <s v="Met"/>
    <s v="Met"/>
    <s v="Met"/>
    <s v="Met"/>
  </r>
  <r>
    <s v="OPS-102985"/>
    <x v="106"/>
    <s v="South West"/>
    <s v="Workplace Services"/>
    <n v="1588"/>
    <n v="36"/>
    <n v="1624"/>
    <n v="23"/>
    <x v="1012"/>
    <n v="0"/>
    <n v="0"/>
    <n v="8"/>
    <n v="0.6"/>
    <n v="0.97"/>
    <n v="2.5"/>
    <n v="0.73399999999999999"/>
    <n v="1.4E-2"/>
    <x v="4"/>
    <x v="0"/>
    <s v="South"/>
    <s v="Below Target"/>
    <s v="Below Target"/>
    <s v="Met"/>
    <s v="Below Target"/>
    <s v="Below Target"/>
  </r>
  <r>
    <s v="OPS-102986"/>
    <x v="106"/>
    <s v="South West"/>
    <s v="Facilities Response"/>
    <n v="12"/>
    <n v="42"/>
    <n v="54"/>
    <n v="49"/>
    <x v="46"/>
    <n v="0"/>
    <n v="0"/>
    <n v="1.7"/>
    <n v="0.94699999999999995"/>
    <n v="0.99099999999999999"/>
    <n v="4.3"/>
    <n v="0.621"/>
    <n v="0.90700000000000003"/>
    <x v="4"/>
    <x v="1"/>
    <s v="South"/>
    <s v="Below Target"/>
    <s v="Met"/>
    <s v="Met"/>
    <s v="Met"/>
    <s v="Met"/>
  </r>
  <r>
    <s v="OPS-102987"/>
    <x v="106"/>
    <s v="South West"/>
    <s v="Estates Support"/>
    <n v="0"/>
    <n v="39"/>
    <n v="39"/>
    <n v="39"/>
    <x v="5"/>
    <n v="0"/>
    <n v="0"/>
    <n v="1.9"/>
    <n v="0.95399999999999996"/>
    <n v="0.99299999999999999"/>
    <n v="4.7"/>
    <n v="0.754"/>
    <n v="1"/>
    <x v="4"/>
    <x v="2"/>
    <s v="South"/>
    <s v="Met"/>
    <s v="Met"/>
    <s v="Met"/>
    <s v="Met"/>
    <s v="Met"/>
  </r>
  <r>
    <s v="OPS-102988"/>
    <x v="106"/>
    <s v="South West"/>
    <s v="Workplace Projects"/>
    <n v="0"/>
    <n v="33"/>
    <n v="33"/>
    <n v="33"/>
    <x v="5"/>
    <n v="0"/>
    <n v="0"/>
    <n v="1.5"/>
    <n v="0.99399999999999999"/>
    <n v="0.995"/>
    <n v="4.4000000000000004"/>
    <n v="0.78100000000000003"/>
    <n v="1"/>
    <x v="4"/>
    <x v="3"/>
    <s v="South"/>
    <s v="Met"/>
    <s v="Met"/>
    <s v="Met"/>
    <s v="Met"/>
    <s v="Met"/>
  </r>
  <r>
    <s v="OPS-102989"/>
    <x v="106"/>
    <s v="South East"/>
    <s v="Workplace Services"/>
    <n v="0"/>
    <n v="49"/>
    <n v="49"/>
    <n v="49"/>
    <x v="5"/>
    <n v="1"/>
    <n v="0"/>
    <n v="1.6"/>
    <n v="0.97099999999999997"/>
    <n v="0.98199999999999998"/>
    <n v="4.3"/>
    <n v="0.74299999999999999"/>
    <n v="1"/>
    <x v="5"/>
    <x v="0"/>
    <s v="South"/>
    <s v="Met"/>
    <s v="Met"/>
    <s v="Met"/>
    <s v="Met"/>
    <s v="Met"/>
  </r>
  <r>
    <s v="OPS-102990"/>
    <x v="106"/>
    <s v="South East"/>
    <s v="Facilities Response"/>
    <n v="2682"/>
    <n v="36"/>
    <n v="2718"/>
    <n v="21"/>
    <x v="1013"/>
    <n v="0"/>
    <n v="0"/>
    <n v="8"/>
    <n v="0.6"/>
    <n v="0.98899999999999999"/>
    <n v="2.5"/>
    <n v="0.69199999999999995"/>
    <n v="8.0000000000000002E-3"/>
    <x v="5"/>
    <x v="1"/>
    <s v="South"/>
    <s v="Below Target"/>
    <s v="Below Target"/>
    <s v="Met"/>
    <s v="Below Target"/>
    <s v="Below Target"/>
  </r>
  <r>
    <s v="OPS-102991"/>
    <x v="106"/>
    <s v="South East"/>
    <s v="Estates Support"/>
    <n v="0"/>
    <n v="44"/>
    <n v="44"/>
    <n v="44"/>
    <x v="5"/>
    <n v="0"/>
    <n v="0"/>
    <n v="1.6"/>
    <n v="0.94899999999999995"/>
    <n v="0.97299999999999998"/>
    <n v="4.5999999999999996"/>
    <n v="0.80200000000000005"/>
    <n v="1"/>
    <x v="5"/>
    <x v="2"/>
    <s v="South"/>
    <s v="Met"/>
    <s v="Met"/>
    <s v="Met"/>
    <s v="Met"/>
    <s v="Met"/>
  </r>
  <r>
    <s v="OPS-102992"/>
    <x v="106"/>
    <s v="South East"/>
    <s v="Workplace Projects"/>
    <n v="881"/>
    <n v="25"/>
    <n v="906"/>
    <n v="25"/>
    <x v="1002"/>
    <n v="0"/>
    <n v="0"/>
    <n v="8"/>
    <n v="0.6"/>
    <n v="0.96599999999999997"/>
    <n v="2.5"/>
    <n v="0.747"/>
    <n v="2.8000000000000001E-2"/>
    <x v="5"/>
    <x v="3"/>
    <s v="South"/>
    <s v="Below Target"/>
    <s v="Below Target"/>
    <s v="Met"/>
    <s v="Below Target"/>
    <s v="Below Target"/>
  </r>
  <r>
    <s v="OPS-102993"/>
    <x v="106"/>
    <s v="Wales"/>
    <s v="Workplace Services"/>
    <n v="1619"/>
    <n v="49"/>
    <n v="1668"/>
    <n v="29"/>
    <x v="843"/>
    <n v="0"/>
    <n v="0"/>
    <n v="8"/>
    <n v="0.6"/>
    <n v="0.98299999999999998"/>
    <n v="2.5"/>
    <n v="0.69299999999999995"/>
    <n v="1.7000000000000001E-2"/>
    <x v="6"/>
    <x v="0"/>
    <s v="Wales"/>
    <s v="Below Target"/>
    <s v="Below Target"/>
    <s v="Met"/>
    <s v="Below Target"/>
    <s v="Below Target"/>
  </r>
  <r>
    <s v="OPS-102994"/>
    <x v="106"/>
    <s v="Wales"/>
    <s v="Facilities Response"/>
    <n v="1693"/>
    <n v="53"/>
    <n v="1746"/>
    <n v="21"/>
    <x v="1014"/>
    <n v="0"/>
    <n v="0"/>
    <n v="8"/>
    <n v="0.6"/>
    <n v="0.97699999999999998"/>
    <n v="2.5"/>
    <n v="0.66400000000000003"/>
    <n v="1.2E-2"/>
    <x v="6"/>
    <x v="1"/>
    <s v="Wales"/>
    <s v="Below Target"/>
    <s v="Below Target"/>
    <s v="Met"/>
    <s v="Below Target"/>
    <s v="Below Target"/>
  </r>
  <r>
    <s v="OPS-102995"/>
    <x v="106"/>
    <s v="Wales"/>
    <s v="Estates Support"/>
    <n v="1106"/>
    <n v="41"/>
    <n v="1147"/>
    <n v="27"/>
    <x v="1015"/>
    <n v="0"/>
    <n v="0"/>
    <n v="8"/>
    <n v="0.6"/>
    <n v="0.98599999999999999"/>
    <n v="2.5"/>
    <n v="0.77800000000000002"/>
    <n v="2.4E-2"/>
    <x v="6"/>
    <x v="2"/>
    <s v="Wales"/>
    <s v="Below Target"/>
    <s v="Below Target"/>
    <s v="Met"/>
    <s v="Below Target"/>
    <s v="Below Target"/>
  </r>
  <r>
    <s v="OPS-102996"/>
    <x v="106"/>
    <s v="Wales"/>
    <s v="Workplace Projects"/>
    <n v="0"/>
    <n v="33"/>
    <n v="33"/>
    <n v="33"/>
    <x v="5"/>
    <n v="0"/>
    <n v="0"/>
    <n v="1.6"/>
    <n v="0.96799999999999997"/>
    <n v="1"/>
    <n v="4.5999999999999996"/>
    <n v="0.71299999999999997"/>
    <n v="1"/>
    <x v="6"/>
    <x v="3"/>
    <s v="Wales"/>
    <s v="Met"/>
    <s v="Met"/>
    <s v="Met"/>
    <s v="Met"/>
    <s v="Met"/>
  </r>
  <r>
    <s v="OPS-102997"/>
    <x v="107"/>
    <s v="Scotland"/>
    <s v="Workplace Services"/>
    <n v="433"/>
    <n v="35"/>
    <n v="468"/>
    <n v="39"/>
    <x v="1016"/>
    <n v="0"/>
    <n v="0"/>
    <n v="8"/>
    <n v="0.6"/>
    <n v="0.98799999999999999"/>
    <n v="2.5"/>
    <n v="0.72399999999999998"/>
    <n v="8.3000000000000004E-2"/>
    <x v="0"/>
    <x v="0"/>
    <s v="North"/>
    <s v="Below Target"/>
    <s v="Below Target"/>
    <s v="Met"/>
    <s v="Below Target"/>
    <s v="Below Target"/>
  </r>
  <r>
    <s v="OPS-102998"/>
    <x v="107"/>
    <s v="Scotland"/>
    <s v="Facilities Response"/>
    <n v="2"/>
    <n v="34"/>
    <n v="36"/>
    <n v="36"/>
    <x v="5"/>
    <n v="0"/>
    <n v="0"/>
    <n v="1.5"/>
    <n v="0.91600000000000004"/>
    <n v="0.98699999999999999"/>
    <n v="4.8"/>
    <n v="0.8"/>
    <n v="1"/>
    <x v="0"/>
    <x v="1"/>
    <s v="North"/>
    <s v="Met"/>
    <s v="Below Target"/>
    <s v="Met"/>
    <s v="Met"/>
    <s v="Met"/>
  </r>
  <r>
    <s v="OPS-102999"/>
    <x v="107"/>
    <s v="Scotland"/>
    <s v="Estates Support"/>
    <n v="785"/>
    <n v="32"/>
    <n v="817"/>
    <n v="38"/>
    <x v="974"/>
    <n v="0"/>
    <n v="0"/>
    <n v="8"/>
    <n v="0.6"/>
    <n v="0.98399999999999999"/>
    <n v="2.5"/>
    <n v="0.77700000000000002"/>
    <n v="4.7E-2"/>
    <x v="0"/>
    <x v="2"/>
    <s v="North"/>
    <s v="Below Target"/>
    <s v="Below Target"/>
    <s v="Met"/>
    <s v="Below Target"/>
    <s v="Below Target"/>
  </r>
  <r>
    <s v="OPS-103000"/>
    <x v="107"/>
    <s v="Scotland"/>
    <s v="Workplace Projects"/>
    <n v="0"/>
    <n v="20"/>
    <n v="20"/>
    <n v="20"/>
    <x v="5"/>
    <n v="0"/>
    <n v="0"/>
    <n v="1.3"/>
    <n v="0.95399999999999996"/>
    <n v="0.99"/>
    <n v="4.7"/>
    <n v="0.76500000000000001"/>
    <n v="1"/>
    <x v="0"/>
    <x v="3"/>
    <s v="North"/>
    <s v="Met"/>
    <s v="Met"/>
    <s v="Met"/>
    <s v="Met"/>
    <s v="Met"/>
  </r>
  <r>
    <s v="OPS-103001"/>
    <x v="107"/>
    <s v="North East"/>
    <s v="Workplace Services"/>
    <n v="21"/>
    <n v="37"/>
    <n v="58"/>
    <n v="40"/>
    <x v="13"/>
    <n v="0"/>
    <n v="0"/>
    <n v="3.2"/>
    <n v="0.89200000000000002"/>
    <n v="1"/>
    <n v="3.7"/>
    <n v="0.70499999999999996"/>
    <n v="0.69"/>
    <x v="1"/>
    <x v="0"/>
    <s v="North"/>
    <s v="Below Target"/>
    <s v="Below Target"/>
    <s v="Met"/>
    <s v="Below Target"/>
    <s v="Below Target"/>
  </r>
  <r>
    <s v="OPS-103002"/>
    <x v="107"/>
    <s v="North East"/>
    <s v="Facilities Response"/>
    <n v="8"/>
    <n v="59"/>
    <n v="67"/>
    <n v="54"/>
    <x v="24"/>
    <n v="0"/>
    <n v="0"/>
    <n v="3"/>
    <n v="0.89400000000000002"/>
    <n v="0.995"/>
    <n v="4.3"/>
    <n v="0.70699999999999996"/>
    <n v="0.80600000000000005"/>
    <x v="1"/>
    <x v="1"/>
    <s v="North"/>
    <s v="Below Target"/>
    <s v="Below Target"/>
    <s v="Met"/>
    <s v="Met"/>
    <s v="Below Target"/>
  </r>
  <r>
    <s v="OPS-103003"/>
    <x v="107"/>
    <s v="North East"/>
    <s v="Estates Support"/>
    <n v="1993"/>
    <n v="40"/>
    <n v="2033"/>
    <n v="28"/>
    <x v="1017"/>
    <n v="0"/>
    <n v="0"/>
    <n v="8"/>
    <n v="0.6"/>
    <n v="1"/>
    <n v="2.5"/>
    <n v="0.71699999999999997"/>
    <n v="1.4E-2"/>
    <x v="1"/>
    <x v="2"/>
    <s v="North"/>
    <s v="Below Target"/>
    <s v="Below Target"/>
    <s v="Met"/>
    <s v="Below Target"/>
    <s v="Below Target"/>
  </r>
  <r>
    <s v="OPS-103004"/>
    <x v="107"/>
    <s v="North East"/>
    <s v="Workplace Projects"/>
    <n v="118"/>
    <n v="24"/>
    <n v="142"/>
    <n v="31"/>
    <x v="80"/>
    <n v="0"/>
    <n v="0"/>
    <n v="8"/>
    <n v="0.6"/>
    <n v="1"/>
    <n v="2.5"/>
    <n v="0.72899999999999998"/>
    <n v="0.218"/>
    <x v="1"/>
    <x v="3"/>
    <s v="North"/>
    <s v="Below Target"/>
    <s v="Below Target"/>
    <s v="Met"/>
    <s v="Below Target"/>
    <s v="Below Target"/>
  </r>
  <r>
    <s v="OPS-103005"/>
    <x v="107"/>
    <s v="North West"/>
    <s v="Workplace Services"/>
    <n v="882"/>
    <n v="43"/>
    <n v="925"/>
    <n v="35"/>
    <x v="1018"/>
    <n v="0"/>
    <n v="0"/>
    <n v="8"/>
    <n v="0.6"/>
    <n v="0.97199999999999998"/>
    <n v="2.5"/>
    <n v="0.77"/>
    <n v="3.7999999999999999E-2"/>
    <x v="2"/>
    <x v="0"/>
    <s v="North"/>
    <s v="Below Target"/>
    <s v="Below Target"/>
    <s v="Met"/>
    <s v="Below Target"/>
    <s v="Below Target"/>
  </r>
  <r>
    <s v="OPS-103006"/>
    <x v="107"/>
    <s v="North West"/>
    <s v="Facilities Response"/>
    <n v="1986"/>
    <n v="40"/>
    <n v="2026"/>
    <n v="25"/>
    <x v="1019"/>
    <n v="2"/>
    <n v="0"/>
    <n v="8"/>
    <n v="0.6"/>
    <n v="0.95599999999999996"/>
    <n v="2.5"/>
    <n v="0.72"/>
    <n v="1.2E-2"/>
    <x v="2"/>
    <x v="1"/>
    <s v="North"/>
    <s v="Below Target"/>
    <s v="Below Target"/>
    <s v="Met"/>
    <s v="Below Target"/>
    <s v="Below Target"/>
  </r>
  <r>
    <s v="OPS-103007"/>
    <x v="107"/>
    <s v="North West"/>
    <s v="Estates Support"/>
    <n v="2156"/>
    <n v="19"/>
    <n v="2175"/>
    <n v="25"/>
    <x v="1020"/>
    <n v="0"/>
    <n v="0"/>
    <n v="8"/>
    <n v="0.6"/>
    <n v="0.96499999999999997"/>
    <n v="2.5"/>
    <n v="0.73499999999999999"/>
    <n v="1.0999999999999999E-2"/>
    <x v="2"/>
    <x v="2"/>
    <s v="North"/>
    <s v="Below Target"/>
    <s v="Below Target"/>
    <s v="Met"/>
    <s v="Below Target"/>
    <s v="Below Target"/>
  </r>
  <r>
    <s v="OPS-103008"/>
    <x v="107"/>
    <s v="North West"/>
    <s v="Workplace Projects"/>
    <n v="0"/>
    <n v="23"/>
    <n v="23"/>
    <n v="23"/>
    <x v="5"/>
    <n v="1"/>
    <n v="0"/>
    <n v="0.7"/>
    <n v="0.96299999999999997"/>
    <n v="0.98099999999999998"/>
    <n v="4.5"/>
    <n v="0.72899999999999998"/>
    <n v="1"/>
    <x v="2"/>
    <x v="3"/>
    <s v="North"/>
    <s v="Met"/>
    <s v="Met"/>
    <s v="Met"/>
    <s v="Met"/>
    <s v="Met"/>
  </r>
  <r>
    <s v="OPS-103009"/>
    <x v="107"/>
    <s v="Midlands"/>
    <s v="Workplace Services"/>
    <n v="0"/>
    <n v="46"/>
    <n v="46"/>
    <n v="46"/>
    <x v="5"/>
    <n v="0"/>
    <n v="0"/>
    <n v="1.7"/>
    <n v="0.92100000000000004"/>
    <n v="0.996"/>
    <n v="4.7"/>
    <n v="0.627"/>
    <n v="1"/>
    <x v="3"/>
    <x v="0"/>
    <s v="Central"/>
    <s v="Met"/>
    <s v="Met"/>
    <s v="Met"/>
    <s v="Met"/>
    <s v="Met"/>
  </r>
  <r>
    <s v="OPS-103010"/>
    <x v="107"/>
    <s v="Midlands"/>
    <s v="Facilities Response"/>
    <n v="942"/>
    <n v="46"/>
    <n v="988"/>
    <n v="36"/>
    <x v="1021"/>
    <n v="0"/>
    <n v="0"/>
    <n v="8"/>
    <n v="0.6"/>
    <n v="0.97299999999999998"/>
    <n v="2.5"/>
    <n v="0.66900000000000004"/>
    <n v="3.5999999999999997E-2"/>
    <x v="3"/>
    <x v="1"/>
    <s v="Central"/>
    <s v="Below Target"/>
    <s v="Below Target"/>
    <s v="Met"/>
    <s v="Below Target"/>
    <s v="Below Target"/>
  </r>
  <r>
    <s v="OPS-103011"/>
    <x v="107"/>
    <s v="Midlands"/>
    <s v="Estates Support"/>
    <n v="710"/>
    <n v="25"/>
    <n v="735"/>
    <n v="37"/>
    <x v="612"/>
    <n v="0"/>
    <n v="0"/>
    <n v="8"/>
    <n v="0.6"/>
    <n v="0.98299999999999998"/>
    <n v="2.5"/>
    <n v="0.77300000000000002"/>
    <n v="0.05"/>
    <x v="3"/>
    <x v="2"/>
    <s v="Central"/>
    <s v="Below Target"/>
    <s v="Below Target"/>
    <s v="Met"/>
    <s v="Below Target"/>
    <s v="Below Target"/>
  </r>
  <r>
    <s v="OPS-103012"/>
    <x v="107"/>
    <s v="Midlands"/>
    <s v="Workplace Projects"/>
    <n v="0"/>
    <n v="32"/>
    <n v="32"/>
    <n v="32"/>
    <x v="5"/>
    <n v="0"/>
    <n v="0"/>
    <n v="1.6"/>
    <n v="0.98399999999999999"/>
    <n v="0.93400000000000005"/>
    <n v="4.5999999999999996"/>
    <n v="0.65400000000000003"/>
    <n v="1"/>
    <x v="3"/>
    <x v="3"/>
    <s v="Central"/>
    <s v="Met"/>
    <s v="Met"/>
    <s v="Below Target"/>
    <s v="Met"/>
    <s v="Met"/>
  </r>
  <r>
    <s v="OPS-103013"/>
    <x v="107"/>
    <s v="South West"/>
    <s v="Workplace Services"/>
    <n v="1601"/>
    <n v="46"/>
    <n v="1647"/>
    <n v="27"/>
    <x v="834"/>
    <n v="0"/>
    <n v="0"/>
    <n v="8"/>
    <n v="0.6"/>
    <n v="0.98799999999999999"/>
    <n v="2.5"/>
    <n v="0.73399999999999999"/>
    <n v="1.6E-2"/>
    <x v="4"/>
    <x v="0"/>
    <s v="South"/>
    <s v="Below Target"/>
    <s v="Below Target"/>
    <s v="Met"/>
    <s v="Below Target"/>
    <s v="Below Target"/>
  </r>
  <r>
    <s v="OPS-103014"/>
    <x v="107"/>
    <s v="South West"/>
    <s v="Facilities Response"/>
    <n v="5"/>
    <n v="45"/>
    <n v="50"/>
    <n v="50"/>
    <x v="5"/>
    <n v="0"/>
    <n v="0"/>
    <n v="1.5"/>
    <n v="0.96899999999999997"/>
    <n v="0.95199999999999996"/>
    <n v="4.5"/>
    <n v="0.621"/>
    <n v="1"/>
    <x v="4"/>
    <x v="1"/>
    <s v="South"/>
    <s v="Met"/>
    <s v="Met"/>
    <s v="Met"/>
    <s v="Met"/>
    <s v="Met"/>
  </r>
  <r>
    <s v="OPS-103015"/>
    <x v="107"/>
    <s v="South West"/>
    <s v="Estates Support"/>
    <n v="0"/>
    <n v="53"/>
    <n v="53"/>
    <n v="53"/>
    <x v="5"/>
    <n v="0"/>
    <n v="0"/>
    <n v="1.7"/>
    <n v="0.96799999999999997"/>
    <n v="0.96099999999999997"/>
    <n v="4.8"/>
    <n v="0.754"/>
    <n v="1"/>
    <x v="4"/>
    <x v="2"/>
    <s v="South"/>
    <s v="Met"/>
    <s v="Met"/>
    <s v="Met"/>
    <s v="Met"/>
    <s v="Met"/>
  </r>
  <r>
    <s v="OPS-103016"/>
    <x v="107"/>
    <s v="South West"/>
    <s v="Workplace Projects"/>
    <n v="0"/>
    <n v="21"/>
    <n v="21"/>
    <n v="21"/>
    <x v="5"/>
    <n v="0"/>
    <n v="0"/>
    <n v="1.5"/>
    <n v="0.95399999999999996"/>
    <n v="1"/>
    <n v="4.3"/>
    <n v="0.78100000000000003"/>
    <n v="1"/>
    <x v="4"/>
    <x v="3"/>
    <s v="South"/>
    <s v="Met"/>
    <s v="Met"/>
    <s v="Met"/>
    <s v="Met"/>
    <s v="Met"/>
  </r>
  <r>
    <s v="OPS-103017"/>
    <x v="107"/>
    <s v="South East"/>
    <s v="Workplace Services"/>
    <n v="0"/>
    <n v="37"/>
    <n v="37"/>
    <n v="37"/>
    <x v="5"/>
    <n v="0"/>
    <n v="0"/>
    <n v="1.3"/>
    <n v="0.95299999999999996"/>
    <n v="0.996"/>
    <n v="4.5"/>
    <n v="0.74299999999999999"/>
    <n v="1"/>
    <x v="5"/>
    <x v="0"/>
    <s v="South"/>
    <s v="Met"/>
    <s v="Met"/>
    <s v="Met"/>
    <s v="Met"/>
    <s v="Met"/>
  </r>
  <r>
    <s v="OPS-103018"/>
    <x v="107"/>
    <s v="South East"/>
    <s v="Facilities Response"/>
    <n v="2697"/>
    <n v="47"/>
    <n v="2744"/>
    <n v="16"/>
    <x v="1022"/>
    <n v="0"/>
    <n v="0"/>
    <n v="8"/>
    <n v="0.6"/>
    <n v="1"/>
    <n v="2.5"/>
    <n v="0.69199999999999995"/>
    <n v="6.0000000000000001E-3"/>
    <x v="5"/>
    <x v="1"/>
    <s v="South"/>
    <s v="Below Target"/>
    <s v="Below Target"/>
    <s v="Met"/>
    <s v="Below Target"/>
    <s v="Below Target"/>
  </r>
  <r>
    <s v="OPS-103019"/>
    <x v="107"/>
    <s v="South East"/>
    <s v="Estates Support"/>
    <n v="0"/>
    <n v="61"/>
    <n v="61"/>
    <n v="54"/>
    <x v="42"/>
    <n v="1"/>
    <n v="0"/>
    <n v="2"/>
    <n v="0.90100000000000002"/>
    <n v="0.97199999999999998"/>
    <n v="4.5"/>
    <n v="0.80200000000000005"/>
    <n v="0.88500000000000001"/>
    <x v="5"/>
    <x v="2"/>
    <s v="South"/>
    <s v="Below Target"/>
    <s v="Below Target"/>
    <s v="Met"/>
    <s v="Met"/>
    <s v="Met"/>
  </r>
  <r>
    <s v="OPS-103020"/>
    <x v="107"/>
    <s v="South East"/>
    <s v="Workplace Projects"/>
    <n v="881"/>
    <n v="35"/>
    <n v="916"/>
    <n v="23"/>
    <x v="1023"/>
    <n v="0"/>
    <n v="0"/>
    <n v="8"/>
    <n v="0.6"/>
    <n v="0.98299999999999998"/>
    <n v="2.5"/>
    <n v="0.747"/>
    <n v="2.5000000000000001E-2"/>
    <x v="5"/>
    <x v="3"/>
    <s v="South"/>
    <s v="Below Target"/>
    <s v="Below Target"/>
    <s v="Met"/>
    <s v="Below Target"/>
    <s v="Below Target"/>
  </r>
  <r>
    <s v="OPS-103021"/>
    <x v="107"/>
    <s v="Wales"/>
    <s v="Workplace Services"/>
    <n v="1639"/>
    <n v="38"/>
    <n v="1677"/>
    <n v="26"/>
    <x v="759"/>
    <n v="0"/>
    <n v="0"/>
    <n v="8"/>
    <n v="0.6"/>
    <n v="0.98"/>
    <n v="2.5"/>
    <n v="0.69299999999999995"/>
    <n v="1.6E-2"/>
    <x v="6"/>
    <x v="0"/>
    <s v="Wales"/>
    <s v="Below Target"/>
    <s v="Below Target"/>
    <s v="Met"/>
    <s v="Below Target"/>
    <s v="Below Target"/>
  </r>
  <r>
    <s v="OPS-103022"/>
    <x v="107"/>
    <s v="Wales"/>
    <s v="Facilities Response"/>
    <n v="1725"/>
    <n v="51"/>
    <n v="1776"/>
    <n v="22"/>
    <x v="1024"/>
    <n v="0"/>
    <n v="0"/>
    <n v="8"/>
    <n v="0.6"/>
    <n v="0.96599999999999997"/>
    <n v="2.5"/>
    <n v="0.66400000000000003"/>
    <n v="1.2E-2"/>
    <x v="6"/>
    <x v="1"/>
    <s v="Wales"/>
    <s v="Below Target"/>
    <s v="Below Target"/>
    <s v="Met"/>
    <s v="Below Target"/>
    <s v="Below Target"/>
  </r>
  <r>
    <s v="OPS-103023"/>
    <x v="107"/>
    <s v="Wales"/>
    <s v="Estates Support"/>
    <n v="1120"/>
    <n v="35"/>
    <n v="1155"/>
    <n v="31"/>
    <x v="1025"/>
    <n v="0"/>
    <n v="0"/>
    <n v="8"/>
    <n v="0.6"/>
    <n v="0.99199999999999999"/>
    <n v="2.5"/>
    <n v="0.77800000000000002"/>
    <n v="2.7E-2"/>
    <x v="6"/>
    <x v="2"/>
    <s v="Wales"/>
    <s v="Below Target"/>
    <s v="Below Target"/>
    <s v="Met"/>
    <s v="Below Target"/>
    <s v="Below Target"/>
  </r>
  <r>
    <s v="OPS-103024"/>
    <x v="107"/>
    <s v="Wales"/>
    <s v="Workplace Projects"/>
    <n v="0"/>
    <n v="40"/>
    <n v="40"/>
    <n v="40"/>
    <x v="5"/>
    <n v="0"/>
    <n v="0"/>
    <n v="1.4"/>
    <n v="0.98299999999999998"/>
    <n v="0.97399999999999998"/>
    <n v="4.5999999999999996"/>
    <n v="0.71299999999999997"/>
    <n v="1"/>
    <x v="6"/>
    <x v="3"/>
    <s v="Wales"/>
    <s v="Met"/>
    <s v="Met"/>
    <s v="Met"/>
    <s v="Met"/>
    <s v="Met"/>
  </r>
  <r>
    <s v="OPS-103025"/>
    <x v="108"/>
    <s v="Scotland"/>
    <s v="Workplace Services"/>
    <n v="429"/>
    <n v="57"/>
    <n v="486"/>
    <n v="34"/>
    <x v="1026"/>
    <n v="1"/>
    <n v="0"/>
    <n v="8"/>
    <n v="0.6"/>
    <n v="1"/>
    <n v="2.5"/>
    <n v="0.72399999999999998"/>
    <n v="7.0000000000000007E-2"/>
    <x v="0"/>
    <x v="0"/>
    <s v="North"/>
    <s v="Below Target"/>
    <s v="Below Target"/>
    <s v="Met"/>
    <s v="Below Target"/>
    <s v="Below Target"/>
  </r>
  <r>
    <s v="OPS-103026"/>
    <x v="108"/>
    <s v="Scotland"/>
    <s v="Facilities Response"/>
    <n v="0"/>
    <n v="44"/>
    <n v="44"/>
    <n v="44"/>
    <x v="5"/>
    <n v="0"/>
    <n v="0"/>
    <n v="1.9"/>
    <n v="0.96899999999999997"/>
    <n v="0.96699999999999997"/>
    <n v="4.9000000000000004"/>
    <n v="0.8"/>
    <n v="1"/>
    <x v="0"/>
    <x v="1"/>
    <s v="North"/>
    <s v="Met"/>
    <s v="Met"/>
    <s v="Met"/>
    <s v="Met"/>
    <s v="Met"/>
  </r>
  <r>
    <s v="OPS-103027"/>
    <x v="108"/>
    <s v="Scotland"/>
    <s v="Estates Support"/>
    <n v="779"/>
    <n v="50"/>
    <n v="829"/>
    <n v="33"/>
    <x v="1027"/>
    <n v="0"/>
    <n v="0"/>
    <n v="8"/>
    <n v="0.6"/>
    <n v="0.999"/>
    <n v="2.5"/>
    <n v="0.77700000000000002"/>
    <n v="0.04"/>
    <x v="0"/>
    <x v="2"/>
    <s v="North"/>
    <s v="Below Target"/>
    <s v="Below Target"/>
    <s v="Met"/>
    <s v="Below Target"/>
    <s v="Below Target"/>
  </r>
  <r>
    <s v="OPS-103028"/>
    <x v="108"/>
    <s v="Scotland"/>
    <s v="Workplace Projects"/>
    <n v="0"/>
    <n v="40"/>
    <n v="40"/>
    <n v="39"/>
    <x v="3"/>
    <n v="0"/>
    <n v="0"/>
    <n v="1.5"/>
    <n v="0.96599999999999997"/>
    <n v="0.96"/>
    <n v="4.7"/>
    <n v="0.76500000000000001"/>
    <n v="0.97499999999999998"/>
    <x v="0"/>
    <x v="3"/>
    <s v="North"/>
    <s v="Met"/>
    <s v="Met"/>
    <s v="Met"/>
    <s v="Met"/>
    <s v="Met"/>
  </r>
  <r>
    <s v="OPS-103029"/>
    <x v="108"/>
    <s v="North East"/>
    <s v="Workplace Services"/>
    <n v="18"/>
    <n v="40"/>
    <n v="58"/>
    <n v="39"/>
    <x v="11"/>
    <n v="0"/>
    <n v="0"/>
    <n v="2.5"/>
    <n v="0.89600000000000002"/>
    <n v="1"/>
    <n v="4.0999999999999996"/>
    <n v="0.70499999999999996"/>
    <n v="0.67200000000000004"/>
    <x v="1"/>
    <x v="0"/>
    <s v="North"/>
    <s v="Below Target"/>
    <s v="Below Target"/>
    <s v="Met"/>
    <s v="Met"/>
    <s v="Below Target"/>
  </r>
  <r>
    <s v="OPS-103030"/>
    <x v="108"/>
    <s v="North East"/>
    <s v="Facilities Response"/>
    <n v="13"/>
    <n v="42"/>
    <n v="55"/>
    <n v="50"/>
    <x v="46"/>
    <n v="0"/>
    <n v="0"/>
    <n v="1.6"/>
    <n v="0.96299999999999997"/>
    <n v="0.98799999999999999"/>
    <n v="4.4000000000000004"/>
    <n v="0.70699999999999996"/>
    <n v="0.90900000000000003"/>
    <x v="1"/>
    <x v="1"/>
    <s v="North"/>
    <s v="Below Target"/>
    <s v="Met"/>
    <s v="Met"/>
    <s v="Met"/>
    <s v="Met"/>
  </r>
  <r>
    <s v="OPS-103031"/>
    <x v="108"/>
    <s v="North East"/>
    <s v="Estates Support"/>
    <n v="2005"/>
    <n v="26"/>
    <n v="2031"/>
    <n v="25"/>
    <x v="1028"/>
    <n v="0"/>
    <n v="0"/>
    <n v="8"/>
    <n v="0.6"/>
    <n v="1"/>
    <n v="2.5"/>
    <n v="0.71699999999999997"/>
    <n v="1.2E-2"/>
    <x v="1"/>
    <x v="2"/>
    <s v="North"/>
    <s v="Below Target"/>
    <s v="Below Target"/>
    <s v="Met"/>
    <s v="Below Target"/>
    <s v="Below Target"/>
  </r>
  <r>
    <s v="OPS-103032"/>
    <x v="108"/>
    <s v="North East"/>
    <s v="Workplace Projects"/>
    <n v="111"/>
    <n v="34"/>
    <n v="145"/>
    <n v="31"/>
    <x v="41"/>
    <n v="0"/>
    <n v="0"/>
    <n v="8"/>
    <n v="0.6"/>
    <n v="0.98499999999999999"/>
    <n v="2.5"/>
    <n v="0.72899999999999998"/>
    <n v="0.214"/>
    <x v="1"/>
    <x v="3"/>
    <s v="North"/>
    <s v="Below Target"/>
    <s v="Below Target"/>
    <s v="Met"/>
    <s v="Below Target"/>
    <s v="Below Target"/>
  </r>
  <r>
    <s v="OPS-103033"/>
    <x v="108"/>
    <s v="North West"/>
    <s v="Workplace Services"/>
    <n v="890"/>
    <n v="36"/>
    <n v="926"/>
    <n v="29"/>
    <x v="1029"/>
    <n v="0"/>
    <n v="0"/>
    <n v="8"/>
    <n v="0.6"/>
    <n v="0.98699999999999999"/>
    <n v="2.5"/>
    <n v="0.77"/>
    <n v="3.1E-2"/>
    <x v="2"/>
    <x v="0"/>
    <s v="North"/>
    <s v="Below Target"/>
    <s v="Below Target"/>
    <s v="Met"/>
    <s v="Below Target"/>
    <s v="Below Target"/>
  </r>
  <r>
    <s v="OPS-103034"/>
    <x v="108"/>
    <s v="North West"/>
    <s v="Facilities Response"/>
    <n v="2001"/>
    <n v="37"/>
    <n v="2038"/>
    <n v="24"/>
    <x v="948"/>
    <n v="0"/>
    <n v="0"/>
    <n v="8"/>
    <n v="0.6"/>
    <n v="1"/>
    <n v="2.5"/>
    <n v="0.72"/>
    <n v="1.2E-2"/>
    <x v="2"/>
    <x v="1"/>
    <s v="North"/>
    <s v="Below Target"/>
    <s v="Below Target"/>
    <s v="Met"/>
    <s v="Below Target"/>
    <s v="Below Target"/>
  </r>
  <r>
    <s v="OPS-103035"/>
    <x v="108"/>
    <s v="North West"/>
    <s v="Estates Support"/>
    <n v="2150"/>
    <n v="44"/>
    <n v="2194"/>
    <n v="21"/>
    <x v="1030"/>
    <n v="0"/>
    <n v="0"/>
    <n v="8"/>
    <n v="0.6"/>
    <n v="0.95699999999999996"/>
    <n v="2.5"/>
    <n v="0.73499999999999999"/>
    <n v="0.01"/>
    <x v="2"/>
    <x v="2"/>
    <s v="North"/>
    <s v="Below Target"/>
    <s v="Below Target"/>
    <s v="Met"/>
    <s v="Below Target"/>
    <s v="Below Target"/>
  </r>
  <r>
    <s v="OPS-103036"/>
    <x v="108"/>
    <s v="North West"/>
    <s v="Workplace Projects"/>
    <n v="0"/>
    <n v="33"/>
    <n v="33"/>
    <n v="33"/>
    <x v="5"/>
    <n v="0"/>
    <n v="0"/>
    <n v="1.3"/>
    <n v="1"/>
    <n v="0.96499999999999997"/>
    <n v="4.4000000000000004"/>
    <n v="0.72899999999999998"/>
    <n v="1"/>
    <x v="2"/>
    <x v="3"/>
    <s v="North"/>
    <s v="Met"/>
    <s v="Met"/>
    <s v="Met"/>
    <s v="Met"/>
    <s v="Met"/>
  </r>
  <r>
    <s v="OPS-103037"/>
    <x v="108"/>
    <s v="Midlands"/>
    <s v="Workplace Services"/>
    <n v="0"/>
    <n v="29"/>
    <n v="29"/>
    <n v="29"/>
    <x v="5"/>
    <n v="0"/>
    <n v="0"/>
    <n v="2.2999999999999998"/>
    <n v="0.99399999999999999"/>
    <n v="0.97099999999999997"/>
    <n v="4.3"/>
    <n v="0.627"/>
    <n v="1"/>
    <x v="3"/>
    <x v="0"/>
    <s v="Central"/>
    <s v="Met"/>
    <s v="Met"/>
    <s v="Met"/>
    <s v="Met"/>
    <s v="Met"/>
  </r>
  <r>
    <s v="OPS-103038"/>
    <x v="108"/>
    <s v="Midlands"/>
    <s v="Facilities Response"/>
    <n v="952"/>
    <n v="32"/>
    <n v="984"/>
    <n v="32"/>
    <x v="1021"/>
    <n v="0"/>
    <n v="0"/>
    <n v="8"/>
    <n v="0.6"/>
    <n v="0.97499999999999998"/>
    <n v="2.5"/>
    <n v="0.66900000000000004"/>
    <n v="3.3000000000000002E-2"/>
    <x v="3"/>
    <x v="1"/>
    <s v="Central"/>
    <s v="Below Target"/>
    <s v="Below Target"/>
    <s v="Met"/>
    <s v="Below Target"/>
    <s v="Below Target"/>
  </r>
  <r>
    <s v="OPS-103039"/>
    <x v="108"/>
    <s v="Midlands"/>
    <s v="Estates Support"/>
    <n v="698"/>
    <n v="46"/>
    <n v="744"/>
    <n v="32"/>
    <x v="1031"/>
    <n v="0"/>
    <n v="0"/>
    <n v="8"/>
    <n v="0.6"/>
    <n v="0.997"/>
    <n v="2.5"/>
    <n v="0.77300000000000002"/>
    <n v="4.2999999999999997E-2"/>
    <x v="3"/>
    <x v="2"/>
    <s v="Central"/>
    <s v="Below Target"/>
    <s v="Below Target"/>
    <s v="Met"/>
    <s v="Below Target"/>
    <s v="Below Target"/>
  </r>
  <r>
    <s v="OPS-103040"/>
    <x v="108"/>
    <s v="Midlands"/>
    <s v="Workplace Projects"/>
    <n v="0"/>
    <n v="28"/>
    <n v="28"/>
    <n v="28"/>
    <x v="5"/>
    <n v="0"/>
    <n v="0"/>
    <n v="1.5"/>
    <n v="0.96799999999999997"/>
    <n v="1"/>
    <n v="4.5999999999999996"/>
    <n v="0.65400000000000003"/>
    <n v="1"/>
    <x v="3"/>
    <x v="3"/>
    <s v="Central"/>
    <s v="Met"/>
    <s v="Met"/>
    <s v="Met"/>
    <s v="Met"/>
    <s v="Met"/>
  </r>
  <r>
    <s v="OPS-103041"/>
    <x v="108"/>
    <s v="South West"/>
    <s v="Workplace Services"/>
    <n v="1620"/>
    <n v="48"/>
    <n v="1668"/>
    <n v="24"/>
    <x v="1032"/>
    <n v="1"/>
    <n v="0"/>
    <n v="8"/>
    <n v="0.6"/>
    <n v="0.98"/>
    <n v="2.5"/>
    <n v="0.73399999999999999"/>
    <n v="1.4E-2"/>
    <x v="4"/>
    <x v="0"/>
    <s v="South"/>
    <s v="Below Target"/>
    <s v="Below Target"/>
    <s v="Met"/>
    <s v="Below Target"/>
    <s v="Below Target"/>
  </r>
  <r>
    <s v="OPS-103042"/>
    <x v="108"/>
    <s v="South West"/>
    <s v="Facilities Response"/>
    <n v="0"/>
    <n v="50"/>
    <n v="50"/>
    <n v="43"/>
    <x v="42"/>
    <n v="1"/>
    <n v="0"/>
    <n v="2.4"/>
    <n v="0.93500000000000005"/>
    <n v="0.96199999999999997"/>
    <n v="4.5"/>
    <n v="0.621"/>
    <n v="0.86"/>
    <x v="4"/>
    <x v="1"/>
    <s v="South"/>
    <s v="Below Target"/>
    <s v="Met"/>
    <s v="Met"/>
    <s v="Met"/>
    <s v="Met"/>
  </r>
  <r>
    <s v="OPS-103043"/>
    <x v="108"/>
    <s v="South West"/>
    <s v="Estates Support"/>
    <n v="0"/>
    <n v="47"/>
    <n v="47"/>
    <n v="47"/>
    <x v="5"/>
    <n v="0"/>
    <n v="0"/>
    <n v="1.3"/>
    <n v="1"/>
    <n v="0.98899999999999999"/>
    <n v="4.7"/>
    <n v="0.754"/>
    <n v="1"/>
    <x v="4"/>
    <x v="2"/>
    <s v="South"/>
    <s v="Met"/>
    <s v="Met"/>
    <s v="Met"/>
    <s v="Met"/>
    <s v="Met"/>
  </r>
  <r>
    <s v="OPS-103044"/>
    <x v="108"/>
    <s v="South West"/>
    <s v="Workplace Projects"/>
    <n v="0"/>
    <n v="30"/>
    <n v="30"/>
    <n v="30"/>
    <x v="5"/>
    <n v="0"/>
    <n v="0"/>
    <n v="1.5"/>
    <n v="0.96199999999999997"/>
    <n v="0.96199999999999997"/>
    <n v="4.3"/>
    <n v="0.78100000000000003"/>
    <n v="1"/>
    <x v="4"/>
    <x v="3"/>
    <s v="South"/>
    <s v="Met"/>
    <s v="Met"/>
    <s v="Met"/>
    <s v="Met"/>
    <s v="Met"/>
  </r>
  <r>
    <s v="OPS-103045"/>
    <x v="108"/>
    <s v="South East"/>
    <s v="Workplace Services"/>
    <n v="0"/>
    <n v="40"/>
    <n v="40"/>
    <n v="40"/>
    <x v="5"/>
    <n v="0"/>
    <n v="0"/>
    <n v="2.2999999999999998"/>
    <n v="0.98299999999999998"/>
    <n v="0.97699999999999998"/>
    <n v="4.5999999999999996"/>
    <n v="0.74299999999999999"/>
    <n v="1"/>
    <x v="5"/>
    <x v="0"/>
    <s v="South"/>
    <s v="Met"/>
    <s v="Met"/>
    <s v="Met"/>
    <s v="Met"/>
    <s v="Met"/>
  </r>
  <r>
    <s v="OPS-103046"/>
    <x v="108"/>
    <s v="South East"/>
    <s v="Facilities Response"/>
    <n v="2728"/>
    <n v="36"/>
    <n v="2764"/>
    <n v="18"/>
    <x v="1033"/>
    <n v="0"/>
    <n v="0"/>
    <n v="8"/>
    <n v="0.6"/>
    <n v="0.96299999999999997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3047"/>
    <x v="108"/>
    <s v="South East"/>
    <s v="Estates Support"/>
    <n v="7"/>
    <n v="25"/>
    <n v="32"/>
    <n v="32"/>
    <x v="5"/>
    <n v="1"/>
    <n v="0"/>
    <n v="1.3"/>
    <n v="0.94599999999999995"/>
    <n v="0.93700000000000006"/>
    <n v="4.5"/>
    <n v="0.80200000000000005"/>
    <n v="1"/>
    <x v="5"/>
    <x v="2"/>
    <s v="South"/>
    <s v="Met"/>
    <s v="Met"/>
    <s v="Below Target"/>
    <s v="Met"/>
    <s v="Met"/>
  </r>
  <r>
    <s v="OPS-103048"/>
    <x v="108"/>
    <s v="South East"/>
    <s v="Workplace Projects"/>
    <n v="893"/>
    <n v="24"/>
    <n v="917"/>
    <n v="23"/>
    <x v="456"/>
    <n v="0"/>
    <n v="0"/>
    <n v="8"/>
    <n v="0.6"/>
    <n v="0.98299999999999998"/>
    <n v="2.5"/>
    <n v="0.747"/>
    <n v="2.5000000000000001E-2"/>
    <x v="5"/>
    <x v="3"/>
    <s v="South"/>
    <s v="Below Target"/>
    <s v="Below Target"/>
    <s v="Met"/>
    <s v="Below Target"/>
    <s v="Below Target"/>
  </r>
  <r>
    <s v="OPS-103049"/>
    <x v="108"/>
    <s v="Wales"/>
    <s v="Workplace Services"/>
    <n v="1651"/>
    <n v="53"/>
    <n v="1704"/>
    <n v="31"/>
    <x v="1034"/>
    <n v="0"/>
    <n v="0"/>
    <n v="8"/>
    <n v="0.6"/>
    <n v="0.95699999999999996"/>
    <n v="2.5"/>
    <n v="0.69299999999999995"/>
    <n v="1.7999999999999999E-2"/>
    <x v="6"/>
    <x v="0"/>
    <s v="Wales"/>
    <s v="Below Target"/>
    <s v="Below Target"/>
    <s v="Met"/>
    <s v="Below Target"/>
    <s v="Below Target"/>
  </r>
  <r>
    <s v="OPS-103050"/>
    <x v="108"/>
    <s v="Wales"/>
    <s v="Facilities Response"/>
    <n v="1754"/>
    <n v="47"/>
    <n v="1801"/>
    <n v="24"/>
    <x v="1035"/>
    <n v="0"/>
    <n v="0"/>
    <n v="8"/>
    <n v="0.6"/>
    <n v="0.95299999999999996"/>
    <n v="2.5"/>
    <n v="0.66400000000000003"/>
    <n v="1.2999999999999999E-2"/>
    <x v="6"/>
    <x v="1"/>
    <s v="Wales"/>
    <s v="Below Target"/>
    <s v="Below Target"/>
    <s v="Met"/>
    <s v="Below Target"/>
    <s v="Below Target"/>
  </r>
  <r>
    <s v="OPS-103051"/>
    <x v="108"/>
    <s v="Wales"/>
    <s v="Estates Support"/>
    <n v="1124"/>
    <n v="33"/>
    <n v="1157"/>
    <n v="25"/>
    <x v="1036"/>
    <n v="0"/>
    <n v="0"/>
    <n v="8"/>
    <n v="0.6"/>
    <n v="0.97699999999999998"/>
    <n v="2.5"/>
    <n v="0.77800000000000002"/>
    <n v="2.1999999999999999E-2"/>
    <x v="6"/>
    <x v="2"/>
    <s v="Wales"/>
    <s v="Below Target"/>
    <s v="Below Target"/>
    <s v="Met"/>
    <s v="Below Target"/>
    <s v="Below Target"/>
  </r>
  <r>
    <s v="OPS-103052"/>
    <x v="108"/>
    <s v="Wales"/>
    <s v="Workplace Projects"/>
    <n v="0"/>
    <n v="27"/>
    <n v="27"/>
    <n v="27"/>
    <x v="5"/>
    <n v="0"/>
    <n v="0"/>
    <n v="1.1000000000000001"/>
    <n v="0.98399999999999999"/>
    <n v="0.92600000000000005"/>
    <n v="4.4000000000000004"/>
    <n v="0.71299999999999997"/>
    <n v="1"/>
    <x v="6"/>
    <x v="3"/>
    <s v="Wales"/>
    <s v="Met"/>
    <s v="Met"/>
    <s v="Below Target"/>
    <s v="Met"/>
    <s v="Met"/>
  </r>
  <r>
    <s v="OPS-103053"/>
    <x v="109"/>
    <s v="Scotland"/>
    <s v="Workplace Services"/>
    <n v="452"/>
    <n v="47"/>
    <n v="499"/>
    <n v="40"/>
    <x v="543"/>
    <n v="0"/>
    <n v="0"/>
    <n v="8"/>
    <n v="0.6"/>
    <n v="0.98"/>
    <n v="2.5"/>
    <n v="0.72399999999999998"/>
    <n v="0.08"/>
    <x v="0"/>
    <x v="0"/>
    <s v="North"/>
    <s v="Below Target"/>
    <s v="Below Target"/>
    <s v="Met"/>
    <s v="Below Target"/>
    <s v="Below Target"/>
  </r>
  <r>
    <s v="OPS-103054"/>
    <x v="109"/>
    <s v="Scotland"/>
    <s v="Facilities Response"/>
    <n v="0"/>
    <n v="58"/>
    <n v="58"/>
    <n v="48"/>
    <x v="7"/>
    <n v="0"/>
    <n v="0"/>
    <n v="2.6"/>
    <n v="0.88700000000000001"/>
    <n v="0.99099999999999999"/>
    <n v="4.0999999999999996"/>
    <n v="0.8"/>
    <n v="0.82799999999999996"/>
    <x v="0"/>
    <x v="1"/>
    <s v="North"/>
    <s v="Below Target"/>
    <s v="Below Target"/>
    <s v="Met"/>
    <s v="Met"/>
    <s v="Met"/>
  </r>
  <r>
    <s v="OPS-103055"/>
    <x v="109"/>
    <s v="Scotland"/>
    <s v="Estates Support"/>
    <n v="796"/>
    <n v="31"/>
    <n v="827"/>
    <n v="39"/>
    <x v="1037"/>
    <n v="0"/>
    <n v="0"/>
    <n v="8"/>
    <n v="0.6"/>
    <n v="0.98599999999999999"/>
    <n v="2.5"/>
    <n v="0.77700000000000002"/>
    <n v="4.7E-2"/>
    <x v="0"/>
    <x v="2"/>
    <s v="North"/>
    <s v="Below Target"/>
    <s v="Below Target"/>
    <s v="Met"/>
    <s v="Below Target"/>
    <s v="Below Target"/>
  </r>
  <r>
    <s v="OPS-103056"/>
    <x v="109"/>
    <s v="Scotland"/>
    <s v="Workplace Projects"/>
    <n v="1"/>
    <n v="27"/>
    <n v="28"/>
    <n v="28"/>
    <x v="5"/>
    <n v="0"/>
    <n v="0"/>
    <n v="1.5"/>
    <n v="0.98599999999999999"/>
    <n v="0.97099999999999997"/>
    <n v="4.5"/>
    <n v="0.76500000000000001"/>
    <n v="1"/>
    <x v="0"/>
    <x v="3"/>
    <s v="North"/>
    <s v="Met"/>
    <s v="Met"/>
    <s v="Met"/>
    <s v="Met"/>
    <s v="Met"/>
  </r>
  <r>
    <s v="OPS-103057"/>
    <x v="109"/>
    <s v="North East"/>
    <s v="Workplace Services"/>
    <n v="19"/>
    <n v="34"/>
    <n v="53"/>
    <n v="46"/>
    <x v="42"/>
    <n v="0"/>
    <n v="0"/>
    <n v="2.2000000000000002"/>
    <n v="0.93"/>
    <n v="0.97299999999999998"/>
    <n v="4.3"/>
    <n v="0.70499999999999996"/>
    <n v="0.86799999999999999"/>
    <x v="1"/>
    <x v="0"/>
    <s v="North"/>
    <s v="Below Target"/>
    <s v="Met"/>
    <s v="Met"/>
    <s v="Met"/>
    <s v="Met"/>
  </r>
  <r>
    <s v="OPS-103058"/>
    <x v="109"/>
    <s v="North East"/>
    <s v="Facilities Response"/>
    <n v="5"/>
    <n v="38"/>
    <n v="43"/>
    <n v="43"/>
    <x v="5"/>
    <n v="0"/>
    <n v="0"/>
    <n v="1.8"/>
    <n v="0.97599999999999998"/>
    <n v="0.96799999999999997"/>
    <n v="4.9000000000000004"/>
    <n v="0.70699999999999996"/>
    <n v="1"/>
    <x v="1"/>
    <x v="1"/>
    <s v="North"/>
    <s v="Met"/>
    <s v="Met"/>
    <s v="Met"/>
    <s v="Met"/>
    <s v="Met"/>
  </r>
  <r>
    <s v="OPS-103059"/>
    <x v="109"/>
    <s v="North East"/>
    <s v="Estates Support"/>
    <n v="2006"/>
    <n v="45"/>
    <n v="2051"/>
    <n v="28"/>
    <x v="1038"/>
    <n v="0"/>
    <n v="0"/>
    <n v="8"/>
    <n v="0.6"/>
    <n v="0.999"/>
    <n v="2.5"/>
    <n v="0.71699999999999997"/>
    <n v="1.4E-2"/>
    <x v="1"/>
    <x v="2"/>
    <s v="North"/>
    <s v="Below Target"/>
    <s v="Below Target"/>
    <s v="Met"/>
    <s v="Below Target"/>
    <s v="Below Target"/>
  </r>
  <r>
    <s v="OPS-103060"/>
    <x v="109"/>
    <s v="North East"/>
    <s v="Workplace Projects"/>
    <n v="114"/>
    <n v="54"/>
    <n v="168"/>
    <n v="23"/>
    <x v="1039"/>
    <n v="0"/>
    <n v="0"/>
    <n v="8"/>
    <n v="0.6"/>
    <n v="0.98899999999999999"/>
    <n v="2.5"/>
    <n v="0.72899999999999998"/>
    <n v="0.13700000000000001"/>
    <x v="1"/>
    <x v="3"/>
    <s v="North"/>
    <s v="Below Target"/>
    <s v="Below Target"/>
    <s v="Met"/>
    <s v="Below Target"/>
    <s v="Below Target"/>
  </r>
  <r>
    <s v="OPS-103061"/>
    <x v="109"/>
    <s v="North West"/>
    <s v="Workplace Services"/>
    <n v="897"/>
    <n v="42"/>
    <n v="939"/>
    <n v="35"/>
    <x v="989"/>
    <n v="0"/>
    <n v="0"/>
    <n v="8"/>
    <n v="0.6"/>
    <n v="0.98299999999999998"/>
    <n v="2.5"/>
    <n v="0.77"/>
    <n v="3.6999999999999998E-2"/>
    <x v="2"/>
    <x v="0"/>
    <s v="North"/>
    <s v="Below Target"/>
    <s v="Below Target"/>
    <s v="Met"/>
    <s v="Below Target"/>
    <s v="Below Target"/>
  </r>
  <r>
    <s v="OPS-103062"/>
    <x v="109"/>
    <s v="North West"/>
    <s v="Facilities Response"/>
    <n v="2014"/>
    <n v="40"/>
    <n v="2054"/>
    <n v="27"/>
    <x v="1040"/>
    <n v="0"/>
    <n v="0"/>
    <n v="8"/>
    <n v="0.6"/>
    <n v="0.97199999999999998"/>
    <n v="2.5"/>
    <n v="0.72"/>
    <n v="1.2999999999999999E-2"/>
    <x v="2"/>
    <x v="1"/>
    <s v="North"/>
    <s v="Below Target"/>
    <s v="Below Target"/>
    <s v="Met"/>
    <s v="Below Target"/>
    <s v="Below Target"/>
  </r>
  <r>
    <s v="OPS-103063"/>
    <x v="109"/>
    <s v="North West"/>
    <s v="Estates Support"/>
    <n v="2173"/>
    <n v="40"/>
    <n v="2213"/>
    <n v="25"/>
    <x v="1041"/>
    <n v="0"/>
    <n v="0"/>
    <n v="8"/>
    <n v="0.6"/>
    <n v="0.97"/>
    <n v="2.5"/>
    <n v="0.73499999999999999"/>
    <n v="1.0999999999999999E-2"/>
    <x v="2"/>
    <x v="2"/>
    <s v="North"/>
    <s v="Below Target"/>
    <s v="Below Target"/>
    <s v="Met"/>
    <s v="Below Target"/>
    <s v="Below Target"/>
  </r>
  <r>
    <s v="OPS-103064"/>
    <x v="109"/>
    <s v="North West"/>
    <s v="Workplace Projects"/>
    <n v="0"/>
    <n v="32"/>
    <n v="32"/>
    <n v="32"/>
    <x v="5"/>
    <n v="1"/>
    <n v="0"/>
    <n v="1.7"/>
    <n v="0.97099999999999997"/>
    <n v="0.97499999999999998"/>
    <n v="4.8"/>
    <n v="0.72899999999999998"/>
    <n v="1"/>
    <x v="2"/>
    <x v="3"/>
    <s v="North"/>
    <s v="Met"/>
    <s v="Met"/>
    <s v="Met"/>
    <s v="Met"/>
    <s v="Met"/>
  </r>
  <r>
    <s v="OPS-103065"/>
    <x v="109"/>
    <s v="Midlands"/>
    <s v="Workplace Services"/>
    <n v="0"/>
    <n v="43"/>
    <n v="43"/>
    <n v="43"/>
    <x v="5"/>
    <n v="0"/>
    <n v="0"/>
    <n v="1.4"/>
    <n v="0.98799999999999999"/>
    <n v="0.97799999999999998"/>
    <n v="4.7"/>
    <n v="0.627"/>
    <n v="1"/>
    <x v="3"/>
    <x v="0"/>
    <s v="Central"/>
    <s v="Met"/>
    <s v="Met"/>
    <s v="Met"/>
    <s v="Met"/>
    <s v="Met"/>
  </r>
  <r>
    <s v="OPS-103066"/>
    <x v="109"/>
    <s v="Midlands"/>
    <s v="Facilities Response"/>
    <n v="952"/>
    <n v="64"/>
    <n v="1016"/>
    <n v="29"/>
    <x v="1042"/>
    <n v="1"/>
    <n v="0"/>
    <n v="8"/>
    <n v="0.6"/>
    <n v="0.997"/>
    <n v="2.5"/>
    <n v="0.66900000000000004"/>
    <n v="2.9000000000000001E-2"/>
    <x v="3"/>
    <x v="1"/>
    <s v="Central"/>
    <s v="Below Target"/>
    <s v="Below Target"/>
    <s v="Met"/>
    <s v="Below Target"/>
    <s v="Below Target"/>
  </r>
  <r>
    <s v="OPS-103067"/>
    <x v="109"/>
    <s v="Midlands"/>
    <s v="Estates Support"/>
    <n v="712"/>
    <n v="38"/>
    <n v="750"/>
    <n v="38"/>
    <x v="1031"/>
    <n v="0"/>
    <n v="0"/>
    <n v="8"/>
    <n v="0.6"/>
    <n v="0.997"/>
    <n v="2.5"/>
    <n v="0.77300000000000002"/>
    <n v="5.0999999999999997E-2"/>
    <x v="3"/>
    <x v="2"/>
    <s v="Central"/>
    <s v="Below Target"/>
    <s v="Below Target"/>
    <s v="Met"/>
    <s v="Below Target"/>
    <s v="Below Target"/>
  </r>
  <r>
    <s v="OPS-103068"/>
    <x v="109"/>
    <s v="Midlands"/>
    <s v="Workplace Projects"/>
    <n v="0"/>
    <n v="29"/>
    <n v="29"/>
    <n v="29"/>
    <x v="5"/>
    <n v="0"/>
    <n v="0"/>
    <n v="1.3"/>
    <n v="0.995"/>
    <n v="1"/>
    <n v="4.8"/>
    <n v="0.65400000000000003"/>
    <n v="1"/>
    <x v="3"/>
    <x v="3"/>
    <s v="Central"/>
    <s v="Met"/>
    <s v="Met"/>
    <s v="Met"/>
    <s v="Met"/>
    <s v="Met"/>
  </r>
  <r>
    <s v="OPS-103069"/>
    <x v="109"/>
    <s v="South West"/>
    <s v="Workplace Services"/>
    <n v="1644"/>
    <n v="39"/>
    <n v="1683"/>
    <n v="22"/>
    <x v="617"/>
    <n v="0"/>
    <n v="0"/>
    <n v="8"/>
    <n v="0.6"/>
    <n v="0.97199999999999998"/>
    <n v="2.5"/>
    <n v="0.73399999999999999"/>
    <n v="1.2999999999999999E-2"/>
    <x v="4"/>
    <x v="0"/>
    <s v="South"/>
    <s v="Below Target"/>
    <s v="Below Target"/>
    <s v="Met"/>
    <s v="Below Target"/>
    <s v="Below Target"/>
  </r>
  <r>
    <s v="OPS-103070"/>
    <x v="109"/>
    <s v="South West"/>
    <s v="Facilities Response"/>
    <n v="7"/>
    <n v="41"/>
    <n v="48"/>
    <n v="48"/>
    <x v="5"/>
    <n v="0"/>
    <n v="0"/>
    <n v="1.6"/>
    <n v="1"/>
    <n v="0.98599999999999999"/>
    <n v="4.5"/>
    <n v="0.621"/>
    <n v="1"/>
    <x v="4"/>
    <x v="1"/>
    <s v="South"/>
    <s v="Met"/>
    <s v="Met"/>
    <s v="Met"/>
    <s v="Met"/>
    <s v="Met"/>
  </r>
  <r>
    <s v="OPS-103071"/>
    <x v="109"/>
    <s v="South West"/>
    <s v="Estates Support"/>
    <n v="0"/>
    <n v="41"/>
    <n v="41"/>
    <n v="41"/>
    <x v="5"/>
    <n v="1"/>
    <n v="0"/>
    <n v="1.4"/>
    <n v="0.94799999999999995"/>
    <n v="0.95499999999999996"/>
    <n v="4.3"/>
    <n v="0.754"/>
    <n v="1"/>
    <x v="4"/>
    <x v="2"/>
    <s v="South"/>
    <s v="Met"/>
    <s v="Met"/>
    <s v="Met"/>
    <s v="Met"/>
    <s v="Met"/>
  </r>
  <r>
    <s v="OPS-103072"/>
    <x v="109"/>
    <s v="South West"/>
    <s v="Workplace Projects"/>
    <n v="0"/>
    <n v="19"/>
    <n v="19"/>
    <n v="19"/>
    <x v="5"/>
    <n v="1"/>
    <n v="0"/>
    <n v="1.4"/>
    <n v="0.93200000000000005"/>
    <n v="0.96099999999999997"/>
    <n v="4.5"/>
    <n v="0.78100000000000003"/>
    <n v="1"/>
    <x v="4"/>
    <x v="3"/>
    <s v="South"/>
    <s v="Met"/>
    <s v="Met"/>
    <s v="Met"/>
    <s v="Met"/>
    <s v="Met"/>
  </r>
  <r>
    <s v="OPS-103073"/>
    <x v="109"/>
    <s v="South East"/>
    <s v="Workplace Services"/>
    <n v="0"/>
    <n v="49"/>
    <n v="49"/>
    <n v="46"/>
    <x v="10"/>
    <n v="0"/>
    <n v="0"/>
    <n v="2.2999999999999998"/>
    <n v="0.93300000000000005"/>
    <n v="0.998"/>
    <n v="4.5"/>
    <n v="0.74299999999999999"/>
    <n v="0.93899999999999995"/>
    <x v="5"/>
    <x v="0"/>
    <s v="South"/>
    <s v="Below Target"/>
    <s v="Met"/>
    <s v="Met"/>
    <s v="Met"/>
    <s v="Met"/>
  </r>
  <r>
    <s v="OPS-103074"/>
    <x v="109"/>
    <s v="South East"/>
    <s v="Facilities Response"/>
    <n v="2746"/>
    <n v="51"/>
    <n v="2797"/>
    <n v="21"/>
    <x v="1043"/>
    <n v="0"/>
    <n v="0"/>
    <n v="8"/>
    <n v="0.6"/>
    <n v="0.996"/>
    <n v="2.5"/>
    <n v="0.69199999999999995"/>
    <n v="8.0000000000000002E-3"/>
    <x v="5"/>
    <x v="1"/>
    <s v="South"/>
    <s v="Below Target"/>
    <s v="Below Target"/>
    <s v="Met"/>
    <s v="Below Target"/>
    <s v="Below Target"/>
  </r>
  <r>
    <s v="OPS-103075"/>
    <x v="109"/>
    <s v="South East"/>
    <s v="Estates Support"/>
    <n v="0"/>
    <n v="25"/>
    <n v="25"/>
    <n v="25"/>
    <x v="5"/>
    <n v="0"/>
    <n v="0"/>
    <n v="1.6"/>
    <n v="1"/>
    <n v="0.97499999999999998"/>
    <n v="4.8"/>
    <n v="0.80200000000000005"/>
    <n v="1"/>
    <x v="5"/>
    <x v="2"/>
    <s v="South"/>
    <s v="Met"/>
    <s v="Met"/>
    <s v="Met"/>
    <s v="Met"/>
    <s v="Met"/>
  </r>
  <r>
    <s v="OPS-103076"/>
    <x v="109"/>
    <s v="South East"/>
    <s v="Workplace Projects"/>
    <n v="894"/>
    <n v="33"/>
    <n v="927"/>
    <n v="24"/>
    <x v="564"/>
    <n v="0"/>
    <n v="0"/>
    <n v="8"/>
    <n v="0.6"/>
    <n v="0.96399999999999997"/>
    <n v="2.5"/>
    <n v="0.747"/>
    <n v="2.5999999999999999E-2"/>
    <x v="5"/>
    <x v="3"/>
    <s v="South"/>
    <s v="Below Target"/>
    <s v="Below Target"/>
    <s v="Met"/>
    <s v="Below Target"/>
    <s v="Below Target"/>
  </r>
  <r>
    <s v="OPS-103077"/>
    <x v="109"/>
    <s v="Wales"/>
    <s v="Workplace Services"/>
    <n v="1673"/>
    <n v="46"/>
    <n v="1719"/>
    <n v="29"/>
    <x v="1044"/>
    <n v="0"/>
    <n v="0"/>
    <n v="8"/>
    <n v="0.6"/>
    <n v="1"/>
    <n v="2.5"/>
    <n v="0.69299999999999995"/>
    <n v="1.7000000000000001E-2"/>
    <x v="6"/>
    <x v="0"/>
    <s v="Wales"/>
    <s v="Below Target"/>
    <s v="Below Target"/>
    <s v="Met"/>
    <s v="Below Target"/>
    <s v="Below Target"/>
  </r>
  <r>
    <s v="OPS-103078"/>
    <x v="109"/>
    <s v="Wales"/>
    <s v="Facilities Response"/>
    <n v="1777"/>
    <n v="35"/>
    <n v="1812"/>
    <n v="22"/>
    <x v="1045"/>
    <n v="0"/>
    <n v="0"/>
    <n v="8"/>
    <n v="0.6"/>
    <n v="0.95399999999999996"/>
    <n v="2.5"/>
    <n v="0.66400000000000003"/>
    <n v="1.2E-2"/>
    <x v="6"/>
    <x v="1"/>
    <s v="Wales"/>
    <s v="Below Target"/>
    <s v="Below Target"/>
    <s v="Met"/>
    <s v="Below Target"/>
    <s v="Below Target"/>
  </r>
  <r>
    <s v="OPS-103079"/>
    <x v="109"/>
    <s v="Wales"/>
    <s v="Estates Support"/>
    <n v="1132"/>
    <n v="32"/>
    <n v="1164"/>
    <n v="25"/>
    <x v="604"/>
    <n v="0"/>
    <n v="0"/>
    <n v="8"/>
    <n v="0.6"/>
    <n v="0.98299999999999998"/>
    <n v="2.5"/>
    <n v="0.77800000000000002"/>
    <n v="2.1000000000000001E-2"/>
    <x v="6"/>
    <x v="2"/>
    <s v="Wales"/>
    <s v="Below Target"/>
    <s v="Below Target"/>
    <s v="Met"/>
    <s v="Below Target"/>
    <s v="Below Target"/>
  </r>
  <r>
    <s v="OPS-103080"/>
    <x v="109"/>
    <s v="Wales"/>
    <s v="Workplace Projects"/>
    <n v="0"/>
    <n v="45"/>
    <n v="45"/>
    <n v="42"/>
    <x v="10"/>
    <n v="0"/>
    <n v="0"/>
    <n v="1.6"/>
    <n v="0.92500000000000004"/>
    <n v="1"/>
    <n v="4.4000000000000004"/>
    <n v="0.71299999999999997"/>
    <n v="0.93300000000000005"/>
    <x v="6"/>
    <x v="3"/>
    <s v="Wales"/>
    <s v="Below Target"/>
    <s v="Met"/>
    <s v="Met"/>
    <s v="Met"/>
    <s v="Met"/>
  </r>
  <r>
    <s v="OPS-103081"/>
    <x v="110"/>
    <s v="Scotland"/>
    <s v="Workplace Services"/>
    <n v="459"/>
    <n v="29"/>
    <n v="488"/>
    <n v="41"/>
    <x v="1046"/>
    <n v="0"/>
    <n v="0"/>
    <n v="8"/>
    <n v="0.6"/>
    <n v="0.96099999999999997"/>
    <n v="2.5"/>
    <n v="0.72399999999999998"/>
    <n v="8.4000000000000005E-2"/>
    <x v="0"/>
    <x v="0"/>
    <s v="North"/>
    <s v="Below Target"/>
    <s v="Below Target"/>
    <s v="Met"/>
    <s v="Below Target"/>
    <s v="Below Target"/>
  </r>
  <r>
    <s v="OPS-103082"/>
    <x v="110"/>
    <s v="Scotland"/>
    <s v="Facilities Response"/>
    <n v="10"/>
    <n v="32"/>
    <n v="42"/>
    <n v="42"/>
    <x v="5"/>
    <n v="1"/>
    <n v="0"/>
    <n v="1.5"/>
    <n v="0.94099999999999995"/>
    <n v="0.96899999999999997"/>
    <n v="4.0999999999999996"/>
    <n v="0.8"/>
    <n v="1"/>
    <x v="0"/>
    <x v="1"/>
    <s v="North"/>
    <s v="Met"/>
    <s v="Met"/>
    <s v="Met"/>
    <s v="Met"/>
    <s v="Met"/>
  </r>
  <r>
    <s v="OPS-103083"/>
    <x v="110"/>
    <s v="Scotland"/>
    <s v="Estates Support"/>
    <n v="788"/>
    <n v="37"/>
    <n v="825"/>
    <n v="33"/>
    <x v="1047"/>
    <n v="0"/>
    <n v="0"/>
    <n v="8"/>
    <n v="0.6"/>
    <n v="0.98599999999999999"/>
    <n v="2.5"/>
    <n v="0.77700000000000002"/>
    <n v="0.04"/>
    <x v="0"/>
    <x v="2"/>
    <s v="North"/>
    <s v="Below Target"/>
    <s v="Below Target"/>
    <s v="Met"/>
    <s v="Below Target"/>
    <s v="Below Target"/>
  </r>
  <r>
    <s v="OPS-103084"/>
    <x v="110"/>
    <s v="Scotland"/>
    <s v="Workplace Projects"/>
    <n v="0"/>
    <n v="21"/>
    <n v="21"/>
    <n v="21"/>
    <x v="5"/>
    <n v="0"/>
    <n v="0"/>
    <n v="1.6"/>
    <n v="0.93799999999999994"/>
    <n v="0.98799999999999999"/>
    <n v="4.5"/>
    <n v="0.76500000000000001"/>
    <n v="1"/>
    <x v="0"/>
    <x v="3"/>
    <s v="North"/>
    <s v="Met"/>
    <s v="Met"/>
    <s v="Met"/>
    <s v="Met"/>
    <s v="Met"/>
  </r>
  <r>
    <s v="OPS-103085"/>
    <x v="110"/>
    <s v="North East"/>
    <s v="Workplace Services"/>
    <n v="7"/>
    <n v="42"/>
    <n v="49"/>
    <n v="39"/>
    <x v="7"/>
    <n v="1"/>
    <n v="1"/>
    <n v="2.7"/>
    <n v="0.81299999999999994"/>
    <n v="0.97599999999999998"/>
    <n v="3.9"/>
    <n v="0.70499999999999996"/>
    <n v="0.79600000000000004"/>
    <x v="1"/>
    <x v="0"/>
    <s v="North"/>
    <s v="Below Target"/>
    <s v="Below Target"/>
    <s v="Met"/>
    <s v="Met"/>
    <s v="Met"/>
  </r>
  <r>
    <s v="OPS-103086"/>
    <x v="110"/>
    <s v="North East"/>
    <s v="Facilities Response"/>
    <n v="0"/>
    <n v="37"/>
    <n v="37"/>
    <n v="37"/>
    <x v="5"/>
    <n v="0"/>
    <n v="0"/>
    <n v="1.7"/>
    <n v="0.94699999999999995"/>
    <n v="0.99399999999999999"/>
    <n v="4.4000000000000004"/>
    <n v="0.70699999999999996"/>
    <n v="1"/>
    <x v="1"/>
    <x v="1"/>
    <s v="North"/>
    <s v="Met"/>
    <s v="Met"/>
    <s v="Met"/>
    <s v="Met"/>
    <s v="Met"/>
  </r>
  <r>
    <s v="OPS-103087"/>
    <x v="110"/>
    <s v="North East"/>
    <s v="Estates Support"/>
    <n v="2023"/>
    <n v="35"/>
    <n v="2058"/>
    <n v="23"/>
    <x v="1048"/>
    <n v="0"/>
    <n v="0"/>
    <n v="8"/>
    <n v="0.6"/>
    <n v="0.96899999999999997"/>
    <n v="2.5"/>
    <n v="0.71699999999999997"/>
    <n v="1.0999999999999999E-2"/>
    <x v="1"/>
    <x v="2"/>
    <s v="North"/>
    <s v="Below Target"/>
    <s v="Below Target"/>
    <s v="Met"/>
    <s v="Below Target"/>
    <s v="Below Target"/>
  </r>
  <r>
    <s v="OPS-103088"/>
    <x v="110"/>
    <s v="North East"/>
    <s v="Workplace Projects"/>
    <n v="145"/>
    <n v="14"/>
    <n v="159"/>
    <n v="26"/>
    <x v="54"/>
    <n v="0"/>
    <n v="0"/>
    <n v="8"/>
    <n v="0.6"/>
    <n v="0.98399999999999999"/>
    <n v="2.5"/>
    <n v="0.72899999999999998"/>
    <n v="0.16400000000000001"/>
    <x v="1"/>
    <x v="3"/>
    <s v="North"/>
    <s v="Below Target"/>
    <s v="Below Target"/>
    <s v="Met"/>
    <s v="Below Target"/>
    <s v="Below Target"/>
  </r>
  <r>
    <s v="OPS-103089"/>
    <x v="110"/>
    <s v="North West"/>
    <s v="Workplace Services"/>
    <n v="904"/>
    <n v="34"/>
    <n v="938"/>
    <n v="34"/>
    <x v="989"/>
    <n v="0"/>
    <n v="0"/>
    <n v="8"/>
    <n v="0.6"/>
    <n v="0.99199999999999999"/>
    <n v="2.5"/>
    <n v="0.77"/>
    <n v="3.5999999999999997E-2"/>
    <x v="2"/>
    <x v="0"/>
    <s v="North"/>
    <s v="Below Target"/>
    <s v="Below Target"/>
    <s v="Met"/>
    <s v="Below Target"/>
    <s v="Below Target"/>
  </r>
  <r>
    <s v="OPS-103090"/>
    <x v="110"/>
    <s v="North West"/>
    <s v="Facilities Response"/>
    <n v="2027"/>
    <n v="52"/>
    <n v="2079"/>
    <n v="26"/>
    <x v="1049"/>
    <n v="0"/>
    <n v="0"/>
    <n v="8"/>
    <n v="0.6"/>
    <n v="1"/>
    <n v="2.5"/>
    <n v="0.72"/>
    <n v="1.2999999999999999E-2"/>
    <x v="2"/>
    <x v="1"/>
    <s v="North"/>
    <s v="Below Target"/>
    <s v="Below Target"/>
    <s v="Met"/>
    <s v="Below Target"/>
    <s v="Below Target"/>
  </r>
  <r>
    <s v="OPS-103091"/>
    <x v="110"/>
    <s v="North West"/>
    <s v="Estates Support"/>
    <n v="2188"/>
    <n v="55"/>
    <n v="2243"/>
    <n v="21"/>
    <x v="1050"/>
    <n v="0"/>
    <n v="0"/>
    <n v="8"/>
    <n v="0.6"/>
    <n v="0.98299999999999998"/>
    <n v="2.5"/>
    <n v="0.73499999999999999"/>
    <n v="8.9999999999999993E-3"/>
    <x v="2"/>
    <x v="2"/>
    <s v="North"/>
    <s v="Below Target"/>
    <s v="Below Target"/>
    <s v="Met"/>
    <s v="Below Target"/>
    <s v="Below Target"/>
  </r>
  <r>
    <s v="OPS-103092"/>
    <x v="110"/>
    <s v="North West"/>
    <s v="Workplace Projects"/>
    <n v="0"/>
    <n v="32"/>
    <n v="32"/>
    <n v="32"/>
    <x v="5"/>
    <n v="0"/>
    <n v="0"/>
    <n v="1.8"/>
    <n v="0.96099999999999997"/>
    <n v="0.97399999999999998"/>
    <n v="4.3"/>
    <n v="0.72899999999999998"/>
    <n v="1"/>
    <x v="2"/>
    <x v="3"/>
    <s v="North"/>
    <s v="Met"/>
    <s v="Met"/>
    <s v="Met"/>
    <s v="Met"/>
    <s v="Met"/>
  </r>
  <r>
    <s v="OPS-103093"/>
    <x v="110"/>
    <s v="Midlands"/>
    <s v="Workplace Services"/>
    <n v="0"/>
    <n v="56"/>
    <n v="56"/>
    <n v="47"/>
    <x v="48"/>
    <n v="0"/>
    <n v="0"/>
    <n v="2.7"/>
    <n v="0.92300000000000004"/>
    <n v="0.98"/>
    <n v="4.4000000000000004"/>
    <n v="0.627"/>
    <n v="0.83899999999999997"/>
    <x v="3"/>
    <x v="0"/>
    <s v="Central"/>
    <s v="Below Target"/>
    <s v="Met"/>
    <s v="Met"/>
    <s v="Met"/>
    <s v="Met"/>
  </r>
  <r>
    <s v="OPS-103094"/>
    <x v="110"/>
    <s v="Midlands"/>
    <s v="Facilities Response"/>
    <n v="987"/>
    <n v="43"/>
    <n v="1030"/>
    <n v="36"/>
    <x v="1051"/>
    <n v="0"/>
    <n v="0"/>
    <n v="8"/>
    <n v="0.6"/>
    <n v="0.97099999999999997"/>
    <n v="2.5"/>
    <n v="0.66900000000000004"/>
    <n v="3.5000000000000003E-2"/>
    <x v="3"/>
    <x v="1"/>
    <s v="Central"/>
    <s v="Below Target"/>
    <s v="Below Target"/>
    <s v="Met"/>
    <s v="Below Target"/>
    <s v="Below Target"/>
  </r>
  <r>
    <s v="OPS-103095"/>
    <x v="110"/>
    <s v="Midlands"/>
    <s v="Estates Support"/>
    <n v="712"/>
    <n v="32"/>
    <n v="744"/>
    <n v="35"/>
    <x v="879"/>
    <n v="0"/>
    <n v="0"/>
    <n v="8"/>
    <n v="0.6"/>
    <n v="0.98599999999999999"/>
    <n v="2.5"/>
    <n v="0.77300000000000002"/>
    <n v="4.7E-2"/>
    <x v="3"/>
    <x v="2"/>
    <s v="Central"/>
    <s v="Below Target"/>
    <s v="Below Target"/>
    <s v="Met"/>
    <s v="Below Target"/>
    <s v="Below Target"/>
  </r>
  <r>
    <s v="OPS-103096"/>
    <x v="110"/>
    <s v="Midlands"/>
    <s v="Workplace Projects"/>
    <n v="0"/>
    <n v="30"/>
    <n v="30"/>
    <n v="30"/>
    <x v="5"/>
    <n v="1"/>
    <n v="0"/>
    <n v="1"/>
    <n v="0.92"/>
    <n v="0.95299999999999996"/>
    <n v="4.3"/>
    <n v="0.65400000000000003"/>
    <n v="1"/>
    <x v="3"/>
    <x v="3"/>
    <s v="Central"/>
    <s v="Met"/>
    <s v="Met"/>
    <s v="Met"/>
    <s v="Met"/>
    <s v="Met"/>
  </r>
  <r>
    <s v="OPS-103097"/>
    <x v="110"/>
    <s v="South West"/>
    <s v="Workplace Services"/>
    <n v="1661"/>
    <n v="34"/>
    <n v="1695"/>
    <n v="27"/>
    <x v="1052"/>
    <n v="0"/>
    <n v="0"/>
    <n v="8"/>
    <n v="0.6"/>
    <n v="0.94899999999999995"/>
    <n v="2.5"/>
    <n v="0.73399999999999999"/>
    <n v="1.6E-2"/>
    <x v="4"/>
    <x v="0"/>
    <s v="South"/>
    <s v="Below Target"/>
    <s v="Below Target"/>
    <s v="Below Target"/>
    <s v="Below Target"/>
    <s v="Below Target"/>
  </r>
  <r>
    <s v="OPS-103098"/>
    <x v="110"/>
    <s v="South West"/>
    <s v="Facilities Response"/>
    <n v="0"/>
    <n v="39"/>
    <n v="39"/>
    <n v="39"/>
    <x v="5"/>
    <n v="1"/>
    <n v="0"/>
    <n v="1.7"/>
    <n v="0.94599999999999995"/>
    <n v="1"/>
    <n v="4.3"/>
    <n v="0.621"/>
    <n v="1"/>
    <x v="4"/>
    <x v="1"/>
    <s v="South"/>
    <s v="Met"/>
    <s v="Met"/>
    <s v="Met"/>
    <s v="Met"/>
    <s v="Met"/>
  </r>
  <r>
    <s v="OPS-103099"/>
    <x v="110"/>
    <s v="South West"/>
    <s v="Estates Support"/>
    <n v="0"/>
    <n v="43"/>
    <n v="43"/>
    <n v="43"/>
    <x v="5"/>
    <n v="0"/>
    <n v="0"/>
    <n v="1.4"/>
    <n v="0.997"/>
    <n v="0.96699999999999997"/>
    <n v="4.7"/>
    <n v="0.754"/>
    <n v="1"/>
    <x v="4"/>
    <x v="2"/>
    <s v="South"/>
    <s v="Met"/>
    <s v="Met"/>
    <s v="Met"/>
    <s v="Met"/>
    <s v="Met"/>
  </r>
  <r>
    <s v="OPS-103100"/>
    <x v="110"/>
    <s v="South West"/>
    <s v="Workplace Projects"/>
    <n v="0"/>
    <n v="24"/>
    <n v="24"/>
    <n v="24"/>
    <x v="5"/>
    <n v="0"/>
    <n v="0"/>
    <n v="2"/>
    <n v="0.95899999999999996"/>
    <n v="0.97299999999999998"/>
    <n v="4.5999999999999996"/>
    <n v="0.78100000000000003"/>
    <n v="1"/>
    <x v="4"/>
    <x v="3"/>
    <s v="South"/>
    <s v="Met"/>
    <s v="Met"/>
    <s v="Met"/>
    <s v="Met"/>
    <s v="Met"/>
  </r>
  <r>
    <s v="OPS-103101"/>
    <x v="110"/>
    <s v="South East"/>
    <s v="Workplace Services"/>
    <n v="3"/>
    <n v="34"/>
    <n v="37"/>
    <n v="37"/>
    <x v="5"/>
    <n v="0"/>
    <n v="0"/>
    <n v="1.6"/>
    <n v="0.96899999999999997"/>
    <n v="1"/>
    <n v="4.2"/>
    <n v="0.74299999999999999"/>
    <n v="1"/>
    <x v="5"/>
    <x v="0"/>
    <s v="South"/>
    <s v="Met"/>
    <s v="Met"/>
    <s v="Met"/>
    <s v="Met"/>
    <s v="Met"/>
  </r>
  <r>
    <s v="OPS-103102"/>
    <x v="110"/>
    <s v="South East"/>
    <s v="Facilities Response"/>
    <n v="2776"/>
    <n v="51"/>
    <n v="2827"/>
    <n v="21"/>
    <x v="1053"/>
    <n v="0"/>
    <n v="0"/>
    <n v="8"/>
    <n v="0.6"/>
    <n v="0.96799999999999997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3103"/>
    <x v="110"/>
    <s v="South East"/>
    <s v="Estates Support"/>
    <n v="0"/>
    <n v="37"/>
    <n v="37"/>
    <n v="37"/>
    <x v="5"/>
    <n v="0"/>
    <n v="0"/>
    <n v="0.6"/>
    <n v="0.94799999999999995"/>
    <n v="0.98799999999999999"/>
    <n v="4.5"/>
    <n v="0.80200000000000005"/>
    <n v="1"/>
    <x v="5"/>
    <x v="2"/>
    <s v="South"/>
    <s v="Met"/>
    <s v="Met"/>
    <s v="Met"/>
    <s v="Met"/>
    <s v="Met"/>
  </r>
  <r>
    <s v="OPS-103104"/>
    <x v="110"/>
    <s v="South East"/>
    <s v="Workplace Projects"/>
    <n v="903"/>
    <n v="30"/>
    <n v="933"/>
    <n v="23"/>
    <x v="474"/>
    <n v="0"/>
    <n v="0"/>
    <n v="8"/>
    <n v="0.6"/>
    <n v="1"/>
    <n v="2.5"/>
    <n v="0.747"/>
    <n v="2.5000000000000001E-2"/>
    <x v="5"/>
    <x v="3"/>
    <s v="South"/>
    <s v="Below Target"/>
    <s v="Below Target"/>
    <s v="Met"/>
    <s v="Below Target"/>
    <s v="Below Target"/>
  </r>
  <r>
    <s v="OPS-103105"/>
    <x v="110"/>
    <s v="Wales"/>
    <s v="Workplace Services"/>
    <n v="1690"/>
    <n v="28"/>
    <n v="1718"/>
    <n v="26"/>
    <x v="1054"/>
    <n v="1"/>
    <n v="0"/>
    <n v="8"/>
    <n v="0.6"/>
    <n v="0.95099999999999996"/>
    <n v="2.5"/>
    <n v="0.69299999999999995"/>
    <n v="1.4999999999999999E-2"/>
    <x v="6"/>
    <x v="0"/>
    <s v="Wales"/>
    <s v="Below Target"/>
    <s v="Below Target"/>
    <s v="Met"/>
    <s v="Below Target"/>
    <s v="Below Target"/>
  </r>
  <r>
    <s v="OPS-103106"/>
    <x v="110"/>
    <s v="Wales"/>
    <s v="Facilities Response"/>
    <n v="1790"/>
    <n v="48"/>
    <n v="1838"/>
    <n v="24"/>
    <x v="1055"/>
    <n v="0"/>
    <n v="0"/>
    <n v="8"/>
    <n v="0.6"/>
    <n v="1"/>
    <n v="2.5"/>
    <n v="0.66400000000000003"/>
    <n v="1.2999999999999999E-2"/>
    <x v="6"/>
    <x v="1"/>
    <s v="Wales"/>
    <s v="Below Target"/>
    <s v="Below Target"/>
    <s v="Met"/>
    <s v="Below Target"/>
    <s v="Below Target"/>
  </r>
  <r>
    <s v="OPS-103107"/>
    <x v="110"/>
    <s v="Wales"/>
    <s v="Estates Support"/>
    <n v="1139"/>
    <n v="46"/>
    <n v="1185"/>
    <n v="28"/>
    <x v="1056"/>
    <n v="0"/>
    <n v="0"/>
    <n v="8"/>
    <n v="0.6"/>
    <n v="0.97699999999999998"/>
    <n v="2.5"/>
    <n v="0.77800000000000002"/>
    <n v="2.4E-2"/>
    <x v="6"/>
    <x v="2"/>
    <s v="Wales"/>
    <s v="Below Target"/>
    <s v="Below Target"/>
    <s v="Met"/>
    <s v="Below Target"/>
    <s v="Below Target"/>
  </r>
  <r>
    <s v="OPS-103108"/>
    <x v="110"/>
    <s v="Wales"/>
    <s v="Workplace Projects"/>
    <n v="3"/>
    <n v="16"/>
    <n v="19"/>
    <n v="19"/>
    <x v="5"/>
    <n v="0"/>
    <n v="0"/>
    <n v="1.6"/>
    <n v="0.92800000000000005"/>
    <n v="0.95099999999999996"/>
    <n v="4.5999999999999996"/>
    <n v="0.71299999999999997"/>
    <n v="1"/>
    <x v="6"/>
    <x v="3"/>
    <s v="Wales"/>
    <s v="Met"/>
    <s v="Met"/>
    <s v="Met"/>
    <s v="Met"/>
    <s v="Met"/>
  </r>
  <r>
    <s v="OPS-103109"/>
    <x v="111"/>
    <s v="Scotland"/>
    <s v="Workplace Services"/>
    <n v="447"/>
    <n v="57"/>
    <n v="504"/>
    <n v="35"/>
    <x v="154"/>
    <n v="0"/>
    <n v="0"/>
    <n v="8"/>
    <n v="0.6"/>
    <n v="1"/>
    <n v="2.5"/>
    <n v="0.72399999999999998"/>
    <n v="6.9000000000000006E-2"/>
    <x v="0"/>
    <x v="0"/>
    <s v="North"/>
    <s v="Below Target"/>
    <s v="Below Target"/>
    <s v="Met"/>
    <s v="Below Target"/>
    <s v="Below Target"/>
  </r>
  <r>
    <s v="OPS-103110"/>
    <x v="111"/>
    <s v="Scotland"/>
    <s v="Facilities Response"/>
    <n v="0"/>
    <n v="25"/>
    <n v="25"/>
    <n v="25"/>
    <x v="5"/>
    <n v="0"/>
    <n v="0"/>
    <n v="1.5"/>
    <n v="0.98199999999999998"/>
    <n v="1"/>
    <n v="4.5999999999999996"/>
    <n v="0.8"/>
    <n v="1"/>
    <x v="0"/>
    <x v="1"/>
    <s v="North"/>
    <s v="Met"/>
    <s v="Met"/>
    <s v="Met"/>
    <s v="Met"/>
    <s v="Met"/>
  </r>
  <r>
    <s v="OPS-103111"/>
    <x v="111"/>
    <s v="Scotland"/>
    <s v="Estates Support"/>
    <n v="792"/>
    <n v="40"/>
    <n v="832"/>
    <n v="35"/>
    <x v="891"/>
    <n v="0"/>
    <n v="0"/>
    <n v="8"/>
    <n v="0.6"/>
    <n v="0.98"/>
    <n v="2.5"/>
    <n v="0.77700000000000002"/>
    <n v="4.2000000000000003E-2"/>
    <x v="0"/>
    <x v="2"/>
    <s v="North"/>
    <s v="Below Target"/>
    <s v="Below Target"/>
    <s v="Met"/>
    <s v="Below Target"/>
    <s v="Below Target"/>
  </r>
  <r>
    <s v="OPS-103112"/>
    <x v="111"/>
    <s v="Scotland"/>
    <s v="Workplace Projects"/>
    <n v="0"/>
    <n v="32"/>
    <n v="32"/>
    <n v="32"/>
    <x v="5"/>
    <n v="0"/>
    <n v="0"/>
    <n v="1"/>
    <n v="0.96899999999999997"/>
    <n v="0.97199999999999998"/>
    <n v="4.5999999999999996"/>
    <n v="0.76500000000000001"/>
    <n v="1"/>
    <x v="0"/>
    <x v="3"/>
    <s v="North"/>
    <s v="Met"/>
    <s v="Met"/>
    <s v="Met"/>
    <s v="Met"/>
    <s v="Met"/>
  </r>
  <r>
    <s v="OPS-103113"/>
    <x v="111"/>
    <s v="North East"/>
    <s v="Workplace Services"/>
    <n v="10"/>
    <n v="33"/>
    <n v="43"/>
    <n v="43"/>
    <x v="5"/>
    <n v="0"/>
    <n v="0"/>
    <n v="1.2"/>
    <n v="0.96199999999999997"/>
    <n v="1"/>
    <n v="4.5"/>
    <n v="0.70499999999999996"/>
    <n v="1"/>
    <x v="1"/>
    <x v="0"/>
    <s v="North"/>
    <s v="Met"/>
    <s v="Met"/>
    <s v="Met"/>
    <s v="Met"/>
    <s v="Met"/>
  </r>
  <r>
    <s v="OPS-103114"/>
    <x v="111"/>
    <s v="North East"/>
    <s v="Facilities Response"/>
    <n v="0"/>
    <n v="45"/>
    <n v="45"/>
    <n v="45"/>
    <x v="5"/>
    <n v="0"/>
    <n v="0"/>
    <n v="1.6"/>
    <n v="0.93700000000000006"/>
    <n v="1"/>
    <n v="4.5999999999999996"/>
    <n v="0.70699999999999996"/>
    <n v="1"/>
    <x v="1"/>
    <x v="1"/>
    <s v="North"/>
    <s v="Met"/>
    <s v="Met"/>
    <s v="Met"/>
    <s v="Met"/>
    <s v="Met"/>
  </r>
  <r>
    <s v="OPS-103115"/>
    <x v="111"/>
    <s v="North East"/>
    <s v="Estates Support"/>
    <n v="2035"/>
    <n v="45"/>
    <n v="2080"/>
    <n v="22"/>
    <x v="1057"/>
    <n v="0"/>
    <n v="0"/>
    <n v="8"/>
    <n v="0.6"/>
    <n v="0.97899999999999998"/>
    <n v="2.5"/>
    <n v="0.71699999999999997"/>
    <n v="1.0999999999999999E-2"/>
    <x v="1"/>
    <x v="2"/>
    <s v="North"/>
    <s v="Below Target"/>
    <s v="Below Target"/>
    <s v="Met"/>
    <s v="Below Target"/>
    <s v="Below Target"/>
  </r>
  <r>
    <s v="OPS-103116"/>
    <x v="111"/>
    <s v="North East"/>
    <s v="Workplace Projects"/>
    <n v="133"/>
    <n v="25"/>
    <n v="158"/>
    <n v="31"/>
    <x v="49"/>
    <n v="0"/>
    <n v="0"/>
    <n v="8"/>
    <n v="0.6"/>
    <n v="1"/>
    <n v="2.5"/>
    <n v="0.72899999999999998"/>
    <n v="0.19600000000000001"/>
    <x v="1"/>
    <x v="3"/>
    <s v="North"/>
    <s v="Below Target"/>
    <s v="Below Target"/>
    <s v="Met"/>
    <s v="Below Target"/>
    <s v="Below Target"/>
  </r>
  <r>
    <s v="OPS-103117"/>
    <x v="111"/>
    <s v="North West"/>
    <s v="Workplace Services"/>
    <n v="904"/>
    <n v="25"/>
    <n v="929"/>
    <n v="31"/>
    <x v="1058"/>
    <n v="1"/>
    <n v="1"/>
    <n v="8"/>
    <n v="0.6"/>
    <n v="0.94899999999999995"/>
    <n v="2.5"/>
    <n v="0.77"/>
    <n v="3.3000000000000002E-2"/>
    <x v="2"/>
    <x v="0"/>
    <s v="North"/>
    <s v="Below Target"/>
    <s v="Below Target"/>
    <s v="Below Target"/>
    <s v="Below Target"/>
    <s v="Below Target"/>
  </r>
  <r>
    <s v="OPS-103118"/>
    <x v="111"/>
    <s v="North West"/>
    <s v="Facilities Response"/>
    <n v="2053"/>
    <n v="38"/>
    <n v="2091"/>
    <n v="26"/>
    <x v="968"/>
    <n v="0"/>
    <n v="0"/>
    <n v="8"/>
    <n v="0.6"/>
    <n v="0.98499999999999999"/>
    <n v="2.5"/>
    <n v="0.72"/>
    <n v="1.2E-2"/>
    <x v="2"/>
    <x v="1"/>
    <s v="North"/>
    <s v="Below Target"/>
    <s v="Below Target"/>
    <s v="Met"/>
    <s v="Below Target"/>
    <s v="Below Target"/>
  </r>
  <r>
    <s v="OPS-103119"/>
    <x v="111"/>
    <s v="North West"/>
    <s v="Estates Support"/>
    <n v="2222"/>
    <n v="32"/>
    <n v="2254"/>
    <n v="21"/>
    <x v="1059"/>
    <n v="0"/>
    <n v="0"/>
    <n v="8"/>
    <n v="0.6"/>
    <n v="0.96299999999999997"/>
    <n v="2.5"/>
    <n v="0.73499999999999999"/>
    <n v="8.9999999999999993E-3"/>
    <x v="2"/>
    <x v="2"/>
    <s v="North"/>
    <s v="Below Target"/>
    <s v="Below Target"/>
    <s v="Met"/>
    <s v="Below Target"/>
    <s v="Below Target"/>
  </r>
  <r>
    <s v="OPS-103120"/>
    <x v="111"/>
    <s v="North West"/>
    <s v="Workplace Projects"/>
    <n v="0"/>
    <n v="33"/>
    <n v="33"/>
    <n v="33"/>
    <x v="5"/>
    <n v="0"/>
    <n v="0"/>
    <n v="2.1"/>
    <n v="0.92400000000000004"/>
    <n v="1"/>
    <n v="4.5999999999999996"/>
    <n v="0.72899999999999998"/>
    <n v="1"/>
    <x v="2"/>
    <x v="3"/>
    <s v="North"/>
    <s v="Met"/>
    <s v="Met"/>
    <s v="Met"/>
    <s v="Met"/>
    <s v="Met"/>
  </r>
  <r>
    <s v="OPS-103121"/>
    <x v="111"/>
    <s v="Midlands"/>
    <s v="Workplace Services"/>
    <n v="9"/>
    <n v="34"/>
    <n v="43"/>
    <n v="43"/>
    <x v="5"/>
    <n v="0"/>
    <n v="0"/>
    <n v="2.2000000000000002"/>
    <n v="0.94499999999999995"/>
    <n v="0.98699999999999999"/>
    <n v="4.5999999999999996"/>
    <n v="0.627"/>
    <n v="1"/>
    <x v="3"/>
    <x v="0"/>
    <s v="Central"/>
    <s v="Met"/>
    <s v="Met"/>
    <s v="Met"/>
    <s v="Met"/>
    <s v="Met"/>
  </r>
  <r>
    <s v="OPS-103122"/>
    <x v="111"/>
    <s v="Midlands"/>
    <s v="Facilities Response"/>
    <n v="994"/>
    <n v="28"/>
    <n v="1022"/>
    <n v="29"/>
    <x v="343"/>
    <n v="0"/>
    <n v="0"/>
    <n v="8"/>
    <n v="0.6"/>
    <n v="0.98199999999999998"/>
    <n v="2.5"/>
    <n v="0.66900000000000004"/>
    <n v="2.8000000000000001E-2"/>
    <x v="3"/>
    <x v="1"/>
    <s v="Central"/>
    <s v="Below Target"/>
    <s v="Below Target"/>
    <s v="Met"/>
    <s v="Below Target"/>
    <s v="Below Target"/>
  </r>
  <r>
    <s v="OPS-103123"/>
    <x v="111"/>
    <s v="Midlands"/>
    <s v="Estates Support"/>
    <n v="709"/>
    <n v="60"/>
    <n v="769"/>
    <n v="36"/>
    <x v="630"/>
    <n v="0"/>
    <n v="0"/>
    <n v="8"/>
    <n v="0.6"/>
    <n v="0.95799999999999996"/>
    <n v="2.5"/>
    <n v="0.77300000000000002"/>
    <n v="4.7E-2"/>
    <x v="3"/>
    <x v="2"/>
    <s v="Central"/>
    <s v="Below Target"/>
    <s v="Below Target"/>
    <s v="Met"/>
    <s v="Below Target"/>
    <s v="Below Target"/>
  </r>
  <r>
    <s v="OPS-103124"/>
    <x v="111"/>
    <s v="Midlands"/>
    <s v="Workplace Projects"/>
    <n v="0"/>
    <n v="38"/>
    <n v="38"/>
    <n v="38"/>
    <x v="5"/>
    <n v="0"/>
    <n v="0"/>
    <n v="1.6"/>
    <n v="0.95199999999999996"/>
    <n v="0.97899999999999998"/>
    <n v="4.7"/>
    <n v="0.65400000000000003"/>
    <n v="1"/>
    <x v="3"/>
    <x v="3"/>
    <s v="Central"/>
    <s v="Met"/>
    <s v="Met"/>
    <s v="Met"/>
    <s v="Met"/>
    <s v="Met"/>
  </r>
  <r>
    <s v="OPS-103125"/>
    <x v="111"/>
    <s v="South West"/>
    <s v="Workplace Services"/>
    <n v="1668"/>
    <n v="50"/>
    <n v="1718"/>
    <n v="27"/>
    <x v="816"/>
    <n v="0"/>
    <n v="0"/>
    <n v="8"/>
    <n v="0.6"/>
    <n v="0.98399999999999999"/>
    <n v="2.5"/>
    <n v="0.73399999999999999"/>
    <n v="1.6E-2"/>
    <x v="4"/>
    <x v="0"/>
    <s v="South"/>
    <s v="Below Target"/>
    <s v="Below Target"/>
    <s v="Met"/>
    <s v="Below Target"/>
    <s v="Below Target"/>
  </r>
  <r>
    <s v="OPS-103126"/>
    <x v="111"/>
    <s v="South West"/>
    <s v="Facilities Response"/>
    <n v="0"/>
    <n v="52"/>
    <n v="52"/>
    <n v="50"/>
    <x v="1"/>
    <n v="0"/>
    <n v="0"/>
    <n v="1.9"/>
    <n v="0.95499999999999996"/>
    <n v="0.96499999999999997"/>
    <n v="4.9000000000000004"/>
    <n v="0.621"/>
    <n v="0.96199999999999997"/>
    <x v="4"/>
    <x v="1"/>
    <s v="South"/>
    <s v="Met"/>
    <s v="Met"/>
    <s v="Met"/>
    <s v="Met"/>
    <s v="Met"/>
  </r>
  <r>
    <s v="OPS-103127"/>
    <x v="111"/>
    <s v="South West"/>
    <s v="Estates Support"/>
    <n v="0"/>
    <n v="43"/>
    <n v="43"/>
    <n v="43"/>
    <x v="5"/>
    <n v="0"/>
    <n v="0"/>
    <n v="0.9"/>
    <n v="0.96699999999999997"/>
    <n v="0.97099999999999997"/>
    <n v="4.0999999999999996"/>
    <n v="0.754"/>
    <n v="1"/>
    <x v="4"/>
    <x v="2"/>
    <s v="South"/>
    <s v="Met"/>
    <s v="Met"/>
    <s v="Met"/>
    <s v="Met"/>
    <s v="Met"/>
  </r>
  <r>
    <s v="OPS-103128"/>
    <x v="111"/>
    <s v="South West"/>
    <s v="Workplace Projects"/>
    <n v="0"/>
    <n v="35"/>
    <n v="35"/>
    <n v="35"/>
    <x v="5"/>
    <n v="0"/>
    <n v="0"/>
    <n v="1.4"/>
    <n v="0.94299999999999995"/>
    <n v="0.97399999999999998"/>
    <n v="4.4000000000000004"/>
    <n v="0.78100000000000003"/>
    <n v="1"/>
    <x v="4"/>
    <x v="3"/>
    <s v="South"/>
    <s v="Met"/>
    <s v="Met"/>
    <s v="Met"/>
    <s v="Met"/>
    <s v="Met"/>
  </r>
  <r>
    <s v="OPS-103129"/>
    <x v="111"/>
    <s v="South East"/>
    <s v="Workplace Services"/>
    <n v="0"/>
    <n v="41"/>
    <n v="41"/>
    <n v="41"/>
    <x v="5"/>
    <n v="0"/>
    <n v="0"/>
    <n v="1.2"/>
    <n v="1"/>
    <n v="0.99099999999999999"/>
    <n v="4.5999999999999996"/>
    <n v="0.74299999999999999"/>
    <n v="1"/>
    <x v="5"/>
    <x v="0"/>
    <s v="South"/>
    <s v="Met"/>
    <s v="Met"/>
    <s v="Met"/>
    <s v="Met"/>
    <s v="Met"/>
  </r>
  <r>
    <s v="OPS-103130"/>
    <x v="111"/>
    <s v="South East"/>
    <s v="Facilities Response"/>
    <n v="2806"/>
    <n v="34"/>
    <n v="2840"/>
    <n v="18"/>
    <x v="1060"/>
    <n v="0"/>
    <n v="0"/>
    <n v="8"/>
    <n v="0.6"/>
    <n v="1"/>
    <n v="2.5"/>
    <n v="0.69199999999999995"/>
    <n v="6.0000000000000001E-3"/>
    <x v="5"/>
    <x v="1"/>
    <s v="South"/>
    <s v="Below Target"/>
    <s v="Below Target"/>
    <s v="Met"/>
    <s v="Below Target"/>
    <s v="Below Target"/>
  </r>
  <r>
    <s v="OPS-103131"/>
    <x v="111"/>
    <s v="South East"/>
    <s v="Estates Support"/>
    <n v="0"/>
    <n v="57"/>
    <n v="57"/>
    <n v="57"/>
    <x v="5"/>
    <n v="0"/>
    <n v="0"/>
    <n v="1.6"/>
    <n v="0.98199999999999998"/>
    <n v="0.97499999999999998"/>
    <n v="4.7"/>
    <n v="0.80200000000000005"/>
    <n v="1"/>
    <x v="5"/>
    <x v="2"/>
    <s v="South"/>
    <s v="Met"/>
    <s v="Met"/>
    <s v="Met"/>
    <s v="Met"/>
    <s v="Met"/>
  </r>
  <r>
    <s v="OPS-103132"/>
    <x v="111"/>
    <s v="South East"/>
    <s v="Workplace Projects"/>
    <n v="910"/>
    <n v="28"/>
    <n v="938"/>
    <n v="26"/>
    <x v="1061"/>
    <n v="0"/>
    <n v="0"/>
    <n v="8"/>
    <n v="0.6"/>
    <n v="1"/>
    <n v="2.5"/>
    <n v="0.747"/>
    <n v="2.8000000000000001E-2"/>
    <x v="5"/>
    <x v="3"/>
    <s v="South"/>
    <s v="Below Target"/>
    <s v="Below Target"/>
    <s v="Met"/>
    <s v="Below Target"/>
    <s v="Below Target"/>
  </r>
  <r>
    <s v="OPS-103133"/>
    <x v="111"/>
    <s v="Wales"/>
    <s v="Workplace Services"/>
    <n v="1692"/>
    <n v="45"/>
    <n v="1737"/>
    <n v="29"/>
    <x v="1062"/>
    <n v="0"/>
    <n v="0"/>
    <n v="8"/>
    <n v="0.6"/>
    <n v="0.97899999999999998"/>
    <n v="2.5"/>
    <n v="0.69299999999999995"/>
    <n v="1.7000000000000001E-2"/>
    <x v="6"/>
    <x v="0"/>
    <s v="Wales"/>
    <s v="Below Target"/>
    <s v="Below Target"/>
    <s v="Met"/>
    <s v="Below Target"/>
    <s v="Below Target"/>
  </r>
  <r>
    <s v="OPS-103134"/>
    <x v="111"/>
    <s v="Wales"/>
    <s v="Facilities Response"/>
    <n v="1814"/>
    <n v="29"/>
    <n v="1843"/>
    <n v="20"/>
    <x v="1063"/>
    <n v="0"/>
    <n v="0"/>
    <n v="8"/>
    <n v="0.6"/>
    <n v="0.97799999999999998"/>
    <n v="2.5"/>
    <n v="0.66400000000000003"/>
    <n v="1.0999999999999999E-2"/>
    <x v="6"/>
    <x v="1"/>
    <s v="Wales"/>
    <s v="Below Target"/>
    <s v="Below Target"/>
    <s v="Met"/>
    <s v="Below Target"/>
    <s v="Below Target"/>
  </r>
  <r>
    <s v="OPS-103135"/>
    <x v="111"/>
    <s v="Wales"/>
    <s v="Estates Support"/>
    <n v="1157"/>
    <n v="40"/>
    <n v="1197"/>
    <n v="25"/>
    <x v="1064"/>
    <n v="0"/>
    <n v="0"/>
    <n v="8"/>
    <n v="0.6"/>
    <n v="1"/>
    <n v="2.5"/>
    <n v="0.77800000000000002"/>
    <n v="2.1000000000000001E-2"/>
    <x v="6"/>
    <x v="2"/>
    <s v="Wales"/>
    <s v="Below Target"/>
    <s v="Below Target"/>
    <s v="Met"/>
    <s v="Below Target"/>
    <s v="Below Target"/>
  </r>
  <r>
    <s v="OPS-103136"/>
    <x v="111"/>
    <s v="Wales"/>
    <s v="Workplace Projects"/>
    <n v="0"/>
    <n v="25"/>
    <n v="25"/>
    <n v="25"/>
    <x v="5"/>
    <n v="0"/>
    <n v="0"/>
    <n v="1.3"/>
    <n v="0.96699999999999997"/>
    <n v="1"/>
    <n v="4.5999999999999996"/>
    <n v="0.71299999999999997"/>
    <n v="1"/>
    <x v="6"/>
    <x v="3"/>
    <s v="Wales"/>
    <s v="Met"/>
    <s v="Met"/>
    <s v="Met"/>
    <s v="Met"/>
    <s v="Met"/>
  </r>
  <r>
    <s v="OPS-103137"/>
    <x v="112"/>
    <s v="Scotland"/>
    <s v="Workplace Services"/>
    <n v="469"/>
    <n v="41"/>
    <n v="510"/>
    <n v="35"/>
    <x v="587"/>
    <n v="0"/>
    <n v="0"/>
    <n v="8"/>
    <n v="0.6"/>
    <n v="0.95199999999999996"/>
    <n v="2.5"/>
    <n v="0.72399999999999998"/>
    <n v="6.9000000000000006E-2"/>
    <x v="0"/>
    <x v="0"/>
    <s v="North"/>
    <s v="Below Target"/>
    <s v="Below Target"/>
    <s v="Met"/>
    <s v="Below Target"/>
    <s v="Below Target"/>
  </r>
  <r>
    <s v="OPS-103138"/>
    <x v="112"/>
    <s v="Scotland"/>
    <s v="Facilities Response"/>
    <n v="0"/>
    <n v="54"/>
    <n v="54"/>
    <n v="54"/>
    <x v="5"/>
    <n v="0"/>
    <n v="0"/>
    <n v="1.5"/>
    <n v="0.95199999999999996"/>
    <n v="0.99299999999999999"/>
    <n v="4.8"/>
    <n v="0.8"/>
    <n v="1"/>
    <x v="0"/>
    <x v="1"/>
    <s v="North"/>
    <s v="Met"/>
    <s v="Met"/>
    <s v="Met"/>
    <s v="Met"/>
    <s v="Met"/>
  </r>
  <r>
    <s v="OPS-103139"/>
    <x v="112"/>
    <s v="Scotland"/>
    <s v="Estates Support"/>
    <n v="797"/>
    <n v="60"/>
    <n v="857"/>
    <n v="40"/>
    <x v="966"/>
    <n v="0"/>
    <n v="0"/>
    <n v="8"/>
    <n v="0.6"/>
    <n v="0.97799999999999998"/>
    <n v="2.5"/>
    <n v="0.77700000000000002"/>
    <n v="4.7E-2"/>
    <x v="0"/>
    <x v="2"/>
    <s v="North"/>
    <s v="Below Target"/>
    <s v="Below Target"/>
    <s v="Met"/>
    <s v="Below Target"/>
    <s v="Below Target"/>
  </r>
  <r>
    <s v="OPS-103140"/>
    <x v="112"/>
    <s v="Scotland"/>
    <s v="Workplace Projects"/>
    <n v="0"/>
    <n v="36"/>
    <n v="36"/>
    <n v="34"/>
    <x v="1"/>
    <n v="0"/>
    <n v="0"/>
    <n v="1.7"/>
    <n v="0.94499999999999995"/>
    <n v="0.98"/>
    <n v="4.5999999999999996"/>
    <n v="0.76500000000000001"/>
    <n v="0.94399999999999995"/>
    <x v="0"/>
    <x v="3"/>
    <s v="North"/>
    <s v="Below Target"/>
    <s v="Met"/>
    <s v="Met"/>
    <s v="Met"/>
    <s v="Met"/>
  </r>
  <r>
    <s v="OPS-103141"/>
    <x v="112"/>
    <s v="North East"/>
    <s v="Workplace Services"/>
    <n v="0"/>
    <n v="30"/>
    <n v="30"/>
    <n v="30"/>
    <x v="5"/>
    <n v="0"/>
    <n v="0"/>
    <n v="1.6"/>
    <n v="0.997"/>
    <n v="1"/>
    <n v="4.5999999999999996"/>
    <n v="0.70499999999999996"/>
    <n v="1"/>
    <x v="1"/>
    <x v="0"/>
    <s v="North"/>
    <s v="Met"/>
    <s v="Met"/>
    <s v="Met"/>
    <s v="Met"/>
    <s v="Met"/>
  </r>
  <r>
    <s v="OPS-103142"/>
    <x v="112"/>
    <s v="North East"/>
    <s v="Facilities Response"/>
    <n v="0"/>
    <n v="29"/>
    <n v="29"/>
    <n v="29"/>
    <x v="5"/>
    <n v="0"/>
    <n v="0"/>
    <n v="1"/>
    <n v="0.94199999999999995"/>
    <n v="0.99299999999999999"/>
    <n v="4.2"/>
    <n v="0.70699999999999996"/>
    <n v="1"/>
    <x v="1"/>
    <x v="1"/>
    <s v="North"/>
    <s v="Met"/>
    <s v="Met"/>
    <s v="Met"/>
    <s v="Met"/>
    <s v="Met"/>
  </r>
  <r>
    <s v="OPS-103143"/>
    <x v="112"/>
    <s v="North East"/>
    <s v="Estates Support"/>
    <n v="2058"/>
    <n v="45"/>
    <n v="2103"/>
    <n v="23"/>
    <x v="1065"/>
    <n v="0"/>
    <n v="0"/>
    <n v="8"/>
    <n v="0.6"/>
    <n v="0.98499999999999999"/>
    <n v="2.5"/>
    <n v="0.71699999999999997"/>
    <n v="1.0999999999999999E-2"/>
    <x v="1"/>
    <x v="2"/>
    <s v="North"/>
    <s v="Below Target"/>
    <s v="Below Target"/>
    <s v="Met"/>
    <s v="Below Target"/>
    <s v="Below Target"/>
  </r>
  <r>
    <s v="OPS-103144"/>
    <x v="112"/>
    <s v="North East"/>
    <s v="Workplace Projects"/>
    <n v="127"/>
    <n v="31"/>
    <n v="158"/>
    <n v="31"/>
    <x v="49"/>
    <n v="0"/>
    <n v="0"/>
    <n v="8"/>
    <n v="0.6"/>
    <n v="0.96899999999999997"/>
    <n v="2.5"/>
    <n v="0.72899999999999998"/>
    <n v="0.19600000000000001"/>
    <x v="1"/>
    <x v="3"/>
    <s v="North"/>
    <s v="Below Target"/>
    <s v="Below Target"/>
    <s v="Met"/>
    <s v="Below Target"/>
    <s v="Below Target"/>
  </r>
  <r>
    <s v="OPS-103145"/>
    <x v="112"/>
    <s v="North West"/>
    <s v="Workplace Services"/>
    <n v="898"/>
    <n v="51"/>
    <n v="949"/>
    <n v="32"/>
    <x v="1066"/>
    <n v="0"/>
    <n v="0"/>
    <n v="8"/>
    <n v="0.6"/>
    <n v="0.97799999999999998"/>
    <n v="2.5"/>
    <n v="0.77"/>
    <n v="3.4000000000000002E-2"/>
    <x v="2"/>
    <x v="0"/>
    <s v="North"/>
    <s v="Below Target"/>
    <s v="Below Target"/>
    <s v="Met"/>
    <s v="Below Target"/>
    <s v="Below Target"/>
  </r>
  <r>
    <s v="OPS-103146"/>
    <x v="112"/>
    <s v="North West"/>
    <s v="Facilities Response"/>
    <n v="2065"/>
    <n v="40"/>
    <n v="2105"/>
    <n v="25"/>
    <x v="1065"/>
    <n v="1"/>
    <n v="1"/>
    <n v="8"/>
    <n v="0.6"/>
    <n v="0.95099999999999996"/>
    <n v="2.5"/>
    <n v="0.72"/>
    <n v="1.2E-2"/>
    <x v="2"/>
    <x v="1"/>
    <s v="North"/>
    <s v="Below Target"/>
    <s v="Below Target"/>
    <s v="Met"/>
    <s v="Below Target"/>
    <s v="Below Target"/>
  </r>
  <r>
    <s v="OPS-103147"/>
    <x v="112"/>
    <s v="North West"/>
    <s v="Estates Support"/>
    <n v="2233"/>
    <n v="46"/>
    <n v="2279"/>
    <n v="22"/>
    <x v="1067"/>
    <n v="0"/>
    <n v="0"/>
    <n v="8"/>
    <n v="0.6"/>
    <n v="0.98199999999999998"/>
    <n v="2.5"/>
    <n v="0.73499999999999999"/>
    <n v="0.01"/>
    <x v="2"/>
    <x v="2"/>
    <s v="North"/>
    <s v="Below Target"/>
    <s v="Below Target"/>
    <s v="Met"/>
    <s v="Below Target"/>
    <s v="Below Target"/>
  </r>
  <r>
    <s v="OPS-103148"/>
    <x v="112"/>
    <s v="North West"/>
    <s v="Workplace Projects"/>
    <n v="0"/>
    <n v="29"/>
    <n v="29"/>
    <n v="29"/>
    <x v="5"/>
    <n v="1"/>
    <n v="0"/>
    <n v="1.9"/>
    <n v="0.98199999999999998"/>
    <n v="1"/>
    <n v="4.5"/>
    <n v="0.72899999999999998"/>
    <n v="1"/>
    <x v="2"/>
    <x v="3"/>
    <s v="North"/>
    <s v="Met"/>
    <s v="Met"/>
    <s v="Met"/>
    <s v="Met"/>
    <s v="Met"/>
  </r>
  <r>
    <s v="OPS-103149"/>
    <x v="112"/>
    <s v="Midlands"/>
    <s v="Workplace Services"/>
    <n v="0"/>
    <n v="35"/>
    <n v="35"/>
    <n v="35"/>
    <x v="5"/>
    <n v="0"/>
    <n v="0"/>
    <n v="1.3"/>
    <n v="0.97"/>
    <n v="0.98399999999999999"/>
    <n v="4.3"/>
    <n v="0.627"/>
    <n v="1"/>
    <x v="3"/>
    <x v="0"/>
    <s v="Central"/>
    <s v="Met"/>
    <s v="Met"/>
    <s v="Met"/>
    <s v="Met"/>
    <s v="Met"/>
  </r>
  <r>
    <s v="OPS-103150"/>
    <x v="112"/>
    <s v="Midlands"/>
    <s v="Facilities Response"/>
    <n v="993"/>
    <n v="50"/>
    <n v="1043"/>
    <n v="35"/>
    <x v="438"/>
    <n v="0"/>
    <n v="0"/>
    <n v="8"/>
    <n v="0.6"/>
    <n v="0.96799999999999997"/>
    <n v="2.5"/>
    <n v="0.66900000000000004"/>
    <n v="3.4000000000000002E-2"/>
    <x v="3"/>
    <x v="1"/>
    <s v="Central"/>
    <s v="Below Target"/>
    <s v="Below Target"/>
    <s v="Met"/>
    <s v="Below Target"/>
    <s v="Below Target"/>
  </r>
  <r>
    <s v="OPS-103151"/>
    <x v="112"/>
    <s v="Midlands"/>
    <s v="Estates Support"/>
    <n v="733"/>
    <n v="48"/>
    <n v="781"/>
    <n v="32"/>
    <x v="1068"/>
    <n v="0"/>
    <n v="0"/>
    <n v="8"/>
    <n v="0.6"/>
    <n v="0.98299999999999998"/>
    <n v="2.5"/>
    <n v="0.77300000000000002"/>
    <n v="4.1000000000000002E-2"/>
    <x v="3"/>
    <x v="2"/>
    <s v="Central"/>
    <s v="Below Target"/>
    <s v="Below Target"/>
    <s v="Met"/>
    <s v="Below Target"/>
    <s v="Below Target"/>
  </r>
  <r>
    <s v="OPS-103152"/>
    <x v="112"/>
    <s v="Midlands"/>
    <s v="Workplace Projects"/>
    <n v="0"/>
    <n v="27"/>
    <n v="27"/>
    <n v="27"/>
    <x v="5"/>
    <n v="0"/>
    <n v="0"/>
    <n v="1.3"/>
    <n v="0.96499999999999997"/>
    <n v="1"/>
    <n v="4.4000000000000004"/>
    <n v="0.65400000000000003"/>
    <n v="1"/>
    <x v="3"/>
    <x v="3"/>
    <s v="Central"/>
    <s v="Met"/>
    <s v="Met"/>
    <s v="Met"/>
    <s v="Met"/>
    <s v="Met"/>
  </r>
  <r>
    <s v="OPS-103153"/>
    <x v="112"/>
    <s v="South West"/>
    <s v="Workplace Services"/>
    <n v="1691"/>
    <n v="55"/>
    <n v="1746"/>
    <n v="27"/>
    <x v="1069"/>
    <n v="0"/>
    <n v="0"/>
    <n v="8"/>
    <n v="0.6"/>
    <n v="0.98899999999999999"/>
    <n v="2.5"/>
    <n v="0.73399999999999999"/>
    <n v="1.4999999999999999E-2"/>
    <x v="4"/>
    <x v="0"/>
    <s v="South"/>
    <s v="Below Target"/>
    <s v="Below Target"/>
    <s v="Met"/>
    <s v="Below Target"/>
    <s v="Below Target"/>
  </r>
  <r>
    <s v="OPS-103154"/>
    <x v="112"/>
    <s v="South West"/>
    <s v="Facilities Response"/>
    <n v="2"/>
    <n v="36"/>
    <n v="38"/>
    <n v="38"/>
    <x v="5"/>
    <n v="0"/>
    <n v="0"/>
    <n v="2.6"/>
    <n v="0.96499999999999997"/>
    <n v="0.97799999999999998"/>
    <n v="4.2"/>
    <n v="0.621"/>
    <n v="1"/>
    <x v="4"/>
    <x v="1"/>
    <s v="South"/>
    <s v="Met"/>
    <s v="Met"/>
    <s v="Met"/>
    <s v="Met"/>
    <s v="Met"/>
  </r>
  <r>
    <s v="OPS-103155"/>
    <x v="112"/>
    <s v="South West"/>
    <s v="Estates Support"/>
    <n v="0"/>
    <n v="49"/>
    <n v="49"/>
    <n v="47"/>
    <x v="1"/>
    <n v="0"/>
    <n v="0"/>
    <n v="1.8"/>
    <n v="0.96499999999999997"/>
    <n v="0.995"/>
    <n v="4.5999999999999996"/>
    <n v="0.754"/>
    <n v="0.95899999999999996"/>
    <x v="4"/>
    <x v="2"/>
    <s v="South"/>
    <s v="Met"/>
    <s v="Met"/>
    <s v="Met"/>
    <s v="Met"/>
    <s v="Met"/>
  </r>
  <r>
    <s v="OPS-103156"/>
    <x v="112"/>
    <s v="South West"/>
    <s v="Workplace Projects"/>
    <n v="0"/>
    <n v="32"/>
    <n v="32"/>
    <n v="32"/>
    <x v="5"/>
    <n v="0"/>
    <n v="0"/>
    <n v="1.3"/>
    <n v="0.98599999999999999"/>
    <n v="0.97599999999999998"/>
    <n v="4.3"/>
    <n v="0.78100000000000003"/>
    <n v="1"/>
    <x v="4"/>
    <x v="3"/>
    <s v="South"/>
    <s v="Met"/>
    <s v="Met"/>
    <s v="Met"/>
    <s v="Met"/>
    <s v="Met"/>
  </r>
  <r>
    <s v="OPS-103157"/>
    <x v="112"/>
    <s v="South East"/>
    <s v="Workplace Services"/>
    <n v="0"/>
    <n v="61"/>
    <n v="61"/>
    <n v="59"/>
    <x v="1"/>
    <n v="1"/>
    <n v="0"/>
    <n v="2.5"/>
    <n v="0.91700000000000004"/>
    <n v="0.98399999999999999"/>
    <n v="4.5999999999999996"/>
    <n v="0.74299999999999999"/>
    <n v="0.96699999999999997"/>
    <x v="5"/>
    <x v="0"/>
    <s v="South"/>
    <s v="Met"/>
    <s v="Below Target"/>
    <s v="Met"/>
    <s v="Met"/>
    <s v="Met"/>
  </r>
  <r>
    <s v="OPS-103158"/>
    <x v="112"/>
    <s v="South East"/>
    <s v="Facilities Response"/>
    <n v="2822"/>
    <n v="51"/>
    <n v="2873"/>
    <n v="20"/>
    <x v="1070"/>
    <n v="0"/>
    <n v="0"/>
    <n v="8"/>
    <n v="0.6"/>
    <n v="0.996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3159"/>
    <x v="112"/>
    <s v="South East"/>
    <s v="Estates Support"/>
    <n v="0"/>
    <n v="54"/>
    <n v="54"/>
    <n v="54"/>
    <x v="5"/>
    <n v="0"/>
    <n v="0"/>
    <n v="1.6"/>
    <n v="0.97"/>
    <n v="1"/>
    <n v="4.5999999999999996"/>
    <n v="0.80200000000000005"/>
    <n v="1"/>
    <x v="5"/>
    <x v="2"/>
    <s v="South"/>
    <s v="Met"/>
    <s v="Met"/>
    <s v="Met"/>
    <s v="Met"/>
    <s v="Met"/>
  </r>
  <r>
    <s v="OPS-103160"/>
    <x v="112"/>
    <s v="South East"/>
    <s v="Workplace Projects"/>
    <n v="912"/>
    <n v="37"/>
    <n v="949"/>
    <n v="26"/>
    <x v="1071"/>
    <n v="0"/>
    <n v="0"/>
    <n v="8"/>
    <n v="0.6"/>
    <n v="0.95899999999999996"/>
    <n v="2.5"/>
    <n v="0.747"/>
    <n v="2.7E-2"/>
    <x v="5"/>
    <x v="3"/>
    <s v="South"/>
    <s v="Below Target"/>
    <s v="Below Target"/>
    <s v="Met"/>
    <s v="Below Target"/>
    <s v="Below Target"/>
  </r>
  <r>
    <s v="OPS-103161"/>
    <x v="112"/>
    <s v="Wales"/>
    <s v="Workplace Services"/>
    <n v="1708"/>
    <n v="43"/>
    <n v="1751"/>
    <n v="26"/>
    <x v="1014"/>
    <n v="0"/>
    <n v="0"/>
    <n v="8"/>
    <n v="0.6"/>
    <n v="0.99099999999999999"/>
    <n v="2.5"/>
    <n v="0.69299999999999995"/>
    <n v="1.4999999999999999E-2"/>
    <x v="6"/>
    <x v="0"/>
    <s v="Wales"/>
    <s v="Below Target"/>
    <s v="Below Target"/>
    <s v="Met"/>
    <s v="Below Target"/>
    <s v="Below Target"/>
  </r>
  <r>
    <s v="OPS-103162"/>
    <x v="112"/>
    <s v="Wales"/>
    <s v="Facilities Response"/>
    <n v="1823"/>
    <n v="44"/>
    <n v="1867"/>
    <n v="22"/>
    <x v="873"/>
    <n v="0"/>
    <n v="0"/>
    <n v="8"/>
    <n v="0.6"/>
    <n v="0.98699999999999999"/>
    <n v="2.5"/>
    <n v="0.66400000000000003"/>
    <n v="1.2E-2"/>
    <x v="6"/>
    <x v="1"/>
    <s v="Wales"/>
    <s v="Below Target"/>
    <s v="Below Target"/>
    <s v="Met"/>
    <s v="Below Target"/>
    <s v="Below Target"/>
  </r>
  <r>
    <s v="OPS-103163"/>
    <x v="112"/>
    <s v="Wales"/>
    <s v="Estates Support"/>
    <n v="1172"/>
    <n v="24"/>
    <n v="1196"/>
    <n v="29"/>
    <x v="688"/>
    <n v="0"/>
    <n v="0"/>
    <n v="8"/>
    <n v="0.6"/>
    <n v="0.98199999999999998"/>
    <n v="2.5"/>
    <n v="0.77800000000000002"/>
    <n v="2.4E-2"/>
    <x v="6"/>
    <x v="2"/>
    <s v="Wales"/>
    <s v="Below Target"/>
    <s v="Below Target"/>
    <s v="Met"/>
    <s v="Below Target"/>
    <s v="Below Target"/>
  </r>
  <r>
    <s v="OPS-103164"/>
    <x v="112"/>
    <s v="Wales"/>
    <s v="Workplace Projects"/>
    <n v="0"/>
    <n v="26"/>
    <n v="26"/>
    <n v="26"/>
    <x v="5"/>
    <n v="0"/>
    <n v="0"/>
    <n v="0.9"/>
    <n v="0.94799999999999995"/>
    <n v="0.98"/>
    <n v="4.2"/>
    <n v="0.71299999999999997"/>
    <n v="1"/>
    <x v="6"/>
    <x v="3"/>
    <s v="Wales"/>
    <s v="Met"/>
    <s v="Met"/>
    <s v="Met"/>
    <s v="Met"/>
    <s v="Met"/>
  </r>
  <r>
    <s v="OPS-103165"/>
    <x v="113"/>
    <s v="Scotland"/>
    <s v="Workplace Services"/>
    <n v="475"/>
    <n v="37"/>
    <n v="512"/>
    <n v="32"/>
    <x v="1072"/>
    <n v="0"/>
    <n v="0"/>
    <n v="8"/>
    <n v="0.6"/>
    <n v="0.96499999999999997"/>
    <n v="2.5"/>
    <n v="0.72399999999999998"/>
    <n v="6.2E-2"/>
    <x v="0"/>
    <x v="0"/>
    <s v="North"/>
    <s v="Below Target"/>
    <s v="Below Target"/>
    <s v="Met"/>
    <s v="Below Target"/>
    <s v="Below Target"/>
  </r>
  <r>
    <s v="OPS-103166"/>
    <x v="113"/>
    <s v="Scotland"/>
    <s v="Facilities Response"/>
    <n v="0"/>
    <n v="31"/>
    <n v="31"/>
    <n v="31"/>
    <x v="5"/>
    <n v="0"/>
    <n v="0"/>
    <n v="1.4"/>
    <n v="0.99099999999999999"/>
    <n v="0.96699999999999997"/>
    <n v="4.5"/>
    <n v="0.8"/>
    <n v="1"/>
    <x v="0"/>
    <x v="1"/>
    <s v="North"/>
    <s v="Met"/>
    <s v="Met"/>
    <s v="Met"/>
    <s v="Met"/>
    <s v="Met"/>
  </r>
  <r>
    <s v="OPS-103167"/>
    <x v="113"/>
    <s v="Scotland"/>
    <s v="Estates Support"/>
    <n v="817"/>
    <n v="35"/>
    <n v="852"/>
    <n v="33"/>
    <x v="1073"/>
    <n v="0"/>
    <n v="0"/>
    <n v="8"/>
    <n v="0.6"/>
    <n v="0.96699999999999997"/>
    <n v="2.5"/>
    <n v="0.77700000000000002"/>
    <n v="3.9E-2"/>
    <x v="0"/>
    <x v="2"/>
    <s v="North"/>
    <s v="Below Target"/>
    <s v="Below Target"/>
    <s v="Met"/>
    <s v="Below Target"/>
    <s v="Below Target"/>
  </r>
  <r>
    <s v="OPS-103168"/>
    <x v="113"/>
    <s v="Scotland"/>
    <s v="Workplace Projects"/>
    <n v="2"/>
    <n v="39"/>
    <n v="41"/>
    <n v="41"/>
    <x v="5"/>
    <n v="0"/>
    <n v="0"/>
    <n v="1.8"/>
    <n v="0.96799999999999997"/>
    <n v="0.98099999999999998"/>
    <n v="4.5"/>
    <n v="0.76500000000000001"/>
    <n v="1"/>
    <x v="0"/>
    <x v="3"/>
    <s v="North"/>
    <s v="Met"/>
    <s v="Met"/>
    <s v="Met"/>
    <s v="Met"/>
    <s v="Met"/>
  </r>
  <r>
    <s v="OPS-103169"/>
    <x v="113"/>
    <s v="North East"/>
    <s v="Workplace Services"/>
    <n v="0"/>
    <n v="43"/>
    <n v="43"/>
    <n v="42"/>
    <x v="3"/>
    <n v="0"/>
    <n v="0"/>
    <n v="2"/>
    <n v="0.98"/>
    <n v="0.97"/>
    <n v="4.4000000000000004"/>
    <n v="0.70499999999999996"/>
    <n v="0.97699999999999998"/>
    <x v="1"/>
    <x v="0"/>
    <s v="North"/>
    <s v="Met"/>
    <s v="Met"/>
    <s v="Met"/>
    <s v="Met"/>
    <s v="Met"/>
  </r>
  <r>
    <s v="OPS-103170"/>
    <x v="113"/>
    <s v="North East"/>
    <s v="Facilities Response"/>
    <n v="0"/>
    <n v="35"/>
    <n v="35"/>
    <n v="35"/>
    <x v="5"/>
    <n v="0"/>
    <n v="0"/>
    <n v="1.6"/>
    <n v="0.94199999999999995"/>
    <n v="0.97299999999999998"/>
    <n v="4.5"/>
    <n v="0.70699999999999996"/>
    <n v="1"/>
    <x v="1"/>
    <x v="1"/>
    <s v="North"/>
    <s v="Met"/>
    <s v="Met"/>
    <s v="Met"/>
    <s v="Met"/>
    <s v="Met"/>
  </r>
  <r>
    <s v="OPS-103171"/>
    <x v="113"/>
    <s v="North East"/>
    <s v="Estates Support"/>
    <n v="2080"/>
    <n v="22"/>
    <n v="2102"/>
    <n v="28"/>
    <x v="1074"/>
    <n v="0"/>
    <n v="0"/>
    <n v="8"/>
    <n v="0.6"/>
    <n v="0.97"/>
    <n v="2.5"/>
    <n v="0.71699999999999997"/>
    <n v="1.2999999999999999E-2"/>
    <x v="1"/>
    <x v="2"/>
    <s v="North"/>
    <s v="Below Target"/>
    <s v="Below Target"/>
    <s v="Met"/>
    <s v="Below Target"/>
    <s v="Below Target"/>
  </r>
  <r>
    <s v="OPS-103172"/>
    <x v="113"/>
    <s v="North East"/>
    <s v="Workplace Projects"/>
    <n v="127"/>
    <n v="16"/>
    <n v="143"/>
    <n v="31"/>
    <x v="1075"/>
    <n v="0"/>
    <n v="0"/>
    <n v="8"/>
    <n v="0.6"/>
    <n v="1"/>
    <n v="2.5"/>
    <n v="0.72899999999999998"/>
    <n v="0.217"/>
    <x v="1"/>
    <x v="3"/>
    <s v="North"/>
    <s v="Below Target"/>
    <s v="Below Target"/>
    <s v="Met"/>
    <s v="Below Target"/>
    <s v="Below Target"/>
  </r>
  <r>
    <s v="OPS-103173"/>
    <x v="113"/>
    <s v="North West"/>
    <s v="Workplace Services"/>
    <n v="917"/>
    <n v="25"/>
    <n v="942"/>
    <n v="31"/>
    <x v="1076"/>
    <n v="0"/>
    <n v="0"/>
    <n v="8"/>
    <n v="0.6"/>
    <n v="0.99199999999999999"/>
    <n v="2.5"/>
    <n v="0.77"/>
    <n v="3.3000000000000002E-2"/>
    <x v="2"/>
    <x v="0"/>
    <s v="North"/>
    <s v="Below Target"/>
    <s v="Below Target"/>
    <s v="Met"/>
    <s v="Below Target"/>
    <s v="Below Target"/>
  </r>
  <r>
    <s v="OPS-103174"/>
    <x v="113"/>
    <s v="North West"/>
    <s v="Facilities Response"/>
    <n v="2080"/>
    <n v="58"/>
    <n v="2138"/>
    <n v="24"/>
    <x v="1077"/>
    <n v="0"/>
    <n v="0"/>
    <n v="8"/>
    <n v="0.6"/>
    <n v="1"/>
    <n v="2.5"/>
    <n v="0.72"/>
    <n v="1.0999999999999999E-2"/>
    <x v="2"/>
    <x v="1"/>
    <s v="North"/>
    <s v="Below Target"/>
    <s v="Below Target"/>
    <s v="Met"/>
    <s v="Below Target"/>
    <s v="Below Target"/>
  </r>
  <r>
    <s v="OPS-103175"/>
    <x v="113"/>
    <s v="North West"/>
    <s v="Estates Support"/>
    <n v="2257"/>
    <n v="40"/>
    <n v="2297"/>
    <n v="23"/>
    <x v="830"/>
    <n v="1"/>
    <n v="0"/>
    <n v="8"/>
    <n v="0.6"/>
    <n v="0.97699999999999998"/>
    <n v="2.5"/>
    <n v="0.73499999999999999"/>
    <n v="0.01"/>
    <x v="2"/>
    <x v="2"/>
    <s v="North"/>
    <s v="Below Target"/>
    <s v="Below Target"/>
    <s v="Met"/>
    <s v="Below Target"/>
    <s v="Below Target"/>
  </r>
  <r>
    <s v="OPS-103176"/>
    <x v="113"/>
    <s v="North West"/>
    <s v="Workplace Projects"/>
    <n v="0"/>
    <n v="22"/>
    <n v="22"/>
    <n v="22"/>
    <x v="5"/>
    <n v="0"/>
    <n v="0"/>
    <n v="1.6"/>
    <n v="0.92"/>
    <n v="0.98199999999999998"/>
    <n v="4.5"/>
    <n v="0.72899999999999998"/>
    <n v="1"/>
    <x v="2"/>
    <x v="3"/>
    <s v="North"/>
    <s v="Met"/>
    <s v="Met"/>
    <s v="Met"/>
    <s v="Met"/>
    <s v="Met"/>
  </r>
  <r>
    <s v="OPS-103177"/>
    <x v="113"/>
    <s v="Midlands"/>
    <s v="Workplace Services"/>
    <n v="0"/>
    <n v="38"/>
    <n v="38"/>
    <n v="38"/>
    <x v="5"/>
    <n v="0"/>
    <n v="0"/>
    <n v="1.6"/>
    <n v="0.98"/>
    <n v="0.97499999999999998"/>
    <n v="4.5"/>
    <n v="0.627"/>
    <n v="1"/>
    <x v="3"/>
    <x v="0"/>
    <s v="Central"/>
    <s v="Met"/>
    <s v="Met"/>
    <s v="Met"/>
    <s v="Met"/>
    <s v="Met"/>
  </r>
  <r>
    <s v="OPS-103178"/>
    <x v="113"/>
    <s v="Midlands"/>
    <s v="Facilities Response"/>
    <n v="1008"/>
    <n v="46"/>
    <n v="1054"/>
    <n v="29"/>
    <x v="944"/>
    <n v="0"/>
    <n v="0"/>
    <n v="8"/>
    <n v="0.6"/>
    <n v="0.98399999999999999"/>
    <n v="2.5"/>
    <n v="0.66900000000000004"/>
    <n v="2.8000000000000001E-2"/>
    <x v="3"/>
    <x v="1"/>
    <s v="Central"/>
    <s v="Below Target"/>
    <s v="Below Target"/>
    <s v="Met"/>
    <s v="Below Target"/>
    <s v="Below Target"/>
  </r>
  <r>
    <s v="OPS-103179"/>
    <x v="113"/>
    <s v="Midlands"/>
    <s v="Estates Support"/>
    <n v="749"/>
    <n v="40"/>
    <n v="789"/>
    <n v="33"/>
    <x v="1078"/>
    <n v="0"/>
    <n v="0"/>
    <n v="8"/>
    <n v="0.6"/>
    <n v="0.99199999999999999"/>
    <n v="2.5"/>
    <n v="0.77300000000000002"/>
    <n v="4.2000000000000003E-2"/>
    <x v="3"/>
    <x v="2"/>
    <s v="Central"/>
    <s v="Below Target"/>
    <s v="Below Target"/>
    <s v="Met"/>
    <s v="Below Target"/>
    <s v="Below Target"/>
  </r>
  <r>
    <s v="OPS-103180"/>
    <x v="113"/>
    <s v="Midlands"/>
    <s v="Workplace Projects"/>
    <n v="0"/>
    <n v="16"/>
    <n v="16"/>
    <n v="16"/>
    <x v="5"/>
    <n v="0"/>
    <n v="0"/>
    <n v="1.4"/>
    <n v="0.98399999999999999"/>
    <n v="0.98899999999999999"/>
    <n v="4.5"/>
    <n v="0.65400000000000003"/>
    <n v="1"/>
    <x v="3"/>
    <x v="3"/>
    <s v="Central"/>
    <s v="Met"/>
    <s v="Met"/>
    <s v="Met"/>
    <s v="Met"/>
    <s v="Met"/>
  </r>
  <r>
    <s v="OPS-103181"/>
    <x v="113"/>
    <s v="South West"/>
    <s v="Workplace Services"/>
    <n v="1719"/>
    <n v="38"/>
    <n v="1757"/>
    <n v="20"/>
    <x v="1079"/>
    <n v="1"/>
    <n v="0"/>
    <n v="8"/>
    <n v="0.6"/>
    <n v="0.996"/>
    <n v="2.5"/>
    <n v="0.73399999999999999"/>
    <n v="1.0999999999999999E-2"/>
    <x v="4"/>
    <x v="0"/>
    <s v="South"/>
    <s v="Below Target"/>
    <s v="Below Target"/>
    <s v="Met"/>
    <s v="Below Target"/>
    <s v="Below Target"/>
  </r>
  <r>
    <s v="OPS-103182"/>
    <x v="113"/>
    <s v="South West"/>
    <s v="Facilities Response"/>
    <n v="0"/>
    <n v="47"/>
    <n v="47"/>
    <n v="44"/>
    <x v="10"/>
    <n v="0"/>
    <n v="0"/>
    <n v="2.2000000000000002"/>
    <n v="0.96799999999999997"/>
    <n v="1"/>
    <n v="4.0999999999999996"/>
    <n v="0.621"/>
    <n v="0.93600000000000005"/>
    <x v="4"/>
    <x v="1"/>
    <s v="South"/>
    <s v="Below Target"/>
    <s v="Met"/>
    <s v="Met"/>
    <s v="Met"/>
    <s v="Met"/>
  </r>
  <r>
    <s v="OPS-103183"/>
    <x v="113"/>
    <s v="South West"/>
    <s v="Estates Support"/>
    <n v="2"/>
    <n v="41"/>
    <n v="43"/>
    <n v="43"/>
    <x v="5"/>
    <n v="0"/>
    <n v="0"/>
    <n v="1.5"/>
    <n v="0.97699999999999998"/>
    <n v="0.95099999999999996"/>
    <n v="4.5"/>
    <n v="0.754"/>
    <n v="1"/>
    <x v="4"/>
    <x v="2"/>
    <s v="South"/>
    <s v="Met"/>
    <s v="Met"/>
    <s v="Met"/>
    <s v="Met"/>
    <s v="Met"/>
  </r>
  <r>
    <s v="OPS-103184"/>
    <x v="113"/>
    <s v="South West"/>
    <s v="Workplace Projects"/>
    <n v="0"/>
    <n v="37"/>
    <n v="37"/>
    <n v="37"/>
    <x v="5"/>
    <n v="0"/>
    <n v="0"/>
    <n v="1.3"/>
    <n v="0.995"/>
    <n v="0.98799999999999999"/>
    <n v="4.4000000000000004"/>
    <n v="0.78100000000000003"/>
    <n v="1"/>
    <x v="4"/>
    <x v="3"/>
    <s v="South"/>
    <s v="Met"/>
    <s v="Met"/>
    <s v="Met"/>
    <s v="Met"/>
    <s v="Met"/>
  </r>
  <r>
    <s v="OPS-103185"/>
    <x v="113"/>
    <s v="South East"/>
    <s v="Workplace Services"/>
    <n v="2"/>
    <n v="56"/>
    <n v="58"/>
    <n v="58"/>
    <x v="5"/>
    <n v="0"/>
    <n v="0"/>
    <n v="1.3"/>
    <n v="0.96"/>
    <n v="0.997"/>
    <n v="4.5"/>
    <n v="0.74299999999999999"/>
    <n v="1"/>
    <x v="5"/>
    <x v="0"/>
    <s v="South"/>
    <s v="Met"/>
    <s v="Met"/>
    <s v="Met"/>
    <s v="Met"/>
    <s v="Met"/>
  </r>
  <r>
    <s v="OPS-103186"/>
    <x v="113"/>
    <s v="South East"/>
    <s v="Facilities Response"/>
    <n v="2853"/>
    <n v="49"/>
    <n v="2902"/>
    <n v="20"/>
    <x v="1080"/>
    <n v="0"/>
    <n v="0"/>
    <n v="8"/>
    <n v="0.6"/>
    <n v="0.96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3187"/>
    <x v="113"/>
    <s v="South East"/>
    <s v="Estates Support"/>
    <n v="0"/>
    <n v="44"/>
    <n v="44"/>
    <n v="44"/>
    <x v="5"/>
    <n v="0"/>
    <n v="0"/>
    <n v="1.3"/>
    <n v="0.91500000000000004"/>
    <n v="0.98"/>
    <n v="4.4000000000000004"/>
    <n v="0.80200000000000005"/>
    <n v="1"/>
    <x v="5"/>
    <x v="2"/>
    <s v="South"/>
    <s v="Met"/>
    <s v="Below Target"/>
    <s v="Met"/>
    <s v="Met"/>
    <s v="Met"/>
  </r>
  <r>
    <s v="OPS-103188"/>
    <x v="113"/>
    <s v="South East"/>
    <s v="Workplace Projects"/>
    <n v="923"/>
    <n v="27"/>
    <n v="950"/>
    <n v="25"/>
    <x v="852"/>
    <n v="0"/>
    <n v="0"/>
    <n v="8"/>
    <n v="0.6"/>
    <n v="0.97699999999999998"/>
    <n v="2.5"/>
    <n v="0.747"/>
    <n v="2.5999999999999999E-2"/>
    <x v="5"/>
    <x v="3"/>
    <s v="South"/>
    <s v="Below Target"/>
    <s v="Below Target"/>
    <s v="Met"/>
    <s v="Below Target"/>
    <s v="Below Target"/>
  </r>
  <r>
    <s v="OPS-103189"/>
    <x v="113"/>
    <s v="Wales"/>
    <s v="Workplace Services"/>
    <n v="1725"/>
    <n v="35"/>
    <n v="1760"/>
    <n v="25"/>
    <x v="1081"/>
    <n v="0"/>
    <n v="0"/>
    <n v="8"/>
    <n v="0.6"/>
    <n v="0.98399999999999999"/>
    <n v="2.5"/>
    <n v="0.69299999999999995"/>
    <n v="1.4E-2"/>
    <x v="6"/>
    <x v="0"/>
    <s v="Wales"/>
    <s v="Below Target"/>
    <s v="Below Target"/>
    <s v="Met"/>
    <s v="Below Target"/>
    <s v="Below Target"/>
  </r>
  <r>
    <s v="OPS-103190"/>
    <x v="113"/>
    <s v="Wales"/>
    <s v="Facilities Response"/>
    <n v="1845"/>
    <n v="35"/>
    <n v="1880"/>
    <n v="20"/>
    <x v="1082"/>
    <n v="0"/>
    <n v="0"/>
    <n v="8"/>
    <n v="0.6"/>
    <n v="0.97"/>
    <n v="2.5"/>
    <n v="0.66400000000000003"/>
    <n v="1.0999999999999999E-2"/>
    <x v="6"/>
    <x v="1"/>
    <s v="Wales"/>
    <s v="Below Target"/>
    <s v="Below Target"/>
    <s v="Met"/>
    <s v="Below Target"/>
    <s v="Below Target"/>
  </r>
  <r>
    <s v="OPS-103191"/>
    <x v="113"/>
    <s v="Wales"/>
    <s v="Estates Support"/>
    <n v="1167"/>
    <n v="58"/>
    <n v="1225"/>
    <n v="31"/>
    <x v="1083"/>
    <n v="0"/>
    <n v="0"/>
    <n v="8"/>
    <n v="0.6"/>
    <n v="0.98"/>
    <n v="2.5"/>
    <n v="0.77800000000000002"/>
    <n v="2.5000000000000001E-2"/>
    <x v="6"/>
    <x v="2"/>
    <s v="Wales"/>
    <s v="Below Target"/>
    <s v="Below Target"/>
    <s v="Met"/>
    <s v="Below Target"/>
    <s v="Below Target"/>
  </r>
  <r>
    <s v="OPS-103192"/>
    <x v="113"/>
    <s v="Wales"/>
    <s v="Workplace Projects"/>
    <n v="0"/>
    <n v="22"/>
    <n v="22"/>
    <n v="22"/>
    <x v="5"/>
    <n v="0"/>
    <n v="0"/>
    <n v="1"/>
    <n v="0.997"/>
    <n v="1"/>
    <n v="4.4000000000000004"/>
    <n v="0.71299999999999997"/>
    <n v="1"/>
    <x v="6"/>
    <x v="3"/>
    <s v="Wales"/>
    <s v="Met"/>
    <s v="Met"/>
    <s v="Met"/>
    <s v="Met"/>
    <s v="Met"/>
  </r>
  <r>
    <s v="OPS-103193"/>
    <x v="114"/>
    <s v="Scotland"/>
    <s v="Workplace Services"/>
    <n v="480"/>
    <n v="59"/>
    <n v="539"/>
    <n v="41"/>
    <x v="484"/>
    <n v="0"/>
    <n v="0"/>
    <n v="8"/>
    <n v="0.6"/>
    <n v="0.98299999999999998"/>
    <n v="2.5"/>
    <n v="0.72399999999999998"/>
    <n v="7.5999999999999998E-2"/>
    <x v="0"/>
    <x v="0"/>
    <s v="North"/>
    <s v="Below Target"/>
    <s v="Below Target"/>
    <s v="Met"/>
    <s v="Below Target"/>
    <s v="Below Target"/>
  </r>
  <r>
    <s v="OPS-103194"/>
    <x v="114"/>
    <s v="Scotland"/>
    <s v="Facilities Response"/>
    <n v="0"/>
    <n v="38"/>
    <n v="38"/>
    <n v="38"/>
    <x v="5"/>
    <n v="0"/>
    <n v="0"/>
    <n v="1.4"/>
    <n v="0.998"/>
    <n v="0.99"/>
    <n v="4.5999999999999996"/>
    <n v="0.8"/>
    <n v="1"/>
    <x v="0"/>
    <x v="1"/>
    <s v="North"/>
    <s v="Met"/>
    <s v="Met"/>
    <s v="Met"/>
    <s v="Met"/>
    <s v="Met"/>
  </r>
  <r>
    <s v="OPS-103195"/>
    <x v="114"/>
    <s v="Scotland"/>
    <s v="Estates Support"/>
    <n v="819"/>
    <n v="39"/>
    <n v="858"/>
    <n v="33"/>
    <x v="567"/>
    <n v="0"/>
    <n v="0"/>
    <n v="8"/>
    <n v="0.6"/>
    <n v="1"/>
    <n v="2.5"/>
    <n v="0.77700000000000002"/>
    <n v="3.7999999999999999E-2"/>
    <x v="0"/>
    <x v="2"/>
    <s v="North"/>
    <s v="Below Target"/>
    <s v="Below Target"/>
    <s v="Met"/>
    <s v="Below Target"/>
    <s v="Below Target"/>
  </r>
  <r>
    <s v="OPS-103196"/>
    <x v="114"/>
    <s v="Scotland"/>
    <s v="Workplace Projects"/>
    <n v="0"/>
    <n v="33"/>
    <n v="33"/>
    <n v="33"/>
    <x v="5"/>
    <n v="0"/>
    <n v="0"/>
    <n v="1.3"/>
    <n v="0.93400000000000005"/>
    <n v="0.98399999999999999"/>
    <n v="4.8"/>
    <n v="0.76500000000000001"/>
    <n v="1"/>
    <x v="0"/>
    <x v="3"/>
    <s v="North"/>
    <s v="Met"/>
    <s v="Met"/>
    <s v="Met"/>
    <s v="Met"/>
    <s v="Met"/>
  </r>
  <r>
    <s v="OPS-103197"/>
    <x v="114"/>
    <s v="North East"/>
    <s v="Workplace Services"/>
    <n v="1"/>
    <n v="24"/>
    <n v="25"/>
    <n v="25"/>
    <x v="5"/>
    <n v="0"/>
    <n v="0"/>
    <n v="1.5"/>
    <n v="0.94899999999999995"/>
    <n v="0.98899999999999999"/>
    <n v="4.5999999999999996"/>
    <n v="0.70499999999999996"/>
    <n v="1"/>
    <x v="1"/>
    <x v="0"/>
    <s v="North"/>
    <s v="Met"/>
    <s v="Met"/>
    <s v="Met"/>
    <s v="Met"/>
    <s v="Met"/>
  </r>
  <r>
    <s v="OPS-103198"/>
    <x v="114"/>
    <s v="North East"/>
    <s v="Facilities Response"/>
    <n v="0"/>
    <n v="47"/>
    <n v="47"/>
    <n v="47"/>
    <x v="5"/>
    <n v="0"/>
    <n v="0"/>
    <n v="1.8"/>
    <n v="0.98799999999999999"/>
    <n v="0.998"/>
    <n v="4.5999999999999996"/>
    <n v="0.70699999999999996"/>
    <n v="1"/>
    <x v="1"/>
    <x v="1"/>
    <s v="North"/>
    <s v="Met"/>
    <s v="Met"/>
    <s v="Met"/>
    <s v="Met"/>
    <s v="Met"/>
  </r>
  <r>
    <s v="OPS-103199"/>
    <x v="114"/>
    <s v="North East"/>
    <s v="Estates Support"/>
    <n v="2074"/>
    <n v="32"/>
    <n v="2106"/>
    <n v="26"/>
    <x v="1065"/>
    <n v="0"/>
    <n v="0"/>
    <n v="8"/>
    <n v="0.6"/>
    <n v="0.97699999999999998"/>
    <n v="2.5"/>
    <n v="0.71699999999999997"/>
    <n v="1.2E-2"/>
    <x v="1"/>
    <x v="2"/>
    <s v="North"/>
    <s v="Below Target"/>
    <s v="Below Target"/>
    <s v="Met"/>
    <s v="Below Target"/>
    <s v="Below Target"/>
  </r>
  <r>
    <s v="OPS-103200"/>
    <x v="114"/>
    <s v="North East"/>
    <s v="Workplace Projects"/>
    <n v="112"/>
    <n v="37"/>
    <n v="149"/>
    <n v="28"/>
    <x v="1084"/>
    <n v="1"/>
    <n v="0"/>
    <n v="8"/>
    <n v="0.6"/>
    <n v="0.95399999999999996"/>
    <n v="2.5"/>
    <n v="0.72899999999999998"/>
    <n v="0.188"/>
    <x v="1"/>
    <x v="3"/>
    <s v="North"/>
    <s v="Below Target"/>
    <s v="Below Target"/>
    <s v="Met"/>
    <s v="Below Target"/>
    <s v="Below Target"/>
  </r>
  <r>
    <s v="OPS-103201"/>
    <x v="114"/>
    <s v="North West"/>
    <s v="Workplace Services"/>
    <n v="911"/>
    <n v="63"/>
    <n v="974"/>
    <n v="28"/>
    <x v="595"/>
    <n v="1"/>
    <n v="0"/>
    <n v="8"/>
    <n v="0.6"/>
    <n v="0.98499999999999999"/>
    <n v="2.5"/>
    <n v="0.77"/>
    <n v="2.9000000000000001E-2"/>
    <x v="2"/>
    <x v="0"/>
    <s v="North"/>
    <s v="Below Target"/>
    <s v="Below Target"/>
    <s v="Met"/>
    <s v="Below Target"/>
    <s v="Below Target"/>
  </r>
  <r>
    <s v="OPS-103202"/>
    <x v="114"/>
    <s v="North West"/>
    <s v="Facilities Response"/>
    <n v="2114"/>
    <n v="35"/>
    <n v="2149"/>
    <n v="26"/>
    <x v="1085"/>
    <n v="0"/>
    <n v="0"/>
    <n v="8"/>
    <n v="0.6"/>
    <n v="0.98499999999999999"/>
    <n v="2.5"/>
    <n v="0.72"/>
    <n v="1.2E-2"/>
    <x v="2"/>
    <x v="1"/>
    <s v="North"/>
    <s v="Below Target"/>
    <s v="Below Target"/>
    <s v="Met"/>
    <s v="Below Target"/>
    <s v="Below Target"/>
  </r>
  <r>
    <s v="OPS-103203"/>
    <x v="114"/>
    <s v="North West"/>
    <s v="Estates Support"/>
    <n v="2274"/>
    <n v="37"/>
    <n v="2311"/>
    <n v="20"/>
    <x v="1086"/>
    <n v="1"/>
    <n v="0"/>
    <n v="8"/>
    <n v="0.6"/>
    <n v="0.94499999999999995"/>
    <n v="2.5"/>
    <n v="0.73499999999999999"/>
    <n v="8.9999999999999993E-3"/>
    <x v="2"/>
    <x v="2"/>
    <s v="North"/>
    <s v="Below Target"/>
    <s v="Below Target"/>
    <s v="Below Target"/>
    <s v="Below Target"/>
    <s v="Below Target"/>
  </r>
  <r>
    <s v="OPS-103204"/>
    <x v="114"/>
    <s v="North West"/>
    <s v="Workplace Projects"/>
    <n v="0"/>
    <n v="43"/>
    <n v="43"/>
    <n v="43"/>
    <x v="5"/>
    <n v="0"/>
    <n v="0"/>
    <n v="1.5"/>
    <n v="0.97299999999999998"/>
    <n v="0.97599999999999998"/>
    <n v="4.7"/>
    <n v="0.72899999999999998"/>
    <n v="1"/>
    <x v="2"/>
    <x v="3"/>
    <s v="North"/>
    <s v="Met"/>
    <s v="Met"/>
    <s v="Met"/>
    <s v="Met"/>
    <s v="Met"/>
  </r>
  <r>
    <s v="OPS-103205"/>
    <x v="114"/>
    <s v="Midlands"/>
    <s v="Workplace Services"/>
    <n v="0"/>
    <n v="47"/>
    <n v="47"/>
    <n v="41"/>
    <x v="30"/>
    <n v="0"/>
    <n v="0"/>
    <n v="1.8"/>
    <n v="0.95399999999999996"/>
    <n v="0.97699999999999998"/>
    <n v="4.4000000000000004"/>
    <n v="0.627"/>
    <n v="0.872"/>
    <x v="3"/>
    <x v="0"/>
    <s v="Central"/>
    <s v="Below Target"/>
    <s v="Met"/>
    <s v="Met"/>
    <s v="Met"/>
    <s v="Met"/>
  </r>
  <r>
    <s v="OPS-103206"/>
    <x v="114"/>
    <s v="Midlands"/>
    <s v="Facilities Response"/>
    <n v="1025"/>
    <n v="39"/>
    <n v="1064"/>
    <n v="35"/>
    <x v="1087"/>
    <n v="0"/>
    <n v="0"/>
    <n v="8"/>
    <n v="0.6"/>
    <n v="1"/>
    <n v="2.5"/>
    <n v="0.66900000000000004"/>
    <n v="3.3000000000000002E-2"/>
    <x v="3"/>
    <x v="1"/>
    <s v="Central"/>
    <s v="Below Target"/>
    <s v="Below Target"/>
    <s v="Met"/>
    <s v="Below Target"/>
    <s v="Below Target"/>
  </r>
  <r>
    <s v="OPS-103207"/>
    <x v="114"/>
    <s v="Midlands"/>
    <s v="Estates Support"/>
    <n v="756"/>
    <n v="43"/>
    <n v="799"/>
    <n v="41"/>
    <x v="523"/>
    <n v="0"/>
    <n v="0"/>
    <n v="8"/>
    <n v="0.6"/>
    <n v="0.97199999999999998"/>
    <n v="2.5"/>
    <n v="0.77300000000000002"/>
    <n v="5.0999999999999997E-2"/>
    <x v="3"/>
    <x v="2"/>
    <s v="Central"/>
    <s v="Below Target"/>
    <s v="Below Target"/>
    <s v="Met"/>
    <s v="Below Target"/>
    <s v="Below Target"/>
  </r>
  <r>
    <s v="OPS-103208"/>
    <x v="114"/>
    <s v="Midlands"/>
    <s v="Workplace Projects"/>
    <n v="0"/>
    <n v="43"/>
    <n v="43"/>
    <n v="37"/>
    <x v="30"/>
    <n v="0"/>
    <n v="0"/>
    <n v="2"/>
    <n v="0.96099999999999997"/>
    <n v="0.97599999999999998"/>
    <n v="4.2"/>
    <n v="0.65400000000000003"/>
    <n v="0.86"/>
    <x v="3"/>
    <x v="3"/>
    <s v="Central"/>
    <s v="Below Target"/>
    <s v="Met"/>
    <s v="Met"/>
    <s v="Met"/>
    <s v="Met"/>
  </r>
  <r>
    <s v="OPS-103209"/>
    <x v="114"/>
    <s v="South West"/>
    <s v="Workplace Services"/>
    <n v="1737"/>
    <n v="46"/>
    <n v="1783"/>
    <n v="21"/>
    <x v="1088"/>
    <n v="0"/>
    <n v="0"/>
    <n v="8"/>
    <n v="0.6"/>
    <n v="1"/>
    <n v="2.5"/>
    <n v="0.73399999999999999"/>
    <n v="1.2E-2"/>
    <x v="4"/>
    <x v="0"/>
    <s v="South"/>
    <s v="Below Target"/>
    <s v="Below Target"/>
    <s v="Met"/>
    <s v="Below Target"/>
    <s v="Below Target"/>
  </r>
  <r>
    <s v="OPS-103210"/>
    <x v="114"/>
    <s v="South West"/>
    <s v="Facilities Response"/>
    <n v="3"/>
    <n v="35"/>
    <n v="38"/>
    <n v="38"/>
    <x v="5"/>
    <n v="0"/>
    <n v="0"/>
    <n v="1.7"/>
    <n v="0.99299999999999999"/>
    <n v="0.98799999999999999"/>
    <n v="4.5999999999999996"/>
    <n v="0.621"/>
    <n v="1"/>
    <x v="4"/>
    <x v="1"/>
    <s v="South"/>
    <s v="Met"/>
    <s v="Met"/>
    <s v="Met"/>
    <s v="Met"/>
    <s v="Met"/>
  </r>
  <r>
    <s v="OPS-103211"/>
    <x v="114"/>
    <s v="South West"/>
    <s v="Estates Support"/>
    <n v="0"/>
    <n v="46"/>
    <n v="46"/>
    <n v="46"/>
    <x v="5"/>
    <n v="0"/>
    <n v="0"/>
    <n v="1.7"/>
    <n v="0.98799999999999999"/>
    <n v="0.99299999999999999"/>
    <n v="4.5"/>
    <n v="0.754"/>
    <n v="1"/>
    <x v="4"/>
    <x v="2"/>
    <s v="South"/>
    <s v="Met"/>
    <s v="Met"/>
    <s v="Met"/>
    <s v="Met"/>
    <s v="Met"/>
  </r>
  <r>
    <s v="OPS-103212"/>
    <x v="114"/>
    <s v="South West"/>
    <s v="Workplace Projects"/>
    <n v="0"/>
    <n v="27"/>
    <n v="27"/>
    <n v="27"/>
    <x v="5"/>
    <n v="0"/>
    <n v="0"/>
    <n v="1.4"/>
    <n v="1"/>
    <n v="0.98699999999999999"/>
    <n v="4.5999999999999996"/>
    <n v="0.78100000000000003"/>
    <n v="1"/>
    <x v="4"/>
    <x v="3"/>
    <s v="South"/>
    <s v="Met"/>
    <s v="Met"/>
    <s v="Met"/>
    <s v="Met"/>
    <s v="Met"/>
  </r>
  <r>
    <s v="OPS-103213"/>
    <x v="114"/>
    <s v="South East"/>
    <s v="Workplace Services"/>
    <n v="0"/>
    <n v="38"/>
    <n v="38"/>
    <n v="38"/>
    <x v="5"/>
    <n v="0"/>
    <n v="0"/>
    <n v="1.6"/>
    <n v="0.99"/>
    <n v="0.96099999999999997"/>
    <n v="5"/>
    <n v="0.74299999999999999"/>
    <n v="1"/>
    <x v="5"/>
    <x v="0"/>
    <s v="South"/>
    <s v="Met"/>
    <s v="Met"/>
    <s v="Met"/>
    <s v="Met"/>
    <s v="Met"/>
  </r>
  <r>
    <s v="OPS-103214"/>
    <x v="114"/>
    <s v="South East"/>
    <s v="Facilities Response"/>
    <n v="2882"/>
    <n v="66"/>
    <n v="2948"/>
    <n v="18"/>
    <x v="1089"/>
    <n v="1"/>
    <n v="1"/>
    <n v="8"/>
    <n v="0.6"/>
    <n v="0.92500000000000004"/>
    <n v="2.5"/>
    <n v="0.69199999999999995"/>
    <n v="6.0000000000000001E-3"/>
    <x v="5"/>
    <x v="1"/>
    <s v="South"/>
    <s v="Below Target"/>
    <s v="Below Target"/>
    <s v="Below Target"/>
    <s v="Below Target"/>
    <s v="Below Target"/>
  </r>
  <r>
    <s v="OPS-103215"/>
    <x v="114"/>
    <s v="South East"/>
    <s v="Estates Support"/>
    <n v="0"/>
    <n v="49"/>
    <n v="49"/>
    <n v="48"/>
    <x v="3"/>
    <n v="0"/>
    <n v="0"/>
    <n v="1.8"/>
    <n v="0.94699999999999995"/>
    <n v="0.997"/>
    <n v="4.5"/>
    <n v="0.80200000000000005"/>
    <n v="0.98"/>
    <x v="5"/>
    <x v="2"/>
    <s v="South"/>
    <s v="Met"/>
    <s v="Met"/>
    <s v="Met"/>
    <s v="Met"/>
    <s v="Met"/>
  </r>
  <r>
    <s v="OPS-103216"/>
    <x v="114"/>
    <s v="South East"/>
    <s v="Workplace Projects"/>
    <n v="925"/>
    <n v="29"/>
    <n v="954"/>
    <n v="22"/>
    <x v="860"/>
    <n v="0"/>
    <n v="0"/>
    <n v="8"/>
    <n v="0.6"/>
    <n v="1"/>
    <n v="2.5"/>
    <n v="0.747"/>
    <n v="2.3E-2"/>
    <x v="5"/>
    <x v="3"/>
    <s v="South"/>
    <s v="Below Target"/>
    <s v="Below Target"/>
    <s v="Met"/>
    <s v="Below Target"/>
    <s v="Below Target"/>
  </r>
  <r>
    <s v="OPS-103217"/>
    <x v="114"/>
    <s v="Wales"/>
    <s v="Workplace Services"/>
    <n v="1735"/>
    <n v="50"/>
    <n v="1785"/>
    <n v="26"/>
    <x v="1090"/>
    <n v="0"/>
    <n v="0"/>
    <n v="8"/>
    <n v="0.6"/>
    <n v="0.95299999999999996"/>
    <n v="2.5"/>
    <n v="0.69299999999999995"/>
    <n v="1.4999999999999999E-2"/>
    <x v="6"/>
    <x v="0"/>
    <s v="Wales"/>
    <s v="Below Target"/>
    <s v="Below Target"/>
    <s v="Met"/>
    <s v="Below Target"/>
    <s v="Below Target"/>
  </r>
  <r>
    <s v="OPS-103218"/>
    <x v="114"/>
    <s v="Wales"/>
    <s v="Facilities Response"/>
    <n v="1860"/>
    <n v="49"/>
    <n v="1909"/>
    <n v="19"/>
    <x v="1091"/>
    <n v="0"/>
    <n v="0"/>
    <n v="8"/>
    <n v="0.6"/>
    <n v="0.98699999999999999"/>
    <n v="2.5"/>
    <n v="0.66400000000000003"/>
    <n v="0.01"/>
    <x v="6"/>
    <x v="1"/>
    <s v="Wales"/>
    <s v="Below Target"/>
    <s v="Below Target"/>
    <s v="Met"/>
    <s v="Below Target"/>
    <s v="Below Target"/>
  </r>
  <r>
    <s v="OPS-103219"/>
    <x v="114"/>
    <s v="Wales"/>
    <s v="Estates Support"/>
    <n v="1194"/>
    <n v="52"/>
    <n v="1246"/>
    <n v="30"/>
    <x v="1092"/>
    <n v="0"/>
    <n v="0"/>
    <n v="8"/>
    <n v="0.6"/>
    <n v="0.98699999999999999"/>
    <n v="2.5"/>
    <n v="0.77800000000000002"/>
    <n v="2.4E-2"/>
    <x v="6"/>
    <x v="2"/>
    <s v="Wales"/>
    <s v="Below Target"/>
    <s v="Below Target"/>
    <s v="Met"/>
    <s v="Below Target"/>
    <s v="Below Target"/>
  </r>
  <r>
    <s v="OPS-103220"/>
    <x v="114"/>
    <s v="Wales"/>
    <s v="Workplace Projects"/>
    <n v="0"/>
    <n v="35"/>
    <n v="35"/>
    <n v="35"/>
    <x v="5"/>
    <n v="0"/>
    <n v="0"/>
    <n v="0.9"/>
    <n v="0.97"/>
    <n v="0.99299999999999999"/>
    <n v="4.5"/>
    <n v="0.71299999999999997"/>
    <n v="1"/>
    <x v="6"/>
    <x v="3"/>
    <s v="Wales"/>
    <s v="Met"/>
    <s v="Met"/>
    <s v="Met"/>
    <s v="Met"/>
    <s v="Met"/>
  </r>
  <r>
    <s v="OPS-103221"/>
    <x v="115"/>
    <s v="Scotland"/>
    <s v="Workplace Services"/>
    <n v="498"/>
    <n v="52"/>
    <n v="550"/>
    <n v="39"/>
    <x v="1093"/>
    <n v="0"/>
    <n v="0"/>
    <n v="8"/>
    <n v="0.6"/>
    <n v="0.97699999999999998"/>
    <n v="2.5"/>
    <n v="0.72399999999999998"/>
    <n v="7.0999999999999994E-2"/>
    <x v="0"/>
    <x v="0"/>
    <s v="North"/>
    <s v="Below Target"/>
    <s v="Below Target"/>
    <s v="Met"/>
    <s v="Below Target"/>
    <s v="Below Target"/>
  </r>
  <r>
    <s v="OPS-103222"/>
    <x v="115"/>
    <s v="Scotland"/>
    <s v="Facilities Response"/>
    <n v="0"/>
    <n v="44"/>
    <n v="44"/>
    <n v="44"/>
    <x v="5"/>
    <n v="0"/>
    <n v="0"/>
    <n v="1.6"/>
    <n v="0.98899999999999999"/>
    <n v="0.98599999999999999"/>
    <n v="4.5999999999999996"/>
    <n v="0.8"/>
    <n v="1"/>
    <x v="0"/>
    <x v="1"/>
    <s v="North"/>
    <s v="Met"/>
    <s v="Met"/>
    <s v="Met"/>
    <s v="Met"/>
    <s v="Met"/>
  </r>
  <r>
    <s v="OPS-103223"/>
    <x v="115"/>
    <s v="Scotland"/>
    <s v="Estates Support"/>
    <n v="825"/>
    <n v="41"/>
    <n v="866"/>
    <n v="32"/>
    <x v="1094"/>
    <n v="0"/>
    <n v="0"/>
    <n v="8"/>
    <n v="0.6"/>
    <n v="1"/>
    <n v="2.5"/>
    <n v="0.77700000000000002"/>
    <n v="3.6999999999999998E-2"/>
    <x v="0"/>
    <x v="2"/>
    <s v="North"/>
    <s v="Below Target"/>
    <s v="Below Target"/>
    <s v="Met"/>
    <s v="Below Target"/>
    <s v="Below Target"/>
  </r>
  <r>
    <s v="OPS-103224"/>
    <x v="115"/>
    <s v="Scotland"/>
    <s v="Workplace Projects"/>
    <n v="0"/>
    <n v="25"/>
    <n v="25"/>
    <n v="25"/>
    <x v="5"/>
    <n v="1"/>
    <n v="0"/>
    <n v="1.8"/>
    <n v="0.99299999999999999"/>
    <n v="0.999"/>
    <n v="4.5999999999999996"/>
    <n v="0.76500000000000001"/>
    <n v="1"/>
    <x v="0"/>
    <x v="3"/>
    <s v="North"/>
    <s v="Met"/>
    <s v="Met"/>
    <s v="Met"/>
    <s v="Met"/>
    <s v="Met"/>
  </r>
  <r>
    <s v="OPS-103225"/>
    <x v="115"/>
    <s v="North East"/>
    <s v="Workplace Services"/>
    <n v="0"/>
    <n v="47"/>
    <n v="47"/>
    <n v="38"/>
    <x v="48"/>
    <n v="0"/>
    <n v="0"/>
    <n v="1.7"/>
    <n v="0.89900000000000002"/>
    <n v="0.97899999999999998"/>
    <n v="4.2"/>
    <n v="0.70499999999999996"/>
    <n v="0.80900000000000005"/>
    <x v="1"/>
    <x v="0"/>
    <s v="North"/>
    <s v="Below Target"/>
    <s v="Below Target"/>
    <s v="Met"/>
    <s v="Met"/>
    <s v="Met"/>
  </r>
  <r>
    <s v="OPS-103226"/>
    <x v="115"/>
    <s v="North East"/>
    <s v="Facilities Response"/>
    <n v="0"/>
    <n v="40"/>
    <n v="40"/>
    <n v="40"/>
    <x v="5"/>
    <n v="0"/>
    <n v="0"/>
    <n v="1.4"/>
    <n v="0.95599999999999996"/>
    <n v="1"/>
    <n v="4.4000000000000004"/>
    <n v="0.70699999999999996"/>
    <n v="1"/>
    <x v="1"/>
    <x v="1"/>
    <s v="North"/>
    <s v="Met"/>
    <s v="Met"/>
    <s v="Met"/>
    <s v="Met"/>
    <s v="Met"/>
  </r>
  <r>
    <s v="OPS-103227"/>
    <x v="115"/>
    <s v="North East"/>
    <s v="Estates Support"/>
    <n v="2080"/>
    <n v="38"/>
    <n v="2118"/>
    <n v="27"/>
    <x v="1095"/>
    <n v="0"/>
    <n v="0"/>
    <n v="8"/>
    <n v="0.6"/>
    <n v="0.96699999999999997"/>
    <n v="2.5"/>
    <n v="0.71699999999999997"/>
    <n v="1.2999999999999999E-2"/>
    <x v="1"/>
    <x v="2"/>
    <s v="North"/>
    <s v="Below Target"/>
    <s v="Below Target"/>
    <s v="Met"/>
    <s v="Below Target"/>
    <s v="Below Target"/>
  </r>
  <r>
    <s v="OPS-103228"/>
    <x v="115"/>
    <s v="North East"/>
    <s v="Workplace Projects"/>
    <n v="121"/>
    <n v="30"/>
    <n v="151"/>
    <n v="28"/>
    <x v="89"/>
    <n v="0"/>
    <n v="0"/>
    <n v="8"/>
    <n v="0.6"/>
    <n v="0.995"/>
    <n v="2.5"/>
    <n v="0.72899999999999998"/>
    <n v="0.185"/>
    <x v="1"/>
    <x v="3"/>
    <s v="North"/>
    <s v="Below Target"/>
    <s v="Below Target"/>
    <s v="Met"/>
    <s v="Below Target"/>
    <s v="Below Target"/>
  </r>
  <r>
    <s v="OPS-103229"/>
    <x v="115"/>
    <s v="North West"/>
    <s v="Workplace Services"/>
    <n v="946"/>
    <n v="54"/>
    <n v="1000"/>
    <n v="32"/>
    <x v="1096"/>
    <n v="0"/>
    <n v="0"/>
    <n v="8"/>
    <n v="0.6"/>
    <n v="0.97599999999999998"/>
    <n v="2.5"/>
    <n v="0.77"/>
    <n v="3.2000000000000001E-2"/>
    <x v="2"/>
    <x v="0"/>
    <s v="North"/>
    <s v="Below Target"/>
    <s v="Below Target"/>
    <s v="Met"/>
    <s v="Below Target"/>
    <s v="Below Target"/>
  </r>
  <r>
    <s v="OPS-103230"/>
    <x v="115"/>
    <s v="North West"/>
    <s v="Facilities Response"/>
    <n v="2123"/>
    <n v="39"/>
    <n v="2162"/>
    <n v="27"/>
    <x v="1097"/>
    <n v="0"/>
    <n v="0"/>
    <n v="8"/>
    <n v="0.6"/>
    <n v="0.95699999999999996"/>
    <n v="2.5"/>
    <n v="0.72"/>
    <n v="1.2E-2"/>
    <x v="2"/>
    <x v="1"/>
    <s v="North"/>
    <s v="Below Target"/>
    <s v="Below Target"/>
    <s v="Met"/>
    <s v="Below Target"/>
    <s v="Below Target"/>
  </r>
  <r>
    <s v="OPS-103231"/>
    <x v="115"/>
    <s v="North West"/>
    <s v="Estates Support"/>
    <n v="2291"/>
    <n v="37"/>
    <n v="2328"/>
    <n v="24"/>
    <x v="1098"/>
    <n v="0"/>
    <n v="0"/>
    <n v="8"/>
    <n v="0.6"/>
    <n v="0.98699999999999999"/>
    <n v="2.5"/>
    <n v="0.73499999999999999"/>
    <n v="0.01"/>
    <x v="2"/>
    <x v="2"/>
    <s v="North"/>
    <s v="Below Target"/>
    <s v="Below Target"/>
    <s v="Met"/>
    <s v="Below Target"/>
    <s v="Below Target"/>
  </r>
  <r>
    <s v="OPS-103232"/>
    <x v="115"/>
    <s v="North West"/>
    <s v="Workplace Projects"/>
    <n v="0"/>
    <n v="35"/>
    <n v="35"/>
    <n v="35"/>
    <x v="5"/>
    <n v="0"/>
    <n v="0"/>
    <n v="1"/>
    <n v="0.99399999999999999"/>
    <n v="0.97199999999999998"/>
    <n v="4.5"/>
    <n v="0.72899999999999998"/>
    <n v="1"/>
    <x v="2"/>
    <x v="3"/>
    <s v="North"/>
    <s v="Met"/>
    <s v="Met"/>
    <s v="Met"/>
    <s v="Met"/>
    <s v="Met"/>
  </r>
  <r>
    <s v="OPS-103233"/>
    <x v="115"/>
    <s v="Midlands"/>
    <s v="Workplace Services"/>
    <n v="6"/>
    <n v="41"/>
    <n v="47"/>
    <n v="44"/>
    <x v="10"/>
    <n v="0"/>
    <n v="0"/>
    <n v="1.6"/>
    <n v="0.95599999999999996"/>
    <n v="0.98899999999999999"/>
    <n v="4.4000000000000004"/>
    <n v="0.627"/>
    <n v="0.93600000000000005"/>
    <x v="3"/>
    <x v="0"/>
    <s v="Central"/>
    <s v="Below Target"/>
    <s v="Met"/>
    <s v="Met"/>
    <s v="Met"/>
    <s v="Met"/>
  </r>
  <r>
    <s v="OPS-103234"/>
    <x v="115"/>
    <s v="Midlands"/>
    <s v="Facilities Response"/>
    <n v="1029"/>
    <n v="44"/>
    <n v="1073"/>
    <n v="34"/>
    <x v="1099"/>
    <n v="0"/>
    <n v="0"/>
    <n v="8"/>
    <n v="0.6"/>
    <n v="1"/>
    <n v="2.5"/>
    <n v="0.66900000000000004"/>
    <n v="3.2000000000000001E-2"/>
    <x v="3"/>
    <x v="1"/>
    <s v="Central"/>
    <s v="Below Target"/>
    <s v="Below Target"/>
    <s v="Met"/>
    <s v="Below Target"/>
    <s v="Below Target"/>
  </r>
  <r>
    <s v="OPS-103235"/>
    <x v="115"/>
    <s v="Midlands"/>
    <s v="Estates Support"/>
    <n v="758"/>
    <n v="28"/>
    <n v="786"/>
    <n v="40"/>
    <x v="471"/>
    <n v="0"/>
    <n v="0"/>
    <n v="8"/>
    <n v="0.6"/>
    <n v="0.997"/>
    <n v="2.5"/>
    <n v="0.77300000000000002"/>
    <n v="5.0999999999999997E-2"/>
    <x v="3"/>
    <x v="2"/>
    <s v="Central"/>
    <s v="Below Target"/>
    <s v="Below Target"/>
    <s v="Met"/>
    <s v="Below Target"/>
    <s v="Below Target"/>
  </r>
  <r>
    <s v="OPS-103236"/>
    <x v="115"/>
    <s v="Midlands"/>
    <s v="Workplace Projects"/>
    <n v="6"/>
    <n v="42"/>
    <n v="48"/>
    <n v="44"/>
    <x v="140"/>
    <n v="0"/>
    <n v="0"/>
    <n v="1.7"/>
    <n v="0.95499999999999996"/>
    <n v="1"/>
    <n v="4.4000000000000004"/>
    <n v="0.65400000000000003"/>
    <n v="0.91700000000000004"/>
    <x v="3"/>
    <x v="3"/>
    <s v="Central"/>
    <s v="Below Target"/>
    <s v="Met"/>
    <s v="Met"/>
    <s v="Met"/>
    <s v="Met"/>
  </r>
  <r>
    <s v="OPS-103237"/>
    <x v="115"/>
    <s v="South West"/>
    <s v="Workplace Services"/>
    <n v="1762"/>
    <n v="39"/>
    <n v="1801"/>
    <n v="22"/>
    <x v="1100"/>
    <n v="0"/>
    <n v="0"/>
    <n v="8"/>
    <n v="0.6"/>
    <n v="0.98299999999999998"/>
    <n v="2.5"/>
    <n v="0.73399999999999999"/>
    <n v="1.2E-2"/>
    <x v="4"/>
    <x v="0"/>
    <s v="South"/>
    <s v="Below Target"/>
    <s v="Below Target"/>
    <s v="Met"/>
    <s v="Below Target"/>
    <s v="Below Target"/>
  </r>
  <r>
    <s v="OPS-103238"/>
    <x v="115"/>
    <s v="South West"/>
    <s v="Facilities Response"/>
    <n v="0"/>
    <n v="18"/>
    <n v="18"/>
    <n v="18"/>
    <x v="5"/>
    <n v="1"/>
    <n v="0"/>
    <n v="2"/>
    <n v="0.92700000000000005"/>
    <n v="0.99199999999999999"/>
    <n v="4.7"/>
    <n v="0.621"/>
    <n v="1"/>
    <x v="4"/>
    <x v="1"/>
    <s v="South"/>
    <s v="Met"/>
    <s v="Met"/>
    <s v="Met"/>
    <s v="Met"/>
    <s v="Met"/>
  </r>
  <r>
    <s v="OPS-103239"/>
    <x v="115"/>
    <s v="South West"/>
    <s v="Estates Support"/>
    <n v="0"/>
    <n v="38"/>
    <n v="38"/>
    <n v="38"/>
    <x v="5"/>
    <n v="0"/>
    <n v="0"/>
    <n v="1.4"/>
    <n v="0.96099999999999997"/>
    <n v="0.998"/>
    <n v="4.5"/>
    <n v="0.754"/>
    <n v="1"/>
    <x v="4"/>
    <x v="2"/>
    <s v="South"/>
    <s v="Met"/>
    <s v="Met"/>
    <s v="Met"/>
    <s v="Met"/>
    <s v="Met"/>
  </r>
  <r>
    <s v="OPS-103240"/>
    <x v="115"/>
    <s v="South West"/>
    <s v="Workplace Projects"/>
    <n v="0"/>
    <n v="29"/>
    <n v="29"/>
    <n v="29"/>
    <x v="5"/>
    <n v="1"/>
    <n v="0"/>
    <n v="2"/>
    <n v="0.94399999999999995"/>
    <n v="0.96699999999999997"/>
    <n v="4.5999999999999996"/>
    <n v="0.78100000000000003"/>
    <n v="1"/>
    <x v="4"/>
    <x v="3"/>
    <s v="South"/>
    <s v="Met"/>
    <s v="Met"/>
    <s v="Met"/>
    <s v="Met"/>
    <s v="Met"/>
  </r>
  <r>
    <s v="OPS-103241"/>
    <x v="115"/>
    <s v="South East"/>
    <s v="Workplace Services"/>
    <n v="0"/>
    <n v="39"/>
    <n v="39"/>
    <n v="39"/>
    <x v="5"/>
    <n v="0"/>
    <n v="0"/>
    <n v="1.2"/>
    <n v="0.96599999999999997"/>
    <n v="0.98699999999999999"/>
    <n v="4.7"/>
    <n v="0.74299999999999999"/>
    <n v="1"/>
    <x v="5"/>
    <x v="0"/>
    <s v="South"/>
    <s v="Met"/>
    <s v="Met"/>
    <s v="Met"/>
    <s v="Met"/>
    <s v="Met"/>
  </r>
  <r>
    <s v="OPS-103242"/>
    <x v="115"/>
    <s v="South East"/>
    <s v="Facilities Response"/>
    <n v="2930"/>
    <n v="45"/>
    <n v="2975"/>
    <n v="18"/>
    <x v="1101"/>
    <n v="0"/>
    <n v="0"/>
    <n v="8"/>
    <n v="0.6"/>
    <n v="0.96499999999999997"/>
    <n v="2.5"/>
    <n v="0.69199999999999995"/>
    <n v="6.0000000000000001E-3"/>
    <x v="5"/>
    <x v="1"/>
    <s v="South"/>
    <s v="Below Target"/>
    <s v="Below Target"/>
    <s v="Met"/>
    <s v="Below Target"/>
    <s v="Below Target"/>
  </r>
  <r>
    <s v="OPS-103243"/>
    <x v="115"/>
    <s v="South East"/>
    <s v="Estates Support"/>
    <n v="1"/>
    <n v="23"/>
    <n v="24"/>
    <n v="24"/>
    <x v="5"/>
    <n v="0"/>
    <n v="0"/>
    <n v="1.9"/>
    <n v="0.95099999999999996"/>
    <n v="0.97599999999999998"/>
    <n v="4.5999999999999996"/>
    <n v="0.80200000000000005"/>
    <n v="1"/>
    <x v="5"/>
    <x v="2"/>
    <s v="South"/>
    <s v="Met"/>
    <s v="Met"/>
    <s v="Met"/>
    <s v="Met"/>
    <s v="Met"/>
  </r>
  <r>
    <s v="OPS-103244"/>
    <x v="115"/>
    <s v="South East"/>
    <s v="Workplace Projects"/>
    <n v="932"/>
    <n v="36"/>
    <n v="968"/>
    <n v="24"/>
    <x v="487"/>
    <n v="0"/>
    <n v="0"/>
    <n v="8"/>
    <n v="0.6"/>
    <n v="0.98"/>
    <n v="2.5"/>
    <n v="0.747"/>
    <n v="2.5000000000000001E-2"/>
    <x v="5"/>
    <x v="3"/>
    <s v="South"/>
    <s v="Below Target"/>
    <s v="Below Target"/>
    <s v="Met"/>
    <s v="Below Target"/>
    <s v="Below Target"/>
  </r>
  <r>
    <s v="OPS-103245"/>
    <x v="115"/>
    <s v="Wales"/>
    <s v="Workplace Services"/>
    <n v="1759"/>
    <n v="37"/>
    <n v="1796"/>
    <n v="30"/>
    <x v="1102"/>
    <n v="0"/>
    <n v="0"/>
    <n v="8"/>
    <n v="0.6"/>
    <n v="0.998"/>
    <n v="2.5"/>
    <n v="0.69299999999999995"/>
    <n v="1.7000000000000001E-2"/>
    <x v="6"/>
    <x v="0"/>
    <s v="Wales"/>
    <s v="Below Target"/>
    <s v="Below Target"/>
    <s v="Met"/>
    <s v="Below Target"/>
    <s v="Below Target"/>
  </r>
  <r>
    <s v="OPS-103246"/>
    <x v="115"/>
    <s v="Wales"/>
    <s v="Facilities Response"/>
    <n v="1890"/>
    <n v="49"/>
    <n v="1939"/>
    <n v="21"/>
    <x v="1103"/>
    <n v="1"/>
    <n v="0"/>
    <n v="8"/>
    <n v="0.6"/>
    <n v="0.96599999999999997"/>
    <n v="2.5"/>
    <n v="0.66400000000000003"/>
    <n v="1.0999999999999999E-2"/>
    <x v="6"/>
    <x v="1"/>
    <s v="Wales"/>
    <s v="Below Target"/>
    <s v="Below Target"/>
    <s v="Met"/>
    <s v="Below Target"/>
    <s v="Below Target"/>
  </r>
  <r>
    <s v="OPS-103247"/>
    <x v="115"/>
    <s v="Wales"/>
    <s v="Estates Support"/>
    <n v="1216"/>
    <n v="44"/>
    <n v="1260"/>
    <n v="29"/>
    <x v="1104"/>
    <n v="0"/>
    <n v="0"/>
    <n v="8"/>
    <n v="0.6"/>
    <n v="0.95199999999999996"/>
    <n v="2.5"/>
    <n v="0.77800000000000002"/>
    <n v="2.3E-2"/>
    <x v="6"/>
    <x v="2"/>
    <s v="Wales"/>
    <s v="Below Target"/>
    <s v="Below Target"/>
    <s v="Met"/>
    <s v="Below Target"/>
    <s v="Below Target"/>
  </r>
  <r>
    <s v="OPS-103248"/>
    <x v="115"/>
    <s v="Wales"/>
    <s v="Workplace Projects"/>
    <n v="0"/>
    <n v="30"/>
    <n v="30"/>
    <n v="30"/>
    <x v="5"/>
    <n v="0"/>
    <n v="0"/>
    <n v="1.5"/>
    <n v="1"/>
    <n v="1"/>
    <n v="4.4000000000000004"/>
    <n v="0.71299999999999997"/>
    <n v="1"/>
    <x v="6"/>
    <x v="3"/>
    <s v="Wales"/>
    <s v="Met"/>
    <s v="Met"/>
    <s v="Met"/>
    <s v="Met"/>
    <s v="Met"/>
  </r>
  <r>
    <s v="OPS-103249"/>
    <x v="116"/>
    <s v="Scotland"/>
    <s v="Workplace Services"/>
    <n v="511"/>
    <n v="29"/>
    <n v="540"/>
    <n v="31"/>
    <x v="593"/>
    <n v="0"/>
    <n v="0"/>
    <n v="8"/>
    <n v="0.6"/>
    <n v="0.98599999999999999"/>
    <n v="2.5"/>
    <n v="0.72399999999999998"/>
    <n v="5.7000000000000002E-2"/>
    <x v="0"/>
    <x v="0"/>
    <s v="North"/>
    <s v="Below Target"/>
    <s v="Below Target"/>
    <s v="Met"/>
    <s v="Below Target"/>
    <s v="Below Target"/>
  </r>
  <r>
    <s v="OPS-103250"/>
    <x v="116"/>
    <s v="Scotland"/>
    <s v="Facilities Response"/>
    <n v="0"/>
    <n v="58"/>
    <n v="58"/>
    <n v="42"/>
    <x v="32"/>
    <n v="1"/>
    <n v="1"/>
    <n v="2.8"/>
    <n v="0.77"/>
    <n v="0.95299999999999996"/>
    <n v="4"/>
    <n v="0.8"/>
    <n v="0.72399999999999998"/>
    <x v="0"/>
    <x v="1"/>
    <s v="North"/>
    <s v="Below Target"/>
    <s v="Below Target"/>
    <s v="Met"/>
    <s v="Met"/>
    <s v="Below Target"/>
  </r>
  <r>
    <s v="OPS-103251"/>
    <x v="116"/>
    <s v="Scotland"/>
    <s v="Estates Support"/>
    <n v="834"/>
    <n v="45"/>
    <n v="879"/>
    <n v="42"/>
    <x v="1105"/>
    <n v="0"/>
    <n v="0"/>
    <n v="8"/>
    <n v="0.6"/>
    <n v="1"/>
    <n v="2.5"/>
    <n v="0.77700000000000002"/>
    <n v="4.8000000000000001E-2"/>
    <x v="0"/>
    <x v="2"/>
    <s v="North"/>
    <s v="Below Target"/>
    <s v="Below Target"/>
    <s v="Met"/>
    <s v="Below Target"/>
    <s v="Below Target"/>
  </r>
  <r>
    <s v="OPS-103252"/>
    <x v="116"/>
    <s v="Scotland"/>
    <s v="Workplace Projects"/>
    <n v="0"/>
    <n v="27"/>
    <n v="27"/>
    <n v="27"/>
    <x v="5"/>
    <n v="0"/>
    <n v="0"/>
    <n v="1.3"/>
    <n v="0.95899999999999996"/>
    <n v="0.97199999999999998"/>
    <n v="4.4000000000000004"/>
    <n v="0.76500000000000001"/>
    <n v="1"/>
    <x v="0"/>
    <x v="3"/>
    <s v="North"/>
    <s v="Met"/>
    <s v="Met"/>
    <s v="Met"/>
    <s v="Met"/>
    <s v="Met"/>
  </r>
  <r>
    <s v="OPS-103253"/>
    <x v="116"/>
    <s v="North East"/>
    <s v="Workplace Services"/>
    <n v="9"/>
    <n v="38"/>
    <n v="47"/>
    <n v="43"/>
    <x v="140"/>
    <n v="0"/>
    <n v="0"/>
    <n v="1.5"/>
    <n v="0.96699999999999997"/>
    <n v="0.98899999999999999"/>
    <n v="4.4000000000000004"/>
    <n v="0.70499999999999996"/>
    <n v="0.91500000000000004"/>
    <x v="1"/>
    <x v="0"/>
    <s v="North"/>
    <s v="Below Target"/>
    <s v="Met"/>
    <s v="Met"/>
    <s v="Met"/>
    <s v="Met"/>
  </r>
  <r>
    <s v="OPS-103254"/>
    <x v="116"/>
    <s v="North East"/>
    <s v="Facilities Response"/>
    <n v="0"/>
    <n v="41"/>
    <n v="41"/>
    <n v="41"/>
    <x v="5"/>
    <n v="0"/>
    <n v="0"/>
    <n v="1.9"/>
    <n v="0.98299999999999998"/>
    <n v="0.99"/>
    <n v="4.5999999999999996"/>
    <n v="0.70699999999999996"/>
    <n v="1"/>
    <x v="1"/>
    <x v="1"/>
    <s v="North"/>
    <s v="Met"/>
    <s v="Met"/>
    <s v="Met"/>
    <s v="Met"/>
    <s v="Met"/>
  </r>
  <r>
    <s v="OPS-103255"/>
    <x v="116"/>
    <s v="North East"/>
    <s v="Estates Support"/>
    <n v="2091"/>
    <n v="23"/>
    <n v="2114"/>
    <n v="25"/>
    <x v="1106"/>
    <n v="0"/>
    <n v="0"/>
    <n v="8"/>
    <n v="0.6"/>
    <n v="0.98199999999999998"/>
    <n v="2.5"/>
    <n v="0.71699999999999997"/>
    <n v="1.2E-2"/>
    <x v="1"/>
    <x v="2"/>
    <s v="North"/>
    <s v="Below Target"/>
    <s v="Below Target"/>
    <s v="Met"/>
    <s v="Below Target"/>
    <s v="Below Target"/>
  </r>
  <r>
    <s v="OPS-103256"/>
    <x v="116"/>
    <s v="North East"/>
    <s v="Workplace Projects"/>
    <n v="123"/>
    <n v="31"/>
    <n v="154"/>
    <n v="30"/>
    <x v="113"/>
    <n v="0"/>
    <n v="0"/>
    <n v="8"/>
    <n v="0.6"/>
    <n v="0.93899999999999995"/>
    <n v="2.5"/>
    <n v="0.72899999999999998"/>
    <n v="0.19500000000000001"/>
    <x v="1"/>
    <x v="3"/>
    <s v="North"/>
    <s v="Below Target"/>
    <s v="Below Target"/>
    <s v="Below Target"/>
    <s v="Below Target"/>
    <s v="Below Target"/>
  </r>
  <r>
    <s v="OPS-103257"/>
    <x v="116"/>
    <s v="North West"/>
    <s v="Workplace Services"/>
    <n v="968"/>
    <n v="46"/>
    <n v="1014"/>
    <n v="27"/>
    <x v="1042"/>
    <n v="1"/>
    <n v="0"/>
    <n v="8"/>
    <n v="0.6"/>
    <n v="0.99399999999999999"/>
    <n v="2.5"/>
    <n v="0.77"/>
    <n v="2.7E-2"/>
    <x v="2"/>
    <x v="0"/>
    <s v="North"/>
    <s v="Below Target"/>
    <s v="Below Target"/>
    <s v="Met"/>
    <s v="Below Target"/>
    <s v="Below Target"/>
  </r>
  <r>
    <s v="OPS-103258"/>
    <x v="116"/>
    <s v="North West"/>
    <s v="Facilities Response"/>
    <n v="2135"/>
    <n v="49"/>
    <n v="2184"/>
    <n v="22"/>
    <x v="1107"/>
    <n v="0"/>
    <n v="0"/>
    <n v="8"/>
    <n v="0.6"/>
    <n v="0.997"/>
    <n v="2.5"/>
    <n v="0.72"/>
    <n v="0.01"/>
    <x v="2"/>
    <x v="1"/>
    <s v="North"/>
    <s v="Below Target"/>
    <s v="Below Target"/>
    <s v="Met"/>
    <s v="Below Target"/>
    <s v="Below Target"/>
  </r>
  <r>
    <s v="OPS-103259"/>
    <x v="116"/>
    <s v="North West"/>
    <s v="Estates Support"/>
    <n v="2304"/>
    <n v="36"/>
    <n v="2340"/>
    <n v="21"/>
    <x v="1108"/>
    <n v="0"/>
    <n v="0"/>
    <n v="8"/>
    <n v="0.6"/>
    <n v="0.96899999999999997"/>
    <n v="2.5"/>
    <n v="0.73499999999999999"/>
    <n v="8.9999999999999993E-3"/>
    <x v="2"/>
    <x v="2"/>
    <s v="North"/>
    <s v="Below Target"/>
    <s v="Below Target"/>
    <s v="Met"/>
    <s v="Below Target"/>
    <s v="Below Target"/>
  </r>
  <r>
    <s v="OPS-103260"/>
    <x v="116"/>
    <s v="North West"/>
    <s v="Workplace Projects"/>
    <n v="0"/>
    <n v="33"/>
    <n v="33"/>
    <n v="33"/>
    <x v="5"/>
    <n v="0"/>
    <n v="0"/>
    <n v="1.6"/>
    <n v="0.97"/>
    <n v="0.97599999999999998"/>
    <n v="4.4000000000000004"/>
    <n v="0.72899999999999998"/>
    <n v="1"/>
    <x v="2"/>
    <x v="3"/>
    <s v="North"/>
    <s v="Met"/>
    <s v="Met"/>
    <s v="Met"/>
    <s v="Met"/>
    <s v="Met"/>
  </r>
  <r>
    <s v="OPS-103261"/>
    <x v="116"/>
    <s v="Midlands"/>
    <s v="Workplace Services"/>
    <n v="3"/>
    <n v="32"/>
    <n v="35"/>
    <n v="35"/>
    <x v="5"/>
    <n v="0"/>
    <n v="0"/>
    <n v="1.5"/>
    <n v="1"/>
    <n v="1"/>
    <n v="4.5"/>
    <n v="0.627"/>
    <n v="1"/>
    <x v="3"/>
    <x v="0"/>
    <s v="Central"/>
    <s v="Met"/>
    <s v="Met"/>
    <s v="Met"/>
    <s v="Met"/>
    <s v="Met"/>
  </r>
  <r>
    <s v="OPS-103262"/>
    <x v="116"/>
    <s v="Midlands"/>
    <s v="Facilities Response"/>
    <n v="1039"/>
    <n v="52"/>
    <n v="1091"/>
    <n v="36"/>
    <x v="1109"/>
    <n v="0"/>
    <n v="0"/>
    <n v="8"/>
    <n v="0.6"/>
    <n v="0.97099999999999997"/>
    <n v="2.5"/>
    <n v="0.66900000000000004"/>
    <n v="3.3000000000000002E-2"/>
    <x v="3"/>
    <x v="1"/>
    <s v="Central"/>
    <s v="Below Target"/>
    <s v="Below Target"/>
    <s v="Met"/>
    <s v="Below Target"/>
    <s v="Below Target"/>
  </r>
  <r>
    <s v="OPS-103263"/>
    <x v="116"/>
    <s v="Midlands"/>
    <s v="Estates Support"/>
    <n v="746"/>
    <n v="56"/>
    <n v="802"/>
    <n v="33"/>
    <x v="847"/>
    <n v="0"/>
    <n v="0"/>
    <n v="8"/>
    <n v="0.6"/>
    <n v="0.997"/>
    <n v="2.5"/>
    <n v="0.77300000000000002"/>
    <n v="4.1000000000000002E-2"/>
    <x v="3"/>
    <x v="2"/>
    <s v="Central"/>
    <s v="Below Target"/>
    <s v="Below Target"/>
    <s v="Met"/>
    <s v="Below Target"/>
    <s v="Below Target"/>
  </r>
  <r>
    <s v="OPS-103264"/>
    <x v="116"/>
    <s v="Midlands"/>
    <s v="Workplace Projects"/>
    <n v="4"/>
    <n v="14"/>
    <n v="18"/>
    <n v="18"/>
    <x v="5"/>
    <n v="0"/>
    <n v="0"/>
    <n v="1.6"/>
    <n v="0.93600000000000005"/>
    <n v="0.96599999999999997"/>
    <n v="4.7"/>
    <n v="0.65400000000000003"/>
    <n v="1"/>
    <x v="3"/>
    <x v="3"/>
    <s v="Central"/>
    <s v="Met"/>
    <s v="Met"/>
    <s v="Met"/>
    <s v="Met"/>
    <s v="Met"/>
  </r>
  <r>
    <s v="OPS-103265"/>
    <x v="116"/>
    <s v="South West"/>
    <s v="Workplace Services"/>
    <n v="1779"/>
    <n v="54"/>
    <n v="1833"/>
    <n v="22"/>
    <x v="880"/>
    <n v="0"/>
    <n v="0"/>
    <n v="8"/>
    <n v="0.6"/>
    <n v="0.98499999999999999"/>
    <n v="2.5"/>
    <n v="0.73399999999999999"/>
    <n v="1.2E-2"/>
    <x v="4"/>
    <x v="0"/>
    <s v="South"/>
    <s v="Below Target"/>
    <s v="Below Target"/>
    <s v="Met"/>
    <s v="Below Target"/>
    <s v="Below Target"/>
  </r>
  <r>
    <s v="OPS-103266"/>
    <x v="116"/>
    <s v="South West"/>
    <s v="Facilities Response"/>
    <n v="0"/>
    <n v="37"/>
    <n v="37"/>
    <n v="37"/>
    <x v="5"/>
    <n v="0"/>
    <n v="0"/>
    <n v="2.5"/>
    <n v="0.98199999999999998"/>
    <n v="0.996"/>
    <n v="4.3"/>
    <n v="0.621"/>
    <n v="1"/>
    <x v="4"/>
    <x v="1"/>
    <s v="South"/>
    <s v="Met"/>
    <s v="Met"/>
    <s v="Met"/>
    <s v="Met"/>
    <s v="Met"/>
  </r>
  <r>
    <s v="OPS-103267"/>
    <x v="116"/>
    <s v="South West"/>
    <s v="Estates Support"/>
    <n v="0"/>
    <n v="24"/>
    <n v="24"/>
    <n v="24"/>
    <x v="5"/>
    <n v="1"/>
    <n v="0"/>
    <n v="1.6"/>
    <n v="0.97899999999999998"/>
    <n v="0.95599999999999996"/>
    <n v="4.3"/>
    <n v="0.754"/>
    <n v="1"/>
    <x v="4"/>
    <x v="2"/>
    <s v="South"/>
    <s v="Met"/>
    <s v="Met"/>
    <s v="Met"/>
    <s v="Met"/>
    <s v="Met"/>
  </r>
  <r>
    <s v="OPS-103268"/>
    <x v="116"/>
    <s v="South West"/>
    <s v="Workplace Projects"/>
    <n v="0"/>
    <n v="31"/>
    <n v="31"/>
    <n v="31"/>
    <x v="5"/>
    <n v="0"/>
    <n v="0"/>
    <n v="1.9"/>
    <n v="0.97899999999999998"/>
    <n v="0.996"/>
    <n v="4.5"/>
    <n v="0.78100000000000003"/>
    <n v="1"/>
    <x v="4"/>
    <x v="3"/>
    <s v="South"/>
    <s v="Met"/>
    <s v="Met"/>
    <s v="Met"/>
    <s v="Met"/>
    <s v="Met"/>
  </r>
  <r>
    <s v="OPS-103269"/>
    <x v="116"/>
    <s v="South East"/>
    <s v="Workplace Services"/>
    <n v="0"/>
    <n v="58"/>
    <n v="58"/>
    <n v="58"/>
    <x v="5"/>
    <n v="0"/>
    <n v="0"/>
    <n v="1.4"/>
    <n v="0.995"/>
    <n v="0.99299999999999999"/>
    <n v="4.2"/>
    <n v="0.74299999999999999"/>
    <n v="1"/>
    <x v="5"/>
    <x v="0"/>
    <s v="South"/>
    <s v="Met"/>
    <s v="Met"/>
    <s v="Met"/>
    <s v="Met"/>
    <s v="Met"/>
  </r>
  <r>
    <s v="OPS-103270"/>
    <x v="116"/>
    <s v="South East"/>
    <s v="Facilities Response"/>
    <n v="2957"/>
    <n v="44"/>
    <n v="3001"/>
    <n v="16"/>
    <x v="1110"/>
    <n v="1"/>
    <n v="0"/>
    <n v="8"/>
    <n v="0.6"/>
    <n v="0.96899999999999997"/>
    <n v="2.5"/>
    <n v="0.69199999999999995"/>
    <n v="5.0000000000000001E-3"/>
    <x v="5"/>
    <x v="1"/>
    <s v="South"/>
    <s v="Below Target"/>
    <s v="Below Target"/>
    <s v="Met"/>
    <s v="Below Target"/>
    <s v="Below Target"/>
  </r>
  <r>
    <s v="OPS-103271"/>
    <x v="116"/>
    <s v="South East"/>
    <s v="Estates Support"/>
    <n v="0"/>
    <n v="38"/>
    <n v="38"/>
    <n v="38"/>
    <x v="5"/>
    <n v="0"/>
    <n v="0"/>
    <n v="1.3"/>
    <n v="0.95699999999999996"/>
    <n v="0.996"/>
    <n v="4.7"/>
    <n v="0.80200000000000005"/>
    <n v="1"/>
    <x v="5"/>
    <x v="2"/>
    <s v="South"/>
    <s v="Met"/>
    <s v="Met"/>
    <s v="Met"/>
    <s v="Met"/>
    <s v="Met"/>
  </r>
  <r>
    <s v="OPS-103272"/>
    <x v="116"/>
    <s v="South East"/>
    <s v="Workplace Projects"/>
    <n v="944"/>
    <n v="40"/>
    <n v="984"/>
    <n v="21"/>
    <x v="608"/>
    <n v="0"/>
    <n v="0"/>
    <n v="8"/>
    <n v="0.6"/>
    <n v="0.99399999999999999"/>
    <n v="2.5"/>
    <n v="0.747"/>
    <n v="2.1000000000000001E-2"/>
    <x v="5"/>
    <x v="3"/>
    <s v="South"/>
    <s v="Below Target"/>
    <s v="Below Target"/>
    <s v="Met"/>
    <s v="Below Target"/>
    <s v="Below Target"/>
  </r>
  <r>
    <s v="OPS-103273"/>
    <x v="116"/>
    <s v="Wales"/>
    <s v="Workplace Services"/>
    <n v="1766"/>
    <n v="41"/>
    <n v="1807"/>
    <n v="26"/>
    <x v="827"/>
    <n v="0"/>
    <n v="0"/>
    <n v="8"/>
    <n v="0.6"/>
    <n v="0.97599999999999998"/>
    <n v="2.5"/>
    <n v="0.69299999999999995"/>
    <n v="1.4E-2"/>
    <x v="6"/>
    <x v="0"/>
    <s v="Wales"/>
    <s v="Below Target"/>
    <s v="Below Target"/>
    <s v="Met"/>
    <s v="Below Target"/>
    <s v="Below Target"/>
  </r>
  <r>
    <s v="OPS-103274"/>
    <x v="116"/>
    <s v="Wales"/>
    <s v="Facilities Response"/>
    <n v="1918"/>
    <n v="32"/>
    <n v="1950"/>
    <n v="24"/>
    <x v="1111"/>
    <n v="0"/>
    <n v="0"/>
    <n v="8"/>
    <n v="0.6"/>
    <n v="1"/>
    <n v="2.5"/>
    <n v="0.66400000000000003"/>
    <n v="1.2E-2"/>
    <x v="6"/>
    <x v="1"/>
    <s v="Wales"/>
    <s v="Below Target"/>
    <s v="Below Target"/>
    <s v="Met"/>
    <s v="Below Target"/>
    <s v="Below Target"/>
  </r>
  <r>
    <s v="OPS-103275"/>
    <x v="116"/>
    <s v="Wales"/>
    <s v="Estates Support"/>
    <n v="1231"/>
    <n v="44"/>
    <n v="1275"/>
    <n v="30"/>
    <x v="1112"/>
    <n v="0"/>
    <n v="0"/>
    <n v="8"/>
    <n v="0.6"/>
    <n v="1"/>
    <n v="2.5"/>
    <n v="0.77800000000000002"/>
    <n v="2.4E-2"/>
    <x v="6"/>
    <x v="2"/>
    <s v="Wales"/>
    <s v="Below Target"/>
    <s v="Below Target"/>
    <s v="Met"/>
    <s v="Below Target"/>
    <s v="Below Target"/>
  </r>
  <r>
    <s v="OPS-103276"/>
    <x v="116"/>
    <s v="Wales"/>
    <s v="Workplace Projects"/>
    <n v="0"/>
    <n v="20"/>
    <n v="20"/>
    <n v="20"/>
    <x v="5"/>
    <n v="0"/>
    <n v="0"/>
    <n v="1.4"/>
    <n v="1"/>
    <n v="0.96699999999999997"/>
    <n v="4.7"/>
    <n v="0.71299999999999997"/>
    <n v="1"/>
    <x v="6"/>
    <x v="3"/>
    <s v="Wales"/>
    <s v="Met"/>
    <s v="Met"/>
    <s v="Met"/>
    <s v="Met"/>
    <s v="Met"/>
  </r>
  <r>
    <s v="OPS-103277"/>
    <x v="117"/>
    <s v="Scotland"/>
    <s v="Workplace Services"/>
    <n v="509"/>
    <n v="52"/>
    <n v="561"/>
    <n v="33"/>
    <x v="1113"/>
    <n v="0"/>
    <n v="0"/>
    <n v="8"/>
    <n v="0.6"/>
    <n v="0.96699999999999997"/>
    <n v="2.5"/>
    <n v="0.72399999999999998"/>
    <n v="5.8999999999999997E-2"/>
    <x v="0"/>
    <x v="0"/>
    <s v="North"/>
    <s v="Below Target"/>
    <s v="Below Target"/>
    <s v="Met"/>
    <s v="Below Target"/>
    <s v="Below Target"/>
  </r>
  <r>
    <s v="OPS-103278"/>
    <x v="117"/>
    <s v="Scotland"/>
    <s v="Facilities Response"/>
    <n v="16"/>
    <n v="56"/>
    <n v="72"/>
    <n v="46"/>
    <x v="26"/>
    <n v="0"/>
    <n v="0"/>
    <n v="3.2"/>
    <n v="0.76800000000000002"/>
    <n v="0.995"/>
    <n v="3.5"/>
    <n v="0.8"/>
    <n v="0.63900000000000001"/>
    <x v="0"/>
    <x v="1"/>
    <s v="North"/>
    <s v="Below Target"/>
    <s v="Below Target"/>
    <s v="Met"/>
    <s v="Below Target"/>
    <s v="Below Target"/>
  </r>
  <r>
    <s v="OPS-103279"/>
    <x v="117"/>
    <s v="Scotland"/>
    <s v="Estates Support"/>
    <n v="837"/>
    <n v="46"/>
    <n v="883"/>
    <n v="32"/>
    <x v="782"/>
    <n v="1"/>
    <n v="0"/>
    <n v="8"/>
    <n v="0.6"/>
    <n v="0.995"/>
    <n v="2.5"/>
    <n v="0.77700000000000002"/>
    <n v="3.5999999999999997E-2"/>
    <x v="0"/>
    <x v="2"/>
    <s v="North"/>
    <s v="Below Target"/>
    <s v="Below Target"/>
    <s v="Met"/>
    <s v="Below Target"/>
    <s v="Below Target"/>
  </r>
  <r>
    <s v="OPS-103280"/>
    <x v="117"/>
    <s v="Scotland"/>
    <s v="Workplace Projects"/>
    <n v="0"/>
    <n v="30"/>
    <n v="30"/>
    <n v="30"/>
    <x v="5"/>
    <n v="0"/>
    <n v="0"/>
    <n v="1.4"/>
    <n v="0.98099999999999998"/>
    <n v="1"/>
    <n v="4.7"/>
    <n v="0.76500000000000001"/>
    <n v="1"/>
    <x v="0"/>
    <x v="3"/>
    <s v="North"/>
    <s v="Met"/>
    <s v="Met"/>
    <s v="Met"/>
    <s v="Met"/>
    <s v="Met"/>
  </r>
  <r>
    <s v="OPS-103281"/>
    <x v="117"/>
    <s v="North East"/>
    <s v="Workplace Services"/>
    <n v="4"/>
    <n v="38"/>
    <n v="42"/>
    <n v="36"/>
    <x v="30"/>
    <n v="0"/>
    <n v="0"/>
    <n v="2.2999999999999998"/>
    <n v="0.94699999999999995"/>
    <n v="0.98899999999999999"/>
    <n v="4.4000000000000004"/>
    <n v="0.70499999999999996"/>
    <n v="0.85699999999999998"/>
    <x v="1"/>
    <x v="0"/>
    <s v="North"/>
    <s v="Below Target"/>
    <s v="Met"/>
    <s v="Met"/>
    <s v="Met"/>
    <s v="Met"/>
  </r>
  <r>
    <s v="OPS-103282"/>
    <x v="117"/>
    <s v="North East"/>
    <s v="Facilities Response"/>
    <n v="0"/>
    <n v="45"/>
    <n v="45"/>
    <n v="45"/>
    <x v="5"/>
    <n v="0"/>
    <n v="0"/>
    <n v="1"/>
    <n v="1"/>
    <n v="0.996"/>
    <n v="4.5999999999999996"/>
    <n v="0.70699999999999996"/>
    <n v="1"/>
    <x v="1"/>
    <x v="1"/>
    <s v="North"/>
    <s v="Met"/>
    <s v="Met"/>
    <s v="Met"/>
    <s v="Met"/>
    <s v="Met"/>
  </r>
  <r>
    <s v="OPS-103283"/>
    <x v="117"/>
    <s v="North East"/>
    <s v="Estates Support"/>
    <n v="2089"/>
    <n v="29"/>
    <n v="2118"/>
    <n v="25"/>
    <x v="1114"/>
    <n v="1"/>
    <n v="0"/>
    <n v="8"/>
    <n v="0.6"/>
    <n v="0.98899999999999999"/>
    <n v="2.5"/>
    <n v="0.71699999999999997"/>
    <n v="1.2E-2"/>
    <x v="1"/>
    <x v="2"/>
    <s v="North"/>
    <s v="Below Target"/>
    <s v="Below Target"/>
    <s v="Met"/>
    <s v="Below Target"/>
    <s v="Below Target"/>
  </r>
  <r>
    <s v="OPS-103284"/>
    <x v="117"/>
    <s v="North East"/>
    <s v="Workplace Projects"/>
    <n v="124"/>
    <n v="36"/>
    <n v="160"/>
    <n v="32"/>
    <x v="1115"/>
    <n v="0"/>
    <n v="0"/>
    <n v="8"/>
    <n v="0.6"/>
    <n v="1"/>
    <n v="2.5"/>
    <n v="0.72899999999999998"/>
    <n v="0.2"/>
    <x v="1"/>
    <x v="3"/>
    <s v="North"/>
    <s v="Below Target"/>
    <s v="Below Target"/>
    <s v="Met"/>
    <s v="Below Target"/>
    <s v="Below Target"/>
  </r>
  <r>
    <s v="OPS-103285"/>
    <x v="117"/>
    <s v="North West"/>
    <s v="Workplace Services"/>
    <n v="987"/>
    <n v="37"/>
    <n v="1024"/>
    <n v="33"/>
    <x v="419"/>
    <n v="0"/>
    <n v="0"/>
    <n v="8"/>
    <n v="0.6"/>
    <n v="0.98599999999999999"/>
    <n v="2.5"/>
    <n v="0.77"/>
    <n v="3.2000000000000001E-2"/>
    <x v="2"/>
    <x v="0"/>
    <s v="North"/>
    <s v="Below Target"/>
    <s v="Below Target"/>
    <s v="Met"/>
    <s v="Below Target"/>
    <s v="Below Target"/>
  </r>
  <r>
    <s v="OPS-103286"/>
    <x v="117"/>
    <s v="North West"/>
    <s v="Facilities Response"/>
    <n v="2162"/>
    <n v="36"/>
    <n v="2198"/>
    <n v="26"/>
    <x v="1116"/>
    <n v="0"/>
    <n v="0"/>
    <n v="8"/>
    <n v="0.6"/>
    <n v="0.98"/>
    <n v="2.5"/>
    <n v="0.72"/>
    <n v="1.2E-2"/>
    <x v="2"/>
    <x v="1"/>
    <s v="North"/>
    <s v="Below Target"/>
    <s v="Below Target"/>
    <s v="Met"/>
    <s v="Below Target"/>
    <s v="Below Target"/>
  </r>
  <r>
    <s v="OPS-103287"/>
    <x v="117"/>
    <s v="North West"/>
    <s v="Estates Support"/>
    <n v="2319"/>
    <n v="36"/>
    <n v="2355"/>
    <n v="19"/>
    <x v="1117"/>
    <n v="1"/>
    <n v="1"/>
    <n v="8"/>
    <n v="0.6"/>
    <n v="0.99099999999999999"/>
    <n v="2.5"/>
    <n v="0.73499999999999999"/>
    <n v="8.0000000000000002E-3"/>
    <x v="2"/>
    <x v="2"/>
    <s v="North"/>
    <s v="Below Target"/>
    <s v="Below Target"/>
    <s v="Met"/>
    <s v="Below Target"/>
    <s v="Below Target"/>
  </r>
  <r>
    <s v="OPS-103288"/>
    <x v="117"/>
    <s v="North West"/>
    <s v="Workplace Projects"/>
    <n v="0"/>
    <n v="28"/>
    <n v="28"/>
    <n v="28"/>
    <x v="5"/>
    <n v="0"/>
    <n v="0"/>
    <n v="1"/>
    <n v="0.95699999999999996"/>
    <n v="0.97599999999999998"/>
    <n v="4.7"/>
    <n v="0.72899999999999998"/>
    <n v="1"/>
    <x v="2"/>
    <x v="3"/>
    <s v="North"/>
    <s v="Met"/>
    <s v="Met"/>
    <s v="Met"/>
    <s v="Met"/>
    <s v="Met"/>
  </r>
  <r>
    <s v="OPS-103289"/>
    <x v="117"/>
    <s v="Midlands"/>
    <s v="Workplace Services"/>
    <n v="0"/>
    <n v="42"/>
    <n v="42"/>
    <n v="42"/>
    <x v="5"/>
    <n v="1"/>
    <n v="0"/>
    <n v="2"/>
    <n v="0.93500000000000005"/>
    <n v="0.99399999999999999"/>
    <n v="4.8"/>
    <n v="0.627"/>
    <n v="1"/>
    <x v="3"/>
    <x v="0"/>
    <s v="Central"/>
    <s v="Met"/>
    <s v="Met"/>
    <s v="Met"/>
    <s v="Met"/>
    <s v="Met"/>
  </r>
  <r>
    <s v="OPS-103290"/>
    <x v="117"/>
    <s v="Midlands"/>
    <s v="Facilities Response"/>
    <n v="1055"/>
    <n v="37"/>
    <n v="1092"/>
    <n v="34"/>
    <x v="1118"/>
    <n v="0"/>
    <n v="0"/>
    <n v="8"/>
    <n v="0.6"/>
    <n v="0.98199999999999998"/>
    <n v="2.5"/>
    <n v="0.66900000000000004"/>
    <n v="3.1E-2"/>
    <x v="3"/>
    <x v="1"/>
    <s v="Central"/>
    <s v="Below Target"/>
    <s v="Below Target"/>
    <s v="Met"/>
    <s v="Below Target"/>
    <s v="Below Target"/>
  </r>
  <r>
    <s v="OPS-103291"/>
    <x v="117"/>
    <s v="Midlands"/>
    <s v="Estates Support"/>
    <n v="769"/>
    <n v="33"/>
    <n v="802"/>
    <n v="41"/>
    <x v="1119"/>
    <n v="0"/>
    <n v="0"/>
    <n v="8"/>
    <n v="0.6"/>
    <n v="0.999"/>
    <n v="2.5"/>
    <n v="0.77300000000000002"/>
    <n v="5.0999999999999997E-2"/>
    <x v="3"/>
    <x v="2"/>
    <s v="Central"/>
    <s v="Below Target"/>
    <s v="Below Target"/>
    <s v="Met"/>
    <s v="Below Target"/>
    <s v="Below Target"/>
  </r>
  <r>
    <s v="OPS-103292"/>
    <x v="117"/>
    <s v="Midlands"/>
    <s v="Workplace Projects"/>
    <n v="0"/>
    <n v="33"/>
    <n v="33"/>
    <n v="33"/>
    <x v="5"/>
    <n v="0"/>
    <n v="0"/>
    <n v="1.7"/>
    <n v="0.97699999999999998"/>
    <n v="0.98699999999999999"/>
    <n v="5"/>
    <n v="0.65400000000000003"/>
    <n v="1"/>
    <x v="3"/>
    <x v="3"/>
    <s v="Central"/>
    <s v="Met"/>
    <s v="Met"/>
    <s v="Met"/>
    <s v="Met"/>
    <s v="Met"/>
  </r>
  <r>
    <s v="OPS-103293"/>
    <x v="117"/>
    <s v="South West"/>
    <s v="Workplace Services"/>
    <n v="1811"/>
    <n v="47"/>
    <n v="1858"/>
    <n v="23"/>
    <x v="1120"/>
    <n v="0"/>
    <n v="0"/>
    <n v="8"/>
    <n v="0.6"/>
    <n v="0.96699999999999997"/>
    <n v="2.5"/>
    <n v="0.73399999999999999"/>
    <n v="1.2E-2"/>
    <x v="4"/>
    <x v="0"/>
    <s v="South"/>
    <s v="Below Target"/>
    <s v="Below Target"/>
    <s v="Met"/>
    <s v="Below Target"/>
    <s v="Below Target"/>
  </r>
  <r>
    <s v="OPS-103294"/>
    <x v="117"/>
    <s v="South West"/>
    <s v="Facilities Response"/>
    <n v="0"/>
    <n v="25"/>
    <n v="25"/>
    <n v="25"/>
    <x v="5"/>
    <n v="0"/>
    <n v="0"/>
    <n v="1"/>
    <n v="0.94399999999999995"/>
    <n v="0.95099999999999996"/>
    <n v="4.3"/>
    <n v="0.621"/>
    <n v="1"/>
    <x v="4"/>
    <x v="1"/>
    <s v="South"/>
    <s v="Met"/>
    <s v="Met"/>
    <s v="Met"/>
    <s v="Met"/>
    <s v="Met"/>
  </r>
  <r>
    <s v="OPS-103295"/>
    <x v="117"/>
    <s v="South West"/>
    <s v="Estates Support"/>
    <n v="0"/>
    <n v="18"/>
    <n v="18"/>
    <n v="18"/>
    <x v="5"/>
    <n v="0"/>
    <n v="0"/>
    <n v="1.3"/>
    <n v="0.97099999999999997"/>
    <n v="0.97899999999999998"/>
    <n v="4.7"/>
    <n v="0.754"/>
    <n v="1"/>
    <x v="4"/>
    <x v="2"/>
    <s v="South"/>
    <s v="Met"/>
    <s v="Met"/>
    <s v="Met"/>
    <s v="Met"/>
    <s v="Met"/>
  </r>
  <r>
    <s v="OPS-103296"/>
    <x v="117"/>
    <s v="South West"/>
    <s v="Workplace Projects"/>
    <n v="0"/>
    <n v="38"/>
    <n v="38"/>
    <n v="38"/>
    <x v="5"/>
    <n v="0"/>
    <n v="0"/>
    <n v="1.3"/>
    <n v="0.97199999999999998"/>
    <n v="0.95699999999999996"/>
    <n v="4.8"/>
    <n v="0.78100000000000003"/>
    <n v="1"/>
    <x v="4"/>
    <x v="3"/>
    <s v="South"/>
    <s v="Met"/>
    <s v="Met"/>
    <s v="Met"/>
    <s v="Met"/>
    <s v="Met"/>
  </r>
  <r>
    <s v="OPS-103297"/>
    <x v="117"/>
    <s v="South East"/>
    <s v="Workplace Services"/>
    <n v="0"/>
    <n v="45"/>
    <n v="45"/>
    <n v="45"/>
    <x v="5"/>
    <n v="0"/>
    <n v="0"/>
    <n v="1.6"/>
    <n v="0.92600000000000005"/>
    <n v="0.97299999999999998"/>
    <n v="4.7"/>
    <n v="0.74299999999999999"/>
    <n v="1"/>
    <x v="5"/>
    <x v="0"/>
    <s v="South"/>
    <s v="Met"/>
    <s v="Met"/>
    <s v="Met"/>
    <s v="Met"/>
    <s v="Met"/>
  </r>
  <r>
    <s v="OPS-103298"/>
    <x v="117"/>
    <s v="South East"/>
    <s v="Facilities Response"/>
    <n v="2985"/>
    <n v="45"/>
    <n v="3030"/>
    <n v="20"/>
    <x v="1121"/>
    <n v="0"/>
    <n v="0"/>
    <n v="8"/>
    <n v="0.6"/>
    <n v="1"/>
    <n v="2.5"/>
    <n v="0.69199999999999995"/>
    <n v="7.0000000000000001E-3"/>
    <x v="5"/>
    <x v="1"/>
    <s v="South"/>
    <s v="Below Target"/>
    <s v="Below Target"/>
    <s v="Met"/>
    <s v="Below Target"/>
    <s v="Below Target"/>
  </r>
  <r>
    <s v="OPS-103299"/>
    <x v="117"/>
    <s v="South East"/>
    <s v="Estates Support"/>
    <n v="0"/>
    <n v="46"/>
    <n v="46"/>
    <n v="46"/>
    <x v="5"/>
    <n v="0"/>
    <n v="0"/>
    <n v="2.1"/>
    <n v="0.93500000000000005"/>
    <n v="0.96"/>
    <n v="4.4000000000000004"/>
    <n v="0.80200000000000005"/>
    <n v="1"/>
    <x v="5"/>
    <x v="2"/>
    <s v="South"/>
    <s v="Met"/>
    <s v="Met"/>
    <s v="Met"/>
    <s v="Met"/>
    <s v="Met"/>
  </r>
  <r>
    <s v="OPS-103300"/>
    <x v="117"/>
    <s v="South East"/>
    <s v="Workplace Projects"/>
    <n v="963"/>
    <n v="25"/>
    <n v="988"/>
    <n v="22"/>
    <x v="1122"/>
    <n v="0"/>
    <n v="0"/>
    <n v="8"/>
    <n v="0.6"/>
    <n v="1"/>
    <n v="2.5"/>
    <n v="0.747"/>
    <n v="2.1999999999999999E-2"/>
    <x v="5"/>
    <x v="3"/>
    <s v="South"/>
    <s v="Below Target"/>
    <s v="Below Target"/>
    <s v="Met"/>
    <s v="Below Target"/>
    <s v="Below Target"/>
  </r>
  <r>
    <s v="OPS-103301"/>
    <x v="117"/>
    <s v="Wales"/>
    <s v="Workplace Services"/>
    <n v="1781"/>
    <n v="25"/>
    <n v="1806"/>
    <n v="27"/>
    <x v="1100"/>
    <n v="1"/>
    <n v="0"/>
    <n v="8"/>
    <n v="0.6"/>
    <n v="0.97399999999999998"/>
    <n v="2.5"/>
    <n v="0.69299999999999995"/>
    <n v="1.4999999999999999E-2"/>
    <x v="6"/>
    <x v="0"/>
    <s v="Wales"/>
    <s v="Below Target"/>
    <s v="Below Target"/>
    <s v="Met"/>
    <s v="Below Target"/>
    <s v="Below Target"/>
  </r>
  <r>
    <s v="OPS-103302"/>
    <x v="117"/>
    <s v="Wales"/>
    <s v="Facilities Response"/>
    <n v="1926"/>
    <n v="35"/>
    <n v="1961"/>
    <n v="18"/>
    <x v="967"/>
    <n v="0"/>
    <n v="0"/>
    <n v="8"/>
    <n v="0.6"/>
    <n v="0.99299999999999999"/>
    <n v="2.5"/>
    <n v="0.66400000000000003"/>
    <n v="8.9999999999999993E-3"/>
    <x v="6"/>
    <x v="1"/>
    <s v="Wales"/>
    <s v="Below Target"/>
    <s v="Below Target"/>
    <s v="Met"/>
    <s v="Below Target"/>
    <s v="Below Target"/>
  </r>
  <r>
    <s v="OPS-103303"/>
    <x v="117"/>
    <s v="Wales"/>
    <s v="Estates Support"/>
    <n v="1245"/>
    <n v="50"/>
    <n v="1295"/>
    <n v="29"/>
    <x v="1123"/>
    <n v="0"/>
    <n v="0"/>
    <n v="8"/>
    <n v="0.6"/>
    <n v="0.96899999999999997"/>
    <n v="2.5"/>
    <n v="0.77800000000000002"/>
    <n v="2.1999999999999999E-2"/>
    <x v="6"/>
    <x v="2"/>
    <s v="Wales"/>
    <s v="Below Target"/>
    <s v="Below Target"/>
    <s v="Met"/>
    <s v="Below Target"/>
    <s v="Below Target"/>
  </r>
  <r>
    <s v="OPS-103304"/>
    <x v="117"/>
    <s v="Wales"/>
    <s v="Workplace Projects"/>
    <n v="0"/>
    <n v="26"/>
    <n v="26"/>
    <n v="26"/>
    <x v="5"/>
    <n v="0"/>
    <n v="0"/>
    <n v="1.3"/>
    <n v="0.997"/>
    <n v="1"/>
    <n v="4.5"/>
    <n v="0.71299999999999997"/>
    <n v="1"/>
    <x v="6"/>
    <x v="3"/>
    <s v="Wales"/>
    <s v="Met"/>
    <s v="Met"/>
    <s v="Met"/>
    <s v="Met"/>
    <s v="Met"/>
  </r>
  <r>
    <s v="OPS-103305"/>
    <x v="118"/>
    <s v="Scotland"/>
    <s v="Workplace Services"/>
    <n v="528"/>
    <n v="35"/>
    <n v="563"/>
    <n v="39"/>
    <x v="248"/>
    <n v="1"/>
    <n v="0"/>
    <n v="8"/>
    <n v="0.6"/>
    <n v="0.99"/>
    <n v="2.5"/>
    <n v="0.72399999999999998"/>
    <n v="6.9000000000000006E-2"/>
    <x v="0"/>
    <x v="0"/>
    <s v="North"/>
    <s v="Below Target"/>
    <s v="Below Target"/>
    <s v="Met"/>
    <s v="Below Target"/>
    <s v="Below Target"/>
  </r>
  <r>
    <s v="OPS-103306"/>
    <x v="118"/>
    <s v="Scotland"/>
    <s v="Facilities Response"/>
    <n v="26"/>
    <n v="42"/>
    <n v="68"/>
    <n v="50"/>
    <x v="13"/>
    <n v="0"/>
    <n v="0"/>
    <n v="2.7"/>
    <n v="0.876"/>
    <n v="0.98"/>
    <n v="3.7"/>
    <n v="0.8"/>
    <n v="0.73499999999999999"/>
    <x v="0"/>
    <x v="1"/>
    <s v="North"/>
    <s v="Below Target"/>
    <s v="Below Target"/>
    <s v="Met"/>
    <s v="Met"/>
    <s v="Below Target"/>
  </r>
  <r>
    <s v="OPS-103307"/>
    <x v="118"/>
    <s v="Scotland"/>
    <s v="Estates Support"/>
    <n v="851"/>
    <n v="35"/>
    <n v="886"/>
    <n v="37"/>
    <x v="1124"/>
    <n v="0"/>
    <n v="0"/>
    <n v="8"/>
    <n v="0.6"/>
    <n v="0.97399999999999998"/>
    <n v="2.5"/>
    <n v="0.77700000000000002"/>
    <n v="4.2000000000000003E-2"/>
    <x v="0"/>
    <x v="2"/>
    <s v="North"/>
    <s v="Below Target"/>
    <s v="Below Target"/>
    <s v="Met"/>
    <s v="Below Target"/>
    <s v="Below Target"/>
  </r>
  <r>
    <s v="OPS-103308"/>
    <x v="118"/>
    <s v="Scotland"/>
    <s v="Workplace Projects"/>
    <n v="0"/>
    <n v="38"/>
    <n v="38"/>
    <n v="34"/>
    <x v="140"/>
    <n v="0"/>
    <n v="0"/>
    <n v="1.5"/>
    <n v="0.93600000000000005"/>
    <n v="0.98499999999999999"/>
    <n v="4.0999999999999996"/>
    <n v="0.76500000000000001"/>
    <n v="0.89500000000000002"/>
    <x v="0"/>
    <x v="3"/>
    <s v="North"/>
    <s v="Below Target"/>
    <s v="Met"/>
    <s v="Met"/>
    <s v="Met"/>
    <s v="Met"/>
  </r>
  <r>
    <s v="OPS-103309"/>
    <x v="118"/>
    <s v="North East"/>
    <s v="Workplace Services"/>
    <n v="6"/>
    <n v="53"/>
    <n v="59"/>
    <n v="45"/>
    <x v="64"/>
    <n v="0"/>
    <n v="0"/>
    <n v="2.4"/>
    <n v="0.91"/>
    <n v="0.94699999999999995"/>
    <n v="3.9"/>
    <n v="0.70499999999999996"/>
    <n v="0.76300000000000001"/>
    <x v="1"/>
    <x v="0"/>
    <s v="North"/>
    <s v="Below Target"/>
    <s v="Below Target"/>
    <s v="Below Target"/>
    <s v="Met"/>
    <s v="Below Target"/>
  </r>
  <r>
    <s v="OPS-103310"/>
    <x v="118"/>
    <s v="North East"/>
    <s v="Facilities Response"/>
    <n v="0"/>
    <n v="25"/>
    <n v="25"/>
    <n v="25"/>
    <x v="5"/>
    <n v="1"/>
    <n v="0"/>
    <n v="1.5"/>
    <n v="0.996"/>
    <n v="0.96699999999999997"/>
    <n v="4.5999999999999996"/>
    <n v="0.70699999999999996"/>
    <n v="1"/>
    <x v="1"/>
    <x v="1"/>
    <s v="North"/>
    <s v="Met"/>
    <s v="Met"/>
    <s v="Met"/>
    <s v="Met"/>
    <s v="Met"/>
  </r>
  <r>
    <s v="OPS-103311"/>
    <x v="118"/>
    <s v="North East"/>
    <s v="Estates Support"/>
    <n v="2093"/>
    <n v="37"/>
    <n v="2130"/>
    <n v="27"/>
    <x v="1125"/>
    <n v="0"/>
    <n v="0"/>
    <n v="8"/>
    <n v="0.6"/>
    <n v="0.98899999999999999"/>
    <n v="2.5"/>
    <n v="0.71699999999999997"/>
    <n v="1.2999999999999999E-2"/>
    <x v="1"/>
    <x v="2"/>
    <s v="North"/>
    <s v="Below Target"/>
    <s v="Below Target"/>
    <s v="Met"/>
    <s v="Below Target"/>
    <s v="Below Target"/>
  </r>
  <r>
    <s v="OPS-103312"/>
    <x v="118"/>
    <s v="North East"/>
    <s v="Workplace Projects"/>
    <n v="128"/>
    <n v="35"/>
    <n v="163"/>
    <n v="30"/>
    <x v="54"/>
    <n v="2"/>
    <n v="0"/>
    <n v="8"/>
    <n v="0.6"/>
    <n v="0.95899999999999996"/>
    <n v="2.5"/>
    <n v="0.72899999999999998"/>
    <n v="0.184"/>
    <x v="1"/>
    <x v="3"/>
    <s v="North"/>
    <s v="Below Target"/>
    <s v="Below Target"/>
    <s v="Met"/>
    <s v="Below Target"/>
    <s v="Below Target"/>
  </r>
  <r>
    <s v="OPS-103313"/>
    <x v="118"/>
    <s v="North West"/>
    <s v="Workplace Services"/>
    <n v="991"/>
    <n v="32"/>
    <n v="1023"/>
    <n v="30"/>
    <x v="343"/>
    <n v="0"/>
    <n v="0"/>
    <n v="8"/>
    <n v="0.6"/>
    <n v="1"/>
    <n v="2.5"/>
    <n v="0.77"/>
    <n v="2.9000000000000001E-2"/>
    <x v="2"/>
    <x v="0"/>
    <s v="North"/>
    <s v="Below Target"/>
    <s v="Below Target"/>
    <s v="Met"/>
    <s v="Below Target"/>
    <s v="Below Target"/>
  </r>
  <r>
    <s v="OPS-103314"/>
    <x v="118"/>
    <s v="North West"/>
    <s v="Facilities Response"/>
    <n v="2172"/>
    <n v="49"/>
    <n v="2221"/>
    <n v="21"/>
    <x v="1126"/>
    <n v="0"/>
    <n v="0"/>
    <n v="8"/>
    <n v="0.6"/>
    <n v="0.99099999999999999"/>
    <n v="2.5"/>
    <n v="0.72"/>
    <n v="8.9999999999999993E-3"/>
    <x v="2"/>
    <x v="1"/>
    <s v="North"/>
    <s v="Below Target"/>
    <s v="Below Target"/>
    <s v="Met"/>
    <s v="Below Target"/>
    <s v="Below Target"/>
  </r>
  <r>
    <s v="OPS-103315"/>
    <x v="118"/>
    <s v="North West"/>
    <s v="Estates Support"/>
    <n v="2336"/>
    <n v="42"/>
    <n v="2378"/>
    <n v="19"/>
    <x v="1127"/>
    <n v="0"/>
    <n v="0"/>
    <n v="8"/>
    <n v="0.6"/>
    <n v="0.97599999999999998"/>
    <n v="2.5"/>
    <n v="0.73499999999999999"/>
    <n v="8.0000000000000002E-3"/>
    <x v="2"/>
    <x v="2"/>
    <s v="North"/>
    <s v="Below Target"/>
    <s v="Below Target"/>
    <s v="Met"/>
    <s v="Below Target"/>
    <s v="Below Target"/>
  </r>
  <r>
    <s v="OPS-103316"/>
    <x v="118"/>
    <s v="North West"/>
    <s v="Workplace Projects"/>
    <n v="0"/>
    <n v="36"/>
    <n v="36"/>
    <n v="36"/>
    <x v="5"/>
    <n v="0"/>
    <n v="0"/>
    <n v="1.4"/>
    <n v="0.97099999999999997"/>
    <n v="0.98499999999999999"/>
    <n v="4.4000000000000004"/>
    <n v="0.72899999999999998"/>
    <n v="1"/>
    <x v="2"/>
    <x v="3"/>
    <s v="North"/>
    <s v="Met"/>
    <s v="Met"/>
    <s v="Met"/>
    <s v="Met"/>
    <s v="Met"/>
  </r>
  <r>
    <s v="OPS-103317"/>
    <x v="118"/>
    <s v="Midlands"/>
    <s v="Workplace Services"/>
    <n v="0"/>
    <n v="45"/>
    <n v="45"/>
    <n v="45"/>
    <x v="5"/>
    <n v="0"/>
    <n v="0"/>
    <n v="1.4"/>
    <n v="0.93700000000000006"/>
    <n v="0.97599999999999998"/>
    <n v="4.5999999999999996"/>
    <n v="0.627"/>
    <n v="1"/>
    <x v="3"/>
    <x v="0"/>
    <s v="Central"/>
    <s v="Met"/>
    <s v="Met"/>
    <s v="Met"/>
    <s v="Met"/>
    <s v="Met"/>
  </r>
  <r>
    <s v="OPS-103318"/>
    <x v="118"/>
    <s v="Midlands"/>
    <s v="Facilities Response"/>
    <n v="1058"/>
    <n v="52"/>
    <n v="1110"/>
    <n v="37"/>
    <x v="1128"/>
    <n v="0"/>
    <n v="0"/>
    <n v="8"/>
    <n v="0.6"/>
    <n v="0.98199999999999998"/>
    <n v="2.5"/>
    <n v="0.66900000000000004"/>
    <n v="3.3000000000000002E-2"/>
    <x v="3"/>
    <x v="1"/>
    <s v="Central"/>
    <s v="Below Target"/>
    <s v="Below Target"/>
    <s v="Met"/>
    <s v="Below Target"/>
    <s v="Below Target"/>
  </r>
  <r>
    <s v="OPS-103319"/>
    <x v="118"/>
    <s v="Midlands"/>
    <s v="Estates Support"/>
    <n v="761"/>
    <n v="37"/>
    <n v="798"/>
    <n v="39"/>
    <x v="888"/>
    <n v="0"/>
    <n v="0"/>
    <n v="8"/>
    <n v="0.6"/>
    <n v="0.97599999999999998"/>
    <n v="2.5"/>
    <n v="0.77300000000000002"/>
    <n v="4.9000000000000002E-2"/>
    <x v="3"/>
    <x v="2"/>
    <s v="Central"/>
    <s v="Below Target"/>
    <s v="Below Target"/>
    <s v="Met"/>
    <s v="Below Target"/>
    <s v="Below Target"/>
  </r>
  <r>
    <s v="OPS-103320"/>
    <x v="118"/>
    <s v="Midlands"/>
    <s v="Workplace Projects"/>
    <n v="0"/>
    <n v="17"/>
    <n v="17"/>
    <n v="17"/>
    <x v="5"/>
    <n v="0"/>
    <n v="0"/>
    <n v="1.6"/>
    <n v="0.93899999999999995"/>
    <n v="0.99"/>
    <n v="4.4000000000000004"/>
    <n v="0.65400000000000003"/>
    <n v="1"/>
    <x v="3"/>
    <x v="3"/>
    <s v="Central"/>
    <s v="Met"/>
    <s v="Met"/>
    <s v="Met"/>
    <s v="Met"/>
    <s v="Met"/>
  </r>
  <r>
    <s v="OPS-103321"/>
    <x v="118"/>
    <s v="South West"/>
    <s v="Workplace Services"/>
    <n v="1835"/>
    <n v="41"/>
    <n v="1876"/>
    <n v="25"/>
    <x v="1129"/>
    <n v="0"/>
    <n v="0"/>
    <n v="8"/>
    <n v="0.6"/>
    <n v="0.98"/>
    <n v="2.5"/>
    <n v="0.73399999999999999"/>
    <n v="1.2999999999999999E-2"/>
    <x v="4"/>
    <x v="0"/>
    <s v="South"/>
    <s v="Below Target"/>
    <s v="Below Target"/>
    <s v="Met"/>
    <s v="Below Target"/>
    <s v="Below Target"/>
  </r>
  <r>
    <s v="OPS-103322"/>
    <x v="118"/>
    <s v="South West"/>
    <s v="Facilities Response"/>
    <n v="0"/>
    <n v="44"/>
    <n v="44"/>
    <n v="44"/>
    <x v="5"/>
    <n v="0"/>
    <n v="0"/>
    <n v="1.2"/>
    <n v="0.93899999999999995"/>
    <n v="0.96799999999999997"/>
    <n v="4.2"/>
    <n v="0.621"/>
    <n v="1"/>
    <x v="4"/>
    <x v="1"/>
    <s v="South"/>
    <s v="Met"/>
    <s v="Met"/>
    <s v="Met"/>
    <s v="Met"/>
    <s v="Met"/>
  </r>
  <r>
    <s v="OPS-103323"/>
    <x v="118"/>
    <s v="South West"/>
    <s v="Estates Support"/>
    <n v="0"/>
    <n v="64"/>
    <n v="64"/>
    <n v="50"/>
    <x v="64"/>
    <n v="0"/>
    <n v="0"/>
    <n v="3.1"/>
    <n v="0.86899999999999999"/>
    <n v="0.99"/>
    <n v="4.3"/>
    <n v="0.754"/>
    <n v="0.78100000000000003"/>
    <x v="4"/>
    <x v="2"/>
    <s v="South"/>
    <s v="Below Target"/>
    <s v="Below Target"/>
    <s v="Met"/>
    <s v="Below Target"/>
    <s v="Below Target"/>
  </r>
  <r>
    <s v="OPS-103324"/>
    <x v="118"/>
    <s v="South West"/>
    <s v="Workplace Projects"/>
    <n v="0"/>
    <n v="13"/>
    <n v="13"/>
    <n v="13"/>
    <x v="5"/>
    <n v="0"/>
    <n v="0"/>
    <n v="1.8"/>
    <n v="0.99199999999999999"/>
    <n v="0.99299999999999999"/>
    <n v="4.3"/>
    <n v="0.78100000000000003"/>
    <n v="1"/>
    <x v="4"/>
    <x v="3"/>
    <s v="South"/>
    <s v="Met"/>
    <s v="Met"/>
    <s v="Met"/>
    <s v="Met"/>
    <s v="Met"/>
  </r>
  <r>
    <s v="OPS-103325"/>
    <x v="118"/>
    <s v="South East"/>
    <s v="Workplace Services"/>
    <n v="0"/>
    <n v="55"/>
    <n v="55"/>
    <n v="54"/>
    <x v="3"/>
    <n v="1"/>
    <n v="0"/>
    <n v="1.6"/>
    <n v="0.94599999999999995"/>
    <n v="0.98899999999999999"/>
    <n v="4.5"/>
    <n v="0.74299999999999999"/>
    <n v="0.98199999999999998"/>
    <x v="5"/>
    <x v="0"/>
    <s v="South"/>
    <s v="Met"/>
    <s v="Met"/>
    <s v="Met"/>
    <s v="Met"/>
    <s v="Met"/>
  </r>
  <r>
    <s v="OPS-103326"/>
    <x v="118"/>
    <s v="South East"/>
    <s v="Facilities Response"/>
    <n v="3010"/>
    <n v="46"/>
    <n v="3056"/>
    <n v="16"/>
    <x v="1130"/>
    <n v="0"/>
    <n v="0"/>
    <n v="8"/>
    <n v="0.6"/>
    <n v="1"/>
    <n v="2.5"/>
    <n v="0.69199999999999995"/>
    <n v="5.0000000000000001E-3"/>
    <x v="5"/>
    <x v="1"/>
    <s v="South"/>
    <s v="Below Target"/>
    <s v="Below Target"/>
    <s v="Met"/>
    <s v="Below Target"/>
    <s v="Below Target"/>
  </r>
  <r>
    <s v="OPS-103327"/>
    <x v="118"/>
    <s v="South East"/>
    <s v="Estates Support"/>
    <n v="0"/>
    <n v="26"/>
    <n v="26"/>
    <n v="26"/>
    <x v="5"/>
    <n v="0"/>
    <n v="0"/>
    <n v="1.3"/>
    <n v="0.97199999999999998"/>
    <n v="0.99099999999999999"/>
    <n v="4.4000000000000004"/>
    <n v="0.80200000000000005"/>
    <n v="1"/>
    <x v="5"/>
    <x v="2"/>
    <s v="South"/>
    <s v="Met"/>
    <s v="Met"/>
    <s v="Met"/>
    <s v="Met"/>
    <s v="Met"/>
  </r>
  <r>
    <s v="OPS-103328"/>
    <x v="118"/>
    <s v="South East"/>
    <s v="Workplace Projects"/>
    <n v="966"/>
    <n v="27"/>
    <n v="993"/>
    <n v="25"/>
    <x v="1096"/>
    <n v="0"/>
    <n v="0"/>
    <n v="8"/>
    <n v="0.6"/>
    <n v="0.92900000000000005"/>
    <n v="2.5"/>
    <n v="0.747"/>
    <n v="2.5000000000000001E-2"/>
    <x v="5"/>
    <x v="3"/>
    <s v="South"/>
    <s v="Below Target"/>
    <s v="Below Target"/>
    <s v="Below Target"/>
    <s v="Below Target"/>
    <s v="Below Target"/>
  </r>
  <r>
    <s v="OPS-103329"/>
    <x v="118"/>
    <s v="Wales"/>
    <s v="Workplace Services"/>
    <n v="1779"/>
    <n v="28"/>
    <n v="1807"/>
    <n v="27"/>
    <x v="898"/>
    <n v="0"/>
    <n v="0"/>
    <n v="8"/>
    <n v="0.6"/>
    <n v="0.94799999999999995"/>
    <n v="2.5"/>
    <n v="0.69299999999999995"/>
    <n v="1.4999999999999999E-2"/>
    <x v="6"/>
    <x v="0"/>
    <s v="Wales"/>
    <s v="Below Target"/>
    <s v="Below Target"/>
    <s v="Below Target"/>
    <s v="Below Target"/>
    <s v="Below Target"/>
  </r>
  <r>
    <s v="OPS-103330"/>
    <x v="118"/>
    <s v="Wales"/>
    <s v="Facilities Response"/>
    <n v="1943"/>
    <n v="40"/>
    <n v="1983"/>
    <n v="25"/>
    <x v="1131"/>
    <n v="0"/>
    <n v="0"/>
    <n v="8"/>
    <n v="0.6"/>
    <n v="0.98699999999999999"/>
    <n v="2.5"/>
    <n v="0.66400000000000003"/>
    <n v="1.2999999999999999E-2"/>
    <x v="6"/>
    <x v="1"/>
    <s v="Wales"/>
    <s v="Below Target"/>
    <s v="Below Target"/>
    <s v="Met"/>
    <s v="Below Target"/>
    <s v="Below Target"/>
  </r>
  <r>
    <s v="OPS-103331"/>
    <x v="118"/>
    <s v="Wales"/>
    <s v="Estates Support"/>
    <n v="1266"/>
    <n v="43"/>
    <n v="1309"/>
    <n v="24"/>
    <x v="1132"/>
    <n v="0"/>
    <n v="0"/>
    <n v="8"/>
    <n v="0.6"/>
    <n v="0.95599999999999996"/>
    <n v="2.5"/>
    <n v="0.77800000000000002"/>
    <n v="1.7999999999999999E-2"/>
    <x v="6"/>
    <x v="2"/>
    <s v="Wales"/>
    <s v="Below Target"/>
    <s v="Below Target"/>
    <s v="Met"/>
    <s v="Below Target"/>
    <s v="Below Target"/>
  </r>
  <r>
    <s v="OPS-103332"/>
    <x v="118"/>
    <s v="Wales"/>
    <s v="Workplace Projects"/>
    <n v="0"/>
    <n v="32"/>
    <n v="32"/>
    <n v="32"/>
    <x v="5"/>
    <n v="0"/>
    <n v="0"/>
    <n v="1.2"/>
    <n v="0.98099999999999998"/>
    <n v="0.97"/>
    <n v="4.5999999999999996"/>
    <n v="0.71299999999999997"/>
    <n v="1"/>
    <x v="6"/>
    <x v="3"/>
    <s v="Wales"/>
    <s v="Met"/>
    <s v="Met"/>
    <s v="Met"/>
    <s v="Met"/>
    <s v="Met"/>
  </r>
  <r>
    <s v="OPS-103333"/>
    <x v="119"/>
    <s v="Scotland"/>
    <s v="Workplace Services"/>
    <n v="524"/>
    <n v="48"/>
    <n v="572"/>
    <n v="37"/>
    <x v="1133"/>
    <n v="0"/>
    <n v="0"/>
    <n v="8"/>
    <n v="0.6"/>
    <n v="0.97799999999999998"/>
    <n v="2.5"/>
    <n v="0.72399999999999998"/>
    <n v="6.5000000000000002E-2"/>
    <x v="0"/>
    <x v="0"/>
    <s v="North"/>
    <s v="Below Target"/>
    <s v="Below Target"/>
    <s v="Met"/>
    <s v="Below Target"/>
    <s v="Below Target"/>
  </r>
  <r>
    <s v="OPS-103334"/>
    <x v="119"/>
    <s v="Scotland"/>
    <s v="Facilities Response"/>
    <n v="18"/>
    <n v="32"/>
    <n v="50"/>
    <n v="50"/>
    <x v="5"/>
    <n v="0"/>
    <n v="0"/>
    <n v="1.2"/>
    <n v="0.95399999999999996"/>
    <n v="0.96199999999999997"/>
    <n v="4.5"/>
    <n v="0.8"/>
    <n v="1"/>
    <x v="0"/>
    <x v="1"/>
    <s v="North"/>
    <s v="Met"/>
    <s v="Met"/>
    <s v="Met"/>
    <s v="Met"/>
    <s v="Met"/>
  </r>
  <r>
    <s v="OPS-103335"/>
    <x v="119"/>
    <s v="Scotland"/>
    <s v="Estates Support"/>
    <n v="849"/>
    <n v="39"/>
    <n v="888"/>
    <n v="33"/>
    <x v="547"/>
    <n v="0"/>
    <n v="0"/>
    <n v="8"/>
    <n v="0.6"/>
    <n v="0.95799999999999996"/>
    <n v="2.5"/>
    <n v="0.77700000000000002"/>
    <n v="3.6999999999999998E-2"/>
    <x v="0"/>
    <x v="2"/>
    <s v="North"/>
    <s v="Below Target"/>
    <s v="Below Target"/>
    <s v="Met"/>
    <s v="Below Target"/>
    <s v="Below Target"/>
  </r>
  <r>
    <s v="OPS-103336"/>
    <x v="119"/>
    <s v="Scotland"/>
    <s v="Workplace Projects"/>
    <n v="4"/>
    <n v="33"/>
    <n v="37"/>
    <n v="37"/>
    <x v="5"/>
    <n v="1"/>
    <n v="0"/>
    <n v="1.8"/>
    <n v="0.96099999999999997"/>
    <n v="0.97699999999999998"/>
    <n v="4.5"/>
    <n v="0.76500000000000001"/>
    <n v="1"/>
    <x v="0"/>
    <x v="3"/>
    <s v="North"/>
    <s v="Met"/>
    <s v="Met"/>
    <s v="Met"/>
    <s v="Met"/>
    <s v="Met"/>
  </r>
  <r>
    <s v="OPS-103337"/>
    <x v="119"/>
    <s v="North East"/>
    <s v="Workplace Services"/>
    <n v="14"/>
    <n v="44"/>
    <n v="58"/>
    <n v="37"/>
    <x v="38"/>
    <n v="0"/>
    <n v="0"/>
    <n v="3"/>
    <n v="0.84599999999999997"/>
    <n v="0.94299999999999995"/>
    <n v="4"/>
    <n v="0.70499999999999996"/>
    <n v="0.63800000000000001"/>
    <x v="1"/>
    <x v="0"/>
    <s v="North"/>
    <s v="Below Target"/>
    <s v="Below Target"/>
    <s v="Below Target"/>
    <s v="Met"/>
    <s v="Below Target"/>
  </r>
  <r>
    <s v="OPS-103338"/>
    <x v="119"/>
    <s v="North East"/>
    <s v="Facilities Response"/>
    <n v="0"/>
    <n v="39"/>
    <n v="39"/>
    <n v="39"/>
    <x v="5"/>
    <n v="0"/>
    <n v="0"/>
    <n v="1.3"/>
    <n v="0.98699999999999999"/>
    <n v="0.98499999999999999"/>
    <n v="4.5999999999999996"/>
    <n v="0.70699999999999996"/>
    <n v="1"/>
    <x v="1"/>
    <x v="1"/>
    <s v="North"/>
    <s v="Met"/>
    <s v="Met"/>
    <s v="Met"/>
    <s v="Met"/>
    <s v="Met"/>
  </r>
  <r>
    <s v="OPS-103339"/>
    <x v="119"/>
    <s v="North East"/>
    <s v="Estates Support"/>
    <n v="2103"/>
    <n v="62"/>
    <n v="2165"/>
    <n v="25"/>
    <x v="1134"/>
    <n v="0"/>
    <n v="0"/>
    <n v="8"/>
    <n v="0.6"/>
    <n v="0.99"/>
    <n v="2.5"/>
    <n v="0.71699999999999997"/>
    <n v="1.2E-2"/>
    <x v="1"/>
    <x v="2"/>
    <s v="North"/>
    <s v="Below Target"/>
    <s v="Below Target"/>
    <s v="Met"/>
    <s v="Below Target"/>
    <s v="Below Target"/>
  </r>
  <r>
    <s v="OPS-103340"/>
    <x v="119"/>
    <s v="North East"/>
    <s v="Workplace Projects"/>
    <n v="133"/>
    <n v="37"/>
    <n v="170"/>
    <n v="27"/>
    <x v="129"/>
    <n v="0"/>
    <n v="0"/>
    <n v="8"/>
    <n v="0.6"/>
    <n v="1"/>
    <n v="2.5"/>
    <n v="0.72899999999999998"/>
    <n v="0.159"/>
    <x v="1"/>
    <x v="3"/>
    <s v="North"/>
    <s v="Below Target"/>
    <s v="Below Target"/>
    <s v="Met"/>
    <s v="Below Target"/>
    <s v="Below Target"/>
  </r>
  <r>
    <s v="OPS-103341"/>
    <x v="119"/>
    <s v="North West"/>
    <s v="Workplace Services"/>
    <n v="993"/>
    <n v="46"/>
    <n v="1039"/>
    <n v="32"/>
    <x v="535"/>
    <n v="0"/>
    <n v="0"/>
    <n v="8"/>
    <n v="0.6"/>
    <n v="0.995"/>
    <n v="2.5"/>
    <n v="0.77"/>
    <n v="3.1E-2"/>
    <x v="2"/>
    <x v="0"/>
    <s v="North"/>
    <s v="Below Target"/>
    <s v="Below Target"/>
    <s v="Met"/>
    <s v="Below Target"/>
    <s v="Below Target"/>
  </r>
  <r>
    <s v="OPS-103342"/>
    <x v="119"/>
    <s v="North West"/>
    <s v="Facilities Response"/>
    <n v="2200"/>
    <n v="29"/>
    <n v="2229"/>
    <n v="24"/>
    <x v="1135"/>
    <n v="0"/>
    <n v="0"/>
    <n v="8"/>
    <n v="0.6"/>
    <n v="0.99"/>
    <n v="2.5"/>
    <n v="0.72"/>
    <n v="1.0999999999999999E-2"/>
    <x v="2"/>
    <x v="1"/>
    <s v="North"/>
    <s v="Below Target"/>
    <s v="Below Target"/>
    <s v="Met"/>
    <s v="Below Target"/>
    <s v="Below Target"/>
  </r>
  <r>
    <s v="OPS-103343"/>
    <x v="119"/>
    <s v="North West"/>
    <s v="Estates Support"/>
    <n v="2359"/>
    <n v="43"/>
    <n v="2402"/>
    <n v="25"/>
    <x v="1136"/>
    <n v="0"/>
    <n v="0"/>
    <n v="8"/>
    <n v="0.6"/>
    <n v="1"/>
    <n v="2.5"/>
    <n v="0.73499999999999999"/>
    <n v="0.01"/>
    <x v="2"/>
    <x v="2"/>
    <s v="North"/>
    <s v="Below Target"/>
    <s v="Below Target"/>
    <s v="Met"/>
    <s v="Below Target"/>
    <s v="Below Target"/>
  </r>
  <r>
    <s v="OPS-103344"/>
    <x v="119"/>
    <s v="North West"/>
    <s v="Workplace Projects"/>
    <n v="0"/>
    <n v="35"/>
    <n v="35"/>
    <n v="35"/>
    <x v="5"/>
    <n v="0"/>
    <n v="0"/>
    <n v="2.2999999999999998"/>
    <n v="0.97299999999999998"/>
    <n v="0.96299999999999997"/>
    <n v="4.7"/>
    <n v="0.72899999999999998"/>
    <n v="1"/>
    <x v="2"/>
    <x v="3"/>
    <s v="North"/>
    <s v="Met"/>
    <s v="Met"/>
    <s v="Met"/>
    <s v="Met"/>
    <s v="Met"/>
  </r>
  <r>
    <s v="OPS-103345"/>
    <x v="119"/>
    <s v="Midlands"/>
    <s v="Workplace Services"/>
    <n v="0"/>
    <n v="54"/>
    <n v="54"/>
    <n v="47"/>
    <x v="42"/>
    <n v="0"/>
    <n v="0"/>
    <n v="2.4"/>
    <n v="0.95"/>
    <n v="1"/>
    <n v="4.4000000000000004"/>
    <n v="0.627"/>
    <n v="0.87"/>
    <x v="3"/>
    <x v="0"/>
    <s v="Central"/>
    <s v="Below Target"/>
    <s v="Met"/>
    <s v="Met"/>
    <s v="Met"/>
    <s v="Met"/>
  </r>
  <r>
    <s v="OPS-103346"/>
    <x v="119"/>
    <s v="Midlands"/>
    <s v="Facilities Response"/>
    <n v="1073"/>
    <n v="61"/>
    <n v="1134"/>
    <n v="32"/>
    <x v="1137"/>
    <n v="0"/>
    <n v="0"/>
    <n v="8"/>
    <n v="0.6"/>
    <n v="0.99"/>
    <n v="2.5"/>
    <n v="0.66900000000000004"/>
    <n v="2.8000000000000001E-2"/>
    <x v="3"/>
    <x v="1"/>
    <s v="Central"/>
    <s v="Below Target"/>
    <s v="Below Target"/>
    <s v="Met"/>
    <s v="Below Target"/>
    <s v="Below Target"/>
  </r>
  <r>
    <s v="OPS-103347"/>
    <x v="119"/>
    <s v="Midlands"/>
    <s v="Estates Support"/>
    <n v="759"/>
    <n v="49"/>
    <n v="808"/>
    <n v="31"/>
    <x v="710"/>
    <n v="1"/>
    <n v="0"/>
    <n v="8"/>
    <n v="0.6"/>
    <n v="0.99299999999999999"/>
    <n v="2.5"/>
    <n v="0.77300000000000002"/>
    <n v="3.7999999999999999E-2"/>
    <x v="3"/>
    <x v="2"/>
    <s v="Central"/>
    <s v="Below Target"/>
    <s v="Below Target"/>
    <s v="Met"/>
    <s v="Below Target"/>
    <s v="Below Target"/>
  </r>
  <r>
    <s v="OPS-103348"/>
    <x v="119"/>
    <s v="Midlands"/>
    <s v="Workplace Projects"/>
    <n v="0"/>
    <n v="35"/>
    <n v="35"/>
    <n v="35"/>
    <x v="5"/>
    <n v="0"/>
    <n v="0"/>
    <n v="1.8"/>
    <n v="0.94899999999999995"/>
    <n v="0.97499999999999998"/>
    <n v="4.5999999999999996"/>
    <n v="0.65400000000000003"/>
    <n v="1"/>
    <x v="3"/>
    <x v="3"/>
    <s v="Central"/>
    <s v="Met"/>
    <s v="Met"/>
    <s v="Met"/>
    <s v="Met"/>
    <s v="Met"/>
  </r>
  <r>
    <s v="OPS-103349"/>
    <x v="119"/>
    <s v="South West"/>
    <s v="Workplace Services"/>
    <n v="1851"/>
    <n v="38"/>
    <n v="1889"/>
    <n v="28"/>
    <x v="1138"/>
    <n v="0"/>
    <n v="0"/>
    <n v="8"/>
    <n v="0.6"/>
    <n v="0.96899999999999997"/>
    <n v="2.5"/>
    <n v="0.73399999999999999"/>
    <n v="1.4999999999999999E-2"/>
    <x v="4"/>
    <x v="0"/>
    <s v="South"/>
    <s v="Below Target"/>
    <s v="Below Target"/>
    <s v="Met"/>
    <s v="Below Target"/>
    <s v="Below Target"/>
  </r>
  <r>
    <s v="OPS-103350"/>
    <x v="119"/>
    <s v="South West"/>
    <s v="Facilities Response"/>
    <n v="0"/>
    <n v="37"/>
    <n v="37"/>
    <n v="37"/>
    <x v="5"/>
    <n v="0"/>
    <n v="0"/>
    <n v="1.2"/>
    <n v="0.95599999999999996"/>
    <n v="1"/>
    <n v="4.4000000000000004"/>
    <n v="0.621"/>
    <n v="1"/>
    <x v="4"/>
    <x v="1"/>
    <s v="South"/>
    <s v="Met"/>
    <s v="Met"/>
    <s v="Met"/>
    <s v="Met"/>
    <s v="Met"/>
  </r>
  <r>
    <s v="OPS-103351"/>
    <x v="119"/>
    <s v="South West"/>
    <s v="Estates Support"/>
    <n v="14"/>
    <n v="24"/>
    <n v="38"/>
    <n v="38"/>
    <x v="5"/>
    <n v="0"/>
    <n v="0"/>
    <n v="1.9"/>
    <n v="0.98899999999999999"/>
    <n v="0.96599999999999997"/>
    <n v="4.3"/>
    <n v="0.754"/>
    <n v="1"/>
    <x v="4"/>
    <x v="2"/>
    <s v="South"/>
    <s v="Met"/>
    <s v="Met"/>
    <s v="Met"/>
    <s v="Met"/>
    <s v="Met"/>
  </r>
  <r>
    <s v="OPS-103352"/>
    <x v="119"/>
    <s v="South West"/>
    <s v="Workplace Projects"/>
    <n v="0"/>
    <n v="25"/>
    <n v="25"/>
    <n v="25"/>
    <x v="5"/>
    <n v="0"/>
    <n v="0"/>
    <n v="1.5"/>
    <n v="0.99399999999999999"/>
    <n v="0.98599999999999999"/>
    <n v="4.5"/>
    <n v="0.78100000000000003"/>
    <n v="1"/>
    <x v="4"/>
    <x v="3"/>
    <s v="South"/>
    <s v="Met"/>
    <s v="Met"/>
    <s v="Met"/>
    <s v="Met"/>
    <s v="Met"/>
  </r>
  <r>
    <s v="OPS-103353"/>
    <x v="119"/>
    <s v="South East"/>
    <s v="Workplace Services"/>
    <n v="1"/>
    <n v="41"/>
    <n v="42"/>
    <n v="42"/>
    <x v="5"/>
    <n v="0"/>
    <n v="0"/>
    <n v="1.6"/>
    <n v="0.998"/>
    <n v="1"/>
    <n v="4.3"/>
    <n v="0.74299999999999999"/>
    <n v="1"/>
    <x v="5"/>
    <x v="0"/>
    <s v="South"/>
    <s v="Met"/>
    <s v="Met"/>
    <s v="Met"/>
    <s v="Met"/>
    <s v="Met"/>
  </r>
  <r>
    <s v="OPS-103354"/>
    <x v="119"/>
    <s v="South East"/>
    <s v="Facilities Response"/>
    <n v="3040"/>
    <n v="58"/>
    <n v="3098"/>
    <n v="18"/>
    <x v="1139"/>
    <n v="0"/>
    <n v="0"/>
    <n v="8"/>
    <n v="0.6"/>
    <n v="1"/>
    <n v="2.5"/>
    <n v="0.69199999999999995"/>
    <n v="6.0000000000000001E-3"/>
    <x v="5"/>
    <x v="1"/>
    <s v="South"/>
    <s v="Below Target"/>
    <s v="Below Target"/>
    <s v="Met"/>
    <s v="Below Target"/>
    <s v="Below Target"/>
  </r>
  <r>
    <s v="OPS-103355"/>
    <x v="119"/>
    <s v="South East"/>
    <s v="Estates Support"/>
    <n v="0"/>
    <n v="57"/>
    <n v="57"/>
    <n v="50"/>
    <x v="42"/>
    <n v="0"/>
    <n v="0"/>
    <n v="2.7"/>
    <n v="0.98299999999999998"/>
    <n v="0.99199999999999999"/>
    <n v="4.4000000000000004"/>
    <n v="0.80200000000000005"/>
    <n v="0.877"/>
    <x v="5"/>
    <x v="2"/>
    <s v="South"/>
    <s v="Below Target"/>
    <s v="Met"/>
    <s v="Met"/>
    <s v="Met"/>
    <s v="Met"/>
  </r>
  <r>
    <s v="OPS-103356"/>
    <x v="119"/>
    <s v="South East"/>
    <s v="Workplace Projects"/>
    <n v="968"/>
    <n v="36"/>
    <n v="1004"/>
    <n v="22"/>
    <x v="1140"/>
    <n v="0"/>
    <n v="0"/>
    <n v="8"/>
    <n v="0.6"/>
    <n v="0.98599999999999999"/>
    <n v="2.5"/>
    <n v="0.747"/>
    <n v="2.1999999999999999E-2"/>
    <x v="5"/>
    <x v="3"/>
    <s v="South"/>
    <s v="Below Target"/>
    <s v="Below Target"/>
    <s v="Met"/>
    <s v="Below Target"/>
    <s v="Below Target"/>
  </r>
  <r>
    <s v="OPS-103357"/>
    <x v="119"/>
    <s v="Wales"/>
    <s v="Workplace Services"/>
    <n v="1780"/>
    <n v="46"/>
    <n v="1826"/>
    <n v="27"/>
    <x v="1141"/>
    <n v="0"/>
    <n v="0"/>
    <n v="8"/>
    <n v="0.6"/>
    <n v="0.97799999999999998"/>
    <n v="2.5"/>
    <n v="0.69299999999999995"/>
    <n v="1.4999999999999999E-2"/>
    <x v="6"/>
    <x v="0"/>
    <s v="Wales"/>
    <s v="Below Target"/>
    <s v="Below Target"/>
    <s v="Met"/>
    <s v="Below Target"/>
    <s v="Below Target"/>
  </r>
  <r>
    <s v="OPS-103358"/>
    <x v="119"/>
    <s v="Wales"/>
    <s v="Facilities Response"/>
    <n v="1958"/>
    <n v="42"/>
    <n v="2000"/>
    <n v="19"/>
    <x v="1142"/>
    <n v="0"/>
    <n v="0"/>
    <n v="8"/>
    <n v="0.6"/>
    <n v="0.98599999999999999"/>
    <n v="2.5"/>
    <n v="0.66400000000000003"/>
    <n v="8.9999999999999993E-3"/>
    <x v="6"/>
    <x v="1"/>
    <s v="Wales"/>
    <s v="Below Target"/>
    <s v="Below Target"/>
    <s v="Met"/>
    <s v="Below Target"/>
    <s v="Below Target"/>
  </r>
  <r>
    <s v="OPS-103359"/>
    <x v="119"/>
    <s v="Wales"/>
    <s v="Estates Support"/>
    <n v="1285"/>
    <n v="35"/>
    <n v="1320"/>
    <n v="23"/>
    <x v="1143"/>
    <n v="1"/>
    <n v="0"/>
    <n v="8"/>
    <n v="0.6"/>
    <n v="0.98799999999999999"/>
    <n v="2.5"/>
    <n v="0.77800000000000002"/>
    <n v="1.7000000000000001E-2"/>
    <x v="6"/>
    <x v="2"/>
    <s v="Wales"/>
    <s v="Below Target"/>
    <s v="Below Target"/>
    <s v="Met"/>
    <s v="Below Target"/>
    <s v="Below Target"/>
  </r>
  <r>
    <s v="OPS-103360"/>
    <x v="119"/>
    <s v="Wales"/>
    <s v="Workplace Projects"/>
    <n v="0"/>
    <n v="35"/>
    <n v="35"/>
    <n v="35"/>
    <x v="5"/>
    <n v="0"/>
    <n v="0"/>
    <n v="1"/>
    <n v="0.92800000000000005"/>
    <n v="0.99299999999999999"/>
    <n v="5"/>
    <n v="0.71299999999999997"/>
    <n v="1"/>
    <x v="6"/>
    <x v="3"/>
    <s v="Wales"/>
    <s v="Met"/>
    <s v="Met"/>
    <s v="Met"/>
    <s v="Met"/>
    <s v="Met"/>
  </r>
  <r>
    <s v="OPS-103361"/>
    <x v="120"/>
    <s v="Scotland"/>
    <s v="Workplace Services"/>
    <n v="535"/>
    <n v="40"/>
    <n v="575"/>
    <n v="39"/>
    <x v="180"/>
    <n v="0"/>
    <n v="0"/>
    <n v="8"/>
    <n v="0.6"/>
    <n v="1"/>
    <n v="2.5"/>
    <n v="0.66"/>
    <n v="6.8000000000000005E-2"/>
    <x v="0"/>
    <x v="0"/>
    <s v="North"/>
    <s v="Below Target"/>
    <s v="Below Target"/>
    <s v="Met"/>
    <s v="Below Target"/>
    <s v="Below Target"/>
  </r>
  <r>
    <s v="OPS-103362"/>
    <x v="120"/>
    <s v="Scotland"/>
    <s v="Facilities Response"/>
    <n v="0"/>
    <n v="31"/>
    <n v="31"/>
    <n v="31"/>
    <x v="5"/>
    <n v="1"/>
    <n v="0"/>
    <n v="2.2999999999999998"/>
    <n v="0.94899999999999995"/>
    <n v="0.97599999999999998"/>
    <n v="4.7"/>
    <n v="0.72299999999999998"/>
    <n v="1"/>
    <x v="0"/>
    <x v="1"/>
    <s v="North"/>
    <s v="Met"/>
    <s v="Met"/>
    <s v="Met"/>
    <s v="Met"/>
    <s v="Met"/>
  </r>
  <r>
    <s v="OPS-103363"/>
    <x v="120"/>
    <s v="Scotland"/>
    <s v="Estates Support"/>
    <n v="855"/>
    <n v="32"/>
    <n v="887"/>
    <n v="34"/>
    <x v="443"/>
    <n v="0"/>
    <n v="0"/>
    <n v="8"/>
    <n v="0.6"/>
    <n v="1"/>
    <n v="2.5"/>
    <n v="0.73799999999999999"/>
    <n v="3.7999999999999999E-2"/>
    <x v="0"/>
    <x v="2"/>
    <s v="North"/>
    <s v="Below Target"/>
    <s v="Below Target"/>
    <s v="Met"/>
    <s v="Below Target"/>
    <s v="Below Target"/>
  </r>
  <r>
    <s v="OPS-103364"/>
    <x v="120"/>
    <s v="Scotland"/>
    <s v="Workplace Projects"/>
    <n v="0"/>
    <n v="37"/>
    <n v="37"/>
    <n v="37"/>
    <x v="5"/>
    <n v="0"/>
    <n v="0"/>
    <n v="1.3"/>
    <n v="0.98"/>
    <n v="0.95299999999999996"/>
    <n v="4.5"/>
    <n v="0.71099999999999997"/>
    <n v="1"/>
    <x v="0"/>
    <x v="3"/>
    <s v="North"/>
    <s v="Met"/>
    <s v="Met"/>
    <s v="Met"/>
    <s v="Met"/>
    <s v="Met"/>
  </r>
  <r>
    <s v="OPS-103365"/>
    <x v="120"/>
    <s v="North East"/>
    <s v="Workplace Services"/>
    <n v="21"/>
    <n v="37"/>
    <n v="58"/>
    <n v="41"/>
    <x v="4"/>
    <n v="0"/>
    <n v="0"/>
    <n v="3.2"/>
    <n v="0.85099999999999998"/>
    <n v="0.99199999999999999"/>
    <n v="4.3"/>
    <n v="0.74399999999999999"/>
    <n v="0.70699999999999996"/>
    <x v="1"/>
    <x v="0"/>
    <s v="North"/>
    <s v="Below Target"/>
    <s v="Below Target"/>
    <s v="Met"/>
    <s v="Below Target"/>
    <s v="Below Target"/>
  </r>
  <r>
    <s v="OPS-103366"/>
    <x v="120"/>
    <s v="North East"/>
    <s v="Facilities Response"/>
    <n v="0"/>
    <n v="56"/>
    <n v="56"/>
    <n v="56"/>
    <x v="5"/>
    <n v="0"/>
    <n v="0"/>
    <n v="2.2000000000000002"/>
    <n v="0.94099999999999995"/>
    <n v="0.97599999999999998"/>
    <n v="4.8"/>
    <n v="0.70899999999999996"/>
    <n v="1"/>
    <x v="1"/>
    <x v="1"/>
    <s v="North"/>
    <s v="Met"/>
    <s v="Met"/>
    <s v="Met"/>
    <s v="Met"/>
    <s v="Met"/>
  </r>
  <r>
    <s v="OPS-103367"/>
    <x v="120"/>
    <s v="North East"/>
    <s v="Estates Support"/>
    <n v="2140"/>
    <n v="53"/>
    <n v="2193"/>
    <n v="18"/>
    <x v="1144"/>
    <n v="0"/>
    <n v="0"/>
    <n v="8"/>
    <n v="0.6"/>
    <n v="0.99399999999999999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368"/>
    <x v="120"/>
    <s v="North East"/>
    <s v="Workplace Projects"/>
    <n v="143"/>
    <n v="27"/>
    <n v="170"/>
    <n v="28"/>
    <x v="305"/>
    <n v="0"/>
    <n v="0"/>
    <n v="8"/>
    <n v="0.6"/>
    <n v="0.98"/>
    <n v="2.5"/>
    <n v="0.81100000000000005"/>
    <n v="0.16500000000000001"/>
    <x v="1"/>
    <x v="3"/>
    <s v="North"/>
    <s v="Below Target"/>
    <s v="Below Target"/>
    <s v="Met"/>
    <s v="Below Target"/>
    <s v="Below Target"/>
  </r>
  <r>
    <s v="OPS-103369"/>
    <x v="120"/>
    <s v="North West"/>
    <s v="Workplace Services"/>
    <n v="1007"/>
    <n v="46"/>
    <n v="1053"/>
    <n v="33"/>
    <x v="1145"/>
    <n v="0"/>
    <n v="0"/>
    <n v="8"/>
    <n v="0.6"/>
    <n v="0.98"/>
    <n v="2.5"/>
    <n v="0.755"/>
    <n v="3.1E-2"/>
    <x v="2"/>
    <x v="0"/>
    <s v="North"/>
    <s v="Below Target"/>
    <s v="Below Target"/>
    <s v="Met"/>
    <s v="Below Target"/>
    <s v="Below Target"/>
  </r>
  <r>
    <s v="OPS-103370"/>
    <x v="120"/>
    <s v="North West"/>
    <s v="Facilities Response"/>
    <n v="2205"/>
    <n v="47"/>
    <n v="2252"/>
    <n v="28"/>
    <x v="1146"/>
    <n v="0"/>
    <n v="0"/>
    <n v="8"/>
    <n v="0.6"/>
    <n v="0.97199999999999998"/>
    <n v="2.5"/>
    <n v="0.75"/>
    <n v="1.2E-2"/>
    <x v="2"/>
    <x v="1"/>
    <s v="North"/>
    <s v="Below Target"/>
    <s v="Below Target"/>
    <s v="Met"/>
    <s v="Below Target"/>
    <s v="Below Target"/>
  </r>
  <r>
    <s v="OPS-103371"/>
    <x v="120"/>
    <s v="North West"/>
    <s v="Estates Support"/>
    <n v="2377"/>
    <n v="34"/>
    <n v="2411"/>
    <n v="20"/>
    <x v="1147"/>
    <n v="0"/>
    <n v="0"/>
    <n v="8"/>
    <n v="0.6"/>
    <n v="0.98099999999999998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372"/>
    <x v="120"/>
    <s v="North West"/>
    <s v="Workplace Projects"/>
    <n v="0"/>
    <n v="30"/>
    <n v="30"/>
    <n v="30"/>
    <x v="5"/>
    <n v="0"/>
    <n v="0"/>
    <n v="0.8"/>
    <n v="0.95299999999999996"/>
    <n v="1"/>
    <n v="4.7"/>
    <n v="0.69399999999999995"/>
    <n v="1"/>
    <x v="2"/>
    <x v="3"/>
    <s v="North"/>
    <s v="Met"/>
    <s v="Met"/>
    <s v="Met"/>
    <s v="Met"/>
    <s v="Met"/>
  </r>
  <r>
    <s v="OPS-103373"/>
    <x v="120"/>
    <s v="Midlands"/>
    <s v="Workplace Services"/>
    <n v="7"/>
    <n v="53"/>
    <n v="60"/>
    <n v="43"/>
    <x v="4"/>
    <n v="0"/>
    <n v="0"/>
    <n v="2.6"/>
    <n v="0.878"/>
    <n v="0.99099999999999999"/>
    <n v="3.8"/>
    <n v="0.67100000000000004"/>
    <n v="0.71699999999999997"/>
    <x v="3"/>
    <x v="0"/>
    <s v="Central"/>
    <s v="Below Target"/>
    <s v="Below Target"/>
    <s v="Met"/>
    <s v="Met"/>
    <s v="Below Target"/>
  </r>
  <r>
    <s v="OPS-103374"/>
    <x v="120"/>
    <s v="Midlands"/>
    <s v="Facilities Response"/>
    <n v="1102"/>
    <n v="38"/>
    <n v="1140"/>
    <n v="38"/>
    <x v="1137"/>
    <n v="0"/>
    <n v="0"/>
    <n v="8"/>
    <n v="0.6"/>
    <n v="0.98699999999999999"/>
    <n v="2.5"/>
    <n v="0.82499999999999996"/>
    <n v="3.3000000000000002E-2"/>
    <x v="3"/>
    <x v="1"/>
    <s v="Central"/>
    <s v="Below Target"/>
    <s v="Below Target"/>
    <s v="Met"/>
    <s v="Below Target"/>
    <s v="Below Target"/>
  </r>
  <r>
    <s v="OPS-103375"/>
    <x v="120"/>
    <s v="Midlands"/>
    <s v="Estates Support"/>
    <n v="777"/>
    <n v="47"/>
    <n v="824"/>
    <n v="38"/>
    <x v="542"/>
    <n v="1"/>
    <n v="0"/>
    <n v="8"/>
    <n v="0.6"/>
    <n v="0.98"/>
    <n v="2.5"/>
    <n v="0.81399999999999995"/>
    <n v="4.5999999999999999E-2"/>
    <x v="3"/>
    <x v="2"/>
    <s v="Central"/>
    <s v="Below Target"/>
    <s v="Below Target"/>
    <s v="Met"/>
    <s v="Below Target"/>
    <s v="Below Target"/>
  </r>
  <r>
    <s v="OPS-103376"/>
    <x v="120"/>
    <s v="Midlands"/>
    <s v="Workplace Projects"/>
    <n v="0"/>
    <n v="22"/>
    <n v="22"/>
    <n v="22"/>
    <x v="5"/>
    <n v="0"/>
    <n v="0"/>
    <n v="1.5"/>
    <n v="1"/>
    <n v="0.97299999999999998"/>
    <n v="4.8"/>
    <n v="0.76600000000000001"/>
    <n v="1"/>
    <x v="3"/>
    <x v="3"/>
    <s v="Central"/>
    <s v="Met"/>
    <s v="Met"/>
    <s v="Met"/>
    <s v="Met"/>
    <s v="Met"/>
  </r>
  <r>
    <s v="OPS-103377"/>
    <x v="120"/>
    <s v="South West"/>
    <s v="Workplace Services"/>
    <n v="1861"/>
    <n v="50"/>
    <n v="1911"/>
    <n v="21"/>
    <x v="1091"/>
    <n v="0"/>
    <n v="0"/>
    <n v="8"/>
    <n v="0.6"/>
    <n v="0.98799999999999999"/>
    <n v="2.5"/>
    <n v="0.70499999999999996"/>
    <n v="1.0999999999999999E-2"/>
    <x v="4"/>
    <x v="0"/>
    <s v="South"/>
    <s v="Below Target"/>
    <s v="Below Target"/>
    <s v="Met"/>
    <s v="Below Target"/>
    <s v="Below Target"/>
  </r>
  <r>
    <s v="OPS-103378"/>
    <x v="120"/>
    <s v="South West"/>
    <s v="Facilities Response"/>
    <n v="0"/>
    <n v="53"/>
    <n v="53"/>
    <n v="46"/>
    <x v="42"/>
    <n v="0"/>
    <n v="0"/>
    <n v="1.9"/>
    <n v="0.92300000000000004"/>
    <n v="0.98299999999999998"/>
    <n v="4.4000000000000004"/>
    <n v="0.65300000000000002"/>
    <n v="0.86799999999999999"/>
    <x v="4"/>
    <x v="1"/>
    <s v="South"/>
    <s v="Below Target"/>
    <s v="Met"/>
    <s v="Met"/>
    <s v="Met"/>
    <s v="Met"/>
  </r>
  <r>
    <s v="OPS-103379"/>
    <x v="120"/>
    <s v="South West"/>
    <s v="Estates Support"/>
    <n v="0"/>
    <n v="31"/>
    <n v="31"/>
    <n v="31"/>
    <x v="5"/>
    <n v="0"/>
    <n v="0"/>
    <n v="1.7"/>
    <n v="0.999"/>
    <n v="0.97699999999999998"/>
    <n v="4.7"/>
    <n v="0.69599999999999995"/>
    <n v="1"/>
    <x v="4"/>
    <x v="2"/>
    <s v="South"/>
    <s v="Met"/>
    <s v="Met"/>
    <s v="Met"/>
    <s v="Met"/>
    <s v="Met"/>
  </r>
  <r>
    <s v="OPS-103380"/>
    <x v="120"/>
    <s v="South West"/>
    <s v="Workplace Projects"/>
    <n v="0"/>
    <n v="33"/>
    <n v="33"/>
    <n v="33"/>
    <x v="5"/>
    <n v="0"/>
    <n v="0"/>
    <n v="2.5"/>
    <n v="0.95899999999999996"/>
    <n v="0.98399999999999999"/>
    <n v="4.5"/>
    <n v="0.81200000000000006"/>
    <n v="1"/>
    <x v="4"/>
    <x v="3"/>
    <s v="South"/>
    <s v="Met"/>
    <s v="Met"/>
    <s v="Met"/>
    <s v="Met"/>
    <s v="Met"/>
  </r>
  <r>
    <s v="OPS-103381"/>
    <x v="120"/>
    <s v="South East"/>
    <s v="Workplace Services"/>
    <n v="0"/>
    <n v="47"/>
    <n v="47"/>
    <n v="47"/>
    <x v="5"/>
    <n v="0"/>
    <n v="0"/>
    <n v="1.3"/>
    <n v="0.99"/>
    <n v="0.97399999999999998"/>
    <n v="4.4000000000000004"/>
    <n v="0.73299999999999998"/>
    <n v="1"/>
    <x v="5"/>
    <x v="0"/>
    <s v="South"/>
    <s v="Met"/>
    <s v="Met"/>
    <s v="Met"/>
    <s v="Met"/>
    <s v="Met"/>
  </r>
  <r>
    <s v="OPS-103382"/>
    <x v="120"/>
    <s v="South East"/>
    <s v="Facilities Response"/>
    <n v="3080"/>
    <n v="34"/>
    <n v="3114"/>
    <n v="26"/>
    <x v="1148"/>
    <n v="0"/>
    <n v="0"/>
    <n v="8"/>
    <n v="0.6"/>
    <n v="0.98299999999999998"/>
    <n v="2.5"/>
    <n v="0.76500000000000001"/>
    <n v="8.0000000000000002E-3"/>
    <x v="5"/>
    <x v="1"/>
    <s v="South"/>
    <s v="Below Target"/>
    <s v="Below Target"/>
    <s v="Met"/>
    <s v="Below Target"/>
    <s v="Below Target"/>
  </r>
  <r>
    <s v="OPS-103383"/>
    <x v="120"/>
    <s v="South East"/>
    <s v="Estates Support"/>
    <n v="7"/>
    <n v="79"/>
    <n v="86"/>
    <n v="62"/>
    <x v="175"/>
    <n v="0"/>
    <n v="0"/>
    <n v="3.1"/>
    <n v="0.77900000000000003"/>
    <n v="1"/>
    <n v="3.9"/>
    <n v="0.77"/>
    <n v="0.72099999999999997"/>
    <x v="5"/>
    <x v="2"/>
    <s v="South"/>
    <s v="Below Target"/>
    <s v="Below Target"/>
    <s v="Met"/>
    <s v="Below Target"/>
    <s v="Below Target"/>
  </r>
  <r>
    <s v="OPS-103384"/>
    <x v="120"/>
    <s v="South East"/>
    <s v="Workplace Projects"/>
    <n v="982"/>
    <n v="20"/>
    <n v="1002"/>
    <n v="22"/>
    <x v="915"/>
    <n v="0"/>
    <n v="0"/>
    <n v="8"/>
    <n v="0.6"/>
    <n v="0.98299999999999998"/>
    <n v="2.5"/>
    <n v="0.72899999999999998"/>
    <n v="2.1999999999999999E-2"/>
    <x v="5"/>
    <x v="3"/>
    <s v="South"/>
    <s v="Below Target"/>
    <s v="Below Target"/>
    <s v="Met"/>
    <s v="Below Target"/>
    <s v="Below Target"/>
  </r>
  <r>
    <s v="OPS-103385"/>
    <x v="120"/>
    <s v="Wales"/>
    <s v="Workplace Services"/>
    <n v="1799"/>
    <n v="39"/>
    <n v="1838"/>
    <n v="21"/>
    <x v="1149"/>
    <n v="0"/>
    <n v="0"/>
    <n v="8"/>
    <n v="0.6"/>
    <n v="0.97"/>
    <n v="2.5"/>
    <n v="0.72599999999999998"/>
    <n v="1.0999999999999999E-2"/>
    <x v="6"/>
    <x v="0"/>
    <s v="Wales"/>
    <s v="Below Target"/>
    <s v="Below Target"/>
    <s v="Met"/>
    <s v="Below Target"/>
    <s v="Below Target"/>
  </r>
  <r>
    <s v="OPS-103386"/>
    <x v="120"/>
    <s v="Wales"/>
    <s v="Facilities Response"/>
    <n v="1981"/>
    <n v="24"/>
    <n v="2005"/>
    <n v="27"/>
    <x v="1150"/>
    <n v="0"/>
    <n v="0"/>
    <n v="8"/>
    <n v="0.6"/>
    <n v="1"/>
    <n v="2.5"/>
    <n v="0.67900000000000005"/>
    <n v="1.2999999999999999E-2"/>
    <x v="6"/>
    <x v="1"/>
    <s v="Wales"/>
    <s v="Below Target"/>
    <s v="Below Target"/>
    <s v="Met"/>
    <s v="Below Target"/>
    <s v="Below Target"/>
  </r>
  <r>
    <s v="OPS-103387"/>
    <x v="120"/>
    <s v="Wales"/>
    <s v="Estates Support"/>
    <n v="1297"/>
    <n v="55"/>
    <n v="1352"/>
    <n v="31"/>
    <x v="1151"/>
    <n v="0"/>
    <n v="0"/>
    <n v="8"/>
    <n v="0.6"/>
    <n v="0.997"/>
    <n v="2.5"/>
    <n v="0.71299999999999997"/>
    <n v="2.3E-2"/>
    <x v="6"/>
    <x v="2"/>
    <s v="Wales"/>
    <s v="Below Target"/>
    <s v="Below Target"/>
    <s v="Met"/>
    <s v="Below Target"/>
    <s v="Below Target"/>
  </r>
  <r>
    <s v="OPS-103388"/>
    <x v="120"/>
    <s v="Wales"/>
    <s v="Workplace Projects"/>
    <n v="0"/>
    <n v="29"/>
    <n v="29"/>
    <n v="29"/>
    <x v="5"/>
    <n v="0"/>
    <n v="0"/>
    <n v="1.5"/>
    <n v="0.96899999999999997"/>
    <n v="0.99399999999999999"/>
    <n v="4.5"/>
    <n v="0.69899999999999995"/>
    <n v="1"/>
    <x v="6"/>
    <x v="3"/>
    <s v="Wales"/>
    <s v="Met"/>
    <s v="Met"/>
    <s v="Met"/>
    <s v="Met"/>
    <s v="Met"/>
  </r>
  <r>
    <s v="OPS-103389"/>
    <x v="121"/>
    <s v="Scotland"/>
    <s v="Workplace Services"/>
    <n v="536"/>
    <n v="44"/>
    <n v="580"/>
    <n v="32"/>
    <x v="1152"/>
    <n v="0"/>
    <n v="0"/>
    <n v="8"/>
    <n v="0.6"/>
    <n v="0.98599999999999999"/>
    <n v="2.5"/>
    <n v="0.66"/>
    <n v="5.5E-2"/>
    <x v="0"/>
    <x v="0"/>
    <s v="North"/>
    <s v="Below Target"/>
    <s v="Below Target"/>
    <s v="Met"/>
    <s v="Below Target"/>
    <s v="Below Target"/>
  </r>
  <r>
    <s v="OPS-103390"/>
    <x v="121"/>
    <s v="Scotland"/>
    <s v="Facilities Response"/>
    <n v="0"/>
    <n v="39"/>
    <n v="39"/>
    <n v="39"/>
    <x v="5"/>
    <n v="0"/>
    <n v="0"/>
    <n v="1"/>
    <n v="0.96499999999999997"/>
    <n v="0.99299999999999999"/>
    <n v="4.5999999999999996"/>
    <n v="0.72299999999999998"/>
    <n v="1"/>
    <x v="0"/>
    <x v="1"/>
    <s v="North"/>
    <s v="Met"/>
    <s v="Met"/>
    <s v="Met"/>
    <s v="Met"/>
    <s v="Met"/>
  </r>
  <r>
    <s v="OPS-103391"/>
    <x v="121"/>
    <s v="Scotland"/>
    <s v="Estates Support"/>
    <n v="853"/>
    <n v="54"/>
    <n v="907"/>
    <n v="29"/>
    <x v="594"/>
    <n v="0"/>
    <n v="0"/>
    <n v="8"/>
    <n v="0.6"/>
    <n v="0.96599999999999997"/>
    <n v="2.5"/>
    <n v="0.73799999999999999"/>
    <n v="3.2000000000000001E-2"/>
    <x v="0"/>
    <x v="2"/>
    <s v="North"/>
    <s v="Below Target"/>
    <s v="Below Target"/>
    <s v="Met"/>
    <s v="Below Target"/>
    <s v="Below Target"/>
  </r>
  <r>
    <s v="OPS-103392"/>
    <x v="121"/>
    <s v="Scotland"/>
    <s v="Workplace Projects"/>
    <n v="0"/>
    <n v="18"/>
    <n v="18"/>
    <n v="18"/>
    <x v="5"/>
    <n v="1"/>
    <n v="0"/>
    <n v="2"/>
    <n v="0.92800000000000005"/>
    <n v="0.96599999999999997"/>
    <n v="4.5"/>
    <n v="0.71099999999999997"/>
    <n v="1"/>
    <x v="0"/>
    <x v="3"/>
    <s v="North"/>
    <s v="Met"/>
    <s v="Met"/>
    <s v="Met"/>
    <s v="Met"/>
    <s v="Met"/>
  </r>
  <r>
    <s v="OPS-103393"/>
    <x v="121"/>
    <s v="North East"/>
    <s v="Workplace Services"/>
    <n v="17"/>
    <n v="40"/>
    <n v="57"/>
    <n v="38"/>
    <x v="11"/>
    <n v="0"/>
    <n v="0"/>
    <n v="3.2"/>
    <n v="0.83599999999999997"/>
    <n v="0.97599999999999998"/>
    <n v="4.0999999999999996"/>
    <n v="0.74399999999999999"/>
    <n v="0.66700000000000004"/>
    <x v="1"/>
    <x v="0"/>
    <s v="North"/>
    <s v="Below Target"/>
    <s v="Below Target"/>
    <s v="Met"/>
    <s v="Below Target"/>
    <s v="Below Target"/>
  </r>
  <r>
    <s v="OPS-103394"/>
    <x v="121"/>
    <s v="North East"/>
    <s v="Facilities Response"/>
    <n v="0"/>
    <n v="46"/>
    <n v="46"/>
    <n v="46"/>
    <x v="5"/>
    <n v="0"/>
    <n v="0"/>
    <n v="1.6"/>
    <n v="0.95099999999999996"/>
    <n v="0.97199999999999998"/>
    <n v="4.8"/>
    <n v="0.70899999999999996"/>
    <n v="1"/>
    <x v="1"/>
    <x v="1"/>
    <s v="North"/>
    <s v="Met"/>
    <s v="Met"/>
    <s v="Met"/>
    <s v="Met"/>
    <s v="Met"/>
  </r>
  <r>
    <s v="OPS-103395"/>
    <x v="121"/>
    <s v="North East"/>
    <s v="Estates Support"/>
    <n v="2175"/>
    <n v="52"/>
    <n v="2227"/>
    <n v="20"/>
    <x v="1153"/>
    <n v="0"/>
    <n v="0"/>
    <n v="8"/>
    <n v="0.6"/>
    <n v="0.97399999999999998"/>
    <n v="2.5"/>
    <n v="0.77200000000000002"/>
    <n v="8.9999999999999993E-3"/>
    <x v="1"/>
    <x v="2"/>
    <s v="North"/>
    <s v="Below Target"/>
    <s v="Below Target"/>
    <s v="Met"/>
    <s v="Below Target"/>
    <s v="Below Target"/>
  </r>
  <r>
    <s v="OPS-103396"/>
    <x v="121"/>
    <s v="North East"/>
    <s v="Workplace Projects"/>
    <n v="142"/>
    <n v="28"/>
    <n v="170"/>
    <n v="25"/>
    <x v="1039"/>
    <n v="0"/>
    <n v="0"/>
    <n v="8"/>
    <n v="0.6"/>
    <n v="0.998"/>
    <n v="2.5"/>
    <n v="0.81100000000000005"/>
    <n v="0.14699999999999999"/>
    <x v="1"/>
    <x v="3"/>
    <s v="North"/>
    <s v="Below Target"/>
    <s v="Below Target"/>
    <s v="Met"/>
    <s v="Below Target"/>
    <s v="Below Target"/>
  </r>
  <r>
    <s v="OPS-103397"/>
    <x v="121"/>
    <s v="North West"/>
    <s v="Workplace Services"/>
    <n v="1020"/>
    <n v="39"/>
    <n v="1059"/>
    <n v="32"/>
    <x v="1154"/>
    <n v="0"/>
    <n v="0"/>
    <n v="8"/>
    <n v="0.6"/>
    <n v="0.98"/>
    <n v="2.5"/>
    <n v="0.755"/>
    <n v="0.03"/>
    <x v="2"/>
    <x v="0"/>
    <s v="North"/>
    <s v="Below Target"/>
    <s v="Below Target"/>
    <s v="Met"/>
    <s v="Below Target"/>
    <s v="Below Target"/>
  </r>
  <r>
    <s v="OPS-103398"/>
    <x v="121"/>
    <s v="North West"/>
    <s v="Facilities Response"/>
    <n v="2224"/>
    <n v="26"/>
    <n v="2250"/>
    <n v="24"/>
    <x v="1155"/>
    <n v="0"/>
    <n v="0"/>
    <n v="8"/>
    <n v="0.6"/>
    <n v="0.98"/>
    <n v="2.5"/>
    <n v="0.75"/>
    <n v="1.0999999999999999E-2"/>
    <x v="2"/>
    <x v="1"/>
    <s v="North"/>
    <s v="Below Target"/>
    <s v="Below Target"/>
    <s v="Met"/>
    <s v="Below Target"/>
    <s v="Below Target"/>
  </r>
  <r>
    <s v="OPS-103399"/>
    <x v="121"/>
    <s v="North West"/>
    <s v="Estates Support"/>
    <n v="2391"/>
    <n v="60"/>
    <n v="2451"/>
    <n v="20"/>
    <x v="1156"/>
    <n v="0"/>
    <n v="0"/>
    <n v="8"/>
    <n v="0.6"/>
    <n v="0.98699999999999999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400"/>
    <x v="121"/>
    <s v="North West"/>
    <s v="Workplace Projects"/>
    <n v="0"/>
    <n v="39"/>
    <n v="39"/>
    <n v="39"/>
    <x v="5"/>
    <n v="0"/>
    <n v="0"/>
    <n v="1.2"/>
    <n v="0.93200000000000005"/>
    <n v="0.96899999999999997"/>
    <n v="4.5"/>
    <n v="0.69399999999999995"/>
    <n v="1"/>
    <x v="2"/>
    <x v="3"/>
    <s v="North"/>
    <s v="Met"/>
    <s v="Met"/>
    <s v="Met"/>
    <s v="Met"/>
    <s v="Met"/>
  </r>
  <r>
    <s v="OPS-103401"/>
    <x v="121"/>
    <s v="Midlands"/>
    <s v="Workplace Services"/>
    <n v="17"/>
    <n v="54"/>
    <n v="71"/>
    <n v="49"/>
    <x v="50"/>
    <n v="0"/>
    <n v="0"/>
    <n v="3.4"/>
    <n v="0.85699999999999998"/>
    <n v="0.94799999999999995"/>
    <n v="3.7"/>
    <n v="0.67100000000000004"/>
    <n v="0.69"/>
    <x v="3"/>
    <x v="0"/>
    <s v="Central"/>
    <s v="Below Target"/>
    <s v="Below Target"/>
    <s v="Below Target"/>
    <s v="Below Target"/>
    <s v="Below Target"/>
  </r>
  <r>
    <s v="OPS-103402"/>
    <x v="121"/>
    <s v="Midlands"/>
    <s v="Facilities Response"/>
    <n v="1102"/>
    <n v="54"/>
    <n v="1156"/>
    <n v="42"/>
    <x v="1157"/>
    <n v="0"/>
    <n v="0"/>
    <n v="8"/>
    <n v="0.6"/>
    <n v="0.95299999999999996"/>
    <n v="2.5"/>
    <n v="0.82499999999999996"/>
    <n v="3.5999999999999997E-2"/>
    <x v="3"/>
    <x v="1"/>
    <s v="Central"/>
    <s v="Below Target"/>
    <s v="Below Target"/>
    <s v="Met"/>
    <s v="Below Target"/>
    <s v="Below Target"/>
  </r>
  <r>
    <s v="OPS-103403"/>
    <x v="121"/>
    <s v="Midlands"/>
    <s v="Estates Support"/>
    <n v="786"/>
    <n v="43"/>
    <n v="829"/>
    <n v="34"/>
    <x v="905"/>
    <n v="0"/>
    <n v="0"/>
    <n v="8"/>
    <n v="0.6"/>
    <n v="0.95299999999999996"/>
    <n v="2.5"/>
    <n v="0.81399999999999995"/>
    <n v="4.1000000000000002E-2"/>
    <x v="3"/>
    <x v="2"/>
    <s v="Central"/>
    <s v="Below Target"/>
    <s v="Below Target"/>
    <s v="Met"/>
    <s v="Below Target"/>
    <s v="Below Target"/>
  </r>
  <r>
    <s v="OPS-103404"/>
    <x v="121"/>
    <s v="Midlands"/>
    <s v="Workplace Projects"/>
    <n v="0"/>
    <n v="32"/>
    <n v="32"/>
    <n v="32"/>
    <x v="5"/>
    <n v="0"/>
    <n v="0"/>
    <n v="1.4"/>
    <n v="0.96599999999999997"/>
    <n v="0.97199999999999998"/>
    <n v="4.8"/>
    <n v="0.76600000000000001"/>
    <n v="1"/>
    <x v="3"/>
    <x v="3"/>
    <s v="Central"/>
    <s v="Met"/>
    <s v="Met"/>
    <s v="Met"/>
    <s v="Met"/>
    <s v="Met"/>
  </r>
  <r>
    <s v="OPS-103405"/>
    <x v="121"/>
    <s v="South West"/>
    <s v="Workplace Services"/>
    <n v="1890"/>
    <n v="30"/>
    <n v="1920"/>
    <n v="21"/>
    <x v="1158"/>
    <n v="0"/>
    <n v="0"/>
    <n v="8"/>
    <n v="0.6"/>
    <n v="0.95799999999999996"/>
    <n v="2.5"/>
    <n v="0.70499999999999996"/>
    <n v="1.0999999999999999E-2"/>
    <x v="4"/>
    <x v="0"/>
    <s v="South"/>
    <s v="Below Target"/>
    <s v="Below Target"/>
    <s v="Met"/>
    <s v="Below Target"/>
    <s v="Below Target"/>
  </r>
  <r>
    <s v="OPS-103406"/>
    <x v="121"/>
    <s v="South West"/>
    <s v="Facilities Response"/>
    <n v="7"/>
    <n v="55"/>
    <n v="62"/>
    <n v="54"/>
    <x v="21"/>
    <n v="0"/>
    <n v="0"/>
    <n v="2.4"/>
    <n v="0.96099999999999997"/>
    <n v="1"/>
    <n v="4.4000000000000004"/>
    <n v="0.65300000000000002"/>
    <n v="0.871"/>
    <x v="4"/>
    <x v="1"/>
    <s v="South"/>
    <s v="Below Target"/>
    <s v="Met"/>
    <s v="Met"/>
    <s v="Met"/>
    <s v="Met"/>
  </r>
  <r>
    <s v="OPS-103407"/>
    <x v="121"/>
    <s v="South West"/>
    <s v="Estates Support"/>
    <n v="0"/>
    <n v="46"/>
    <n v="46"/>
    <n v="46"/>
    <x v="5"/>
    <n v="0"/>
    <n v="0"/>
    <n v="1.4"/>
    <n v="0.96199999999999997"/>
    <n v="0.97299999999999998"/>
    <n v="4.5"/>
    <n v="0.69599999999999995"/>
    <n v="1"/>
    <x v="4"/>
    <x v="2"/>
    <s v="South"/>
    <s v="Met"/>
    <s v="Met"/>
    <s v="Met"/>
    <s v="Met"/>
    <s v="Met"/>
  </r>
  <r>
    <s v="OPS-103408"/>
    <x v="121"/>
    <s v="South West"/>
    <s v="Workplace Projects"/>
    <n v="0"/>
    <n v="26"/>
    <n v="26"/>
    <n v="26"/>
    <x v="5"/>
    <n v="0"/>
    <n v="0"/>
    <n v="1.3"/>
    <n v="0.93"/>
    <n v="0.96699999999999997"/>
    <n v="4.5"/>
    <n v="0.81200000000000006"/>
    <n v="1"/>
    <x v="4"/>
    <x v="3"/>
    <s v="South"/>
    <s v="Met"/>
    <s v="Met"/>
    <s v="Met"/>
    <s v="Met"/>
    <s v="Met"/>
  </r>
  <r>
    <s v="OPS-103409"/>
    <x v="121"/>
    <s v="South East"/>
    <s v="Workplace Services"/>
    <n v="0"/>
    <n v="59"/>
    <n v="59"/>
    <n v="53"/>
    <x v="30"/>
    <n v="0"/>
    <n v="0"/>
    <n v="2.6"/>
    <n v="0.92900000000000005"/>
    <n v="0.96099999999999997"/>
    <n v="4.3"/>
    <n v="0.73299999999999998"/>
    <n v="0.89800000000000002"/>
    <x v="5"/>
    <x v="0"/>
    <s v="South"/>
    <s v="Below Target"/>
    <s v="Met"/>
    <s v="Met"/>
    <s v="Met"/>
    <s v="Met"/>
  </r>
  <r>
    <s v="OPS-103410"/>
    <x v="121"/>
    <s v="South East"/>
    <s v="Facilities Response"/>
    <n v="3088"/>
    <n v="49"/>
    <n v="3137"/>
    <n v="19"/>
    <x v="1159"/>
    <n v="1"/>
    <n v="0"/>
    <n v="8"/>
    <n v="0.6"/>
    <n v="0.92900000000000005"/>
    <n v="2.5"/>
    <n v="0.76500000000000001"/>
    <n v="6.0000000000000001E-3"/>
    <x v="5"/>
    <x v="1"/>
    <s v="South"/>
    <s v="Below Target"/>
    <s v="Below Target"/>
    <s v="Below Target"/>
    <s v="Below Target"/>
    <s v="Below Target"/>
  </r>
  <r>
    <s v="OPS-103411"/>
    <x v="121"/>
    <s v="South East"/>
    <s v="Estates Support"/>
    <n v="24"/>
    <n v="51"/>
    <n v="75"/>
    <n v="52"/>
    <x v="17"/>
    <n v="0"/>
    <n v="0"/>
    <n v="3.9"/>
    <n v="0.83799999999999997"/>
    <n v="0.97199999999999998"/>
    <n v="3.6"/>
    <n v="0.77"/>
    <n v="0.69299999999999995"/>
    <x v="5"/>
    <x v="2"/>
    <s v="South"/>
    <s v="Below Target"/>
    <s v="Below Target"/>
    <s v="Met"/>
    <s v="Below Target"/>
    <s v="Below Target"/>
  </r>
  <r>
    <s v="OPS-103412"/>
    <x v="121"/>
    <s v="South East"/>
    <s v="Workplace Projects"/>
    <n v="980"/>
    <n v="28"/>
    <n v="1008"/>
    <n v="21"/>
    <x v="1042"/>
    <n v="0"/>
    <n v="0"/>
    <n v="8"/>
    <n v="0.6"/>
    <n v="0.97199999999999998"/>
    <n v="2.5"/>
    <n v="0.72899999999999998"/>
    <n v="2.1000000000000001E-2"/>
    <x v="5"/>
    <x v="3"/>
    <s v="South"/>
    <s v="Below Target"/>
    <s v="Below Target"/>
    <s v="Met"/>
    <s v="Below Target"/>
    <s v="Below Target"/>
  </r>
  <r>
    <s v="OPS-103413"/>
    <x v="121"/>
    <s v="Wales"/>
    <s v="Workplace Services"/>
    <n v="1817"/>
    <n v="36"/>
    <n v="1853"/>
    <n v="28"/>
    <x v="856"/>
    <n v="0"/>
    <n v="0"/>
    <n v="8"/>
    <n v="0.6"/>
    <n v="0.98699999999999999"/>
    <n v="2.5"/>
    <n v="0.72599999999999998"/>
    <n v="1.4999999999999999E-2"/>
    <x v="6"/>
    <x v="0"/>
    <s v="Wales"/>
    <s v="Below Target"/>
    <s v="Below Target"/>
    <s v="Met"/>
    <s v="Below Target"/>
    <s v="Below Target"/>
  </r>
  <r>
    <s v="OPS-103414"/>
    <x v="121"/>
    <s v="Wales"/>
    <s v="Facilities Response"/>
    <n v="1978"/>
    <n v="29"/>
    <n v="2007"/>
    <n v="24"/>
    <x v="1160"/>
    <n v="0"/>
    <n v="0"/>
    <n v="8"/>
    <n v="0.6"/>
    <n v="0.98399999999999999"/>
    <n v="2.5"/>
    <n v="0.67900000000000005"/>
    <n v="1.2E-2"/>
    <x v="6"/>
    <x v="1"/>
    <s v="Wales"/>
    <s v="Below Target"/>
    <s v="Below Target"/>
    <s v="Met"/>
    <s v="Below Target"/>
    <s v="Below Target"/>
  </r>
  <r>
    <s v="OPS-103415"/>
    <x v="121"/>
    <s v="Wales"/>
    <s v="Estates Support"/>
    <n v="1321"/>
    <n v="49"/>
    <n v="1370"/>
    <n v="23"/>
    <x v="1161"/>
    <n v="0"/>
    <n v="0"/>
    <n v="8"/>
    <n v="0.6"/>
    <n v="0.98799999999999999"/>
    <n v="2.5"/>
    <n v="0.71299999999999997"/>
    <n v="1.7000000000000001E-2"/>
    <x v="6"/>
    <x v="2"/>
    <s v="Wales"/>
    <s v="Below Target"/>
    <s v="Below Target"/>
    <s v="Met"/>
    <s v="Below Target"/>
    <s v="Below Target"/>
  </r>
  <r>
    <s v="OPS-103416"/>
    <x v="121"/>
    <s v="Wales"/>
    <s v="Workplace Projects"/>
    <n v="0"/>
    <n v="36"/>
    <n v="36"/>
    <n v="36"/>
    <x v="5"/>
    <n v="0"/>
    <n v="0"/>
    <n v="1.2"/>
    <n v="0.97799999999999998"/>
    <n v="0.99099999999999999"/>
    <n v="4.8"/>
    <n v="0.69899999999999995"/>
    <n v="1"/>
    <x v="6"/>
    <x v="3"/>
    <s v="Wales"/>
    <s v="Met"/>
    <s v="Met"/>
    <s v="Met"/>
    <s v="Met"/>
    <s v="Met"/>
  </r>
  <r>
    <s v="OPS-103417"/>
    <x v="122"/>
    <s v="Scotland"/>
    <s v="Workplace Services"/>
    <n v="548"/>
    <n v="50"/>
    <n v="598"/>
    <n v="32"/>
    <x v="1162"/>
    <n v="0"/>
    <n v="0"/>
    <n v="8"/>
    <n v="0.6"/>
    <n v="0.97899999999999998"/>
    <n v="2.5"/>
    <n v="0.66"/>
    <n v="5.3999999999999999E-2"/>
    <x v="0"/>
    <x v="0"/>
    <s v="North"/>
    <s v="Below Target"/>
    <s v="Below Target"/>
    <s v="Met"/>
    <s v="Below Target"/>
    <s v="Below Target"/>
  </r>
  <r>
    <s v="OPS-103418"/>
    <x v="122"/>
    <s v="Scotland"/>
    <s v="Facilities Response"/>
    <n v="0"/>
    <n v="48"/>
    <n v="48"/>
    <n v="48"/>
    <x v="5"/>
    <n v="1"/>
    <n v="0"/>
    <n v="1.2"/>
    <n v="0.91800000000000004"/>
    <n v="0.94199999999999995"/>
    <n v="4.5999999999999996"/>
    <n v="0.72299999999999998"/>
    <n v="1"/>
    <x v="0"/>
    <x v="1"/>
    <s v="North"/>
    <s v="Met"/>
    <s v="Below Target"/>
    <s v="Below Target"/>
    <s v="Met"/>
    <s v="Met"/>
  </r>
  <r>
    <s v="OPS-103419"/>
    <x v="122"/>
    <s v="Scotland"/>
    <s v="Estates Support"/>
    <n v="878"/>
    <n v="48"/>
    <n v="926"/>
    <n v="34"/>
    <x v="610"/>
    <n v="0"/>
    <n v="0"/>
    <n v="8"/>
    <n v="0.6"/>
    <n v="0.98699999999999999"/>
    <n v="2.5"/>
    <n v="0.73799999999999999"/>
    <n v="3.6999999999999998E-2"/>
    <x v="0"/>
    <x v="2"/>
    <s v="North"/>
    <s v="Below Target"/>
    <s v="Below Target"/>
    <s v="Met"/>
    <s v="Below Target"/>
    <s v="Below Target"/>
  </r>
  <r>
    <s v="OPS-103420"/>
    <x v="122"/>
    <s v="Scotland"/>
    <s v="Workplace Projects"/>
    <n v="0"/>
    <n v="20"/>
    <n v="20"/>
    <n v="20"/>
    <x v="5"/>
    <n v="0"/>
    <n v="0"/>
    <n v="1.5"/>
    <n v="1"/>
    <n v="0.99399999999999999"/>
    <n v="4.7"/>
    <n v="0.71099999999999997"/>
    <n v="1"/>
    <x v="0"/>
    <x v="3"/>
    <s v="North"/>
    <s v="Met"/>
    <s v="Met"/>
    <s v="Met"/>
    <s v="Met"/>
    <s v="Met"/>
  </r>
  <r>
    <s v="OPS-103421"/>
    <x v="122"/>
    <s v="North East"/>
    <s v="Workplace Services"/>
    <n v="19"/>
    <n v="30"/>
    <n v="49"/>
    <n v="42"/>
    <x v="42"/>
    <n v="0"/>
    <n v="0"/>
    <n v="2.1"/>
    <n v="0.93400000000000005"/>
    <n v="0.997"/>
    <n v="3.8"/>
    <n v="0.74399999999999999"/>
    <n v="0.85699999999999998"/>
    <x v="1"/>
    <x v="0"/>
    <s v="North"/>
    <s v="Below Target"/>
    <s v="Met"/>
    <s v="Met"/>
    <s v="Met"/>
    <s v="Met"/>
  </r>
  <r>
    <s v="OPS-103422"/>
    <x v="122"/>
    <s v="North East"/>
    <s v="Facilities Response"/>
    <n v="0"/>
    <n v="42"/>
    <n v="42"/>
    <n v="42"/>
    <x v="5"/>
    <n v="0"/>
    <n v="0"/>
    <n v="1.4"/>
    <n v="0.97"/>
    <n v="0.98599999999999999"/>
    <n v="4.5"/>
    <n v="0.70899999999999996"/>
    <n v="1"/>
    <x v="1"/>
    <x v="1"/>
    <s v="North"/>
    <s v="Met"/>
    <s v="Met"/>
    <s v="Met"/>
    <s v="Met"/>
    <s v="Met"/>
  </r>
  <r>
    <s v="OPS-103423"/>
    <x v="122"/>
    <s v="North East"/>
    <s v="Estates Support"/>
    <n v="2207"/>
    <n v="49"/>
    <n v="2256"/>
    <n v="17"/>
    <x v="1163"/>
    <n v="0"/>
    <n v="0"/>
    <n v="8"/>
    <n v="0.6"/>
    <n v="0.96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424"/>
    <x v="122"/>
    <s v="North East"/>
    <s v="Workplace Projects"/>
    <n v="145"/>
    <n v="32"/>
    <n v="177"/>
    <n v="26"/>
    <x v="1164"/>
    <n v="1"/>
    <n v="0"/>
    <n v="8"/>
    <n v="0.6"/>
    <n v="0.95099999999999996"/>
    <n v="2.5"/>
    <n v="0.81100000000000005"/>
    <n v="0.14699999999999999"/>
    <x v="1"/>
    <x v="3"/>
    <s v="North"/>
    <s v="Below Target"/>
    <s v="Below Target"/>
    <s v="Met"/>
    <s v="Below Target"/>
    <s v="Below Target"/>
  </r>
  <r>
    <s v="OPS-103425"/>
    <x v="122"/>
    <s v="North West"/>
    <s v="Workplace Services"/>
    <n v="1027"/>
    <n v="37"/>
    <n v="1064"/>
    <n v="31"/>
    <x v="446"/>
    <n v="1"/>
    <n v="0"/>
    <n v="8"/>
    <n v="0.6"/>
    <n v="0.97899999999999998"/>
    <n v="2.5"/>
    <n v="0.755"/>
    <n v="2.9000000000000001E-2"/>
    <x v="2"/>
    <x v="0"/>
    <s v="North"/>
    <s v="Below Target"/>
    <s v="Below Target"/>
    <s v="Met"/>
    <s v="Below Target"/>
    <s v="Below Target"/>
  </r>
  <r>
    <s v="OPS-103426"/>
    <x v="122"/>
    <s v="North West"/>
    <s v="Facilities Response"/>
    <n v="2226"/>
    <n v="37"/>
    <n v="2263"/>
    <n v="22"/>
    <x v="1165"/>
    <n v="2"/>
    <n v="1"/>
    <n v="8"/>
    <n v="0.6"/>
    <n v="0.94399999999999995"/>
    <n v="2.5"/>
    <n v="0.75"/>
    <n v="0.01"/>
    <x v="2"/>
    <x v="1"/>
    <s v="North"/>
    <s v="Below Target"/>
    <s v="Below Target"/>
    <s v="Below Target"/>
    <s v="Below Target"/>
    <s v="Below Target"/>
  </r>
  <r>
    <s v="OPS-103427"/>
    <x v="122"/>
    <s v="North West"/>
    <s v="Estates Support"/>
    <n v="2431"/>
    <n v="15"/>
    <n v="2446"/>
    <n v="21"/>
    <x v="1166"/>
    <n v="1"/>
    <n v="0"/>
    <n v="8"/>
    <n v="0.6"/>
    <n v="1"/>
    <n v="2.5"/>
    <n v="0.65100000000000002"/>
    <n v="8.9999999999999993E-3"/>
    <x v="2"/>
    <x v="2"/>
    <s v="North"/>
    <s v="Below Target"/>
    <s v="Below Target"/>
    <s v="Met"/>
    <s v="Below Target"/>
    <s v="Below Target"/>
  </r>
  <r>
    <s v="OPS-103428"/>
    <x v="122"/>
    <s v="North West"/>
    <s v="Workplace Projects"/>
    <n v="0"/>
    <n v="29"/>
    <n v="29"/>
    <n v="29"/>
    <x v="5"/>
    <n v="0"/>
    <n v="0"/>
    <n v="1.7"/>
    <n v="0.98199999999999998"/>
    <n v="1"/>
    <n v="4.7"/>
    <n v="0.69399999999999995"/>
    <n v="1"/>
    <x v="2"/>
    <x v="3"/>
    <s v="North"/>
    <s v="Met"/>
    <s v="Met"/>
    <s v="Met"/>
    <s v="Met"/>
    <s v="Met"/>
  </r>
  <r>
    <s v="OPS-103429"/>
    <x v="122"/>
    <s v="Midlands"/>
    <s v="Workplace Services"/>
    <n v="22"/>
    <n v="35"/>
    <n v="57"/>
    <n v="43"/>
    <x v="64"/>
    <n v="0"/>
    <n v="0"/>
    <n v="2"/>
    <n v="0.89"/>
    <n v="0.98399999999999999"/>
    <n v="4.0999999999999996"/>
    <n v="0.67100000000000004"/>
    <n v="0.754"/>
    <x v="3"/>
    <x v="0"/>
    <s v="Central"/>
    <s v="Below Target"/>
    <s v="Below Target"/>
    <s v="Met"/>
    <s v="Met"/>
    <s v="Below Target"/>
  </r>
  <r>
    <s v="OPS-103430"/>
    <x v="122"/>
    <s v="Midlands"/>
    <s v="Facilities Response"/>
    <n v="1114"/>
    <n v="45"/>
    <n v="1159"/>
    <n v="37"/>
    <x v="1167"/>
    <n v="0"/>
    <n v="0"/>
    <n v="8"/>
    <n v="0.6"/>
    <n v="0.97099999999999997"/>
    <n v="2.5"/>
    <n v="0.82499999999999996"/>
    <n v="3.2000000000000001E-2"/>
    <x v="3"/>
    <x v="1"/>
    <s v="Central"/>
    <s v="Below Target"/>
    <s v="Below Target"/>
    <s v="Met"/>
    <s v="Below Target"/>
    <s v="Below Target"/>
  </r>
  <r>
    <s v="OPS-103431"/>
    <x v="122"/>
    <s v="Midlands"/>
    <s v="Estates Support"/>
    <n v="795"/>
    <n v="40"/>
    <n v="835"/>
    <n v="29"/>
    <x v="558"/>
    <n v="0"/>
    <n v="0"/>
    <n v="8"/>
    <n v="0.6"/>
    <n v="0.998"/>
    <n v="2.5"/>
    <n v="0.81399999999999995"/>
    <n v="3.5000000000000003E-2"/>
    <x v="3"/>
    <x v="2"/>
    <s v="Central"/>
    <s v="Below Target"/>
    <s v="Below Target"/>
    <s v="Met"/>
    <s v="Below Target"/>
    <s v="Below Target"/>
  </r>
  <r>
    <s v="OPS-103432"/>
    <x v="122"/>
    <s v="Midlands"/>
    <s v="Workplace Projects"/>
    <n v="0"/>
    <n v="24"/>
    <n v="24"/>
    <n v="24"/>
    <x v="5"/>
    <n v="0"/>
    <n v="0"/>
    <n v="1.6"/>
    <n v="0.97099999999999997"/>
    <n v="0.96399999999999997"/>
    <n v="4.3"/>
    <n v="0.76600000000000001"/>
    <n v="1"/>
    <x v="3"/>
    <x v="3"/>
    <s v="Central"/>
    <s v="Met"/>
    <s v="Met"/>
    <s v="Met"/>
    <s v="Met"/>
    <s v="Met"/>
  </r>
  <r>
    <s v="OPS-103433"/>
    <x v="122"/>
    <s v="South West"/>
    <s v="Workplace Services"/>
    <n v="1899"/>
    <n v="38"/>
    <n v="1937"/>
    <n v="24"/>
    <x v="1168"/>
    <n v="0"/>
    <n v="0"/>
    <n v="8"/>
    <n v="0.6"/>
    <n v="1"/>
    <n v="2.5"/>
    <n v="0.70499999999999996"/>
    <n v="1.2E-2"/>
    <x v="4"/>
    <x v="0"/>
    <s v="South"/>
    <s v="Below Target"/>
    <s v="Below Target"/>
    <s v="Met"/>
    <s v="Below Target"/>
    <s v="Below Target"/>
  </r>
  <r>
    <s v="OPS-103434"/>
    <x v="122"/>
    <s v="South West"/>
    <s v="Facilities Response"/>
    <n v="8"/>
    <n v="34"/>
    <n v="42"/>
    <n v="42"/>
    <x v="5"/>
    <n v="0"/>
    <n v="0"/>
    <n v="1.3"/>
    <n v="0.94499999999999995"/>
    <n v="0.97599999999999998"/>
    <n v="4.3"/>
    <n v="0.65300000000000002"/>
    <n v="1"/>
    <x v="4"/>
    <x v="1"/>
    <s v="South"/>
    <s v="Met"/>
    <s v="Met"/>
    <s v="Met"/>
    <s v="Met"/>
    <s v="Met"/>
  </r>
  <r>
    <s v="OPS-103435"/>
    <x v="122"/>
    <s v="South West"/>
    <s v="Estates Support"/>
    <n v="0"/>
    <n v="40"/>
    <n v="40"/>
    <n v="40"/>
    <x v="5"/>
    <n v="0"/>
    <n v="0"/>
    <n v="1.9"/>
    <n v="0.91500000000000004"/>
    <n v="0.96599999999999997"/>
    <n v="4.5999999999999996"/>
    <n v="0.69599999999999995"/>
    <n v="1"/>
    <x v="4"/>
    <x v="2"/>
    <s v="South"/>
    <s v="Met"/>
    <s v="Below Target"/>
    <s v="Met"/>
    <s v="Met"/>
    <s v="Met"/>
  </r>
  <r>
    <s v="OPS-103436"/>
    <x v="122"/>
    <s v="South West"/>
    <s v="Workplace Projects"/>
    <n v="0"/>
    <n v="38"/>
    <n v="38"/>
    <n v="38"/>
    <x v="5"/>
    <n v="0"/>
    <n v="0"/>
    <n v="1"/>
    <n v="0.97"/>
    <n v="0.96599999999999997"/>
    <n v="4.3"/>
    <n v="0.81200000000000006"/>
    <n v="1"/>
    <x v="4"/>
    <x v="3"/>
    <s v="South"/>
    <s v="Met"/>
    <s v="Met"/>
    <s v="Met"/>
    <s v="Met"/>
    <s v="Met"/>
  </r>
  <r>
    <s v="OPS-103437"/>
    <x v="122"/>
    <s v="South East"/>
    <s v="Workplace Services"/>
    <n v="6"/>
    <n v="37"/>
    <n v="43"/>
    <n v="43"/>
    <x v="5"/>
    <n v="0"/>
    <n v="0"/>
    <n v="1.4"/>
    <n v="0.998"/>
    <n v="0.99299999999999999"/>
    <n v="4.8"/>
    <n v="0.73299999999999998"/>
    <n v="1"/>
    <x v="5"/>
    <x v="0"/>
    <s v="South"/>
    <s v="Met"/>
    <s v="Met"/>
    <s v="Met"/>
    <s v="Met"/>
    <s v="Met"/>
  </r>
  <r>
    <s v="OPS-103438"/>
    <x v="122"/>
    <s v="South East"/>
    <s v="Facilities Response"/>
    <n v="3118"/>
    <n v="43"/>
    <n v="3161"/>
    <n v="21"/>
    <x v="1169"/>
    <n v="0"/>
    <n v="0"/>
    <n v="8"/>
    <n v="0.6"/>
    <n v="0.96699999999999997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439"/>
    <x v="122"/>
    <s v="South East"/>
    <s v="Estates Support"/>
    <n v="23"/>
    <n v="57"/>
    <n v="80"/>
    <n v="65"/>
    <x v="8"/>
    <n v="0"/>
    <n v="0"/>
    <n v="1.7"/>
    <n v="0.874"/>
    <n v="0.95799999999999996"/>
    <n v="4"/>
    <n v="0.77"/>
    <n v="0.81200000000000006"/>
    <x v="5"/>
    <x v="2"/>
    <s v="South"/>
    <s v="Below Target"/>
    <s v="Below Target"/>
    <s v="Met"/>
    <s v="Met"/>
    <s v="Below Target"/>
  </r>
  <r>
    <s v="OPS-103440"/>
    <x v="122"/>
    <s v="South East"/>
    <s v="Workplace Projects"/>
    <n v="987"/>
    <n v="47"/>
    <n v="1034"/>
    <n v="22"/>
    <x v="1170"/>
    <n v="0"/>
    <n v="0"/>
    <n v="8"/>
    <n v="0.6"/>
    <n v="0.98099999999999998"/>
    <n v="2.5"/>
    <n v="0.72899999999999998"/>
    <n v="2.1000000000000001E-2"/>
    <x v="5"/>
    <x v="3"/>
    <s v="South"/>
    <s v="Below Target"/>
    <s v="Below Target"/>
    <s v="Met"/>
    <s v="Below Target"/>
    <s v="Below Target"/>
  </r>
  <r>
    <s v="OPS-103441"/>
    <x v="122"/>
    <s v="Wales"/>
    <s v="Workplace Services"/>
    <n v="1825"/>
    <n v="40"/>
    <n v="1865"/>
    <n v="21"/>
    <x v="1171"/>
    <n v="1"/>
    <n v="1"/>
    <n v="8"/>
    <n v="0.6"/>
    <n v="0.94799999999999995"/>
    <n v="2.5"/>
    <n v="0.72599999999999998"/>
    <n v="1.0999999999999999E-2"/>
    <x v="6"/>
    <x v="0"/>
    <s v="Wales"/>
    <s v="Below Target"/>
    <s v="Below Target"/>
    <s v="Below Target"/>
    <s v="Below Target"/>
    <s v="Below Target"/>
  </r>
  <r>
    <s v="OPS-103442"/>
    <x v="122"/>
    <s v="Wales"/>
    <s v="Facilities Response"/>
    <n v="1983"/>
    <n v="46"/>
    <n v="2029"/>
    <n v="24"/>
    <x v="1017"/>
    <n v="0"/>
    <n v="0"/>
    <n v="8"/>
    <n v="0.6"/>
    <n v="0.98199999999999998"/>
    <n v="2.5"/>
    <n v="0.67900000000000005"/>
    <n v="1.2E-2"/>
    <x v="6"/>
    <x v="1"/>
    <s v="Wales"/>
    <s v="Below Target"/>
    <s v="Below Target"/>
    <s v="Met"/>
    <s v="Below Target"/>
    <s v="Below Target"/>
  </r>
  <r>
    <s v="OPS-103443"/>
    <x v="122"/>
    <s v="Wales"/>
    <s v="Estates Support"/>
    <n v="1347"/>
    <n v="26"/>
    <n v="1373"/>
    <n v="28"/>
    <x v="1172"/>
    <n v="0"/>
    <n v="0"/>
    <n v="8"/>
    <n v="0.6"/>
    <n v="0.97"/>
    <n v="2.5"/>
    <n v="0.71299999999999997"/>
    <n v="0.02"/>
    <x v="6"/>
    <x v="2"/>
    <s v="Wales"/>
    <s v="Below Target"/>
    <s v="Below Target"/>
    <s v="Met"/>
    <s v="Below Target"/>
    <s v="Below Target"/>
  </r>
  <r>
    <s v="OPS-103444"/>
    <x v="122"/>
    <s v="Wales"/>
    <s v="Workplace Projects"/>
    <n v="0"/>
    <n v="36"/>
    <n v="36"/>
    <n v="36"/>
    <x v="5"/>
    <n v="1"/>
    <n v="0"/>
    <n v="1.4"/>
    <n v="0.96"/>
    <n v="0.97499999999999998"/>
    <n v="4.5"/>
    <n v="0.69899999999999995"/>
    <n v="1"/>
    <x v="6"/>
    <x v="3"/>
    <s v="Wales"/>
    <s v="Met"/>
    <s v="Met"/>
    <s v="Met"/>
    <s v="Met"/>
    <s v="Met"/>
  </r>
  <r>
    <s v="OPS-103445"/>
    <x v="123"/>
    <s v="Scotland"/>
    <s v="Workplace Services"/>
    <n v="566"/>
    <n v="43"/>
    <n v="609"/>
    <n v="36"/>
    <x v="1173"/>
    <n v="0"/>
    <n v="0"/>
    <n v="8"/>
    <n v="0.6"/>
    <n v="1"/>
    <n v="2.5"/>
    <n v="0.66"/>
    <n v="5.8999999999999997E-2"/>
    <x v="0"/>
    <x v="0"/>
    <s v="North"/>
    <s v="Below Target"/>
    <s v="Below Target"/>
    <s v="Met"/>
    <s v="Below Target"/>
    <s v="Below Target"/>
  </r>
  <r>
    <s v="OPS-103446"/>
    <x v="123"/>
    <s v="Scotland"/>
    <s v="Facilities Response"/>
    <n v="0"/>
    <n v="44"/>
    <n v="44"/>
    <n v="44"/>
    <x v="5"/>
    <n v="0"/>
    <n v="0"/>
    <n v="1.6"/>
    <n v="0.98199999999999998"/>
    <n v="1"/>
    <n v="4.7"/>
    <n v="0.72299999999999998"/>
    <n v="1"/>
    <x v="0"/>
    <x v="1"/>
    <s v="North"/>
    <s v="Met"/>
    <s v="Met"/>
    <s v="Met"/>
    <s v="Met"/>
    <s v="Met"/>
  </r>
  <r>
    <s v="OPS-103447"/>
    <x v="123"/>
    <s v="Scotland"/>
    <s v="Estates Support"/>
    <n v="892"/>
    <n v="21"/>
    <n v="913"/>
    <n v="32"/>
    <x v="1002"/>
    <n v="0"/>
    <n v="0"/>
    <n v="8"/>
    <n v="0.6"/>
    <n v="0.98799999999999999"/>
    <n v="2.5"/>
    <n v="0.73799999999999999"/>
    <n v="3.5000000000000003E-2"/>
    <x v="0"/>
    <x v="2"/>
    <s v="North"/>
    <s v="Below Target"/>
    <s v="Below Target"/>
    <s v="Met"/>
    <s v="Below Target"/>
    <s v="Below Target"/>
  </r>
  <r>
    <s v="OPS-103448"/>
    <x v="123"/>
    <s v="Scotland"/>
    <s v="Workplace Projects"/>
    <n v="0"/>
    <n v="22"/>
    <n v="22"/>
    <n v="22"/>
    <x v="5"/>
    <n v="0"/>
    <n v="0"/>
    <n v="1.7"/>
    <n v="0.98699999999999999"/>
    <n v="1"/>
    <n v="4.7"/>
    <n v="0.71099999999999997"/>
    <n v="1"/>
    <x v="0"/>
    <x v="3"/>
    <s v="North"/>
    <s v="Met"/>
    <s v="Met"/>
    <s v="Met"/>
    <s v="Met"/>
    <s v="Met"/>
  </r>
  <r>
    <s v="OPS-103449"/>
    <x v="123"/>
    <s v="North East"/>
    <s v="Workplace Services"/>
    <n v="7"/>
    <n v="43"/>
    <n v="50"/>
    <n v="48"/>
    <x v="1"/>
    <n v="0"/>
    <n v="0"/>
    <n v="1.8"/>
    <n v="0.95"/>
    <n v="1"/>
    <n v="4.4000000000000004"/>
    <n v="0.74399999999999999"/>
    <n v="0.96"/>
    <x v="1"/>
    <x v="0"/>
    <s v="North"/>
    <s v="Met"/>
    <s v="Met"/>
    <s v="Met"/>
    <s v="Met"/>
    <s v="Met"/>
  </r>
  <r>
    <s v="OPS-103450"/>
    <x v="123"/>
    <s v="North East"/>
    <s v="Facilities Response"/>
    <n v="0"/>
    <n v="65"/>
    <n v="65"/>
    <n v="58"/>
    <x v="42"/>
    <n v="0"/>
    <n v="0"/>
    <n v="2.1"/>
    <n v="0.94199999999999995"/>
    <n v="1"/>
    <n v="4.3"/>
    <n v="0.70899999999999996"/>
    <n v="0.89200000000000002"/>
    <x v="1"/>
    <x v="1"/>
    <s v="North"/>
    <s v="Below Target"/>
    <s v="Met"/>
    <s v="Met"/>
    <s v="Met"/>
    <s v="Met"/>
  </r>
  <r>
    <s v="OPS-103451"/>
    <x v="123"/>
    <s v="North East"/>
    <s v="Estates Support"/>
    <n v="2239"/>
    <n v="56"/>
    <n v="2295"/>
    <n v="16"/>
    <x v="1174"/>
    <n v="0"/>
    <n v="0"/>
    <n v="8"/>
    <n v="0.6"/>
    <n v="0.97099999999999997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452"/>
    <x v="123"/>
    <s v="North East"/>
    <s v="Workplace Projects"/>
    <n v="151"/>
    <n v="29"/>
    <n v="180"/>
    <n v="24"/>
    <x v="1175"/>
    <n v="0"/>
    <n v="0"/>
    <n v="8"/>
    <n v="0.6"/>
    <n v="0.97"/>
    <n v="2.5"/>
    <n v="0.81100000000000005"/>
    <n v="0.13300000000000001"/>
    <x v="1"/>
    <x v="3"/>
    <s v="North"/>
    <s v="Below Target"/>
    <s v="Below Target"/>
    <s v="Met"/>
    <s v="Below Target"/>
    <s v="Below Target"/>
  </r>
  <r>
    <s v="OPS-103453"/>
    <x v="123"/>
    <s v="North West"/>
    <s v="Workplace Services"/>
    <n v="1033"/>
    <n v="49"/>
    <n v="1082"/>
    <n v="31"/>
    <x v="647"/>
    <n v="0"/>
    <n v="0"/>
    <n v="8"/>
    <n v="0.6"/>
    <n v="1"/>
    <n v="2.5"/>
    <n v="0.755"/>
    <n v="2.9000000000000001E-2"/>
    <x v="2"/>
    <x v="0"/>
    <s v="North"/>
    <s v="Below Target"/>
    <s v="Below Target"/>
    <s v="Met"/>
    <s v="Below Target"/>
    <s v="Below Target"/>
  </r>
  <r>
    <s v="OPS-103454"/>
    <x v="123"/>
    <s v="North West"/>
    <s v="Facilities Response"/>
    <n v="2241"/>
    <n v="45"/>
    <n v="2286"/>
    <n v="22"/>
    <x v="1176"/>
    <n v="0"/>
    <n v="0"/>
    <n v="8"/>
    <n v="0.6"/>
    <n v="0.996"/>
    <n v="2.5"/>
    <n v="0.75"/>
    <n v="0.01"/>
    <x v="2"/>
    <x v="1"/>
    <s v="North"/>
    <s v="Below Target"/>
    <s v="Below Target"/>
    <s v="Met"/>
    <s v="Below Target"/>
    <s v="Below Target"/>
  </r>
  <r>
    <s v="OPS-103455"/>
    <x v="123"/>
    <s v="North West"/>
    <s v="Estates Support"/>
    <n v="2425"/>
    <n v="33"/>
    <n v="2458"/>
    <n v="24"/>
    <x v="1177"/>
    <n v="0"/>
    <n v="0"/>
    <n v="8"/>
    <n v="0.6"/>
    <n v="1"/>
    <n v="2.5"/>
    <n v="0.65100000000000002"/>
    <n v="0.01"/>
    <x v="2"/>
    <x v="2"/>
    <s v="North"/>
    <s v="Below Target"/>
    <s v="Below Target"/>
    <s v="Met"/>
    <s v="Below Target"/>
    <s v="Below Target"/>
  </r>
  <r>
    <s v="OPS-103456"/>
    <x v="123"/>
    <s v="North West"/>
    <s v="Workplace Projects"/>
    <n v="0"/>
    <n v="27"/>
    <n v="27"/>
    <n v="27"/>
    <x v="5"/>
    <n v="0"/>
    <n v="0"/>
    <n v="1.7"/>
    <n v="0.95099999999999996"/>
    <n v="0.96799999999999997"/>
    <n v="4.4000000000000004"/>
    <n v="0.69399999999999995"/>
    <n v="1"/>
    <x v="2"/>
    <x v="3"/>
    <s v="North"/>
    <s v="Met"/>
    <s v="Met"/>
    <s v="Met"/>
    <s v="Met"/>
    <s v="Met"/>
  </r>
  <r>
    <s v="OPS-103457"/>
    <x v="123"/>
    <s v="Midlands"/>
    <s v="Workplace Services"/>
    <n v="14"/>
    <n v="38"/>
    <n v="52"/>
    <n v="39"/>
    <x v="24"/>
    <n v="0"/>
    <n v="0"/>
    <n v="3.2"/>
    <n v="0.92800000000000005"/>
    <n v="1"/>
    <n v="4.0999999999999996"/>
    <n v="0.67100000000000004"/>
    <n v="0.75"/>
    <x v="3"/>
    <x v="0"/>
    <s v="Central"/>
    <s v="Below Target"/>
    <s v="Met"/>
    <s v="Met"/>
    <s v="Below Target"/>
    <s v="Below Target"/>
  </r>
  <r>
    <s v="OPS-103458"/>
    <x v="123"/>
    <s v="Midlands"/>
    <s v="Facilities Response"/>
    <n v="1122"/>
    <n v="26"/>
    <n v="1148"/>
    <n v="40"/>
    <x v="746"/>
    <n v="0"/>
    <n v="0"/>
    <n v="8"/>
    <n v="0.6"/>
    <n v="1"/>
    <n v="2.5"/>
    <n v="0.82499999999999996"/>
    <n v="3.5000000000000003E-2"/>
    <x v="3"/>
    <x v="1"/>
    <s v="Central"/>
    <s v="Below Target"/>
    <s v="Below Target"/>
    <s v="Met"/>
    <s v="Below Target"/>
    <s v="Below Target"/>
  </r>
  <r>
    <s v="OPS-103459"/>
    <x v="123"/>
    <s v="Midlands"/>
    <s v="Estates Support"/>
    <n v="806"/>
    <n v="59"/>
    <n v="865"/>
    <n v="39"/>
    <x v="1178"/>
    <n v="0"/>
    <n v="0"/>
    <n v="8"/>
    <n v="0.6"/>
    <n v="1"/>
    <n v="2.5"/>
    <n v="0.81399999999999995"/>
    <n v="4.4999999999999998E-2"/>
    <x v="3"/>
    <x v="2"/>
    <s v="Central"/>
    <s v="Below Target"/>
    <s v="Below Target"/>
    <s v="Met"/>
    <s v="Below Target"/>
    <s v="Below Target"/>
  </r>
  <r>
    <s v="OPS-103460"/>
    <x v="123"/>
    <s v="Midlands"/>
    <s v="Workplace Projects"/>
    <n v="0"/>
    <n v="38"/>
    <n v="38"/>
    <n v="38"/>
    <x v="5"/>
    <n v="0"/>
    <n v="0"/>
    <n v="1.4"/>
    <n v="0.96299999999999997"/>
    <n v="0.995"/>
    <n v="4.5"/>
    <n v="0.76600000000000001"/>
    <n v="1"/>
    <x v="3"/>
    <x v="3"/>
    <s v="Central"/>
    <s v="Met"/>
    <s v="Met"/>
    <s v="Met"/>
    <s v="Met"/>
    <s v="Met"/>
  </r>
  <r>
    <s v="OPS-103461"/>
    <x v="123"/>
    <s v="South West"/>
    <s v="Workplace Services"/>
    <n v="1913"/>
    <n v="41"/>
    <n v="1954"/>
    <n v="25"/>
    <x v="1179"/>
    <n v="0"/>
    <n v="0"/>
    <n v="8"/>
    <n v="0.6"/>
    <n v="1"/>
    <n v="2.5"/>
    <n v="0.70499999999999996"/>
    <n v="1.2999999999999999E-2"/>
    <x v="4"/>
    <x v="0"/>
    <s v="South"/>
    <s v="Below Target"/>
    <s v="Below Target"/>
    <s v="Met"/>
    <s v="Below Target"/>
    <s v="Below Target"/>
  </r>
  <r>
    <s v="OPS-103462"/>
    <x v="123"/>
    <s v="South West"/>
    <s v="Facilities Response"/>
    <n v="0"/>
    <n v="48"/>
    <n v="48"/>
    <n v="48"/>
    <x v="5"/>
    <n v="0"/>
    <n v="0"/>
    <n v="0.6"/>
    <n v="0.99199999999999999"/>
    <n v="0.98499999999999999"/>
    <n v="4.5999999999999996"/>
    <n v="0.65300000000000002"/>
    <n v="1"/>
    <x v="4"/>
    <x v="1"/>
    <s v="South"/>
    <s v="Met"/>
    <s v="Met"/>
    <s v="Met"/>
    <s v="Met"/>
    <s v="Met"/>
  </r>
  <r>
    <s v="OPS-103463"/>
    <x v="123"/>
    <s v="South West"/>
    <s v="Estates Support"/>
    <n v="0"/>
    <n v="55"/>
    <n v="55"/>
    <n v="49"/>
    <x v="30"/>
    <n v="0"/>
    <n v="0"/>
    <n v="2.1"/>
    <n v="0.93400000000000005"/>
    <n v="0.95799999999999996"/>
    <n v="4.3"/>
    <n v="0.69599999999999995"/>
    <n v="0.89100000000000001"/>
    <x v="4"/>
    <x v="2"/>
    <s v="South"/>
    <s v="Below Target"/>
    <s v="Met"/>
    <s v="Met"/>
    <s v="Met"/>
    <s v="Met"/>
  </r>
  <r>
    <s v="OPS-103464"/>
    <x v="123"/>
    <s v="South West"/>
    <s v="Workplace Projects"/>
    <n v="0"/>
    <n v="24"/>
    <n v="24"/>
    <n v="24"/>
    <x v="5"/>
    <n v="1"/>
    <n v="0"/>
    <n v="1.6"/>
    <n v="0.91600000000000004"/>
    <n v="0.98899999999999999"/>
    <n v="4.0999999999999996"/>
    <n v="0.81200000000000006"/>
    <n v="1"/>
    <x v="4"/>
    <x v="3"/>
    <s v="South"/>
    <s v="Met"/>
    <s v="Below Target"/>
    <s v="Met"/>
    <s v="Met"/>
    <s v="Met"/>
  </r>
  <r>
    <s v="OPS-103465"/>
    <x v="123"/>
    <s v="South East"/>
    <s v="Workplace Services"/>
    <n v="0"/>
    <n v="43"/>
    <n v="43"/>
    <n v="43"/>
    <x v="5"/>
    <n v="0"/>
    <n v="0"/>
    <n v="1.6"/>
    <n v="0.96399999999999997"/>
    <n v="1"/>
    <n v="4.4000000000000004"/>
    <n v="0.73299999999999998"/>
    <n v="1"/>
    <x v="5"/>
    <x v="0"/>
    <s v="South"/>
    <s v="Met"/>
    <s v="Met"/>
    <s v="Met"/>
    <s v="Met"/>
    <s v="Met"/>
  </r>
  <r>
    <s v="OPS-103466"/>
    <x v="123"/>
    <s v="South East"/>
    <s v="Facilities Response"/>
    <n v="3140"/>
    <n v="51"/>
    <n v="3191"/>
    <n v="20"/>
    <x v="1180"/>
    <n v="1"/>
    <n v="0"/>
    <n v="8"/>
    <n v="0.6"/>
    <n v="0.98199999999999998"/>
    <n v="2.5"/>
    <n v="0.76500000000000001"/>
    <n v="6.0000000000000001E-3"/>
    <x v="5"/>
    <x v="1"/>
    <s v="South"/>
    <s v="Below Target"/>
    <s v="Below Target"/>
    <s v="Met"/>
    <s v="Below Target"/>
    <s v="Below Target"/>
  </r>
  <r>
    <s v="OPS-103467"/>
    <x v="123"/>
    <s v="South East"/>
    <s v="Estates Support"/>
    <n v="15"/>
    <n v="45"/>
    <n v="60"/>
    <n v="60"/>
    <x v="5"/>
    <n v="0"/>
    <n v="0"/>
    <n v="1.8"/>
    <n v="0.93600000000000005"/>
    <n v="0.995"/>
    <n v="4.7"/>
    <n v="0.77"/>
    <n v="1"/>
    <x v="5"/>
    <x v="2"/>
    <s v="South"/>
    <s v="Met"/>
    <s v="Met"/>
    <s v="Met"/>
    <s v="Met"/>
    <s v="Met"/>
  </r>
  <r>
    <s v="OPS-103468"/>
    <x v="123"/>
    <s v="South East"/>
    <s v="Workplace Projects"/>
    <n v="1012"/>
    <n v="27"/>
    <n v="1039"/>
    <n v="22"/>
    <x v="519"/>
    <n v="0"/>
    <n v="0"/>
    <n v="8"/>
    <n v="0.6"/>
    <n v="1"/>
    <n v="2.5"/>
    <n v="0.72899999999999998"/>
    <n v="2.1000000000000001E-2"/>
    <x v="5"/>
    <x v="3"/>
    <s v="South"/>
    <s v="Below Target"/>
    <s v="Below Target"/>
    <s v="Met"/>
    <s v="Below Target"/>
    <s v="Below Target"/>
  </r>
  <r>
    <s v="OPS-103469"/>
    <x v="123"/>
    <s v="Wales"/>
    <s v="Workplace Services"/>
    <n v="1844"/>
    <n v="35"/>
    <n v="1879"/>
    <n v="28"/>
    <x v="1129"/>
    <n v="0"/>
    <n v="0"/>
    <n v="8"/>
    <n v="0.6"/>
    <n v="0.99"/>
    <n v="2.5"/>
    <n v="0.72599999999999998"/>
    <n v="1.4999999999999999E-2"/>
    <x v="6"/>
    <x v="0"/>
    <s v="Wales"/>
    <s v="Below Target"/>
    <s v="Below Target"/>
    <s v="Met"/>
    <s v="Below Target"/>
    <s v="Below Target"/>
  </r>
  <r>
    <s v="OPS-103470"/>
    <x v="123"/>
    <s v="Wales"/>
    <s v="Facilities Response"/>
    <n v="2005"/>
    <n v="37"/>
    <n v="2042"/>
    <n v="26"/>
    <x v="1181"/>
    <n v="0"/>
    <n v="0"/>
    <n v="8"/>
    <n v="0.6"/>
    <n v="0.995"/>
    <n v="2.5"/>
    <n v="0.67900000000000005"/>
    <n v="1.2999999999999999E-2"/>
    <x v="6"/>
    <x v="1"/>
    <s v="Wales"/>
    <s v="Below Target"/>
    <s v="Below Target"/>
    <s v="Met"/>
    <s v="Below Target"/>
    <s v="Below Target"/>
  </r>
  <r>
    <s v="OPS-103471"/>
    <x v="123"/>
    <s v="Wales"/>
    <s v="Estates Support"/>
    <n v="1345"/>
    <n v="45"/>
    <n v="1390"/>
    <n v="30"/>
    <x v="1182"/>
    <n v="0"/>
    <n v="0"/>
    <n v="8"/>
    <n v="0.6"/>
    <n v="1"/>
    <n v="2.5"/>
    <n v="0.71299999999999997"/>
    <n v="2.1999999999999999E-2"/>
    <x v="6"/>
    <x v="2"/>
    <s v="Wales"/>
    <s v="Below Target"/>
    <s v="Below Target"/>
    <s v="Met"/>
    <s v="Below Target"/>
    <s v="Below Target"/>
  </r>
  <r>
    <s v="OPS-103472"/>
    <x v="123"/>
    <s v="Wales"/>
    <s v="Workplace Projects"/>
    <n v="0"/>
    <n v="33"/>
    <n v="33"/>
    <n v="33"/>
    <x v="5"/>
    <n v="0"/>
    <n v="0"/>
    <n v="1.1000000000000001"/>
    <n v="0.96499999999999997"/>
    <n v="0.95199999999999996"/>
    <n v="4.8"/>
    <n v="0.69899999999999995"/>
    <n v="1"/>
    <x v="6"/>
    <x v="3"/>
    <s v="Wales"/>
    <s v="Met"/>
    <s v="Met"/>
    <s v="Met"/>
    <s v="Met"/>
    <s v="Met"/>
  </r>
  <r>
    <s v="OPS-103473"/>
    <x v="124"/>
    <s v="Scotland"/>
    <s v="Workplace Services"/>
    <n v="573"/>
    <n v="50"/>
    <n v="623"/>
    <n v="33"/>
    <x v="1183"/>
    <n v="0"/>
    <n v="0"/>
    <n v="8"/>
    <n v="0.6"/>
    <n v="0.98499999999999999"/>
    <n v="2.5"/>
    <n v="0.66"/>
    <n v="5.2999999999999999E-2"/>
    <x v="0"/>
    <x v="0"/>
    <s v="North"/>
    <s v="Below Target"/>
    <s v="Below Target"/>
    <s v="Met"/>
    <s v="Below Target"/>
    <s v="Below Target"/>
  </r>
  <r>
    <s v="OPS-103474"/>
    <x v="124"/>
    <s v="Scotland"/>
    <s v="Facilities Response"/>
    <n v="0"/>
    <n v="43"/>
    <n v="43"/>
    <n v="43"/>
    <x v="5"/>
    <n v="1"/>
    <n v="0"/>
    <n v="1.7"/>
    <n v="0.94799999999999995"/>
    <n v="0.96299999999999997"/>
    <n v="4.5999999999999996"/>
    <n v="0.72299999999999998"/>
    <n v="1"/>
    <x v="0"/>
    <x v="1"/>
    <s v="North"/>
    <s v="Met"/>
    <s v="Met"/>
    <s v="Met"/>
    <s v="Met"/>
    <s v="Met"/>
  </r>
  <r>
    <s v="OPS-103475"/>
    <x v="124"/>
    <s v="Scotland"/>
    <s v="Estates Support"/>
    <n v="881"/>
    <n v="45"/>
    <n v="926"/>
    <n v="31"/>
    <x v="1184"/>
    <n v="0"/>
    <n v="0"/>
    <n v="8"/>
    <n v="0.6"/>
    <n v="0.997"/>
    <n v="2.5"/>
    <n v="0.73799999999999999"/>
    <n v="3.3000000000000002E-2"/>
    <x v="0"/>
    <x v="2"/>
    <s v="North"/>
    <s v="Below Target"/>
    <s v="Below Target"/>
    <s v="Met"/>
    <s v="Below Target"/>
    <s v="Below Target"/>
  </r>
  <r>
    <s v="OPS-103476"/>
    <x v="124"/>
    <s v="Scotland"/>
    <s v="Workplace Projects"/>
    <n v="0"/>
    <n v="26"/>
    <n v="26"/>
    <n v="26"/>
    <x v="5"/>
    <n v="0"/>
    <n v="0"/>
    <n v="2.1"/>
    <n v="1"/>
    <n v="0.96"/>
    <n v="4.5999999999999996"/>
    <n v="0.71099999999999997"/>
    <n v="1"/>
    <x v="0"/>
    <x v="3"/>
    <s v="North"/>
    <s v="Met"/>
    <s v="Met"/>
    <s v="Met"/>
    <s v="Met"/>
    <s v="Met"/>
  </r>
  <r>
    <s v="OPS-103477"/>
    <x v="124"/>
    <s v="North East"/>
    <s v="Workplace Services"/>
    <n v="2"/>
    <n v="45"/>
    <n v="47"/>
    <n v="47"/>
    <x v="5"/>
    <n v="0"/>
    <n v="0"/>
    <n v="1.3"/>
    <n v="0.94799999999999995"/>
    <n v="0.95"/>
    <n v="4.5999999999999996"/>
    <n v="0.74399999999999999"/>
    <n v="1"/>
    <x v="1"/>
    <x v="0"/>
    <s v="North"/>
    <s v="Met"/>
    <s v="Met"/>
    <s v="Met"/>
    <s v="Met"/>
    <s v="Met"/>
  </r>
  <r>
    <s v="OPS-103478"/>
    <x v="124"/>
    <s v="North East"/>
    <s v="Facilities Response"/>
    <n v="7"/>
    <n v="35"/>
    <n v="42"/>
    <n v="42"/>
    <x v="5"/>
    <n v="0"/>
    <n v="0"/>
    <n v="2"/>
    <n v="0.96099999999999997"/>
    <n v="1"/>
    <n v="4.5"/>
    <n v="0.70899999999999996"/>
    <n v="1"/>
    <x v="1"/>
    <x v="1"/>
    <s v="North"/>
    <s v="Met"/>
    <s v="Met"/>
    <s v="Met"/>
    <s v="Met"/>
    <s v="Met"/>
  </r>
  <r>
    <s v="OPS-103479"/>
    <x v="124"/>
    <s v="North East"/>
    <s v="Estates Support"/>
    <n v="2279"/>
    <n v="42"/>
    <n v="2321"/>
    <n v="17"/>
    <x v="1098"/>
    <n v="0"/>
    <n v="0"/>
    <n v="8"/>
    <n v="0.6"/>
    <n v="0.97499999999999998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480"/>
    <x v="124"/>
    <s v="North East"/>
    <s v="Workplace Projects"/>
    <n v="156"/>
    <n v="31"/>
    <n v="187"/>
    <n v="22"/>
    <x v="98"/>
    <n v="0"/>
    <n v="0"/>
    <n v="8"/>
    <n v="0.6"/>
    <n v="1"/>
    <n v="2.5"/>
    <n v="0.81100000000000005"/>
    <n v="0.11799999999999999"/>
    <x v="1"/>
    <x v="3"/>
    <s v="North"/>
    <s v="Below Target"/>
    <s v="Below Target"/>
    <s v="Met"/>
    <s v="Below Target"/>
    <s v="Below Target"/>
  </r>
  <r>
    <s v="OPS-103481"/>
    <x v="124"/>
    <s v="North West"/>
    <s v="Workplace Services"/>
    <n v="1051"/>
    <n v="45"/>
    <n v="1096"/>
    <n v="33"/>
    <x v="1185"/>
    <n v="0"/>
    <n v="0"/>
    <n v="8"/>
    <n v="0.6"/>
    <n v="0.997"/>
    <n v="2.5"/>
    <n v="0.755"/>
    <n v="0.03"/>
    <x v="2"/>
    <x v="0"/>
    <s v="North"/>
    <s v="Below Target"/>
    <s v="Below Target"/>
    <s v="Met"/>
    <s v="Below Target"/>
    <s v="Below Target"/>
  </r>
  <r>
    <s v="OPS-103482"/>
    <x v="124"/>
    <s v="North West"/>
    <s v="Facilities Response"/>
    <n v="2264"/>
    <n v="26"/>
    <n v="2290"/>
    <n v="29"/>
    <x v="1186"/>
    <n v="0"/>
    <n v="0"/>
    <n v="8"/>
    <n v="0.6"/>
    <n v="0.99399999999999999"/>
    <n v="2.5"/>
    <n v="0.75"/>
    <n v="1.2999999999999999E-2"/>
    <x v="2"/>
    <x v="1"/>
    <s v="North"/>
    <s v="Below Target"/>
    <s v="Below Target"/>
    <s v="Met"/>
    <s v="Below Target"/>
    <s v="Below Target"/>
  </r>
  <r>
    <s v="OPS-103483"/>
    <x v="124"/>
    <s v="North West"/>
    <s v="Estates Support"/>
    <n v="2434"/>
    <n v="44"/>
    <n v="2478"/>
    <n v="19"/>
    <x v="1187"/>
    <n v="0"/>
    <n v="0"/>
    <n v="8"/>
    <n v="0.6"/>
    <n v="0.996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484"/>
    <x v="124"/>
    <s v="North West"/>
    <s v="Workplace Projects"/>
    <n v="0"/>
    <n v="29"/>
    <n v="29"/>
    <n v="29"/>
    <x v="5"/>
    <n v="0"/>
    <n v="0"/>
    <n v="1"/>
    <n v="0.95499999999999996"/>
    <n v="0.97"/>
    <n v="4.5999999999999996"/>
    <n v="0.69399999999999995"/>
    <n v="1"/>
    <x v="2"/>
    <x v="3"/>
    <s v="North"/>
    <s v="Met"/>
    <s v="Met"/>
    <s v="Met"/>
    <s v="Met"/>
    <s v="Met"/>
  </r>
  <r>
    <s v="OPS-103485"/>
    <x v="124"/>
    <s v="Midlands"/>
    <s v="Workplace Services"/>
    <n v="13"/>
    <n v="57"/>
    <n v="70"/>
    <n v="51"/>
    <x v="11"/>
    <n v="0"/>
    <n v="0"/>
    <n v="2.1"/>
    <n v="0.84299999999999997"/>
    <n v="0.97399999999999998"/>
    <n v="3.8"/>
    <n v="0.67100000000000004"/>
    <n v="0.72899999999999998"/>
    <x v="3"/>
    <x v="0"/>
    <s v="Central"/>
    <s v="Below Target"/>
    <s v="Below Target"/>
    <s v="Met"/>
    <s v="Met"/>
    <s v="Below Target"/>
  </r>
  <r>
    <s v="OPS-103486"/>
    <x v="124"/>
    <s v="Midlands"/>
    <s v="Facilities Response"/>
    <n v="1108"/>
    <n v="47"/>
    <n v="1155"/>
    <n v="36"/>
    <x v="498"/>
    <n v="0"/>
    <n v="0"/>
    <n v="8"/>
    <n v="0.6"/>
    <n v="1"/>
    <n v="2.5"/>
    <n v="0.82499999999999996"/>
    <n v="3.1E-2"/>
    <x v="3"/>
    <x v="1"/>
    <s v="Central"/>
    <s v="Below Target"/>
    <s v="Below Target"/>
    <s v="Met"/>
    <s v="Below Target"/>
    <s v="Below Target"/>
  </r>
  <r>
    <s v="OPS-103487"/>
    <x v="124"/>
    <s v="Midlands"/>
    <s v="Estates Support"/>
    <n v="826"/>
    <n v="43"/>
    <n v="869"/>
    <n v="38"/>
    <x v="1188"/>
    <n v="0"/>
    <n v="0"/>
    <n v="8"/>
    <n v="0.6"/>
    <n v="1"/>
    <n v="2.5"/>
    <n v="0.81399999999999995"/>
    <n v="4.3999999999999997E-2"/>
    <x v="3"/>
    <x v="2"/>
    <s v="Central"/>
    <s v="Below Target"/>
    <s v="Below Target"/>
    <s v="Met"/>
    <s v="Below Target"/>
    <s v="Below Target"/>
  </r>
  <r>
    <s v="OPS-103488"/>
    <x v="124"/>
    <s v="Midlands"/>
    <s v="Workplace Projects"/>
    <n v="0"/>
    <n v="26"/>
    <n v="26"/>
    <n v="26"/>
    <x v="5"/>
    <n v="1"/>
    <n v="0"/>
    <n v="1.6"/>
    <n v="0.96"/>
    <n v="0.97"/>
    <n v="4.2"/>
    <n v="0.76600000000000001"/>
    <n v="1"/>
    <x v="3"/>
    <x v="3"/>
    <s v="Central"/>
    <s v="Met"/>
    <s v="Met"/>
    <s v="Met"/>
    <s v="Met"/>
    <s v="Met"/>
  </r>
  <r>
    <s v="OPS-103489"/>
    <x v="124"/>
    <s v="South West"/>
    <s v="Workplace Services"/>
    <n v="1929"/>
    <n v="43"/>
    <n v="1972"/>
    <n v="24"/>
    <x v="976"/>
    <n v="0"/>
    <n v="0"/>
    <n v="8"/>
    <n v="0.6"/>
    <n v="0.96899999999999997"/>
    <n v="2.5"/>
    <n v="0.70499999999999996"/>
    <n v="1.2E-2"/>
    <x v="4"/>
    <x v="0"/>
    <s v="South"/>
    <s v="Below Target"/>
    <s v="Below Target"/>
    <s v="Met"/>
    <s v="Below Target"/>
    <s v="Below Target"/>
  </r>
  <r>
    <s v="OPS-103490"/>
    <x v="124"/>
    <s v="South West"/>
    <s v="Facilities Response"/>
    <n v="0"/>
    <n v="35"/>
    <n v="35"/>
    <n v="35"/>
    <x v="5"/>
    <n v="0"/>
    <n v="0"/>
    <n v="1.9"/>
    <n v="0.97599999999999998"/>
    <n v="0.998"/>
    <n v="4.7"/>
    <n v="0.65300000000000002"/>
    <n v="1"/>
    <x v="4"/>
    <x v="1"/>
    <s v="South"/>
    <s v="Met"/>
    <s v="Met"/>
    <s v="Met"/>
    <s v="Met"/>
    <s v="Met"/>
  </r>
  <r>
    <s v="OPS-103491"/>
    <x v="124"/>
    <s v="South West"/>
    <s v="Estates Support"/>
    <n v="6"/>
    <n v="54"/>
    <n v="60"/>
    <n v="46"/>
    <x v="64"/>
    <n v="0"/>
    <n v="0"/>
    <n v="2.7"/>
    <n v="0.93899999999999995"/>
    <n v="0.98299999999999998"/>
    <n v="4.3"/>
    <n v="0.69599999999999995"/>
    <n v="0.76700000000000002"/>
    <x v="4"/>
    <x v="2"/>
    <s v="South"/>
    <s v="Below Target"/>
    <s v="Met"/>
    <s v="Met"/>
    <s v="Met"/>
    <s v="Below Target"/>
  </r>
  <r>
    <s v="OPS-103492"/>
    <x v="124"/>
    <s v="South West"/>
    <s v="Workplace Projects"/>
    <n v="0"/>
    <n v="24"/>
    <n v="24"/>
    <n v="24"/>
    <x v="5"/>
    <n v="0"/>
    <n v="0"/>
    <n v="1.7"/>
    <n v="0.95499999999999996"/>
    <n v="0.999"/>
    <n v="4.7"/>
    <n v="0.81200000000000006"/>
    <n v="1"/>
    <x v="4"/>
    <x v="3"/>
    <s v="South"/>
    <s v="Met"/>
    <s v="Met"/>
    <s v="Met"/>
    <s v="Met"/>
    <s v="Met"/>
  </r>
  <r>
    <s v="OPS-103493"/>
    <x v="124"/>
    <s v="South East"/>
    <s v="Workplace Services"/>
    <n v="0"/>
    <n v="57"/>
    <n v="57"/>
    <n v="54"/>
    <x v="10"/>
    <n v="0"/>
    <n v="0"/>
    <n v="1.7"/>
    <n v="0.93300000000000005"/>
    <n v="0.95799999999999996"/>
    <n v="4.3"/>
    <n v="0.73299999999999998"/>
    <n v="0.94699999999999995"/>
    <x v="5"/>
    <x v="0"/>
    <s v="South"/>
    <s v="Below Target"/>
    <s v="Met"/>
    <s v="Met"/>
    <s v="Met"/>
    <s v="Met"/>
  </r>
  <r>
    <s v="OPS-103494"/>
    <x v="124"/>
    <s v="South East"/>
    <s v="Facilities Response"/>
    <n v="3171"/>
    <n v="63"/>
    <n v="3234"/>
    <n v="19"/>
    <x v="1189"/>
    <n v="1"/>
    <n v="0"/>
    <n v="8"/>
    <n v="0.6"/>
    <n v="0.98199999999999998"/>
    <n v="2.5"/>
    <n v="0.76500000000000001"/>
    <n v="6.0000000000000001E-3"/>
    <x v="5"/>
    <x v="1"/>
    <s v="South"/>
    <s v="Below Target"/>
    <s v="Below Target"/>
    <s v="Met"/>
    <s v="Below Target"/>
    <s v="Below Target"/>
  </r>
  <r>
    <s v="OPS-103495"/>
    <x v="124"/>
    <s v="South East"/>
    <s v="Estates Support"/>
    <n v="0"/>
    <n v="72"/>
    <n v="72"/>
    <n v="62"/>
    <x v="7"/>
    <n v="0"/>
    <n v="0"/>
    <n v="2.9"/>
    <n v="0.90200000000000002"/>
    <n v="1"/>
    <n v="4.2"/>
    <n v="0.77"/>
    <n v="0.86099999999999999"/>
    <x v="5"/>
    <x v="2"/>
    <s v="South"/>
    <s v="Below Target"/>
    <s v="Below Target"/>
    <s v="Met"/>
    <s v="Met"/>
    <s v="Met"/>
  </r>
  <r>
    <s v="OPS-103496"/>
    <x v="124"/>
    <s v="South East"/>
    <s v="Workplace Projects"/>
    <n v="1017"/>
    <n v="30"/>
    <n v="1047"/>
    <n v="20"/>
    <x v="1154"/>
    <n v="0"/>
    <n v="0"/>
    <n v="8"/>
    <n v="0.6"/>
    <n v="0.98899999999999999"/>
    <n v="2.5"/>
    <n v="0.72899999999999998"/>
    <n v="1.9E-2"/>
    <x v="5"/>
    <x v="3"/>
    <s v="South"/>
    <s v="Below Target"/>
    <s v="Below Target"/>
    <s v="Met"/>
    <s v="Below Target"/>
    <s v="Below Target"/>
  </r>
  <r>
    <s v="OPS-103497"/>
    <x v="124"/>
    <s v="Wales"/>
    <s v="Workplace Services"/>
    <n v="1851"/>
    <n v="51"/>
    <n v="1902"/>
    <n v="22"/>
    <x v="1190"/>
    <n v="0"/>
    <n v="0"/>
    <n v="8"/>
    <n v="0.6"/>
    <n v="0.99399999999999999"/>
    <n v="2.5"/>
    <n v="0.72599999999999998"/>
    <n v="1.2E-2"/>
    <x v="6"/>
    <x v="0"/>
    <s v="Wales"/>
    <s v="Below Target"/>
    <s v="Below Target"/>
    <s v="Met"/>
    <s v="Below Target"/>
    <s v="Below Target"/>
  </r>
  <r>
    <s v="OPS-103498"/>
    <x v="124"/>
    <s v="Wales"/>
    <s v="Facilities Response"/>
    <n v="2016"/>
    <n v="43"/>
    <n v="2059"/>
    <n v="28"/>
    <x v="1191"/>
    <n v="0"/>
    <n v="0"/>
    <n v="8"/>
    <n v="0.6"/>
    <n v="0.96799999999999997"/>
    <n v="2.5"/>
    <n v="0.67900000000000005"/>
    <n v="1.4E-2"/>
    <x v="6"/>
    <x v="1"/>
    <s v="Wales"/>
    <s v="Below Target"/>
    <s v="Below Target"/>
    <s v="Met"/>
    <s v="Below Target"/>
    <s v="Below Target"/>
  </r>
  <r>
    <s v="OPS-103499"/>
    <x v="124"/>
    <s v="Wales"/>
    <s v="Estates Support"/>
    <n v="1360"/>
    <n v="36"/>
    <n v="1396"/>
    <n v="25"/>
    <x v="1192"/>
    <n v="0"/>
    <n v="0"/>
    <n v="8"/>
    <n v="0.6"/>
    <n v="1"/>
    <n v="2.5"/>
    <n v="0.71299999999999997"/>
    <n v="1.7999999999999999E-2"/>
    <x v="6"/>
    <x v="2"/>
    <s v="Wales"/>
    <s v="Below Target"/>
    <s v="Below Target"/>
    <s v="Met"/>
    <s v="Below Target"/>
    <s v="Below Target"/>
  </r>
  <r>
    <s v="OPS-103500"/>
    <x v="124"/>
    <s v="Wales"/>
    <s v="Workplace Projects"/>
    <n v="0"/>
    <n v="42"/>
    <n v="42"/>
    <n v="42"/>
    <x v="5"/>
    <n v="0"/>
    <n v="0"/>
    <n v="1.9"/>
    <n v="1"/>
    <n v="0.98199999999999998"/>
    <n v="4.9000000000000004"/>
    <n v="0.69899999999999995"/>
    <n v="1"/>
    <x v="6"/>
    <x v="3"/>
    <s v="Wales"/>
    <s v="Met"/>
    <s v="Met"/>
    <s v="Met"/>
    <s v="Met"/>
    <s v="Met"/>
  </r>
  <r>
    <s v="OPS-103501"/>
    <x v="125"/>
    <s v="Scotland"/>
    <s v="Workplace Services"/>
    <n v="590"/>
    <n v="47"/>
    <n v="637"/>
    <n v="34"/>
    <x v="308"/>
    <n v="0"/>
    <n v="0"/>
    <n v="8"/>
    <n v="0.6"/>
    <n v="0.99199999999999999"/>
    <n v="2.5"/>
    <n v="0.66"/>
    <n v="5.2999999999999999E-2"/>
    <x v="0"/>
    <x v="0"/>
    <s v="North"/>
    <s v="Below Target"/>
    <s v="Below Target"/>
    <s v="Met"/>
    <s v="Below Target"/>
    <s v="Below Target"/>
  </r>
  <r>
    <s v="OPS-103502"/>
    <x v="125"/>
    <s v="Scotland"/>
    <s v="Facilities Response"/>
    <n v="0"/>
    <n v="45"/>
    <n v="45"/>
    <n v="45"/>
    <x v="5"/>
    <n v="0"/>
    <n v="0"/>
    <n v="1.4"/>
    <n v="0.97199999999999998"/>
    <n v="1"/>
    <n v="4.5999999999999996"/>
    <n v="0.72299999999999998"/>
    <n v="1"/>
    <x v="0"/>
    <x v="1"/>
    <s v="North"/>
    <s v="Met"/>
    <s v="Met"/>
    <s v="Met"/>
    <s v="Met"/>
    <s v="Met"/>
  </r>
  <r>
    <s v="OPS-103503"/>
    <x v="125"/>
    <s v="Scotland"/>
    <s v="Estates Support"/>
    <n v="895"/>
    <n v="47"/>
    <n v="942"/>
    <n v="37"/>
    <x v="1193"/>
    <n v="0"/>
    <n v="0"/>
    <n v="8"/>
    <n v="0.6"/>
    <n v="1"/>
    <n v="2.5"/>
    <n v="0.73799999999999999"/>
    <n v="3.9E-2"/>
    <x v="0"/>
    <x v="2"/>
    <s v="North"/>
    <s v="Below Target"/>
    <s v="Below Target"/>
    <s v="Met"/>
    <s v="Below Target"/>
    <s v="Below Target"/>
  </r>
  <r>
    <s v="OPS-103504"/>
    <x v="125"/>
    <s v="Scotland"/>
    <s v="Workplace Projects"/>
    <n v="0"/>
    <n v="17"/>
    <n v="17"/>
    <n v="17"/>
    <x v="5"/>
    <n v="0"/>
    <n v="0"/>
    <n v="1.4"/>
    <n v="0.97899999999999998"/>
    <n v="1"/>
    <n v="4.9000000000000004"/>
    <n v="0.71099999999999997"/>
    <n v="1"/>
    <x v="0"/>
    <x v="3"/>
    <s v="North"/>
    <s v="Met"/>
    <s v="Met"/>
    <s v="Met"/>
    <s v="Met"/>
    <s v="Met"/>
  </r>
  <r>
    <s v="OPS-103505"/>
    <x v="125"/>
    <s v="North East"/>
    <s v="Workplace Services"/>
    <n v="0"/>
    <n v="41"/>
    <n v="41"/>
    <n v="38"/>
    <x v="10"/>
    <n v="0"/>
    <n v="0"/>
    <n v="1.9"/>
    <n v="0.97399999999999998"/>
    <n v="0.97399999999999998"/>
    <n v="4.2"/>
    <n v="0.74399999999999999"/>
    <n v="0.92700000000000005"/>
    <x v="1"/>
    <x v="0"/>
    <s v="North"/>
    <s v="Below Target"/>
    <s v="Met"/>
    <s v="Met"/>
    <s v="Met"/>
    <s v="Met"/>
  </r>
  <r>
    <s v="OPS-103506"/>
    <x v="125"/>
    <s v="North East"/>
    <s v="Facilities Response"/>
    <n v="0"/>
    <n v="43"/>
    <n v="43"/>
    <n v="43"/>
    <x v="5"/>
    <n v="0"/>
    <n v="0"/>
    <n v="1.6"/>
    <n v="0.94399999999999995"/>
    <n v="1"/>
    <n v="4.5"/>
    <n v="0.70899999999999996"/>
    <n v="1"/>
    <x v="1"/>
    <x v="1"/>
    <s v="North"/>
    <s v="Met"/>
    <s v="Met"/>
    <s v="Met"/>
    <s v="Met"/>
    <s v="Met"/>
  </r>
  <r>
    <s v="OPS-103507"/>
    <x v="125"/>
    <s v="North East"/>
    <s v="Estates Support"/>
    <n v="2304"/>
    <n v="60"/>
    <n v="2364"/>
    <n v="16"/>
    <x v="1194"/>
    <n v="0"/>
    <n v="0"/>
    <n v="8"/>
    <n v="0.6"/>
    <n v="0.998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508"/>
    <x v="125"/>
    <s v="North East"/>
    <s v="Workplace Projects"/>
    <n v="165"/>
    <n v="27"/>
    <n v="192"/>
    <n v="24"/>
    <x v="341"/>
    <n v="0"/>
    <n v="0"/>
    <n v="8"/>
    <n v="0.6"/>
    <n v="0.96899999999999997"/>
    <n v="2.5"/>
    <n v="0.81100000000000005"/>
    <n v="0.125"/>
    <x v="1"/>
    <x v="3"/>
    <s v="North"/>
    <s v="Below Target"/>
    <s v="Below Target"/>
    <s v="Met"/>
    <s v="Below Target"/>
    <s v="Below Target"/>
  </r>
  <r>
    <s v="OPS-103509"/>
    <x v="125"/>
    <s v="North West"/>
    <s v="Workplace Services"/>
    <n v="1063"/>
    <n v="38"/>
    <n v="1101"/>
    <n v="29"/>
    <x v="1195"/>
    <n v="1"/>
    <n v="0"/>
    <n v="8"/>
    <n v="0.6"/>
    <n v="0.97199999999999998"/>
    <n v="2.5"/>
    <n v="0.755"/>
    <n v="2.5999999999999999E-2"/>
    <x v="2"/>
    <x v="0"/>
    <s v="North"/>
    <s v="Below Target"/>
    <s v="Below Target"/>
    <s v="Met"/>
    <s v="Below Target"/>
    <s v="Below Target"/>
  </r>
  <r>
    <s v="OPS-103510"/>
    <x v="125"/>
    <s v="North West"/>
    <s v="Facilities Response"/>
    <n v="2261"/>
    <n v="37"/>
    <n v="2298"/>
    <n v="22"/>
    <x v="1196"/>
    <n v="0"/>
    <n v="0"/>
    <n v="8"/>
    <n v="0.6"/>
    <n v="0.98699999999999999"/>
    <n v="2.5"/>
    <n v="0.75"/>
    <n v="0.01"/>
    <x v="2"/>
    <x v="1"/>
    <s v="North"/>
    <s v="Below Target"/>
    <s v="Below Target"/>
    <s v="Met"/>
    <s v="Below Target"/>
    <s v="Below Target"/>
  </r>
  <r>
    <s v="OPS-103511"/>
    <x v="125"/>
    <s v="North West"/>
    <s v="Estates Support"/>
    <n v="2459"/>
    <n v="35"/>
    <n v="2494"/>
    <n v="18"/>
    <x v="1197"/>
    <n v="1"/>
    <n v="1"/>
    <n v="8"/>
    <n v="0.6"/>
    <n v="0.96499999999999997"/>
    <n v="2.5"/>
    <n v="0.65100000000000002"/>
    <n v="7.0000000000000001E-3"/>
    <x v="2"/>
    <x v="2"/>
    <s v="North"/>
    <s v="Below Target"/>
    <s v="Below Target"/>
    <s v="Met"/>
    <s v="Below Target"/>
    <s v="Below Target"/>
  </r>
  <r>
    <s v="OPS-103512"/>
    <x v="125"/>
    <s v="North West"/>
    <s v="Workplace Projects"/>
    <n v="0"/>
    <n v="25"/>
    <n v="25"/>
    <n v="25"/>
    <x v="5"/>
    <n v="1"/>
    <n v="0"/>
    <n v="2.1"/>
    <n v="0.92800000000000005"/>
    <n v="0.96599999999999997"/>
    <n v="4.7"/>
    <n v="0.69399999999999995"/>
    <n v="1"/>
    <x v="2"/>
    <x v="3"/>
    <s v="North"/>
    <s v="Met"/>
    <s v="Met"/>
    <s v="Met"/>
    <s v="Met"/>
    <s v="Met"/>
  </r>
  <r>
    <s v="OPS-103513"/>
    <x v="125"/>
    <s v="Midlands"/>
    <s v="Workplace Services"/>
    <n v="19"/>
    <n v="35"/>
    <n v="54"/>
    <n v="47"/>
    <x v="42"/>
    <n v="0"/>
    <n v="0"/>
    <n v="2.7"/>
    <n v="0.91500000000000004"/>
    <n v="0.95799999999999996"/>
    <n v="4.3"/>
    <n v="0.67100000000000004"/>
    <n v="0.87"/>
    <x v="3"/>
    <x v="0"/>
    <s v="Central"/>
    <s v="Below Target"/>
    <s v="Below Target"/>
    <s v="Met"/>
    <s v="Met"/>
    <s v="Met"/>
  </r>
  <r>
    <s v="OPS-103514"/>
    <x v="125"/>
    <s v="Midlands"/>
    <s v="Facilities Response"/>
    <n v="1119"/>
    <n v="35"/>
    <n v="1154"/>
    <n v="41"/>
    <x v="1198"/>
    <n v="0"/>
    <n v="0"/>
    <n v="8"/>
    <n v="0.6"/>
    <n v="0.97699999999999998"/>
    <n v="2.5"/>
    <n v="0.82499999999999996"/>
    <n v="3.5999999999999997E-2"/>
    <x v="3"/>
    <x v="1"/>
    <s v="Central"/>
    <s v="Below Target"/>
    <s v="Below Target"/>
    <s v="Met"/>
    <s v="Below Target"/>
    <s v="Below Target"/>
  </r>
  <r>
    <s v="OPS-103515"/>
    <x v="125"/>
    <s v="Midlands"/>
    <s v="Estates Support"/>
    <n v="831"/>
    <n v="50"/>
    <n v="881"/>
    <n v="37"/>
    <x v="772"/>
    <n v="0"/>
    <n v="0"/>
    <n v="8"/>
    <n v="0.6"/>
    <n v="0.98199999999999998"/>
    <n v="2.5"/>
    <n v="0.81399999999999995"/>
    <n v="4.2000000000000003E-2"/>
    <x v="3"/>
    <x v="2"/>
    <s v="Central"/>
    <s v="Below Target"/>
    <s v="Below Target"/>
    <s v="Met"/>
    <s v="Below Target"/>
    <s v="Below Target"/>
  </r>
  <r>
    <s v="OPS-103516"/>
    <x v="125"/>
    <s v="Midlands"/>
    <s v="Workplace Projects"/>
    <n v="0"/>
    <n v="27"/>
    <n v="27"/>
    <n v="27"/>
    <x v="5"/>
    <n v="0"/>
    <n v="0"/>
    <n v="1.4"/>
    <n v="0.96299999999999997"/>
    <n v="0.99399999999999999"/>
    <n v="4.4000000000000004"/>
    <n v="0.76600000000000001"/>
    <n v="1"/>
    <x v="3"/>
    <x v="3"/>
    <s v="Central"/>
    <s v="Met"/>
    <s v="Met"/>
    <s v="Met"/>
    <s v="Met"/>
    <s v="Met"/>
  </r>
  <r>
    <s v="OPS-103517"/>
    <x v="125"/>
    <s v="South West"/>
    <s v="Workplace Services"/>
    <n v="1948"/>
    <n v="46"/>
    <n v="1994"/>
    <n v="20"/>
    <x v="1199"/>
    <n v="0"/>
    <n v="0"/>
    <n v="8"/>
    <n v="0.6"/>
    <n v="0.96599999999999997"/>
    <n v="2.5"/>
    <n v="0.70499999999999996"/>
    <n v="0.01"/>
    <x v="4"/>
    <x v="0"/>
    <s v="South"/>
    <s v="Below Target"/>
    <s v="Below Target"/>
    <s v="Met"/>
    <s v="Below Target"/>
    <s v="Below Target"/>
  </r>
  <r>
    <s v="OPS-103518"/>
    <x v="125"/>
    <s v="South West"/>
    <s v="Facilities Response"/>
    <n v="0"/>
    <n v="28"/>
    <n v="28"/>
    <n v="28"/>
    <x v="5"/>
    <n v="0"/>
    <n v="0"/>
    <n v="1.7"/>
    <n v="0.98399999999999999"/>
    <n v="0.98"/>
    <n v="4.9000000000000004"/>
    <n v="0.65300000000000002"/>
    <n v="1"/>
    <x v="4"/>
    <x v="1"/>
    <s v="South"/>
    <s v="Met"/>
    <s v="Met"/>
    <s v="Met"/>
    <s v="Met"/>
    <s v="Met"/>
  </r>
  <r>
    <s v="OPS-103519"/>
    <x v="125"/>
    <s v="South West"/>
    <s v="Estates Support"/>
    <n v="14"/>
    <n v="48"/>
    <n v="62"/>
    <n v="54"/>
    <x v="21"/>
    <n v="0"/>
    <n v="0"/>
    <n v="2.1"/>
    <n v="0.92600000000000005"/>
    <n v="0.95599999999999996"/>
    <n v="4.2"/>
    <n v="0.69599999999999995"/>
    <n v="0.871"/>
    <x v="4"/>
    <x v="2"/>
    <s v="South"/>
    <s v="Below Target"/>
    <s v="Met"/>
    <s v="Met"/>
    <s v="Met"/>
    <s v="Met"/>
  </r>
  <r>
    <s v="OPS-103520"/>
    <x v="125"/>
    <s v="South West"/>
    <s v="Workplace Projects"/>
    <n v="0"/>
    <n v="25"/>
    <n v="25"/>
    <n v="25"/>
    <x v="5"/>
    <n v="0"/>
    <n v="0"/>
    <n v="1.3"/>
    <n v="0.97699999999999998"/>
    <n v="0.99"/>
    <n v="4.9000000000000004"/>
    <n v="0.81200000000000006"/>
    <n v="1"/>
    <x v="4"/>
    <x v="3"/>
    <s v="South"/>
    <s v="Met"/>
    <s v="Met"/>
    <s v="Met"/>
    <s v="Met"/>
    <s v="Met"/>
  </r>
  <r>
    <s v="OPS-103521"/>
    <x v="125"/>
    <s v="South East"/>
    <s v="Workplace Services"/>
    <n v="3"/>
    <n v="42"/>
    <n v="45"/>
    <n v="45"/>
    <x v="5"/>
    <n v="0"/>
    <n v="0"/>
    <n v="1.7"/>
    <n v="0.98699999999999999"/>
    <n v="0.995"/>
    <n v="4.8"/>
    <n v="0.73299999999999998"/>
    <n v="1"/>
    <x v="5"/>
    <x v="0"/>
    <s v="South"/>
    <s v="Met"/>
    <s v="Met"/>
    <s v="Met"/>
    <s v="Met"/>
    <s v="Met"/>
  </r>
  <r>
    <s v="OPS-103522"/>
    <x v="125"/>
    <s v="South East"/>
    <s v="Facilities Response"/>
    <n v="3215"/>
    <n v="34"/>
    <n v="3249"/>
    <n v="21"/>
    <x v="1200"/>
    <n v="0"/>
    <n v="0"/>
    <n v="8"/>
    <n v="0.6"/>
    <n v="0.97399999999999998"/>
    <n v="2.5"/>
    <n v="0.76500000000000001"/>
    <n v="6.0000000000000001E-3"/>
    <x v="5"/>
    <x v="1"/>
    <s v="South"/>
    <s v="Below Target"/>
    <s v="Below Target"/>
    <s v="Met"/>
    <s v="Below Target"/>
    <s v="Below Target"/>
  </r>
  <r>
    <s v="OPS-103523"/>
    <x v="125"/>
    <s v="South East"/>
    <s v="Estates Support"/>
    <n v="10"/>
    <n v="32"/>
    <n v="42"/>
    <n v="42"/>
    <x v="5"/>
    <n v="0"/>
    <n v="0"/>
    <n v="1.3"/>
    <n v="0.95399999999999996"/>
    <n v="1"/>
    <n v="4.5999999999999996"/>
    <n v="0.77"/>
    <n v="1"/>
    <x v="5"/>
    <x v="2"/>
    <s v="South"/>
    <s v="Met"/>
    <s v="Met"/>
    <s v="Met"/>
    <s v="Met"/>
    <s v="Met"/>
  </r>
  <r>
    <s v="OPS-103524"/>
    <x v="125"/>
    <s v="South East"/>
    <s v="Workplace Projects"/>
    <n v="1027"/>
    <n v="14"/>
    <n v="1041"/>
    <n v="19"/>
    <x v="1201"/>
    <n v="0"/>
    <n v="0"/>
    <n v="8"/>
    <n v="0.6"/>
    <n v="0.98199999999999998"/>
    <n v="2.5"/>
    <n v="0.72899999999999998"/>
    <n v="1.7999999999999999E-2"/>
    <x v="5"/>
    <x v="3"/>
    <s v="South"/>
    <s v="Below Target"/>
    <s v="Below Target"/>
    <s v="Met"/>
    <s v="Below Target"/>
    <s v="Below Target"/>
  </r>
  <r>
    <s v="OPS-103525"/>
    <x v="125"/>
    <s v="Wales"/>
    <s v="Workplace Services"/>
    <n v="1880"/>
    <n v="31"/>
    <n v="1911"/>
    <n v="24"/>
    <x v="955"/>
    <n v="1"/>
    <n v="1"/>
    <n v="8"/>
    <n v="0.6"/>
    <n v="0.94599999999999995"/>
    <n v="2.5"/>
    <n v="0.72599999999999998"/>
    <n v="1.2999999999999999E-2"/>
    <x v="6"/>
    <x v="0"/>
    <s v="Wales"/>
    <s v="Below Target"/>
    <s v="Below Target"/>
    <s v="Below Target"/>
    <s v="Below Target"/>
    <s v="Below Target"/>
  </r>
  <r>
    <s v="OPS-103526"/>
    <x v="125"/>
    <s v="Wales"/>
    <s v="Facilities Response"/>
    <n v="2031"/>
    <n v="28"/>
    <n v="2059"/>
    <n v="27"/>
    <x v="1202"/>
    <n v="0"/>
    <n v="0"/>
    <n v="8"/>
    <n v="0.6"/>
    <n v="1"/>
    <n v="2.5"/>
    <n v="0.67900000000000005"/>
    <n v="1.2999999999999999E-2"/>
    <x v="6"/>
    <x v="1"/>
    <s v="Wales"/>
    <s v="Below Target"/>
    <s v="Below Target"/>
    <s v="Met"/>
    <s v="Below Target"/>
    <s v="Below Target"/>
  </r>
  <r>
    <s v="OPS-103527"/>
    <x v="125"/>
    <s v="Wales"/>
    <s v="Estates Support"/>
    <n v="1371"/>
    <n v="30"/>
    <n v="1401"/>
    <n v="26"/>
    <x v="840"/>
    <n v="0"/>
    <n v="0"/>
    <n v="8"/>
    <n v="0.6"/>
    <n v="0.98399999999999999"/>
    <n v="2.5"/>
    <n v="0.71299999999999997"/>
    <n v="1.9E-2"/>
    <x v="6"/>
    <x v="2"/>
    <s v="Wales"/>
    <s v="Below Target"/>
    <s v="Below Target"/>
    <s v="Met"/>
    <s v="Below Target"/>
    <s v="Below Target"/>
  </r>
  <r>
    <s v="OPS-103528"/>
    <x v="125"/>
    <s v="Wales"/>
    <s v="Workplace Projects"/>
    <n v="0"/>
    <n v="34"/>
    <n v="34"/>
    <n v="34"/>
    <x v="5"/>
    <n v="0"/>
    <n v="0"/>
    <n v="1.8"/>
    <n v="0.93200000000000005"/>
    <n v="1"/>
    <n v="4.4000000000000004"/>
    <n v="0.69899999999999995"/>
    <n v="1"/>
    <x v="6"/>
    <x v="3"/>
    <s v="Wales"/>
    <s v="Met"/>
    <s v="Met"/>
    <s v="Met"/>
    <s v="Met"/>
    <s v="Met"/>
  </r>
  <r>
    <s v="OPS-103529"/>
    <x v="126"/>
    <s v="Scotland"/>
    <s v="Workplace Services"/>
    <n v="603"/>
    <n v="38"/>
    <n v="641"/>
    <n v="33"/>
    <x v="431"/>
    <n v="0"/>
    <n v="0"/>
    <n v="8"/>
    <n v="0.6"/>
    <n v="0.98699999999999999"/>
    <n v="2.5"/>
    <n v="0.66"/>
    <n v="5.0999999999999997E-2"/>
    <x v="0"/>
    <x v="0"/>
    <s v="North"/>
    <s v="Below Target"/>
    <s v="Below Target"/>
    <s v="Met"/>
    <s v="Below Target"/>
    <s v="Below Target"/>
  </r>
  <r>
    <s v="OPS-103530"/>
    <x v="126"/>
    <s v="Scotland"/>
    <s v="Facilities Response"/>
    <n v="0"/>
    <n v="27"/>
    <n v="27"/>
    <n v="27"/>
    <x v="5"/>
    <n v="0"/>
    <n v="0"/>
    <n v="1.5"/>
    <n v="0.92600000000000005"/>
    <n v="1"/>
    <n v="4.0999999999999996"/>
    <n v="0.72299999999999998"/>
    <n v="1"/>
    <x v="0"/>
    <x v="1"/>
    <s v="North"/>
    <s v="Met"/>
    <s v="Met"/>
    <s v="Met"/>
    <s v="Met"/>
    <s v="Met"/>
  </r>
  <r>
    <s v="OPS-103531"/>
    <x v="126"/>
    <s v="Scotland"/>
    <s v="Estates Support"/>
    <n v="905"/>
    <n v="37"/>
    <n v="942"/>
    <n v="32"/>
    <x v="474"/>
    <n v="0"/>
    <n v="0"/>
    <n v="8"/>
    <n v="0.6"/>
    <n v="1"/>
    <n v="2.5"/>
    <n v="0.73799999999999999"/>
    <n v="3.4000000000000002E-2"/>
    <x v="0"/>
    <x v="2"/>
    <s v="North"/>
    <s v="Below Target"/>
    <s v="Below Target"/>
    <s v="Met"/>
    <s v="Below Target"/>
    <s v="Below Target"/>
  </r>
  <r>
    <s v="OPS-103532"/>
    <x v="126"/>
    <s v="Scotland"/>
    <s v="Workplace Projects"/>
    <n v="0"/>
    <n v="29"/>
    <n v="29"/>
    <n v="29"/>
    <x v="5"/>
    <n v="0"/>
    <n v="0"/>
    <n v="2.1"/>
    <n v="0.95599999999999996"/>
    <n v="0.97199999999999998"/>
    <n v="4.8"/>
    <n v="0.71099999999999997"/>
    <n v="1"/>
    <x v="0"/>
    <x v="3"/>
    <s v="North"/>
    <s v="Met"/>
    <s v="Met"/>
    <s v="Met"/>
    <s v="Met"/>
    <s v="Met"/>
  </r>
  <r>
    <s v="OPS-103533"/>
    <x v="126"/>
    <s v="North East"/>
    <s v="Workplace Services"/>
    <n v="3"/>
    <n v="47"/>
    <n v="50"/>
    <n v="38"/>
    <x v="14"/>
    <n v="1"/>
    <n v="0"/>
    <n v="2.5"/>
    <n v="0.89300000000000002"/>
    <n v="0.97099999999999997"/>
    <n v="3.9"/>
    <n v="0.74399999999999999"/>
    <n v="0.76"/>
    <x v="1"/>
    <x v="0"/>
    <s v="North"/>
    <s v="Below Target"/>
    <s v="Below Target"/>
    <s v="Met"/>
    <s v="Met"/>
    <s v="Below Target"/>
  </r>
  <r>
    <s v="OPS-103534"/>
    <x v="126"/>
    <s v="North East"/>
    <s v="Facilities Response"/>
    <n v="0"/>
    <n v="39"/>
    <n v="39"/>
    <n v="39"/>
    <x v="5"/>
    <n v="0"/>
    <n v="0"/>
    <n v="1.2"/>
    <n v="0.99199999999999999"/>
    <n v="0.98099999999999998"/>
    <n v="4.7"/>
    <n v="0.70899999999999996"/>
    <n v="1"/>
    <x v="1"/>
    <x v="1"/>
    <s v="North"/>
    <s v="Met"/>
    <s v="Met"/>
    <s v="Met"/>
    <s v="Met"/>
    <s v="Met"/>
  </r>
  <r>
    <s v="OPS-103535"/>
    <x v="126"/>
    <s v="North East"/>
    <s v="Estates Support"/>
    <n v="2348"/>
    <n v="31"/>
    <n v="2379"/>
    <n v="17"/>
    <x v="1203"/>
    <n v="0"/>
    <n v="0"/>
    <n v="8"/>
    <n v="0.6"/>
    <n v="0.96699999999999997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536"/>
    <x v="126"/>
    <s v="North East"/>
    <s v="Workplace Projects"/>
    <n v="168"/>
    <n v="26"/>
    <n v="194"/>
    <n v="25"/>
    <x v="1204"/>
    <n v="0"/>
    <n v="0"/>
    <n v="8"/>
    <n v="0.6"/>
    <n v="0.96499999999999997"/>
    <n v="2.5"/>
    <n v="0.81100000000000005"/>
    <n v="0.129"/>
    <x v="1"/>
    <x v="3"/>
    <s v="North"/>
    <s v="Below Target"/>
    <s v="Below Target"/>
    <s v="Met"/>
    <s v="Below Target"/>
    <s v="Below Target"/>
  </r>
  <r>
    <s v="OPS-103537"/>
    <x v="126"/>
    <s v="North West"/>
    <s v="Workplace Services"/>
    <n v="1072"/>
    <n v="37"/>
    <n v="1109"/>
    <n v="37"/>
    <x v="1195"/>
    <n v="0"/>
    <n v="0"/>
    <n v="8"/>
    <n v="0.6"/>
    <n v="1"/>
    <n v="2.5"/>
    <n v="0.755"/>
    <n v="3.3000000000000002E-2"/>
    <x v="2"/>
    <x v="0"/>
    <s v="North"/>
    <s v="Below Target"/>
    <s v="Below Target"/>
    <s v="Met"/>
    <s v="Below Target"/>
    <s v="Below Target"/>
  </r>
  <r>
    <s v="OPS-103538"/>
    <x v="126"/>
    <s v="North West"/>
    <s v="Facilities Response"/>
    <n v="2276"/>
    <n v="21"/>
    <n v="2297"/>
    <n v="23"/>
    <x v="830"/>
    <n v="0"/>
    <n v="0"/>
    <n v="8"/>
    <n v="0.6"/>
    <n v="0.96099999999999997"/>
    <n v="2.5"/>
    <n v="0.75"/>
    <n v="0.01"/>
    <x v="2"/>
    <x v="1"/>
    <s v="North"/>
    <s v="Below Target"/>
    <s v="Below Target"/>
    <s v="Met"/>
    <s v="Below Target"/>
    <s v="Below Target"/>
  </r>
  <r>
    <s v="OPS-103539"/>
    <x v="126"/>
    <s v="North West"/>
    <s v="Estates Support"/>
    <n v="2476"/>
    <n v="39"/>
    <n v="2515"/>
    <n v="24"/>
    <x v="1205"/>
    <n v="0"/>
    <n v="0"/>
    <n v="8"/>
    <n v="0.6"/>
    <n v="0.97699999999999998"/>
    <n v="2.5"/>
    <n v="0.65100000000000002"/>
    <n v="0.01"/>
    <x v="2"/>
    <x v="2"/>
    <s v="North"/>
    <s v="Below Target"/>
    <s v="Below Target"/>
    <s v="Met"/>
    <s v="Below Target"/>
    <s v="Below Target"/>
  </r>
  <r>
    <s v="OPS-103540"/>
    <x v="126"/>
    <s v="North West"/>
    <s v="Workplace Projects"/>
    <n v="0"/>
    <n v="33"/>
    <n v="33"/>
    <n v="33"/>
    <x v="5"/>
    <n v="0"/>
    <n v="0"/>
    <n v="1.6"/>
    <n v="1"/>
    <n v="1"/>
    <n v="4.4000000000000004"/>
    <n v="0.69399999999999995"/>
    <n v="1"/>
    <x v="2"/>
    <x v="3"/>
    <s v="North"/>
    <s v="Met"/>
    <s v="Met"/>
    <s v="Met"/>
    <s v="Met"/>
    <s v="Met"/>
  </r>
  <r>
    <s v="OPS-103541"/>
    <x v="126"/>
    <s v="Midlands"/>
    <s v="Workplace Services"/>
    <n v="7"/>
    <n v="46"/>
    <n v="53"/>
    <n v="44"/>
    <x v="48"/>
    <n v="0"/>
    <n v="0"/>
    <n v="1.9"/>
    <n v="0.89600000000000002"/>
    <n v="0.96299999999999997"/>
    <n v="4.0999999999999996"/>
    <n v="0.67100000000000004"/>
    <n v="0.83"/>
    <x v="3"/>
    <x v="0"/>
    <s v="Central"/>
    <s v="Below Target"/>
    <s v="Below Target"/>
    <s v="Met"/>
    <s v="Met"/>
    <s v="Met"/>
  </r>
  <r>
    <s v="OPS-103542"/>
    <x v="126"/>
    <s v="Midlands"/>
    <s v="Facilities Response"/>
    <n v="1113"/>
    <n v="42"/>
    <n v="1155"/>
    <n v="32"/>
    <x v="1206"/>
    <n v="0"/>
    <n v="0"/>
    <n v="8"/>
    <n v="0.6"/>
    <n v="0.95899999999999996"/>
    <n v="2.5"/>
    <n v="0.82499999999999996"/>
    <n v="2.8000000000000001E-2"/>
    <x v="3"/>
    <x v="1"/>
    <s v="Central"/>
    <s v="Below Target"/>
    <s v="Below Target"/>
    <s v="Met"/>
    <s v="Below Target"/>
    <s v="Below Target"/>
  </r>
  <r>
    <s v="OPS-103543"/>
    <x v="126"/>
    <s v="Midlands"/>
    <s v="Estates Support"/>
    <n v="844"/>
    <n v="42"/>
    <n v="886"/>
    <n v="37"/>
    <x v="1124"/>
    <n v="0"/>
    <n v="0"/>
    <n v="8"/>
    <n v="0.6"/>
    <n v="0.98599999999999999"/>
    <n v="2.5"/>
    <n v="0.81399999999999995"/>
    <n v="4.2000000000000003E-2"/>
    <x v="3"/>
    <x v="2"/>
    <s v="Central"/>
    <s v="Below Target"/>
    <s v="Below Target"/>
    <s v="Met"/>
    <s v="Below Target"/>
    <s v="Below Target"/>
  </r>
  <r>
    <s v="OPS-103544"/>
    <x v="126"/>
    <s v="Midlands"/>
    <s v="Workplace Projects"/>
    <n v="0"/>
    <n v="26"/>
    <n v="26"/>
    <n v="26"/>
    <x v="5"/>
    <n v="0"/>
    <n v="0"/>
    <n v="1"/>
    <n v="0.93799999999999994"/>
    <n v="1"/>
    <n v="4.8"/>
    <n v="0.76600000000000001"/>
    <n v="1"/>
    <x v="3"/>
    <x v="3"/>
    <s v="Central"/>
    <s v="Met"/>
    <s v="Met"/>
    <s v="Met"/>
    <s v="Met"/>
    <s v="Met"/>
  </r>
  <r>
    <s v="OPS-103545"/>
    <x v="126"/>
    <s v="South West"/>
    <s v="Workplace Services"/>
    <n v="1974"/>
    <n v="43"/>
    <n v="2017"/>
    <n v="23"/>
    <x v="738"/>
    <n v="0"/>
    <n v="0"/>
    <n v="8"/>
    <n v="0.6"/>
    <n v="0.96899999999999997"/>
    <n v="2.5"/>
    <n v="0.70499999999999996"/>
    <n v="1.0999999999999999E-2"/>
    <x v="4"/>
    <x v="0"/>
    <s v="South"/>
    <s v="Below Target"/>
    <s v="Below Target"/>
    <s v="Met"/>
    <s v="Below Target"/>
    <s v="Below Target"/>
  </r>
  <r>
    <s v="OPS-103546"/>
    <x v="126"/>
    <s v="South West"/>
    <s v="Facilities Response"/>
    <n v="0"/>
    <n v="25"/>
    <n v="25"/>
    <n v="25"/>
    <x v="5"/>
    <n v="0"/>
    <n v="0"/>
    <n v="2"/>
    <n v="0.96799999999999997"/>
    <n v="0.99"/>
    <n v="4.5"/>
    <n v="0.65300000000000002"/>
    <n v="1"/>
    <x v="4"/>
    <x v="1"/>
    <s v="South"/>
    <s v="Met"/>
    <s v="Met"/>
    <s v="Met"/>
    <s v="Met"/>
    <s v="Met"/>
  </r>
  <r>
    <s v="OPS-103547"/>
    <x v="126"/>
    <s v="South West"/>
    <s v="Estates Support"/>
    <n v="8"/>
    <n v="42"/>
    <n v="50"/>
    <n v="50"/>
    <x v="5"/>
    <n v="0"/>
    <n v="0"/>
    <n v="1.4"/>
    <n v="0.95199999999999996"/>
    <n v="0.97299999999999998"/>
    <n v="4.4000000000000004"/>
    <n v="0.69599999999999995"/>
    <n v="1"/>
    <x v="4"/>
    <x v="2"/>
    <s v="South"/>
    <s v="Met"/>
    <s v="Met"/>
    <s v="Met"/>
    <s v="Met"/>
    <s v="Met"/>
  </r>
  <r>
    <s v="OPS-103548"/>
    <x v="126"/>
    <s v="South West"/>
    <s v="Workplace Projects"/>
    <n v="0"/>
    <n v="25"/>
    <n v="25"/>
    <n v="25"/>
    <x v="5"/>
    <n v="1"/>
    <n v="0"/>
    <n v="1.5"/>
    <n v="0.93200000000000005"/>
    <n v="0.99399999999999999"/>
    <n v="4.4000000000000004"/>
    <n v="0.81200000000000006"/>
    <n v="1"/>
    <x v="4"/>
    <x v="3"/>
    <s v="South"/>
    <s v="Met"/>
    <s v="Met"/>
    <s v="Met"/>
    <s v="Met"/>
    <s v="Met"/>
  </r>
  <r>
    <s v="OPS-103549"/>
    <x v="126"/>
    <s v="South East"/>
    <s v="Workplace Services"/>
    <n v="0"/>
    <n v="56"/>
    <n v="56"/>
    <n v="53"/>
    <x v="10"/>
    <n v="0"/>
    <n v="0"/>
    <n v="1.4"/>
    <n v="0.97699999999999998"/>
    <n v="0.995"/>
    <n v="4.5999999999999996"/>
    <n v="0.73299999999999998"/>
    <n v="0.94599999999999995"/>
    <x v="5"/>
    <x v="0"/>
    <s v="South"/>
    <s v="Below Target"/>
    <s v="Met"/>
    <s v="Met"/>
    <s v="Met"/>
    <s v="Met"/>
  </r>
  <r>
    <s v="OPS-103550"/>
    <x v="126"/>
    <s v="South East"/>
    <s v="Facilities Response"/>
    <n v="3228"/>
    <n v="40"/>
    <n v="3268"/>
    <n v="24"/>
    <x v="1207"/>
    <n v="0"/>
    <n v="0"/>
    <n v="8"/>
    <n v="0.6"/>
    <n v="0.96899999999999997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551"/>
    <x v="126"/>
    <s v="South East"/>
    <s v="Estates Support"/>
    <n v="0"/>
    <n v="43"/>
    <n v="43"/>
    <n v="43"/>
    <x v="5"/>
    <n v="0"/>
    <n v="0"/>
    <n v="1.5"/>
    <n v="1"/>
    <n v="0.97199999999999998"/>
    <n v="4.7"/>
    <n v="0.77"/>
    <n v="1"/>
    <x v="5"/>
    <x v="2"/>
    <s v="South"/>
    <s v="Met"/>
    <s v="Met"/>
    <s v="Met"/>
    <s v="Met"/>
    <s v="Met"/>
  </r>
  <r>
    <s v="OPS-103552"/>
    <x v="126"/>
    <s v="South East"/>
    <s v="Workplace Projects"/>
    <n v="1022"/>
    <n v="34"/>
    <n v="1056"/>
    <n v="21"/>
    <x v="1208"/>
    <n v="0"/>
    <n v="0"/>
    <n v="8"/>
    <n v="0.6"/>
    <n v="0.98699999999999999"/>
    <n v="2.5"/>
    <n v="0.72899999999999998"/>
    <n v="0.02"/>
    <x v="5"/>
    <x v="3"/>
    <s v="South"/>
    <s v="Below Target"/>
    <s v="Below Target"/>
    <s v="Met"/>
    <s v="Below Target"/>
    <s v="Below Target"/>
  </r>
  <r>
    <s v="OPS-103553"/>
    <x v="126"/>
    <s v="Wales"/>
    <s v="Workplace Services"/>
    <n v="1887"/>
    <n v="32"/>
    <n v="1919"/>
    <n v="24"/>
    <x v="1209"/>
    <n v="1"/>
    <n v="0"/>
    <n v="8"/>
    <n v="0.6"/>
    <n v="0.97799999999999998"/>
    <n v="2.5"/>
    <n v="0.72599999999999998"/>
    <n v="1.2999999999999999E-2"/>
    <x v="6"/>
    <x v="0"/>
    <s v="Wales"/>
    <s v="Below Target"/>
    <s v="Below Target"/>
    <s v="Met"/>
    <s v="Below Target"/>
    <s v="Below Target"/>
  </r>
  <r>
    <s v="OPS-103554"/>
    <x v="126"/>
    <s v="Wales"/>
    <s v="Facilities Response"/>
    <n v="2032"/>
    <n v="46"/>
    <n v="2078"/>
    <n v="30"/>
    <x v="1210"/>
    <n v="0"/>
    <n v="0"/>
    <n v="8"/>
    <n v="0.6"/>
    <n v="1"/>
    <n v="2.5"/>
    <n v="0.67900000000000005"/>
    <n v="1.4E-2"/>
    <x v="6"/>
    <x v="1"/>
    <s v="Wales"/>
    <s v="Below Target"/>
    <s v="Below Target"/>
    <s v="Met"/>
    <s v="Below Target"/>
    <s v="Below Target"/>
  </r>
  <r>
    <s v="OPS-103555"/>
    <x v="126"/>
    <s v="Wales"/>
    <s v="Estates Support"/>
    <n v="1375"/>
    <n v="42"/>
    <n v="1417"/>
    <n v="24"/>
    <x v="1211"/>
    <n v="0"/>
    <n v="0"/>
    <n v="8"/>
    <n v="0.6"/>
    <n v="0.98899999999999999"/>
    <n v="2.5"/>
    <n v="0.71299999999999997"/>
    <n v="1.7000000000000001E-2"/>
    <x v="6"/>
    <x v="2"/>
    <s v="Wales"/>
    <s v="Below Target"/>
    <s v="Below Target"/>
    <s v="Met"/>
    <s v="Below Target"/>
    <s v="Below Target"/>
  </r>
  <r>
    <s v="OPS-103556"/>
    <x v="126"/>
    <s v="Wales"/>
    <s v="Workplace Projects"/>
    <n v="0"/>
    <n v="18"/>
    <n v="18"/>
    <n v="18"/>
    <x v="5"/>
    <n v="0"/>
    <n v="0"/>
    <n v="1.5"/>
    <n v="0.95899999999999996"/>
    <n v="0.98099999999999998"/>
    <n v="4.5999999999999996"/>
    <n v="0.69899999999999995"/>
    <n v="1"/>
    <x v="6"/>
    <x v="3"/>
    <s v="Wales"/>
    <s v="Met"/>
    <s v="Met"/>
    <s v="Met"/>
    <s v="Met"/>
    <s v="Met"/>
  </r>
  <r>
    <s v="OPS-103557"/>
    <x v="127"/>
    <s v="Scotland"/>
    <s v="Workplace Services"/>
    <n v="608"/>
    <n v="36"/>
    <n v="644"/>
    <n v="34"/>
    <x v="260"/>
    <n v="0"/>
    <n v="0"/>
    <n v="8"/>
    <n v="0.6"/>
    <n v="0.97"/>
    <n v="2.5"/>
    <n v="0.66"/>
    <n v="5.2999999999999999E-2"/>
    <x v="0"/>
    <x v="0"/>
    <s v="North"/>
    <s v="Below Target"/>
    <s v="Below Target"/>
    <s v="Met"/>
    <s v="Below Target"/>
    <s v="Below Target"/>
  </r>
  <r>
    <s v="OPS-103558"/>
    <x v="127"/>
    <s v="Scotland"/>
    <s v="Facilities Response"/>
    <n v="0"/>
    <n v="47"/>
    <n v="47"/>
    <n v="47"/>
    <x v="5"/>
    <n v="0"/>
    <n v="0"/>
    <n v="1.2"/>
    <n v="0.98399999999999999"/>
    <n v="0.94099999999999995"/>
    <n v="4.5999999999999996"/>
    <n v="0.72299999999999998"/>
    <n v="1"/>
    <x v="0"/>
    <x v="1"/>
    <s v="North"/>
    <s v="Met"/>
    <s v="Met"/>
    <s v="Below Target"/>
    <s v="Met"/>
    <s v="Met"/>
  </r>
  <r>
    <s v="OPS-103559"/>
    <x v="127"/>
    <s v="Scotland"/>
    <s v="Estates Support"/>
    <n v="910"/>
    <n v="31"/>
    <n v="941"/>
    <n v="29"/>
    <x v="1061"/>
    <n v="0"/>
    <n v="0"/>
    <n v="8"/>
    <n v="0.6"/>
    <n v="0.98899999999999999"/>
    <n v="2.5"/>
    <n v="0.73799999999999999"/>
    <n v="3.1E-2"/>
    <x v="0"/>
    <x v="2"/>
    <s v="North"/>
    <s v="Below Target"/>
    <s v="Below Target"/>
    <s v="Met"/>
    <s v="Below Target"/>
    <s v="Below Target"/>
  </r>
  <r>
    <s v="OPS-103560"/>
    <x v="127"/>
    <s v="Scotland"/>
    <s v="Workplace Projects"/>
    <n v="0"/>
    <n v="35"/>
    <n v="35"/>
    <n v="35"/>
    <x v="5"/>
    <n v="0"/>
    <n v="0"/>
    <n v="2.2999999999999998"/>
    <n v="0.95699999999999996"/>
    <n v="0.95"/>
    <n v="4.9000000000000004"/>
    <n v="0.71099999999999997"/>
    <n v="1"/>
    <x v="0"/>
    <x v="3"/>
    <s v="North"/>
    <s v="Met"/>
    <s v="Met"/>
    <s v="Met"/>
    <s v="Met"/>
    <s v="Met"/>
  </r>
  <r>
    <s v="OPS-103561"/>
    <x v="127"/>
    <s v="North East"/>
    <s v="Workplace Services"/>
    <n v="12"/>
    <n v="54"/>
    <n v="66"/>
    <n v="37"/>
    <x v="168"/>
    <n v="1"/>
    <n v="0"/>
    <n v="3.7"/>
    <n v="0.78"/>
    <n v="1"/>
    <n v="3.6"/>
    <n v="0.74399999999999999"/>
    <n v="0.56100000000000005"/>
    <x v="1"/>
    <x v="0"/>
    <s v="North"/>
    <s v="Below Target"/>
    <s v="Below Target"/>
    <s v="Met"/>
    <s v="Below Target"/>
    <s v="Below Target"/>
  </r>
  <r>
    <s v="OPS-103562"/>
    <x v="127"/>
    <s v="North East"/>
    <s v="Facilities Response"/>
    <n v="0"/>
    <n v="46"/>
    <n v="46"/>
    <n v="46"/>
    <x v="5"/>
    <n v="0"/>
    <n v="0"/>
    <n v="1"/>
    <n v="0.97399999999999998"/>
    <n v="0.99099999999999999"/>
    <n v="4.2"/>
    <n v="0.70899999999999996"/>
    <n v="1"/>
    <x v="1"/>
    <x v="1"/>
    <s v="North"/>
    <s v="Met"/>
    <s v="Met"/>
    <s v="Met"/>
    <s v="Met"/>
    <s v="Met"/>
  </r>
  <r>
    <s v="OPS-103563"/>
    <x v="127"/>
    <s v="North East"/>
    <s v="Estates Support"/>
    <n v="2362"/>
    <n v="33"/>
    <n v="2395"/>
    <n v="20"/>
    <x v="1212"/>
    <n v="0"/>
    <n v="0"/>
    <n v="8"/>
    <n v="0.6"/>
    <n v="0.97299999999999998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564"/>
    <x v="127"/>
    <s v="North East"/>
    <s v="Workplace Projects"/>
    <n v="169"/>
    <n v="37"/>
    <n v="206"/>
    <n v="22"/>
    <x v="193"/>
    <n v="0"/>
    <n v="0"/>
    <n v="8"/>
    <n v="0.6"/>
    <n v="0.97599999999999998"/>
    <n v="2.5"/>
    <n v="0.81100000000000005"/>
    <n v="0.107"/>
    <x v="1"/>
    <x v="3"/>
    <s v="North"/>
    <s v="Below Target"/>
    <s v="Below Target"/>
    <s v="Met"/>
    <s v="Below Target"/>
    <s v="Below Target"/>
  </r>
  <r>
    <s v="OPS-103565"/>
    <x v="127"/>
    <s v="North West"/>
    <s v="Workplace Services"/>
    <n v="1072"/>
    <n v="52"/>
    <n v="1124"/>
    <n v="35"/>
    <x v="1213"/>
    <n v="0"/>
    <n v="0"/>
    <n v="8"/>
    <n v="0.6"/>
    <n v="1"/>
    <n v="2.5"/>
    <n v="0.755"/>
    <n v="3.1E-2"/>
    <x v="2"/>
    <x v="0"/>
    <s v="North"/>
    <s v="Below Target"/>
    <s v="Below Target"/>
    <s v="Met"/>
    <s v="Below Target"/>
    <s v="Below Target"/>
  </r>
  <r>
    <s v="OPS-103566"/>
    <x v="127"/>
    <s v="North West"/>
    <s v="Facilities Response"/>
    <n v="2274"/>
    <n v="28"/>
    <n v="2302"/>
    <n v="25"/>
    <x v="1214"/>
    <n v="0"/>
    <n v="0"/>
    <n v="8"/>
    <n v="0.6"/>
    <n v="1"/>
    <n v="2.5"/>
    <n v="0.75"/>
    <n v="1.0999999999999999E-2"/>
    <x v="2"/>
    <x v="1"/>
    <s v="North"/>
    <s v="Below Target"/>
    <s v="Below Target"/>
    <s v="Met"/>
    <s v="Below Target"/>
    <s v="Below Target"/>
  </r>
  <r>
    <s v="OPS-103567"/>
    <x v="127"/>
    <s v="North West"/>
    <s v="Estates Support"/>
    <n v="2491"/>
    <n v="45"/>
    <n v="2536"/>
    <n v="22"/>
    <x v="1215"/>
    <n v="0"/>
    <n v="0"/>
    <n v="8"/>
    <n v="0.6"/>
    <n v="0.97699999999999998"/>
    <n v="2.5"/>
    <n v="0.65100000000000002"/>
    <n v="8.9999999999999993E-3"/>
    <x v="2"/>
    <x v="2"/>
    <s v="North"/>
    <s v="Below Target"/>
    <s v="Below Target"/>
    <s v="Met"/>
    <s v="Below Target"/>
    <s v="Below Target"/>
  </r>
  <r>
    <s v="OPS-103568"/>
    <x v="127"/>
    <s v="North West"/>
    <s v="Workplace Projects"/>
    <n v="0"/>
    <n v="31"/>
    <n v="31"/>
    <n v="31"/>
    <x v="5"/>
    <n v="1"/>
    <n v="0"/>
    <n v="1.1000000000000001"/>
    <n v="0.92"/>
    <n v="0.97"/>
    <n v="4.5"/>
    <n v="0.69399999999999995"/>
    <n v="1"/>
    <x v="2"/>
    <x v="3"/>
    <s v="North"/>
    <s v="Met"/>
    <s v="Met"/>
    <s v="Met"/>
    <s v="Met"/>
    <s v="Met"/>
  </r>
  <r>
    <s v="OPS-103569"/>
    <x v="127"/>
    <s v="Midlands"/>
    <s v="Workplace Services"/>
    <n v="9"/>
    <n v="41"/>
    <n v="50"/>
    <n v="42"/>
    <x v="21"/>
    <n v="1"/>
    <n v="0"/>
    <n v="2"/>
    <n v="0.88600000000000001"/>
    <n v="0.97599999999999998"/>
    <n v="4"/>
    <n v="0.67100000000000004"/>
    <n v="0.84"/>
    <x v="3"/>
    <x v="0"/>
    <s v="Central"/>
    <s v="Below Target"/>
    <s v="Below Target"/>
    <s v="Met"/>
    <s v="Met"/>
    <s v="Met"/>
  </r>
  <r>
    <s v="OPS-103570"/>
    <x v="127"/>
    <s v="Midlands"/>
    <s v="Facilities Response"/>
    <n v="1123"/>
    <n v="36"/>
    <n v="1159"/>
    <n v="32"/>
    <x v="597"/>
    <n v="0"/>
    <n v="0"/>
    <n v="8"/>
    <n v="0.6"/>
    <n v="0.99399999999999999"/>
    <n v="2.5"/>
    <n v="0.82499999999999996"/>
    <n v="2.8000000000000001E-2"/>
    <x v="3"/>
    <x v="1"/>
    <s v="Central"/>
    <s v="Below Target"/>
    <s v="Below Target"/>
    <s v="Met"/>
    <s v="Below Target"/>
    <s v="Below Target"/>
  </r>
  <r>
    <s v="OPS-103571"/>
    <x v="127"/>
    <s v="Midlands"/>
    <s v="Estates Support"/>
    <n v="849"/>
    <n v="45"/>
    <n v="894"/>
    <n v="36"/>
    <x v="1216"/>
    <n v="0"/>
    <n v="0"/>
    <n v="8"/>
    <n v="0.6"/>
    <n v="1"/>
    <n v="2.5"/>
    <n v="0.81399999999999995"/>
    <n v="0.04"/>
    <x v="3"/>
    <x v="2"/>
    <s v="Central"/>
    <s v="Below Target"/>
    <s v="Below Target"/>
    <s v="Met"/>
    <s v="Below Target"/>
    <s v="Below Target"/>
  </r>
  <r>
    <s v="OPS-103572"/>
    <x v="127"/>
    <s v="Midlands"/>
    <s v="Workplace Projects"/>
    <n v="0"/>
    <n v="16"/>
    <n v="16"/>
    <n v="16"/>
    <x v="5"/>
    <n v="0"/>
    <n v="0"/>
    <n v="2.2999999999999998"/>
    <n v="0.94899999999999995"/>
    <n v="0.99299999999999999"/>
    <n v="4.5999999999999996"/>
    <n v="0.76600000000000001"/>
    <n v="1"/>
    <x v="3"/>
    <x v="3"/>
    <s v="Central"/>
    <s v="Met"/>
    <s v="Met"/>
    <s v="Met"/>
    <s v="Met"/>
    <s v="Met"/>
  </r>
  <r>
    <s v="OPS-103573"/>
    <x v="127"/>
    <s v="South West"/>
    <s v="Workplace Services"/>
    <n v="1994"/>
    <n v="77"/>
    <n v="2071"/>
    <n v="22"/>
    <x v="1217"/>
    <n v="0"/>
    <n v="0"/>
    <n v="8"/>
    <n v="0.6"/>
    <n v="0.96899999999999997"/>
    <n v="2.5"/>
    <n v="0.70499999999999996"/>
    <n v="1.0999999999999999E-2"/>
    <x v="4"/>
    <x v="0"/>
    <s v="South"/>
    <s v="Below Target"/>
    <s v="Below Target"/>
    <s v="Met"/>
    <s v="Below Target"/>
    <s v="Below Target"/>
  </r>
  <r>
    <s v="OPS-103574"/>
    <x v="127"/>
    <s v="South West"/>
    <s v="Facilities Response"/>
    <n v="0"/>
    <n v="36"/>
    <n v="36"/>
    <n v="36"/>
    <x v="5"/>
    <n v="0"/>
    <n v="0"/>
    <n v="1.3"/>
    <n v="0.98099999999999998"/>
    <n v="0.99099999999999999"/>
    <n v="4.4000000000000004"/>
    <n v="0.65300000000000002"/>
    <n v="1"/>
    <x v="4"/>
    <x v="1"/>
    <s v="South"/>
    <s v="Met"/>
    <s v="Met"/>
    <s v="Met"/>
    <s v="Met"/>
    <s v="Met"/>
  </r>
  <r>
    <s v="OPS-103575"/>
    <x v="127"/>
    <s v="South West"/>
    <s v="Estates Support"/>
    <n v="0"/>
    <n v="38"/>
    <n v="38"/>
    <n v="38"/>
    <x v="5"/>
    <n v="0"/>
    <n v="0"/>
    <n v="1.5"/>
    <n v="0.94899999999999995"/>
    <n v="0.97"/>
    <n v="4.5999999999999996"/>
    <n v="0.69599999999999995"/>
    <n v="1"/>
    <x v="4"/>
    <x v="2"/>
    <s v="South"/>
    <s v="Met"/>
    <s v="Met"/>
    <s v="Met"/>
    <s v="Met"/>
    <s v="Met"/>
  </r>
  <r>
    <s v="OPS-103576"/>
    <x v="127"/>
    <s v="South West"/>
    <s v="Workplace Projects"/>
    <n v="0"/>
    <n v="45"/>
    <n v="45"/>
    <n v="45"/>
    <x v="5"/>
    <n v="0"/>
    <n v="0"/>
    <n v="1.5"/>
    <n v="0.98799999999999999"/>
    <n v="0.98"/>
    <n v="4.8"/>
    <n v="0.81200000000000006"/>
    <n v="1"/>
    <x v="4"/>
    <x v="3"/>
    <s v="South"/>
    <s v="Met"/>
    <s v="Met"/>
    <s v="Met"/>
    <s v="Met"/>
    <s v="Met"/>
  </r>
  <r>
    <s v="OPS-103577"/>
    <x v="127"/>
    <s v="South East"/>
    <s v="Workplace Services"/>
    <n v="3"/>
    <n v="57"/>
    <n v="60"/>
    <n v="52"/>
    <x v="21"/>
    <n v="0"/>
    <n v="0"/>
    <n v="2.2000000000000002"/>
    <n v="0.90600000000000003"/>
    <n v="0.97099999999999997"/>
    <n v="4.5"/>
    <n v="0.73299999999999998"/>
    <n v="0.86699999999999999"/>
    <x v="5"/>
    <x v="0"/>
    <s v="South"/>
    <s v="Below Target"/>
    <s v="Below Target"/>
    <s v="Met"/>
    <s v="Met"/>
    <s v="Met"/>
  </r>
  <r>
    <s v="OPS-103578"/>
    <x v="127"/>
    <s v="South East"/>
    <s v="Facilities Response"/>
    <n v="3244"/>
    <n v="30"/>
    <n v="3274"/>
    <n v="22"/>
    <x v="1218"/>
    <n v="1"/>
    <n v="1"/>
    <n v="8"/>
    <n v="0.6"/>
    <n v="0.97599999999999998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579"/>
    <x v="127"/>
    <s v="South East"/>
    <s v="Estates Support"/>
    <n v="0"/>
    <n v="42"/>
    <n v="42"/>
    <n v="42"/>
    <x v="5"/>
    <n v="2"/>
    <n v="2"/>
    <n v="2.6"/>
    <n v="0.77200000000000002"/>
    <n v="0.93799999999999994"/>
    <n v="4.2"/>
    <n v="0.77"/>
    <n v="1"/>
    <x v="5"/>
    <x v="2"/>
    <s v="South"/>
    <s v="Met"/>
    <s v="Below Target"/>
    <s v="Below Target"/>
    <s v="Met"/>
    <s v="Met"/>
  </r>
  <r>
    <s v="OPS-103580"/>
    <x v="127"/>
    <s v="South East"/>
    <s v="Workplace Projects"/>
    <n v="1035"/>
    <n v="36"/>
    <n v="1071"/>
    <n v="24"/>
    <x v="373"/>
    <n v="0"/>
    <n v="0"/>
    <n v="8"/>
    <n v="0.6"/>
    <n v="0.99"/>
    <n v="2.5"/>
    <n v="0.72899999999999998"/>
    <n v="2.1999999999999999E-2"/>
    <x v="5"/>
    <x v="3"/>
    <s v="South"/>
    <s v="Below Target"/>
    <s v="Below Target"/>
    <s v="Met"/>
    <s v="Below Target"/>
    <s v="Below Target"/>
  </r>
  <r>
    <s v="OPS-103581"/>
    <x v="127"/>
    <s v="Wales"/>
    <s v="Workplace Services"/>
    <n v="1895"/>
    <n v="36"/>
    <n v="1931"/>
    <n v="28"/>
    <x v="1219"/>
    <n v="0"/>
    <n v="0"/>
    <n v="8"/>
    <n v="0.6"/>
    <n v="0.99199999999999999"/>
    <n v="2.5"/>
    <n v="0.72599999999999998"/>
    <n v="1.4999999999999999E-2"/>
    <x v="6"/>
    <x v="0"/>
    <s v="Wales"/>
    <s v="Below Target"/>
    <s v="Below Target"/>
    <s v="Met"/>
    <s v="Below Target"/>
    <s v="Below Target"/>
  </r>
  <r>
    <s v="OPS-103582"/>
    <x v="127"/>
    <s v="Wales"/>
    <s v="Facilities Response"/>
    <n v="2048"/>
    <n v="44"/>
    <n v="2092"/>
    <n v="24"/>
    <x v="1220"/>
    <n v="0"/>
    <n v="0"/>
    <n v="8"/>
    <n v="0.6"/>
    <n v="0.95899999999999996"/>
    <n v="2.5"/>
    <n v="0.67900000000000005"/>
    <n v="1.0999999999999999E-2"/>
    <x v="6"/>
    <x v="1"/>
    <s v="Wales"/>
    <s v="Below Target"/>
    <s v="Below Target"/>
    <s v="Met"/>
    <s v="Below Target"/>
    <s v="Below Target"/>
  </r>
  <r>
    <s v="OPS-103583"/>
    <x v="127"/>
    <s v="Wales"/>
    <s v="Estates Support"/>
    <n v="1393"/>
    <n v="35"/>
    <n v="1428"/>
    <n v="29"/>
    <x v="1221"/>
    <n v="0"/>
    <n v="0"/>
    <n v="8"/>
    <n v="0.6"/>
    <n v="0.97499999999999998"/>
    <n v="2.5"/>
    <n v="0.71299999999999997"/>
    <n v="0.02"/>
    <x v="6"/>
    <x v="2"/>
    <s v="Wales"/>
    <s v="Below Target"/>
    <s v="Below Target"/>
    <s v="Met"/>
    <s v="Below Target"/>
    <s v="Below Target"/>
  </r>
  <r>
    <s v="OPS-103584"/>
    <x v="127"/>
    <s v="Wales"/>
    <s v="Workplace Projects"/>
    <n v="0"/>
    <n v="23"/>
    <n v="23"/>
    <n v="23"/>
    <x v="5"/>
    <n v="0"/>
    <n v="0"/>
    <n v="1.9"/>
    <n v="0.95399999999999996"/>
    <n v="0.98899999999999999"/>
    <n v="4.4000000000000004"/>
    <n v="0.69899999999999995"/>
    <n v="1"/>
    <x v="6"/>
    <x v="3"/>
    <s v="Wales"/>
    <s v="Met"/>
    <s v="Met"/>
    <s v="Met"/>
    <s v="Met"/>
    <s v="Met"/>
  </r>
  <r>
    <s v="OPS-103585"/>
    <x v="128"/>
    <s v="Scotland"/>
    <s v="Workplace Services"/>
    <n v="610"/>
    <n v="34"/>
    <n v="644"/>
    <n v="39"/>
    <x v="1222"/>
    <n v="0"/>
    <n v="0"/>
    <n v="8"/>
    <n v="0.6"/>
    <n v="0.99"/>
    <n v="2.5"/>
    <n v="0.66"/>
    <n v="6.0999999999999999E-2"/>
    <x v="0"/>
    <x v="0"/>
    <s v="North"/>
    <s v="Below Target"/>
    <s v="Below Target"/>
    <s v="Met"/>
    <s v="Below Target"/>
    <s v="Below Target"/>
  </r>
  <r>
    <s v="OPS-103586"/>
    <x v="128"/>
    <s v="Scotland"/>
    <s v="Facilities Response"/>
    <n v="0"/>
    <n v="43"/>
    <n v="43"/>
    <n v="43"/>
    <x v="5"/>
    <n v="0"/>
    <n v="0"/>
    <n v="1.7"/>
    <n v="0.998"/>
    <n v="1"/>
    <n v="4.5999999999999996"/>
    <n v="0.72299999999999998"/>
    <n v="1"/>
    <x v="0"/>
    <x v="1"/>
    <s v="North"/>
    <s v="Met"/>
    <s v="Met"/>
    <s v="Met"/>
    <s v="Met"/>
    <s v="Met"/>
  </r>
  <r>
    <s v="OPS-103587"/>
    <x v="128"/>
    <s v="Scotland"/>
    <s v="Estates Support"/>
    <n v="912"/>
    <n v="41"/>
    <n v="953"/>
    <n v="35"/>
    <x v="486"/>
    <n v="0"/>
    <n v="0"/>
    <n v="8"/>
    <n v="0.6"/>
    <n v="0.96699999999999997"/>
    <n v="2.5"/>
    <n v="0.73799999999999999"/>
    <n v="3.6999999999999998E-2"/>
    <x v="0"/>
    <x v="2"/>
    <s v="North"/>
    <s v="Below Target"/>
    <s v="Below Target"/>
    <s v="Met"/>
    <s v="Below Target"/>
    <s v="Below Target"/>
  </r>
  <r>
    <s v="OPS-103588"/>
    <x v="128"/>
    <s v="Scotland"/>
    <s v="Workplace Projects"/>
    <n v="0"/>
    <n v="23"/>
    <n v="23"/>
    <n v="23"/>
    <x v="5"/>
    <n v="1"/>
    <n v="0"/>
    <n v="2.4"/>
    <n v="0.93200000000000005"/>
    <n v="0.97599999999999998"/>
    <n v="4.7"/>
    <n v="0.71099999999999997"/>
    <n v="1"/>
    <x v="0"/>
    <x v="3"/>
    <s v="North"/>
    <s v="Met"/>
    <s v="Met"/>
    <s v="Met"/>
    <s v="Met"/>
    <s v="Met"/>
  </r>
  <r>
    <s v="OPS-103589"/>
    <x v="128"/>
    <s v="North East"/>
    <s v="Workplace Services"/>
    <n v="29"/>
    <n v="60"/>
    <n v="89"/>
    <n v="44"/>
    <x v="29"/>
    <n v="0"/>
    <n v="0"/>
    <n v="5.2"/>
    <n v="0.74"/>
    <n v="0.95899999999999996"/>
    <n v="3.2"/>
    <n v="0.74399999999999999"/>
    <n v="0.49399999999999999"/>
    <x v="1"/>
    <x v="0"/>
    <s v="North"/>
    <s v="Below Target"/>
    <s v="Below Target"/>
    <s v="Met"/>
    <s v="Below Target"/>
    <s v="Below Target"/>
  </r>
  <r>
    <s v="OPS-103590"/>
    <x v="128"/>
    <s v="North East"/>
    <s v="Facilities Response"/>
    <n v="0"/>
    <n v="31"/>
    <n v="31"/>
    <n v="31"/>
    <x v="5"/>
    <n v="0"/>
    <n v="0"/>
    <n v="1.6"/>
    <n v="0.94499999999999995"/>
    <n v="1"/>
    <n v="4.3"/>
    <n v="0.70899999999999996"/>
    <n v="1"/>
    <x v="1"/>
    <x v="1"/>
    <s v="North"/>
    <s v="Met"/>
    <s v="Met"/>
    <s v="Met"/>
    <s v="Met"/>
    <s v="Met"/>
  </r>
  <r>
    <s v="OPS-103591"/>
    <x v="128"/>
    <s v="North East"/>
    <s v="Estates Support"/>
    <n v="2375"/>
    <n v="50"/>
    <n v="2425"/>
    <n v="19"/>
    <x v="1223"/>
    <n v="1"/>
    <n v="1"/>
    <n v="8"/>
    <n v="0.6"/>
    <n v="0.94299999999999995"/>
    <n v="2.5"/>
    <n v="0.77200000000000002"/>
    <n v="8.0000000000000002E-3"/>
    <x v="1"/>
    <x v="2"/>
    <s v="North"/>
    <s v="Below Target"/>
    <s v="Below Target"/>
    <s v="Below Target"/>
    <s v="Below Target"/>
    <s v="Below Target"/>
  </r>
  <r>
    <s v="OPS-103592"/>
    <x v="128"/>
    <s v="North East"/>
    <s v="Workplace Projects"/>
    <n v="184"/>
    <n v="20"/>
    <n v="204"/>
    <n v="21"/>
    <x v="1224"/>
    <n v="0"/>
    <n v="0"/>
    <n v="8"/>
    <n v="0.6"/>
    <n v="0.97899999999999998"/>
    <n v="2.5"/>
    <n v="0.81100000000000005"/>
    <n v="0.10299999999999999"/>
    <x v="1"/>
    <x v="3"/>
    <s v="North"/>
    <s v="Below Target"/>
    <s v="Below Target"/>
    <s v="Met"/>
    <s v="Below Target"/>
    <s v="Below Target"/>
  </r>
  <r>
    <s v="OPS-103593"/>
    <x v="128"/>
    <s v="North West"/>
    <s v="Workplace Services"/>
    <n v="1089"/>
    <n v="42"/>
    <n v="1131"/>
    <n v="30"/>
    <x v="488"/>
    <n v="0"/>
    <n v="0"/>
    <n v="8"/>
    <n v="0.6"/>
    <n v="0.98"/>
    <n v="2.5"/>
    <n v="0.755"/>
    <n v="2.7E-2"/>
    <x v="2"/>
    <x v="0"/>
    <s v="North"/>
    <s v="Below Target"/>
    <s v="Below Target"/>
    <s v="Met"/>
    <s v="Below Target"/>
    <s v="Below Target"/>
  </r>
  <r>
    <s v="OPS-103594"/>
    <x v="128"/>
    <s v="North West"/>
    <s v="Facilities Response"/>
    <n v="2277"/>
    <n v="36"/>
    <n v="2313"/>
    <n v="25"/>
    <x v="1225"/>
    <n v="0"/>
    <n v="0"/>
    <n v="8"/>
    <n v="0.6"/>
    <n v="0.998"/>
    <n v="2.5"/>
    <n v="0.75"/>
    <n v="1.0999999999999999E-2"/>
    <x v="2"/>
    <x v="1"/>
    <s v="North"/>
    <s v="Below Target"/>
    <s v="Below Target"/>
    <s v="Met"/>
    <s v="Below Target"/>
    <s v="Below Target"/>
  </r>
  <r>
    <s v="OPS-103595"/>
    <x v="128"/>
    <s v="North West"/>
    <s v="Estates Support"/>
    <n v="2514"/>
    <n v="44"/>
    <n v="2558"/>
    <n v="18"/>
    <x v="1226"/>
    <n v="0"/>
    <n v="0"/>
    <n v="8"/>
    <n v="0.6"/>
    <n v="0.98599999999999999"/>
    <n v="2.5"/>
    <n v="0.65100000000000002"/>
    <n v="7.0000000000000001E-3"/>
    <x v="2"/>
    <x v="2"/>
    <s v="North"/>
    <s v="Below Target"/>
    <s v="Below Target"/>
    <s v="Met"/>
    <s v="Below Target"/>
    <s v="Below Target"/>
  </r>
  <r>
    <s v="OPS-103596"/>
    <x v="128"/>
    <s v="North West"/>
    <s v="Workplace Projects"/>
    <n v="0"/>
    <n v="33"/>
    <n v="33"/>
    <n v="33"/>
    <x v="5"/>
    <n v="0"/>
    <n v="0"/>
    <n v="1.7"/>
    <n v="0.94599999999999995"/>
    <n v="0.98599999999999999"/>
    <n v="4.5999999999999996"/>
    <n v="0.69399999999999995"/>
    <n v="1"/>
    <x v="2"/>
    <x v="3"/>
    <s v="North"/>
    <s v="Met"/>
    <s v="Met"/>
    <s v="Met"/>
    <s v="Met"/>
    <s v="Met"/>
  </r>
  <r>
    <s v="OPS-103597"/>
    <x v="128"/>
    <s v="Midlands"/>
    <s v="Workplace Services"/>
    <n v="8"/>
    <n v="53"/>
    <n v="61"/>
    <n v="39"/>
    <x v="50"/>
    <n v="1"/>
    <n v="0"/>
    <n v="3.7"/>
    <n v="0.79500000000000004"/>
    <n v="0.98799999999999999"/>
    <n v="4"/>
    <n v="0.67100000000000004"/>
    <n v="0.63900000000000001"/>
    <x v="3"/>
    <x v="0"/>
    <s v="Central"/>
    <s v="Below Target"/>
    <s v="Below Target"/>
    <s v="Met"/>
    <s v="Below Target"/>
    <s v="Below Target"/>
  </r>
  <r>
    <s v="OPS-103598"/>
    <x v="128"/>
    <s v="Midlands"/>
    <s v="Facilities Response"/>
    <n v="1127"/>
    <n v="33"/>
    <n v="1160"/>
    <n v="42"/>
    <x v="1227"/>
    <n v="0"/>
    <n v="0"/>
    <n v="8"/>
    <n v="0.6"/>
    <n v="0.97699999999999998"/>
    <n v="2.5"/>
    <n v="0.82499999999999996"/>
    <n v="3.5999999999999997E-2"/>
    <x v="3"/>
    <x v="1"/>
    <s v="Central"/>
    <s v="Below Target"/>
    <s v="Below Target"/>
    <s v="Met"/>
    <s v="Below Target"/>
    <s v="Below Target"/>
  </r>
  <r>
    <s v="OPS-103599"/>
    <x v="128"/>
    <s v="Midlands"/>
    <s v="Estates Support"/>
    <n v="858"/>
    <n v="43"/>
    <n v="901"/>
    <n v="34"/>
    <x v="791"/>
    <n v="0"/>
    <n v="0"/>
    <n v="8"/>
    <n v="0.6"/>
    <n v="0.96899999999999997"/>
    <n v="2.5"/>
    <n v="0.81399999999999995"/>
    <n v="3.7999999999999999E-2"/>
    <x v="3"/>
    <x v="2"/>
    <s v="Central"/>
    <s v="Below Target"/>
    <s v="Below Target"/>
    <s v="Met"/>
    <s v="Below Target"/>
    <s v="Below Target"/>
  </r>
  <r>
    <s v="OPS-103600"/>
    <x v="128"/>
    <s v="Midlands"/>
    <s v="Workplace Projects"/>
    <n v="0"/>
    <n v="33"/>
    <n v="33"/>
    <n v="33"/>
    <x v="5"/>
    <n v="0"/>
    <n v="0"/>
    <n v="1.7"/>
    <n v="0.98399999999999999"/>
    <n v="1"/>
    <n v="4.4000000000000004"/>
    <n v="0.76600000000000001"/>
    <n v="1"/>
    <x v="3"/>
    <x v="3"/>
    <s v="Central"/>
    <s v="Met"/>
    <s v="Met"/>
    <s v="Met"/>
    <s v="Met"/>
    <s v="Met"/>
  </r>
  <r>
    <s v="OPS-103601"/>
    <x v="128"/>
    <s v="South West"/>
    <s v="Workplace Services"/>
    <n v="2049"/>
    <n v="43"/>
    <n v="2092"/>
    <n v="22"/>
    <x v="1228"/>
    <n v="0"/>
    <n v="0"/>
    <n v="8"/>
    <n v="0.6"/>
    <n v="0.98599999999999999"/>
    <n v="2.5"/>
    <n v="0.70499999999999996"/>
    <n v="1.0999999999999999E-2"/>
    <x v="4"/>
    <x v="0"/>
    <s v="South"/>
    <s v="Below Target"/>
    <s v="Below Target"/>
    <s v="Met"/>
    <s v="Below Target"/>
    <s v="Below Target"/>
  </r>
  <r>
    <s v="OPS-103602"/>
    <x v="128"/>
    <s v="South West"/>
    <s v="Facilities Response"/>
    <n v="0"/>
    <n v="46"/>
    <n v="46"/>
    <n v="44"/>
    <x v="1"/>
    <n v="0"/>
    <n v="0"/>
    <n v="1.1000000000000001"/>
    <n v="0.998"/>
    <n v="0.996"/>
    <n v="4.3"/>
    <n v="0.65300000000000002"/>
    <n v="0.95699999999999996"/>
    <x v="4"/>
    <x v="1"/>
    <s v="South"/>
    <s v="Met"/>
    <s v="Met"/>
    <s v="Met"/>
    <s v="Met"/>
    <s v="Met"/>
  </r>
  <r>
    <s v="OPS-103603"/>
    <x v="128"/>
    <s v="South West"/>
    <s v="Estates Support"/>
    <n v="0"/>
    <n v="34"/>
    <n v="34"/>
    <n v="34"/>
    <x v="5"/>
    <n v="0"/>
    <n v="0"/>
    <n v="0.8"/>
    <n v="0.99"/>
    <n v="0.97899999999999998"/>
    <n v="4.5999999999999996"/>
    <n v="0.69599999999999995"/>
    <n v="1"/>
    <x v="4"/>
    <x v="2"/>
    <s v="South"/>
    <s v="Met"/>
    <s v="Met"/>
    <s v="Met"/>
    <s v="Met"/>
    <s v="Met"/>
  </r>
  <r>
    <s v="OPS-103604"/>
    <x v="128"/>
    <s v="South West"/>
    <s v="Workplace Projects"/>
    <n v="0"/>
    <n v="20"/>
    <n v="20"/>
    <n v="20"/>
    <x v="5"/>
    <n v="0"/>
    <n v="0"/>
    <n v="1.5"/>
    <n v="0.95099999999999996"/>
    <n v="0.96299999999999997"/>
    <n v="4.7"/>
    <n v="0.81200000000000006"/>
    <n v="1"/>
    <x v="4"/>
    <x v="3"/>
    <s v="South"/>
    <s v="Met"/>
    <s v="Met"/>
    <s v="Met"/>
    <s v="Met"/>
    <s v="Met"/>
  </r>
  <r>
    <s v="OPS-103605"/>
    <x v="128"/>
    <s v="South East"/>
    <s v="Workplace Services"/>
    <n v="8"/>
    <n v="49"/>
    <n v="57"/>
    <n v="56"/>
    <x v="3"/>
    <n v="1"/>
    <n v="0"/>
    <n v="1.6"/>
    <n v="0.94199999999999995"/>
    <n v="0.97"/>
    <n v="4.8"/>
    <n v="0.73299999999999998"/>
    <n v="0.98199999999999998"/>
    <x v="5"/>
    <x v="0"/>
    <s v="South"/>
    <s v="Met"/>
    <s v="Met"/>
    <s v="Met"/>
    <s v="Met"/>
    <s v="Met"/>
  </r>
  <r>
    <s v="OPS-103606"/>
    <x v="128"/>
    <s v="South East"/>
    <s v="Facilities Response"/>
    <n v="3252"/>
    <n v="40"/>
    <n v="3292"/>
    <n v="24"/>
    <x v="1229"/>
    <n v="0"/>
    <n v="0"/>
    <n v="8"/>
    <n v="0.6"/>
    <n v="0.98799999999999999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607"/>
    <x v="128"/>
    <s v="South East"/>
    <s v="Estates Support"/>
    <n v="0"/>
    <n v="57"/>
    <n v="57"/>
    <n v="57"/>
    <x v="5"/>
    <n v="0"/>
    <n v="0"/>
    <n v="1.1000000000000001"/>
    <n v="0.98799999999999999"/>
    <n v="0.98"/>
    <n v="4.5"/>
    <n v="0.77"/>
    <n v="1"/>
    <x v="5"/>
    <x v="2"/>
    <s v="South"/>
    <s v="Met"/>
    <s v="Met"/>
    <s v="Met"/>
    <s v="Met"/>
    <s v="Met"/>
  </r>
  <r>
    <s v="OPS-103608"/>
    <x v="128"/>
    <s v="South East"/>
    <s v="Workplace Projects"/>
    <n v="1047"/>
    <n v="52"/>
    <n v="1099"/>
    <n v="23"/>
    <x v="477"/>
    <n v="0"/>
    <n v="0"/>
    <n v="8"/>
    <n v="0.6"/>
    <n v="0.97899999999999998"/>
    <n v="2.5"/>
    <n v="0.72899999999999998"/>
    <n v="2.1000000000000001E-2"/>
    <x v="5"/>
    <x v="3"/>
    <s v="South"/>
    <s v="Below Target"/>
    <s v="Below Target"/>
    <s v="Met"/>
    <s v="Below Target"/>
    <s v="Below Target"/>
  </r>
  <r>
    <s v="OPS-103609"/>
    <x v="128"/>
    <s v="Wales"/>
    <s v="Workplace Services"/>
    <n v="1903"/>
    <n v="57"/>
    <n v="1960"/>
    <n v="28"/>
    <x v="1230"/>
    <n v="0"/>
    <n v="0"/>
    <n v="8"/>
    <n v="0.6"/>
    <n v="0.96599999999999997"/>
    <n v="2.5"/>
    <n v="0.72599999999999998"/>
    <n v="1.4E-2"/>
    <x v="6"/>
    <x v="0"/>
    <s v="Wales"/>
    <s v="Below Target"/>
    <s v="Below Target"/>
    <s v="Met"/>
    <s v="Below Target"/>
    <s v="Below Target"/>
  </r>
  <r>
    <s v="OPS-103610"/>
    <x v="128"/>
    <s v="Wales"/>
    <s v="Facilities Response"/>
    <n v="2068"/>
    <n v="49"/>
    <n v="2117"/>
    <n v="24"/>
    <x v="1114"/>
    <n v="0"/>
    <n v="0"/>
    <n v="8"/>
    <n v="0.6"/>
    <n v="0.97099999999999997"/>
    <n v="2.5"/>
    <n v="0.67900000000000005"/>
    <n v="1.0999999999999999E-2"/>
    <x v="6"/>
    <x v="1"/>
    <s v="Wales"/>
    <s v="Below Target"/>
    <s v="Below Target"/>
    <s v="Met"/>
    <s v="Below Target"/>
    <s v="Below Target"/>
  </r>
  <r>
    <s v="OPS-103611"/>
    <x v="128"/>
    <s v="Wales"/>
    <s v="Estates Support"/>
    <n v="1399"/>
    <n v="52"/>
    <n v="1451"/>
    <n v="28"/>
    <x v="1231"/>
    <n v="0"/>
    <n v="0"/>
    <n v="8"/>
    <n v="0.6"/>
    <n v="0.996"/>
    <n v="2.5"/>
    <n v="0.71299999999999997"/>
    <n v="1.9E-2"/>
    <x v="6"/>
    <x v="2"/>
    <s v="Wales"/>
    <s v="Below Target"/>
    <s v="Below Target"/>
    <s v="Met"/>
    <s v="Below Target"/>
    <s v="Below Target"/>
  </r>
  <r>
    <s v="OPS-103612"/>
    <x v="128"/>
    <s v="Wales"/>
    <s v="Workplace Projects"/>
    <n v="0"/>
    <n v="38"/>
    <n v="38"/>
    <n v="38"/>
    <x v="5"/>
    <n v="0"/>
    <n v="0"/>
    <n v="1.9"/>
    <n v="0.98399999999999999"/>
    <n v="0.98199999999999998"/>
    <n v="4.5999999999999996"/>
    <n v="0.69899999999999995"/>
    <n v="1"/>
    <x v="6"/>
    <x v="3"/>
    <s v="Wales"/>
    <s v="Met"/>
    <s v="Met"/>
    <s v="Met"/>
    <s v="Met"/>
    <s v="Met"/>
  </r>
  <r>
    <s v="OPS-103613"/>
    <x v="129"/>
    <s v="Scotland"/>
    <s v="Workplace Services"/>
    <n v="605"/>
    <n v="39"/>
    <n v="644"/>
    <n v="33"/>
    <x v="1232"/>
    <n v="2"/>
    <n v="1"/>
    <n v="8"/>
    <n v="0.6"/>
    <n v="0.97599999999999998"/>
    <n v="2.5"/>
    <n v="0.66"/>
    <n v="5.0999999999999997E-2"/>
    <x v="0"/>
    <x v="0"/>
    <s v="North"/>
    <s v="Below Target"/>
    <s v="Below Target"/>
    <s v="Met"/>
    <s v="Below Target"/>
    <s v="Below Target"/>
  </r>
  <r>
    <s v="OPS-103614"/>
    <x v="129"/>
    <s v="Scotland"/>
    <s v="Facilities Response"/>
    <n v="0"/>
    <n v="54"/>
    <n v="54"/>
    <n v="53"/>
    <x v="3"/>
    <n v="0"/>
    <n v="0"/>
    <n v="1.5"/>
    <n v="1"/>
    <n v="0.98199999999999998"/>
    <n v="4.5"/>
    <n v="0.72299999999999998"/>
    <n v="0.98099999999999998"/>
    <x v="0"/>
    <x v="1"/>
    <s v="North"/>
    <s v="Met"/>
    <s v="Met"/>
    <s v="Met"/>
    <s v="Met"/>
    <s v="Met"/>
  </r>
  <r>
    <s v="OPS-103615"/>
    <x v="129"/>
    <s v="Scotland"/>
    <s v="Estates Support"/>
    <n v="918"/>
    <n v="42"/>
    <n v="960"/>
    <n v="33"/>
    <x v="841"/>
    <n v="0"/>
    <n v="0"/>
    <n v="8"/>
    <n v="0.6"/>
    <n v="0.99199999999999999"/>
    <n v="2.5"/>
    <n v="0.73799999999999999"/>
    <n v="3.4000000000000002E-2"/>
    <x v="0"/>
    <x v="2"/>
    <s v="North"/>
    <s v="Below Target"/>
    <s v="Below Target"/>
    <s v="Met"/>
    <s v="Below Target"/>
    <s v="Below Target"/>
  </r>
  <r>
    <s v="OPS-103616"/>
    <x v="129"/>
    <s v="Scotland"/>
    <s v="Workplace Projects"/>
    <n v="0"/>
    <n v="35"/>
    <n v="35"/>
    <n v="35"/>
    <x v="5"/>
    <n v="0"/>
    <n v="0"/>
    <n v="1.2"/>
    <n v="0.97299999999999998"/>
    <n v="0.97199999999999998"/>
    <n v="4.5999999999999996"/>
    <n v="0.71099999999999997"/>
    <n v="1"/>
    <x v="0"/>
    <x v="3"/>
    <s v="North"/>
    <s v="Met"/>
    <s v="Met"/>
    <s v="Met"/>
    <s v="Met"/>
    <s v="Met"/>
  </r>
  <r>
    <s v="OPS-103617"/>
    <x v="129"/>
    <s v="North East"/>
    <s v="Workplace Services"/>
    <n v="45"/>
    <n v="40"/>
    <n v="85"/>
    <n v="34"/>
    <x v="40"/>
    <n v="1"/>
    <n v="1"/>
    <n v="5.7"/>
    <n v="0.624"/>
    <n v="0.94499999999999995"/>
    <n v="2.7"/>
    <n v="0.74399999999999999"/>
    <n v="0.4"/>
    <x v="1"/>
    <x v="0"/>
    <s v="North"/>
    <s v="Below Target"/>
    <s v="Below Target"/>
    <s v="Below Target"/>
    <s v="Below Target"/>
    <s v="Below Target"/>
  </r>
  <r>
    <s v="OPS-103618"/>
    <x v="129"/>
    <s v="North East"/>
    <s v="Facilities Response"/>
    <n v="0"/>
    <n v="61"/>
    <n v="61"/>
    <n v="54"/>
    <x v="42"/>
    <n v="0"/>
    <n v="0"/>
    <n v="2.1"/>
    <n v="0.93100000000000005"/>
    <n v="1"/>
    <n v="4.2"/>
    <n v="0.70899999999999996"/>
    <n v="0.88500000000000001"/>
    <x v="1"/>
    <x v="1"/>
    <s v="North"/>
    <s v="Below Target"/>
    <s v="Met"/>
    <s v="Met"/>
    <s v="Met"/>
    <s v="Met"/>
  </r>
  <r>
    <s v="OPS-103619"/>
    <x v="129"/>
    <s v="North East"/>
    <s v="Estates Support"/>
    <n v="2406"/>
    <n v="24"/>
    <n v="2430"/>
    <n v="16"/>
    <x v="1233"/>
    <n v="0"/>
    <n v="0"/>
    <n v="8"/>
    <n v="0.6"/>
    <n v="0.99199999999999999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620"/>
    <x v="129"/>
    <s v="North East"/>
    <s v="Workplace Projects"/>
    <n v="183"/>
    <n v="35"/>
    <n v="218"/>
    <n v="22"/>
    <x v="1234"/>
    <n v="0"/>
    <n v="0"/>
    <n v="8"/>
    <n v="0.6"/>
    <n v="0.98399999999999999"/>
    <n v="2.5"/>
    <n v="0.81100000000000005"/>
    <n v="0.10100000000000001"/>
    <x v="1"/>
    <x v="3"/>
    <s v="North"/>
    <s v="Below Target"/>
    <s v="Below Target"/>
    <s v="Met"/>
    <s v="Below Target"/>
    <s v="Below Target"/>
  </r>
  <r>
    <s v="OPS-103621"/>
    <x v="129"/>
    <s v="North West"/>
    <s v="Workplace Services"/>
    <n v="1101"/>
    <n v="41"/>
    <n v="1142"/>
    <n v="31"/>
    <x v="1235"/>
    <n v="0"/>
    <n v="0"/>
    <n v="8"/>
    <n v="0.6"/>
    <n v="0.97099999999999997"/>
    <n v="2.5"/>
    <n v="0.755"/>
    <n v="2.7E-2"/>
    <x v="2"/>
    <x v="0"/>
    <s v="North"/>
    <s v="Below Target"/>
    <s v="Below Target"/>
    <s v="Met"/>
    <s v="Below Target"/>
    <s v="Below Target"/>
  </r>
  <r>
    <s v="OPS-103622"/>
    <x v="129"/>
    <s v="North West"/>
    <s v="Facilities Response"/>
    <n v="2288"/>
    <n v="32"/>
    <n v="2320"/>
    <n v="28"/>
    <x v="1236"/>
    <n v="0"/>
    <n v="0"/>
    <n v="8"/>
    <n v="0.6"/>
    <n v="0.999"/>
    <n v="2.5"/>
    <n v="0.75"/>
    <n v="1.2E-2"/>
    <x v="2"/>
    <x v="1"/>
    <s v="North"/>
    <s v="Below Target"/>
    <s v="Below Target"/>
    <s v="Met"/>
    <s v="Below Target"/>
    <s v="Below Target"/>
  </r>
  <r>
    <s v="OPS-103623"/>
    <x v="129"/>
    <s v="North West"/>
    <s v="Estates Support"/>
    <n v="2540"/>
    <n v="37"/>
    <n v="2577"/>
    <n v="19"/>
    <x v="1237"/>
    <n v="0"/>
    <n v="0"/>
    <n v="8"/>
    <n v="0.6"/>
    <n v="0.995"/>
    <n v="2.5"/>
    <n v="0.65100000000000002"/>
    <n v="7.0000000000000001E-3"/>
    <x v="2"/>
    <x v="2"/>
    <s v="North"/>
    <s v="Below Target"/>
    <s v="Below Target"/>
    <s v="Met"/>
    <s v="Below Target"/>
    <s v="Below Target"/>
  </r>
  <r>
    <s v="OPS-103624"/>
    <x v="129"/>
    <s v="North West"/>
    <s v="Workplace Projects"/>
    <n v="0"/>
    <n v="38"/>
    <n v="38"/>
    <n v="38"/>
    <x v="5"/>
    <n v="0"/>
    <n v="0"/>
    <n v="2.5"/>
    <n v="0.96399999999999997"/>
    <n v="1"/>
    <n v="4.2"/>
    <n v="0.69399999999999995"/>
    <n v="1"/>
    <x v="2"/>
    <x v="3"/>
    <s v="North"/>
    <s v="Met"/>
    <s v="Met"/>
    <s v="Met"/>
    <s v="Met"/>
    <s v="Met"/>
  </r>
  <r>
    <s v="OPS-103625"/>
    <x v="129"/>
    <s v="Midlands"/>
    <s v="Workplace Services"/>
    <n v="22"/>
    <n v="34"/>
    <n v="56"/>
    <n v="49"/>
    <x v="42"/>
    <n v="0"/>
    <n v="0"/>
    <n v="2"/>
    <n v="0.90300000000000002"/>
    <n v="0.98799999999999999"/>
    <n v="4.0999999999999996"/>
    <n v="0.67100000000000004"/>
    <n v="0.875"/>
    <x v="3"/>
    <x v="0"/>
    <s v="Central"/>
    <s v="Below Target"/>
    <s v="Below Target"/>
    <s v="Met"/>
    <s v="Met"/>
    <s v="Met"/>
  </r>
  <r>
    <s v="OPS-103626"/>
    <x v="129"/>
    <s v="Midlands"/>
    <s v="Facilities Response"/>
    <n v="1118"/>
    <n v="48"/>
    <n v="1166"/>
    <n v="40"/>
    <x v="1238"/>
    <n v="0"/>
    <n v="0"/>
    <n v="8"/>
    <n v="0.6"/>
    <n v="0.99299999999999999"/>
    <n v="2.5"/>
    <n v="0.82499999999999996"/>
    <n v="3.4000000000000002E-2"/>
    <x v="3"/>
    <x v="1"/>
    <s v="Central"/>
    <s v="Below Target"/>
    <s v="Below Target"/>
    <s v="Met"/>
    <s v="Below Target"/>
    <s v="Below Target"/>
  </r>
  <r>
    <s v="OPS-103627"/>
    <x v="129"/>
    <s v="Midlands"/>
    <s v="Estates Support"/>
    <n v="867"/>
    <n v="48"/>
    <n v="915"/>
    <n v="39"/>
    <x v="381"/>
    <n v="0"/>
    <n v="0"/>
    <n v="8"/>
    <n v="0.6"/>
    <n v="0.99299999999999999"/>
    <n v="2.5"/>
    <n v="0.81399999999999995"/>
    <n v="4.2999999999999997E-2"/>
    <x v="3"/>
    <x v="2"/>
    <s v="Central"/>
    <s v="Below Target"/>
    <s v="Below Target"/>
    <s v="Met"/>
    <s v="Below Target"/>
    <s v="Below Target"/>
  </r>
  <r>
    <s v="OPS-103628"/>
    <x v="129"/>
    <s v="Midlands"/>
    <s v="Workplace Projects"/>
    <n v="0"/>
    <n v="23"/>
    <n v="23"/>
    <n v="23"/>
    <x v="5"/>
    <n v="1"/>
    <n v="0"/>
    <n v="1.4"/>
    <n v="0.92200000000000004"/>
    <n v="0.93200000000000005"/>
    <n v="4.7"/>
    <n v="0.76600000000000001"/>
    <n v="1"/>
    <x v="3"/>
    <x v="3"/>
    <s v="Central"/>
    <s v="Met"/>
    <s v="Met"/>
    <s v="Below Target"/>
    <s v="Met"/>
    <s v="Met"/>
  </r>
  <r>
    <s v="OPS-103629"/>
    <x v="129"/>
    <s v="South West"/>
    <s v="Workplace Services"/>
    <n v="2070"/>
    <n v="43"/>
    <n v="2113"/>
    <n v="20"/>
    <x v="1114"/>
    <n v="0"/>
    <n v="0"/>
    <n v="8"/>
    <n v="0.6"/>
    <n v="0.99299999999999999"/>
    <n v="2.5"/>
    <n v="0.70499999999999996"/>
    <n v="8.9999999999999993E-3"/>
    <x v="4"/>
    <x v="0"/>
    <s v="South"/>
    <s v="Below Target"/>
    <s v="Below Target"/>
    <s v="Met"/>
    <s v="Below Target"/>
    <s v="Below Target"/>
  </r>
  <r>
    <s v="OPS-103630"/>
    <x v="129"/>
    <s v="South West"/>
    <s v="Facilities Response"/>
    <n v="2"/>
    <n v="40"/>
    <n v="42"/>
    <n v="42"/>
    <x v="5"/>
    <n v="0"/>
    <n v="0"/>
    <n v="1.6"/>
    <n v="0.96899999999999997"/>
    <n v="0.995"/>
    <n v="4.5999999999999996"/>
    <n v="0.65300000000000002"/>
    <n v="1"/>
    <x v="4"/>
    <x v="1"/>
    <s v="South"/>
    <s v="Met"/>
    <s v="Met"/>
    <s v="Met"/>
    <s v="Met"/>
    <s v="Met"/>
  </r>
  <r>
    <s v="OPS-103631"/>
    <x v="129"/>
    <s v="South West"/>
    <s v="Estates Support"/>
    <n v="0"/>
    <n v="34"/>
    <n v="34"/>
    <n v="34"/>
    <x v="5"/>
    <n v="0"/>
    <n v="0"/>
    <n v="1"/>
    <n v="1"/>
    <n v="0.97799999999999998"/>
    <n v="4.5999999999999996"/>
    <n v="0.69599999999999995"/>
    <n v="1"/>
    <x v="4"/>
    <x v="2"/>
    <s v="South"/>
    <s v="Met"/>
    <s v="Met"/>
    <s v="Met"/>
    <s v="Met"/>
    <s v="Met"/>
  </r>
  <r>
    <s v="OPS-103632"/>
    <x v="129"/>
    <s v="South West"/>
    <s v="Workplace Projects"/>
    <n v="0"/>
    <n v="16"/>
    <n v="16"/>
    <n v="16"/>
    <x v="5"/>
    <n v="0"/>
    <n v="0"/>
    <n v="1.7"/>
    <n v="1"/>
    <n v="0.98899999999999999"/>
    <n v="4.2"/>
    <n v="0.81200000000000006"/>
    <n v="1"/>
    <x v="4"/>
    <x v="3"/>
    <s v="South"/>
    <s v="Met"/>
    <s v="Met"/>
    <s v="Met"/>
    <s v="Met"/>
    <s v="Met"/>
  </r>
  <r>
    <s v="OPS-103633"/>
    <x v="129"/>
    <s v="South East"/>
    <s v="Workplace Services"/>
    <n v="1"/>
    <n v="39"/>
    <n v="40"/>
    <n v="40"/>
    <x v="5"/>
    <n v="0"/>
    <n v="0"/>
    <n v="2"/>
    <n v="0.96499999999999997"/>
    <n v="0.94299999999999995"/>
    <n v="4.3"/>
    <n v="0.73299999999999998"/>
    <n v="1"/>
    <x v="5"/>
    <x v="0"/>
    <s v="South"/>
    <s v="Met"/>
    <s v="Met"/>
    <s v="Below Target"/>
    <s v="Met"/>
    <s v="Met"/>
  </r>
  <r>
    <s v="OPS-103634"/>
    <x v="129"/>
    <s v="South East"/>
    <s v="Facilities Response"/>
    <n v="3268"/>
    <n v="51"/>
    <n v="3319"/>
    <n v="24"/>
    <x v="1239"/>
    <n v="0"/>
    <n v="0"/>
    <n v="8"/>
    <n v="0.6"/>
    <n v="0.98399999999999999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635"/>
    <x v="129"/>
    <s v="South East"/>
    <s v="Estates Support"/>
    <n v="0"/>
    <n v="31"/>
    <n v="31"/>
    <n v="31"/>
    <x v="5"/>
    <n v="0"/>
    <n v="0"/>
    <n v="2.2000000000000002"/>
    <n v="0.94499999999999995"/>
    <n v="0.99299999999999999"/>
    <n v="4.5999999999999996"/>
    <n v="0.77"/>
    <n v="1"/>
    <x v="5"/>
    <x v="2"/>
    <s v="South"/>
    <s v="Met"/>
    <s v="Met"/>
    <s v="Met"/>
    <s v="Met"/>
    <s v="Met"/>
  </r>
  <r>
    <s v="OPS-103636"/>
    <x v="129"/>
    <s v="South East"/>
    <s v="Workplace Projects"/>
    <n v="1076"/>
    <n v="42"/>
    <n v="1118"/>
    <n v="20"/>
    <x v="1240"/>
    <n v="0"/>
    <n v="0"/>
    <n v="8"/>
    <n v="0.6"/>
    <n v="0.96599999999999997"/>
    <n v="2.5"/>
    <n v="0.72899999999999998"/>
    <n v="1.7999999999999999E-2"/>
    <x v="5"/>
    <x v="3"/>
    <s v="South"/>
    <s v="Below Target"/>
    <s v="Below Target"/>
    <s v="Met"/>
    <s v="Below Target"/>
    <s v="Below Target"/>
  </r>
  <r>
    <s v="OPS-103637"/>
    <x v="129"/>
    <s v="Wales"/>
    <s v="Workplace Services"/>
    <n v="1932"/>
    <n v="40"/>
    <n v="1972"/>
    <n v="26"/>
    <x v="1241"/>
    <n v="0"/>
    <n v="0"/>
    <n v="8"/>
    <n v="0.6"/>
    <n v="0.98399999999999999"/>
    <n v="2.5"/>
    <n v="0.72599999999999998"/>
    <n v="1.2999999999999999E-2"/>
    <x v="6"/>
    <x v="0"/>
    <s v="Wales"/>
    <s v="Below Target"/>
    <s v="Below Target"/>
    <s v="Met"/>
    <s v="Below Target"/>
    <s v="Below Target"/>
  </r>
  <r>
    <s v="OPS-103638"/>
    <x v="129"/>
    <s v="Wales"/>
    <s v="Facilities Response"/>
    <n v="2093"/>
    <n v="41"/>
    <n v="2134"/>
    <n v="25"/>
    <x v="1242"/>
    <n v="0"/>
    <n v="0"/>
    <n v="8"/>
    <n v="0.6"/>
    <n v="0.96399999999999997"/>
    <n v="2.5"/>
    <n v="0.67900000000000005"/>
    <n v="1.2E-2"/>
    <x v="6"/>
    <x v="1"/>
    <s v="Wales"/>
    <s v="Below Target"/>
    <s v="Below Target"/>
    <s v="Met"/>
    <s v="Below Target"/>
    <s v="Below Target"/>
  </r>
  <r>
    <s v="OPS-103639"/>
    <x v="129"/>
    <s v="Wales"/>
    <s v="Estates Support"/>
    <n v="1423"/>
    <n v="49"/>
    <n v="1472"/>
    <n v="24"/>
    <x v="886"/>
    <n v="0"/>
    <n v="0"/>
    <n v="8"/>
    <n v="0.6"/>
    <n v="1"/>
    <n v="2.5"/>
    <n v="0.71299999999999997"/>
    <n v="1.6E-2"/>
    <x v="6"/>
    <x v="2"/>
    <s v="Wales"/>
    <s v="Below Target"/>
    <s v="Below Target"/>
    <s v="Met"/>
    <s v="Below Target"/>
    <s v="Below Target"/>
  </r>
  <r>
    <s v="OPS-103640"/>
    <x v="129"/>
    <s v="Wales"/>
    <s v="Workplace Projects"/>
    <n v="0"/>
    <n v="26"/>
    <n v="26"/>
    <n v="26"/>
    <x v="5"/>
    <n v="0"/>
    <n v="0"/>
    <n v="1.6"/>
    <n v="0.98699999999999999"/>
    <n v="0.99299999999999999"/>
    <n v="4.8"/>
    <n v="0.69899999999999995"/>
    <n v="1"/>
    <x v="6"/>
    <x v="3"/>
    <s v="Wales"/>
    <s v="Met"/>
    <s v="Met"/>
    <s v="Met"/>
    <s v="Met"/>
    <s v="Met"/>
  </r>
  <r>
    <s v="OPS-103641"/>
    <x v="130"/>
    <s v="Scotland"/>
    <s v="Workplace Services"/>
    <n v="611"/>
    <n v="41"/>
    <n v="652"/>
    <n v="29"/>
    <x v="223"/>
    <n v="1"/>
    <n v="0"/>
    <n v="8"/>
    <n v="0.6"/>
    <n v="0.96499999999999997"/>
    <n v="2.5"/>
    <n v="0.66"/>
    <n v="4.3999999999999997E-2"/>
    <x v="0"/>
    <x v="0"/>
    <s v="North"/>
    <s v="Below Target"/>
    <s v="Below Target"/>
    <s v="Met"/>
    <s v="Below Target"/>
    <s v="Below Target"/>
  </r>
  <r>
    <s v="OPS-103642"/>
    <x v="130"/>
    <s v="Scotland"/>
    <s v="Facilities Response"/>
    <n v="1"/>
    <n v="20"/>
    <n v="21"/>
    <n v="21"/>
    <x v="5"/>
    <n v="0"/>
    <n v="0"/>
    <n v="1.4"/>
    <n v="0.96199999999999997"/>
    <n v="0.97099999999999997"/>
    <n v="4.5"/>
    <n v="0.72299999999999998"/>
    <n v="1"/>
    <x v="0"/>
    <x v="1"/>
    <s v="North"/>
    <s v="Met"/>
    <s v="Met"/>
    <s v="Met"/>
    <s v="Met"/>
    <s v="Met"/>
  </r>
  <r>
    <s v="OPS-103643"/>
    <x v="130"/>
    <s v="Scotland"/>
    <s v="Estates Support"/>
    <n v="927"/>
    <n v="61"/>
    <n v="988"/>
    <n v="38"/>
    <x v="1243"/>
    <n v="0"/>
    <n v="0"/>
    <n v="8"/>
    <n v="0.6"/>
    <n v="1"/>
    <n v="2.5"/>
    <n v="0.73799999999999999"/>
    <n v="3.7999999999999999E-2"/>
    <x v="0"/>
    <x v="2"/>
    <s v="North"/>
    <s v="Below Target"/>
    <s v="Below Target"/>
    <s v="Met"/>
    <s v="Below Target"/>
    <s v="Below Target"/>
  </r>
  <r>
    <s v="OPS-103644"/>
    <x v="130"/>
    <s v="Scotland"/>
    <s v="Workplace Projects"/>
    <n v="0"/>
    <n v="29"/>
    <n v="29"/>
    <n v="29"/>
    <x v="5"/>
    <n v="0"/>
    <n v="0"/>
    <n v="1.4"/>
    <n v="0.93899999999999995"/>
    <n v="1"/>
    <n v="4.5"/>
    <n v="0.71099999999999997"/>
    <n v="1"/>
    <x v="0"/>
    <x v="3"/>
    <s v="North"/>
    <s v="Met"/>
    <s v="Met"/>
    <s v="Met"/>
    <s v="Met"/>
    <s v="Met"/>
  </r>
  <r>
    <s v="OPS-103645"/>
    <x v="130"/>
    <s v="North East"/>
    <s v="Workplace Services"/>
    <n v="51"/>
    <n v="30"/>
    <n v="81"/>
    <n v="43"/>
    <x v="12"/>
    <n v="1"/>
    <n v="0"/>
    <n v="4.5"/>
    <n v="0.70899999999999996"/>
    <n v="0.97299999999999998"/>
    <n v="3.4"/>
    <n v="0.74399999999999999"/>
    <n v="0.53100000000000003"/>
    <x v="1"/>
    <x v="0"/>
    <s v="North"/>
    <s v="Below Target"/>
    <s v="Below Target"/>
    <s v="Met"/>
    <s v="Below Target"/>
    <s v="Below Target"/>
  </r>
  <r>
    <s v="OPS-103646"/>
    <x v="130"/>
    <s v="North East"/>
    <s v="Facilities Response"/>
    <n v="7"/>
    <n v="56"/>
    <n v="63"/>
    <n v="49"/>
    <x v="64"/>
    <n v="0"/>
    <n v="0"/>
    <n v="2.4"/>
    <n v="0.89300000000000002"/>
    <n v="0.96499999999999997"/>
    <n v="4.4000000000000004"/>
    <n v="0.70899999999999996"/>
    <n v="0.77800000000000002"/>
    <x v="1"/>
    <x v="1"/>
    <s v="North"/>
    <s v="Below Target"/>
    <s v="Below Target"/>
    <s v="Met"/>
    <s v="Met"/>
    <s v="Below Target"/>
  </r>
  <r>
    <s v="OPS-103647"/>
    <x v="130"/>
    <s v="North East"/>
    <s v="Estates Support"/>
    <n v="2414"/>
    <n v="54"/>
    <n v="2468"/>
    <n v="19"/>
    <x v="1244"/>
    <n v="0"/>
    <n v="0"/>
    <n v="8"/>
    <n v="0.6"/>
    <n v="1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648"/>
    <x v="130"/>
    <s v="North East"/>
    <s v="Workplace Projects"/>
    <n v="196"/>
    <n v="31"/>
    <n v="227"/>
    <n v="28"/>
    <x v="247"/>
    <n v="0"/>
    <n v="0"/>
    <n v="8"/>
    <n v="0.6"/>
    <n v="0.95899999999999996"/>
    <n v="2.5"/>
    <n v="0.81100000000000005"/>
    <n v="0.123"/>
    <x v="1"/>
    <x v="3"/>
    <s v="North"/>
    <s v="Below Target"/>
    <s v="Below Target"/>
    <s v="Met"/>
    <s v="Below Target"/>
    <s v="Below Target"/>
  </r>
  <r>
    <s v="OPS-103649"/>
    <x v="130"/>
    <s v="North West"/>
    <s v="Workplace Services"/>
    <n v="1111"/>
    <n v="51"/>
    <n v="1162"/>
    <n v="30"/>
    <x v="1036"/>
    <n v="0"/>
    <n v="0"/>
    <n v="8"/>
    <n v="0.6"/>
    <n v="1"/>
    <n v="2.5"/>
    <n v="0.755"/>
    <n v="2.5999999999999999E-2"/>
    <x v="2"/>
    <x v="0"/>
    <s v="North"/>
    <s v="Below Target"/>
    <s v="Below Target"/>
    <s v="Met"/>
    <s v="Below Target"/>
    <s v="Below Target"/>
  </r>
  <r>
    <s v="OPS-103650"/>
    <x v="130"/>
    <s v="North West"/>
    <s v="Facilities Response"/>
    <n v="2292"/>
    <n v="43"/>
    <n v="2335"/>
    <n v="26"/>
    <x v="1245"/>
    <n v="0"/>
    <n v="0"/>
    <n v="8"/>
    <n v="0.6"/>
    <n v="0.99399999999999999"/>
    <n v="2.5"/>
    <n v="0.75"/>
    <n v="1.0999999999999999E-2"/>
    <x v="2"/>
    <x v="1"/>
    <s v="North"/>
    <s v="Below Target"/>
    <s v="Below Target"/>
    <s v="Met"/>
    <s v="Below Target"/>
    <s v="Below Target"/>
  </r>
  <r>
    <s v="OPS-103651"/>
    <x v="130"/>
    <s v="North West"/>
    <s v="Estates Support"/>
    <n v="2558"/>
    <n v="34"/>
    <n v="2592"/>
    <n v="23"/>
    <x v="1246"/>
    <n v="0"/>
    <n v="0"/>
    <n v="8"/>
    <n v="0.6"/>
    <n v="0.99"/>
    <n v="2.5"/>
    <n v="0.65100000000000002"/>
    <n v="8.9999999999999993E-3"/>
    <x v="2"/>
    <x v="2"/>
    <s v="North"/>
    <s v="Below Target"/>
    <s v="Below Target"/>
    <s v="Met"/>
    <s v="Below Target"/>
    <s v="Below Target"/>
  </r>
  <r>
    <s v="OPS-103652"/>
    <x v="130"/>
    <s v="North West"/>
    <s v="Workplace Projects"/>
    <n v="0"/>
    <n v="19"/>
    <n v="19"/>
    <n v="19"/>
    <x v="5"/>
    <n v="0"/>
    <n v="0"/>
    <n v="1.7"/>
    <n v="0.95399999999999996"/>
    <n v="0.98099999999999998"/>
    <n v="4.9000000000000004"/>
    <n v="0.69399999999999995"/>
    <n v="1"/>
    <x v="2"/>
    <x v="3"/>
    <s v="North"/>
    <s v="Met"/>
    <s v="Met"/>
    <s v="Met"/>
    <s v="Met"/>
    <s v="Met"/>
  </r>
  <r>
    <s v="OPS-103653"/>
    <x v="130"/>
    <s v="Midlands"/>
    <s v="Workplace Services"/>
    <n v="7"/>
    <n v="45"/>
    <n v="52"/>
    <n v="52"/>
    <x v="5"/>
    <n v="0"/>
    <n v="0"/>
    <n v="1.2"/>
    <n v="0.98299999999999998"/>
    <n v="1"/>
    <n v="4.7"/>
    <n v="0.67100000000000004"/>
    <n v="1"/>
    <x v="3"/>
    <x v="0"/>
    <s v="Central"/>
    <s v="Met"/>
    <s v="Met"/>
    <s v="Met"/>
    <s v="Met"/>
    <s v="Met"/>
  </r>
  <r>
    <s v="OPS-103654"/>
    <x v="130"/>
    <s v="Midlands"/>
    <s v="Facilities Response"/>
    <n v="1126"/>
    <n v="37"/>
    <n v="1163"/>
    <n v="37"/>
    <x v="1238"/>
    <n v="0"/>
    <n v="0"/>
    <n v="8"/>
    <n v="0.6"/>
    <n v="1"/>
    <n v="2.5"/>
    <n v="0.82499999999999996"/>
    <n v="3.2000000000000001E-2"/>
    <x v="3"/>
    <x v="1"/>
    <s v="Central"/>
    <s v="Below Target"/>
    <s v="Below Target"/>
    <s v="Met"/>
    <s v="Below Target"/>
    <s v="Below Target"/>
  </r>
  <r>
    <s v="OPS-103655"/>
    <x v="130"/>
    <s v="Midlands"/>
    <s v="Estates Support"/>
    <n v="876"/>
    <n v="46"/>
    <n v="922"/>
    <n v="35"/>
    <x v="1247"/>
    <n v="0"/>
    <n v="0"/>
    <n v="8"/>
    <n v="0.6"/>
    <n v="0.99099999999999999"/>
    <n v="2.5"/>
    <n v="0.81399999999999995"/>
    <n v="3.7999999999999999E-2"/>
    <x v="3"/>
    <x v="2"/>
    <s v="Central"/>
    <s v="Below Target"/>
    <s v="Below Target"/>
    <s v="Met"/>
    <s v="Below Target"/>
    <s v="Below Target"/>
  </r>
  <r>
    <s v="OPS-103656"/>
    <x v="130"/>
    <s v="Midlands"/>
    <s v="Workplace Projects"/>
    <n v="0"/>
    <n v="19"/>
    <n v="19"/>
    <n v="19"/>
    <x v="5"/>
    <n v="0"/>
    <n v="0"/>
    <n v="1.4"/>
    <n v="0.98399999999999999"/>
    <n v="0.96699999999999997"/>
    <n v="4.5999999999999996"/>
    <n v="0.76600000000000001"/>
    <n v="1"/>
    <x v="3"/>
    <x v="3"/>
    <s v="Central"/>
    <s v="Met"/>
    <s v="Met"/>
    <s v="Met"/>
    <s v="Met"/>
    <s v="Met"/>
  </r>
  <r>
    <s v="OPS-103657"/>
    <x v="130"/>
    <s v="South West"/>
    <s v="Workplace Services"/>
    <n v="2093"/>
    <n v="43"/>
    <n v="2136"/>
    <n v="22"/>
    <x v="1077"/>
    <n v="0"/>
    <n v="0"/>
    <n v="8"/>
    <n v="0.6"/>
    <n v="0.99299999999999999"/>
    <n v="2.5"/>
    <n v="0.70499999999999996"/>
    <n v="0.01"/>
    <x v="4"/>
    <x v="0"/>
    <s v="South"/>
    <s v="Below Target"/>
    <s v="Below Target"/>
    <s v="Met"/>
    <s v="Below Target"/>
    <s v="Below Target"/>
  </r>
  <r>
    <s v="OPS-103658"/>
    <x v="130"/>
    <s v="South West"/>
    <s v="Facilities Response"/>
    <n v="0"/>
    <n v="42"/>
    <n v="42"/>
    <n v="42"/>
    <x v="5"/>
    <n v="0"/>
    <n v="0"/>
    <n v="1.4"/>
    <n v="1"/>
    <n v="0.998"/>
    <n v="4.2"/>
    <n v="0.65300000000000002"/>
    <n v="1"/>
    <x v="4"/>
    <x v="1"/>
    <s v="South"/>
    <s v="Met"/>
    <s v="Met"/>
    <s v="Met"/>
    <s v="Met"/>
    <s v="Met"/>
  </r>
  <r>
    <s v="OPS-103659"/>
    <x v="130"/>
    <s v="South West"/>
    <s v="Estates Support"/>
    <n v="0"/>
    <n v="21"/>
    <n v="21"/>
    <n v="21"/>
    <x v="5"/>
    <n v="0"/>
    <n v="0"/>
    <n v="1.5"/>
    <n v="0.95499999999999996"/>
    <n v="0.97499999999999998"/>
    <n v="4.3"/>
    <n v="0.69599999999999995"/>
    <n v="1"/>
    <x v="4"/>
    <x v="2"/>
    <s v="South"/>
    <s v="Met"/>
    <s v="Met"/>
    <s v="Met"/>
    <s v="Met"/>
    <s v="Met"/>
  </r>
  <r>
    <s v="OPS-103660"/>
    <x v="130"/>
    <s v="South West"/>
    <s v="Workplace Projects"/>
    <n v="0"/>
    <n v="34"/>
    <n v="34"/>
    <n v="34"/>
    <x v="5"/>
    <n v="0"/>
    <n v="0"/>
    <n v="0.9"/>
    <n v="0.99099999999999999"/>
    <n v="0.97299999999999998"/>
    <n v="4.5"/>
    <n v="0.81200000000000006"/>
    <n v="1"/>
    <x v="4"/>
    <x v="3"/>
    <s v="South"/>
    <s v="Met"/>
    <s v="Met"/>
    <s v="Met"/>
    <s v="Met"/>
    <s v="Met"/>
  </r>
  <r>
    <s v="OPS-103661"/>
    <x v="130"/>
    <s v="South East"/>
    <s v="Workplace Services"/>
    <n v="0"/>
    <n v="59"/>
    <n v="59"/>
    <n v="54"/>
    <x v="46"/>
    <n v="0"/>
    <n v="0"/>
    <n v="2.2000000000000002"/>
    <n v="0.94799999999999995"/>
    <n v="1"/>
    <n v="4.2"/>
    <n v="0.73299999999999998"/>
    <n v="0.91500000000000004"/>
    <x v="5"/>
    <x v="0"/>
    <s v="South"/>
    <s v="Below Target"/>
    <s v="Met"/>
    <s v="Met"/>
    <s v="Met"/>
    <s v="Met"/>
  </r>
  <r>
    <s v="OPS-103662"/>
    <x v="130"/>
    <s v="South East"/>
    <s v="Facilities Response"/>
    <n v="3295"/>
    <n v="41"/>
    <n v="3336"/>
    <n v="25"/>
    <x v="1248"/>
    <n v="0"/>
    <n v="0"/>
    <n v="8"/>
    <n v="0.6"/>
    <n v="1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663"/>
    <x v="130"/>
    <s v="South East"/>
    <s v="Estates Support"/>
    <n v="0"/>
    <n v="42"/>
    <n v="42"/>
    <n v="42"/>
    <x v="5"/>
    <n v="0"/>
    <n v="0"/>
    <n v="1.3"/>
    <n v="0.98"/>
    <n v="0.998"/>
    <n v="4.5"/>
    <n v="0.77"/>
    <n v="1"/>
    <x v="5"/>
    <x v="2"/>
    <s v="South"/>
    <s v="Met"/>
    <s v="Met"/>
    <s v="Met"/>
    <s v="Met"/>
    <s v="Met"/>
  </r>
  <r>
    <s v="OPS-103664"/>
    <x v="130"/>
    <s v="South East"/>
    <s v="Workplace Projects"/>
    <n v="1098"/>
    <n v="34"/>
    <n v="1132"/>
    <n v="20"/>
    <x v="674"/>
    <n v="0"/>
    <n v="0"/>
    <n v="8"/>
    <n v="0.6"/>
    <n v="1"/>
    <n v="2.5"/>
    <n v="0.72899999999999998"/>
    <n v="1.7999999999999999E-2"/>
    <x v="5"/>
    <x v="3"/>
    <s v="South"/>
    <s v="Below Target"/>
    <s v="Below Target"/>
    <s v="Met"/>
    <s v="Below Target"/>
    <s v="Below Target"/>
  </r>
  <r>
    <s v="OPS-103665"/>
    <x v="130"/>
    <s v="Wales"/>
    <s v="Workplace Services"/>
    <n v="1946"/>
    <n v="51"/>
    <n v="1997"/>
    <n v="26"/>
    <x v="1249"/>
    <n v="0"/>
    <n v="0"/>
    <n v="8"/>
    <n v="0.6"/>
    <n v="0.98599999999999999"/>
    <n v="2.5"/>
    <n v="0.72599999999999998"/>
    <n v="1.2999999999999999E-2"/>
    <x v="6"/>
    <x v="0"/>
    <s v="Wales"/>
    <s v="Below Target"/>
    <s v="Below Target"/>
    <s v="Met"/>
    <s v="Below Target"/>
    <s v="Below Target"/>
  </r>
  <r>
    <s v="OPS-103666"/>
    <x v="130"/>
    <s v="Wales"/>
    <s v="Facilities Response"/>
    <n v="2109"/>
    <n v="16"/>
    <n v="2125"/>
    <n v="29"/>
    <x v="1250"/>
    <n v="0"/>
    <n v="0"/>
    <n v="8"/>
    <n v="0.6"/>
    <n v="0.96299999999999997"/>
    <n v="2.5"/>
    <n v="0.67900000000000005"/>
    <n v="1.4E-2"/>
    <x v="6"/>
    <x v="1"/>
    <s v="Wales"/>
    <s v="Below Target"/>
    <s v="Below Target"/>
    <s v="Met"/>
    <s v="Below Target"/>
    <s v="Below Target"/>
  </r>
  <r>
    <s v="OPS-103667"/>
    <x v="130"/>
    <s v="Wales"/>
    <s v="Estates Support"/>
    <n v="1448"/>
    <n v="49"/>
    <n v="1497"/>
    <n v="25"/>
    <x v="658"/>
    <n v="0"/>
    <n v="0"/>
    <n v="8"/>
    <n v="0.6"/>
    <n v="0.98799999999999999"/>
    <n v="2.5"/>
    <n v="0.71299999999999997"/>
    <n v="1.7000000000000001E-2"/>
    <x v="6"/>
    <x v="2"/>
    <s v="Wales"/>
    <s v="Below Target"/>
    <s v="Below Target"/>
    <s v="Met"/>
    <s v="Below Target"/>
    <s v="Below Target"/>
  </r>
  <r>
    <s v="OPS-103668"/>
    <x v="130"/>
    <s v="Wales"/>
    <s v="Workplace Projects"/>
    <n v="0"/>
    <n v="19"/>
    <n v="19"/>
    <n v="19"/>
    <x v="5"/>
    <n v="0"/>
    <n v="0"/>
    <n v="1.3"/>
    <n v="0.96599999999999997"/>
    <n v="0.98399999999999999"/>
    <n v="4.4000000000000004"/>
    <n v="0.69899999999999995"/>
    <n v="1"/>
    <x v="6"/>
    <x v="3"/>
    <s v="Wales"/>
    <s v="Met"/>
    <s v="Met"/>
    <s v="Met"/>
    <s v="Met"/>
    <s v="Met"/>
  </r>
  <r>
    <s v="OPS-103669"/>
    <x v="131"/>
    <s v="Scotland"/>
    <s v="Workplace Services"/>
    <n v="623"/>
    <n v="59"/>
    <n v="682"/>
    <n v="33"/>
    <x v="1251"/>
    <n v="0"/>
    <n v="0"/>
    <n v="8"/>
    <n v="0.6"/>
    <n v="0.97799999999999998"/>
    <n v="2.5"/>
    <n v="0.66"/>
    <n v="4.8000000000000001E-2"/>
    <x v="0"/>
    <x v="0"/>
    <s v="North"/>
    <s v="Below Target"/>
    <s v="Below Target"/>
    <s v="Met"/>
    <s v="Below Target"/>
    <s v="Below Target"/>
  </r>
  <r>
    <s v="OPS-103670"/>
    <x v="131"/>
    <s v="Scotland"/>
    <s v="Facilities Response"/>
    <n v="0"/>
    <n v="41"/>
    <n v="41"/>
    <n v="41"/>
    <x v="5"/>
    <n v="0"/>
    <n v="0"/>
    <n v="1.4"/>
    <n v="0.95099999999999996"/>
    <n v="1"/>
    <n v="4.5"/>
    <n v="0.72299999999999998"/>
    <n v="1"/>
    <x v="0"/>
    <x v="1"/>
    <s v="North"/>
    <s v="Met"/>
    <s v="Met"/>
    <s v="Met"/>
    <s v="Met"/>
    <s v="Met"/>
  </r>
  <r>
    <s v="OPS-103671"/>
    <x v="131"/>
    <s v="Scotland"/>
    <s v="Estates Support"/>
    <n v="950"/>
    <n v="54"/>
    <n v="1004"/>
    <n v="34"/>
    <x v="1252"/>
    <n v="0"/>
    <n v="0"/>
    <n v="8"/>
    <n v="0.6"/>
    <n v="0.98699999999999999"/>
    <n v="2.5"/>
    <n v="0.73799999999999999"/>
    <n v="3.4000000000000002E-2"/>
    <x v="0"/>
    <x v="2"/>
    <s v="North"/>
    <s v="Below Target"/>
    <s v="Below Target"/>
    <s v="Met"/>
    <s v="Below Target"/>
    <s v="Below Target"/>
  </r>
  <r>
    <s v="OPS-103672"/>
    <x v="131"/>
    <s v="Scotland"/>
    <s v="Workplace Projects"/>
    <n v="0"/>
    <n v="22"/>
    <n v="22"/>
    <n v="22"/>
    <x v="5"/>
    <n v="0"/>
    <n v="0"/>
    <n v="1.5"/>
    <n v="0.97899999999999998"/>
    <n v="0.96099999999999997"/>
    <n v="4.5"/>
    <n v="0.71099999999999997"/>
    <n v="1"/>
    <x v="0"/>
    <x v="3"/>
    <s v="North"/>
    <s v="Met"/>
    <s v="Met"/>
    <s v="Met"/>
    <s v="Met"/>
    <s v="Met"/>
  </r>
  <r>
    <s v="OPS-103673"/>
    <x v="131"/>
    <s v="North East"/>
    <s v="Workplace Services"/>
    <n v="38"/>
    <n v="38"/>
    <n v="76"/>
    <n v="45"/>
    <x v="28"/>
    <n v="0"/>
    <n v="0"/>
    <n v="3.7"/>
    <n v="0.80800000000000005"/>
    <n v="0.97799999999999998"/>
    <n v="3.6"/>
    <n v="0.74399999999999999"/>
    <n v="0.59199999999999997"/>
    <x v="1"/>
    <x v="0"/>
    <s v="North"/>
    <s v="Below Target"/>
    <s v="Below Target"/>
    <s v="Met"/>
    <s v="Below Target"/>
    <s v="Below Target"/>
  </r>
  <r>
    <s v="OPS-103674"/>
    <x v="131"/>
    <s v="North East"/>
    <s v="Facilities Response"/>
    <n v="14"/>
    <n v="38"/>
    <n v="52"/>
    <n v="46"/>
    <x v="30"/>
    <n v="0"/>
    <n v="0"/>
    <n v="2"/>
    <n v="0.92100000000000004"/>
    <n v="0.97"/>
    <n v="4.7"/>
    <n v="0.70899999999999996"/>
    <n v="0.88500000000000001"/>
    <x v="1"/>
    <x v="1"/>
    <s v="North"/>
    <s v="Below Target"/>
    <s v="Met"/>
    <s v="Met"/>
    <s v="Met"/>
    <s v="Met"/>
  </r>
  <r>
    <s v="OPS-103675"/>
    <x v="131"/>
    <s v="North East"/>
    <s v="Estates Support"/>
    <n v="2449"/>
    <n v="25"/>
    <n v="2474"/>
    <n v="19"/>
    <x v="1253"/>
    <n v="0"/>
    <n v="0"/>
    <n v="8"/>
    <n v="0.6"/>
    <n v="0.98499999999999999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676"/>
    <x v="131"/>
    <s v="North East"/>
    <s v="Workplace Projects"/>
    <n v="199"/>
    <n v="32"/>
    <n v="231"/>
    <n v="22"/>
    <x v="266"/>
    <n v="1"/>
    <n v="0"/>
    <n v="8"/>
    <n v="0.6"/>
    <n v="0.96499999999999997"/>
    <n v="2.5"/>
    <n v="0.81100000000000005"/>
    <n v="9.5000000000000001E-2"/>
    <x v="1"/>
    <x v="3"/>
    <s v="North"/>
    <s v="Below Target"/>
    <s v="Below Target"/>
    <s v="Met"/>
    <s v="Below Target"/>
    <s v="Below Target"/>
  </r>
  <r>
    <s v="OPS-103677"/>
    <x v="131"/>
    <s v="North West"/>
    <s v="Workplace Services"/>
    <n v="1132"/>
    <n v="27"/>
    <n v="1159"/>
    <n v="36"/>
    <x v="1206"/>
    <n v="0"/>
    <n v="0"/>
    <n v="8"/>
    <n v="0.6"/>
    <n v="0.99199999999999999"/>
    <n v="2.5"/>
    <n v="0.755"/>
    <n v="3.1E-2"/>
    <x v="2"/>
    <x v="0"/>
    <s v="North"/>
    <s v="Below Target"/>
    <s v="Below Target"/>
    <s v="Met"/>
    <s v="Below Target"/>
    <s v="Below Target"/>
  </r>
  <r>
    <s v="OPS-103678"/>
    <x v="131"/>
    <s v="North West"/>
    <s v="Facilities Response"/>
    <n v="2309"/>
    <n v="54"/>
    <n v="2363"/>
    <n v="24"/>
    <x v="1254"/>
    <n v="0"/>
    <n v="0"/>
    <n v="8"/>
    <n v="0.6"/>
    <n v="0.94899999999999995"/>
    <n v="2.5"/>
    <n v="0.75"/>
    <n v="0.01"/>
    <x v="2"/>
    <x v="1"/>
    <s v="North"/>
    <s v="Below Target"/>
    <s v="Below Target"/>
    <s v="Below Target"/>
    <s v="Below Target"/>
    <s v="Below Target"/>
  </r>
  <r>
    <s v="OPS-103679"/>
    <x v="131"/>
    <s v="North West"/>
    <s v="Estates Support"/>
    <n v="2569"/>
    <n v="39"/>
    <n v="2608"/>
    <n v="22"/>
    <x v="1255"/>
    <n v="0"/>
    <n v="0"/>
    <n v="8"/>
    <n v="0.6"/>
    <n v="0.97699999999999998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680"/>
    <x v="131"/>
    <s v="North West"/>
    <s v="Workplace Projects"/>
    <n v="0"/>
    <n v="20"/>
    <n v="20"/>
    <n v="20"/>
    <x v="5"/>
    <n v="0"/>
    <n v="0"/>
    <n v="1"/>
    <n v="0.95899999999999996"/>
    <n v="0.98599999999999999"/>
    <n v="4.4000000000000004"/>
    <n v="0.69399999999999995"/>
    <n v="1"/>
    <x v="2"/>
    <x v="3"/>
    <s v="North"/>
    <s v="Met"/>
    <s v="Met"/>
    <s v="Met"/>
    <s v="Met"/>
    <s v="Met"/>
  </r>
  <r>
    <s v="OPS-103681"/>
    <x v="131"/>
    <s v="Midlands"/>
    <s v="Workplace Services"/>
    <n v="0"/>
    <n v="42"/>
    <n v="42"/>
    <n v="42"/>
    <x v="5"/>
    <n v="0"/>
    <n v="0"/>
    <n v="1.6"/>
    <n v="0.98499999999999999"/>
    <n v="0.97699999999999998"/>
    <n v="4.5"/>
    <n v="0.67100000000000004"/>
    <n v="1"/>
    <x v="3"/>
    <x v="0"/>
    <s v="Central"/>
    <s v="Met"/>
    <s v="Met"/>
    <s v="Met"/>
    <s v="Met"/>
    <s v="Met"/>
  </r>
  <r>
    <s v="OPS-103682"/>
    <x v="131"/>
    <s v="Midlands"/>
    <s v="Facilities Response"/>
    <n v="1126"/>
    <n v="50"/>
    <n v="1176"/>
    <n v="38"/>
    <x v="1256"/>
    <n v="0"/>
    <n v="0"/>
    <n v="8"/>
    <n v="0.6"/>
    <n v="0.97499999999999998"/>
    <n v="2.5"/>
    <n v="0.82499999999999996"/>
    <n v="3.2000000000000001E-2"/>
    <x v="3"/>
    <x v="1"/>
    <s v="Central"/>
    <s v="Below Target"/>
    <s v="Below Target"/>
    <s v="Met"/>
    <s v="Below Target"/>
    <s v="Below Target"/>
  </r>
  <r>
    <s v="OPS-103683"/>
    <x v="131"/>
    <s v="Midlands"/>
    <s v="Estates Support"/>
    <n v="887"/>
    <n v="50"/>
    <n v="937"/>
    <n v="35"/>
    <x v="389"/>
    <n v="0"/>
    <n v="0"/>
    <n v="8"/>
    <n v="0.6"/>
    <n v="0.98399999999999999"/>
    <n v="2.5"/>
    <n v="0.81399999999999995"/>
    <n v="3.6999999999999998E-2"/>
    <x v="3"/>
    <x v="2"/>
    <s v="Central"/>
    <s v="Below Target"/>
    <s v="Below Target"/>
    <s v="Met"/>
    <s v="Below Target"/>
    <s v="Below Target"/>
  </r>
  <r>
    <s v="OPS-103684"/>
    <x v="131"/>
    <s v="Midlands"/>
    <s v="Workplace Projects"/>
    <n v="0"/>
    <n v="36"/>
    <n v="36"/>
    <n v="36"/>
    <x v="5"/>
    <n v="0"/>
    <n v="0"/>
    <n v="1.5"/>
    <n v="0.99399999999999999"/>
    <n v="0.996"/>
    <n v="4.3"/>
    <n v="0.76600000000000001"/>
    <n v="1"/>
    <x v="3"/>
    <x v="3"/>
    <s v="Central"/>
    <s v="Met"/>
    <s v="Met"/>
    <s v="Met"/>
    <s v="Met"/>
    <s v="Met"/>
  </r>
  <r>
    <s v="OPS-103685"/>
    <x v="131"/>
    <s v="South West"/>
    <s v="Workplace Services"/>
    <n v="2114"/>
    <n v="48"/>
    <n v="2162"/>
    <n v="25"/>
    <x v="1257"/>
    <n v="0"/>
    <n v="0"/>
    <n v="8"/>
    <n v="0.6"/>
    <n v="0.96899999999999997"/>
    <n v="2.5"/>
    <n v="0.70499999999999996"/>
    <n v="1.2E-2"/>
    <x v="4"/>
    <x v="0"/>
    <s v="South"/>
    <s v="Below Target"/>
    <s v="Below Target"/>
    <s v="Met"/>
    <s v="Below Target"/>
    <s v="Below Target"/>
  </r>
  <r>
    <s v="OPS-103686"/>
    <x v="131"/>
    <s v="South West"/>
    <s v="Facilities Response"/>
    <n v="0"/>
    <n v="38"/>
    <n v="38"/>
    <n v="38"/>
    <x v="5"/>
    <n v="0"/>
    <n v="0"/>
    <n v="1.1000000000000001"/>
    <n v="0.98399999999999999"/>
    <n v="0.95899999999999996"/>
    <n v="4.5"/>
    <n v="0.65300000000000002"/>
    <n v="1"/>
    <x v="4"/>
    <x v="1"/>
    <s v="South"/>
    <s v="Met"/>
    <s v="Met"/>
    <s v="Met"/>
    <s v="Met"/>
    <s v="Met"/>
  </r>
  <r>
    <s v="OPS-103687"/>
    <x v="131"/>
    <s v="South West"/>
    <s v="Estates Support"/>
    <n v="0"/>
    <n v="39"/>
    <n v="39"/>
    <n v="39"/>
    <x v="5"/>
    <n v="0"/>
    <n v="0"/>
    <n v="1.6"/>
    <n v="0.94099999999999995"/>
    <n v="0.98299999999999998"/>
    <n v="4.3"/>
    <n v="0.69599999999999995"/>
    <n v="1"/>
    <x v="4"/>
    <x v="2"/>
    <s v="South"/>
    <s v="Met"/>
    <s v="Met"/>
    <s v="Met"/>
    <s v="Met"/>
    <s v="Met"/>
  </r>
  <r>
    <s v="OPS-103688"/>
    <x v="131"/>
    <s v="South West"/>
    <s v="Workplace Projects"/>
    <n v="0"/>
    <n v="46"/>
    <n v="46"/>
    <n v="46"/>
    <x v="5"/>
    <n v="0"/>
    <n v="0"/>
    <n v="1"/>
    <n v="0.95"/>
    <n v="1"/>
    <n v="4.4000000000000004"/>
    <n v="0.81200000000000006"/>
    <n v="1"/>
    <x v="4"/>
    <x v="3"/>
    <s v="South"/>
    <s v="Met"/>
    <s v="Met"/>
    <s v="Met"/>
    <s v="Met"/>
    <s v="Met"/>
  </r>
  <r>
    <s v="OPS-103689"/>
    <x v="131"/>
    <s v="South East"/>
    <s v="Workplace Services"/>
    <n v="5"/>
    <n v="60"/>
    <n v="65"/>
    <n v="54"/>
    <x v="18"/>
    <n v="1"/>
    <n v="0"/>
    <n v="2.4"/>
    <n v="0.85599999999999998"/>
    <n v="0.96099999999999997"/>
    <n v="3.6"/>
    <n v="0.73299999999999998"/>
    <n v="0.83099999999999996"/>
    <x v="5"/>
    <x v="0"/>
    <s v="South"/>
    <s v="Below Target"/>
    <s v="Below Target"/>
    <s v="Met"/>
    <s v="Met"/>
    <s v="Below Target"/>
  </r>
  <r>
    <s v="OPS-103690"/>
    <x v="131"/>
    <s v="South East"/>
    <s v="Facilities Response"/>
    <n v="3311"/>
    <n v="45"/>
    <n v="3356"/>
    <n v="25"/>
    <x v="1258"/>
    <n v="0"/>
    <n v="0"/>
    <n v="8"/>
    <n v="0.6"/>
    <n v="0.98299999999999998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691"/>
    <x v="131"/>
    <s v="South East"/>
    <s v="Estates Support"/>
    <n v="0"/>
    <n v="22"/>
    <n v="22"/>
    <n v="22"/>
    <x v="5"/>
    <n v="0"/>
    <n v="0"/>
    <n v="1.3"/>
    <n v="0.97799999999999998"/>
    <n v="1"/>
    <n v="4.5"/>
    <n v="0.77"/>
    <n v="1"/>
    <x v="5"/>
    <x v="2"/>
    <s v="South"/>
    <s v="Met"/>
    <s v="Met"/>
    <s v="Met"/>
    <s v="Met"/>
    <s v="Met"/>
  </r>
  <r>
    <s v="OPS-103692"/>
    <x v="131"/>
    <s v="South East"/>
    <s v="Workplace Projects"/>
    <n v="1112"/>
    <n v="39"/>
    <n v="1151"/>
    <n v="19"/>
    <x v="1036"/>
    <n v="0"/>
    <n v="0"/>
    <n v="8"/>
    <n v="0.6"/>
    <n v="1"/>
    <n v="2.5"/>
    <n v="0.72899999999999998"/>
    <n v="1.7000000000000001E-2"/>
    <x v="5"/>
    <x v="3"/>
    <s v="South"/>
    <s v="Below Target"/>
    <s v="Below Target"/>
    <s v="Met"/>
    <s v="Below Target"/>
    <s v="Below Target"/>
  </r>
  <r>
    <s v="OPS-103693"/>
    <x v="131"/>
    <s v="Wales"/>
    <s v="Workplace Services"/>
    <n v="1971"/>
    <n v="29"/>
    <n v="2000"/>
    <n v="28"/>
    <x v="997"/>
    <n v="0"/>
    <n v="0"/>
    <n v="8"/>
    <n v="0.6"/>
    <n v="0.996"/>
    <n v="2.5"/>
    <n v="0.72599999999999998"/>
    <n v="1.4E-2"/>
    <x v="6"/>
    <x v="0"/>
    <s v="Wales"/>
    <s v="Below Target"/>
    <s v="Below Target"/>
    <s v="Met"/>
    <s v="Below Target"/>
    <s v="Below Target"/>
  </r>
  <r>
    <s v="OPS-103694"/>
    <x v="131"/>
    <s v="Wales"/>
    <s v="Facilities Response"/>
    <n v="2096"/>
    <n v="44"/>
    <n v="2140"/>
    <n v="31"/>
    <x v="1242"/>
    <n v="0"/>
    <n v="0"/>
    <n v="8"/>
    <n v="0.6"/>
    <n v="0.98299999999999998"/>
    <n v="2.5"/>
    <n v="0.67900000000000005"/>
    <n v="1.4E-2"/>
    <x v="6"/>
    <x v="1"/>
    <s v="Wales"/>
    <s v="Below Target"/>
    <s v="Below Target"/>
    <s v="Met"/>
    <s v="Below Target"/>
    <s v="Below Target"/>
  </r>
  <r>
    <s v="OPS-103695"/>
    <x v="131"/>
    <s v="Wales"/>
    <s v="Estates Support"/>
    <n v="1472"/>
    <n v="44"/>
    <n v="1516"/>
    <n v="25"/>
    <x v="1259"/>
    <n v="0"/>
    <n v="0"/>
    <n v="8"/>
    <n v="0.6"/>
    <n v="0.96499999999999997"/>
    <n v="2.5"/>
    <n v="0.71299999999999997"/>
    <n v="1.6E-2"/>
    <x v="6"/>
    <x v="2"/>
    <s v="Wales"/>
    <s v="Below Target"/>
    <s v="Below Target"/>
    <s v="Met"/>
    <s v="Below Target"/>
    <s v="Below Target"/>
  </r>
  <r>
    <s v="OPS-103696"/>
    <x v="131"/>
    <s v="Wales"/>
    <s v="Workplace Projects"/>
    <n v="0"/>
    <n v="34"/>
    <n v="34"/>
    <n v="34"/>
    <x v="5"/>
    <n v="1"/>
    <n v="0"/>
    <n v="1.5"/>
    <n v="0.96"/>
    <n v="0.98799999999999999"/>
    <n v="4.5999999999999996"/>
    <n v="0.69899999999999995"/>
    <n v="1"/>
    <x v="6"/>
    <x v="3"/>
    <s v="Wales"/>
    <s v="Met"/>
    <s v="Met"/>
    <s v="Met"/>
    <s v="Met"/>
    <s v="Met"/>
  </r>
  <r>
    <s v="OPS-103697"/>
    <x v="132"/>
    <s v="Scotland"/>
    <s v="Workplace Services"/>
    <n v="649"/>
    <n v="59"/>
    <n v="708"/>
    <n v="39"/>
    <x v="483"/>
    <n v="0"/>
    <n v="0"/>
    <n v="8"/>
    <n v="0.6"/>
    <n v="0.98099999999999998"/>
    <n v="2.5"/>
    <n v="0.66"/>
    <n v="5.5E-2"/>
    <x v="0"/>
    <x v="0"/>
    <s v="North"/>
    <s v="Below Target"/>
    <s v="Below Target"/>
    <s v="Met"/>
    <s v="Below Target"/>
    <s v="Below Target"/>
  </r>
  <r>
    <s v="OPS-103698"/>
    <x v="132"/>
    <s v="Scotland"/>
    <s v="Facilities Response"/>
    <n v="0"/>
    <n v="50"/>
    <n v="50"/>
    <n v="50"/>
    <x v="5"/>
    <n v="0"/>
    <n v="0"/>
    <n v="1.4"/>
    <n v="0.93"/>
    <n v="1"/>
    <n v="4.5"/>
    <n v="0.72299999999999998"/>
    <n v="1"/>
    <x v="0"/>
    <x v="1"/>
    <s v="North"/>
    <s v="Met"/>
    <s v="Met"/>
    <s v="Met"/>
    <s v="Met"/>
    <s v="Met"/>
  </r>
  <r>
    <s v="OPS-103699"/>
    <x v="132"/>
    <s v="Scotland"/>
    <s v="Estates Support"/>
    <n v="970"/>
    <n v="32"/>
    <n v="1002"/>
    <n v="35"/>
    <x v="497"/>
    <n v="0"/>
    <n v="0"/>
    <n v="8"/>
    <n v="0.6"/>
    <n v="1"/>
    <n v="2.5"/>
    <n v="0.73799999999999999"/>
    <n v="3.5000000000000003E-2"/>
    <x v="0"/>
    <x v="2"/>
    <s v="North"/>
    <s v="Below Target"/>
    <s v="Below Target"/>
    <s v="Met"/>
    <s v="Below Target"/>
    <s v="Below Target"/>
  </r>
  <r>
    <s v="OPS-103700"/>
    <x v="132"/>
    <s v="Scotland"/>
    <s v="Workplace Projects"/>
    <n v="0"/>
    <n v="28"/>
    <n v="28"/>
    <n v="28"/>
    <x v="5"/>
    <n v="0"/>
    <n v="0"/>
    <n v="1.9"/>
    <n v="0.99199999999999999"/>
    <n v="1"/>
    <n v="4.5999999999999996"/>
    <n v="0.71099999999999997"/>
    <n v="1"/>
    <x v="0"/>
    <x v="3"/>
    <s v="North"/>
    <s v="Met"/>
    <s v="Met"/>
    <s v="Met"/>
    <s v="Met"/>
    <s v="Met"/>
  </r>
  <r>
    <s v="OPS-103701"/>
    <x v="132"/>
    <s v="North East"/>
    <s v="Workplace Services"/>
    <n v="31"/>
    <n v="44"/>
    <n v="75"/>
    <n v="46"/>
    <x v="168"/>
    <n v="0"/>
    <n v="0"/>
    <n v="3.4"/>
    <n v="0.81499999999999995"/>
    <n v="1"/>
    <n v="3.5"/>
    <n v="0.74399999999999999"/>
    <n v="0.61299999999999999"/>
    <x v="1"/>
    <x v="0"/>
    <s v="North"/>
    <s v="Below Target"/>
    <s v="Below Target"/>
    <s v="Met"/>
    <s v="Below Target"/>
    <s v="Below Target"/>
  </r>
  <r>
    <s v="OPS-103702"/>
    <x v="132"/>
    <s v="North East"/>
    <s v="Facilities Response"/>
    <n v="6"/>
    <n v="52"/>
    <n v="58"/>
    <n v="44"/>
    <x v="64"/>
    <n v="0"/>
    <n v="0"/>
    <n v="2.6"/>
    <n v="0.86399999999999999"/>
    <n v="0.997"/>
    <n v="3.8"/>
    <n v="0.70899999999999996"/>
    <n v="0.75900000000000001"/>
    <x v="1"/>
    <x v="1"/>
    <s v="North"/>
    <s v="Below Target"/>
    <s v="Below Target"/>
    <s v="Met"/>
    <s v="Met"/>
    <s v="Below Target"/>
  </r>
  <r>
    <s v="OPS-103703"/>
    <x v="132"/>
    <s v="North East"/>
    <s v="Estates Support"/>
    <n v="2455"/>
    <n v="37"/>
    <n v="2492"/>
    <n v="19"/>
    <x v="1260"/>
    <n v="0"/>
    <n v="0"/>
    <n v="8"/>
    <n v="0.6"/>
    <n v="1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704"/>
    <x v="132"/>
    <s v="North East"/>
    <s v="Workplace Projects"/>
    <n v="209"/>
    <n v="38"/>
    <n v="247"/>
    <n v="26"/>
    <x v="135"/>
    <n v="0"/>
    <n v="0"/>
    <n v="8"/>
    <n v="0.6"/>
    <n v="0.998"/>
    <n v="2.5"/>
    <n v="0.81100000000000005"/>
    <n v="0.105"/>
    <x v="1"/>
    <x v="3"/>
    <s v="North"/>
    <s v="Below Target"/>
    <s v="Below Target"/>
    <s v="Met"/>
    <s v="Below Target"/>
    <s v="Below Target"/>
  </r>
  <r>
    <s v="OPS-103705"/>
    <x v="132"/>
    <s v="North West"/>
    <s v="Workplace Services"/>
    <n v="1123"/>
    <n v="34"/>
    <n v="1157"/>
    <n v="32"/>
    <x v="1261"/>
    <n v="1"/>
    <n v="0"/>
    <n v="8"/>
    <n v="0.6"/>
    <n v="0.98399999999999999"/>
    <n v="2.5"/>
    <n v="0.755"/>
    <n v="2.8000000000000001E-2"/>
    <x v="2"/>
    <x v="0"/>
    <s v="North"/>
    <s v="Below Target"/>
    <s v="Below Target"/>
    <s v="Met"/>
    <s v="Below Target"/>
    <s v="Below Target"/>
  </r>
  <r>
    <s v="OPS-103706"/>
    <x v="132"/>
    <s v="North West"/>
    <s v="Facilities Response"/>
    <n v="2339"/>
    <n v="47"/>
    <n v="2386"/>
    <n v="27"/>
    <x v="1127"/>
    <n v="0"/>
    <n v="0"/>
    <n v="8"/>
    <n v="0.6"/>
    <n v="0.98199999999999998"/>
    <n v="2.5"/>
    <n v="0.75"/>
    <n v="1.0999999999999999E-2"/>
    <x v="2"/>
    <x v="1"/>
    <s v="North"/>
    <s v="Below Target"/>
    <s v="Below Target"/>
    <s v="Met"/>
    <s v="Below Target"/>
    <s v="Below Target"/>
  </r>
  <r>
    <s v="OPS-103707"/>
    <x v="132"/>
    <s v="North West"/>
    <s v="Estates Support"/>
    <n v="2586"/>
    <n v="34"/>
    <n v="2620"/>
    <n v="23"/>
    <x v="1262"/>
    <n v="0"/>
    <n v="0"/>
    <n v="8"/>
    <n v="0.6"/>
    <n v="0.97199999999999998"/>
    <n v="2.5"/>
    <n v="0.65100000000000002"/>
    <n v="8.9999999999999993E-3"/>
    <x v="2"/>
    <x v="2"/>
    <s v="North"/>
    <s v="Below Target"/>
    <s v="Below Target"/>
    <s v="Met"/>
    <s v="Below Target"/>
    <s v="Below Target"/>
  </r>
  <r>
    <s v="OPS-103708"/>
    <x v="132"/>
    <s v="North West"/>
    <s v="Workplace Projects"/>
    <n v="0"/>
    <n v="35"/>
    <n v="35"/>
    <n v="35"/>
    <x v="5"/>
    <n v="0"/>
    <n v="0"/>
    <n v="1.6"/>
    <n v="0.94299999999999995"/>
    <n v="0.96499999999999997"/>
    <n v="4.2"/>
    <n v="0.69399999999999995"/>
    <n v="1"/>
    <x v="2"/>
    <x v="3"/>
    <s v="North"/>
    <s v="Met"/>
    <s v="Met"/>
    <s v="Met"/>
    <s v="Met"/>
    <s v="Met"/>
  </r>
  <r>
    <s v="OPS-103709"/>
    <x v="132"/>
    <s v="Midlands"/>
    <s v="Workplace Services"/>
    <n v="0"/>
    <n v="44"/>
    <n v="44"/>
    <n v="44"/>
    <x v="5"/>
    <n v="0"/>
    <n v="0"/>
    <n v="1.7"/>
    <n v="0.94399999999999995"/>
    <n v="0.99"/>
    <n v="4.2"/>
    <n v="0.67100000000000004"/>
    <n v="1"/>
    <x v="3"/>
    <x v="0"/>
    <s v="Central"/>
    <s v="Met"/>
    <s v="Met"/>
    <s v="Met"/>
    <s v="Met"/>
    <s v="Met"/>
  </r>
  <r>
    <s v="OPS-103710"/>
    <x v="132"/>
    <s v="Midlands"/>
    <s v="Facilities Response"/>
    <n v="1138"/>
    <n v="50"/>
    <n v="1188"/>
    <n v="36"/>
    <x v="1263"/>
    <n v="0"/>
    <n v="0"/>
    <n v="8"/>
    <n v="0.6"/>
    <n v="0.96"/>
    <n v="2.5"/>
    <n v="0.82499999999999996"/>
    <n v="0.03"/>
    <x v="3"/>
    <x v="1"/>
    <s v="Central"/>
    <s v="Below Target"/>
    <s v="Below Target"/>
    <s v="Met"/>
    <s v="Below Target"/>
    <s v="Below Target"/>
  </r>
  <r>
    <s v="OPS-103711"/>
    <x v="132"/>
    <s v="Midlands"/>
    <s v="Estates Support"/>
    <n v="902"/>
    <n v="32"/>
    <n v="934"/>
    <n v="28"/>
    <x v="1264"/>
    <n v="1"/>
    <n v="1"/>
    <n v="8"/>
    <n v="0.6"/>
    <n v="0.94399999999999995"/>
    <n v="2.5"/>
    <n v="0.81399999999999995"/>
    <n v="0.03"/>
    <x v="3"/>
    <x v="2"/>
    <s v="Central"/>
    <s v="Below Target"/>
    <s v="Below Target"/>
    <s v="Below Target"/>
    <s v="Below Target"/>
    <s v="Below Target"/>
  </r>
  <r>
    <s v="OPS-103712"/>
    <x v="132"/>
    <s v="Midlands"/>
    <s v="Workplace Projects"/>
    <n v="0"/>
    <n v="40"/>
    <n v="40"/>
    <n v="40"/>
    <x v="5"/>
    <n v="0"/>
    <n v="0"/>
    <n v="1.3"/>
    <n v="0.998"/>
    <n v="0.99099999999999999"/>
    <n v="4.2"/>
    <n v="0.76600000000000001"/>
    <n v="1"/>
    <x v="3"/>
    <x v="3"/>
    <s v="Central"/>
    <s v="Met"/>
    <s v="Met"/>
    <s v="Met"/>
    <s v="Met"/>
    <s v="Met"/>
  </r>
  <r>
    <s v="OPS-103713"/>
    <x v="132"/>
    <s v="South West"/>
    <s v="Workplace Services"/>
    <n v="2137"/>
    <n v="50"/>
    <n v="2187"/>
    <n v="19"/>
    <x v="1265"/>
    <n v="0"/>
    <n v="0"/>
    <n v="8"/>
    <n v="0.6"/>
    <n v="0.96599999999999997"/>
    <n v="2.5"/>
    <n v="0.70499999999999996"/>
    <n v="8.9999999999999993E-3"/>
    <x v="4"/>
    <x v="0"/>
    <s v="South"/>
    <s v="Below Target"/>
    <s v="Below Target"/>
    <s v="Met"/>
    <s v="Below Target"/>
    <s v="Below Target"/>
  </r>
  <r>
    <s v="OPS-103714"/>
    <x v="132"/>
    <s v="South West"/>
    <s v="Facilities Response"/>
    <n v="0"/>
    <n v="43"/>
    <n v="43"/>
    <n v="43"/>
    <x v="5"/>
    <n v="0"/>
    <n v="0"/>
    <n v="1.2"/>
    <n v="0.97"/>
    <n v="1"/>
    <n v="4.5999999999999996"/>
    <n v="0.65300000000000002"/>
    <n v="1"/>
    <x v="4"/>
    <x v="1"/>
    <s v="South"/>
    <s v="Met"/>
    <s v="Met"/>
    <s v="Met"/>
    <s v="Met"/>
    <s v="Met"/>
  </r>
  <r>
    <s v="OPS-103715"/>
    <x v="132"/>
    <s v="South West"/>
    <s v="Estates Support"/>
    <n v="0"/>
    <n v="56"/>
    <n v="56"/>
    <n v="56"/>
    <x v="5"/>
    <n v="0"/>
    <n v="0"/>
    <n v="1.2"/>
    <n v="1"/>
    <n v="0.96199999999999997"/>
    <n v="4.3"/>
    <n v="0.69599999999999995"/>
    <n v="1"/>
    <x v="4"/>
    <x v="2"/>
    <s v="South"/>
    <s v="Met"/>
    <s v="Met"/>
    <s v="Met"/>
    <s v="Met"/>
    <s v="Met"/>
  </r>
  <r>
    <s v="OPS-103716"/>
    <x v="132"/>
    <s v="South West"/>
    <s v="Workplace Projects"/>
    <n v="0"/>
    <n v="33"/>
    <n v="33"/>
    <n v="33"/>
    <x v="5"/>
    <n v="0"/>
    <n v="0"/>
    <n v="1.9"/>
    <n v="0.96499999999999997"/>
    <n v="0.98699999999999999"/>
    <n v="4.5999999999999996"/>
    <n v="0.81200000000000006"/>
    <n v="1"/>
    <x v="4"/>
    <x v="3"/>
    <s v="South"/>
    <s v="Met"/>
    <s v="Met"/>
    <s v="Met"/>
    <s v="Met"/>
    <s v="Met"/>
  </r>
  <r>
    <s v="OPS-103717"/>
    <x v="132"/>
    <s v="South East"/>
    <s v="Workplace Services"/>
    <n v="11"/>
    <n v="38"/>
    <n v="49"/>
    <n v="49"/>
    <x v="5"/>
    <n v="0"/>
    <n v="0"/>
    <n v="1.3"/>
    <n v="0.95599999999999996"/>
    <n v="0.98"/>
    <n v="4.7"/>
    <n v="0.73299999999999998"/>
    <n v="1"/>
    <x v="5"/>
    <x v="0"/>
    <s v="South"/>
    <s v="Met"/>
    <s v="Met"/>
    <s v="Met"/>
    <s v="Met"/>
    <s v="Met"/>
  </r>
  <r>
    <s v="OPS-103718"/>
    <x v="132"/>
    <s v="South East"/>
    <s v="Facilities Response"/>
    <n v="3331"/>
    <n v="27"/>
    <n v="3358"/>
    <n v="20"/>
    <x v="1266"/>
    <n v="0"/>
    <n v="0"/>
    <n v="8"/>
    <n v="0.6"/>
    <n v="0.99199999999999999"/>
    <n v="2.5"/>
    <n v="0.76500000000000001"/>
    <n v="6.0000000000000001E-3"/>
    <x v="5"/>
    <x v="1"/>
    <s v="South"/>
    <s v="Below Target"/>
    <s v="Below Target"/>
    <s v="Met"/>
    <s v="Below Target"/>
    <s v="Below Target"/>
  </r>
  <r>
    <s v="OPS-103719"/>
    <x v="132"/>
    <s v="South East"/>
    <s v="Estates Support"/>
    <n v="0"/>
    <n v="51"/>
    <n v="51"/>
    <n v="49"/>
    <x v="1"/>
    <n v="0"/>
    <n v="0"/>
    <n v="1.9"/>
    <n v="0.93400000000000005"/>
    <n v="0.99299999999999999"/>
    <n v="4.5999999999999996"/>
    <n v="0.77"/>
    <n v="0.96099999999999997"/>
    <x v="5"/>
    <x v="2"/>
    <s v="South"/>
    <s v="Met"/>
    <s v="Met"/>
    <s v="Met"/>
    <s v="Met"/>
    <s v="Met"/>
  </r>
  <r>
    <s v="OPS-103720"/>
    <x v="132"/>
    <s v="South East"/>
    <s v="Workplace Projects"/>
    <n v="1132"/>
    <n v="51"/>
    <n v="1183"/>
    <n v="25"/>
    <x v="1267"/>
    <n v="0"/>
    <n v="0"/>
    <n v="8"/>
    <n v="0.6"/>
    <n v="0.98599999999999999"/>
    <n v="2.5"/>
    <n v="0.72899999999999998"/>
    <n v="2.1000000000000001E-2"/>
    <x v="5"/>
    <x v="3"/>
    <s v="South"/>
    <s v="Below Target"/>
    <s v="Below Target"/>
    <s v="Met"/>
    <s v="Below Target"/>
    <s v="Below Target"/>
  </r>
  <r>
    <s v="OPS-103721"/>
    <x v="132"/>
    <s v="Wales"/>
    <s v="Workplace Services"/>
    <n v="1972"/>
    <n v="39"/>
    <n v="2011"/>
    <n v="22"/>
    <x v="1268"/>
    <n v="1"/>
    <n v="0"/>
    <n v="8"/>
    <n v="0.6"/>
    <n v="0.97399999999999998"/>
    <n v="2.5"/>
    <n v="0.72599999999999998"/>
    <n v="1.0999999999999999E-2"/>
    <x v="6"/>
    <x v="0"/>
    <s v="Wales"/>
    <s v="Below Target"/>
    <s v="Below Target"/>
    <s v="Met"/>
    <s v="Below Target"/>
    <s v="Below Target"/>
  </r>
  <r>
    <s v="OPS-103722"/>
    <x v="132"/>
    <s v="Wales"/>
    <s v="Facilities Response"/>
    <n v="2109"/>
    <n v="19"/>
    <n v="2128"/>
    <n v="26"/>
    <x v="1269"/>
    <n v="0"/>
    <n v="0"/>
    <n v="8"/>
    <n v="0.6"/>
    <n v="0.98599999999999999"/>
    <n v="2.5"/>
    <n v="0.67900000000000005"/>
    <n v="1.2E-2"/>
    <x v="6"/>
    <x v="1"/>
    <s v="Wales"/>
    <s v="Below Target"/>
    <s v="Below Target"/>
    <s v="Met"/>
    <s v="Below Target"/>
    <s v="Below Target"/>
  </r>
  <r>
    <s v="OPS-103723"/>
    <x v="132"/>
    <s v="Wales"/>
    <s v="Estates Support"/>
    <n v="1491"/>
    <n v="35"/>
    <n v="1526"/>
    <n v="24"/>
    <x v="1270"/>
    <n v="0"/>
    <n v="0"/>
    <n v="8"/>
    <n v="0.6"/>
    <n v="0.995"/>
    <n v="2.5"/>
    <n v="0.71299999999999997"/>
    <n v="1.6E-2"/>
    <x v="6"/>
    <x v="2"/>
    <s v="Wales"/>
    <s v="Below Target"/>
    <s v="Below Target"/>
    <s v="Met"/>
    <s v="Below Target"/>
    <s v="Below Target"/>
  </r>
  <r>
    <s v="OPS-103724"/>
    <x v="132"/>
    <s v="Wales"/>
    <s v="Workplace Projects"/>
    <n v="0"/>
    <n v="16"/>
    <n v="16"/>
    <n v="16"/>
    <x v="5"/>
    <n v="0"/>
    <n v="0"/>
    <n v="1.3"/>
    <n v="0.96499999999999997"/>
    <n v="1"/>
    <n v="4.7"/>
    <n v="0.69899999999999995"/>
    <n v="1"/>
    <x v="6"/>
    <x v="3"/>
    <s v="Wales"/>
    <s v="Met"/>
    <s v="Met"/>
    <s v="Met"/>
    <s v="Met"/>
    <s v="Met"/>
  </r>
  <r>
    <s v="OPS-103725"/>
    <x v="133"/>
    <s v="Scotland"/>
    <s v="Workplace Services"/>
    <n v="669"/>
    <n v="49"/>
    <n v="718"/>
    <n v="38"/>
    <x v="932"/>
    <n v="0"/>
    <n v="0"/>
    <n v="8"/>
    <n v="0.6"/>
    <n v="0.98899999999999999"/>
    <n v="2.5"/>
    <n v="0.66"/>
    <n v="5.2999999999999999E-2"/>
    <x v="0"/>
    <x v="0"/>
    <s v="North"/>
    <s v="Below Target"/>
    <s v="Below Target"/>
    <s v="Met"/>
    <s v="Below Target"/>
    <s v="Below Target"/>
  </r>
  <r>
    <s v="OPS-103726"/>
    <x v="133"/>
    <s v="Scotland"/>
    <s v="Facilities Response"/>
    <n v="0"/>
    <n v="49"/>
    <n v="49"/>
    <n v="49"/>
    <x v="5"/>
    <n v="1"/>
    <n v="0"/>
    <n v="1.5"/>
    <n v="0.97299999999999998"/>
    <n v="0.97"/>
    <n v="4.2"/>
    <n v="0.72299999999999998"/>
    <n v="1"/>
    <x v="0"/>
    <x v="1"/>
    <s v="North"/>
    <s v="Met"/>
    <s v="Met"/>
    <s v="Met"/>
    <s v="Met"/>
    <s v="Met"/>
  </r>
  <r>
    <s v="OPS-103727"/>
    <x v="133"/>
    <s v="Scotland"/>
    <s v="Estates Support"/>
    <n v="967"/>
    <n v="46"/>
    <n v="1013"/>
    <n v="37"/>
    <x v="504"/>
    <n v="0"/>
    <n v="0"/>
    <n v="8"/>
    <n v="0.6"/>
    <n v="0.97899999999999998"/>
    <n v="2.5"/>
    <n v="0.73799999999999999"/>
    <n v="3.6999999999999998E-2"/>
    <x v="0"/>
    <x v="2"/>
    <s v="North"/>
    <s v="Below Target"/>
    <s v="Below Target"/>
    <s v="Met"/>
    <s v="Below Target"/>
    <s v="Below Target"/>
  </r>
  <r>
    <s v="OPS-103728"/>
    <x v="133"/>
    <s v="Scotland"/>
    <s v="Workplace Projects"/>
    <n v="0"/>
    <n v="34"/>
    <n v="34"/>
    <n v="34"/>
    <x v="5"/>
    <n v="0"/>
    <n v="0"/>
    <n v="1.2"/>
    <n v="0.97"/>
    <n v="0.97499999999999998"/>
    <n v="4.3"/>
    <n v="0.71099999999999997"/>
    <n v="1"/>
    <x v="0"/>
    <x v="3"/>
    <s v="North"/>
    <s v="Met"/>
    <s v="Met"/>
    <s v="Met"/>
    <s v="Met"/>
    <s v="Met"/>
  </r>
  <r>
    <s v="OPS-103729"/>
    <x v="133"/>
    <s v="North East"/>
    <s v="Workplace Services"/>
    <n v="29"/>
    <n v="45"/>
    <n v="74"/>
    <n v="50"/>
    <x v="175"/>
    <n v="0"/>
    <n v="0"/>
    <n v="3"/>
    <n v="0.87"/>
    <n v="1"/>
    <n v="3.8"/>
    <n v="0.74399999999999999"/>
    <n v="0.67600000000000005"/>
    <x v="1"/>
    <x v="0"/>
    <s v="North"/>
    <s v="Below Target"/>
    <s v="Below Target"/>
    <s v="Met"/>
    <s v="Met"/>
    <s v="Below Target"/>
  </r>
  <r>
    <s v="OPS-103730"/>
    <x v="133"/>
    <s v="North East"/>
    <s v="Facilities Response"/>
    <n v="14"/>
    <n v="40"/>
    <n v="54"/>
    <n v="54"/>
    <x v="5"/>
    <n v="0"/>
    <n v="0"/>
    <n v="1.5"/>
    <n v="1"/>
    <n v="0.98599999999999999"/>
    <n v="4.8"/>
    <n v="0.70899999999999996"/>
    <n v="1"/>
    <x v="1"/>
    <x v="1"/>
    <s v="North"/>
    <s v="Met"/>
    <s v="Met"/>
    <s v="Met"/>
    <s v="Met"/>
    <s v="Met"/>
  </r>
  <r>
    <s v="OPS-103731"/>
    <x v="133"/>
    <s v="North East"/>
    <s v="Estates Support"/>
    <n v="2473"/>
    <n v="45"/>
    <n v="2518"/>
    <n v="16"/>
    <x v="1271"/>
    <n v="0"/>
    <n v="0"/>
    <n v="8"/>
    <n v="0.6"/>
    <n v="0.97099999999999997"/>
    <n v="2.5"/>
    <n v="0.77200000000000002"/>
    <n v="6.0000000000000001E-3"/>
    <x v="1"/>
    <x v="2"/>
    <s v="North"/>
    <s v="Below Target"/>
    <s v="Below Target"/>
    <s v="Met"/>
    <s v="Below Target"/>
    <s v="Below Target"/>
  </r>
  <r>
    <s v="OPS-103732"/>
    <x v="133"/>
    <s v="North East"/>
    <s v="Workplace Projects"/>
    <n v="221"/>
    <n v="28"/>
    <n v="249"/>
    <n v="23"/>
    <x v="99"/>
    <n v="0"/>
    <n v="0"/>
    <n v="8"/>
    <n v="0.6"/>
    <n v="1"/>
    <n v="2.5"/>
    <n v="0.81100000000000005"/>
    <n v="9.1999999999999998E-2"/>
    <x v="1"/>
    <x v="3"/>
    <s v="North"/>
    <s v="Below Target"/>
    <s v="Below Target"/>
    <s v="Met"/>
    <s v="Below Target"/>
    <s v="Below Target"/>
  </r>
  <r>
    <s v="OPS-103733"/>
    <x v="133"/>
    <s v="North West"/>
    <s v="Workplace Services"/>
    <n v="1125"/>
    <n v="52"/>
    <n v="1177"/>
    <n v="37"/>
    <x v="421"/>
    <n v="0"/>
    <n v="0"/>
    <n v="8"/>
    <n v="0.6"/>
    <n v="1"/>
    <n v="2.5"/>
    <n v="0.755"/>
    <n v="3.1E-2"/>
    <x v="2"/>
    <x v="0"/>
    <s v="North"/>
    <s v="Below Target"/>
    <s v="Below Target"/>
    <s v="Met"/>
    <s v="Below Target"/>
    <s v="Below Target"/>
  </r>
  <r>
    <s v="OPS-103734"/>
    <x v="133"/>
    <s v="North West"/>
    <s v="Facilities Response"/>
    <n v="2359"/>
    <n v="37"/>
    <n v="2396"/>
    <n v="26"/>
    <x v="1272"/>
    <n v="0"/>
    <n v="0"/>
    <n v="8"/>
    <n v="0.6"/>
    <n v="1"/>
    <n v="2.5"/>
    <n v="0.75"/>
    <n v="1.0999999999999999E-2"/>
    <x v="2"/>
    <x v="1"/>
    <s v="North"/>
    <s v="Below Target"/>
    <s v="Below Target"/>
    <s v="Met"/>
    <s v="Below Target"/>
    <s v="Below Target"/>
  </r>
  <r>
    <s v="OPS-103735"/>
    <x v="133"/>
    <s v="North West"/>
    <s v="Estates Support"/>
    <n v="2597"/>
    <n v="48"/>
    <n v="2645"/>
    <n v="24"/>
    <x v="1273"/>
    <n v="0"/>
    <n v="0"/>
    <n v="8"/>
    <n v="0.6"/>
    <n v="0.98299999999999998"/>
    <n v="2.5"/>
    <n v="0.65100000000000002"/>
    <n v="8.9999999999999993E-3"/>
    <x v="2"/>
    <x v="2"/>
    <s v="North"/>
    <s v="Below Target"/>
    <s v="Below Target"/>
    <s v="Met"/>
    <s v="Below Target"/>
    <s v="Below Target"/>
  </r>
  <r>
    <s v="OPS-103736"/>
    <x v="133"/>
    <s v="North West"/>
    <s v="Workplace Projects"/>
    <n v="0"/>
    <n v="28"/>
    <n v="28"/>
    <n v="28"/>
    <x v="5"/>
    <n v="0"/>
    <n v="0"/>
    <n v="2.1"/>
    <n v="0.95299999999999996"/>
    <n v="1"/>
    <n v="4.5999999999999996"/>
    <n v="0.69399999999999995"/>
    <n v="1"/>
    <x v="2"/>
    <x v="3"/>
    <s v="North"/>
    <s v="Met"/>
    <s v="Met"/>
    <s v="Met"/>
    <s v="Met"/>
    <s v="Met"/>
  </r>
  <r>
    <s v="OPS-103737"/>
    <x v="133"/>
    <s v="Midlands"/>
    <s v="Workplace Services"/>
    <n v="0"/>
    <n v="54"/>
    <n v="54"/>
    <n v="51"/>
    <x v="10"/>
    <n v="1"/>
    <n v="0"/>
    <n v="2.2000000000000002"/>
    <n v="0.90700000000000003"/>
    <n v="0.98499999999999999"/>
    <n v="4.5"/>
    <n v="0.67100000000000004"/>
    <n v="0.94399999999999995"/>
    <x v="3"/>
    <x v="0"/>
    <s v="Central"/>
    <s v="Below Target"/>
    <s v="Below Target"/>
    <s v="Met"/>
    <s v="Met"/>
    <s v="Met"/>
  </r>
  <r>
    <s v="OPS-103738"/>
    <x v="133"/>
    <s v="Midlands"/>
    <s v="Facilities Response"/>
    <n v="1152"/>
    <n v="37"/>
    <n v="1189"/>
    <n v="34"/>
    <x v="1274"/>
    <n v="0"/>
    <n v="0"/>
    <n v="8"/>
    <n v="0.6"/>
    <n v="0.95299999999999996"/>
    <n v="2.5"/>
    <n v="0.82499999999999996"/>
    <n v="2.9000000000000001E-2"/>
    <x v="3"/>
    <x v="1"/>
    <s v="Central"/>
    <s v="Below Target"/>
    <s v="Below Target"/>
    <s v="Met"/>
    <s v="Below Target"/>
    <s v="Below Target"/>
  </r>
  <r>
    <s v="OPS-103739"/>
    <x v="133"/>
    <s v="Midlands"/>
    <s v="Estates Support"/>
    <n v="906"/>
    <n v="53"/>
    <n v="959"/>
    <n v="36"/>
    <x v="1071"/>
    <n v="0"/>
    <n v="0"/>
    <n v="8"/>
    <n v="0.6"/>
    <n v="0.99199999999999999"/>
    <n v="2.5"/>
    <n v="0.81399999999999995"/>
    <n v="3.7999999999999999E-2"/>
    <x v="3"/>
    <x v="2"/>
    <s v="Central"/>
    <s v="Below Target"/>
    <s v="Below Target"/>
    <s v="Met"/>
    <s v="Below Target"/>
    <s v="Below Target"/>
  </r>
  <r>
    <s v="OPS-103740"/>
    <x v="133"/>
    <s v="Midlands"/>
    <s v="Workplace Projects"/>
    <n v="0"/>
    <n v="31"/>
    <n v="31"/>
    <n v="31"/>
    <x v="5"/>
    <n v="0"/>
    <n v="0"/>
    <n v="1.5"/>
    <n v="0.92900000000000005"/>
    <n v="0.98799999999999999"/>
    <n v="4.4000000000000004"/>
    <n v="0.76600000000000001"/>
    <n v="1"/>
    <x v="3"/>
    <x v="3"/>
    <s v="Central"/>
    <s v="Met"/>
    <s v="Met"/>
    <s v="Met"/>
    <s v="Met"/>
    <s v="Met"/>
  </r>
  <r>
    <s v="OPS-103741"/>
    <x v="133"/>
    <s v="South West"/>
    <s v="Workplace Services"/>
    <n v="2168"/>
    <n v="31"/>
    <n v="2199"/>
    <n v="19"/>
    <x v="1275"/>
    <n v="0"/>
    <n v="0"/>
    <n v="8"/>
    <n v="0.6"/>
    <n v="0.98099999999999998"/>
    <n v="2.5"/>
    <n v="0.70499999999999996"/>
    <n v="8.9999999999999993E-3"/>
    <x v="4"/>
    <x v="0"/>
    <s v="South"/>
    <s v="Below Target"/>
    <s v="Below Target"/>
    <s v="Met"/>
    <s v="Below Target"/>
    <s v="Below Target"/>
  </r>
  <r>
    <s v="OPS-103742"/>
    <x v="133"/>
    <s v="South West"/>
    <s v="Facilities Response"/>
    <n v="0"/>
    <n v="55"/>
    <n v="55"/>
    <n v="55"/>
    <x v="5"/>
    <n v="1"/>
    <n v="0"/>
    <n v="1.6"/>
    <n v="0.94499999999999995"/>
    <n v="0.996"/>
    <n v="4.5"/>
    <n v="0.65300000000000002"/>
    <n v="1"/>
    <x v="4"/>
    <x v="1"/>
    <s v="South"/>
    <s v="Met"/>
    <s v="Met"/>
    <s v="Met"/>
    <s v="Met"/>
    <s v="Met"/>
  </r>
  <r>
    <s v="OPS-103743"/>
    <x v="133"/>
    <s v="South West"/>
    <s v="Estates Support"/>
    <n v="0"/>
    <n v="48"/>
    <n v="48"/>
    <n v="45"/>
    <x v="10"/>
    <n v="0"/>
    <n v="0"/>
    <n v="1.6"/>
    <n v="0.98"/>
    <n v="0.98199999999999998"/>
    <n v="4.3"/>
    <n v="0.69599999999999995"/>
    <n v="0.93799999999999994"/>
    <x v="4"/>
    <x v="2"/>
    <s v="South"/>
    <s v="Below Target"/>
    <s v="Met"/>
    <s v="Met"/>
    <s v="Met"/>
    <s v="Met"/>
  </r>
  <r>
    <s v="OPS-103744"/>
    <x v="133"/>
    <s v="South West"/>
    <s v="Workplace Projects"/>
    <n v="0"/>
    <n v="33"/>
    <n v="33"/>
    <n v="33"/>
    <x v="5"/>
    <n v="0"/>
    <n v="0"/>
    <n v="1.5"/>
    <n v="0.98699999999999999"/>
    <n v="1"/>
    <n v="4.7"/>
    <n v="0.81200000000000006"/>
    <n v="1"/>
    <x v="4"/>
    <x v="3"/>
    <s v="South"/>
    <s v="Met"/>
    <s v="Met"/>
    <s v="Met"/>
    <s v="Met"/>
    <s v="Met"/>
  </r>
  <r>
    <s v="OPS-103745"/>
    <x v="133"/>
    <s v="South East"/>
    <s v="Workplace Services"/>
    <n v="0"/>
    <n v="48"/>
    <n v="48"/>
    <n v="48"/>
    <x v="5"/>
    <n v="0"/>
    <n v="0"/>
    <n v="1.6"/>
    <n v="0.98499999999999999"/>
    <n v="0.95799999999999996"/>
    <n v="4.5"/>
    <n v="0.73299999999999998"/>
    <n v="1"/>
    <x v="5"/>
    <x v="0"/>
    <s v="South"/>
    <s v="Met"/>
    <s v="Met"/>
    <s v="Met"/>
    <s v="Met"/>
    <s v="Met"/>
  </r>
  <r>
    <s v="OPS-103746"/>
    <x v="133"/>
    <s v="South East"/>
    <s v="Facilities Response"/>
    <n v="3338"/>
    <n v="40"/>
    <n v="3378"/>
    <n v="24"/>
    <x v="1276"/>
    <n v="0"/>
    <n v="0"/>
    <n v="8"/>
    <n v="0.6"/>
    <n v="0.94199999999999995"/>
    <n v="2.5"/>
    <n v="0.76500000000000001"/>
    <n v="7.0000000000000001E-3"/>
    <x v="5"/>
    <x v="1"/>
    <s v="South"/>
    <s v="Below Target"/>
    <s v="Below Target"/>
    <s v="Below Target"/>
    <s v="Below Target"/>
    <s v="Below Target"/>
  </r>
  <r>
    <s v="OPS-103747"/>
    <x v="133"/>
    <s v="South East"/>
    <s v="Estates Support"/>
    <n v="2"/>
    <n v="29"/>
    <n v="31"/>
    <n v="31"/>
    <x v="5"/>
    <n v="0"/>
    <n v="0"/>
    <n v="2"/>
    <n v="0.98099999999999998"/>
    <n v="0.99099999999999999"/>
    <n v="4.5999999999999996"/>
    <n v="0.77"/>
    <n v="1"/>
    <x v="5"/>
    <x v="2"/>
    <s v="South"/>
    <s v="Met"/>
    <s v="Met"/>
    <s v="Met"/>
    <s v="Met"/>
    <s v="Met"/>
  </r>
  <r>
    <s v="OPS-103748"/>
    <x v="133"/>
    <s v="South East"/>
    <s v="Workplace Projects"/>
    <n v="1158"/>
    <n v="49"/>
    <n v="1207"/>
    <n v="22"/>
    <x v="1277"/>
    <n v="0"/>
    <n v="0"/>
    <n v="8"/>
    <n v="0.6"/>
    <n v="0.97599999999999998"/>
    <n v="2.5"/>
    <n v="0.72899999999999998"/>
    <n v="1.7999999999999999E-2"/>
    <x v="5"/>
    <x v="3"/>
    <s v="South"/>
    <s v="Below Target"/>
    <s v="Below Target"/>
    <s v="Met"/>
    <s v="Below Target"/>
    <s v="Below Target"/>
  </r>
  <r>
    <s v="OPS-103749"/>
    <x v="133"/>
    <s v="Wales"/>
    <s v="Workplace Services"/>
    <n v="1989"/>
    <n v="39"/>
    <n v="2028"/>
    <n v="28"/>
    <x v="939"/>
    <n v="0"/>
    <n v="0"/>
    <n v="8"/>
    <n v="0.6"/>
    <n v="0.98499999999999999"/>
    <n v="2.5"/>
    <n v="0.72599999999999998"/>
    <n v="1.4E-2"/>
    <x v="6"/>
    <x v="0"/>
    <s v="Wales"/>
    <s v="Below Target"/>
    <s v="Below Target"/>
    <s v="Met"/>
    <s v="Below Target"/>
    <s v="Below Target"/>
  </r>
  <r>
    <s v="OPS-103750"/>
    <x v="133"/>
    <s v="Wales"/>
    <s v="Facilities Response"/>
    <n v="2102"/>
    <n v="31"/>
    <n v="2133"/>
    <n v="29"/>
    <x v="1278"/>
    <n v="0"/>
    <n v="0"/>
    <n v="8"/>
    <n v="0.6"/>
    <n v="0.96399999999999997"/>
    <n v="2.5"/>
    <n v="0.67900000000000005"/>
    <n v="1.4E-2"/>
    <x v="6"/>
    <x v="1"/>
    <s v="Wales"/>
    <s v="Below Target"/>
    <s v="Below Target"/>
    <s v="Met"/>
    <s v="Below Target"/>
    <s v="Below Target"/>
  </r>
  <r>
    <s v="OPS-103751"/>
    <x v="133"/>
    <s v="Wales"/>
    <s v="Estates Support"/>
    <n v="1502"/>
    <n v="64"/>
    <n v="1566"/>
    <n v="27"/>
    <x v="1279"/>
    <n v="0"/>
    <n v="0"/>
    <n v="8"/>
    <n v="0.6"/>
    <n v="0.97899999999999998"/>
    <n v="2.5"/>
    <n v="0.71299999999999997"/>
    <n v="1.7000000000000001E-2"/>
    <x v="6"/>
    <x v="2"/>
    <s v="Wales"/>
    <s v="Below Target"/>
    <s v="Below Target"/>
    <s v="Met"/>
    <s v="Below Target"/>
    <s v="Below Target"/>
  </r>
  <r>
    <s v="OPS-103752"/>
    <x v="133"/>
    <s v="Wales"/>
    <s v="Workplace Projects"/>
    <n v="0"/>
    <n v="44"/>
    <n v="44"/>
    <n v="44"/>
    <x v="5"/>
    <n v="0"/>
    <n v="0"/>
    <n v="1.5"/>
    <n v="0.94499999999999995"/>
    <n v="1"/>
    <n v="4.5"/>
    <n v="0.69899999999999995"/>
    <n v="1"/>
    <x v="6"/>
    <x v="3"/>
    <s v="Wales"/>
    <s v="Met"/>
    <s v="Met"/>
    <s v="Met"/>
    <s v="Met"/>
    <s v="Met"/>
  </r>
  <r>
    <s v="OPS-103753"/>
    <x v="134"/>
    <s v="Scotland"/>
    <s v="Workplace Services"/>
    <n v="680"/>
    <n v="39"/>
    <n v="719"/>
    <n v="37"/>
    <x v="297"/>
    <n v="1"/>
    <n v="0"/>
    <n v="8"/>
    <n v="0.6"/>
    <n v="0.99199999999999999"/>
    <n v="2.5"/>
    <n v="0.66"/>
    <n v="5.0999999999999997E-2"/>
    <x v="0"/>
    <x v="0"/>
    <s v="North"/>
    <s v="Below Target"/>
    <s v="Below Target"/>
    <s v="Met"/>
    <s v="Below Target"/>
    <s v="Below Target"/>
  </r>
  <r>
    <s v="OPS-103754"/>
    <x v="134"/>
    <s v="Scotland"/>
    <s v="Facilities Response"/>
    <n v="0"/>
    <n v="23"/>
    <n v="23"/>
    <n v="23"/>
    <x v="5"/>
    <n v="0"/>
    <n v="0"/>
    <n v="1.5"/>
    <n v="0.95299999999999996"/>
    <n v="0.98499999999999999"/>
    <n v="4.5999999999999996"/>
    <n v="0.72299999999999998"/>
    <n v="1"/>
    <x v="0"/>
    <x v="1"/>
    <s v="North"/>
    <s v="Met"/>
    <s v="Met"/>
    <s v="Met"/>
    <s v="Met"/>
    <s v="Met"/>
  </r>
  <r>
    <s v="OPS-103755"/>
    <x v="134"/>
    <s v="Scotland"/>
    <s v="Estates Support"/>
    <n v="976"/>
    <n v="48"/>
    <n v="1024"/>
    <n v="35"/>
    <x v="1280"/>
    <n v="0"/>
    <n v="0"/>
    <n v="8"/>
    <n v="0.6"/>
    <n v="0.95399999999999996"/>
    <n v="2.5"/>
    <n v="0.73799999999999999"/>
    <n v="3.4000000000000002E-2"/>
    <x v="0"/>
    <x v="2"/>
    <s v="North"/>
    <s v="Below Target"/>
    <s v="Below Target"/>
    <s v="Met"/>
    <s v="Below Target"/>
    <s v="Below Target"/>
  </r>
  <r>
    <s v="OPS-103756"/>
    <x v="134"/>
    <s v="Scotland"/>
    <s v="Workplace Projects"/>
    <n v="0"/>
    <n v="35"/>
    <n v="35"/>
    <n v="35"/>
    <x v="5"/>
    <n v="0"/>
    <n v="0"/>
    <n v="1.9"/>
    <n v="1"/>
    <n v="0.998"/>
    <n v="4.7"/>
    <n v="0.71099999999999997"/>
    <n v="1"/>
    <x v="0"/>
    <x v="3"/>
    <s v="North"/>
    <s v="Met"/>
    <s v="Met"/>
    <s v="Met"/>
    <s v="Met"/>
    <s v="Met"/>
  </r>
  <r>
    <s v="OPS-103757"/>
    <x v="134"/>
    <s v="North East"/>
    <s v="Workplace Services"/>
    <n v="24"/>
    <n v="49"/>
    <n v="73"/>
    <n v="50"/>
    <x v="17"/>
    <n v="0"/>
    <n v="0"/>
    <n v="2.4"/>
    <n v="0.81699999999999995"/>
    <n v="0.97499999999999998"/>
    <n v="3.6"/>
    <n v="0.74399999999999999"/>
    <n v="0.68500000000000005"/>
    <x v="1"/>
    <x v="0"/>
    <s v="North"/>
    <s v="Below Target"/>
    <s v="Below Target"/>
    <s v="Met"/>
    <s v="Met"/>
    <s v="Below Target"/>
  </r>
  <r>
    <s v="OPS-103758"/>
    <x v="134"/>
    <s v="North East"/>
    <s v="Facilities Response"/>
    <n v="0"/>
    <n v="42"/>
    <n v="42"/>
    <n v="42"/>
    <x v="5"/>
    <n v="0"/>
    <n v="0"/>
    <n v="1.4"/>
    <n v="0.96"/>
    <n v="1"/>
    <n v="4.5"/>
    <n v="0.70899999999999996"/>
    <n v="1"/>
    <x v="1"/>
    <x v="1"/>
    <s v="North"/>
    <s v="Met"/>
    <s v="Met"/>
    <s v="Met"/>
    <s v="Met"/>
    <s v="Met"/>
  </r>
  <r>
    <s v="OPS-103759"/>
    <x v="134"/>
    <s v="North East"/>
    <s v="Estates Support"/>
    <n v="2502"/>
    <n v="38"/>
    <n v="2540"/>
    <n v="16"/>
    <x v="1281"/>
    <n v="0"/>
    <n v="0"/>
    <n v="8"/>
    <n v="0.6"/>
    <n v="0.95799999999999996"/>
    <n v="2.5"/>
    <n v="0.77200000000000002"/>
    <n v="6.0000000000000001E-3"/>
    <x v="1"/>
    <x v="2"/>
    <s v="North"/>
    <s v="Below Target"/>
    <s v="Below Target"/>
    <s v="Met"/>
    <s v="Below Target"/>
    <s v="Below Target"/>
  </r>
  <r>
    <s v="OPS-103760"/>
    <x v="134"/>
    <s v="North East"/>
    <s v="Workplace Projects"/>
    <n v="226"/>
    <n v="37"/>
    <n v="263"/>
    <n v="22"/>
    <x v="1282"/>
    <n v="0"/>
    <n v="0"/>
    <n v="8"/>
    <n v="0.6"/>
    <n v="0.995"/>
    <n v="2.5"/>
    <n v="0.81100000000000005"/>
    <n v="8.4000000000000005E-2"/>
    <x v="1"/>
    <x v="3"/>
    <s v="North"/>
    <s v="Below Target"/>
    <s v="Below Target"/>
    <s v="Met"/>
    <s v="Below Target"/>
    <s v="Below Target"/>
  </r>
  <r>
    <s v="OPS-103761"/>
    <x v="134"/>
    <s v="North West"/>
    <s v="Workplace Services"/>
    <n v="1140"/>
    <n v="57"/>
    <n v="1197"/>
    <n v="35"/>
    <x v="1283"/>
    <n v="0"/>
    <n v="0"/>
    <n v="8"/>
    <n v="0.6"/>
    <n v="1"/>
    <n v="2.5"/>
    <n v="0.755"/>
    <n v="2.9000000000000001E-2"/>
    <x v="2"/>
    <x v="0"/>
    <s v="North"/>
    <s v="Below Target"/>
    <s v="Below Target"/>
    <s v="Met"/>
    <s v="Below Target"/>
    <s v="Below Target"/>
  </r>
  <r>
    <s v="OPS-103762"/>
    <x v="134"/>
    <s v="North West"/>
    <s v="Facilities Response"/>
    <n v="2370"/>
    <n v="21"/>
    <n v="2391"/>
    <n v="23"/>
    <x v="1284"/>
    <n v="0"/>
    <n v="0"/>
    <n v="8"/>
    <n v="0.6"/>
    <n v="0.97099999999999997"/>
    <n v="2.5"/>
    <n v="0.75"/>
    <n v="0.01"/>
    <x v="2"/>
    <x v="1"/>
    <s v="North"/>
    <s v="Below Target"/>
    <s v="Below Target"/>
    <s v="Met"/>
    <s v="Below Target"/>
    <s v="Below Target"/>
  </r>
  <r>
    <s v="OPS-103763"/>
    <x v="134"/>
    <s v="North West"/>
    <s v="Estates Support"/>
    <n v="2621"/>
    <n v="31"/>
    <n v="2652"/>
    <n v="22"/>
    <x v="1285"/>
    <n v="0"/>
    <n v="0"/>
    <n v="8"/>
    <n v="0.6"/>
    <n v="0.98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764"/>
    <x v="134"/>
    <s v="North West"/>
    <s v="Workplace Projects"/>
    <n v="0"/>
    <n v="39"/>
    <n v="39"/>
    <n v="39"/>
    <x v="5"/>
    <n v="0"/>
    <n v="0"/>
    <n v="1.5"/>
    <n v="0.98"/>
    <n v="1"/>
    <n v="4.5999999999999996"/>
    <n v="0.69399999999999995"/>
    <n v="1"/>
    <x v="2"/>
    <x v="3"/>
    <s v="North"/>
    <s v="Met"/>
    <s v="Met"/>
    <s v="Met"/>
    <s v="Met"/>
    <s v="Met"/>
  </r>
  <r>
    <s v="OPS-103765"/>
    <x v="134"/>
    <s v="Midlands"/>
    <s v="Workplace Services"/>
    <n v="3"/>
    <n v="27"/>
    <n v="30"/>
    <n v="30"/>
    <x v="5"/>
    <n v="0"/>
    <n v="0"/>
    <n v="1.3"/>
    <n v="0.97399999999999998"/>
    <n v="1"/>
    <n v="4.5"/>
    <n v="0.67100000000000004"/>
    <n v="1"/>
    <x v="3"/>
    <x v="0"/>
    <s v="Central"/>
    <s v="Met"/>
    <s v="Met"/>
    <s v="Met"/>
    <s v="Met"/>
    <s v="Met"/>
  </r>
  <r>
    <s v="OPS-103766"/>
    <x v="134"/>
    <s v="Midlands"/>
    <s v="Facilities Response"/>
    <n v="1155"/>
    <n v="35"/>
    <n v="1190"/>
    <n v="35"/>
    <x v="1274"/>
    <n v="0"/>
    <n v="0"/>
    <n v="8"/>
    <n v="0.6"/>
    <n v="0.97699999999999998"/>
    <n v="2.5"/>
    <n v="0.82499999999999996"/>
    <n v="2.9000000000000001E-2"/>
    <x v="3"/>
    <x v="1"/>
    <s v="Central"/>
    <s v="Below Target"/>
    <s v="Below Target"/>
    <s v="Met"/>
    <s v="Below Target"/>
    <s v="Below Target"/>
  </r>
  <r>
    <s v="OPS-103767"/>
    <x v="134"/>
    <s v="Midlands"/>
    <s v="Estates Support"/>
    <n v="923"/>
    <n v="41"/>
    <n v="964"/>
    <n v="34"/>
    <x v="1286"/>
    <n v="0"/>
    <n v="0"/>
    <n v="8"/>
    <n v="0.6"/>
    <n v="0.96"/>
    <n v="2.5"/>
    <n v="0.81399999999999995"/>
    <n v="3.5000000000000003E-2"/>
    <x v="3"/>
    <x v="2"/>
    <s v="Central"/>
    <s v="Below Target"/>
    <s v="Below Target"/>
    <s v="Met"/>
    <s v="Below Target"/>
    <s v="Below Target"/>
  </r>
  <r>
    <s v="OPS-103768"/>
    <x v="134"/>
    <s v="Midlands"/>
    <s v="Workplace Projects"/>
    <n v="0"/>
    <n v="28"/>
    <n v="28"/>
    <n v="28"/>
    <x v="5"/>
    <n v="0"/>
    <n v="0"/>
    <n v="2"/>
    <n v="0.95"/>
    <n v="0.99099999999999999"/>
    <n v="4.5"/>
    <n v="0.76600000000000001"/>
    <n v="1"/>
    <x v="3"/>
    <x v="3"/>
    <s v="Central"/>
    <s v="Met"/>
    <s v="Met"/>
    <s v="Met"/>
    <s v="Met"/>
    <s v="Met"/>
  </r>
  <r>
    <s v="OPS-103769"/>
    <x v="134"/>
    <s v="South West"/>
    <s v="Workplace Services"/>
    <n v="2180"/>
    <n v="45"/>
    <n v="2225"/>
    <n v="24"/>
    <x v="805"/>
    <n v="0"/>
    <n v="0"/>
    <n v="8"/>
    <n v="0.6"/>
    <n v="0.98099999999999998"/>
    <n v="2.5"/>
    <n v="0.70499999999999996"/>
    <n v="1.0999999999999999E-2"/>
    <x v="4"/>
    <x v="0"/>
    <s v="South"/>
    <s v="Below Target"/>
    <s v="Below Target"/>
    <s v="Met"/>
    <s v="Below Target"/>
    <s v="Below Target"/>
  </r>
  <r>
    <s v="OPS-103770"/>
    <x v="134"/>
    <s v="South West"/>
    <s v="Facilities Response"/>
    <n v="0"/>
    <n v="38"/>
    <n v="38"/>
    <n v="38"/>
    <x v="5"/>
    <n v="0"/>
    <n v="0"/>
    <n v="1.7"/>
    <n v="0.91500000000000004"/>
    <n v="0.998"/>
    <n v="4.7"/>
    <n v="0.65300000000000002"/>
    <n v="1"/>
    <x v="4"/>
    <x v="1"/>
    <s v="South"/>
    <s v="Met"/>
    <s v="Below Target"/>
    <s v="Met"/>
    <s v="Met"/>
    <s v="Met"/>
  </r>
  <r>
    <s v="OPS-103771"/>
    <x v="134"/>
    <s v="South West"/>
    <s v="Estates Support"/>
    <n v="3"/>
    <n v="32"/>
    <n v="35"/>
    <n v="35"/>
    <x v="5"/>
    <n v="0"/>
    <n v="0"/>
    <n v="1.4"/>
    <n v="0.998"/>
    <n v="0.98099999999999998"/>
    <n v="4.7"/>
    <n v="0.69599999999999995"/>
    <n v="1"/>
    <x v="4"/>
    <x v="2"/>
    <s v="South"/>
    <s v="Met"/>
    <s v="Met"/>
    <s v="Met"/>
    <s v="Met"/>
    <s v="Met"/>
  </r>
  <r>
    <s v="OPS-103772"/>
    <x v="134"/>
    <s v="South West"/>
    <s v="Workplace Projects"/>
    <n v="0"/>
    <n v="30"/>
    <n v="30"/>
    <n v="30"/>
    <x v="5"/>
    <n v="1"/>
    <n v="0"/>
    <n v="1.6"/>
    <n v="0.98799999999999999"/>
    <n v="0.98399999999999999"/>
    <n v="4.5"/>
    <n v="0.81200000000000006"/>
    <n v="1"/>
    <x v="4"/>
    <x v="3"/>
    <s v="South"/>
    <s v="Met"/>
    <s v="Met"/>
    <s v="Met"/>
    <s v="Met"/>
    <s v="Met"/>
  </r>
  <r>
    <s v="OPS-103773"/>
    <x v="134"/>
    <s v="South East"/>
    <s v="Workplace Services"/>
    <n v="0"/>
    <n v="50"/>
    <n v="50"/>
    <n v="50"/>
    <x v="5"/>
    <n v="0"/>
    <n v="0"/>
    <n v="1.9"/>
    <n v="0.96199999999999997"/>
    <n v="0.96499999999999997"/>
    <n v="4.7"/>
    <n v="0.73299999999999998"/>
    <n v="1"/>
    <x v="5"/>
    <x v="0"/>
    <s v="South"/>
    <s v="Met"/>
    <s v="Met"/>
    <s v="Met"/>
    <s v="Met"/>
    <s v="Met"/>
  </r>
  <r>
    <s v="OPS-103774"/>
    <x v="134"/>
    <s v="South East"/>
    <s v="Facilities Response"/>
    <n v="3354"/>
    <n v="49"/>
    <n v="3403"/>
    <n v="21"/>
    <x v="1287"/>
    <n v="0"/>
    <n v="0"/>
    <n v="8"/>
    <n v="0.6"/>
    <n v="0.94899999999999995"/>
    <n v="2.5"/>
    <n v="0.76500000000000001"/>
    <n v="6.0000000000000001E-3"/>
    <x v="5"/>
    <x v="1"/>
    <s v="South"/>
    <s v="Below Target"/>
    <s v="Below Target"/>
    <s v="Below Target"/>
    <s v="Below Target"/>
    <s v="Below Target"/>
  </r>
  <r>
    <s v="OPS-103775"/>
    <x v="134"/>
    <s v="South East"/>
    <s v="Estates Support"/>
    <n v="0"/>
    <n v="31"/>
    <n v="31"/>
    <n v="31"/>
    <x v="5"/>
    <n v="0"/>
    <n v="0"/>
    <n v="1.6"/>
    <n v="1"/>
    <n v="0.98099999999999998"/>
    <n v="4.5"/>
    <n v="0.77"/>
    <n v="1"/>
    <x v="5"/>
    <x v="2"/>
    <s v="South"/>
    <s v="Met"/>
    <s v="Met"/>
    <s v="Met"/>
    <s v="Met"/>
    <s v="Met"/>
  </r>
  <r>
    <s v="OPS-103776"/>
    <x v="134"/>
    <s v="South East"/>
    <s v="Workplace Projects"/>
    <n v="1185"/>
    <n v="26"/>
    <n v="1211"/>
    <n v="19"/>
    <x v="1288"/>
    <n v="0"/>
    <n v="0"/>
    <n v="8"/>
    <n v="0.6"/>
    <n v="0.97499999999999998"/>
    <n v="2.5"/>
    <n v="0.72899999999999998"/>
    <n v="1.6E-2"/>
    <x v="5"/>
    <x v="3"/>
    <s v="South"/>
    <s v="Below Target"/>
    <s v="Below Target"/>
    <s v="Met"/>
    <s v="Below Target"/>
    <s v="Below Target"/>
  </r>
  <r>
    <s v="OPS-103777"/>
    <x v="134"/>
    <s v="Wales"/>
    <s v="Workplace Services"/>
    <n v="2000"/>
    <n v="24"/>
    <n v="2024"/>
    <n v="26"/>
    <x v="1289"/>
    <n v="0"/>
    <n v="0"/>
    <n v="8"/>
    <n v="0.6"/>
    <n v="0.96299999999999997"/>
    <n v="2.5"/>
    <n v="0.72599999999999998"/>
    <n v="1.2999999999999999E-2"/>
    <x v="6"/>
    <x v="0"/>
    <s v="Wales"/>
    <s v="Below Target"/>
    <s v="Below Target"/>
    <s v="Met"/>
    <s v="Below Target"/>
    <s v="Below Target"/>
  </r>
  <r>
    <s v="OPS-103778"/>
    <x v="134"/>
    <s v="Wales"/>
    <s v="Facilities Response"/>
    <n v="2104"/>
    <n v="26"/>
    <n v="2130"/>
    <n v="27"/>
    <x v="1125"/>
    <n v="0"/>
    <n v="0"/>
    <n v="8"/>
    <n v="0.6"/>
    <n v="0.97699999999999998"/>
    <n v="2.5"/>
    <n v="0.67900000000000005"/>
    <n v="1.2999999999999999E-2"/>
    <x v="6"/>
    <x v="1"/>
    <s v="Wales"/>
    <s v="Below Target"/>
    <s v="Below Target"/>
    <s v="Met"/>
    <s v="Below Target"/>
    <s v="Below Target"/>
  </r>
  <r>
    <s v="OPS-103779"/>
    <x v="134"/>
    <s v="Wales"/>
    <s v="Estates Support"/>
    <n v="1539"/>
    <n v="39"/>
    <n v="1578"/>
    <n v="24"/>
    <x v="1290"/>
    <n v="1"/>
    <n v="0"/>
    <n v="8"/>
    <n v="0.6"/>
    <n v="0.99099999999999999"/>
    <n v="2.5"/>
    <n v="0.71299999999999997"/>
    <n v="1.4999999999999999E-2"/>
    <x v="6"/>
    <x v="2"/>
    <s v="Wales"/>
    <s v="Below Target"/>
    <s v="Below Target"/>
    <s v="Met"/>
    <s v="Below Target"/>
    <s v="Below Target"/>
  </r>
  <r>
    <s v="OPS-103780"/>
    <x v="134"/>
    <s v="Wales"/>
    <s v="Workplace Projects"/>
    <n v="0"/>
    <n v="29"/>
    <n v="29"/>
    <n v="29"/>
    <x v="5"/>
    <n v="0"/>
    <n v="0"/>
    <n v="1.1000000000000001"/>
    <n v="0.99099999999999999"/>
    <n v="0.97899999999999998"/>
    <n v="4.5"/>
    <n v="0.69899999999999995"/>
    <n v="1"/>
    <x v="6"/>
    <x v="3"/>
    <s v="Wales"/>
    <s v="Met"/>
    <s v="Met"/>
    <s v="Met"/>
    <s v="Met"/>
    <s v="Met"/>
  </r>
  <r>
    <s v="OPS-103781"/>
    <x v="135"/>
    <s v="Scotland"/>
    <s v="Workplace Services"/>
    <n v="682"/>
    <n v="38"/>
    <n v="720"/>
    <n v="40"/>
    <x v="932"/>
    <n v="0"/>
    <n v="0"/>
    <n v="8"/>
    <n v="0.6"/>
    <n v="0.98199999999999998"/>
    <n v="2.5"/>
    <n v="0.66"/>
    <n v="5.6000000000000001E-2"/>
    <x v="0"/>
    <x v="0"/>
    <s v="North"/>
    <s v="Below Target"/>
    <s v="Below Target"/>
    <s v="Met"/>
    <s v="Below Target"/>
    <s v="Below Target"/>
  </r>
  <r>
    <s v="OPS-103782"/>
    <x v="135"/>
    <s v="Scotland"/>
    <s v="Facilities Response"/>
    <n v="0"/>
    <n v="52"/>
    <n v="52"/>
    <n v="52"/>
    <x v="5"/>
    <n v="0"/>
    <n v="0"/>
    <n v="1.3"/>
    <n v="0.96199999999999997"/>
    <n v="1"/>
    <n v="4.4000000000000004"/>
    <n v="0.72299999999999998"/>
    <n v="1"/>
    <x v="0"/>
    <x v="1"/>
    <s v="North"/>
    <s v="Met"/>
    <s v="Met"/>
    <s v="Met"/>
    <s v="Met"/>
    <s v="Met"/>
  </r>
  <r>
    <s v="OPS-103783"/>
    <x v="135"/>
    <s v="Scotland"/>
    <s v="Estates Support"/>
    <n v="989"/>
    <n v="52"/>
    <n v="1041"/>
    <n v="29"/>
    <x v="1170"/>
    <n v="0"/>
    <n v="0"/>
    <n v="8"/>
    <n v="0.6"/>
    <n v="0.95599999999999996"/>
    <n v="2.5"/>
    <n v="0.73799999999999999"/>
    <n v="2.8000000000000001E-2"/>
    <x v="0"/>
    <x v="2"/>
    <s v="North"/>
    <s v="Below Target"/>
    <s v="Below Target"/>
    <s v="Met"/>
    <s v="Below Target"/>
    <s v="Below Target"/>
  </r>
  <r>
    <s v="OPS-103784"/>
    <x v="135"/>
    <s v="Scotland"/>
    <s v="Workplace Projects"/>
    <n v="0"/>
    <n v="41"/>
    <n v="41"/>
    <n v="40"/>
    <x v="3"/>
    <n v="0"/>
    <n v="0"/>
    <n v="1.6"/>
    <n v="0.97699999999999998"/>
    <n v="1"/>
    <n v="4.5999999999999996"/>
    <n v="0.71099999999999997"/>
    <n v="0.97599999999999998"/>
    <x v="0"/>
    <x v="3"/>
    <s v="North"/>
    <s v="Met"/>
    <s v="Met"/>
    <s v="Met"/>
    <s v="Met"/>
    <s v="Met"/>
  </r>
  <r>
    <s v="OPS-103785"/>
    <x v="135"/>
    <s v="North East"/>
    <s v="Workplace Services"/>
    <n v="23"/>
    <n v="28"/>
    <n v="51"/>
    <n v="47"/>
    <x v="140"/>
    <n v="0"/>
    <n v="0"/>
    <n v="1.9"/>
    <n v="0.99299999999999999"/>
    <n v="1"/>
    <n v="4.4000000000000004"/>
    <n v="0.74399999999999999"/>
    <n v="0.92200000000000004"/>
    <x v="1"/>
    <x v="0"/>
    <s v="North"/>
    <s v="Below Target"/>
    <s v="Met"/>
    <s v="Met"/>
    <s v="Met"/>
    <s v="Met"/>
  </r>
  <r>
    <s v="OPS-103786"/>
    <x v="135"/>
    <s v="North East"/>
    <s v="Facilities Response"/>
    <n v="0"/>
    <n v="62"/>
    <n v="62"/>
    <n v="49"/>
    <x v="24"/>
    <n v="0"/>
    <n v="0"/>
    <n v="2.4"/>
    <n v="0.89900000000000002"/>
    <n v="0.96899999999999997"/>
    <n v="3.9"/>
    <n v="0.70899999999999996"/>
    <n v="0.79"/>
    <x v="1"/>
    <x v="1"/>
    <s v="North"/>
    <s v="Below Target"/>
    <s v="Below Target"/>
    <s v="Met"/>
    <s v="Met"/>
    <s v="Below Target"/>
  </r>
  <r>
    <s v="OPS-103787"/>
    <x v="135"/>
    <s v="North East"/>
    <s v="Estates Support"/>
    <n v="2524"/>
    <n v="29"/>
    <n v="2553"/>
    <n v="15"/>
    <x v="1291"/>
    <n v="1"/>
    <n v="1"/>
    <n v="8"/>
    <n v="0.6"/>
    <n v="0.97099999999999997"/>
    <n v="2.5"/>
    <n v="0.77200000000000002"/>
    <n v="6.0000000000000001E-3"/>
    <x v="1"/>
    <x v="2"/>
    <s v="North"/>
    <s v="Below Target"/>
    <s v="Below Target"/>
    <s v="Met"/>
    <s v="Below Target"/>
    <s v="Below Target"/>
  </r>
  <r>
    <s v="OPS-103788"/>
    <x v="135"/>
    <s v="North East"/>
    <s v="Workplace Projects"/>
    <n v="241"/>
    <n v="27"/>
    <n v="268"/>
    <n v="26"/>
    <x v="208"/>
    <n v="0"/>
    <n v="0"/>
    <n v="8"/>
    <n v="0.6"/>
    <n v="0.98899999999999999"/>
    <n v="2.5"/>
    <n v="0.81100000000000005"/>
    <n v="9.7000000000000003E-2"/>
    <x v="1"/>
    <x v="3"/>
    <s v="North"/>
    <s v="Below Target"/>
    <s v="Below Target"/>
    <s v="Met"/>
    <s v="Below Target"/>
    <s v="Below Target"/>
  </r>
  <r>
    <s v="OPS-103789"/>
    <x v="135"/>
    <s v="North West"/>
    <s v="Workplace Services"/>
    <n v="1162"/>
    <n v="32"/>
    <n v="1194"/>
    <n v="34"/>
    <x v="1292"/>
    <n v="0"/>
    <n v="0"/>
    <n v="8"/>
    <n v="0.6"/>
    <n v="0.98499999999999999"/>
    <n v="2.5"/>
    <n v="0.755"/>
    <n v="2.8000000000000001E-2"/>
    <x v="2"/>
    <x v="0"/>
    <s v="North"/>
    <s v="Below Target"/>
    <s v="Below Target"/>
    <s v="Met"/>
    <s v="Below Target"/>
    <s v="Below Target"/>
  </r>
  <r>
    <s v="OPS-103790"/>
    <x v="135"/>
    <s v="North West"/>
    <s v="Facilities Response"/>
    <n v="2368"/>
    <n v="48"/>
    <n v="2416"/>
    <n v="26"/>
    <x v="1293"/>
    <n v="0"/>
    <n v="0"/>
    <n v="8"/>
    <n v="0.6"/>
    <n v="0.96499999999999997"/>
    <n v="2.5"/>
    <n v="0.75"/>
    <n v="1.0999999999999999E-2"/>
    <x v="2"/>
    <x v="1"/>
    <s v="North"/>
    <s v="Below Target"/>
    <s v="Below Target"/>
    <s v="Met"/>
    <s v="Below Target"/>
    <s v="Below Target"/>
  </r>
  <r>
    <s v="OPS-103791"/>
    <x v="135"/>
    <s v="North West"/>
    <s v="Estates Support"/>
    <n v="2630"/>
    <n v="38"/>
    <n v="2668"/>
    <n v="20"/>
    <x v="1294"/>
    <n v="0"/>
    <n v="0"/>
    <n v="8"/>
    <n v="0.6"/>
    <n v="0.96799999999999997"/>
    <n v="2.5"/>
    <n v="0.65100000000000002"/>
    <n v="7.0000000000000001E-3"/>
    <x v="2"/>
    <x v="2"/>
    <s v="North"/>
    <s v="Below Target"/>
    <s v="Below Target"/>
    <s v="Met"/>
    <s v="Below Target"/>
    <s v="Below Target"/>
  </r>
  <r>
    <s v="OPS-103792"/>
    <x v="135"/>
    <s v="North West"/>
    <s v="Workplace Projects"/>
    <n v="0"/>
    <n v="32"/>
    <n v="32"/>
    <n v="32"/>
    <x v="5"/>
    <n v="0"/>
    <n v="0"/>
    <n v="1.9"/>
    <n v="0.98499999999999999"/>
    <n v="0.99199999999999999"/>
    <n v="4.3"/>
    <n v="0.69399999999999995"/>
    <n v="1"/>
    <x v="2"/>
    <x v="3"/>
    <s v="North"/>
    <s v="Met"/>
    <s v="Met"/>
    <s v="Met"/>
    <s v="Met"/>
    <s v="Met"/>
  </r>
  <r>
    <s v="OPS-103793"/>
    <x v="135"/>
    <s v="Midlands"/>
    <s v="Workplace Services"/>
    <n v="0"/>
    <n v="46"/>
    <n v="46"/>
    <n v="43"/>
    <x v="10"/>
    <n v="0"/>
    <n v="0"/>
    <n v="1.8"/>
    <n v="0.94599999999999995"/>
    <n v="0.98599999999999999"/>
    <n v="4.4000000000000004"/>
    <n v="0.67100000000000004"/>
    <n v="0.93500000000000005"/>
    <x v="3"/>
    <x v="0"/>
    <s v="Central"/>
    <s v="Below Target"/>
    <s v="Met"/>
    <s v="Met"/>
    <s v="Met"/>
    <s v="Met"/>
  </r>
  <r>
    <s v="OPS-103794"/>
    <x v="135"/>
    <s v="Midlands"/>
    <s v="Facilities Response"/>
    <n v="1155"/>
    <n v="52"/>
    <n v="1207"/>
    <n v="34"/>
    <x v="571"/>
    <n v="0"/>
    <n v="0"/>
    <n v="8"/>
    <n v="0.6"/>
    <n v="0.95399999999999996"/>
    <n v="2.5"/>
    <n v="0.82499999999999996"/>
    <n v="2.8000000000000001E-2"/>
    <x v="3"/>
    <x v="1"/>
    <s v="Central"/>
    <s v="Below Target"/>
    <s v="Below Target"/>
    <s v="Met"/>
    <s v="Below Target"/>
    <s v="Below Target"/>
  </r>
  <r>
    <s v="OPS-103795"/>
    <x v="135"/>
    <s v="Midlands"/>
    <s v="Estates Support"/>
    <n v="930"/>
    <n v="50"/>
    <n v="980"/>
    <n v="34"/>
    <x v="595"/>
    <n v="0"/>
    <n v="0"/>
    <n v="8"/>
    <n v="0.6"/>
    <n v="0.95499999999999996"/>
    <n v="2.5"/>
    <n v="0.81399999999999995"/>
    <n v="3.5000000000000003E-2"/>
    <x v="3"/>
    <x v="2"/>
    <s v="Central"/>
    <s v="Below Target"/>
    <s v="Below Target"/>
    <s v="Met"/>
    <s v="Below Target"/>
    <s v="Below Target"/>
  </r>
  <r>
    <s v="OPS-103796"/>
    <x v="135"/>
    <s v="Midlands"/>
    <s v="Workplace Projects"/>
    <n v="0"/>
    <n v="19"/>
    <n v="19"/>
    <n v="19"/>
    <x v="5"/>
    <n v="1"/>
    <n v="0"/>
    <n v="1.6"/>
    <n v="0.95299999999999996"/>
    <n v="0.99"/>
    <n v="4.5"/>
    <n v="0.76600000000000001"/>
    <n v="1"/>
    <x v="3"/>
    <x v="3"/>
    <s v="Central"/>
    <s v="Met"/>
    <s v="Met"/>
    <s v="Met"/>
    <s v="Met"/>
    <s v="Met"/>
  </r>
  <r>
    <s v="OPS-103797"/>
    <x v="135"/>
    <s v="South West"/>
    <s v="Workplace Services"/>
    <n v="2201"/>
    <n v="36"/>
    <n v="2237"/>
    <n v="22"/>
    <x v="1295"/>
    <n v="0"/>
    <n v="0"/>
    <n v="8"/>
    <n v="0.6"/>
    <n v="0.98099999999999998"/>
    <n v="2.5"/>
    <n v="0.70499999999999996"/>
    <n v="0.01"/>
    <x v="4"/>
    <x v="0"/>
    <s v="South"/>
    <s v="Below Target"/>
    <s v="Below Target"/>
    <s v="Met"/>
    <s v="Below Target"/>
    <s v="Below Target"/>
  </r>
  <r>
    <s v="OPS-103798"/>
    <x v="135"/>
    <s v="South West"/>
    <s v="Facilities Response"/>
    <n v="0"/>
    <n v="47"/>
    <n v="47"/>
    <n v="45"/>
    <x v="1"/>
    <n v="0"/>
    <n v="0"/>
    <n v="1.3"/>
    <n v="0.98199999999999998"/>
    <n v="1"/>
    <n v="4.0999999999999996"/>
    <n v="0.65300000000000002"/>
    <n v="0.95699999999999996"/>
    <x v="4"/>
    <x v="1"/>
    <s v="South"/>
    <s v="Met"/>
    <s v="Met"/>
    <s v="Met"/>
    <s v="Met"/>
    <s v="Met"/>
  </r>
  <r>
    <s v="OPS-103799"/>
    <x v="135"/>
    <s v="South West"/>
    <s v="Estates Support"/>
    <n v="0"/>
    <n v="26"/>
    <n v="26"/>
    <n v="26"/>
    <x v="5"/>
    <n v="0"/>
    <n v="0"/>
    <n v="1.7"/>
    <n v="0.97099999999999997"/>
    <n v="0.98799999999999999"/>
    <n v="4.2"/>
    <n v="0.69599999999999995"/>
    <n v="1"/>
    <x v="4"/>
    <x v="2"/>
    <s v="South"/>
    <s v="Met"/>
    <s v="Met"/>
    <s v="Met"/>
    <s v="Met"/>
    <s v="Met"/>
  </r>
  <r>
    <s v="OPS-103800"/>
    <x v="135"/>
    <s v="South West"/>
    <s v="Workplace Projects"/>
    <n v="0"/>
    <n v="35"/>
    <n v="35"/>
    <n v="35"/>
    <x v="5"/>
    <n v="0"/>
    <n v="0"/>
    <n v="1.2"/>
    <n v="0.92300000000000004"/>
    <n v="0.98599999999999999"/>
    <n v="4.5999999999999996"/>
    <n v="0.81200000000000006"/>
    <n v="1"/>
    <x v="4"/>
    <x v="3"/>
    <s v="South"/>
    <s v="Met"/>
    <s v="Met"/>
    <s v="Met"/>
    <s v="Met"/>
    <s v="Met"/>
  </r>
  <r>
    <s v="OPS-103801"/>
    <x v="135"/>
    <s v="South East"/>
    <s v="Workplace Services"/>
    <n v="0"/>
    <n v="40"/>
    <n v="40"/>
    <n v="40"/>
    <x v="5"/>
    <n v="3"/>
    <n v="0"/>
    <n v="2.7"/>
    <n v="0.92100000000000004"/>
    <n v="0.95099999999999996"/>
    <n v="4.7"/>
    <n v="0.73299999999999998"/>
    <n v="1"/>
    <x v="5"/>
    <x v="0"/>
    <s v="South"/>
    <s v="Met"/>
    <s v="Met"/>
    <s v="Met"/>
    <s v="Met"/>
    <s v="Met"/>
  </r>
  <r>
    <s v="OPS-103802"/>
    <x v="135"/>
    <s v="South East"/>
    <s v="Facilities Response"/>
    <n v="3382"/>
    <n v="34"/>
    <n v="3416"/>
    <n v="23"/>
    <x v="1296"/>
    <n v="0"/>
    <n v="0"/>
    <n v="8"/>
    <n v="0.6"/>
    <n v="1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803"/>
    <x v="135"/>
    <s v="South East"/>
    <s v="Estates Support"/>
    <n v="0"/>
    <n v="68"/>
    <n v="68"/>
    <n v="53"/>
    <x v="8"/>
    <n v="0"/>
    <n v="0"/>
    <n v="3"/>
    <n v="0.86699999999999999"/>
    <n v="1"/>
    <n v="3.6"/>
    <n v="0.77"/>
    <n v="0.77900000000000003"/>
    <x v="5"/>
    <x v="2"/>
    <s v="South"/>
    <s v="Below Target"/>
    <s v="Below Target"/>
    <s v="Met"/>
    <s v="Met"/>
    <s v="Below Target"/>
  </r>
  <r>
    <s v="OPS-103804"/>
    <x v="135"/>
    <s v="South East"/>
    <s v="Workplace Projects"/>
    <n v="1192"/>
    <n v="27"/>
    <n v="1219"/>
    <n v="19"/>
    <x v="1297"/>
    <n v="0"/>
    <n v="0"/>
    <n v="8"/>
    <n v="0.6"/>
    <n v="0.97599999999999998"/>
    <n v="2.5"/>
    <n v="0.72899999999999998"/>
    <n v="1.6E-2"/>
    <x v="5"/>
    <x v="3"/>
    <s v="South"/>
    <s v="Below Target"/>
    <s v="Below Target"/>
    <s v="Met"/>
    <s v="Below Target"/>
    <s v="Below Target"/>
  </r>
  <r>
    <s v="OPS-103805"/>
    <x v="135"/>
    <s v="Wales"/>
    <s v="Workplace Services"/>
    <n v="1998"/>
    <n v="34"/>
    <n v="2032"/>
    <n v="28"/>
    <x v="1298"/>
    <n v="0"/>
    <n v="0"/>
    <n v="8"/>
    <n v="0.6"/>
    <n v="0.98399999999999999"/>
    <n v="2.5"/>
    <n v="0.72599999999999998"/>
    <n v="1.4E-2"/>
    <x v="6"/>
    <x v="0"/>
    <s v="Wales"/>
    <s v="Below Target"/>
    <s v="Below Target"/>
    <s v="Met"/>
    <s v="Below Target"/>
    <s v="Below Target"/>
  </r>
  <r>
    <s v="OPS-103806"/>
    <x v="135"/>
    <s v="Wales"/>
    <s v="Facilities Response"/>
    <n v="2103"/>
    <n v="38"/>
    <n v="2141"/>
    <n v="27"/>
    <x v="1077"/>
    <n v="0"/>
    <n v="0"/>
    <n v="8"/>
    <n v="0.6"/>
    <n v="0.96899999999999997"/>
    <n v="2.5"/>
    <n v="0.67900000000000005"/>
    <n v="1.2999999999999999E-2"/>
    <x v="6"/>
    <x v="1"/>
    <s v="Wales"/>
    <s v="Below Target"/>
    <s v="Below Target"/>
    <s v="Met"/>
    <s v="Below Target"/>
    <s v="Below Target"/>
  </r>
  <r>
    <s v="OPS-103807"/>
    <x v="135"/>
    <s v="Wales"/>
    <s v="Estates Support"/>
    <n v="1554"/>
    <n v="47"/>
    <n v="1601"/>
    <n v="30"/>
    <x v="582"/>
    <n v="0"/>
    <n v="0"/>
    <n v="8"/>
    <n v="0.6"/>
    <n v="0.96499999999999997"/>
    <n v="2.5"/>
    <n v="0.71299999999999997"/>
    <n v="1.9E-2"/>
    <x v="6"/>
    <x v="2"/>
    <s v="Wales"/>
    <s v="Below Target"/>
    <s v="Below Target"/>
    <s v="Met"/>
    <s v="Below Target"/>
    <s v="Below Target"/>
  </r>
  <r>
    <s v="OPS-103808"/>
    <x v="135"/>
    <s v="Wales"/>
    <s v="Workplace Projects"/>
    <n v="0"/>
    <n v="30"/>
    <n v="30"/>
    <n v="30"/>
    <x v="5"/>
    <n v="0"/>
    <n v="0"/>
    <n v="1.3"/>
    <n v="0.95199999999999996"/>
    <n v="0.98099999999999998"/>
    <n v="4.4000000000000004"/>
    <n v="0.69899999999999995"/>
    <n v="1"/>
    <x v="6"/>
    <x v="3"/>
    <s v="Wales"/>
    <s v="Met"/>
    <s v="Met"/>
    <s v="Met"/>
    <s v="Met"/>
    <s v="Met"/>
  </r>
  <r>
    <s v="OPS-103809"/>
    <x v="136"/>
    <s v="Scotland"/>
    <s v="Workplace Services"/>
    <n v="680"/>
    <n v="43"/>
    <n v="723"/>
    <n v="35"/>
    <x v="469"/>
    <n v="0"/>
    <n v="0"/>
    <n v="8"/>
    <n v="0.6"/>
    <n v="1"/>
    <n v="2.5"/>
    <n v="0.66"/>
    <n v="4.8000000000000001E-2"/>
    <x v="0"/>
    <x v="0"/>
    <s v="North"/>
    <s v="Below Target"/>
    <s v="Below Target"/>
    <s v="Met"/>
    <s v="Below Target"/>
    <s v="Below Target"/>
  </r>
  <r>
    <s v="OPS-103810"/>
    <x v="136"/>
    <s v="Scotland"/>
    <s v="Facilities Response"/>
    <n v="0"/>
    <n v="32"/>
    <n v="32"/>
    <n v="32"/>
    <x v="5"/>
    <n v="0"/>
    <n v="0"/>
    <n v="2"/>
    <n v="0.99199999999999999"/>
    <n v="0.98599999999999999"/>
    <n v="4.5"/>
    <n v="0.72299999999999998"/>
    <n v="1"/>
    <x v="0"/>
    <x v="1"/>
    <s v="North"/>
    <s v="Met"/>
    <s v="Met"/>
    <s v="Met"/>
    <s v="Met"/>
    <s v="Met"/>
  </r>
  <r>
    <s v="OPS-103811"/>
    <x v="136"/>
    <s v="Scotland"/>
    <s v="Estates Support"/>
    <n v="1012"/>
    <n v="40"/>
    <n v="1052"/>
    <n v="30"/>
    <x v="1201"/>
    <n v="0"/>
    <n v="0"/>
    <n v="8"/>
    <n v="0.6"/>
    <n v="1"/>
    <n v="2.5"/>
    <n v="0.73799999999999999"/>
    <n v="2.9000000000000001E-2"/>
    <x v="0"/>
    <x v="2"/>
    <s v="North"/>
    <s v="Below Target"/>
    <s v="Below Target"/>
    <s v="Met"/>
    <s v="Below Target"/>
    <s v="Below Target"/>
  </r>
  <r>
    <s v="OPS-103812"/>
    <x v="136"/>
    <s v="Scotland"/>
    <s v="Workplace Projects"/>
    <n v="1"/>
    <n v="24"/>
    <n v="25"/>
    <n v="25"/>
    <x v="5"/>
    <n v="0"/>
    <n v="0"/>
    <n v="1.7"/>
    <n v="0.99199999999999999"/>
    <n v="0.96799999999999997"/>
    <n v="4.5999999999999996"/>
    <n v="0.71099999999999997"/>
    <n v="1"/>
    <x v="0"/>
    <x v="3"/>
    <s v="North"/>
    <s v="Met"/>
    <s v="Met"/>
    <s v="Met"/>
    <s v="Met"/>
    <s v="Met"/>
  </r>
  <r>
    <s v="OPS-103813"/>
    <x v="136"/>
    <s v="North East"/>
    <s v="Workplace Services"/>
    <n v="4"/>
    <n v="44"/>
    <n v="48"/>
    <n v="48"/>
    <x v="5"/>
    <n v="0"/>
    <n v="0"/>
    <n v="1.1000000000000001"/>
    <n v="0.96099999999999997"/>
    <n v="0.996"/>
    <n v="4.4000000000000004"/>
    <n v="0.74399999999999999"/>
    <n v="1"/>
    <x v="1"/>
    <x v="0"/>
    <s v="North"/>
    <s v="Met"/>
    <s v="Met"/>
    <s v="Met"/>
    <s v="Met"/>
    <s v="Met"/>
  </r>
  <r>
    <s v="OPS-103814"/>
    <x v="136"/>
    <s v="North East"/>
    <s v="Facilities Response"/>
    <n v="13"/>
    <n v="29"/>
    <n v="42"/>
    <n v="42"/>
    <x v="5"/>
    <n v="0"/>
    <n v="0"/>
    <n v="1.4"/>
    <n v="0.95899999999999996"/>
    <n v="0.98899999999999999"/>
    <n v="4.8"/>
    <n v="0.70899999999999996"/>
    <n v="1"/>
    <x v="1"/>
    <x v="1"/>
    <s v="North"/>
    <s v="Met"/>
    <s v="Met"/>
    <s v="Met"/>
    <s v="Met"/>
    <s v="Met"/>
  </r>
  <r>
    <s v="OPS-103815"/>
    <x v="136"/>
    <s v="North East"/>
    <s v="Estates Support"/>
    <n v="2538"/>
    <n v="31"/>
    <n v="2569"/>
    <n v="21"/>
    <x v="1299"/>
    <n v="0"/>
    <n v="0"/>
    <n v="8"/>
    <n v="0.6"/>
    <n v="0.96499999999999997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816"/>
    <x v="136"/>
    <s v="North East"/>
    <s v="Workplace Projects"/>
    <n v="242"/>
    <n v="29"/>
    <n v="271"/>
    <n v="21"/>
    <x v="479"/>
    <n v="1"/>
    <n v="1"/>
    <n v="8"/>
    <n v="0.6"/>
    <n v="0.96499999999999997"/>
    <n v="2.5"/>
    <n v="0.81100000000000005"/>
    <n v="7.6999999999999999E-2"/>
    <x v="1"/>
    <x v="3"/>
    <s v="North"/>
    <s v="Below Target"/>
    <s v="Below Target"/>
    <s v="Met"/>
    <s v="Below Target"/>
    <s v="Below Target"/>
  </r>
  <r>
    <s v="OPS-103817"/>
    <x v="136"/>
    <s v="North West"/>
    <s v="Workplace Services"/>
    <n v="1160"/>
    <n v="33"/>
    <n v="1193"/>
    <n v="29"/>
    <x v="1300"/>
    <n v="0"/>
    <n v="0"/>
    <n v="8"/>
    <n v="0.6"/>
    <n v="0.98199999999999998"/>
    <n v="2.5"/>
    <n v="0.755"/>
    <n v="2.4E-2"/>
    <x v="2"/>
    <x v="0"/>
    <s v="North"/>
    <s v="Below Target"/>
    <s v="Below Target"/>
    <s v="Met"/>
    <s v="Below Target"/>
    <s v="Below Target"/>
  </r>
  <r>
    <s v="OPS-103818"/>
    <x v="136"/>
    <s v="North West"/>
    <s v="Facilities Response"/>
    <n v="2390"/>
    <n v="46"/>
    <n v="2436"/>
    <n v="23"/>
    <x v="1301"/>
    <n v="0"/>
    <n v="0"/>
    <n v="8"/>
    <n v="0.6"/>
    <n v="1"/>
    <n v="2.5"/>
    <n v="0.75"/>
    <n v="8.9999999999999993E-3"/>
    <x v="2"/>
    <x v="1"/>
    <s v="North"/>
    <s v="Below Target"/>
    <s v="Below Target"/>
    <s v="Met"/>
    <s v="Below Target"/>
    <s v="Below Target"/>
  </r>
  <r>
    <s v="OPS-103819"/>
    <x v="136"/>
    <s v="North West"/>
    <s v="Estates Support"/>
    <n v="2648"/>
    <n v="44"/>
    <n v="2692"/>
    <n v="23"/>
    <x v="1302"/>
    <n v="0"/>
    <n v="0"/>
    <n v="8"/>
    <n v="0.6"/>
    <n v="0.97899999999999998"/>
    <n v="2.5"/>
    <n v="0.65100000000000002"/>
    <n v="8.9999999999999993E-3"/>
    <x v="2"/>
    <x v="2"/>
    <s v="North"/>
    <s v="Below Target"/>
    <s v="Below Target"/>
    <s v="Met"/>
    <s v="Below Target"/>
    <s v="Below Target"/>
  </r>
  <r>
    <s v="OPS-103820"/>
    <x v="136"/>
    <s v="North West"/>
    <s v="Workplace Projects"/>
    <n v="0"/>
    <n v="22"/>
    <n v="22"/>
    <n v="22"/>
    <x v="5"/>
    <n v="0"/>
    <n v="0"/>
    <n v="1.6"/>
    <n v="0.94899999999999995"/>
    <n v="0.94899999999999995"/>
    <n v="4.3"/>
    <n v="0.69399999999999995"/>
    <n v="1"/>
    <x v="2"/>
    <x v="3"/>
    <s v="North"/>
    <s v="Met"/>
    <s v="Met"/>
    <s v="Below Target"/>
    <s v="Met"/>
    <s v="Met"/>
  </r>
  <r>
    <s v="OPS-103821"/>
    <x v="136"/>
    <s v="Midlands"/>
    <s v="Workplace Services"/>
    <n v="3"/>
    <n v="48"/>
    <n v="51"/>
    <n v="41"/>
    <x v="7"/>
    <n v="0"/>
    <n v="0"/>
    <n v="2.9"/>
    <n v="0.91700000000000004"/>
    <n v="0.95399999999999996"/>
    <n v="4.2"/>
    <n v="0.67100000000000004"/>
    <n v="0.80400000000000005"/>
    <x v="3"/>
    <x v="0"/>
    <s v="Central"/>
    <s v="Below Target"/>
    <s v="Below Target"/>
    <s v="Met"/>
    <s v="Met"/>
    <s v="Met"/>
  </r>
  <r>
    <s v="OPS-103822"/>
    <x v="136"/>
    <s v="Midlands"/>
    <s v="Facilities Response"/>
    <n v="1173"/>
    <n v="37"/>
    <n v="1210"/>
    <n v="35"/>
    <x v="1303"/>
    <n v="0"/>
    <n v="0"/>
    <n v="8"/>
    <n v="0.6"/>
    <n v="0.95599999999999996"/>
    <n v="2.5"/>
    <n v="0.82499999999999996"/>
    <n v="2.9000000000000001E-2"/>
    <x v="3"/>
    <x v="1"/>
    <s v="Central"/>
    <s v="Below Target"/>
    <s v="Below Target"/>
    <s v="Met"/>
    <s v="Below Target"/>
    <s v="Below Target"/>
  </r>
  <r>
    <s v="OPS-103823"/>
    <x v="136"/>
    <s v="Midlands"/>
    <s v="Estates Support"/>
    <n v="946"/>
    <n v="37"/>
    <n v="983"/>
    <n v="30"/>
    <x v="1304"/>
    <n v="0"/>
    <n v="0"/>
    <n v="8"/>
    <n v="0.6"/>
    <n v="0.96799999999999997"/>
    <n v="2.5"/>
    <n v="0.81399999999999995"/>
    <n v="3.1E-2"/>
    <x v="3"/>
    <x v="2"/>
    <s v="Central"/>
    <s v="Below Target"/>
    <s v="Below Target"/>
    <s v="Met"/>
    <s v="Below Target"/>
    <s v="Below Target"/>
  </r>
  <r>
    <s v="OPS-103824"/>
    <x v="136"/>
    <s v="Midlands"/>
    <s v="Workplace Projects"/>
    <n v="0"/>
    <n v="37"/>
    <n v="37"/>
    <n v="37"/>
    <x v="5"/>
    <n v="0"/>
    <n v="0"/>
    <n v="1.3"/>
    <n v="0.97299999999999998"/>
    <n v="1"/>
    <n v="4.7"/>
    <n v="0.76600000000000001"/>
    <n v="1"/>
    <x v="3"/>
    <x v="3"/>
    <s v="Central"/>
    <s v="Met"/>
    <s v="Met"/>
    <s v="Met"/>
    <s v="Met"/>
    <s v="Met"/>
  </r>
  <r>
    <s v="OPS-103825"/>
    <x v="136"/>
    <s v="South West"/>
    <s v="Workplace Services"/>
    <n v="2215"/>
    <n v="44"/>
    <n v="2259"/>
    <n v="23"/>
    <x v="1305"/>
    <n v="0"/>
    <n v="0"/>
    <n v="8"/>
    <n v="0.6"/>
    <n v="0.94399999999999995"/>
    <n v="2.5"/>
    <n v="0.70499999999999996"/>
    <n v="0.01"/>
    <x v="4"/>
    <x v="0"/>
    <s v="South"/>
    <s v="Below Target"/>
    <s v="Below Target"/>
    <s v="Below Target"/>
    <s v="Below Target"/>
    <s v="Below Target"/>
  </r>
  <r>
    <s v="OPS-103826"/>
    <x v="136"/>
    <s v="South West"/>
    <s v="Facilities Response"/>
    <n v="2"/>
    <n v="41"/>
    <n v="43"/>
    <n v="43"/>
    <x v="5"/>
    <n v="0"/>
    <n v="0"/>
    <n v="1.7"/>
    <n v="0.96799999999999997"/>
    <n v="1"/>
    <n v="4.5999999999999996"/>
    <n v="0.65300000000000002"/>
    <n v="1"/>
    <x v="4"/>
    <x v="1"/>
    <s v="South"/>
    <s v="Met"/>
    <s v="Met"/>
    <s v="Met"/>
    <s v="Met"/>
    <s v="Met"/>
  </r>
  <r>
    <s v="OPS-103827"/>
    <x v="136"/>
    <s v="South West"/>
    <s v="Estates Support"/>
    <n v="0"/>
    <n v="36"/>
    <n v="36"/>
    <n v="36"/>
    <x v="5"/>
    <n v="0"/>
    <n v="0"/>
    <n v="1.1000000000000001"/>
    <n v="0.96"/>
    <n v="1"/>
    <n v="4.5"/>
    <n v="0.69599999999999995"/>
    <n v="1"/>
    <x v="4"/>
    <x v="2"/>
    <s v="South"/>
    <s v="Met"/>
    <s v="Met"/>
    <s v="Met"/>
    <s v="Met"/>
    <s v="Met"/>
  </r>
  <r>
    <s v="OPS-103828"/>
    <x v="136"/>
    <s v="South West"/>
    <s v="Workplace Projects"/>
    <n v="0"/>
    <n v="28"/>
    <n v="28"/>
    <n v="28"/>
    <x v="5"/>
    <n v="0"/>
    <n v="0"/>
    <n v="2"/>
    <n v="0.92500000000000004"/>
    <n v="0.96599999999999997"/>
    <n v="4.5999999999999996"/>
    <n v="0.81200000000000006"/>
    <n v="1"/>
    <x v="4"/>
    <x v="3"/>
    <s v="South"/>
    <s v="Met"/>
    <s v="Met"/>
    <s v="Met"/>
    <s v="Met"/>
    <s v="Met"/>
  </r>
  <r>
    <s v="OPS-103829"/>
    <x v="136"/>
    <s v="South East"/>
    <s v="Workplace Services"/>
    <n v="0"/>
    <n v="67"/>
    <n v="67"/>
    <n v="47"/>
    <x v="73"/>
    <n v="2"/>
    <n v="0"/>
    <n v="3.3"/>
    <n v="0.748"/>
    <n v="0.96"/>
    <n v="4.0999999999999996"/>
    <n v="0.73299999999999998"/>
    <n v="0.70099999999999996"/>
    <x v="5"/>
    <x v="0"/>
    <s v="South"/>
    <s v="Below Target"/>
    <s v="Below Target"/>
    <s v="Met"/>
    <s v="Below Target"/>
    <s v="Below Target"/>
  </r>
  <r>
    <s v="OPS-103830"/>
    <x v="136"/>
    <s v="South East"/>
    <s v="Facilities Response"/>
    <n v="3393"/>
    <n v="50"/>
    <n v="3443"/>
    <n v="20"/>
    <x v="1306"/>
    <n v="0"/>
    <n v="0"/>
    <n v="8"/>
    <n v="0.6"/>
    <n v="0.998"/>
    <n v="2.5"/>
    <n v="0.76500000000000001"/>
    <n v="6.0000000000000001E-3"/>
    <x v="5"/>
    <x v="1"/>
    <s v="South"/>
    <s v="Below Target"/>
    <s v="Below Target"/>
    <s v="Met"/>
    <s v="Below Target"/>
    <s v="Below Target"/>
  </r>
  <r>
    <s v="OPS-103831"/>
    <x v="136"/>
    <s v="South East"/>
    <s v="Estates Support"/>
    <n v="15"/>
    <n v="45"/>
    <n v="60"/>
    <n v="57"/>
    <x v="10"/>
    <n v="0"/>
    <n v="0"/>
    <n v="2.2000000000000002"/>
    <n v="0.96899999999999997"/>
    <n v="0.98799999999999999"/>
    <n v="4.0999999999999996"/>
    <n v="0.77"/>
    <n v="0.95"/>
    <x v="5"/>
    <x v="2"/>
    <s v="South"/>
    <s v="Met"/>
    <s v="Met"/>
    <s v="Met"/>
    <s v="Met"/>
    <s v="Met"/>
  </r>
  <r>
    <s v="OPS-103832"/>
    <x v="136"/>
    <s v="South East"/>
    <s v="Workplace Projects"/>
    <n v="1200"/>
    <n v="30"/>
    <n v="1230"/>
    <n v="21"/>
    <x v="1307"/>
    <n v="0"/>
    <n v="0"/>
    <n v="8"/>
    <n v="0.6"/>
    <n v="0.97"/>
    <n v="2.5"/>
    <n v="0.72899999999999998"/>
    <n v="1.7000000000000001E-2"/>
    <x v="5"/>
    <x v="3"/>
    <s v="South"/>
    <s v="Below Target"/>
    <s v="Below Target"/>
    <s v="Met"/>
    <s v="Below Target"/>
    <s v="Below Target"/>
  </r>
  <r>
    <s v="OPS-103833"/>
    <x v="136"/>
    <s v="Wales"/>
    <s v="Workplace Services"/>
    <n v="2004"/>
    <n v="48"/>
    <n v="2052"/>
    <n v="23"/>
    <x v="1308"/>
    <n v="0"/>
    <n v="0"/>
    <n v="8"/>
    <n v="0.6"/>
    <n v="1"/>
    <n v="2.5"/>
    <n v="0.72599999999999998"/>
    <n v="1.0999999999999999E-2"/>
    <x v="6"/>
    <x v="0"/>
    <s v="Wales"/>
    <s v="Below Target"/>
    <s v="Below Target"/>
    <s v="Met"/>
    <s v="Below Target"/>
    <s v="Below Target"/>
  </r>
  <r>
    <s v="OPS-103834"/>
    <x v="136"/>
    <s v="Wales"/>
    <s v="Facilities Response"/>
    <n v="2114"/>
    <n v="34"/>
    <n v="2148"/>
    <n v="26"/>
    <x v="1309"/>
    <n v="0"/>
    <n v="0"/>
    <n v="8"/>
    <n v="0.6"/>
    <n v="0.97599999999999998"/>
    <n v="2.5"/>
    <n v="0.67900000000000005"/>
    <n v="1.2E-2"/>
    <x v="6"/>
    <x v="1"/>
    <s v="Wales"/>
    <s v="Below Target"/>
    <s v="Below Target"/>
    <s v="Met"/>
    <s v="Below Target"/>
    <s v="Below Target"/>
  </r>
  <r>
    <s v="OPS-103835"/>
    <x v="136"/>
    <s v="Wales"/>
    <s v="Estates Support"/>
    <n v="1571"/>
    <n v="28"/>
    <n v="1599"/>
    <n v="29"/>
    <x v="705"/>
    <n v="1"/>
    <n v="0"/>
    <n v="8"/>
    <n v="0.6"/>
    <n v="0.98099999999999998"/>
    <n v="2.5"/>
    <n v="0.71299999999999997"/>
    <n v="1.7999999999999999E-2"/>
    <x v="6"/>
    <x v="2"/>
    <s v="Wales"/>
    <s v="Below Target"/>
    <s v="Below Target"/>
    <s v="Met"/>
    <s v="Below Target"/>
    <s v="Below Target"/>
  </r>
  <r>
    <s v="OPS-103836"/>
    <x v="136"/>
    <s v="Wales"/>
    <s v="Workplace Projects"/>
    <n v="0"/>
    <n v="33"/>
    <n v="33"/>
    <n v="33"/>
    <x v="5"/>
    <n v="0"/>
    <n v="0"/>
    <n v="1.7"/>
    <n v="0.99299999999999999"/>
    <n v="0.97199999999999998"/>
    <n v="4.8"/>
    <n v="0.69899999999999995"/>
    <n v="1"/>
    <x v="6"/>
    <x v="3"/>
    <s v="Wales"/>
    <s v="Met"/>
    <s v="Met"/>
    <s v="Met"/>
    <s v="Met"/>
    <s v="Met"/>
  </r>
  <r>
    <s v="OPS-103837"/>
    <x v="137"/>
    <s v="Scotland"/>
    <s v="Workplace Services"/>
    <n v="688"/>
    <n v="42"/>
    <n v="730"/>
    <n v="33"/>
    <x v="251"/>
    <n v="0"/>
    <n v="0"/>
    <n v="8"/>
    <n v="0.6"/>
    <n v="0.95699999999999996"/>
    <n v="2.5"/>
    <n v="0.66"/>
    <n v="4.4999999999999998E-2"/>
    <x v="0"/>
    <x v="0"/>
    <s v="North"/>
    <s v="Below Target"/>
    <s v="Below Target"/>
    <s v="Met"/>
    <s v="Below Target"/>
    <s v="Below Target"/>
  </r>
  <r>
    <s v="OPS-103838"/>
    <x v="137"/>
    <s v="Scotland"/>
    <s v="Facilities Response"/>
    <n v="0"/>
    <n v="44"/>
    <n v="44"/>
    <n v="44"/>
    <x v="5"/>
    <n v="0"/>
    <n v="0"/>
    <n v="1.3"/>
    <n v="0.98099999999999998"/>
    <n v="0.95699999999999996"/>
    <n v="4.3"/>
    <n v="0.72299999999999998"/>
    <n v="1"/>
    <x v="0"/>
    <x v="1"/>
    <s v="North"/>
    <s v="Met"/>
    <s v="Met"/>
    <s v="Met"/>
    <s v="Met"/>
    <s v="Met"/>
  </r>
  <r>
    <s v="OPS-103839"/>
    <x v="137"/>
    <s v="Scotland"/>
    <s v="Estates Support"/>
    <n v="1022"/>
    <n v="29"/>
    <n v="1051"/>
    <n v="37"/>
    <x v="683"/>
    <n v="0"/>
    <n v="0"/>
    <n v="8"/>
    <n v="0.6"/>
    <n v="1"/>
    <n v="2.5"/>
    <n v="0.73799999999999999"/>
    <n v="3.5000000000000003E-2"/>
    <x v="0"/>
    <x v="2"/>
    <s v="North"/>
    <s v="Below Target"/>
    <s v="Below Target"/>
    <s v="Met"/>
    <s v="Below Target"/>
    <s v="Below Target"/>
  </r>
  <r>
    <s v="OPS-103840"/>
    <x v="137"/>
    <s v="Scotland"/>
    <s v="Workplace Projects"/>
    <n v="0"/>
    <n v="29"/>
    <n v="29"/>
    <n v="29"/>
    <x v="5"/>
    <n v="0"/>
    <n v="0"/>
    <n v="1.3"/>
    <n v="0.98599999999999999"/>
    <n v="0.97599999999999998"/>
    <n v="4.5999999999999996"/>
    <n v="0.71099999999999997"/>
    <n v="1"/>
    <x v="0"/>
    <x v="3"/>
    <s v="North"/>
    <s v="Met"/>
    <s v="Met"/>
    <s v="Met"/>
    <s v="Met"/>
    <s v="Met"/>
  </r>
  <r>
    <s v="OPS-103841"/>
    <x v="137"/>
    <s v="North East"/>
    <s v="Workplace Services"/>
    <n v="0"/>
    <n v="63"/>
    <n v="63"/>
    <n v="46"/>
    <x v="4"/>
    <n v="0"/>
    <n v="0"/>
    <n v="3.1"/>
    <n v="0.876"/>
    <n v="0.95699999999999996"/>
    <n v="4.2"/>
    <n v="0.74399999999999999"/>
    <n v="0.73"/>
    <x v="1"/>
    <x v="0"/>
    <s v="North"/>
    <s v="Below Target"/>
    <s v="Below Target"/>
    <s v="Met"/>
    <s v="Below Target"/>
    <s v="Below Target"/>
  </r>
  <r>
    <s v="OPS-103842"/>
    <x v="137"/>
    <s v="North East"/>
    <s v="Facilities Response"/>
    <n v="0"/>
    <n v="38"/>
    <n v="38"/>
    <n v="38"/>
    <x v="5"/>
    <n v="0"/>
    <n v="0"/>
    <n v="1.9"/>
    <n v="0.98399999999999999"/>
    <n v="0.95"/>
    <n v="4.5"/>
    <n v="0.70899999999999996"/>
    <n v="1"/>
    <x v="1"/>
    <x v="1"/>
    <s v="North"/>
    <s v="Met"/>
    <s v="Met"/>
    <s v="Met"/>
    <s v="Met"/>
    <s v="Met"/>
  </r>
  <r>
    <s v="OPS-103843"/>
    <x v="137"/>
    <s v="North East"/>
    <s v="Estates Support"/>
    <n v="2548"/>
    <n v="41"/>
    <n v="2589"/>
    <n v="19"/>
    <x v="1310"/>
    <n v="0"/>
    <n v="0"/>
    <n v="8"/>
    <n v="0.6"/>
    <n v="0.98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844"/>
    <x v="137"/>
    <s v="North East"/>
    <s v="Workplace Projects"/>
    <n v="250"/>
    <n v="29"/>
    <n v="279"/>
    <n v="23"/>
    <x v="137"/>
    <n v="0"/>
    <n v="0"/>
    <n v="8"/>
    <n v="0.6"/>
    <n v="0.98599999999999999"/>
    <n v="2.5"/>
    <n v="0.81100000000000005"/>
    <n v="8.2000000000000003E-2"/>
    <x v="1"/>
    <x v="3"/>
    <s v="North"/>
    <s v="Below Target"/>
    <s v="Below Target"/>
    <s v="Met"/>
    <s v="Below Target"/>
    <s v="Below Target"/>
  </r>
  <r>
    <s v="OPS-103845"/>
    <x v="137"/>
    <s v="North West"/>
    <s v="Workplace Services"/>
    <n v="1164"/>
    <n v="30"/>
    <n v="1194"/>
    <n v="30"/>
    <x v="1300"/>
    <n v="0"/>
    <n v="0"/>
    <n v="8"/>
    <n v="0.6"/>
    <n v="0.98599999999999999"/>
    <n v="2.5"/>
    <n v="0.755"/>
    <n v="2.5000000000000001E-2"/>
    <x v="2"/>
    <x v="0"/>
    <s v="North"/>
    <s v="Below Target"/>
    <s v="Below Target"/>
    <s v="Met"/>
    <s v="Below Target"/>
    <s v="Below Target"/>
  </r>
  <r>
    <s v="OPS-103846"/>
    <x v="137"/>
    <s v="North West"/>
    <s v="Facilities Response"/>
    <n v="2413"/>
    <n v="42"/>
    <n v="2455"/>
    <n v="25"/>
    <x v="1311"/>
    <n v="0"/>
    <n v="0"/>
    <n v="8"/>
    <n v="0.6"/>
    <n v="0.97099999999999997"/>
    <n v="2.5"/>
    <n v="0.75"/>
    <n v="0.01"/>
    <x v="2"/>
    <x v="1"/>
    <s v="North"/>
    <s v="Below Target"/>
    <s v="Below Target"/>
    <s v="Met"/>
    <s v="Below Target"/>
    <s v="Below Target"/>
  </r>
  <r>
    <s v="OPS-103847"/>
    <x v="137"/>
    <s v="North West"/>
    <s v="Estates Support"/>
    <n v="2669"/>
    <n v="49"/>
    <n v="2718"/>
    <n v="23"/>
    <x v="1312"/>
    <n v="0"/>
    <n v="0"/>
    <n v="8"/>
    <n v="0.6"/>
    <n v="0.996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848"/>
    <x v="137"/>
    <s v="North West"/>
    <s v="Workplace Projects"/>
    <n v="0"/>
    <n v="43"/>
    <n v="43"/>
    <n v="42"/>
    <x v="3"/>
    <n v="0"/>
    <n v="0"/>
    <n v="2"/>
    <n v="0.92300000000000004"/>
    <n v="1"/>
    <n v="5"/>
    <n v="0.69399999999999995"/>
    <n v="0.97699999999999998"/>
    <x v="2"/>
    <x v="3"/>
    <s v="North"/>
    <s v="Met"/>
    <s v="Met"/>
    <s v="Met"/>
    <s v="Met"/>
    <s v="Met"/>
  </r>
  <r>
    <s v="OPS-103849"/>
    <x v="137"/>
    <s v="Midlands"/>
    <s v="Workplace Services"/>
    <n v="10"/>
    <n v="45"/>
    <n v="55"/>
    <n v="44"/>
    <x v="18"/>
    <n v="0"/>
    <n v="0"/>
    <n v="2.4"/>
    <n v="0.88500000000000001"/>
    <n v="0.96199999999999997"/>
    <n v="4.2"/>
    <n v="0.67100000000000004"/>
    <n v="0.8"/>
    <x v="3"/>
    <x v="0"/>
    <s v="Central"/>
    <s v="Below Target"/>
    <s v="Below Target"/>
    <s v="Met"/>
    <s v="Met"/>
    <s v="Below Target"/>
  </r>
  <r>
    <s v="OPS-103850"/>
    <x v="137"/>
    <s v="Midlands"/>
    <s v="Facilities Response"/>
    <n v="1175"/>
    <n v="52"/>
    <n v="1227"/>
    <n v="33"/>
    <x v="1083"/>
    <n v="0"/>
    <n v="0"/>
    <n v="8"/>
    <n v="0.6"/>
    <n v="0.97499999999999998"/>
    <n v="2.5"/>
    <n v="0.82499999999999996"/>
    <n v="2.7E-2"/>
    <x v="3"/>
    <x v="1"/>
    <s v="Central"/>
    <s v="Below Target"/>
    <s v="Below Target"/>
    <s v="Met"/>
    <s v="Below Target"/>
    <s v="Below Target"/>
  </r>
  <r>
    <s v="OPS-103851"/>
    <x v="137"/>
    <s v="Midlands"/>
    <s v="Estates Support"/>
    <n v="953"/>
    <n v="37"/>
    <n v="990"/>
    <n v="31"/>
    <x v="502"/>
    <n v="0"/>
    <n v="0"/>
    <n v="8"/>
    <n v="0.6"/>
    <n v="0.96399999999999997"/>
    <n v="2.5"/>
    <n v="0.81399999999999995"/>
    <n v="3.1E-2"/>
    <x v="3"/>
    <x v="2"/>
    <s v="Central"/>
    <s v="Below Target"/>
    <s v="Below Target"/>
    <s v="Met"/>
    <s v="Below Target"/>
    <s v="Below Target"/>
  </r>
  <r>
    <s v="OPS-103852"/>
    <x v="137"/>
    <s v="Midlands"/>
    <s v="Workplace Projects"/>
    <n v="0"/>
    <n v="24"/>
    <n v="24"/>
    <n v="24"/>
    <x v="5"/>
    <n v="0"/>
    <n v="0"/>
    <n v="1.3"/>
    <n v="0.97699999999999998"/>
    <n v="0.98699999999999999"/>
    <n v="4.4000000000000004"/>
    <n v="0.76600000000000001"/>
    <n v="1"/>
    <x v="3"/>
    <x v="3"/>
    <s v="Central"/>
    <s v="Met"/>
    <s v="Met"/>
    <s v="Met"/>
    <s v="Met"/>
    <s v="Met"/>
  </r>
  <r>
    <s v="OPS-103853"/>
    <x v="137"/>
    <s v="South West"/>
    <s v="Workplace Services"/>
    <n v="2236"/>
    <n v="44"/>
    <n v="2280"/>
    <n v="19"/>
    <x v="1186"/>
    <n v="0"/>
    <n v="0"/>
    <n v="8"/>
    <n v="0.6"/>
    <n v="0.98499999999999999"/>
    <n v="2.5"/>
    <n v="0.70499999999999996"/>
    <n v="8.0000000000000002E-3"/>
    <x v="4"/>
    <x v="0"/>
    <s v="South"/>
    <s v="Below Target"/>
    <s v="Below Target"/>
    <s v="Met"/>
    <s v="Below Target"/>
    <s v="Below Target"/>
  </r>
  <r>
    <s v="OPS-103854"/>
    <x v="137"/>
    <s v="South West"/>
    <s v="Facilities Response"/>
    <n v="0"/>
    <n v="49"/>
    <n v="49"/>
    <n v="47"/>
    <x v="1"/>
    <n v="1"/>
    <n v="0"/>
    <n v="1.6"/>
    <n v="0.97799999999999998"/>
    <n v="0.98299999999999998"/>
    <n v="4.7"/>
    <n v="0.65300000000000002"/>
    <n v="0.95899999999999996"/>
    <x v="4"/>
    <x v="1"/>
    <s v="South"/>
    <s v="Met"/>
    <s v="Met"/>
    <s v="Met"/>
    <s v="Met"/>
    <s v="Met"/>
  </r>
  <r>
    <s v="OPS-103855"/>
    <x v="137"/>
    <s v="South West"/>
    <s v="Estates Support"/>
    <n v="0"/>
    <n v="32"/>
    <n v="32"/>
    <n v="32"/>
    <x v="5"/>
    <n v="0"/>
    <n v="0"/>
    <n v="1.8"/>
    <n v="0.96"/>
    <n v="0.99"/>
    <n v="4.3"/>
    <n v="0.69599999999999995"/>
    <n v="1"/>
    <x v="4"/>
    <x v="2"/>
    <s v="South"/>
    <s v="Met"/>
    <s v="Met"/>
    <s v="Met"/>
    <s v="Met"/>
    <s v="Met"/>
  </r>
  <r>
    <s v="OPS-103856"/>
    <x v="137"/>
    <s v="South West"/>
    <s v="Workplace Projects"/>
    <n v="0"/>
    <n v="22"/>
    <n v="22"/>
    <n v="22"/>
    <x v="5"/>
    <n v="0"/>
    <n v="0"/>
    <n v="1.7"/>
    <n v="0.96399999999999997"/>
    <n v="0.97599999999999998"/>
    <n v="4.7"/>
    <n v="0.81200000000000006"/>
    <n v="1"/>
    <x v="4"/>
    <x v="3"/>
    <s v="South"/>
    <s v="Met"/>
    <s v="Met"/>
    <s v="Met"/>
    <s v="Met"/>
    <s v="Met"/>
  </r>
  <r>
    <s v="OPS-103857"/>
    <x v="137"/>
    <s v="South East"/>
    <s v="Workplace Services"/>
    <n v="20"/>
    <n v="46"/>
    <n v="66"/>
    <n v="57"/>
    <x v="48"/>
    <n v="0"/>
    <n v="0"/>
    <n v="2.2000000000000002"/>
    <n v="0.93400000000000005"/>
    <n v="0.995"/>
    <n v="4.5999999999999996"/>
    <n v="0.73299999999999998"/>
    <n v="0.86399999999999999"/>
    <x v="5"/>
    <x v="0"/>
    <s v="South"/>
    <s v="Below Target"/>
    <s v="Met"/>
    <s v="Met"/>
    <s v="Met"/>
    <s v="Met"/>
  </r>
  <r>
    <s v="OPS-103858"/>
    <x v="137"/>
    <s v="South East"/>
    <s v="Facilities Response"/>
    <n v="3423"/>
    <n v="41"/>
    <n v="3464"/>
    <n v="19"/>
    <x v="1313"/>
    <n v="0"/>
    <n v="0"/>
    <n v="8"/>
    <n v="0.6"/>
    <n v="0.98399999999999999"/>
    <n v="2.5"/>
    <n v="0.76500000000000001"/>
    <n v="5.0000000000000001E-3"/>
    <x v="5"/>
    <x v="1"/>
    <s v="South"/>
    <s v="Below Target"/>
    <s v="Below Target"/>
    <s v="Met"/>
    <s v="Below Target"/>
    <s v="Below Target"/>
  </r>
  <r>
    <s v="OPS-103859"/>
    <x v="137"/>
    <s v="South East"/>
    <s v="Estates Support"/>
    <n v="3"/>
    <n v="59"/>
    <n v="62"/>
    <n v="58"/>
    <x v="140"/>
    <n v="0"/>
    <n v="0"/>
    <n v="1.9"/>
    <n v="0.95299999999999996"/>
    <n v="0.97"/>
    <n v="4.5999999999999996"/>
    <n v="0.77"/>
    <n v="0.93500000000000005"/>
    <x v="5"/>
    <x v="2"/>
    <s v="South"/>
    <s v="Below Target"/>
    <s v="Met"/>
    <s v="Met"/>
    <s v="Met"/>
    <s v="Met"/>
  </r>
  <r>
    <s v="OPS-103860"/>
    <x v="137"/>
    <s v="South East"/>
    <s v="Workplace Projects"/>
    <n v="1209"/>
    <n v="26"/>
    <n v="1235"/>
    <n v="24"/>
    <x v="1314"/>
    <n v="0"/>
    <n v="0"/>
    <n v="8"/>
    <n v="0.6"/>
    <n v="1"/>
    <n v="2.5"/>
    <n v="0.72899999999999998"/>
    <n v="1.9E-2"/>
    <x v="5"/>
    <x v="3"/>
    <s v="South"/>
    <s v="Below Target"/>
    <s v="Below Target"/>
    <s v="Met"/>
    <s v="Below Target"/>
    <s v="Below Target"/>
  </r>
  <r>
    <s v="OPS-103861"/>
    <x v="137"/>
    <s v="Wales"/>
    <s v="Workplace Services"/>
    <n v="2029"/>
    <n v="31"/>
    <n v="2060"/>
    <n v="26"/>
    <x v="1315"/>
    <n v="0"/>
    <n v="0"/>
    <n v="8"/>
    <n v="0.6"/>
    <n v="0.99399999999999999"/>
    <n v="2.5"/>
    <n v="0.72599999999999998"/>
    <n v="1.2999999999999999E-2"/>
    <x v="6"/>
    <x v="0"/>
    <s v="Wales"/>
    <s v="Below Target"/>
    <s v="Below Target"/>
    <s v="Met"/>
    <s v="Below Target"/>
    <s v="Below Target"/>
  </r>
  <r>
    <s v="OPS-103862"/>
    <x v="137"/>
    <s v="Wales"/>
    <s v="Facilities Response"/>
    <n v="2122"/>
    <n v="43"/>
    <n v="2165"/>
    <n v="25"/>
    <x v="1134"/>
    <n v="0"/>
    <n v="0"/>
    <n v="8"/>
    <n v="0.6"/>
    <n v="0.99299999999999999"/>
    <n v="2.5"/>
    <n v="0.67900000000000005"/>
    <n v="1.2E-2"/>
    <x v="6"/>
    <x v="1"/>
    <s v="Wales"/>
    <s v="Below Target"/>
    <s v="Below Target"/>
    <s v="Met"/>
    <s v="Below Target"/>
    <s v="Below Target"/>
  </r>
  <r>
    <s v="OPS-103863"/>
    <x v="137"/>
    <s v="Wales"/>
    <s v="Estates Support"/>
    <n v="1570"/>
    <n v="41"/>
    <n v="1611"/>
    <n v="25"/>
    <x v="1316"/>
    <n v="0"/>
    <n v="0"/>
    <n v="8"/>
    <n v="0.6"/>
    <n v="0.999"/>
    <n v="2.5"/>
    <n v="0.71299999999999997"/>
    <n v="1.6E-2"/>
    <x v="6"/>
    <x v="2"/>
    <s v="Wales"/>
    <s v="Below Target"/>
    <s v="Below Target"/>
    <s v="Met"/>
    <s v="Below Target"/>
    <s v="Below Target"/>
  </r>
  <r>
    <s v="OPS-103864"/>
    <x v="137"/>
    <s v="Wales"/>
    <s v="Workplace Projects"/>
    <n v="0"/>
    <n v="20"/>
    <n v="20"/>
    <n v="20"/>
    <x v="5"/>
    <n v="0"/>
    <n v="0"/>
    <n v="1.5"/>
    <n v="0.96499999999999997"/>
    <n v="0.97899999999999998"/>
    <n v="4.4000000000000004"/>
    <n v="0.69899999999999995"/>
    <n v="1"/>
    <x v="6"/>
    <x v="3"/>
    <s v="Wales"/>
    <s v="Met"/>
    <s v="Met"/>
    <s v="Met"/>
    <s v="Met"/>
    <s v="Met"/>
  </r>
  <r>
    <s v="OPS-103865"/>
    <x v="138"/>
    <s v="Scotland"/>
    <s v="Workplace Services"/>
    <n v="697"/>
    <n v="47"/>
    <n v="744"/>
    <n v="35"/>
    <x v="879"/>
    <n v="0"/>
    <n v="0"/>
    <n v="8"/>
    <n v="0.6"/>
    <n v="0.98099999999999998"/>
    <n v="2.5"/>
    <n v="0.66"/>
    <n v="4.7E-2"/>
    <x v="0"/>
    <x v="0"/>
    <s v="North"/>
    <s v="Below Target"/>
    <s v="Below Target"/>
    <s v="Met"/>
    <s v="Below Target"/>
    <s v="Below Target"/>
  </r>
  <r>
    <s v="OPS-103866"/>
    <x v="138"/>
    <s v="Scotland"/>
    <s v="Facilities Response"/>
    <n v="0"/>
    <n v="39"/>
    <n v="39"/>
    <n v="39"/>
    <x v="5"/>
    <n v="0"/>
    <n v="0"/>
    <n v="1.7"/>
    <n v="0.96399999999999997"/>
    <n v="0.97699999999999998"/>
    <n v="4.5"/>
    <n v="0.72299999999999998"/>
    <n v="1"/>
    <x v="0"/>
    <x v="1"/>
    <s v="North"/>
    <s v="Met"/>
    <s v="Met"/>
    <s v="Met"/>
    <s v="Met"/>
    <s v="Met"/>
  </r>
  <r>
    <s v="OPS-103867"/>
    <x v="138"/>
    <s v="Scotland"/>
    <s v="Estates Support"/>
    <n v="1014"/>
    <n v="38"/>
    <n v="1052"/>
    <n v="34"/>
    <x v="629"/>
    <n v="1"/>
    <n v="1"/>
    <n v="8"/>
    <n v="0.6"/>
    <n v="0.94799999999999995"/>
    <n v="2.5"/>
    <n v="0.73799999999999999"/>
    <n v="3.2000000000000001E-2"/>
    <x v="0"/>
    <x v="2"/>
    <s v="North"/>
    <s v="Below Target"/>
    <s v="Below Target"/>
    <s v="Below Target"/>
    <s v="Below Target"/>
    <s v="Below Target"/>
  </r>
  <r>
    <s v="OPS-103868"/>
    <x v="138"/>
    <s v="Scotland"/>
    <s v="Workplace Projects"/>
    <n v="0"/>
    <n v="19"/>
    <n v="19"/>
    <n v="19"/>
    <x v="5"/>
    <n v="0"/>
    <n v="0"/>
    <n v="1.6"/>
    <n v="0.97899999999999998"/>
    <n v="0.98199999999999998"/>
    <n v="4.5999999999999996"/>
    <n v="0.71099999999999997"/>
    <n v="1"/>
    <x v="0"/>
    <x v="3"/>
    <s v="North"/>
    <s v="Met"/>
    <s v="Met"/>
    <s v="Met"/>
    <s v="Met"/>
    <s v="Met"/>
  </r>
  <r>
    <s v="OPS-103869"/>
    <x v="138"/>
    <s v="North East"/>
    <s v="Workplace Services"/>
    <n v="17"/>
    <n v="51"/>
    <n v="68"/>
    <n v="47"/>
    <x v="38"/>
    <n v="0"/>
    <n v="0"/>
    <n v="3.3"/>
    <n v="0.84399999999999997"/>
    <n v="0.95599999999999996"/>
    <n v="3.9"/>
    <n v="0.74399999999999999"/>
    <n v="0.69099999999999995"/>
    <x v="1"/>
    <x v="0"/>
    <s v="North"/>
    <s v="Below Target"/>
    <s v="Below Target"/>
    <s v="Met"/>
    <s v="Below Target"/>
    <s v="Below Target"/>
  </r>
  <r>
    <s v="OPS-103870"/>
    <x v="138"/>
    <s v="North East"/>
    <s v="Facilities Response"/>
    <n v="0"/>
    <n v="34"/>
    <n v="34"/>
    <n v="34"/>
    <x v="5"/>
    <n v="0"/>
    <n v="0"/>
    <n v="1.7"/>
    <n v="0.94499999999999995"/>
    <n v="0.995"/>
    <n v="4.5999999999999996"/>
    <n v="0.70899999999999996"/>
    <n v="1"/>
    <x v="1"/>
    <x v="1"/>
    <s v="North"/>
    <s v="Met"/>
    <s v="Met"/>
    <s v="Met"/>
    <s v="Met"/>
    <s v="Met"/>
  </r>
  <r>
    <s v="OPS-103871"/>
    <x v="138"/>
    <s v="North East"/>
    <s v="Estates Support"/>
    <n v="2570"/>
    <n v="38"/>
    <n v="2608"/>
    <n v="19"/>
    <x v="1317"/>
    <n v="0"/>
    <n v="0"/>
    <n v="8"/>
    <n v="0.6"/>
    <n v="0.996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872"/>
    <x v="138"/>
    <s v="North East"/>
    <s v="Workplace Projects"/>
    <n v="256"/>
    <n v="30"/>
    <n v="286"/>
    <n v="29"/>
    <x v="306"/>
    <n v="0"/>
    <n v="0"/>
    <n v="8"/>
    <n v="0.6"/>
    <n v="0.95799999999999996"/>
    <n v="2.5"/>
    <n v="0.81100000000000005"/>
    <n v="0.10100000000000001"/>
    <x v="1"/>
    <x v="3"/>
    <s v="North"/>
    <s v="Below Target"/>
    <s v="Below Target"/>
    <s v="Met"/>
    <s v="Below Target"/>
    <s v="Below Target"/>
  </r>
  <r>
    <s v="OPS-103873"/>
    <x v="138"/>
    <s v="North West"/>
    <s v="Workplace Services"/>
    <n v="1164"/>
    <n v="29"/>
    <n v="1193"/>
    <n v="31"/>
    <x v="1283"/>
    <n v="0"/>
    <n v="0"/>
    <n v="8"/>
    <n v="0.6"/>
    <n v="0.99"/>
    <n v="2.5"/>
    <n v="0.755"/>
    <n v="2.5999999999999999E-2"/>
    <x v="2"/>
    <x v="0"/>
    <s v="North"/>
    <s v="Below Target"/>
    <s v="Below Target"/>
    <s v="Met"/>
    <s v="Below Target"/>
    <s v="Below Target"/>
  </r>
  <r>
    <s v="OPS-103874"/>
    <x v="138"/>
    <s v="North West"/>
    <s v="Facilities Response"/>
    <n v="2430"/>
    <n v="29"/>
    <n v="2459"/>
    <n v="26"/>
    <x v="1318"/>
    <n v="0"/>
    <n v="0"/>
    <n v="8"/>
    <n v="0.6"/>
    <n v="0.98599999999999999"/>
    <n v="2.5"/>
    <n v="0.75"/>
    <n v="1.0999999999999999E-2"/>
    <x v="2"/>
    <x v="1"/>
    <s v="North"/>
    <s v="Below Target"/>
    <s v="Below Target"/>
    <s v="Met"/>
    <s v="Below Target"/>
    <s v="Below Target"/>
  </r>
  <r>
    <s v="OPS-103875"/>
    <x v="138"/>
    <s v="North West"/>
    <s v="Estates Support"/>
    <n v="2695"/>
    <n v="49"/>
    <n v="2744"/>
    <n v="22"/>
    <x v="1319"/>
    <n v="1"/>
    <n v="0"/>
    <n v="8"/>
    <n v="0.6"/>
    <n v="0.98399999999999999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876"/>
    <x v="138"/>
    <s v="North West"/>
    <s v="Workplace Projects"/>
    <n v="1"/>
    <n v="21"/>
    <n v="22"/>
    <n v="22"/>
    <x v="5"/>
    <n v="0"/>
    <n v="0"/>
    <n v="1.9"/>
    <n v="1"/>
    <n v="0.94699999999999995"/>
    <n v="4.5999999999999996"/>
    <n v="0.69399999999999995"/>
    <n v="1"/>
    <x v="2"/>
    <x v="3"/>
    <s v="North"/>
    <s v="Met"/>
    <s v="Met"/>
    <s v="Below Target"/>
    <s v="Met"/>
    <s v="Met"/>
  </r>
  <r>
    <s v="OPS-103877"/>
    <x v="138"/>
    <s v="Midlands"/>
    <s v="Workplace Services"/>
    <n v="11"/>
    <n v="46"/>
    <n v="57"/>
    <n v="44"/>
    <x v="24"/>
    <n v="0"/>
    <n v="0"/>
    <n v="2.4"/>
    <n v="0.91600000000000004"/>
    <n v="1"/>
    <n v="4.2"/>
    <n v="0.67100000000000004"/>
    <n v="0.77200000000000002"/>
    <x v="3"/>
    <x v="0"/>
    <s v="Central"/>
    <s v="Below Target"/>
    <s v="Below Target"/>
    <s v="Met"/>
    <s v="Met"/>
    <s v="Below Target"/>
  </r>
  <r>
    <s v="OPS-103878"/>
    <x v="138"/>
    <s v="Midlands"/>
    <s v="Facilities Response"/>
    <n v="1194"/>
    <n v="48"/>
    <n v="1242"/>
    <n v="37"/>
    <x v="789"/>
    <n v="0"/>
    <n v="0"/>
    <n v="8"/>
    <n v="0.6"/>
    <n v="1"/>
    <n v="2.5"/>
    <n v="0.82499999999999996"/>
    <n v="0.03"/>
    <x v="3"/>
    <x v="1"/>
    <s v="Central"/>
    <s v="Below Target"/>
    <s v="Below Target"/>
    <s v="Met"/>
    <s v="Below Target"/>
    <s v="Below Target"/>
  </r>
  <r>
    <s v="OPS-103879"/>
    <x v="138"/>
    <s v="Midlands"/>
    <s v="Estates Support"/>
    <n v="959"/>
    <n v="39"/>
    <n v="998"/>
    <n v="29"/>
    <x v="896"/>
    <n v="0"/>
    <n v="0"/>
    <n v="8"/>
    <n v="0.6"/>
    <n v="1"/>
    <n v="2.5"/>
    <n v="0.81399999999999995"/>
    <n v="2.9000000000000001E-2"/>
    <x v="3"/>
    <x v="2"/>
    <s v="Central"/>
    <s v="Below Target"/>
    <s v="Below Target"/>
    <s v="Met"/>
    <s v="Below Target"/>
    <s v="Below Target"/>
  </r>
  <r>
    <s v="OPS-103880"/>
    <x v="138"/>
    <s v="Midlands"/>
    <s v="Workplace Projects"/>
    <n v="0"/>
    <n v="28"/>
    <n v="28"/>
    <n v="28"/>
    <x v="5"/>
    <n v="0"/>
    <n v="0"/>
    <n v="2"/>
    <n v="0.97399999999999998"/>
    <n v="0.97699999999999998"/>
    <n v="4.5"/>
    <n v="0.76600000000000001"/>
    <n v="1"/>
    <x v="3"/>
    <x v="3"/>
    <s v="Central"/>
    <s v="Met"/>
    <s v="Met"/>
    <s v="Met"/>
    <s v="Met"/>
    <s v="Met"/>
  </r>
  <r>
    <s v="OPS-103881"/>
    <x v="138"/>
    <s v="South West"/>
    <s v="Workplace Services"/>
    <n v="2261"/>
    <n v="35"/>
    <n v="2296"/>
    <n v="22"/>
    <x v="830"/>
    <n v="0"/>
    <n v="0"/>
    <n v="8"/>
    <n v="0.6"/>
    <n v="1"/>
    <n v="2.5"/>
    <n v="0.70499999999999996"/>
    <n v="0.01"/>
    <x v="4"/>
    <x v="0"/>
    <s v="South"/>
    <s v="Below Target"/>
    <s v="Below Target"/>
    <s v="Met"/>
    <s v="Below Target"/>
    <s v="Below Target"/>
  </r>
  <r>
    <s v="OPS-103882"/>
    <x v="138"/>
    <s v="South West"/>
    <s v="Facilities Response"/>
    <n v="2"/>
    <n v="33"/>
    <n v="35"/>
    <n v="35"/>
    <x v="5"/>
    <n v="1"/>
    <n v="0"/>
    <n v="1.9"/>
    <n v="0.90500000000000003"/>
    <n v="0.98799999999999999"/>
    <n v="4.4000000000000004"/>
    <n v="0.65300000000000002"/>
    <n v="1"/>
    <x v="4"/>
    <x v="1"/>
    <s v="South"/>
    <s v="Met"/>
    <s v="Below Target"/>
    <s v="Met"/>
    <s v="Met"/>
    <s v="Met"/>
  </r>
  <r>
    <s v="OPS-103883"/>
    <x v="138"/>
    <s v="South West"/>
    <s v="Estates Support"/>
    <n v="0"/>
    <n v="35"/>
    <n v="35"/>
    <n v="35"/>
    <x v="5"/>
    <n v="0"/>
    <n v="0"/>
    <n v="2"/>
    <n v="0.97499999999999998"/>
    <n v="0.97899999999999998"/>
    <n v="4.2"/>
    <n v="0.69599999999999995"/>
    <n v="1"/>
    <x v="4"/>
    <x v="2"/>
    <s v="South"/>
    <s v="Met"/>
    <s v="Met"/>
    <s v="Met"/>
    <s v="Met"/>
    <s v="Met"/>
  </r>
  <r>
    <s v="OPS-103884"/>
    <x v="138"/>
    <s v="South West"/>
    <s v="Workplace Projects"/>
    <n v="0"/>
    <n v="29"/>
    <n v="29"/>
    <n v="29"/>
    <x v="5"/>
    <n v="0"/>
    <n v="0"/>
    <n v="1.1000000000000001"/>
    <n v="0.95599999999999996"/>
    <n v="0.98699999999999999"/>
    <n v="4.5"/>
    <n v="0.81200000000000006"/>
    <n v="1"/>
    <x v="4"/>
    <x v="3"/>
    <s v="South"/>
    <s v="Met"/>
    <s v="Met"/>
    <s v="Met"/>
    <s v="Met"/>
    <s v="Met"/>
  </r>
  <r>
    <s v="OPS-103885"/>
    <x v="138"/>
    <s v="South East"/>
    <s v="Workplace Services"/>
    <n v="9"/>
    <n v="47"/>
    <n v="56"/>
    <n v="56"/>
    <x v="5"/>
    <n v="0"/>
    <n v="0"/>
    <n v="1.9"/>
    <n v="0.95699999999999996"/>
    <n v="0.99099999999999999"/>
    <n v="4.8"/>
    <n v="0.73299999999999998"/>
    <n v="1"/>
    <x v="5"/>
    <x v="0"/>
    <s v="South"/>
    <s v="Met"/>
    <s v="Met"/>
    <s v="Met"/>
    <s v="Met"/>
    <s v="Met"/>
  </r>
  <r>
    <s v="OPS-103886"/>
    <x v="138"/>
    <s v="South East"/>
    <s v="Facilities Response"/>
    <n v="3445"/>
    <n v="54"/>
    <n v="3499"/>
    <n v="25"/>
    <x v="1320"/>
    <n v="0"/>
    <n v="0"/>
    <n v="8"/>
    <n v="0.6"/>
    <n v="0.995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887"/>
    <x v="138"/>
    <s v="South East"/>
    <s v="Estates Support"/>
    <n v="4"/>
    <n v="28"/>
    <n v="32"/>
    <n v="32"/>
    <x v="5"/>
    <n v="0"/>
    <n v="0"/>
    <n v="1.5"/>
    <n v="0.97099999999999997"/>
    <n v="0.94599999999999995"/>
    <n v="4.5999999999999996"/>
    <n v="0.77"/>
    <n v="1"/>
    <x v="5"/>
    <x v="2"/>
    <s v="South"/>
    <s v="Met"/>
    <s v="Met"/>
    <s v="Below Target"/>
    <s v="Met"/>
    <s v="Met"/>
  </r>
  <r>
    <s v="OPS-103888"/>
    <x v="138"/>
    <s v="South East"/>
    <s v="Workplace Projects"/>
    <n v="1211"/>
    <n v="41"/>
    <n v="1252"/>
    <n v="20"/>
    <x v="450"/>
    <n v="0"/>
    <n v="0"/>
    <n v="8"/>
    <n v="0.6"/>
    <n v="0.96099999999999997"/>
    <n v="2.5"/>
    <n v="0.72899999999999998"/>
    <n v="1.6E-2"/>
    <x v="5"/>
    <x v="3"/>
    <s v="South"/>
    <s v="Below Target"/>
    <s v="Below Target"/>
    <s v="Met"/>
    <s v="Below Target"/>
    <s v="Below Target"/>
  </r>
  <r>
    <s v="OPS-103889"/>
    <x v="138"/>
    <s v="Wales"/>
    <s v="Workplace Services"/>
    <n v="2034"/>
    <n v="37"/>
    <n v="2071"/>
    <n v="27"/>
    <x v="1321"/>
    <n v="0"/>
    <n v="0"/>
    <n v="8"/>
    <n v="0.6"/>
    <n v="0.98499999999999999"/>
    <n v="2.5"/>
    <n v="0.72599999999999998"/>
    <n v="1.2999999999999999E-2"/>
    <x v="6"/>
    <x v="0"/>
    <s v="Wales"/>
    <s v="Below Target"/>
    <s v="Below Target"/>
    <s v="Met"/>
    <s v="Below Target"/>
    <s v="Below Target"/>
  </r>
  <r>
    <s v="OPS-103890"/>
    <x v="138"/>
    <s v="Wales"/>
    <s v="Facilities Response"/>
    <n v="2140"/>
    <n v="28"/>
    <n v="2168"/>
    <n v="26"/>
    <x v="779"/>
    <n v="0"/>
    <n v="0"/>
    <n v="8"/>
    <n v="0.6"/>
    <n v="0.97599999999999998"/>
    <n v="2.5"/>
    <n v="0.67900000000000005"/>
    <n v="1.2E-2"/>
    <x v="6"/>
    <x v="1"/>
    <s v="Wales"/>
    <s v="Below Target"/>
    <s v="Below Target"/>
    <s v="Met"/>
    <s v="Below Target"/>
    <s v="Below Target"/>
  </r>
  <r>
    <s v="OPS-103891"/>
    <x v="138"/>
    <s v="Wales"/>
    <s v="Estates Support"/>
    <n v="1586"/>
    <n v="45"/>
    <n v="1631"/>
    <n v="28"/>
    <x v="1322"/>
    <n v="0"/>
    <n v="0"/>
    <n v="8"/>
    <n v="0.6"/>
    <n v="0.95199999999999996"/>
    <n v="2.5"/>
    <n v="0.71299999999999997"/>
    <n v="1.7000000000000001E-2"/>
    <x v="6"/>
    <x v="2"/>
    <s v="Wales"/>
    <s v="Below Target"/>
    <s v="Below Target"/>
    <s v="Met"/>
    <s v="Below Target"/>
    <s v="Below Target"/>
  </r>
  <r>
    <s v="OPS-103892"/>
    <x v="138"/>
    <s v="Wales"/>
    <s v="Workplace Projects"/>
    <n v="0"/>
    <n v="34"/>
    <n v="34"/>
    <n v="34"/>
    <x v="5"/>
    <n v="0"/>
    <n v="0"/>
    <n v="1.6"/>
    <n v="0.93300000000000005"/>
    <n v="0.97"/>
    <n v="4.8"/>
    <n v="0.69899999999999995"/>
    <n v="1"/>
    <x v="6"/>
    <x v="3"/>
    <s v="Wales"/>
    <s v="Met"/>
    <s v="Met"/>
    <s v="Met"/>
    <s v="Met"/>
    <s v="Met"/>
  </r>
  <r>
    <s v="OPS-103893"/>
    <x v="139"/>
    <s v="Scotland"/>
    <s v="Workplace Services"/>
    <n v="709"/>
    <n v="37"/>
    <n v="746"/>
    <n v="31"/>
    <x v="1323"/>
    <n v="0"/>
    <n v="0"/>
    <n v="8"/>
    <n v="0.6"/>
    <n v="1"/>
    <n v="2.5"/>
    <n v="0.66"/>
    <n v="4.2000000000000003E-2"/>
    <x v="0"/>
    <x v="0"/>
    <s v="North"/>
    <s v="Below Target"/>
    <s v="Below Target"/>
    <s v="Met"/>
    <s v="Below Target"/>
    <s v="Below Target"/>
  </r>
  <r>
    <s v="OPS-103894"/>
    <x v="139"/>
    <s v="Scotland"/>
    <s v="Facilities Response"/>
    <n v="0"/>
    <n v="29"/>
    <n v="29"/>
    <n v="29"/>
    <x v="5"/>
    <n v="1"/>
    <n v="0"/>
    <n v="1.7"/>
    <n v="0.92500000000000004"/>
    <n v="0.95599999999999996"/>
    <n v="4.4000000000000004"/>
    <n v="0.72299999999999998"/>
    <n v="1"/>
    <x v="0"/>
    <x v="1"/>
    <s v="North"/>
    <s v="Met"/>
    <s v="Met"/>
    <s v="Met"/>
    <s v="Met"/>
    <s v="Met"/>
  </r>
  <r>
    <s v="OPS-103895"/>
    <x v="139"/>
    <s v="Scotland"/>
    <s v="Estates Support"/>
    <n v="1018"/>
    <n v="23"/>
    <n v="1041"/>
    <n v="30"/>
    <x v="1324"/>
    <n v="0"/>
    <n v="0"/>
    <n v="8"/>
    <n v="0.6"/>
    <n v="0.99"/>
    <n v="2.5"/>
    <n v="0.73799999999999999"/>
    <n v="2.9000000000000001E-2"/>
    <x v="0"/>
    <x v="2"/>
    <s v="North"/>
    <s v="Below Target"/>
    <s v="Below Target"/>
    <s v="Met"/>
    <s v="Below Target"/>
    <s v="Below Target"/>
  </r>
  <r>
    <s v="OPS-103896"/>
    <x v="139"/>
    <s v="Scotland"/>
    <s v="Workplace Projects"/>
    <n v="0"/>
    <n v="26"/>
    <n v="26"/>
    <n v="26"/>
    <x v="5"/>
    <n v="0"/>
    <n v="0"/>
    <n v="2"/>
    <n v="0.97199999999999998"/>
    <n v="0.96499999999999997"/>
    <n v="4.5"/>
    <n v="0.71099999999999997"/>
    <n v="1"/>
    <x v="0"/>
    <x v="3"/>
    <s v="North"/>
    <s v="Met"/>
    <s v="Met"/>
    <s v="Met"/>
    <s v="Met"/>
    <s v="Met"/>
  </r>
  <r>
    <s v="OPS-103897"/>
    <x v="139"/>
    <s v="North East"/>
    <s v="Workplace Services"/>
    <n v="21"/>
    <n v="46"/>
    <n v="67"/>
    <n v="48"/>
    <x v="11"/>
    <n v="0"/>
    <n v="0"/>
    <n v="2.9"/>
    <n v="0.83799999999999997"/>
    <n v="0.94499999999999995"/>
    <n v="3.7"/>
    <n v="0.74399999999999999"/>
    <n v="0.71599999999999997"/>
    <x v="1"/>
    <x v="0"/>
    <s v="North"/>
    <s v="Below Target"/>
    <s v="Below Target"/>
    <s v="Below Target"/>
    <s v="Met"/>
    <s v="Below Target"/>
  </r>
  <r>
    <s v="OPS-103898"/>
    <x v="139"/>
    <s v="North East"/>
    <s v="Facilities Response"/>
    <n v="0"/>
    <n v="33"/>
    <n v="33"/>
    <n v="33"/>
    <x v="5"/>
    <n v="0"/>
    <n v="0"/>
    <n v="1"/>
    <n v="0.96799999999999997"/>
    <n v="0.98"/>
    <n v="4.4000000000000004"/>
    <n v="0.70899999999999996"/>
    <n v="1"/>
    <x v="1"/>
    <x v="1"/>
    <s v="North"/>
    <s v="Met"/>
    <s v="Met"/>
    <s v="Met"/>
    <s v="Met"/>
    <s v="Met"/>
  </r>
  <r>
    <s v="OPS-103899"/>
    <x v="139"/>
    <s v="North East"/>
    <s v="Estates Support"/>
    <n v="2589"/>
    <n v="51"/>
    <n v="2640"/>
    <n v="21"/>
    <x v="1325"/>
    <n v="0"/>
    <n v="0"/>
    <n v="8"/>
    <n v="0.6"/>
    <n v="0.995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900"/>
    <x v="139"/>
    <s v="North East"/>
    <s v="Workplace Projects"/>
    <n v="257"/>
    <n v="32"/>
    <n v="289"/>
    <n v="29"/>
    <x v="274"/>
    <n v="0"/>
    <n v="0"/>
    <n v="8"/>
    <n v="0.6"/>
    <n v="1"/>
    <n v="2.5"/>
    <n v="0.81100000000000005"/>
    <n v="0.1"/>
    <x v="1"/>
    <x v="3"/>
    <s v="North"/>
    <s v="Below Target"/>
    <s v="Below Target"/>
    <s v="Met"/>
    <s v="Below Target"/>
    <s v="Below Target"/>
  </r>
  <r>
    <s v="OPS-103901"/>
    <x v="139"/>
    <s v="North West"/>
    <s v="Workplace Services"/>
    <n v="1162"/>
    <n v="35"/>
    <n v="1197"/>
    <n v="28"/>
    <x v="1326"/>
    <n v="0"/>
    <n v="0"/>
    <n v="8"/>
    <n v="0.6"/>
    <n v="0.99299999999999999"/>
    <n v="2.5"/>
    <n v="0.755"/>
    <n v="2.3E-2"/>
    <x v="2"/>
    <x v="0"/>
    <s v="North"/>
    <s v="Below Target"/>
    <s v="Below Target"/>
    <s v="Met"/>
    <s v="Below Target"/>
    <s v="Below Target"/>
  </r>
  <r>
    <s v="OPS-103902"/>
    <x v="139"/>
    <s v="North West"/>
    <s v="Facilities Response"/>
    <n v="2433"/>
    <n v="29"/>
    <n v="2462"/>
    <n v="25"/>
    <x v="1327"/>
    <n v="0"/>
    <n v="0"/>
    <n v="8"/>
    <n v="0.6"/>
    <n v="0.96599999999999997"/>
    <n v="2.5"/>
    <n v="0.75"/>
    <n v="0.01"/>
    <x v="2"/>
    <x v="1"/>
    <s v="North"/>
    <s v="Below Target"/>
    <s v="Below Target"/>
    <s v="Met"/>
    <s v="Below Target"/>
    <s v="Below Target"/>
  </r>
  <r>
    <s v="OPS-103903"/>
    <x v="139"/>
    <s v="North West"/>
    <s v="Estates Support"/>
    <n v="2722"/>
    <n v="21"/>
    <n v="2743"/>
    <n v="19"/>
    <x v="1328"/>
    <n v="0"/>
    <n v="0"/>
    <n v="8"/>
    <n v="0.6"/>
    <n v="0.995"/>
    <n v="2.5"/>
    <n v="0.65100000000000002"/>
    <n v="7.0000000000000001E-3"/>
    <x v="2"/>
    <x v="2"/>
    <s v="North"/>
    <s v="Below Target"/>
    <s v="Below Target"/>
    <s v="Met"/>
    <s v="Below Target"/>
    <s v="Below Target"/>
  </r>
  <r>
    <s v="OPS-103904"/>
    <x v="139"/>
    <s v="North West"/>
    <s v="Workplace Projects"/>
    <n v="0"/>
    <n v="24"/>
    <n v="24"/>
    <n v="24"/>
    <x v="5"/>
    <n v="0"/>
    <n v="0"/>
    <n v="1.2"/>
    <n v="0.96799999999999997"/>
    <n v="0.95299999999999996"/>
    <n v="4.4000000000000004"/>
    <n v="0.69399999999999995"/>
    <n v="1"/>
    <x v="2"/>
    <x v="3"/>
    <s v="North"/>
    <s v="Met"/>
    <s v="Met"/>
    <s v="Met"/>
    <s v="Met"/>
    <s v="Met"/>
  </r>
  <r>
    <s v="OPS-103905"/>
    <x v="139"/>
    <s v="Midlands"/>
    <s v="Workplace Services"/>
    <n v="13"/>
    <n v="41"/>
    <n v="54"/>
    <n v="46"/>
    <x v="21"/>
    <n v="0"/>
    <n v="0"/>
    <n v="2.6"/>
    <n v="0.94399999999999995"/>
    <n v="1"/>
    <n v="4.2"/>
    <n v="0.67100000000000004"/>
    <n v="0.85199999999999998"/>
    <x v="3"/>
    <x v="0"/>
    <s v="Central"/>
    <s v="Below Target"/>
    <s v="Met"/>
    <s v="Met"/>
    <s v="Met"/>
    <s v="Met"/>
  </r>
  <r>
    <s v="OPS-103906"/>
    <x v="139"/>
    <s v="Midlands"/>
    <s v="Facilities Response"/>
    <n v="1205"/>
    <n v="57"/>
    <n v="1262"/>
    <n v="41"/>
    <x v="1329"/>
    <n v="0"/>
    <n v="0"/>
    <n v="8"/>
    <n v="0.6"/>
    <n v="0.98699999999999999"/>
    <n v="2.5"/>
    <n v="0.82499999999999996"/>
    <n v="3.2000000000000001E-2"/>
    <x v="3"/>
    <x v="1"/>
    <s v="Central"/>
    <s v="Below Target"/>
    <s v="Below Target"/>
    <s v="Met"/>
    <s v="Below Target"/>
    <s v="Below Target"/>
  </r>
  <r>
    <s v="OPS-103907"/>
    <x v="139"/>
    <s v="Midlands"/>
    <s v="Estates Support"/>
    <n v="969"/>
    <n v="40"/>
    <n v="1009"/>
    <n v="34"/>
    <x v="1330"/>
    <n v="0"/>
    <n v="0"/>
    <n v="8"/>
    <n v="0.6"/>
    <n v="0.96299999999999997"/>
    <n v="2.5"/>
    <n v="0.81399999999999995"/>
    <n v="3.4000000000000002E-2"/>
    <x v="3"/>
    <x v="2"/>
    <s v="Central"/>
    <s v="Below Target"/>
    <s v="Below Target"/>
    <s v="Met"/>
    <s v="Below Target"/>
    <s v="Below Target"/>
  </r>
  <r>
    <s v="OPS-103908"/>
    <x v="139"/>
    <s v="Midlands"/>
    <s v="Workplace Projects"/>
    <n v="0"/>
    <n v="30"/>
    <n v="30"/>
    <n v="30"/>
    <x v="5"/>
    <n v="0"/>
    <n v="0"/>
    <n v="1.7"/>
    <n v="0.98699999999999999"/>
    <n v="1"/>
    <n v="4.5999999999999996"/>
    <n v="0.76600000000000001"/>
    <n v="1"/>
    <x v="3"/>
    <x v="3"/>
    <s v="Central"/>
    <s v="Met"/>
    <s v="Met"/>
    <s v="Met"/>
    <s v="Met"/>
    <s v="Met"/>
  </r>
  <r>
    <s v="OPS-103909"/>
    <x v="139"/>
    <s v="South West"/>
    <s v="Workplace Services"/>
    <n v="2274"/>
    <n v="38"/>
    <n v="2312"/>
    <n v="20"/>
    <x v="1236"/>
    <n v="1"/>
    <n v="0"/>
    <n v="8"/>
    <n v="0.6"/>
    <n v="0.99"/>
    <n v="2.5"/>
    <n v="0.70499999999999996"/>
    <n v="8.9999999999999993E-3"/>
    <x v="4"/>
    <x v="0"/>
    <s v="South"/>
    <s v="Below Target"/>
    <s v="Below Target"/>
    <s v="Met"/>
    <s v="Below Target"/>
    <s v="Below Target"/>
  </r>
  <r>
    <s v="OPS-103910"/>
    <x v="139"/>
    <s v="South West"/>
    <s v="Facilities Response"/>
    <n v="0"/>
    <n v="46"/>
    <n v="46"/>
    <n v="46"/>
    <x v="5"/>
    <n v="0"/>
    <n v="0"/>
    <n v="1.3"/>
    <n v="0.93799999999999994"/>
    <n v="0.97699999999999998"/>
    <n v="4.3"/>
    <n v="0.65300000000000002"/>
    <n v="1"/>
    <x v="4"/>
    <x v="1"/>
    <s v="South"/>
    <s v="Met"/>
    <s v="Met"/>
    <s v="Met"/>
    <s v="Met"/>
    <s v="Met"/>
  </r>
  <r>
    <s v="OPS-103911"/>
    <x v="139"/>
    <s v="South West"/>
    <s v="Estates Support"/>
    <n v="0"/>
    <n v="55"/>
    <n v="55"/>
    <n v="45"/>
    <x v="7"/>
    <n v="0"/>
    <n v="0"/>
    <n v="2.4"/>
    <n v="0.91200000000000003"/>
    <n v="0.98099999999999998"/>
    <n v="4.5"/>
    <n v="0.69599999999999995"/>
    <n v="0.81799999999999995"/>
    <x v="4"/>
    <x v="2"/>
    <s v="South"/>
    <s v="Below Target"/>
    <s v="Below Target"/>
    <s v="Met"/>
    <s v="Met"/>
    <s v="Met"/>
  </r>
  <r>
    <s v="OPS-103912"/>
    <x v="139"/>
    <s v="South West"/>
    <s v="Workplace Projects"/>
    <n v="0"/>
    <n v="28"/>
    <n v="28"/>
    <n v="28"/>
    <x v="5"/>
    <n v="0"/>
    <n v="0"/>
    <n v="1.2"/>
    <n v="0.95199999999999996"/>
    <n v="0.95899999999999996"/>
    <n v="4.4000000000000004"/>
    <n v="0.81200000000000006"/>
    <n v="1"/>
    <x v="4"/>
    <x v="3"/>
    <s v="South"/>
    <s v="Met"/>
    <s v="Met"/>
    <s v="Met"/>
    <s v="Met"/>
    <s v="Met"/>
  </r>
  <r>
    <s v="OPS-103913"/>
    <x v="139"/>
    <s v="South East"/>
    <s v="Workplace Services"/>
    <n v="0"/>
    <n v="39"/>
    <n v="39"/>
    <n v="39"/>
    <x v="5"/>
    <n v="0"/>
    <n v="0"/>
    <n v="0.8"/>
    <n v="0.96599999999999997"/>
    <n v="0.99099999999999999"/>
    <n v="4.5"/>
    <n v="0.73299999999999998"/>
    <n v="1"/>
    <x v="5"/>
    <x v="0"/>
    <s v="South"/>
    <s v="Met"/>
    <s v="Met"/>
    <s v="Met"/>
    <s v="Met"/>
    <s v="Met"/>
  </r>
  <r>
    <s v="OPS-103914"/>
    <x v="139"/>
    <s v="South East"/>
    <s v="Facilities Response"/>
    <n v="3474"/>
    <n v="51"/>
    <n v="3525"/>
    <n v="21"/>
    <x v="1331"/>
    <n v="0"/>
    <n v="0"/>
    <n v="8"/>
    <n v="0.6"/>
    <n v="0.98199999999999998"/>
    <n v="2.5"/>
    <n v="0.76500000000000001"/>
    <n v="6.0000000000000001E-3"/>
    <x v="5"/>
    <x v="1"/>
    <s v="South"/>
    <s v="Below Target"/>
    <s v="Below Target"/>
    <s v="Met"/>
    <s v="Below Target"/>
    <s v="Below Target"/>
  </r>
  <r>
    <s v="OPS-103915"/>
    <x v="139"/>
    <s v="South East"/>
    <s v="Estates Support"/>
    <n v="0"/>
    <n v="26"/>
    <n v="26"/>
    <n v="26"/>
    <x v="5"/>
    <n v="0"/>
    <n v="0"/>
    <n v="1.9"/>
    <n v="0.97199999999999998"/>
    <n v="0.98"/>
    <n v="4.5"/>
    <n v="0.77"/>
    <n v="1"/>
    <x v="5"/>
    <x v="2"/>
    <s v="South"/>
    <s v="Met"/>
    <s v="Met"/>
    <s v="Met"/>
    <s v="Met"/>
    <s v="Met"/>
  </r>
  <r>
    <s v="OPS-103916"/>
    <x v="139"/>
    <s v="South East"/>
    <s v="Workplace Projects"/>
    <n v="1232"/>
    <n v="30"/>
    <n v="1262"/>
    <n v="18"/>
    <x v="1332"/>
    <n v="0"/>
    <n v="0"/>
    <n v="8"/>
    <n v="0.6"/>
    <n v="0.98699999999999999"/>
    <n v="2.5"/>
    <n v="0.72899999999999998"/>
    <n v="1.4E-2"/>
    <x v="5"/>
    <x v="3"/>
    <s v="South"/>
    <s v="Below Target"/>
    <s v="Below Target"/>
    <s v="Met"/>
    <s v="Below Target"/>
    <s v="Below Target"/>
  </r>
  <r>
    <s v="OPS-103917"/>
    <x v="139"/>
    <s v="Wales"/>
    <s v="Workplace Services"/>
    <n v="2044"/>
    <n v="64"/>
    <n v="2108"/>
    <n v="22"/>
    <x v="1333"/>
    <n v="0"/>
    <n v="0"/>
    <n v="8"/>
    <n v="0.6"/>
    <n v="1"/>
    <n v="2.5"/>
    <n v="0.72599999999999998"/>
    <n v="0.01"/>
    <x v="6"/>
    <x v="0"/>
    <s v="Wales"/>
    <s v="Below Target"/>
    <s v="Below Target"/>
    <s v="Met"/>
    <s v="Below Target"/>
    <s v="Below Target"/>
  </r>
  <r>
    <s v="OPS-103918"/>
    <x v="139"/>
    <s v="Wales"/>
    <s v="Facilities Response"/>
    <n v="2142"/>
    <n v="28"/>
    <n v="2170"/>
    <n v="26"/>
    <x v="1334"/>
    <n v="0"/>
    <n v="0"/>
    <n v="8"/>
    <n v="0.6"/>
    <n v="0.98499999999999999"/>
    <n v="2.5"/>
    <n v="0.67900000000000005"/>
    <n v="1.2E-2"/>
    <x v="6"/>
    <x v="1"/>
    <s v="Wales"/>
    <s v="Below Target"/>
    <s v="Below Target"/>
    <s v="Met"/>
    <s v="Below Target"/>
    <s v="Below Target"/>
  </r>
  <r>
    <s v="OPS-103919"/>
    <x v="139"/>
    <s v="Wales"/>
    <s v="Estates Support"/>
    <n v="1603"/>
    <n v="56"/>
    <n v="1659"/>
    <n v="31"/>
    <x v="1335"/>
    <n v="0"/>
    <n v="0"/>
    <n v="8"/>
    <n v="0.6"/>
    <n v="0.97299999999999998"/>
    <n v="2.5"/>
    <n v="0.71299999999999997"/>
    <n v="1.9E-2"/>
    <x v="6"/>
    <x v="2"/>
    <s v="Wales"/>
    <s v="Below Target"/>
    <s v="Below Target"/>
    <s v="Met"/>
    <s v="Below Target"/>
    <s v="Below Target"/>
  </r>
  <r>
    <s v="OPS-103920"/>
    <x v="139"/>
    <s v="Wales"/>
    <s v="Workplace Projects"/>
    <n v="0"/>
    <n v="28"/>
    <n v="28"/>
    <n v="28"/>
    <x v="5"/>
    <n v="0"/>
    <n v="0"/>
    <n v="1.9"/>
    <n v="0.94299999999999995"/>
    <n v="0.995"/>
    <n v="4.4000000000000004"/>
    <n v="0.69899999999999995"/>
    <n v="1"/>
    <x v="6"/>
    <x v="3"/>
    <s v="Wales"/>
    <s v="Met"/>
    <s v="Met"/>
    <s v="Met"/>
    <s v="Met"/>
    <s v="Met"/>
  </r>
  <r>
    <s v="OPS-103921"/>
    <x v="140"/>
    <s v="Scotland"/>
    <s v="Workplace Services"/>
    <n v="715"/>
    <n v="53"/>
    <n v="768"/>
    <n v="33"/>
    <x v="675"/>
    <n v="0"/>
    <n v="0"/>
    <n v="8"/>
    <n v="0.6"/>
    <n v="0.99"/>
    <n v="2.5"/>
    <n v="0.66"/>
    <n v="4.2999999999999997E-2"/>
    <x v="0"/>
    <x v="0"/>
    <s v="North"/>
    <s v="Below Target"/>
    <s v="Below Target"/>
    <s v="Met"/>
    <s v="Below Target"/>
    <s v="Below Target"/>
  </r>
  <r>
    <s v="OPS-103922"/>
    <x v="140"/>
    <s v="Scotland"/>
    <s v="Facilities Response"/>
    <n v="0"/>
    <n v="34"/>
    <n v="34"/>
    <n v="34"/>
    <x v="5"/>
    <n v="0"/>
    <n v="0"/>
    <n v="1.2"/>
    <n v="0.92700000000000005"/>
    <n v="0.98399999999999999"/>
    <n v="4.7"/>
    <n v="0.72299999999999998"/>
    <n v="1"/>
    <x v="0"/>
    <x v="1"/>
    <s v="North"/>
    <s v="Met"/>
    <s v="Met"/>
    <s v="Met"/>
    <s v="Met"/>
    <s v="Met"/>
  </r>
  <r>
    <s v="OPS-103923"/>
    <x v="140"/>
    <s v="Scotland"/>
    <s v="Estates Support"/>
    <n v="1011"/>
    <n v="37"/>
    <n v="1048"/>
    <n v="38"/>
    <x v="1336"/>
    <n v="0"/>
    <n v="0"/>
    <n v="8"/>
    <n v="0.6"/>
    <n v="0.98099999999999998"/>
    <n v="2.5"/>
    <n v="0.73799999999999999"/>
    <n v="3.5999999999999997E-2"/>
    <x v="0"/>
    <x v="2"/>
    <s v="North"/>
    <s v="Below Target"/>
    <s v="Below Target"/>
    <s v="Met"/>
    <s v="Below Target"/>
    <s v="Below Target"/>
  </r>
  <r>
    <s v="OPS-103924"/>
    <x v="140"/>
    <s v="Scotland"/>
    <s v="Workplace Projects"/>
    <n v="0"/>
    <n v="24"/>
    <n v="24"/>
    <n v="24"/>
    <x v="5"/>
    <n v="0"/>
    <n v="0"/>
    <n v="1.3"/>
    <n v="0.96"/>
    <n v="0.99399999999999999"/>
    <n v="4.2"/>
    <n v="0.71099999999999997"/>
    <n v="1"/>
    <x v="0"/>
    <x v="3"/>
    <s v="North"/>
    <s v="Met"/>
    <s v="Met"/>
    <s v="Met"/>
    <s v="Met"/>
    <s v="Met"/>
  </r>
  <r>
    <s v="OPS-103925"/>
    <x v="140"/>
    <s v="North East"/>
    <s v="Workplace Services"/>
    <n v="19"/>
    <n v="41"/>
    <n v="60"/>
    <n v="43"/>
    <x v="4"/>
    <n v="0"/>
    <n v="0"/>
    <n v="3.1"/>
    <n v="0.83899999999999997"/>
    <n v="1"/>
    <n v="4.2"/>
    <n v="0.74399999999999999"/>
    <n v="0.71699999999999997"/>
    <x v="1"/>
    <x v="0"/>
    <s v="North"/>
    <s v="Below Target"/>
    <s v="Below Target"/>
    <s v="Met"/>
    <s v="Below Target"/>
    <s v="Below Target"/>
  </r>
  <r>
    <s v="OPS-103926"/>
    <x v="140"/>
    <s v="North East"/>
    <s v="Facilities Response"/>
    <n v="0"/>
    <n v="50"/>
    <n v="50"/>
    <n v="50"/>
    <x v="5"/>
    <n v="0"/>
    <n v="0"/>
    <n v="0.9"/>
    <n v="0.96199999999999997"/>
    <n v="0.94299999999999995"/>
    <n v="4.5"/>
    <n v="0.70899999999999996"/>
    <n v="1"/>
    <x v="1"/>
    <x v="1"/>
    <s v="North"/>
    <s v="Met"/>
    <s v="Met"/>
    <s v="Below Target"/>
    <s v="Met"/>
    <s v="Met"/>
  </r>
  <r>
    <s v="OPS-103927"/>
    <x v="140"/>
    <s v="North East"/>
    <s v="Estates Support"/>
    <n v="2619"/>
    <n v="30"/>
    <n v="2649"/>
    <n v="22"/>
    <x v="1337"/>
    <n v="0"/>
    <n v="0"/>
    <n v="8"/>
    <n v="0.6"/>
    <n v="0.98399999999999999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928"/>
    <x v="140"/>
    <s v="North East"/>
    <s v="Workplace Projects"/>
    <n v="260"/>
    <n v="16"/>
    <n v="276"/>
    <n v="24"/>
    <x v="1338"/>
    <n v="0"/>
    <n v="0"/>
    <n v="8"/>
    <n v="0.6"/>
    <n v="0.98199999999999998"/>
    <n v="2.5"/>
    <n v="0.81100000000000005"/>
    <n v="8.6999999999999994E-2"/>
    <x v="1"/>
    <x v="3"/>
    <s v="North"/>
    <s v="Below Target"/>
    <s v="Below Target"/>
    <s v="Met"/>
    <s v="Below Target"/>
    <s v="Below Target"/>
  </r>
  <r>
    <s v="OPS-103929"/>
    <x v="140"/>
    <s v="North West"/>
    <s v="Workplace Services"/>
    <n v="1169"/>
    <n v="50"/>
    <n v="1219"/>
    <n v="34"/>
    <x v="1277"/>
    <n v="0"/>
    <n v="0"/>
    <n v="8"/>
    <n v="0.6"/>
    <n v="0.96299999999999997"/>
    <n v="2.5"/>
    <n v="0.755"/>
    <n v="2.8000000000000001E-2"/>
    <x v="2"/>
    <x v="0"/>
    <s v="North"/>
    <s v="Below Target"/>
    <s v="Below Target"/>
    <s v="Met"/>
    <s v="Below Target"/>
    <s v="Below Target"/>
  </r>
  <r>
    <s v="OPS-103930"/>
    <x v="140"/>
    <s v="North West"/>
    <s v="Facilities Response"/>
    <n v="2437"/>
    <n v="41"/>
    <n v="2478"/>
    <n v="27"/>
    <x v="1339"/>
    <n v="0"/>
    <n v="0"/>
    <n v="8"/>
    <n v="0.6"/>
    <n v="0.97499999999999998"/>
    <n v="2.5"/>
    <n v="0.75"/>
    <n v="1.0999999999999999E-2"/>
    <x v="2"/>
    <x v="1"/>
    <s v="North"/>
    <s v="Below Target"/>
    <s v="Below Target"/>
    <s v="Met"/>
    <s v="Below Target"/>
    <s v="Below Target"/>
  </r>
  <r>
    <s v="OPS-103931"/>
    <x v="140"/>
    <s v="North West"/>
    <s v="Estates Support"/>
    <n v="2724"/>
    <n v="53"/>
    <n v="2777"/>
    <n v="21"/>
    <x v="1340"/>
    <n v="0"/>
    <n v="0"/>
    <n v="8"/>
    <n v="0.6"/>
    <n v="0.96799999999999997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932"/>
    <x v="140"/>
    <s v="North West"/>
    <s v="Workplace Projects"/>
    <n v="0"/>
    <n v="25"/>
    <n v="25"/>
    <n v="25"/>
    <x v="5"/>
    <n v="1"/>
    <n v="0"/>
    <n v="2"/>
    <n v="0.91600000000000004"/>
    <n v="0.96099999999999997"/>
    <n v="4.5999999999999996"/>
    <n v="0.69399999999999995"/>
    <n v="1"/>
    <x v="2"/>
    <x v="3"/>
    <s v="North"/>
    <s v="Met"/>
    <s v="Below Target"/>
    <s v="Met"/>
    <s v="Met"/>
    <s v="Met"/>
  </r>
  <r>
    <s v="OPS-103933"/>
    <x v="140"/>
    <s v="Midlands"/>
    <s v="Workplace Services"/>
    <n v="8"/>
    <n v="35"/>
    <n v="43"/>
    <n v="43"/>
    <x v="5"/>
    <n v="1"/>
    <n v="0"/>
    <n v="1.3"/>
    <n v="0.94799999999999995"/>
    <n v="0.99"/>
    <n v="4.7"/>
    <n v="0.67100000000000004"/>
    <n v="1"/>
    <x v="3"/>
    <x v="0"/>
    <s v="Central"/>
    <s v="Met"/>
    <s v="Met"/>
    <s v="Met"/>
    <s v="Met"/>
    <s v="Met"/>
  </r>
  <r>
    <s v="OPS-103934"/>
    <x v="140"/>
    <s v="Midlands"/>
    <s v="Facilities Response"/>
    <n v="1221"/>
    <n v="24"/>
    <n v="1245"/>
    <n v="37"/>
    <x v="588"/>
    <n v="0"/>
    <n v="0"/>
    <n v="8"/>
    <n v="0.6"/>
    <n v="0.99099999999999999"/>
    <n v="2.5"/>
    <n v="0.82499999999999996"/>
    <n v="0.03"/>
    <x v="3"/>
    <x v="1"/>
    <s v="Central"/>
    <s v="Below Target"/>
    <s v="Below Target"/>
    <s v="Met"/>
    <s v="Below Target"/>
    <s v="Below Target"/>
  </r>
  <r>
    <s v="OPS-103935"/>
    <x v="140"/>
    <s v="Midlands"/>
    <s v="Estates Support"/>
    <n v="975"/>
    <n v="51"/>
    <n v="1026"/>
    <n v="33"/>
    <x v="343"/>
    <n v="0"/>
    <n v="0"/>
    <n v="8"/>
    <n v="0.6"/>
    <n v="0.99099999999999999"/>
    <n v="2.5"/>
    <n v="0.81399999999999995"/>
    <n v="3.2000000000000001E-2"/>
    <x v="3"/>
    <x v="2"/>
    <s v="Central"/>
    <s v="Below Target"/>
    <s v="Below Target"/>
    <s v="Met"/>
    <s v="Below Target"/>
    <s v="Below Target"/>
  </r>
  <r>
    <s v="OPS-103936"/>
    <x v="140"/>
    <s v="Midlands"/>
    <s v="Workplace Projects"/>
    <n v="0"/>
    <n v="35"/>
    <n v="35"/>
    <n v="35"/>
    <x v="5"/>
    <n v="0"/>
    <n v="0"/>
    <n v="1.1000000000000001"/>
    <n v="0.94099999999999995"/>
    <n v="0.98699999999999999"/>
    <n v="4.7"/>
    <n v="0.76600000000000001"/>
    <n v="1"/>
    <x v="3"/>
    <x v="3"/>
    <s v="Central"/>
    <s v="Met"/>
    <s v="Met"/>
    <s v="Met"/>
    <s v="Met"/>
    <s v="Met"/>
  </r>
  <r>
    <s v="OPS-103937"/>
    <x v="140"/>
    <s v="South West"/>
    <s v="Workplace Services"/>
    <n v="2292"/>
    <n v="46"/>
    <n v="2338"/>
    <n v="20"/>
    <x v="1341"/>
    <n v="0"/>
    <n v="0"/>
    <n v="8"/>
    <n v="0.6"/>
    <n v="1"/>
    <n v="2.5"/>
    <n v="0.70499999999999996"/>
    <n v="8.9999999999999993E-3"/>
    <x v="4"/>
    <x v="0"/>
    <s v="South"/>
    <s v="Below Target"/>
    <s v="Below Target"/>
    <s v="Met"/>
    <s v="Below Target"/>
    <s v="Below Target"/>
  </r>
  <r>
    <s v="OPS-103938"/>
    <x v="140"/>
    <s v="South West"/>
    <s v="Facilities Response"/>
    <n v="0"/>
    <n v="62"/>
    <n v="62"/>
    <n v="53"/>
    <x v="48"/>
    <n v="0"/>
    <n v="0"/>
    <n v="2.5"/>
    <n v="0.872"/>
    <n v="0.99"/>
    <n v="4.2"/>
    <n v="0.65300000000000002"/>
    <n v="0.85499999999999998"/>
    <x v="4"/>
    <x v="1"/>
    <s v="South"/>
    <s v="Below Target"/>
    <s v="Below Target"/>
    <s v="Met"/>
    <s v="Met"/>
    <s v="Met"/>
  </r>
  <r>
    <s v="OPS-103939"/>
    <x v="140"/>
    <s v="South West"/>
    <s v="Estates Support"/>
    <n v="10"/>
    <n v="51"/>
    <n v="61"/>
    <n v="50"/>
    <x v="18"/>
    <n v="0"/>
    <n v="0"/>
    <n v="2.5"/>
    <n v="0.92700000000000005"/>
    <n v="0.98299999999999998"/>
    <n v="4.0999999999999996"/>
    <n v="0.69599999999999995"/>
    <n v="0.82"/>
    <x v="4"/>
    <x v="2"/>
    <s v="South"/>
    <s v="Below Target"/>
    <s v="Met"/>
    <s v="Met"/>
    <s v="Met"/>
    <s v="Below Target"/>
  </r>
  <r>
    <s v="OPS-103940"/>
    <x v="140"/>
    <s v="South West"/>
    <s v="Workplace Projects"/>
    <n v="0"/>
    <n v="34"/>
    <n v="34"/>
    <n v="34"/>
    <x v="5"/>
    <n v="0"/>
    <n v="0"/>
    <n v="1.2"/>
    <n v="0.997"/>
    <n v="0.98099999999999998"/>
    <n v="4.5999999999999996"/>
    <n v="0.81200000000000006"/>
    <n v="1"/>
    <x v="4"/>
    <x v="3"/>
    <s v="South"/>
    <s v="Met"/>
    <s v="Met"/>
    <s v="Met"/>
    <s v="Met"/>
    <s v="Met"/>
  </r>
  <r>
    <s v="OPS-103941"/>
    <x v="140"/>
    <s v="South East"/>
    <s v="Workplace Services"/>
    <n v="0"/>
    <n v="45"/>
    <n v="45"/>
    <n v="45"/>
    <x v="5"/>
    <n v="1"/>
    <n v="0"/>
    <n v="1.7"/>
    <n v="0.94599999999999995"/>
    <n v="0.97799999999999998"/>
    <n v="4.3"/>
    <n v="0.73299999999999998"/>
    <n v="1"/>
    <x v="5"/>
    <x v="0"/>
    <s v="South"/>
    <s v="Met"/>
    <s v="Met"/>
    <s v="Met"/>
    <s v="Met"/>
    <s v="Met"/>
  </r>
  <r>
    <s v="OPS-103942"/>
    <x v="140"/>
    <s v="South East"/>
    <s v="Facilities Response"/>
    <n v="3504"/>
    <n v="63"/>
    <n v="3567"/>
    <n v="19"/>
    <x v="1342"/>
    <n v="0"/>
    <n v="0"/>
    <n v="8"/>
    <n v="0.6"/>
    <n v="1"/>
    <n v="2.5"/>
    <n v="0.76500000000000001"/>
    <n v="5.0000000000000001E-3"/>
    <x v="5"/>
    <x v="1"/>
    <s v="South"/>
    <s v="Below Target"/>
    <s v="Below Target"/>
    <s v="Met"/>
    <s v="Below Target"/>
    <s v="Below Target"/>
  </r>
  <r>
    <s v="OPS-103943"/>
    <x v="140"/>
    <s v="South East"/>
    <s v="Estates Support"/>
    <n v="0"/>
    <n v="36"/>
    <n v="36"/>
    <n v="36"/>
    <x v="5"/>
    <n v="0"/>
    <n v="0"/>
    <n v="1.2"/>
    <n v="0.96699999999999997"/>
    <n v="0.95599999999999996"/>
    <n v="4.5999999999999996"/>
    <n v="0.77"/>
    <n v="1"/>
    <x v="5"/>
    <x v="2"/>
    <s v="South"/>
    <s v="Met"/>
    <s v="Met"/>
    <s v="Met"/>
    <s v="Met"/>
    <s v="Met"/>
  </r>
  <r>
    <s v="OPS-103944"/>
    <x v="140"/>
    <s v="South East"/>
    <s v="Workplace Projects"/>
    <n v="1244"/>
    <n v="44"/>
    <n v="1288"/>
    <n v="24"/>
    <x v="1343"/>
    <n v="0"/>
    <n v="0"/>
    <n v="8"/>
    <n v="0.6"/>
    <n v="0.96899999999999997"/>
    <n v="2.5"/>
    <n v="0.72899999999999998"/>
    <n v="1.9E-2"/>
    <x v="5"/>
    <x v="3"/>
    <s v="South"/>
    <s v="Below Target"/>
    <s v="Below Target"/>
    <s v="Met"/>
    <s v="Below Target"/>
    <s v="Below Target"/>
  </r>
  <r>
    <s v="OPS-103945"/>
    <x v="140"/>
    <s v="Wales"/>
    <s v="Workplace Services"/>
    <n v="2086"/>
    <n v="44"/>
    <n v="2130"/>
    <n v="23"/>
    <x v="1344"/>
    <n v="0"/>
    <n v="0"/>
    <n v="8"/>
    <n v="0.6"/>
    <n v="0.96"/>
    <n v="2.5"/>
    <n v="0.72599999999999998"/>
    <n v="1.0999999999999999E-2"/>
    <x v="6"/>
    <x v="0"/>
    <s v="Wales"/>
    <s v="Below Target"/>
    <s v="Below Target"/>
    <s v="Met"/>
    <s v="Below Target"/>
    <s v="Below Target"/>
  </r>
  <r>
    <s v="OPS-103946"/>
    <x v="140"/>
    <s v="Wales"/>
    <s v="Facilities Response"/>
    <n v="2144"/>
    <n v="38"/>
    <n v="2182"/>
    <n v="26"/>
    <x v="1010"/>
    <n v="0"/>
    <n v="0"/>
    <n v="8"/>
    <n v="0.6"/>
    <n v="0.94399999999999995"/>
    <n v="2.5"/>
    <n v="0.67900000000000005"/>
    <n v="1.2E-2"/>
    <x v="6"/>
    <x v="1"/>
    <s v="Wales"/>
    <s v="Below Target"/>
    <s v="Below Target"/>
    <s v="Below Target"/>
    <s v="Below Target"/>
    <s v="Below Target"/>
  </r>
  <r>
    <s v="OPS-103947"/>
    <x v="140"/>
    <s v="Wales"/>
    <s v="Estates Support"/>
    <n v="1628"/>
    <n v="53"/>
    <n v="1681"/>
    <n v="25"/>
    <x v="1345"/>
    <n v="0"/>
    <n v="0"/>
    <n v="8"/>
    <n v="0.6"/>
    <n v="0.97199999999999998"/>
    <n v="2.5"/>
    <n v="0.71299999999999997"/>
    <n v="1.4999999999999999E-2"/>
    <x v="6"/>
    <x v="2"/>
    <s v="Wales"/>
    <s v="Below Target"/>
    <s v="Below Target"/>
    <s v="Met"/>
    <s v="Below Target"/>
    <s v="Below Target"/>
  </r>
  <r>
    <s v="OPS-103948"/>
    <x v="140"/>
    <s v="Wales"/>
    <s v="Workplace Projects"/>
    <n v="0"/>
    <n v="28"/>
    <n v="28"/>
    <n v="28"/>
    <x v="5"/>
    <n v="0"/>
    <n v="0"/>
    <n v="1.8"/>
    <n v="0.95"/>
    <n v="0.995"/>
    <n v="4.7"/>
    <n v="0.69899999999999995"/>
    <n v="1"/>
    <x v="6"/>
    <x v="3"/>
    <s v="Wales"/>
    <s v="Met"/>
    <s v="Met"/>
    <s v="Met"/>
    <s v="Met"/>
    <s v="Met"/>
  </r>
  <r>
    <s v="OPS-103949"/>
    <x v="141"/>
    <s v="Scotland"/>
    <s v="Workplace Services"/>
    <n v="735"/>
    <n v="31"/>
    <n v="766"/>
    <n v="39"/>
    <x v="1346"/>
    <n v="0"/>
    <n v="0"/>
    <n v="8"/>
    <n v="0.6"/>
    <n v="0.97899999999999998"/>
    <n v="2.5"/>
    <n v="0.66"/>
    <n v="5.0999999999999997E-2"/>
    <x v="0"/>
    <x v="0"/>
    <s v="North"/>
    <s v="Below Target"/>
    <s v="Below Target"/>
    <s v="Met"/>
    <s v="Below Target"/>
    <s v="Below Target"/>
  </r>
  <r>
    <s v="OPS-103950"/>
    <x v="141"/>
    <s v="Scotland"/>
    <s v="Facilities Response"/>
    <n v="0"/>
    <n v="41"/>
    <n v="41"/>
    <n v="41"/>
    <x v="5"/>
    <n v="0"/>
    <n v="0"/>
    <n v="2"/>
    <n v="0.95499999999999996"/>
    <n v="0.96099999999999997"/>
    <n v="4.5"/>
    <n v="0.72299999999999998"/>
    <n v="1"/>
    <x v="0"/>
    <x v="1"/>
    <s v="North"/>
    <s v="Met"/>
    <s v="Met"/>
    <s v="Met"/>
    <s v="Met"/>
    <s v="Met"/>
  </r>
  <r>
    <s v="OPS-103951"/>
    <x v="141"/>
    <s v="Scotland"/>
    <s v="Estates Support"/>
    <n v="1010"/>
    <n v="44"/>
    <n v="1054"/>
    <n v="29"/>
    <x v="944"/>
    <n v="0"/>
    <n v="0"/>
    <n v="8"/>
    <n v="0.6"/>
    <n v="0.95499999999999996"/>
    <n v="2.5"/>
    <n v="0.73799999999999999"/>
    <n v="2.8000000000000001E-2"/>
    <x v="0"/>
    <x v="2"/>
    <s v="North"/>
    <s v="Below Target"/>
    <s v="Below Target"/>
    <s v="Met"/>
    <s v="Below Target"/>
    <s v="Below Target"/>
  </r>
  <r>
    <s v="OPS-103952"/>
    <x v="141"/>
    <s v="Scotland"/>
    <s v="Workplace Projects"/>
    <n v="0"/>
    <n v="21"/>
    <n v="21"/>
    <n v="21"/>
    <x v="5"/>
    <n v="1"/>
    <n v="0"/>
    <n v="2.6"/>
    <n v="0.96199999999999997"/>
    <n v="0.98799999999999999"/>
    <n v="4.5"/>
    <n v="0.71099999999999997"/>
    <n v="1"/>
    <x v="0"/>
    <x v="3"/>
    <s v="North"/>
    <s v="Met"/>
    <s v="Met"/>
    <s v="Met"/>
    <s v="Met"/>
    <s v="Met"/>
  </r>
  <r>
    <s v="OPS-103953"/>
    <x v="141"/>
    <s v="North East"/>
    <s v="Workplace Services"/>
    <n v="17"/>
    <n v="40"/>
    <n v="57"/>
    <n v="48"/>
    <x v="48"/>
    <n v="0"/>
    <n v="0"/>
    <n v="2.5"/>
    <n v="0.89400000000000002"/>
    <n v="0.96099999999999997"/>
    <n v="4.2"/>
    <n v="0.74399999999999999"/>
    <n v="0.84199999999999997"/>
    <x v="1"/>
    <x v="0"/>
    <s v="North"/>
    <s v="Below Target"/>
    <s v="Below Target"/>
    <s v="Met"/>
    <s v="Met"/>
    <s v="Met"/>
  </r>
  <r>
    <s v="OPS-103954"/>
    <x v="141"/>
    <s v="North East"/>
    <s v="Facilities Response"/>
    <n v="0"/>
    <n v="39"/>
    <n v="39"/>
    <n v="39"/>
    <x v="5"/>
    <n v="0"/>
    <n v="0"/>
    <n v="2"/>
    <n v="0.98499999999999999"/>
    <n v="0.98799999999999999"/>
    <n v="4.4000000000000004"/>
    <n v="0.70899999999999996"/>
    <n v="1"/>
    <x v="1"/>
    <x v="1"/>
    <s v="North"/>
    <s v="Met"/>
    <s v="Met"/>
    <s v="Met"/>
    <s v="Met"/>
    <s v="Met"/>
  </r>
  <r>
    <s v="OPS-103955"/>
    <x v="141"/>
    <s v="North East"/>
    <s v="Estates Support"/>
    <n v="2627"/>
    <n v="34"/>
    <n v="2661"/>
    <n v="19"/>
    <x v="1347"/>
    <n v="0"/>
    <n v="0"/>
    <n v="8"/>
    <n v="0.6"/>
    <n v="0.98799999999999999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3956"/>
    <x v="141"/>
    <s v="North East"/>
    <s v="Workplace Projects"/>
    <n v="252"/>
    <n v="34"/>
    <n v="286"/>
    <n v="28"/>
    <x v="1348"/>
    <n v="0"/>
    <n v="0"/>
    <n v="8"/>
    <n v="0.6"/>
    <n v="0.97199999999999998"/>
    <n v="2.5"/>
    <n v="0.81100000000000005"/>
    <n v="9.8000000000000004E-2"/>
    <x v="1"/>
    <x v="3"/>
    <s v="North"/>
    <s v="Below Target"/>
    <s v="Below Target"/>
    <s v="Met"/>
    <s v="Below Target"/>
    <s v="Below Target"/>
  </r>
  <r>
    <s v="OPS-103957"/>
    <x v="141"/>
    <s v="North West"/>
    <s v="Workplace Services"/>
    <n v="1185"/>
    <n v="17"/>
    <n v="1202"/>
    <n v="30"/>
    <x v="1064"/>
    <n v="0"/>
    <n v="0"/>
    <n v="8"/>
    <n v="0.6"/>
    <n v="0.98299999999999998"/>
    <n v="2.5"/>
    <n v="0.755"/>
    <n v="2.5000000000000001E-2"/>
    <x v="2"/>
    <x v="0"/>
    <s v="North"/>
    <s v="Below Target"/>
    <s v="Below Target"/>
    <s v="Met"/>
    <s v="Below Target"/>
    <s v="Below Target"/>
  </r>
  <r>
    <s v="OPS-103958"/>
    <x v="141"/>
    <s v="North West"/>
    <s v="Facilities Response"/>
    <n v="2451"/>
    <n v="34"/>
    <n v="2485"/>
    <n v="26"/>
    <x v="1187"/>
    <n v="1"/>
    <n v="0"/>
    <n v="8"/>
    <n v="0.6"/>
    <n v="0.96599999999999997"/>
    <n v="2.5"/>
    <n v="0.75"/>
    <n v="0.01"/>
    <x v="2"/>
    <x v="1"/>
    <s v="North"/>
    <s v="Below Target"/>
    <s v="Below Target"/>
    <s v="Met"/>
    <s v="Below Target"/>
    <s v="Below Target"/>
  </r>
  <r>
    <s v="OPS-103959"/>
    <x v="141"/>
    <s v="North West"/>
    <s v="Estates Support"/>
    <n v="2756"/>
    <n v="44"/>
    <n v="2800"/>
    <n v="19"/>
    <x v="1349"/>
    <n v="0"/>
    <n v="0"/>
    <n v="8"/>
    <n v="0.6"/>
    <n v="1"/>
    <n v="2.5"/>
    <n v="0.65100000000000002"/>
    <n v="7.0000000000000001E-3"/>
    <x v="2"/>
    <x v="2"/>
    <s v="North"/>
    <s v="Below Target"/>
    <s v="Below Target"/>
    <s v="Met"/>
    <s v="Below Target"/>
    <s v="Below Target"/>
  </r>
  <r>
    <s v="OPS-103960"/>
    <x v="141"/>
    <s v="North West"/>
    <s v="Workplace Projects"/>
    <n v="0"/>
    <n v="33"/>
    <n v="33"/>
    <n v="33"/>
    <x v="5"/>
    <n v="0"/>
    <n v="0"/>
    <n v="1.5"/>
    <n v="0.96899999999999997"/>
    <n v="0.96199999999999997"/>
    <n v="4.5"/>
    <n v="0.69399999999999995"/>
    <n v="1"/>
    <x v="2"/>
    <x v="3"/>
    <s v="North"/>
    <s v="Met"/>
    <s v="Met"/>
    <s v="Met"/>
    <s v="Met"/>
    <s v="Met"/>
  </r>
  <r>
    <s v="OPS-103961"/>
    <x v="141"/>
    <s v="Midlands"/>
    <s v="Workplace Services"/>
    <n v="0"/>
    <n v="60"/>
    <n v="60"/>
    <n v="52"/>
    <x v="21"/>
    <n v="0"/>
    <n v="0"/>
    <n v="2.4"/>
    <n v="0.92800000000000005"/>
    <n v="1"/>
    <n v="4.5"/>
    <n v="0.67100000000000004"/>
    <n v="0.86699999999999999"/>
    <x v="3"/>
    <x v="0"/>
    <s v="Central"/>
    <s v="Below Target"/>
    <s v="Met"/>
    <s v="Met"/>
    <s v="Met"/>
    <s v="Met"/>
  </r>
  <r>
    <s v="OPS-103962"/>
    <x v="141"/>
    <s v="Midlands"/>
    <s v="Facilities Response"/>
    <n v="1208"/>
    <n v="47"/>
    <n v="1255"/>
    <n v="39"/>
    <x v="1092"/>
    <n v="0"/>
    <n v="0"/>
    <n v="8"/>
    <n v="0.6"/>
    <n v="0.97899999999999998"/>
    <n v="2.5"/>
    <n v="0.82499999999999996"/>
    <n v="3.1E-2"/>
    <x v="3"/>
    <x v="1"/>
    <s v="Central"/>
    <s v="Below Target"/>
    <s v="Below Target"/>
    <s v="Met"/>
    <s v="Below Target"/>
    <s v="Below Target"/>
  </r>
  <r>
    <s v="OPS-103963"/>
    <x v="141"/>
    <s v="Midlands"/>
    <s v="Estates Support"/>
    <n v="993"/>
    <n v="31"/>
    <n v="1024"/>
    <n v="37"/>
    <x v="1042"/>
    <n v="1"/>
    <n v="0"/>
    <n v="8"/>
    <n v="0.6"/>
    <n v="0.98399999999999999"/>
    <n v="2.5"/>
    <n v="0.81399999999999995"/>
    <n v="3.5999999999999997E-2"/>
    <x v="3"/>
    <x v="2"/>
    <s v="Central"/>
    <s v="Below Target"/>
    <s v="Below Target"/>
    <s v="Met"/>
    <s v="Below Target"/>
    <s v="Below Target"/>
  </r>
  <r>
    <s v="OPS-103964"/>
    <x v="141"/>
    <s v="Midlands"/>
    <s v="Workplace Projects"/>
    <n v="0"/>
    <n v="43"/>
    <n v="43"/>
    <n v="39"/>
    <x v="140"/>
    <n v="0"/>
    <n v="0"/>
    <n v="1.8"/>
    <n v="0.97799999999999998"/>
    <n v="1"/>
    <n v="4.3"/>
    <n v="0.76600000000000001"/>
    <n v="0.90700000000000003"/>
    <x v="3"/>
    <x v="3"/>
    <s v="Central"/>
    <s v="Below Target"/>
    <s v="Met"/>
    <s v="Met"/>
    <s v="Met"/>
    <s v="Met"/>
  </r>
  <r>
    <s v="OPS-103965"/>
    <x v="141"/>
    <s v="South West"/>
    <s v="Workplace Services"/>
    <n v="2318"/>
    <n v="28"/>
    <n v="2346"/>
    <n v="24"/>
    <x v="1350"/>
    <n v="0"/>
    <n v="0"/>
    <n v="8"/>
    <n v="0.6"/>
    <n v="0.97299999999999998"/>
    <n v="2.5"/>
    <n v="0.70499999999999996"/>
    <n v="0.01"/>
    <x v="4"/>
    <x v="0"/>
    <s v="South"/>
    <s v="Below Target"/>
    <s v="Below Target"/>
    <s v="Met"/>
    <s v="Below Target"/>
    <s v="Below Target"/>
  </r>
  <r>
    <s v="OPS-103966"/>
    <x v="141"/>
    <s v="South West"/>
    <s v="Facilities Response"/>
    <n v="9"/>
    <n v="34"/>
    <n v="43"/>
    <n v="43"/>
    <x v="5"/>
    <n v="0"/>
    <n v="0"/>
    <n v="1.2"/>
    <n v="0.97399999999999998"/>
    <n v="0.98599999999999999"/>
    <n v="4.5999999999999996"/>
    <n v="0.65300000000000002"/>
    <n v="1"/>
    <x v="4"/>
    <x v="1"/>
    <s v="South"/>
    <s v="Met"/>
    <s v="Met"/>
    <s v="Met"/>
    <s v="Met"/>
    <s v="Met"/>
  </r>
  <r>
    <s v="OPS-103967"/>
    <x v="141"/>
    <s v="South West"/>
    <s v="Estates Support"/>
    <n v="11"/>
    <n v="53"/>
    <n v="64"/>
    <n v="59"/>
    <x v="46"/>
    <n v="0"/>
    <n v="0"/>
    <n v="2.2999999999999998"/>
    <n v="0.90600000000000003"/>
    <n v="0.97799999999999998"/>
    <n v="4.3"/>
    <n v="0.69599999999999995"/>
    <n v="0.92200000000000004"/>
    <x v="4"/>
    <x v="2"/>
    <s v="South"/>
    <s v="Below Target"/>
    <s v="Below Target"/>
    <s v="Met"/>
    <s v="Met"/>
    <s v="Met"/>
  </r>
  <r>
    <s v="OPS-103968"/>
    <x v="141"/>
    <s v="South West"/>
    <s v="Workplace Projects"/>
    <n v="0"/>
    <n v="22"/>
    <n v="22"/>
    <n v="22"/>
    <x v="5"/>
    <n v="0"/>
    <n v="0"/>
    <n v="1.2"/>
    <n v="0.95"/>
    <n v="0.97699999999999998"/>
    <n v="4.7"/>
    <n v="0.81200000000000006"/>
    <n v="1"/>
    <x v="4"/>
    <x v="3"/>
    <s v="South"/>
    <s v="Met"/>
    <s v="Met"/>
    <s v="Met"/>
    <s v="Met"/>
    <s v="Met"/>
  </r>
  <r>
    <s v="OPS-103969"/>
    <x v="141"/>
    <s v="South East"/>
    <s v="Workplace Services"/>
    <n v="0"/>
    <n v="41"/>
    <n v="41"/>
    <n v="41"/>
    <x v="5"/>
    <n v="0"/>
    <n v="0"/>
    <n v="1.2"/>
    <n v="0.999"/>
    <n v="0.99299999999999999"/>
    <n v="4.3"/>
    <n v="0.73299999999999998"/>
    <n v="1"/>
    <x v="5"/>
    <x v="0"/>
    <s v="South"/>
    <s v="Met"/>
    <s v="Met"/>
    <s v="Met"/>
    <s v="Met"/>
    <s v="Met"/>
  </r>
  <r>
    <s v="OPS-103970"/>
    <x v="141"/>
    <s v="South East"/>
    <s v="Facilities Response"/>
    <n v="3548"/>
    <n v="85"/>
    <n v="3633"/>
    <n v="23"/>
    <x v="1351"/>
    <n v="0"/>
    <n v="0"/>
    <n v="8"/>
    <n v="0.6"/>
    <n v="0.98699999999999999"/>
    <n v="2.5"/>
    <n v="0.76500000000000001"/>
    <n v="6.0000000000000001E-3"/>
    <x v="5"/>
    <x v="1"/>
    <s v="South"/>
    <s v="Below Target"/>
    <s v="Below Target"/>
    <s v="Met"/>
    <s v="Below Target"/>
    <s v="Below Target"/>
  </r>
  <r>
    <s v="OPS-103971"/>
    <x v="141"/>
    <s v="South East"/>
    <s v="Estates Support"/>
    <n v="0"/>
    <n v="31"/>
    <n v="31"/>
    <n v="31"/>
    <x v="5"/>
    <n v="0"/>
    <n v="0"/>
    <n v="1.4"/>
    <n v="0.92600000000000005"/>
    <n v="0.98"/>
    <n v="4.4000000000000004"/>
    <n v="0.77"/>
    <n v="1"/>
    <x v="5"/>
    <x v="2"/>
    <s v="South"/>
    <s v="Met"/>
    <s v="Met"/>
    <s v="Met"/>
    <s v="Met"/>
    <s v="Met"/>
  </r>
  <r>
    <s v="OPS-103972"/>
    <x v="141"/>
    <s v="South East"/>
    <s v="Workplace Projects"/>
    <n v="1264"/>
    <n v="28"/>
    <n v="1292"/>
    <n v="23"/>
    <x v="1352"/>
    <n v="0"/>
    <n v="0"/>
    <n v="8"/>
    <n v="0.6"/>
    <n v="0.97"/>
    <n v="2.5"/>
    <n v="0.72899999999999998"/>
    <n v="1.7999999999999999E-2"/>
    <x v="5"/>
    <x v="3"/>
    <s v="South"/>
    <s v="Below Target"/>
    <s v="Below Target"/>
    <s v="Met"/>
    <s v="Below Target"/>
    <s v="Below Target"/>
  </r>
  <r>
    <s v="OPS-103973"/>
    <x v="141"/>
    <s v="Wales"/>
    <s v="Workplace Services"/>
    <n v="2107"/>
    <n v="38"/>
    <n v="2145"/>
    <n v="22"/>
    <x v="1085"/>
    <n v="0"/>
    <n v="0"/>
    <n v="8"/>
    <n v="0.6"/>
    <n v="0.99399999999999999"/>
    <n v="2.5"/>
    <n v="0.72599999999999998"/>
    <n v="0.01"/>
    <x v="6"/>
    <x v="0"/>
    <s v="Wales"/>
    <s v="Below Target"/>
    <s v="Below Target"/>
    <s v="Met"/>
    <s v="Below Target"/>
    <s v="Below Target"/>
  </r>
  <r>
    <s v="OPS-103974"/>
    <x v="141"/>
    <s v="Wales"/>
    <s v="Facilities Response"/>
    <n v="2156"/>
    <n v="33"/>
    <n v="2189"/>
    <n v="31"/>
    <x v="1353"/>
    <n v="0"/>
    <n v="0"/>
    <n v="8"/>
    <n v="0.6"/>
    <n v="0.97399999999999998"/>
    <n v="2.5"/>
    <n v="0.67900000000000005"/>
    <n v="1.4E-2"/>
    <x v="6"/>
    <x v="1"/>
    <s v="Wales"/>
    <s v="Below Target"/>
    <s v="Below Target"/>
    <s v="Met"/>
    <s v="Below Target"/>
    <s v="Below Target"/>
  </r>
  <r>
    <s v="OPS-103975"/>
    <x v="141"/>
    <s v="Wales"/>
    <s v="Estates Support"/>
    <n v="1656"/>
    <n v="42"/>
    <n v="1698"/>
    <n v="24"/>
    <x v="1354"/>
    <n v="0"/>
    <n v="0"/>
    <n v="8"/>
    <n v="0.6"/>
    <n v="0.99099999999999999"/>
    <n v="2.5"/>
    <n v="0.71299999999999997"/>
    <n v="1.4E-2"/>
    <x v="6"/>
    <x v="2"/>
    <s v="Wales"/>
    <s v="Below Target"/>
    <s v="Below Target"/>
    <s v="Met"/>
    <s v="Below Target"/>
    <s v="Below Target"/>
  </r>
  <r>
    <s v="OPS-103976"/>
    <x v="141"/>
    <s v="Wales"/>
    <s v="Workplace Projects"/>
    <n v="0"/>
    <n v="36"/>
    <n v="36"/>
    <n v="36"/>
    <x v="5"/>
    <n v="0"/>
    <n v="0"/>
    <n v="0.7"/>
    <n v="0.97699999999999998"/>
    <n v="1"/>
    <n v="4.5999999999999996"/>
    <n v="0.69899999999999995"/>
    <n v="1"/>
    <x v="6"/>
    <x v="3"/>
    <s v="Wales"/>
    <s v="Met"/>
    <s v="Met"/>
    <s v="Met"/>
    <s v="Met"/>
    <s v="Met"/>
  </r>
  <r>
    <s v="OPS-103977"/>
    <x v="142"/>
    <s v="Scotland"/>
    <s v="Workplace Services"/>
    <n v="727"/>
    <n v="47"/>
    <n v="774"/>
    <n v="34"/>
    <x v="506"/>
    <n v="0"/>
    <n v="0"/>
    <n v="8"/>
    <n v="0.6"/>
    <n v="0.98099999999999998"/>
    <n v="2.5"/>
    <n v="0.66"/>
    <n v="4.3999999999999997E-2"/>
    <x v="0"/>
    <x v="0"/>
    <s v="North"/>
    <s v="Below Target"/>
    <s v="Below Target"/>
    <s v="Met"/>
    <s v="Below Target"/>
    <s v="Below Target"/>
  </r>
  <r>
    <s v="OPS-103978"/>
    <x v="142"/>
    <s v="Scotland"/>
    <s v="Facilities Response"/>
    <n v="0"/>
    <n v="50"/>
    <n v="50"/>
    <n v="49"/>
    <x v="3"/>
    <n v="0"/>
    <n v="0"/>
    <n v="1.6"/>
    <n v="0.95699999999999996"/>
    <n v="0.98699999999999999"/>
    <n v="4.5"/>
    <n v="0.72299999999999998"/>
    <n v="0.98"/>
    <x v="0"/>
    <x v="1"/>
    <s v="North"/>
    <s v="Met"/>
    <s v="Met"/>
    <s v="Met"/>
    <s v="Met"/>
    <s v="Met"/>
  </r>
  <r>
    <s v="OPS-103979"/>
    <x v="142"/>
    <s v="Scotland"/>
    <s v="Estates Support"/>
    <n v="1025"/>
    <n v="56"/>
    <n v="1081"/>
    <n v="29"/>
    <x v="708"/>
    <n v="0"/>
    <n v="0"/>
    <n v="8"/>
    <n v="0.6"/>
    <n v="0.97899999999999998"/>
    <n v="2.5"/>
    <n v="0.73799999999999999"/>
    <n v="2.7E-2"/>
    <x v="0"/>
    <x v="2"/>
    <s v="North"/>
    <s v="Below Target"/>
    <s v="Below Target"/>
    <s v="Met"/>
    <s v="Below Target"/>
    <s v="Below Target"/>
  </r>
  <r>
    <s v="OPS-103980"/>
    <x v="142"/>
    <s v="Scotland"/>
    <s v="Workplace Projects"/>
    <n v="0"/>
    <n v="33"/>
    <n v="33"/>
    <n v="33"/>
    <x v="5"/>
    <n v="1"/>
    <n v="0"/>
    <n v="1.7"/>
    <n v="0.94599999999999995"/>
    <n v="0.98199999999999998"/>
    <n v="4.5999999999999996"/>
    <n v="0.71099999999999997"/>
    <n v="1"/>
    <x v="0"/>
    <x v="3"/>
    <s v="North"/>
    <s v="Met"/>
    <s v="Met"/>
    <s v="Met"/>
    <s v="Met"/>
    <s v="Met"/>
  </r>
  <r>
    <s v="OPS-103981"/>
    <x v="142"/>
    <s v="North East"/>
    <s v="Workplace Services"/>
    <n v="9"/>
    <n v="58"/>
    <n v="67"/>
    <n v="51"/>
    <x v="32"/>
    <n v="0"/>
    <n v="0"/>
    <n v="2.4"/>
    <n v="0.85099999999999998"/>
    <n v="0.998"/>
    <n v="3.8"/>
    <n v="0.74399999999999999"/>
    <n v="0.76100000000000001"/>
    <x v="1"/>
    <x v="0"/>
    <s v="North"/>
    <s v="Below Target"/>
    <s v="Below Target"/>
    <s v="Met"/>
    <s v="Met"/>
    <s v="Below Target"/>
  </r>
  <r>
    <s v="OPS-103982"/>
    <x v="142"/>
    <s v="North East"/>
    <s v="Facilities Response"/>
    <n v="0"/>
    <n v="27"/>
    <n v="27"/>
    <n v="27"/>
    <x v="5"/>
    <n v="0"/>
    <n v="0"/>
    <n v="1.3"/>
    <n v="0.98499999999999999"/>
    <n v="0.99299999999999999"/>
    <n v="4.5"/>
    <n v="0.70899999999999996"/>
    <n v="1"/>
    <x v="1"/>
    <x v="1"/>
    <s v="North"/>
    <s v="Met"/>
    <s v="Met"/>
    <s v="Met"/>
    <s v="Met"/>
    <s v="Met"/>
  </r>
  <r>
    <s v="OPS-103983"/>
    <x v="142"/>
    <s v="North East"/>
    <s v="Estates Support"/>
    <n v="2642"/>
    <n v="56"/>
    <n v="2698"/>
    <n v="22"/>
    <x v="1355"/>
    <n v="0"/>
    <n v="0"/>
    <n v="8"/>
    <n v="0.6"/>
    <n v="0.96899999999999997"/>
    <n v="2.5"/>
    <n v="0.77200000000000002"/>
    <n v="8.0000000000000002E-3"/>
    <x v="1"/>
    <x v="2"/>
    <s v="North"/>
    <s v="Below Target"/>
    <s v="Below Target"/>
    <s v="Met"/>
    <s v="Below Target"/>
    <s v="Below Target"/>
  </r>
  <r>
    <s v="OPS-103984"/>
    <x v="142"/>
    <s v="North East"/>
    <s v="Workplace Projects"/>
    <n v="258"/>
    <n v="32"/>
    <n v="290"/>
    <n v="22"/>
    <x v="121"/>
    <n v="0"/>
    <n v="0"/>
    <n v="8"/>
    <n v="0.6"/>
    <n v="0.98399999999999999"/>
    <n v="2.5"/>
    <n v="0.81100000000000005"/>
    <n v="7.5999999999999998E-2"/>
    <x v="1"/>
    <x v="3"/>
    <s v="North"/>
    <s v="Below Target"/>
    <s v="Below Target"/>
    <s v="Met"/>
    <s v="Below Target"/>
    <s v="Below Target"/>
  </r>
  <r>
    <s v="OPS-103985"/>
    <x v="142"/>
    <s v="North West"/>
    <s v="Workplace Services"/>
    <n v="1172"/>
    <n v="37"/>
    <n v="1209"/>
    <n v="33"/>
    <x v="528"/>
    <n v="1"/>
    <n v="0"/>
    <n v="8"/>
    <n v="0.6"/>
    <n v="0.995"/>
    <n v="2.5"/>
    <n v="0.755"/>
    <n v="2.7E-2"/>
    <x v="2"/>
    <x v="0"/>
    <s v="North"/>
    <s v="Below Target"/>
    <s v="Below Target"/>
    <s v="Met"/>
    <s v="Below Target"/>
    <s v="Below Target"/>
  </r>
  <r>
    <s v="OPS-103986"/>
    <x v="142"/>
    <s v="North West"/>
    <s v="Facilities Response"/>
    <n v="2459"/>
    <n v="49"/>
    <n v="2508"/>
    <n v="27"/>
    <x v="1356"/>
    <n v="0"/>
    <n v="0"/>
    <n v="8"/>
    <n v="0.6"/>
    <n v="0.97599999999999998"/>
    <n v="2.5"/>
    <n v="0.75"/>
    <n v="1.0999999999999999E-2"/>
    <x v="2"/>
    <x v="1"/>
    <s v="North"/>
    <s v="Below Target"/>
    <s v="Below Target"/>
    <s v="Met"/>
    <s v="Below Target"/>
    <s v="Below Target"/>
  </r>
  <r>
    <s v="OPS-103987"/>
    <x v="142"/>
    <s v="North West"/>
    <s v="Estates Support"/>
    <n v="2781"/>
    <n v="69"/>
    <n v="2850"/>
    <n v="22"/>
    <x v="1357"/>
    <n v="0"/>
    <n v="0"/>
    <n v="8"/>
    <n v="0.6"/>
    <n v="1"/>
    <n v="2.5"/>
    <n v="0.65100000000000002"/>
    <n v="8.0000000000000002E-3"/>
    <x v="2"/>
    <x v="2"/>
    <s v="North"/>
    <s v="Below Target"/>
    <s v="Below Target"/>
    <s v="Met"/>
    <s v="Below Target"/>
    <s v="Below Target"/>
  </r>
  <r>
    <s v="OPS-103988"/>
    <x v="142"/>
    <s v="North West"/>
    <s v="Workplace Projects"/>
    <n v="0"/>
    <n v="21"/>
    <n v="21"/>
    <n v="21"/>
    <x v="5"/>
    <n v="1"/>
    <n v="0"/>
    <n v="1.5"/>
    <n v="0.996"/>
    <n v="0.98499999999999999"/>
    <n v="4.7"/>
    <n v="0.69399999999999995"/>
    <n v="1"/>
    <x v="2"/>
    <x v="3"/>
    <s v="North"/>
    <s v="Met"/>
    <s v="Met"/>
    <s v="Met"/>
    <s v="Met"/>
    <s v="Met"/>
  </r>
  <r>
    <s v="OPS-103989"/>
    <x v="142"/>
    <s v="Midlands"/>
    <s v="Workplace Services"/>
    <n v="8"/>
    <n v="33"/>
    <n v="41"/>
    <n v="41"/>
    <x v="5"/>
    <n v="0"/>
    <n v="0"/>
    <n v="1.1000000000000001"/>
    <n v="0.90200000000000002"/>
    <n v="0.97699999999999998"/>
    <n v="4.5999999999999996"/>
    <n v="0.67100000000000004"/>
    <n v="1"/>
    <x v="3"/>
    <x v="0"/>
    <s v="Central"/>
    <s v="Met"/>
    <s v="Below Target"/>
    <s v="Met"/>
    <s v="Met"/>
    <s v="Met"/>
  </r>
  <r>
    <s v="OPS-103990"/>
    <x v="142"/>
    <s v="Midlands"/>
    <s v="Facilities Response"/>
    <n v="1216"/>
    <n v="40"/>
    <n v="1256"/>
    <n v="40"/>
    <x v="1092"/>
    <n v="0"/>
    <n v="0"/>
    <n v="8"/>
    <n v="0.6"/>
    <n v="0.95899999999999996"/>
    <n v="2.5"/>
    <n v="0.82499999999999996"/>
    <n v="3.2000000000000001E-2"/>
    <x v="3"/>
    <x v="1"/>
    <s v="Central"/>
    <s v="Below Target"/>
    <s v="Below Target"/>
    <s v="Met"/>
    <s v="Below Target"/>
    <s v="Below Target"/>
  </r>
  <r>
    <s v="OPS-103991"/>
    <x v="142"/>
    <s v="Midlands"/>
    <s v="Estates Support"/>
    <n v="987"/>
    <n v="40"/>
    <n v="1027"/>
    <n v="37"/>
    <x v="611"/>
    <n v="1"/>
    <n v="0"/>
    <n v="8"/>
    <n v="0.6"/>
    <n v="0.95899999999999996"/>
    <n v="2.5"/>
    <n v="0.81399999999999995"/>
    <n v="3.5999999999999997E-2"/>
    <x v="3"/>
    <x v="2"/>
    <s v="Central"/>
    <s v="Below Target"/>
    <s v="Below Target"/>
    <s v="Met"/>
    <s v="Below Target"/>
    <s v="Below Target"/>
  </r>
  <r>
    <s v="OPS-103992"/>
    <x v="142"/>
    <s v="Midlands"/>
    <s v="Workplace Projects"/>
    <n v="4"/>
    <n v="24"/>
    <n v="28"/>
    <n v="28"/>
    <x v="5"/>
    <n v="0"/>
    <n v="0"/>
    <n v="0.9"/>
    <n v="0.98299999999999998"/>
    <n v="0.999"/>
    <n v="4.5"/>
    <n v="0.76600000000000001"/>
    <n v="1"/>
    <x v="3"/>
    <x v="3"/>
    <s v="Central"/>
    <s v="Met"/>
    <s v="Met"/>
    <s v="Met"/>
    <s v="Met"/>
    <s v="Met"/>
  </r>
  <r>
    <s v="OPS-103993"/>
    <x v="142"/>
    <s v="South West"/>
    <s v="Workplace Services"/>
    <n v="2322"/>
    <n v="40"/>
    <n v="2362"/>
    <n v="23"/>
    <x v="1254"/>
    <n v="0"/>
    <n v="0"/>
    <n v="8"/>
    <n v="0.6"/>
    <n v="0.995"/>
    <n v="2.5"/>
    <n v="0.70499999999999996"/>
    <n v="0.01"/>
    <x v="4"/>
    <x v="0"/>
    <s v="South"/>
    <s v="Below Target"/>
    <s v="Below Target"/>
    <s v="Met"/>
    <s v="Below Target"/>
    <s v="Below Target"/>
  </r>
  <r>
    <s v="OPS-103994"/>
    <x v="142"/>
    <s v="South West"/>
    <s v="Facilities Response"/>
    <n v="0"/>
    <n v="59"/>
    <n v="59"/>
    <n v="48"/>
    <x v="18"/>
    <n v="0"/>
    <n v="0"/>
    <n v="2.6"/>
    <n v="0.91600000000000004"/>
    <n v="1"/>
    <n v="3.8"/>
    <n v="0.65300000000000002"/>
    <n v="0.81399999999999995"/>
    <x v="4"/>
    <x v="1"/>
    <s v="South"/>
    <s v="Below Target"/>
    <s v="Below Target"/>
    <s v="Met"/>
    <s v="Met"/>
    <s v="Below Target"/>
  </r>
  <r>
    <s v="OPS-103995"/>
    <x v="142"/>
    <s v="South West"/>
    <s v="Estates Support"/>
    <n v="5"/>
    <n v="48"/>
    <n v="53"/>
    <n v="50"/>
    <x v="10"/>
    <n v="0"/>
    <n v="0"/>
    <n v="1.7"/>
    <n v="0.94699999999999995"/>
    <n v="0.97599999999999998"/>
    <n v="4.4000000000000004"/>
    <n v="0.69599999999999995"/>
    <n v="0.94299999999999995"/>
    <x v="4"/>
    <x v="2"/>
    <s v="South"/>
    <s v="Below Target"/>
    <s v="Met"/>
    <s v="Met"/>
    <s v="Met"/>
    <s v="Met"/>
  </r>
  <r>
    <s v="OPS-103996"/>
    <x v="142"/>
    <s v="South West"/>
    <s v="Workplace Projects"/>
    <n v="0"/>
    <n v="29"/>
    <n v="29"/>
    <n v="29"/>
    <x v="5"/>
    <n v="0"/>
    <n v="0"/>
    <n v="0.9"/>
    <n v="0.97799999999999998"/>
    <n v="0.98599999999999999"/>
    <n v="4.5999999999999996"/>
    <n v="0.81200000000000006"/>
    <n v="1"/>
    <x v="4"/>
    <x v="3"/>
    <s v="South"/>
    <s v="Met"/>
    <s v="Met"/>
    <s v="Met"/>
    <s v="Met"/>
    <s v="Met"/>
  </r>
  <r>
    <s v="OPS-103997"/>
    <x v="142"/>
    <s v="South East"/>
    <s v="Workplace Services"/>
    <n v="0"/>
    <n v="48"/>
    <n v="48"/>
    <n v="48"/>
    <x v="5"/>
    <n v="1"/>
    <n v="0"/>
    <n v="1.8"/>
    <n v="0.98199999999999998"/>
    <n v="0.99299999999999999"/>
    <n v="4.4000000000000004"/>
    <n v="0.73299999999999998"/>
    <n v="1"/>
    <x v="5"/>
    <x v="0"/>
    <s v="South"/>
    <s v="Met"/>
    <s v="Met"/>
    <s v="Met"/>
    <s v="Met"/>
    <s v="Met"/>
  </r>
  <r>
    <s v="OPS-103998"/>
    <x v="142"/>
    <s v="South East"/>
    <s v="Facilities Response"/>
    <n v="3610"/>
    <n v="40"/>
    <n v="3650"/>
    <n v="24"/>
    <x v="1358"/>
    <n v="2"/>
    <n v="0"/>
    <n v="8"/>
    <n v="0.6"/>
    <n v="0.98499999999999999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3999"/>
    <x v="142"/>
    <s v="South East"/>
    <s v="Estates Support"/>
    <n v="0"/>
    <n v="21"/>
    <n v="21"/>
    <n v="21"/>
    <x v="5"/>
    <n v="0"/>
    <n v="0"/>
    <n v="1.2"/>
    <n v="1"/>
    <n v="0.97199999999999998"/>
    <n v="4.4000000000000004"/>
    <n v="0.77"/>
    <n v="1"/>
    <x v="5"/>
    <x v="2"/>
    <s v="South"/>
    <s v="Met"/>
    <s v="Met"/>
    <s v="Met"/>
    <s v="Met"/>
    <s v="Met"/>
  </r>
  <r>
    <s v="OPS-104000"/>
    <x v="142"/>
    <s v="South East"/>
    <s v="Workplace Projects"/>
    <n v="1269"/>
    <n v="33"/>
    <n v="1302"/>
    <n v="21"/>
    <x v="676"/>
    <n v="0"/>
    <n v="0"/>
    <n v="8"/>
    <n v="0.6"/>
    <n v="0.97299999999999998"/>
    <n v="2.5"/>
    <n v="0.72899999999999998"/>
    <n v="1.6E-2"/>
    <x v="5"/>
    <x v="3"/>
    <s v="South"/>
    <s v="Below Target"/>
    <s v="Below Target"/>
    <s v="Met"/>
    <s v="Below Target"/>
    <s v="Below Target"/>
  </r>
  <r>
    <s v="OPS-104001"/>
    <x v="142"/>
    <s v="Wales"/>
    <s v="Workplace Services"/>
    <n v="2123"/>
    <n v="35"/>
    <n v="2158"/>
    <n v="27"/>
    <x v="1359"/>
    <n v="0"/>
    <n v="0"/>
    <n v="8"/>
    <n v="0.6"/>
    <n v="0.97"/>
    <n v="2.5"/>
    <n v="0.72599999999999998"/>
    <n v="1.2999999999999999E-2"/>
    <x v="6"/>
    <x v="0"/>
    <s v="Wales"/>
    <s v="Below Target"/>
    <s v="Below Target"/>
    <s v="Met"/>
    <s v="Below Target"/>
    <s v="Below Target"/>
  </r>
  <r>
    <s v="OPS-104002"/>
    <x v="142"/>
    <s v="Wales"/>
    <s v="Facilities Response"/>
    <n v="2158"/>
    <n v="35"/>
    <n v="2193"/>
    <n v="25"/>
    <x v="1265"/>
    <n v="0"/>
    <n v="0"/>
    <n v="8"/>
    <n v="0.6"/>
    <n v="0.98599999999999999"/>
    <n v="2.5"/>
    <n v="0.67900000000000005"/>
    <n v="1.0999999999999999E-2"/>
    <x v="6"/>
    <x v="1"/>
    <s v="Wales"/>
    <s v="Below Target"/>
    <s v="Below Target"/>
    <s v="Met"/>
    <s v="Below Target"/>
    <s v="Below Target"/>
  </r>
  <r>
    <s v="OPS-104003"/>
    <x v="142"/>
    <s v="Wales"/>
    <s v="Estates Support"/>
    <n v="1674"/>
    <n v="38"/>
    <n v="1712"/>
    <n v="24"/>
    <x v="1360"/>
    <n v="0"/>
    <n v="0"/>
    <n v="8"/>
    <n v="0.6"/>
    <n v="0.97699999999999998"/>
    <n v="2.5"/>
    <n v="0.71299999999999997"/>
    <n v="1.4E-2"/>
    <x v="6"/>
    <x v="2"/>
    <s v="Wales"/>
    <s v="Below Target"/>
    <s v="Below Target"/>
    <s v="Met"/>
    <s v="Below Target"/>
    <s v="Below Target"/>
  </r>
  <r>
    <s v="OPS-104004"/>
    <x v="142"/>
    <s v="Wales"/>
    <s v="Workplace Projects"/>
    <n v="0"/>
    <n v="25"/>
    <n v="25"/>
    <n v="25"/>
    <x v="5"/>
    <n v="0"/>
    <n v="0"/>
    <n v="1.4"/>
    <n v="0.94599999999999995"/>
    <n v="0.97"/>
    <n v="4.5999999999999996"/>
    <n v="0.69899999999999995"/>
    <n v="1"/>
    <x v="6"/>
    <x v="3"/>
    <s v="Wales"/>
    <s v="Met"/>
    <s v="Met"/>
    <s v="Met"/>
    <s v="Met"/>
    <s v="Met"/>
  </r>
  <r>
    <s v="OPS-104005"/>
    <x v="143"/>
    <s v="Scotland"/>
    <s v="Workplace Services"/>
    <n v="740"/>
    <n v="29"/>
    <n v="769"/>
    <n v="32"/>
    <x v="331"/>
    <n v="0"/>
    <n v="0"/>
    <n v="8"/>
    <n v="0.6"/>
    <n v="1"/>
    <n v="2.5"/>
    <n v="0.66"/>
    <n v="4.2000000000000003E-2"/>
    <x v="0"/>
    <x v="0"/>
    <s v="North"/>
    <s v="Below Target"/>
    <s v="Below Target"/>
    <s v="Met"/>
    <s v="Below Target"/>
    <s v="Below Target"/>
  </r>
  <r>
    <s v="OPS-104006"/>
    <x v="143"/>
    <s v="Scotland"/>
    <s v="Facilities Response"/>
    <n v="1"/>
    <n v="49"/>
    <n v="50"/>
    <n v="47"/>
    <x v="10"/>
    <n v="0"/>
    <n v="0"/>
    <n v="2.1"/>
    <n v="0.96899999999999997"/>
    <n v="1"/>
    <n v="4.4000000000000004"/>
    <n v="0.72299999999999998"/>
    <n v="0.94"/>
    <x v="0"/>
    <x v="1"/>
    <s v="North"/>
    <s v="Below Target"/>
    <s v="Met"/>
    <s v="Met"/>
    <s v="Met"/>
    <s v="Met"/>
  </r>
  <r>
    <s v="OPS-104007"/>
    <x v="143"/>
    <s v="Scotland"/>
    <s v="Estates Support"/>
    <n v="1052"/>
    <n v="37"/>
    <n v="1089"/>
    <n v="34"/>
    <x v="1109"/>
    <n v="1"/>
    <n v="1"/>
    <n v="8"/>
    <n v="0.6"/>
    <n v="0.97099999999999997"/>
    <n v="2.5"/>
    <n v="0.73799999999999999"/>
    <n v="3.1E-2"/>
    <x v="0"/>
    <x v="2"/>
    <s v="North"/>
    <s v="Below Target"/>
    <s v="Below Target"/>
    <s v="Met"/>
    <s v="Below Target"/>
    <s v="Below Target"/>
  </r>
  <r>
    <s v="OPS-104008"/>
    <x v="143"/>
    <s v="Scotland"/>
    <s v="Workplace Projects"/>
    <n v="0"/>
    <n v="31"/>
    <n v="31"/>
    <n v="31"/>
    <x v="5"/>
    <n v="0"/>
    <n v="0"/>
    <n v="1.7"/>
    <n v="0.94399999999999995"/>
    <n v="0.95799999999999996"/>
    <n v="4.9000000000000004"/>
    <n v="0.71099999999999997"/>
    <n v="1"/>
    <x v="0"/>
    <x v="3"/>
    <s v="North"/>
    <s v="Met"/>
    <s v="Met"/>
    <s v="Met"/>
    <s v="Met"/>
    <s v="Met"/>
  </r>
  <r>
    <s v="OPS-104009"/>
    <x v="143"/>
    <s v="North East"/>
    <s v="Workplace Services"/>
    <n v="16"/>
    <n v="26"/>
    <n v="42"/>
    <n v="42"/>
    <x v="5"/>
    <n v="0"/>
    <n v="0"/>
    <n v="1.6"/>
    <n v="1"/>
    <n v="0.98699999999999999"/>
    <n v="4.8"/>
    <n v="0.74399999999999999"/>
    <n v="1"/>
    <x v="1"/>
    <x v="0"/>
    <s v="North"/>
    <s v="Met"/>
    <s v="Met"/>
    <s v="Met"/>
    <s v="Met"/>
    <s v="Met"/>
  </r>
  <r>
    <s v="OPS-104010"/>
    <x v="143"/>
    <s v="North East"/>
    <s v="Facilities Response"/>
    <n v="0"/>
    <n v="47"/>
    <n v="47"/>
    <n v="45"/>
    <x v="1"/>
    <n v="0"/>
    <n v="0"/>
    <n v="1"/>
    <n v="1"/>
    <n v="1"/>
    <n v="4.5"/>
    <n v="0.70899999999999996"/>
    <n v="0.95699999999999996"/>
    <x v="1"/>
    <x v="1"/>
    <s v="North"/>
    <s v="Met"/>
    <s v="Met"/>
    <s v="Met"/>
    <s v="Met"/>
    <s v="Met"/>
  </r>
  <r>
    <s v="OPS-104011"/>
    <x v="143"/>
    <s v="North East"/>
    <s v="Estates Support"/>
    <n v="2676"/>
    <n v="39"/>
    <n v="2715"/>
    <n v="19"/>
    <x v="1361"/>
    <n v="0"/>
    <n v="0"/>
    <n v="8"/>
    <n v="0.6"/>
    <n v="0.98599999999999999"/>
    <n v="2.5"/>
    <n v="0.77200000000000002"/>
    <n v="7.0000000000000001E-3"/>
    <x v="1"/>
    <x v="2"/>
    <s v="North"/>
    <s v="Below Target"/>
    <s v="Below Target"/>
    <s v="Met"/>
    <s v="Below Target"/>
    <s v="Below Target"/>
  </r>
  <r>
    <s v="OPS-104012"/>
    <x v="143"/>
    <s v="North East"/>
    <s v="Workplace Projects"/>
    <n v="268"/>
    <n v="35"/>
    <n v="303"/>
    <n v="25"/>
    <x v="1362"/>
    <n v="0"/>
    <n v="0"/>
    <n v="8"/>
    <n v="0.6"/>
    <n v="0.95199999999999996"/>
    <n v="2.5"/>
    <n v="0.81100000000000005"/>
    <n v="8.3000000000000004E-2"/>
    <x v="1"/>
    <x v="3"/>
    <s v="North"/>
    <s v="Below Target"/>
    <s v="Below Target"/>
    <s v="Met"/>
    <s v="Below Target"/>
    <s v="Below Target"/>
  </r>
  <r>
    <s v="OPS-104013"/>
    <x v="143"/>
    <s v="North West"/>
    <s v="Workplace Services"/>
    <n v="1176"/>
    <n v="40"/>
    <n v="1216"/>
    <n v="37"/>
    <x v="732"/>
    <n v="0"/>
    <n v="0"/>
    <n v="8"/>
    <n v="0.6"/>
    <n v="0.996"/>
    <n v="2.5"/>
    <n v="0.755"/>
    <n v="0.03"/>
    <x v="2"/>
    <x v="0"/>
    <s v="North"/>
    <s v="Below Target"/>
    <s v="Below Target"/>
    <s v="Met"/>
    <s v="Below Target"/>
    <s v="Below Target"/>
  </r>
  <r>
    <s v="OPS-104014"/>
    <x v="143"/>
    <s v="North West"/>
    <s v="Facilities Response"/>
    <n v="2481"/>
    <n v="46"/>
    <n v="2527"/>
    <n v="27"/>
    <x v="1363"/>
    <n v="0"/>
    <n v="0"/>
    <n v="8"/>
    <n v="0.6"/>
    <n v="0.98"/>
    <n v="2.5"/>
    <n v="0.75"/>
    <n v="1.0999999999999999E-2"/>
    <x v="2"/>
    <x v="1"/>
    <s v="North"/>
    <s v="Below Target"/>
    <s v="Below Target"/>
    <s v="Met"/>
    <s v="Below Target"/>
    <s v="Below Target"/>
  </r>
  <r>
    <s v="OPS-104015"/>
    <x v="143"/>
    <s v="North West"/>
    <s v="Estates Support"/>
    <n v="2828"/>
    <n v="55"/>
    <n v="2883"/>
    <n v="18"/>
    <x v="1364"/>
    <n v="1"/>
    <n v="1"/>
    <n v="8"/>
    <n v="0.6"/>
    <n v="0.92400000000000004"/>
    <n v="2.5"/>
    <n v="0.65100000000000002"/>
    <n v="6.0000000000000001E-3"/>
    <x v="2"/>
    <x v="2"/>
    <s v="North"/>
    <s v="Below Target"/>
    <s v="Below Target"/>
    <s v="Below Target"/>
    <s v="Below Target"/>
    <s v="Below Target"/>
  </r>
  <r>
    <s v="OPS-104016"/>
    <x v="143"/>
    <s v="North West"/>
    <s v="Workplace Projects"/>
    <n v="0"/>
    <n v="27"/>
    <n v="27"/>
    <n v="27"/>
    <x v="5"/>
    <n v="0"/>
    <n v="0"/>
    <n v="1.4"/>
    <n v="0.94099999999999995"/>
    <n v="0.96499999999999997"/>
    <n v="4.7"/>
    <n v="0.69399999999999995"/>
    <n v="1"/>
    <x v="2"/>
    <x v="3"/>
    <s v="North"/>
    <s v="Met"/>
    <s v="Met"/>
    <s v="Met"/>
    <s v="Met"/>
    <s v="Met"/>
  </r>
  <r>
    <s v="OPS-104017"/>
    <x v="143"/>
    <s v="Midlands"/>
    <s v="Workplace Services"/>
    <n v="0"/>
    <n v="51"/>
    <n v="51"/>
    <n v="43"/>
    <x v="21"/>
    <n v="0"/>
    <n v="0"/>
    <n v="2.2999999999999998"/>
    <n v="0.91200000000000003"/>
    <n v="0.96"/>
    <n v="4.5"/>
    <n v="0.67100000000000004"/>
    <n v="0.84299999999999997"/>
    <x v="3"/>
    <x v="0"/>
    <s v="Central"/>
    <s v="Below Target"/>
    <s v="Below Target"/>
    <s v="Met"/>
    <s v="Met"/>
    <s v="Met"/>
  </r>
  <r>
    <s v="OPS-104018"/>
    <x v="143"/>
    <s v="Midlands"/>
    <s v="Facilities Response"/>
    <n v="1216"/>
    <n v="46"/>
    <n v="1262"/>
    <n v="31"/>
    <x v="1104"/>
    <n v="0"/>
    <n v="0"/>
    <n v="8"/>
    <n v="0.6"/>
    <n v="0.98599999999999999"/>
    <n v="2.5"/>
    <n v="0.82499999999999996"/>
    <n v="2.5000000000000001E-2"/>
    <x v="3"/>
    <x v="1"/>
    <s v="Central"/>
    <s v="Below Target"/>
    <s v="Below Target"/>
    <s v="Met"/>
    <s v="Below Target"/>
    <s v="Below Target"/>
  </r>
  <r>
    <s v="OPS-104019"/>
    <x v="143"/>
    <s v="Midlands"/>
    <s v="Estates Support"/>
    <n v="990"/>
    <n v="52"/>
    <n v="1042"/>
    <n v="31"/>
    <x v="1324"/>
    <n v="1"/>
    <n v="0"/>
    <n v="8"/>
    <n v="0.6"/>
    <n v="0.97"/>
    <n v="2.5"/>
    <n v="0.81399999999999995"/>
    <n v="0.03"/>
    <x v="3"/>
    <x v="2"/>
    <s v="Central"/>
    <s v="Below Target"/>
    <s v="Below Target"/>
    <s v="Met"/>
    <s v="Below Target"/>
    <s v="Below Target"/>
  </r>
  <r>
    <s v="OPS-104020"/>
    <x v="143"/>
    <s v="Midlands"/>
    <s v="Workplace Projects"/>
    <n v="0"/>
    <n v="32"/>
    <n v="32"/>
    <n v="32"/>
    <x v="5"/>
    <n v="1"/>
    <n v="0"/>
    <n v="1.5"/>
    <n v="0.93200000000000005"/>
    <n v="0.97399999999999998"/>
    <n v="4.4000000000000004"/>
    <n v="0.76600000000000001"/>
    <n v="1"/>
    <x v="3"/>
    <x v="3"/>
    <s v="Central"/>
    <s v="Met"/>
    <s v="Met"/>
    <s v="Met"/>
    <s v="Met"/>
    <s v="Met"/>
  </r>
  <r>
    <s v="OPS-104021"/>
    <x v="143"/>
    <s v="South West"/>
    <s v="Workplace Services"/>
    <n v="2339"/>
    <n v="32"/>
    <n v="2371"/>
    <n v="18"/>
    <x v="1365"/>
    <n v="0"/>
    <n v="0"/>
    <n v="8"/>
    <n v="0.6"/>
    <n v="1"/>
    <n v="2.5"/>
    <n v="0.70499999999999996"/>
    <n v="8.0000000000000002E-3"/>
    <x v="4"/>
    <x v="0"/>
    <s v="South"/>
    <s v="Below Target"/>
    <s v="Below Target"/>
    <s v="Met"/>
    <s v="Below Target"/>
    <s v="Below Target"/>
  </r>
  <r>
    <s v="OPS-104022"/>
    <x v="143"/>
    <s v="South West"/>
    <s v="Facilities Response"/>
    <n v="11"/>
    <n v="38"/>
    <n v="49"/>
    <n v="49"/>
    <x v="5"/>
    <n v="1"/>
    <n v="0"/>
    <n v="1.6"/>
    <n v="0.92"/>
    <n v="0.93"/>
    <n v="4.8"/>
    <n v="0.65300000000000002"/>
    <n v="1"/>
    <x v="4"/>
    <x v="1"/>
    <s v="South"/>
    <s v="Met"/>
    <s v="Met"/>
    <s v="Below Target"/>
    <s v="Met"/>
    <s v="Met"/>
  </r>
  <r>
    <s v="OPS-104023"/>
    <x v="143"/>
    <s v="South West"/>
    <s v="Estates Support"/>
    <n v="3"/>
    <n v="38"/>
    <n v="41"/>
    <n v="41"/>
    <x v="5"/>
    <n v="0"/>
    <n v="0"/>
    <n v="1.2"/>
    <n v="0.99399999999999999"/>
    <n v="0.96299999999999997"/>
    <n v="4.5"/>
    <n v="0.69599999999999995"/>
    <n v="1"/>
    <x v="4"/>
    <x v="2"/>
    <s v="South"/>
    <s v="Met"/>
    <s v="Met"/>
    <s v="Met"/>
    <s v="Met"/>
    <s v="Met"/>
  </r>
  <r>
    <s v="OPS-104024"/>
    <x v="143"/>
    <s v="South West"/>
    <s v="Workplace Projects"/>
    <n v="0"/>
    <n v="27"/>
    <n v="27"/>
    <n v="27"/>
    <x v="5"/>
    <n v="0"/>
    <n v="0"/>
    <n v="1.2"/>
    <n v="0.96399999999999997"/>
    <n v="0.996"/>
    <n v="4.9000000000000004"/>
    <n v="0.81200000000000006"/>
    <n v="1"/>
    <x v="4"/>
    <x v="3"/>
    <s v="South"/>
    <s v="Met"/>
    <s v="Met"/>
    <s v="Met"/>
    <s v="Met"/>
    <s v="Met"/>
  </r>
  <r>
    <s v="OPS-104025"/>
    <x v="143"/>
    <s v="South East"/>
    <s v="Workplace Services"/>
    <n v="0"/>
    <n v="33"/>
    <n v="33"/>
    <n v="33"/>
    <x v="5"/>
    <n v="1"/>
    <n v="0"/>
    <n v="0.9"/>
    <n v="0.93400000000000005"/>
    <n v="0.98599999999999999"/>
    <n v="4.7"/>
    <n v="0.73299999999999998"/>
    <n v="1"/>
    <x v="5"/>
    <x v="0"/>
    <s v="South"/>
    <s v="Met"/>
    <s v="Met"/>
    <s v="Met"/>
    <s v="Met"/>
    <s v="Met"/>
  </r>
  <r>
    <s v="OPS-104026"/>
    <x v="143"/>
    <s v="South East"/>
    <s v="Facilities Response"/>
    <n v="3626"/>
    <n v="39"/>
    <n v="3665"/>
    <n v="26"/>
    <x v="1366"/>
    <n v="0"/>
    <n v="0"/>
    <n v="8"/>
    <n v="0.6"/>
    <n v="0.96799999999999997"/>
    <n v="2.5"/>
    <n v="0.76500000000000001"/>
    <n v="7.0000000000000001E-3"/>
    <x v="5"/>
    <x v="1"/>
    <s v="South"/>
    <s v="Below Target"/>
    <s v="Below Target"/>
    <s v="Met"/>
    <s v="Below Target"/>
    <s v="Below Target"/>
  </r>
  <r>
    <s v="OPS-104027"/>
    <x v="143"/>
    <s v="South East"/>
    <s v="Estates Support"/>
    <n v="0"/>
    <n v="44"/>
    <n v="44"/>
    <n v="44"/>
    <x v="5"/>
    <n v="0"/>
    <n v="0"/>
    <n v="1.7"/>
    <n v="0.98899999999999999"/>
    <n v="0.95499999999999996"/>
    <n v="4.5999999999999996"/>
    <n v="0.77"/>
    <n v="1"/>
    <x v="5"/>
    <x v="2"/>
    <s v="South"/>
    <s v="Met"/>
    <s v="Met"/>
    <s v="Met"/>
    <s v="Met"/>
    <s v="Met"/>
  </r>
  <r>
    <s v="OPS-104028"/>
    <x v="143"/>
    <s v="South East"/>
    <s v="Workplace Projects"/>
    <n v="1281"/>
    <n v="40"/>
    <n v="1321"/>
    <n v="25"/>
    <x v="633"/>
    <n v="0"/>
    <n v="0"/>
    <n v="8"/>
    <n v="0.6"/>
    <n v="0.95599999999999996"/>
    <n v="2.5"/>
    <n v="0.72899999999999998"/>
    <n v="1.9E-2"/>
    <x v="5"/>
    <x v="3"/>
    <s v="South"/>
    <s v="Below Target"/>
    <s v="Below Target"/>
    <s v="Met"/>
    <s v="Below Target"/>
    <s v="Below Target"/>
  </r>
  <r>
    <s v="OPS-104029"/>
    <x v="143"/>
    <s v="Wales"/>
    <s v="Workplace Services"/>
    <n v="2131"/>
    <n v="41"/>
    <n v="2172"/>
    <n v="24"/>
    <x v="1367"/>
    <n v="0"/>
    <n v="0"/>
    <n v="8"/>
    <n v="0.6"/>
    <n v="0.98699999999999999"/>
    <n v="2.5"/>
    <n v="0.72599999999999998"/>
    <n v="1.0999999999999999E-2"/>
    <x v="6"/>
    <x v="0"/>
    <s v="Wales"/>
    <s v="Below Target"/>
    <s v="Below Target"/>
    <s v="Met"/>
    <s v="Below Target"/>
    <s v="Below Target"/>
  </r>
  <r>
    <s v="OPS-104030"/>
    <x v="143"/>
    <s v="Wales"/>
    <s v="Facilities Response"/>
    <n v="2168"/>
    <n v="29"/>
    <n v="2197"/>
    <n v="25"/>
    <x v="1116"/>
    <n v="0"/>
    <n v="0"/>
    <n v="8"/>
    <n v="0.6"/>
    <n v="0.98699999999999999"/>
    <n v="2.5"/>
    <n v="0.67900000000000005"/>
    <n v="1.0999999999999999E-2"/>
    <x v="6"/>
    <x v="1"/>
    <s v="Wales"/>
    <s v="Below Target"/>
    <s v="Below Target"/>
    <s v="Met"/>
    <s v="Below Target"/>
    <s v="Below Target"/>
  </r>
  <r>
    <s v="OPS-104031"/>
    <x v="143"/>
    <s v="Wales"/>
    <s v="Estates Support"/>
    <n v="1688"/>
    <n v="35"/>
    <n v="1723"/>
    <n v="25"/>
    <x v="826"/>
    <n v="0"/>
    <n v="0"/>
    <n v="8"/>
    <n v="0.6"/>
    <n v="0.96499999999999997"/>
    <n v="2.5"/>
    <n v="0.71299999999999997"/>
    <n v="1.4999999999999999E-2"/>
    <x v="6"/>
    <x v="2"/>
    <s v="Wales"/>
    <s v="Below Target"/>
    <s v="Below Target"/>
    <s v="Met"/>
    <s v="Below Target"/>
    <s v="Below Target"/>
  </r>
  <r>
    <s v="OPS-104032"/>
    <x v="143"/>
    <s v="Wales"/>
    <s v="Workplace Projects"/>
    <n v="0"/>
    <n v="29"/>
    <n v="29"/>
    <n v="29"/>
    <x v="5"/>
    <n v="0"/>
    <n v="0"/>
    <n v="1.7"/>
    <n v="0.94899999999999995"/>
    <n v="1"/>
    <n v="4.4000000000000004"/>
    <n v="0.69899999999999995"/>
    <n v="1"/>
    <x v="6"/>
    <x v="3"/>
    <s v="Wales"/>
    <s v="Met"/>
    <s v="Met"/>
    <s v="Met"/>
    <s v="Met"/>
    <s v="M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n v="0.76818208881167949"/>
    <n v="0.981929315476191"/>
    <n v="0.72762996031745464"/>
  </r>
  <r>
    <x v="1"/>
    <x v="1"/>
    <n v="0.92"/>
    <n v="0.95"/>
    <n v="0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00501-BDD4-48B3-89F6-D0CC925C8824}" name="tblKPIPerfTarg" cacheId="1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D6" firstHeaderRow="1" firstDataRow="2" firstDataCol="1"/>
  <pivotFields count="5">
    <pivotField axis="axisCol" showAll="0">
      <items count="3">
        <item x="0"/>
        <item x="1"/>
        <item t="default"/>
      </items>
    </pivotField>
    <pivotField dataField="1" numFmtId="9" showAll="0">
      <items count="3">
        <item x="0"/>
        <item x="1"/>
        <item t="default"/>
      </items>
    </pivotField>
    <pivotField dataField="1" numFmtId="9" showAll="0"/>
    <pivotField dataField="1" numFmtId="9" showAll="0"/>
    <pivotField dataField="1" numFmtId="9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0"/>
  </colFields>
  <colItems count="3">
    <i>
      <x/>
    </i>
    <i>
      <x v="1"/>
    </i>
    <i t="grand">
      <x/>
    </i>
  </colItems>
  <dataFields count="4">
    <dataField name=" Completion Rate" fld="1" subtotal="average" baseField="0" baseItem="0" numFmtId="9"/>
    <dataField name="SLA  Compliance" fld="2" baseField="0" baseItem="0" numFmtId="9"/>
    <dataField name="Quality  Pass rate" fld="3" baseField="0" baseItem="0" numFmtId="9"/>
    <dataField name="Staff  Utilisation" fld="4" baseField="0" baseItem="0" numFmtId="9"/>
  </dataFields>
  <chartFormats count="2"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435D7-315F-4713-8F8C-8197F2E7805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26">
    <pivotField showAll="0"/>
    <pivotField numFmtId="14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LA_Compliance" fld="12" subtotal="average" baseField="0" baseItem="0"/>
  </dataFields>
  <formats count="1">
    <format dxfId="42">
      <pivotArea collapsedLevelsAreSubtotals="1" fieldPosition="0">
        <references count="1">
          <reference field="25" count="6">
            <x v="1"/>
            <x v="2"/>
            <x v="3"/>
            <x v="4"/>
            <x v="5"/>
            <x v="6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3891-54AF-4FBE-8AEB-EB337A434353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26">
    <pivotField showAll="0"/>
    <pivotField numFmtId="14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quests_Received" fld="5" baseField="0" baseItem="0"/>
    <dataField name="Sum of Requests_Completed" fld="7" baseField="0" baseItem="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D2C804-A6A0-4A9F-9F1D-1E1538F6A9DD}" autoFormatId="16" applyNumberFormats="0" applyBorderFormats="0" applyFontFormats="0" applyPatternFormats="0" applyAlignmentFormats="0" applyWidthHeightFormats="0">
  <queryTableRefresh nextId="18">
    <queryTableFields count="17">
      <queryTableField id="1" name="Record_ID" tableColumnId="1"/>
      <queryTableField id="2" name="Date" tableColumnId="2"/>
      <queryTableField id="3" name="Region" tableColumnId="3"/>
      <queryTableField id="4" name="Team" tableColumnId="4"/>
      <queryTableField id="5" name="Opening_Backlog" tableColumnId="5"/>
      <queryTableField id="6" name="Requests_Received" tableColumnId="6"/>
      <queryTableField id="7" name="Total_Workload" tableColumnId="7"/>
      <queryTableField id="8" name="Requests_Completed" tableColumnId="8"/>
      <queryTableField id="9" name="Closing_Backlog" tableColumnId="9"/>
      <queryTableField id="10" name="Incident_Count" tableColumnId="10"/>
      <queryTableField id="11" name="High_Critical_Incidents" tableColumnId="11"/>
      <queryTableField id="12" name="Average_Completion_Days" tableColumnId="12"/>
      <queryTableField id="13" name="SLA_Compliance" tableColumnId="13"/>
      <queryTableField id="14" name="Quality_Pass_Rate" tableColumnId="14"/>
      <queryTableField id="15" name="Customer_Satisfaction" tableColumnId="15"/>
      <queryTableField id="16" name="Staff_Utilisation" tableColumnId="16"/>
      <queryTableField id="17" name="Completion_R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028106-09FE-4FAD-B93F-31D0CFF9FBDA}" autoFormatId="16" applyNumberFormats="0" applyBorderFormats="0" applyFontFormats="0" applyPatternFormats="0" applyAlignmentFormats="0" applyWidthHeightFormats="0">
  <queryTableRefresh nextId="12">
    <queryTableFields count="11">
      <queryTableField id="1" name="Staff_Record_ID" tableColumnId="1"/>
      <queryTableField id="2" name="Month" tableColumnId="2"/>
      <queryTableField id="3" name="Region" tableColumnId="3"/>
      <queryTableField id="4" name="Team" tableColumnId="4"/>
      <queryTableField id="5" name="Headcount" tableColumnId="5"/>
      <queryTableField id="6" name="Working_Days" tableColumnId="6"/>
      <queryTableField id="7" name="Available_Hours" tableColumnId="7"/>
      <queryTableField id="8" name="Absence_Hours" tableColumnId="8"/>
      <queryTableField id="9" name="Training_Hours" tableColumnId="9"/>
      <queryTableField id="10" name="Productive_Hours" tableColumnId="10"/>
      <queryTableField id="11" name="Staff_Utilisati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52504F8-2AFD-4FF3-AF51-8F80AE545D16}" autoFormatId="16" applyNumberFormats="0" applyBorderFormats="0" applyFontFormats="0" applyPatternFormats="0" applyAlignmentFormats="0" applyWidthHeightFormats="0">
  <queryTableRefresh nextId="11">
    <queryTableFields count="10">
      <queryTableField id="1" name="Incident_ID" tableColumnId="1"/>
      <queryTableField id="2" name="Date" tableColumnId="2"/>
      <queryTableField id="3" name="Region" tableColumnId="3"/>
      <queryTableField id="4" name="Team" tableColumnId="4"/>
      <queryTableField id="5" name="Incident_Type" tableColumnId="5"/>
      <queryTableField id="6" name="Severity" tableColumnId="6"/>
      <queryTableField id="7" name="Status" tableColumnId="7"/>
      <queryTableField id="8" name="Response_Time_Hours" tableColumnId="8"/>
      <queryTableField id="9" name="Resolution_Time_Hours" tableColumnId="9"/>
      <queryTableField id="10" name="Lesson_or_Action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E109F1F-2F92-4685-A9FE-8E0EFA442D37}" autoFormatId="16" applyNumberFormats="0" applyBorderFormats="0" applyFontFormats="0" applyPatternFormats="0" applyAlignmentFormats="0" applyWidthHeightFormats="0">
  <queryTableRefresh nextId="5">
    <queryTableFields count="4">
      <queryTableField id="1" name="KPI_Name" tableColumnId="1"/>
      <queryTableField id="2" name="Source_Field" tableColumnId="2"/>
      <queryTableField id="3" name="Target_Value" tableColumnId="3"/>
      <queryTableField id="4" name="Target_Description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D3FC5A2-63B1-47BA-AF20-3B6012D37D6D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Area" tableColumnId="2"/>
      <queryTableField id="3" name="Primary_Office" tableColumnId="3"/>
      <queryTableField id="4" name="Regional_Le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AE408-8769-42E4-852B-005261B0ADB7}" name="_01_operations_data" displayName="_01_operations_data" ref="A1:Q4033" tableType="queryTable" totalsRowShown="0">
  <autoFilter ref="A1:Q4033" xr:uid="{188AE408-8769-42E4-852B-005261B0ADB7}"/>
  <sortState xmlns:xlrd2="http://schemas.microsoft.com/office/spreadsheetml/2017/richdata2" ref="A2:Q4033">
    <sortCondition ref="B1:B4033"/>
  </sortState>
  <tableColumns count="17">
    <tableColumn id="1" xr3:uid="{D1784639-74F0-4F60-9417-7D40E0063BAA}" uniqueName="1" name="Record_ID" queryTableFieldId="1" dataDxfId="113"/>
    <tableColumn id="2" xr3:uid="{8631985E-C7E7-4F7B-BFE1-BB59D3AB7F5A}" uniqueName="2" name="Date" queryTableFieldId="2" dataDxfId="112"/>
    <tableColumn id="3" xr3:uid="{CF28ACEF-B904-4B11-9FCA-FA463C1BF370}" uniqueName="3" name="Region" queryTableFieldId="3" dataDxfId="111"/>
    <tableColumn id="4" xr3:uid="{A3CDA08A-B7BF-402E-8BF3-8AF5747C6D21}" uniqueName="4" name="Team" queryTableFieldId="4" dataDxfId="110"/>
    <tableColumn id="5" xr3:uid="{DF67D96B-9447-4278-B6C1-8063397E1077}" uniqueName="5" name="Opening_Backlog" queryTableFieldId="5"/>
    <tableColumn id="6" xr3:uid="{B64E8386-7FFD-4162-88A9-18C6096B40DF}" uniqueName="6" name="Requests_Received" queryTableFieldId="6"/>
    <tableColumn id="7" xr3:uid="{D7FBD110-FC42-4002-AA24-7F966FEA31F8}" uniqueName="7" name="Total_Workload" queryTableFieldId="7"/>
    <tableColumn id="8" xr3:uid="{F4A69264-0651-4676-BEBB-23269095AC03}" uniqueName="8" name="Requests_Completed" queryTableFieldId="8"/>
    <tableColumn id="9" xr3:uid="{9C4EA01F-D29F-4ECA-AD6E-DA2D9BEC78CA}" uniqueName="9" name="Closing_Backlog" queryTableFieldId="9"/>
    <tableColumn id="10" xr3:uid="{7534DDB2-C18D-42E0-AEFF-7E3DDB10453A}" uniqueName="10" name="Incident_Count" queryTableFieldId="10"/>
    <tableColumn id="11" xr3:uid="{8C730613-9436-4F77-B39E-A3E2049F08DC}" uniqueName="11" name="High_Critical_Incidents" queryTableFieldId="11"/>
    <tableColumn id="12" xr3:uid="{AF6E79DF-5A7D-416E-91E4-942546007981}" uniqueName="12" name="Average_Completion_Days" queryTableFieldId="12"/>
    <tableColumn id="13" xr3:uid="{C70BE0F4-125A-4F58-8F50-7829340E87B8}" uniqueName="13" name="SLA_Compliance" queryTableFieldId="13"/>
    <tableColumn id="14" xr3:uid="{669E9C3D-E8D8-4785-BE4E-1EF601BA3026}" uniqueName="14" name="Quality_Pass_Rate" queryTableFieldId="14"/>
    <tableColumn id="15" xr3:uid="{D316A207-9D71-4417-B341-9F0E8632E5A2}" uniqueName="15" name="Customer_Satisfaction" queryTableFieldId="15"/>
    <tableColumn id="16" xr3:uid="{D84FBE3D-EE0E-4BA9-8147-AEB7CEA4C646}" uniqueName="16" name="Staff_Utilisation" queryTableFieldId="16"/>
    <tableColumn id="17" xr3:uid="{B287DD60-BA51-470D-885A-09087F8E56B2}" uniqueName="17" name="Completion_Rat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CB47CC-80D8-4A36-B924-1BD2386B2540}" name="tblStaffTable" displayName="tblStaffTable" ref="A1:K169" tableType="queryTable" totalsRowShown="0">
  <autoFilter ref="A1:K169" xr:uid="{66CB47CC-80D8-4A36-B924-1BD2386B2540}"/>
  <tableColumns count="11">
    <tableColumn id="1" xr3:uid="{37DF0105-A42D-4E56-B876-E6A05387F16A}" uniqueName="1" name="Staff_Record_ID" queryTableFieldId="1" dataDxfId="109"/>
    <tableColumn id="2" xr3:uid="{AC5BE75C-6E85-41BD-A5CD-8AECDAA8ADEE}" uniqueName="2" name="Month" queryTableFieldId="2" dataDxfId="108"/>
    <tableColumn id="3" xr3:uid="{236ED8F3-C55F-472D-9FE3-193A8A474071}" uniqueName="3" name="Region" queryTableFieldId="3" dataDxfId="107"/>
    <tableColumn id="4" xr3:uid="{848836D2-6ECB-4578-B41F-3B62F2A3AF11}" uniqueName="4" name="Team" queryTableFieldId="4" dataDxfId="106"/>
    <tableColumn id="5" xr3:uid="{4BA97D74-4C21-414F-8EA3-660CEFFD196F}" uniqueName="5" name="Headcount" queryTableFieldId="5"/>
    <tableColumn id="6" xr3:uid="{35B06B06-69E1-4B79-B955-A10A20223157}" uniqueName="6" name="Working_Days" queryTableFieldId="6"/>
    <tableColumn id="7" xr3:uid="{8D644D28-D315-4722-B05B-C0895B596FDE}" uniqueName="7" name="Available_Hours" queryTableFieldId="7"/>
    <tableColumn id="8" xr3:uid="{70E26303-A7E3-4A35-A10C-9373176E4B1A}" uniqueName="8" name="Absence_Hours" queryTableFieldId="8"/>
    <tableColumn id="9" xr3:uid="{1B9867E3-25C5-47DA-8826-4C696634A801}" uniqueName="9" name="Training_Hours" queryTableFieldId="9"/>
    <tableColumn id="10" xr3:uid="{E5DE0259-C63C-4F6F-BFF3-899C001FB83B}" uniqueName="10" name="Productive_Hours" queryTableFieldId="10"/>
    <tableColumn id="11" xr3:uid="{13CCA762-44F3-48CB-823E-158C09FAA781}" uniqueName="11" name="Staff_Utilisation" queryTableField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A84D69-5594-41E2-8C91-026AAA793890}" name="_04_incident_log" displayName="_04_incident_log" ref="A1:J601" tableType="queryTable" totalsRowShown="0">
  <autoFilter ref="A1:J601" xr:uid="{E0A84D69-5594-41E2-8C91-026AAA793890}"/>
  <tableColumns count="10">
    <tableColumn id="1" xr3:uid="{7FF79BA5-CDA2-46BB-8F86-EDA875196E63}" uniqueName="1" name="Incident_ID" queryTableFieldId="1" dataDxfId="105"/>
    <tableColumn id="2" xr3:uid="{E3446376-24ED-4675-994F-311301CF8563}" uniqueName="2" name="Date" queryTableFieldId="2" dataDxfId="104"/>
    <tableColumn id="3" xr3:uid="{C963CE00-425D-44ED-9A2D-571DFA188828}" uniqueName="3" name="Region" queryTableFieldId="3" dataDxfId="103"/>
    <tableColumn id="4" xr3:uid="{55BB76B8-BEA1-4318-B40E-24522F24C6D7}" uniqueName="4" name="Team" queryTableFieldId="4" dataDxfId="102"/>
    <tableColumn id="5" xr3:uid="{13C7601F-17FF-4567-B18A-130A927CA691}" uniqueName="5" name="Incident_Type" queryTableFieldId="5" dataDxfId="101"/>
    <tableColumn id="6" xr3:uid="{F4D50B6E-309D-417D-A846-43A3D9759197}" uniqueName="6" name="Severity" queryTableFieldId="6" dataDxfId="100"/>
    <tableColumn id="7" xr3:uid="{14A7F878-9E1F-4D56-BF69-C1461B2BCC0B}" uniqueName="7" name="Status" queryTableFieldId="7" dataDxfId="99"/>
    <tableColumn id="8" xr3:uid="{88147E0A-0DF5-4D88-9742-165CD58ED6A3}" uniqueName="8" name="Response_Time_Hours" queryTableFieldId="8"/>
    <tableColumn id="9" xr3:uid="{6B997433-4CAD-4A50-9665-56E04EC26CDD}" uniqueName="9" name="Resolution_Time_Hours" queryTableFieldId="9"/>
    <tableColumn id="10" xr3:uid="{4A4DCD91-96C4-45EE-ADA3-B0566761C8F0}" uniqueName="10" name="Lesson_or_Action" queryTableFieldId="10" dataDxfId="9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868F5A-953A-4FFB-977F-779BB0014DFC}" name="tblKPITargets" displayName="tblKPITargets" ref="A1:D8" tableType="queryTable" totalsRowShown="0">
  <autoFilter ref="A1:D8" xr:uid="{73868F5A-953A-4FFB-977F-779BB0014DFC}"/>
  <tableColumns count="4">
    <tableColumn id="1" xr3:uid="{D80934B7-C175-4E6C-B9BE-7C53660C58FC}" uniqueName="1" name="KPI_Name" queryTableFieldId="1" dataDxfId="97"/>
    <tableColumn id="2" xr3:uid="{765067BB-8050-4BD2-95E9-36DA1FB9DA5F}" uniqueName="2" name="Source_Field" queryTableFieldId="2" dataDxfId="96"/>
    <tableColumn id="3" xr3:uid="{64E349EC-AF23-4B11-8EE4-C0447B312683}" uniqueName="3" name="Target_Value" queryTableFieldId="3"/>
    <tableColumn id="4" xr3:uid="{C99D0682-8F89-4A48-9B52-CB2B2AA8698C}" uniqueName="4" name="Target_Description" queryTableFieldId="4" dataDxfId="95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FB37B9-7BA5-4952-8CB4-98EEDF8BDDB5}" name="tblRegionReference" displayName="tblRegionReference" ref="A1:D8" tableType="queryTable" totalsRowShown="0">
  <autoFilter ref="A1:D8" xr:uid="{1DFB37B9-7BA5-4952-8CB4-98EEDF8BDDB5}"/>
  <tableColumns count="4">
    <tableColumn id="1" xr3:uid="{A1C3F0BC-2E39-4B0E-AD2C-0161F45394CB}" uniqueName="1" name="Region" queryTableFieldId="1" dataDxfId="94"/>
    <tableColumn id="2" xr3:uid="{D4E35370-502D-47EB-AD9B-1E6E16631262}" uniqueName="2" name="Area" queryTableFieldId="2" dataDxfId="93"/>
    <tableColumn id="3" xr3:uid="{6109AF93-01F2-4D87-BFE2-10C1855310B5}" uniqueName="3" name="Primary_Office" queryTableFieldId="3" dataDxfId="92"/>
    <tableColumn id="4" xr3:uid="{47A8643F-46FF-4B9F-B685-CCC4ADD19626}" uniqueName="4" name="Regional_Lead" queryTableFieldId="4" dataDxfId="9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6EA879-B172-4001-9094-F00496DFA89B}" name="tblOperations" displayName="tblOperations" ref="A1:Y4033" totalsRowShown="0" dataDxfId="80" tableBorderDxfId="79">
  <autoFilter ref="A1:Y4033" xr:uid="{A46EA879-B172-4001-9094-F00496DFA89B}"/>
  <tableColumns count="25">
    <tableColumn id="1" xr3:uid="{3AC7BF12-42B8-4703-A1D4-EE50030B9476}" name="Record_ID" dataDxfId="78"/>
    <tableColumn id="2" xr3:uid="{F45F667A-1D47-4B4A-A87C-AD668DF8C077}" name="Date" dataDxfId="77"/>
    <tableColumn id="3" xr3:uid="{6783DCDF-9C3E-402C-AFF5-A1025697B39E}" name="Region" dataDxfId="76"/>
    <tableColumn id="4" xr3:uid="{F9114E9D-43FD-4F5F-9AC2-991D8AD5624B}" name="Team" dataDxfId="75"/>
    <tableColumn id="5" xr3:uid="{6D38AAA6-F5C4-4906-B692-9C20B05B36E4}" name="Opening_Backlog" dataDxfId="74"/>
    <tableColumn id="6" xr3:uid="{D6ECF78C-A76D-451B-9F2D-7A18200A912E}" name="Requests_Received" dataDxfId="73"/>
    <tableColumn id="7" xr3:uid="{779E605C-D856-4E59-9FE0-372090C4C27C}" name="Total_Workload" dataDxfId="72"/>
    <tableColumn id="8" xr3:uid="{9836EB53-ED6E-4B8C-AAC1-953C95B802DF}" name="Requests_Completed" dataDxfId="71"/>
    <tableColumn id="9" xr3:uid="{F324D00E-7A63-4471-9C9F-63986A82666F}" name="Closing_Backlog" dataDxfId="70"/>
    <tableColumn id="10" xr3:uid="{0797E9AD-14E5-486C-810F-CD13E1623215}" name="Incident_Count" dataDxfId="69"/>
    <tableColumn id="11" xr3:uid="{16A4A824-EE3C-4B27-B056-4D9E4C6CF728}" name="High_Critical_Incidents" dataDxfId="68"/>
    <tableColumn id="12" xr3:uid="{F315ECBB-6E9F-4FBE-9901-270CE93848A4}" name="Average_Completion_Days" dataDxfId="67"/>
    <tableColumn id="13" xr3:uid="{71DC5DA0-191B-4B3E-AA27-2AA4D65FD57A}" name="SLA_Compliance" dataDxfId="66"/>
    <tableColumn id="14" xr3:uid="{B74C8F5B-CC9D-4281-A16F-1AF73CD94513}" name="Quality_Pass_Rate" dataDxfId="65"/>
    <tableColumn id="15" xr3:uid="{780F7C4F-4DE6-47C7-996A-8AA3A4B96552}" name="Customer_Satisfaction" dataDxfId="64"/>
    <tableColumn id="16" xr3:uid="{39C8CE63-8E68-49F9-AD90-EBBE1EA85CA8}" name="Staff_Utilisation" dataDxfId="63"/>
    <tableColumn id="17" xr3:uid="{62D959FD-CBC7-45E3-9DE2-C3515E3F405A}" name="Completion_Rate" dataDxfId="62"/>
    <tableColumn id="18" xr3:uid="{039063DC-76A0-4A35-88CC-41500E666BE2}" name="Clean_Region" dataDxfId="61">
      <calculatedColumnFormula>TRIM(tblOperations[[#This Row],[Region]])</calculatedColumnFormula>
    </tableColumn>
    <tableColumn id="19" xr3:uid="{5B66807A-434D-4FA3-B94D-49240E1DD7BF}" name="Clean_Team" dataDxfId="60">
      <calculatedColumnFormula>TRIM(tblOperations[[#This Row],[Team]])</calculatedColumnFormula>
    </tableColumn>
    <tableColumn id="20" xr3:uid="{E796325C-7A93-4645-B901-4024D201B7E1}" name="Area" dataDxfId="59">
      <calculatedColumnFormula>_xlfn.XLOOKUP(R2,tblRegionReference[Region],tblRegionReference[Area],"Not Found")</calculatedColumnFormula>
    </tableColumn>
    <tableColumn id="21" xr3:uid="{5BF8DD3C-63CF-45AE-98B4-C4EFCA5C57CB}" name="Completion_Status" dataDxfId="58">
      <calculatedColumnFormula>IF(tblOperations[[#This Row],[Completion_Rate]]&gt;=_xlfn.XLOOKUP("Completion Rate",tblKPITargets[KPI_Name],tblKPITargets[Target_Value]),"Met","Below Target")</calculatedColumnFormula>
    </tableColumn>
    <tableColumn id="22" xr3:uid="{F2A444CA-1FD6-4B9B-B7CF-A916FD9AEE9B}" name="SLA_Status" dataDxfId="57">
      <calculatedColumnFormula>IF(tblOperations[[#This Row],[SLA_Compliance]]&gt;=_xlfn.XLOOKUP('04_References'!$A$3,tblKPITargets[KPI_Name],tblKPITargets[Target_Value]),"Met","Below Target")</calculatedColumnFormula>
    </tableColumn>
    <tableColumn id="23" xr3:uid="{C418942A-47C2-459F-A72A-6DDBD1C2A391}" name="Quality_Status" dataDxfId="56">
      <calculatedColumnFormula>IF(tblOperations[[#This Row],[Quality_Pass_Rate]]&gt;=_xlfn.XLOOKUP('04_References'!$A$4,tblKPITargets[KPI_Name],tblKPITargets[Target_Value]),"Met","Below Target")</calculatedColumnFormula>
    </tableColumn>
    <tableColumn id="24" xr3:uid="{CF15D60A-3E0D-4677-ABDE-B02E7EB5B226}" name="Average_Completion_Days_Status" dataDxfId="55">
      <calculatedColumnFormula>IF(tblOperations[[#This Row],[Average_Completion_Days]]&lt;=_xlfn.XLOOKUP('04_References'!$A$7,tblKPITargets[KPI_Name],tblKPITargets[Target_Value]),"Met","Below Target")</calculatedColumnFormula>
    </tableColumn>
    <tableColumn id="25" xr3:uid="{4D88C6AE-8053-49FA-985B-CB2FEA245E16}" name="Closing_Backlog_Status" dataDxfId="54">
      <calculatedColumnFormula>IF(tblOperations[[#This Row],[Closing_Backlog]]&lt;=_xlfn.XLOOKUP('04_References'!$A$8,tblKPITargets[KPI_Name],tblKPITargets[Target_Value]),"Met","Below Target")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0761C3-F188-43D7-8DCA-B34A8D3256A0}" name="Table7" displayName="Table7" ref="A1:B12" totalsRowShown="0" headerRowDxfId="90">
  <autoFilter ref="A1:B12" xr:uid="{170761C3-F188-43D7-8DCA-B34A8D3256A0}"/>
  <tableColumns count="2">
    <tableColumn id="1" xr3:uid="{C020330F-0F45-4B00-8B7D-94618A1E78D0}" name="Check" dataDxfId="89"/>
    <tableColumn id="2" xr3:uid="{627C614E-3414-44E7-9F0D-827E9FC43E93}" name="Result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04C1C0-AB53-4110-AC8D-AE8961BC6699}" name="Table8" displayName="Table8" ref="A14:C25" totalsRowShown="0">
  <autoFilter ref="A14:C25" xr:uid="{C504C1C0-AB53-4110-AC8D-AE8961BC6699}"/>
  <tableColumns count="3">
    <tableColumn id="1" xr3:uid="{64BF62C0-81F7-4F80-8908-B22E02EDBEFB}" name="Column1" dataDxfId="88"/>
    <tableColumn id="2" xr3:uid="{366720B1-1B5E-4842-A9B2-B04129004074}" name="Missing critical values"/>
    <tableColumn id="3" xr3:uid="{840E607B-8A20-4F8A-BC5D-0A1BD68E7A26}" name="Invalid numerical values"/>
  </tableColumns>
  <tableStyleInfo name="TableStyleDark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EB78D0-1118-4074-9C96-1B1778B7D743}" name="Table9" displayName="Table9" ref="A31:D32" totalsRowShown="0" headerRowDxfId="87" dataDxfId="86">
  <autoFilter ref="A31:D32" xr:uid="{02EB78D0-1118-4074-9C96-1B1778B7D743}"/>
  <tableColumns count="4">
    <tableColumn id="1" xr3:uid="{C2A3F44A-67A5-4D1C-9E4B-EBB191071182}" name="Record ID" dataDxfId="85">
      <calculatedColumnFormula array="1">_xlfn._xlws.FILTER(tblOperations[Record_ID],tblOperations[SLA_Compliance]="")</calculatedColumnFormula>
    </tableColumn>
    <tableColumn id="2" xr3:uid="{52B61EFB-0F63-4161-9A7C-7119E1D3314C}" name="Field" dataDxfId="84"/>
    <tableColumn id="3" xr3:uid="{DB6D56C2-3EB2-4A84-BDE1-1D8AE81C0CEE}" name="Issue" dataDxfId="83"/>
    <tableColumn id="4" xr3:uid="{DCE0133B-935D-4F0A-8C85-0F93C71E2509}" name="Treatment" dataDxfId="82"/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6CA7E5D-E8AF-4849-8595-F2847982D1DE}" name="Table11" displayName="Table11" ref="A35:B39" totalsRowShown="0">
  <autoFilter ref="A35:B39" xr:uid="{A6CA7E5D-E8AF-4849-8595-F2847982D1DE}"/>
  <tableColumns count="2">
    <tableColumn id="1" xr3:uid="{927C5201-E3D9-4A08-8B54-9D5EE3321E08}" name="Column1" dataDxfId="81"/>
    <tableColumn id="2" xr3:uid="{8393E399-39F0-426B-8795-70D8A9D6EAEF}" name="Impossible value count"/>
  </tableColumns>
  <tableStyleInfo name="TableStyleDark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F9C2C1-D41A-4D01-A3CA-017424E32D02}" name="tblMonthPerf" displayName="tblMonthPerf" ref="A51:K57" totalsRowShown="0" headerRowDxfId="121">
  <autoFilter ref="A51:K57" xr:uid="{FFF9C2C1-D41A-4D01-A3CA-017424E32D02}"/>
  <tableColumns count="11">
    <tableColumn id="1" xr3:uid="{FD5E9649-96BE-4937-AF21-1C1E77FB1764}" name="Column1" dataDxfId="120"/>
    <tableColumn id="2" xr3:uid="{2840C470-563F-4F5D-B292-97D6FFBAE27D}" name="Requests received">
      <calculatedColumnFormula>SUMIFS(tblOperations[Requests_Received],tblOperations[Date],"&gt;="&amp;A52,tblOperations[Date],"&lt;"&amp;EDATE(A52,1))</calculatedColumnFormula>
    </tableColumn>
    <tableColumn id="3" xr3:uid="{27B8C512-F628-4AB9-9912-E50740C2D9CC}" name="Requests Completed">
      <calculatedColumnFormula>SUMIFS(tblOperations[Requests_Completed],tblOperations[Date],"&gt;="&amp;A52,tblOperations[Date],"&lt;"&amp;EDATE(A52,1))</calculatedColumnFormula>
    </tableColumn>
    <tableColumn id="4" xr3:uid="{49C7FE95-8586-4B1F-B0AC-837F409C055C}" name="Completion rate" dataDxfId="119" dataCellStyle="Percent">
      <calculatedColumnFormula>C52/B52</calculatedColumnFormula>
    </tableColumn>
    <tableColumn id="5" xr3:uid="{5AA4E98E-AD6A-45D1-9ACA-5C62940BD30E}" name="SLA Compliance" dataDxfId="118" dataCellStyle="Percent">
      <calculatedColumnFormula>AVERAGEIFS(tblOperations[SLA_Compliance],tblOperations[Date],"&gt;="&amp;A52,tblOperations[Date],"&lt;"&amp;EDATE(A52,1))</calculatedColumnFormula>
    </tableColumn>
    <tableColumn id="6" xr3:uid="{0DEF69FC-CAF7-46CB-8F88-DDE276EFEF7B}" name="Quality Pass Rate" dataDxfId="117" dataCellStyle="Percent">
      <calculatedColumnFormula>AVERAGEIFS(tblOperations[Quality_Pass_Rate],tblOperations[Date],"&gt;="&amp;A52,tblOperations[Date],"&lt;"&amp;EDATE(A52,1))</calculatedColumnFormula>
    </tableColumn>
    <tableColumn id="7" xr3:uid="{64DE419E-3045-4E27-A4C1-B60978DCF289}" name="Staff Utilisation" dataDxfId="116" dataCellStyle="Percent">
      <calculatedColumnFormula>AVERAGEIFS(tblOperations[Staff_Utilisation],tblOperations[Date],"&gt;="&amp;A52,tblOperations[Date],"&lt;"&amp;EDATE(A52,1))</calculatedColumnFormula>
    </tableColumn>
    <tableColumn id="8" xr3:uid="{F5A5776E-468D-484C-A3A7-31456C10B06F}" name="Average completion days" dataDxfId="115">
      <calculatedColumnFormula>AVERAGEIFS(tblOperations[Average_Completion_Days],tblOperations[Date],"&gt;="&amp;A52,tblOperations[Date],"&lt;"&amp;EDATE(A52,1))</calculatedColumnFormula>
    </tableColumn>
    <tableColumn id="9" xr3:uid="{BEB82F96-DABA-45C8-9103-58909261A4C6}" name="Closing backlog date" dataDxfId="114">
      <calculatedColumnFormula>_xlfn.MAXIFS(tblOperations[Date],tblOperations[Date],"&lt;"&amp;EDATE(A52,1))</calculatedColumnFormula>
    </tableColumn>
    <tableColumn id="10" xr3:uid="{6BF15405-3790-4AAC-8101-3389C19B8BB0}" name="Closing backlog" dataDxfId="0">
      <calculatedColumnFormula>_xlfn.XLOOKUP(_xlfn.MAXIFS(tblOperations[Date],tblOperations[Date],"&lt;"&amp;EDATE(A52,1)),tblOperations[Date],tblOperations[Closing_Backlog])</calculatedColumnFormula>
    </tableColumn>
    <tableColumn id="11" xr3:uid="{74E54962-2286-47A4-A357-8034FEB393D5}" name="Customer satisfaction" dataDxfId="1">
      <calculatedColumnFormula>AVERAGEIFS(tblOperations[Customer_Satisfaction],tblOperations[Date],"&gt;="&amp;A52,tblOperations[Date],"&lt;"&amp;EDATE(A52,1))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255DEA-CA90-433C-AD93-CFBA535B92F3}" name="Table18" displayName="Table18" ref="B39:H43" totalsRowShown="0" dataDxfId="49" dataCellStyle="Percent">
  <autoFilter ref="B39:H43" xr:uid="{76255DEA-CA90-433C-AD93-CFBA535B92F3}"/>
  <tableColumns count="7">
    <tableColumn id="1" xr3:uid="{A5BFE028-94F7-427A-8666-C6F72DDD3E9C}" name="Requests Received">
      <calculatedColumnFormula>SUMIFS(tblOperations[Requests_Received],tblOperations[Clean_Team],A40)</calculatedColumnFormula>
    </tableColumn>
    <tableColumn id="2" xr3:uid="{743E05FD-3876-4185-9AF8-E61858098559}" name="Requests Completed">
      <calculatedColumnFormula>SUMIFS(tblOperations[Requests_Completed],tblOperations[Clean_Team],A40)</calculatedColumnFormula>
    </tableColumn>
    <tableColumn id="3" xr3:uid="{6706B213-C1AB-4D8C-8129-711B2E776D49}" name="Completion rate" dataDxfId="53" dataCellStyle="Percent">
      <calculatedColumnFormula>C40/B40</calculatedColumnFormula>
    </tableColumn>
    <tableColumn id="4" xr3:uid="{D7E7A6E3-0EF8-47D0-B3F6-56A14CBC435B}" name="SLA Compliance" dataDxfId="52" dataCellStyle="Percent">
      <calculatedColumnFormula>AVERAGEIFS(tblOperations[SLA_Compliance],tblOperations[Clean_Team],A40)</calculatedColumnFormula>
    </tableColumn>
    <tableColumn id="5" xr3:uid="{2CB8FFCE-FD4F-4FA4-B7F0-9D0FE66697DE}" name="Quality Pass Rate" dataDxfId="51" dataCellStyle="Percent">
      <calculatedColumnFormula>AVERAGEIFS(tblOperations[Quality_Pass_Rate],tblOperations[Clean_Team],A40)</calculatedColumnFormula>
    </tableColumn>
    <tableColumn id="6" xr3:uid="{14E4E8EB-4B1D-4A85-8CD5-51925F8DB290}" name="Staff Utilisation" dataDxfId="50" dataCellStyle="Percent">
      <calculatedColumnFormula>AVERAGEIFS(tblOperations[Staff_Utilisation],tblOperations[Clean_Team],A40)</calculatedColumnFormula>
    </tableColumn>
    <tableColumn id="7" xr3:uid="{9E263DFD-1C05-4309-98D2-77A6941693EC}" name="Closing backlog">
      <calculatedColumnFormula array="1">_xlfn.XLOOKUP(1,(tblOperations[Clean_Team]=$A40)*(tblOperations[Date]=_xlfn.MAXIFS(tblOperations[Date],tblOperations[Clean_Team],$A40)),tblOperations[Closing_Backlog])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FDFEE07-7C96-47BC-B62D-E5CAFBD1F173}" name="Table20" displayName="Table20" ref="B24:H31" totalsRowShown="0" dataDxfId="44" dataCellStyle="Percent">
  <autoFilter ref="B24:H31" xr:uid="{AFDFEE07-7C96-47BC-B62D-E5CAFBD1F173}"/>
  <tableColumns count="7">
    <tableColumn id="1" xr3:uid="{868520DF-5645-4C0D-A44B-8358E5A4E76C}" name="Requests Received">
      <calculatedColumnFormula>SUMIFS(tblOperations[Requests_Received],tblOperations[Clean_Region],A25)</calculatedColumnFormula>
    </tableColumn>
    <tableColumn id="2" xr3:uid="{9B235A3F-65E9-4600-B995-AE5017D4D532}" name="Requests Completed">
      <calculatedColumnFormula>SUMIFS(tblOperations[Requests_Completed],tblOperations[Clean_Region],A25)</calculatedColumnFormula>
    </tableColumn>
    <tableColumn id="3" xr3:uid="{CB8E814E-BB7C-4856-BC52-F762BEA1A6AB}" name="Completion Rate" dataDxfId="48" dataCellStyle="Percent">
      <calculatedColumnFormula>C25/B25</calculatedColumnFormula>
    </tableColumn>
    <tableColumn id="4" xr3:uid="{0DFFA4C6-5B28-4024-BCEA-EF604DB24C26}" name="SLA Compliance" dataDxfId="47" dataCellStyle="Percent">
      <calculatedColumnFormula>AVERAGEIFS(tblOperations[SLA_Compliance],tblOperations[Clean_Region],A25)</calculatedColumnFormula>
    </tableColumn>
    <tableColumn id="5" xr3:uid="{6E1A3642-CB95-417F-A7EF-720354B871C1}" name="Quality Pass Rate" dataDxfId="46" dataCellStyle="Percent">
      <calculatedColumnFormula>AVERAGEIFS(tblOperations[Quality_Pass_Rate],tblOperations[Clean_Region],A25)</calculatedColumnFormula>
    </tableColumn>
    <tableColumn id="6" xr3:uid="{D0F993F6-205D-401A-A2AF-10CDF894E64E}" name="Staff Utilisations" dataDxfId="45" dataCellStyle="Percent">
      <calculatedColumnFormula>AVERAGEIFS(tblOperations[Staff_Utilisation],tblOperations[Clean_Region],A25)</calculatedColumnFormula>
    </tableColumn>
    <tableColumn id="7" xr3:uid="{32096685-DA2D-49CE-9450-AED95CF89A54}" name="Closing backlog">
      <calculatedColumnFormula array="1">_xlfn.XLOOKUP(1,(tblOperations[Clean_Region]=A25)*(tblOperations[Date]=_xlfn.MAXIFS(tblOperations[Date],tblOperations[Clean_Region],A25)),tblOperations[Closing_Backlog])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C720B45-290C-4CD5-87D2-DA011CD1232D}" name="Table21" displayName="Table21" ref="A4:E6" totalsRowShown="0">
  <autoFilter ref="A4:E6" xr:uid="{7C720B45-290C-4CD5-87D2-DA011CD1232D}"/>
  <tableColumns count="5">
    <tableColumn id="1" xr3:uid="{FE2F75E0-9C80-4FF2-8CF7-4B8A548154EC}" name="Column1"/>
    <tableColumn id="2" xr3:uid="{2A1C22FA-AB27-44BE-B75A-4637F596F0A9}" name="Overall Completion Rate">
      <calculatedColumnFormula>'04_References'!C1</calculatedColumnFormula>
    </tableColumn>
    <tableColumn id="3" xr3:uid="{5D8F2ABD-49E3-4F59-B5A6-3683F2F86B00}" name="SLA Compliance">
      <calculatedColumnFormula>'04_References'!C2</calculatedColumnFormula>
    </tableColumn>
    <tableColumn id="4" xr3:uid="{4C05884F-5C86-4352-A304-834022F2FF30}" name="Quality pass rate">
      <calculatedColumnFormula>'04_References'!C3</calculatedColumnFormula>
    </tableColumn>
    <tableColumn id="5" xr3:uid="{B889621D-1A83-4AEA-93EF-2B7A4838B9B6}" name="Staff Utilisation" dataDxfId="43" dataCellStyle="Percent">
      <calculatedColumnFormula>tblKPITargets[[#This Row],[Target_Value]]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33"/>
  <sheetViews>
    <sheetView workbookViewId="0">
      <selection activeCell="B1" sqref="B1"/>
    </sheetView>
  </sheetViews>
  <sheetFormatPr defaultRowHeight="15"/>
  <cols>
    <col min="1" max="1" width="12.28515625" bestFit="1" customWidth="1"/>
    <col min="2" max="2" width="10.7109375" bestFit="1" customWidth="1"/>
    <col min="3" max="3" width="11.5703125" bestFit="1" customWidth="1"/>
    <col min="4" max="4" width="18.5703125" bestFit="1" customWidth="1"/>
    <col min="5" max="5" width="18.7109375" bestFit="1" customWidth="1"/>
    <col min="6" max="6" width="20.85546875" bestFit="1" customWidth="1"/>
    <col min="7" max="7" width="17.5703125" bestFit="1" customWidth="1"/>
    <col min="8" max="8" width="22.5703125" bestFit="1" customWidth="1"/>
    <col min="9" max="9" width="17.5703125" bestFit="1" customWidth="1"/>
    <col min="10" max="10" width="17" bestFit="1" customWidth="1"/>
    <col min="11" max="11" width="24" bestFit="1" customWidth="1"/>
    <col min="12" max="12" width="27.5703125" bestFit="1" customWidth="1"/>
    <col min="13" max="13" width="18" bestFit="1" customWidth="1"/>
    <col min="14" max="14" width="19.85546875" bestFit="1" customWidth="1"/>
    <col min="15" max="15" width="23.42578125" bestFit="1" customWidth="1"/>
    <col min="16" max="16" width="17.85546875" bestFit="1" customWidth="1"/>
    <col min="17" max="17" width="18.8554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46023</v>
      </c>
      <c r="C2" t="s">
        <v>18</v>
      </c>
      <c r="D2" t="s">
        <v>19</v>
      </c>
      <c r="E2">
        <v>9</v>
      </c>
      <c r="F2">
        <v>55</v>
      </c>
      <c r="G2">
        <v>64</v>
      </c>
      <c r="H2">
        <v>34</v>
      </c>
      <c r="I2">
        <v>30</v>
      </c>
      <c r="J2">
        <v>0</v>
      </c>
      <c r="K2">
        <v>0</v>
      </c>
      <c r="L2">
        <v>4.3</v>
      </c>
      <c r="M2">
        <v>0.78900000000000003</v>
      </c>
      <c r="N2">
        <v>0.95099999999999996</v>
      </c>
      <c r="O2">
        <v>3.5</v>
      </c>
      <c r="P2">
        <v>0.70499999999999996</v>
      </c>
      <c r="Q2">
        <v>0.53100000000000003</v>
      </c>
    </row>
    <row r="3" spans="1:17">
      <c r="A3" t="s">
        <v>20</v>
      </c>
      <c r="B3" s="1">
        <v>46023</v>
      </c>
      <c r="C3" t="s">
        <v>18</v>
      </c>
      <c r="D3" t="s">
        <v>21</v>
      </c>
      <c r="E3">
        <v>8</v>
      </c>
      <c r="F3">
        <v>51</v>
      </c>
      <c r="G3">
        <v>59</v>
      </c>
      <c r="H3">
        <v>57</v>
      </c>
      <c r="I3">
        <v>2</v>
      </c>
      <c r="J3">
        <v>0</v>
      </c>
      <c r="K3">
        <v>0</v>
      </c>
      <c r="L3">
        <v>2.1</v>
      </c>
      <c r="M3">
        <v>0.995</v>
      </c>
      <c r="N3">
        <v>0.99199999999999999</v>
      </c>
      <c r="O3">
        <v>4.4000000000000004</v>
      </c>
      <c r="P3">
        <v>0.71</v>
      </c>
      <c r="Q3">
        <v>0.96599999999999997</v>
      </c>
    </row>
    <row r="4" spans="1:17">
      <c r="A4" t="s">
        <v>22</v>
      </c>
      <c r="B4" s="1">
        <v>46023</v>
      </c>
      <c r="C4" t="s">
        <v>18</v>
      </c>
      <c r="D4" t="s">
        <v>23</v>
      </c>
      <c r="E4">
        <v>11</v>
      </c>
      <c r="F4">
        <v>62</v>
      </c>
      <c r="G4">
        <v>73</v>
      </c>
      <c r="H4">
        <v>39</v>
      </c>
      <c r="I4">
        <v>34</v>
      </c>
      <c r="J4">
        <v>0</v>
      </c>
      <c r="K4">
        <v>0</v>
      </c>
      <c r="L4">
        <v>4.3</v>
      </c>
      <c r="M4">
        <v>0.71899999999999997</v>
      </c>
      <c r="N4">
        <v>0.97299999999999998</v>
      </c>
      <c r="O4">
        <v>3.4</v>
      </c>
      <c r="P4">
        <v>0.78600000000000003</v>
      </c>
      <c r="Q4">
        <v>0.53400000000000003</v>
      </c>
    </row>
    <row r="5" spans="1:17">
      <c r="A5" t="s">
        <v>24</v>
      </c>
      <c r="B5" s="1">
        <v>46023</v>
      </c>
      <c r="C5" t="s">
        <v>18</v>
      </c>
      <c r="D5" t="s">
        <v>25</v>
      </c>
      <c r="E5">
        <v>12</v>
      </c>
      <c r="F5">
        <v>35</v>
      </c>
      <c r="G5">
        <v>47</v>
      </c>
      <c r="H5">
        <v>46</v>
      </c>
      <c r="I5">
        <v>1</v>
      </c>
      <c r="J5">
        <v>0</v>
      </c>
      <c r="K5">
        <v>0</v>
      </c>
      <c r="L5">
        <v>1.2</v>
      </c>
      <c r="M5">
        <v>0.97199999999999998</v>
      </c>
      <c r="N5">
        <v>0.996</v>
      </c>
      <c r="O5">
        <v>4.4000000000000004</v>
      </c>
      <c r="P5">
        <v>0.77700000000000002</v>
      </c>
      <c r="Q5">
        <v>0.97899999999999998</v>
      </c>
    </row>
    <row r="6" spans="1:17">
      <c r="A6" t="s">
        <v>26</v>
      </c>
      <c r="B6" s="1">
        <v>46023</v>
      </c>
      <c r="C6" t="s">
        <v>27</v>
      </c>
      <c r="D6" t="s">
        <v>19</v>
      </c>
      <c r="E6">
        <v>12</v>
      </c>
      <c r="F6">
        <v>49</v>
      </c>
      <c r="G6">
        <v>61</v>
      </c>
      <c r="H6">
        <v>44</v>
      </c>
      <c r="I6">
        <v>17</v>
      </c>
      <c r="J6">
        <v>0</v>
      </c>
      <c r="K6">
        <v>0</v>
      </c>
      <c r="L6">
        <v>2.9</v>
      </c>
      <c r="M6">
        <v>0.84799999999999998</v>
      </c>
      <c r="N6">
        <v>0.96699999999999997</v>
      </c>
      <c r="O6">
        <v>3.9</v>
      </c>
      <c r="P6">
        <v>0.69199999999999995</v>
      </c>
      <c r="Q6">
        <v>0.72099999999999997</v>
      </c>
    </row>
    <row r="7" spans="1:17">
      <c r="A7" t="s">
        <v>28</v>
      </c>
      <c r="B7" s="1">
        <v>46023</v>
      </c>
      <c r="C7" t="s">
        <v>27</v>
      </c>
      <c r="D7" t="s">
        <v>21</v>
      </c>
      <c r="E7">
        <v>12</v>
      </c>
      <c r="F7">
        <v>26</v>
      </c>
      <c r="G7">
        <v>38</v>
      </c>
      <c r="H7">
        <v>38</v>
      </c>
      <c r="I7">
        <v>0</v>
      </c>
      <c r="J7">
        <v>0</v>
      </c>
      <c r="K7">
        <v>0</v>
      </c>
      <c r="L7">
        <v>1.4</v>
      </c>
      <c r="M7">
        <v>0.95</v>
      </c>
      <c r="N7">
        <v>1</v>
      </c>
      <c r="O7">
        <v>4.8</v>
      </c>
      <c r="P7">
        <v>0.70599999999999996</v>
      </c>
      <c r="Q7">
        <v>1</v>
      </c>
    </row>
    <row r="8" spans="1:17">
      <c r="A8" t="s">
        <v>29</v>
      </c>
      <c r="B8" s="1">
        <v>46023</v>
      </c>
      <c r="C8" t="s">
        <v>27</v>
      </c>
      <c r="D8" t="s">
        <v>23</v>
      </c>
      <c r="E8">
        <v>12</v>
      </c>
      <c r="F8">
        <v>30</v>
      </c>
      <c r="G8">
        <v>42</v>
      </c>
      <c r="H8">
        <v>17</v>
      </c>
      <c r="I8">
        <v>25</v>
      </c>
      <c r="J8">
        <v>0</v>
      </c>
      <c r="K8">
        <v>0</v>
      </c>
      <c r="L8">
        <v>4</v>
      </c>
      <c r="M8">
        <v>0.85599999999999998</v>
      </c>
      <c r="N8">
        <v>0.98099999999999998</v>
      </c>
      <c r="O8">
        <v>3.4</v>
      </c>
      <c r="P8">
        <v>0.70899999999999996</v>
      </c>
      <c r="Q8">
        <v>0.40500000000000003</v>
      </c>
    </row>
    <row r="9" spans="1:17">
      <c r="A9" t="s">
        <v>30</v>
      </c>
      <c r="B9" s="1">
        <v>46023</v>
      </c>
      <c r="C9" t="s">
        <v>27</v>
      </c>
      <c r="D9" t="s">
        <v>25</v>
      </c>
      <c r="E9">
        <v>11</v>
      </c>
      <c r="F9">
        <v>27</v>
      </c>
      <c r="G9">
        <v>38</v>
      </c>
      <c r="H9">
        <v>28</v>
      </c>
      <c r="I9">
        <v>10</v>
      </c>
      <c r="J9">
        <v>0</v>
      </c>
      <c r="K9">
        <v>0</v>
      </c>
      <c r="L9">
        <v>2.2000000000000002</v>
      </c>
      <c r="M9">
        <v>0.92800000000000005</v>
      </c>
      <c r="N9">
        <v>0.97899999999999998</v>
      </c>
      <c r="O9">
        <v>4.5</v>
      </c>
      <c r="P9">
        <v>0.77400000000000002</v>
      </c>
      <c r="Q9">
        <v>0.73699999999999999</v>
      </c>
    </row>
    <row r="10" spans="1:17">
      <c r="A10" t="s">
        <v>31</v>
      </c>
      <c r="B10" s="1">
        <v>46023</v>
      </c>
      <c r="C10" t="s">
        <v>32</v>
      </c>
      <c r="D10" t="s">
        <v>19</v>
      </c>
      <c r="E10">
        <v>9</v>
      </c>
      <c r="F10">
        <v>42</v>
      </c>
      <c r="G10">
        <v>51</v>
      </c>
      <c r="H10">
        <v>36</v>
      </c>
      <c r="I10">
        <v>15</v>
      </c>
      <c r="J10">
        <v>0</v>
      </c>
      <c r="K10">
        <v>0</v>
      </c>
      <c r="L10">
        <v>2.6</v>
      </c>
      <c r="M10">
        <v>0.86</v>
      </c>
      <c r="N10">
        <v>1</v>
      </c>
      <c r="O10">
        <v>4.0999999999999996</v>
      </c>
      <c r="P10">
        <v>0.77900000000000003</v>
      </c>
      <c r="Q10">
        <v>0.70599999999999996</v>
      </c>
    </row>
    <row r="11" spans="1:17">
      <c r="A11" t="s">
        <v>33</v>
      </c>
      <c r="B11" s="1">
        <v>46023</v>
      </c>
      <c r="C11" t="s">
        <v>32</v>
      </c>
      <c r="D11" t="s">
        <v>21</v>
      </c>
      <c r="E11">
        <v>6</v>
      </c>
      <c r="F11">
        <v>46</v>
      </c>
      <c r="G11">
        <v>52</v>
      </c>
      <c r="H11">
        <v>27</v>
      </c>
      <c r="I11">
        <v>25</v>
      </c>
      <c r="J11">
        <v>0</v>
      </c>
      <c r="K11">
        <v>0</v>
      </c>
      <c r="L11">
        <v>3.8</v>
      </c>
      <c r="M11">
        <v>0.81399999999999995</v>
      </c>
      <c r="N11">
        <v>1</v>
      </c>
      <c r="O11">
        <v>3.6</v>
      </c>
      <c r="P11">
        <v>0.78300000000000003</v>
      </c>
      <c r="Q11">
        <v>0.51900000000000002</v>
      </c>
    </row>
    <row r="12" spans="1:17">
      <c r="A12" t="s">
        <v>34</v>
      </c>
      <c r="B12" s="1">
        <v>46023</v>
      </c>
      <c r="C12" t="s">
        <v>32</v>
      </c>
      <c r="D12" t="s">
        <v>23</v>
      </c>
      <c r="E12">
        <v>5</v>
      </c>
      <c r="F12">
        <v>44</v>
      </c>
      <c r="G12">
        <v>49</v>
      </c>
      <c r="H12">
        <v>17</v>
      </c>
      <c r="I12">
        <v>32</v>
      </c>
      <c r="J12">
        <v>1</v>
      </c>
      <c r="K12">
        <v>0</v>
      </c>
      <c r="L12">
        <v>3.9</v>
      </c>
      <c r="M12">
        <v>0.72499999999999998</v>
      </c>
      <c r="N12">
        <v>0.97</v>
      </c>
      <c r="O12">
        <v>3.1</v>
      </c>
      <c r="P12">
        <v>0.66700000000000004</v>
      </c>
      <c r="Q12">
        <v>0.34699999999999998</v>
      </c>
    </row>
    <row r="13" spans="1:17">
      <c r="A13" t="s">
        <v>35</v>
      </c>
      <c r="B13" s="1">
        <v>46023</v>
      </c>
      <c r="C13" t="s">
        <v>32</v>
      </c>
      <c r="D13" t="s">
        <v>25</v>
      </c>
      <c r="E13">
        <v>14</v>
      </c>
      <c r="F13">
        <v>36</v>
      </c>
      <c r="G13">
        <v>50</v>
      </c>
      <c r="H13">
        <v>47</v>
      </c>
      <c r="I13">
        <v>3</v>
      </c>
      <c r="J13">
        <v>0</v>
      </c>
      <c r="K13">
        <v>0</v>
      </c>
      <c r="L13">
        <v>2.1</v>
      </c>
      <c r="M13">
        <v>0.95699999999999996</v>
      </c>
      <c r="N13">
        <v>0.96399999999999997</v>
      </c>
      <c r="O13">
        <v>4.3</v>
      </c>
      <c r="P13">
        <v>0.72299999999999998</v>
      </c>
      <c r="Q13">
        <v>0.94</v>
      </c>
    </row>
    <row r="14" spans="1:17">
      <c r="A14" t="s">
        <v>36</v>
      </c>
      <c r="B14" s="1">
        <v>46023</v>
      </c>
      <c r="C14" t="s">
        <v>37</v>
      </c>
      <c r="D14" t="s">
        <v>19</v>
      </c>
      <c r="E14">
        <v>7</v>
      </c>
      <c r="F14">
        <v>27</v>
      </c>
      <c r="G14">
        <v>34</v>
      </c>
      <c r="H14">
        <v>34</v>
      </c>
      <c r="I14">
        <v>0</v>
      </c>
      <c r="J14">
        <v>0</v>
      </c>
      <c r="K14">
        <v>0</v>
      </c>
      <c r="L14">
        <v>1.9</v>
      </c>
      <c r="M14">
        <v>0.97899999999999998</v>
      </c>
      <c r="N14">
        <v>0.95599999999999996</v>
      </c>
      <c r="O14">
        <v>4.8</v>
      </c>
      <c r="P14">
        <v>0.81399999999999995</v>
      </c>
      <c r="Q14">
        <v>1</v>
      </c>
    </row>
    <row r="15" spans="1:17">
      <c r="A15" t="s">
        <v>38</v>
      </c>
      <c r="B15" s="1">
        <v>46023</v>
      </c>
      <c r="C15" t="s">
        <v>37</v>
      </c>
      <c r="D15" t="s">
        <v>21</v>
      </c>
      <c r="E15">
        <v>9</v>
      </c>
      <c r="F15">
        <v>24</v>
      </c>
      <c r="G15">
        <v>33</v>
      </c>
      <c r="H15">
        <v>32</v>
      </c>
      <c r="I15">
        <v>1</v>
      </c>
      <c r="J15">
        <v>0</v>
      </c>
      <c r="K15">
        <v>0</v>
      </c>
      <c r="L15">
        <v>1.8</v>
      </c>
      <c r="M15">
        <v>0.98199999999999998</v>
      </c>
      <c r="N15">
        <v>1</v>
      </c>
      <c r="O15">
        <v>4.5999999999999996</v>
      </c>
      <c r="P15">
        <v>0.78800000000000003</v>
      </c>
      <c r="Q15">
        <v>0.97</v>
      </c>
    </row>
    <row r="16" spans="1:17">
      <c r="A16" t="s">
        <v>39</v>
      </c>
      <c r="B16" s="1">
        <v>46023</v>
      </c>
      <c r="C16" t="s">
        <v>37</v>
      </c>
      <c r="D16" t="s">
        <v>23</v>
      </c>
      <c r="E16">
        <v>9</v>
      </c>
      <c r="F16">
        <v>36</v>
      </c>
      <c r="G16">
        <v>45</v>
      </c>
      <c r="H16">
        <v>30</v>
      </c>
      <c r="I16">
        <v>15</v>
      </c>
      <c r="J16">
        <v>0</v>
      </c>
      <c r="K16">
        <v>0</v>
      </c>
      <c r="L16">
        <v>2.7</v>
      </c>
      <c r="M16">
        <v>0.93899999999999995</v>
      </c>
      <c r="N16">
        <v>0.97199999999999998</v>
      </c>
      <c r="O16">
        <v>4.2</v>
      </c>
      <c r="P16">
        <v>0.78800000000000003</v>
      </c>
      <c r="Q16">
        <v>0.66700000000000004</v>
      </c>
    </row>
    <row r="17" spans="1:17">
      <c r="A17" t="s">
        <v>40</v>
      </c>
      <c r="B17" s="1">
        <v>46023</v>
      </c>
      <c r="C17" t="s">
        <v>41</v>
      </c>
      <c r="D17" t="s">
        <v>25</v>
      </c>
      <c r="E17">
        <v>3</v>
      </c>
      <c r="F17">
        <v>37</v>
      </c>
      <c r="G17">
        <v>40</v>
      </c>
      <c r="H17">
        <v>40</v>
      </c>
      <c r="I17">
        <v>0</v>
      </c>
      <c r="J17">
        <v>1</v>
      </c>
      <c r="K17">
        <v>0</v>
      </c>
      <c r="L17">
        <v>1.3</v>
      </c>
      <c r="M17">
        <v>0.92400000000000004</v>
      </c>
      <c r="N17">
        <v>0.996</v>
      </c>
      <c r="O17">
        <v>4.5</v>
      </c>
      <c r="P17">
        <v>0.72</v>
      </c>
      <c r="Q17">
        <v>1</v>
      </c>
    </row>
    <row r="18" spans="1:17">
      <c r="A18" t="s">
        <v>42</v>
      </c>
      <c r="B18" s="1">
        <v>46023</v>
      </c>
      <c r="C18" t="s">
        <v>43</v>
      </c>
      <c r="D18" t="s">
        <v>19</v>
      </c>
      <c r="E18">
        <v>14</v>
      </c>
      <c r="F18">
        <v>31</v>
      </c>
      <c r="G18">
        <v>45</v>
      </c>
      <c r="H18">
        <v>26</v>
      </c>
      <c r="I18">
        <v>19</v>
      </c>
      <c r="J18">
        <v>0</v>
      </c>
      <c r="K18">
        <v>0</v>
      </c>
      <c r="L18">
        <v>3</v>
      </c>
      <c r="M18">
        <v>0.88300000000000001</v>
      </c>
      <c r="N18">
        <v>1</v>
      </c>
      <c r="O18">
        <v>4</v>
      </c>
      <c r="P18">
        <v>0.70299999999999996</v>
      </c>
      <c r="Q18">
        <v>0.57799999999999996</v>
      </c>
    </row>
    <row r="19" spans="1:17">
      <c r="A19" t="s">
        <v>44</v>
      </c>
      <c r="B19" s="1">
        <v>46023</v>
      </c>
      <c r="C19" t="s">
        <v>43</v>
      </c>
      <c r="D19" t="s">
        <v>21</v>
      </c>
      <c r="E19">
        <v>6</v>
      </c>
      <c r="F19">
        <v>38</v>
      </c>
      <c r="G19">
        <v>44</v>
      </c>
      <c r="H19">
        <v>44</v>
      </c>
      <c r="I19">
        <v>0</v>
      </c>
      <c r="J19">
        <v>0</v>
      </c>
      <c r="K19">
        <v>0</v>
      </c>
      <c r="L19">
        <v>1.8</v>
      </c>
      <c r="M19">
        <v>0.95099999999999996</v>
      </c>
      <c r="N19">
        <v>0.98399999999999999</v>
      </c>
      <c r="O19">
        <v>4.5999999999999996</v>
      </c>
      <c r="P19">
        <v>0.68899999999999995</v>
      </c>
      <c r="Q19">
        <v>1</v>
      </c>
    </row>
    <row r="20" spans="1:17">
      <c r="A20" t="s">
        <v>45</v>
      </c>
      <c r="B20" s="1">
        <v>46023</v>
      </c>
      <c r="C20" t="s">
        <v>43</v>
      </c>
      <c r="D20" t="s">
        <v>23</v>
      </c>
      <c r="E20">
        <v>4</v>
      </c>
      <c r="F20">
        <v>42</v>
      </c>
      <c r="G20">
        <v>46</v>
      </c>
      <c r="H20">
        <v>44</v>
      </c>
      <c r="I20">
        <v>2</v>
      </c>
      <c r="J20">
        <v>0</v>
      </c>
      <c r="K20">
        <v>0</v>
      </c>
      <c r="L20">
        <v>1.9</v>
      </c>
      <c r="M20">
        <v>0.997</v>
      </c>
      <c r="N20">
        <v>0.96699999999999997</v>
      </c>
      <c r="O20">
        <v>4.5</v>
      </c>
      <c r="P20">
        <v>0.64900000000000002</v>
      </c>
      <c r="Q20">
        <v>0.95699999999999996</v>
      </c>
    </row>
    <row r="21" spans="1:17">
      <c r="A21" t="s">
        <v>46</v>
      </c>
      <c r="B21" s="1">
        <v>46023</v>
      </c>
      <c r="C21" t="s">
        <v>43</v>
      </c>
      <c r="D21" t="s">
        <v>25</v>
      </c>
      <c r="E21">
        <v>5</v>
      </c>
      <c r="F21">
        <v>20</v>
      </c>
      <c r="G21">
        <v>25</v>
      </c>
      <c r="H21">
        <v>25</v>
      </c>
      <c r="I21">
        <v>0</v>
      </c>
      <c r="J21">
        <v>0</v>
      </c>
      <c r="K21">
        <v>0</v>
      </c>
      <c r="L21">
        <v>1.5</v>
      </c>
      <c r="M21">
        <v>0.97399999999999998</v>
      </c>
      <c r="N21">
        <v>0.99099999999999999</v>
      </c>
      <c r="O21">
        <v>4.5999999999999996</v>
      </c>
      <c r="P21">
        <v>0.67300000000000004</v>
      </c>
      <c r="Q21">
        <v>1</v>
      </c>
    </row>
    <row r="22" spans="1:17">
      <c r="A22" t="s">
        <v>47</v>
      </c>
      <c r="B22" s="1">
        <v>46023</v>
      </c>
      <c r="C22" t="s">
        <v>48</v>
      </c>
      <c r="D22" t="s">
        <v>19</v>
      </c>
      <c r="E22">
        <v>5</v>
      </c>
      <c r="F22">
        <v>52</v>
      </c>
      <c r="G22">
        <v>57</v>
      </c>
      <c r="H22">
        <v>57</v>
      </c>
      <c r="I22">
        <v>0</v>
      </c>
      <c r="J22">
        <v>0</v>
      </c>
      <c r="K22">
        <v>0</v>
      </c>
      <c r="L22">
        <v>1.2</v>
      </c>
      <c r="M22">
        <v>0.98499999999999999</v>
      </c>
      <c r="N22">
        <v>0.996</v>
      </c>
      <c r="O22">
        <v>4.5</v>
      </c>
      <c r="P22">
        <v>0.66900000000000004</v>
      </c>
      <c r="Q22">
        <v>1</v>
      </c>
    </row>
    <row r="23" spans="1:17">
      <c r="A23" t="s">
        <v>49</v>
      </c>
      <c r="B23" s="1">
        <v>46023</v>
      </c>
      <c r="C23" t="s">
        <v>48</v>
      </c>
      <c r="D23" t="s">
        <v>21</v>
      </c>
      <c r="E23">
        <v>13</v>
      </c>
      <c r="F23">
        <v>47</v>
      </c>
      <c r="G23">
        <v>60</v>
      </c>
      <c r="H23">
        <v>22</v>
      </c>
      <c r="I23">
        <v>38</v>
      </c>
      <c r="J23">
        <v>0</v>
      </c>
      <c r="K23">
        <v>0</v>
      </c>
      <c r="L23">
        <v>4.2</v>
      </c>
      <c r="M23">
        <v>0.71499999999999997</v>
      </c>
      <c r="N23">
        <v>0.96899999999999997</v>
      </c>
      <c r="O23">
        <v>3</v>
      </c>
      <c r="P23">
        <v>0.751</v>
      </c>
      <c r="Q23">
        <v>0.36699999999999999</v>
      </c>
    </row>
    <row r="24" spans="1:17">
      <c r="A24" t="s">
        <v>50</v>
      </c>
      <c r="B24" s="1">
        <v>46023</v>
      </c>
      <c r="C24" t="s">
        <v>48</v>
      </c>
      <c r="D24" t="s">
        <v>23</v>
      </c>
      <c r="E24">
        <v>8</v>
      </c>
      <c r="F24">
        <v>25</v>
      </c>
      <c r="G24">
        <v>33</v>
      </c>
      <c r="H24">
        <v>33</v>
      </c>
      <c r="I24">
        <v>0</v>
      </c>
      <c r="J24">
        <v>0</v>
      </c>
      <c r="K24">
        <v>0</v>
      </c>
      <c r="L24">
        <v>1.6</v>
      </c>
      <c r="M24">
        <v>0.97899999999999998</v>
      </c>
      <c r="N24">
        <v>0.998</v>
      </c>
      <c r="O24">
        <v>5</v>
      </c>
      <c r="P24">
        <v>0.69499999999999995</v>
      </c>
      <c r="Q24">
        <v>1</v>
      </c>
    </row>
    <row r="25" spans="1:17">
      <c r="A25" t="s">
        <v>51</v>
      </c>
      <c r="B25" s="1">
        <v>46023</v>
      </c>
      <c r="C25" t="s">
        <v>48</v>
      </c>
      <c r="D25" t="s">
        <v>25</v>
      </c>
      <c r="E25">
        <v>6</v>
      </c>
      <c r="F25">
        <v>38</v>
      </c>
      <c r="G25">
        <v>44</v>
      </c>
      <c r="H25">
        <v>26</v>
      </c>
      <c r="I25">
        <v>18</v>
      </c>
      <c r="J25">
        <v>0</v>
      </c>
      <c r="K25">
        <v>0</v>
      </c>
      <c r="L25">
        <v>3.1</v>
      </c>
      <c r="M25">
        <v>0.85399999999999998</v>
      </c>
      <c r="N25">
        <v>1</v>
      </c>
      <c r="O25">
        <v>4</v>
      </c>
      <c r="P25">
        <v>0.71899999999999997</v>
      </c>
      <c r="Q25">
        <v>0.59099999999999997</v>
      </c>
    </row>
    <row r="26" spans="1:17">
      <c r="A26" t="s">
        <v>52</v>
      </c>
      <c r="B26" s="1">
        <v>46023</v>
      </c>
      <c r="C26" t="s">
        <v>53</v>
      </c>
      <c r="D26" t="s">
        <v>19</v>
      </c>
      <c r="E26">
        <v>14</v>
      </c>
      <c r="F26">
        <v>42</v>
      </c>
      <c r="G26">
        <v>56</v>
      </c>
      <c r="H26">
        <v>26</v>
      </c>
      <c r="I26">
        <v>30</v>
      </c>
      <c r="J26">
        <v>0</v>
      </c>
      <c r="K26">
        <v>0</v>
      </c>
      <c r="L26">
        <v>4.4000000000000004</v>
      </c>
      <c r="M26">
        <v>0.75600000000000001</v>
      </c>
      <c r="N26">
        <v>0.95499999999999996</v>
      </c>
      <c r="O26">
        <v>4.0999999999999996</v>
      </c>
      <c r="P26">
        <v>0.77100000000000002</v>
      </c>
      <c r="Q26">
        <v>0.46400000000000002</v>
      </c>
    </row>
    <row r="27" spans="1:17">
      <c r="A27" t="s">
        <v>54</v>
      </c>
      <c r="B27" s="1">
        <v>46023</v>
      </c>
      <c r="C27" t="s">
        <v>53</v>
      </c>
      <c r="D27" t="s">
        <v>21</v>
      </c>
      <c r="E27">
        <v>13</v>
      </c>
      <c r="F27">
        <v>28</v>
      </c>
      <c r="G27">
        <v>41</v>
      </c>
      <c r="H27">
        <v>29</v>
      </c>
      <c r="I27">
        <v>12</v>
      </c>
      <c r="J27">
        <v>0</v>
      </c>
      <c r="K27">
        <v>0</v>
      </c>
      <c r="L27">
        <v>2.2999999999999998</v>
      </c>
      <c r="M27">
        <v>0.879</v>
      </c>
      <c r="N27">
        <v>0.995</v>
      </c>
      <c r="O27">
        <v>4.4000000000000004</v>
      </c>
      <c r="P27">
        <v>0.70599999999999996</v>
      </c>
      <c r="Q27">
        <v>0.70699999999999996</v>
      </c>
    </row>
    <row r="28" spans="1:17">
      <c r="A28" t="s">
        <v>55</v>
      </c>
      <c r="B28" s="1">
        <v>46023</v>
      </c>
      <c r="C28" t="s">
        <v>53</v>
      </c>
      <c r="D28" t="s">
        <v>23</v>
      </c>
      <c r="E28">
        <v>8</v>
      </c>
      <c r="F28">
        <v>43</v>
      </c>
      <c r="G28">
        <v>51</v>
      </c>
      <c r="H28">
        <v>26</v>
      </c>
      <c r="I28">
        <v>25</v>
      </c>
      <c r="J28">
        <v>0</v>
      </c>
      <c r="K28">
        <v>0</v>
      </c>
      <c r="L28">
        <v>3.7</v>
      </c>
      <c r="M28">
        <v>0.82599999999999996</v>
      </c>
      <c r="N28">
        <v>0.96899999999999997</v>
      </c>
      <c r="O28">
        <v>3.9</v>
      </c>
      <c r="P28">
        <v>0.755</v>
      </c>
      <c r="Q28">
        <v>0.51</v>
      </c>
    </row>
    <row r="29" spans="1:17">
      <c r="A29" t="s">
        <v>56</v>
      </c>
      <c r="B29" s="1">
        <v>46023</v>
      </c>
      <c r="C29" t="s">
        <v>53</v>
      </c>
      <c r="D29" t="s">
        <v>25</v>
      </c>
      <c r="E29">
        <v>8</v>
      </c>
      <c r="F29">
        <v>20</v>
      </c>
      <c r="G29">
        <v>28</v>
      </c>
      <c r="H29">
        <v>28</v>
      </c>
      <c r="I29">
        <v>0</v>
      </c>
      <c r="J29">
        <v>0</v>
      </c>
      <c r="K29">
        <v>0</v>
      </c>
      <c r="L29">
        <v>1.7</v>
      </c>
      <c r="M29">
        <v>0.97599999999999998</v>
      </c>
      <c r="N29">
        <v>0.98399999999999999</v>
      </c>
      <c r="O29">
        <v>4.5</v>
      </c>
      <c r="P29">
        <v>0.74</v>
      </c>
      <c r="Q29">
        <v>1</v>
      </c>
    </row>
    <row r="30" spans="1:17">
      <c r="A30" t="s">
        <v>57</v>
      </c>
      <c r="B30" s="1">
        <v>46024</v>
      </c>
      <c r="C30" t="s">
        <v>18</v>
      </c>
      <c r="D30" t="s">
        <v>19</v>
      </c>
      <c r="E30">
        <v>30</v>
      </c>
      <c r="F30">
        <v>42</v>
      </c>
      <c r="G30">
        <v>72</v>
      </c>
      <c r="H30">
        <v>36</v>
      </c>
      <c r="I30">
        <v>36</v>
      </c>
      <c r="J30">
        <v>0</v>
      </c>
      <c r="K30">
        <v>0</v>
      </c>
      <c r="L30">
        <v>4.2</v>
      </c>
      <c r="M30">
        <v>0.76800000000000002</v>
      </c>
      <c r="N30">
        <v>1</v>
      </c>
      <c r="O30">
        <v>3</v>
      </c>
      <c r="P30">
        <v>0.70499999999999996</v>
      </c>
      <c r="Q30">
        <v>0.5</v>
      </c>
    </row>
    <row r="31" spans="1:17">
      <c r="A31" t="s">
        <v>58</v>
      </c>
      <c r="B31" s="1">
        <v>46024</v>
      </c>
      <c r="C31" t="s">
        <v>18</v>
      </c>
      <c r="D31" t="s">
        <v>21</v>
      </c>
      <c r="E31">
        <v>2</v>
      </c>
      <c r="F31">
        <v>15</v>
      </c>
      <c r="G31">
        <v>17</v>
      </c>
      <c r="H31">
        <v>17</v>
      </c>
      <c r="I31">
        <v>0</v>
      </c>
      <c r="J31">
        <v>0</v>
      </c>
      <c r="K31">
        <v>0</v>
      </c>
      <c r="L31">
        <v>1.3</v>
      </c>
      <c r="M31">
        <v>0.95399999999999996</v>
      </c>
      <c r="N31">
        <v>0.98499999999999999</v>
      </c>
      <c r="O31">
        <v>4.3</v>
      </c>
      <c r="P31">
        <v>0.71</v>
      </c>
      <c r="Q31">
        <v>1</v>
      </c>
    </row>
    <row r="32" spans="1:17">
      <c r="A32" t="s">
        <v>59</v>
      </c>
      <c r="B32" s="1">
        <v>46024</v>
      </c>
      <c r="C32" t="s">
        <v>18</v>
      </c>
      <c r="D32" t="s">
        <v>23</v>
      </c>
      <c r="E32">
        <v>34</v>
      </c>
      <c r="F32">
        <v>43</v>
      </c>
      <c r="G32">
        <v>77</v>
      </c>
      <c r="H32">
        <v>40</v>
      </c>
      <c r="I32">
        <v>37</v>
      </c>
      <c r="J32">
        <v>0</v>
      </c>
      <c r="K32">
        <v>0</v>
      </c>
      <c r="L32">
        <v>4.4000000000000004</v>
      </c>
      <c r="M32">
        <v>0.78400000000000003</v>
      </c>
      <c r="N32">
        <v>1</v>
      </c>
      <c r="O32">
        <v>3.5</v>
      </c>
      <c r="P32">
        <v>0.78600000000000003</v>
      </c>
      <c r="Q32">
        <v>0.51900000000000002</v>
      </c>
    </row>
    <row r="33" spans="1:17">
      <c r="A33" t="s">
        <v>60</v>
      </c>
      <c r="B33" s="1">
        <v>46024</v>
      </c>
      <c r="C33" t="s">
        <v>18</v>
      </c>
      <c r="D33" t="s">
        <v>25</v>
      </c>
      <c r="E33">
        <v>1</v>
      </c>
      <c r="F33">
        <v>24</v>
      </c>
      <c r="G33">
        <v>25</v>
      </c>
      <c r="H33">
        <v>25</v>
      </c>
      <c r="I33">
        <v>0</v>
      </c>
      <c r="J33">
        <v>0</v>
      </c>
      <c r="K33">
        <v>0</v>
      </c>
      <c r="L33">
        <v>1.3</v>
      </c>
      <c r="M33">
        <v>1</v>
      </c>
      <c r="N33">
        <v>0.98599999999999999</v>
      </c>
      <c r="O33">
        <v>4.5</v>
      </c>
      <c r="P33">
        <v>0.77700000000000002</v>
      </c>
      <c r="Q33">
        <v>1</v>
      </c>
    </row>
    <row r="34" spans="1:17">
      <c r="A34" t="s">
        <v>61</v>
      </c>
      <c r="B34" s="1">
        <v>46024</v>
      </c>
      <c r="C34" t="s">
        <v>27</v>
      </c>
      <c r="D34" t="s">
        <v>19</v>
      </c>
      <c r="E34">
        <v>17</v>
      </c>
      <c r="F34">
        <v>51</v>
      </c>
      <c r="G34">
        <v>68</v>
      </c>
      <c r="H34">
        <v>45</v>
      </c>
      <c r="I34">
        <v>23</v>
      </c>
      <c r="J34">
        <v>0</v>
      </c>
      <c r="K34">
        <v>0</v>
      </c>
      <c r="L34">
        <v>2.9</v>
      </c>
      <c r="M34">
        <v>0.83899999999999997</v>
      </c>
      <c r="N34">
        <v>0.97799999999999998</v>
      </c>
      <c r="O34">
        <v>3.8</v>
      </c>
      <c r="P34">
        <v>0.69199999999999995</v>
      </c>
      <c r="Q34">
        <v>0.66200000000000003</v>
      </c>
    </row>
    <row r="35" spans="1:17">
      <c r="A35" t="s">
        <v>62</v>
      </c>
      <c r="B35" s="1">
        <v>46024</v>
      </c>
      <c r="C35" t="s">
        <v>27</v>
      </c>
      <c r="D35" t="s">
        <v>21</v>
      </c>
      <c r="E35">
        <v>0</v>
      </c>
      <c r="F35">
        <v>53</v>
      </c>
      <c r="G35">
        <v>53</v>
      </c>
      <c r="H35">
        <v>53</v>
      </c>
      <c r="I35">
        <v>0</v>
      </c>
      <c r="J35">
        <v>0</v>
      </c>
      <c r="K35">
        <v>0</v>
      </c>
      <c r="L35">
        <v>1.8</v>
      </c>
      <c r="M35">
        <v>1</v>
      </c>
      <c r="N35">
        <v>1</v>
      </c>
      <c r="O35">
        <v>4</v>
      </c>
      <c r="P35">
        <v>0.70599999999999996</v>
      </c>
      <c r="Q35">
        <v>1</v>
      </c>
    </row>
    <row r="36" spans="1:17">
      <c r="A36" t="s">
        <v>63</v>
      </c>
      <c r="B36" s="1">
        <v>46024</v>
      </c>
      <c r="C36" t="s">
        <v>27</v>
      </c>
      <c r="D36" t="s">
        <v>23</v>
      </c>
      <c r="E36">
        <v>25</v>
      </c>
      <c r="F36">
        <v>30</v>
      </c>
      <c r="G36">
        <v>55</v>
      </c>
      <c r="H36">
        <v>18</v>
      </c>
      <c r="I36">
        <v>37</v>
      </c>
      <c r="J36">
        <v>0</v>
      </c>
      <c r="K36">
        <v>0</v>
      </c>
      <c r="L36">
        <v>4.3</v>
      </c>
      <c r="M36">
        <v>0.77900000000000003</v>
      </c>
      <c r="N36">
        <v>0.98199999999999998</v>
      </c>
      <c r="O36">
        <v>3.2</v>
      </c>
      <c r="P36">
        <v>0.70899999999999996</v>
      </c>
      <c r="Q36">
        <v>0.32700000000000001</v>
      </c>
    </row>
    <row r="37" spans="1:17">
      <c r="A37" t="s">
        <v>64</v>
      </c>
      <c r="B37" s="1">
        <v>46024</v>
      </c>
      <c r="C37" t="s">
        <v>27</v>
      </c>
      <c r="D37" t="s">
        <v>25</v>
      </c>
      <c r="E37">
        <v>10</v>
      </c>
      <c r="F37">
        <v>30</v>
      </c>
      <c r="G37">
        <v>40</v>
      </c>
      <c r="H37">
        <v>28</v>
      </c>
      <c r="I37">
        <v>12</v>
      </c>
      <c r="J37">
        <v>0</v>
      </c>
      <c r="K37">
        <v>0</v>
      </c>
      <c r="L37">
        <v>2.1</v>
      </c>
      <c r="M37">
        <v>0.89700000000000002</v>
      </c>
      <c r="N37">
        <v>0.96</v>
      </c>
      <c r="O37">
        <v>3.8</v>
      </c>
      <c r="P37">
        <v>0.77400000000000002</v>
      </c>
      <c r="Q37">
        <v>0.7</v>
      </c>
    </row>
    <row r="38" spans="1:17">
      <c r="A38" t="s">
        <v>65</v>
      </c>
      <c r="B38" s="1">
        <v>46024</v>
      </c>
      <c r="C38" t="s">
        <v>32</v>
      </c>
      <c r="D38" t="s">
        <v>19</v>
      </c>
      <c r="E38">
        <v>15</v>
      </c>
      <c r="F38">
        <v>32</v>
      </c>
      <c r="G38">
        <v>47</v>
      </c>
      <c r="H38">
        <v>36</v>
      </c>
      <c r="I38">
        <v>11</v>
      </c>
      <c r="J38">
        <v>0</v>
      </c>
      <c r="K38">
        <v>0</v>
      </c>
      <c r="L38">
        <v>2.7</v>
      </c>
      <c r="M38">
        <v>0.91600000000000004</v>
      </c>
      <c r="N38">
        <v>0.97799999999999998</v>
      </c>
      <c r="O38">
        <v>3.9</v>
      </c>
      <c r="P38">
        <v>0.77900000000000003</v>
      </c>
      <c r="Q38">
        <v>0.76600000000000001</v>
      </c>
    </row>
    <row r="39" spans="1:17">
      <c r="A39" t="s">
        <v>66</v>
      </c>
      <c r="B39" s="1">
        <v>46024</v>
      </c>
      <c r="C39" t="s">
        <v>32</v>
      </c>
      <c r="D39" t="s">
        <v>21</v>
      </c>
      <c r="E39">
        <v>25</v>
      </c>
      <c r="F39">
        <v>45</v>
      </c>
      <c r="G39">
        <v>70</v>
      </c>
      <c r="H39">
        <v>22</v>
      </c>
      <c r="I39">
        <v>48</v>
      </c>
      <c r="J39">
        <v>0</v>
      </c>
      <c r="K39">
        <v>0</v>
      </c>
      <c r="L39">
        <v>5</v>
      </c>
      <c r="M39">
        <v>0.69799999999999995</v>
      </c>
      <c r="N39">
        <v>0.98199999999999998</v>
      </c>
      <c r="O39">
        <v>2.9</v>
      </c>
      <c r="P39">
        <v>0.78300000000000003</v>
      </c>
      <c r="Q39">
        <v>0.314</v>
      </c>
    </row>
    <row r="40" spans="1:17">
      <c r="A40" t="s">
        <v>67</v>
      </c>
      <c r="B40" s="1">
        <v>46024</v>
      </c>
      <c r="C40" t="s">
        <v>32</v>
      </c>
      <c r="D40" t="s">
        <v>23</v>
      </c>
      <c r="E40">
        <v>32</v>
      </c>
      <c r="F40">
        <v>36</v>
      </c>
      <c r="G40">
        <v>68</v>
      </c>
      <c r="H40">
        <v>19</v>
      </c>
      <c r="I40">
        <v>49</v>
      </c>
      <c r="J40">
        <v>0</v>
      </c>
      <c r="K40">
        <v>0</v>
      </c>
      <c r="L40">
        <v>5.2</v>
      </c>
      <c r="M40">
        <v>0.66200000000000003</v>
      </c>
      <c r="N40">
        <v>1</v>
      </c>
      <c r="O40">
        <v>2.8</v>
      </c>
      <c r="P40">
        <v>0.66700000000000004</v>
      </c>
      <c r="Q40">
        <v>0.27900000000000003</v>
      </c>
    </row>
    <row r="41" spans="1:17">
      <c r="A41" t="s">
        <v>68</v>
      </c>
      <c r="B41" s="1">
        <v>46024</v>
      </c>
      <c r="C41" t="s">
        <v>32</v>
      </c>
      <c r="D41" t="s">
        <v>25</v>
      </c>
      <c r="E41">
        <v>3</v>
      </c>
      <c r="F41">
        <v>32</v>
      </c>
      <c r="G41">
        <v>35</v>
      </c>
      <c r="H41">
        <v>35</v>
      </c>
      <c r="I41">
        <v>0</v>
      </c>
      <c r="J41">
        <v>0</v>
      </c>
      <c r="K41">
        <v>0</v>
      </c>
      <c r="L41">
        <v>1.4</v>
      </c>
      <c r="M41">
        <v>0.97899999999999998</v>
      </c>
      <c r="N41">
        <v>0.99199999999999999</v>
      </c>
      <c r="O41">
        <v>4.8</v>
      </c>
      <c r="P41">
        <v>0.72299999999999998</v>
      </c>
      <c r="Q41">
        <v>1</v>
      </c>
    </row>
    <row r="42" spans="1:17">
      <c r="A42" t="s">
        <v>69</v>
      </c>
      <c r="B42" s="1">
        <v>46024</v>
      </c>
      <c r="C42" t="s">
        <v>37</v>
      </c>
      <c r="D42" t="s">
        <v>19</v>
      </c>
      <c r="E42">
        <v>0</v>
      </c>
      <c r="F42">
        <v>24</v>
      </c>
      <c r="G42">
        <v>24</v>
      </c>
      <c r="H42">
        <v>24</v>
      </c>
      <c r="I42">
        <v>0</v>
      </c>
      <c r="J42">
        <v>0</v>
      </c>
      <c r="K42">
        <v>0</v>
      </c>
      <c r="L42">
        <v>1.2</v>
      </c>
      <c r="M42">
        <v>0.92700000000000005</v>
      </c>
      <c r="N42">
        <v>1</v>
      </c>
      <c r="O42">
        <v>4.4000000000000004</v>
      </c>
      <c r="P42">
        <v>0.81399999999999995</v>
      </c>
      <c r="Q42">
        <v>1</v>
      </c>
    </row>
    <row r="43" spans="1:17">
      <c r="A43" t="s">
        <v>70</v>
      </c>
      <c r="B43" s="1">
        <v>46024</v>
      </c>
      <c r="C43" t="s">
        <v>37</v>
      </c>
      <c r="D43" t="s">
        <v>21</v>
      </c>
      <c r="E43">
        <v>1</v>
      </c>
      <c r="F43">
        <v>50</v>
      </c>
      <c r="G43">
        <v>51</v>
      </c>
      <c r="H43">
        <v>33</v>
      </c>
      <c r="I43">
        <v>18</v>
      </c>
      <c r="J43">
        <v>0</v>
      </c>
      <c r="K43">
        <v>0</v>
      </c>
      <c r="L43">
        <v>3</v>
      </c>
      <c r="M43">
        <v>0.85199999999999998</v>
      </c>
      <c r="N43">
        <v>0.97499999999999998</v>
      </c>
      <c r="O43">
        <v>3.9</v>
      </c>
      <c r="P43">
        <v>0.78800000000000003</v>
      </c>
      <c r="Q43">
        <v>0.64700000000000002</v>
      </c>
    </row>
    <row r="44" spans="1:17">
      <c r="A44" t="s">
        <v>71</v>
      </c>
      <c r="B44" s="1">
        <v>46024</v>
      </c>
      <c r="C44" t="s">
        <v>37</v>
      </c>
      <c r="D44" t="s">
        <v>23</v>
      </c>
      <c r="E44">
        <v>15</v>
      </c>
      <c r="F44">
        <v>31</v>
      </c>
      <c r="G44">
        <v>46</v>
      </c>
      <c r="H44">
        <v>38</v>
      </c>
      <c r="I44">
        <v>8</v>
      </c>
      <c r="J44">
        <v>0</v>
      </c>
      <c r="K44">
        <v>0</v>
      </c>
      <c r="L44">
        <v>2.2999999999999998</v>
      </c>
      <c r="M44">
        <v>0.94099999999999995</v>
      </c>
      <c r="N44">
        <v>1</v>
      </c>
      <c r="O44">
        <v>4</v>
      </c>
      <c r="P44">
        <v>0.78800000000000003</v>
      </c>
      <c r="Q44">
        <v>0.82599999999999996</v>
      </c>
    </row>
    <row r="45" spans="1:17">
      <c r="A45" t="s">
        <v>72</v>
      </c>
      <c r="B45" s="1">
        <v>46024</v>
      </c>
      <c r="C45" t="s">
        <v>37</v>
      </c>
      <c r="D45" t="s">
        <v>25</v>
      </c>
      <c r="E45">
        <v>0</v>
      </c>
      <c r="F45">
        <v>25</v>
      </c>
      <c r="G45">
        <v>25</v>
      </c>
      <c r="H45">
        <v>25</v>
      </c>
      <c r="I45">
        <v>0</v>
      </c>
      <c r="J45">
        <v>0</v>
      </c>
      <c r="K45">
        <v>0</v>
      </c>
      <c r="L45">
        <v>2</v>
      </c>
      <c r="M45">
        <v>0.94799999999999995</v>
      </c>
      <c r="N45">
        <v>0.98599999999999999</v>
      </c>
      <c r="O45">
        <v>4.5999999999999996</v>
      </c>
      <c r="P45">
        <v>0.72</v>
      </c>
      <c r="Q45">
        <v>1</v>
      </c>
    </row>
    <row r="46" spans="1:17">
      <c r="A46" t="s">
        <v>73</v>
      </c>
      <c r="B46" s="1">
        <v>46024</v>
      </c>
      <c r="C46" t="s">
        <v>43</v>
      </c>
      <c r="D46" t="s">
        <v>19</v>
      </c>
      <c r="E46">
        <v>19</v>
      </c>
      <c r="F46">
        <v>60</v>
      </c>
      <c r="G46">
        <v>79</v>
      </c>
      <c r="H46">
        <v>29</v>
      </c>
      <c r="I46">
        <v>50</v>
      </c>
      <c r="J46">
        <v>0</v>
      </c>
      <c r="K46">
        <v>0</v>
      </c>
      <c r="L46">
        <v>6</v>
      </c>
      <c r="M46">
        <v>0.61799999999999999</v>
      </c>
      <c r="N46">
        <v>0.97499999999999998</v>
      </c>
      <c r="O46">
        <v>2.9</v>
      </c>
      <c r="P46">
        <v>0.70299999999999996</v>
      </c>
      <c r="Q46">
        <v>0.36699999999999999</v>
      </c>
    </row>
    <row r="47" spans="1:17">
      <c r="A47" t="s">
        <v>74</v>
      </c>
      <c r="B47" s="1">
        <v>46024</v>
      </c>
      <c r="C47" t="s">
        <v>43</v>
      </c>
      <c r="D47" t="s">
        <v>21</v>
      </c>
      <c r="E47">
        <v>0</v>
      </c>
      <c r="F47">
        <v>24</v>
      </c>
      <c r="G47">
        <v>24</v>
      </c>
      <c r="H47">
        <v>24</v>
      </c>
      <c r="I47">
        <v>0</v>
      </c>
      <c r="J47">
        <v>1</v>
      </c>
      <c r="K47">
        <v>0</v>
      </c>
      <c r="L47">
        <v>1.8</v>
      </c>
      <c r="M47">
        <v>0.95</v>
      </c>
      <c r="N47">
        <v>0.99099999999999999</v>
      </c>
      <c r="O47">
        <v>4.3</v>
      </c>
      <c r="P47">
        <v>0.68899999999999995</v>
      </c>
      <c r="Q47">
        <v>1</v>
      </c>
    </row>
    <row r="48" spans="1:17">
      <c r="A48" t="s">
        <v>75</v>
      </c>
      <c r="B48" s="1">
        <v>46024</v>
      </c>
      <c r="C48" t="s">
        <v>43</v>
      </c>
      <c r="D48" t="s">
        <v>23</v>
      </c>
      <c r="E48">
        <v>2</v>
      </c>
      <c r="F48">
        <v>36</v>
      </c>
      <c r="G48">
        <v>38</v>
      </c>
      <c r="H48">
        <v>38</v>
      </c>
      <c r="I48">
        <v>0</v>
      </c>
      <c r="J48">
        <v>0</v>
      </c>
      <c r="K48">
        <v>0</v>
      </c>
      <c r="L48">
        <v>1.1000000000000001</v>
      </c>
      <c r="M48">
        <v>0.94599999999999995</v>
      </c>
      <c r="N48">
        <v>0.98099999999999998</v>
      </c>
      <c r="O48">
        <v>4.5999999999999996</v>
      </c>
      <c r="P48">
        <v>0.64900000000000002</v>
      </c>
      <c r="Q48">
        <v>1</v>
      </c>
    </row>
    <row r="49" spans="1:17">
      <c r="A49" t="s">
        <v>76</v>
      </c>
      <c r="B49" s="1">
        <v>46024</v>
      </c>
      <c r="C49" t="s">
        <v>43</v>
      </c>
      <c r="D49" t="s">
        <v>25</v>
      </c>
      <c r="E49">
        <v>0</v>
      </c>
      <c r="F49">
        <v>25</v>
      </c>
      <c r="G49">
        <v>25</v>
      </c>
      <c r="H49">
        <v>25</v>
      </c>
      <c r="I49">
        <v>0</v>
      </c>
      <c r="J49">
        <v>0</v>
      </c>
      <c r="K49">
        <v>0</v>
      </c>
      <c r="L49">
        <v>1.7</v>
      </c>
      <c r="M49">
        <v>1</v>
      </c>
      <c r="N49">
        <v>0.98299999999999998</v>
      </c>
      <c r="O49">
        <v>4.5</v>
      </c>
      <c r="P49">
        <v>0.67300000000000004</v>
      </c>
      <c r="Q49">
        <v>1</v>
      </c>
    </row>
    <row r="50" spans="1:17">
      <c r="A50" t="s">
        <v>77</v>
      </c>
      <c r="B50" s="1">
        <v>46024</v>
      </c>
      <c r="C50" t="s">
        <v>48</v>
      </c>
      <c r="D50" t="s">
        <v>19</v>
      </c>
      <c r="E50">
        <v>0</v>
      </c>
      <c r="F50">
        <v>42</v>
      </c>
      <c r="G50">
        <v>42</v>
      </c>
      <c r="H50">
        <v>42</v>
      </c>
      <c r="I50">
        <v>0</v>
      </c>
      <c r="J50">
        <v>0</v>
      </c>
      <c r="K50">
        <v>0</v>
      </c>
      <c r="L50">
        <v>1.5</v>
      </c>
      <c r="M50">
        <v>0.96799999999999997</v>
      </c>
      <c r="N50">
        <v>1</v>
      </c>
      <c r="O50">
        <v>4.5999999999999996</v>
      </c>
      <c r="P50">
        <v>0.66900000000000004</v>
      </c>
      <c r="Q50">
        <v>1</v>
      </c>
    </row>
    <row r="51" spans="1:17">
      <c r="A51" t="s">
        <v>78</v>
      </c>
      <c r="B51" s="1">
        <v>46024</v>
      </c>
      <c r="C51" t="s">
        <v>48</v>
      </c>
      <c r="D51" t="s">
        <v>21</v>
      </c>
      <c r="E51">
        <v>38</v>
      </c>
      <c r="F51">
        <v>56</v>
      </c>
      <c r="G51">
        <v>94</v>
      </c>
      <c r="H51">
        <v>21</v>
      </c>
      <c r="I51">
        <v>73</v>
      </c>
      <c r="J51">
        <v>0</v>
      </c>
      <c r="K51">
        <v>0</v>
      </c>
      <c r="L51">
        <v>6.8</v>
      </c>
      <c r="M51">
        <v>0.6</v>
      </c>
      <c r="N51">
        <v>0.97799999999999998</v>
      </c>
      <c r="O51">
        <v>2.5</v>
      </c>
      <c r="P51">
        <v>0.751</v>
      </c>
      <c r="Q51">
        <v>0.223</v>
      </c>
    </row>
    <row r="52" spans="1:17">
      <c r="A52" t="s">
        <v>79</v>
      </c>
      <c r="B52" s="1">
        <v>46024</v>
      </c>
      <c r="C52" t="s">
        <v>48</v>
      </c>
      <c r="D52" t="s">
        <v>23</v>
      </c>
      <c r="E52">
        <v>0</v>
      </c>
      <c r="F52">
        <v>63</v>
      </c>
      <c r="G52">
        <v>63</v>
      </c>
      <c r="H52">
        <v>50</v>
      </c>
      <c r="I52">
        <v>13</v>
      </c>
      <c r="J52">
        <v>1</v>
      </c>
      <c r="K52">
        <v>0</v>
      </c>
      <c r="L52">
        <v>2.8</v>
      </c>
      <c r="M52">
        <v>0.85099999999999998</v>
      </c>
      <c r="N52">
        <v>0.97099999999999997</v>
      </c>
      <c r="O52">
        <v>3.9</v>
      </c>
      <c r="P52">
        <v>0.69499999999999995</v>
      </c>
      <c r="Q52">
        <v>0.79400000000000004</v>
      </c>
    </row>
    <row r="53" spans="1:17">
      <c r="A53" t="s">
        <v>80</v>
      </c>
      <c r="B53" s="1">
        <v>46024</v>
      </c>
      <c r="C53" t="s">
        <v>48</v>
      </c>
      <c r="D53" t="s">
        <v>25</v>
      </c>
      <c r="E53">
        <v>18</v>
      </c>
      <c r="F53">
        <v>26</v>
      </c>
      <c r="G53">
        <v>44</v>
      </c>
      <c r="H53">
        <v>27</v>
      </c>
      <c r="I53">
        <v>17</v>
      </c>
      <c r="J53">
        <v>1</v>
      </c>
      <c r="K53">
        <v>0</v>
      </c>
      <c r="L53">
        <v>2.2999999999999998</v>
      </c>
      <c r="M53">
        <v>0.84</v>
      </c>
      <c r="N53">
        <v>0.95699999999999996</v>
      </c>
      <c r="O53">
        <v>3.9</v>
      </c>
      <c r="P53">
        <v>0.71899999999999997</v>
      </c>
      <c r="Q53">
        <v>0.61399999999999999</v>
      </c>
    </row>
    <row r="54" spans="1:17">
      <c r="A54" t="s">
        <v>81</v>
      </c>
      <c r="B54" s="1">
        <v>46024</v>
      </c>
      <c r="C54" t="s">
        <v>53</v>
      </c>
      <c r="D54" t="s">
        <v>19</v>
      </c>
      <c r="E54">
        <v>30</v>
      </c>
      <c r="F54">
        <v>45</v>
      </c>
      <c r="G54">
        <v>75</v>
      </c>
      <c r="H54">
        <v>29</v>
      </c>
      <c r="I54">
        <v>46</v>
      </c>
      <c r="J54">
        <v>0</v>
      </c>
      <c r="K54">
        <v>0</v>
      </c>
      <c r="L54">
        <v>4.7</v>
      </c>
      <c r="M54">
        <v>0.69899999999999995</v>
      </c>
      <c r="N54">
        <v>0.997</v>
      </c>
      <c r="O54">
        <v>2.6</v>
      </c>
      <c r="P54">
        <v>0.77100000000000002</v>
      </c>
      <c r="Q54">
        <v>0.38700000000000001</v>
      </c>
    </row>
    <row r="55" spans="1:17">
      <c r="A55" t="s">
        <v>82</v>
      </c>
      <c r="B55" s="1">
        <v>46024</v>
      </c>
      <c r="C55" t="s">
        <v>53</v>
      </c>
      <c r="D55" t="s">
        <v>21</v>
      </c>
      <c r="E55">
        <v>12</v>
      </c>
      <c r="F55">
        <v>41</v>
      </c>
      <c r="G55">
        <v>53</v>
      </c>
      <c r="H55">
        <v>27</v>
      </c>
      <c r="I55">
        <v>26</v>
      </c>
      <c r="J55">
        <v>0</v>
      </c>
      <c r="K55">
        <v>0</v>
      </c>
      <c r="L55">
        <v>3.2</v>
      </c>
      <c r="M55">
        <v>0.78900000000000003</v>
      </c>
      <c r="N55">
        <v>0.98699999999999999</v>
      </c>
      <c r="O55">
        <v>3.4</v>
      </c>
      <c r="P55">
        <v>0.70599999999999996</v>
      </c>
      <c r="Q55">
        <v>0.50900000000000001</v>
      </c>
    </row>
    <row r="56" spans="1:17">
      <c r="A56" t="s">
        <v>83</v>
      </c>
      <c r="B56" s="1">
        <v>46024</v>
      </c>
      <c r="C56" t="s">
        <v>53</v>
      </c>
      <c r="D56" t="s">
        <v>23</v>
      </c>
      <c r="E56">
        <v>25</v>
      </c>
      <c r="F56">
        <v>41</v>
      </c>
      <c r="G56">
        <v>66</v>
      </c>
      <c r="H56">
        <v>26</v>
      </c>
      <c r="I56">
        <v>40</v>
      </c>
      <c r="J56">
        <v>0</v>
      </c>
      <c r="K56">
        <v>0</v>
      </c>
      <c r="L56">
        <v>4.7</v>
      </c>
      <c r="M56">
        <v>0.72</v>
      </c>
      <c r="N56">
        <v>0.98</v>
      </c>
      <c r="O56">
        <v>3.4</v>
      </c>
      <c r="P56">
        <v>0.755</v>
      </c>
      <c r="Q56">
        <v>0.39400000000000002</v>
      </c>
    </row>
    <row r="57" spans="1:17">
      <c r="A57" t="s">
        <v>84</v>
      </c>
      <c r="B57" s="1">
        <v>46024</v>
      </c>
      <c r="C57" t="s">
        <v>53</v>
      </c>
      <c r="D57" t="s">
        <v>25</v>
      </c>
      <c r="E57">
        <v>0</v>
      </c>
      <c r="F57">
        <v>13</v>
      </c>
      <c r="G57">
        <v>13</v>
      </c>
      <c r="H57">
        <v>13</v>
      </c>
      <c r="I57">
        <v>0</v>
      </c>
      <c r="J57">
        <v>0</v>
      </c>
      <c r="K57">
        <v>0</v>
      </c>
      <c r="L57">
        <v>1.5</v>
      </c>
      <c r="M57">
        <v>0.96799999999999997</v>
      </c>
      <c r="N57">
        <v>0.97299999999999998</v>
      </c>
      <c r="O57">
        <v>4.5</v>
      </c>
      <c r="P57">
        <v>0.74</v>
      </c>
      <c r="Q57">
        <v>1</v>
      </c>
    </row>
    <row r="58" spans="1:17">
      <c r="A58" t="s">
        <v>85</v>
      </c>
      <c r="B58" s="1">
        <v>46026</v>
      </c>
      <c r="C58" t="s">
        <v>18</v>
      </c>
      <c r="D58" t="s">
        <v>19</v>
      </c>
      <c r="E58">
        <v>36</v>
      </c>
      <c r="F58">
        <v>29</v>
      </c>
      <c r="G58">
        <v>65</v>
      </c>
      <c r="H58">
        <v>34</v>
      </c>
      <c r="I58">
        <v>31</v>
      </c>
      <c r="J58">
        <v>0</v>
      </c>
      <c r="K58">
        <v>0</v>
      </c>
      <c r="L58">
        <v>3.9</v>
      </c>
      <c r="M58">
        <v>0.82499999999999996</v>
      </c>
      <c r="N58">
        <v>0.97399999999999998</v>
      </c>
      <c r="O58">
        <v>3.3</v>
      </c>
      <c r="P58">
        <v>0.70499999999999996</v>
      </c>
      <c r="Q58">
        <v>0.52300000000000002</v>
      </c>
    </row>
    <row r="59" spans="1:17">
      <c r="A59" t="s">
        <v>86</v>
      </c>
      <c r="B59" s="1">
        <v>46026</v>
      </c>
      <c r="C59" t="s">
        <v>18</v>
      </c>
      <c r="D59" t="s">
        <v>21</v>
      </c>
      <c r="E59">
        <v>0</v>
      </c>
      <c r="F59">
        <v>28</v>
      </c>
      <c r="G59">
        <v>28</v>
      </c>
      <c r="H59">
        <v>28</v>
      </c>
      <c r="I59">
        <v>0</v>
      </c>
      <c r="J59">
        <v>0</v>
      </c>
      <c r="K59">
        <v>0</v>
      </c>
      <c r="L59">
        <v>1.1000000000000001</v>
      </c>
      <c r="M59">
        <v>1</v>
      </c>
      <c r="N59">
        <v>1</v>
      </c>
      <c r="O59">
        <v>4.8</v>
      </c>
      <c r="P59">
        <v>0.71</v>
      </c>
      <c r="Q59">
        <v>1</v>
      </c>
    </row>
    <row r="60" spans="1:17">
      <c r="A60" t="s">
        <v>87</v>
      </c>
      <c r="B60" s="1">
        <v>46026</v>
      </c>
      <c r="C60" t="s">
        <v>18</v>
      </c>
      <c r="D60" t="s">
        <v>23</v>
      </c>
      <c r="E60">
        <v>37</v>
      </c>
      <c r="F60">
        <v>43</v>
      </c>
      <c r="G60">
        <v>80</v>
      </c>
      <c r="H60">
        <v>35</v>
      </c>
      <c r="I60">
        <v>45</v>
      </c>
      <c r="J60">
        <v>0</v>
      </c>
      <c r="K60">
        <v>0</v>
      </c>
      <c r="L60">
        <v>5.5</v>
      </c>
      <c r="M60">
        <v>0.72</v>
      </c>
      <c r="N60">
        <v>1</v>
      </c>
      <c r="O60">
        <v>3.1</v>
      </c>
      <c r="P60">
        <v>0.78600000000000003</v>
      </c>
      <c r="Q60">
        <v>0.438</v>
      </c>
    </row>
    <row r="61" spans="1:17">
      <c r="A61" t="s">
        <v>88</v>
      </c>
      <c r="B61" s="1">
        <v>46026</v>
      </c>
      <c r="C61" t="s">
        <v>18</v>
      </c>
      <c r="D61" t="s">
        <v>25</v>
      </c>
      <c r="E61">
        <v>0</v>
      </c>
      <c r="F61">
        <v>43</v>
      </c>
      <c r="G61">
        <v>43</v>
      </c>
      <c r="H61">
        <v>37</v>
      </c>
      <c r="I61">
        <v>6</v>
      </c>
      <c r="J61">
        <v>0</v>
      </c>
      <c r="K61">
        <v>0</v>
      </c>
      <c r="L61">
        <v>1.9</v>
      </c>
      <c r="M61">
        <v>0.93300000000000005</v>
      </c>
      <c r="N61">
        <v>0.99099999999999999</v>
      </c>
      <c r="O61">
        <v>4</v>
      </c>
      <c r="P61">
        <v>0.77700000000000002</v>
      </c>
      <c r="Q61">
        <v>0.86</v>
      </c>
    </row>
    <row r="62" spans="1:17">
      <c r="A62" t="s">
        <v>89</v>
      </c>
      <c r="B62" s="1">
        <v>46026</v>
      </c>
      <c r="C62" t="s">
        <v>27</v>
      </c>
      <c r="D62" t="s">
        <v>19</v>
      </c>
      <c r="E62">
        <v>23</v>
      </c>
      <c r="F62">
        <v>38</v>
      </c>
      <c r="G62">
        <v>61</v>
      </c>
      <c r="H62">
        <v>50</v>
      </c>
      <c r="I62">
        <v>11</v>
      </c>
      <c r="J62">
        <v>0</v>
      </c>
      <c r="K62">
        <v>0</v>
      </c>
      <c r="L62">
        <v>2.6</v>
      </c>
      <c r="M62">
        <v>0.89300000000000002</v>
      </c>
      <c r="N62">
        <v>0.99099999999999999</v>
      </c>
      <c r="O62">
        <v>4.0999999999999996</v>
      </c>
      <c r="P62">
        <v>0.69199999999999995</v>
      </c>
      <c r="Q62">
        <v>0.82</v>
      </c>
    </row>
    <row r="63" spans="1:17">
      <c r="A63" t="s">
        <v>90</v>
      </c>
      <c r="B63" s="1">
        <v>46026</v>
      </c>
      <c r="C63" t="s">
        <v>27</v>
      </c>
      <c r="D63" t="s">
        <v>21</v>
      </c>
      <c r="E63">
        <v>0</v>
      </c>
      <c r="F63">
        <v>39</v>
      </c>
      <c r="G63">
        <v>39</v>
      </c>
      <c r="H63">
        <v>39</v>
      </c>
      <c r="I63">
        <v>0</v>
      </c>
      <c r="J63">
        <v>0</v>
      </c>
      <c r="K63">
        <v>0</v>
      </c>
      <c r="L63">
        <v>1</v>
      </c>
      <c r="M63">
        <v>0.93600000000000005</v>
      </c>
      <c r="N63">
        <v>0.996</v>
      </c>
      <c r="O63">
        <v>4.5999999999999996</v>
      </c>
      <c r="P63">
        <v>0.70599999999999996</v>
      </c>
      <c r="Q63">
        <v>1</v>
      </c>
    </row>
    <row r="64" spans="1:17">
      <c r="A64" t="s">
        <v>91</v>
      </c>
      <c r="B64" s="1">
        <v>46026</v>
      </c>
      <c r="C64" t="s">
        <v>27</v>
      </c>
      <c r="D64" t="s">
        <v>23</v>
      </c>
      <c r="E64">
        <v>37</v>
      </c>
      <c r="F64">
        <v>47</v>
      </c>
      <c r="G64">
        <v>84</v>
      </c>
      <c r="H64">
        <v>18</v>
      </c>
      <c r="I64">
        <v>66</v>
      </c>
      <c r="J64">
        <v>0</v>
      </c>
      <c r="K64">
        <v>0</v>
      </c>
      <c r="L64">
        <v>6</v>
      </c>
      <c r="M64">
        <v>0.6</v>
      </c>
      <c r="N64">
        <v>0.97399999999999998</v>
      </c>
      <c r="O64">
        <v>2.5</v>
      </c>
      <c r="P64">
        <v>0.70899999999999996</v>
      </c>
      <c r="Q64">
        <v>0.214</v>
      </c>
    </row>
    <row r="65" spans="1:17">
      <c r="A65" t="s">
        <v>92</v>
      </c>
      <c r="B65" s="1">
        <v>46026</v>
      </c>
      <c r="C65" t="s">
        <v>27</v>
      </c>
      <c r="D65" t="s">
        <v>25</v>
      </c>
      <c r="E65">
        <v>12</v>
      </c>
      <c r="F65">
        <v>30</v>
      </c>
      <c r="G65">
        <v>42</v>
      </c>
      <c r="H65">
        <v>26</v>
      </c>
      <c r="I65">
        <v>16</v>
      </c>
      <c r="J65">
        <v>1</v>
      </c>
      <c r="K65">
        <v>1</v>
      </c>
      <c r="L65">
        <v>2.2000000000000002</v>
      </c>
      <c r="M65">
        <v>0.76400000000000001</v>
      </c>
      <c r="N65">
        <v>0.95499999999999996</v>
      </c>
      <c r="O65">
        <v>3.9</v>
      </c>
      <c r="P65">
        <v>0.77400000000000002</v>
      </c>
      <c r="Q65">
        <v>0.61899999999999999</v>
      </c>
    </row>
    <row r="66" spans="1:17">
      <c r="A66" t="s">
        <v>93</v>
      </c>
      <c r="B66" s="1">
        <v>46026</v>
      </c>
      <c r="C66" t="s">
        <v>32</v>
      </c>
      <c r="D66" t="s">
        <v>19</v>
      </c>
      <c r="E66">
        <v>11</v>
      </c>
      <c r="F66">
        <v>45</v>
      </c>
      <c r="G66">
        <v>56</v>
      </c>
      <c r="H66">
        <v>33</v>
      </c>
      <c r="I66">
        <v>23</v>
      </c>
      <c r="J66">
        <v>0</v>
      </c>
      <c r="K66">
        <v>0</v>
      </c>
      <c r="L66">
        <v>3.5</v>
      </c>
      <c r="M66">
        <v>0.82699999999999996</v>
      </c>
      <c r="N66">
        <v>0.97499999999999998</v>
      </c>
      <c r="O66">
        <v>3.6</v>
      </c>
      <c r="P66">
        <v>0.77900000000000003</v>
      </c>
      <c r="Q66">
        <v>0.58899999999999997</v>
      </c>
    </row>
    <row r="67" spans="1:17">
      <c r="A67" t="s">
        <v>94</v>
      </c>
      <c r="B67" s="1">
        <v>46026</v>
      </c>
      <c r="C67" t="s">
        <v>32</v>
      </c>
      <c r="D67" t="s">
        <v>21</v>
      </c>
      <c r="E67">
        <v>48</v>
      </c>
      <c r="F67">
        <v>38</v>
      </c>
      <c r="G67">
        <v>86</v>
      </c>
      <c r="H67">
        <v>28</v>
      </c>
      <c r="I67">
        <v>58</v>
      </c>
      <c r="J67">
        <v>0</v>
      </c>
      <c r="K67">
        <v>0</v>
      </c>
      <c r="L67">
        <v>6.4</v>
      </c>
      <c r="M67">
        <v>0.629</v>
      </c>
      <c r="N67">
        <v>0.98599999999999999</v>
      </c>
      <c r="O67">
        <v>2.6</v>
      </c>
      <c r="P67">
        <v>0.78300000000000003</v>
      </c>
      <c r="Q67">
        <v>0.32600000000000001</v>
      </c>
    </row>
    <row r="68" spans="1:17">
      <c r="A68" t="s">
        <v>95</v>
      </c>
      <c r="B68" s="1">
        <v>46026</v>
      </c>
      <c r="C68" t="s">
        <v>32</v>
      </c>
      <c r="D68" t="s">
        <v>23</v>
      </c>
      <c r="E68">
        <v>49</v>
      </c>
      <c r="F68">
        <v>36</v>
      </c>
      <c r="G68">
        <v>85</v>
      </c>
      <c r="H68">
        <v>16</v>
      </c>
      <c r="I68">
        <v>69</v>
      </c>
      <c r="J68">
        <v>0</v>
      </c>
      <c r="K68">
        <v>0</v>
      </c>
      <c r="L68">
        <v>6.9</v>
      </c>
      <c r="M68">
        <v>0.6</v>
      </c>
      <c r="N68">
        <v>0.98899999999999999</v>
      </c>
      <c r="O68">
        <v>2.5</v>
      </c>
      <c r="P68">
        <v>0.66700000000000004</v>
      </c>
      <c r="Q68">
        <v>0.188</v>
      </c>
    </row>
    <row r="69" spans="1:17">
      <c r="A69" t="s">
        <v>96</v>
      </c>
      <c r="B69" s="1">
        <v>46026</v>
      </c>
      <c r="C69" t="s">
        <v>32</v>
      </c>
      <c r="D69" t="s">
        <v>25</v>
      </c>
      <c r="E69">
        <v>0</v>
      </c>
      <c r="F69">
        <v>30</v>
      </c>
      <c r="G69">
        <v>30</v>
      </c>
      <c r="H69">
        <v>30</v>
      </c>
      <c r="I69">
        <v>0</v>
      </c>
      <c r="J69">
        <v>0</v>
      </c>
      <c r="K69">
        <v>0</v>
      </c>
      <c r="L69">
        <v>1.1000000000000001</v>
      </c>
      <c r="M69">
        <v>0.98499999999999999</v>
      </c>
      <c r="N69">
        <v>1</v>
      </c>
      <c r="O69">
        <v>4.2</v>
      </c>
      <c r="P69">
        <v>0.72299999999999998</v>
      </c>
      <c r="Q69">
        <v>1</v>
      </c>
    </row>
    <row r="70" spans="1:17">
      <c r="A70" t="s">
        <v>97</v>
      </c>
      <c r="B70" s="1">
        <v>46026</v>
      </c>
      <c r="C70" t="s">
        <v>37</v>
      </c>
      <c r="D70" t="s">
        <v>19</v>
      </c>
      <c r="E70">
        <v>0</v>
      </c>
      <c r="F70">
        <v>54</v>
      </c>
      <c r="G70">
        <v>54</v>
      </c>
      <c r="H70">
        <v>42</v>
      </c>
      <c r="I70">
        <v>12</v>
      </c>
      <c r="J70">
        <v>0</v>
      </c>
      <c r="K70">
        <v>0</v>
      </c>
      <c r="L70">
        <v>2.8</v>
      </c>
      <c r="M70">
        <v>0.90900000000000003</v>
      </c>
      <c r="N70">
        <v>0.98199999999999998</v>
      </c>
      <c r="O70">
        <v>4.4000000000000004</v>
      </c>
      <c r="P70">
        <v>0.81399999999999995</v>
      </c>
      <c r="Q70">
        <v>0.77800000000000002</v>
      </c>
    </row>
    <row r="71" spans="1:17">
      <c r="A71" t="s">
        <v>98</v>
      </c>
      <c r="B71" s="1">
        <v>46026</v>
      </c>
      <c r="C71" t="s">
        <v>37</v>
      </c>
      <c r="D71" t="s">
        <v>21</v>
      </c>
      <c r="E71">
        <v>18</v>
      </c>
      <c r="F71">
        <v>52</v>
      </c>
      <c r="G71">
        <v>70</v>
      </c>
      <c r="H71">
        <v>26</v>
      </c>
      <c r="I71">
        <v>44</v>
      </c>
      <c r="J71">
        <v>1</v>
      </c>
      <c r="K71">
        <v>0</v>
      </c>
      <c r="L71">
        <v>5.0999999999999996</v>
      </c>
      <c r="M71">
        <v>0.65100000000000002</v>
      </c>
      <c r="N71">
        <v>0.98499999999999999</v>
      </c>
      <c r="O71">
        <v>2.9</v>
      </c>
      <c r="P71">
        <v>0.78800000000000003</v>
      </c>
      <c r="Q71">
        <v>0.371</v>
      </c>
    </row>
    <row r="72" spans="1:17">
      <c r="A72" t="s">
        <v>99</v>
      </c>
      <c r="B72" s="1">
        <v>46026</v>
      </c>
      <c r="C72" t="s">
        <v>37</v>
      </c>
      <c r="D72" t="s">
        <v>23</v>
      </c>
      <c r="E72">
        <v>8</v>
      </c>
      <c r="F72">
        <v>26</v>
      </c>
      <c r="G72">
        <v>34</v>
      </c>
      <c r="H72">
        <v>34</v>
      </c>
      <c r="I72">
        <v>0</v>
      </c>
      <c r="J72">
        <v>0</v>
      </c>
      <c r="K72">
        <v>0</v>
      </c>
      <c r="L72">
        <v>1.5</v>
      </c>
      <c r="M72">
        <v>0.96399999999999997</v>
      </c>
      <c r="N72">
        <v>0.99399999999999999</v>
      </c>
      <c r="O72">
        <v>4.7</v>
      </c>
      <c r="P72">
        <v>0.78800000000000003</v>
      </c>
      <c r="Q72">
        <v>1</v>
      </c>
    </row>
    <row r="73" spans="1:17">
      <c r="A73" t="s">
        <v>100</v>
      </c>
      <c r="B73" s="1">
        <v>46026</v>
      </c>
      <c r="C73" t="s">
        <v>37</v>
      </c>
      <c r="D73" t="s">
        <v>25</v>
      </c>
      <c r="E73">
        <v>0</v>
      </c>
      <c r="F73">
        <v>21</v>
      </c>
      <c r="G73">
        <v>21</v>
      </c>
      <c r="H73">
        <v>21</v>
      </c>
      <c r="I73">
        <v>0</v>
      </c>
      <c r="J73">
        <v>0</v>
      </c>
      <c r="K73">
        <v>0</v>
      </c>
      <c r="L73">
        <v>1.4</v>
      </c>
      <c r="M73">
        <v>0.94399999999999995</v>
      </c>
      <c r="N73">
        <v>1</v>
      </c>
      <c r="O73">
        <v>4.5</v>
      </c>
      <c r="P73">
        <v>0.72</v>
      </c>
      <c r="Q73">
        <v>1</v>
      </c>
    </row>
    <row r="74" spans="1:17">
      <c r="A74" t="s">
        <v>101</v>
      </c>
      <c r="B74" s="1">
        <v>46026</v>
      </c>
      <c r="C74" t="s">
        <v>43</v>
      </c>
      <c r="D74" t="s">
        <v>19</v>
      </c>
      <c r="E74">
        <v>50</v>
      </c>
      <c r="F74">
        <v>29</v>
      </c>
      <c r="G74">
        <v>79</v>
      </c>
      <c r="H74">
        <v>23</v>
      </c>
      <c r="I74">
        <v>56</v>
      </c>
      <c r="J74">
        <v>1</v>
      </c>
      <c r="K74">
        <v>0</v>
      </c>
      <c r="L74">
        <v>5.8</v>
      </c>
      <c r="M74">
        <v>0.63600000000000001</v>
      </c>
      <c r="N74">
        <v>0.96899999999999997</v>
      </c>
      <c r="O74">
        <v>2.7</v>
      </c>
      <c r="P74">
        <v>0.70299999999999996</v>
      </c>
      <c r="Q74">
        <v>0.29099999999999998</v>
      </c>
    </row>
    <row r="75" spans="1:17">
      <c r="A75" t="s">
        <v>102</v>
      </c>
      <c r="B75" s="1">
        <v>46026</v>
      </c>
      <c r="C75" t="s">
        <v>43</v>
      </c>
      <c r="D75" t="s">
        <v>21</v>
      </c>
      <c r="E75">
        <v>0</v>
      </c>
      <c r="F75">
        <v>26</v>
      </c>
      <c r="G75">
        <v>26</v>
      </c>
      <c r="H75">
        <v>26</v>
      </c>
      <c r="I75">
        <v>0</v>
      </c>
      <c r="J75">
        <v>0</v>
      </c>
      <c r="K75">
        <v>0</v>
      </c>
      <c r="L75">
        <v>1.9</v>
      </c>
      <c r="M75">
        <v>0.997</v>
      </c>
      <c r="N75">
        <v>0.999</v>
      </c>
      <c r="O75">
        <v>4.7</v>
      </c>
      <c r="P75">
        <v>0.68899999999999995</v>
      </c>
      <c r="Q75">
        <v>1</v>
      </c>
    </row>
    <row r="76" spans="1:17">
      <c r="A76" t="s">
        <v>103</v>
      </c>
      <c r="B76" s="1">
        <v>46026</v>
      </c>
      <c r="C76" t="s">
        <v>43</v>
      </c>
      <c r="D76" t="s">
        <v>23</v>
      </c>
      <c r="E76">
        <v>0</v>
      </c>
      <c r="F76">
        <v>50</v>
      </c>
      <c r="G76">
        <v>50</v>
      </c>
      <c r="H76">
        <v>50</v>
      </c>
      <c r="I76">
        <v>0</v>
      </c>
      <c r="J76">
        <v>0</v>
      </c>
      <c r="K76">
        <v>0</v>
      </c>
      <c r="L76">
        <v>1.6</v>
      </c>
      <c r="M76">
        <v>0.96599999999999997</v>
      </c>
      <c r="N76">
        <v>1</v>
      </c>
      <c r="O76">
        <v>4.0999999999999996</v>
      </c>
      <c r="P76">
        <v>0.64900000000000002</v>
      </c>
      <c r="Q76">
        <v>1</v>
      </c>
    </row>
    <row r="77" spans="1:17">
      <c r="A77" t="s">
        <v>104</v>
      </c>
      <c r="B77" s="1">
        <v>46026</v>
      </c>
      <c r="C77" t="s">
        <v>43</v>
      </c>
      <c r="D77" t="s">
        <v>25</v>
      </c>
      <c r="E77">
        <v>0</v>
      </c>
      <c r="F77">
        <v>45</v>
      </c>
      <c r="G77">
        <v>45</v>
      </c>
      <c r="H77">
        <v>45</v>
      </c>
      <c r="I77">
        <v>0</v>
      </c>
      <c r="J77">
        <v>0</v>
      </c>
      <c r="K77">
        <v>0</v>
      </c>
      <c r="L77">
        <v>1.4</v>
      </c>
      <c r="M77">
        <v>1</v>
      </c>
      <c r="N77">
        <v>0.97</v>
      </c>
      <c r="O77">
        <v>4.2</v>
      </c>
      <c r="P77">
        <v>0.67300000000000004</v>
      </c>
      <c r="Q77">
        <v>1</v>
      </c>
    </row>
    <row r="78" spans="1:17">
      <c r="A78" t="s">
        <v>105</v>
      </c>
      <c r="B78" s="1">
        <v>46026</v>
      </c>
      <c r="C78" t="s">
        <v>48</v>
      </c>
      <c r="D78" t="s">
        <v>19</v>
      </c>
      <c r="E78">
        <v>0</v>
      </c>
      <c r="F78">
        <v>52</v>
      </c>
      <c r="G78">
        <v>52</v>
      </c>
      <c r="H78">
        <v>52</v>
      </c>
      <c r="I78">
        <v>0</v>
      </c>
      <c r="J78">
        <v>0</v>
      </c>
      <c r="K78">
        <v>0</v>
      </c>
      <c r="L78">
        <v>1.1000000000000001</v>
      </c>
      <c r="M78">
        <v>0.97099999999999997</v>
      </c>
      <c r="N78">
        <v>0.99299999999999999</v>
      </c>
      <c r="O78">
        <v>4.5999999999999996</v>
      </c>
      <c r="P78">
        <v>0.66900000000000004</v>
      </c>
      <c r="Q78">
        <v>1</v>
      </c>
    </row>
    <row r="79" spans="1:17">
      <c r="A79" t="s">
        <v>106</v>
      </c>
      <c r="B79" s="1">
        <v>46026</v>
      </c>
      <c r="C79" t="s">
        <v>48</v>
      </c>
      <c r="D79" t="s">
        <v>21</v>
      </c>
      <c r="E79">
        <v>73</v>
      </c>
      <c r="F79">
        <v>42</v>
      </c>
      <c r="G79">
        <v>115</v>
      </c>
      <c r="H79">
        <v>18</v>
      </c>
      <c r="I79">
        <v>97</v>
      </c>
      <c r="J79">
        <v>0</v>
      </c>
      <c r="K79">
        <v>0</v>
      </c>
      <c r="L79">
        <v>8</v>
      </c>
      <c r="M79">
        <v>0.6</v>
      </c>
      <c r="N79">
        <v>0.996</v>
      </c>
      <c r="O79">
        <v>2.5</v>
      </c>
      <c r="P79">
        <v>0.751</v>
      </c>
      <c r="Q79">
        <v>0.157</v>
      </c>
    </row>
    <row r="80" spans="1:17">
      <c r="A80" t="s">
        <v>107</v>
      </c>
      <c r="B80" s="1">
        <v>46026</v>
      </c>
      <c r="C80" t="s">
        <v>48</v>
      </c>
      <c r="D80" t="s">
        <v>23</v>
      </c>
      <c r="E80">
        <v>13</v>
      </c>
      <c r="F80">
        <v>55</v>
      </c>
      <c r="G80">
        <v>68</v>
      </c>
      <c r="H80">
        <v>51</v>
      </c>
      <c r="I80">
        <v>17</v>
      </c>
      <c r="J80">
        <v>0</v>
      </c>
      <c r="K80">
        <v>0</v>
      </c>
      <c r="L80">
        <v>2.8</v>
      </c>
      <c r="M80">
        <v>0.86799999999999999</v>
      </c>
      <c r="N80">
        <v>0.995</v>
      </c>
      <c r="O80">
        <v>3.8</v>
      </c>
      <c r="P80">
        <v>0.69499999999999995</v>
      </c>
      <c r="Q80">
        <v>0.75</v>
      </c>
    </row>
    <row r="81" spans="1:17">
      <c r="A81" t="s">
        <v>108</v>
      </c>
      <c r="B81" s="1">
        <v>46026</v>
      </c>
      <c r="C81" t="s">
        <v>48</v>
      </c>
      <c r="D81" t="s">
        <v>25</v>
      </c>
      <c r="E81">
        <v>17</v>
      </c>
      <c r="F81">
        <v>40</v>
      </c>
      <c r="G81">
        <v>57</v>
      </c>
      <c r="H81">
        <v>21</v>
      </c>
      <c r="I81">
        <v>36</v>
      </c>
      <c r="J81">
        <v>0</v>
      </c>
      <c r="K81">
        <v>0</v>
      </c>
      <c r="L81">
        <v>4.0999999999999996</v>
      </c>
      <c r="M81">
        <v>0.748</v>
      </c>
      <c r="N81">
        <v>1</v>
      </c>
      <c r="O81">
        <v>3.2</v>
      </c>
      <c r="P81">
        <v>0.71899999999999997</v>
      </c>
      <c r="Q81">
        <v>0.36799999999999999</v>
      </c>
    </row>
    <row r="82" spans="1:17">
      <c r="A82" t="s">
        <v>109</v>
      </c>
      <c r="B82" s="1">
        <v>46026</v>
      </c>
      <c r="C82" t="s">
        <v>53</v>
      </c>
      <c r="D82" t="s">
        <v>19</v>
      </c>
      <c r="E82">
        <v>46</v>
      </c>
      <c r="F82">
        <v>43</v>
      </c>
      <c r="G82">
        <v>89</v>
      </c>
      <c r="H82">
        <v>23</v>
      </c>
      <c r="I82">
        <v>66</v>
      </c>
      <c r="J82">
        <v>0</v>
      </c>
      <c r="K82">
        <v>0</v>
      </c>
      <c r="L82">
        <v>6.2</v>
      </c>
      <c r="M82">
        <v>0.6</v>
      </c>
      <c r="N82">
        <v>1</v>
      </c>
      <c r="O82">
        <v>2.8</v>
      </c>
      <c r="P82">
        <v>0.77100000000000002</v>
      </c>
      <c r="Q82">
        <v>0.25800000000000001</v>
      </c>
    </row>
    <row r="83" spans="1:17">
      <c r="A83" t="s">
        <v>110</v>
      </c>
      <c r="B83" s="1">
        <v>46026</v>
      </c>
      <c r="C83" t="s">
        <v>53</v>
      </c>
      <c r="D83" t="s">
        <v>21</v>
      </c>
      <c r="E83">
        <v>26</v>
      </c>
      <c r="F83">
        <v>26</v>
      </c>
      <c r="G83">
        <v>52</v>
      </c>
      <c r="H83">
        <v>31</v>
      </c>
      <c r="I83">
        <v>21</v>
      </c>
      <c r="J83">
        <v>0</v>
      </c>
      <c r="K83">
        <v>0</v>
      </c>
      <c r="L83">
        <v>2.8</v>
      </c>
      <c r="M83">
        <v>0.84899999999999998</v>
      </c>
      <c r="N83">
        <v>0.97099999999999997</v>
      </c>
      <c r="O83">
        <v>4.0999999999999996</v>
      </c>
      <c r="P83">
        <v>0.70599999999999996</v>
      </c>
      <c r="Q83">
        <v>0.59599999999999997</v>
      </c>
    </row>
    <row r="84" spans="1:17">
      <c r="A84" t="s">
        <v>111</v>
      </c>
      <c r="B84" s="1">
        <v>46026</v>
      </c>
      <c r="C84" t="s">
        <v>53</v>
      </c>
      <c r="D84" t="s">
        <v>23</v>
      </c>
      <c r="E84">
        <v>40</v>
      </c>
      <c r="F84">
        <v>29</v>
      </c>
      <c r="G84">
        <v>69</v>
      </c>
      <c r="H84">
        <v>34</v>
      </c>
      <c r="I84">
        <v>35</v>
      </c>
      <c r="J84">
        <v>0</v>
      </c>
      <c r="K84">
        <v>0</v>
      </c>
      <c r="L84">
        <v>4.5</v>
      </c>
      <c r="M84">
        <v>0.76800000000000002</v>
      </c>
      <c r="N84">
        <v>1</v>
      </c>
      <c r="O84">
        <v>3.4</v>
      </c>
      <c r="P84">
        <v>0.755</v>
      </c>
      <c r="Q84">
        <v>0.49299999999999999</v>
      </c>
    </row>
    <row r="85" spans="1:17">
      <c r="A85" t="s">
        <v>112</v>
      </c>
      <c r="B85" s="1">
        <v>46026</v>
      </c>
      <c r="C85" t="s">
        <v>53</v>
      </c>
      <c r="D85" t="s">
        <v>25</v>
      </c>
      <c r="E85">
        <v>0</v>
      </c>
      <c r="F85">
        <v>11</v>
      </c>
      <c r="G85">
        <v>11</v>
      </c>
      <c r="H85">
        <v>11</v>
      </c>
      <c r="I85">
        <v>0</v>
      </c>
      <c r="J85">
        <v>0</v>
      </c>
      <c r="K85">
        <v>0</v>
      </c>
      <c r="L85">
        <v>1</v>
      </c>
      <c r="M85">
        <v>0.93899999999999995</v>
      </c>
      <c r="N85">
        <v>0.97899999999999998</v>
      </c>
      <c r="O85">
        <v>4.5</v>
      </c>
      <c r="P85">
        <v>0.74</v>
      </c>
      <c r="Q85">
        <v>1</v>
      </c>
    </row>
    <row r="86" spans="1:17">
      <c r="A86" t="s">
        <v>113</v>
      </c>
      <c r="B86" s="1">
        <v>46027</v>
      </c>
      <c r="C86" t="s">
        <v>18</v>
      </c>
      <c r="D86" t="s">
        <v>19</v>
      </c>
      <c r="E86">
        <v>31</v>
      </c>
      <c r="F86">
        <v>36</v>
      </c>
      <c r="G86">
        <v>67</v>
      </c>
      <c r="H86">
        <v>33</v>
      </c>
      <c r="I86">
        <v>34</v>
      </c>
      <c r="J86">
        <v>0</v>
      </c>
      <c r="K86">
        <v>0</v>
      </c>
      <c r="L86">
        <v>3.7</v>
      </c>
      <c r="M86">
        <v>0.75900000000000001</v>
      </c>
      <c r="N86">
        <v>0.996</v>
      </c>
      <c r="O86">
        <v>3.4</v>
      </c>
      <c r="P86">
        <v>0.70499999999999996</v>
      </c>
      <c r="Q86">
        <v>0.49299999999999999</v>
      </c>
    </row>
    <row r="87" spans="1:17">
      <c r="A87" t="s">
        <v>114</v>
      </c>
      <c r="B87" s="1">
        <v>46027</v>
      </c>
      <c r="C87" t="s">
        <v>18</v>
      </c>
      <c r="D87" t="s">
        <v>21</v>
      </c>
      <c r="E87">
        <v>0</v>
      </c>
      <c r="F87">
        <v>53</v>
      </c>
      <c r="G87">
        <v>53</v>
      </c>
      <c r="H87">
        <v>53</v>
      </c>
      <c r="I87">
        <v>0</v>
      </c>
      <c r="J87">
        <v>0</v>
      </c>
      <c r="K87">
        <v>0</v>
      </c>
      <c r="L87">
        <v>1.5</v>
      </c>
      <c r="M87">
        <v>0.94899999999999995</v>
      </c>
      <c r="N87">
        <v>0.98699999999999999</v>
      </c>
      <c r="O87">
        <v>4.5</v>
      </c>
      <c r="P87">
        <v>0.71</v>
      </c>
      <c r="Q87">
        <v>1</v>
      </c>
    </row>
    <row r="88" spans="1:17">
      <c r="A88" t="s">
        <v>115</v>
      </c>
      <c r="B88" s="1">
        <v>46027</v>
      </c>
      <c r="C88" t="s">
        <v>18</v>
      </c>
      <c r="D88" t="s">
        <v>23</v>
      </c>
      <c r="E88">
        <v>45</v>
      </c>
      <c r="F88">
        <v>47</v>
      </c>
      <c r="G88">
        <v>92</v>
      </c>
      <c r="H88">
        <v>41</v>
      </c>
      <c r="I88">
        <v>51</v>
      </c>
      <c r="J88">
        <v>0</v>
      </c>
      <c r="K88">
        <v>0</v>
      </c>
      <c r="L88">
        <v>5.3</v>
      </c>
      <c r="M88">
        <v>0.627</v>
      </c>
      <c r="N88">
        <v>0.98799999999999999</v>
      </c>
      <c r="O88">
        <v>2.9</v>
      </c>
      <c r="P88">
        <v>0.78600000000000003</v>
      </c>
      <c r="Q88">
        <v>0.44600000000000001</v>
      </c>
    </row>
    <row r="89" spans="1:17">
      <c r="A89" t="s">
        <v>116</v>
      </c>
      <c r="B89" s="1">
        <v>46027</v>
      </c>
      <c r="C89" t="s">
        <v>18</v>
      </c>
      <c r="D89" t="s">
        <v>25</v>
      </c>
      <c r="E89">
        <v>6</v>
      </c>
      <c r="F89">
        <v>32</v>
      </c>
      <c r="G89">
        <v>38</v>
      </c>
      <c r="H89">
        <v>38</v>
      </c>
      <c r="I89">
        <v>0</v>
      </c>
      <c r="J89">
        <v>1</v>
      </c>
      <c r="K89">
        <v>0</v>
      </c>
      <c r="L89">
        <v>2</v>
      </c>
      <c r="M89">
        <v>0.93200000000000005</v>
      </c>
      <c r="N89">
        <v>0.96199999999999997</v>
      </c>
      <c r="O89">
        <v>4.7</v>
      </c>
      <c r="P89">
        <v>0.77700000000000002</v>
      </c>
      <c r="Q89">
        <v>1</v>
      </c>
    </row>
    <row r="90" spans="1:17">
      <c r="A90" t="s">
        <v>117</v>
      </c>
      <c r="B90" s="1">
        <v>46027</v>
      </c>
      <c r="C90" t="s">
        <v>27</v>
      </c>
      <c r="D90" t="s">
        <v>19</v>
      </c>
      <c r="E90">
        <v>11</v>
      </c>
      <c r="F90">
        <v>42</v>
      </c>
      <c r="G90">
        <v>53</v>
      </c>
      <c r="H90">
        <v>38</v>
      </c>
      <c r="I90">
        <v>15</v>
      </c>
      <c r="J90">
        <v>0</v>
      </c>
      <c r="K90">
        <v>0</v>
      </c>
      <c r="L90">
        <v>2.5</v>
      </c>
      <c r="M90">
        <v>0.88</v>
      </c>
      <c r="N90">
        <v>0.97799999999999998</v>
      </c>
      <c r="O90">
        <v>4.0999999999999996</v>
      </c>
      <c r="P90">
        <v>0.69199999999999995</v>
      </c>
      <c r="Q90">
        <v>0.71699999999999997</v>
      </c>
    </row>
    <row r="91" spans="1:17">
      <c r="A91" t="s">
        <v>118</v>
      </c>
      <c r="B91" s="1">
        <v>46027</v>
      </c>
      <c r="C91" t="s">
        <v>27</v>
      </c>
      <c r="D91" t="s">
        <v>21</v>
      </c>
      <c r="E91">
        <v>0</v>
      </c>
      <c r="F91">
        <v>43</v>
      </c>
      <c r="G91">
        <v>43</v>
      </c>
      <c r="H91">
        <v>43</v>
      </c>
      <c r="I91">
        <v>0</v>
      </c>
      <c r="J91">
        <v>0</v>
      </c>
      <c r="K91">
        <v>0</v>
      </c>
      <c r="L91">
        <v>1.6</v>
      </c>
      <c r="M91">
        <v>1</v>
      </c>
      <c r="N91">
        <v>0.98899999999999999</v>
      </c>
      <c r="O91">
        <v>4.8</v>
      </c>
      <c r="P91">
        <v>0.70599999999999996</v>
      </c>
      <c r="Q91">
        <v>1</v>
      </c>
    </row>
    <row r="92" spans="1:17">
      <c r="A92" t="s">
        <v>119</v>
      </c>
      <c r="B92" s="1">
        <v>46027</v>
      </c>
      <c r="C92" t="s">
        <v>27</v>
      </c>
      <c r="D92" t="s">
        <v>23</v>
      </c>
      <c r="E92">
        <v>66</v>
      </c>
      <c r="F92">
        <v>68</v>
      </c>
      <c r="G92">
        <v>134</v>
      </c>
      <c r="H92">
        <v>20</v>
      </c>
      <c r="I92">
        <v>114</v>
      </c>
      <c r="J92">
        <v>0</v>
      </c>
      <c r="K92">
        <v>0</v>
      </c>
      <c r="L92">
        <v>8</v>
      </c>
      <c r="M92">
        <v>0.6</v>
      </c>
      <c r="N92">
        <v>0.97799999999999998</v>
      </c>
      <c r="O92">
        <v>2.5</v>
      </c>
      <c r="P92">
        <v>0.70899999999999996</v>
      </c>
      <c r="Q92">
        <v>0.14899999999999999</v>
      </c>
    </row>
    <row r="93" spans="1:17">
      <c r="A93" t="s">
        <v>120</v>
      </c>
      <c r="B93" s="1">
        <v>46027</v>
      </c>
      <c r="C93" t="s">
        <v>27</v>
      </c>
      <c r="D93" t="s">
        <v>25</v>
      </c>
      <c r="E93">
        <v>16</v>
      </c>
      <c r="F93">
        <v>22</v>
      </c>
      <c r="G93">
        <v>38</v>
      </c>
      <c r="H93">
        <v>31</v>
      </c>
      <c r="I93">
        <v>7</v>
      </c>
      <c r="J93">
        <v>0</v>
      </c>
      <c r="K93">
        <v>0</v>
      </c>
      <c r="L93">
        <v>2.5</v>
      </c>
      <c r="M93">
        <v>0.92100000000000004</v>
      </c>
      <c r="N93">
        <v>1</v>
      </c>
      <c r="O93">
        <v>4.0999999999999996</v>
      </c>
      <c r="P93">
        <v>0.77400000000000002</v>
      </c>
      <c r="Q93">
        <v>0.81599999999999995</v>
      </c>
    </row>
    <row r="94" spans="1:17">
      <c r="A94" t="s">
        <v>121</v>
      </c>
      <c r="B94" s="1">
        <v>46027</v>
      </c>
      <c r="C94" t="s">
        <v>32</v>
      </c>
      <c r="D94" t="s">
        <v>19</v>
      </c>
      <c r="E94">
        <v>23</v>
      </c>
      <c r="F94">
        <v>49</v>
      </c>
      <c r="G94">
        <v>72</v>
      </c>
      <c r="H94">
        <v>36</v>
      </c>
      <c r="I94">
        <v>36</v>
      </c>
      <c r="J94">
        <v>0</v>
      </c>
      <c r="K94">
        <v>0</v>
      </c>
      <c r="L94">
        <v>4.9000000000000004</v>
      </c>
      <c r="M94">
        <v>0.78</v>
      </c>
      <c r="N94">
        <v>0.97399999999999998</v>
      </c>
      <c r="O94">
        <v>3.1</v>
      </c>
      <c r="P94">
        <v>0.77900000000000003</v>
      </c>
      <c r="Q94">
        <v>0.5</v>
      </c>
    </row>
    <row r="95" spans="1:17">
      <c r="A95" t="s">
        <v>122</v>
      </c>
      <c r="B95" s="1">
        <v>46027</v>
      </c>
      <c r="C95" t="s">
        <v>32</v>
      </c>
      <c r="D95" t="s">
        <v>21</v>
      </c>
      <c r="E95">
        <v>58</v>
      </c>
      <c r="F95">
        <v>40</v>
      </c>
      <c r="G95">
        <v>98</v>
      </c>
      <c r="H95">
        <v>28</v>
      </c>
      <c r="I95">
        <v>70</v>
      </c>
      <c r="J95">
        <v>0</v>
      </c>
      <c r="K95">
        <v>0</v>
      </c>
      <c r="L95">
        <v>7.1</v>
      </c>
      <c r="M95">
        <v>0.6</v>
      </c>
      <c r="N95">
        <v>0.97899999999999998</v>
      </c>
      <c r="O95">
        <v>2.5</v>
      </c>
      <c r="P95">
        <v>0.78300000000000003</v>
      </c>
      <c r="Q95">
        <v>0.28599999999999998</v>
      </c>
    </row>
    <row r="96" spans="1:17">
      <c r="A96" t="s">
        <v>123</v>
      </c>
      <c r="B96" s="1">
        <v>46027</v>
      </c>
      <c r="C96" t="s">
        <v>32</v>
      </c>
      <c r="D96" t="s">
        <v>23</v>
      </c>
      <c r="E96">
        <v>69</v>
      </c>
      <c r="F96">
        <v>54</v>
      </c>
      <c r="G96">
        <v>123</v>
      </c>
      <c r="H96">
        <v>19</v>
      </c>
      <c r="I96">
        <v>104</v>
      </c>
      <c r="J96">
        <v>0</v>
      </c>
      <c r="K96">
        <v>0</v>
      </c>
      <c r="L96">
        <v>8</v>
      </c>
      <c r="M96">
        <v>0.6</v>
      </c>
      <c r="N96">
        <v>0.98099999999999998</v>
      </c>
      <c r="O96">
        <v>2.5</v>
      </c>
      <c r="P96">
        <v>0.66700000000000004</v>
      </c>
      <c r="Q96">
        <v>0.154</v>
      </c>
    </row>
    <row r="97" spans="1:17">
      <c r="A97" t="s">
        <v>124</v>
      </c>
      <c r="B97" s="1">
        <v>46027</v>
      </c>
      <c r="C97" t="s">
        <v>32</v>
      </c>
      <c r="D97" t="s">
        <v>25</v>
      </c>
      <c r="E97">
        <v>0</v>
      </c>
      <c r="F97">
        <v>24</v>
      </c>
      <c r="G97">
        <v>24</v>
      </c>
      <c r="H97">
        <v>24</v>
      </c>
      <c r="I97">
        <v>0</v>
      </c>
      <c r="J97">
        <v>0</v>
      </c>
      <c r="K97">
        <v>0</v>
      </c>
      <c r="L97">
        <v>1.7</v>
      </c>
      <c r="M97">
        <v>0.99</v>
      </c>
      <c r="N97">
        <v>0.995</v>
      </c>
      <c r="O97">
        <v>4.4000000000000004</v>
      </c>
      <c r="P97">
        <v>0.72299999999999998</v>
      </c>
      <c r="Q97">
        <v>1</v>
      </c>
    </row>
    <row r="98" spans="1:17">
      <c r="A98" t="s">
        <v>125</v>
      </c>
      <c r="B98" s="1">
        <v>46027</v>
      </c>
      <c r="C98" t="s">
        <v>37</v>
      </c>
      <c r="D98" t="s">
        <v>19</v>
      </c>
      <c r="E98">
        <v>12</v>
      </c>
      <c r="F98">
        <v>35</v>
      </c>
      <c r="G98">
        <v>47</v>
      </c>
      <c r="H98">
        <v>47</v>
      </c>
      <c r="I98">
        <v>0</v>
      </c>
      <c r="J98">
        <v>0</v>
      </c>
      <c r="K98">
        <v>0</v>
      </c>
      <c r="L98">
        <v>1.3</v>
      </c>
      <c r="M98">
        <v>0.95299999999999996</v>
      </c>
      <c r="N98">
        <v>0.999</v>
      </c>
      <c r="O98">
        <v>4.5999999999999996</v>
      </c>
      <c r="P98">
        <v>0.81399999999999995</v>
      </c>
      <c r="Q98">
        <v>1</v>
      </c>
    </row>
    <row r="99" spans="1:17">
      <c r="A99" t="s">
        <v>126</v>
      </c>
      <c r="B99" s="1">
        <v>46027</v>
      </c>
      <c r="C99" t="s">
        <v>37</v>
      </c>
      <c r="D99" t="s">
        <v>21</v>
      </c>
      <c r="E99">
        <v>44</v>
      </c>
      <c r="F99">
        <v>37</v>
      </c>
      <c r="G99">
        <v>81</v>
      </c>
      <c r="H99">
        <v>34</v>
      </c>
      <c r="I99">
        <v>47</v>
      </c>
      <c r="J99">
        <v>0</v>
      </c>
      <c r="K99">
        <v>0</v>
      </c>
      <c r="L99">
        <v>5.6</v>
      </c>
      <c r="M99">
        <v>0.68799999999999994</v>
      </c>
      <c r="N99">
        <v>0.98799999999999999</v>
      </c>
      <c r="O99">
        <v>3.1</v>
      </c>
      <c r="P99">
        <v>0.78800000000000003</v>
      </c>
      <c r="Q99">
        <v>0.42</v>
      </c>
    </row>
    <row r="100" spans="1:17">
      <c r="A100" t="s">
        <v>127</v>
      </c>
      <c r="B100" s="1">
        <v>46027</v>
      </c>
      <c r="C100" t="s">
        <v>37</v>
      </c>
      <c r="D100" t="s">
        <v>23</v>
      </c>
      <c r="E100">
        <v>0</v>
      </c>
      <c r="F100">
        <v>40</v>
      </c>
      <c r="G100">
        <v>40</v>
      </c>
      <c r="H100">
        <v>35</v>
      </c>
      <c r="I100">
        <v>5</v>
      </c>
      <c r="J100">
        <v>0</v>
      </c>
      <c r="K100">
        <v>0</v>
      </c>
      <c r="L100">
        <v>1.8</v>
      </c>
      <c r="M100">
        <v>0.94099999999999995</v>
      </c>
      <c r="N100">
        <v>0.97599999999999998</v>
      </c>
      <c r="O100">
        <v>4.4000000000000004</v>
      </c>
      <c r="P100">
        <v>0.78800000000000003</v>
      </c>
      <c r="Q100">
        <v>0.875</v>
      </c>
    </row>
    <row r="101" spans="1:17">
      <c r="A101" t="s">
        <v>128</v>
      </c>
      <c r="B101" s="1">
        <v>46027</v>
      </c>
      <c r="C101" t="s">
        <v>37</v>
      </c>
      <c r="D101" t="s">
        <v>25</v>
      </c>
      <c r="E101">
        <v>0</v>
      </c>
      <c r="F101">
        <v>32</v>
      </c>
      <c r="G101">
        <v>32</v>
      </c>
      <c r="H101">
        <v>32</v>
      </c>
      <c r="I101">
        <v>0</v>
      </c>
      <c r="J101">
        <v>0</v>
      </c>
      <c r="K101">
        <v>0</v>
      </c>
      <c r="L101">
        <v>1.3</v>
      </c>
      <c r="M101">
        <v>0.94399999999999995</v>
      </c>
      <c r="N101">
        <v>0.97499999999999998</v>
      </c>
      <c r="O101">
        <v>5</v>
      </c>
      <c r="P101">
        <v>0.72</v>
      </c>
      <c r="Q101">
        <v>1</v>
      </c>
    </row>
    <row r="102" spans="1:17">
      <c r="A102" t="s">
        <v>129</v>
      </c>
      <c r="B102" s="1">
        <v>46027</v>
      </c>
      <c r="C102" t="s">
        <v>43</v>
      </c>
      <c r="D102" t="s">
        <v>19</v>
      </c>
      <c r="E102">
        <v>56</v>
      </c>
      <c r="F102">
        <v>34</v>
      </c>
      <c r="G102">
        <v>90</v>
      </c>
      <c r="H102">
        <v>28</v>
      </c>
      <c r="I102">
        <v>62</v>
      </c>
      <c r="J102">
        <v>0</v>
      </c>
      <c r="K102">
        <v>0</v>
      </c>
      <c r="L102">
        <v>6.6</v>
      </c>
      <c r="M102">
        <v>0.61</v>
      </c>
      <c r="N102">
        <v>0.96599999999999997</v>
      </c>
      <c r="O102">
        <v>2.5</v>
      </c>
      <c r="P102">
        <v>0.70299999999999996</v>
      </c>
      <c r="Q102">
        <v>0.311</v>
      </c>
    </row>
    <row r="103" spans="1:17">
      <c r="A103" t="s">
        <v>130</v>
      </c>
      <c r="B103" s="1">
        <v>46027</v>
      </c>
      <c r="C103" t="s">
        <v>43</v>
      </c>
      <c r="D103" t="s">
        <v>21</v>
      </c>
      <c r="E103">
        <v>0</v>
      </c>
      <c r="F103">
        <v>55</v>
      </c>
      <c r="G103">
        <v>55</v>
      </c>
      <c r="H103">
        <v>46</v>
      </c>
      <c r="I103">
        <v>9</v>
      </c>
      <c r="J103">
        <v>1</v>
      </c>
      <c r="K103">
        <v>0</v>
      </c>
      <c r="L103">
        <v>2.2999999999999998</v>
      </c>
      <c r="M103">
        <v>0.92200000000000004</v>
      </c>
      <c r="N103">
        <v>0.998</v>
      </c>
      <c r="O103">
        <v>4.2</v>
      </c>
      <c r="P103">
        <v>0.68899999999999995</v>
      </c>
      <c r="Q103">
        <v>0.83599999999999997</v>
      </c>
    </row>
    <row r="104" spans="1:17">
      <c r="A104" t="s">
        <v>131</v>
      </c>
      <c r="B104" s="1">
        <v>46027</v>
      </c>
      <c r="C104" t="s">
        <v>43</v>
      </c>
      <c r="D104" t="s">
        <v>23</v>
      </c>
      <c r="E104">
        <v>0</v>
      </c>
      <c r="F104">
        <v>48</v>
      </c>
      <c r="G104">
        <v>48</v>
      </c>
      <c r="H104">
        <v>48</v>
      </c>
      <c r="I104">
        <v>0</v>
      </c>
      <c r="J104">
        <v>0</v>
      </c>
      <c r="K104">
        <v>0</v>
      </c>
      <c r="L104">
        <v>1.2</v>
      </c>
      <c r="M104">
        <v>0.95099999999999996</v>
      </c>
      <c r="N104">
        <v>0.996</v>
      </c>
      <c r="O104">
        <v>4.5999999999999996</v>
      </c>
      <c r="P104">
        <v>0.64900000000000002</v>
      </c>
      <c r="Q104">
        <v>1</v>
      </c>
    </row>
    <row r="105" spans="1:17">
      <c r="A105" t="s">
        <v>132</v>
      </c>
      <c r="B105" s="1">
        <v>46027</v>
      </c>
      <c r="C105" t="s">
        <v>43</v>
      </c>
      <c r="D105" t="s">
        <v>25</v>
      </c>
      <c r="E105">
        <v>0</v>
      </c>
      <c r="F105">
        <v>30</v>
      </c>
      <c r="G105">
        <v>30</v>
      </c>
      <c r="H105">
        <v>30</v>
      </c>
      <c r="I105">
        <v>0</v>
      </c>
      <c r="J105">
        <v>1</v>
      </c>
      <c r="K105">
        <v>0</v>
      </c>
      <c r="L105">
        <v>1.1000000000000001</v>
      </c>
      <c r="M105">
        <v>0.94599999999999995</v>
      </c>
      <c r="N105">
        <v>0.97499999999999998</v>
      </c>
      <c r="O105">
        <v>4.4000000000000004</v>
      </c>
      <c r="P105">
        <v>0.67300000000000004</v>
      </c>
      <c r="Q105">
        <v>1</v>
      </c>
    </row>
    <row r="106" spans="1:17">
      <c r="A106" t="s">
        <v>133</v>
      </c>
      <c r="B106" s="1">
        <v>46027</v>
      </c>
      <c r="C106" t="s">
        <v>48</v>
      </c>
      <c r="D106" t="s">
        <v>19</v>
      </c>
      <c r="E106">
        <v>0</v>
      </c>
      <c r="F106">
        <v>51</v>
      </c>
      <c r="G106">
        <v>51</v>
      </c>
      <c r="H106">
        <v>50</v>
      </c>
      <c r="I106">
        <v>1</v>
      </c>
      <c r="J106">
        <v>0</v>
      </c>
      <c r="K106">
        <v>0</v>
      </c>
      <c r="L106">
        <v>1.5</v>
      </c>
      <c r="M106">
        <v>0.96699999999999997</v>
      </c>
      <c r="N106">
        <v>0.98899999999999999</v>
      </c>
      <c r="O106">
        <v>4.5999999999999996</v>
      </c>
      <c r="P106">
        <v>0.66900000000000004</v>
      </c>
      <c r="Q106">
        <v>0.98</v>
      </c>
    </row>
    <row r="107" spans="1:17">
      <c r="A107" t="s">
        <v>134</v>
      </c>
      <c r="B107" s="1">
        <v>46027</v>
      </c>
      <c r="C107" t="s">
        <v>48</v>
      </c>
      <c r="D107" t="s">
        <v>21</v>
      </c>
      <c r="E107">
        <v>97</v>
      </c>
      <c r="F107">
        <v>50</v>
      </c>
      <c r="G107">
        <v>147</v>
      </c>
      <c r="H107">
        <v>20</v>
      </c>
      <c r="I107">
        <v>127</v>
      </c>
      <c r="J107">
        <v>1</v>
      </c>
      <c r="K107">
        <v>0</v>
      </c>
      <c r="L107">
        <v>8</v>
      </c>
      <c r="M107">
        <v>0.6</v>
      </c>
      <c r="N107">
        <v>0.996</v>
      </c>
      <c r="O107">
        <v>2.5</v>
      </c>
      <c r="P107">
        <v>0.751</v>
      </c>
      <c r="Q107">
        <v>0.13600000000000001</v>
      </c>
    </row>
    <row r="108" spans="1:17">
      <c r="A108" t="s">
        <v>135</v>
      </c>
      <c r="B108" s="1">
        <v>46027</v>
      </c>
      <c r="C108" t="s">
        <v>48</v>
      </c>
      <c r="D108" t="s">
        <v>23</v>
      </c>
      <c r="E108">
        <v>17</v>
      </c>
      <c r="F108">
        <v>49</v>
      </c>
      <c r="G108">
        <v>66</v>
      </c>
      <c r="H108">
        <v>44</v>
      </c>
      <c r="I108">
        <v>22</v>
      </c>
      <c r="J108">
        <v>0</v>
      </c>
      <c r="K108">
        <v>0</v>
      </c>
      <c r="L108">
        <v>3.3</v>
      </c>
      <c r="M108">
        <v>0.79500000000000004</v>
      </c>
      <c r="N108">
        <v>1</v>
      </c>
      <c r="O108">
        <v>3.7</v>
      </c>
      <c r="P108">
        <v>0.69499999999999995</v>
      </c>
      <c r="Q108">
        <v>0.66700000000000004</v>
      </c>
    </row>
    <row r="109" spans="1:17">
      <c r="A109" t="s">
        <v>136</v>
      </c>
      <c r="B109" s="1">
        <v>46027</v>
      </c>
      <c r="C109" t="s">
        <v>48</v>
      </c>
      <c r="D109" t="s">
        <v>25</v>
      </c>
      <c r="E109">
        <v>36</v>
      </c>
      <c r="F109">
        <v>35</v>
      </c>
      <c r="G109">
        <v>71</v>
      </c>
      <c r="H109">
        <v>21</v>
      </c>
      <c r="I109">
        <v>50</v>
      </c>
      <c r="J109">
        <v>1</v>
      </c>
      <c r="K109">
        <v>0</v>
      </c>
      <c r="L109">
        <v>5.4</v>
      </c>
      <c r="M109">
        <v>0.66600000000000004</v>
      </c>
      <c r="N109">
        <v>0.98299999999999998</v>
      </c>
      <c r="O109">
        <v>2.7</v>
      </c>
      <c r="P109">
        <v>0.71899999999999997</v>
      </c>
      <c r="Q109">
        <v>0.29599999999999999</v>
      </c>
    </row>
    <row r="110" spans="1:17">
      <c r="A110" t="s">
        <v>137</v>
      </c>
      <c r="B110" s="1">
        <v>46027</v>
      </c>
      <c r="C110" t="s">
        <v>53</v>
      </c>
      <c r="D110" t="s">
        <v>19</v>
      </c>
      <c r="E110">
        <v>66</v>
      </c>
      <c r="F110">
        <v>31</v>
      </c>
      <c r="G110">
        <v>97</v>
      </c>
      <c r="H110">
        <v>24</v>
      </c>
      <c r="I110">
        <v>73</v>
      </c>
      <c r="J110">
        <v>0</v>
      </c>
      <c r="K110">
        <v>0</v>
      </c>
      <c r="L110">
        <v>7.1</v>
      </c>
      <c r="M110">
        <v>0.6</v>
      </c>
      <c r="N110">
        <v>1</v>
      </c>
      <c r="O110">
        <v>2.5</v>
      </c>
      <c r="P110">
        <v>0.77100000000000002</v>
      </c>
      <c r="Q110">
        <v>0.247</v>
      </c>
    </row>
    <row r="111" spans="1:17">
      <c r="A111" t="s">
        <v>138</v>
      </c>
      <c r="B111" s="1">
        <v>46027</v>
      </c>
      <c r="C111" t="s">
        <v>53</v>
      </c>
      <c r="D111" t="s">
        <v>21</v>
      </c>
      <c r="E111">
        <v>21</v>
      </c>
      <c r="F111">
        <v>48</v>
      </c>
      <c r="G111">
        <v>69</v>
      </c>
      <c r="H111">
        <v>25</v>
      </c>
      <c r="I111">
        <v>44</v>
      </c>
      <c r="J111">
        <v>0</v>
      </c>
      <c r="K111">
        <v>0</v>
      </c>
      <c r="L111">
        <v>5.0999999999999996</v>
      </c>
      <c r="M111">
        <v>0.73099999999999998</v>
      </c>
      <c r="N111">
        <v>0.98499999999999999</v>
      </c>
      <c r="O111">
        <v>3.2</v>
      </c>
      <c r="P111">
        <v>0.70599999999999996</v>
      </c>
      <c r="Q111">
        <v>0.36199999999999999</v>
      </c>
    </row>
    <row r="112" spans="1:17">
      <c r="A112" t="s">
        <v>139</v>
      </c>
      <c r="B112" s="1">
        <v>46027</v>
      </c>
      <c r="C112" t="s">
        <v>53</v>
      </c>
      <c r="D112" t="s">
        <v>23</v>
      </c>
      <c r="E112">
        <v>35</v>
      </c>
      <c r="F112">
        <v>62</v>
      </c>
      <c r="G112">
        <v>97</v>
      </c>
      <c r="H112">
        <v>27</v>
      </c>
      <c r="I112">
        <v>70</v>
      </c>
      <c r="J112">
        <v>0</v>
      </c>
      <c r="K112">
        <v>0</v>
      </c>
      <c r="L112">
        <v>6.9</v>
      </c>
      <c r="M112">
        <v>0.6</v>
      </c>
      <c r="N112">
        <v>1</v>
      </c>
      <c r="O112">
        <v>2.5</v>
      </c>
      <c r="P112">
        <v>0.755</v>
      </c>
      <c r="Q112">
        <v>0.27800000000000002</v>
      </c>
    </row>
    <row r="113" spans="1:17">
      <c r="A113" t="s">
        <v>140</v>
      </c>
      <c r="B113" s="1">
        <v>46027</v>
      </c>
      <c r="C113" t="s">
        <v>53</v>
      </c>
      <c r="D113" t="s">
        <v>25</v>
      </c>
      <c r="E113">
        <v>0</v>
      </c>
      <c r="F113">
        <v>24</v>
      </c>
      <c r="G113">
        <v>24</v>
      </c>
      <c r="H113">
        <v>24</v>
      </c>
      <c r="I113">
        <v>0</v>
      </c>
      <c r="J113">
        <v>0</v>
      </c>
      <c r="K113">
        <v>0</v>
      </c>
      <c r="L113">
        <v>1.8</v>
      </c>
      <c r="M113">
        <v>0.96099999999999997</v>
      </c>
      <c r="N113">
        <v>1</v>
      </c>
      <c r="O113">
        <v>4.3</v>
      </c>
      <c r="P113">
        <v>0.74</v>
      </c>
      <c r="Q113">
        <v>1</v>
      </c>
    </row>
    <row r="114" spans="1:17">
      <c r="A114" t="s">
        <v>141</v>
      </c>
      <c r="B114" s="1">
        <v>46028</v>
      </c>
      <c r="C114" t="s">
        <v>18</v>
      </c>
      <c r="D114" t="s">
        <v>19</v>
      </c>
      <c r="E114">
        <v>34</v>
      </c>
      <c r="F114">
        <v>41</v>
      </c>
      <c r="G114">
        <v>75</v>
      </c>
      <c r="H114">
        <v>40</v>
      </c>
      <c r="I114">
        <v>35</v>
      </c>
      <c r="J114">
        <v>0</v>
      </c>
      <c r="K114">
        <v>0</v>
      </c>
      <c r="L114">
        <v>4.5999999999999996</v>
      </c>
      <c r="M114">
        <v>0.78700000000000003</v>
      </c>
      <c r="N114">
        <v>0.99</v>
      </c>
      <c r="O114">
        <v>3.3</v>
      </c>
      <c r="P114">
        <v>0.70499999999999996</v>
      </c>
      <c r="Q114">
        <v>0.53300000000000003</v>
      </c>
    </row>
    <row r="115" spans="1:17">
      <c r="A115" t="s">
        <v>142</v>
      </c>
      <c r="B115" s="1">
        <v>46028</v>
      </c>
      <c r="C115" t="s">
        <v>18</v>
      </c>
      <c r="D115" t="s">
        <v>21</v>
      </c>
      <c r="E115">
        <v>0</v>
      </c>
      <c r="F115">
        <v>44</v>
      </c>
      <c r="G115">
        <v>44</v>
      </c>
      <c r="H115">
        <v>44</v>
      </c>
      <c r="I115">
        <v>0</v>
      </c>
      <c r="J115">
        <v>0</v>
      </c>
      <c r="K115">
        <v>0</v>
      </c>
      <c r="L115">
        <v>1.8</v>
      </c>
      <c r="M115">
        <v>0.96299999999999997</v>
      </c>
      <c r="N115">
        <v>0.96799999999999997</v>
      </c>
      <c r="O115">
        <v>4.8</v>
      </c>
      <c r="P115">
        <v>0.71</v>
      </c>
      <c r="Q115">
        <v>1</v>
      </c>
    </row>
    <row r="116" spans="1:17">
      <c r="A116" t="s">
        <v>143</v>
      </c>
      <c r="B116" s="1">
        <v>46028</v>
      </c>
      <c r="C116" t="s">
        <v>18</v>
      </c>
      <c r="D116" t="s">
        <v>23</v>
      </c>
      <c r="E116">
        <v>51</v>
      </c>
      <c r="F116">
        <v>31</v>
      </c>
      <c r="G116">
        <v>82</v>
      </c>
      <c r="H116">
        <v>31</v>
      </c>
      <c r="I116">
        <v>51</v>
      </c>
      <c r="J116">
        <v>0</v>
      </c>
      <c r="K116">
        <v>0</v>
      </c>
      <c r="L116">
        <v>5.7</v>
      </c>
      <c r="M116">
        <v>0.69299999999999995</v>
      </c>
      <c r="N116">
        <v>0.94399999999999995</v>
      </c>
      <c r="O116">
        <v>2.7</v>
      </c>
      <c r="P116">
        <v>0.78600000000000003</v>
      </c>
      <c r="Q116">
        <v>0.378</v>
      </c>
    </row>
    <row r="117" spans="1:17">
      <c r="A117" t="s">
        <v>144</v>
      </c>
      <c r="B117" s="1">
        <v>46028</v>
      </c>
      <c r="C117" t="s">
        <v>18</v>
      </c>
      <c r="D117" t="s">
        <v>25</v>
      </c>
      <c r="E117">
        <v>0</v>
      </c>
      <c r="F117">
        <v>32</v>
      </c>
      <c r="G117">
        <v>32</v>
      </c>
      <c r="H117">
        <v>32</v>
      </c>
      <c r="I117">
        <v>0</v>
      </c>
      <c r="J117">
        <v>0</v>
      </c>
      <c r="K117">
        <v>0</v>
      </c>
      <c r="L117">
        <v>1.4</v>
      </c>
      <c r="M117">
        <v>0.95499999999999996</v>
      </c>
      <c r="N117">
        <v>0.98599999999999999</v>
      </c>
      <c r="O117">
        <v>4.5999999999999996</v>
      </c>
      <c r="P117">
        <v>0.77700000000000002</v>
      </c>
      <c r="Q117">
        <v>1</v>
      </c>
    </row>
    <row r="118" spans="1:17">
      <c r="A118" t="s">
        <v>145</v>
      </c>
      <c r="B118" s="1">
        <v>46028</v>
      </c>
      <c r="C118" t="s">
        <v>27</v>
      </c>
      <c r="D118" t="s">
        <v>19</v>
      </c>
      <c r="E118">
        <v>15</v>
      </c>
      <c r="F118">
        <v>30</v>
      </c>
      <c r="G118">
        <v>45</v>
      </c>
      <c r="H118">
        <v>45</v>
      </c>
      <c r="I118">
        <v>0</v>
      </c>
      <c r="J118">
        <v>0</v>
      </c>
      <c r="K118">
        <v>0</v>
      </c>
      <c r="L118">
        <v>0.8</v>
      </c>
      <c r="M118">
        <v>0.93200000000000005</v>
      </c>
      <c r="N118">
        <v>0.97399999999999998</v>
      </c>
      <c r="O118">
        <v>4.5999999999999996</v>
      </c>
      <c r="P118">
        <v>0.69199999999999995</v>
      </c>
      <c r="Q118">
        <v>1</v>
      </c>
    </row>
    <row r="119" spans="1:17">
      <c r="A119" t="s">
        <v>146</v>
      </c>
      <c r="B119" s="1">
        <v>46028</v>
      </c>
      <c r="C119" t="s">
        <v>27</v>
      </c>
      <c r="D119" t="s">
        <v>21</v>
      </c>
      <c r="E119">
        <v>0</v>
      </c>
      <c r="F119">
        <v>37</v>
      </c>
      <c r="G119">
        <v>37</v>
      </c>
      <c r="H119">
        <v>37</v>
      </c>
      <c r="I119">
        <v>0</v>
      </c>
      <c r="J119">
        <v>0</v>
      </c>
      <c r="K119">
        <v>0</v>
      </c>
      <c r="L119">
        <v>1</v>
      </c>
      <c r="M119">
        <v>0.93700000000000006</v>
      </c>
      <c r="N119">
        <v>0.98499999999999999</v>
      </c>
      <c r="O119">
        <v>4.5999999999999996</v>
      </c>
      <c r="P119">
        <v>0.70599999999999996</v>
      </c>
      <c r="Q119">
        <v>1</v>
      </c>
    </row>
    <row r="120" spans="1:17">
      <c r="A120" t="s">
        <v>147</v>
      </c>
      <c r="B120" s="1">
        <v>46028</v>
      </c>
      <c r="C120" t="s">
        <v>27</v>
      </c>
      <c r="D120" t="s">
        <v>23</v>
      </c>
      <c r="E120">
        <v>114</v>
      </c>
      <c r="F120">
        <v>42</v>
      </c>
      <c r="G120">
        <v>156</v>
      </c>
      <c r="H120">
        <v>21</v>
      </c>
      <c r="I120">
        <v>135</v>
      </c>
      <c r="J120">
        <v>0</v>
      </c>
      <c r="K120">
        <v>0</v>
      </c>
      <c r="L120">
        <v>8</v>
      </c>
      <c r="M120">
        <v>0.6</v>
      </c>
      <c r="N120">
        <v>0.95899999999999996</v>
      </c>
      <c r="O120">
        <v>2.5</v>
      </c>
      <c r="P120">
        <v>0.70899999999999996</v>
      </c>
      <c r="Q120">
        <v>0.13500000000000001</v>
      </c>
    </row>
    <row r="121" spans="1:17">
      <c r="A121" t="s">
        <v>148</v>
      </c>
      <c r="B121" s="1">
        <v>46028</v>
      </c>
      <c r="C121" t="s">
        <v>27</v>
      </c>
      <c r="D121" t="s">
        <v>25</v>
      </c>
      <c r="E121">
        <v>7</v>
      </c>
      <c r="F121">
        <v>30</v>
      </c>
      <c r="G121">
        <v>37</v>
      </c>
      <c r="H121">
        <v>28</v>
      </c>
      <c r="I121">
        <v>9</v>
      </c>
      <c r="J121">
        <v>0</v>
      </c>
      <c r="K121">
        <v>0</v>
      </c>
      <c r="L121">
        <v>2.5</v>
      </c>
      <c r="M121">
        <v>0.86199999999999999</v>
      </c>
      <c r="N121">
        <v>0.99099999999999999</v>
      </c>
      <c r="O121">
        <v>4.0999999999999996</v>
      </c>
      <c r="P121">
        <v>0.77400000000000002</v>
      </c>
      <c r="Q121">
        <v>0.75700000000000001</v>
      </c>
    </row>
    <row r="122" spans="1:17">
      <c r="A122" t="s">
        <v>149</v>
      </c>
      <c r="B122" s="1">
        <v>46028</v>
      </c>
      <c r="C122" t="s">
        <v>32</v>
      </c>
      <c r="D122" t="s">
        <v>150</v>
      </c>
      <c r="E122">
        <v>36</v>
      </c>
      <c r="F122">
        <v>37</v>
      </c>
      <c r="G122">
        <v>73</v>
      </c>
      <c r="H122">
        <v>32</v>
      </c>
      <c r="I122">
        <v>41</v>
      </c>
      <c r="J122">
        <v>0</v>
      </c>
      <c r="K122">
        <v>0</v>
      </c>
      <c r="L122">
        <v>5</v>
      </c>
      <c r="M122">
        <v>0.72499999999999998</v>
      </c>
      <c r="N122">
        <v>0.997</v>
      </c>
      <c r="O122">
        <v>3.1</v>
      </c>
      <c r="P122">
        <v>0.77900000000000003</v>
      </c>
      <c r="Q122">
        <v>0.438</v>
      </c>
    </row>
    <row r="123" spans="1:17">
      <c r="A123" t="s">
        <v>151</v>
      </c>
      <c r="B123" s="1">
        <v>46028</v>
      </c>
      <c r="C123" t="s">
        <v>32</v>
      </c>
      <c r="D123" t="s">
        <v>21</v>
      </c>
      <c r="E123">
        <v>70</v>
      </c>
      <c r="F123">
        <v>43</v>
      </c>
      <c r="G123">
        <v>113</v>
      </c>
      <c r="H123">
        <v>23</v>
      </c>
      <c r="I123">
        <v>90</v>
      </c>
      <c r="J123">
        <v>0</v>
      </c>
      <c r="K123">
        <v>0</v>
      </c>
      <c r="L123">
        <v>8</v>
      </c>
      <c r="M123">
        <v>0.6</v>
      </c>
      <c r="N123">
        <v>1</v>
      </c>
      <c r="O123">
        <v>2.5</v>
      </c>
      <c r="P123">
        <v>0.78300000000000003</v>
      </c>
      <c r="Q123">
        <v>0.20399999999999999</v>
      </c>
    </row>
    <row r="124" spans="1:17">
      <c r="A124" t="s">
        <v>152</v>
      </c>
      <c r="B124" s="1">
        <v>46028</v>
      </c>
      <c r="C124" t="s">
        <v>32</v>
      </c>
      <c r="D124" t="s">
        <v>23</v>
      </c>
      <c r="E124">
        <v>104</v>
      </c>
      <c r="F124">
        <v>49</v>
      </c>
      <c r="G124">
        <v>153</v>
      </c>
      <c r="H124">
        <v>20</v>
      </c>
      <c r="I124">
        <v>133</v>
      </c>
      <c r="J124">
        <v>1</v>
      </c>
      <c r="K124">
        <v>0</v>
      </c>
      <c r="L124">
        <v>8</v>
      </c>
      <c r="M124">
        <v>0.6</v>
      </c>
      <c r="N124">
        <v>0.98799999999999999</v>
      </c>
      <c r="O124">
        <v>2.5</v>
      </c>
      <c r="P124">
        <v>0.66700000000000004</v>
      </c>
      <c r="Q124">
        <v>0.13100000000000001</v>
      </c>
    </row>
    <row r="125" spans="1:17">
      <c r="A125" t="s">
        <v>153</v>
      </c>
      <c r="B125" s="1">
        <v>46028</v>
      </c>
      <c r="C125" t="s">
        <v>32</v>
      </c>
      <c r="D125" t="s">
        <v>25</v>
      </c>
      <c r="E125">
        <v>0</v>
      </c>
      <c r="F125">
        <v>28</v>
      </c>
      <c r="G125">
        <v>28</v>
      </c>
      <c r="H125">
        <v>28</v>
      </c>
      <c r="I125">
        <v>0</v>
      </c>
      <c r="J125">
        <v>0</v>
      </c>
      <c r="K125">
        <v>0</v>
      </c>
      <c r="L125">
        <v>1.4</v>
      </c>
      <c r="M125">
        <v>0.96699999999999997</v>
      </c>
      <c r="N125">
        <v>0.999</v>
      </c>
      <c r="O125">
        <v>4.5</v>
      </c>
      <c r="P125">
        <v>0.72299999999999998</v>
      </c>
      <c r="Q125">
        <v>1</v>
      </c>
    </row>
    <row r="126" spans="1:17">
      <c r="A126" t="s">
        <v>154</v>
      </c>
      <c r="B126" s="1">
        <v>46028</v>
      </c>
      <c r="C126" t="s">
        <v>37</v>
      </c>
      <c r="D126" t="s">
        <v>19</v>
      </c>
      <c r="E126">
        <v>0</v>
      </c>
      <c r="F126">
        <v>45</v>
      </c>
      <c r="G126">
        <v>45</v>
      </c>
      <c r="H126">
        <v>43</v>
      </c>
      <c r="I126">
        <v>2</v>
      </c>
      <c r="J126">
        <v>0</v>
      </c>
      <c r="K126">
        <v>0</v>
      </c>
      <c r="L126">
        <v>1.8</v>
      </c>
      <c r="M126">
        <v>0.94499999999999995</v>
      </c>
      <c r="N126">
        <v>0.96199999999999997</v>
      </c>
      <c r="O126">
        <v>4.5</v>
      </c>
      <c r="P126">
        <v>0.81399999999999995</v>
      </c>
      <c r="Q126">
        <v>0.95599999999999996</v>
      </c>
    </row>
    <row r="127" spans="1:17">
      <c r="A127" t="s">
        <v>155</v>
      </c>
      <c r="B127" s="1">
        <v>46028</v>
      </c>
      <c r="C127" t="s">
        <v>37</v>
      </c>
      <c r="D127" t="s">
        <v>21</v>
      </c>
      <c r="E127">
        <v>47</v>
      </c>
      <c r="F127">
        <v>42</v>
      </c>
      <c r="G127">
        <v>89</v>
      </c>
      <c r="H127">
        <v>32</v>
      </c>
      <c r="I127">
        <v>57</v>
      </c>
      <c r="J127">
        <v>0</v>
      </c>
      <c r="K127">
        <v>0</v>
      </c>
      <c r="L127">
        <v>6</v>
      </c>
      <c r="M127">
        <v>0.626</v>
      </c>
      <c r="N127">
        <v>0.995</v>
      </c>
      <c r="O127">
        <v>2.6</v>
      </c>
      <c r="P127">
        <v>0.78800000000000003</v>
      </c>
      <c r="Q127">
        <v>0.36</v>
      </c>
    </row>
    <row r="128" spans="1:17">
      <c r="A128" t="s">
        <v>156</v>
      </c>
      <c r="B128" s="1">
        <v>46028</v>
      </c>
      <c r="C128" t="s">
        <v>37</v>
      </c>
      <c r="D128" t="s">
        <v>23</v>
      </c>
      <c r="E128">
        <v>5</v>
      </c>
      <c r="F128">
        <v>42</v>
      </c>
      <c r="G128">
        <v>47</v>
      </c>
      <c r="H128">
        <v>37</v>
      </c>
      <c r="I128">
        <v>10</v>
      </c>
      <c r="J128">
        <v>0</v>
      </c>
      <c r="K128">
        <v>0</v>
      </c>
      <c r="L128">
        <v>2.5</v>
      </c>
      <c r="M128">
        <v>0.92200000000000004</v>
      </c>
      <c r="N128">
        <v>0.97099999999999997</v>
      </c>
      <c r="O128">
        <v>4.2</v>
      </c>
      <c r="P128">
        <v>0.78800000000000003</v>
      </c>
      <c r="Q128">
        <v>0.78700000000000003</v>
      </c>
    </row>
    <row r="129" spans="1:17">
      <c r="A129" t="s">
        <v>157</v>
      </c>
      <c r="B129" s="1">
        <v>46028</v>
      </c>
      <c r="C129" t="s">
        <v>37</v>
      </c>
      <c r="D129" t="s">
        <v>25</v>
      </c>
      <c r="E129">
        <v>0</v>
      </c>
      <c r="F129">
        <v>21</v>
      </c>
      <c r="G129">
        <v>21</v>
      </c>
      <c r="H129">
        <v>21</v>
      </c>
      <c r="I129">
        <v>0</v>
      </c>
      <c r="J129">
        <v>1</v>
      </c>
      <c r="K129">
        <v>1</v>
      </c>
      <c r="L129">
        <v>2</v>
      </c>
      <c r="M129">
        <v>0.86599999999999999</v>
      </c>
      <c r="N129">
        <v>0.98699999999999999</v>
      </c>
      <c r="O129">
        <v>4.4000000000000004</v>
      </c>
      <c r="P129">
        <v>0.72</v>
      </c>
      <c r="Q129">
        <v>1</v>
      </c>
    </row>
    <row r="130" spans="1:17">
      <c r="A130" t="s">
        <v>158</v>
      </c>
      <c r="B130" s="1">
        <v>46028</v>
      </c>
      <c r="C130" t="s">
        <v>43</v>
      </c>
      <c r="D130" t="s">
        <v>19</v>
      </c>
      <c r="E130">
        <v>62</v>
      </c>
      <c r="F130">
        <v>50</v>
      </c>
      <c r="G130">
        <v>112</v>
      </c>
      <c r="H130">
        <v>30</v>
      </c>
      <c r="I130">
        <v>82</v>
      </c>
      <c r="J130">
        <v>0</v>
      </c>
      <c r="K130">
        <v>0</v>
      </c>
      <c r="L130">
        <v>8</v>
      </c>
      <c r="M130">
        <v>0.6</v>
      </c>
      <c r="N130">
        <v>0.99</v>
      </c>
      <c r="O130">
        <v>2.5</v>
      </c>
      <c r="P130">
        <v>0.70299999999999996</v>
      </c>
      <c r="Q130">
        <v>0.26800000000000002</v>
      </c>
    </row>
    <row r="131" spans="1:17">
      <c r="A131" t="s">
        <v>159</v>
      </c>
      <c r="B131" s="1">
        <v>46028</v>
      </c>
      <c r="C131" t="s">
        <v>43</v>
      </c>
      <c r="D131" t="s">
        <v>21</v>
      </c>
      <c r="E131">
        <v>9</v>
      </c>
      <c r="F131">
        <v>14</v>
      </c>
      <c r="G131">
        <v>23</v>
      </c>
      <c r="H131">
        <v>23</v>
      </c>
      <c r="I131">
        <v>0</v>
      </c>
      <c r="J131">
        <v>0</v>
      </c>
      <c r="K131">
        <v>0</v>
      </c>
      <c r="L131">
        <v>1.2</v>
      </c>
      <c r="M131">
        <v>0.95299999999999996</v>
      </c>
      <c r="N131">
        <v>0.96699999999999997</v>
      </c>
      <c r="O131">
        <v>4.5</v>
      </c>
      <c r="P131">
        <v>0.68899999999999995</v>
      </c>
      <c r="Q131">
        <v>1</v>
      </c>
    </row>
    <row r="132" spans="1:17">
      <c r="A132" t="s">
        <v>160</v>
      </c>
      <c r="B132" s="1">
        <v>46028</v>
      </c>
      <c r="C132" t="s">
        <v>43</v>
      </c>
      <c r="D132" t="s">
        <v>23</v>
      </c>
      <c r="E132">
        <v>0</v>
      </c>
      <c r="F132">
        <v>44</v>
      </c>
      <c r="G132">
        <v>44</v>
      </c>
      <c r="H132">
        <v>43</v>
      </c>
      <c r="I132">
        <v>1</v>
      </c>
      <c r="J132">
        <v>0</v>
      </c>
      <c r="K132">
        <v>0</v>
      </c>
      <c r="L132">
        <v>1.5</v>
      </c>
      <c r="M132">
        <v>0.96299999999999997</v>
      </c>
      <c r="N132">
        <v>0.97499999999999998</v>
      </c>
      <c r="O132">
        <v>4.5</v>
      </c>
      <c r="P132">
        <v>0.64900000000000002</v>
      </c>
      <c r="Q132">
        <v>0.97699999999999998</v>
      </c>
    </row>
    <row r="133" spans="1:17">
      <c r="A133" t="s">
        <v>161</v>
      </c>
      <c r="B133" s="1">
        <v>46028</v>
      </c>
      <c r="C133" t="s">
        <v>43</v>
      </c>
      <c r="D133" t="s">
        <v>25</v>
      </c>
      <c r="E133">
        <v>0</v>
      </c>
      <c r="F133">
        <v>28</v>
      </c>
      <c r="G133">
        <v>28</v>
      </c>
      <c r="H133">
        <v>28</v>
      </c>
      <c r="I133">
        <v>0</v>
      </c>
      <c r="J133">
        <v>0</v>
      </c>
      <c r="K133">
        <v>0</v>
      </c>
      <c r="L133">
        <v>1.5</v>
      </c>
      <c r="M133">
        <v>0.96</v>
      </c>
      <c r="N133">
        <v>0.95599999999999996</v>
      </c>
      <c r="O133">
        <v>4.5</v>
      </c>
      <c r="P133">
        <v>0.67300000000000004</v>
      </c>
      <c r="Q133">
        <v>1</v>
      </c>
    </row>
    <row r="134" spans="1:17">
      <c r="A134" t="s">
        <v>162</v>
      </c>
      <c r="B134" s="1">
        <v>46028</v>
      </c>
      <c r="C134" t="s">
        <v>48</v>
      </c>
      <c r="D134" t="s">
        <v>19</v>
      </c>
      <c r="E134">
        <v>1</v>
      </c>
      <c r="F134">
        <v>74</v>
      </c>
      <c r="G134">
        <v>75</v>
      </c>
      <c r="H134">
        <v>50</v>
      </c>
      <c r="I134">
        <v>25</v>
      </c>
      <c r="J134">
        <v>0</v>
      </c>
      <c r="K134">
        <v>0</v>
      </c>
      <c r="L134">
        <v>3.6</v>
      </c>
      <c r="M134">
        <v>0.82299999999999995</v>
      </c>
      <c r="N134">
        <v>0.98399999999999999</v>
      </c>
      <c r="O134">
        <v>3.5</v>
      </c>
      <c r="P134">
        <v>0.66900000000000004</v>
      </c>
      <c r="Q134">
        <v>0.66700000000000004</v>
      </c>
    </row>
    <row r="135" spans="1:17">
      <c r="A135" t="s">
        <v>163</v>
      </c>
      <c r="B135" s="1">
        <v>46028</v>
      </c>
      <c r="C135" t="s">
        <v>48</v>
      </c>
      <c r="D135" t="s">
        <v>21</v>
      </c>
      <c r="E135">
        <v>127</v>
      </c>
      <c r="F135">
        <v>40</v>
      </c>
      <c r="G135">
        <v>167</v>
      </c>
      <c r="H135">
        <v>20</v>
      </c>
      <c r="I135">
        <v>147</v>
      </c>
      <c r="J135">
        <v>0</v>
      </c>
      <c r="K135">
        <v>0</v>
      </c>
      <c r="L135">
        <v>8</v>
      </c>
      <c r="M135">
        <v>0.6</v>
      </c>
      <c r="N135">
        <v>0.97299999999999998</v>
      </c>
      <c r="O135">
        <v>2.5</v>
      </c>
      <c r="P135">
        <v>0.751</v>
      </c>
      <c r="Q135">
        <v>0.12</v>
      </c>
    </row>
    <row r="136" spans="1:17">
      <c r="A136" t="s">
        <v>164</v>
      </c>
      <c r="B136" s="1">
        <v>46028</v>
      </c>
      <c r="C136" t="s">
        <v>48</v>
      </c>
      <c r="D136" t="s">
        <v>23</v>
      </c>
      <c r="E136">
        <v>22</v>
      </c>
      <c r="F136">
        <v>63</v>
      </c>
      <c r="G136">
        <v>85</v>
      </c>
      <c r="H136">
        <v>50</v>
      </c>
      <c r="I136">
        <v>35</v>
      </c>
      <c r="J136">
        <v>0</v>
      </c>
      <c r="K136">
        <v>0</v>
      </c>
      <c r="L136">
        <v>4</v>
      </c>
      <c r="M136">
        <v>0.77400000000000002</v>
      </c>
      <c r="N136">
        <v>0.98699999999999999</v>
      </c>
      <c r="O136">
        <v>3.3</v>
      </c>
      <c r="P136">
        <v>0.69499999999999995</v>
      </c>
      <c r="Q136">
        <v>0.58799999999999997</v>
      </c>
    </row>
    <row r="137" spans="1:17">
      <c r="A137" t="s">
        <v>165</v>
      </c>
      <c r="B137" s="1">
        <v>46028</v>
      </c>
      <c r="C137" t="s">
        <v>48</v>
      </c>
      <c r="D137" t="s">
        <v>25</v>
      </c>
      <c r="E137">
        <v>50</v>
      </c>
      <c r="F137">
        <v>22</v>
      </c>
      <c r="G137">
        <v>72</v>
      </c>
      <c r="H137">
        <v>27</v>
      </c>
      <c r="I137">
        <v>45</v>
      </c>
      <c r="J137">
        <v>0</v>
      </c>
      <c r="K137">
        <v>0</v>
      </c>
      <c r="L137">
        <v>5.0999999999999996</v>
      </c>
      <c r="M137">
        <v>0.72399999999999998</v>
      </c>
      <c r="N137">
        <v>0.97299999999999998</v>
      </c>
      <c r="O137">
        <v>3</v>
      </c>
      <c r="P137">
        <v>0.71899999999999997</v>
      </c>
      <c r="Q137">
        <v>0.375</v>
      </c>
    </row>
    <row r="138" spans="1:17">
      <c r="A138" t="s">
        <v>166</v>
      </c>
      <c r="B138" s="1">
        <v>46028</v>
      </c>
      <c r="C138" t="s">
        <v>53</v>
      </c>
      <c r="D138" t="s">
        <v>19</v>
      </c>
      <c r="E138">
        <v>73</v>
      </c>
      <c r="F138">
        <v>51</v>
      </c>
      <c r="G138">
        <v>124</v>
      </c>
      <c r="H138">
        <v>27</v>
      </c>
      <c r="I138">
        <v>97</v>
      </c>
      <c r="J138">
        <v>0</v>
      </c>
      <c r="K138">
        <v>0</v>
      </c>
      <c r="L138">
        <v>8</v>
      </c>
      <c r="M138">
        <v>0.6</v>
      </c>
      <c r="N138">
        <v>0.98799999999999999</v>
      </c>
      <c r="O138">
        <v>2.5</v>
      </c>
      <c r="P138">
        <v>0.77100000000000002</v>
      </c>
      <c r="Q138">
        <v>0.218</v>
      </c>
    </row>
    <row r="139" spans="1:17">
      <c r="A139" t="s">
        <v>167</v>
      </c>
      <c r="B139" s="1">
        <v>46028</v>
      </c>
      <c r="C139" t="s">
        <v>53</v>
      </c>
      <c r="D139" t="s">
        <v>21</v>
      </c>
      <c r="E139">
        <v>44</v>
      </c>
      <c r="F139">
        <v>55</v>
      </c>
      <c r="G139">
        <v>99</v>
      </c>
      <c r="H139">
        <v>25</v>
      </c>
      <c r="I139">
        <v>74</v>
      </c>
      <c r="J139">
        <v>0</v>
      </c>
      <c r="K139">
        <v>0</v>
      </c>
      <c r="L139">
        <v>7.4</v>
      </c>
      <c r="M139">
        <v>0.6</v>
      </c>
      <c r="N139">
        <v>0.998</v>
      </c>
      <c r="O139">
        <v>2.5</v>
      </c>
      <c r="P139">
        <v>0.70599999999999996</v>
      </c>
      <c r="Q139">
        <v>0.253</v>
      </c>
    </row>
    <row r="140" spans="1:17">
      <c r="A140" t="s">
        <v>168</v>
      </c>
      <c r="B140" s="1">
        <v>46028</v>
      </c>
      <c r="C140" t="s">
        <v>53</v>
      </c>
      <c r="D140" t="s">
        <v>23</v>
      </c>
      <c r="E140">
        <v>70</v>
      </c>
      <c r="F140">
        <v>42</v>
      </c>
      <c r="G140">
        <v>112</v>
      </c>
      <c r="H140">
        <v>27</v>
      </c>
      <c r="I140">
        <v>85</v>
      </c>
      <c r="J140">
        <v>0</v>
      </c>
      <c r="K140">
        <v>0</v>
      </c>
      <c r="L140">
        <v>8</v>
      </c>
      <c r="M140">
        <v>0.6</v>
      </c>
      <c r="N140">
        <v>0.99</v>
      </c>
      <c r="O140">
        <v>2.5</v>
      </c>
      <c r="P140">
        <v>0.755</v>
      </c>
      <c r="Q140">
        <v>0.24099999999999999</v>
      </c>
    </row>
    <row r="141" spans="1:17">
      <c r="A141" t="s">
        <v>169</v>
      </c>
      <c r="B141" s="1">
        <v>46028</v>
      </c>
      <c r="C141" t="s">
        <v>53</v>
      </c>
      <c r="D141" t="s">
        <v>25</v>
      </c>
      <c r="E141">
        <v>0</v>
      </c>
      <c r="F141">
        <v>28</v>
      </c>
      <c r="G141">
        <v>28</v>
      </c>
      <c r="H141">
        <v>28</v>
      </c>
      <c r="I141">
        <v>0</v>
      </c>
      <c r="J141">
        <v>0</v>
      </c>
      <c r="K141">
        <v>0</v>
      </c>
      <c r="L141">
        <v>1.1000000000000001</v>
      </c>
      <c r="M141">
        <v>0.94</v>
      </c>
      <c r="N141">
        <v>1</v>
      </c>
      <c r="O141">
        <v>4.4000000000000004</v>
      </c>
      <c r="P141">
        <v>0.74</v>
      </c>
      <c r="Q141">
        <v>1</v>
      </c>
    </row>
    <row r="142" spans="1:17">
      <c r="A142" t="s">
        <v>170</v>
      </c>
      <c r="B142" s="1">
        <v>46029</v>
      </c>
      <c r="C142" t="s">
        <v>18</v>
      </c>
      <c r="D142" t="s">
        <v>19</v>
      </c>
      <c r="E142">
        <v>35</v>
      </c>
      <c r="F142">
        <v>51</v>
      </c>
      <c r="G142">
        <v>86</v>
      </c>
      <c r="H142">
        <v>41</v>
      </c>
      <c r="I142">
        <v>45</v>
      </c>
      <c r="J142">
        <v>0</v>
      </c>
      <c r="K142">
        <v>0</v>
      </c>
      <c r="L142">
        <v>5</v>
      </c>
      <c r="M142">
        <v>0.70099999999999996</v>
      </c>
      <c r="N142">
        <v>0.99099999999999999</v>
      </c>
      <c r="O142">
        <v>2.9</v>
      </c>
      <c r="P142">
        <v>0.70499999999999996</v>
      </c>
      <c r="Q142">
        <v>0.47699999999999998</v>
      </c>
    </row>
    <row r="143" spans="1:17">
      <c r="A143" t="s">
        <v>171</v>
      </c>
      <c r="B143" s="1">
        <v>46029</v>
      </c>
      <c r="C143" t="s">
        <v>18</v>
      </c>
      <c r="D143" t="s">
        <v>21</v>
      </c>
      <c r="E143">
        <v>0</v>
      </c>
      <c r="F143">
        <v>59</v>
      </c>
      <c r="G143">
        <v>59</v>
      </c>
      <c r="H143">
        <v>59</v>
      </c>
      <c r="I143">
        <v>0</v>
      </c>
      <c r="J143">
        <v>0</v>
      </c>
      <c r="K143">
        <v>0</v>
      </c>
      <c r="L143">
        <v>1.1000000000000001</v>
      </c>
      <c r="M143">
        <v>0.91100000000000003</v>
      </c>
      <c r="N143">
        <v>0.97499999999999998</v>
      </c>
      <c r="O143">
        <v>4.7</v>
      </c>
      <c r="P143">
        <v>0.71</v>
      </c>
      <c r="Q143">
        <v>1</v>
      </c>
    </row>
    <row r="144" spans="1:17">
      <c r="A144" t="s">
        <v>172</v>
      </c>
      <c r="B144" s="1">
        <v>46029</v>
      </c>
      <c r="C144" t="s">
        <v>18</v>
      </c>
      <c r="D144" t="s">
        <v>23</v>
      </c>
      <c r="E144">
        <v>51</v>
      </c>
      <c r="F144">
        <v>50</v>
      </c>
      <c r="G144">
        <v>101</v>
      </c>
      <c r="H144">
        <v>41</v>
      </c>
      <c r="I144">
        <v>60</v>
      </c>
      <c r="J144">
        <v>0</v>
      </c>
      <c r="K144">
        <v>0</v>
      </c>
      <c r="L144">
        <v>6</v>
      </c>
      <c r="M144">
        <v>0.61399999999999999</v>
      </c>
      <c r="N144">
        <v>0.98799999999999999</v>
      </c>
      <c r="O144">
        <v>2.5</v>
      </c>
      <c r="P144">
        <v>0.78600000000000003</v>
      </c>
      <c r="Q144">
        <v>0.40600000000000003</v>
      </c>
    </row>
    <row r="145" spans="1:17">
      <c r="A145" t="s">
        <v>173</v>
      </c>
      <c r="B145" s="1">
        <v>46029</v>
      </c>
      <c r="C145" t="s">
        <v>18</v>
      </c>
      <c r="D145" t="s">
        <v>25</v>
      </c>
      <c r="E145">
        <v>0</v>
      </c>
      <c r="F145">
        <v>34</v>
      </c>
      <c r="G145">
        <v>34</v>
      </c>
      <c r="H145">
        <v>34</v>
      </c>
      <c r="I145">
        <v>0</v>
      </c>
      <c r="J145">
        <v>0</v>
      </c>
      <c r="K145">
        <v>0</v>
      </c>
      <c r="L145">
        <v>1.7</v>
      </c>
      <c r="M145">
        <v>0.97499999999999998</v>
      </c>
      <c r="N145">
        <v>1</v>
      </c>
      <c r="O145">
        <v>4.5999999999999996</v>
      </c>
      <c r="P145">
        <v>0.77700000000000002</v>
      </c>
      <c r="Q145">
        <v>1</v>
      </c>
    </row>
    <row r="146" spans="1:17">
      <c r="A146" t="s">
        <v>174</v>
      </c>
      <c r="B146" s="1">
        <v>46029</v>
      </c>
      <c r="C146" t="s">
        <v>27</v>
      </c>
      <c r="D146" t="s">
        <v>19</v>
      </c>
      <c r="E146">
        <v>0</v>
      </c>
      <c r="F146">
        <v>12</v>
      </c>
      <c r="G146">
        <v>12</v>
      </c>
      <c r="H146">
        <v>12</v>
      </c>
      <c r="I146">
        <v>0</v>
      </c>
      <c r="J146">
        <v>0</v>
      </c>
      <c r="K146">
        <v>0</v>
      </c>
      <c r="L146">
        <v>1.4</v>
      </c>
      <c r="M146">
        <v>1</v>
      </c>
      <c r="N146">
        <v>0.98299999999999998</v>
      </c>
      <c r="O146">
        <v>4.5</v>
      </c>
      <c r="P146">
        <v>0.69199999999999995</v>
      </c>
      <c r="Q146">
        <v>1</v>
      </c>
    </row>
    <row r="147" spans="1:17">
      <c r="A147" t="s">
        <v>175</v>
      </c>
      <c r="B147" s="1">
        <v>46029</v>
      </c>
      <c r="C147" t="s">
        <v>27</v>
      </c>
      <c r="D147" t="s">
        <v>21</v>
      </c>
      <c r="E147">
        <v>0</v>
      </c>
      <c r="F147">
        <v>37</v>
      </c>
      <c r="G147">
        <v>37</v>
      </c>
      <c r="H147">
        <v>37</v>
      </c>
      <c r="I147">
        <v>0</v>
      </c>
      <c r="J147">
        <v>0</v>
      </c>
      <c r="K147">
        <v>0</v>
      </c>
      <c r="L147">
        <v>0.8</v>
      </c>
      <c r="M147">
        <v>0.96799999999999997</v>
      </c>
      <c r="N147">
        <v>0.99299999999999999</v>
      </c>
      <c r="O147">
        <v>4.4000000000000004</v>
      </c>
      <c r="P147">
        <v>0.70599999999999996</v>
      </c>
      <c r="Q147">
        <v>1</v>
      </c>
    </row>
    <row r="148" spans="1:17">
      <c r="A148" t="s">
        <v>176</v>
      </c>
      <c r="B148" s="1">
        <v>46029</v>
      </c>
      <c r="C148" t="s">
        <v>27</v>
      </c>
      <c r="D148" t="s">
        <v>23</v>
      </c>
      <c r="E148">
        <v>135</v>
      </c>
      <c r="F148">
        <v>40</v>
      </c>
      <c r="G148">
        <v>175</v>
      </c>
      <c r="H148">
        <v>18</v>
      </c>
      <c r="I148">
        <v>157</v>
      </c>
      <c r="J148">
        <v>0</v>
      </c>
      <c r="K148">
        <v>0</v>
      </c>
      <c r="L148">
        <v>8</v>
      </c>
      <c r="M148">
        <v>0.6</v>
      </c>
      <c r="N148">
        <v>0.96099999999999997</v>
      </c>
      <c r="O148">
        <v>2.5</v>
      </c>
      <c r="P148">
        <v>0.70899999999999996</v>
      </c>
      <c r="Q148">
        <v>0.10299999999999999</v>
      </c>
    </row>
    <row r="149" spans="1:17">
      <c r="A149" t="s">
        <v>177</v>
      </c>
      <c r="B149" s="1">
        <v>46029</v>
      </c>
      <c r="C149" t="s">
        <v>27</v>
      </c>
      <c r="D149" t="s">
        <v>25</v>
      </c>
      <c r="E149">
        <v>9</v>
      </c>
      <c r="F149">
        <v>35</v>
      </c>
      <c r="G149">
        <v>44</v>
      </c>
      <c r="H149">
        <v>28</v>
      </c>
      <c r="I149">
        <v>16</v>
      </c>
      <c r="J149">
        <v>0</v>
      </c>
      <c r="K149">
        <v>0</v>
      </c>
      <c r="L149">
        <v>2.5</v>
      </c>
      <c r="M149">
        <v>0.88100000000000001</v>
      </c>
      <c r="N149">
        <v>0.98</v>
      </c>
      <c r="O149">
        <v>4.0999999999999996</v>
      </c>
      <c r="P149">
        <v>0.77400000000000002</v>
      </c>
      <c r="Q149">
        <v>0.63600000000000001</v>
      </c>
    </row>
    <row r="150" spans="1:17">
      <c r="A150" t="s">
        <v>178</v>
      </c>
      <c r="B150" s="1">
        <v>46029</v>
      </c>
      <c r="C150" t="s">
        <v>32</v>
      </c>
      <c r="D150" t="s">
        <v>19</v>
      </c>
      <c r="E150">
        <v>41</v>
      </c>
      <c r="F150">
        <v>42</v>
      </c>
      <c r="G150">
        <v>83</v>
      </c>
      <c r="H150">
        <v>36</v>
      </c>
      <c r="I150">
        <v>47</v>
      </c>
      <c r="J150">
        <v>0</v>
      </c>
      <c r="K150">
        <v>0</v>
      </c>
      <c r="L150">
        <v>4.9000000000000004</v>
      </c>
      <c r="M150">
        <v>0.63700000000000001</v>
      </c>
      <c r="N150">
        <v>0.98399999999999999</v>
      </c>
      <c r="O150">
        <v>3</v>
      </c>
      <c r="P150">
        <v>0.77900000000000003</v>
      </c>
      <c r="Q150">
        <v>0.434</v>
      </c>
    </row>
    <row r="151" spans="1:17">
      <c r="A151" t="s">
        <v>179</v>
      </c>
      <c r="B151" s="1">
        <v>46029</v>
      </c>
      <c r="C151" t="s">
        <v>32</v>
      </c>
      <c r="D151" t="s">
        <v>21</v>
      </c>
      <c r="E151">
        <v>90</v>
      </c>
      <c r="F151">
        <v>36</v>
      </c>
      <c r="G151">
        <v>126</v>
      </c>
      <c r="H151">
        <v>25</v>
      </c>
      <c r="I151">
        <v>101</v>
      </c>
      <c r="J151">
        <v>0</v>
      </c>
      <c r="K151">
        <v>0</v>
      </c>
      <c r="L151">
        <v>8</v>
      </c>
      <c r="M151">
        <v>0.6</v>
      </c>
      <c r="N151">
        <v>0.98599999999999999</v>
      </c>
      <c r="O151">
        <v>2.5</v>
      </c>
      <c r="P151">
        <v>0.78300000000000003</v>
      </c>
      <c r="Q151">
        <v>0.19800000000000001</v>
      </c>
    </row>
    <row r="152" spans="1:17">
      <c r="A152" t="s">
        <v>180</v>
      </c>
      <c r="B152" s="1">
        <v>46029</v>
      </c>
      <c r="C152" t="s">
        <v>32</v>
      </c>
      <c r="D152" t="s">
        <v>23</v>
      </c>
      <c r="E152">
        <v>133</v>
      </c>
      <c r="F152">
        <v>40</v>
      </c>
      <c r="G152">
        <v>173</v>
      </c>
      <c r="H152">
        <v>19</v>
      </c>
      <c r="I152">
        <v>154</v>
      </c>
      <c r="J152">
        <v>0</v>
      </c>
      <c r="K152">
        <v>0</v>
      </c>
      <c r="L152">
        <v>8</v>
      </c>
      <c r="M152">
        <v>0.6</v>
      </c>
      <c r="N152">
        <v>0.96499999999999997</v>
      </c>
      <c r="O152">
        <v>2.5</v>
      </c>
      <c r="P152">
        <v>0.66700000000000004</v>
      </c>
      <c r="Q152">
        <v>0.11</v>
      </c>
    </row>
    <row r="153" spans="1:17">
      <c r="A153" t="s">
        <v>181</v>
      </c>
      <c r="B153" s="1">
        <v>46029</v>
      </c>
      <c r="C153" t="s">
        <v>32</v>
      </c>
      <c r="D153" t="s">
        <v>25</v>
      </c>
      <c r="E153">
        <v>0</v>
      </c>
      <c r="F153">
        <v>28</v>
      </c>
      <c r="G153">
        <v>28</v>
      </c>
      <c r="H153">
        <v>28</v>
      </c>
      <c r="I153">
        <v>0</v>
      </c>
      <c r="J153">
        <v>0</v>
      </c>
      <c r="K153">
        <v>0</v>
      </c>
      <c r="L153">
        <v>1.2</v>
      </c>
      <c r="M153">
        <v>0.97</v>
      </c>
      <c r="N153">
        <v>1</v>
      </c>
      <c r="O153">
        <v>4.4000000000000004</v>
      </c>
      <c r="P153">
        <v>0.72299999999999998</v>
      </c>
      <c r="Q153">
        <v>1</v>
      </c>
    </row>
    <row r="154" spans="1:17">
      <c r="A154" t="s">
        <v>182</v>
      </c>
      <c r="B154" s="1">
        <v>46029</v>
      </c>
      <c r="C154" t="s">
        <v>37</v>
      </c>
      <c r="D154" t="s">
        <v>19</v>
      </c>
      <c r="E154">
        <v>2</v>
      </c>
      <c r="F154">
        <v>31</v>
      </c>
      <c r="G154">
        <v>33</v>
      </c>
      <c r="H154">
        <v>33</v>
      </c>
      <c r="I154">
        <v>0</v>
      </c>
      <c r="J154">
        <v>0</v>
      </c>
      <c r="K154">
        <v>0</v>
      </c>
      <c r="L154">
        <v>1.4</v>
      </c>
      <c r="M154">
        <v>0.94</v>
      </c>
      <c r="N154">
        <v>0.97399999999999998</v>
      </c>
      <c r="O154">
        <v>4.5999999999999996</v>
      </c>
      <c r="P154">
        <v>0.81399999999999995</v>
      </c>
      <c r="Q154">
        <v>1</v>
      </c>
    </row>
    <row r="155" spans="1:17">
      <c r="A155" t="s">
        <v>183</v>
      </c>
      <c r="B155" s="1">
        <v>46029</v>
      </c>
      <c r="C155" t="s">
        <v>37</v>
      </c>
      <c r="D155" t="s">
        <v>21</v>
      </c>
      <c r="E155">
        <v>57</v>
      </c>
      <c r="F155">
        <v>40</v>
      </c>
      <c r="G155">
        <v>97</v>
      </c>
      <c r="H155">
        <v>35</v>
      </c>
      <c r="I155">
        <v>62</v>
      </c>
      <c r="J155">
        <v>0</v>
      </c>
      <c r="K155">
        <v>0</v>
      </c>
      <c r="L155">
        <v>6.5</v>
      </c>
      <c r="M155">
        <v>0.6</v>
      </c>
      <c r="N155">
        <v>0.96899999999999997</v>
      </c>
      <c r="O155">
        <v>2.5</v>
      </c>
      <c r="P155">
        <v>0.78800000000000003</v>
      </c>
      <c r="Q155">
        <v>0.36099999999999999</v>
      </c>
    </row>
    <row r="156" spans="1:17">
      <c r="A156" t="s">
        <v>184</v>
      </c>
      <c r="B156" s="1">
        <v>46029</v>
      </c>
      <c r="C156" t="s">
        <v>37</v>
      </c>
      <c r="D156" t="s">
        <v>23</v>
      </c>
      <c r="E156">
        <v>10</v>
      </c>
      <c r="F156">
        <v>33</v>
      </c>
      <c r="G156">
        <v>43</v>
      </c>
      <c r="H156">
        <v>29</v>
      </c>
      <c r="I156">
        <v>14</v>
      </c>
      <c r="J156">
        <v>0</v>
      </c>
      <c r="K156">
        <v>0</v>
      </c>
      <c r="L156">
        <v>2.2000000000000002</v>
      </c>
      <c r="M156">
        <v>0.91300000000000003</v>
      </c>
      <c r="N156">
        <v>0.98499999999999999</v>
      </c>
      <c r="O156">
        <v>3.8</v>
      </c>
      <c r="P156">
        <v>0.78800000000000003</v>
      </c>
      <c r="Q156">
        <v>0.67400000000000004</v>
      </c>
    </row>
    <row r="157" spans="1:17">
      <c r="A157" t="s">
        <v>185</v>
      </c>
      <c r="B157" s="1">
        <v>46029</v>
      </c>
      <c r="C157" t="s">
        <v>37</v>
      </c>
      <c r="D157" t="s">
        <v>25</v>
      </c>
      <c r="E157">
        <v>0</v>
      </c>
      <c r="F157">
        <v>20</v>
      </c>
      <c r="G157">
        <v>20</v>
      </c>
      <c r="H157">
        <v>20</v>
      </c>
      <c r="I157">
        <v>0</v>
      </c>
      <c r="J157">
        <v>0</v>
      </c>
      <c r="K157">
        <v>0</v>
      </c>
      <c r="L157">
        <v>2.4</v>
      </c>
      <c r="M157">
        <v>0.94899999999999995</v>
      </c>
      <c r="N157">
        <v>1</v>
      </c>
      <c r="O157">
        <v>4.2</v>
      </c>
      <c r="P157">
        <v>0.72</v>
      </c>
      <c r="Q157">
        <v>1</v>
      </c>
    </row>
    <row r="158" spans="1:17">
      <c r="A158" t="s">
        <v>186</v>
      </c>
      <c r="B158" s="1">
        <v>46029</v>
      </c>
      <c r="C158" t="s">
        <v>43</v>
      </c>
      <c r="D158" t="s">
        <v>19</v>
      </c>
      <c r="E158">
        <v>82</v>
      </c>
      <c r="F158">
        <v>36</v>
      </c>
      <c r="G158">
        <v>118</v>
      </c>
      <c r="H158">
        <v>24</v>
      </c>
      <c r="I158">
        <v>94</v>
      </c>
      <c r="J158">
        <v>0</v>
      </c>
      <c r="K158">
        <v>0</v>
      </c>
      <c r="L158">
        <v>8</v>
      </c>
      <c r="M158">
        <v>0.6</v>
      </c>
      <c r="N158">
        <v>1</v>
      </c>
      <c r="O158">
        <v>2.5</v>
      </c>
      <c r="P158">
        <v>0.70299999999999996</v>
      </c>
      <c r="Q158">
        <v>0.20300000000000001</v>
      </c>
    </row>
    <row r="159" spans="1:17">
      <c r="A159" t="s">
        <v>187</v>
      </c>
      <c r="B159" s="1">
        <v>46029</v>
      </c>
      <c r="C159" t="s">
        <v>43</v>
      </c>
      <c r="D159" t="s">
        <v>21</v>
      </c>
      <c r="E159">
        <v>0</v>
      </c>
      <c r="F159">
        <v>56</v>
      </c>
      <c r="G159">
        <v>56</v>
      </c>
      <c r="H159">
        <v>48</v>
      </c>
      <c r="I159">
        <v>8</v>
      </c>
      <c r="J159">
        <v>1</v>
      </c>
      <c r="K159">
        <v>0</v>
      </c>
      <c r="L159">
        <v>1.9</v>
      </c>
      <c r="M159">
        <v>0.94299999999999995</v>
      </c>
      <c r="N159">
        <v>0.94899999999999995</v>
      </c>
      <c r="O159">
        <v>4</v>
      </c>
      <c r="P159">
        <v>0.68899999999999995</v>
      </c>
      <c r="Q159">
        <v>0.85699999999999998</v>
      </c>
    </row>
    <row r="160" spans="1:17">
      <c r="A160" t="s">
        <v>188</v>
      </c>
      <c r="B160" s="1">
        <v>46029</v>
      </c>
      <c r="C160" t="s">
        <v>43</v>
      </c>
      <c r="D160" t="s">
        <v>23</v>
      </c>
      <c r="E160">
        <v>1</v>
      </c>
      <c r="F160">
        <v>45</v>
      </c>
      <c r="G160">
        <v>46</v>
      </c>
      <c r="H160">
        <v>46</v>
      </c>
      <c r="I160">
        <v>0</v>
      </c>
      <c r="J160">
        <v>0</v>
      </c>
      <c r="K160">
        <v>0</v>
      </c>
      <c r="L160">
        <v>1.2</v>
      </c>
      <c r="M160">
        <v>0.998</v>
      </c>
      <c r="N160">
        <v>0.97799999999999998</v>
      </c>
      <c r="O160">
        <v>4.7</v>
      </c>
      <c r="P160">
        <v>0.64900000000000002</v>
      </c>
      <c r="Q160">
        <v>1</v>
      </c>
    </row>
    <row r="161" spans="1:17">
      <c r="A161" t="s">
        <v>189</v>
      </c>
      <c r="B161" s="1">
        <v>46029</v>
      </c>
      <c r="C161" t="s">
        <v>43</v>
      </c>
      <c r="D161" t="s">
        <v>25</v>
      </c>
      <c r="E161">
        <v>0</v>
      </c>
      <c r="F161">
        <v>36</v>
      </c>
      <c r="G161">
        <v>36</v>
      </c>
      <c r="H161">
        <v>36</v>
      </c>
      <c r="I161">
        <v>0</v>
      </c>
      <c r="J161">
        <v>1</v>
      </c>
      <c r="K161">
        <v>0</v>
      </c>
      <c r="L161">
        <v>1.3</v>
      </c>
      <c r="M161">
        <v>0.97499999999999998</v>
      </c>
      <c r="N161">
        <v>0.98199999999999998</v>
      </c>
      <c r="O161">
        <v>4.3</v>
      </c>
      <c r="P161">
        <v>0.67300000000000004</v>
      </c>
      <c r="Q161">
        <v>1</v>
      </c>
    </row>
    <row r="162" spans="1:17">
      <c r="A162" t="s">
        <v>190</v>
      </c>
      <c r="B162" s="1">
        <v>46029</v>
      </c>
      <c r="C162" t="s">
        <v>48</v>
      </c>
      <c r="D162" t="s">
        <v>19</v>
      </c>
      <c r="E162">
        <v>25</v>
      </c>
      <c r="F162">
        <v>68</v>
      </c>
      <c r="G162">
        <v>93</v>
      </c>
      <c r="H162">
        <v>50</v>
      </c>
      <c r="I162">
        <v>43</v>
      </c>
      <c r="J162">
        <v>0</v>
      </c>
      <c r="K162">
        <v>0</v>
      </c>
      <c r="L162">
        <v>5.3</v>
      </c>
      <c r="M162">
        <v>0.71199999999999997</v>
      </c>
      <c r="N162">
        <v>0.96299999999999997</v>
      </c>
      <c r="O162">
        <v>3.2</v>
      </c>
      <c r="P162">
        <v>0.66900000000000004</v>
      </c>
      <c r="Q162">
        <v>0.53800000000000003</v>
      </c>
    </row>
    <row r="163" spans="1:17">
      <c r="A163" t="s">
        <v>191</v>
      </c>
      <c r="B163" s="1">
        <v>46029</v>
      </c>
      <c r="C163" t="s">
        <v>48</v>
      </c>
      <c r="D163" t="s">
        <v>21</v>
      </c>
      <c r="E163">
        <v>147</v>
      </c>
      <c r="F163">
        <v>37</v>
      </c>
      <c r="G163">
        <v>184</v>
      </c>
      <c r="H163">
        <v>17</v>
      </c>
      <c r="I163">
        <v>167</v>
      </c>
      <c r="J163">
        <v>0</v>
      </c>
      <c r="K163">
        <v>0</v>
      </c>
      <c r="L163">
        <v>8</v>
      </c>
      <c r="M163">
        <v>0.6</v>
      </c>
      <c r="N163">
        <v>1</v>
      </c>
      <c r="O163">
        <v>2.5</v>
      </c>
      <c r="P163">
        <v>0.751</v>
      </c>
      <c r="Q163">
        <v>9.1999999999999998E-2</v>
      </c>
    </row>
    <row r="164" spans="1:17">
      <c r="A164" t="s">
        <v>192</v>
      </c>
      <c r="B164" s="1">
        <v>46029</v>
      </c>
      <c r="C164" t="s">
        <v>48</v>
      </c>
      <c r="D164" t="s">
        <v>23</v>
      </c>
      <c r="E164">
        <v>35</v>
      </c>
      <c r="F164">
        <v>58</v>
      </c>
      <c r="G164">
        <v>93</v>
      </c>
      <c r="H164">
        <v>57</v>
      </c>
      <c r="I164">
        <v>36</v>
      </c>
      <c r="J164">
        <v>0</v>
      </c>
      <c r="K164">
        <v>0</v>
      </c>
      <c r="L164">
        <v>4.5</v>
      </c>
      <c r="M164">
        <v>0.77200000000000002</v>
      </c>
      <c r="N164">
        <v>0.98499999999999999</v>
      </c>
      <c r="O164">
        <v>3.1</v>
      </c>
      <c r="P164">
        <v>0.69499999999999995</v>
      </c>
      <c r="Q164">
        <v>0.61299999999999999</v>
      </c>
    </row>
    <row r="165" spans="1:17">
      <c r="A165" t="s">
        <v>193</v>
      </c>
      <c r="B165" s="1">
        <v>46029</v>
      </c>
      <c r="C165" t="s">
        <v>48</v>
      </c>
      <c r="D165" t="s">
        <v>25</v>
      </c>
      <c r="E165">
        <v>45</v>
      </c>
      <c r="F165">
        <v>16</v>
      </c>
      <c r="G165">
        <v>61</v>
      </c>
      <c r="H165">
        <v>25</v>
      </c>
      <c r="I165">
        <v>36</v>
      </c>
      <c r="J165">
        <v>0</v>
      </c>
      <c r="K165">
        <v>0</v>
      </c>
      <c r="L165">
        <v>4.3</v>
      </c>
      <c r="M165">
        <v>0.76700000000000002</v>
      </c>
      <c r="N165">
        <v>1</v>
      </c>
      <c r="O165">
        <v>3.5</v>
      </c>
      <c r="P165">
        <v>0.71899999999999997</v>
      </c>
      <c r="Q165">
        <v>0.41</v>
      </c>
    </row>
    <row r="166" spans="1:17">
      <c r="A166" t="s">
        <v>194</v>
      </c>
      <c r="B166" s="1">
        <v>46029</v>
      </c>
      <c r="C166" t="s">
        <v>53</v>
      </c>
      <c r="D166" t="s">
        <v>19</v>
      </c>
      <c r="E166">
        <v>97</v>
      </c>
      <c r="F166">
        <v>28</v>
      </c>
      <c r="G166">
        <v>125</v>
      </c>
      <c r="H166">
        <v>27</v>
      </c>
      <c r="I166">
        <v>98</v>
      </c>
      <c r="J166">
        <v>0</v>
      </c>
      <c r="K166">
        <v>0</v>
      </c>
      <c r="L166">
        <v>8</v>
      </c>
      <c r="M166">
        <v>0.6</v>
      </c>
      <c r="N166">
        <v>0.98799999999999999</v>
      </c>
      <c r="O166">
        <v>2.5</v>
      </c>
      <c r="P166">
        <v>0.77100000000000002</v>
      </c>
      <c r="Q166">
        <v>0.216</v>
      </c>
    </row>
    <row r="167" spans="1:17">
      <c r="A167" t="s">
        <v>195</v>
      </c>
      <c r="B167" s="1">
        <v>46029</v>
      </c>
      <c r="C167" t="s">
        <v>53</v>
      </c>
      <c r="D167" t="s">
        <v>21</v>
      </c>
      <c r="E167">
        <v>74</v>
      </c>
      <c r="F167">
        <v>29</v>
      </c>
      <c r="G167">
        <v>103</v>
      </c>
      <c r="H167">
        <v>26</v>
      </c>
      <c r="I167">
        <v>77</v>
      </c>
      <c r="J167">
        <v>0</v>
      </c>
      <c r="K167">
        <v>0</v>
      </c>
      <c r="L167">
        <v>8</v>
      </c>
      <c r="M167">
        <v>0.6</v>
      </c>
      <c r="N167">
        <v>0.97799999999999998</v>
      </c>
      <c r="O167">
        <v>2.5</v>
      </c>
      <c r="P167">
        <v>0.70599999999999996</v>
      </c>
      <c r="Q167">
        <v>0.252</v>
      </c>
    </row>
    <row r="168" spans="1:17">
      <c r="A168" t="s">
        <v>196</v>
      </c>
      <c r="B168" s="1">
        <v>46029</v>
      </c>
      <c r="C168" t="s">
        <v>53</v>
      </c>
      <c r="D168" t="s">
        <v>23</v>
      </c>
      <c r="E168">
        <v>85</v>
      </c>
      <c r="F168">
        <v>32</v>
      </c>
      <c r="G168">
        <v>117</v>
      </c>
      <c r="H168">
        <v>28</v>
      </c>
      <c r="I168">
        <v>89</v>
      </c>
      <c r="J168">
        <v>0</v>
      </c>
      <c r="K168">
        <v>0</v>
      </c>
      <c r="L168">
        <v>8</v>
      </c>
      <c r="M168">
        <v>0.6</v>
      </c>
      <c r="N168">
        <v>0.97399999999999998</v>
      </c>
      <c r="O168">
        <v>2.5</v>
      </c>
      <c r="P168">
        <v>0.755</v>
      </c>
      <c r="Q168">
        <v>0.23899999999999999</v>
      </c>
    </row>
    <row r="169" spans="1:17">
      <c r="A169" t="s">
        <v>197</v>
      </c>
      <c r="B169" s="1">
        <v>46029</v>
      </c>
      <c r="C169" t="s">
        <v>53</v>
      </c>
      <c r="D169" t="s">
        <v>25</v>
      </c>
      <c r="E169">
        <v>0</v>
      </c>
      <c r="F169">
        <v>26</v>
      </c>
      <c r="G169">
        <v>26</v>
      </c>
      <c r="H169">
        <v>26</v>
      </c>
      <c r="I169">
        <v>0</v>
      </c>
      <c r="J169">
        <v>0</v>
      </c>
      <c r="K169">
        <v>0</v>
      </c>
      <c r="L169">
        <v>1.3</v>
      </c>
      <c r="M169">
        <v>0.97599999999999998</v>
      </c>
      <c r="N169">
        <v>1</v>
      </c>
      <c r="O169">
        <v>4.0999999999999996</v>
      </c>
      <c r="P169">
        <v>0.74</v>
      </c>
      <c r="Q169">
        <v>1</v>
      </c>
    </row>
    <row r="170" spans="1:17">
      <c r="A170" t="s">
        <v>198</v>
      </c>
      <c r="B170" s="1">
        <v>46030</v>
      </c>
      <c r="C170" t="s">
        <v>18</v>
      </c>
      <c r="D170" t="s">
        <v>19</v>
      </c>
      <c r="E170">
        <v>45</v>
      </c>
      <c r="F170">
        <v>28</v>
      </c>
      <c r="G170">
        <v>73</v>
      </c>
      <c r="H170">
        <v>30</v>
      </c>
      <c r="I170">
        <v>43</v>
      </c>
      <c r="J170">
        <v>1</v>
      </c>
      <c r="K170">
        <v>1</v>
      </c>
      <c r="L170">
        <v>5.2</v>
      </c>
      <c r="M170">
        <v>0.623</v>
      </c>
      <c r="N170">
        <v>0.97499999999999998</v>
      </c>
      <c r="O170">
        <v>2.9</v>
      </c>
      <c r="P170">
        <v>0.70499999999999996</v>
      </c>
      <c r="Q170">
        <v>0.41099999999999998</v>
      </c>
    </row>
    <row r="171" spans="1:17">
      <c r="A171" t="s">
        <v>199</v>
      </c>
      <c r="B171" s="1">
        <v>46030</v>
      </c>
      <c r="C171" t="s">
        <v>18</v>
      </c>
      <c r="D171" t="s">
        <v>21</v>
      </c>
      <c r="E171">
        <v>0</v>
      </c>
      <c r="F171">
        <v>40</v>
      </c>
      <c r="G171">
        <v>40</v>
      </c>
      <c r="H171">
        <v>40</v>
      </c>
      <c r="I171">
        <v>0</v>
      </c>
      <c r="J171">
        <v>1</v>
      </c>
      <c r="K171">
        <v>0</v>
      </c>
      <c r="L171">
        <v>2</v>
      </c>
      <c r="M171">
        <v>0.93300000000000005</v>
      </c>
      <c r="N171">
        <v>0.99099999999999999</v>
      </c>
      <c r="O171">
        <v>4.5</v>
      </c>
      <c r="P171">
        <v>0.71</v>
      </c>
      <c r="Q171">
        <v>1</v>
      </c>
    </row>
    <row r="172" spans="1:17">
      <c r="A172" t="s">
        <v>200</v>
      </c>
      <c r="B172" s="1">
        <v>46030</v>
      </c>
      <c r="C172" t="s">
        <v>18</v>
      </c>
      <c r="D172" t="s">
        <v>23</v>
      </c>
      <c r="E172">
        <v>60</v>
      </c>
      <c r="F172">
        <v>53</v>
      </c>
      <c r="G172">
        <v>113</v>
      </c>
      <c r="H172">
        <v>42</v>
      </c>
      <c r="I172">
        <v>71</v>
      </c>
      <c r="J172">
        <v>0</v>
      </c>
      <c r="K172">
        <v>0</v>
      </c>
      <c r="L172">
        <v>6.9</v>
      </c>
      <c r="M172">
        <v>0.6</v>
      </c>
      <c r="N172">
        <v>0.995</v>
      </c>
      <c r="O172">
        <v>2.5</v>
      </c>
      <c r="P172">
        <v>0.78600000000000003</v>
      </c>
      <c r="Q172">
        <v>0.372</v>
      </c>
    </row>
    <row r="173" spans="1:17">
      <c r="A173" t="s">
        <v>201</v>
      </c>
      <c r="B173" s="1">
        <v>46030</v>
      </c>
      <c r="C173" t="s">
        <v>18</v>
      </c>
      <c r="D173" t="s">
        <v>25</v>
      </c>
      <c r="E173">
        <v>0</v>
      </c>
      <c r="F173">
        <v>17</v>
      </c>
      <c r="G173">
        <v>17</v>
      </c>
      <c r="H173">
        <v>17</v>
      </c>
      <c r="I173">
        <v>0</v>
      </c>
      <c r="J173">
        <v>0</v>
      </c>
      <c r="K173">
        <v>0</v>
      </c>
      <c r="L173">
        <v>1.3</v>
      </c>
      <c r="M173">
        <v>0.96499999999999997</v>
      </c>
      <c r="N173">
        <v>1</v>
      </c>
      <c r="O173">
        <v>4.5</v>
      </c>
      <c r="P173">
        <v>0.77700000000000002</v>
      </c>
      <c r="Q173">
        <v>1</v>
      </c>
    </row>
    <row r="174" spans="1:17">
      <c r="A174" t="s">
        <v>202</v>
      </c>
      <c r="B174" s="1">
        <v>46030</v>
      </c>
      <c r="C174" t="s">
        <v>27</v>
      </c>
      <c r="D174" t="s">
        <v>19</v>
      </c>
      <c r="E174">
        <v>0</v>
      </c>
      <c r="F174">
        <v>22</v>
      </c>
      <c r="G174">
        <v>22</v>
      </c>
      <c r="H174">
        <v>22</v>
      </c>
      <c r="I174">
        <v>0</v>
      </c>
      <c r="J174">
        <v>0</v>
      </c>
      <c r="K174">
        <v>0</v>
      </c>
      <c r="L174">
        <v>1.9</v>
      </c>
      <c r="M174">
        <v>0.95799999999999996</v>
      </c>
      <c r="N174">
        <v>0.96699999999999997</v>
      </c>
      <c r="O174">
        <v>4.5999999999999996</v>
      </c>
      <c r="P174">
        <v>0.69199999999999995</v>
      </c>
      <c r="Q174">
        <v>1</v>
      </c>
    </row>
    <row r="175" spans="1:17">
      <c r="A175" t="s">
        <v>203</v>
      </c>
      <c r="B175" s="1">
        <v>46030</v>
      </c>
      <c r="C175" t="s">
        <v>27</v>
      </c>
      <c r="D175" t="s">
        <v>21</v>
      </c>
      <c r="E175">
        <v>0</v>
      </c>
      <c r="F175">
        <v>40</v>
      </c>
      <c r="G175">
        <v>40</v>
      </c>
      <c r="H175">
        <v>40</v>
      </c>
      <c r="I175">
        <v>0</v>
      </c>
      <c r="J175">
        <v>0</v>
      </c>
      <c r="K175">
        <v>0</v>
      </c>
      <c r="L175">
        <v>1.7</v>
      </c>
      <c r="M175">
        <v>0.96699999999999997</v>
      </c>
      <c r="N175">
        <v>0.97499999999999998</v>
      </c>
      <c r="O175">
        <v>4.4000000000000004</v>
      </c>
      <c r="P175">
        <v>0.70599999999999996</v>
      </c>
      <c r="Q175">
        <v>1</v>
      </c>
    </row>
    <row r="176" spans="1:17">
      <c r="A176" t="s">
        <v>204</v>
      </c>
      <c r="B176" s="1">
        <v>46030</v>
      </c>
      <c r="C176" t="s">
        <v>27</v>
      </c>
      <c r="D176" t="s">
        <v>23</v>
      </c>
      <c r="E176">
        <v>157</v>
      </c>
      <c r="F176">
        <v>41</v>
      </c>
      <c r="G176">
        <v>198</v>
      </c>
      <c r="H176">
        <v>19</v>
      </c>
      <c r="I176">
        <v>179</v>
      </c>
      <c r="J176">
        <v>0</v>
      </c>
      <c r="K176">
        <v>0</v>
      </c>
      <c r="L176">
        <v>8</v>
      </c>
      <c r="M176">
        <v>0.6</v>
      </c>
      <c r="N176">
        <v>0.96799999999999997</v>
      </c>
      <c r="O176">
        <v>2.5</v>
      </c>
      <c r="P176">
        <v>0.70899999999999996</v>
      </c>
      <c r="Q176">
        <v>9.6000000000000002E-2</v>
      </c>
    </row>
    <row r="177" spans="1:17">
      <c r="A177" t="s">
        <v>205</v>
      </c>
      <c r="B177" s="1">
        <v>46030</v>
      </c>
      <c r="C177" t="s">
        <v>27</v>
      </c>
      <c r="D177" t="s">
        <v>25</v>
      </c>
      <c r="E177">
        <v>16</v>
      </c>
      <c r="F177">
        <v>33</v>
      </c>
      <c r="G177">
        <v>49</v>
      </c>
      <c r="H177">
        <v>29</v>
      </c>
      <c r="I177">
        <v>20</v>
      </c>
      <c r="J177">
        <v>0</v>
      </c>
      <c r="K177">
        <v>0</v>
      </c>
      <c r="L177">
        <v>3</v>
      </c>
      <c r="M177">
        <v>0.878</v>
      </c>
      <c r="N177">
        <v>0.96399999999999997</v>
      </c>
      <c r="O177">
        <v>3.9</v>
      </c>
      <c r="P177">
        <v>0.77400000000000002</v>
      </c>
      <c r="Q177">
        <v>0.59199999999999997</v>
      </c>
    </row>
    <row r="178" spans="1:17">
      <c r="A178" t="s">
        <v>206</v>
      </c>
      <c r="B178" s="1">
        <v>46030</v>
      </c>
      <c r="C178" t="s">
        <v>32</v>
      </c>
      <c r="D178" t="s">
        <v>19</v>
      </c>
      <c r="E178">
        <v>47</v>
      </c>
      <c r="F178">
        <v>54</v>
      </c>
      <c r="G178">
        <v>101</v>
      </c>
      <c r="H178">
        <v>38</v>
      </c>
      <c r="I178">
        <v>63</v>
      </c>
      <c r="J178">
        <v>0</v>
      </c>
      <c r="K178">
        <v>0</v>
      </c>
      <c r="L178">
        <v>6.5</v>
      </c>
      <c r="M178">
        <v>0.6</v>
      </c>
      <c r="N178">
        <v>0.99</v>
      </c>
      <c r="O178">
        <v>2.5</v>
      </c>
      <c r="P178">
        <v>0.77900000000000003</v>
      </c>
      <c r="Q178">
        <v>0.376</v>
      </c>
    </row>
    <row r="179" spans="1:17">
      <c r="A179" t="s">
        <v>207</v>
      </c>
      <c r="B179" s="1">
        <v>46030</v>
      </c>
      <c r="C179" t="s">
        <v>32</v>
      </c>
      <c r="D179" t="s">
        <v>21</v>
      </c>
      <c r="E179">
        <v>101</v>
      </c>
      <c r="F179">
        <v>29</v>
      </c>
      <c r="G179">
        <v>130</v>
      </c>
      <c r="H179">
        <v>27</v>
      </c>
      <c r="I179">
        <v>103</v>
      </c>
      <c r="J179">
        <v>0</v>
      </c>
      <c r="K179">
        <v>0</v>
      </c>
      <c r="L179">
        <v>8</v>
      </c>
      <c r="M179">
        <v>0.6</v>
      </c>
      <c r="N179">
        <v>0.99</v>
      </c>
      <c r="O179">
        <v>2.5</v>
      </c>
      <c r="P179">
        <v>0.78300000000000003</v>
      </c>
      <c r="Q179">
        <v>0.20799999999999999</v>
      </c>
    </row>
    <row r="180" spans="1:17">
      <c r="A180" t="s">
        <v>208</v>
      </c>
      <c r="B180" s="1">
        <v>46030</v>
      </c>
      <c r="C180" t="s">
        <v>32</v>
      </c>
      <c r="D180" t="s">
        <v>23</v>
      </c>
      <c r="E180">
        <v>154</v>
      </c>
      <c r="F180">
        <v>27</v>
      </c>
      <c r="G180">
        <v>181</v>
      </c>
      <c r="H180">
        <v>20</v>
      </c>
      <c r="I180">
        <v>161</v>
      </c>
      <c r="J180">
        <v>0</v>
      </c>
      <c r="K180">
        <v>0</v>
      </c>
      <c r="L180">
        <v>8</v>
      </c>
      <c r="M180">
        <v>0.6</v>
      </c>
      <c r="N180">
        <v>0.98499999999999999</v>
      </c>
      <c r="O180">
        <v>2.5</v>
      </c>
      <c r="P180">
        <v>0.66700000000000004</v>
      </c>
      <c r="Q180">
        <v>0.11</v>
      </c>
    </row>
    <row r="181" spans="1:17">
      <c r="A181" t="s">
        <v>209</v>
      </c>
      <c r="B181" s="1">
        <v>46030</v>
      </c>
      <c r="C181" t="s">
        <v>32</v>
      </c>
      <c r="D181" t="s">
        <v>25</v>
      </c>
      <c r="E181">
        <v>0</v>
      </c>
      <c r="F181">
        <v>30</v>
      </c>
      <c r="G181">
        <v>30</v>
      </c>
      <c r="H181">
        <v>30</v>
      </c>
      <c r="I181">
        <v>0</v>
      </c>
      <c r="J181">
        <v>0</v>
      </c>
      <c r="K181">
        <v>0</v>
      </c>
      <c r="L181">
        <v>1.2</v>
      </c>
      <c r="M181">
        <v>0.93300000000000005</v>
      </c>
      <c r="N181">
        <v>0.98599999999999999</v>
      </c>
      <c r="O181">
        <v>4.8</v>
      </c>
      <c r="P181">
        <v>0.72299999999999998</v>
      </c>
      <c r="Q181">
        <v>1</v>
      </c>
    </row>
    <row r="182" spans="1:17">
      <c r="A182" t="s">
        <v>210</v>
      </c>
      <c r="B182" s="1">
        <v>46030</v>
      </c>
      <c r="C182" t="s">
        <v>37</v>
      </c>
      <c r="D182" t="s">
        <v>19</v>
      </c>
      <c r="E182">
        <v>0</v>
      </c>
      <c r="F182">
        <v>48</v>
      </c>
      <c r="G182">
        <v>48</v>
      </c>
      <c r="H182">
        <v>48</v>
      </c>
      <c r="I182">
        <v>0</v>
      </c>
      <c r="J182">
        <v>0</v>
      </c>
      <c r="K182">
        <v>0</v>
      </c>
      <c r="L182">
        <v>1.5</v>
      </c>
      <c r="M182">
        <v>0.96199999999999997</v>
      </c>
      <c r="N182">
        <v>0.95799999999999996</v>
      </c>
      <c r="O182">
        <v>4.4000000000000004</v>
      </c>
      <c r="P182">
        <v>0.81399999999999995</v>
      </c>
      <c r="Q182">
        <v>1</v>
      </c>
    </row>
    <row r="183" spans="1:17">
      <c r="A183" t="s">
        <v>211</v>
      </c>
      <c r="B183" s="1">
        <v>46030</v>
      </c>
      <c r="C183" t="s">
        <v>37</v>
      </c>
      <c r="D183" t="s">
        <v>21</v>
      </c>
      <c r="E183">
        <v>62</v>
      </c>
      <c r="F183">
        <v>48</v>
      </c>
      <c r="G183">
        <v>110</v>
      </c>
      <c r="H183">
        <v>30</v>
      </c>
      <c r="I183">
        <v>80</v>
      </c>
      <c r="J183">
        <v>1</v>
      </c>
      <c r="K183">
        <v>1</v>
      </c>
      <c r="L183">
        <v>8</v>
      </c>
      <c r="M183">
        <v>0.6</v>
      </c>
      <c r="N183">
        <v>0.97599999999999998</v>
      </c>
      <c r="O183">
        <v>2.5</v>
      </c>
      <c r="P183">
        <v>0.78800000000000003</v>
      </c>
      <c r="Q183">
        <v>0.27300000000000002</v>
      </c>
    </row>
    <row r="184" spans="1:17">
      <c r="A184" t="s">
        <v>212</v>
      </c>
      <c r="B184" s="1">
        <v>46030</v>
      </c>
      <c r="C184" t="s">
        <v>37</v>
      </c>
      <c r="D184" t="s">
        <v>23</v>
      </c>
      <c r="E184">
        <v>14</v>
      </c>
      <c r="F184">
        <v>46</v>
      </c>
      <c r="G184">
        <v>60</v>
      </c>
      <c r="H184">
        <v>29</v>
      </c>
      <c r="I184">
        <v>31</v>
      </c>
      <c r="J184">
        <v>0</v>
      </c>
      <c r="K184">
        <v>0</v>
      </c>
      <c r="L184">
        <v>4</v>
      </c>
      <c r="M184">
        <v>0.754</v>
      </c>
      <c r="N184">
        <v>0.98199999999999998</v>
      </c>
      <c r="O184">
        <v>3.6</v>
      </c>
      <c r="P184">
        <v>0.78800000000000003</v>
      </c>
      <c r="Q184">
        <v>0.48299999999999998</v>
      </c>
    </row>
    <row r="185" spans="1:17">
      <c r="A185" t="s">
        <v>213</v>
      </c>
      <c r="B185" s="1">
        <v>46030</v>
      </c>
      <c r="C185" t="s">
        <v>37</v>
      </c>
      <c r="D185" t="s">
        <v>25</v>
      </c>
      <c r="E185">
        <v>0</v>
      </c>
      <c r="F185">
        <v>24</v>
      </c>
      <c r="G185">
        <v>24</v>
      </c>
      <c r="H185">
        <v>24</v>
      </c>
      <c r="I185">
        <v>0</v>
      </c>
      <c r="J185">
        <v>0</v>
      </c>
      <c r="K185">
        <v>0</v>
      </c>
      <c r="L185">
        <v>1.8</v>
      </c>
      <c r="M185">
        <v>0.997</v>
      </c>
      <c r="N185">
        <v>0.95099999999999996</v>
      </c>
      <c r="O185">
        <v>4.5</v>
      </c>
      <c r="P185">
        <v>0.72</v>
      </c>
      <c r="Q185">
        <v>1</v>
      </c>
    </row>
    <row r="186" spans="1:17">
      <c r="A186" t="s">
        <v>214</v>
      </c>
      <c r="B186" s="1">
        <v>46030</v>
      </c>
      <c r="C186" t="s">
        <v>43</v>
      </c>
      <c r="D186" t="s">
        <v>19</v>
      </c>
      <c r="E186">
        <v>94</v>
      </c>
      <c r="F186">
        <v>34</v>
      </c>
      <c r="G186">
        <v>128</v>
      </c>
      <c r="H186">
        <v>28</v>
      </c>
      <c r="I186">
        <v>100</v>
      </c>
      <c r="J186">
        <v>1</v>
      </c>
      <c r="K186">
        <v>0</v>
      </c>
      <c r="L186">
        <v>8</v>
      </c>
      <c r="M186">
        <v>0.6</v>
      </c>
      <c r="N186">
        <v>1</v>
      </c>
      <c r="O186">
        <v>2.5</v>
      </c>
      <c r="P186">
        <v>0.70299999999999996</v>
      </c>
      <c r="Q186">
        <v>0.219</v>
      </c>
    </row>
    <row r="187" spans="1:17">
      <c r="A187" t="s">
        <v>215</v>
      </c>
      <c r="B187" s="1">
        <v>46030</v>
      </c>
      <c r="C187" t="s">
        <v>43</v>
      </c>
      <c r="D187" t="s">
        <v>21</v>
      </c>
      <c r="E187">
        <v>8</v>
      </c>
      <c r="F187">
        <v>58</v>
      </c>
      <c r="G187">
        <v>66</v>
      </c>
      <c r="H187">
        <v>57</v>
      </c>
      <c r="I187">
        <v>9</v>
      </c>
      <c r="J187">
        <v>0</v>
      </c>
      <c r="K187">
        <v>0</v>
      </c>
      <c r="L187">
        <v>2.8</v>
      </c>
      <c r="M187">
        <v>0.90900000000000003</v>
      </c>
      <c r="N187">
        <v>0.97099999999999997</v>
      </c>
      <c r="O187">
        <v>4.5</v>
      </c>
      <c r="P187">
        <v>0.68899999999999995</v>
      </c>
      <c r="Q187">
        <v>0.86399999999999999</v>
      </c>
    </row>
    <row r="188" spans="1:17">
      <c r="A188" t="s">
        <v>216</v>
      </c>
      <c r="B188" s="1">
        <v>46030</v>
      </c>
      <c r="C188" t="s">
        <v>43</v>
      </c>
      <c r="D188" t="s">
        <v>23</v>
      </c>
      <c r="E188">
        <v>0</v>
      </c>
      <c r="F188">
        <v>47</v>
      </c>
      <c r="G188">
        <v>47</v>
      </c>
      <c r="H188">
        <v>47</v>
      </c>
      <c r="I188">
        <v>0</v>
      </c>
      <c r="J188">
        <v>0</v>
      </c>
      <c r="K188">
        <v>0</v>
      </c>
      <c r="L188">
        <v>1</v>
      </c>
      <c r="M188">
        <v>0.92800000000000005</v>
      </c>
      <c r="N188">
        <v>0.996</v>
      </c>
      <c r="O188">
        <v>4.3</v>
      </c>
      <c r="P188">
        <v>0.64900000000000002</v>
      </c>
      <c r="Q188">
        <v>1</v>
      </c>
    </row>
    <row r="189" spans="1:17">
      <c r="A189" t="s">
        <v>217</v>
      </c>
      <c r="B189" s="1">
        <v>46030</v>
      </c>
      <c r="C189" t="s">
        <v>43</v>
      </c>
      <c r="D189" t="s">
        <v>25</v>
      </c>
      <c r="E189">
        <v>0</v>
      </c>
      <c r="F189">
        <v>32</v>
      </c>
      <c r="G189">
        <v>32</v>
      </c>
      <c r="H189">
        <v>32</v>
      </c>
      <c r="I189">
        <v>0</v>
      </c>
      <c r="J189">
        <v>0</v>
      </c>
      <c r="K189">
        <v>0</v>
      </c>
      <c r="L189">
        <v>1.4</v>
      </c>
      <c r="M189">
        <v>0.99299999999999999</v>
      </c>
      <c r="N189">
        <v>0.997</v>
      </c>
      <c r="O189">
        <v>4.7</v>
      </c>
      <c r="P189">
        <v>0.67300000000000004</v>
      </c>
      <c r="Q189">
        <v>1</v>
      </c>
    </row>
    <row r="190" spans="1:17">
      <c r="A190" t="s">
        <v>218</v>
      </c>
      <c r="B190" s="1">
        <v>46030</v>
      </c>
      <c r="C190" t="s">
        <v>48</v>
      </c>
      <c r="D190" t="s">
        <v>19</v>
      </c>
      <c r="E190">
        <v>43</v>
      </c>
      <c r="F190">
        <v>44</v>
      </c>
      <c r="G190">
        <v>87</v>
      </c>
      <c r="H190">
        <v>55</v>
      </c>
      <c r="I190">
        <v>32</v>
      </c>
      <c r="J190">
        <v>0</v>
      </c>
      <c r="K190">
        <v>0</v>
      </c>
      <c r="L190">
        <v>4</v>
      </c>
      <c r="M190">
        <v>0.8</v>
      </c>
      <c r="N190">
        <v>1</v>
      </c>
      <c r="O190">
        <v>3.7</v>
      </c>
      <c r="P190">
        <v>0.66900000000000004</v>
      </c>
      <c r="Q190">
        <v>0.63200000000000001</v>
      </c>
    </row>
    <row r="191" spans="1:17">
      <c r="A191" t="s">
        <v>219</v>
      </c>
      <c r="B191" s="1">
        <v>46030</v>
      </c>
      <c r="C191" t="s">
        <v>48</v>
      </c>
      <c r="D191" t="s">
        <v>21</v>
      </c>
      <c r="E191">
        <v>167</v>
      </c>
      <c r="F191">
        <v>62</v>
      </c>
      <c r="G191">
        <v>229</v>
      </c>
      <c r="H191">
        <v>17</v>
      </c>
      <c r="I191">
        <v>212</v>
      </c>
      <c r="J191">
        <v>0</v>
      </c>
      <c r="K191">
        <v>0</v>
      </c>
      <c r="L191">
        <v>8</v>
      </c>
      <c r="M191">
        <v>0.6</v>
      </c>
      <c r="N191">
        <v>0.995</v>
      </c>
      <c r="O191">
        <v>2.5</v>
      </c>
      <c r="P191">
        <v>0.751</v>
      </c>
      <c r="Q191">
        <v>7.3999999999999996E-2</v>
      </c>
    </row>
    <row r="192" spans="1:17">
      <c r="A192" t="s">
        <v>220</v>
      </c>
      <c r="B192" s="1">
        <v>46030</v>
      </c>
      <c r="C192" t="s">
        <v>48</v>
      </c>
      <c r="D192" t="s">
        <v>23</v>
      </c>
      <c r="E192">
        <v>36</v>
      </c>
      <c r="F192">
        <v>47</v>
      </c>
      <c r="G192">
        <v>83</v>
      </c>
      <c r="H192">
        <v>53</v>
      </c>
      <c r="I192">
        <v>30</v>
      </c>
      <c r="J192">
        <v>0</v>
      </c>
      <c r="K192">
        <v>0</v>
      </c>
      <c r="L192">
        <v>4.3</v>
      </c>
      <c r="M192">
        <v>0.77</v>
      </c>
      <c r="N192">
        <v>1</v>
      </c>
      <c r="O192">
        <v>3.5</v>
      </c>
      <c r="P192">
        <v>0.69499999999999995</v>
      </c>
      <c r="Q192">
        <v>0.63900000000000001</v>
      </c>
    </row>
    <row r="193" spans="1:17">
      <c r="A193" t="s">
        <v>221</v>
      </c>
      <c r="B193" s="1">
        <v>46030</v>
      </c>
      <c r="C193" t="s">
        <v>48</v>
      </c>
      <c r="D193" t="s">
        <v>25</v>
      </c>
      <c r="E193">
        <v>36</v>
      </c>
      <c r="F193">
        <v>42</v>
      </c>
      <c r="G193">
        <v>78</v>
      </c>
      <c r="H193">
        <v>27</v>
      </c>
      <c r="I193">
        <v>51</v>
      </c>
      <c r="J193">
        <v>1</v>
      </c>
      <c r="K193">
        <v>0</v>
      </c>
      <c r="L193">
        <v>5</v>
      </c>
      <c r="M193">
        <v>0.622</v>
      </c>
      <c r="N193">
        <v>0.97</v>
      </c>
      <c r="O193">
        <v>2.7</v>
      </c>
      <c r="P193">
        <v>0.71899999999999997</v>
      </c>
      <c r="Q193">
        <v>0.34599999999999997</v>
      </c>
    </row>
    <row r="194" spans="1:17">
      <c r="A194" t="s">
        <v>222</v>
      </c>
      <c r="B194" s="1">
        <v>46030</v>
      </c>
      <c r="C194" t="s">
        <v>53</v>
      </c>
      <c r="D194" t="s">
        <v>19</v>
      </c>
      <c r="E194">
        <v>98</v>
      </c>
      <c r="F194">
        <v>38</v>
      </c>
      <c r="G194">
        <v>136</v>
      </c>
      <c r="H194">
        <v>25</v>
      </c>
      <c r="I194">
        <v>111</v>
      </c>
      <c r="J194">
        <v>0</v>
      </c>
      <c r="K194">
        <v>0</v>
      </c>
      <c r="L194">
        <v>8</v>
      </c>
      <c r="M194">
        <v>0.6</v>
      </c>
      <c r="N194">
        <v>1</v>
      </c>
      <c r="O194">
        <v>2.5</v>
      </c>
      <c r="P194">
        <v>0.77100000000000002</v>
      </c>
      <c r="Q194">
        <v>0.184</v>
      </c>
    </row>
    <row r="195" spans="1:17">
      <c r="A195" t="s">
        <v>223</v>
      </c>
      <c r="B195" s="1">
        <v>46030</v>
      </c>
      <c r="C195" t="s">
        <v>53</v>
      </c>
      <c r="D195" t="s">
        <v>21</v>
      </c>
      <c r="E195">
        <v>77</v>
      </c>
      <c r="F195">
        <v>36</v>
      </c>
      <c r="G195">
        <v>113</v>
      </c>
      <c r="H195">
        <v>25</v>
      </c>
      <c r="I195">
        <v>88</v>
      </c>
      <c r="J195">
        <v>0</v>
      </c>
      <c r="K195">
        <v>0</v>
      </c>
      <c r="L195">
        <v>8</v>
      </c>
      <c r="M195">
        <v>0.6</v>
      </c>
      <c r="N195">
        <v>0.95499999999999996</v>
      </c>
      <c r="O195">
        <v>2.5</v>
      </c>
      <c r="P195">
        <v>0.70599999999999996</v>
      </c>
      <c r="Q195">
        <v>0.221</v>
      </c>
    </row>
    <row r="196" spans="1:17">
      <c r="A196" t="s">
        <v>224</v>
      </c>
      <c r="B196" s="1">
        <v>46030</v>
      </c>
      <c r="C196" t="s">
        <v>53</v>
      </c>
      <c r="D196" t="s">
        <v>23</v>
      </c>
      <c r="E196">
        <v>89</v>
      </c>
      <c r="F196">
        <v>30</v>
      </c>
      <c r="G196">
        <v>119</v>
      </c>
      <c r="H196">
        <v>32</v>
      </c>
      <c r="I196">
        <v>87</v>
      </c>
      <c r="J196">
        <v>0</v>
      </c>
      <c r="K196">
        <v>0</v>
      </c>
      <c r="L196">
        <v>8</v>
      </c>
      <c r="M196">
        <v>0.6</v>
      </c>
      <c r="N196">
        <v>0.96499999999999997</v>
      </c>
      <c r="O196">
        <v>2.5</v>
      </c>
      <c r="P196">
        <v>0.755</v>
      </c>
      <c r="Q196">
        <v>0.26900000000000002</v>
      </c>
    </row>
    <row r="197" spans="1:17">
      <c r="A197" t="s">
        <v>225</v>
      </c>
      <c r="B197" s="1">
        <v>46030</v>
      </c>
      <c r="C197" t="s">
        <v>53</v>
      </c>
      <c r="D197" t="s">
        <v>25</v>
      </c>
      <c r="E197">
        <v>0</v>
      </c>
      <c r="F197">
        <v>17</v>
      </c>
      <c r="G197">
        <v>17</v>
      </c>
      <c r="H197">
        <v>17</v>
      </c>
      <c r="I197">
        <v>0</v>
      </c>
      <c r="J197">
        <v>0</v>
      </c>
      <c r="K197">
        <v>0</v>
      </c>
      <c r="L197">
        <v>1.6</v>
      </c>
      <c r="M197">
        <v>0.96799999999999997</v>
      </c>
      <c r="N197">
        <v>0.97299999999999998</v>
      </c>
      <c r="O197">
        <v>4.5</v>
      </c>
      <c r="P197">
        <v>0.74</v>
      </c>
      <c r="Q197">
        <v>1</v>
      </c>
    </row>
    <row r="198" spans="1:17">
      <c r="A198" t="s">
        <v>226</v>
      </c>
      <c r="B198" s="1">
        <v>46031</v>
      </c>
      <c r="C198" t="s">
        <v>18</v>
      </c>
      <c r="D198" t="s">
        <v>19</v>
      </c>
      <c r="E198">
        <v>43</v>
      </c>
      <c r="F198">
        <v>40</v>
      </c>
      <c r="G198">
        <v>83</v>
      </c>
      <c r="H198">
        <v>37</v>
      </c>
      <c r="I198">
        <v>46</v>
      </c>
      <c r="J198">
        <v>0</v>
      </c>
      <c r="K198">
        <v>0</v>
      </c>
      <c r="L198">
        <v>5.3</v>
      </c>
      <c r="M198">
        <v>0.71</v>
      </c>
      <c r="N198">
        <v>0.98599999999999999</v>
      </c>
      <c r="O198">
        <v>3</v>
      </c>
      <c r="P198">
        <v>0.70499999999999996</v>
      </c>
      <c r="Q198">
        <v>0.44600000000000001</v>
      </c>
    </row>
    <row r="199" spans="1:17">
      <c r="A199" t="s">
        <v>227</v>
      </c>
      <c r="B199" s="1">
        <v>46031</v>
      </c>
      <c r="C199" t="s">
        <v>18</v>
      </c>
      <c r="D199" t="s">
        <v>21</v>
      </c>
      <c r="E199">
        <v>0</v>
      </c>
      <c r="F199">
        <v>38</v>
      </c>
      <c r="G199">
        <v>38</v>
      </c>
      <c r="H199">
        <v>38</v>
      </c>
      <c r="I199">
        <v>0</v>
      </c>
      <c r="J199">
        <v>0</v>
      </c>
      <c r="K199">
        <v>0</v>
      </c>
      <c r="L199">
        <v>0.7</v>
      </c>
      <c r="M199">
        <v>0.97899999999999998</v>
      </c>
      <c r="N199">
        <v>0.98</v>
      </c>
      <c r="O199">
        <v>4.5999999999999996</v>
      </c>
      <c r="P199">
        <v>0.71</v>
      </c>
      <c r="Q199">
        <v>1</v>
      </c>
    </row>
    <row r="200" spans="1:17">
      <c r="A200" t="s">
        <v>228</v>
      </c>
      <c r="B200" s="1">
        <v>46031</v>
      </c>
      <c r="C200" t="s">
        <v>18</v>
      </c>
      <c r="D200" t="s">
        <v>23</v>
      </c>
      <c r="E200">
        <v>71</v>
      </c>
      <c r="F200">
        <v>60</v>
      </c>
      <c r="G200">
        <v>131</v>
      </c>
      <c r="H200">
        <v>40</v>
      </c>
      <c r="I200">
        <v>91</v>
      </c>
      <c r="J200">
        <v>0</v>
      </c>
      <c r="K200">
        <v>0</v>
      </c>
      <c r="L200">
        <v>8</v>
      </c>
      <c r="M200">
        <v>0.6</v>
      </c>
      <c r="N200">
        <v>0.98399999999999999</v>
      </c>
      <c r="O200">
        <v>2.5</v>
      </c>
      <c r="P200">
        <v>0.78600000000000003</v>
      </c>
      <c r="Q200">
        <v>0.30499999999999999</v>
      </c>
    </row>
    <row r="201" spans="1:17">
      <c r="A201" t="s">
        <v>229</v>
      </c>
      <c r="B201" s="1">
        <v>46031</v>
      </c>
      <c r="C201" t="s">
        <v>18</v>
      </c>
      <c r="D201" t="s">
        <v>25</v>
      </c>
      <c r="E201">
        <v>0</v>
      </c>
      <c r="F201">
        <v>25</v>
      </c>
      <c r="G201">
        <v>25</v>
      </c>
      <c r="H201">
        <v>25</v>
      </c>
      <c r="I201">
        <v>0</v>
      </c>
      <c r="J201">
        <v>0</v>
      </c>
      <c r="K201">
        <v>0</v>
      </c>
      <c r="L201">
        <v>1.6</v>
      </c>
      <c r="M201">
        <v>0.98899999999999999</v>
      </c>
      <c r="N201">
        <v>0.98199999999999998</v>
      </c>
      <c r="O201">
        <v>4.5</v>
      </c>
      <c r="P201">
        <v>0.77700000000000002</v>
      </c>
      <c r="Q201">
        <v>1</v>
      </c>
    </row>
    <row r="202" spans="1:17">
      <c r="A202" t="s">
        <v>230</v>
      </c>
      <c r="B202" s="1">
        <v>46031</v>
      </c>
      <c r="C202" t="s">
        <v>27</v>
      </c>
      <c r="D202" t="s">
        <v>19</v>
      </c>
      <c r="E202">
        <v>0</v>
      </c>
      <c r="F202">
        <v>33</v>
      </c>
      <c r="G202">
        <v>33</v>
      </c>
      <c r="H202">
        <v>33</v>
      </c>
      <c r="I202">
        <v>0</v>
      </c>
      <c r="J202">
        <v>0</v>
      </c>
      <c r="K202">
        <v>0</v>
      </c>
      <c r="L202">
        <v>1.7</v>
      </c>
      <c r="M202">
        <v>0.98399999999999999</v>
      </c>
      <c r="N202">
        <v>0.97899999999999998</v>
      </c>
      <c r="O202">
        <v>4.5</v>
      </c>
      <c r="P202">
        <v>0.69199999999999995</v>
      </c>
      <c r="Q202">
        <v>1</v>
      </c>
    </row>
    <row r="203" spans="1:17">
      <c r="A203" t="s">
        <v>231</v>
      </c>
      <c r="B203" s="1">
        <v>46031</v>
      </c>
      <c r="C203" t="s">
        <v>27</v>
      </c>
      <c r="D203" t="s">
        <v>21</v>
      </c>
      <c r="E203">
        <v>0</v>
      </c>
      <c r="F203">
        <v>20</v>
      </c>
      <c r="G203">
        <v>20</v>
      </c>
      <c r="H203">
        <v>20</v>
      </c>
      <c r="I203">
        <v>0</v>
      </c>
      <c r="J203">
        <v>0</v>
      </c>
      <c r="K203">
        <v>0</v>
      </c>
      <c r="L203">
        <v>1.4</v>
      </c>
      <c r="M203">
        <v>0.97499999999999998</v>
      </c>
      <c r="N203">
        <v>0.96199999999999997</v>
      </c>
      <c r="O203">
        <v>4.4000000000000004</v>
      </c>
      <c r="P203">
        <v>0.70599999999999996</v>
      </c>
      <c r="Q203">
        <v>1</v>
      </c>
    </row>
    <row r="204" spans="1:17">
      <c r="A204" t="s">
        <v>232</v>
      </c>
      <c r="B204" s="1">
        <v>46031</v>
      </c>
      <c r="C204" t="s">
        <v>27</v>
      </c>
      <c r="D204" t="s">
        <v>23</v>
      </c>
      <c r="E204">
        <v>179</v>
      </c>
      <c r="F204">
        <v>34</v>
      </c>
      <c r="G204">
        <v>213</v>
      </c>
      <c r="H204">
        <v>19</v>
      </c>
      <c r="I204">
        <v>194</v>
      </c>
      <c r="J204">
        <v>0</v>
      </c>
      <c r="K204">
        <v>0</v>
      </c>
      <c r="L204">
        <v>8</v>
      </c>
      <c r="M204">
        <v>0.6</v>
      </c>
      <c r="N204">
        <v>0.96299999999999997</v>
      </c>
      <c r="O204">
        <v>2.5</v>
      </c>
      <c r="P204">
        <v>0.70899999999999996</v>
      </c>
      <c r="Q204">
        <v>8.8999999999999996E-2</v>
      </c>
    </row>
    <row r="205" spans="1:17">
      <c r="A205" t="s">
        <v>233</v>
      </c>
      <c r="B205" s="1">
        <v>46031</v>
      </c>
      <c r="C205" t="s">
        <v>27</v>
      </c>
      <c r="D205" t="s">
        <v>25</v>
      </c>
      <c r="E205">
        <v>20</v>
      </c>
      <c r="F205">
        <v>34</v>
      </c>
      <c r="G205">
        <v>54</v>
      </c>
      <c r="H205">
        <v>29</v>
      </c>
      <c r="I205">
        <v>25</v>
      </c>
      <c r="J205">
        <v>0</v>
      </c>
      <c r="K205">
        <v>0</v>
      </c>
      <c r="L205">
        <v>3.7</v>
      </c>
      <c r="M205">
        <v>0.85399999999999998</v>
      </c>
      <c r="N205">
        <v>0.995</v>
      </c>
      <c r="O205">
        <v>3.7</v>
      </c>
      <c r="P205">
        <v>0.77400000000000002</v>
      </c>
      <c r="Q205">
        <v>0.53700000000000003</v>
      </c>
    </row>
    <row r="206" spans="1:17">
      <c r="A206" t="s">
        <v>234</v>
      </c>
      <c r="B206" s="1">
        <v>46031</v>
      </c>
      <c r="C206" t="s">
        <v>32</v>
      </c>
      <c r="D206" t="s">
        <v>19</v>
      </c>
      <c r="E206">
        <v>63</v>
      </c>
      <c r="F206">
        <v>55</v>
      </c>
      <c r="G206">
        <v>118</v>
      </c>
      <c r="H206">
        <v>35</v>
      </c>
      <c r="I206">
        <v>83</v>
      </c>
      <c r="J206">
        <v>1</v>
      </c>
      <c r="K206">
        <v>0</v>
      </c>
      <c r="L206">
        <v>8</v>
      </c>
      <c r="M206">
        <v>0.6</v>
      </c>
      <c r="N206">
        <v>0.96299999999999997</v>
      </c>
      <c r="O206">
        <v>2.5</v>
      </c>
      <c r="P206">
        <v>0.77900000000000003</v>
      </c>
      <c r="Q206">
        <v>0.29699999999999999</v>
      </c>
    </row>
    <row r="207" spans="1:17">
      <c r="A207" t="s">
        <v>235</v>
      </c>
      <c r="B207" s="1">
        <v>46031</v>
      </c>
      <c r="C207" t="s">
        <v>32</v>
      </c>
      <c r="D207" t="s">
        <v>21</v>
      </c>
      <c r="E207">
        <v>103</v>
      </c>
      <c r="F207">
        <v>36</v>
      </c>
      <c r="G207">
        <v>139</v>
      </c>
      <c r="H207">
        <v>22</v>
      </c>
      <c r="I207">
        <v>117</v>
      </c>
      <c r="J207">
        <v>0</v>
      </c>
      <c r="K207">
        <v>0</v>
      </c>
      <c r="L207">
        <v>8</v>
      </c>
      <c r="M207">
        <v>0.6</v>
      </c>
      <c r="N207">
        <v>1</v>
      </c>
      <c r="O207">
        <v>2.5</v>
      </c>
      <c r="P207">
        <v>0.78300000000000003</v>
      </c>
      <c r="Q207">
        <v>0.158</v>
      </c>
    </row>
    <row r="208" spans="1:17">
      <c r="A208" t="s">
        <v>236</v>
      </c>
      <c r="B208" s="1">
        <v>46031</v>
      </c>
      <c r="C208" t="s">
        <v>32</v>
      </c>
      <c r="D208" t="s">
        <v>23</v>
      </c>
      <c r="E208">
        <v>161</v>
      </c>
      <c r="F208">
        <v>59</v>
      </c>
      <c r="G208">
        <v>220</v>
      </c>
      <c r="H208">
        <v>20</v>
      </c>
      <c r="I208">
        <v>200</v>
      </c>
      <c r="J208">
        <v>0</v>
      </c>
      <c r="K208">
        <v>0</v>
      </c>
      <c r="L208">
        <v>8</v>
      </c>
      <c r="M208">
        <v>0.6</v>
      </c>
      <c r="N208">
        <v>1</v>
      </c>
      <c r="O208">
        <v>2.5</v>
      </c>
      <c r="P208">
        <v>0.66700000000000004</v>
      </c>
      <c r="Q208">
        <v>9.0999999999999998E-2</v>
      </c>
    </row>
    <row r="209" spans="1:17">
      <c r="A209" t="s">
        <v>237</v>
      </c>
      <c r="B209" s="1">
        <v>46031</v>
      </c>
      <c r="C209" t="s">
        <v>32</v>
      </c>
      <c r="D209" t="s">
        <v>25</v>
      </c>
      <c r="E209">
        <v>0</v>
      </c>
      <c r="F209">
        <v>23</v>
      </c>
      <c r="G209">
        <v>23</v>
      </c>
      <c r="H209">
        <v>23</v>
      </c>
      <c r="I209">
        <v>0</v>
      </c>
      <c r="J209">
        <v>0</v>
      </c>
      <c r="K209">
        <v>0</v>
      </c>
      <c r="L209">
        <v>2.2000000000000002</v>
      </c>
      <c r="M209">
        <v>0.93799999999999994</v>
      </c>
      <c r="N209">
        <v>0.96599999999999997</v>
      </c>
      <c r="O209">
        <v>4.5999999999999996</v>
      </c>
      <c r="P209">
        <v>0.72299999999999998</v>
      </c>
      <c r="Q209">
        <v>1</v>
      </c>
    </row>
    <row r="210" spans="1:17">
      <c r="A210" t="s">
        <v>238</v>
      </c>
      <c r="B210" s="1">
        <v>46031</v>
      </c>
      <c r="C210" t="s">
        <v>37</v>
      </c>
      <c r="D210" t="s">
        <v>19</v>
      </c>
      <c r="E210">
        <v>0</v>
      </c>
      <c r="F210">
        <v>56</v>
      </c>
      <c r="G210">
        <v>56</v>
      </c>
      <c r="H210">
        <v>54</v>
      </c>
      <c r="I210">
        <v>2</v>
      </c>
      <c r="J210">
        <v>0</v>
      </c>
      <c r="K210">
        <v>0</v>
      </c>
      <c r="L210">
        <v>1.8</v>
      </c>
      <c r="M210">
        <v>0.93</v>
      </c>
      <c r="N210">
        <v>1</v>
      </c>
      <c r="O210">
        <v>4.5999999999999996</v>
      </c>
      <c r="P210">
        <v>0.81399999999999995</v>
      </c>
      <c r="Q210">
        <v>0.96399999999999997</v>
      </c>
    </row>
    <row r="211" spans="1:17">
      <c r="A211" t="s">
        <v>239</v>
      </c>
      <c r="B211" s="1">
        <v>46031</v>
      </c>
      <c r="C211" t="s">
        <v>37</v>
      </c>
      <c r="D211" t="s">
        <v>21</v>
      </c>
      <c r="E211">
        <v>80</v>
      </c>
      <c r="F211">
        <v>25</v>
      </c>
      <c r="G211">
        <v>105</v>
      </c>
      <c r="H211">
        <v>33</v>
      </c>
      <c r="I211">
        <v>72</v>
      </c>
      <c r="J211">
        <v>1</v>
      </c>
      <c r="K211">
        <v>0</v>
      </c>
      <c r="L211">
        <v>6.8</v>
      </c>
      <c r="M211">
        <v>0.6</v>
      </c>
      <c r="N211">
        <v>0.98</v>
      </c>
      <c r="O211">
        <v>2.5</v>
      </c>
      <c r="P211">
        <v>0.78800000000000003</v>
      </c>
      <c r="Q211">
        <v>0.314</v>
      </c>
    </row>
    <row r="212" spans="1:17">
      <c r="A212" t="s">
        <v>240</v>
      </c>
      <c r="B212" s="1">
        <v>46031</v>
      </c>
      <c r="C212" t="s">
        <v>37</v>
      </c>
      <c r="D212" t="s">
        <v>23</v>
      </c>
      <c r="E212">
        <v>31</v>
      </c>
      <c r="F212">
        <v>33</v>
      </c>
      <c r="G212">
        <v>64</v>
      </c>
      <c r="H212">
        <v>32</v>
      </c>
      <c r="I212">
        <v>32</v>
      </c>
      <c r="J212">
        <v>0</v>
      </c>
      <c r="K212">
        <v>0</v>
      </c>
      <c r="L212">
        <v>4.5</v>
      </c>
      <c r="M212">
        <v>0.73899999999999999</v>
      </c>
      <c r="N212">
        <v>0.97699999999999998</v>
      </c>
      <c r="O212">
        <v>3.2</v>
      </c>
      <c r="P212">
        <v>0.78800000000000003</v>
      </c>
      <c r="Q212">
        <v>0.5</v>
      </c>
    </row>
    <row r="213" spans="1:17">
      <c r="A213" t="s">
        <v>241</v>
      </c>
      <c r="B213" s="1">
        <v>46031</v>
      </c>
      <c r="C213" t="s">
        <v>37</v>
      </c>
      <c r="D213" t="s">
        <v>25</v>
      </c>
      <c r="E213">
        <v>0</v>
      </c>
      <c r="F213">
        <v>26</v>
      </c>
      <c r="G213">
        <v>26</v>
      </c>
      <c r="H213">
        <v>26</v>
      </c>
      <c r="I213">
        <v>0</v>
      </c>
      <c r="J213">
        <v>0</v>
      </c>
      <c r="K213">
        <v>0</v>
      </c>
      <c r="L213">
        <v>1.2</v>
      </c>
      <c r="M213">
        <v>0.99</v>
      </c>
      <c r="N213">
        <v>0.997</v>
      </c>
      <c r="O213">
        <v>4.3</v>
      </c>
      <c r="P213">
        <v>0.72</v>
      </c>
      <c r="Q213">
        <v>1</v>
      </c>
    </row>
    <row r="214" spans="1:17">
      <c r="A214" t="s">
        <v>242</v>
      </c>
      <c r="B214" s="1">
        <v>46031</v>
      </c>
      <c r="C214" t="s">
        <v>43</v>
      </c>
      <c r="D214" t="s">
        <v>19</v>
      </c>
      <c r="E214">
        <v>100</v>
      </c>
      <c r="F214">
        <v>53</v>
      </c>
      <c r="G214">
        <v>153</v>
      </c>
      <c r="H214">
        <v>30</v>
      </c>
      <c r="I214">
        <v>123</v>
      </c>
      <c r="J214">
        <v>0</v>
      </c>
      <c r="K214">
        <v>0</v>
      </c>
      <c r="L214">
        <v>8</v>
      </c>
      <c r="M214">
        <v>0.6</v>
      </c>
      <c r="N214">
        <v>0.98799999999999999</v>
      </c>
      <c r="O214">
        <v>2.5</v>
      </c>
      <c r="P214">
        <v>0.70299999999999996</v>
      </c>
      <c r="Q214">
        <v>0.19600000000000001</v>
      </c>
    </row>
    <row r="215" spans="1:17">
      <c r="A215" t="s">
        <v>243</v>
      </c>
      <c r="B215" s="1">
        <v>46031</v>
      </c>
      <c r="C215" t="s">
        <v>43</v>
      </c>
      <c r="D215" t="s">
        <v>21</v>
      </c>
      <c r="E215">
        <v>9</v>
      </c>
      <c r="F215">
        <v>39</v>
      </c>
      <c r="G215">
        <v>48</v>
      </c>
      <c r="H215">
        <v>48</v>
      </c>
      <c r="I215">
        <v>0</v>
      </c>
      <c r="J215">
        <v>0</v>
      </c>
      <c r="K215">
        <v>0</v>
      </c>
      <c r="L215">
        <v>1.6</v>
      </c>
      <c r="M215">
        <v>0.95799999999999996</v>
      </c>
      <c r="N215">
        <v>0.98399999999999999</v>
      </c>
      <c r="O215">
        <v>4.5</v>
      </c>
      <c r="P215">
        <v>0.68899999999999995</v>
      </c>
      <c r="Q215">
        <v>1</v>
      </c>
    </row>
    <row r="216" spans="1:17">
      <c r="A216" t="s">
        <v>244</v>
      </c>
      <c r="B216" s="1">
        <v>46031</v>
      </c>
      <c r="C216" t="s">
        <v>43</v>
      </c>
      <c r="D216" t="s">
        <v>23</v>
      </c>
      <c r="E216">
        <v>0</v>
      </c>
      <c r="F216">
        <v>41</v>
      </c>
      <c r="G216">
        <v>41</v>
      </c>
      <c r="H216">
        <v>41</v>
      </c>
      <c r="I216">
        <v>0</v>
      </c>
      <c r="J216">
        <v>0</v>
      </c>
      <c r="K216">
        <v>0</v>
      </c>
      <c r="L216">
        <v>1.4</v>
      </c>
      <c r="M216">
        <v>1</v>
      </c>
      <c r="N216">
        <v>0.98899999999999999</v>
      </c>
      <c r="O216">
        <v>4.5</v>
      </c>
      <c r="P216">
        <v>0.64900000000000002</v>
      </c>
      <c r="Q216">
        <v>1</v>
      </c>
    </row>
    <row r="217" spans="1:17">
      <c r="A217" t="s">
        <v>245</v>
      </c>
      <c r="B217" s="1">
        <v>46031</v>
      </c>
      <c r="C217" t="s">
        <v>43</v>
      </c>
      <c r="D217" t="s">
        <v>25</v>
      </c>
      <c r="E217">
        <v>0</v>
      </c>
      <c r="F217">
        <v>35</v>
      </c>
      <c r="G217">
        <v>35</v>
      </c>
      <c r="H217">
        <v>35</v>
      </c>
      <c r="I217">
        <v>0</v>
      </c>
      <c r="J217">
        <v>0</v>
      </c>
      <c r="K217">
        <v>0</v>
      </c>
      <c r="L217">
        <v>1.1000000000000001</v>
      </c>
      <c r="M217">
        <v>0.97499999999999998</v>
      </c>
      <c r="N217">
        <v>0.97199999999999998</v>
      </c>
      <c r="O217">
        <v>4.7</v>
      </c>
      <c r="P217">
        <v>0.67300000000000004</v>
      </c>
      <c r="Q217">
        <v>1</v>
      </c>
    </row>
    <row r="218" spans="1:17">
      <c r="A218" t="s">
        <v>246</v>
      </c>
      <c r="B218" s="1">
        <v>46031</v>
      </c>
      <c r="C218" t="s">
        <v>48</v>
      </c>
      <c r="D218" t="s">
        <v>19</v>
      </c>
      <c r="E218">
        <v>32</v>
      </c>
      <c r="F218">
        <v>53</v>
      </c>
      <c r="G218">
        <v>85</v>
      </c>
      <c r="H218">
        <v>57</v>
      </c>
      <c r="I218">
        <v>28</v>
      </c>
      <c r="J218">
        <v>0</v>
      </c>
      <c r="K218">
        <v>0</v>
      </c>
      <c r="L218">
        <v>4.0999999999999996</v>
      </c>
      <c r="M218">
        <v>0.84199999999999997</v>
      </c>
      <c r="N218">
        <v>0.998</v>
      </c>
      <c r="O218">
        <v>3.2</v>
      </c>
      <c r="P218">
        <v>0.66900000000000004</v>
      </c>
      <c r="Q218">
        <v>0.67100000000000004</v>
      </c>
    </row>
    <row r="219" spans="1:17">
      <c r="A219" t="s">
        <v>247</v>
      </c>
      <c r="B219" s="1">
        <v>46031</v>
      </c>
      <c r="C219" t="s">
        <v>48</v>
      </c>
      <c r="D219" t="s">
        <v>21</v>
      </c>
      <c r="E219">
        <v>212</v>
      </c>
      <c r="F219">
        <v>47</v>
      </c>
      <c r="G219">
        <v>259</v>
      </c>
      <c r="H219">
        <v>21</v>
      </c>
      <c r="I219">
        <v>238</v>
      </c>
      <c r="J219">
        <v>1</v>
      </c>
      <c r="K219">
        <v>0</v>
      </c>
      <c r="L219">
        <v>8</v>
      </c>
      <c r="M219">
        <v>0.6</v>
      </c>
      <c r="N219">
        <v>0.97899999999999998</v>
      </c>
      <c r="O219">
        <v>2.5</v>
      </c>
      <c r="P219">
        <v>0.751</v>
      </c>
      <c r="Q219">
        <v>8.1000000000000003E-2</v>
      </c>
    </row>
    <row r="220" spans="1:17">
      <c r="A220" t="s">
        <v>248</v>
      </c>
      <c r="B220" s="1">
        <v>46031</v>
      </c>
      <c r="C220" t="s">
        <v>48</v>
      </c>
      <c r="D220" t="s">
        <v>23</v>
      </c>
      <c r="E220">
        <v>30</v>
      </c>
      <c r="F220">
        <v>55</v>
      </c>
      <c r="G220">
        <v>85</v>
      </c>
      <c r="H220">
        <v>60</v>
      </c>
      <c r="I220">
        <v>25</v>
      </c>
      <c r="J220">
        <v>0</v>
      </c>
      <c r="K220">
        <v>0</v>
      </c>
      <c r="L220">
        <v>4</v>
      </c>
      <c r="M220">
        <v>0.76400000000000001</v>
      </c>
      <c r="N220">
        <v>0.95599999999999996</v>
      </c>
      <c r="O220">
        <v>4.0999999999999996</v>
      </c>
      <c r="P220">
        <v>0.69499999999999995</v>
      </c>
      <c r="Q220">
        <v>0.70599999999999996</v>
      </c>
    </row>
    <row r="221" spans="1:17">
      <c r="A221" t="s">
        <v>249</v>
      </c>
      <c r="B221" s="1">
        <v>46031</v>
      </c>
      <c r="C221" t="s">
        <v>48</v>
      </c>
      <c r="D221" t="s">
        <v>25</v>
      </c>
      <c r="E221">
        <v>51</v>
      </c>
      <c r="F221">
        <v>35</v>
      </c>
      <c r="G221">
        <v>86</v>
      </c>
      <c r="H221">
        <v>22</v>
      </c>
      <c r="I221">
        <v>64</v>
      </c>
      <c r="J221">
        <v>0</v>
      </c>
      <c r="K221">
        <v>0</v>
      </c>
      <c r="L221">
        <v>6.7</v>
      </c>
      <c r="M221">
        <v>0.6</v>
      </c>
      <c r="N221">
        <v>0.99</v>
      </c>
      <c r="O221">
        <v>2.5</v>
      </c>
      <c r="P221">
        <v>0.71899999999999997</v>
      </c>
      <c r="Q221">
        <v>0.25600000000000001</v>
      </c>
    </row>
    <row r="222" spans="1:17">
      <c r="A222" t="s">
        <v>250</v>
      </c>
      <c r="B222" s="1">
        <v>46031</v>
      </c>
      <c r="C222" t="s">
        <v>53</v>
      </c>
      <c r="D222" t="s">
        <v>19</v>
      </c>
      <c r="E222">
        <v>111</v>
      </c>
      <c r="F222">
        <v>43</v>
      </c>
      <c r="G222">
        <v>154</v>
      </c>
      <c r="H222">
        <v>24</v>
      </c>
      <c r="I222">
        <v>130</v>
      </c>
      <c r="J222">
        <v>0</v>
      </c>
      <c r="K222">
        <v>0</v>
      </c>
      <c r="L222">
        <v>8</v>
      </c>
      <c r="M222">
        <v>0.6</v>
      </c>
      <c r="N222">
        <v>0.96399999999999997</v>
      </c>
      <c r="O222">
        <v>2.5</v>
      </c>
      <c r="P222">
        <v>0.77100000000000002</v>
      </c>
      <c r="Q222">
        <v>0.156</v>
      </c>
    </row>
    <row r="223" spans="1:17">
      <c r="A223" t="s">
        <v>251</v>
      </c>
      <c r="B223" s="1">
        <v>46031</v>
      </c>
      <c r="C223" t="s">
        <v>53</v>
      </c>
      <c r="D223" t="s">
        <v>21</v>
      </c>
      <c r="E223">
        <v>88</v>
      </c>
      <c r="F223">
        <v>31</v>
      </c>
      <c r="G223">
        <v>119</v>
      </c>
      <c r="H223">
        <v>29</v>
      </c>
      <c r="I223">
        <v>90</v>
      </c>
      <c r="J223">
        <v>1</v>
      </c>
      <c r="K223">
        <v>0</v>
      </c>
      <c r="L223">
        <v>8</v>
      </c>
      <c r="M223">
        <v>0.6</v>
      </c>
      <c r="N223">
        <v>0.98699999999999999</v>
      </c>
      <c r="O223">
        <v>2.5</v>
      </c>
      <c r="P223">
        <v>0.70599999999999996</v>
      </c>
      <c r="Q223">
        <v>0.24399999999999999</v>
      </c>
    </row>
    <row r="224" spans="1:17">
      <c r="A224" t="s">
        <v>252</v>
      </c>
      <c r="B224" s="1">
        <v>46031</v>
      </c>
      <c r="C224" t="s">
        <v>53</v>
      </c>
      <c r="D224" t="s">
        <v>23</v>
      </c>
      <c r="E224">
        <v>87</v>
      </c>
      <c r="F224">
        <v>41</v>
      </c>
      <c r="G224">
        <v>128</v>
      </c>
      <c r="H224">
        <v>28</v>
      </c>
      <c r="I224">
        <v>100</v>
      </c>
      <c r="J224">
        <v>0</v>
      </c>
      <c r="K224">
        <v>0</v>
      </c>
      <c r="L224">
        <v>8</v>
      </c>
      <c r="M224">
        <v>0.6</v>
      </c>
      <c r="N224">
        <v>0.96399999999999997</v>
      </c>
      <c r="O224">
        <v>2.5</v>
      </c>
      <c r="P224">
        <v>0.755</v>
      </c>
      <c r="Q224">
        <v>0.219</v>
      </c>
    </row>
    <row r="225" spans="1:17">
      <c r="A225" t="s">
        <v>253</v>
      </c>
      <c r="B225" s="1">
        <v>46031</v>
      </c>
      <c r="C225" t="s">
        <v>53</v>
      </c>
      <c r="D225" t="s">
        <v>25</v>
      </c>
      <c r="E225">
        <v>0</v>
      </c>
      <c r="F225">
        <v>17</v>
      </c>
      <c r="G225">
        <v>17</v>
      </c>
      <c r="H225">
        <v>17</v>
      </c>
      <c r="I225">
        <v>0</v>
      </c>
      <c r="J225">
        <v>0</v>
      </c>
      <c r="K225">
        <v>0</v>
      </c>
      <c r="L225">
        <v>1.1000000000000001</v>
      </c>
      <c r="M225">
        <v>0.998</v>
      </c>
      <c r="N225">
        <v>1</v>
      </c>
      <c r="O225">
        <v>4.5</v>
      </c>
      <c r="P225">
        <v>0.74</v>
      </c>
      <c r="Q225">
        <v>1</v>
      </c>
    </row>
    <row r="226" spans="1:17">
      <c r="A226" t="s">
        <v>254</v>
      </c>
      <c r="B226" s="1">
        <v>46033</v>
      </c>
      <c r="C226" t="s">
        <v>18</v>
      </c>
      <c r="D226" t="s">
        <v>19</v>
      </c>
      <c r="E226">
        <v>46</v>
      </c>
      <c r="F226">
        <v>58</v>
      </c>
      <c r="G226">
        <v>104</v>
      </c>
      <c r="H226">
        <v>43</v>
      </c>
      <c r="I226">
        <v>61</v>
      </c>
      <c r="J226">
        <v>0</v>
      </c>
      <c r="K226">
        <v>0</v>
      </c>
      <c r="L226">
        <v>6.5</v>
      </c>
      <c r="M226">
        <v>0.6</v>
      </c>
      <c r="N226">
        <v>0.97</v>
      </c>
      <c r="O226">
        <v>2.5</v>
      </c>
      <c r="P226">
        <v>0.70499999999999996</v>
      </c>
      <c r="Q226">
        <v>0.41299999999999998</v>
      </c>
    </row>
    <row r="227" spans="1:17">
      <c r="A227" t="s">
        <v>255</v>
      </c>
      <c r="B227" s="1">
        <v>46033</v>
      </c>
      <c r="C227" t="s">
        <v>18</v>
      </c>
      <c r="D227" t="s">
        <v>21</v>
      </c>
      <c r="E227">
        <v>0</v>
      </c>
      <c r="F227">
        <v>41</v>
      </c>
      <c r="G227">
        <v>41</v>
      </c>
      <c r="H227">
        <v>41</v>
      </c>
      <c r="I227">
        <v>0</v>
      </c>
      <c r="J227">
        <v>0</v>
      </c>
      <c r="K227">
        <v>0</v>
      </c>
      <c r="L227">
        <v>1.5</v>
      </c>
      <c r="M227">
        <v>0.99199999999999999</v>
      </c>
      <c r="N227">
        <v>0.99199999999999999</v>
      </c>
      <c r="O227">
        <v>4.4000000000000004</v>
      </c>
      <c r="P227">
        <v>0.71</v>
      </c>
      <c r="Q227">
        <v>1</v>
      </c>
    </row>
    <row r="228" spans="1:17">
      <c r="A228" t="s">
        <v>256</v>
      </c>
      <c r="B228" s="1">
        <v>46033</v>
      </c>
      <c r="C228" t="s">
        <v>18</v>
      </c>
      <c r="D228" t="s">
        <v>23</v>
      </c>
      <c r="E228">
        <v>91</v>
      </c>
      <c r="F228">
        <v>31</v>
      </c>
      <c r="G228">
        <v>122</v>
      </c>
      <c r="H228">
        <v>38</v>
      </c>
      <c r="I228">
        <v>84</v>
      </c>
      <c r="J228">
        <v>0</v>
      </c>
      <c r="K228">
        <v>0</v>
      </c>
      <c r="L228">
        <v>8</v>
      </c>
      <c r="M228">
        <v>0.6</v>
      </c>
      <c r="N228">
        <v>0.96899999999999997</v>
      </c>
      <c r="O228">
        <v>2.5</v>
      </c>
      <c r="P228">
        <v>0.78600000000000003</v>
      </c>
      <c r="Q228">
        <v>0.311</v>
      </c>
    </row>
    <row r="229" spans="1:17">
      <c r="A229" t="s">
        <v>257</v>
      </c>
      <c r="B229" s="1">
        <v>46033</v>
      </c>
      <c r="C229" t="s">
        <v>18</v>
      </c>
      <c r="D229" t="s">
        <v>25</v>
      </c>
      <c r="E229">
        <v>0</v>
      </c>
      <c r="F229">
        <v>29</v>
      </c>
      <c r="G229">
        <v>29</v>
      </c>
      <c r="H229">
        <v>29</v>
      </c>
      <c r="I229">
        <v>0</v>
      </c>
      <c r="J229">
        <v>0</v>
      </c>
      <c r="K229">
        <v>0</v>
      </c>
      <c r="L229">
        <v>1.9</v>
      </c>
      <c r="M229">
        <v>0.97699999999999998</v>
      </c>
      <c r="N229">
        <v>1</v>
      </c>
      <c r="O229">
        <v>4.3</v>
      </c>
      <c r="P229">
        <v>0.77700000000000002</v>
      </c>
      <c r="Q229">
        <v>1</v>
      </c>
    </row>
    <row r="230" spans="1:17">
      <c r="A230" t="s">
        <v>258</v>
      </c>
      <c r="B230" s="1">
        <v>46033</v>
      </c>
      <c r="C230" t="s">
        <v>27</v>
      </c>
      <c r="D230" t="s">
        <v>19</v>
      </c>
      <c r="E230">
        <v>0</v>
      </c>
      <c r="F230">
        <v>48</v>
      </c>
      <c r="G230">
        <v>48</v>
      </c>
      <c r="H230">
        <v>48</v>
      </c>
      <c r="I230">
        <v>0</v>
      </c>
      <c r="J230">
        <v>0</v>
      </c>
      <c r="K230">
        <v>0</v>
      </c>
      <c r="L230">
        <v>1</v>
      </c>
      <c r="M230">
        <v>0.98599999999999999</v>
      </c>
      <c r="N230">
        <v>0.98099999999999998</v>
      </c>
      <c r="O230">
        <v>4.5999999999999996</v>
      </c>
      <c r="P230">
        <v>0.69199999999999995</v>
      </c>
      <c r="Q230">
        <v>1</v>
      </c>
    </row>
    <row r="231" spans="1:17">
      <c r="A231" t="s">
        <v>259</v>
      </c>
      <c r="B231" s="1">
        <v>46033</v>
      </c>
      <c r="C231" t="s">
        <v>27</v>
      </c>
      <c r="D231" t="s">
        <v>21</v>
      </c>
      <c r="E231">
        <v>0</v>
      </c>
      <c r="F231">
        <v>36</v>
      </c>
      <c r="G231">
        <v>36</v>
      </c>
      <c r="H231">
        <v>36</v>
      </c>
      <c r="I231">
        <v>0</v>
      </c>
      <c r="J231">
        <v>1</v>
      </c>
      <c r="K231">
        <v>0</v>
      </c>
      <c r="L231">
        <v>1.3</v>
      </c>
      <c r="M231">
        <v>0.95699999999999996</v>
      </c>
      <c r="N231">
        <v>0.98599999999999999</v>
      </c>
      <c r="O231">
        <v>4.2</v>
      </c>
      <c r="P231">
        <v>0.70599999999999996</v>
      </c>
      <c r="Q231">
        <v>1</v>
      </c>
    </row>
    <row r="232" spans="1:17">
      <c r="A232" t="s">
        <v>260</v>
      </c>
      <c r="B232" s="1">
        <v>46033</v>
      </c>
      <c r="C232" t="s">
        <v>27</v>
      </c>
      <c r="D232" t="s">
        <v>23</v>
      </c>
      <c r="E232">
        <v>194</v>
      </c>
      <c r="F232">
        <v>28</v>
      </c>
      <c r="G232">
        <v>222</v>
      </c>
      <c r="H232">
        <v>19</v>
      </c>
      <c r="I232">
        <v>203</v>
      </c>
      <c r="J232">
        <v>0</v>
      </c>
      <c r="K232">
        <v>0</v>
      </c>
      <c r="L232">
        <v>8</v>
      </c>
      <c r="M232">
        <v>0.6</v>
      </c>
      <c r="N232">
        <v>1</v>
      </c>
      <c r="O232">
        <v>2.5</v>
      </c>
      <c r="P232">
        <v>0.70899999999999996</v>
      </c>
      <c r="Q232">
        <v>8.5999999999999993E-2</v>
      </c>
    </row>
    <row r="233" spans="1:17">
      <c r="A233" t="s">
        <v>261</v>
      </c>
      <c r="B233" s="1">
        <v>46033</v>
      </c>
      <c r="C233" t="s">
        <v>27</v>
      </c>
      <c r="D233" t="s">
        <v>25</v>
      </c>
      <c r="E233">
        <v>25</v>
      </c>
      <c r="F233">
        <v>35</v>
      </c>
      <c r="G233">
        <v>60</v>
      </c>
      <c r="H233">
        <v>24</v>
      </c>
      <c r="I233">
        <v>36</v>
      </c>
      <c r="J233">
        <v>0</v>
      </c>
      <c r="K233">
        <v>0</v>
      </c>
      <c r="L233">
        <v>4.4000000000000004</v>
      </c>
      <c r="M233">
        <v>0.72299999999999998</v>
      </c>
      <c r="N233">
        <v>0.98199999999999998</v>
      </c>
      <c r="O233">
        <v>3.7</v>
      </c>
      <c r="P233">
        <v>0.77400000000000002</v>
      </c>
      <c r="Q233">
        <v>0.4</v>
      </c>
    </row>
    <row r="234" spans="1:17">
      <c r="A234" t="s">
        <v>262</v>
      </c>
      <c r="B234" s="1">
        <v>46033</v>
      </c>
      <c r="C234" t="s">
        <v>32</v>
      </c>
      <c r="D234" t="s">
        <v>19</v>
      </c>
      <c r="E234">
        <v>83</v>
      </c>
      <c r="F234">
        <v>46</v>
      </c>
      <c r="G234">
        <v>129</v>
      </c>
      <c r="H234">
        <v>30</v>
      </c>
      <c r="I234">
        <v>99</v>
      </c>
      <c r="J234">
        <v>0</v>
      </c>
      <c r="K234">
        <v>0</v>
      </c>
      <c r="L234">
        <v>8</v>
      </c>
      <c r="M234">
        <v>0.6</v>
      </c>
      <c r="N234">
        <v>0.98899999999999999</v>
      </c>
      <c r="O234">
        <v>2.5</v>
      </c>
      <c r="P234">
        <v>0.77900000000000003</v>
      </c>
      <c r="Q234">
        <v>0.23300000000000001</v>
      </c>
    </row>
    <row r="235" spans="1:17">
      <c r="A235" t="s">
        <v>263</v>
      </c>
      <c r="B235" s="1">
        <v>46033</v>
      </c>
      <c r="C235" t="s">
        <v>32</v>
      </c>
      <c r="D235" t="s">
        <v>21</v>
      </c>
      <c r="E235">
        <v>117</v>
      </c>
      <c r="F235">
        <v>74</v>
      </c>
      <c r="G235">
        <v>191</v>
      </c>
      <c r="H235">
        <v>26</v>
      </c>
      <c r="I235">
        <v>165</v>
      </c>
      <c r="J235">
        <v>0</v>
      </c>
      <c r="K235">
        <v>0</v>
      </c>
      <c r="L235">
        <v>8</v>
      </c>
      <c r="M235">
        <v>0.6</v>
      </c>
      <c r="N235">
        <v>1</v>
      </c>
      <c r="O235">
        <v>2.5</v>
      </c>
      <c r="P235">
        <v>0.78300000000000003</v>
      </c>
      <c r="Q235">
        <v>0.13600000000000001</v>
      </c>
    </row>
    <row r="236" spans="1:17">
      <c r="A236" t="s">
        <v>264</v>
      </c>
      <c r="B236" s="1">
        <v>46033</v>
      </c>
      <c r="C236" t="s">
        <v>32</v>
      </c>
      <c r="D236" t="s">
        <v>23</v>
      </c>
      <c r="E236">
        <v>200</v>
      </c>
      <c r="F236">
        <v>42</v>
      </c>
      <c r="G236">
        <v>242</v>
      </c>
      <c r="H236">
        <v>16</v>
      </c>
      <c r="I236">
        <v>226</v>
      </c>
      <c r="J236">
        <v>0</v>
      </c>
      <c r="K236">
        <v>0</v>
      </c>
      <c r="L236">
        <v>8</v>
      </c>
      <c r="M236">
        <v>0.6</v>
      </c>
      <c r="N236">
        <v>0.97399999999999998</v>
      </c>
      <c r="O236">
        <v>2.5</v>
      </c>
      <c r="P236">
        <v>0.66700000000000004</v>
      </c>
      <c r="Q236">
        <v>6.6000000000000003E-2</v>
      </c>
    </row>
    <row r="237" spans="1:17">
      <c r="A237" t="s">
        <v>265</v>
      </c>
      <c r="B237" s="1">
        <v>46033</v>
      </c>
      <c r="C237" t="s">
        <v>32</v>
      </c>
      <c r="D237" t="s">
        <v>25</v>
      </c>
      <c r="E237">
        <v>0</v>
      </c>
      <c r="F237">
        <v>29</v>
      </c>
      <c r="G237">
        <v>29</v>
      </c>
      <c r="H237">
        <v>29</v>
      </c>
      <c r="I237">
        <v>0</v>
      </c>
      <c r="J237">
        <v>1</v>
      </c>
      <c r="K237">
        <v>1</v>
      </c>
      <c r="L237">
        <v>2.2000000000000002</v>
      </c>
      <c r="M237">
        <v>0.878</v>
      </c>
      <c r="N237">
        <v>0.92100000000000004</v>
      </c>
      <c r="O237">
        <v>4.5999999999999996</v>
      </c>
      <c r="P237">
        <v>0.72299999999999998</v>
      </c>
      <c r="Q237">
        <v>1</v>
      </c>
    </row>
    <row r="238" spans="1:17">
      <c r="A238" t="s">
        <v>266</v>
      </c>
      <c r="B238" s="1">
        <v>46033</v>
      </c>
      <c r="C238" t="s">
        <v>37</v>
      </c>
      <c r="D238" t="s">
        <v>19</v>
      </c>
      <c r="E238">
        <v>2</v>
      </c>
      <c r="F238">
        <v>30</v>
      </c>
      <c r="G238">
        <v>32</v>
      </c>
      <c r="H238">
        <v>32</v>
      </c>
      <c r="I238">
        <v>0</v>
      </c>
      <c r="J238">
        <v>0</v>
      </c>
      <c r="K238">
        <v>0</v>
      </c>
      <c r="L238">
        <v>1.2</v>
      </c>
      <c r="M238">
        <v>0.96599999999999997</v>
      </c>
      <c r="N238">
        <v>0.94599999999999995</v>
      </c>
      <c r="O238">
        <v>4.4000000000000004</v>
      </c>
      <c r="P238">
        <v>0.81399999999999995</v>
      </c>
      <c r="Q238">
        <v>1</v>
      </c>
    </row>
    <row r="239" spans="1:17">
      <c r="A239" t="s">
        <v>267</v>
      </c>
      <c r="B239" s="1">
        <v>46033</v>
      </c>
      <c r="C239" t="s">
        <v>37</v>
      </c>
      <c r="D239" t="s">
        <v>21</v>
      </c>
      <c r="E239">
        <v>72</v>
      </c>
      <c r="F239">
        <v>44</v>
      </c>
      <c r="G239">
        <v>116</v>
      </c>
      <c r="H239">
        <v>31</v>
      </c>
      <c r="I239">
        <v>85</v>
      </c>
      <c r="J239">
        <v>0</v>
      </c>
      <c r="K239">
        <v>0</v>
      </c>
      <c r="L239">
        <v>8</v>
      </c>
      <c r="M239">
        <v>0.6</v>
      </c>
      <c r="N239">
        <v>0.97799999999999998</v>
      </c>
      <c r="O239">
        <v>2.5</v>
      </c>
      <c r="P239">
        <v>0.78800000000000003</v>
      </c>
      <c r="Q239">
        <v>0.26700000000000002</v>
      </c>
    </row>
    <row r="240" spans="1:17">
      <c r="A240" t="s">
        <v>268</v>
      </c>
      <c r="B240" s="1">
        <v>46033</v>
      </c>
      <c r="C240" t="s">
        <v>37</v>
      </c>
      <c r="D240" t="s">
        <v>23</v>
      </c>
      <c r="E240">
        <v>32</v>
      </c>
      <c r="F240">
        <v>44</v>
      </c>
      <c r="G240">
        <v>76</v>
      </c>
      <c r="H240">
        <v>30</v>
      </c>
      <c r="I240">
        <v>46</v>
      </c>
      <c r="J240">
        <v>0</v>
      </c>
      <c r="K240">
        <v>0</v>
      </c>
      <c r="L240">
        <v>5</v>
      </c>
      <c r="M240">
        <v>0.71099999999999997</v>
      </c>
      <c r="N240">
        <v>0.97099999999999997</v>
      </c>
      <c r="O240">
        <v>3.1</v>
      </c>
      <c r="P240">
        <v>0.78800000000000003</v>
      </c>
      <c r="Q240">
        <v>0.39500000000000002</v>
      </c>
    </row>
    <row r="241" spans="1:17">
      <c r="A241" t="s">
        <v>269</v>
      </c>
      <c r="B241" s="1">
        <v>46033</v>
      </c>
      <c r="C241" t="s">
        <v>37</v>
      </c>
      <c r="D241" t="s">
        <v>25</v>
      </c>
      <c r="E241">
        <v>0</v>
      </c>
      <c r="F241">
        <v>31</v>
      </c>
      <c r="G241">
        <v>31</v>
      </c>
      <c r="H241">
        <v>31</v>
      </c>
      <c r="I241">
        <v>0</v>
      </c>
      <c r="J241">
        <v>0</v>
      </c>
      <c r="K241">
        <v>0</v>
      </c>
      <c r="L241">
        <v>1.5</v>
      </c>
      <c r="M241">
        <v>0.95499999999999996</v>
      </c>
      <c r="N241">
        <v>0.97499999999999998</v>
      </c>
      <c r="O241">
        <v>4.5</v>
      </c>
      <c r="P241">
        <v>0.72</v>
      </c>
      <c r="Q241">
        <v>1</v>
      </c>
    </row>
    <row r="242" spans="1:17">
      <c r="A242" t="s">
        <v>270</v>
      </c>
      <c r="B242" s="1">
        <v>46033</v>
      </c>
      <c r="C242" t="s">
        <v>43</v>
      </c>
      <c r="D242" t="s">
        <v>19</v>
      </c>
      <c r="E242">
        <v>123</v>
      </c>
      <c r="F242">
        <v>39</v>
      </c>
      <c r="G242">
        <v>162</v>
      </c>
      <c r="H242">
        <v>26</v>
      </c>
      <c r="I242">
        <v>136</v>
      </c>
      <c r="J242">
        <v>0</v>
      </c>
      <c r="K242">
        <v>0</v>
      </c>
      <c r="L242">
        <v>8</v>
      </c>
      <c r="M242">
        <v>0.6</v>
      </c>
      <c r="N242">
        <v>0.94799999999999995</v>
      </c>
      <c r="O242">
        <v>2.5</v>
      </c>
      <c r="P242">
        <v>0.70299999999999996</v>
      </c>
      <c r="Q242">
        <v>0.16</v>
      </c>
    </row>
    <row r="243" spans="1:17">
      <c r="A243" t="s">
        <v>271</v>
      </c>
      <c r="B243" s="1">
        <v>46033</v>
      </c>
      <c r="C243" t="s">
        <v>43</v>
      </c>
      <c r="D243" t="s">
        <v>21</v>
      </c>
      <c r="E243">
        <v>0</v>
      </c>
      <c r="F243">
        <v>31</v>
      </c>
      <c r="G243">
        <v>31</v>
      </c>
      <c r="H243">
        <v>31</v>
      </c>
      <c r="I243">
        <v>0</v>
      </c>
      <c r="J243">
        <v>1</v>
      </c>
      <c r="K243">
        <v>0</v>
      </c>
      <c r="L243">
        <v>1.3</v>
      </c>
      <c r="M243">
        <v>0.95799999999999996</v>
      </c>
      <c r="N243">
        <v>1</v>
      </c>
      <c r="O243">
        <v>4.3</v>
      </c>
      <c r="P243">
        <v>0.68899999999999995</v>
      </c>
      <c r="Q243">
        <v>1</v>
      </c>
    </row>
    <row r="244" spans="1:17">
      <c r="A244" t="s">
        <v>272</v>
      </c>
      <c r="B244" s="1">
        <v>46033</v>
      </c>
      <c r="C244" t="s">
        <v>43</v>
      </c>
      <c r="D244" t="s">
        <v>23</v>
      </c>
      <c r="E244">
        <v>0</v>
      </c>
      <c r="F244">
        <v>53</v>
      </c>
      <c r="G244">
        <v>53</v>
      </c>
      <c r="H244">
        <v>53</v>
      </c>
      <c r="I244">
        <v>0</v>
      </c>
      <c r="J244">
        <v>0</v>
      </c>
      <c r="K244">
        <v>0</v>
      </c>
      <c r="L244">
        <v>1.5</v>
      </c>
      <c r="M244">
        <v>0.98599999999999999</v>
      </c>
      <c r="N244">
        <v>1</v>
      </c>
      <c r="O244">
        <v>4.3</v>
      </c>
      <c r="P244">
        <v>0.64900000000000002</v>
      </c>
      <c r="Q244">
        <v>1</v>
      </c>
    </row>
    <row r="245" spans="1:17">
      <c r="A245" t="s">
        <v>273</v>
      </c>
      <c r="B245" s="1">
        <v>46033</v>
      </c>
      <c r="C245" t="s">
        <v>43</v>
      </c>
      <c r="D245" t="s">
        <v>25</v>
      </c>
      <c r="E245">
        <v>0</v>
      </c>
      <c r="F245">
        <v>32</v>
      </c>
      <c r="G245">
        <v>32</v>
      </c>
      <c r="H245">
        <v>32</v>
      </c>
      <c r="I245">
        <v>0</v>
      </c>
      <c r="J245">
        <v>0</v>
      </c>
      <c r="K245">
        <v>0</v>
      </c>
      <c r="L245">
        <v>1.2</v>
      </c>
      <c r="M245">
        <v>0.95799999999999996</v>
      </c>
      <c r="N245">
        <v>0.98899999999999999</v>
      </c>
      <c r="O245">
        <v>4.7</v>
      </c>
      <c r="P245">
        <v>0.67300000000000004</v>
      </c>
      <c r="Q245">
        <v>1</v>
      </c>
    </row>
    <row r="246" spans="1:17">
      <c r="A246" t="s">
        <v>274</v>
      </c>
      <c r="B246" s="1">
        <v>46033</v>
      </c>
      <c r="C246" t="s">
        <v>48</v>
      </c>
      <c r="D246" t="s">
        <v>19</v>
      </c>
      <c r="E246">
        <v>28</v>
      </c>
      <c r="F246">
        <v>46</v>
      </c>
      <c r="G246">
        <v>74</v>
      </c>
      <c r="H246">
        <v>47</v>
      </c>
      <c r="I246">
        <v>27</v>
      </c>
      <c r="J246">
        <v>0</v>
      </c>
      <c r="K246">
        <v>0</v>
      </c>
      <c r="L246">
        <v>3.9</v>
      </c>
      <c r="M246">
        <v>0.79700000000000004</v>
      </c>
      <c r="N246">
        <v>0.99299999999999999</v>
      </c>
      <c r="O246">
        <v>3.5</v>
      </c>
      <c r="P246">
        <v>0.66900000000000004</v>
      </c>
      <c r="Q246">
        <v>0.63500000000000001</v>
      </c>
    </row>
    <row r="247" spans="1:17">
      <c r="A247" t="s">
        <v>275</v>
      </c>
      <c r="B247" s="1">
        <v>46033</v>
      </c>
      <c r="C247" t="s">
        <v>48</v>
      </c>
      <c r="D247" t="s">
        <v>21</v>
      </c>
      <c r="E247">
        <v>238</v>
      </c>
      <c r="F247">
        <v>65</v>
      </c>
      <c r="G247">
        <v>303</v>
      </c>
      <c r="H247">
        <v>17</v>
      </c>
      <c r="I247">
        <v>286</v>
      </c>
      <c r="J247">
        <v>0</v>
      </c>
      <c r="K247">
        <v>0</v>
      </c>
      <c r="L247">
        <v>8</v>
      </c>
      <c r="M247">
        <v>0.6</v>
      </c>
      <c r="N247">
        <v>0.95699999999999996</v>
      </c>
      <c r="O247">
        <v>2.5</v>
      </c>
      <c r="P247">
        <v>0.751</v>
      </c>
      <c r="Q247">
        <v>5.6000000000000001E-2</v>
      </c>
    </row>
    <row r="248" spans="1:17">
      <c r="A248" t="s">
        <v>276</v>
      </c>
      <c r="B248" s="1">
        <v>46033</v>
      </c>
      <c r="C248" t="s">
        <v>48</v>
      </c>
      <c r="D248" t="s">
        <v>23</v>
      </c>
      <c r="E248">
        <v>25</v>
      </c>
      <c r="F248">
        <v>37</v>
      </c>
      <c r="G248">
        <v>62</v>
      </c>
      <c r="H248">
        <v>48</v>
      </c>
      <c r="I248">
        <v>14</v>
      </c>
      <c r="J248">
        <v>1</v>
      </c>
      <c r="K248">
        <v>0</v>
      </c>
      <c r="L248">
        <v>2.9</v>
      </c>
      <c r="M248">
        <v>0.85299999999999998</v>
      </c>
      <c r="N248">
        <v>0.94799999999999995</v>
      </c>
      <c r="O248">
        <v>4.0999999999999996</v>
      </c>
      <c r="P248">
        <v>0.69499999999999995</v>
      </c>
      <c r="Q248">
        <v>0.77400000000000002</v>
      </c>
    </row>
    <row r="249" spans="1:17">
      <c r="A249" t="s">
        <v>277</v>
      </c>
      <c r="B249" s="1">
        <v>46033</v>
      </c>
      <c r="C249" t="s">
        <v>48</v>
      </c>
      <c r="D249" t="s">
        <v>25</v>
      </c>
      <c r="E249">
        <v>64</v>
      </c>
      <c r="F249">
        <v>46</v>
      </c>
      <c r="G249">
        <v>110</v>
      </c>
      <c r="H249">
        <v>25</v>
      </c>
      <c r="I249">
        <v>85</v>
      </c>
      <c r="J249">
        <v>0</v>
      </c>
      <c r="K249">
        <v>0</v>
      </c>
      <c r="L249">
        <v>8</v>
      </c>
      <c r="M249">
        <v>0.6</v>
      </c>
      <c r="N249">
        <v>0.998</v>
      </c>
      <c r="O249">
        <v>2.5</v>
      </c>
      <c r="P249">
        <v>0.71899999999999997</v>
      </c>
      <c r="Q249">
        <v>0.22700000000000001</v>
      </c>
    </row>
    <row r="250" spans="1:17">
      <c r="A250" t="s">
        <v>278</v>
      </c>
      <c r="B250" s="1">
        <v>46033</v>
      </c>
      <c r="C250" t="s">
        <v>53</v>
      </c>
      <c r="D250" t="s">
        <v>19</v>
      </c>
      <c r="E250">
        <v>130</v>
      </c>
      <c r="F250">
        <v>36</v>
      </c>
      <c r="G250">
        <v>166</v>
      </c>
      <c r="H250">
        <v>25</v>
      </c>
      <c r="I250">
        <v>141</v>
      </c>
      <c r="J250">
        <v>0</v>
      </c>
      <c r="K250">
        <v>0</v>
      </c>
      <c r="L250">
        <v>8</v>
      </c>
      <c r="M250">
        <v>0.6</v>
      </c>
      <c r="N250">
        <v>0.97299999999999998</v>
      </c>
      <c r="O250">
        <v>2.5</v>
      </c>
      <c r="P250">
        <v>0.77100000000000002</v>
      </c>
      <c r="Q250">
        <v>0.151</v>
      </c>
    </row>
    <row r="251" spans="1:17">
      <c r="A251" t="s">
        <v>279</v>
      </c>
      <c r="B251" s="1">
        <v>46033</v>
      </c>
      <c r="C251" t="s">
        <v>53</v>
      </c>
      <c r="D251" t="s">
        <v>21</v>
      </c>
      <c r="E251">
        <v>90</v>
      </c>
      <c r="F251">
        <v>35</v>
      </c>
      <c r="G251">
        <v>125</v>
      </c>
      <c r="H251">
        <v>26</v>
      </c>
      <c r="I251">
        <v>99</v>
      </c>
      <c r="J251">
        <v>0</v>
      </c>
      <c r="K251">
        <v>0</v>
      </c>
      <c r="L251">
        <v>8</v>
      </c>
      <c r="M251">
        <v>0.6</v>
      </c>
      <c r="N251">
        <v>0.98399999999999999</v>
      </c>
      <c r="O251">
        <v>2.5</v>
      </c>
      <c r="P251">
        <v>0.70599999999999996</v>
      </c>
      <c r="Q251">
        <v>0.20799999999999999</v>
      </c>
    </row>
    <row r="252" spans="1:17">
      <c r="A252" t="s">
        <v>280</v>
      </c>
      <c r="B252" s="1">
        <v>46033</v>
      </c>
      <c r="C252" t="s">
        <v>53</v>
      </c>
      <c r="D252" t="s">
        <v>23</v>
      </c>
      <c r="E252">
        <v>100</v>
      </c>
      <c r="F252">
        <v>25</v>
      </c>
      <c r="G252">
        <v>125</v>
      </c>
      <c r="H252">
        <v>34</v>
      </c>
      <c r="I252">
        <v>91</v>
      </c>
      <c r="J252">
        <v>0</v>
      </c>
      <c r="K252">
        <v>0</v>
      </c>
      <c r="L252">
        <v>8</v>
      </c>
      <c r="M252">
        <v>0.6</v>
      </c>
      <c r="N252">
        <v>1</v>
      </c>
      <c r="O252">
        <v>2.5</v>
      </c>
      <c r="P252">
        <v>0.755</v>
      </c>
      <c r="Q252">
        <v>0.27200000000000002</v>
      </c>
    </row>
    <row r="253" spans="1:17">
      <c r="A253" t="s">
        <v>281</v>
      </c>
      <c r="B253" s="1">
        <v>46033</v>
      </c>
      <c r="C253" t="s">
        <v>53</v>
      </c>
      <c r="D253" t="s">
        <v>25</v>
      </c>
      <c r="E253">
        <v>0</v>
      </c>
      <c r="F253">
        <v>14</v>
      </c>
      <c r="G253">
        <v>14</v>
      </c>
      <c r="H253">
        <v>14</v>
      </c>
      <c r="I253">
        <v>0</v>
      </c>
      <c r="J253">
        <v>1</v>
      </c>
      <c r="K253">
        <v>0</v>
      </c>
      <c r="L253">
        <v>1.4</v>
      </c>
      <c r="M253">
        <v>0.89300000000000002</v>
      </c>
      <c r="N253">
        <v>0.997</v>
      </c>
      <c r="O253">
        <v>4.2</v>
      </c>
      <c r="P253">
        <v>0.74</v>
      </c>
      <c r="Q253">
        <v>1</v>
      </c>
    </row>
    <row r="254" spans="1:17">
      <c r="A254" t="s">
        <v>282</v>
      </c>
      <c r="B254" s="1">
        <v>46034</v>
      </c>
      <c r="C254" t="s">
        <v>18</v>
      </c>
      <c r="D254" t="s">
        <v>19</v>
      </c>
      <c r="E254">
        <v>61</v>
      </c>
      <c r="F254">
        <v>37</v>
      </c>
      <c r="G254">
        <v>98</v>
      </c>
      <c r="H254">
        <v>38</v>
      </c>
      <c r="I254">
        <v>60</v>
      </c>
      <c r="J254">
        <v>0</v>
      </c>
      <c r="K254">
        <v>0</v>
      </c>
      <c r="L254">
        <v>6.2</v>
      </c>
      <c r="M254">
        <v>0.627</v>
      </c>
      <c r="N254">
        <v>0.98199999999999998</v>
      </c>
      <c r="O254">
        <v>2.5</v>
      </c>
      <c r="P254">
        <v>0.70499999999999996</v>
      </c>
      <c r="Q254">
        <v>0.38800000000000001</v>
      </c>
    </row>
    <row r="255" spans="1:17">
      <c r="A255" t="s">
        <v>283</v>
      </c>
      <c r="B255" s="1">
        <v>46034</v>
      </c>
      <c r="C255" t="s">
        <v>18</v>
      </c>
      <c r="D255" t="s">
        <v>21</v>
      </c>
      <c r="E255">
        <v>0</v>
      </c>
      <c r="F255">
        <v>42</v>
      </c>
      <c r="G255">
        <v>42</v>
      </c>
      <c r="H255">
        <v>42</v>
      </c>
      <c r="I255">
        <v>0</v>
      </c>
      <c r="J255">
        <v>0</v>
      </c>
      <c r="K255">
        <v>0</v>
      </c>
      <c r="L255">
        <v>1.9</v>
      </c>
      <c r="M255">
        <v>0.98799999999999999</v>
      </c>
      <c r="N255">
        <v>0.997</v>
      </c>
      <c r="O255">
        <v>4.0999999999999996</v>
      </c>
      <c r="P255">
        <v>0.71</v>
      </c>
      <c r="Q255">
        <v>1</v>
      </c>
    </row>
    <row r="256" spans="1:17">
      <c r="A256" t="s">
        <v>284</v>
      </c>
      <c r="B256" s="1">
        <v>46034</v>
      </c>
      <c r="C256" t="s">
        <v>18</v>
      </c>
      <c r="D256" t="s">
        <v>23</v>
      </c>
      <c r="E256">
        <v>84</v>
      </c>
      <c r="F256">
        <v>43</v>
      </c>
      <c r="G256">
        <v>127</v>
      </c>
      <c r="H256">
        <v>34</v>
      </c>
      <c r="I256">
        <v>93</v>
      </c>
      <c r="J256">
        <v>0</v>
      </c>
      <c r="K256">
        <v>0</v>
      </c>
      <c r="L256">
        <v>8</v>
      </c>
      <c r="M256">
        <v>0.6</v>
      </c>
      <c r="N256">
        <v>0.98699999999999999</v>
      </c>
      <c r="O256">
        <v>2.5</v>
      </c>
      <c r="P256">
        <v>0.78600000000000003</v>
      </c>
      <c r="Q256">
        <v>0.26800000000000002</v>
      </c>
    </row>
    <row r="257" spans="1:17">
      <c r="A257" t="s">
        <v>285</v>
      </c>
      <c r="B257" s="1">
        <v>46034</v>
      </c>
      <c r="C257" t="s">
        <v>18</v>
      </c>
      <c r="D257" t="s">
        <v>25</v>
      </c>
      <c r="E257">
        <v>0</v>
      </c>
      <c r="F257">
        <v>30</v>
      </c>
      <c r="G257">
        <v>30</v>
      </c>
      <c r="H257">
        <v>30</v>
      </c>
      <c r="I257">
        <v>0</v>
      </c>
      <c r="J257">
        <v>0</v>
      </c>
      <c r="K257">
        <v>0</v>
      </c>
      <c r="L257">
        <v>1</v>
      </c>
      <c r="M257">
        <v>0.95299999999999996</v>
      </c>
      <c r="N257">
        <v>0.97599999999999998</v>
      </c>
      <c r="O257">
        <v>4.5</v>
      </c>
      <c r="P257">
        <v>0.77700000000000002</v>
      </c>
      <c r="Q257">
        <v>1</v>
      </c>
    </row>
    <row r="258" spans="1:17">
      <c r="A258" t="s">
        <v>286</v>
      </c>
      <c r="B258" s="1">
        <v>46034</v>
      </c>
      <c r="C258" t="s">
        <v>27</v>
      </c>
      <c r="D258" t="s">
        <v>19</v>
      </c>
      <c r="E258">
        <v>0</v>
      </c>
      <c r="F258">
        <v>29</v>
      </c>
      <c r="G258">
        <v>29</v>
      </c>
      <c r="H258">
        <v>29</v>
      </c>
      <c r="I258">
        <v>0</v>
      </c>
      <c r="J258">
        <v>0</v>
      </c>
      <c r="K258">
        <v>0</v>
      </c>
      <c r="L258">
        <v>1.7</v>
      </c>
      <c r="M258">
        <v>0.95899999999999996</v>
      </c>
      <c r="N258">
        <v>0.99399999999999999</v>
      </c>
      <c r="O258">
        <v>4.4000000000000004</v>
      </c>
      <c r="P258">
        <v>0.69199999999999995</v>
      </c>
      <c r="Q258">
        <v>1</v>
      </c>
    </row>
    <row r="259" spans="1:17">
      <c r="A259" t="s">
        <v>287</v>
      </c>
      <c r="B259" s="1">
        <v>46034</v>
      </c>
      <c r="C259" t="s">
        <v>27</v>
      </c>
      <c r="D259" t="s">
        <v>21</v>
      </c>
      <c r="E259">
        <v>0</v>
      </c>
      <c r="F259">
        <v>32</v>
      </c>
      <c r="G259">
        <v>32</v>
      </c>
      <c r="H259">
        <v>32</v>
      </c>
      <c r="I259">
        <v>0</v>
      </c>
      <c r="J259">
        <v>0</v>
      </c>
      <c r="K259">
        <v>0</v>
      </c>
      <c r="L259">
        <v>1.9</v>
      </c>
      <c r="M259">
        <v>0.96799999999999997</v>
      </c>
      <c r="N259">
        <v>0.99399999999999999</v>
      </c>
      <c r="O259">
        <v>4.0999999999999996</v>
      </c>
      <c r="P259">
        <v>0.70599999999999996</v>
      </c>
      <c r="Q259">
        <v>1</v>
      </c>
    </row>
    <row r="260" spans="1:17">
      <c r="A260" t="s">
        <v>288</v>
      </c>
      <c r="B260" s="1">
        <v>46034</v>
      </c>
      <c r="C260" t="s">
        <v>27</v>
      </c>
      <c r="D260" t="s">
        <v>23</v>
      </c>
      <c r="E260">
        <v>203</v>
      </c>
      <c r="F260">
        <v>38</v>
      </c>
      <c r="G260">
        <v>241</v>
      </c>
      <c r="H260">
        <v>18</v>
      </c>
      <c r="I260">
        <v>223</v>
      </c>
      <c r="J260">
        <v>0</v>
      </c>
      <c r="K260">
        <v>0</v>
      </c>
      <c r="L260">
        <v>8</v>
      </c>
      <c r="M260">
        <v>0.6</v>
      </c>
      <c r="N260">
        <v>0.99299999999999999</v>
      </c>
      <c r="O260">
        <v>2.5</v>
      </c>
      <c r="P260">
        <v>0.70899999999999996</v>
      </c>
      <c r="Q260">
        <v>7.4999999999999997E-2</v>
      </c>
    </row>
    <row r="261" spans="1:17">
      <c r="A261" t="s">
        <v>289</v>
      </c>
      <c r="B261" s="1">
        <v>46034</v>
      </c>
      <c r="C261" t="s">
        <v>27</v>
      </c>
      <c r="D261" t="s">
        <v>25</v>
      </c>
      <c r="E261">
        <v>36</v>
      </c>
      <c r="F261">
        <v>24</v>
      </c>
      <c r="G261">
        <v>60</v>
      </c>
      <c r="H261">
        <v>25</v>
      </c>
      <c r="I261">
        <v>35</v>
      </c>
      <c r="J261">
        <v>0</v>
      </c>
      <c r="K261">
        <v>0</v>
      </c>
      <c r="L261">
        <v>4.5</v>
      </c>
      <c r="M261">
        <v>0.73099999999999998</v>
      </c>
      <c r="N261">
        <v>0.93899999999999995</v>
      </c>
      <c r="O261">
        <v>3.1</v>
      </c>
      <c r="P261">
        <v>0.77400000000000002</v>
      </c>
      <c r="Q261">
        <v>0.41699999999999998</v>
      </c>
    </row>
    <row r="262" spans="1:17">
      <c r="A262" t="s">
        <v>290</v>
      </c>
      <c r="B262" s="1">
        <v>46034</v>
      </c>
      <c r="C262" t="s">
        <v>32</v>
      </c>
      <c r="D262" t="s">
        <v>19</v>
      </c>
      <c r="E262">
        <v>99</v>
      </c>
      <c r="F262">
        <v>46</v>
      </c>
      <c r="G262">
        <v>145</v>
      </c>
      <c r="H262">
        <v>31</v>
      </c>
      <c r="I262">
        <v>114</v>
      </c>
      <c r="J262">
        <v>0</v>
      </c>
      <c r="K262">
        <v>0</v>
      </c>
      <c r="L262">
        <v>8</v>
      </c>
      <c r="M262">
        <v>0.6</v>
      </c>
      <c r="N262">
        <v>1</v>
      </c>
      <c r="O262">
        <v>2.5</v>
      </c>
      <c r="P262">
        <v>0.77900000000000003</v>
      </c>
      <c r="Q262">
        <v>0.214</v>
      </c>
    </row>
    <row r="263" spans="1:17">
      <c r="A263" t="s">
        <v>291</v>
      </c>
      <c r="B263" s="1">
        <v>46034</v>
      </c>
      <c r="C263" t="s">
        <v>32</v>
      </c>
      <c r="D263" t="s">
        <v>21</v>
      </c>
      <c r="E263">
        <v>165</v>
      </c>
      <c r="F263">
        <v>49</v>
      </c>
      <c r="G263">
        <v>214</v>
      </c>
      <c r="H263">
        <v>23</v>
      </c>
      <c r="I263">
        <v>191</v>
      </c>
      <c r="J263">
        <v>0</v>
      </c>
      <c r="K263">
        <v>0</v>
      </c>
      <c r="L263">
        <v>8</v>
      </c>
      <c r="M263">
        <v>0.6</v>
      </c>
      <c r="N263">
        <v>1</v>
      </c>
      <c r="O263">
        <v>2.5</v>
      </c>
      <c r="P263">
        <v>0.78300000000000003</v>
      </c>
      <c r="Q263">
        <v>0.107</v>
      </c>
    </row>
    <row r="264" spans="1:17">
      <c r="A264" t="s">
        <v>292</v>
      </c>
      <c r="B264" s="1">
        <v>46034</v>
      </c>
      <c r="C264" t="s">
        <v>32</v>
      </c>
      <c r="D264" t="s">
        <v>23</v>
      </c>
      <c r="E264">
        <v>226</v>
      </c>
      <c r="F264">
        <v>44</v>
      </c>
      <c r="G264">
        <v>270</v>
      </c>
      <c r="H264">
        <v>19</v>
      </c>
      <c r="I264">
        <v>251</v>
      </c>
      <c r="J264">
        <v>0</v>
      </c>
      <c r="K264">
        <v>0</v>
      </c>
      <c r="L264">
        <v>8</v>
      </c>
      <c r="M264">
        <v>0.6</v>
      </c>
      <c r="N264">
        <v>1</v>
      </c>
      <c r="O264">
        <v>2.5</v>
      </c>
      <c r="P264">
        <v>0.66700000000000004</v>
      </c>
      <c r="Q264">
        <v>7.0000000000000007E-2</v>
      </c>
    </row>
    <row r="265" spans="1:17">
      <c r="A265" t="s">
        <v>293</v>
      </c>
      <c r="B265" s="1">
        <v>46034</v>
      </c>
      <c r="C265" t="s">
        <v>32</v>
      </c>
      <c r="D265" t="s">
        <v>25</v>
      </c>
      <c r="E265">
        <v>0</v>
      </c>
      <c r="F265">
        <v>30</v>
      </c>
      <c r="G265">
        <v>30</v>
      </c>
      <c r="H265">
        <v>30</v>
      </c>
      <c r="I265">
        <v>0</v>
      </c>
      <c r="J265">
        <v>0</v>
      </c>
      <c r="K265">
        <v>0</v>
      </c>
      <c r="L265">
        <v>1.3</v>
      </c>
      <c r="M265">
        <v>0.94299999999999995</v>
      </c>
      <c r="N265">
        <v>0.99399999999999999</v>
      </c>
      <c r="O265">
        <v>4.8</v>
      </c>
      <c r="P265">
        <v>0.72299999999999998</v>
      </c>
      <c r="Q265">
        <v>1</v>
      </c>
    </row>
    <row r="266" spans="1:17">
      <c r="A266" t="s">
        <v>294</v>
      </c>
      <c r="B266" s="1">
        <v>46034</v>
      </c>
      <c r="C266" t="s">
        <v>37</v>
      </c>
      <c r="D266" t="s">
        <v>19</v>
      </c>
      <c r="E266">
        <v>0</v>
      </c>
      <c r="F266">
        <v>47</v>
      </c>
      <c r="G266">
        <v>47</v>
      </c>
      <c r="H266">
        <v>44</v>
      </c>
      <c r="I266">
        <v>3</v>
      </c>
      <c r="J266">
        <v>0</v>
      </c>
      <c r="K266">
        <v>0</v>
      </c>
      <c r="L266">
        <v>1.7</v>
      </c>
      <c r="M266">
        <v>0.99199999999999999</v>
      </c>
      <c r="N266">
        <v>0.98499999999999999</v>
      </c>
      <c r="O266">
        <v>4.7</v>
      </c>
      <c r="P266">
        <v>0.81399999999999995</v>
      </c>
      <c r="Q266">
        <v>0.93600000000000005</v>
      </c>
    </row>
    <row r="267" spans="1:17">
      <c r="A267" t="s">
        <v>295</v>
      </c>
      <c r="B267" s="1">
        <v>46034</v>
      </c>
      <c r="C267" t="s">
        <v>37</v>
      </c>
      <c r="D267" t="s">
        <v>21</v>
      </c>
      <c r="E267">
        <v>85</v>
      </c>
      <c r="F267">
        <v>34</v>
      </c>
      <c r="G267">
        <v>119</v>
      </c>
      <c r="H267">
        <v>32</v>
      </c>
      <c r="I267">
        <v>87</v>
      </c>
      <c r="J267">
        <v>1</v>
      </c>
      <c r="K267">
        <v>1</v>
      </c>
      <c r="L267">
        <v>8</v>
      </c>
      <c r="M267">
        <v>0.6</v>
      </c>
      <c r="N267">
        <v>0.91200000000000003</v>
      </c>
      <c r="O267">
        <v>2.5</v>
      </c>
      <c r="P267">
        <v>0.78800000000000003</v>
      </c>
      <c r="Q267">
        <v>0.26900000000000002</v>
      </c>
    </row>
    <row r="268" spans="1:17">
      <c r="A268" t="s">
        <v>296</v>
      </c>
      <c r="B268" s="1">
        <v>46034</v>
      </c>
      <c r="C268" t="s">
        <v>37</v>
      </c>
      <c r="D268" t="s">
        <v>23</v>
      </c>
      <c r="E268">
        <v>46</v>
      </c>
      <c r="F268">
        <v>48</v>
      </c>
      <c r="G268">
        <v>94</v>
      </c>
      <c r="H268">
        <v>37</v>
      </c>
      <c r="I268">
        <v>57</v>
      </c>
      <c r="J268">
        <v>0</v>
      </c>
      <c r="K268">
        <v>0</v>
      </c>
      <c r="L268">
        <v>5.9</v>
      </c>
      <c r="M268">
        <v>0.63600000000000001</v>
      </c>
      <c r="N268">
        <v>0.97499999999999998</v>
      </c>
      <c r="O268">
        <v>2.5</v>
      </c>
      <c r="P268">
        <v>0.78800000000000003</v>
      </c>
      <c r="Q268">
        <v>0.39400000000000002</v>
      </c>
    </row>
    <row r="269" spans="1:17">
      <c r="A269" t="s">
        <v>297</v>
      </c>
      <c r="B269" s="1">
        <v>46034</v>
      </c>
      <c r="C269" t="s">
        <v>37</v>
      </c>
      <c r="D269" t="s">
        <v>25</v>
      </c>
      <c r="E269">
        <v>0</v>
      </c>
      <c r="F269">
        <v>23</v>
      </c>
      <c r="G269">
        <v>23</v>
      </c>
      <c r="H269">
        <v>23</v>
      </c>
      <c r="I269">
        <v>0</v>
      </c>
      <c r="J269">
        <v>1</v>
      </c>
      <c r="K269">
        <v>0</v>
      </c>
      <c r="L269">
        <v>1.6</v>
      </c>
      <c r="M269">
        <v>0.97299999999999998</v>
      </c>
      <c r="N269">
        <v>0.98799999999999999</v>
      </c>
      <c r="O269">
        <v>4.4000000000000004</v>
      </c>
      <c r="P269">
        <v>0.72</v>
      </c>
      <c r="Q269">
        <v>1</v>
      </c>
    </row>
    <row r="270" spans="1:17">
      <c r="A270" t="s">
        <v>298</v>
      </c>
      <c r="B270" s="1">
        <v>46034</v>
      </c>
      <c r="C270" t="s">
        <v>43</v>
      </c>
      <c r="D270" t="s">
        <v>19</v>
      </c>
      <c r="E270">
        <v>136</v>
      </c>
      <c r="F270">
        <v>42</v>
      </c>
      <c r="G270">
        <v>178</v>
      </c>
      <c r="H270">
        <v>31</v>
      </c>
      <c r="I270">
        <v>147</v>
      </c>
      <c r="J270">
        <v>0</v>
      </c>
      <c r="K270">
        <v>0</v>
      </c>
      <c r="L270">
        <v>8</v>
      </c>
      <c r="M270">
        <v>0.6</v>
      </c>
      <c r="N270">
        <v>0.97599999999999998</v>
      </c>
      <c r="O270">
        <v>2.5</v>
      </c>
      <c r="P270">
        <v>0.70299999999999996</v>
      </c>
      <c r="Q270">
        <v>0.17399999999999999</v>
      </c>
    </row>
    <row r="271" spans="1:17">
      <c r="A271" t="s">
        <v>299</v>
      </c>
      <c r="B271" s="1">
        <v>46034</v>
      </c>
      <c r="C271" t="s">
        <v>43</v>
      </c>
      <c r="D271" t="s">
        <v>21</v>
      </c>
      <c r="E271">
        <v>0</v>
      </c>
      <c r="F271">
        <v>42</v>
      </c>
      <c r="G271">
        <v>42</v>
      </c>
      <c r="H271">
        <v>42</v>
      </c>
      <c r="I271">
        <v>0</v>
      </c>
      <c r="J271">
        <v>0</v>
      </c>
      <c r="K271">
        <v>0</v>
      </c>
      <c r="L271">
        <v>1.7</v>
      </c>
      <c r="M271">
        <v>0.98099999999999998</v>
      </c>
      <c r="N271">
        <v>0.94499999999999995</v>
      </c>
      <c r="O271">
        <v>4.8</v>
      </c>
      <c r="P271">
        <v>0.68899999999999995</v>
      </c>
      <c r="Q271">
        <v>1</v>
      </c>
    </row>
    <row r="272" spans="1:17">
      <c r="A272" t="s">
        <v>300</v>
      </c>
      <c r="B272" s="1">
        <v>46034</v>
      </c>
      <c r="C272" t="s">
        <v>43</v>
      </c>
      <c r="D272" t="s">
        <v>23</v>
      </c>
      <c r="E272">
        <v>0</v>
      </c>
      <c r="F272">
        <v>39</v>
      </c>
      <c r="G272">
        <v>39</v>
      </c>
      <c r="H272">
        <v>39</v>
      </c>
      <c r="I272">
        <v>0</v>
      </c>
      <c r="J272">
        <v>0</v>
      </c>
      <c r="K272">
        <v>0</v>
      </c>
      <c r="L272">
        <v>1.5</v>
      </c>
      <c r="M272">
        <v>1</v>
      </c>
      <c r="N272">
        <v>0.97499999999999998</v>
      </c>
      <c r="O272">
        <v>5</v>
      </c>
      <c r="P272">
        <v>0.64900000000000002</v>
      </c>
      <c r="Q272">
        <v>1</v>
      </c>
    </row>
    <row r="273" spans="1:17">
      <c r="A273" t="s">
        <v>301</v>
      </c>
      <c r="B273" s="1">
        <v>46034</v>
      </c>
      <c r="C273" t="s">
        <v>43</v>
      </c>
      <c r="D273" t="s">
        <v>25</v>
      </c>
      <c r="E273">
        <v>0</v>
      </c>
      <c r="F273">
        <v>23</v>
      </c>
      <c r="G273">
        <v>23</v>
      </c>
      <c r="H273">
        <v>23</v>
      </c>
      <c r="I273">
        <v>0</v>
      </c>
      <c r="J273">
        <v>0</v>
      </c>
      <c r="K273">
        <v>0</v>
      </c>
      <c r="L273">
        <v>1.5</v>
      </c>
      <c r="M273">
        <v>0.97799999999999998</v>
      </c>
      <c r="N273">
        <v>0.96899999999999997</v>
      </c>
      <c r="O273">
        <v>4.5999999999999996</v>
      </c>
      <c r="P273">
        <v>0.67300000000000004</v>
      </c>
      <c r="Q273">
        <v>1</v>
      </c>
    </row>
    <row r="274" spans="1:17">
      <c r="A274" t="s">
        <v>302</v>
      </c>
      <c r="B274" s="1">
        <v>46034</v>
      </c>
      <c r="C274" t="s">
        <v>48</v>
      </c>
      <c r="D274" t="s">
        <v>19</v>
      </c>
      <c r="E274">
        <v>27</v>
      </c>
      <c r="F274">
        <v>67</v>
      </c>
      <c r="G274">
        <v>94</v>
      </c>
      <c r="H274">
        <v>51</v>
      </c>
      <c r="I274">
        <v>43</v>
      </c>
      <c r="J274">
        <v>0</v>
      </c>
      <c r="K274">
        <v>0</v>
      </c>
      <c r="L274">
        <v>4.4000000000000004</v>
      </c>
      <c r="M274">
        <v>0.68100000000000005</v>
      </c>
      <c r="N274">
        <v>0.98899999999999999</v>
      </c>
      <c r="O274">
        <v>3.1</v>
      </c>
      <c r="P274">
        <v>0.66900000000000004</v>
      </c>
      <c r="Q274">
        <v>0.54300000000000004</v>
      </c>
    </row>
    <row r="275" spans="1:17">
      <c r="A275" t="s">
        <v>303</v>
      </c>
      <c r="B275" s="1">
        <v>46034</v>
      </c>
      <c r="C275" t="s">
        <v>48</v>
      </c>
      <c r="D275" t="s">
        <v>21</v>
      </c>
      <c r="E275">
        <v>286</v>
      </c>
      <c r="F275">
        <v>54</v>
      </c>
      <c r="G275">
        <v>340</v>
      </c>
      <c r="H275">
        <v>16</v>
      </c>
      <c r="I275">
        <v>324</v>
      </c>
      <c r="J275">
        <v>0</v>
      </c>
      <c r="K275">
        <v>0</v>
      </c>
      <c r="L275">
        <v>8</v>
      </c>
      <c r="M275">
        <v>0.6</v>
      </c>
      <c r="N275">
        <v>0.97499999999999998</v>
      </c>
      <c r="O275">
        <v>2.5</v>
      </c>
      <c r="P275">
        <v>0.751</v>
      </c>
      <c r="Q275">
        <v>4.7E-2</v>
      </c>
    </row>
    <row r="276" spans="1:17">
      <c r="A276" t="s">
        <v>304</v>
      </c>
      <c r="B276" s="1">
        <v>46034</v>
      </c>
      <c r="C276" t="s">
        <v>48</v>
      </c>
      <c r="D276" t="s">
        <v>23</v>
      </c>
      <c r="E276">
        <v>14</v>
      </c>
      <c r="F276">
        <v>42</v>
      </c>
      <c r="G276">
        <v>56</v>
      </c>
      <c r="H276">
        <v>50</v>
      </c>
      <c r="I276">
        <v>6</v>
      </c>
      <c r="J276">
        <v>0</v>
      </c>
      <c r="K276">
        <v>0</v>
      </c>
      <c r="L276">
        <v>1.6</v>
      </c>
      <c r="M276">
        <v>0.93100000000000005</v>
      </c>
      <c r="N276">
        <v>0.98599999999999999</v>
      </c>
      <c r="O276">
        <v>4.3</v>
      </c>
      <c r="P276">
        <v>0.69499999999999995</v>
      </c>
      <c r="Q276">
        <v>0.89300000000000002</v>
      </c>
    </row>
    <row r="277" spans="1:17">
      <c r="A277" t="s">
        <v>305</v>
      </c>
      <c r="B277" s="1">
        <v>46034</v>
      </c>
      <c r="C277" t="s">
        <v>48</v>
      </c>
      <c r="D277" t="s">
        <v>25</v>
      </c>
      <c r="E277">
        <v>85</v>
      </c>
      <c r="F277">
        <v>38</v>
      </c>
      <c r="G277">
        <v>123</v>
      </c>
      <c r="H277">
        <v>23</v>
      </c>
      <c r="I277">
        <v>100</v>
      </c>
      <c r="J277">
        <v>0</v>
      </c>
      <c r="K277">
        <v>0</v>
      </c>
      <c r="L277">
        <v>8</v>
      </c>
      <c r="M277">
        <v>0.6</v>
      </c>
      <c r="N277">
        <v>0.96199999999999997</v>
      </c>
      <c r="O277">
        <v>2.5</v>
      </c>
      <c r="P277">
        <v>0.71899999999999997</v>
      </c>
      <c r="Q277">
        <v>0.187</v>
      </c>
    </row>
    <row r="278" spans="1:17">
      <c r="A278" t="s">
        <v>306</v>
      </c>
      <c r="B278" s="1">
        <v>46034</v>
      </c>
      <c r="C278" t="s">
        <v>53</v>
      </c>
      <c r="D278" t="s">
        <v>19</v>
      </c>
      <c r="E278">
        <v>141</v>
      </c>
      <c r="F278">
        <v>59</v>
      </c>
      <c r="G278">
        <v>200</v>
      </c>
      <c r="H278">
        <v>28</v>
      </c>
      <c r="I278">
        <v>172</v>
      </c>
      <c r="J278">
        <v>0</v>
      </c>
      <c r="K278">
        <v>0</v>
      </c>
      <c r="L278">
        <v>8</v>
      </c>
      <c r="M278">
        <v>0.6</v>
      </c>
      <c r="N278">
        <v>0.97399999999999998</v>
      </c>
      <c r="O278">
        <v>2.5</v>
      </c>
      <c r="P278">
        <v>0.77100000000000002</v>
      </c>
      <c r="Q278">
        <v>0.14000000000000001</v>
      </c>
    </row>
    <row r="279" spans="1:17">
      <c r="A279" t="s">
        <v>307</v>
      </c>
      <c r="B279" s="1">
        <v>46034</v>
      </c>
      <c r="C279" t="s">
        <v>53</v>
      </c>
      <c r="D279" t="s">
        <v>21</v>
      </c>
      <c r="E279">
        <v>99</v>
      </c>
      <c r="F279">
        <v>36</v>
      </c>
      <c r="G279">
        <v>135</v>
      </c>
      <c r="H279">
        <v>27</v>
      </c>
      <c r="I279">
        <v>108</v>
      </c>
      <c r="J279">
        <v>0</v>
      </c>
      <c r="K279">
        <v>0</v>
      </c>
      <c r="L279">
        <v>8</v>
      </c>
      <c r="M279">
        <v>0.6</v>
      </c>
      <c r="N279">
        <v>0.96</v>
      </c>
      <c r="O279">
        <v>2.5</v>
      </c>
      <c r="P279">
        <v>0.70599999999999996</v>
      </c>
      <c r="Q279">
        <v>0.2</v>
      </c>
    </row>
    <row r="280" spans="1:17">
      <c r="A280" t="s">
        <v>308</v>
      </c>
      <c r="B280" s="1">
        <v>46034</v>
      </c>
      <c r="C280" t="s">
        <v>53</v>
      </c>
      <c r="D280" t="s">
        <v>23</v>
      </c>
      <c r="E280">
        <v>91</v>
      </c>
      <c r="F280">
        <v>28</v>
      </c>
      <c r="G280">
        <v>119</v>
      </c>
      <c r="H280">
        <v>32</v>
      </c>
      <c r="I280">
        <v>87</v>
      </c>
      <c r="J280">
        <v>0</v>
      </c>
      <c r="K280">
        <v>0</v>
      </c>
      <c r="L280">
        <v>8</v>
      </c>
      <c r="M280">
        <v>0.6</v>
      </c>
      <c r="N280">
        <v>0.98899999999999999</v>
      </c>
      <c r="O280">
        <v>2.5</v>
      </c>
      <c r="P280">
        <v>0.755</v>
      </c>
      <c r="Q280">
        <v>0.26900000000000002</v>
      </c>
    </row>
    <row r="281" spans="1:17">
      <c r="A281" t="s">
        <v>309</v>
      </c>
      <c r="B281" s="1">
        <v>46034</v>
      </c>
      <c r="C281" t="s">
        <v>53</v>
      </c>
      <c r="D281" t="s">
        <v>25</v>
      </c>
      <c r="E281">
        <v>0</v>
      </c>
      <c r="F281">
        <v>36</v>
      </c>
      <c r="G281">
        <v>36</v>
      </c>
      <c r="H281">
        <v>36</v>
      </c>
      <c r="I281">
        <v>0</v>
      </c>
      <c r="J281">
        <v>0</v>
      </c>
      <c r="K281">
        <v>0</v>
      </c>
      <c r="L281">
        <v>0.8</v>
      </c>
      <c r="M281">
        <v>0.96399999999999997</v>
      </c>
      <c r="N281">
        <v>0.996</v>
      </c>
      <c r="O281">
        <v>4.5</v>
      </c>
      <c r="P281">
        <v>0.74</v>
      </c>
      <c r="Q281">
        <v>1</v>
      </c>
    </row>
    <row r="282" spans="1:17">
      <c r="A282" t="s">
        <v>310</v>
      </c>
      <c r="B282" s="1">
        <v>46035</v>
      </c>
      <c r="C282" t="s">
        <v>18</v>
      </c>
      <c r="D282" t="s">
        <v>19</v>
      </c>
      <c r="E282">
        <v>60</v>
      </c>
      <c r="F282">
        <v>31</v>
      </c>
      <c r="G282">
        <v>91</v>
      </c>
      <c r="H282">
        <v>42</v>
      </c>
      <c r="I282">
        <v>49</v>
      </c>
      <c r="J282">
        <v>1</v>
      </c>
      <c r="K282">
        <v>0</v>
      </c>
      <c r="L282">
        <v>5.6</v>
      </c>
      <c r="M282">
        <v>0.63700000000000001</v>
      </c>
      <c r="N282">
        <v>1</v>
      </c>
      <c r="O282">
        <v>2.5</v>
      </c>
      <c r="P282">
        <v>0.70499999999999996</v>
      </c>
      <c r="Q282">
        <v>0.46200000000000002</v>
      </c>
    </row>
    <row r="283" spans="1:17">
      <c r="A283" t="s">
        <v>311</v>
      </c>
      <c r="B283" s="1">
        <v>46035</v>
      </c>
      <c r="C283" t="s">
        <v>18</v>
      </c>
      <c r="D283" t="s">
        <v>21</v>
      </c>
      <c r="E283">
        <v>0</v>
      </c>
      <c r="F283">
        <v>34</v>
      </c>
      <c r="G283">
        <v>34</v>
      </c>
      <c r="H283">
        <v>34</v>
      </c>
      <c r="I283">
        <v>0</v>
      </c>
      <c r="J283">
        <v>1</v>
      </c>
      <c r="K283">
        <v>0</v>
      </c>
      <c r="L283">
        <v>1.4</v>
      </c>
      <c r="M283">
        <v>0.93</v>
      </c>
      <c r="N283">
        <v>1</v>
      </c>
      <c r="O283">
        <v>4.5999999999999996</v>
      </c>
      <c r="P283">
        <v>0.71</v>
      </c>
      <c r="Q283">
        <v>1</v>
      </c>
    </row>
    <row r="284" spans="1:17">
      <c r="A284" t="s">
        <v>312</v>
      </c>
      <c r="B284" s="1">
        <v>46035</v>
      </c>
      <c r="C284" t="s">
        <v>18</v>
      </c>
      <c r="D284" t="s">
        <v>23</v>
      </c>
      <c r="E284">
        <v>93</v>
      </c>
      <c r="F284">
        <v>46</v>
      </c>
      <c r="G284">
        <v>139</v>
      </c>
      <c r="H284">
        <v>35</v>
      </c>
      <c r="I284">
        <v>104</v>
      </c>
      <c r="J284">
        <v>0</v>
      </c>
      <c r="K284">
        <v>0</v>
      </c>
      <c r="L284">
        <v>8</v>
      </c>
      <c r="M284">
        <v>0.6</v>
      </c>
      <c r="N284">
        <v>0.98899999999999999</v>
      </c>
      <c r="O284">
        <v>2.5</v>
      </c>
      <c r="P284">
        <v>0.78600000000000003</v>
      </c>
      <c r="Q284">
        <v>0.252</v>
      </c>
    </row>
    <row r="285" spans="1:17">
      <c r="A285" t="s">
        <v>313</v>
      </c>
      <c r="B285" s="1">
        <v>46035</v>
      </c>
      <c r="C285" t="s">
        <v>18</v>
      </c>
      <c r="D285" t="s">
        <v>25</v>
      </c>
      <c r="E285">
        <v>0</v>
      </c>
      <c r="F285">
        <v>25</v>
      </c>
      <c r="G285">
        <v>25</v>
      </c>
      <c r="H285">
        <v>25</v>
      </c>
      <c r="I285">
        <v>0</v>
      </c>
      <c r="J285">
        <v>0</v>
      </c>
      <c r="K285">
        <v>0</v>
      </c>
      <c r="L285">
        <v>1.4</v>
      </c>
      <c r="M285">
        <v>0.97299999999999998</v>
      </c>
      <c r="N285">
        <v>0.92900000000000005</v>
      </c>
      <c r="O285">
        <v>4.5</v>
      </c>
      <c r="P285">
        <v>0.77700000000000002</v>
      </c>
      <c r="Q285">
        <v>1</v>
      </c>
    </row>
    <row r="286" spans="1:17">
      <c r="A286" t="s">
        <v>314</v>
      </c>
      <c r="B286" s="1">
        <v>46035</v>
      </c>
      <c r="C286" t="s">
        <v>27</v>
      </c>
      <c r="D286" t="s">
        <v>19</v>
      </c>
      <c r="E286">
        <v>0</v>
      </c>
      <c r="F286">
        <v>39</v>
      </c>
      <c r="G286">
        <v>39</v>
      </c>
      <c r="H286">
        <v>39</v>
      </c>
      <c r="I286">
        <v>0</v>
      </c>
      <c r="J286">
        <v>0</v>
      </c>
      <c r="K286">
        <v>0</v>
      </c>
      <c r="L286">
        <v>1.3</v>
      </c>
      <c r="M286">
        <v>0.995</v>
      </c>
      <c r="N286">
        <v>0.97099999999999997</v>
      </c>
      <c r="O286">
        <v>4.7</v>
      </c>
      <c r="P286">
        <v>0.69199999999999995</v>
      </c>
      <c r="Q286">
        <v>1</v>
      </c>
    </row>
    <row r="287" spans="1:17">
      <c r="A287" t="s">
        <v>315</v>
      </c>
      <c r="B287" s="1">
        <v>46035</v>
      </c>
      <c r="C287" t="s">
        <v>27</v>
      </c>
      <c r="D287" t="s">
        <v>21</v>
      </c>
      <c r="E287">
        <v>0</v>
      </c>
      <c r="F287">
        <v>33</v>
      </c>
      <c r="G287">
        <v>33</v>
      </c>
      <c r="H287">
        <v>33</v>
      </c>
      <c r="I287">
        <v>0</v>
      </c>
      <c r="J287">
        <v>0</v>
      </c>
      <c r="K287">
        <v>0</v>
      </c>
      <c r="L287">
        <v>1.5</v>
      </c>
      <c r="M287">
        <v>1</v>
      </c>
      <c r="N287">
        <v>1</v>
      </c>
      <c r="O287">
        <v>4.5999999999999996</v>
      </c>
      <c r="P287">
        <v>0.70599999999999996</v>
      </c>
      <c r="Q287">
        <v>1</v>
      </c>
    </row>
    <row r="288" spans="1:17">
      <c r="A288" t="s">
        <v>316</v>
      </c>
      <c r="B288" s="1">
        <v>46035</v>
      </c>
      <c r="C288" t="s">
        <v>27</v>
      </c>
      <c r="D288" t="s">
        <v>23</v>
      </c>
      <c r="E288">
        <v>223</v>
      </c>
      <c r="F288">
        <v>45</v>
      </c>
      <c r="G288">
        <v>268</v>
      </c>
      <c r="H288">
        <v>20</v>
      </c>
      <c r="I288">
        <v>248</v>
      </c>
      <c r="J288">
        <v>0</v>
      </c>
      <c r="K288">
        <v>0</v>
      </c>
      <c r="L288">
        <v>8</v>
      </c>
      <c r="M288">
        <v>0.6</v>
      </c>
      <c r="N288">
        <v>0.97299999999999998</v>
      </c>
      <c r="O288">
        <v>2.5</v>
      </c>
      <c r="P288">
        <v>0.70899999999999996</v>
      </c>
      <c r="Q288">
        <v>7.4999999999999997E-2</v>
      </c>
    </row>
    <row r="289" spans="1:17">
      <c r="A289" t="s">
        <v>317</v>
      </c>
      <c r="B289" s="1">
        <v>46035</v>
      </c>
      <c r="C289" t="s">
        <v>27</v>
      </c>
      <c r="D289" t="s">
        <v>25</v>
      </c>
      <c r="E289">
        <v>35</v>
      </c>
      <c r="F289">
        <v>28</v>
      </c>
      <c r="G289">
        <v>63</v>
      </c>
      <c r="H289">
        <v>30</v>
      </c>
      <c r="I289">
        <v>33</v>
      </c>
      <c r="J289">
        <v>2</v>
      </c>
      <c r="K289">
        <v>0</v>
      </c>
      <c r="L289">
        <v>5</v>
      </c>
      <c r="M289">
        <v>0.70699999999999996</v>
      </c>
      <c r="N289">
        <v>0.98199999999999998</v>
      </c>
      <c r="O289">
        <v>3.2</v>
      </c>
      <c r="P289">
        <v>0.77400000000000002</v>
      </c>
      <c r="Q289">
        <v>0.47599999999999998</v>
      </c>
    </row>
    <row r="290" spans="1:17">
      <c r="A290" t="s">
        <v>318</v>
      </c>
      <c r="B290" s="1">
        <v>46035</v>
      </c>
      <c r="C290" t="s">
        <v>32</v>
      </c>
      <c r="D290" t="s">
        <v>19</v>
      </c>
      <c r="E290">
        <v>114</v>
      </c>
      <c r="F290">
        <v>38</v>
      </c>
      <c r="G290">
        <v>152</v>
      </c>
      <c r="H290">
        <v>28</v>
      </c>
      <c r="I290">
        <v>124</v>
      </c>
      <c r="J290">
        <v>1</v>
      </c>
      <c r="K290">
        <v>0</v>
      </c>
      <c r="L290">
        <v>8</v>
      </c>
      <c r="M290">
        <v>0.6</v>
      </c>
      <c r="N290">
        <v>0.95299999999999996</v>
      </c>
      <c r="O290">
        <v>2.5</v>
      </c>
      <c r="P290">
        <v>0.77900000000000003</v>
      </c>
      <c r="Q290">
        <v>0.184</v>
      </c>
    </row>
    <row r="291" spans="1:17">
      <c r="A291" t="s">
        <v>319</v>
      </c>
      <c r="B291" s="1">
        <v>46035</v>
      </c>
      <c r="C291" t="s">
        <v>32</v>
      </c>
      <c r="D291" t="s">
        <v>21</v>
      </c>
      <c r="E291">
        <v>191</v>
      </c>
      <c r="F291">
        <v>36</v>
      </c>
      <c r="G291">
        <v>227</v>
      </c>
      <c r="H291">
        <v>21</v>
      </c>
      <c r="I291">
        <v>206</v>
      </c>
      <c r="J291">
        <v>0</v>
      </c>
      <c r="K291">
        <v>0</v>
      </c>
      <c r="L291">
        <v>8</v>
      </c>
      <c r="M291">
        <v>0.6</v>
      </c>
      <c r="N291">
        <v>1</v>
      </c>
      <c r="O291">
        <v>2.5</v>
      </c>
      <c r="P291">
        <v>0.78300000000000003</v>
      </c>
      <c r="Q291">
        <v>9.2999999999999999E-2</v>
      </c>
    </row>
    <row r="292" spans="1:17">
      <c r="A292" t="s">
        <v>320</v>
      </c>
      <c r="B292" s="1">
        <v>46035</v>
      </c>
      <c r="C292" t="s">
        <v>32</v>
      </c>
      <c r="D292" t="s">
        <v>23</v>
      </c>
      <c r="E292">
        <v>251</v>
      </c>
      <c r="F292">
        <v>24</v>
      </c>
      <c r="G292">
        <v>275</v>
      </c>
      <c r="H292">
        <v>20</v>
      </c>
      <c r="I292">
        <v>255</v>
      </c>
      <c r="J292">
        <v>0</v>
      </c>
      <c r="K292">
        <v>0</v>
      </c>
      <c r="L292">
        <v>8</v>
      </c>
      <c r="M292">
        <v>0.6</v>
      </c>
      <c r="N292">
        <v>0.95099999999999996</v>
      </c>
      <c r="O292">
        <v>2.5</v>
      </c>
      <c r="P292">
        <v>0.66700000000000004</v>
      </c>
      <c r="Q292">
        <v>7.2999999999999995E-2</v>
      </c>
    </row>
    <row r="293" spans="1:17">
      <c r="A293" t="s">
        <v>321</v>
      </c>
      <c r="B293" s="1">
        <v>46035</v>
      </c>
      <c r="C293" t="s">
        <v>32</v>
      </c>
      <c r="D293" t="s">
        <v>25</v>
      </c>
      <c r="E293">
        <v>0</v>
      </c>
      <c r="F293">
        <v>26</v>
      </c>
      <c r="G293">
        <v>26</v>
      </c>
      <c r="H293">
        <v>26</v>
      </c>
      <c r="I293">
        <v>0</v>
      </c>
      <c r="J293">
        <v>1</v>
      </c>
      <c r="K293">
        <v>1</v>
      </c>
      <c r="L293">
        <v>1.8</v>
      </c>
      <c r="M293">
        <v>0.85599999999999998</v>
      </c>
      <c r="N293">
        <v>0.96</v>
      </c>
      <c r="O293">
        <v>4.3</v>
      </c>
      <c r="P293">
        <v>0.72299999999999998</v>
      </c>
      <c r="Q293">
        <v>1</v>
      </c>
    </row>
    <row r="294" spans="1:17">
      <c r="A294" t="s">
        <v>322</v>
      </c>
      <c r="B294" s="1">
        <v>46035</v>
      </c>
      <c r="C294" t="s">
        <v>37</v>
      </c>
      <c r="D294" t="s">
        <v>19</v>
      </c>
      <c r="E294">
        <v>3</v>
      </c>
      <c r="F294">
        <v>31</v>
      </c>
      <c r="G294">
        <v>34</v>
      </c>
      <c r="H294">
        <v>34</v>
      </c>
      <c r="I294">
        <v>0</v>
      </c>
      <c r="J294">
        <v>0</v>
      </c>
      <c r="K294">
        <v>0</v>
      </c>
      <c r="L294">
        <v>1.4</v>
      </c>
      <c r="M294">
        <v>0.93799999999999994</v>
      </c>
      <c r="N294">
        <v>0.93799999999999994</v>
      </c>
      <c r="O294">
        <v>4.5999999999999996</v>
      </c>
      <c r="P294">
        <v>0.81399999999999995</v>
      </c>
      <c r="Q294">
        <v>1</v>
      </c>
    </row>
    <row r="295" spans="1:17">
      <c r="A295" t="s">
        <v>323</v>
      </c>
      <c r="B295" s="1">
        <v>46035</v>
      </c>
      <c r="C295" t="s">
        <v>37</v>
      </c>
      <c r="D295" t="s">
        <v>21</v>
      </c>
      <c r="E295">
        <v>87</v>
      </c>
      <c r="F295">
        <v>47</v>
      </c>
      <c r="G295">
        <v>134</v>
      </c>
      <c r="H295">
        <v>28</v>
      </c>
      <c r="I295">
        <v>106</v>
      </c>
      <c r="J295">
        <v>0</v>
      </c>
      <c r="K295">
        <v>0</v>
      </c>
      <c r="L295">
        <v>8</v>
      </c>
      <c r="M295">
        <v>0.6</v>
      </c>
      <c r="N295">
        <v>0.998</v>
      </c>
      <c r="O295">
        <v>2.5</v>
      </c>
      <c r="P295">
        <v>0.78800000000000003</v>
      </c>
      <c r="Q295">
        <v>0.20899999999999999</v>
      </c>
    </row>
    <row r="296" spans="1:17">
      <c r="A296" t="s">
        <v>324</v>
      </c>
      <c r="B296" s="1">
        <v>46035</v>
      </c>
      <c r="C296" t="s">
        <v>37</v>
      </c>
      <c r="D296" t="s">
        <v>23</v>
      </c>
      <c r="E296">
        <v>57</v>
      </c>
      <c r="F296">
        <v>42</v>
      </c>
      <c r="G296">
        <v>99</v>
      </c>
      <c r="H296">
        <v>38</v>
      </c>
      <c r="I296">
        <v>61</v>
      </c>
      <c r="J296">
        <v>0</v>
      </c>
      <c r="K296">
        <v>0</v>
      </c>
      <c r="L296">
        <v>6.9</v>
      </c>
      <c r="M296">
        <v>0.6</v>
      </c>
      <c r="N296">
        <v>0.97699999999999998</v>
      </c>
      <c r="O296">
        <v>2.5</v>
      </c>
      <c r="P296">
        <v>0.78800000000000003</v>
      </c>
      <c r="Q296">
        <v>0.38400000000000001</v>
      </c>
    </row>
    <row r="297" spans="1:17">
      <c r="A297" t="s">
        <v>325</v>
      </c>
      <c r="B297" s="1">
        <v>46035</v>
      </c>
      <c r="C297" t="s">
        <v>37</v>
      </c>
      <c r="D297" t="s">
        <v>25</v>
      </c>
      <c r="E297">
        <v>0</v>
      </c>
      <c r="F297">
        <v>29</v>
      </c>
      <c r="G297">
        <v>29</v>
      </c>
      <c r="H297">
        <v>29</v>
      </c>
      <c r="I297">
        <v>0</v>
      </c>
      <c r="J297">
        <v>0</v>
      </c>
      <c r="K297">
        <v>0</v>
      </c>
      <c r="L297">
        <v>0.9</v>
      </c>
      <c r="M297">
        <v>0.98099999999999998</v>
      </c>
      <c r="N297">
        <v>0.96699999999999997</v>
      </c>
      <c r="O297">
        <v>4.5999999999999996</v>
      </c>
      <c r="P297">
        <v>0.72</v>
      </c>
      <c r="Q297">
        <v>1</v>
      </c>
    </row>
    <row r="298" spans="1:17">
      <c r="A298" t="s">
        <v>326</v>
      </c>
      <c r="B298" s="1">
        <v>46035</v>
      </c>
      <c r="C298" t="s">
        <v>43</v>
      </c>
      <c r="D298" t="s">
        <v>19</v>
      </c>
      <c r="E298">
        <v>147</v>
      </c>
      <c r="F298">
        <v>26</v>
      </c>
      <c r="G298">
        <v>173</v>
      </c>
      <c r="H298">
        <v>25</v>
      </c>
      <c r="I298">
        <v>148</v>
      </c>
      <c r="J298">
        <v>0</v>
      </c>
      <c r="K298">
        <v>0</v>
      </c>
      <c r="L298">
        <v>8</v>
      </c>
      <c r="M298">
        <v>0.6</v>
      </c>
      <c r="N298">
        <v>0.99099999999999999</v>
      </c>
      <c r="O298">
        <v>2.5</v>
      </c>
      <c r="P298">
        <v>0.70299999999999996</v>
      </c>
      <c r="Q298">
        <v>0.14499999999999999</v>
      </c>
    </row>
    <row r="299" spans="1:17">
      <c r="A299" t="s">
        <v>327</v>
      </c>
      <c r="B299" s="1">
        <v>46035</v>
      </c>
      <c r="C299" t="s">
        <v>43</v>
      </c>
      <c r="D299" t="s">
        <v>21</v>
      </c>
      <c r="E299">
        <v>0</v>
      </c>
      <c r="F299">
        <v>46</v>
      </c>
      <c r="G299">
        <v>46</v>
      </c>
      <c r="H299">
        <v>46</v>
      </c>
      <c r="I299">
        <v>0</v>
      </c>
      <c r="J299">
        <v>0</v>
      </c>
      <c r="K299">
        <v>0</v>
      </c>
      <c r="L299">
        <v>1.9</v>
      </c>
      <c r="M299">
        <v>0.93100000000000005</v>
      </c>
      <c r="N299">
        <v>0.96699999999999997</v>
      </c>
      <c r="O299">
        <v>4.5</v>
      </c>
      <c r="P299">
        <v>0.68899999999999995</v>
      </c>
      <c r="Q299">
        <v>1</v>
      </c>
    </row>
    <row r="300" spans="1:17">
      <c r="A300" t="s">
        <v>328</v>
      </c>
      <c r="B300" s="1">
        <v>46035</v>
      </c>
      <c r="C300" t="s">
        <v>43</v>
      </c>
      <c r="D300" t="s">
        <v>23</v>
      </c>
      <c r="E300">
        <v>0</v>
      </c>
      <c r="F300">
        <v>63</v>
      </c>
      <c r="G300">
        <v>63</v>
      </c>
      <c r="H300">
        <v>43</v>
      </c>
      <c r="I300">
        <v>20</v>
      </c>
      <c r="J300">
        <v>0</v>
      </c>
      <c r="K300">
        <v>0</v>
      </c>
      <c r="L300">
        <v>3.3</v>
      </c>
      <c r="M300">
        <v>0.85499999999999998</v>
      </c>
      <c r="N300">
        <v>0.98499999999999999</v>
      </c>
      <c r="O300">
        <v>3.8</v>
      </c>
      <c r="P300">
        <v>0.64900000000000002</v>
      </c>
      <c r="Q300">
        <v>0.68300000000000005</v>
      </c>
    </row>
    <row r="301" spans="1:17">
      <c r="A301" t="s">
        <v>329</v>
      </c>
      <c r="B301" s="1">
        <v>46035</v>
      </c>
      <c r="C301" t="s">
        <v>43</v>
      </c>
      <c r="D301" t="s">
        <v>25</v>
      </c>
      <c r="E301">
        <v>0</v>
      </c>
      <c r="F301">
        <v>35</v>
      </c>
      <c r="G301">
        <v>35</v>
      </c>
      <c r="H301">
        <v>35</v>
      </c>
      <c r="I301">
        <v>0</v>
      </c>
      <c r="J301">
        <v>0</v>
      </c>
      <c r="K301">
        <v>0</v>
      </c>
      <c r="L301">
        <v>1.2</v>
      </c>
      <c r="M301">
        <v>0.95699999999999996</v>
      </c>
      <c r="N301">
        <v>1</v>
      </c>
      <c r="O301">
        <v>4.4000000000000004</v>
      </c>
      <c r="P301">
        <v>0.67300000000000004</v>
      </c>
      <c r="Q301">
        <v>1</v>
      </c>
    </row>
    <row r="302" spans="1:17">
      <c r="A302" t="s">
        <v>330</v>
      </c>
      <c r="B302" s="1">
        <v>46035</v>
      </c>
      <c r="C302" t="s">
        <v>48</v>
      </c>
      <c r="D302" t="s">
        <v>19</v>
      </c>
      <c r="E302">
        <v>43</v>
      </c>
      <c r="F302">
        <v>54</v>
      </c>
      <c r="G302">
        <v>97</v>
      </c>
      <c r="H302">
        <v>60</v>
      </c>
      <c r="I302">
        <v>37</v>
      </c>
      <c r="J302">
        <v>0</v>
      </c>
      <c r="K302">
        <v>0</v>
      </c>
      <c r="L302">
        <v>4.0999999999999996</v>
      </c>
      <c r="M302">
        <v>0.73199999999999998</v>
      </c>
      <c r="N302">
        <v>0.98399999999999999</v>
      </c>
      <c r="O302">
        <v>2.9</v>
      </c>
      <c r="P302">
        <v>0.66900000000000004</v>
      </c>
      <c r="Q302">
        <v>0.61899999999999999</v>
      </c>
    </row>
    <row r="303" spans="1:17">
      <c r="A303" t="s">
        <v>331</v>
      </c>
      <c r="B303" s="1">
        <v>46035</v>
      </c>
      <c r="C303" t="s">
        <v>48</v>
      </c>
      <c r="D303" t="s">
        <v>21</v>
      </c>
      <c r="E303">
        <v>324</v>
      </c>
      <c r="F303">
        <v>39</v>
      </c>
      <c r="G303">
        <v>363</v>
      </c>
      <c r="H303">
        <v>17</v>
      </c>
      <c r="I303">
        <v>346</v>
      </c>
      <c r="J303">
        <v>0</v>
      </c>
      <c r="K303">
        <v>0</v>
      </c>
      <c r="L303">
        <v>8</v>
      </c>
      <c r="M303">
        <v>0.6</v>
      </c>
      <c r="N303">
        <v>1</v>
      </c>
      <c r="O303">
        <v>2.5</v>
      </c>
      <c r="P303">
        <v>0.751</v>
      </c>
      <c r="Q303">
        <v>4.7E-2</v>
      </c>
    </row>
    <row r="304" spans="1:17">
      <c r="A304" t="s">
        <v>332</v>
      </c>
      <c r="B304" s="1">
        <v>46035</v>
      </c>
      <c r="C304" t="s">
        <v>48</v>
      </c>
      <c r="D304" t="s">
        <v>23</v>
      </c>
      <c r="E304">
        <v>6</v>
      </c>
      <c r="F304">
        <v>47</v>
      </c>
      <c r="G304">
        <v>53</v>
      </c>
      <c r="H304">
        <v>50</v>
      </c>
      <c r="I304">
        <v>3</v>
      </c>
      <c r="J304">
        <v>0</v>
      </c>
      <c r="K304">
        <v>0</v>
      </c>
      <c r="L304">
        <v>1.5</v>
      </c>
      <c r="M304">
        <v>0.88</v>
      </c>
      <c r="N304">
        <v>0.98</v>
      </c>
      <c r="O304">
        <v>4.3</v>
      </c>
      <c r="P304">
        <v>0.69499999999999995</v>
      </c>
      <c r="Q304">
        <v>0.94299999999999995</v>
      </c>
    </row>
    <row r="305" spans="1:17">
      <c r="A305" t="s">
        <v>333</v>
      </c>
      <c r="B305" s="1">
        <v>46035</v>
      </c>
      <c r="C305" t="s">
        <v>48</v>
      </c>
      <c r="D305" t="s">
        <v>25</v>
      </c>
      <c r="E305">
        <v>100</v>
      </c>
      <c r="F305">
        <v>46</v>
      </c>
      <c r="G305">
        <v>146</v>
      </c>
      <c r="H305">
        <v>23</v>
      </c>
      <c r="I305">
        <v>123</v>
      </c>
      <c r="J305">
        <v>0</v>
      </c>
      <c r="K305">
        <v>0</v>
      </c>
      <c r="L305">
        <v>8</v>
      </c>
      <c r="M305">
        <v>0.6</v>
      </c>
      <c r="N305">
        <v>0.998</v>
      </c>
      <c r="O305">
        <v>2.5</v>
      </c>
      <c r="P305">
        <v>0.71899999999999997</v>
      </c>
      <c r="Q305">
        <v>0.158</v>
      </c>
    </row>
    <row r="306" spans="1:17">
      <c r="A306" t="s">
        <v>334</v>
      </c>
      <c r="B306" s="1">
        <v>46035</v>
      </c>
      <c r="C306" t="s">
        <v>53</v>
      </c>
      <c r="D306" t="s">
        <v>19</v>
      </c>
      <c r="E306">
        <v>172</v>
      </c>
      <c r="F306">
        <v>46</v>
      </c>
      <c r="G306">
        <v>218</v>
      </c>
      <c r="H306">
        <v>27</v>
      </c>
      <c r="I306">
        <v>191</v>
      </c>
      <c r="J306">
        <v>0</v>
      </c>
      <c r="K306">
        <v>0</v>
      </c>
      <c r="L306">
        <v>8</v>
      </c>
      <c r="M306">
        <v>0.6</v>
      </c>
      <c r="N306">
        <v>0.96399999999999997</v>
      </c>
      <c r="O306">
        <v>2.5</v>
      </c>
      <c r="P306">
        <v>0.77100000000000002</v>
      </c>
      <c r="Q306">
        <v>0.124</v>
      </c>
    </row>
    <row r="307" spans="1:17">
      <c r="A307" t="s">
        <v>335</v>
      </c>
      <c r="B307" s="1">
        <v>46035</v>
      </c>
      <c r="C307" t="s">
        <v>53</v>
      </c>
      <c r="D307" t="s">
        <v>21</v>
      </c>
      <c r="E307">
        <v>108</v>
      </c>
      <c r="F307">
        <v>31</v>
      </c>
      <c r="G307">
        <v>139</v>
      </c>
      <c r="H307">
        <v>30</v>
      </c>
      <c r="I307">
        <v>109</v>
      </c>
      <c r="J307">
        <v>0</v>
      </c>
      <c r="K307">
        <v>0</v>
      </c>
      <c r="L307">
        <v>8</v>
      </c>
      <c r="M307">
        <v>0.6</v>
      </c>
      <c r="N307">
        <v>0.98599999999999999</v>
      </c>
      <c r="O307">
        <v>2.5</v>
      </c>
      <c r="P307">
        <v>0.70599999999999996</v>
      </c>
      <c r="Q307">
        <v>0.216</v>
      </c>
    </row>
    <row r="308" spans="1:17">
      <c r="A308" t="s">
        <v>336</v>
      </c>
      <c r="B308" s="1">
        <v>46035</v>
      </c>
      <c r="C308" t="s">
        <v>53</v>
      </c>
      <c r="D308" t="s">
        <v>23</v>
      </c>
      <c r="E308">
        <v>87</v>
      </c>
      <c r="F308">
        <v>51</v>
      </c>
      <c r="G308">
        <v>138</v>
      </c>
      <c r="H308">
        <v>35</v>
      </c>
      <c r="I308">
        <v>103</v>
      </c>
      <c r="J308">
        <v>0</v>
      </c>
      <c r="K308">
        <v>0</v>
      </c>
      <c r="L308">
        <v>8</v>
      </c>
      <c r="M308">
        <v>0.6</v>
      </c>
      <c r="N308">
        <v>1</v>
      </c>
      <c r="O308">
        <v>2.5</v>
      </c>
      <c r="P308">
        <v>0.755</v>
      </c>
      <c r="Q308">
        <v>0.254</v>
      </c>
    </row>
    <row r="309" spans="1:17">
      <c r="A309" t="s">
        <v>337</v>
      </c>
      <c r="B309" s="1">
        <v>46035</v>
      </c>
      <c r="C309" t="s">
        <v>53</v>
      </c>
      <c r="D309" t="s">
        <v>25</v>
      </c>
      <c r="E309">
        <v>0</v>
      </c>
      <c r="F309">
        <v>23</v>
      </c>
      <c r="G309">
        <v>23</v>
      </c>
      <c r="H309">
        <v>23</v>
      </c>
      <c r="I309">
        <v>0</v>
      </c>
      <c r="J309">
        <v>0</v>
      </c>
      <c r="K309">
        <v>0</v>
      </c>
      <c r="L309">
        <v>2</v>
      </c>
      <c r="M309">
        <v>0.96699999999999997</v>
      </c>
      <c r="N309">
        <v>0.97</v>
      </c>
      <c r="O309">
        <v>4.8</v>
      </c>
      <c r="P309">
        <v>0.74</v>
      </c>
      <c r="Q309">
        <v>1</v>
      </c>
    </row>
    <row r="310" spans="1:17">
      <c r="A310" t="s">
        <v>338</v>
      </c>
      <c r="B310" s="1">
        <v>46036</v>
      </c>
      <c r="C310" t="s">
        <v>18</v>
      </c>
      <c r="D310" t="s">
        <v>19</v>
      </c>
      <c r="E310">
        <v>49</v>
      </c>
      <c r="F310">
        <v>46</v>
      </c>
      <c r="G310">
        <v>95</v>
      </c>
      <c r="H310">
        <v>42</v>
      </c>
      <c r="I310">
        <v>53</v>
      </c>
      <c r="J310">
        <v>1</v>
      </c>
      <c r="K310">
        <v>0</v>
      </c>
      <c r="L310">
        <v>6.5</v>
      </c>
      <c r="M310">
        <v>0.63</v>
      </c>
      <c r="N310">
        <v>0.98399999999999999</v>
      </c>
      <c r="O310">
        <v>2.5</v>
      </c>
      <c r="P310">
        <v>0.70499999999999996</v>
      </c>
      <c r="Q310">
        <v>0.442</v>
      </c>
    </row>
    <row r="311" spans="1:17">
      <c r="A311" t="s">
        <v>339</v>
      </c>
      <c r="B311" s="1">
        <v>46036</v>
      </c>
      <c r="C311" t="s">
        <v>18</v>
      </c>
      <c r="D311" t="s">
        <v>21</v>
      </c>
      <c r="E311">
        <v>0</v>
      </c>
      <c r="F311">
        <v>40</v>
      </c>
      <c r="G311">
        <v>40</v>
      </c>
      <c r="H311">
        <v>40</v>
      </c>
      <c r="I311">
        <v>0</v>
      </c>
      <c r="J311">
        <v>0</v>
      </c>
      <c r="K311">
        <v>0</v>
      </c>
      <c r="L311">
        <v>2.2999999999999998</v>
      </c>
      <c r="M311">
        <v>0.97499999999999998</v>
      </c>
      <c r="N311">
        <v>0.999</v>
      </c>
      <c r="O311">
        <v>4.8</v>
      </c>
      <c r="P311">
        <v>0.71</v>
      </c>
      <c r="Q311">
        <v>1</v>
      </c>
    </row>
    <row r="312" spans="1:17">
      <c r="A312" t="s">
        <v>340</v>
      </c>
      <c r="B312" s="1">
        <v>46036</v>
      </c>
      <c r="C312" t="s">
        <v>18</v>
      </c>
      <c r="D312" t="s">
        <v>23</v>
      </c>
      <c r="E312">
        <v>104</v>
      </c>
      <c r="F312">
        <v>58</v>
      </c>
      <c r="G312">
        <v>162</v>
      </c>
      <c r="H312">
        <v>39</v>
      </c>
      <c r="I312">
        <v>123</v>
      </c>
      <c r="J312">
        <v>0</v>
      </c>
      <c r="K312">
        <v>0</v>
      </c>
      <c r="L312">
        <v>8</v>
      </c>
      <c r="M312">
        <v>0.6</v>
      </c>
      <c r="N312">
        <v>0.98399999999999999</v>
      </c>
      <c r="O312">
        <v>2.5</v>
      </c>
      <c r="P312">
        <v>0.78600000000000003</v>
      </c>
      <c r="Q312">
        <v>0.24099999999999999</v>
      </c>
    </row>
    <row r="313" spans="1:17">
      <c r="A313" t="s">
        <v>341</v>
      </c>
      <c r="B313" s="1">
        <v>46036</v>
      </c>
      <c r="C313" t="s">
        <v>18</v>
      </c>
      <c r="D313" t="s">
        <v>25</v>
      </c>
      <c r="E313">
        <v>0</v>
      </c>
      <c r="F313">
        <v>30</v>
      </c>
      <c r="G313">
        <v>30</v>
      </c>
      <c r="H313">
        <v>30</v>
      </c>
      <c r="I313">
        <v>0</v>
      </c>
      <c r="J313">
        <v>0</v>
      </c>
      <c r="K313">
        <v>0</v>
      </c>
      <c r="L313">
        <v>1.5</v>
      </c>
      <c r="M313">
        <v>0.96699999999999997</v>
      </c>
      <c r="N313">
        <v>1</v>
      </c>
      <c r="O313">
        <v>4.4000000000000004</v>
      </c>
      <c r="P313">
        <v>0.77700000000000002</v>
      </c>
      <c r="Q313">
        <v>1</v>
      </c>
    </row>
    <row r="314" spans="1:17">
      <c r="A314" t="s">
        <v>342</v>
      </c>
      <c r="B314" s="1">
        <v>46036</v>
      </c>
      <c r="C314" t="s">
        <v>27</v>
      </c>
      <c r="D314" t="s">
        <v>19</v>
      </c>
      <c r="E314">
        <v>0</v>
      </c>
      <c r="F314">
        <v>45</v>
      </c>
      <c r="G314">
        <v>45</v>
      </c>
      <c r="H314">
        <v>44</v>
      </c>
      <c r="I314">
        <v>1</v>
      </c>
      <c r="J314">
        <v>1</v>
      </c>
      <c r="K314">
        <v>0</v>
      </c>
      <c r="L314">
        <v>1.3</v>
      </c>
      <c r="M314">
        <v>0.94599999999999995</v>
      </c>
      <c r="N314">
        <v>0.96599999999999997</v>
      </c>
      <c r="O314">
        <v>4.3</v>
      </c>
      <c r="P314">
        <v>0.69199999999999995</v>
      </c>
      <c r="Q314">
        <v>0.97799999999999998</v>
      </c>
    </row>
    <row r="315" spans="1:17">
      <c r="A315" t="s">
        <v>343</v>
      </c>
      <c r="B315" s="1">
        <v>46036</v>
      </c>
      <c r="C315" t="s">
        <v>27</v>
      </c>
      <c r="D315" t="s">
        <v>21</v>
      </c>
      <c r="E315">
        <v>0</v>
      </c>
      <c r="F315">
        <v>51</v>
      </c>
      <c r="G315">
        <v>51</v>
      </c>
      <c r="H315">
        <v>48</v>
      </c>
      <c r="I315">
        <v>3</v>
      </c>
      <c r="J315">
        <v>2</v>
      </c>
      <c r="K315">
        <v>0</v>
      </c>
      <c r="L315">
        <v>2.2000000000000002</v>
      </c>
      <c r="M315">
        <v>0.91</v>
      </c>
      <c r="N315">
        <v>0.97199999999999998</v>
      </c>
      <c r="O315">
        <v>4.5999999999999996</v>
      </c>
      <c r="P315">
        <v>0.70599999999999996</v>
      </c>
      <c r="Q315">
        <v>0.94099999999999995</v>
      </c>
    </row>
    <row r="316" spans="1:17">
      <c r="A316" t="s">
        <v>344</v>
      </c>
      <c r="B316" s="1">
        <v>46036</v>
      </c>
      <c r="C316" t="s">
        <v>27</v>
      </c>
      <c r="D316" t="s">
        <v>23</v>
      </c>
      <c r="E316">
        <v>248</v>
      </c>
      <c r="F316">
        <v>42</v>
      </c>
      <c r="G316">
        <v>290</v>
      </c>
      <c r="H316">
        <v>22</v>
      </c>
      <c r="I316">
        <v>268</v>
      </c>
      <c r="J316">
        <v>0</v>
      </c>
      <c r="K316">
        <v>0</v>
      </c>
      <c r="L316">
        <v>8</v>
      </c>
      <c r="M316">
        <v>0.6</v>
      </c>
      <c r="N316">
        <v>1</v>
      </c>
      <c r="O316">
        <v>2.5</v>
      </c>
      <c r="P316">
        <v>0.70899999999999996</v>
      </c>
      <c r="Q316">
        <v>7.5999999999999998E-2</v>
      </c>
    </row>
    <row r="317" spans="1:17">
      <c r="A317" t="s">
        <v>345</v>
      </c>
      <c r="B317" s="1">
        <v>46036</v>
      </c>
      <c r="C317" t="s">
        <v>27</v>
      </c>
      <c r="D317" t="s">
        <v>25</v>
      </c>
      <c r="E317">
        <v>33</v>
      </c>
      <c r="F317">
        <v>27</v>
      </c>
      <c r="G317">
        <v>60</v>
      </c>
      <c r="H317">
        <v>29</v>
      </c>
      <c r="I317">
        <v>31</v>
      </c>
      <c r="J317">
        <v>0</v>
      </c>
      <c r="K317">
        <v>0</v>
      </c>
      <c r="L317">
        <v>3.9</v>
      </c>
      <c r="M317">
        <v>0.76</v>
      </c>
      <c r="N317">
        <v>0.98099999999999998</v>
      </c>
      <c r="O317">
        <v>3.5</v>
      </c>
      <c r="P317">
        <v>0.77400000000000002</v>
      </c>
      <c r="Q317">
        <v>0.48299999999999998</v>
      </c>
    </row>
    <row r="318" spans="1:17">
      <c r="A318" t="s">
        <v>346</v>
      </c>
      <c r="B318" s="1">
        <v>46036</v>
      </c>
      <c r="C318" t="s">
        <v>32</v>
      </c>
      <c r="D318" t="s">
        <v>19</v>
      </c>
      <c r="E318">
        <v>124</v>
      </c>
      <c r="F318">
        <v>47</v>
      </c>
      <c r="G318">
        <v>171</v>
      </c>
      <c r="H318">
        <v>37</v>
      </c>
      <c r="I318">
        <v>134</v>
      </c>
      <c r="J318">
        <v>0</v>
      </c>
      <c r="K318">
        <v>0</v>
      </c>
      <c r="L318">
        <v>8</v>
      </c>
      <c r="M318">
        <v>0.6</v>
      </c>
      <c r="N318">
        <v>0.98299999999999998</v>
      </c>
      <c r="O318">
        <v>2.5</v>
      </c>
      <c r="P318">
        <v>0.77900000000000003</v>
      </c>
      <c r="Q318">
        <v>0.216</v>
      </c>
    </row>
    <row r="319" spans="1:17">
      <c r="A319" t="s">
        <v>347</v>
      </c>
      <c r="B319" s="1">
        <v>46036</v>
      </c>
      <c r="C319" t="s">
        <v>32</v>
      </c>
      <c r="D319" t="s">
        <v>21</v>
      </c>
      <c r="E319">
        <v>206</v>
      </c>
      <c r="F319">
        <v>38</v>
      </c>
      <c r="G319">
        <v>244</v>
      </c>
      <c r="H319">
        <v>25</v>
      </c>
      <c r="I319">
        <v>219</v>
      </c>
      <c r="J319">
        <v>0</v>
      </c>
      <c r="K319">
        <v>0</v>
      </c>
      <c r="L319">
        <v>8</v>
      </c>
      <c r="M319">
        <v>0.6</v>
      </c>
      <c r="N319">
        <v>0.998</v>
      </c>
      <c r="O319">
        <v>2.5</v>
      </c>
      <c r="P319">
        <v>0.78300000000000003</v>
      </c>
      <c r="Q319">
        <v>0.10199999999999999</v>
      </c>
    </row>
    <row r="320" spans="1:17">
      <c r="A320" t="s">
        <v>348</v>
      </c>
      <c r="B320" s="1">
        <v>46036</v>
      </c>
      <c r="C320" t="s">
        <v>32</v>
      </c>
      <c r="D320" t="s">
        <v>23</v>
      </c>
      <c r="E320">
        <v>255</v>
      </c>
      <c r="F320">
        <v>47</v>
      </c>
      <c r="G320">
        <v>302</v>
      </c>
      <c r="H320">
        <v>20</v>
      </c>
      <c r="I320">
        <v>282</v>
      </c>
      <c r="J320">
        <v>0</v>
      </c>
      <c r="K320">
        <v>0</v>
      </c>
      <c r="L320">
        <v>8</v>
      </c>
      <c r="M320">
        <v>0.6</v>
      </c>
      <c r="N320">
        <v>0.98599999999999999</v>
      </c>
      <c r="O320">
        <v>2.5</v>
      </c>
      <c r="P320">
        <v>0.66700000000000004</v>
      </c>
      <c r="Q320">
        <v>6.6000000000000003E-2</v>
      </c>
    </row>
    <row r="321" spans="1:17">
      <c r="A321" t="s">
        <v>349</v>
      </c>
      <c r="B321" s="1">
        <v>46036</v>
      </c>
      <c r="C321" t="s">
        <v>32</v>
      </c>
      <c r="D321" t="s">
        <v>25</v>
      </c>
      <c r="E321">
        <v>0</v>
      </c>
      <c r="F321">
        <v>35</v>
      </c>
      <c r="G321">
        <v>35</v>
      </c>
      <c r="H321">
        <v>35</v>
      </c>
      <c r="I321">
        <v>0</v>
      </c>
      <c r="J321">
        <v>0</v>
      </c>
      <c r="K321">
        <v>0</v>
      </c>
      <c r="L321">
        <v>1.1000000000000001</v>
      </c>
      <c r="M321">
        <v>0.999</v>
      </c>
      <c r="N321">
        <v>0.98699999999999999</v>
      </c>
      <c r="O321">
        <v>4.5999999999999996</v>
      </c>
      <c r="P321">
        <v>0.72299999999999998</v>
      </c>
      <c r="Q321">
        <v>1</v>
      </c>
    </row>
    <row r="322" spans="1:17">
      <c r="A322" t="s">
        <v>350</v>
      </c>
      <c r="B322" s="1">
        <v>46036</v>
      </c>
      <c r="C322" t="s">
        <v>37</v>
      </c>
      <c r="D322" t="s">
        <v>19</v>
      </c>
      <c r="E322">
        <v>0</v>
      </c>
      <c r="F322">
        <v>46</v>
      </c>
      <c r="G322">
        <v>46</v>
      </c>
      <c r="H322">
        <v>46</v>
      </c>
      <c r="I322">
        <v>0</v>
      </c>
      <c r="J322">
        <v>0</v>
      </c>
      <c r="K322">
        <v>0</v>
      </c>
      <c r="L322">
        <v>1.6</v>
      </c>
      <c r="M322">
        <v>0.94499999999999995</v>
      </c>
      <c r="N322">
        <v>0.98199999999999998</v>
      </c>
      <c r="O322">
        <v>4.9000000000000004</v>
      </c>
      <c r="P322">
        <v>0.81399999999999995</v>
      </c>
      <c r="Q322">
        <v>1</v>
      </c>
    </row>
    <row r="323" spans="1:17">
      <c r="A323" t="s">
        <v>351</v>
      </c>
      <c r="B323" s="1">
        <v>46036</v>
      </c>
      <c r="C323" t="s">
        <v>37</v>
      </c>
      <c r="D323" t="s">
        <v>21</v>
      </c>
      <c r="E323">
        <v>106</v>
      </c>
      <c r="F323">
        <v>75</v>
      </c>
      <c r="G323">
        <v>181</v>
      </c>
      <c r="H323">
        <v>31</v>
      </c>
      <c r="I323">
        <v>150</v>
      </c>
      <c r="J323">
        <v>0</v>
      </c>
      <c r="K323">
        <v>0</v>
      </c>
      <c r="L323">
        <v>8</v>
      </c>
      <c r="M323">
        <v>0.6</v>
      </c>
      <c r="N323">
        <v>0.95899999999999996</v>
      </c>
      <c r="O323">
        <v>2.5</v>
      </c>
      <c r="P323">
        <v>0.78800000000000003</v>
      </c>
      <c r="Q323">
        <v>0.17100000000000001</v>
      </c>
    </row>
    <row r="324" spans="1:17">
      <c r="A324" t="s">
        <v>352</v>
      </c>
      <c r="B324" s="1">
        <v>46036</v>
      </c>
      <c r="C324" t="s">
        <v>37</v>
      </c>
      <c r="D324" t="s">
        <v>23</v>
      </c>
      <c r="E324">
        <v>61</v>
      </c>
      <c r="F324">
        <v>46</v>
      </c>
      <c r="G324">
        <v>107</v>
      </c>
      <c r="H324">
        <v>32</v>
      </c>
      <c r="I324">
        <v>75</v>
      </c>
      <c r="J324">
        <v>0</v>
      </c>
      <c r="K324">
        <v>0</v>
      </c>
      <c r="L324">
        <v>7.4</v>
      </c>
      <c r="M324">
        <v>0.6</v>
      </c>
      <c r="N324">
        <v>0.99399999999999999</v>
      </c>
      <c r="O324">
        <v>2.5</v>
      </c>
      <c r="P324">
        <v>0.78800000000000003</v>
      </c>
      <c r="Q324">
        <v>0.29899999999999999</v>
      </c>
    </row>
    <row r="325" spans="1:17">
      <c r="A325" t="s">
        <v>353</v>
      </c>
      <c r="B325" s="1">
        <v>46036</v>
      </c>
      <c r="C325" t="s">
        <v>37</v>
      </c>
      <c r="D325" t="s">
        <v>25</v>
      </c>
      <c r="E325">
        <v>0</v>
      </c>
      <c r="F325">
        <v>21</v>
      </c>
      <c r="G325">
        <v>21</v>
      </c>
      <c r="H325">
        <v>21</v>
      </c>
      <c r="I325">
        <v>0</v>
      </c>
      <c r="J325">
        <v>0</v>
      </c>
      <c r="K325">
        <v>0</v>
      </c>
      <c r="L325">
        <v>1.1000000000000001</v>
      </c>
      <c r="M325">
        <v>0.93700000000000006</v>
      </c>
      <c r="N325">
        <v>0.97199999999999998</v>
      </c>
      <c r="O325">
        <v>4.8</v>
      </c>
      <c r="P325">
        <v>0.72</v>
      </c>
      <c r="Q325">
        <v>1</v>
      </c>
    </row>
    <row r="326" spans="1:17">
      <c r="A326" t="s">
        <v>354</v>
      </c>
      <c r="B326" s="1">
        <v>46036</v>
      </c>
      <c r="C326" t="s">
        <v>43</v>
      </c>
      <c r="D326" t="s">
        <v>19</v>
      </c>
      <c r="E326">
        <v>148</v>
      </c>
      <c r="F326">
        <v>56</v>
      </c>
      <c r="G326">
        <v>204</v>
      </c>
      <c r="H326">
        <v>30</v>
      </c>
      <c r="I326">
        <v>174</v>
      </c>
      <c r="J326">
        <v>0</v>
      </c>
      <c r="K326">
        <v>0</v>
      </c>
      <c r="L326">
        <v>8</v>
      </c>
      <c r="M326">
        <v>0.6</v>
      </c>
      <c r="N326">
        <v>0.99099999999999999</v>
      </c>
      <c r="O326">
        <v>2.5</v>
      </c>
      <c r="P326">
        <v>0.70299999999999996</v>
      </c>
      <c r="Q326">
        <v>0.14699999999999999</v>
      </c>
    </row>
    <row r="327" spans="1:17">
      <c r="A327" t="s">
        <v>355</v>
      </c>
      <c r="B327" s="1">
        <v>46036</v>
      </c>
      <c r="C327" t="s">
        <v>43</v>
      </c>
      <c r="D327" t="s">
        <v>21</v>
      </c>
      <c r="E327">
        <v>0</v>
      </c>
      <c r="F327">
        <v>25</v>
      </c>
      <c r="G327">
        <v>25</v>
      </c>
      <c r="H327">
        <v>25</v>
      </c>
      <c r="I327">
        <v>0</v>
      </c>
      <c r="J327">
        <v>0</v>
      </c>
      <c r="K327">
        <v>0</v>
      </c>
      <c r="L327">
        <v>1.6</v>
      </c>
      <c r="M327">
        <v>0.99399999999999999</v>
      </c>
      <c r="N327">
        <v>0.98699999999999999</v>
      </c>
      <c r="O327">
        <v>4.4000000000000004</v>
      </c>
      <c r="P327">
        <v>0.68899999999999995</v>
      </c>
      <c r="Q327">
        <v>1</v>
      </c>
    </row>
    <row r="328" spans="1:17">
      <c r="A328" t="s">
        <v>356</v>
      </c>
      <c r="B328" s="1">
        <v>46036</v>
      </c>
      <c r="C328" t="s">
        <v>43</v>
      </c>
      <c r="D328" t="s">
        <v>23</v>
      </c>
      <c r="E328">
        <v>20</v>
      </c>
      <c r="F328">
        <v>45</v>
      </c>
      <c r="G328">
        <v>65</v>
      </c>
      <c r="H328">
        <v>49</v>
      </c>
      <c r="I328">
        <v>16</v>
      </c>
      <c r="J328">
        <v>0</v>
      </c>
      <c r="K328">
        <v>0</v>
      </c>
      <c r="L328">
        <v>2.5</v>
      </c>
      <c r="M328">
        <v>0.90300000000000002</v>
      </c>
      <c r="N328">
        <v>0.98299999999999998</v>
      </c>
      <c r="O328">
        <v>4</v>
      </c>
      <c r="P328">
        <v>0.64900000000000002</v>
      </c>
      <c r="Q328">
        <v>0.754</v>
      </c>
    </row>
    <row r="329" spans="1:17">
      <c r="A329" t="s">
        <v>357</v>
      </c>
      <c r="B329" s="1">
        <v>46036</v>
      </c>
      <c r="C329" t="s">
        <v>43</v>
      </c>
      <c r="D329" t="s">
        <v>25</v>
      </c>
      <c r="E329">
        <v>0</v>
      </c>
      <c r="F329">
        <v>25</v>
      </c>
      <c r="G329">
        <v>25</v>
      </c>
      <c r="H329">
        <v>25</v>
      </c>
      <c r="I329">
        <v>0</v>
      </c>
      <c r="J329">
        <v>0</v>
      </c>
      <c r="K329">
        <v>0</v>
      </c>
      <c r="L329">
        <v>1.1000000000000001</v>
      </c>
      <c r="M329">
        <v>0.96299999999999997</v>
      </c>
      <c r="N329">
        <v>1</v>
      </c>
      <c r="O329">
        <v>4.5999999999999996</v>
      </c>
      <c r="P329">
        <v>0.67300000000000004</v>
      </c>
      <c r="Q329">
        <v>1</v>
      </c>
    </row>
    <row r="330" spans="1:17">
      <c r="A330" t="s">
        <v>358</v>
      </c>
      <c r="B330" s="1">
        <v>46036</v>
      </c>
      <c r="C330" t="s">
        <v>48</v>
      </c>
      <c r="D330" t="s">
        <v>19</v>
      </c>
      <c r="E330">
        <v>37</v>
      </c>
      <c r="F330">
        <v>35</v>
      </c>
      <c r="G330">
        <v>72</v>
      </c>
      <c r="H330">
        <v>61</v>
      </c>
      <c r="I330">
        <v>11</v>
      </c>
      <c r="J330">
        <v>0</v>
      </c>
      <c r="K330">
        <v>0</v>
      </c>
      <c r="L330">
        <v>2.4</v>
      </c>
      <c r="M330">
        <v>0.90800000000000003</v>
      </c>
      <c r="N330">
        <v>1</v>
      </c>
      <c r="O330">
        <v>4.7</v>
      </c>
      <c r="P330">
        <v>0.66900000000000004</v>
      </c>
      <c r="Q330">
        <v>0.84699999999999998</v>
      </c>
    </row>
    <row r="331" spans="1:17">
      <c r="A331" t="s">
        <v>359</v>
      </c>
      <c r="B331" s="1">
        <v>46036</v>
      </c>
      <c r="C331" t="s">
        <v>48</v>
      </c>
      <c r="D331" t="s">
        <v>21</v>
      </c>
      <c r="E331">
        <v>346</v>
      </c>
      <c r="F331">
        <v>62</v>
      </c>
      <c r="G331">
        <v>408</v>
      </c>
      <c r="H331">
        <v>20</v>
      </c>
      <c r="I331">
        <v>388</v>
      </c>
      <c r="J331">
        <v>0</v>
      </c>
      <c r="K331">
        <v>0</v>
      </c>
      <c r="L331">
        <v>8</v>
      </c>
      <c r="M331">
        <v>0.6</v>
      </c>
      <c r="N331">
        <v>0.98199999999999998</v>
      </c>
      <c r="O331">
        <v>2.5</v>
      </c>
      <c r="P331">
        <v>0.751</v>
      </c>
      <c r="Q331">
        <v>4.9000000000000002E-2</v>
      </c>
    </row>
    <row r="332" spans="1:17">
      <c r="A332" t="s">
        <v>360</v>
      </c>
      <c r="B332" s="1">
        <v>46036</v>
      </c>
      <c r="C332" t="s">
        <v>48</v>
      </c>
      <c r="D332" t="s">
        <v>23</v>
      </c>
      <c r="E332">
        <v>3</v>
      </c>
      <c r="F332">
        <v>58</v>
      </c>
      <c r="G332">
        <v>61</v>
      </c>
      <c r="H332">
        <v>49</v>
      </c>
      <c r="I332">
        <v>12</v>
      </c>
      <c r="J332">
        <v>0</v>
      </c>
      <c r="K332">
        <v>0</v>
      </c>
      <c r="L332">
        <v>2.9</v>
      </c>
      <c r="M332">
        <v>0.91900000000000004</v>
      </c>
      <c r="N332">
        <v>0.99</v>
      </c>
      <c r="O332">
        <v>4.0999999999999996</v>
      </c>
      <c r="P332">
        <v>0.69499999999999995</v>
      </c>
      <c r="Q332">
        <v>0.80300000000000005</v>
      </c>
    </row>
    <row r="333" spans="1:17">
      <c r="A333" t="s">
        <v>361</v>
      </c>
      <c r="B333" s="1">
        <v>46036</v>
      </c>
      <c r="C333" t="s">
        <v>48</v>
      </c>
      <c r="D333" t="s">
        <v>25</v>
      </c>
      <c r="E333">
        <v>123</v>
      </c>
      <c r="F333">
        <v>43</v>
      </c>
      <c r="G333">
        <v>166</v>
      </c>
      <c r="H333">
        <v>23</v>
      </c>
      <c r="I333">
        <v>143</v>
      </c>
      <c r="J333">
        <v>0</v>
      </c>
      <c r="K333">
        <v>0</v>
      </c>
      <c r="L333">
        <v>8</v>
      </c>
      <c r="M333">
        <v>0.6</v>
      </c>
      <c r="N333">
        <v>0.98399999999999999</v>
      </c>
      <c r="O333">
        <v>2.5</v>
      </c>
      <c r="P333">
        <v>0.71899999999999997</v>
      </c>
      <c r="Q333">
        <v>0.13900000000000001</v>
      </c>
    </row>
    <row r="334" spans="1:17">
      <c r="A334" t="s">
        <v>362</v>
      </c>
      <c r="B334" s="1">
        <v>46036</v>
      </c>
      <c r="C334" t="s">
        <v>53</v>
      </c>
      <c r="D334" t="s">
        <v>19</v>
      </c>
      <c r="E334">
        <v>191</v>
      </c>
      <c r="F334">
        <v>30</v>
      </c>
      <c r="G334">
        <v>221</v>
      </c>
      <c r="H334">
        <v>23</v>
      </c>
      <c r="I334">
        <v>198</v>
      </c>
      <c r="J334">
        <v>0</v>
      </c>
      <c r="K334">
        <v>0</v>
      </c>
      <c r="L334">
        <v>8</v>
      </c>
      <c r="M334">
        <v>0.6</v>
      </c>
      <c r="N334">
        <v>1</v>
      </c>
      <c r="O334">
        <v>2.5</v>
      </c>
      <c r="P334">
        <v>0.77100000000000002</v>
      </c>
      <c r="Q334">
        <v>0.104</v>
      </c>
    </row>
    <row r="335" spans="1:17">
      <c r="A335" t="s">
        <v>363</v>
      </c>
      <c r="B335" s="1">
        <v>46036</v>
      </c>
      <c r="C335" t="s">
        <v>53</v>
      </c>
      <c r="D335" t="s">
        <v>21</v>
      </c>
      <c r="E335">
        <v>109</v>
      </c>
      <c r="F335">
        <v>53</v>
      </c>
      <c r="G335">
        <v>162</v>
      </c>
      <c r="H335">
        <v>28</v>
      </c>
      <c r="I335">
        <v>134</v>
      </c>
      <c r="J335">
        <v>0</v>
      </c>
      <c r="K335">
        <v>0</v>
      </c>
      <c r="L335">
        <v>8</v>
      </c>
      <c r="M335">
        <v>0.6</v>
      </c>
      <c r="N335">
        <v>0.96199999999999997</v>
      </c>
      <c r="O335">
        <v>2.5</v>
      </c>
      <c r="P335">
        <v>0.70599999999999996</v>
      </c>
      <c r="Q335">
        <v>0.17299999999999999</v>
      </c>
    </row>
    <row r="336" spans="1:17">
      <c r="A336" t="s">
        <v>364</v>
      </c>
      <c r="B336" s="1">
        <v>46036</v>
      </c>
      <c r="C336" t="s">
        <v>53</v>
      </c>
      <c r="D336" t="s">
        <v>23</v>
      </c>
      <c r="E336">
        <v>103</v>
      </c>
      <c r="F336">
        <v>30</v>
      </c>
      <c r="G336">
        <v>133</v>
      </c>
      <c r="H336">
        <v>33</v>
      </c>
      <c r="I336">
        <v>100</v>
      </c>
      <c r="J336">
        <v>0</v>
      </c>
      <c r="K336">
        <v>0</v>
      </c>
      <c r="L336">
        <v>8</v>
      </c>
      <c r="M336">
        <v>0.6</v>
      </c>
      <c r="N336">
        <v>0.995</v>
      </c>
      <c r="O336">
        <v>2.5</v>
      </c>
      <c r="P336">
        <v>0.755</v>
      </c>
      <c r="Q336">
        <v>0.248</v>
      </c>
    </row>
    <row r="337" spans="1:17">
      <c r="A337" t="s">
        <v>365</v>
      </c>
      <c r="B337" s="1">
        <v>46036</v>
      </c>
      <c r="C337" t="s">
        <v>53</v>
      </c>
      <c r="D337" t="s">
        <v>25</v>
      </c>
      <c r="E337">
        <v>0</v>
      </c>
      <c r="F337">
        <v>18</v>
      </c>
      <c r="G337">
        <v>18</v>
      </c>
      <c r="H337">
        <v>18</v>
      </c>
      <c r="I337">
        <v>0</v>
      </c>
      <c r="J337">
        <v>0</v>
      </c>
      <c r="K337">
        <v>0</v>
      </c>
      <c r="L337">
        <v>1.3</v>
      </c>
      <c r="M337">
        <v>0.95499999999999996</v>
      </c>
      <c r="N337">
        <v>0.95299999999999996</v>
      </c>
      <c r="O337">
        <v>4.3</v>
      </c>
      <c r="P337">
        <v>0.74</v>
      </c>
      <c r="Q337">
        <v>1</v>
      </c>
    </row>
    <row r="338" spans="1:17">
      <c r="A338" t="s">
        <v>366</v>
      </c>
      <c r="B338" s="1">
        <v>46037</v>
      </c>
      <c r="C338" t="s">
        <v>18</v>
      </c>
      <c r="D338" t="s">
        <v>19</v>
      </c>
      <c r="E338">
        <v>53</v>
      </c>
      <c r="F338">
        <v>28</v>
      </c>
      <c r="G338">
        <v>81</v>
      </c>
      <c r="H338">
        <v>35</v>
      </c>
      <c r="I338">
        <v>46</v>
      </c>
      <c r="J338">
        <v>0</v>
      </c>
      <c r="K338">
        <v>0</v>
      </c>
      <c r="L338">
        <v>5</v>
      </c>
      <c r="M338">
        <v>0.74199999999999999</v>
      </c>
      <c r="N338">
        <v>0.96899999999999997</v>
      </c>
      <c r="O338">
        <v>2.7</v>
      </c>
      <c r="P338">
        <v>0.70499999999999996</v>
      </c>
      <c r="Q338">
        <v>0.432</v>
      </c>
    </row>
    <row r="339" spans="1:17">
      <c r="A339" t="s">
        <v>367</v>
      </c>
      <c r="B339" s="1">
        <v>46037</v>
      </c>
      <c r="C339" t="s">
        <v>18</v>
      </c>
      <c r="D339" t="s">
        <v>21</v>
      </c>
      <c r="E339">
        <v>0</v>
      </c>
      <c r="F339">
        <v>26</v>
      </c>
      <c r="G339">
        <v>26</v>
      </c>
      <c r="H339">
        <v>26</v>
      </c>
      <c r="I339">
        <v>0</v>
      </c>
      <c r="J339">
        <v>0</v>
      </c>
      <c r="K339">
        <v>0</v>
      </c>
      <c r="L339">
        <v>0.8</v>
      </c>
      <c r="M339">
        <v>1</v>
      </c>
      <c r="N339">
        <v>1</v>
      </c>
      <c r="O339">
        <v>4.5</v>
      </c>
      <c r="P339">
        <v>0.71</v>
      </c>
      <c r="Q339">
        <v>1</v>
      </c>
    </row>
    <row r="340" spans="1:17">
      <c r="A340" t="s">
        <v>368</v>
      </c>
      <c r="B340" s="1">
        <v>46037</v>
      </c>
      <c r="C340" t="s">
        <v>18</v>
      </c>
      <c r="D340" t="s">
        <v>23</v>
      </c>
      <c r="E340">
        <v>123</v>
      </c>
      <c r="F340">
        <v>44</v>
      </c>
      <c r="G340">
        <v>167</v>
      </c>
      <c r="H340">
        <v>33</v>
      </c>
      <c r="I340">
        <v>134</v>
      </c>
      <c r="J340">
        <v>0</v>
      </c>
      <c r="K340">
        <v>0</v>
      </c>
      <c r="L340">
        <v>8</v>
      </c>
      <c r="M340">
        <v>0.6</v>
      </c>
      <c r="N340">
        <v>0.999</v>
      </c>
      <c r="O340">
        <v>2.5</v>
      </c>
      <c r="P340">
        <v>0.78600000000000003</v>
      </c>
      <c r="Q340">
        <v>0.19800000000000001</v>
      </c>
    </row>
    <row r="341" spans="1:17">
      <c r="A341" t="s">
        <v>369</v>
      </c>
      <c r="B341" s="1">
        <v>46037</v>
      </c>
      <c r="C341" t="s">
        <v>18</v>
      </c>
      <c r="D341" t="s">
        <v>25</v>
      </c>
      <c r="E341">
        <v>0</v>
      </c>
      <c r="F341">
        <v>24</v>
      </c>
      <c r="G341">
        <v>24</v>
      </c>
      <c r="H341">
        <v>24</v>
      </c>
      <c r="I341">
        <v>0</v>
      </c>
      <c r="J341">
        <v>0</v>
      </c>
      <c r="K341">
        <v>0</v>
      </c>
      <c r="L341">
        <v>1.9</v>
      </c>
      <c r="M341">
        <v>0.96</v>
      </c>
      <c r="N341">
        <v>1</v>
      </c>
      <c r="O341">
        <v>4.5</v>
      </c>
      <c r="P341">
        <v>0.77700000000000002</v>
      </c>
      <c r="Q341">
        <v>1</v>
      </c>
    </row>
    <row r="342" spans="1:17">
      <c r="A342" t="s">
        <v>370</v>
      </c>
      <c r="B342" s="1">
        <v>46037</v>
      </c>
      <c r="C342" t="s">
        <v>27</v>
      </c>
      <c r="D342" t="s">
        <v>19</v>
      </c>
      <c r="E342">
        <v>1</v>
      </c>
      <c r="F342">
        <v>41</v>
      </c>
      <c r="G342">
        <v>42</v>
      </c>
      <c r="H342">
        <v>42</v>
      </c>
      <c r="I342">
        <v>0</v>
      </c>
      <c r="J342">
        <v>0</v>
      </c>
      <c r="K342">
        <v>0</v>
      </c>
      <c r="L342">
        <v>1.2</v>
      </c>
      <c r="M342">
        <v>0.998</v>
      </c>
      <c r="N342">
        <v>0.98399999999999999</v>
      </c>
      <c r="O342">
        <v>4.2</v>
      </c>
      <c r="P342">
        <v>0.69199999999999995</v>
      </c>
      <c r="Q342">
        <v>1</v>
      </c>
    </row>
    <row r="343" spans="1:17">
      <c r="A343" t="s">
        <v>371</v>
      </c>
      <c r="B343" s="1">
        <v>46037</v>
      </c>
      <c r="C343" t="s">
        <v>27</v>
      </c>
      <c r="D343" t="s">
        <v>21</v>
      </c>
      <c r="E343">
        <v>3</v>
      </c>
      <c r="F343">
        <v>49</v>
      </c>
      <c r="G343">
        <v>52</v>
      </c>
      <c r="H343">
        <v>45</v>
      </c>
      <c r="I343">
        <v>7</v>
      </c>
      <c r="J343">
        <v>0</v>
      </c>
      <c r="K343">
        <v>0</v>
      </c>
      <c r="L343">
        <v>1.9</v>
      </c>
      <c r="M343">
        <v>0.95499999999999996</v>
      </c>
      <c r="N343">
        <v>0.94399999999999995</v>
      </c>
      <c r="O343">
        <v>4.5999999999999996</v>
      </c>
      <c r="P343">
        <v>0.70599999999999996</v>
      </c>
      <c r="Q343">
        <v>0.86499999999999999</v>
      </c>
    </row>
    <row r="344" spans="1:17">
      <c r="A344" t="s">
        <v>372</v>
      </c>
      <c r="B344" s="1">
        <v>46037</v>
      </c>
      <c r="C344" t="s">
        <v>27</v>
      </c>
      <c r="D344" t="s">
        <v>23</v>
      </c>
      <c r="E344">
        <v>268</v>
      </c>
      <c r="F344">
        <v>27</v>
      </c>
      <c r="G344">
        <v>295</v>
      </c>
      <c r="H344">
        <v>18</v>
      </c>
      <c r="I344">
        <v>277</v>
      </c>
      <c r="J344">
        <v>0</v>
      </c>
      <c r="K344">
        <v>0</v>
      </c>
      <c r="L344">
        <v>8</v>
      </c>
      <c r="M344">
        <v>0.6</v>
      </c>
      <c r="N344">
        <v>0.98099999999999998</v>
      </c>
      <c r="O344">
        <v>2.5</v>
      </c>
      <c r="P344">
        <v>0.70899999999999996</v>
      </c>
      <c r="Q344">
        <v>6.0999999999999999E-2</v>
      </c>
    </row>
    <row r="345" spans="1:17">
      <c r="A345" t="s">
        <v>373</v>
      </c>
      <c r="B345" s="1">
        <v>46037</v>
      </c>
      <c r="C345" t="s">
        <v>27</v>
      </c>
      <c r="D345" t="s">
        <v>25</v>
      </c>
      <c r="E345">
        <v>31</v>
      </c>
      <c r="F345">
        <v>36</v>
      </c>
      <c r="G345">
        <v>67</v>
      </c>
      <c r="H345">
        <v>27</v>
      </c>
      <c r="I345">
        <v>40</v>
      </c>
      <c r="J345">
        <v>0</v>
      </c>
      <c r="K345">
        <v>0</v>
      </c>
      <c r="L345">
        <v>4.7</v>
      </c>
      <c r="M345">
        <v>0.71299999999999997</v>
      </c>
      <c r="N345">
        <v>0.96299999999999997</v>
      </c>
      <c r="O345">
        <v>3.2</v>
      </c>
      <c r="P345">
        <v>0.77400000000000002</v>
      </c>
      <c r="Q345">
        <v>0.40300000000000002</v>
      </c>
    </row>
    <row r="346" spans="1:17">
      <c r="A346" t="s">
        <v>374</v>
      </c>
      <c r="B346" s="1">
        <v>46037</v>
      </c>
      <c r="C346" t="s">
        <v>32</v>
      </c>
      <c r="D346" t="s">
        <v>19</v>
      </c>
      <c r="E346">
        <v>134</v>
      </c>
      <c r="F346">
        <v>39</v>
      </c>
      <c r="G346">
        <v>173</v>
      </c>
      <c r="H346">
        <v>37</v>
      </c>
      <c r="I346">
        <v>136</v>
      </c>
      <c r="J346">
        <v>0</v>
      </c>
      <c r="K346">
        <v>0</v>
      </c>
      <c r="L346">
        <v>8</v>
      </c>
      <c r="M346">
        <v>0.6</v>
      </c>
      <c r="N346">
        <v>0.95099999999999996</v>
      </c>
      <c r="O346">
        <v>2.5</v>
      </c>
      <c r="P346">
        <v>0.77900000000000003</v>
      </c>
      <c r="Q346">
        <v>0.214</v>
      </c>
    </row>
    <row r="347" spans="1:17">
      <c r="A347" t="s">
        <v>375</v>
      </c>
      <c r="B347" s="1">
        <v>46037</v>
      </c>
      <c r="C347" t="s">
        <v>32</v>
      </c>
      <c r="D347" t="s">
        <v>21</v>
      </c>
      <c r="E347">
        <v>219</v>
      </c>
      <c r="F347">
        <v>36</v>
      </c>
      <c r="G347">
        <v>255</v>
      </c>
      <c r="H347">
        <v>27</v>
      </c>
      <c r="I347">
        <v>228</v>
      </c>
      <c r="J347">
        <v>0</v>
      </c>
      <c r="K347">
        <v>0</v>
      </c>
      <c r="L347">
        <v>8</v>
      </c>
      <c r="M347">
        <v>0.6</v>
      </c>
      <c r="N347">
        <v>0.98699999999999999</v>
      </c>
      <c r="O347">
        <v>2.5</v>
      </c>
      <c r="P347">
        <v>0.78300000000000003</v>
      </c>
      <c r="Q347">
        <v>0.106</v>
      </c>
    </row>
    <row r="348" spans="1:17">
      <c r="A348" t="s">
        <v>376</v>
      </c>
      <c r="B348" s="1">
        <v>46037</v>
      </c>
      <c r="C348" t="s">
        <v>32</v>
      </c>
      <c r="D348" t="s">
        <v>23</v>
      </c>
      <c r="E348">
        <v>282</v>
      </c>
      <c r="F348">
        <v>50</v>
      </c>
      <c r="G348">
        <v>332</v>
      </c>
      <c r="H348">
        <v>16</v>
      </c>
      <c r="I348">
        <v>316</v>
      </c>
      <c r="J348">
        <v>1</v>
      </c>
      <c r="K348">
        <v>1</v>
      </c>
      <c r="L348">
        <v>8</v>
      </c>
      <c r="M348">
        <v>0.6</v>
      </c>
      <c r="N348">
        <v>0.92800000000000005</v>
      </c>
      <c r="O348">
        <v>2.5</v>
      </c>
      <c r="P348">
        <v>0.66700000000000004</v>
      </c>
      <c r="Q348">
        <v>4.8000000000000001E-2</v>
      </c>
    </row>
    <row r="349" spans="1:17">
      <c r="A349" t="s">
        <v>377</v>
      </c>
      <c r="B349" s="1">
        <v>46037</v>
      </c>
      <c r="C349" t="s">
        <v>32</v>
      </c>
      <c r="D349" t="s">
        <v>25</v>
      </c>
      <c r="E349">
        <v>0</v>
      </c>
      <c r="F349">
        <v>41</v>
      </c>
      <c r="G349">
        <v>41</v>
      </c>
      <c r="H349">
        <v>41</v>
      </c>
      <c r="I349">
        <v>0</v>
      </c>
      <c r="J349">
        <v>0</v>
      </c>
      <c r="K349">
        <v>0</v>
      </c>
      <c r="L349">
        <v>1.7</v>
      </c>
      <c r="M349">
        <v>0.97099999999999997</v>
      </c>
      <c r="N349">
        <v>0.98599999999999999</v>
      </c>
      <c r="O349">
        <v>4.5</v>
      </c>
      <c r="P349">
        <v>0.72299999999999998</v>
      </c>
      <c r="Q349">
        <v>1</v>
      </c>
    </row>
    <row r="350" spans="1:17">
      <c r="A350" t="s">
        <v>378</v>
      </c>
      <c r="B350" s="1">
        <v>46037</v>
      </c>
      <c r="C350" t="s">
        <v>37</v>
      </c>
      <c r="D350" t="s">
        <v>19</v>
      </c>
      <c r="E350">
        <v>0</v>
      </c>
      <c r="F350">
        <v>53</v>
      </c>
      <c r="G350">
        <v>53</v>
      </c>
      <c r="H350">
        <v>52</v>
      </c>
      <c r="I350">
        <v>1</v>
      </c>
      <c r="J350">
        <v>0</v>
      </c>
      <c r="K350">
        <v>0</v>
      </c>
      <c r="L350">
        <v>1.4</v>
      </c>
      <c r="M350">
        <v>0.95399999999999996</v>
      </c>
      <c r="N350">
        <v>0.99199999999999999</v>
      </c>
      <c r="O350">
        <v>4.5999999999999996</v>
      </c>
      <c r="P350">
        <v>0.81399999999999995</v>
      </c>
      <c r="Q350">
        <v>0.98099999999999998</v>
      </c>
    </row>
    <row r="351" spans="1:17">
      <c r="A351" t="s">
        <v>379</v>
      </c>
      <c r="B351" s="1">
        <v>46037</v>
      </c>
      <c r="C351" t="s">
        <v>37</v>
      </c>
      <c r="D351" t="s">
        <v>21</v>
      </c>
      <c r="E351">
        <v>150</v>
      </c>
      <c r="F351">
        <v>47</v>
      </c>
      <c r="G351">
        <v>197</v>
      </c>
      <c r="H351">
        <v>30</v>
      </c>
      <c r="I351">
        <v>167</v>
      </c>
      <c r="J351">
        <v>0</v>
      </c>
      <c r="K351">
        <v>0</v>
      </c>
      <c r="L351">
        <v>8</v>
      </c>
      <c r="M351">
        <v>0.6</v>
      </c>
      <c r="N351">
        <v>0.98299999999999998</v>
      </c>
      <c r="O351">
        <v>2.5</v>
      </c>
      <c r="P351">
        <v>0.78800000000000003</v>
      </c>
      <c r="Q351">
        <v>0.152</v>
      </c>
    </row>
    <row r="352" spans="1:17">
      <c r="A352" t="s">
        <v>380</v>
      </c>
      <c r="B352" s="1">
        <v>46037</v>
      </c>
      <c r="C352" t="s">
        <v>37</v>
      </c>
      <c r="D352" t="s">
        <v>23</v>
      </c>
      <c r="E352">
        <v>75</v>
      </c>
      <c r="F352">
        <v>34</v>
      </c>
      <c r="G352">
        <v>109</v>
      </c>
      <c r="H352">
        <v>36</v>
      </c>
      <c r="I352">
        <v>73</v>
      </c>
      <c r="J352">
        <v>0</v>
      </c>
      <c r="K352">
        <v>0</v>
      </c>
      <c r="L352">
        <v>7.2</v>
      </c>
      <c r="M352">
        <v>0.6</v>
      </c>
      <c r="N352">
        <v>0.97899999999999998</v>
      </c>
      <c r="P352">
        <v>0.78800000000000003</v>
      </c>
      <c r="Q352">
        <v>0.33</v>
      </c>
    </row>
    <row r="353" spans="1:17">
      <c r="A353" t="s">
        <v>381</v>
      </c>
      <c r="B353" s="1">
        <v>46037</v>
      </c>
      <c r="C353" t="s">
        <v>37</v>
      </c>
      <c r="D353" t="s">
        <v>25</v>
      </c>
      <c r="E353">
        <v>0</v>
      </c>
      <c r="F353">
        <v>34</v>
      </c>
      <c r="G353">
        <v>34</v>
      </c>
      <c r="H353">
        <v>34</v>
      </c>
      <c r="I353">
        <v>0</v>
      </c>
      <c r="J353">
        <v>0</v>
      </c>
      <c r="K353">
        <v>0</v>
      </c>
      <c r="L353">
        <v>1.8</v>
      </c>
      <c r="M353">
        <v>0.98899999999999999</v>
      </c>
      <c r="N353">
        <v>1</v>
      </c>
      <c r="O353">
        <v>4.7</v>
      </c>
      <c r="P353">
        <v>0.72</v>
      </c>
      <c r="Q353">
        <v>1</v>
      </c>
    </row>
    <row r="354" spans="1:17">
      <c r="A354" t="s">
        <v>382</v>
      </c>
      <c r="B354" s="1">
        <v>46037</v>
      </c>
      <c r="C354" t="s">
        <v>43</v>
      </c>
      <c r="D354" t="s">
        <v>19</v>
      </c>
      <c r="E354">
        <v>174</v>
      </c>
      <c r="F354">
        <v>54</v>
      </c>
      <c r="G354">
        <v>228</v>
      </c>
      <c r="H354">
        <v>25</v>
      </c>
      <c r="I354">
        <v>203</v>
      </c>
      <c r="J354">
        <v>0</v>
      </c>
      <c r="K354">
        <v>0</v>
      </c>
      <c r="L354">
        <v>8</v>
      </c>
      <c r="M354">
        <v>0.6</v>
      </c>
      <c r="N354">
        <v>0.99299999999999999</v>
      </c>
      <c r="O354">
        <v>2.5</v>
      </c>
      <c r="P354">
        <v>0.70299999999999996</v>
      </c>
      <c r="Q354">
        <v>0.11</v>
      </c>
    </row>
    <row r="355" spans="1:17">
      <c r="A355" t="s">
        <v>383</v>
      </c>
      <c r="B355" s="1">
        <v>46037</v>
      </c>
      <c r="C355" t="s">
        <v>43</v>
      </c>
      <c r="D355" t="s">
        <v>21</v>
      </c>
      <c r="E355">
        <v>0</v>
      </c>
      <c r="F355">
        <v>39</v>
      </c>
      <c r="G355">
        <v>39</v>
      </c>
      <c r="H355">
        <v>39</v>
      </c>
      <c r="I355">
        <v>0</v>
      </c>
      <c r="J355">
        <v>0</v>
      </c>
      <c r="K355">
        <v>0</v>
      </c>
      <c r="L355">
        <v>1.1000000000000001</v>
      </c>
      <c r="M355">
        <v>1</v>
      </c>
      <c r="N355">
        <v>0.97699999999999998</v>
      </c>
      <c r="O355">
        <v>4.8</v>
      </c>
      <c r="P355">
        <v>0.68899999999999995</v>
      </c>
      <c r="Q355">
        <v>1</v>
      </c>
    </row>
    <row r="356" spans="1:17">
      <c r="A356" t="s">
        <v>384</v>
      </c>
      <c r="B356" s="1">
        <v>46037</v>
      </c>
      <c r="C356" t="s">
        <v>43</v>
      </c>
      <c r="D356" t="s">
        <v>23</v>
      </c>
      <c r="E356">
        <v>16</v>
      </c>
      <c r="F356">
        <v>32</v>
      </c>
      <c r="G356">
        <v>48</v>
      </c>
      <c r="H356">
        <v>48</v>
      </c>
      <c r="I356">
        <v>0</v>
      </c>
      <c r="J356">
        <v>0</v>
      </c>
      <c r="K356">
        <v>0</v>
      </c>
      <c r="L356">
        <v>1.7</v>
      </c>
      <c r="M356">
        <v>0.97599999999999998</v>
      </c>
      <c r="N356">
        <v>0.95899999999999996</v>
      </c>
      <c r="O356">
        <v>4.5999999999999996</v>
      </c>
      <c r="P356">
        <v>0.64900000000000002</v>
      </c>
      <c r="Q356">
        <v>1</v>
      </c>
    </row>
    <row r="357" spans="1:17">
      <c r="A357" t="s">
        <v>385</v>
      </c>
      <c r="B357" s="1">
        <v>46037</v>
      </c>
      <c r="C357" t="s">
        <v>43</v>
      </c>
      <c r="D357" t="s">
        <v>25</v>
      </c>
      <c r="E357">
        <v>0</v>
      </c>
      <c r="F357">
        <v>34</v>
      </c>
      <c r="G357">
        <v>34</v>
      </c>
      <c r="H357">
        <v>34</v>
      </c>
      <c r="I357">
        <v>0</v>
      </c>
      <c r="J357">
        <v>0</v>
      </c>
      <c r="K357">
        <v>0</v>
      </c>
      <c r="L357">
        <v>1.9</v>
      </c>
      <c r="M357">
        <v>0.91800000000000004</v>
      </c>
      <c r="N357">
        <v>0.98299999999999998</v>
      </c>
      <c r="O357">
        <v>4.5999999999999996</v>
      </c>
      <c r="P357">
        <v>0.67300000000000004</v>
      </c>
      <c r="Q357">
        <v>1</v>
      </c>
    </row>
    <row r="358" spans="1:17">
      <c r="A358" t="s">
        <v>386</v>
      </c>
      <c r="B358" s="1">
        <v>46037</v>
      </c>
      <c r="C358" t="s">
        <v>48</v>
      </c>
      <c r="D358" t="s">
        <v>19</v>
      </c>
      <c r="E358">
        <v>11</v>
      </c>
      <c r="F358">
        <v>49</v>
      </c>
      <c r="G358">
        <v>60</v>
      </c>
      <c r="H358">
        <v>57</v>
      </c>
      <c r="I358">
        <v>3</v>
      </c>
      <c r="J358">
        <v>1</v>
      </c>
      <c r="K358">
        <v>0</v>
      </c>
      <c r="L358">
        <v>1.8</v>
      </c>
      <c r="M358">
        <v>0.94199999999999995</v>
      </c>
      <c r="N358">
        <v>0.97199999999999998</v>
      </c>
      <c r="O358">
        <v>4.4000000000000004</v>
      </c>
      <c r="P358">
        <v>0.66900000000000004</v>
      </c>
      <c r="Q358">
        <v>0.95</v>
      </c>
    </row>
    <row r="359" spans="1:17">
      <c r="A359" t="s">
        <v>387</v>
      </c>
      <c r="B359" s="1">
        <v>46037</v>
      </c>
      <c r="C359" t="s">
        <v>48</v>
      </c>
      <c r="D359" t="s">
        <v>21</v>
      </c>
      <c r="E359">
        <v>388</v>
      </c>
      <c r="F359">
        <v>47</v>
      </c>
      <c r="G359">
        <v>435</v>
      </c>
      <c r="H359">
        <v>21</v>
      </c>
      <c r="I359">
        <v>414</v>
      </c>
      <c r="J359">
        <v>0</v>
      </c>
      <c r="K359">
        <v>0</v>
      </c>
      <c r="L359">
        <v>8</v>
      </c>
      <c r="M359">
        <v>0.6</v>
      </c>
      <c r="N359">
        <v>0.98199999999999998</v>
      </c>
      <c r="O359">
        <v>2.5</v>
      </c>
      <c r="P359">
        <v>0.751</v>
      </c>
      <c r="Q359">
        <v>4.8000000000000001E-2</v>
      </c>
    </row>
    <row r="360" spans="1:17">
      <c r="A360" t="s">
        <v>388</v>
      </c>
      <c r="B360" s="1">
        <v>46037</v>
      </c>
      <c r="C360" t="s">
        <v>48</v>
      </c>
      <c r="D360" t="s">
        <v>23</v>
      </c>
      <c r="E360">
        <v>12</v>
      </c>
      <c r="F360">
        <v>36</v>
      </c>
      <c r="G360">
        <v>48</v>
      </c>
      <c r="H360">
        <v>48</v>
      </c>
      <c r="I360">
        <v>0</v>
      </c>
      <c r="J360">
        <v>1</v>
      </c>
      <c r="K360">
        <v>0</v>
      </c>
      <c r="L360">
        <v>1.8</v>
      </c>
      <c r="M360">
        <v>0.88700000000000001</v>
      </c>
      <c r="N360">
        <v>0.98699999999999999</v>
      </c>
      <c r="O360">
        <v>4.7</v>
      </c>
      <c r="P360">
        <v>0.69499999999999995</v>
      </c>
      <c r="Q360">
        <v>1</v>
      </c>
    </row>
    <row r="361" spans="1:17">
      <c r="A361" t="s">
        <v>389</v>
      </c>
      <c r="B361" s="1">
        <v>46037</v>
      </c>
      <c r="C361" t="s">
        <v>48</v>
      </c>
      <c r="D361" t="s">
        <v>25</v>
      </c>
      <c r="E361">
        <v>143</v>
      </c>
      <c r="F361">
        <v>30</v>
      </c>
      <c r="G361">
        <v>173</v>
      </c>
      <c r="H361">
        <v>23</v>
      </c>
      <c r="I361">
        <v>150</v>
      </c>
      <c r="J361">
        <v>0</v>
      </c>
      <c r="K361">
        <v>0</v>
      </c>
      <c r="L361">
        <v>8</v>
      </c>
      <c r="M361">
        <v>0.6</v>
      </c>
      <c r="N361">
        <v>1</v>
      </c>
      <c r="O361">
        <v>2.5</v>
      </c>
      <c r="P361">
        <v>0.71899999999999997</v>
      </c>
      <c r="Q361">
        <v>0.13300000000000001</v>
      </c>
    </row>
    <row r="362" spans="1:17">
      <c r="A362" t="s">
        <v>390</v>
      </c>
      <c r="B362" s="1">
        <v>46037</v>
      </c>
      <c r="C362" t="s">
        <v>53</v>
      </c>
      <c r="D362" t="s">
        <v>19</v>
      </c>
      <c r="E362">
        <v>198</v>
      </c>
      <c r="F362">
        <v>47</v>
      </c>
      <c r="G362">
        <v>245</v>
      </c>
      <c r="H362">
        <v>24</v>
      </c>
      <c r="I362">
        <v>221</v>
      </c>
      <c r="J362">
        <v>0</v>
      </c>
      <c r="K362">
        <v>0</v>
      </c>
      <c r="L362">
        <v>8</v>
      </c>
      <c r="M362">
        <v>0.6</v>
      </c>
      <c r="N362">
        <v>0.97199999999999998</v>
      </c>
      <c r="O362">
        <v>2.5</v>
      </c>
      <c r="P362">
        <v>0.77100000000000002</v>
      </c>
      <c r="Q362">
        <v>9.8000000000000004E-2</v>
      </c>
    </row>
    <row r="363" spans="1:17">
      <c r="A363" t="s">
        <v>391</v>
      </c>
      <c r="B363" s="1">
        <v>46037</v>
      </c>
      <c r="C363" t="s">
        <v>53</v>
      </c>
      <c r="D363" t="s">
        <v>21</v>
      </c>
      <c r="E363">
        <v>134</v>
      </c>
      <c r="F363">
        <v>37</v>
      </c>
      <c r="G363">
        <v>171</v>
      </c>
      <c r="H363">
        <v>30</v>
      </c>
      <c r="I363">
        <v>141</v>
      </c>
      <c r="J363">
        <v>0</v>
      </c>
      <c r="K363">
        <v>0</v>
      </c>
      <c r="L363">
        <v>8</v>
      </c>
      <c r="M363">
        <v>0.6</v>
      </c>
      <c r="N363">
        <v>1</v>
      </c>
      <c r="O363">
        <v>2.5</v>
      </c>
      <c r="P363">
        <v>0.70599999999999996</v>
      </c>
      <c r="Q363">
        <v>0.17499999999999999</v>
      </c>
    </row>
    <row r="364" spans="1:17">
      <c r="A364" t="s">
        <v>392</v>
      </c>
      <c r="B364" s="1">
        <v>46037</v>
      </c>
      <c r="C364" t="s">
        <v>53</v>
      </c>
      <c r="D364" t="s">
        <v>23</v>
      </c>
      <c r="E364">
        <v>100</v>
      </c>
      <c r="F364">
        <v>57</v>
      </c>
      <c r="G364">
        <v>157</v>
      </c>
      <c r="H364">
        <v>27</v>
      </c>
      <c r="I364">
        <v>130</v>
      </c>
      <c r="J364">
        <v>0</v>
      </c>
      <c r="K364">
        <v>0</v>
      </c>
      <c r="L364">
        <v>8</v>
      </c>
      <c r="M364">
        <v>0.6</v>
      </c>
      <c r="N364">
        <v>0.98</v>
      </c>
      <c r="O364">
        <v>2.5</v>
      </c>
      <c r="P364">
        <v>0.755</v>
      </c>
      <c r="Q364">
        <v>0.17199999999999999</v>
      </c>
    </row>
    <row r="365" spans="1:17">
      <c r="A365" t="s">
        <v>393</v>
      </c>
      <c r="B365" s="1">
        <v>46037</v>
      </c>
      <c r="C365" t="s">
        <v>53</v>
      </c>
      <c r="D365" t="s">
        <v>25</v>
      </c>
      <c r="E365">
        <v>0</v>
      </c>
      <c r="F365">
        <v>32</v>
      </c>
      <c r="G365">
        <v>32</v>
      </c>
      <c r="H365">
        <v>32</v>
      </c>
      <c r="I365">
        <v>0</v>
      </c>
      <c r="J365">
        <v>0</v>
      </c>
      <c r="K365">
        <v>0</v>
      </c>
      <c r="L365">
        <v>2.5</v>
      </c>
      <c r="M365">
        <v>0.996</v>
      </c>
      <c r="N365">
        <v>1</v>
      </c>
      <c r="O365">
        <v>4.7</v>
      </c>
      <c r="P365">
        <v>0.74</v>
      </c>
      <c r="Q365">
        <v>1</v>
      </c>
    </row>
    <row r="366" spans="1:17">
      <c r="A366" t="s">
        <v>394</v>
      </c>
      <c r="B366" s="1">
        <v>46038</v>
      </c>
      <c r="C366" t="s">
        <v>18</v>
      </c>
      <c r="D366" t="s">
        <v>19</v>
      </c>
      <c r="E366">
        <v>46</v>
      </c>
      <c r="F366">
        <v>34</v>
      </c>
      <c r="G366">
        <v>80</v>
      </c>
      <c r="H366">
        <v>34</v>
      </c>
      <c r="I366">
        <v>46</v>
      </c>
      <c r="J366">
        <v>0</v>
      </c>
      <c r="K366">
        <v>0</v>
      </c>
      <c r="L366">
        <v>5.4</v>
      </c>
      <c r="M366">
        <v>0.70299999999999996</v>
      </c>
      <c r="N366">
        <v>0.98199999999999998</v>
      </c>
      <c r="O366">
        <v>2.7</v>
      </c>
      <c r="P366">
        <v>0.70499999999999996</v>
      </c>
      <c r="Q366">
        <v>0.42499999999999999</v>
      </c>
    </row>
    <row r="367" spans="1:17">
      <c r="A367" t="s">
        <v>395</v>
      </c>
      <c r="B367" s="1">
        <v>46038</v>
      </c>
      <c r="C367" t="s">
        <v>18</v>
      </c>
      <c r="D367" t="s">
        <v>21</v>
      </c>
      <c r="E367">
        <v>0</v>
      </c>
      <c r="F367">
        <v>34</v>
      </c>
      <c r="G367">
        <v>34</v>
      </c>
      <c r="H367">
        <v>34</v>
      </c>
      <c r="I367">
        <v>0</v>
      </c>
      <c r="J367">
        <v>0</v>
      </c>
      <c r="K367">
        <v>0</v>
      </c>
      <c r="L367">
        <v>1.4</v>
      </c>
      <c r="M367">
        <v>1</v>
      </c>
      <c r="N367">
        <v>1</v>
      </c>
      <c r="O367">
        <v>4.5</v>
      </c>
      <c r="P367">
        <v>0.71</v>
      </c>
      <c r="Q367">
        <v>1</v>
      </c>
    </row>
    <row r="368" spans="1:17">
      <c r="A368" t="s">
        <v>396</v>
      </c>
      <c r="B368" s="1">
        <v>46038</v>
      </c>
      <c r="C368" t="s">
        <v>18</v>
      </c>
      <c r="D368" t="s">
        <v>23</v>
      </c>
      <c r="E368">
        <v>134</v>
      </c>
      <c r="F368">
        <v>45</v>
      </c>
      <c r="G368">
        <v>179</v>
      </c>
      <c r="H368">
        <v>36</v>
      </c>
      <c r="I368">
        <v>143</v>
      </c>
      <c r="J368">
        <v>1</v>
      </c>
      <c r="K368">
        <v>0</v>
      </c>
      <c r="L368">
        <v>8</v>
      </c>
      <c r="M368">
        <v>0.6</v>
      </c>
      <c r="N368">
        <v>0.98199999999999998</v>
      </c>
      <c r="O368">
        <v>2.5</v>
      </c>
      <c r="P368">
        <v>0.78600000000000003</v>
      </c>
      <c r="Q368">
        <v>0.20100000000000001</v>
      </c>
    </row>
    <row r="369" spans="1:17">
      <c r="A369" t="s">
        <v>397</v>
      </c>
      <c r="B369" s="1">
        <v>46038</v>
      </c>
      <c r="C369" t="s">
        <v>18</v>
      </c>
      <c r="D369" t="s">
        <v>25</v>
      </c>
      <c r="E369">
        <v>0</v>
      </c>
      <c r="F369">
        <v>25</v>
      </c>
      <c r="G369">
        <v>25</v>
      </c>
      <c r="H369">
        <v>25</v>
      </c>
      <c r="I369">
        <v>0</v>
      </c>
      <c r="J369">
        <v>0</v>
      </c>
      <c r="K369">
        <v>0</v>
      </c>
      <c r="L369">
        <v>1.8</v>
      </c>
      <c r="M369">
        <v>0.96799999999999997</v>
      </c>
      <c r="N369">
        <v>0.94799999999999995</v>
      </c>
      <c r="O369">
        <v>4.3</v>
      </c>
      <c r="P369">
        <v>0.77700000000000002</v>
      </c>
      <c r="Q369">
        <v>1</v>
      </c>
    </row>
    <row r="370" spans="1:17">
      <c r="A370" t="s">
        <v>398</v>
      </c>
      <c r="B370" s="1">
        <v>46038</v>
      </c>
      <c r="C370" t="s">
        <v>27</v>
      </c>
      <c r="D370" t="s">
        <v>19</v>
      </c>
      <c r="E370">
        <v>0</v>
      </c>
      <c r="F370">
        <v>45</v>
      </c>
      <c r="G370">
        <v>45</v>
      </c>
      <c r="H370">
        <v>45</v>
      </c>
      <c r="I370">
        <v>0</v>
      </c>
      <c r="J370">
        <v>0</v>
      </c>
      <c r="K370">
        <v>0</v>
      </c>
      <c r="L370">
        <v>1.7</v>
      </c>
      <c r="M370">
        <v>1</v>
      </c>
      <c r="N370">
        <v>0.99099999999999999</v>
      </c>
      <c r="O370">
        <v>4.8</v>
      </c>
      <c r="P370">
        <v>0.69199999999999995</v>
      </c>
      <c r="Q370">
        <v>1</v>
      </c>
    </row>
    <row r="371" spans="1:17">
      <c r="A371" t="s">
        <v>399</v>
      </c>
      <c r="B371" s="1">
        <v>46038</v>
      </c>
      <c r="C371" t="s">
        <v>27</v>
      </c>
      <c r="D371" t="s">
        <v>21</v>
      </c>
      <c r="E371">
        <v>7</v>
      </c>
      <c r="F371">
        <v>48</v>
      </c>
      <c r="G371">
        <v>55</v>
      </c>
      <c r="H371">
        <v>55</v>
      </c>
      <c r="I371">
        <v>0</v>
      </c>
      <c r="J371">
        <v>0</v>
      </c>
      <c r="K371">
        <v>0</v>
      </c>
      <c r="L371">
        <v>1.2</v>
      </c>
      <c r="M371">
        <v>0.92700000000000005</v>
      </c>
      <c r="N371">
        <v>0.96699999999999997</v>
      </c>
      <c r="O371">
        <v>4.4000000000000004</v>
      </c>
      <c r="P371">
        <v>0.70599999999999996</v>
      </c>
      <c r="Q371">
        <v>1</v>
      </c>
    </row>
    <row r="372" spans="1:17">
      <c r="A372" t="s">
        <v>400</v>
      </c>
      <c r="B372" s="1">
        <v>46038</v>
      </c>
      <c r="C372" t="s">
        <v>27</v>
      </c>
      <c r="D372" t="s">
        <v>23</v>
      </c>
      <c r="E372">
        <v>277</v>
      </c>
      <c r="F372">
        <v>49</v>
      </c>
      <c r="G372">
        <v>326</v>
      </c>
      <c r="H372">
        <v>22</v>
      </c>
      <c r="I372">
        <v>304</v>
      </c>
      <c r="J372">
        <v>0</v>
      </c>
      <c r="K372">
        <v>0</v>
      </c>
      <c r="L372">
        <v>8</v>
      </c>
      <c r="M372">
        <v>0.6</v>
      </c>
      <c r="N372">
        <v>0.98699999999999999</v>
      </c>
      <c r="O372">
        <v>2.5</v>
      </c>
      <c r="P372">
        <v>0.70899999999999996</v>
      </c>
      <c r="Q372">
        <v>6.7000000000000004E-2</v>
      </c>
    </row>
    <row r="373" spans="1:17">
      <c r="A373" t="s">
        <v>401</v>
      </c>
      <c r="B373" s="1">
        <v>46038</v>
      </c>
      <c r="C373" t="s">
        <v>27</v>
      </c>
      <c r="D373" t="s">
        <v>25</v>
      </c>
      <c r="E373">
        <v>40</v>
      </c>
      <c r="F373">
        <v>29</v>
      </c>
      <c r="G373">
        <v>69</v>
      </c>
      <c r="H373">
        <v>26</v>
      </c>
      <c r="I373">
        <v>43</v>
      </c>
      <c r="J373">
        <v>0</v>
      </c>
      <c r="K373">
        <v>0</v>
      </c>
      <c r="L373">
        <v>5.0999999999999996</v>
      </c>
      <c r="M373">
        <v>0.67900000000000005</v>
      </c>
      <c r="N373">
        <v>0.98599999999999999</v>
      </c>
      <c r="O373">
        <v>3.1</v>
      </c>
      <c r="P373">
        <v>0.77400000000000002</v>
      </c>
      <c r="Q373">
        <v>0.377</v>
      </c>
    </row>
    <row r="374" spans="1:17">
      <c r="A374" t="s">
        <v>402</v>
      </c>
      <c r="B374" s="1">
        <v>46038</v>
      </c>
      <c r="C374" t="s">
        <v>32</v>
      </c>
      <c r="D374" t="s">
        <v>19</v>
      </c>
      <c r="E374">
        <v>136</v>
      </c>
      <c r="F374">
        <v>46</v>
      </c>
      <c r="G374">
        <v>182</v>
      </c>
      <c r="H374">
        <v>34</v>
      </c>
      <c r="I374">
        <v>148</v>
      </c>
      <c r="J374">
        <v>0</v>
      </c>
      <c r="K374">
        <v>0</v>
      </c>
      <c r="L374">
        <v>8</v>
      </c>
      <c r="M374">
        <v>0.6</v>
      </c>
      <c r="N374">
        <v>0.99199999999999999</v>
      </c>
      <c r="O374">
        <v>2.5</v>
      </c>
      <c r="P374">
        <v>0.77900000000000003</v>
      </c>
      <c r="Q374">
        <v>0.187</v>
      </c>
    </row>
    <row r="375" spans="1:17">
      <c r="A375" t="s">
        <v>403</v>
      </c>
      <c r="B375" s="1">
        <v>46038</v>
      </c>
      <c r="C375" t="s">
        <v>32</v>
      </c>
      <c r="D375" t="s">
        <v>21</v>
      </c>
      <c r="E375">
        <v>228</v>
      </c>
      <c r="F375">
        <v>55</v>
      </c>
      <c r="G375">
        <v>283</v>
      </c>
      <c r="H375">
        <v>27</v>
      </c>
      <c r="I375">
        <v>256</v>
      </c>
      <c r="J375">
        <v>0</v>
      </c>
      <c r="K375">
        <v>0</v>
      </c>
      <c r="L375">
        <v>8</v>
      </c>
      <c r="M375">
        <v>0.6</v>
      </c>
      <c r="N375">
        <v>0.996</v>
      </c>
      <c r="O375">
        <v>2.5</v>
      </c>
      <c r="P375">
        <v>0.78300000000000003</v>
      </c>
      <c r="Q375">
        <v>9.5000000000000001E-2</v>
      </c>
    </row>
    <row r="376" spans="1:17">
      <c r="A376" t="s">
        <v>404</v>
      </c>
      <c r="B376" s="1">
        <v>46038</v>
      </c>
      <c r="C376" t="s">
        <v>32</v>
      </c>
      <c r="D376" t="s">
        <v>23</v>
      </c>
      <c r="E376">
        <v>316</v>
      </c>
      <c r="F376">
        <v>47</v>
      </c>
      <c r="G376">
        <v>363</v>
      </c>
      <c r="H376">
        <v>21</v>
      </c>
      <c r="I376">
        <v>342</v>
      </c>
      <c r="J376">
        <v>0</v>
      </c>
      <c r="K376">
        <v>0</v>
      </c>
      <c r="L376">
        <v>8</v>
      </c>
      <c r="M376">
        <v>0.6</v>
      </c>
      <c r="N376">
        <v>0.97599999999999998</v>
      </c>
      <c r="O376">
        <v>2.5</v>
      </c>
      <c r="P376">
        <v>0.66700000000000004</v>
      </c>
      <c r="Q376">
        <v>5.8000000000000003E-2</v>
      </c>
    </row>
    <row r="377" spans="1:17">
      <c r="A377" t="s">
        <v>405</v>
      </c>
      <c r="B377" s="1">
        <v>46038</v>
      </c>
      <c r="C377" t="s">
        <v>32</v>
      </c>
      <c r="D377" t="s">
        <v>25</v>
      </c>
      <c r="E377">
        <v>0</v>
      </c>
      <c r="F377">
        <v>42</v>
      </c>
      <c r="G377">
        <v>42</v>
      </c>
      <c r="H377">
        <v>42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0.98099999999999998</v>
      </c>
      <c r="O377">
        <v>4.5999999999999996</v>
      </c>
      <c r="P377">
        <v>0.72299999999999998</v>
      </c>
      <c r="Q377">
        <v>1</v>
      </c>
    </row>
    <row r="378" spans="1:17">
      <c r="A378" t="s">
        <v>406</v>
      </c>
      <c r="B378" s="1">
        <v>46038</v>
      </c>
      <c r="C378" t="s">
        <v>37</v>
      </c>
      <c r="D378" t="s">
        <v>19</v>
      </c>
      <c r="E378">
        <v>1</v>
      </c>
      <c r="F378">
        <v>50</v>
      </c>
      <c r="G378">
        <v>51</v>
      </c>
      <c r="H378">
        <v>44</v>
      </c>
      <c r="I378">
        <v>7</v>
      </c>
      <c r="J378">
        <v>0</v>
      </c>
      <c r="K378">
        <v>0</v>
      </c>
      <c r="L378">
        <v>2.5</v>
      </c>
      <c r="M378">
        <v>0.91100000000000003</v>
      </c>
      <c r="N378">
        <v>0.98</v>
      </c>
      <c r="O378">
        <v>4.2</v>
      </c>
      <c r="P378">
        <v>0.81399999999999995</v>
      </c>
      <c r="Q378">
        <v>0.86299999999999999</v>
      </c>
    </row>
    <row r="379" spans="1:17">
      <c r="A379" t="s">
        <v>407</v>
      </c>
      <c r="B379" s="1">
        <v>46038</v>
      </c>
      <c r="C379" t="s">
        <v>37</v>
      </c>
      <c r="D379" t="s">
        <v>21</v>
      </c>
      <c r="E379">
        <v>167</v>
      </c>
      <c r="F379">
        <v>42</v>
      </c>
      <c r="G379">
        <v>209</v>
      </c>
      <c r="H379">
        <v>36</v>
      </c>
      <c r="I379">
        <v>173</v>
      </c>
      <c r="J379">
        <v>0</v>
      </c>
      <c r="K379">
        <v>0</v>
      </c>
      <c r="L379">
        <v>8</v>
      </c>
      <c r="M379">
        <v>0.6</v>
      </c>
      <c r="N379">
        <v>1</v>
      </c>
      <c r="O379">
        <v>2.5</v>
      </c>
      <c r="P379">
        <v>0.78800000000000003</v>
      </c>
      <c r="Q379">
        <v>0.17199999999999999</v>
      </c>
    </row>
    <row r="380" spans="1:17">
      <c r="A380" t="s">
        <v>408</v>
      </c>
      <c r="B380" s="1">
        <v>46038</v>
      </c>
      <c r="C380" t="s">
        <v>37</v>
      </c>
      <c r="D380" t="s">
        <v>23</v>
      </c>
      <c r="E380">
        <v>73</v>
      </c>
      <c r="F380">
        <v>40</v>
      </c>
      <c r="G380">
        <v>113</v>
      </c>
      <c r="H380">
        <v>31</v>
      </c>
      <c r="I380">
        <v>82</v>
      </c>
      <c r="J380">
        <v>0</v>
      </c>
      <c r="K380">
        <v>0</v>
      </c>
      <c r="L380">
        <v>7.8</v>
      </c>
      <c r="M380">
        <v>0.6</v>
      </c>
      <c r="N380">
        <v>0.998</v>
      </c>
      <c r="O380">
        <v>2.5</v>
      </c>
      <c r="P380">
        <v>0.78800000000000003</v>
      </c>
      <c r="Q380">
        <v>0.27400000000000002</v>
      </c>
    </row>
    <row r="381" spans="1:17">
      <c r="A381" t="s">
        <v>409</v>
      </c>
      <c r="B381" s="1">
        <v>46038</v>
      </c>
      <c r="C381" t="s">
        <v>37</v>
      </c>
      <c r="D381" t="s">
        <v>25</v>
      </c>
      <c r="E381">
        <v>0</v>
      </c>
      <c r="F381">
        <v>37</v>
      </c>
      <c r="G381">
        <v>37</v>
      </c>
      <c r="H381">
        <v>33</v>
      </c>
      <c r="I381">
        <v>4</v>
      </c>
      <c r="J381">
        <v>2</v>
      </c>
      <c r="K381">
        <v>0</v>
      </c>
      <c r="L381">
        <v>2.6</v>
      </c>
      <c r="M381">
        <v>0.90800000000000003</v>
      </c>
      <c r="N381">
        <v>0.95899999999999996</v>
      </c>
      <c r="O381">
        <v>4.3</v>
      </c>
      <c r="P381">
        <v>0.72</v>
      </c>
      <c r="Q381">
        <v>0.89200000000000002</v>
      </c>
    </row>
    <row r="382" spans="1:17">
      <c r="A382" t="s">
        <v>410</v>
      </c>
      <c r="B382" s="1">
        <v>46038</v>
      </c>
      <c r="C382" t="s">
        <v>43</v>
      </c>
      <c r="D382" t="s">
        <v>19</v>
      </c>
      <c r="E382">
        <v>203</v>
      </c>
      <c r="F382">
        <v>30</v>
      </c>
      <c r="G382">
        <v>233</v>
      </c>
      <c r="H382">
        <v>29</v>
      </c>
      <c r="I382">
        <v>204</v>
      </c>
      <c r="J382">
        <v>0</v>
      </c>
      <c r="K382">
        <v>0</v>
      </c>
      <c r="L382">
        <v>8</v>
      </c>
      <c r="M382">
        <v>0.6</v>
      </c>
      <c r="N382">
        <v>0.99099999999999999</v>
      </c>
      <c r="O382">
        <v>2.5</v>
      </c>
      <c r="P382">
        <v>0.70299999999999996</v>
      </c>
      <c r="Q382">
        <v>0.124</v>
      </c>
    </row>
    <row r="383" spans="1:17">
      <c r="A383" t="s">
        <v>411</v>
      </c>
      <c r="B383" s="1">
        <v>46038</v>
      </c>
      <c r="C383" t="s">
        <v>43</v>
      </c>
      <c r="D383" t="s">
        <v>21</v>
      </c>
      <c r="E383">
        <v>0</v>
      </c>
      <c r="F383">
        <v>19</v>
      </c>
      <c r="G383">
        <v>19</v>
      </c>
      <c r="H383">
        <v>19</v>
      </c>
      <c r="I383">
        <v>0</v>
      </c>
      <c r="J383">
        <v>1</v>
      </c>
      <c r="K383">
        <v>0</v>
      </c>
      <c r="L383">
        <v>1.8</v>
      </c>
      <c r="M383">
        <v>0.93500000000000005</v>
      </c>
      <c r="N383">
        <v>0.98299999999999998</v>
      </c>
      <c r="O383">
        <v>4.5999999999999996</v>
      </c>
      <c r="P383">
        <v>0.68899999999999995</v>
      </c>
      <c r="Q383">
        <v>1</v>
      </c>
    </row>
    <row r="384" spans="1:17">
      <c r="A384" t="s">
        <v>412</v>
      </c>
      <c r="B384" s="1">
        <v>46038</v>
      </c>
      <c r="C384" t="s">
        <v>43</v>
      </c>
      <c r="D384" t="s">
        <v>23</v>
      </c>
      <c r="E384">
        <v>0</v>
      </c>
      <c r="F384">
        <v>48</v>
      </c>
      <c r="G384">
        <v>48</v>
      </c>
      <c r="H384">
        <v>47</v>
      </c>
      <c r="I384">
        <v>1</v>
      </c>
      <c r="J384">
        <v>0</v>
      </c>
      <c r="K384">
        <v>0</v>
      </c>
      <c r="L384">
        <v>1.6</v>
      </c>
      <c r="M384">
        <v>1</v>
      </c>
      <c r="N384">
        <v>0.97899999999999998</v>
      </c>
      <c r="O384">
        <v>4.5</v>
      </c>
      <c r="P384">
        <v>0.64900000000000002</v>
      </c>
      <c r="Q384">
        <v>0.97899999999999998</v>
      </c>
    </row>
    <row r="385" spans="1:17">
      <c r="A385" t="s">
        <v>413</v>
      </c>
      <c r="B385" s="1">
        <v>46038</v>
      </c>
      <c r="C385" t="s">
        <v>43</v>
      </c>
      <c r="D385" t="s">
        <v>25</v>
      </c>
      <c r="E385">
        <v>0</v>
      </c>
      <c r="F385">
        <v>25</v>
      </c>
      <c r="G385">
        <v>25</v>
      </c>
      <c r="H385">
        <v>25</v>
      </c>
      <c r="I385">
        <v>0</v>
      </c>
      <c r="J385">
        <v>0</v>
      </c>
      <c r="K385">
        <v>0</v>
      </c>
      <c r="L385">
        <v>1.1000000000000001</v>
      </c>
      <c r="M385">
        <v>0.96</v>
      </c>
      <c r="N385">
        <v>0.96699999999999997</v>
      </c>
      <c r="O385">
        <v>4.8</v>
      </c>
      <c r="P385">
        <v>0.67300000000000004</v>
      </c>
      <c r="Q385">
        <v>1</v>
      </c>
    </row>
    <row r="386" spans="1:17">
      <c r="A386" t="s">
        <v>414</v>
      </c>
      <c r="B386" s="1">
        <v>46038</v>
      </c>
      <c r="C386" t="s">
        <v>48</v>
      </c>
      <c r="D386" t="s">
        <v>19</v>
      </c>
      <c r="E386">
        <v>3</v>
      </c>
      <c r="F386">
        <v>45</v>
      </c>
      <c r="G386">
        <v>48</v>
      </c>
      <c r="H386">
        <v>48</v>
      </c>
      <c r="I386">
        <v>0</v>
      </c>
      <c r="J386">
        <v>0</v>
      </c>
      <c r="K386">
        <v>0</v>
      </c>
      <c r="L386">
        <v>2.1</v>
      </c>
      <c r="M386">
        <v>0.97699999999999998</v>
      </c>
      <c r="N386">
        <v>0.98299999999999998</v>
      </c>
      <c r="O386">
        <v>4.8</v>
      </c>
      <c r="P386">
        <v>0.66900000000000004</v>
      </c>
      <c r="Q386">
        <v>1</v>
      </c>
    </row>
    <row r="387" spans="1:17">
      <c r="A387" t="s">
        <v>415</v>
      </c>
      <c r="B387" s="1">
        <v>46038</v>
      </c>
      <c r="C387" t="s">
        <v>48</v>
      </c>
      <c r="D387" t="s">
        <v>21</v>
      </c>
      <c r="E387">
        <v>414</v>
      </c>
      <c r="F387">
        <v>48</v>
      </c>
      <c r="G387">
        <v>462</v>
      </c>
      <c r="H387">
        <v>16</v>
      </c>
      <c r="I387">
        <v>446</v>
      </c>
      <c r="J387">
        <v>0</v>
      </c>
      <c r="K387">
        <v>0</v>
      </c>
      <c r="L387">
        <v>8</v>
      </c>
      <c r="M387">
        <v>0.6</v>
      </c>
      <c r="N387">
        <v>0.99199999999999999</v>
      </c>
      <c r="O387">
        <v>2.5</v>
      </c>
      <c r="P387">
        <v>0.751</v>
      </c>
      <c r="Q387">
        <v>3.5000000000000003E-2</v>
      </c>
    </row>
    <row r="388" spans="1:17">
      <c r="A388" t="s">
        <v>416</v>
      </c>
      <c r="B388" s="1">
        <v>46038</v>
      </c>
      <c r="C388" t="s">
        <v>48</v>
      </c>
      <c r="D388" t="s">
        <v>23</v>
      </c>
      <c r="E388">
        <v>0</v>
      </c>
      <c r="F388">
        <v>39</v>
      </c>
      <c r="G388">
        <v>39</v>
      </c>
      <c r="H388">
        <v>39</v>
      </c>
      <c r="I388">
        <v>0</v>
      </c>
      <c r="J388">
        <v>0</v>
      </c>
      <c r="K388">
        <v>0</v>
      </c>
      <c r="L388">
        <v>1.2</v>
      </c>
      <c r="M388">
        <v>0.94699999999999995</v>
      </c>
      <c r="N388">
        <v>0.98599999999999999</v>
      </c>
      <c r="O388">
        <v>4.5</v>
      </c>
      <c r="P388">
        <v>0.69499999999999995</v>
      </c>
      <c r="Q388">
        <v>1</v>
      </c>
    </row>
    <row r="389" spans="1:17">
      <c r="A389" t="s">
        <v>417</v>
      </c>
      <c r="B389" s="1">
        <v>46038</v>
      </c>
      <c r="C389" t="s">
        <v>48</v>
      </c>
      <c r="D389" t="s">
        <v>25</v>
      </c>
      <c r="E389">
        <v>150</v>
      </c>
      <c r="F389">
        <v>34</v>
      </c>
      <c r="G389">
        <v>184</v>
      </c>
      <c r="H389">
        <v>24</v>
      </c>
      <c r="I389">
        <v>160</v>
      </c>
      <c r="J389">
        <v>0</v>
      </c>
      <c r="K389">
        <v>0</v>
      </c>
      <c r="L389">
        <v>8</v>
      </c>
      <c r="M389">
        <v>0.6</v>
      </c>
      <c r="N389">
        <v>0.999</v>
      </c>
      <c r="O389">
        <v>2.5</v>
      </c>
      <c r="P389">
        <v>0.71899999999999997</v>
      </c>
      <c r="Q389">
        <v>0.13</v>
      </c>
    </row>
    <row r="390" spans="1:17">
      <c r="A390" t="s">
        <v>418</v>
      </c>
      <c r="B390" s="1">
        <v>46038</v>
      </c>
      <c r="C390" t="s">
        <v>53</v>
      </c>
      <c r="D390" t="s">
        <v>19</v>
      </c>
      <c r="E390">
        <v>221</v>
      </c>
      <c r="F390">
        <v>28</v>
      </c>
      <c r="G390">
        <v>249</v>
      </c>
      <c r="H390">
        <v>22</v>
      </c>
      <c r="I390">
        <v>227</v>
      </c>
      <c r="J390">
        <v>0</v>
      </c>
      <c r="K390">
        <v>0</v>
      </c>
      <c r="L390">
        <v>8</v>
      </c>
      <c r="M390">
        <v>0.6</v>
      </c>
      <c r="N390">
        <v>0.97799999999999998</v>
      </c>
      <c r="O390">
        <v>2.5</v>
      </c>
      <c r="P390">
        <v>0.77100000000000002</v>
      </c>
      <c r="Q390">
        <v>8.7999999999999995E-2</v>
      </c>
    </row>
    <row r="391" spans="1:17">
      <c r="A391" t="s">
        <v>419</v>
      </c>
      <c r="B391" s="1">
        <v>46038</v>
      </c>
      <c r="C391" t="s">
        <v>53</v>
      </c>
      <c r="D391" t="s">
        <v>21</v>
      </c>
      <c r="E391">
        <v>141</v>
      </c>
      <c r="F391">
        <v>52</v>
      </c>
      <c r="G391">
        <v>193</v>
      </c>
      <c r="H391">
        <v>27</v>
      </c>
      <c r="I391">
        <v>166</v>
      </c>
      <c r="J391">
        <v>0</v>
      </c>
      <c r="K391">
        <v>0</v>
      </c>
      <c r="L391">
        <v>8</v>
      </c>
      <c r="M391">
        <v>0.6</v>
      </c>
      <c r="N391">
        <v>0.99299999999999999</v>
      </c>
      <c r="O391">
        <v>2.5</v>
      </c>
      <c r="P391">
        <v>0.70599999999999996</v>
      </c>
      <c r="Q391">
        <v>0.14000000000000001</v>
      </c>
    </row>
    <row r="392" spans="1:17">
      <c r="A392" t="s">
        <v>420</v>
      </c>
      <c r="B392" s="1">
        <v>46038</v>
      </c>
      <c r="C392" t="s">
        <v>53</v>
      </c>
      <c r="D392" t="s">
        <v>23</v>
      </c>
      <c r="E392">
        <v>130</v>
      </c>
      <c r="F392">
        <v>58</v>
      </c>
      <c r="G392">
        <v>188</v>
      </c>
      <c r="H392">
        <v>35</v>
      </c>
      <c r="I392">
        <v>153</v>
      </c>
      <c r="J392">
        <v>0</v>
      </c>
      <c r="K392">
        <v>0</v>
      </c>
      <c r="L392">
        <v>8</v>
      </c>
      <c r="M392">
        <v>0.6</v>
      </c>
      <c r="N392">
        <v>0.97299999999999998</v>
      </c>
      <c r="O392">
        <v>2.5</v>
      </c>
      <c r="P392">
        <v>0.755</v>
      </c>
      <c r="Q392">
        <v>0.186</v>
      </c>
    </row>
    <row r="393" spans="1:17">
      <c r="A393" t="s">
        <v>421</v>
      </c>
      <c r="B393" s="1">
        <v>46038</v>
      </c>
      <c r="C393" t="s">
        <v>53</v>
      </c>
      <c r="D393" t="s">
        <v>25</v>
      </c>
      <c r="E393">
        <v>0</v>
      </c>
      <c r="F393">
        <v>25</v>
      </c>
      <c r="G393">
        <v>25</v>
      </c>
      <c r="H393">
        <v>25</v>
      </c>
      <c r="I393">
        <v>0</v>
      </c>
      <c r="J393">
        <v>0</v>
      </c>
      <c r="K393">
        <v>0</v>
      </c>
      <c r="L393">
        <v>1.3</v>
      </c>
      <c r="M393">
        <v>0.98199999999999998</v>
      </c>
      <c r="N393">
        <v>1</v>
      </c>
      <c r="O393">
        <v>4.2</v>
      </c>
      <c r="P393">
        <v>0.74</v>
      </c>
      <c r="Q393">
        <v>1</v>
      </c>
    </row>
    <row r="394" spans="1:17">
      <c r="A394" t="s">
        <v>422</v>
      </c>
      <c r="B394" s="1">
        <v>46041</v>
      </c>
      <c r="C394" t="s">
        <v>18</v>
      </c>
      <c r="D394" t="s">
        <v>19</v>
      </c>
      <c r="E394">
        <v>46</v>
      </c>
      <c r="F394">
        <v>57</v>
      </c>
      <c r="G394">
        <v>103</v>
      </c>
      <c r="H394">
        <v>43</v>
      </c>
      <c r="I394">
        <v>60</v>
      </c>
      <c r="J394">
        <v>0</v>
      </c>
      <c r="K394">
        <v>0</v>
      </c>
      <c r="L394">
        <v>6.4</v>
      </c>
      <c r="M394">
        <v>0.628</v>
      </c>
      <c r="N394">
        <v>0.98899999999999999</v>
      </c>
      <c r="O394">
        <v>2.6</v>
      </c>
      <c r="P394">
        <v>0.70499999999999996</v>
      </c>
      <c r="Q394">
        <v>0.41699999999999998</v>
      </c>
    </row>
    <row r="395" spans="1:17">
      <c r="A395" t="s">
        <v>423</v>
      </c>
      <c r="B395" s="1">
        <v>46041</v>
      </c>
      <c r="C395" t="s">
        <v>18</v>
      </c>
      <c r="D395" t="s">
        <v>21</v>
      </c>
      <c r="E395">
        <v>0</v>
      </c>
      <c r="F395">
        <v>20</v>
      </c>
      <c r="G395">
        <v>20</v>
      </c>
      <c r="H395">
        <v>20</v>
      </c>
      <c r="I395">
        <v>0</v>
      </c>
      <c r="J395">
        <v>0</v>
      </c>
      <c r="K395">
        <v>0</v>
      </c>
      <c r="L395">
        <v>1.5</v>
      </c>
      <c r="M395">
        <v>0.94199999999999995</v>
      </c>
      <c r="N395">
        <v>0.97299999999999998</v>
      </c>
      <c r="O395">
        <v>4.8</v>
      </c>
      <c r="P395">
        <v>0.71</v>
      </c>
      <c r="Q395">
        <v>1</v>
      </c>
    </row>
    <row r="396" spans="1:17">
      <c r="A396" t="s">
        <v>424</v>
      </c>
      <c r="B396" s="1">
        <v>46041</v>
      </c>
      <c r="C396" t="s">
        <v>18</v>
      </c>
      <c r="D396" t="s">
        <v>23</v>
      </c>
      <c r="E396">
        <v>143</v>
      </c>
      <c r="F396">
        <v>54</v>
      </c>
      <c r="G396">
        <v>197</v>
      </c>
      <c r="H396">
        <v>42</v>
      </c>
      <c r="I396">
        <v>155</v>
      </c>
      <c r="J396">
        <v>0</v>
      </c>
      <c r="K396">
        <v>0</v>
      </c>
      <c r="L396">
        <v>8</v>
      </c>
      <c r="M396">
        <v>0.6</v>
      </c>
      <c r="N396">
        <v>1</v>
      </c>
      <c r="O396">
        <v>2.5</v>
      </c>
      <c r="P396">
        <v>0.78600000000000003</v>
      </c>
      <c r="Q396">
        <v>0.21299999999999999</v>
      </c>
    </row>
    <row r="397" spans="1:17">
      <c r="A397" t="s">
        <v>425</v>
      </c>
      <c r="B397" s="1">
        <v>46041</v>
      </c>
      <c r="C397" t="s">
        <v>18</v>
      </c>
      <c r="D397" t="s">
        <v>25</v>
      </c>
      <c r="E397">
        <v>0</v>
      </c>
      <c r="F397">
        <v>29</v>
      </c>
      <c r="G397">
        <v>29</v>
      </c>
      <c r="H397">
        <v>29</v>
      </c>
      <c r="I397">
        <v>0</v>
      </c>
      <c r="J397">
        <v>0</v>
      </c>
      <c r="K397">
        <v>0</v>
      </c>
      <c r="L397">
        <v>1.7</v>
      </c>
      <c r="M397">
        <v>0.97199999999999998</v>
      </c>
      <c r="N397">
        <v>0.98599999999999999</v>
      </c>
      <c r="O397">
        <v>4.8</v>
      </c>
      <c r="P397">
        <v>0.77700000000000002</v>
      </c>
      <c r="Q397">
        <v>1</v>
      </c>
    </row>
    <row r="398" spans="1:17">
      <c r="A398" t="s">
        <v>426</v>
      </c>
      <c r="B398" s="1">
        <v>46041</v>
      </c>
      <c r="C398" t="s">
        <v>27</v>
      </c>
      <c r="D398" t="s">
        <v>19</v>
      </c>
      <c r="E398">
        <v>0</v>
      </c>
      <c r="F398">
        <v>34</v>
      </c>
      <c r="G398">
        <v>34</v>
      </c>
      <c r="H398">
        <v>34</v>
      </c>
      <c r="I398">
        <v>0</v>
      </c>
      <c r="J398">
        <v>1</v>
      </c>
      <c r="K398">
        <v>0</v>
      </c>
      <c r="L398">
        <v>1.3</v>
      </c>
      <c r="M398">
        <v>0.95199999999999996</v>
      </c>
      <c r="N398">
        <v>0.97299999999999998</v>
      </c>
      <c r="O398">
        <v>4.5</v>
      </c>
      <c r="P398">
        <v>0.69199999999999995</v>
      </c>
      <c r="Q398">
        <v>1</v>
      </c>
    </row>
    <row r="399" spans="1:17">
      <c r="A399" t="s">
        <v>427</v>
      </c>
      <c r="B399" s="1">
        <v>46041</v>
      </c>
      <c r="C399" t="s">
        <v>27</v>
      </c>
      <c r="D399" t="s">
        <v>21</v>
      </c>
      <c r="E399">
        <v>0</v>
      </c>
      <c r="F399">
        <v>29</v>
      </c>
      <c r="G399">
        <v>29</v>
      </c>
      <c r="H399">
        <v>29</v>
      </c>
      <c r="I399">
        <v>0</v>
      </c>
      <c r="J399">
        <v>0</v>
      </c>
      <c r="K399">
        <v>0</v>
      </c>
      <c r="L399">
        <v>1.3</v>
      </c>
      <c r="M399">
        <v>0.97199999999999998</v>
      </c>
      <c r="N399">
        <v>0.95</v>
      </c>
      <c r="O399">
        <v>4.5</v>
      </c>
      <c r="P399">
        <v>0.70599999999999996</v>
      </c>
      <c r="Q399">
        <v>1</v>
      </c>
    </row>
    <row r="400" spans="1:17">
      <c r="A400" t="s">
        <v>428</v>
      </c>
      <c r="B400" s="1">
        <v>46041</v>
      </c>
      <c r="C400" t="s">
        <v>27</v>
      </c>
      <c r="D400" t="s">
        <v>23</v>
      </c>
      <c r="E400">
        <v>304</v>
      </c>
      <c r="F400">
        <v>45</v>
      </c>
      <c r="G400">
        <v>349</v>
      </c>
      <c r="H400">
        <v>17</v>
      </c>
      <c r="I400">
        <v>332</v>
      </c>
      <c r="J400">
        <v>0</v>
      </c>
      <c r="K400">
        <v>0</v>
      </c>
      <c r="L400">
        <v>8</v>
      </c>
      <c r="M400">
        <v>0.6</v>
      </c>
      <c r="N400">
        <v>1</v>
      </c>
      <c r="O400">
        <v>2.5</v>
      </c>
      <c r="P400">
        <v>0.70899999999999996</v>
      </c>
      <c r="Q400">
        <v>4.9000000000000002E-2</v>
      </c>
    </row>
    <row r="401" spans="1:17">
      <c r="A401" t="s">
        <v>429</v>
      </c>
      <c r="B401" s="1">
        <v>46041</v>
      </c>
      <c r="C401" t="s">
        <v>27</v>
      </c>
      <c r="D401" t="s">
        <v>25</v>
      </c>
      <c r="E401">
        <v>43</v>
      </c>
      <c r="F401">
        <v>13</v>
      </c>
      <c r="G401">
        <v>56</v>
      </c>
      <c r="H401">
        <v>31</v>
      </c>
      <c r="I401">
        <v>25</v>
      </c>
      <c r="J401">
        <v>0</v>
      </c>
      <c r="K401">
        <v>0</v>
      </c>
      <c r="L401">
        <v>3.5</v>
      </c>
      <c r="M401">
        <v>0.86299999999999999</v>
      </c>
      <c r="N401">
        <v>1</v>
      </c>
      <c r="O401">
        <v>3.7</v>
      </c>
      <c r="P401">
        <v>0.77400000000000002</v>
      </c>
      <c r="Q401">
        <v>0.55400000000000005</v>
      </c>
    </row>
    <row r="402" spans="1:17">
      <c r="A402" t="s">
        <v>430</v>
      </c>
      <c r="B402" s="1">
        <v>46041</v>
      </c>
      <c r="C402" t="s">
        <v>32</v>
      </c>
      <c r="D402" t="s">
        <v>19</v>
      </c>
      <c r="E402">
        <v>148</v>
      </c>
      <c r="F402">
        <v>30</v>
      </c>
      <c r="G402">
        <v>178</v>
      </c>
      <c r="H402">
        <v>34</v>
      </c>
      <c r="I402">
        <v>144</v>
      </c>
      <c r="J402">
        <v>0</v>
      </c>
      <c r="K402">
        <v>0</v>
      </c>
      <c r="L402">
        <v>8</v>
      </c>
      <c r="M402">
        <v>0.6</v>
      </c>
      <c r="N402">
        <v>1</v>
      </c>
      <c r="O402">
        <v>2.5</v>
      </c>
      <c r="P402">
        <v>0.77900000000000003</v>
      </c>
      <c r="Q402">
        <v>0.191</v>
      </c>
    </row>
    <row r="403" spans="1:17">
      <c r="A403" t="s">
        <v>431</v>
      </c>
      <c r="B403" s="1">
        <v>46041</v>
      </c>
      <c r="C403" t="s">
        <v>32</v>
      </c>
      <c r="D403" t="s">
        <v>21</v>
      </c>
      <c r="E403">
        <v>256</v>
      </c>
      <c r="F403">
        <v>59</v>
      </c>
      <c r="G403">
        <v>315</v>
      </c>
      <c r="H403">
        <v>26</v>
      </c>
      <c r="I403">
        <v>289</v>
      </c>
      <c r="J403">
        <v>0</v>
      </c>
      <c r="K403">
        <v>0</v>
      </c>
      <c r="L403">
        <v>8</v>
      </c>
      <c r="M403">
        <v>0.6</v>
      </c>
      <c r="N403">
        <v>0.98399999999999999</v>
      </c>
      <c r="O403">
        <v>2.5</v>
      </c>
      <c r="P403">
        <v>0.78300000000000003</v>
      </c>
      <c r="Q403">
        <v>8.3000000000000004E-2</v>
      </c>
    </row>
    <row r="404" spans="1:17">
      <c r="A404" t="s">
        <v>432</v>
      </c>
      <c r="B404" s="1">
        <v>46041</v>
      </c>
      <c r="C404" t="s">
        <v>32</v>
      </c>
      <c r="D404" t="s">
        <v>23</v>
      </c>
      <c r="E404">
        <v>342</v>
      </c>
      <c r="F404">
        <v>26</v>
      </c>
      <c r="G404">
        <v>368</v>
      </c>
      <c r="H404">
        <v>20</v>
      </c>
      <c r="I404">
        <v>348</v>
      </c>
      <c r="J404">
        <v>0</v>
      </c>
      <c r="K404">
        <v>0</v>
      </c>
      <c r="L404">
        <v>8</v>
      </c>
      <c r="M404">
        <v>0.6</v>
      </c>
      <c r="N404">
        <v>0.97199999999999998</v>
      </c>
      <c r="O404">
        <v>2.5</v>
      </c>
      <c r="P404">
        <v>0.66700000000000004</v>
      </c>
      <c r="Q404">
        <v>5.3999999999999999E-2</v>
      </c>
    </row>
    <row r="405" spans="1:17">
      <c r="A405" t="s">
        <v>433</v>
      </c>
      <c r="B405" s="1">
        <v>46041</v>
      </c>
      <c r="C405" t="s">
        <v>32</v>
      </c>
      <c r="D405" t="s">
        <v>25</v>
      </c>
      <c r="E405">
        <v>0</v>
      </c>
      <c r="F405">
        <v>25</v>
      </c>
      <c r="G405">
        <v>25</v>
      </c>
      <c r="H405">
        <v>25</v>
      </c>
      <c r="I405">
        <v>0</v>
      </c>
      <c r="J405">
        <v>0</v>
      </c>
      <c r="K405">
        <v>0</v>
      </c>
      <c r="L405">
        <v>1.4</v>
      </c>
      <c r="M405">
        <v>0.94899999999999995</v>
      </c>
      <c r="N405">
        <v>0.998</v>
      </c>
      <c r="O405">
        <v>4.7</v>
      </c>
      <c r="P405">
        <v>0.72299999999999998</v>
      </c>
      <c r="Q405">
        <v>1</v>
      </c>
    </row>
    <row r="406" spans="1:17">
      <c r="A406" t="s">
        <v>434</v>
      </c>
      <c r="B406" s="1">
        <v>46041</v>
      </c>
      <c r="C406" t="s">
        <v>37</v>
      </c>
      <c r="D406" t="s">
        <v>19</v>
      </c>
      <c r="E406">
        <v>7</v>
      </c>
      <c r="F406">
        <v>40</v>
      </c>
      <c r="G406">
        <v>47</v>
      </c>
      <c r="H406">
        <v>42</v>
      </c>
      <c r="I406">
        <v>5</v>
      </c>
      <c r="J406">
        <v>0</v>
      </c>
      <c r="K406">
        <v>0</v>
      </c>
      <c r="L406">
        <v>1.8</v>
      </c>
      <c r="M406">
        <v>0.94799999999999995</v>
      </c>
      <c r="N406">
        <v>1</v>
      </c>
      <c r="O406">
        <v>4.4000000000000004</v>
      </c>
      <c r="P406">
        <v>0.81399999999999995</v>
      </c>
      <c r="Q406">
        <v>0.89400000000000002</v>
      </c>
    </row>
    <row r="407" spans="1:17">
      <c r="A407" t="s">
        <v>435</v>
      </c>
      <c r="B407" s="1">
        <v>46041</v>
      </c>
      <c r="C407" t="s">
        <v>37</v>
      </c>
      <c r="D407" t="s">
        <v>21</v>
      </c>
      <c r="E407">
        <v>173</v>
      </c>
      <c r="F407">
        <v>37</v>
      </c>
      <c r="G407">
        <v>210</v>
      </c>
      <c r="H407">
        <v>32</v>
      </c>
      <c r="I407">
        <v>178</v>
      </c>
      <c r="J407">
        <v>0</v>
      </c>
      <c r="K407">
        <v>0</v>
      </c>
      <c r="L407">
        <v>8</v>
      </c>
      <c r="M407">
        <v>0.6</v>
      </c>
      <c r="N407">
        <v>0.97399999999999998</v>
      </c>
      <c r="O407">
        <v>2.5</v>
      </c>
      <c r="P407">
        <v>0.78800000000000003</v>
      </c>
      <c r="Q407">
        <v>0.152</v>
      </c>
    </row>
    <row r="408" spans="1:17">
      <c r="A408" t="s">
        <v>436</v>
      </c>
      <c r="B408" s="1">
        <v>46041</v>
      </c>
      <c r="C408" t="s">
        <v>37</v>
      </c>
      <c r="D408" t="s">
        <v>23</v>
      </c>
      <c r="E408">
        <v>82</v>
      </c>
      <c r="F408">
        <v>30</v>
      </c>
      <c r="G408">
        <v>112</v>
      </c>
      <c r="H408">
        <v>38</v>
      </c>
      <c r="I408">
        <v>74</v>
      </c>
      <c r="J408">
        <v>0</v>
      </c>
      <c r="K408">
        <v>0</v>
      </c>
      <c r="L408">
        <v>7.1</v>
      </c>
      <c r="M408">
        <v>0.6</v>
      </c>
      <c r="N408">
        <v>0.97099999999999997</v>
      </c>
      <c r="O408">
        <v>2.5</v>
      </c>
      <c r="P408">
        <v>0.78800000000000003</v>
      </c>
      <c r="Q408">
        <v>0.33900000000000002</v>
      </c>
    </row>
    <row r="409" spans="1:17">
      <c r="A409" t="s">
        <v>437</v>
      </c>
      <c r="B409" s="1">
        <v>46041</v>
      </c>
      <c r="C409" t="s">
        <v>37</v>
      </c>
      <c r="D409" t="s">
        <v>25</v>
      </c>
      <c r="E409">
        <v>4</v>
      </c>
      <c r="F409">
        <v>39</v>
      </c>
      <c r="G409">
        <v>43</v>
      </c>
      <c r="H409">
        <v>39</v>
      </c>
      <c r="I409">
        <v>4</v>
      </c>
      <c r="J409">
        <v>0</v>
      </c>
      <c r="K409">
        <v>0</v>
      </c>
      <c r="L409">
        <v>2.1</v>
      </c>
      <c r="M409">
        <v>0.96199999999999997</v>
      </c>
      <c r="N409">
        <v>0.96899999999999997</v>
      </c>
      <c r="O409">
        <v>3.9</v>
      </c>
      <c r="P409">
        <v>0.72</v>
      </c>
      <c r="Q409">
        <v>0.90700000000000003</v>
      </c>
    </row>
    <row r="410" spans="1:17">
      <c r="A410" t="s">
        <v>438</v>
      </c>
      <c r="B410" s="1">
        <v>46041</v>
      </c>
      <c r="C410" t="s">
        <v>43</v>
      </c>
      <c r="D410" t="s">
        <v>19</v>
      </c>
      <c r="E410">
        <v>204</v>
      </c>
      <c r="F410">
        <v>34</v>
      </c>
      <c r="G410">
        <v>238</v>
      </c>
      <c r="H410">
        <v>30</v>
      </c>
      <c r="I410">
        <v>208</v>
      </c>
      <c r="J410">
        <v>0</v>
      </c>
      <c r="K410">
        <v>0</v>
      </c>
      <c r="L410">
        <v>8</v>
      </c>
      <c r="M410">
        <v>0.6</v>
      </c>
      <c r="N410">
        <v>0.98099999999999998</v>
      </c>
      <c r="O410">
        <v>2.5</v>
      </c>
      <c r="P410">
        <v>0.70299999999999996</v>
      </c>
      <c r="Q410">
        <v>0.126</v>
      </c>
    </row>
    <row r="411" spans="1:17">
      <c r="A411" t="s">
        <v>439</v>
      </c>
      <c r="B411" s="1">
        <v>46041</v>
      </c>
      <c r="C411" t="s">
        <v>43</v>
      </c>
      <c r="D411" t="s">
        <v>21</v>
      </c>
      <c r="E411">
        <v>0</v>
      </c>
      <c r="F411">
        <v>53</v>
      </c>
      <c r="G411">
        <v>53</v>
      </c>
      <c r="H411">
        <v>48</v>
      </c>
      <c r="I411">
        <v>5</v>
      </c>
      <c r="J411">
        <v>0</v>
      </c>
      <c r="K411">
        <v>0</v>
      </c>
      <c r="L411">
        <v>1.3</v>
      </c>
      <c r="M411">
        <v>0.95899999999999996</v>
      </c>
      <c r="N411">
        <v>0.98299999999999998</v>
      </c>
      <c r="O411">
        <v>4.4000000000000004</v>
      </c>
      <c r="P411">
        <v>0.68899999999999995</v>
      </c>
      <c r="Q411">
        <v>0.90600000000000003</v>
      </c>
    </row>
    <row r="412" spans="1:17">
      <c r="A412" t="s">
        <v>440</v>
      </c>
      <c r="B412" s="1">
        <v>46041</v>
      </c>
      <c r="C412" t="s">
        <v>43</v>
      </c>
      <c r="D412" t="s">
        <v>23</v>
      </c>
      <c r="E412">
        <v>1</v>
      </c>
      <c r="F412">
        <v>29</v>
      </c>
      <c r="G412">
        <v>30</v>
      </c>
      <c r="H412">
        <v>30</v>
      </c>
      <c r="I412">
        <v>0</v>
      </c>
      <c r="J412">
        <v>1</v>
      </c>
      <c r="K412">
        <v>0</v>
      </c>
      <c r="L412">
        <v>1.7</v>
      </c>
      <c r="M412">
        <v>0.97299999999999998</v>
      </c>
      <c r="N412">
        <v>0.995</v>
      </c>
      <c r="O412">
        <v>4.5999999999999996</v>
      </c>
      <c r="P412">
        <v>0.64900000000000002</v>
      </c>
      <c r="Q412">
        <v>1</v>
      </c>
    </row>
    <row r="413" spans="1:17">
      <c r="A413" t="s">
        <v>441</v>
      </c>
      <c r="B413" s="1">
        <v>46041</v>
      </c>
      <c r="C413" t="s">
        <v>43</v>
      </c>
      <c r="D413" t="s">
        <v>25</v>
      </c>
      <c r="E413">
        <v>0</v>
      </c>
      <c r="F413">
        <v>28</v>
      </c>
      <c r="G413">
        <v>28</v>
      </c>
      <c r="H413">
        <v>28</v>
      </c>
      <c r="I413">
        <v>0</v>
      </c>
      <c r="J413">
        <v>1</v>
      </c>
      <c r="K413">
        <v>0</v>
      </c>
      <c r="L413">
        <v>2</v>
      </c>
      <c r="M413">
        <v>0.91700000000000004</v>
      </c>
      <c r="N413">
        <v>0.998</v>
      </c>
      <c r="O413">
        <v>4.4000000000000004</v>
      </c>
      <c r="P413">
        <v>0.67300000000000004</v>
      </c>
      <c r="Q413">
        <v>1</v>
      </c>
    </row>
    <row r="414" spans="1:17">
      <c r="A414" t="s">
        <v>442</v>
      </c>
      <c r="B414" s="1">
        <v>46041</v>
      </c>
      <c r="C414" t="s">
        <v>48</v>
      </c>
      <c r="D414" t="s">
        <v>19</v>
      </c>
      <c r="E414">
        <v>0</v>
      </c>
      <c r="F414">
        <v>28</v>
      </c>
      <c r="G414">
        <v>28</v>
      </c>
      <c r="H414">
        <v>28</v>
      </c>
      <c r="I414">
        <v>0</v>
      </c>
      <c r="J414">
        <v>0</v>
      </c>
      <c r="K414">
        <v>0</v>
      </c>
      <c r="L414">
        <v>1.5</v>
      </c>
      <c r="M414">
        <v>0.93400000000000005</v>
      </c>
      <c r="N414">
        <v>0.98599999999999999</v>
      </c>
      <c r="O414">
        <v>4.4000000000000004</v>
      </c>
      <c r="P414">
        <v>0.66900000000000004</v>
      </c>
      <c r="Q414">
        <v>1</v>
      </c>
    </row>
    <row r="415" spans="1:17">
      <c r="A415" t="s">
        <v>443</v>
      </c>
      <c r="B415" s="1">
        <v>46041</v>
      </c>
      <c r="C415" t="s">
        <v>48</v>
      </c>
      <c r="D415" t="s">
        <v>21</v>
      </c>
      <c r="E415">
        <v>446</v>
      </c>
      <c r="F415">
        <v>42</v>
      </c>
      <c r="G415">
        <v>488</v>
      </c>
      <c r="H415">
        <v>19</v>
      </c>
      <c r="I415">
        <v>469</v>
      </c>
      <c r="J415">
        <v>0</v>
      </c>
      <c r="K415">
        <v>0</v>
      </c>
      <c r="L415">
        <v>8</v>
      </c>
      <c r="M415">
        <v>0.6</v>
      </c>
      <c r="N415">
        <v>0.97199999999999998</v>
      </c>
      <c r="O415">
        <v>2.5</v>
      </c>
      <c r="P415">
        <v>0.751</v>
      </c>
      <c r="Q415">
        <v>3.9E-2</v>
      </c>
    </row>
    <row r="416" spans="1:17">
      <c r="A416" t="s">
        <v>444</v>
      </c>
      <c r="B416" s="1">
        <v>46041</v>
      </c>
      <c r="C416" t="s">
        <v>48</v>
      </c>
      <c r="D416" t="s">
        <v>23</v>
      </c>
      <c r="E416">
        <v>0</v>
      </c>
      <c r="F416">
        <v>33</v>
      </c>
      <c r="G416">
        <v>33</v>
      </c>
      <c r="H416">
        <v>33</v>
      </c>
      <c r="I416">
        <v>0</v>
      </c>
      <c r="J416">
        <v>0</v>
      </c>
      <c r="K416">
        <v>0</v>
      </c>
      <c r="L416">
        <v>0.9</v>
      </c>
      <c r="M416">
        <v>0.98399999999999999</v>
      </c>
      <c r="N416">
        <v>1</v>
      </c>
      <c r="O416">
        <v>4.7</v>
      </c>
      <c r="P416">
        <v>0.69499999999999995</v>
      </c>
      <c r="Q416">
        <v>1</v>
      </c>
    </row>
    <row r="417" spans="1:17">
      <c r="A417" t="s">
        <v>445</v>
      </c>
      <c r="B417" s="1">
        <v>46041</v>
      </c>
      <c r="C417" t="s">
        <v>48</v>
      </c>
      <c r="D417" t="s">
        <v>25</v>
      </c>
      <c r="E417">
        <v>160</v>
      </c>
      <c r="F417">
        <v>41</v>
      </c>
      <c r="G417">
        <v>201</v>
      </c>
      <c r="H417">
        <v>26</v>
      </c>
      <c r="I417">
        <v>175</v>
      </c>
      <c r="J417">
        <v>0</v>
      </c>
      <c r="K417">
        <v>0</v>
      </c>
      <c r="L417">
        <v>8</v>
      </c>
      <c r="M417">
        <v>0.6</v>
      </c>
      <c r="N417">
        <v>0.99399999999999999</v>
      </c>
      <c r="O417">
        <v>2.5</v>
      </c>
      <c r="P417">
        <v>0.71899999999999997</v>
      </c>
      <c r="Q417">
        <v>0.129</v>
      </c>
    </row>
    <row r="418" spans="1:17">
      <c r="A418" t="s">
        <v>446</v>
      </c>
      <c r="B418" s="1">
        <v>46041</v>
      </c>
      <c r="C418" t="s">
        <v>53</v>
      </c>
      <c r="D418" t="s">
        <v>19</v>
      </c>
      <c r="E418">
        <v>227</v>
      </c>
      <c r="F418">
        <v>35</v>
      </c>
      <c r="G418">
        <v>262</v>
      </c>
      <c r="H418">
        <v>22</v>
      </c>
      <c r="I418">
        <v>240</v>
      </c>
      <c r="J418">
        <v>0</v>
      </c>
      <c r="K418">
        <v>0</v>
      </c>
      <c r="L418">
        <v>8</v>
      </c>
      <c r="M418">
        <v>0.6</v>
      </c>
      <c r="N418">
        <v>0.98199999999999998</v>
      </c>
      <c r="O418">
        <v>2.5</v>
      </c>
      <c r="P418">
        <v>0.77100000000000002</v>
      </c>
      <c r="Q418">
        <v>8.4000000000000005E-2</v>
      </c>
    </row>
    <row r="419" spans="1:17">
      <c r="A419" t="s">
        <v>447</v>
      </c>
      <c r="B419" s="1">
        <v>46041</v>
      </c>
      <c r="C419" t="s">
        <v>53</v>
      </c>
      <c r="D419" t="s">
        <v>21</v>
      </c>
      <c r="E419">
        <v>166</v>
      </c>
      <c r="F419">
        <v>37</v>
      </c>
      <c r="G419">
        <v>203</v>
      </c>
      <c r="H419">
        <v>24</v>
      </c>
      <c r="I419">
        <v>179</v>
      </c>
      <c r="J419">
        <v>0</v>
      </c>
      <c r="K419">
        <v>0</v>
      </c>
      <c r="L419">
        <v>8</v>
      </c>
      <c r="M419">
        <v>0.6</v>
      </c>
      <c r="N419">
        <v>0.98599999999999999</v>
      </c>
      <c r="O419">
        <v>2.5</v>
      </c>
      <c r="P419">
        <v>0.70599999999999996</v>
      </c>
      <c r="Q419">
        <v>0.11799999999999999</v>
      </c>
    </row>
    <row r="420" spans="1:17">
      <c r="A420" t="s">
        <v>448</v>
      </c>
      <c r="B420" s="1">
        <v>46041</v>
      </c>
      <c r="C420" t="s">
        <v>53</v>
      </c>
      <c r="D420" t="s">
        <v>23</v>
      </c>
      <c r="E420">
        <v>153</v>
      </c>
      <c r="F420">
        <v>39</v>
      </c>
      <c r="G420">
        <v>192</v>
      </c>
      <c r="H420">
        <v>28</v>
      </c>
      <c r="I420">
        <v>164</v>
      </c>
      <c r="J420">
        <v>0</v>
      </c>
      <c r="K420">
        <v>0</v>
      </c>
      <c r="L420">
        <v>8</v>
      </c>
      <c r="M420">
        <v>0.6</v>
      </c>
      <c r="N420">
        <v>0.97399999999999998</v>
      </c>
      <c r="O420">
        <v>2.5</v>
      </c>
      <c r="P420">
        <v>0.755</v>
      </c>
      <c r="Q420">
        <v>0.14599999999999999</v>
      </c>
    </row>
    <row r="421" spans="1:17">
      <c r="A421" t="s">
        <v>449</v>
      </c>
      <c r="B421" s="1">
        <v>46041</v>
      </c>
      <c r="C421" t="s">
        <v>53</v>
      </c>
      <c r="D421" t="s">
        <v>25</v>
      </c>
      <c r="E421">
        <v>0</v>
      </c>
      <c r="F421">
        <v>30</v>
      </c>
      <c r="G421">
        <v>30</v>
      </c>
      <c r="H421">
        <v>30</v>
      </c>
      <c r="I421">
        <v>0</v>
      </c>
      <c r="J421">
        <v>0</v>
      </c>
      <c r="K421">
        <v>0</v>
      </c>
      <c r="L421">
        <v>1.9</v>
      </c>
      <c r="M421">
        <v>1</v>
      </c>
      <c r="N421">
        <v>1</v>
      </c>
      <c r="O421">
        <v>4.4000000000000004</v>
      </c>
      <c r="P421">
        <v>0.74</v>
      </c>
      <c r="Q421">
        <v>1</v>
      </c>
    </row>
    <row r="422" spans="1:17">
      <c r="A422" t="s">
        <v>450</v>
      </c>
      <c r="B422" s="1">
        <v>46042</v>
      </c>
      <c r="C422" t="s">
        <v>18</v>
      </c>
      <c r="D422" t="s">
        <v>19</v>
      </c>
      <c r="E422">
        <v>60</v>
      </c>
      <c r="F422">
        <v>41</v>
      </c>
      <c r="G422">
        <v>101</v>
      </c>
      <c r="H422">
        <v>38</v>
      </c>
      <c r="I422">
        <v>63</v>
      </c>
      <c r="J422">
        <v>0</v>
      </c>
      <c r="K422">
        <v>0</v>
      </c>
      <c r="L422">
        <v>6.6</v>
      </c>
      <c r="M422">
        <v>0.6</v>
      </c>
      <c r="N422">
        <v>0.98699999999999999</v>
      </c>
      <c r="O422">
        <v>2.5</v>
      </c>
      <c r="P422">
        <v>0.70499999999999996</v>
      </c>
      <c r="Q422">
        <v>0.376</v>
      </c>
    </row>
    <row r="423" spans="1:17">
      <c r="A423" t="s">
        <v>451</v>
      </c>
      <c r="B423" s="1">
        <v>46042</v>
      </c>
      <c r="C423" t="s">
        <v>18</v>
      </c>
      <c r="D423" t="s">
        <v>21</v>
      </c>
      <c r="E423">
        <v>0</v>
      </c>
      <c r="F423">
        <v>62</v>
      </c>
      <c r="G423">
        <v>62</v>
      </c>
      <c r="H423">
        <v>44</v>
      </c>
      <c r="I423">
        <v>18</v>
      </c>
      <c r="J423">
        <v>0</v>
      </c>
      <c r="K423">
        <v>0</v>
      </c>
      <c r="L423">
        <v>3.2</v>
      </c>
      <c r="M423">
        <v>0.86699999999999999</v>
      </c>
      <c r="N423">
        <v>0.98</v>
      </c>
      <c r="O423">
        <v>4.2</v>
      </c>
      <c r="P423">
        <v>0.71</v>
      </c>
      <c r="Q423">
        <v>0.71</v>
      </c>
    </row>
    <row r="424" spans="1:17">
      <c r="A424" t="s">
        <v>452</v>
      </c>
      <c r="B424" s="1">
        <v>46042</v>
      </c>
      <c r="C424" t="s">
        <v>18</v>
      </c>
      <c r="D424" t="s">
        <v>23</v>
      </c>
      <c r="E424">
        <v>155</v>
      </c>
      <c r="F424">
        <v>39</v>
      </c>
      <c r="G424">
        <v>194</v>
      </c>
      <c r="H424">
        <v>31</v>
      </c>
      <c r="I424">
        <v>163</v>
      </c>
      <c r="J424">
        <v>0</v>
      </c>
      <c r="K424">
        <v>0</v>
      </c>
      <c r="L424">
        <v>8</v>
      </c>
      <c r="M424">
        <v>0.6</v>
      </c>
      <c r="N424">
        <v>0.98499999999999999</v>
      </c>
      <c r="O424">
        <v>2.5</v>
      </c>
      <c r="P424">
        <v>0.78600000000000003</v>
      </c>
      <c r="Q424">
        <v>0.16</v>
      </c>
    </row>
    <row r="425" spans="1:17">
      <c r="A425" t="s">
        <v>453</v>
      </c>
      <c r="B425" s="1">
        <v>46042</v>
      </c>
      <c r="C425" t="s">
        <v>18</v>
      </c>
      <c r="D425" t="s">
        <v>25</v>
      </c>
      <c r="E425">
        <v>0</v>
      </c>
      <c r="F425">
        <v>29</v>
      </c>
      <c r="G425">
        <v>29</v>
      </c>
      <c r="H425">
        <v>29</v>
      </c>
      <c r="I425">
        <v>0</v>
      </c>
      <c r="J425">
        <v>0</v>
      </c>
      <c r="K425">
        <v>0</v>
      </c>
      <c r="L425">
        <v>1.8</v>
      </c>
      <c r="M425">
        <v>1</v>
      </c>
      <c r="N425">
        <v>0.98899999999999999</v>
      </c>
      <c r="O425">
        <v>4.7</v>
      </c>
      <c r="P425">
        <v>0.77700000000000002</v>
      </c>
      <c r="Q425">
        <v>1</v>
      </c>
    </row>
    <row r="426" spans="1:17">
      <c r="A426" t="s">
        <v>454</v>
      </c>
      <c r="B426" s="1">
        <v>46042</v>
      </c>
      <c r="C426" t="s">
        <v>27</v>
      </c>
      <c r="D426" t="s">
        <v>19</v>
      </c>
      <c r="E426">
        <v>0</v>
      </c>
      <c r="F426">
        <v>64</v>
      </c>
      <c r="G426">
        <v>64</v>
      </c>
      <c r="H426">
        <v>42</v>
      </c>
      <c r="I426">
        <v>22</v>
      </c>
      <c r="J426">
        <v>0</v>
      </c>
      <c r="K426">
        <v>0</v>
      </c>
      <c r="L426">
        <v>2.6</v>
      </c>
      <c r="M426">
        <v>0.78200000000000003</v>
      </c>
      <c r="N426">
        <v>0.98199999999999998</v>
      </c>
      <c r="O426">
        <v>3.8</v>
      </c>
      <c r="P426">
        <v>0.69199999999999995</v>
      </c>
      <c r="Q426">
        <v>0.65600000000000003</v>
      </c>
    </row>
    <row r="427" spans="1:17">
      <c r="A427" t="s">
        <v>455</v>
      </c>
      <c r="B427" s="1">
        <v>46042</v>
      </c>
      <c r="C427" t="s">
        <v>27</v>
      </c>
      <c r="D427" t="s">
        <v>21</v>
      </c>
      <c r="E427">
        <v>0</v>
      </c>
      <c r="F427">
        <v>36</v>
      </c>
      <c r="G427">
        <v>36</v>
      </c>
      <c r="H427">
        <v>36</v>
      </c>
      <c r="I427">
        <v>0</v>
      </c>
      <c r="J427">
        <v>0</v>
      </c>
      <c r="K427">
        <v>0</v>
      </c>
      <c r="L427">
        <v>1.7</v>
      </c>
      <c r="M427">
        <v>0.98099999999999998</v>
      </c>
      <c r="N427">
        <v>0.96699999999999997</v>
      </c>
      <c r="O427">
        <v>4.3</v>
      </c>
      <c r="P427">
        <v>0.70599999999999996</v>
      </c>
      <c r="Q427">
        <v>1</v>
      </c>
    </row>
    <row r="428" spans="1:17">
      <c r="A428" t="s">
        <v>456</v>
      </c>
      <c r="B428" s="1">
        <v>46042</v>
      </c>
      <c r="C428" t="s">
        <v>27</v>
      </c>
      <c r="D428" t="s">
        <v>23</v>
      </c>
      <c r="E428">
        <v>332</v>
      </c>
      <c r="F428">
        <v>29</v>
      </c>
      <c r="G428">
        <v>361</v>
      </c>
      <c r="H428">
        <v>20</v>
      </c>
      <c r="I428">
        <v>341</v>
      </c>
      <c r="J428">
        <v>1</v>
      </c>
      <c r="K428">
        <v>0</v>
      </c>
      <c r="L428">
        <v>8</v>
      </c>
      <c r="M428">
        <v>0.6</v>
      </c>
      <c r="N428">
        <v>0.99399999999999999</v>
      </c>
      <c r="O428">
        <v>2.5</v>
      </c>
      <c r="P428">
        <v>0.70899999999999996</v>
      </c>
      <c r="Q428">
        <v>5.5E-2</v>
      </c>
    </row>
    <row r="429" spans="1:17">
      <c r="A429" t="s">
        <v>457</v>
      </c>
      <c r="B429" s="1">
        <v>46042</v>
      </c>
      <c r="C429" t="s">
        <v>27</v>
      </c>
      <c r="D429" t="s">
        <v>25</v>
      </c>
      <c r="E429">
        <v>25</v>
      </c>
      <c r="F429">
        <v>33</v>
      </c>
      <c r="G429">
        <v>58</v>
      </c>
      <c r="H429">
        <v>28</v>
      </c>
      <c r="I429">
        <v>30</v>
      </c>
      <c r="J429">
        <v>0</v>
      </c>
      <c r="K429">
        <v>0</v>
      </c>
      <c r="L429">
        <v>3.2</v>
      </c>
      <c r="M429">
        <v>0.79100000000000004</v>
      </c>
      <c r="N429">
        <v>0.98199999999999998</v>
      </c>
      <c r="O429">
        <v>3.6</v>
      </c>
      <c r="P429">
        <v>0.77400000000000002</v>
      </c>
      <c r="Q429">
        <v>0.48299999999999998</v>
      </c>
    </row>
    <row r="430" spans="1:17">
      <c r="A430" t="s">
        <v>458</v>
      </c>
      <c r="B430" s="1">
        <v>46042</v>
      </c>
      <c r="C430" t="s">
        <v>32</v>
      </c>
      <c r="D430" t="s">
        <v>19</v>
      </c>
      <c r="E430">
        <v>144</v>
      </c>
      <c r="F430">
        <v>35</v>
      </c>
      <c r="G430">
        <v>179</v>
      </c>
      <c r="H430">
        <v>31</v>
      </c>
      <c r="I430">
        <v>148</v>
      </c>
      <c r="J430">
        <v>0</v>
      </c>
      <c r="K430">
        <v>0</v>
      </c>
      <c r="L430">
        <v>8</v>
      </c>
      <c r="M430">
        <v>0.6</v>
      </c>
      <c r="N430">
        <v>0.96399999999999997</v>
      </c>
      <c r="O430">
        <v>2.5</v>
      </c>
      <c r="P430">
        <v>0.77900000000000003</v>
      </c>
      <c r="Q430">
        <v>0.17299999999999999</v>
      </c>
    </row>
    <row r="431" spans="1:17">
      <c r="A431" t="s">
        <v>459</v>
      </c>
      <c r="B431" s="1">
        <v>46042</v>
      </c>
      <c r="C431" t="s">
        <v>32</v>
      </c>
      <c r="D431" t="s">
        <v>21</v>
      </c>
      <c r="E431">
        <v>289</v>
      </c>
      <c r="F431">
        <v>20</v>
      </c>
      <c r="G431">
        <v>309</v>
      </c>
      <c r="H431">
        <v>29</v>
      </c>
      <c r="I431">
        <v>280</v>
      </c>
      <c r="J431">
        <v>0</v>
      </c>
      <c r="K431">
        <v>0</v>
      </c>
      <c r="L431">
        <v>8</v>
      </c>
      <c r="M431">
        <v>0.6</v>
      </c>
      <c r="N431">
        <v>0.98699999999999999</v>
      </c>
      <c r="O431">
        <v>2.5</v>
      </c>
      <c r="P431">
        <v>0.78300000000000003</v>
      </c>
      <c r="Q431">
        <v>9.4E-2</v>
      </c>
    </row>
    <row r="432" spans="1:17">
      <c r="A432" t="s">
        <v>460</v>
      </c>
      <c r="B432" s="1">
        <v>46042</v>
      </c>
      <c r="C432" t="s">
        <v>32</v>
      </c>
      <c r="D432" t="s">
        <v>23</v>
      </c>
      <c r="E432">
        <v>348</v>
      </c>
      <c r="F432">
        <v>24</v>
      </c>
      <c r="G432">
        <v>372</v>
      </c>
      <c r="H432">
        <v>18</v>
      </c>
      <c r="I432">
        <v>354</v>
      </c>
      <c r="J432">
        <v>0</v>
      </c>
      <c r="K432">
        <v>0</v>
      </c>
      <c r="L432">
        <v>8</v>
      </c>
      <c r="M432">
        <v>0.6</v>
      </c>
      <c r="N432">
        <v>0.999</v>
      </c>
      <c r="O432">
        <v>2.5</v>
      </c>
      <c r="P432">
        <v>0.66700000000000004</v>
      </c>
      <c r="Q432">
        <v>4.8000000000000001E-2</v>
      </c>
    </row>
    <row r="433" spans="1:17">
      <c r="A433" t="s">
        <v>461</v>
      </c>
      <c r="B433" s="1">
        <v>46042</v>
      </c>
      <c r="C433" t="s">
        <v>32</v>
      </c>
      <c r="D433" t="s">
        <v>25</v>
      </c>
      <c r="E433">
        <v>0</v>
      </c>
      <c r="F433">
        <v>35</v>
      </c>
      <c r="G433">
        <v>35</v>
      </c>
      <c r="H433">
        <v>35</v>
      </c>
      <c r="I433">
        <v>0</v>
      </c>
      <c r="J433">
        <v>0</v>
      </c>
      <c r="K433">
        <v>0</v>
      </c>
      <c r="L433">
        <v>1.4</v>
      </c>
      <c r="M433">
        <v>0.94699999999999995</v>
      </c>
      <c r="N433">
        <v>0.999</v>
      </c>
      <c r="O433">
        <v>4.9000000000000004</v>
      </c>
      <c r="P433">
        <v>0.72299999999999998</v>
      </c>
      <c r="Q433">
        <v>1</v>
      </c>
    </row>
    <row r="434" spans="1:17">
      <c r="A434" t="s">
        <v>462</v>
      </c>
      <c r="B434" s="1">
        <v>46042</v>
      </c>
      <c r="C434" t="s">
        <v>37</v>
      </c>
      <c r="D434" t="s">
        <v>19</v>
      </c>
      <c r="E434">
        <v>5</v>
      </c>
      <c r="F434">
        <v>37</v>
      </c>
      <c r="G434">
        <v>42</v>
      </c>
      <c r="H434">
        <v>42</v>
      </c>
      <c r="I434">
        <v>0</v>
      </c>
      <c r="J434">
        <v>0</v>
      </c>
      <c r="K434">
        <v>0</v>
      </c>
      <c r="L434">
        <v>1.5</v>
      </c>
      <c r="M434">
        <v>1</v>
      </c>
      <c r="N434">
        <v>0.97</v>
      </c>
      <c r="O434">
        <v>4.5999999999999996</v>
      </c>
      <c r="P434">
        <v>0.81399999999999995</v>
      </c>
      <c r="Q434">
        <v>1</v>
      </c>
    </row>
    <row r="435" spans="1:17">
      <c r="A435" t="s">
        <v>463</v>
      </c>
      <c r="B435" s="1">
        <v>46042</v>
      </c>
      <c r="C435" t="s">
        <v>37</v>
      </c>
      <c r="D435" t="s">
        <v>21</v>
      </c>
      <c r="E435">
        <v>178</v>
      </c>
      <c r="F435">
        <v>37</v>
      </c>
      <c r="G435">
        <v>215</v>
      </c>
      <c r="H435">
        <v>27</v>
      </c>
      <c r="I435">
        <v>188</v>
      </c>
      <c r="J435">
        <v>0</v>
      </c>
      <c r="K435">
        <v>0</v>
      </c>
      <c r="L435">
        <v>8</v>
      </c>
      <c r="M435">
        <v>0.6</v>
      </c>
      <c r="N435">
        <v>1</v>
      </c>
      <c r="O435">
        <v>2.5</v>
      </c>
      <c r="P435">
        <v>0.78800000000000003</v>
      </c>
      <c r="Q435">
        <v>0.126</v>
      </c>
    </row>
    <row r="436" spans="1:17">
      <c r="A436" t="s">
        <v>464</v>
      </c>
      <c r="B436" s="1">
        <v>46042</v>
      </c>
      <c r="C436" t="s">
        <v>37</v>
      </c>
      <c r="D436" t="s">
        <v>23</v>
      </c>
      <c r="E436">
        <v>74</v>
      </c>
      <c r="F436">
        <v>29</v>
      </c>
      <c r="G436">
        <v>103</v>
      </c>
      <c r="H436">
        <v>34</v>
      </c>
      <c r="I436">
        <v>69</v>
      </c>
      <c r="J436">
        <v>0</v>
      </c>
      <c r="K436">
        <v>0</v>
      </c>
      <c r="L436">
        <v>6.8</v>
      </c>
      <c r="M436">
        <v>0.6</v>
      </c>
      <c r="N436">
        <v>0.95499999999999996</v>
      </c>
      <c r="O436">
        <v>2.5</v>
      </c>
      <c r="P436">
        <v>0.78800000000000003</v>
      </c>
      <c r="Q436">
        <v>0.33</v>
      </c>
    </row>
    <row r="437" spans="1:17">
      <c r="A437" t="s">
        <v>465</v>
      </c>
      <c r="B437" s="1">
        <v>46042</v>
      </c>
      <c r="C437" t="s">
        <v>37</v>
      </c>
      <c r="D437" t="s">
        <v>25</v>
      </c>
      <c r="E437">
        <v>4</v>
      </c>
      <c r="F437">
        <v>28</v>
      </c>
      <c r="G437">
        <v>32</v>
      </c>
      <c r="H437">
        <v>32</v>
      </c>
      <c r="I437">
        <v>0</v>
      </c>
      <c r="J437">
        <v>0</v>
      </c>
      <c r="K437">
        <v>0</v>
      </c>
      <c r="L437">
        <v>1.7</v>
      </c>
      <c r="M437">
        <v>0.95199999999999996</v>
      </c>
      <c r="N437">
        <v>0.96399999999999997</v>
      </c>
      <c r="O437">
        <v>4.7</v>
      </c>
      <c r="P437">
        <v>0.72</v>
      </c>
      <c r="Q437">
        <v>1</v>
      </c>
    </row>
    <row r="438" spans="1:17">
      <c r="A438" t="s">
        <v>466</v>
      </c>
      <c r="B438" s="1">
        <v>46042</v>
      </c>
      <c r="C438" t="s">
        <v>43</v>
      </c>
      <c r="D438" t="s">
        <v>19</v>
      </c>
      <c r="E438">
        <v>208</v>
      </c>
      <c r="F438">
        <v>54</v>
      </c>
      <c r="G438">
        <v>262</v>
      </c>
      <c r="H438">
        <v>26</v>
      </c>
      <c r="I438">
        <v>236</v>
      </c>
      <c r="J438">
        <v>0</v>
      </c>
      <c r="K438">
        <v>0</v>
      </c>
      <c r="L438">
        <v>8</v>
      </c>
      <c r="M438">
        <v>0.6</v>
      </c>
      <c r="N438">
        <v>1</v>
      </c>
      <c r="O438">
        <v>2.5</v>
      </c>
      <c r="P438">
        <v>0.70299999999999996</v>
      </c>
      <c r="Q438">
        <v>9.9000000000000005E-2</v>
      </c>
    </row>
    <row r="439" spans="1:17">
      <c r="A439" t="s">
        <v>467</v>
      </c>
      <c r="B439" s="1">
        <v>46042</v>
      </c>
      <c r="C439" t="s">
        <v>43</v>
      </c>
      <c r="D439" t="s">
        <v>21</v>
      </c>
      <c r="E439">
        <v>5</v>
      </c>
      <c r="F439">
        <v>40</v>
      </c>
      <c r="G439">
        <v>45</v>
      </c>
      <c r="H439">
        <v>45</v>
      </c>
      <c r="I439">
        <v>0</v>
      </c>
      <c r="J439">
        <v>0</v>
      </c>
      <c r="K439">
        <v>0</v>
      </c>
      <c r="L439">
        <v>0.5</v>
      </c>
      <c r="M439">
        <v>0.996</v>
      </c>
      <c r="N439">
        <v>0.98799999999999999</v>
      </c>
      <c r="O439">
        <v>4.4000000000000004</v>
      </c>
      <c r="P439">
        <v>0.68899999999999995</v>
      </c>
      <c r="Q439">
        <v>1</v>
      </c>
    </row>
    <row r="440" spans="1:17">
      <c r="A440" t="s">
        <v>468</v>
      </c>
      <c r="B440" s="1">
        <v>46042</v>
      </c>
      <c r="C440" t="s">
        <v>43</v>
      </c>
      <c r="D440" t="s">
        <v>23</v>
      </c>
      <c r="E440">
        <v>0</v>
      </c>
      <c r="F440">
        <v>34</v>
      </c>
      <c r="G440">
        <v>34</v>
      </c>
      <c r="H440">
        <v>34</v>
      </c>
      <c r="I440">
        <v>0</v>
      </c>
      <c r="J440">
        <v>0</v>
      </c>
      <c r="K440">
        <v>0</v>
      </c>
      <c r="L440">
        <v>1.2</v>
      </c>
      <c r="M440">
        <v>0.96799999999999997</v>
      </c>
      <c r="N440">
        <v>0.99099999999999999</v>
      </c>
      <c r="O440">
        <v>4.5</v>
      </c>
      <c r="P440">
        <v>0.64900000000000002</v>
      </c>
      <c r="Q440">
        <v>1</v>
      </c>
    </row>
    <row r="441" spans="1:17">
      <c r="A441" t="s">
        <v>469</v>
      </c>
      <c r="B441" s="1">
        <v>46042</v>
      </c>
      <c r="C441" t="s">
        <v>43</v>
      </c>
      <c r="D441" t="s">
        <v>25</v>
      </c>
      <c r="E441">
        <v>0</v>
      </c>
      <c r="F441">
        <v>35</v>
      </c>
      <c r="G441">
        <v>35</v>
      </c>
      <c r="H441">
        <v>35</v>
      </c>
      <c r="I441">
        <v>0</v>
      </c>
      <c r="J441">
        <v>0</v>
      </c>
      <c r="K441">
        <v>0</v>
      </c>
      <c r="L441">
        <v>1.3</v>
      </c>
      <c r="M441">
        <v>0.98899999999999999</v>
      </c>
      <c r="N441">
        <v>0.99199999999999999</v>
      </c>
      <c r="O441">
        <v>4.5999999999999996</v>
      </c>
      <c r="P441">
        <v>0.67300000000000004</v>
      </c>
      <c r="Q441">
        <v>1</v>
      </c>
    </row>
    <row r="442" spans="1:17">
      <c r="A442" t="s">
        <v>470</v>
      </c>
      <c r="B442" s="1">
        <v>46042</v>
      </c>
      <c r="C442" t="s">
        <v>48</v>
      </c>
      <c r="D442" t="s">
        <v>19</v>
      </c>
      <c r="E442">
        <v>0</v>
      </c>
      <c r="F442">
        <v>44</v>
      </c>
      <c r="G442">
        <v>44</v>
      </c>
      <c r="H442">
        <v>44</v>
      </c>
      <c r="I442">
        <v>0</v>
      </c>
      <c r="J442">
        <v>0</v>
      </c>
      <c r="K442">
        <v>0</v>
      </c>
      <c r="L442">
        <v>2</v>
      </c>
      <c r="M442">
        <v>0.98499999999999999</v>
      </c>
      <c r="N442">
        <v>0.97099999999999997</v>
      </c>
      <c r="O442">
        <v>4.5999999999999996</v>
      </c>
      <c r="P442">
        <v>0.66900000000000004</v>
      </c>
      <c r="Q442">
        <v>1</v>
      </c>
    </row>
    <row r="443" spans="1:17">
      <c r="A443" t="s">
        <v>471</v>
      </c>
      <c r="B443" s="1">
        <v>46042</v>
      </c>
      <c r="C443" t="s">
        <v>48</v>
      </c>
      <c r="D443" t="s">
        <v>21</v>
      </c>
      <c r="E443">
        <v>469</v>
      </c>
      <c r="F443">
        <v>34</v>
      </c>
      <c r="G443">
        <v>503</v>
      </c>
      <c r="H443">
        <v>17</v>
      </c>
      <c r="I443">
        <v>486</v>
      </c>
      <c r="J443">
        <v>0</v>
      </c>
      <c r="K443">
        <v>0</v>
      </c>
      <c r="L443">
        <v>8</v>
      </c>
      <c r="M443">
        <v>0.6</v>
      </c>
      <c r="N443">
        <v>1</v>
      </c>
      <c r="O443">
        <v>2.5</v>
      </c>
      <c r="P443">
        <v>0.751</v>
      </c>
      <c r="Q443">
        <v>3.4000000000000002E-2</v>
      </c>
    </row>
    <row r="444" spans="1:17">
      <c r="A444" t="s">
        <v>472</v>
      </c>
      <c r="B444" s="1">
        <v>46042</v>
      </c>
      <c r="C444" t="s">
        <v>48</v>
      </c>
      <c r="D444" t="s">
        <v>23</v>
      </c>
      <c r="E444">
        <v>0</v>
      </c>
      <c r="F444">
        <v>50</v>
      </c>
      <c r="G444">
        <v>50</v>
      </c>
      <c r="H444">
        <v>49</v>
      </c>
      <c r="I444">
        <v>1</v>
      </c>
      <c r="J444">
        <v>0</v>
      </c>
      <c r="K444">
        <v>0</v>
      </c>
      <c r="L444">
        <v>1.4</v>
      </c>
      <c r="M444">
        <v>0.97199999999999998</v>
      </c>
      <c r="N444">
        <v>0.995</v>
      </c>
      <c r="O444">
        <v>4.4000000000000004</v>
      </c>
      <c r="P444">
        <v>0.69499999999999995</v>
      </c>
      <c r="Q444">
        <v>0.98</v>
      </c>
    </row>
    <row r="445" spans="1:17">
      <c r="A445" t="s">
        <v>473</v>
      </c>
      <c r="B445" s="1">
        <v>46042</v>
      </c>
      <c r="C445" t="s">
        <v>48</v>
      </c>
      <c r="D445" t="s">
        <v>25</v>
      </c>
      <c r="E445">
        <v>175</v>
      </c>
      <c r="F445">
        <v>40</v>
      </c>
      <c r="G445">
        <v>215</v>
      </c>
      <c r="H445">
        <v>22</v>
      </c>
      <c r="I445">
        <v>193</v>
      </c>
      <c r="J445">
        <v>0</v>
      </c>
      <c r="K445">
        <v>0</v>
      </c>
      <c r="L445">
        <v>8</v>
      </c>
      <c r="M445">
        <v>0.6</v>
      </c>
      <c r="N445">
        <v>0.98599999999999999</v>
      </c>
      <c r="O445">
        <v>2.5</v>
      </c>
      <c r="P445">
        <v>0.71899999999999997</v>
      </c>
      <c r="Q445">
        <v>0.10199999999999999</v>
      </c>
    </row>
    <row r="446" spans="1:17">
      <c r="A446" t="s">
        <v>474</v>
      </c>
      <c r="B446" s="1">
        <v>46042</v>
      </c>
      <c r="C446" t="s">
        <v>53</v>
      </c>
      <c r="D446" t="s">
        <v>19</v>
      </c>
      <c r="E446">
        <v>240</v>
      </c>
      <c r="F446">
        <v>45</v>
      </c>
      <c r="G446">
        <v>285</v>
      </c>
      <c r="H446">
        <v>24</v>
      </c>
      <c r="I446">
        <v>261</v>
      </c>
      <c r="J446">
        <v>1</v>
      </c>
      <c r="K446">
        <v>0</v>
      </c>
      <c r="L446">
        <v>8</v>
      </c>
      <c r="M446">
        <v>0.6</v>
      </c>
      <c r="N446">
        <v>0.998</v>
      </c>
      <c r="O446">
        <v>2.5</v>
      </c>
      <c r="P446">
        <v>0.77100000000000002</v>
      </c>
      <c r="Q446">
        <v>8.4000000000000005E-2</v>
      </c>
    </row>
    <row r="447" spans="1:17">
      <c r="A447" t="s">
        <v>475</v>
      </c>
      <c r="B447" s="1">
        <v>46042</v>
      </c>
      <c r="C447" t="s">
        <v>53</v>
      </c>
      <c r="D447" t="s">
        <v>21</v>
      </c>
      <c r="E447">
        <v>179</v>
      </c>
      <c r="F447">
        <v>32</v>
      </c>
      <c r="G447">
        <v>211</v>
      </c>
      <c r="H447">
        <v>26</v>
      </c>
      <c r="I447">
        <v>185</v>
      </c>
      <c r="J447">
        <v>0</v>
      </c>
      <c r="K447">
        <v>0</v>
      </c>
      <c r="L447">
        <v>8</v>
      </c>
      <c r="M447">
        <v>0.6</v>
      </c>
      <c r="N447">
        <v>1</v>
      </c>
      <c r="O447">
        <v>2.5</v>
      </c>
      <c r="P447">
        <v>0.70599999999999996</v>
      </c>
      <c r="Q447">
        <v>0.123</v>
      </c>
    </row>
    <row r="448" spans="1:17">
      <c r="A448" t="s">
        <v>476</v>
      </c>
      <c r="B448" s="1">
        <v>46042</v>
      </c>
      <c r="C448" t="s">
        <v>53</v>
      </c>
      <c r="D448" t="s">
        <v>23</v>
      </c>
      <c r="E448">
        <v>164</v>
      </c>
      <c r="F448">
        <v>32</v>
      </c>
      <c r="G448">
        <v>196</v>
      </c>
      <c r="H448">
        <v>32</v>
      </c>
      <c r="I448">
        <v>164</v>
      </c>
      <c r="J448">
        <v>0</v>
      </c>
      <c r="K448">
        <v>0</v>
      </c>
      <c r="L448">
        <v>8</v>
      </c>
      <c r="M448">
        <v>0.6</v>
      </c>
      <c r="N448">
        <v>0.96899999999999997</v>
      </c>
      <c r="O448">
        <v>2.5</v>
      </c>
      <c r="P448">
        <v>0.755</v>
      </c>
      <c r="Q448">
        <v>0.16300000000000001</v>
      </c>
    </row>
    <row r="449" spans="1:17">
      <c r="A449" t="s">
        <v>477</v>
      </c>
      <c r="B449" s="1">
        <v>46042</v>
      </c>
      <c r="C449" t="s">
        <v>53</v>
      </c>
      <c r="D449" t="s">
        <v>25</v>
      </c>
      <c r="E449">
        <v>0</v>
      </c>
      <c r="F449">
        <v>29</v>
      </c>
      <c r="G449">
        <v>29</v>
      </c>
      <c r="H449">
        <v>29</v>
      </c>
      <c r="I449">
        <v>0</v>
      </c>
      <c r="J449">
        <v>0</v>
      </c>
      <c r="K449">
        <v>0</v>
      </c>
      <c r="L449">
        <v>1.4</v>
      </c>
      <c r="M449">
        <v>0.95199999999999996</v>
      </c>
      <c r="N449">
        <v>1</v>
      </c>
      <c r="O449">
        <v>4.8</v>
      </c>
      <c r="P449">
        <v>0.74</v>
      </c>
      <c r="Q449">
        <v>1</v>
      </c>
    </row>
    <row r="450" spans="1:17">
      <c r="A450" t="s">
        <v>478</v>
      </c>
      <c r="B450" s="1">
        <v>46043</v>
      </c>
      <c r="C450" t="s">
        <v>18</v>
      </c>
      <c r="D450" t="s">
        <v>19</v>
      </c>
      <c r="E450">
        <v>63</v>
      </c>
      <c r="F450">
        <v>38</v>
      </c>
      <c r="G450">
        <v>101</v>
      </c>
      <c r="H450">
        <v>40</v>
      </c>
      <c r="I450">
        <v>61</v>
      </c>
      <c r="J450">
        <v>0</v>
      </c>
      <c r="K450">
        <v>0</v>
      </c>
      <c r="L450">
        <v>6.8</v>
      </c>
      <c r="M450">
        <v>0.63500000000000001</v>
      </c>
      <c r="N450">
        <v>0.96599999999999997</v>
      </c>
      <c r="O450">
        <v>2.6</v>
      </c>
      <c r="P450">
        <v>0.70499999999999996</v>
      </c>
      <c r="Q450">
        <v>0.39600000000000002</v>
      </c>
    </row>
    <row r="451" spans="1:17">
      <c r="A451" t="s">
        <v>479</v>
      </c>
      <c r="B451" s="1">
        <v>46043</v>
      </c>
      <c r="C451" t="s">
        <v>18</v>
      </c>
      <c r="D451" t="s">
        <v>21</v>
      </c>
      <c r="E451">
        <v>18</v>
      </c>
      <c r="F451">
        <v>31</v>
      </c>
      <c r="G451">
        <v>49</v>
      </c>
      <c r="H451">
        <v>49</v>
      </c>
      <c r="I451">
        <v>0</v>
      </c>
      <c r="J451">
        <v>0</v>
      </c>
      <c r="K451">
        <v>0</v>
      </c>
      <c r="L451">
        <v>1.3</v>
      </c>
      <c r="M451">
        <v>0.95499999999999996</v>
      </c>
      <c r="N451">
        <v>0.98099999999999998</v>
      </c>
      <c r="O451">
        <v>4.5999999999999996</v>
      </c>
      <c r="P451">
        <v>0.71</v>
      </c>
      <c r="Q451">
        <v>1</v>
      </c>
    </row>
    <row r="452" spans="1:17">
      <c r="A452" t="s">
        <v>480</v>
      </c>
      <c r="B452" s="1">
        <v>46043</v>
      </c>
      <c r="C452" t="s">
        <v>18</v>
      </c>
      <c r="D452" t="s">
        <v>23</v>
      </c>
      <c r="E452">
        <v>163</v>
      </c>
      <c r="F452">
        <v>42</v>
      </c>
      <c r="G452">
        <v>205</v>
      </c>
      <c r="H452">
        <v>32</v>
      </c>
      <c r="I452">
        <v>173</v>
      </c>
      <c r="J452">
        <v>0</v>
      </c>
      <c r="K452">
        <v>0</v>
      </c>
      <c r="L452">
        <v>8</v>
      </c>
      <c r="M452">
        <v>0.6</v>
      </c>
      <c r="N452">
        <v>0.97099999999999997</v>
      </c>
      <c r="O452">
        <v>2.5</v>
      </c>
      <c r="P452">
        <v>0.78600000000000003</v>
      </c>
      <c r="Q452">
        <v>0.156</v>
      </c>
    </row>
    <row r="453" spans="1:17">
      <c r="A453" t="s">
        <v>481</v>
      </c>
      <c r="B453" s="1">
        <v>46043</v>
      </c>
      <c r="C453" t="s">
        <v>18</v>
      </c>
      <c r="D453" t="s">
        <v>25</v>
      </c>
      <c r="E453">
        <v>0</v>
      </c>
      <c r="F453">
        <v>29</v>
      </c>
      <c r="G453">
        <v>29</v>
      </c>
      <c r="H453">
        <v>29</v>
      </c>
      <c r="I453">
        <v>0</v>
      </c>
      <c r="J453">
        <v>0</v>
      </c>
      <c r="K453">
        <v>0</v>
      </c>
      <c r="L453">
        <v>1.7</v>
      </c>
      <c r="M453">
        <v>0.95699999999999996</v>
      </c>
      <c r="N453">
        <v>0.97099999999999997</v>
      </c>
      <c r="O453">
        <v>4.5999999999999996</v>
      </c>
      <c r="P453">
        <v>0.77700000000000002</v>
      </c>
      <c r="Q453">
        <v>1</v>
      </c>
    </row>
    <row r="454" spans="1:17">
      <c r="A454" t="s">
        <v>482</v>
      </c>
      <c r="B454" s="1">
        <v>46043</v>
      </c>
      <c r="C454" t="s">
        <v>27</v>
      </c>
      <c r="D454" t="s">
        <v>19</v>
      </c>
      <c r="E454">
        <v>22</v>
      </c>
      <c r="F454">
        <v>56</v>
      </c>
      <c r="G454">
        <v>78</v>
      </c>
      <c r="H454">
        <v>49</v>
      </c>
      <c r="I454">
        <v>29</v>
      </c>
      <c r="J454">
        <v>0</v>
      </c>
      <c r="K454">
        <v>0</v>
      </c>
      <c r="L454">
        <v>4.0999999999999996</v>
      </c>
      <c r="M454">
        <v>0.78600000000000003</v>
      </c>
      <c r="N454">
        <v>1</v>
      </c>
      <c r="O454">
        <v>3.3</v>
      </c>
      <c r="P454">
        <v>0.69199999999999995</v>
      </c>
      <c r="Q454">
        <v>0.628</v>
      </c>
    </row>
    <row r="455" spans="1:17">
      <c r="A455" t="s">
        <v>483</v>
      </c>
      <c r="B455" s="1">
        <v>46043</v>
      </c>
      <c r="C455" t="s">
        <v>27</v>
      </c>
      <c r="D455" t="s">
        <v>21</v>
      </c>
      <c r="E455">
        <v>0</v>
      </c>
      <c r="F455">
        <v>32</v>
      </c>
      <c r="G455">
        <v>32</v>
      </c>
      <c r="H455">
        <v>32</v>
      </c>
      <c r="I455">
        <v>0</v>
      </c>
      <c r="J455">
        <v>0</v>
      </c>
      <c r="K455">
        <v>0</v>
      </c>
      <c r="L455">
        <v>1.5</v>
      </c>
      <c r="M455">
        <v>0.94899999999999995</v>
      </c>
      <c r="N455">
        <v>0.98699999999999999</v>
      </c>
      <c r="O455">
        <v>4.4000000000000004</v>
      </c>
      <c r="P455">
        <v>0.70599999999999996</v>
      </c>
      <c r="Q455">
        <v>1</v>
      </c>
    </row>
    <row r="456" spans="1:17">
      <c r="A456" t="s">
        <v>484</v>
      </c>
      <c r="B456" s="1">
        <v>46043</v>
      </c>
      <c r="C456" t="s">
        <v>27</v>
      </c>
      <c r="D456" t="s">
        <v>23</v>
      </c>
      <c r="E456">
        <v>341</v>
      </c>
      <c r="F456">
        <v>43</v>
      </c>
      <c r="G456">
        <v>384</v>
      </c>
      <c r="H456">
        <v>22</v>
      </c>
      <c r="I456">
        <v>362</v>
      </c>
      <c r="J456">
        <v>0</v>
      </c>
      <c r="K456">
        <v>0</v>
      </c>
      <c r="L456">
        <v>8</v>
      </c>
      <c r="M456">
        <v>0.6</v>
      </c>
      <c r="N456">
        <v>0.98499999999999999</v>
      </c>
      <c r="O456">
        <v>2.5</v>
      </c>
      <c r="P456">
        <v>0.70899999999999996</v>
      </c>
      <c r="Q456">
        <v>5.7000000000000002E-2</v>
      </c>
    </row>
    <row r="457" spans="1:17">
      <c r="A457" t="s">
        <v>485</v>
      </c>
      <c r="B457" s="1">
        <v>46043</v>
      </c>
      <c r="C457" t="s">
        <v>27</v>
      </c>
      <c r="D457" t="s">
        <v>25</v>
      </c>
      <c r="E457">
        <v>30</v>
      </c>
      <c r="F457">
        <v>21</v>
      </c>
      <c r="G457">
        <v>51</v>
      </c>
      <c r="H457">
        <v>32</v>
      </c>
      <c r="I457">
        <v>19</v>
      </c>
      <c r="J457">
        <v>0</v>
      </c>
      <c r="K457">
        <v>0</v>
      </c>
      <c r="L457">
        <v>3.3</v>
      </c>
      <c r="M457">
        <v>0.86199999999999999</v>
      </c>
      <c r="N457">
        <v>0.97199999999999998</v>
      </c>
      <c r="O457">
        <v>4</v>
      </c>
      <c r="P457">
        <v>0.77400000000000002</v>
      </c>
      <c r="Q457">
        <v>0.627</v>
      </c>
    </row>
    <row r="458" spans="1:17">
      <c r="A458" t="s">
        <v>486</v>
      </c>
      <c r="B458" s="1">
        <v>46043</v>
      </c>
      <c r="C458" t="s">
        <v>32</v>
      </c>
      <c r="D458" t="s">
        <v>19</v>
      </c>
      <c r="E458">
        <v>148</v>
      </c>
      <c r="F458">
        <v>54</v>
      </c>
      <c r="G458">
        <v>202</v>
      </c>
      <c r="H458">
        <v>30</v>
      </c>
      <c r="I458">
        <v>172</v>
      </c>
      <c r="J458">
        <v>0</v>
      </c>
      <c r="K458">
        <v>0</v>
      </c>
      <c r="L458">
        <v>8</v>
      </c>
      <c r="M458">
        <v>0.6</v>
      </c>
      <c r="N458">
        <v>1</v>
      </c>
      <c r="O458">
        <v>2.5</v>
      </c>
      <c r="P458">
        <v>0.77900000000000003</v>
      </c>
      <c r="Q458">
        <v>0.14899999999999999</v>
      </c>
    </row>
    <row r="459" spans="1:17">
      <c r="A459" t="s">
        <v>487</v>
      </c>
      <c r="B459" s="1">
        <v>46043</v>
      </c>
      <c r="C459" t="s">
        <v>32</v>
      </c>
      <c r="D459" t="s">
        <v>21</v>
      </c>
      <c r="E459">
        <v>280</v>
      </c>
      <c r="F459">
        <v>43</v>
      </c>
      <c r="G459">
        <v>323</v>
      </c>
      <c r="H459">
        <v>26</v>
      </c>
      <c r="I459">
        <v>297</v>
      </c>
      <c r="J459">
        <v>0</v>
      </c>
      <c r="K459">
        <v>0</v>
      </c>
      <c r="L459">
        <v>8</v>
      </c>
      <c r="M459">
        <v>0.6</v>
      </c>
      <c r="N459">
        <v>0.96499999999999997</v>
      </c>
      <c r="O459">
        <v>2.5</v>
      </c>
      <c r="P459">
        <v>0.78300000000000003</v>
      </c>
      <c r="Q459">
        <v>0.08</v>
      </c>
    </row>
    <row r="460" spans="1:17">
      <c r="A460" t="s">
        <v>488</v>
      </c>
      <c r="B460" s="1">
        <v>46043</v>
      </c>
      <c r="C460" t="s">
        <v>32</v>
      </c>
      <c r="D460" t="s">
        <v>23</v>
      </c>
      <c r="E460">
        <v>354</v>
      </c>
      <c r="F460">
        <v>49</v>
      </c>
      <c r="G460">
        <v>403</v>
      </c>
      <c r="H460">
        <v>16</v>
      </c>
      <c r="I460">
        <v>387</v>
      </c>
      <c r="J460">
        <v>0</v>
      </c>
      <c r="K460">
        <v>0</v>
      </c>
      <c r="L460">
        <v>8</v>
      </c>
      <c r="M460">
        <v>0.6</v>
      </c>
      <c r="N460">
        <v>0.995</v>
      </c>
      <c r="O460">
        <v>2.5</v>
      </c>
      <c r="P460">
        <v>0.66700000000000004</v>
      </c>
      <c r="Q460">
        <v>0.04</v>
      </c>
    </row>
    <row r="461" spans="1:17">
      <c r="A461" t="s">
        <v>489</v>
      </c>
      <c r="B461" s="1">
        <v>46043</v>
      </c>
      <c r="C461" t="s">
        <v>32</v>
      </c>
      <c r="D461" t="s">
        <v>25</v>
      </c>
      <c r="E461">
        <v>0</v>
      </c>
      <c r="F461">
        <v>30</v>
      </c>
      <c r="G461">
        <v>30</v>
      </c>
      <c r="H461">
        <v>30</v>
      </c>
      <c r="I461">
        <v>0</v>
      </c>
      <c r="J461">
        <v>0</v>
      </c>
      <c r="K461">
        <v>0</v>
      </c>
      <c r="L461">
        <v>1.4</v>
      </c>
      <c r="M461">
        <v>0.94799999999999995</v>
      </c>
      <c r="N461">
        <v>0.99199999999999999</v>
      </c>
      <c r="O461">
        <v>4.2</v>
      </c>
      <c r="P461">
        <v>0.72299999999999998</v>
      </c>
      <c r="Q461">
        <v>1</v>
      </c>
    </row>
    <row r="462" spans="1:17">
      <c r="A462" t="s">
        <v>490</v>
      </c>
      <c r="B462" s="1">
        <v>46043</v>
      </c>
      <c r="C462" t="s">
        <v>37</v>
      </c>
      <c r="D462" t="s">
        <v>19</v>
      </c>
      <c r="E462">
        <v>0</v>
      </c>
      <c r="F462">
        <v>42</v>
      </c>
      <c r="G462">
        <v>42</v>
      </c>
      <c r="H462">
        <v>42</v>
      </c>
      <c r="I462">
        <v>0</v>
      </c>
      <c r="J462">
        <v>0</v>
      </c>
      <c r="K462">
        <v>0</v>
      </c>
      <c r="L462">
        <v>1.3</v>
      </c>
      <c r="M462">
        <v>0.95599999999999996</v>
      </c>
      <c r="N462">
        <v>0.99399999999999999</v>
      </c>
      <c r="O462">
        <v>4.5999999999999996</v>
      </c>
      <c r="P462">
        <v>0.81399999999999995</v>
      </c>
      <c r="Q462">
        <v>1</v>
      </c>
    </row>
    <row r="463" spans="1:17">
      <c r="A463" t="s">
        <v>491</v>
      </c>
      <c r="B463" s="1">
        <v>46043</v>
      </c>
      <c r="C463" t="s">
        <v>37</v>
      </c>
      <c r="D463" t="s">
        <v>21</v>
      </c>
      <c r="E463">
        <v>188</v>
      </c>
      <c r="F463">
        <v>41</v>
      </c>
      <c r="G463">
        <v>229</v>
      </c>
      <c r="H463">
        <v>34</v>
      </c>
      <c r="I463">
        <v>195</v>
      </c>
      <c r="J463">
        <v>0</v>
      </c>
      <c r="K463">
        <v>0</v>
      </c>
      <c r="L463">
        <v>8</v>
      </c>
      <c r="M463">
        <v>0.6</v>
      </c>
      <c r="N463">
        <v>1</v>
      </c>
      <c r="O463">
        <v>2.5</v>
      </c>
      <c r="P463">
        <v>0.78800000000000003</v>
      </c>
      <c r="Q463">
        <v>0.14799999999999999</v>
      </c>
    </row>
    <row r="464" spans="1:17">
      <c r="A464" t="s">
        <v>492</v>
      </c>
      <c r="B464" s="1">
        <v>46043</v>
      </c>
      <c r="C464" t="s">
        <v>37</v>
      </c>
      <c r="D464" t="s">
        <v>23</v>
      </c>
      <c r="E464">
        <v>69</v>
      </c>
      <c r="F464">
        <v>27</v>
      </c>
      <c r="G464">
        <v>96</v>
      </c>
      <c r="H464">
        <v>35</v>
      </c>
      <c r="I464">
        <v>61</v>
      </c>
      <c r="J464">
        <v>2</v>
      </c>
      <c r="K464">
        <v>0</v>
      </c>
      <c r="L464">
        <v>6.7</v>
      </c>
      <c r="M464">
        <v>0.6</v>
      </c>
      <c r="N464">
        <v>0.99099999999999999</v>
      </c>
      <c r="O464">
        <v>2.5</v>
      </c>
      <c r="P464">
        <v>0.78800000000000003</v>
      </c>
      <c r="Q464">
        <v>0.36499999999999999</v>
      </c>
    </row>
    <row r="465" spans="1:17">
      <c r="A465" t="s">
        <v>493</v>
      </c>
      <c r="B465" s="1">
        <v>46043</v>
      </c>
      <c r="C465" t="s">
        <v>37</v>
      </c>
      <c r="D465" t="s">
        <v>25</v>
      </c>
      <c r="E465">
        <v>0</v>
      </c>
      <c r="F465">
        <v>32</v>
      </c>
      <c r="G465">
        <v>32</v>
      </c>
      <c r="H465">
        <v>32</v>
      </c>
      <c r="I465">
        <v>0</v>
      </c>
      <c r="J465">
        <v>0</v>
      </c>
      <c r="K465">
        <v>0</v>
      </c>
      <c r="L465">
        <v>1.7</v>
      </c>
      <c r="M465">
        <v>0.93</v>
      </c>
      <c r="N465">
        <v>1</v>
      </c>
      <c r="O465">
        <v>4.7</v>
      </c>
      <c r="P465">
        <v>0.72</v>
      </c>
      <c r="Q465">
        <v>1</v>
      </c>
    </row>
    <row r="466" spans="1:17">
      <c r="A466" t="s">
        <v>494</v>
      </c>
      <c r="B466" s="1">
        <v>46043</v>
      </c>
      <c r="C466" t="s">
        <v>43</v>
      </c>
      <c r="D466" t="s">
        <v>19</v>
      </c>
      <c r="E466">
        <v>236</v>
      </c>
      <c r="F466">
        <v>48</v>
      </c>
      <c r="G466">
        <v>284</v>
      </c>
      <c r="H466">
        <v>29</v>
      </c>
      <c r="I466">
        <v>255</v>
      </c>
      <c r="J466">
        <v>0</v>
      </c>
      <c r="K466">
        <v>0</v>
      </c>
      <c r="L466">
        <v>8</v>
      </c>
      <c r="M466">
        <v>0.6</v>
      </c>
      <c r="N466">
        <v>0.998</v>
      </c>
      <c r="O466">
        <v>2.5</v>
      </c>
      <c r="P466">
        <v>0.70299999999999996</v>
      </c>
      <c r="Q466">
        <v>0.10199999999999999</v>
      </c>
    </row>
    <row r="467" spans="1:17">
      <c r="A467" t="s">
        <v>495</v>
      </c>
      <c r="B467" s="1">
        <v>46043</v>
      </c>
      <c r="C467" t="s">
        <v>43</v>
      </c>
      <c r="D467" t="s">
        <v>21</v>
      </c>
      <c r="E467">
        <v>0</v>
      </c>
      <c r="F467">
        <v>49</v>
      </c>
      <c r="G467">
        <v>49</v>
      </c>
      <c r="H467">
        <v>46</v>
      </c>
      <c r="I467">
        <v>3</v>
      </c>
      <c r="J467">
        <v>0</v>
      </c>
      <c r="K467">
        <v>0</v>
      </c>
      <c r="L467">
        <v>1.4</v>
      </c>
      <c r="M467">
        <v>0.91500000000000004</v>
      </c>
      <c r="N467">
        <v>1</v>
      </c>
      <c r="O467">
        <v>4.5</v>
      </c>
      <c r="P467">
        <v>0.68899999999999995</v>
      </c>
      <c r="Q467">
        <v>0.93899999999999995</v>
      </c>
    </row>
    <row r="468" spans="1:17">
      <c r="A468" t="s">
        <v>496</v>
      </c>
      <c r="B468" s="1">
        <v>46043</v>
      </c>
      <c r="C468" t="s">
        <v>43</v>
      </c>
      <c r="D468" t="s">
        <v>23</v>
      </c>
      <c r="E468">
        <v>0</v>
      </c>
      <c r="F468">
        <v>49</v>
      </c>
      <c r="G468">
        <v>49</v>
      </c>
      <c r="H468">
        <v>42</v>
      </c>
      <c r="I468">
        <v>7</v>
      </c>
      <c r="J468">
        <v>0</v>
      </c>
      <c r="K468">
        <v>0</v>
      </c>
      <c r="L468">
        <v>2.7</v>
      </c>
      <c r="M468">
        <v>0.90300000000000002</v>
      </c>
      <c r="N468">
        <v>1</v>
      </c>
      <c r="O468">
        <v>4.5</v>
      </c>
      <c r="P468">
        <v>0.64900000000000002</v>
      </c>
      <c r="Q468">
        <v>0.85699999999999998</v>
      </c>
    </row>
    <row r="469" spans="1:17">
      <c r="A469" t="s">
        <v>497</v>
      </c>
      <c r="B469" s="1">
        <v>46043</v>
      </c>
      <c r="C469" t="s">
        <v>43</v>
      </c>
      <c r="D469" t="s">
        <v>25</v>
      </c>
      <c r="E469">
        <v>0</v>
      </c>
      <c r="F469">
        <v>23</v>
      </c>
      <c r="G469">
        <v>23</v>
      </c>
      <c r="H469">
        <v>23</v>
      </c>
      <c r="I469">
        <v>0</v>
      </c>
      <c r="J469">
        <v>0</v>
      </c>
      <c r="K469">
        <v>0</v>
      </c>
      <c r="L469">
        <v>1.1000000000000001</v>
      </c>
      <c r="M469">
        <v>0.97799999999999998</v>
      </c>
      <c r="N469">
        <v>0.97899999999999998</v>
      </c>
      <c r="O469">
        <v>4.5</v>
      </c>
      <c r="P469">
        <v>0.67300000000000004</v>
      </c>
      <c r="Q469">
        <v>1</v>
      </c>
    </row>
    <row r="470" spans="1:17">
      <c r="A470" t="s">
        <v>498</v>
      </c>
      <c r="B470" s="1">
        <v>46043</v>
      </c>
      <c r="C470" t="s">
        <v>48</v>
      </c>
      <c r="D470" t="s">
        <v>19</v>
      </c>
      <c r="E470">
        <v>0</v>
      </c>
      <c r="F470">
        <v>34</v>
      </c>
      <c r="G470">
        <v>34</v>
      </c>
      <c r="H470">
        <v>34</v>
      </c>
      <c r="I470">
        <v>0</v>
      </c>
      <c r="J470">
        <v>0</v>
      </c>
      <c r="K470">
        <v>0</v>
      </c>
      <c r="L470">
        <v>1.4</v>
      </c>
      <c r="M470">
        <v>1</v>
      </c>
      <c r="N470">
        <v>0.96899999999999997</v>
      </c>
      <c r="O470">
        <v>4.5</v>
      </c>
      <c r="P470">
        <v>0.66900000000000004</v>
      </c>
      <c r="Q470">
        <v>1</v>
      </c>
    </row>
    <row r="471" spans="1:17">
      <c r="A471" t="s">
        <v>499</v>
      </c>
      <c r="B471" s="1">
        <v>46043</v>
      </c>
      <c r="C471" t="s">
        <v>48</v>
      </c>
      <c r="D471" t="s">
        <v>21</v>
      </c>
      <c r="E471">
        <v>486</v>
      </c>
      <c r="F471">
        <v>51</v>
      </c>
      <c r="G471">
        <v>537</v>
      </c>
      <c r="H471">
        <v>21</v>
      </c>
      <c r="I471">
        <v>516</v>
      </c>
      <c r="J471">
        <v>0</v>
      </c>
      <c r="K471">
        <v>0</v>
      </c>
      <c r="L471">
        <v>8</v>
      </c>
      <c r="M471">
        <v>0.6</v>
      </c>
      <c r="N471">
        <v>1</v>
      </c>
      <c r="O471">
        <v>2.5</v>
      </c>
      <c r="P471">
        <v>0.751</v>
      </c>
      <c r="Q471">
        <v>3.9E-2</v>
      </c>
    </row>
    <row r="472" spans="1:17">
      <c r="A472" t="s">
        <v>500</v>
      </c>
      <c r="B472" s="1">
        <v>46043</v>
      </c>
      <c r="C472" t="s">
        <v>48</v>
      </c>
      <c r="D472" t="s">
        <v>23</v>
      </c>
      <c r="E472">
        <v>1</v>
      </c>
      <c r="F472">
        <v>57</v>
      </c>
      <c r="G472">
        <v>58</v>
      </c>
      <c r="H472">
        <v>57</v>
      </c>
      <c r="I472">
        <v>1</v>
      </c>
      <c r="J472">
        <v>0</v>
      </c>
      <c r="K472">
        <v>0</v>
      </c>
      <c r="L472">
        <v>1.2</v>
      </c>
      <c r="M472">
        <v>0.92</v>
      </c>
      <c r="N472">
        <v>0.99199999999999999</v>
      </c>
      <c r="O472">
        <v>4.4000000000000004</v>
      </c>
      <c r="P472">
        <v>0.69499999999999995</v>
      </c>
      <c r="Q472">
        <v>0.98299999999999998</v>
      </c>
    </row>
    <row r="473" spans="1:17">
      <c r="A473" t="s">
        <v>501</v>
      </c>
      <c r="B473" s="1">
        <v>46043</v>
      </c>
      <c r="C473" t="s">
        <v>48</v>
      </c>
      <c r="D473" t="s">
        <v>25</v>
      </c>
      <c r="E473">
        <v>193</v>
      </c>
      <c r="F473">
        <v>38</v>
      </c>
      <c r="G473">
        <v>231</v>
      </c>
      <c r="H473">
        <v>24</v>
      </c>
      <c r="I473">
        <v>207</v>
      </c>
      <c r="J473">
        <v>0</v>
      </c>
      <c r="K473">
        <v>0</v>
      </c>
      <c r="L473">
        <v>8</v>
      </c>
      <c r="M473">
        <v>0.6</v>
      </c>
      <c r="N473">
        <v>0.92900000000000005</v>
      </c>
      <c r="O473">
        <v>2.5</v>
      </c>
      <c r="P473">
        <v>0.71899999999999997</v>
      </c>
      <c r="Q473">
        <v>0.104</v>
      </c>
    </row>
    <row r="474" spans="1:17">
      <c r="A474" t="s">
        <v>502</v>
      </c>
      <c r="B474" s="1">
        <v>46043</v>
      </c>
      <c r="C474" t="s">
        <v>53</v>
      </c>
      <c r="D474" t="s">
        <v>19</v>
      </c>
      <c r="E474">
        <v>261</v>
      </c>
      <c r="F474">
        <v>46</v>
      </c>
      <c r="G474">
        <v>307</v>
      </c>
      <c r="H474">
        <v>25</v>
      </c>
      <c r="I474">
        <v>282</v>
      </c>
      <c r="J474">
        <v>1</v>
      </c>
      <c r="K474">
        <v>0</v>
      </c>
      <c r="L474">
        <v>8</v>
      </c>
      <c r="M474">
        <v>0.6</v>
      </c>
      <c r="N474">
        <v>0.98099999999999998</v>
      </c>
      <c r="O474">
        <v>2.5</v>
      </c>
      <c r="P474">
        <v>0.77100000000000002</v>
      </c>
      <c r="Q474">
        <v>8.1000000000000003E-2</v>
      </c>
    </row>
    <row r="475" spans="1:17">
      <c r="A475" t="s">
        <v>503</v>
      </c>
      <c r="B475" s="1">
        <v>46043</v>
      </c>
      <c r="C475" t="s">
        <v>53</v>
      </c>
      <c r="D475" t="s">
        <v>21</v>
      </c>
      <c r="E475">
        <v>185</v>
      </c>
      <c r="F475">
        <v>48</v>
      </c>
      <c r="G475">
        <v>233</v>
      </c>
      <c r="H475">
        <v>29</v>
      </c>
      <c r="I475">
        <v>204</v>
      </c>
      <c r="J475">
        <v>0</v>
      </c>
      <c r="K475">
        <v>0</v>
      </c>
      <c r="L475">
        <v>8</v>
      </c>
      <c r="M475">
        <v>0.6</v>
      </c>
      <c r="N475">
        <v>0.96899999999999997</v>
      </c>
      <c r="O475">
        <v>2.5</v>
      </c>
      <c r="P475">
        <v>0.70599999999999996</v>
      </c>
      <c r="Q475">
        <v>0.124</v>
      </c>
    </row>
    <row r="476" spans="1:17">
      <c r="A476" t="s">
        <v>504</v>
      </c>
      <c r="B476" s="1">
        <v>46043</v>
      </c>
      <c r="C476" t="s">
        <v>53</v>
      </c>
      <c r="D476" t="s">
        <v>23</v>
      </c>
      <c r="E476">
        <v>164</v>
      </c>
      <c r="F476">
        <v>27</v>
      </c>
      <c r="G476">
        <v>191</v>
      </c>
      <c r="H476">
        <v>26</v>
      </c>
      <c r="I476">
        <v>165</v>
      </c>
      <c r="J476">
        <v>0</v>
      </c>
      <c r="K476">
        <v>0</v>
      </c>
      <c r="L476">
        <v>8</v>
      </c>
      <c r="M476">
        <v>0.6</v>
      </c>
      <c r="N476">
        <v>0.95699999999999996</v>
      </c>
      <c r="O476">
        <v>2.5</v>
      </c>
      <c r="P476">
        <v>0.755</v>
      </c>
      <c r="Q476">
        <v>0.13600000000000001</v>
      </c>
    </row>
    <row r="477" spans="1:17">
      <c r="A477" t="s">
        <v>505</v>
      </c>
      <c r="B477" s="1">
        <v>46043</v>
      </c>
      <c r="C477" t="s">
        <v>53</v>
      </c>
      <c r="D477" t="s">
        <v>25</v>
      </c>
      <c r="E477">
        <v>0</v>
      </c>
      <c r="F477">
        <v>34</v>
      </c>
      <c r="G477">
        <v>34</v>
      </c>
      <c r="H477">
        <v>34</v>
      </c>
      <c r="I477">
        <v>0</v>
      </c>
      <c r="J477">
        <v>0</v>
      </c>
      <c r="K477">
        <v>0</v>
      </c>
      <c r="L477">
        <v>1.9</v>
      </c>
      <c r="M477">
        <v>0.94899999999999995</v>
      </c>
      <c r="N477">
        <v>0.97299999999999998</v>
      </c>
      <c r="O477">
        <v>4.7</v>
      </c>
      <c r="P477">
        <v>0.74</v>
      </c>
      <c r="Q477">
        <v>1</v>
      </c>
    </row>
    <row r="478" spans="1:17">
      <c r="A478" t="s">
        <v>506</v>
      </c>
      <c r="B478" s="1">
        <v>46044</v>
      </c>
      <c r="C478" t="s">
        <v>18</v>
      </c>
      <c r="D478" t="s">
        <v>19</v>
      </c>
      <c r="E478">
        <v>61</v>
      </c>
      <c r="F478">
        <v>53</v>
      </c>
      <c r="G478">
        <v>114</v>
      </c>
      <c r="H478">
        <v>42</v>
      </c>
      <c r="I478">
        <v>72</v>
      </c>
      <c r="J478">
        <v>0</v>
      </c>
      <c r="K478">
        <v>0</v>
      </c>
      <c r="L478">
        <v>7.8</v>
      </c>
      <c r="M478">
        <v>0.6</v>
      </c>
      <c r="N478">
        <v>0.99299999999999999</v>
      </c>
      <c r="O478">
        <v>2.5</v>
      </c>
      <c r="P478">
        <v>0.70499999999999996</v>
      </c>
      <c r="Q478">
        <v>0.36799999999999999</v>
      </c>
    </row>
    <row r="479" spans="1:17">
      <c r="A479" t="s">
        <v>507</v>
      </c>
      <c r="B479" s="1">
        <v>46044</v>
      </c>
      <c r="C479" t="s">
        <v>18</v>
      </c>
      <c r="D479" t="s">
        <v>21</v>
      </c>
      <c r="E479">
        <v>0</v>
      </c>
      <c r="F479">
        <v>49</v>
      </c>
      <c r="G479">
        <v>49</v>
      </c>
      <c r="H479">
        <v>48</v>
      </c>
      <c r="I479">
        <v>1</v>
      </c>
      <c r="J479">
        <v>1</v>
      </c>
      <c r="K479">
        <v>0</v>
      </c>
      <c r="L479">
        <v>2.1</v>
      </c>
      <c r="M479">
        <v>0.98599999999999999</v>
      </c>
      <c r="N479">
        <v>0.98899999999999999</v>
      </c>
      <c r="O479">
        <v>4.7</v>
      </c>
      <c r="P479">
        <v>0.71</v>
      </c>
      <c r="Q479">
        <v>0.98</v>
      </c>
    </row>
    <row r="480" spans="1:17">
      <c r="A480" t="s">
        <v>508</v>
      </c>
      <c r="B480" s="1">
        <v>46044</v>
      </c>
      <c r="C480" t="s">
        <v>18</v>
      </c>
      <c r="D480" t="s">
        <v>23</v>
      </c>
      <c r="E480">
        <v>173</v>
      </c>
      <c r="F480">
        <v>42</v>
      </c>
      <c r="G480">
        <v>215</v>
      </c>
      <c r="H480">
        <v>40</v>
      </c>
      <c r="I480">
        <v>175</v>
      </c>
      <c r="J480">
        <v>0</v>
      </c>
      <c r="K480">
        <v>0</v>
      </c>
      <c r="L480">
        <v>8</v>
      </c>
      <c r="M480">
        <v>0.6</v>
      </c>
      <c r="N480">
        <v>1</v>
      </c>
      <c r="O480">
        <v>2.5</v>
      </c>
      <c r="P480">
        <v>0.78600000000000003</v>
      </c>
      <c r="Q480">
        <v>0.186</v>
      </c>
    </row>
    <row r="481" spans="1:17">
      <c r="A481" t="s">
        <v>509</v>
      </c>
      <c r="B481" s="1">
        <v>46044</v>
      </c>
      <c r="C481" t="s">
        <v>18</v>
      </c>
      <c r="D481" t="s">
        <v>25</v>
      </c>
      <c r="E481">
        <v>0</v>
      </c>
      <c r="F481">
        <v>23</v>
      </c>
      <c r="G481">
        <v>23</v>
      </c>
      <c r="H481">
        <v>23</v>
      </c>
      <c r="I481">
        <v>0</v>
      </c>
      <c r="J481">
        <v>0</v>
      </c>
      <c r="K481">
        <v>0</v>
      </c>
      <c r="L481">
        <v>1.4</v>
      </c>
      <c r="M481">
        <v>1</v>
      </c>
      <c r="N481">
        <v>0.98199999999999998</v>
      </c>
      <c r="O481">
        <v>4.5999999999999996</v>
      </c>
      <c r="P481">
        <v>0.77700000000000002</v>
      </c>
      <c r="Q481">
        <v>1</v>
      </c>
    </row>
    <row r="482" spans="1:17">
      <c r="A482" t="s">
        <v>510</v>
      </c>
      <c r="B482" s="1">
        <v>46044</v>
      </c>
      <c r="C482" t="s">
        <v>27</v>
      </c>
      <c r="D482" t="s">
        <v>19</v>
      </c>
      <c r="E482">
        <v>29</v>
      </c>
      <c r="F482">
        <v>26</v>
      </c>
      <c r="G482">
        <v>55</v>
      </c>
      <c r="H482">
        <v>43</v>
      </c>
      <c r="I482">
        <v>12</v>
      </c>
      <c r="J482">
        <v>0</v>
      </c>
      <c r="K482">
        <v>0</v>
      </c>
      <c r="L482">
        <v>2.6</v>
      </c>
      <c r="M482">
        <v>0.89</v>
      </c>
      <c r="N482">
        <v>0.97499999999999998</v>
      </c>
      <c r="O482">
        <v>4.4000000000000004</v>
      </c>
      <c r="P482">
        <v>0.69199999999999995</v>
      </c>
      <c r="Q482">
        <v>0.78200000000000003</v>
      </c>
    </row>
    <row r="483" spans="1:17">
      <c r="A483" t="s">
        <v>511</v>
      </c>
      <c r="B483" s="1">
        <v>46044</v>
      </c>
      <c r="C483" t="s">
        <v>27</v>
      </c>
      <c r="D483" t="s">
        <v>21</v>
      </c>
      <c r="E483">
        <v>0</v>
      </c>
      <c r="F483">
        <v>55</v>
      </c>
      <c r="G483">
        <v>55</v>
      </c>
      <c r="H483">
        <v>46</v>
      </c>
      <c r="I483">
        <v>9</v>
      </c>
      <c r="J483">
        <v>0</v>
      </c>
      <c r="K483">
        <v>0</v>
      </c>
      <c r="L483">
        <v>2.2999999999999998</v>
      </c>
      <c r="M483">
        <v>0.874</v>
      </c>
      <c r="N483">
        <v>0.96899999999999997</v>
      </c>
      <c r="O483">
        <v>4.0999999999999996</v>
      </c>
      <c r="P483">
        <v>0.70599999999999996</v>
      </c>
      <c r="Q483">
        <v>0.83599999999999997</v>
      </c>
    </row>
    <row r="484" spans="1:17">
      <c r="A484" t="s">
        <v>512</v>
      </c>
      <c r="B484" s="1">
        <v>46044</v>
      </c>
      <c r="C484" t="s">
        <v>27</v>
      </c>
      <c r="D484" t="s">
        <v>23</v>
      </c>
      <c r="E484">
        <v>362</v>
      </c>
      <c r="F484">
        <v>44</v>
      </c>
      <c r="G484">
        <v>406</v>
      </c>
      <c r="H484">
        <v>18</v>
      </c>
      <c r="I484">
        <v>388</v>
      </c>
      <c r="J484">
        <v>1</v>
      </c>
      <c r="K484">
        <v>0</v>
      </c>
      <c r="L484">
        <v>8</v>
      </c>
      <c r="M484">
        <v>0.6</v>
      </c>
      <c r="N484">
        <v>0.96499999999999997</v>
      </c>
      <c r="O484">
        <v>2.5</v>
      </c>
      <c r="P484">
        <v>0.70899999999999996</v>
      </c>
      <c r="Q484">
        <v>4.3999999999999997E-2</v>
      </c>
    </row>
    <row r="485" spans="1:17">
      <c r="A485" t="s">
        <v>513</v>
      </c>
      <c r="B485" s="1">
        <v>46044</v>
      </c>
      <c r="C485" t="s">
        <v>27</v>
      </c>
      <c r="D485" t="s">
        <v>25</v>
      </c>
      <c r="E485">
        <v>19</v>
      </c>
      <c r="F485">
        <v>32</v>
      </c>
      <c r="G485">
        <v>51</v>
      </c>
      <c r="H485">
        <v>27</v>
      </c>
      <c r="I485">
        <v>24</v>
      </c>
      <c r="J485">
        <v>0</v>
      </c>
      <c r="K485">
        <v>0</v>
      </c>
      <c r="L485">
        <v>3</v>
      </c>
      <c r="M485">
        <v>0.86899999999999999</v>
      </c>
      <c r="N485">
        <v>0.96499999999999997</v>
      </c>
      <c r="O485">
        <v>3.3</v>
      </c>
      <c r="P485">
        <v>0.77400000000000002</v>
      </c>
      <c r="Q485">
        <v>0.52900000000000003</v>
      </c>
    </row>
    <row r="486" spans="1:17">
      <c r="A486" t="s">
        <v>514</v>
      </c>
      <c r="B486" s="1">
        <v>46044</v>
      </c>
      <c r="C486" t="s">
        <v>32</v>
      </c>
      <c r="D486" t="s">
        <v>19</v>
      </c>
      <c r="E486">
        <v>172</v>
      </c>
      <c r="F486">
        <v>50</v>
      </c>
      <c r="G486">
        <v>222</v>
      </c>
      <c r="H486">
        <v>35</v>
      </c>
      <c r="I486">
        <v>187</v>
      </c>
      <c r="J486">
        <v>0</v>
      </c>
      <c r="K486">
        <v>0</v>
      </c>
      <c r="L486">
        <v>8</v>
      </c>
      <c r="M486">
        <v>0.6</v>
      </c>
      <c r="N486">
        <v>1</v>
      </c>
      <c r="O486">
        <v>2.5</v>
      </c>
      <c r="P486">
        <v>0.77900000000000003</v>
      </c>
      <c r="Q486">
        <v>0.158</v>
      </c>
    </row>
    <row r="487" spans="1:17">
      <c r="A487" t="s">
        <v>515</v>
      </c>
      <c r="B487" s="1">
        <v>46044</v>
      </c>
      <c r="C487" t="s">
        <v>32</v>
      </c>
      <c r="D487" t="s">
        <v>21</v>
      </c>
      <c r="E487">
        <v>297</v>
      </c>
      <c r="F487">
        <v>31</v>
      </c>
      <c r="G487">
        <v>328</v>
      </c>
      <c r="H487">
        <v>28</v>
      </c>
      <c r="I487">
        <v>300</v>
      </c>
      <c r="J487">
        <v>0</v>
      </c>
      <c r="K487">
        <v>0</v>
      </c>
      <c r="L487">
        <v>8</v>
      </c>
      <c r="M487">
        <v>0.6</v>
      </c>
      <c r="N487">
        <v>0.97799999999999998</v>
      </c>
      <c r="O487">
        <v>2.5</v>
      </c>
      <c r="P487">
        <v>0.78300000000000003</v>
      </c>
      <c r="Q487">
        <v>8.5000000000000006E-2</v>
      </c>
    </row>
    <row r="488" spans="1:17">
      <c r="A488" t="s">
        <v>516</v>
      </c>
      <c r="B488" s="1">
        <v>46044</v>
      </c>
      <c r="C488" t="s">
        <v>32</v>
      </c>
      <c r="D488" t="s">
        <v>23</v>
      </c>
      <c r="E488">
        <v>387</v>
      </c>
      <c r="F488">
        <v>36</v>
      </c>
      <c r="G488">
        <v>423</v>
      </c>
      <c r="H488">
        <v>17</v>
      </c>
      <c r="I488">
        <v>406</v>
      </c>
      <c r="J488">
        <v>0</v>
      </c>
      <c r="K488">
        <v>0</v>
      </c>
      <c r="L488">
        <v>8</v>
      </c>
      <c r="M488">
        <v>0.6</v>
      </c>
      <c r="N488">
        <v>0.99299999999999999</v>
      </c>
      <c r="O488">
        <v>2.5</v>
      </c>
      <c r="P488">
        <v>0.66700000000000004</v>
      </c>
      <c r="Q488">
        <v>0.04</v>
      </c>
    </row>
    <row r="489" spans="1:17">
      <c r="A489" t="s">
        <v>517</v>
      </c>
      <c r="B489" s="1">
        <v>46044</v>
      </c>
      <c r="C489" t="s">
        <v>32</v>
      </c>
      <c r="D489" t="s">
        <v>25</v>
      </c>
      <c r="E489">
        <v>0</v>
      </c>
      <c r="F489">
        <v>26</v>
      </c>
      <c r="G489">
        <v>26</v>
      </c>
      <c r="H489">
        <v>26</v>
      </c>
      <c r="I489">
        <v>0</v>
      </c>
      <c r="J489">
        <v>1</v>
      </c>
      <c r="K489">
        <v>0</v>
      </c>
      <c r="L489">
        <v>1.5</v>
      </c>
      <c r="M489">
        <v>0.95599999999999996</v>
      </c>
      <c r="N489">
        <v>0.96799999999999997</v>
      </c>
      <c r="O489">
        <v>4.3</v>
      </c>
      <c r="P489">
        <v>0.72299999999999998</v>
      </c>
      <c r="Q489">
        <v>1</v>
      </c>
    </row>
    <row r="490" spans="1:17">
      <c r="A490" t="s">
        <v>518</v>
      </c>
      <c r="B490" s="1">
        <v>46044</v>
      </c>
      <c r="C490" t="s">
        <v>37</v>
      </c>
      <c r="D490" t="s">
        <v>19</v>
      </c>
      <c r="E490">
        <v>0</v>
      </c>
      <c r="F490">
        <v>43</v>
      </c>
      <c r="G490">
        <v>43</v>
      </c>
      <c r="H490">
        <v>43</v>
      </c>
      <c r="I490">
        <v>0</v>
      </c>
      <c r="J490">
        <v>0</v>
      </c>
      <c r="K490">
        <v>0</v>
      </c>
      <c r="L490">
        <v>1.8</v>
      </c>
      <c r="M490">
        <v>0.95899999999999996</v>
      </c>
      <c r="N490">
        <v>0.97799999999999998</v>
      </c>
      <c r="O490">
        <v>4.5999999999999996</v>
      </c>
      <c r="P490">
        <v>0.81399999999999995</v>
      </c>
      <c r="Q490">
        <v>1</v>
      </c>
    </row>
    <row r="491" spans="1:17">
      <c r="A491" t="s">
        <v>519</v>
      </c>
      <c r="B491" s="1">
        <v>46044</v>
      </c>
      <c r="C491" t="s">
        <v>37</v>
      </c>
      <c r="D491" t="s">
        <v>21</v>
      </c>
      <c r="E491">
        <v>195</v>
      </c>
      <c r="F491">
        <v>34</v>
      </c>
      <c r="G491">
        <v>229</v>
      </c>
      <c r="H491">
        <v>31</v>
      </c>
      <c r="I491">
        <v>198</v>
      </c>
      <c r="J491">
        <v>0</v>
      </c>
      <c r="K491">
        <v>0</v>
      </c>
      <c r="L491">
        <v>8</v>
      </c>
      <c r="M491">
        <v>0.6</v>
      </c>
      <c r="N491">
        <v>1</v>
      </c>
      <c r="O491">
        <v>2.5</v>
      </c>
      <c r="P491">
        <v>0.78800000000000003</v>
      </c>
      <c r="Q491">
        <v>0.13500000000000001</v>
      </c>
    </row>
    <row r="492" spans="1:17">
      <c r="A492" t="s">
        <v>520</v>
      </c>
      <c r="B492" s="1">
        <v>46044</v>
      </c>
      <c r="C492" t="s">
        <v>37</v>
      </c>
      <c r="D492" t="s">
        <v>23</v>
      </c>
      <c r="E492">
        <v>61</v>
      </c>
      <c r="F492">
        <v>44</v>
      </c>
      <c r="G492">
        <v>105</v>
      </c>
      <c r="H492">
        <v>31</v>
      </c>
      <c r="I492">
        <v>74</v>
      </c>
      <c r="J492">
        <v>0</v>
      </c>
      <c r="K492">
        <v>0</v>
      </c>
      <c r="L492">
        <v>7.5</v>
      </c>
      <c r="M492">
        <v>0.6</v>
      </c>
      <c r="N492">
        <v>0.98</v>
      </c>
      <c r="O492">
        <v>2.5</v>
      </c>
      <c r="P492">
        <v>0.78800000000000003</v>
      </c>
      <c r="Q492">
        <v>0.29499999999999998</v>
      </c>
    </row>
    <row r="493" spans="1:17">
      <c r="A493" t="s">
        <v>521</v>
      </c>
      <c r="B493" s="1">
        <v>46044</v>
      </c>
      <c r="C493" t="s">
        <v>37</v>
      </c>
      <c r="D493" t="s">
        <v>25</v>
      </c>
      <c r="E493">
        <v>0</v>
      </c>
      <c r="F493">
        <v>40</v>
      </c>
      <c r="G493">
        <v>40</v>
      </c>
      <c r="H493">
        <v>40</v>
      </c>
      <c r="I493">
        <v>0</v>
      </c>
      <c r="J493">
        <v>0</v>
      </c>
      <c r="K493">
        <v>0</v>
      </c>
      <c r="L493">
        <v>1.8</v>
      </c>
      <c r="M493">
        <v>0.90900000000000003</v>
      </c>
      <c r="N493">
        <v>0.97599999999999998</v>
      </c>
      <c r="O493">
        <v>4.5</v>
      </c>
      <c r="P493">
        <v>0.72</v>
      </c>
      <c r="Q493">
        <v>1</v>
      </c>
    </row>
    <row r="494" spans="1:17">
      <c r="A494" t="s">
        <v>522</v>
      </c>
      <c r="B494" s="1">
        <v>46044</v>
      </c>
      <c r="C494" t="s">
        <v>43</v>
      </c>
      <c r="D494" t="s">
        <v>19</v>
      </c>
      <c r="E494">
        <v>255</v>
      </c>
      <c r="F494">
        <v>72</v>
      </c>
      <c r="G494">
        <v>327</v>
      </c>
      <c r="H494">
        <v>25</v>
      </c>
      <c r="I494">
        <v>302</v>
      </c>
      <c r="J494">
        <v>0</v>
      </c>
      <c r="K494">
        <v>0</v>
      </c>
      <c r="L494">
        <v>8</v>
      </c>
      <c r="M494">
        <v>0.6</v>
      </c>
      <c r="N494">
        <v>0.97199999999999998</v>
      </c>
      <c r="O494">
        <v>2.5</v>
      </c>
      <c r="P494">
        <v>0.70299999999999996</v>
      </c>
      <c r="Q494">
        <v>7.5999999999999998E-2</v>
      </c>
    </row>
    <row r="495" spans="1:17">
      <c r="A495" t="s">
        <v>523</v>
      </c>
      <c r="B495" s="1">
        <v>46044</v>
      </c>
      <c r="C495" t="s">
        <v>43</v>
      </c>
      <c r="D495" t="s">
        <v>21</v>
      </c>
      <c r="E495">
        <v>3</v>
      </c>
      <c r="F495">
        <v>28</v>
      </c>
      <c r="G495">
        <v>31</v>
      </c>
      <c r="H495">
        <v>31</v>
      </c>
      <c r="I495">
        <v>0</v>
      </c>
      <c r="J495">
        <v>0</v>
      </c>
      <c r="K495">
        <v>0</v>
      </c>
      <c r="L495">
        <v>1.1000000000000001</v>
      </c>
      <c r="M495">
        <v>0.96899999999999997</v>
      </c>
      <c r="N495">
        <v>0.99099999999999999</v>
      </c>
      <c r="O495">
        <v>4.3</v>
      </c>
      <c r="P495">
        <v>0.68899999999999995</v>
      </c>
      <c r="Q495">
        <v>1</v>
      </c>
    </row>
    <row r="496" spans="1:17">
      <c r="A496" t="s">
        <v>524</v>
      </c>
      <c r="B496" s="1">
        <v>46044</v>
      </c>
      <c r="C496" t="s">
        <v>43</v>
      </c>
      <c r="D496" t="s">
        <v>23</v>
      </c>
      <c r="E496">
        <v>7</v>
      </c>
      <c r="F496">
        <v>31</v>
      </c>
      <c r="G496">
        <v>38</v>
      </c>
      <c r="H496">
        <v>38</v>
      </c>
      <c r="I496">
        <v>0</v>
      </c>
      <c r="J496">
        <v>0</v>
      </c>
      <c r="K496">
        <v>0</v>
      </c>
      <c r="L496">
        <v>1.2</v>
      </c>
      <c r="M496">
        <v>0.99099999999999999</v>
      </c>
      <c r="N496">
        <v>1</v>
      </c>
      <c r="O496">
        <v>4.4000000000000004</v>
      </c>
      <c r="P496">
        <v>0.64900000000000002</v>
      </c>
      <c r="Q496">
        <v>1</v>
      </c>
    </row>
    <row r="497" spans="1:17">
      <c r="A497" t="s">
        <v>525</v>
      </c>
      <c r="B497" s="1">
        <v>46044</v>
      </c>
      <c r="C497" t="s">
        <v>43</v>
      </c>
      <c r="D497" t="s">
        <v>25</v>
      </c>
      <c r="E497">
        <v>0</v>
      </c>
      <c r="F497">
        <v>35</v>
      </c>
      <c r="G497">
        <v>35</v>
      </c>
      <c r="H497">
        <v>35</v>
      </c>
      <c r="I497">
        <v>0</v>
      </c>
      <c r="J497">
        <v>0</v>
      </c>
      <c r="K497">
        <v>0</v>
      </c>
      <c r="L497">
        <v>1.2</v>
      </c>
      <c r="M497">
        <v>0.99099999999999999</v>
      </c>
      <c r="N497">
        <v>0.99099999999999999</v>
      </c>
      <c r="O497">
        <v>4.8</v>
      </c>
      <c r="P497">
        <v>0.67300000000000004</v>
      </c>
      <c r="Q497">
        <v>1</v>
      </c>
    </row>
    <row r="498" spans="1:17">
      <c r="A498" t="s">
        <v>526</v>
      </c>
      <c r="B498" s="1">
        <v>46044</v>
      </c>
      <c r="C498" t="s">
        <v>48</v>
      </c>
      <c r="D498" t="s">
        <v>19</v>
      </c>
      <c r="E498">
        <v>0</v>
      </c>
      <c r="F498">
        <v>50</v>
      </c>
      <c r="G498">
        <v>50</v>
      </c>
      <c r="H498">
        <v>50</v>
      </c>
      <c r="I498">
        <v>0</v>
      </c>
      <c r="J498">
        <v>0</v>
      </c>
      <c r="K498">
        <v>0</v>
      </c>
      <c r="L498">
        <v>1.7</v>
      </c>
      <c r="M498">
        <v>0.98799999999999999</v>
      </c>
      <c r="N498">
        <v>0.99299999999999999</v>
      </c>
      <c r="O498">
        <v>4.4000000000000004</v>
      </c>
      <c r="P498">
        <v>0.66900000000000004</v>
      </c>
      <c r="Q498">
        <v>1</v>
      </c>
    </row>
    <row r="499" spans="1:17">
      <c r="A499" t="s">
        <v>527</v>
      </c>
      <c r="B499" s="1">
        <v>46044</v>
      </c>
      <c r="C499" t="s">
        <v>48</v>
      </c>
      <c r="D499" t="s">
        <v>21</v>
      </c>
      <c r="E499">
        <v>516</v>
      </c>
      <c r="F499">
        <v>38</v>
      </c>
      <c r="G499">
        <v>554</v>
      </c>
      <c r="H499">
        <v>18</v>
      </c>
      <c r="I499">
        <v>536</v>
      </c>
      <c r="J499">
        <v>0</v>
      </c>
      <c r="K499">
        <v>0</v>
      </c>
      <c r="L499">
        <v>8</v>
      </c>
      <c r="M499">
        <v>0.6</v>
      </c>
      <c r="N499">
        <v>0.98399999999999999</v>
      </c>
      <c r="O499">
        <v>2.5</v>
      </c>
      <c r="P499">
        <v>0.751</v>
      </c>
      <c r="Q499">
        <v>3.2000000000000001E-2</v>
      </c>
    </row>
    <row r="500" spans="1:17">
      <c r="A500" t="s">
        <v>528</v>
      </c>
      <c r="B500" s="1">
        <v>46044</v>
      </c>
      <c r="C500" t="s">
        <v>48</v>
      </c>
      <c r="D500" t="s">
        <v>23</v>
      </c>
      <c r="E500">
        <v>1</v>
      </c>
      <c r="F500">
        <v>46</v>
      </c>
      <c r="G500">
        <v>47</v>
      </c>
      <c r="H500">
        <v>47</v>
      </c>
      <c r="I500">
        <v>0</v>
      </c>
      <c r="J500">
        <v>0</v>
      </c>
      <c r="K500">
        <v>0</v>
      </c>
      <c r="L500">
        <v>1.6</v>
      </c>
      <c r="M500">
        <v>0.94099999999999995</v>
      </c>
      <c r="N500">
        <v>0.97799999999999998</v>
      </c>
      <c r="O500">
        <v>4.3</v>
      </c>
      <c r="P500">
        <v>0.69499999999999995</v>
      </c>
      <c r="Q500">
        <v>1</v>
      </c>
    </row>
    <row r="501" spans="1:17">
      <c r="A501" t="s">
        <v>529</v>
      </c>
      <c r="B501" s="1">
        <v>46044</v>
      </c>
      <c r="C501" t="s">
        <v>48</v>
      </c>
      <c r="D501" t="s">
        <v>25</v>
      </c>
      <c r="E501">
        <v>207</v>
      </c>
      <c r="F501">
        <v>31</v>
      </c>
      <c r="G501">
        <v>238</v>
      </c>
      <c r="H501">
        <v>24</v>
      </c>
      <c r="I501">
        <v>214</v>
      </c>
      <c r="J501">
        <v>0</v>
      </c>
      <c r="K501">
        <v>0</v>
      </c>
      <c r="L501">
        <v>8</v>
      </c>
      <c r="M501">
        <v>0.6</v>
      </c>
      <c r="N501">
        <v>0.98399999999999999</v>
      </c>
      <c r="O501">
        <v>2.5</v>
      </c>
      <c r="P501">
        <v>0.71899999999999997</v>
      </c>
      <c r="Q501">
        <v>0.10100000000000001</v>
      </c>
    </row>
    <row r="502" spans="1:17">
      <c r="A502" t="s">
        <v>530</v>
      </c>
      <c r="B502" s="1">
        <v>46044</v>
      </c>
      <c r="C502" t="s">
        <v>53</v>
      </c>
      <c r="D502" t="s">
        <v>19</v>
      </c>
      <c r="E502">
        <v>282</v>
      </c>
      <c r="F502">
        <v>39</v>
      </c>
      <c r="G502">
        <v>321</v>
      </c>
      <c r="H502">
        <v>28</v>
      </c>
      <c r="I502">
        <v>293</v>
      </c>
      <c r="J502">
        <v>0</v>
      </c>
      <c r="K502">
        <v>0</v>
      </c>
      <c r="L502">
        <v>8</v>
      </c>
      <c r="M502">
        <v>0.6</v>
      </c>
      <c r="N502">
        <v>0.98399999999999999</v>
      </c>
      <c r="O502">
        <v>2.5</v>
      </c>
      <c r="P502">
        <v>0.77100000000000002</v>
      </c>
      <c r="Q502">
        <v>8.6999999999999994E-2</v>
      </c>
    </row>
    <row r="503" spans="1:17">
      <c r="A503" t="s">
        <v>531</v>
      </c>
      <c r="B503" s="1">
        <v>46044</v>
      </c>
      <c r="C503" t="s">
        <v>53</v>
      </c>
      <c r="D503" t="s">
        <v>21</v>
      </c>
      <c r="E503">
        <v>204</v>
      </c>
      <c r="F503">
        <v>40</v>
      </c>
      <c r="G503">
        <v>244</v>
      </c>
      <c r="H503">
        <v>26</v>
      </c>
      <c r="I503">
        <v>218</v>
      </c>
      <c r="J503">
        <v>0</v>
      </c>
      <c r="K503">
        <v>0</v>
      </c>
      <c r="L503">
        <v>8</v>
      </c>
      <c r="M503">
        <v>0.6</v>
      </c>
      <c r="N503">
        <v>0.97699999999999998</v>
      </c>
      <c r="O503">
        <v>2.5</v>
      </c>
      <c r="P503">
        <v>0.70599999999999996</v>
      </c>
      <c r="Q503">
        <v>0.107</v>
      </c>
    </row>
    <row r="504" spans="1:17">
      <c r="A504" t="s">
        <v>532</v>
      </c>
      <c r="B504" s="1">
        <v>46044</v>
      </c>
      <c r="C504" t="s">
        <v>53</v>
      </c>
      <c r="D504" t="s">
        <v>23</v>
      </c>
      <c r="E504">
        <v>165</v>
      </c>
      <c r="F504">
        <v>36</v>
      </c>
      <c r="G504">
        <v>201</v>
      </c>
      <c r="H504">
        <v>29</v>
      </c>
      <c r="I504">
        <v>172</v>
      </c>
      <c r="J504">
        <v>0</v>
      </c>
      <c r="K504">
        <v>0</v>
      </c>
      <c r="L504">
        <v>8</v>
      </c>
      <c r="M504">
        <v>0.6</v>
      </c>
      <c r="N504">
        <v>0.96899999999999997</v>
      </c>
      <c r="O504">
        <v>2.5</v>
      </c>
      <c r="P504">
        <v>0.755</v>
      </c>
      <c r="Q504">
        <v>0.14399999999999999</v>
      </c>
    </row>
    <row r="505" spans="1:17">
      <c r="A505" t="s">
        <v>533</v>
      </c>
      <c r="B505" s="1">
        <v>46044</v>
      </c>
      <c r="C505" t="s">
        <v>53</v>
      </c>
      <c r="D505" t="s">
        <v>25</v>
      </c>
      <c r="E505">
        <v>0</v>
      </c>
      <c r="F505">
        <v>32</v>
      </c>
      <c r="G505">
        <v>32</v>
      </c>
      <c r="H505">
        <v>32</v>
      </c>
      <c r="I505">
        <v>0</v>
      </c>
      <c r="J505">
        <v>1</v>
      </c>
      <c r="K505">
        <v>0</v>
      </c>
      <c r="L505">
        <v>1.5</v>
      </c>
      <c r="M505">
        <v>0.93600000000000005</v>
      </c>
      <c r="N505">
        <v>0.98199999999999998</v>
      </c>
      <c r="O505">
        <v>4.5999999999999996</v>
      </c>
      <c r="P505">
        <v>0.74</v>
      </c>
      <c r="Q505">
        <v>1</v>
      </c>
    </row>
    <row r="506" spans="1:17">
      <c r="A506" t="s">
        <v>534</v>
      </c>
      <c r="B506" s="1">
        <v>46045</v>
      </c>
      <c r="C506" t="s">
        <v>18</v>
      </c>
      <c r="D506" t="s">
        <v>19</v>
      </c>
      <c r="E506">
        <v>72</v>
      </c>
      <c r="F506">
        <v>55</v>
      </c>
      <c r="G506">
        <v>127</v>
      </c>
      <c r="H506">
        <v>35</v>
      </c>
      <c r="I506">
        <v>92</v>
      </c>
      <c r="J506">
        <v>0</v>
      </c>
      <c r="K506">
        <v>0</v>
      </c>
      <c r="L506">
        <v>8</v>
      </c>
      <c r="M506">
        <v>0.6</v>
      </c>
      <c r="N506">
        <v>0.98399999999999999</v>
      </c>
      <c r="O506">
        <v>2.5</v>
      </c>
      <c r="P506">
        <v>0.70499999999999996</v>
      </c>
      <c r="Q506">
        <v>0.27600000000000002</v>
      </c>
    </row>
    <row r="507" spans="1:17">
      <c r="A507" t="s">
        <v>535</v>
      </c>
      <c r="B507" s="1">
        <v>46045</v>
      </c>
      <c r="C507" t="s">
        <v>18</v>
      </c>
      <c r="D507" t="s">
        <v>21</v>
      </c>
      <c r="E507">
        <v>1</v>
      </c>
      <c r="F507">
        <v>26</v>
      </c>
      <c r="G507">
        <v>27</v>
      </c>
      <c r="H507">
        <v>27</v>
      </c>
      <c r="I507">
        <v>0</v>
      </c>
      <c r="J507">
        <v>0</v>
      </c>
      <c r="K507">
        <v>0</v>
      </c>
      <c r="L507">
        <v>0.7</v>
      </c>
      <c r="M507">
        <v>0.98399999999999999</v>
      </c>
      <c r="N507">
        <v>0.97399999999999998</v>
      </c>
      <c r="O507">
        <v>4.3</v>
      </c>
      <c r="P507">
        <v>0.71</v>
      </c>
      <c r="Q507">
        <v>1</v>
      </c>
    </row>
    <row r="508" spans="1:17">
      <c r="A508" t="s">
        <v>536</v>
      </c>
      <c r="B508" s="1">
        <v>46045</v>
      </c>
      <c r="C508" t="s">
        <v>18</v>
      </c>
      <c r="D508" t="s">
        <v>23</v>
      </c>
      <c r="E508">
        <v>175</v>
      </c>
      <c r="F508">
        <v>32</v>
      </c>
      <c r="G508">
        <v>207</v>
      </c>
      <c r="H508">
        <v>37</v>
      </c>
      <c r="I508">
        <v>170</v>
      </c>
      <c r="J508">
        <v>0</v>
      </c>
      <c r="K508">
        <v>0</v>
      </c>
      <c r="L508">
        <v>8</v>
      </c>
      <c r="M508">
        <v>0.6</v>
      </c>
      <c r="N508">
        <v>0.995</v>
      </c>
      <c r="O508">
        <v>2.5</v>
      </c>
      <c r="P508">
        <v>0.78600000000000003</v>
      </c>
      <c r="Q508">
        <v>0.17899999999999999</v>
      </c>
    </row>
    <row r="509" spans="1:17">
      <c r="A509" t="s">
        <v>537</v>
      </c>
      <c r="B509" s="1">
        <v>46045</v>
      </c>
      <c r="C509" t="s">
        <v>18</v>
      </c>
      <c r="D509" t="s">
        <v>25</v>
      </c>
      <c r="E509">
        <v>0</v>
      </c>
      <c r="F509">
        <v>25</v>
      </c>
      <c r="G509">
        <v>25</v>
      </c>
      <c r="H509">
        <v>25</v>
      </c>
      <c r="I509">
        <v>0</v>
      </c>
      <c r="J509">
        <v>0</v>
      </c>
      <c r="K509">
        <v>0</v>
      </c>
      <c r="L509">
        <v>1.7</v>
      </c>
      <c r="M509">
        <v>0.94899999999999995</v>
      </c>
      <c r="N509">
        <v>0.96199999999999997</v>
      </c>
      <c r="O509">
        <v>4.5999999999999996</v>
      </c>
      <c r="P509">
        <v>0.77700000000000002</v>
      </c>
      <c r="Q509">
        <v>1</v>
      </c>
    </row>
    <row r="510" spans="1:17">
      <c r="A510" t="s">
        <v>538</v>
      </c>
      <c r="B510" s="1">
        <v>46045</v>
      </c>
      <c r="C510" t="s">
        <v>27</v>
      </c>
      <c r="D510" t="s">
        <v>19</v>
      </c>
      <c r="E510">
        <v>12</v>
      </c>
      <c r="F510">
        <v>35</v>
      </c>
      <c r="G510">
        <v>47</v>
      </c>
      <c r="H510">
        <v>47</v>
      </c>
      <c r="I510">
        <v>0</v>
      </c>
      <c r="J510">
        <v>1</v>
      </c>
      <c r="K510">
        <v>0</v>
      </c>
      <c r="L510">
        <v>1.7</v>
      </c>
      <c r="M510">
        <v>0.96</v>
      </c>
      <c r="N510">
        <v>0.96399999999999997</v>
      </c>
      <c r="O510">
        <v>4.3</v>
      </c>
      <c r="P510">
        <v>0.69199999999999995</v>
      </c>
      <c r="Q510">
        <v>1</v>
      </c>
    </row>
    <row r="511" spans="1:17">
      <c r="A511" t="s">
        <v>539</v>
      </c>
      <c r="B511" s="1">
        <v>46045</v>
      </c>
      <c r="C511" t="s">
        <v>27</v>
      </c>
      <c r="D511" t="s">
        <v>21</v>
      </c>
      <c r="E511">
        <v>9</v>
      </c>
      <c r="F511">
        <v>55</v>
      </c>
      <c r="G511">
        <v>64</v>
      </c>
      <c r="H511">
        <v>43</v>
      </c>
      <c r="I511">
        <v>21</v>
      </c>
      <c r="J511">
        <v>0</v>
      </c>
      <c r="K511">
        <v>0</v>
      </c>
      <c r="L511">
        <v>3.5</v>
      </c>
      <c r="M511">
        <v>0.87</v>
      </c>
      <c r="N511">
        <v>0.96699999999999997</v>
      </c>
      <c r="O511">
        <v>3.8</v>
      </c>
      <c r="P511">
        <v>0.70599999999999996</v>
      </c>
      <c r="Q511">
        <v>0.67200000000000004</v>
      </c>
    </row>
    <row r="512" spans="1:17">
      <c r="A512" t="s">
        <v>540</v>
      </c>
      <c r="B512" s="1">
        <v>46045</v>
      </c>
      <c r="C512" t="s">
        <v>27</v>
      </c>
      <c r="D512" t="s">
        <v>23</v>
      </c>
      <c r="E512">
        <v>388</v>
      </c>
      <c r="F512">
        <v>41</v>
      </c>
      <c r="G512">
        <v>429</v>
      </c>
      <c r="H512">
        <v>21</v>
      </c>
      <c r="I512">
        <v>408</v>
      </c>
      <c r="J512">
        <v>0</v>
      </c>
      <c r="K512">
        <v>0</v>
      </c>
      <c r="L512">
        <v>8</v>
      </c>
      <c r="M512">
        <v>0.6</v>
      </c>
      <c r="N512">
        <v>0.96199999999999997</v>
      </c>
      <c r="O512">
        <v>2.5</v>
      </c>
      <c r="P512">
        <v>0.70899999999999996</v>
      </c>
      <c r="Q512">
        <v>4.9000000000000002E-2</v>
      </c>
    </row>
    <row r="513" spans="1:17">
      <c r="A513" t="s">
        <v>541</v>
      </c>
      <c r="B513" s="1">
        <v>46045</v>
      </c>
      <c r="C513" t="s">
        <v>27</v>
      </c>
      <c r="D513" t="s">
        <v>25</v>
      </c>
      <c r="E513">
        <v>24</v>
      </c>
      <c r="F513">
        <v>22</v>
      </c>
      <c r="G513">
        <v>46</v>
      </c>
      <c r="H513">
        <v>29</v>
      </c>
      <c r="I513">
        <v>17</v>
      </c>
      <c r="J513">
        <v>0</v>
      </c>
      <c r="K513">
        <v>0</v>
      </c>
      <c r="L513">
        <v>3.2</v>
      </c>
      <c r="M513">
        <v>0.88800000000000001</v>
      </c>
      <c r="N513">
        <v>1</v>
      </c>
      <c r="O513">
        <v>4</v>
      </c>
      <c r="P513">
        <v>0.77400000000000002</v>
      </c>
      <c r="Q513">
        <v>0.63</v>
      </c>
    </row>
    <row r="514" spans="1:17">
      <c r="A514" t="s">
        <v>542</v>
      </c>
      <c r="B514" s="1">
        <v>46045</v>
      </c>
      <c r="C514" t="s">
        <v>32</v>
      </c>
      <c r="D514" t="s">
        <v>19</v>
      </c>
      <c r="E514">
        <v>187</v>
      </c>
      <c r="F514">
        <v>43</v>
      </c>
      <c r="G514">
        <v>230</v>
      </c>
      <c r="H514">
        <v>30</v>
      </c>
      <c r="I514">
        <v>200</v>
      </c>
      <c r="J514">
        <v>0</v>
      </c>
      <c r="K514">
        <v>0</v>
      </c>
      <c r="L514">
        <v>8</v>
      </c>
      <c r="M514">
        <v>0.6</v>
      </c>
      <c r="N514">
        <v>0.99399999999999999</v>
      </c>
      <c r="O514">
        <v>2.5</v>
      </c>
      <c r="P514">
        <v>0.77900000000000003</v>
      </c>
      <c r="Q514">
        <v>0.13</v>
      </c>
    </row>
    <row r="515" spans="1:17">
      <c r="A515" t="s">
        <v>543</v>
      </c>
      <c r="B515" s="1">
        <v>46045</v>
      </c>
      <c r="C515" t="s">
        <v>32</v>
      </c>
      <c r="D515" t="s">
        <v>21</v>
      </c>
      <c r="E515">
        <v>300</v>
      </c>
      <c r="F515">
        <v>38</v>
      </c>
      <c r="G515">
        <v>338</v>
      </c>
      <c r="H515">
        <v>27</v>
      </c>
      <c r="I515">
        <v>311</v>
      </c>
      <c r="J515">
        <v>0</v>
      </c>
      <c r="K515">
        <v>0</v>
      </c>
      <c r="L515">
        <v>8</v>
      </c>
      <c r="M515">
        <v>0.6</v>
      </c>
      <c r="N515">
        <v>0.96299999999999997</v>
      </c>
      <c r="O515">
        <v>2.5</v>
      </c>
      <c r="P515">
        <v>0.78300000000000003</v>
      </c>
      <c r="Q515">
        <v>0.08</v>
      </c>
    </row>
    <row r="516" spans="1:17">
      <c r="A516" t="s">
        <v>544</v>
      </c>
      <c r="B516" s="1">
        <v>46045</v>
      </c>
      <c r="C516" t="s">
        <v>32</v>
      </c>
      <c r="D516" t="s">
        <v>23</v>
      </c>
      <c r="E516">
        <v>406</v>
      </c>
      <c r="F516">
        <v>44</v>
      </c>
      <c r="G516">
        <v>450</v>
      </c>
      <c r="H516">
        <v>19</v>
      </c>
      <c r="I516">
        <v>431</v>
      </c>
      <c r="J516">
        <v>1</v>
      </c>
      <c r="K516">
        <v>1</v>
      </c>
      <c r="L516">
        <v>8</v>
      </c>
      <c r="M516">
        <v>0.6</v>
      </c>
      <c r="N516">
        <v>0.91900000000000004</v>
      </c>
      <c r="O516">
        <v>2.5</v>
      </c>
      <c r="P516">
        <v>0.66700000000000004</v>
      </c>
      <c r="Q516">
        <v>4.2000000000000003E-2</v>
      </c>
    </row>
    <row r="517" spans="1:17">
      <c r="A517" t="s">
        <v>545</v>
      </c>
      <c r="B517" s="1">
        <v>46045</v>
      </c>
      <c r="C517" t="s">
        <v>32</v>
      </c>
      <c r="D517" t="s">
        <v>25</v>
      </c>
      <c r="E517">
        <v>0</v>
      </c>
      <c r="F517">
        <v>26</v>
      </c>
      <c r="G517">
        <v>26</v>
      </c>
      <c r="H517">
        <v>26</v>
      </c>
      <c r="I517">
        <v>0</v>
      </c>
      <c r="J517">
        <v>1</v>
      </c>
      <c r="K517">
        <v>0</v>
      </c>
      <c r="L517">
        <v>1.3</v>
      </c>
      <c r="M517">
        <v>0.97099999999999997</v>
      </c>
      <c r="N517">
        <v>0.95899999999999996</v>
      </c>
      <c r="O517">
        <v>4.3</v>
      </c>
      <c r="P517">
        <v>0.72299999999999998</v>
      </c>
      <c r="Q517">
        <v>1</v>
      </c>
    </row>
    <row r="518" spans="1:17">
      <c r="A518" t="s">
        <v>546</v>
      </c>
      <c r="B518" s="1">
        <v>46045</v>
      </c>
      <c r="C518" t="s">
        <v>37</v>
      </c>
      <c r="D518" t="s">
        <v>19</v>
      </c>
      <c r="E518">
        <v>0</v>
      </c>
      <c r="F518">
        <v>36</v>
      </c>
      <c r="G518">
        <v>36</v>
      </c>
      <c r="H518">
        <v>36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4.9000000000000004</v>
      </c>
      <c r="P518">
        <v>0.81399999999999995</v>
      </c>
      <c r="Q518">
        <v>1</v>
      </c>
    </row>
    <row r="519" spans="1:17">
      <c r="A519" t="s">
        <v>547</v>
      </c>
      <c r="B519" s="1">
        <v>46045</v>
      </c>
      <c r="C519" t="s">
        <v>37</v>
      </c>
      <c r="D519" t="s">
        <v>21</v>
      </c>
      <c r="E519">
        <v>198</v>
      </c>
      <c r="F519">
        <v>33</v>
      </c>
      <c r="G519">
        <v>231</v>
      </c>
      <c r="H519">
        <v>29</v>
      </c>
      <c r="I519">
        <v>202</v>
      </c>
      <c r="J519">
        <v>0</v>
      </c>
      <c r="K519">
        <v>0</v>
      </c>
      <c r="L519">
        <v>8</v>
      </c>
      <c r="M519">
        <v>0.6</v>
      </c>
      <c r="N519">
        <v>0.995</v>
      </c>
      <c r="O519">
        <v>2.5</v>
      </c>
      <c r="P519">
        <v>0.78800000000000003</v>
      </c>
      <c r="Q519">
        <v>0.126</v>
      </c>
    </row>
    <row r="520" spans="1:17">
      <c r="A520" t="s">
        <v>548</v>
      </c>
      <c r="B520" s="1">
        <v>46045</v>
      </c>
      <c r="C520" t="s">
        <v>37</v>
      </c>
      <c r="D520" t="s">
        <v>23</v>
      </c>
      <c r="E520">
        <v>74</v>
      </c>
      <c r="F520">
        <v>45</v>
      </c>
      <c r="G520">
        <v>119</v>
      </c>
      <c r="H520">
        <v>36</v>
      </c>
      <c r="I520">
        <v>83</v>
      </c>
      <c r="J520">
        <v>0</v>
      </c>
      <c r="K520">
        <v>0</v>
      </c>
      <c r="L520">
        <v>7.8</v>
      </c>
      <c r="M520">
        <v>0.6</v>
      </c>
      <c r="N520">
        <v>0.98599999999999999</v>
      </c>
      <c r="O520">
        <v>2.5</v>
      </c>
      <c r="P520">
        <v>0.78800000000000003</v>
      </c>
      <c r="Q520">
        <v>0.30299999999999999</v>
      </c>
    </row>
    <row r="521" spans="1:17">
      <c r="A521" t="s">
        <v>549</v>
      </c>
      <c r="B521" s="1">
        <v>46045</v>
      </c>
      <c r="C521" t="s">
        <v>37</v>
      </c>
      <c r="D521" t="s">
        <v>25</v>
      </c>
      <c r="E521">
        <v>0</v>
      </c>
      <c r="F521">
        <v>34</v>
      </c>
      <c r="G521">
        <v>34</v>
      </c>
      <c r="H521">
        <v>34</v>
      </c>
      <c r="I521">
        <v>0</v>
      </c>
      <c r="J521">
        <v>0</v>
      </c>
      <c r="K521">
        <v>0</v>
      </c>
      <c r="L521">
        <v>1.8</v>
      </c>
      <c r="M521">
        <v>1</v>
      </c>
      <c r="N521">
        <v>1</v>
      </c>
      <c r="O521">
        <v>4.8</v>
      </c>
      <c r="P521">
        <v>0.72</v>
      </c>
      <c r="Q521">
        <v>1</v>
      </c>
    </row>
    <row r="522" spans="1:17">
      <c r="A522" t="s">
        <v>550</v>
      </c>
      <c r="B522" s="1">
        <v>46045</v>
      </c>
      <c r="C522" t="s">
        <v>43</v>
      </c>
      <c r="D522" t="s">
        <v>19</v>
      </c>
      <c r="E522">
        <v>302</v>
      </c>
      <c r="F522">
        <v>32</v>
      </c>
      <c r="G522">
        <v>334</v>
      </c>
      <c r="H522">
        <v>25</v>
      </c>
      <c r="I522">
        <v>309</v>
      </c>
      <c r="J522">
        <v>0</v>
      </c>
      <c r="K522">
        <v>0</v>
      </c>
      <c r="L522">
        <v>8</v>
      </c>
      <c r="M522">
        <v>0.6</v>
      </c>
      <c r="N522">
        <v>0.97699999999999998</v>
      </c>
      <c r="O522">
        <v>2.5</v>
      </c>
      <c r="P522">
        <v>0.70299999999999996</v>
      </c>
      <c r="Q522">
        <v>7.4999999999999997E-2</v>
      </c>
    </row>
    <row r="523" spans="1:17">
      <c r="A523" t="s">
        <v>551</v>
      </c>
      <c r="B523" s="1">
        <v>46045</v>
      </c>
      <c r="C523" t="s">
        <v>43</v>
      </c>
      <c r="D523" t="s">
        <v>21</v>
      </c>
      <c r="E523">
        <v>0</v>
      </c>
      <c r="F523">
        <v>41</v>
      </c>
      <c r="G523">
        <v>41</v>
      </c>
      <c r="H523">
        <v>41</v>
      </c>
      <c r="I523">
        <v>0</v>
      </c>
      <c r="J523">
        <v>0</v>
      </c>
      <c r="K523">
        <v>0</v>
      </c>
      <c r="L523">
        <v>2.2999999999999998</v>
      </c>
      <c r="M523">
        <v>0.96899999999999997</v>
      </c>
      <c r="N523">
        <v>0.96599999999999997</v>
      </c>
      <c r="O523">
        <v>4.4000000000000004</v>
      </c>
      <c r="P523">
        <v>0.68899999999999995</v>
      </c>
      <c r="Q523">
        <v>1</v>
      </c>
    </row>
    <row r="524" spans="1:17">
      <c r="A524" t="s">
        <v>552</v>
      </c>
      <c r="B524" s="1">
        <v>46045</v>
      </c>
      <c r="C524" t="s">
        <v>43</v>
      </c>
      <c r="D524" t="s">
        <v>23</v>
      </c>
      <c r="E524">
        <v>0</v>
      </c>
      <c r="F524">
        <v>45</v>
      </c>
      <c r="G524">
        <v>45</v>
      </c>
      <c r="H524">
        <v>44</v>
      </c>
      <c r="I524">
        <v>1</v>
      </c>
      <c r="J524">
        <v>0</v>
      </c>
      <c r="K524">
        <v>0</v>
      </c>
      <c r="L524">
        <v>2</v>
      </c>
      <c r="M524">
        <v>0.96599999999999997</v>
      </c>
      <c r="N524">
        <v>0.999</v>
      </c>
      <c r="O524">
        <v>4.4000000000000004</v>
      </c>
      <c r="P524">
        <v>0.64900000000000002</v>
      </c>
      <c r="Q524">
        <v>0.97799999999999998</v>
      </c>
    </row>
    <row r="525" spans="1:17">
      <c r="A525" t="s">
        <v>553</v>
      </c>
      <c r="B525" s="1">
        <v>46045</v>
      </c>
      <c r="C525" t="s">
        <v>43</v>
      </c>
      <c r="D525" t="s">
        <v>25</v>
      </c>
      <c r="E525">
        <v>0</v>
      </c>
      <c r="F525">
        <v>32</v>
      </c>
      <c r="G525">
        <v>32</v>
      </c>
      <c r="H525">
        <v>32</v>
      </c>
      <c r="I525">
        <v>0</v>
      </c>
      <c r="J525">
        <v>0</v>
      </c>
      <c r="K525">
        <v>0</v>
      </c>
      <c r="L525">
        <v>1.3</v>
      </c>
      <c r="M525">
        <v>1</v>
      </c>
      <c r="N525">
        <v>0.98099999999999998</v>
      </c>
      <c r="O525">
        <v>4.4000000000000004</v>
      </c>
      <c r="P525">
        <v>0.67300000000000004</v>
      </c>
      <c r="Q525">
        <v>1</v>
      </c>
    </row>
    <row r="526" spans="1:17">
      <c r="A526" t="s">
        <v>554</v>
      </c>
      <c r="B526" s="1">
        <v>46045</v>
      </c>
      <c r="C526" t="s">
        <v>48</v>
      </c>
      <c r="D526" t="s">
        <v>19</v>
      </c>
      <c r="E526">
        <v>0</v>
      </c>
      <c r="F526">
        <v>45</v>
      </c>
      <c r="G526">
        <v>45</v>
      </c>
      <c r="H526">
        <v>45</v>
      </c>
      <c r="I526">
        <v>0</v>
      </c>
      <c r="J526">
        <v>0</v>
      </c>
      <c r="K526">
        <v>0</v>
      </c>
      <c r="L526">
        <v>1.5</v>
      </c>
      <c r="M526">
        <v>0.94699999999999995</v>
      </c>
      <c r="N526">
        <v>0.995</v>
      </c>
      <c r="O526">
        <v>4.4000000000000004</v>
      </c>
      <c r="P526">
        <v>0.66900000000000004</v>
      </c>
      <c r="Q526">
        <v>1</v>
      </c>
    </row>
    <row r="527" spans="1:17">
      <c r="A527" t="s">
        <v>555</v>
      </c>
      <c r="B527" s="1">
        <v>46045</v>
      </c>
      <c r="C527" t="s">
        <v>48</v>
      </c>
      <c r="D527" t="s">
        <v>21</v>
      </c>
      <c r="E527">
        <v>536</v>
      </c>
      <c r="F527">
        <v>39</v>
      </c>
      <c r="G527">
        <v>575</v>
      </c>
      <c r="H527">
        <v>18</v>
      </c>
      <c r="I527">
        <v>557</v>
      </c>
      <c r="J527">
        <v>1</v>
      </c>
      <c r="K527">
        <v>0</v>
      </c>
      <c r="L527">
        <v>8</v>
      </c>
      <c r="M527">
        <v>0.6</v>
      </c>
      <c r="N527">
        <v>0.97399999999999998</v>
      </c>
      <c r="O527">
        <v>2.5</v>
      </c>
      <c r="P527">
        <v>0.751</v>
      </c>
      <c r="Q527">
        <v>3.1E-2</v>
      </c>
    </row>
    <row r="528" spans="1:17">
      <c r="A528" t="s">
        <v>556</v>
      </c>
      <c r="B528" s="1">
        <v>46045</v>
      </c>
      <c r="C528" t="s">
        <v>48</v>
      </c>
      <c r="D528" t="s">
        <v>23</v>
      </c>
      <c r="E528">
        <v>0</v>
      </c>
      <c r="F528">
        <v>47</v>
      </c>
      <c r="G528">
        <v>47</v>
      </c>
      <c r="H528">
        <v>47</v>
      </c>
      <c r="I528">
        <v>0</v>
      </c>
      <c r="J528">
        <v>0</v>
      </c>
      <c r="K528">
        <v>0</v>
      </c>
      <c r="L528">
        <v>0.7</v>
      </c>
      <c r="M528">
        <v>0.93700000000000006</v>
      </c>
      <c r="N528">
        <v>1</v>
      </c>
      <c r="O528">
        <v>4.4000000000000004</v>
      </c>
      <c r="P528">
        <v>0.69499999999999995</v>
      </c>
      <c r="Q528">
        <v>1</v>
      </c>
    </row>
    <row r="529" spans="1:17">
      <c r="A529" t="s">
        <v>557</v>
      </c>
      <c r="B529" s="1">
        <v>46045</v>
      </c>
      <c r="C529" t="s">
        <v>48</v>
      </c>
      <c r="D529" t="s">
        <v>25</v>
      </c>
      <c r="E529">
        <v>214</v>
      </c>
      <c r="F529">
        <v>28</v>
      </c>
      <c r="G529">
        <v>242</v>
      </c>
      <c r="H529">
        <v>26</v>
      </c>
      <c r="I529">
        <v>216</v>
      </c>
      <c r="J529">
        <v>0</v>
      </c>
      <c r="K529">
        <v>0</v>
      </c>
      <c r="L529">
        <v>8</v>
      </c>
      <c r="M529">
        <v>0.6</v>
      </c>
      <c r="N529">
        <v>1</v>
      </c>
      <c r="O529">
        <v>2.5</v>
      </c>
      <c r="P529">
        <v>0.71899999999999997</v>
      </c>
      <c r="Q529">
        <v>0.107</v>
      </c>
    </row>
    <row r="530" spans="1:17">
      <c r="A530" t="s">
        <v>558</v>
      </c>
      <c r="B530" s="1">
        <v>46045</v>
      </c>
      <c r="C530" t="s">
        <v>53</v>
      </c>
      <c r="D530" t="s">
        <v>19</v>
      </c>
      <c r="E530">
        <v>293</v>
      </c>
      <c r="F530">
        <v>28</v>
      </c>
      <c r="G530">
        <v>321</v>
      </c>
      <c r="H530">
        <v>28</v>
      </c>
      <c r="I530">
        <v>293</v>
      </c>
      <c r="J530">
        <v>0</v>
      </c>
      <c r="K530">
        <v>0</v>
      </c>
      <c r="L530">
        <v>8</v>
      </c>
      <c r="M530">
        <v>0.6</v>
      </c>
      <c r="N530">
        <v>0.995</v>
      </c>
      <c r="O530">
        <v>2.5</v>
      </c>
      <c r="P530">
        <v>0.77100000000000002</v>
      </c>
      <c r="Q530">
        <v>8.6999999999999994E-2</v>
      </c>
    </row>
    <row r="531" spans="1:17">
      <c r="A531" t="s">
        <v>559</v>
      </c>
      <c r="B531" s="1">
        <v>46045</v>
      </c>
      <c r="C531" t="s">
        <v>53</v>
      </c>
      <c r="D531" t="s">
        <v>21</v>
      </c>
      <c r="E531">
        <v>218</v>
      </c>
      <c r="F531">
        <v>29</v>
      </c>
      <c r="G531">
        <v>247</v>
      </c>
      <c r="H531">
        <v>28</v>
      </c>
      <c r="I531">
        <v>219</v>
      </c>
      <c r="J531">
        <v>0</v>
      </c>
      <c r="K531">
        <v>0</v>
      </c>
      <c r="L531">
        <v>8</v>
      </c>
      <c r="M531">
        <v>0.6</v>
      </c>
      <c r="N531">
        <v>0.97899999999999998</v>
      </c>
      <c r="O531">
        <v>2.5</v>
      </c>
      <c r="P531">
        <v>0.70599999999999996</v>
      </c>
      <c r="Q531">
        <v>0.113</v>
      </c>
    </row>
    <row r="532" spans="1:17">
      <c r="A532" t="s">
        <v>560</v>
      </c>
      <c r="B532" s="1">
        <v>46045</v>
      </c>
      <c r="C532" t="s">
        <v>53</v>
      </c>
      <c r="D532" t="s">
        <v>23</v>
      </c>
      <c r="E532">
        <v>172</v>
      </c>
      <c r="F532">
        <v>44</v>
      </c>
      <c r="G532">
        <v>216</v>
      </c>
      <c r="H532">
        <v>29</v>
      </c>
      <c r="I532">
        <v>187</v>
      </c>
      <c r="J532">
        <v>0</v>
      </c>
      <c r="K532">
        <v>0</v>
      </c>
      <c r="L532">
        <v>8</v>
      </c>
      <c r="M532">
        <v>0.6</v>
      </c>
      <c r="N532">
        <v>1</v>
      </c>
      <c r="O532">
        <v>2.5</v>
      </c>
      <c r="P532">
        <v>0.755</v>
      </c>
      <c r="Q532">
        <v>0.13400000000000001</v>
      </c>
    </row>
    <row r="533" spans="1:17">
      <c r="A533" t="s">
        <v>561</v>
      </c>
      <c r="B533" s="1">
        <v>46045</v>
      </c>
      <c r="C533" t="s">
        <v>53</v>
      </c>
      <c r="D533" t="s">
        <v>25</v>
      </c>
      <c r="E533">
        <v>0</v>
      </c>
      <c r="F533">
        <v>34</v>
      </c>
      <c r="G533">
        <v>34</v>
      </c>
      <c r="H533">
        <v>34</v>
      </c>
      <c r="I533">
        <v>0</v>
      </c>
      <c r="J533">
        <v>0</v>
      </c>
      <c r="K533">
        <v>0</v>
      </c>
      <c r="L533">
        <v>1.4</v>
      </c>
      <c r="M533">
        <v>0.98199999999999998</v>
      </c>
      <c r="N533">
        <v>1</v>
      </c>
      <c r="O533">
        <v>4.8</v>
      </c>
      <c r="P533">
        <v>0.74</v>
      </c>
      <c r="Q533">
        <v>1</v>
      </c>
    </row>
    <row r="534" spans="1:17">
      <c r="A534" t="s">
        <v>562</v>
      </c>
      <c r="B534" s="1">
        <v>46048</v>
      </c>
      <c r="C534" t="s">
        <v>18</v>
      </c>
      <c r="D534" t="s">
        <v>19</v>
      </c>
      <c r="E534">
        <v>92</v>
      </c>
      <c r="F534">
        <v>22</v>
      </c>
      <c r="G534">
        <v>114</v>
      </c>
      <c r="H534">
        <v>34</v>
      </c>
      <c r="I534">
        <v>80</v>
      </c>
      <c r="J534">
        <v>0</v>
      </c>
      <c r="K534">
        <v>0</v>
      </c>
      <c r="L534">
        <v>7.6</v>
      </c>
      <c r="M534">
        <v>0.6</v>
      </c>
      <c r="N534">
        <v>0.98699999999999999</v>
      </c>
      <c r="O534">
        <v>2.5</v>
      </c>
      <c r="P534">
        <v>0.70499999999999996</v>
      </c>
      <c r="Q534">
        <v>0.29799999999999999</v>
      </c>
    </row>
    <row r="535" spans="1:17">
      <c r="A535" t="s">
        <v>563</v>
      </c>
      <c r="B535" s="1">
        <v>46048</v>
      </c>
      <c r="C535" t="s">
        <v>18</v>
      </c>
      <c r="D535" t="s">
        <v>21</v>
      </c>
      <c r="E535">
        <v>0</v>
      </c>
      <c r="F535">
        <v>52</v>
      </c>
      <c r="G535">
        <v>52</v>
      </c>
      <c r="H535">
        <v>52</v>
      </c>
      <c r="I535">
        <v>0</v>
      </c>
      <c r="J535">
        <v>0</v>
      </c>
      <c r="K535">
        <v>0</v>
      </c>
      <c r="L535">
        <v>1.6</v>
      </c>
      <c r="M535">
        <v>0.98499999999999999</v>
      </c>
      <c r="N535">
        <v>1</v>
      </c>
      <c r="O535">
        <v>4.4000000000000004</v>
      </c>
      <c r="P535">
        <v>0.71</v>
      </c>
      <c r="Q535">
        <v>1</v>
      </c>
    </row>
    <row r="536" spans="1:17">
      <c r="A536" t="s">
        <v>564</v>
      </c>
      <c r="B536" s="1">
        <v>46048</v>
      </c>
      <c r="C536" t="s">
        <v>18</v>
      </c>
      <c r="D536" t="s">
        <v>23</v>
      </c>
      <c r="E536">
        <v>170</v>
      </c>
      <c r="F536">
        <v>50</v>
      </c>
      <c r="G536">
        <v>220</v>
      </c>
      <c r="H536">
        <v>36</v>
      </c>
      <c r="I536">
        <v>184</v>
      </c>
      <c r="J536">
        <v>0</v>
      </c>
      <c r="K536">
        <v>0</v>
      </c>
      <c r="L536">
        <v>8</v>
      </c>
      <c r="M536">
        <v>0.6</v>
      </c>
      <c r="N536">
        <v>0.99299999999999999</v>
      </c>
      <c r="O536">
        <v>2.5</v>
      </c>
      <c r="P536">
        <v>0.78600000000000003</v>
      </c>
      <c r="Q536">
        <v>0.16400000000000001</v>
      </c>
    </row>
    <row r="537" spans="1:17">
      <c r="A537" t="s">
        <v>565</v>
      </c>
      <c r="B537" s="1">
        <v>46048</v>
      </c>
      <c r="C537" t="s">
        <v>18</v>
      </c>
      <c r="D537" t="s">
        <v>25</v>
      </c>
      <c r="E537">
        <v>0</v>
      </c>
      <c r="F537">
        <v>29</v>
      </c>
      <c r="G537">
        <v>29</v>
      </c>
      <c r="H537">
        <v>29</v>
      </c>
      <c r="I537">
        <v>0</v>
      </c>
      <c r="J537">
        <v>0</v>
      </c>
      <c r="K537">
        <v>0</v>
      </c>
      <c r="L537">
        <v>1.1000000000000001</v>
      </c>
      <c r="M537">
        <v>0.94399999999999995</v>
      </c>
      <c r="N537">
        <v>1</v>
      </c>
      <c r="O537">
        <v>4.4000000000000004</v>
      </c>
      <c r="P537">
        <v>0.77700000000000002</v>
      </c>
      <c r="Q537">
        <v>1</v>
      </c>
    </row>
    <row r="538" spans="1:17">
      <c r="A538" t="s">
        <v>566</v>
      </c>
      <c r="B538" s="1">
        <v>46048</v>
      </c>
      <c r="C538" t="s">
        <v>27</v>
      </c>
      <c r="D538" t="s">
        <v>19</v>
      </c>
      <c r="E538">
        <v>0</v>
      </c>
      <c r="F538">
        <v>53</v>
      </c>
      <c r="G538">
        <v>53</v>
      </c>
      <c r="H538">
        <v>41</v>
      </c>
      <c r="I538">
        <v>12</v>
      </c>
      <c r="J538">
        <v>0</v>
      </c>
      <c r="K538">
        <v>0</v>
      </c>
      <c r="L538">
        <v>2.2000000000000002</v>
      </c>
      <c r="M538">
        <v>0.873</v>
      </c>
      <c r="N538">
        <v>0.98</v>
      </c>
      <c r="O538">
        <v>4.0999999999999996</v>
      </c>
      <c r="P538">
        <v>0.69199999999999995</v>
      </c>
      <c r="Q538">
        <v>0.77400000000000002</v>
      </c>
    </row>
    <row r="539" spans="1:17">
      <c r="A539" t="s">
        <v>567</v>
      </c>
      <c r="B539" s="1">
        <v>46048</v>
      </c>
      <c r="C539" t="s">
        <v>27</v>
      </c>
      <c r="D539" t="s">
        <v>21</v>
      </c>
      <c r="E539">
        <v>21</v>
      </c>
      <c r="F539">
        <v>41</v>
      </c>
      <c r="G539">
        <v>62</v>
      </c>
      <c r="H539">
        <v>52</v>
      </c>
      <c r="I539">
        <v>10</v>
      </c>
      <c r="J539">
        <v>0</v>
      </c>
      <c r="K539">
        <v>0</v>
      </c>
      <c r="L539">
        <v>2.5</v>
      </c>
      <c r="M539">
        <v>0.91600000000000004</v>
      </c>
      <c r="N539">
        <v>0.97</v>
      </c>
      <c r="O539">
        <v>4.0999999999999996</v>
      </c>
      <c r="P539">
        <v>0.70599999999999996</v>
      </c>
      <c r="Q539">
        <v>0.83899999999999997</v>
      </c>
    </row>
    <row r="540" spans="1:17">
      <c r="A540" t="s">
        <v>568</v>
      </c>
      <c r="B540" s="1">
        <v>46048</v>
      </c>
      <c r="C540" t="s">
        <v>27</v>
      </c>
      <c r="D540" t="s">
        <v>23</v>
      </c>
      <c r="E540">
        <v>408</v>
      </c>
      <c r="F540">
        <v>35</v>
      </c>
      <c r="G540">
        <v>443</v>
      </c>
      <c r="H540">
        <v>19</v>
      </c>
      <c r="I540">
        <v>424</v>
      </c>
      <c r="J540">
        <v>0</v>
      </c>
      <c r="K540">
        <v>0</v>
      </c>
      <c r="L540">
        <v>8</v>
      </c>
      <c r="M540">
        <v>0.6</v>
      </c>
      <c r="N540">
        <v>0.98499999999999999</v>
      </c>
      <c r="O540">
        <v>2.5</v>
      </c>
      <c r="P540">
        <v>0.70899999999999996</v>
      </c>
      <c r="Q540">
        <v>4.2999999999999997E-2</v>
      </c>
    </row>
    <row r="541" spans="1:17">
      <c r="A541" t="s">
        <v>569</v>
      </c>
      <c r="B541" s="1">
        <v>46048</v>
      </c>
      <c r="C541" t="s">
        <v>27</v>
      </c>
      <c r="D541" t="s">
        <v>25</v>
      </c>
      <c r="E541">
        <v>17</v>
      </c>
      <c r="F541">
        <v>23</v>
      </c>
      <c r="G541">
        <v>40</v>
      </c>
      <c r="H541">
        <v>31</v>
      </c>
      <c r="I541">
        <v>9</v>
      </c>
      <c r="J541">
        <v>0</v>
      </c>
      <c r="K541">
        <v>0</v>
      </c>
      <c r="L541">
        <v>2.6</v>
      </c>
      <c r="M541">
        <v>0.83899999999999997</v>
      </c>
      <c r="N541">
        <v>0.98599999999999999</v>
      </c>
      <c r="O541">
        <v>4.3</v>
      </c>
      <c r="P541">
        <v>0.77400000000000002</v>
      </c>
      <c r="Q541">
        <v>0.77500000000000002</v>
      </c>
    </row>
    <row r="542" spans="1:17">
      <c r="A542" t="s">
        <v>570</v>
      </c>
      <c r="B542" s="1">
        <v>46048</v>
      </c>
      <c r="C542" t="s">
        <v>32</v>
      </c>
      <c r="D542" t="s">
        <v>19</v>
      </c>
      <c r="E542">
        <v>200</v>
      </c>
      <c r="F542">
        <v>45</v>
      </c>
      <c r="G542">
        <v>245</v>
      </c>
      <c r="H542">
        <v>38</v>
      </c>
      <c r="I542">
        <v>207</v>
      </c>
      <c r="J542">
        <v>0</v>
      </c>
      <c r="K542">
        <v>0</v>
      </c>
      <c r="L542">
        <v>8</v>
      </c>
      <c r="M542">
        <v>0.6</v>
      </c>
      <c r="N542">
        <v>0.98</v>
      </c>
      <c r="O542">
        <v>2.5</v>
      </c>
      <c r="P542">
        <v>0.77900000000000003</v>
      </c>
      <c r="Q542">
        <v>0.155</v>
      </c>
    </row>
    <row r="543" spans="1:17">
      <c r="A543" t="s">
        <v>571</v>
      </c>
      <c r="B543" s="1">
        <v>46048</v>
      </c>
      <c r="C543" t="s">
        <v>32</v>
      </c>
      <c r="D543" t="s">
        <v>21</v>
      </c>
      <c r="E543">
        <v>311</v>
      </c>
      <c r="F543">
        <v>34</v>
      </c>
      <c r="G543">
        <v>345</v>
      </c>
      <c r="H543">
        <v>24</v>
      </c>
      <c r="I543">
        <v>321</v>
      </c>
      <c r="J543">
        <v>0</v>
      </c>
      <c r="K543">
        <v>0</v>
      </c>
      <c r="L543">
        <v>8</v>
      </c>
      <c r="M543">
        <v>0.6</v>
      </c>
      <c r="N543">
        <v>0.98899999999999999</v>
      </c>
      <c r="O543">
        <v>2.5</v>
      </c>
      <c r="P543">
        <v>0.78300000000000003</v>
      </c>
      <c r="Q543">
        <v>7.0000000000000007E-2</v>
      </c>
    </row>
    <row r="544" spans="1:17">
      <c r="A544" t="s">
        <v>572</v>
      </c>
      <c r="B544" s="1">
        <v>46048</v>
      </c>
      <c r="C544" t="s">
        <v>32</v>
      </c>
      <c r="D544" t="s">
        <v>23</v>
      </c>
      <c r="E544">
        <v>431</v>
      </c>
      <c r="F544">
        <v>31</v>
      </c>
      <c r="G544">
        <v>462</v>
      </c>
      <c r="H544">
        <v>19</v>
      </c>
      <c r="I544">
        <v>443</v>
      </c>
      <c r="J544">
        <v>0</v>
      </c>
      <c r="K544">
        <v>0</v>
      </c>
      <c r="L544">
        <v>8</v>
      </c>
      <c r="M544">
        <v>0.6</v>
      </c>
      <c r="N544">
        <v>0.98299999999999998</v>
      </c>
      <c r="O544">
        <v>2.5</v>
      </c>
      <c r="P544">
        <v>0.66700000000000004</v>
      </c>
      <c r="Q544">
        <v>4.1000000000000002E-2</v>
      </c>
    </row>
    <row r="545" spans="1:17">
      <c r="A545" t="s">
        <v>573</v>
      </c>
      <c r="B545" s="1">
        <v>46048</v>
      </c>
      <c r="C545" t="s">
        <v>32</v>
      </c>
      <c r="D545" t="s">
        <v>25</v>
      </c>
      <c r="E545">
        <v>0</v>
      </c>
      <c r="F545">
        <v>34</v>
      </c>
      <c r="G545">
        <v>34</v>
      </c>
      <c r="H545">
        <v>34</v>
      </c>
      <c r="I545">
        <v>0</v>
      </c>
      <c r="J545">
        <v>0</v>
      </c>
      <c r="K545">
        <v>0</v>
      </c>
      <c r="L545">
        <v>1.5</v>
      </c>
      <c r="M545">
        <v>0.95599999999999996</v>
      </c>
      <c r="N545">
        <v>1</v>
      </c>
      <c r="O545">
        <v>4.5</v>
      </c>
      <c r="P545">
        <v>0.72299999999999998</v>
      </c>
      <c r="Q545">
        <v>1</v>
      </c>
    </row>
    <row r="546" spans="1:17">
      <c r="A546" t="s">
        <v>574</v>
      </c>
      <c r="B546" s="1">
        <v>46048</v>
      </c>
      <c r="C546" t="s">
        <v>37</v>
      </c>
      <c r="D546" t="s">
        <v>19</v>
      </c>
      <c r="E546">
        <v>0</v>
      </c>
      <c r="F546">
        <v>25</v>
      </c>
      <c r="G546">
        <v>25</v>
      </c>
      <c r="H546">
        <v>25</v>
      </c>
      <c r="I546">
        <v>0</v>
      </c>
      <c r="J546">
        <v>1</v>
      </c>
      <c r="K546">
        <v>1</v>
      </c>
      <c r="L546">
        <v>1.6</v>
      </c>
      <c r="M546">
        <v>0.91300000000000003</v>
      </c>
      <c r="N546">
        <v>0.95099999999999996</v>
      </c>
      <c r="O546">
        <v>4.4000000000000004</v>
      </c>
      <c r="P546">
        <v>0.81399999999999995</v>
      </c>
      <c r="Q546">
        <v>1</v>
      </c>
    </row>
    <row r="547" spans="1:17">
      <c r="A547" t="s">
        <v>575</v>
      </c>
      <c r="B547" s="1">
        <v>46048</v>
      </c>
      <c r="C547" t="s">
        <v>37</v>
      </c>
      <c r="D547" t="s">
        <v>21</v>
      </c>
      <c r="E547">
        <v>202</v>
      </c>
      <c r="F547">
        <v>52</v>
      </c>
      <c r="G547">
        <v>254</v>
      </c>
      <c r="H547">
        <v>28</v>
      </c>
      <c r="I547">
        <v>226</v>
      </c>
      <c r="J547">
        <v>0</v>
      </c>
      <c r="K547">
        <v>0</v>
      </c>
      <c r="L547">
        <v>8</v>
      </c>
      <c r="M547">
        <v>0.6</v>
      </c>
      <c r="N547">
        <v>0.98499999999999999</v>
      </c>
      <c r="O547">
        <v>2.5</v>
      </c>
      <c r="P547">
        <v>0.78800000000000003</v>
      </c>
      <c r="Q547">
        <v>0.11</v>
      </c>
    </row>
    <row r="548" spans="1:17">
      <c r="A548" t="s">
        <v>576</v>
      </c>
      <c r="B548" s="1">
        <v>46048</v>
      </c>
      <c r="C548" t="s">
        <v>37</v>
      </c>
      <c r="D548" t="s">
        <v>23</v>
      </c>
      <c r="E548">
        <v>83</v>
      </c>
      <c r="F548">
        <v>23</v>
      </c>
      <c r="G548">
        <v>106</v>
      </c>
      <c r="H548">
        <v>30</v>
      </c>
      <c r="I548">
        <v>76</v>
      </c>
      <c r="J548">
        <v>0</v>
      </c>
      <c r="K548">
        <v>0</v>
      </c>
      <c r="L548">
        <v>7.3</v>
      </c>
      <c r="M548">
        <v>0.6</v>
      </c>
      <c r="N548">
        <v>0.97399999999999998</v>
      </c>
      <c r="O548">
        <v>2.5</v>
      </c>
      <c r="P548">
        <v>0.78800000000000003</v>
      </c>
      <c r="Q548">
        <v>0.28299999999999997</v>
      </c>
    </row>
    <row r="549" spans="1:17">
      <c r="A549" t="s">
        <v>577</v>
      </c>
      <c r="B549" s="1">
        <v>46048</v>
      </c>
      <c r="C549" t="s">
        <v>37</v>
      </c>
      <c r="D549" t="s">
        <v>25</v>
      </c>
      <c r="E549">
        <v>0</v>
      </c>
      <c r="F549">
        <v>17</v>
      </c>
      <c r="G549">
        <v>17</v>
      </c>
      <c r="H549">
        <v>17</v>
      </c>
      <c r="I549">
        <v>0</v>
      </c>
      <c r="J549">
        <v>0</v>
      </c>
      <c r="K549">
        <v>0</v>
      </c>
      <c r="L549">
        <v>1.6</v>
      </c>
      <c r="M549">
        <v>0.98599999999999999</v>
      </c>
      <c r="N549">
        <v>0.99199999999999999</v>
      </c>
      <c r="O549">
        <v>4.5999999999999996</v>
      </c>
      <c r="P549">
        <v>0.72</v>
      </c>
      <c r="Q549">
        <v>1</v>
      </c>
    </row>
    <row r="550" spans="1:17">
      <c r="A550" t="s">
        <v>578</v>
      </c>
      <c r="B550" s="1">
        <v>46048</v>
      </c>
      <c r="C550" t="s">
        <v>43</v>
      </c>
      <c r="D550" t="s">
        <v>19</v>
      </c>
      <c r="E550">
        <v>309</v>
      </c>
      <c r="F550">
        <v>45</v>
      </c>
      <c r="G550">
        <v>354</v>
      </c>
      <c r="H550">
        <v>31</v>
      </c>
      <c r="I550">
        <v>323</v>
      </c>
      <c r="J550">
        <v>0</v>
      </c>
      <c r="K550">
        <v>0</v>
      </c>
      <c r="L550">
        <v>8</v>
      </c>
      <c r="M550">
        <v>0.6</v>
      </c>
      <c r="N550">
        <v>0.97499999999999998</v>
      </c>
      <c r="O550">
        <v>2.5</v>
      </c>
      <c r="P550">
        <v>0.70299999999999996</v>
      </c>
      <c r="Q550">
        <v>8.7999999999999995E-2</v>
      </c>
    </row>
    <row r="551" spans="1:17">
      <c r="A551" t="s">
        <v>579</v>
      </c>
      <c r="B551" s="1">
        <v>46048</v>
      </c>
      <c r="C551" t="s">
        <v>43</v>
      </c>
      <c r="D551" t="s">
        <v>21</v>
      </c>
      <c r="E551">
        <v>0</v>
      </c>
      <c r="F551">
        <v>37</v>
      </c>
      <c r="G551">
        <v>37</v>
      </c>
      <c r="H551">
        <v>37</v>
      </c>
      <c r="I551">
        <v>0</v>
      </c>
      <c r="J551">
        <v>0</v>
      </c>
      <c r="K551">
        <v>0</v>
      </c>
      <c r="L551">
        <v>1.8</v>
      </c>
      <c r="M551">
        <v>0.98199999999999998</v>
      </c>
      <c r="N551">
        <v>0.95499999999999996</v>
      </c>
      <c r="O551">
        <v>4.5</v>
      </c>
      <c r="P551">
        <v>0.68899999999999995</v>
      </c>
      <c r="Q551">
        <v>1</v>
      </c>
    </row>
    <row r="552" spans="1:17">
      <c r="A552" t="s">
        <v>580</v>
      </c>
      <c r="B552" s="1">
        <v>46048</v>
      </c>
      <c r="C552" t="s">
        <v>43</v>
      </c>
      <c r="D552" t="s">
        <v>23</v>
      </c>
      <c r="E552">
        <v>1</v>
      </c>
      <c r="F552">
        <v>33</v>
      </c>
      <c r="G552">
        <v>34</v>
      </c>
      <c r="H552">
        <v>34</v>
      </c>
      <c r="I552">
        <v>0</v>
      </c>
      <c r="J552">
        <v>0</v>
      </c>
      <c r="K552">
        <v>0</v>
      </c>
      <c r="L552">
        <v>1.8</v>
      </c>
      <c r="M552">
        <v>0.97499999999999998</v>
      </c>
      <c r="N552">
        <v>0.97499999999999998</v>
      </c>
      <c r="O552">
        <v>4.5</v>
      </c>
      <c r="P552">
        <v>0.64900000000000002</v>
      </c>
      <c r="Q552">
        <v>1</v>
      </c>
    </row>
    <row r="553" spans="1:17">
      <c r="A553" t="s">
        <v>581</v>
      </c>
      <c r="B553" s="1">
        <v>46048</v>
      </c>
      <c r="C553" t="s">
        <v>43</v>
      </c>
      <c r="D553" t="s">
        <v>25</v>
      </c>
      <c r="E553">
        <v>0</v>
      </c>
      <c r="F553">
        <v>24</v>
      </c>
      <c r="G553">
        <v>24</v>
      </c>
      <c r="H553">
        <v>24</v>
      </c>
      <c r="I553">
        <v>0</v>
      </c>
      <c r="J553">
        <v>0</v>
      </c>
      <c r="K553">
        <v>0</v>
      </c>
      <c r="L553">
        <v>1.4</v>
      </c>
      <c r="M553">
        <v>0.97399999999999998</v>
      </c>
      <c r="N553">
        <v>0.98099999999999998</v>
      </c>
      <c r="O553">
        <v>4.4000000000000004</v>
      </c>
      <c r="P553">
        <v>0.67300000000000004</v>
      </c>
      <c r="Q553">
        <v>1</v>
      </c>
    </row>
    <row r="554" spans="1:17">
      <c r="A554" t="s">
        <v>582</v>
      </c>
      <c r="B554" s="1">
        <v>46048</v>
      </c>
      <c r="C554" t="s">
        <v>48</v>
      </c>
      <c r="D554" t="s">
        <v>19</v>
      </c>
      <c r="E554">
        <v>0</v>
      </c>
      <c r="F554">
        <v>46</v>
      </c>
      <c r="G554">
        <v>46</v>
      </c>
      <c r="H554">
        <v>46</v>
      </c>
      <c r="I554">
        <v>0</v>
      </c>
      <c r="J554">
        <v>0</v>
      </c>
      <c r="K554">
        <v>0</v>
      </c>
      <c r="L554">
        <v>1.6</v>
      </c>
      <c r="M554">
        <v>0.98799999999999999</v>
      </c>
      <c r="N554">
        <v>0.96399999999999997</v>
      </c>
      <c r="O554">
        <v>4.5</v>
      </c>
      <c r="P554">
        <v>0.66900000000000004</v>
      </c>
      <c r="Q554">
        <v>1</v>
      </c>
    </row>
    <row r="555" spans="1:17">
      <c r="A555" t="s">
        <v>583</v>
      </c>
      <c r="B555" s="1">
        <v>46048</v>
      </c>
      <c r="C555" t="s">
        <v>48</v>
      </c>
      <c r="D555" t="s">
        <v>21</v>
      </c>
      <c r="E555">
        <v>557</v>
      </c>
      <c r="F555">
        <v>34</v>
      </c>
      <c r="G555">
        <v>591</v>
      </c>
      <c r="H555">
        <v>19</v>
      </c>
      <c r="I555">
        <v>572</v>
      </c>
      <c r="J555">
        <v>0</v>
      </c>
      <c r="K555">
        <v>0</v>
      </c>
      <c r="L555">
        <v>8</v>
      </c>
      <c r="M555">
        <v>0.6</v>
      </c>
      <c r="N555">
        <v>0.996</v>
      </c>
      <c r="O555">
        <v>2.5</v>
      </c>
      <c r="P555">
        <v>0.751</v>
      </c>
      <c r="Q555">
        <v>3.2000000000000001E-2</v>
      </c>
    </row>
    <row r="556" spans="1:17">
      <c r="A556" t="s">
        <v>584</v>
      </c>
      <c r="B556" s="1">
        <v>46048</v>
      </c>
      <c r="C556" t="s">
        <v>48</v>
      </c>
      <c r="D556" t="s">
        <v>23</v>
      </c>
      <c r="E556">
        <v>0</v>
      </c>
      <c r="F556">
        <v>40</v>
      </c>
      <c r="G556">
        <v>40</v>
      </c>
      <c r="H556">
        <v>40</v>
      </c>
      <c r="I556">
        <v>0</v>
      </c>
      <c r="J556">
        <v>1</v>
      </c>
      <c r="K556">
        <v>0</v>
      </c>
      <c r="L556">
        <v>1.7</v>
      </c>
      <c r="M556">
        <v>0.95399999999999996</v>
      </c>
      <c r="N556">
        <v>0.97699999999999998</v>
      </c>
      <c r="O556">
        <v>4.5</v>
      </c>
      <c r="P556">
        <v>0.69499999999999995</v>
      </c>
      <c r="Q556">
        <v>1</v>
      </c>
    </row>
    <row r="557" spans="1:17">
      <c r="A557" t="s">
        <v>585</v>
      </c>
      <c r="B557" s="1">
        <v>46048</v>
      </c>
      <c r="C557" t="s">
        <v>48</v>
      </c>
      <c r="D557" t="s">
        <v>25</v>
      </c>
      <c r="E557">
        <v>216</v>
      </c>
      <c r="F557">
        <v>23</v>
      </c>
      <c r="G557">
        <v>239</v>
      </c>
      <c r="H557">
        <v>27</v>
      </c>
      <c r="I557">
        <v>212</v>
      </c>
      <c r="J557">
        <v>1</v>
      </c>
      <c r="K557">
        <v>0</v>
      </c>
      <c r="L557">
        <v>8</v>
      </c>
      <c r="M557">
        <v>0.6</v>
      </c>
      <c r="N557">
        <v>0.96399999999999997</v>
      </c>
      <c r="O557">
        <v>2.5</v>
      </c>
      <c r="P557">
        <v>0.71899999999999997</v>
      </c>
      <c r="Q557">
        <v>0.113</v>
      </c>
    </row>
    <row r="558" spans="1:17">
      <c r="A558" t="s">
        <v>586</v>
      </c>
      <c r="B558" s="1">
        <v>46048</v>
      </c>
      <c r="C558" t="s">
        <v>53</v>
      </c>
      <c r="D558" t="s">
        <v>19</v>
      </c>
      <c r="E558">
        <v>293</v>
      </c>
      <c r="F558">
        <v>46</v>
      </c>
      <c r="G558">
        <v>339</v>
      </c>
      <c r="H558">
        <v>27</v>
      </c>
      <c r="I558">
        <v>312</v>
      </c>
      <c r="J558">
        <v>0</v>
      </c>
      <c r="K558">
        <v>0</v>
      </c>
      <c r="L558">
        <v>8</v>
      </c>
      <c r="M558">
        <v>0.6</v>
      </c>
      <c r="N558">
        <v>0.96</v>
      </c>
      <c r="O558">
        <v>2.5</v>
      </c>
      <c r="P558">
        <v>0.77100000000000002</v>
      </c>
      <c r="Q558">
        <v>0.08</v>
      </c>
    </row>
    <row r="559" spans="1:17">
      <c r="A559" t="s">
        <v>587</v>
      </c>
      <c r="B559" s="1">
        <v>46048</v>
      </c>
      <c r="C559" t="s">
        <v>53</v>
      </c>
      <c r="D559" t="s">
        <v>21</v>
      </c>
      <c r="E559">
        <v>219</v>
      </c>
      <c r="F559">
        <v>47</v>
      </c>
      <c r="G559">
        <v>266</v>
      </c>
      <c r="H559">
        <v>23</v>
      </c>
      <c r="I559">
        <v>243</v>
      </c>
      <c r="J559">
        <v>0</v>
      </c>
      <c r="K559">
        <v>0</v>
      </c>
      <c r="L559">
        <v>8</v>
      </c>
      <c r="M559">
        <v>0.6</v>
      </c>
      <c r="N559">
        <v>0.97899999999999998</v>
      </c>
      <c r="O559">
        <v>2.5</v>
      </c>
      <c r="P559">
        <v>0.70599999999999996</v>
      </c>
      <c r="Q559">
        <v>8.5999999999999993E-2</v>
      </c>
    </row>
    <row r="560" spans="1:17">
      <c r="A560" t="s">
        <v>588</v>
      </c>
      <c r="B560" s="1">
        <v>46048</v>
      </c>
      <c r="C560" t="s">
        <v>53</v>
      </c>
      <c r="D560" t="s">
        <v>23</v>
      </c>
      <c r="E560">
        <v>187</v>
      </c>
      <c r="F560">
        <v>21</v>
      </c>
      <c r="G560">
        <v>208</v>
      </c>
      <c r="H560">
        <v>32</v>
      </c>
      <c r="I560">
        <v>176</v>
      </c>
      <c r="J560">
        <v>0</v>
      </c>
      <c r="K560">
        <v>0</v>
      </c>
      <c r="L560">
        <v>8</v>
      </c>
      <c r="M560">
        <v>0.6</v>
      </c>
      <c r="N560">
        <v>0.96499999999999997</v>
      </c>
      <c r="O560">
        <v>2.5</v>
      </c>
      <c r="P560">
        <v>0.755</v>
      </c>
      <c r="Q560">
        <v>0.154</v>
      </c>
    </row>
    <row r="561" spans="1:17">
      <c r="A561" t="s">
        <v>589</v>
      </c>
      <c r="B561" s="1">
        <v>46048</v>
      </c>
      <c r="C561" t="s">
        <v>53</v>
      </c>
      <c r="D561" t="s">
        <v>25</v>
      </c>
      <c r="E561">
        <v>0</v>
      </c>
      <c r="F561">
        <v>23</v>
      </c>
      <c r="G561">
        <v>23</v>
      </c>
      <c r="H561">
        <v>23</v>
      </c>
      <c r="I561">
        <v>0</v>
      </c>
      <c r="J561">
        <v>0</v>
      </c>
      <c r="K561">
        <v>0</v>
      </c>
      <c r="L561">
        <v>0.9</v>
      </c>
      <c r="M561">
        <v>1</v>
      </c>
      <c r="N561">
        <v>0.97199999999999998</v>
      </c>
      <c r="O561">
        <v>4.8</v>
      </c>
      <c r="P561">
        <v>0.74</v>
      </c>
      <c r="Q561">
        <v>1</v>
      </c>
    </row>
    <row r="562" spans="1:17">
      <c r="A562" t="s">
        <v>590</v>
      </c>
      <c r="B562" s="1">
        <v>46049</v>
      </c>
      <c r="C562" t="s">
        <v>18</v>
      </c>
      <c r="D562" t="s">
        <v>19</v>
      </c>
      <c r="E562">
        <v>80</v>
      </c>
      <c r="F562">
        <v>42</v>
      </c>
      <c r="G562">
        <v>122</v>
      </c>
      <c r="H562">
        <v>42</v>
      </c>
      <c r="I562">
        <v>80</v>
      </c>
      <c r="J562">
        <v>0</v>
      </c>
      <c r="K562">
        <v>0</v>
      </c>
      <c r="L562">
        <v>8</v>
      </c>
      <c r="M562">
        <v>0.6</v>
      </c>
      <c r="N562">
        <v>1</v>
      </c>
      <c r="O562">
        <v>2.5</v>
      </c>
      <c r="P562">
        <v>0.70499999999999996</v>
      </c>
      <c r="Q562">
        <v>0.34399999999999997</v>
      </c>
    </row>
    <row r="563" spans="1:17">
      <c r="A563" t="s">
        <v>591</v>
      </c>
      <c r="B563" s="1">
        <v>46049</v>
      </c>
      <c r="C563" t="s">
        <v>18</v>
      </c>
      <c r="D563" t="s">
        <v>21</v>
      </c>
      <c r="E563">
        <v>0</v>
      </c>
      <c r="F563">
        <v>29</v>
      </c>
      <c r="G563">
        <v>29</v>
      </c>
      <c r="H563">
        <v>29</v>
      </c>
      <c r="I563">
        <v>0</v>
      </c>
      <c r="J563">
        <v>0</v>
      </c>
      <c r="K563">
        <v>0</v>
      </c>
      <c r="L563">
        <v>1.5</v>
      </c>
      <c r="M563">
        <v>0.94699999999999995</v>
      </c>
      <c r="N563">
        <v>0.97199999999999998</v>
      </c>
      <c r="O563">
        <v>4.5999999999999996</v>
      </c>
      <c r="P563">
        <v>0.71</v>
      </c>
      <c r="Q563">
        <v>1</v>
      </c>
    </row>
    <row r="564" spans="1:17">
      <c r="A564" t="s">
        <v>592</v>
      </c>
      <c r="B564" s="1">
        <v>46049</v>
      </c>
      <c r="C564" t="s">
        <v>18</v>
      </c>
      <c r="D564" t="s">
        <v>23</v>
      </c>
      <c r="E564">
        <v>184</v>
      </c>
      <c r="F564">
        <v>39</v>
      </c>
      <c r="G564">
        <v>223</v>
      </c>
      <c r="H564">
        <v>33</v>
      </c>
      <c r="I564">
        <v>190</v>
      </c>
      <c r="J564">
        <v>0</v>
      </c>
      <c r="K564">
        <v>0</v>
      </c>
      <c r="L564">
        <v>8</v>
      </c>
      <c r="M564">
        <v>0.6</v>
      </c>
      <c r="N564">
        <v>1</v>
      </c>
      <c r="O564">
        <v>2.5</v>
      </c>
      <c r="P564">
        <v>0.78600000000000003</v>
      </c>
      <c r="Q564">
        <v>0.14799999999999999</v>
      </c>
    </row>
    <row r="565" spans="1:17">
      <c r="A565" t="s">
        <v>593</v>
      </c>
      <c r="B565" s="1">
        <v>46049</v>
      </c>
      <c r="C565" t="s">
        <v>18</v>
      </c>
      <c r="D565" t="s">
        <v>25</v>
      </c>
      <c r="E565">
        <v>0</v>
      </c>
      <c r="F565">
        <v>36</v>
      </c>
      <c r="G565">
        <v>36</v>
      </c>
      <c r="H565">
        <v>35</v>
      </c>
      <c r="I565">
        <v>1</v>
      </c>
      <c r="J565">
        <v>1</v>
      </c>
      <c r="K565">
        <v>0</v>
      </c>
      <c r="L565">
        <v>1.2</v>
      </c>
      <c r="M565">
        <v>0.94699999999999995</v>
      </c>
      <c r="N565">
        <v>0.97499999999999998</v>
      </c>
      <c r="O565">
        <v>4.0999999999999996</v>
      </c>
      <c r="P565">
        <v>0.77700000000000002</v>
      </c>
      <c r="Q565">
        <v>0.97199999999999998</v>
      </c>
    </row>
    <row r="566" spans="1:17">
      <c r="A566" t="s">
        <v>594</v>
      </c>
      <c r="B566" s="1">
        <v>46049</v>
      </c>
      <c r="C566" t="s">
        <v>27</v>
      </c>
      <c r="D566" t="s">
        <v>19</v>
      </c>
      <c r="E566">
        <v>12</v>
      </c>
      <c r="F566">
        <v>28</v>
      </c>
      <c r="G566">
        <v>40</v>
      </c>
      <c r="H566">
        <v>40</v>
      </c>
      <c r="I566">
        <v>0</v>
      </c>
      <c r="J566">
        <v>0</v>
      </c>
      <c r="K566">
        <v>0</v>
      </c>
      <c r="L566">
        <v>1.6</v>
      </c>
      <c r="M566">
        <v>0.93500000000000005</v>
      </c>
      <c r="N566">
        <v>0.99199999999999999</v>
      </c>
      <c r="O566">
        <v>4.5999999999999996</v>
      </c>
      <c r="P566">
        <v>0.69199999999999995</v>
      </c>
      <c r="Q566">
        <v>1</v>
      </c>
    </row>
    <row r="567" spans="1:17">
      <c r="A567" t="s">
        <v>595</v>
      </c>
      <c r="B567" s="1">
        <v>46049</v>
      </c>
      <c r="C567" t="s">
        <v>27</v>
      </c>
      <c r="D567" t="s">
        <v>21</v>
      </c>
      <c r="E567">
        <v>10</v>
      </c>
      <c r="F567">
        <v>57</v>
      </c>
      <c r="G567">
        <v>67</v>
      </c>
      <c r="H567">
        <v>47</v>
      </c>
      <c r="I567">
        <v>20</v>
      </c>
      <c r="J567">
        <v>0</v>
      </c>
      <c r="K567">
        <v>0</v>
      </c>
      <c r="L567">
        <v>3.4</v>
      </c>
      <c r="M567">
        <v>0.84199999999999997</v>
      </c>
      <c r="N567">
        <v>0.99399999999999999</v>
      </c>
      <c r="O567">
        <v>3.9</v>
      </c>
      <c r="P567">
        <v>0.70599999999999996</v>
      </c>
      <c r="Q567">
        <v>0.70099999999999996</v>
      </c>
    </row>
    <row r="568" spans="1:17">
      <c r="A568" t="s">
        <v>596</v>
      </c>
      <c r="B568" s="1">
        <v>46049</v>
      </c>
      <c r="C568" t="s">
        <v>27</v>
      </c>
      <c r="D568" t="s">
        <v>23</v>
      </c>
      <c r="E568">
        <v>424</v>
      </c>
      <c r="F568">
        <v>41</v>
      </c>
      <c r="G568">
        <v>465</v>
      </c>
      <c r="H568">
        <v>21</v>
      </c>
      <c r="I568">
        <v>444</v>
      </c>
      <c r="J568">
        <v>0</v>
      </c>
      <c r="K568">
        <v>0</v>
      </c>
      <c r="L568">
        <v>8</v>
      </c>
      <c r="M568">
        <v>0.6</v>
      </c>
      <c r="N568">
        <v>0.97299999999999998</v>
      </c>
      <c r="O568">
        <v>2.5</v>
      </c>
      <c r="P568">
        <v>0.70899999999999996</v>
      </c>
      <c r="Q568">
        <v>4.4999999999999998E-2</v>
      </c>
    </row>
    <row r="569" spans="1:17">
      <c r="A569" t="s">
        <v>597</v>
      </c>
      <c r="B569" s="1">
        <v>46049</v>
      </c>
      <c r="C569" t="s">
        <v>27</v>
      </c>
      <c r="D569" t="s">
        <v>25</v>
      </c>
      <c r="E569">
        <v>9</v>
      </c>
      <c r="F569">
        <v>36</v>
      </c>
      <c r="G569">
        <v>45</v>
      </c>
      <c r="H569">
        <v>24</v>
      </c>
      <c r="I569">
        <v>21</v>
      </c>
      <c r="J569">
        <v>0</v>
      </c>
      <c r="K569">
        <v>0</v>
      </c>
      <c r="L569">
        <v>3.2</v>
      </c>
      <c r="M569">
        <v>0.85</v>
      </c>
      <c r="N569">
        <v>0.98199999999999998</v>
      </c>
      <c r="O569">
        <v>3.6</v>
      </c>
      <c r="P569">
        <v>0.77400000000000002</v>
      </c>
      <c r="Q569">
        <v>0.53300000000000003</v>
      </c>
    </row>
    <row r="570" spans="1:17">
      <c r="A570" t="s">
        <v>598</v>
      </c>
      <c r="B570" s="1">
        <v>46049</v>
      </c>
      <c r="C570" t="s">
        <v>32</v>
      </c>
      <c r="D570" t="s">
        <v>19</v>
      </c>
      <c r="E570">
        <v>207</v>
      </c>
      <c r="F570">
        <v>50</v>
      </c>
      <c r="G570">
        <v>257</v>
      </c>
      <c r="H570">
        <v>35</v>
      </c>
      <c r="I570">
        <v>222</v>
      </c>
      <c r="J570">
        <v>0</v>
      </c>
      <c r="K570">
        <v>0</v>
      </c>
      <c r="L570">
        <v>8</v>
      </c>
      <c r="M570">
        <v>0.6</v>
      </c>
      <c r="N570">
        <v>0.96399999999999997</v>
      </c>
      <c r="O570">
        <v>2.5</v>
      </c>
      <c r="P570">
        <v>0.77900000000000003</v>
      </c>
      <c r="Q570">
        <v>0.13600000000000001</v>
      </c>
    </row>
    <row r="571" spans="1:17">
      <c r="A571" t="s">
        <v>599</v>
      </c>
      <c r="B571" s="1">
        <v>46049</v>
      </c>
      <c r="C571" t="s">
        <v>32</v>
      </c>
      <c r="D571" t="s">
        <v>21</v>
      </c>
      <c r="E571">
        <v>321</v>
      </c>
      <c r="F571">
        <v>64</v>
      </c>
      <c r="G571">
        <v>385</v>
      </c>
      <c r="H571">
        <v>22</v>
      </c>
      <c r="I571">
        <v>363</v>
      </c>
      <c r="J571">
        <v>0</v>
      </c>
      <c r="K571">
        <v>0</v>
      </c>
      <c r="L571">
        <v>8</v>
      </c>
      <c r="M571">
        <v>0.6</v>
      </c>
      <c r="N571">
        <v>0.98</v>
      </c>
      <c r="O571">
        <v>2.5</v>
      </c>
      <c r="P571">
        <v>0.78300000000000003</v>
      </c>
      <c r="Q571">
        <v>5.7000000000000002E-2</v>
      </c>
    </row>
    <row r="572" spans="1:17">
      <c r="A572" t="s">
        <v>600</v>
      </c>
      <c r="B572" s="1">
        <v>46049</v>
      </c>
      <c r="C572" t="s">
        <v>32</v>
      </c>
      <c r="D572" t="s">
        <v>23</v>
      </c>
      <c r="E572">
        <v>443</v>
      </c>
      <c r="F572">
        <v>33</v>
      </c>
      <c r="G572">
        <v>476</v>
      </c>
      <c r="H572">
        <v>22</v>
      </c>
      <c r="I572">
        <v>454</v>
      </c>
      <c r="J572">
        <v>0</v>
      </c>
      <c r="K572">
        <v>0</v>
      </c>
      <c r="L572">
        <v>8</v>
      </c>
      <c r="M572">
        <v>0.6</v>
      </c>
      <c r="N572">
        <v>0.99099999999999999</v>
      </c>
      <c r="O572">
        <v>2.5</v>
      </c>
      <c r="P572">
        <v>0.66700000000000004</v>
      </c>
      <c r="Q572">
        <v>4.5999999999999999E-2</v>
      </c>
    </row>
    <row r="573" spans="1:17">
      <c r="A573" t="s">
        <v>601</v>
      </c>
      <c r="B573" s="1">
        <v>46049</v>
      </c>
      <c r="C573" t="s">
        <v>32</v>
      </c>
      <c r="D573" t="s">
        <v>25</v>
      </c>
      <c r="E573">
        <v>0</v>
      </c>
      <c r="F573">
        <v>30</v>
      </c>
      <c r="G573">
        <v>30</v>
      </c>
      <c r="H573">
        <v>30</v>
      </c>
      <c r="I573">
        <v>0</v>
      </c>
      <c r="J573">
        <v>0</v>
      </c>
      <c r="K573">
        <v>0</v>
      </c>
      <c r="L573">
        <v>1.4</v>
      </c>
      <c r="M573">
        <v>0.99099999999999999</v>
      </c>
      <c r="N573">
        <v>0.93899999999999995</v>
      </c>
      <c r="O573">
        <v>4.4000000000000004</v>
      </c>
      <c r="P573">
        <v>0.72299999999999998</v>
      </c>
      <c r="Q573">
        <v>1</v>
      </c>
    </row>
    <row r="574" spans="1:17">
      <c r="A574" t="s">
        <v>602</v>
      </c>
      <c r="B574" s="1">
        <v>46049</v>
      </c>
      <c r="C574" t="s">
        <v>37</v>
      </c>
      <c r="D574" t="s">
        <v>19</v>
      </c>
      <c r="E574">
        <v>0</v>
      </c>
      <c r="F574">
        <v>24</v>
      </c>
      <c r="G574">
        <v>24</v>
      </c>
      <c r="H574">
        <v>24</v>
      </c>
      <c r="I574">
        <v>0</v>
      </c>
      <c r="J574">
        <v>0</v>
      </c>
      <c r="K574">
        <v>0</v>
      </c>
      <c r="L574">
        <v>1.7</v>
      </c>
      <c r="M574">
        <v>0.94099999999999995</v>
      </c>
      <c r="N574">
        <v>1</v>
      </c>
      <c r="O574">
        <v>4.7</v>
      </c>
      <c r="P574">
        <v>0.81399999999999995</v>
      </c>
      <c r="Q574">
        <v>1</v>
      </c>
    </row>
    <row r="575" spans="1:17">
      <c r="A575" t="s">
        <v>603</v>
      </c>
      <c r="B575" s="1">
        <v>46049</v>
      </c>
      <c r="C575" t="s">
        <v>37</v>
      </c>
      <c r="D575" t="s">
        <v>21</v>
      </c>
      <c r="E575">
        <v>226</v>
      </c>
      <c r="F575">
        <v>48</v>
      </c>
      <c r="G575">
        <v>274</v>
      </c>
      <c r="H575">
        <v>32</v>
      </c>
      <c r="I575">
        <v>242</v>
      </c>
      <c r="J575">
        <v>0</v>
      </c>
      <c r="K575">
        <v>0</v>
      </c>
      <c r="L575">
        <v>8</v>
      </c>
      <c r="M575">
        <v>0.6</v>
      </c>
      <c r="N575">
        <v>0.93400000000000005</v>
      </c>
      <c r="O575">
        <v>2.5</v>
      </c>
      <c r="P575">
        <v>0.78800000000000003</v>
      </c>
      <c r="Q575">
        <v>0.11700000000000001</v>
      </c>
    </row>
    <row r="576" spans="1:17">
      <c r="A576" t="s">
        <v>604</v>
      </c>
      <c r="B576" s="1">
        <v>46049</v>
      </c>
      <c r="C576" t="s">
        <v>37</v>
      </c>
      <c r="D576" t="s">
        <v>23</v>
      </c>
      <c r="E576">
        <v>76</v>
      </c>
      <c r="F576">
        <v>39</v>
      </c>
      <c r="G576">
        <v>115</v>
      </c>
      <c r="H576">
        <v>29</v>
      </c>
      <c r="I576">
        <v>86</v>
      </c>
      <c r="J576">
        <v>0</v>
      </c>
      <c r="K576">
        <v>0</v>
      </c>
      <c r="L576">
        <v>8</v>
      </c>
      <c r="M576">
        <v>0.6</v>
      </c>
      <c r="N576">
        <v>0.997</v>
      </c>
      <c r="O576">
        <v>2.5</v>
      </c>
      <c r="P576">
        <v>0.78800000000000003</v>
      </c>
      <c r="Q576">
        <v>0.252</v>
      </c>
    </row>
    <row r="577" spans="1:17">
      <c r="A577" t="s">
        <v>605</v>
      </c>
      <c r="B577" s="1">
        <v>46049</v>
      </c>
      <c r="C577" t="s">
        <v>37</v>
      </c>
      <c r="D577" t="s">
        <v>25</v>
      </c>
      <c r="E577">
        <v>0</v>
      </c>
      <c r="F577">
        <v>20</v>
      </c>
      <c r="G577">
        <v>20</v>
      </c>
      <c r="H577">
        <v>20</v>
      </c>
      <c r="I577">
        <v>0</v>
      </c>
      <c r="J577">
        <v>0</v>
      </c>
      <c r="K577">
        <v>0</v>
      </c>
      <c r="L577">
        <v>1.6</v>
      </c>
      <c r="M577">
        <v>0.995</v>
      </c>
      <c r="N577">
        <v>0.998</v>
      </c>
      <c r="O577">
        <v>4.9000000000000004</v>
      </c>
      <c r="P577">
        <v>0.72</v>
      </c>
      <c r="Q577">
        <v>1</v>
      </c>
    </row>
    <row r="578" spans="1:17">
      <c r="A578" t="s">
        <v>606</v>
      </c>
      <c r="B578" s="1">
        <v>46049</v>
      </c>
      <c r="C578" t="s">
        <v>43</v>
      </c>
      <c r="D578" t="s">
        <v>19</v>
      </c>
      <c r="E578">
        <v>323</v>
      </c>
      <c r="F578">
        <v>41</v>
      </c>
      <c r="G578">
        <v>364</v>
      </c>
      <c r="H578">
        <v>25</v>
      </c>
      <c r="I578">
        <v>339</v>
      </c>
      <c r="J578">
        <v>1</v>
      </c>
      <c r="K578">
        <v>0</v>
      </c>
      <c r="L578">
        <v>8</v>
      </c>
      <c r="M578">
        <v>0.6</v>
      </c>
      <c r="N578">
        <v>0.98699999999999999</v>
      </c>
      <c r="O578">
        <v>2.5</v>
      </c>
      <c r="P578">
        <v>0.70299999999999996</v>
      </c>
      <c r="Q578">
        <v>6.9000000000000006E-2</v>
      </c>
    </row>
    <row r="579" spans="1:17">
      <c r="A579" t="s">
        <v>607</v>
      </c>
      <c r="B579" s="1">
        <v>46049</v>
      </c>
      <c r="C579" t="s">
        <v>43</v>
      </c>
      <c r="D579" t="s">
        <v>21</v>
      </c>
      <c r="E579">
        <v>0</v>
      </c>
      <c r="F579">
        <v>45</v>
      </c>
      <c r="G579">
        <v>45</v>
      </c>
      <c r="H579">
        <v>45</v>
      </c>
      <c r="I579">
        <v>0</v>
      </c>
      <c r="J579">
        <v>0</v>
      </c>
      <c r="K579">
        <v>0</v>
      </c>
      <c r="L579">
        <v>1.3</v>
      </c>
      <c r="M579">
        <v>0.92600000000000005</v>
      </c>
      <c r="N579">
        <v>0.97</v>
      </c>
      <c r="O579">
        <v>4.4000000000000004</v>
      </c>
      <c r="P579">
        <v>0.68899999999999995</v>
      </c>
      <c r="Q579">
        <v>1</v>
      </c>
    </row>
    <row r="580" spans="1:17">
      <c r="A580" t="s">
        <v>608</v>
      </c>
      <c r="B580" s="1">
        <v>46049</v>
      </c>
      <c r="C580" t="s">
        <v>43</v>
      </c>
      <c r="D580" t="s">
        <v>23</v>
      </c>
      <c r="E580">
        <v>0</v>
      </c>
      <c r="F580">
        <v>43</v>
      </c>
      <c r="G580">
        <v>43</v>
      </c>
      <c r="H580">
        <v>42</v>
      </c>
      <c r="I580">
        <v>1</v>
      </c>
      <c r="J580">
        <v>0</v>
      </c>
      <c r="K580">
        <v>0</v>
      </c>
      <c r="L580">
        <v>1.5</v>
      </c>
      <c r="M580">
        <v>0.94399999999999995</v>
      </c>
      <c r="N580">
        <v>0.96699999999999997</v>
      </c>
      <c r="O580">
        <v>4.5</v>
      </c>
      <c r="P580">
        <v>0.64900000000000002</v>
      </c>
      <c r="Q580">
        <v>0.97699999999999998</v>
      </c>
    </row>
    <row r="581" spans="1:17">
      <c r="A581" t="s">
        <v>609</v>
      </c>
      <c r="B581" s="1">
        <v>46049</v>
      </c>
      <c r="C581" t="s">
        <v>43</v>
      </c>
      <c r="D581" t="s">
        <v>25</v>
      </c>
      <c r="E581">
        <v>0</v>
      </c>
      <c r="F581">
        <v>46</v>
      </c>
      <c r="G581">
        <v>46</v>
      </c>
      <c r="H581">
        <v>39</v>
      </c>
      <c r="I581">
        <v>7</v>
      </c>
      <c r="J581">
        <v>0</v>
      </c>
      <c r="K581">
        <v>0</v>
      </c>
      <c r="L581">
        <v>2</v>
      </c>
      <c r="M581">
        <v>0.93899999999999995</v>
      </c>
      <c r="N581">
        <v>0.997</v>
      </c>
      <c r="O581">
        <v>4.4000000000000004</v>
      </c>
      <c r="P581">
        <v>0.67300000000000004</v>
      </c>
      <c r="Q581">
        <v>0.84799999999999998</v>
      </c>
    </row>
    <row r="582" spans="1:17">
      <c r="A582" t="s">
        <v>610</v>
      </c>
      <c r="B582" s="1">
        <v>46049</v>
      </c>
      <c r="C582" t="s">
        <v>48</v>
      </c>
      <c r="D582" t="s">
        <v>19</v>
      </c>
      <c r="E582">
        <v>0</v>
      </c>
      <c r="F582">
        <v>48</v>
      </c>
      <c r="G582">
        <v>48</v>
      </c>
      <c r="H582">
        <v>48</v>
      </c>
      <c r="I582">
        <v>0</v>
      </c>
      <c r="J582">
        <v>0</v>
      </c>
      <c r="K582">
        <v>0</v>
      </c>
      <c r="L582">
        <v>0.9</v>
      </c>
      <c r="M582">
        <v>0.95899999999999996</v>
      </c>
      <c r="N582">
        <v>0.98499999999999999</v>
      </c>
      <c r="O582">
        <v>4.7</v>
      </c>
      <c r="P582">
        <v>0.66900000000000004</v>
      </c>
      <c r="Q582">
        <v>1</v>
      </c>
    </row>
    <row r="583" spans="1:17">
      <c r="A583" t="s">
        <v>611</v>
      </c>
      <c r="B583" s="1">
        <v>46049</v>
      </c>
      <c r="C583" t="s">
        <v>48</v>
      </c>
      <c r="D583" t="s">
        <v>21</v>
      </c>
      <c r="E583">
        <v>572</v>
      </c>
      <c r="F583">
        <v>46</v>
      </c>
      <c r="G583">
        <v>618</v>
      </c>
      <c r="H583">
        <v>22</v>
      </c>
      <c r="I583">
        <v>596</v>
      </c>
      <c r="J583">
        <v>0</v>
      </c>
      <c r="K583">
        <v>0</v>
      </c>
      <c r="L583">
        <v>8</v>
      </c>
      <c r="M583">
        <v>0.6</v>
      </c>
      <c r="N583">
        <v>0.99199999999999999</v>
      </c>
      <c r="O583">
        <v>2.5</v>
      </c>
      <c r="P583">
        <v>0.751</v>
      </c>
      <c r="Q583">
        <v>3.5999999999999997E-2</v>
      </c>
    </row>
    <row r="584" spans="1:17">
      <c r="A584" t="s">
        <v>612</v>
      </c>
      <c r="B584" s="1">
        <v>46049</v>
      </c>
      <c r="C584" t="s">
        <v>48</v>
      </c>
      <c r="D584" t="s">
        <v>23</v>
      </c>
      <c r="E584">
        <v>0</v>
      </c>
      <c r="F584">
        <v>36</v>
      </c>
      <c r="G584">
        <v>36</v>
      </c>
      <c r="H584">
        <v>36</v>
      </c>
      <c r="I584">
        <v>0</v>
      </c>
      <c r="J584">
        <v>0</v>
      </c>
      <c r="K584">
        <v>0</v>
      </c>
      <c r="L584">
        <v>2.2999999999999998</v>
      </c>
      <c r="M584">
        <v>0.96899999999999997</v>
      </c>
      <c r="N584">
        <v>0.98799999999999999</v>
      </c>
      <c r="O584">
        <v>4.5</v>
      </c>
      <c r="P584">
        <v>0.69499999999999995</v>
      </c>
      <c r="Q584">
        <v>1</v>
      </c>
    </row>
    <row r="585" spans="1:17">
      <c r="A585" t="s">
        <v>613</v>
      </c>
      <c r="B585" s="1">
        <v>46049</v>
      </c>
      <c r="C585" t="s">
        <v>48</v>
      </c>
      <c r="D585" t="s">
        <v>25</v>
      </c>
      <c r="E585">
        <v>212</v>
      </c>
      <c r="F585">
        <v>47</v>
      </c>
      <c r="G585">
        <v>259</v>
      </c>
      <c r="H585">
        <v>24</v>
      </c>
      <c r="I585">
        <v>235</v>
      </c>
      <c r="J585">
        <v>0</v>
      </c>
      <c r="K585">
        <v>0</v>
      </c>
      <c r="L585">
        <v>8</v>
      </c>
      <c r="M585">
        <v>0.6</v>
      </c>
      <c r="N585">
        <v>1</v>
      </c>
      <c r="O585">
        <v>2.5</v>
      </c>
      <c r="P585">
        <v>0.71899999999999997</v>
      </c>
      <c r="Q585">
        <v>9.2999999999999999E-2</v>
      </c>
    </row>
    <row r="586" spans="1:17">
      <c r="A586" t="s">
        <v>614</v>
      </c>
      <c r="B586" s="1">
        <v>46049</v>
      </c>
      <c r="C586" t="s">
        <v>53</v>
      </c>
      <c r="D586" t="s">
        <v>19</v>
      </c>
      <c r="E586">
        <v>312</v>
      </c>
      <c r="F586">
        <v>37</v>
      </c>
      <c r="G586">
        <v>349</v>
      </c>
      <c r="H586">
        <v>27</v>
      </c>
      <c r="I586">
        <v>322</v>
      </c>
      <c r="J586">
        <v>0</v>
      </c>
      <c r="K586">
        <v>0</v>
      </c>
      <c r="L586">
        <v>8</v>
      </c>
      <c r="M586">
        <v>0.6</v>
      </c>
      <c r="N586">
        <v>0.99</v>
      </c>
      <c r="O586">
        <v>2.5</v>
      </c>
      <c r="P586">
        <v>0.77100000000000002</v>
      </c>
      <c r="Q586">
        <v>7.6999999999999999E-2</v>
      </c>
    </row>
    <row r="587" spans="1:17">
      <c r="A587" t="s">
        <v>615</v>
      </c>
      <c r="B587" s="1">
        <v>46049</v>
      </c>
      <c r="C587" t="s">
        <v>53</v>
      </c>
      <c r="D587" t="s">
        <v>21</v>
      </c>
      <c r="E587">
        <v>243</v>
      </c>
      <c r="F587">
        <v>52</v>
      </c>
      <c r="G587">
        <v>295</v>
      </c>
      <c r="H587">
        <v>30</v>
      </c>
      <c r="I587">
        <v>265</v>
      </c>
      <c r="J587">
        <v>1</v>
      </c>
      <c r="K587">
        <v>0</v>
      </c>
      <c r="L587">
        <v>8</v>
      </c>
      <c r="M587">
        <v>0.6</v>
      </c>
      <c r="N587">
        <v>0.99299999999999999</v>
      </c>
      <c r="O587">
        <v>2.5</v>
      </c>
      <c r="P587">
        <v>0.70599999999999996</v>
      </c>
      <c r="Q587">
        <v>0.10199999999999999</v>
      </c>
    </row>
    <row r="588" spans="1:17">
      <c r="A588" t="s">
        <v>616</v>
      </c>
      <c r="B588" s="1">
        <v>46049</v>
      </c>
      <c r="C588" t="s">
        <v>53</v>
      </c>
      <c r="D588" t="s">
        <v>23</v>
      </c>
      <c r="E588">
        <v>176</v>
      </c>
      <c r="F588">
        <v>31</v>
      </c>
      <c r="G588">
        <v>207</v>
      </c>
      <c r="H588">
        <v>25</v>
      </c>
      <c r="I588">
        <v>182</v>
      </c>
      <c r="J588">
        <v>1</v>
      </c>
      <c r="K588">
        <v>0</v>
      </c>
      <c r="L588">
        <v>8</v>
      </c>
      <c r="M588">
        <v>0.6</v>
      </c>
      <c r="N588">
        <v>0.99399999999999999</v>
      </c>
      <c r="O588">
        <v>2.5</v>
      </c>
      <c r="P588">
        <v>0.755</v>
      </c>
      <c r="Q588">
        <v>0.121</v>
      </c>
    </row>
    <row r="589" spans="1:17">
      <c r="A589" t="s">
        <v>617</v>
      </c>
      <c r="B589" s="1">
        <v>46049</v>
      </c>
      <c r="C589" t="s">
        <v>53</v>
      </c>
      <c r="D589" t="s">
        <v>25</v>
      </c>
      <c r="E589">
        <v>0</v>
      </c>
      <c r="F589">
        <v>42</v>
      </c>
      <c r="G589">
        <v>42</v>
      </c>
      <c r="H589">
        <v>42</v>
      </c>
      <c r="I589">
        <v>0</v>
      </c>
      <c r="J589">
        <v>1</v>
      </c>
      <c r="K589">
        <v>0</v>
      </c>
      <c r="L589">
        <v>1.4</v>
      </c>
      <c r="M589">
        <v>0.92700000000000005</v>
      </c>
      <c r="N589">
        <v>0.98799999999999999</v>
      </c>
      <c r="O589">
        <v>4.4000000000000004</v>
      </c>
      <c r="P589">
        <v>0.74</v>
      </c>
      <c r="Q589">
        <v>1</v>
      </c>
    </row>
    <row r="590" spans="1:17">
      <c r="A590" t="s">
        <v>618</v>
      </c>
      <c r="B590" s="1">
        <v>46050</v>
      </c>
      <c r="C590" t="s">
        <v>18</v>
      </c>
      <c r="D590" t="s">
        <v>19</v>
      </c>
      <c r="E590">
        <v>80</v>
      </c>
      <c r="F590">
        <v>52</v>
      </c>
      <c r="G590">
        <v>132</v>
      </c>
      <c r="H590">
        <v>37</v>
      </c>
      <c r="I590">
        <v>95</v>
      </c>
      <c r="J590">
        <v>0</v>
      </c>
      <c r="K590">
        <v>0</v>
      </c>
      <c r="L590">
        <v>8</v>
      </c>
      <c r="M590">
        <v>0.6</v>
      </c>
      <c r="N590">
        <v>1</v>
      </c>
      <c r="O590">
        <v>2.5</v>
      </c>
      <c r="P590">
        <v>0.70499999999999996</v>
      </c>
      <c r="Q590">
        <v>0.28000000000000003</v>
      </c>
    </row>
    <row r="591" spans="1:17">
      <c r="A591" t="s">
        <v>619</v>
      </c>
      <c r="B591" s="1">
        <v>46050</v>
      </c>
      <c r="C591" t="s">
        <v>18</v>
      </c>
      <c r="D591" t="s">
        <v>21</v>
      </c>
      <c r="E591">
        <v>0</v>
      </c>
      <c r="F591">
        <v>27</v>
      </c>
      <c r="G591">
        <v>27</v>
      </c>
      <c r="H591">
        <v>27</v>
      </c>
      <c r="I591">
        <v>0</v>
      </c>
      <c r="J591">
        <v>0</v>
      </c>
      <c r="K591">
        <v>0</v>
      </c>
      <c r="L591">
        <v>1.9</v>
      </c>
      <c r="M591">
        <v>0.995</v>
      </c>
      <c r="N591">
        <v>0.998</v>
      </c>
      <c r="O591">
        <v>4.4000000000000004</v>
      </c>
      <c r="P591">
        <v>0.71</v>
      </c>
      <c r="Q591">
        <v>1</v>
      </c>
    </row>
    <row r="592" spans="1:17">
      <c r="A592" t="s">
        <v>620</v>
      </c>
      <c r="B592" s="1">
        <v>46050</v>
      </c>
      <c r="C592" t="s">
        <v>18</v>
      </c>
      <c r="D592" t="s">
        <v>23</v>
      </c>
      <c r="E592">
        <v>190</v>
      </c>
      <c r="F592">
        <v>51</v>
      </c>
      <c r="G592">
        <v>241</v>
      </c>
      <c r="H592">
        <v>37</v>
      </c>
      <c r="I592">
        <v>204</v>
      </c>
      <c r="J592">
        <v>0</v>
      </c>
      <c r="K592">
        <v>0</v>
      </c>
      <c r="L592">
        <v>8</v>
      </c>
      <c r="M592">
        <v>0.6</v>
      </c>
      <c r="N592">
        <v>0.97299999999999998</v>
      </c>
      <c r="O592">
        <v>2.5</v>
      </c>
      <c r="P592">
        <v>0.78600000000000003</v>
      </c>
      <c r="Q592">
        <v>0.154</v>
      </c>
    </row>
    <row r="593" spans="1:17">
      <c r="A593" t="s">
        <v>621</v>
      </c>
      <c r="B593" s="1">
        <v>46050</v>
      </c>
      <c r="C593" t="s">
        <v>18</v>
      </c>
      <c r="D593" t="s">
        <v>25</v>
      </c>
      <c r="E593">
        <v>1</v>
      </c>
      <c r="F593">
        <v>31</v>
      </c>
      <c r="G593">
        <v>32</v>
      </c>
      <c r="H593">
        <v>32</v>
      </c>
      <c r="I593">
        <v>0</v>
      </c>
      <c r="J593">
        <v>0</v>
      </c>
      <c r="K593">
        <v>0</v>
      </c>
      <c r="L593">
        <v>1.6</v>
      </c>
      <c r="M593">
        <v>0.95499999999999996</v>
      </c>
      <c r="N593">
        <v>0.96299999999999997</v>
      </c>
      <c r="O593">
        <v>4.5</v>
      </c>
      <c r="P593">
        <v>0.77700000000000002</v>
      </c>
      <c r="Q593">
        <v>1</v>
      </c>
    </row>
    <row r="594" spans="1:17">
      <c r="A594" t="s">
        <v>622</v>
      </c>
      <c r="B594" s="1">
        <v>46050</v>
      </c>
      <c r="C594" t="s">
        <v>27</v>
      </c>
      <c r="D594" t="s">
        <v>19</v>
      </c>
      <c r="E594">
        <v>0</v>
      </c>
      <c r="F594">
        <v>31</v>
      </c>
      <c r="G594">
        <v>31</v>
      </c>
      <c r="H594">
        <v>31</v>
      </c>
      <c r="I594">
        <v>0</v>
      </c>
      <c r="J594">
        <v>1</v>
      </c>
      <c r="K594">
        <v>0</v>
      </c>
      <c r="L594">
        <v>2.2999999999999998</v>
      </c>
      <c r="M594">
        <v>0.97099999999999997</v>
      </c>
      <c r="N594">
        <v>0.98</v>
      </c>
      <c r="O594">
        <v>4.9000000000000004</v>
      </c>
      <c r="P594">
        <v>0.69199999999999995</v>
      </c>
      <c r="Q594">
        <v>1</v>
      </c>
    </row>
    <row r="595" spans="1:17">
      <c r="A595" t="s">
        <v>623</v>
      </c>
      <c r="B595" s="1">
        <v>46050</v>
      </c>
      <c r="C595" t="s">
        <v>27</v>
      </c>
      <c r="D595" t="s">
        <v>21</v>
      </c>
      <c r="E595">
        <v>20</v>
      </c>
      <c r="F595">
        <v>41</v>
      </c>
      <c r="G595">
        <v>61</v>
      </c>
      <c r="H595">
        <v>50</v>
      </c>
      <c r="I595">
        <v>11</v>
      </c>
      <c r="J595">
        <v>0</v>
      </c>
      <c r="K595">
        <v>0</v>
      </c>
      <c r="L595">
        <v>2.2000000000000002</v>
      </c>
      <c r="M595">
        <v>0.90300000000000002</v>
      </c>
      <c r="N595">
        <v>0.97099999999999997</v>
      </c>
      <c r="O595">
        <v>4.2</v>
      </c>
      <c r="P595">
        <v>0.70599999999999996</v>
      </c>
      <c r="Q595">
        <v>0.82</v>
      </c>
    </row>
    <row r="596" spans="1:17">
      <c r="A596" t="s">
        <v>624</v>
      </c>
      <c r="B596" s="1">
        <v>46050</v>
      </c>
      <c r="C596" t="s">
        <v>27</v>
      </c>
      <c r="D596" t="s">
        <v>23</v>
      </c>
      <c r="E596">
        <v>444</v>
      </c>
      <c r="F596">
        <v>40</v>
      </c>
      <c r="G596">
        <v>484</v>
      </c>
      <c r="H596">
        <v>21</v>
      </c>
      <c r="I596">
        <v>463</v>
      </c>
      <c r="J596">
        <v>0</v>
      </c>
      <c r="K596">
        <v>0</v>
      </c>
      <c r="L596">
        <v>8</v>
      </c>
      <c r="M596">
        <v>0.6</v>
      </c>
      <c r="N596">
        <v>0.98199999999999998</v>
      </c>
      <c r="O596">
        <v>2.5</v>
      </c>
      <c r="P596">
        <v>0.70899999999999996</v>
      </c>
      <c r="Q596">
        <v>4.2999999999999997E-2</v>
      </c>
    </row>
    <row r="597" spans="1:17">
      <c r="A597" t="s">
        <v>625</v>
      </c>
      <c r="B597" s="1">
        <v>46050</v>
      </c>
      <c r="C597" t="s">
        <v>27</v>
      </c>
      <c r="D597" t="s">
        <v>25</v>
      </c>
      <c r="E597">
        <v>21</v>
      </c>
      <c r="F597">
        <v>27</v>
      </c>
      <c r="G597">
        <v>48</v>
      </c>
      <c r="H597">
        <v>24</v>
      </c>
      <c r="I597">
        <v>24</v>
      </c>
      <c r="J597">
        <v>0</v>
      </c>
      <c r="K597">
        <v>0</v>
      </c>
      <c r="L597">
        <v>3.3</v>
      </c>
      <c r="M597">
        <v>0.79200000000000004</v>
      </c>
      <c r="N597">
        <v>0.998</v>
      </c>
      <c r="O597">
        <v>3.6</v>
      </c>
      <c r="P597">
        <v>0.77400000000000002</v>
      </c>
      <c r="Q597">
        <v>0.5</v>
      </c>
    </row>
    <row r="598" spans="1:17">
      <c r="A598" t="s">
        <v>626</v>
      </c>
      <c r="B598" s="1">
        <v>46050</v>
      </c>
      <c r="C598" t="s">
        <v>32</v>
      </c>
      <c r="D598" t="s">
        <v>19</v>
      </c>
      <c r="E598">
        <v>222</v>
      </c>
      <c r="F598">
        <v>44</v>
      </c>
      <c r="G598">
        <v>266</v>
      </c>
      <c r="H598">
        <v>37</v>
      </c>
      <c r="I598">
        <v>229</v>
      </c>
      <c r="J598">
        <v>0</v>
      </c>
      <c r="K598">
        <v>0</v>
      </c>
      <c r="L598">
        <v>8</v>
      </c>
      <c r="M598">
        <v>0.6</v>
      </c>
      <c r="N598">
        <v>1</v>
      </c>
      <c r="O598">
        <v>2.5</v>
      </c>
      <c r="P598">
        <v>0.77900000000000003</v>
      </c>
      <c r="Q598">
        <v>0.13900000000000001</v>
      </c>
    </row>
    <row r="599" spans="1:17">
      <c r="A599" t="s">
        <v>627</v>
      </c>
      <c r="B599" s="1">
        <v>46050</v>
      </c>
      <c r="C599" t="s">
        <v>32</v>
      </c>
      <c r="D599" t="s">
        <v>21</v>
      </c>
      <c r="E599">
        <v>363</v>
      </c>
      <c r="F599">
        <v>40</v>
      </c>
      <c r="G599">
        <v>403</v>
      </c>
      <c r="H599">
        <v>28</v>
      </c>
      <c r="I599">
        <v>375</v>
      </c>
      <c r="J599">
        <v>0</v>
      </c>
      <c r="K599">
        <v>0</v>
      </c>
      <c r="L599">
        <v>8</v>
      </c>
      <c r="M599">
        <v>0.6</v>
      </c>
      <c r="N599">
        <v>0.98699999999999999</v>
      </c>
      <c r="O599">
        <v>2.5</v>
      </c>
      <c r="P599">
        <v>0.78300000000000003</v>
      </c>
      <c r="Q599">
        <v>6.9000000000000006E-2</v>
      </c>
    </row>
    <row r="600" spans="1:17">
      <c r="A600" t="s">
        <v>628</v>
      </c>
      <c r="B600" s="1">
        <v>46050</v>
      </c>
      <c r="C600" t="s">
        <v>32</v>
      </c>
      <c r="D600" t="s">
        <v>23</v>
      </c>
      <c r="E600">
        <v>454</v>
      </c>
      <c r="F600">
        <v>63</v>
      </c>
      <c r="G600">
        <v>517</v>
      </c>
      <c r="H600">
        <v>20</v>
      </c>
      <c r="I600">
        <v>497</v>
      </c>
      <c r="J600">
        <v>0</v>
      </c>
      <c r="K600">
        <v>0</v>
      </c>
      <c r="L600">
        <v>8</v>
      </c>
      <c r="M600">
        <v>0.6</v>
      </c>
      <c r="N600">
        <v>0.996</v>
      </c>
      <c r="O600">
        <v>2.5</v>
      </c>
      <c r="P600">
        <v>0.66700000000000004</v>
      </c>
      <c r="Q600">
        <v>3.9E-2</v>
      </c>
    </row>
    <row r="601" spans="1:17">
      <c r="A601" t="s">
        <v>629</v>
      </c>
      <c r="B601" s="1">
        <v>46050</v>
      </c>
      <c r="C601" t="s">
        <v>32</v>
      </c>
      <c r="D601" t="s">
        <v>25</v>
      </c>
      <c r="E601">
        <v>0</v>
      </c>
      <c r="F601">
        <v>19</v>
      </c>
      <c r="G601">
        <v>19</v>
      </c>
      <c r="H601">
        <v>19</v>
      </c>
      <c r="I601">
        <v>0</v>
      </c>
      <c r="J601">
        <v>0</v>
      </c>
      <c r="K601">
        <v>0</v>
      </c>
      <c r="L601">
        <v>1.5</v>
      </c>
      <c r="M601">
        <v>0.97599999999999998</v>
      </c>
      <c r="N601">
        <v>0.94899999999999995</v>
      </c>
      <c r="O601">
        <v>4.5999999999999996</v>
      </c>
      <c r="P601">
        <v>0.72299999999999998</v>
      </c>
      <c r="Q601">
        <v>1</v>
      </c>
    </row>
    <row r="602" spans="1:17">
      <c r="A602" t="s">
        <v>630</v>
      </c>
      <c r="B602" s="1">
        <v>46050</v>
      </c>
      <c r="C602" t="s">
        <v>37</v>
      </c>
      <c r="D602" t="s">
        <v>19</v>
      </c>
      <c r="E602">
        <v>0</v>
      </c>
      <c r="F602">
        <v>46</v>
      </c>
      <c r="G602">
        <v>46</v>
      </c>
      <c r="H602">
        <v>44</v>
      </c>
      <c r="I602">
        <v>2</v>
      </c>
      <c r="J602">
        <v>0</v>
      </c>
      <c r="K602">
        <v>0</v>
      </c>
      <c r="L602">
        <v>1.9</v>
      </c>
      <c r="M602">
        <v>0.99</v>
      </c>
      <c r="N602">
        <v>0.98299999999999998</v>
      </c>
      <c r="O602">
        <v>4.3</v>
      </c>
      <c r="P602">
        <v>0.81399999999999995</v>
      </c>
      <c r="Q602">
        <v>0.95699999999999996</v>
      </c>
    </row>
    <row r="603" spans="1:17">
      <c r="A603" t="s">
        <v>631</v>
      </c>
      <c r="B603" s="1">
        <v>46050</v>
      </c>
      <c r="C603" t="s">
        <v>37</v>
      </c>
      <c r="D603" t="s">
        <v>21</v>
      </c>
      <c r="E603">
        <v>242</v>
      </c>
      <c r="F603">
        <v>35</v>
      </c>
      <c r="G603">
        <v>277</v>
      </c>
      <c r="H603">
        <v>33</v>
      </c>
      <c r="I603">
        <v>244</v>
      </c>
      <c r="J603">
        <v>0</v>
      </c>
      <c r="K603">
        <v>0</v>
      </c>
      <c r="L603">
        <v>8</v>
      </c>
      <c r="M603">
        <v>0.6</v>
      </c>
      <c r="N603">
        <v>0.97</v>
      </c>
      <c r="O603">
        <v>2.5</v>
      </c>
      <c r="P603">
        <v>0.78800000000000003</v>
      </c>
      <c r="Q603">
        <v>0.11899999999999999</v>
      </c>
    </row>
    <row r="604" spans="1:17">
      <c r="A604" t="s">
        <v>632</v>
      </c>
      <c r="B604" s="1">
        <v>46050</v>
      </c>
      <c r="C604" t="s">
        <v>37</v>
      </c>
      <c r="D604" t="s">
        <v>23</v>
      </c>
      <c r="E604">
        <v>86</v>
      </c>
      <c r="F604">
        <v>35</v>
      </c>
      <c r="G604">
        <v>121</v>
      </c>
      <c r="H604">
        <v>37</v>
      </c>
      <c r="I604">
        <v>84</v>
      </c>
      <c r="J604">
        <v>1</v>
      </c>
      <c r="K604">
        <v>0</v>
      </c>
      <c r="L604">
        <v>8</v>
      </c>
      <c r="M604">
        <v>0.6</v>
      </c>
      <c r="N604">
        <v>0.95499999999999996</v>
      </c>
      <c r="O604">
        <v>2.5</v>
      </c>
      <c r="P604">
        <v>0.78800000000000003</v>
      </c>
      <c r="Q604">
        <v>0.30599999999999999</v>
      </c>
    </row>
    <row r="605" spans="1:17">
      <c r="A605" t="s">
        <v>633</v>
      </c>
      <c r="B605" s="1">
        <v>46050</v>
      </c>
      <c r="C605" t="s">
        <v>37</v>
      </c>
      <c r="D605" t="s">
        <v>25</v>
      </c>
      <c r="E605">
        <v>0</v>
      </c>
      <c r="F605">
        <v>16</v>
      </c>
      <c r="G605">
        <v>16</v>
      </c>
      <c r="H605">
        <v>16</v>
      </c>
      <c r="I605">
        <v>0</v>
      </c>
      <c r="J605">
        <v>0</v>
      </c>
      <c r="K605">
        <v>0</v>
      </c>
      <c r="L605">
        <v>1.7</v>
      </c>
      <c r="M605">
        <v>0.97899999999999998</v>
      </c>
      <c r="N605">
        <v>0.97899999999999998</v>
      </c>
      <c r="O605">
        <v>4.7</v>
      </c>
      <c r="P605">
        <v>0.72</v>
      </c>
      <c r="Q605">
        <v>1</v>
      </c>
    </row>
    <row r="606" spans="1:17">
      <c r="A606" t="s">
        <v>634</v>
      </c>
      <c r="B606" s="1">
        <v>46050</v>
      </c>
      <c r="C606" t="s">
        <v>43</v>
      </c>
      <c r="D606" t="s">
        <v>19</v>
      </c>
      <c r="E606">
        <v>339</v>
      </c>
      <c r="F606">
        <v>45</v>
      </c>
      <c r="G606">
        <v>384</v>
      </c>
      <c r="H606">
        <v>25</v>
      </c>
      <c r="I606">
        <v>359</v>
      </c>
      <c r="J606">
        <v>0</v>
      </c>
      <c r="K606">
        <v>0</v>
      </c>
      <c r="L606">
        <v>8</v>
      </c>
      <c r="M606">
        <v>0.6</v>
      </c>
      <c r="N606">
        <v>0.98199999999999998</v>
      </c>
      <c r="O606">
        <v>2.5</v>
      </c>
      <c r="P606">
        <v>0.70299999999999996</v>
      </c>
      <c r="Q606">
        <v>6.5000000000000002E-2</v>
      </c>
    </row>
    <row r="607" spans="1:17">
      <c r="A607" t="s">
        <v>635</v>
      </c>
      <c r="B607" s="1">
        <v>46050</v>
      </c>
      <c r="C607" t="s">
        <v>43</v>
      </c>
      <c r="D607" t="s">
        <v>21</v>
      </c>
      <c r="E607">
        <v>0</v>
      </c>
      <c r="F607">
        <v>59</v>
      </c>
      <c r="G607">
        <v>59</v>
      </c>
      <c r="H607">
        <v>46</v>
      </c>
      <c r="I607">
        <v>13</v>
      </c>
      <c r="J607">
        <v>1</v>
      </c>
      <c r="K607">
        <v>0</v>
      </c>
      <c r="L607">
        <v>2.2999999999999998</v>
      </c>
      <c r="M607">
        <v>0.91300000000000003</v>
      </c>
      <c r="N607">
        <v>0.97699999999999998</v>
      </c>
      <c r="O607">
        <v>3.7</v>
      </c>
      <c r="P607">
        <v>0.68899999999999995</v>
      </c>
      <c r="Q607">
        <v>0.78</v>
      </c>
    </row>
    <row r="608" spans="1:17">
      <c r="A608" t="s">
        <v>636</v>
      </c>
      <c r="B608" s="1">
        <v>46050</v>
      </c>
      <c r="C608" t="s">
        <v>43</v>
      </c>
      <c r="D608" t="s">
        <v>23</v>
      </c>
      <c r="E608">
        <v>1</v>
      </c>
      <c r="F608">
        <v>36</v>
      </c>
      <c r="G608">
        <v>37</v>
      </c>
      <c r="H608">
        <v>37</v>
      </c>
      <c r="I608">
        <v>0</v>
      </c>
      <c r="J608">
        <v>0</v>
      </c>
      <c r="K608">
        <v>0</v>
      </c>
      <c r="L608">
        <v>1.2</v>
      </c>
      <c r="M608">
        <v>0.95299999999999996</v>
      </c>
      <c r="N608">
        <v>0.98799999999999999</v>
      </c>
      <c r="O608">
        <v>4.5999999999999996</v>
      </c>
      <c r="P608">
        <v>0.64900000000000002</v>
      </c>
      <c r="Q608">
        <v>1</v>
      </c>
    </row>
    <row r="609" spans="1:17">
      <c r="A609" t="s">
        <v>637</v>
      </c>
      <c r="B609" s="1">
        <v>46050</v>
      </c>
      <c r="C609" t="s">
        <v>43</v>
      </c>
      <c r="D609" t="s">
        <v>25</v>
      </c>
      <c r="E609">
        <v>7</v>
      </c>
      <c r="F609">
        <v>26</v>
      </c>
      <c r="G609">
        <v>33</v>
      </c>
      <c r="H609">
        <v>33</v>
      </c>
      <c r="I609">
        <v>0</v>
      </c>
      <c r="J609">
        <v>0</v>
      </c>
      <c r="K609">
        <v>0</v>
      </c>
      <c r="L609">
        <v>1.2</v>
      </c>
      <c r="M609">
        <v>0.997</v>
      </c>
      <c r="N609">
        <v>0.95199999999999996</v>
      </c>
      <c r="O609">
        <v>4.5999999999999996</v>
      </c>
      <c r="P609">
        <v>0.67300000000000004</v>
      </c>
      <c r="Q609">
        <v>1</v>
      </c>
    </row>
    <row r="610" spans="1:17">
      <c r="A610" t="s">
        <v>638</v>
      </c>
      <c r="B610" s="1">
        <v>46050</v>
      </c>
      <c r="C610" t="s">
        <v>48</v>
      </c>
      <c r="D610" t="s">
        <v>19</v>
      </c>
      <c r="E610">
        <v>0</v>
      </c>
      <c r="F610">
        <v>21</v>
      </c>
      <c r="G610">
        <v>21</v>
      </c>
      <c r="H610">
        <v>21</v>
      </c>
      <c r="I610">
        <v>0</v>
      </c>
      <c r="J610">
        <v>0</v>
      </c>
      <c r="K610">
        <v>0</v>
      </c>
      <c r="L610">
        <v>1.3</v>
      </c>
      <c r="M610">
        <v>0.999</v>
      </c>
      <c r="N610">
        <v>1</v>
      </c>
      <c r="O610">
        <v>4.5</v>
      </c>
      <c r="P610">
        <v>0.66900000000000004</v>
      </c>
      <c r="Q610">
        <v>1</v>
      </c>
    </row>
    <row r="611" spans="1:17">
      <c r="A611" t="s">
        <v>639</v>
      </c>
      <c r="B611" s="1">
        <v>46050</v>
      </c>
      <c r="C611" t="s">
        <v>48</v>
      </c>
      <c r="D611" t="s">
        <v>21</v>
      </c>
      <c r="E611">
        <v>596</v>
      </c>
      <c r="F611">
        <v>47</v>
      </c>
      <c r="G611">
        <v>643</v>
      </c>
      <c r="H611">
        <v>20</v>
      </c>
      <c r="I611">
        <v>623</v>
      </c>
      <c r="J611">
        <v>0</v>
      </c>
      <c r="K611">
        <v>0</v>
      </c>
      <c r="L611">
        <v>8</v>
      </c>
      <c r="M611">
        <v>0.6</v>
      </c>
      <c r="N611">
        <v>0.98499999999999999</v>
      </c>
      <c r="O611">
        <v>2.5</v>
      </c>
      <c r="P611">
        <v>0.751</v>
      </c>
      <c r="Q611">
        <v>3.1E-2</v>
      </c>
    </row>
    <row r="612" spans="1:17">
      <c r="A612" t="s">
        <v>640</v>
      </c>
      <c r="B612" s="1">
        <v>46050</v>
      </c>
      <c r="C612" t="s">
        <v>48</v>
      </c>
      <c r="D612" t="s">
        <v>23</v>
      </c>
      <c r="E612">
        <v>0</v>
      </c>
      <c r="F612">
        <v>39</v>
      </c>
      <c r="G612">
        <v>39</v>
      </c>
      <c r="H612">
        <v>39</v>
      </c>
      <c r="I612">
        <v>0</v>
      </c>
      <c r="J612">
        <v>1</v>
      </c>
      <c r="K612">
        <v>0</v>
      </c>
      <c r="L612">
        <v>1.3</v>
      </c>
      <c r="M612">
        <v>0.94299999999999995</v>
      </c>
      <c r="N612">
        <v>0.998</v>
      </c>
      <c r="O612">
        <v>4.5</v>
      </c>
      <c r="P612">
        <v>0.69499999999999995</v>
      </c>
      <c r="Q612">
        <v>1</v>
      </c>
    </row>
    <row r="613" spans="1:17">
      <c r="A613" t="s">
        <v>641</v>
      </c>
      <c r="B613" s="1">
        <v>46050</v>
      </c>
      <c r="C613" t="s">
        <v>48</v>
      </c>
      <c r="D613" t="s">
        <v>25</v>
      </c>
      <c r="E613">
        <v>235</v>
      </c>
      <c r="F613">
        <v>52</v>
      </c>
      <c r="G613">
        <v>287</v>
      </c>
      <c r="H613">
        <v>25</v>
      </c>
      <c r="I613">
        <v>262</v>
      </c>
      <c r="J613">
        <v>0</v>
      </c>
      <c r="K613">
        <v>0</v>
      </c>
      <c r="L613">
        <v>8</v>
      </c>
      <c r="M613">
        <v>0.6</v>
      </c>
      <c r="N613">
        <v>0.97099999999999997</v>
      </c>
      <c r="O613">
        <v>2.5</v>
      </c>
      <c r="P613">
        <v>0.71899999999999997</v>
      </c>
      <c r="Q613">
        <v>8.6999999999999994E-2</v>
      </c>
    </row>
    <row r="614" spans="1:17">
      <c r="A614" t="s">
        <v>642</v>
      </c>
      <c r="B614" s="1">
        <v>46050</v>
      </c>
      <c r="C614" t="s">
        <v>53</v>
      </c>
      <c r="D614" t="s">
        <v>19</v>
      </c>
      <c r="E614">
        <v>322</v>
      </c>
      <c r="F614">
        <v>38</v>
      </c>
      <c r="G614">
        <v>360</v>
      </c>
      <c r="H614">
        <v>21</v>
      </c>
      <c r="I614">
        <v>339</v>
      </c>
      <c r="J614">
        <v>0</v>
      </c>
      <c r="K614">
        <v>0</v>
      </c>
      <c r="L614">
        <v>8</v>
      </c>
      <c r="M614">
        <v>0.6</v>
      </c>
      <c r="N614">
        <v>0.95199999999999996</v>
      </c>
      <c r="O614">
        <v>2.5</v>
      </c>
      <c r="P614">
        <v>0.77100000000000002</v>
      </c>
      <c r="Q614">
        <v>5.8000000000000003E-2</v>
      </c>
    </row>
    <row r="615" spans="1:17">
      <c r="A615" t="s">
        <v>643</v>
      </c>
      <c r="B615" s="1">
        <v>46050</v>
      </c>
      <c r="C615" t="s">
        <v>53</v>
      </c>
      <c r="D615" t="s">
        <v>21</v>
      </c>
      <c r="E615">
        <v>265</v>
      </c>
      <c r="F615">
        <v>38</v>
      </c>
      <c r="G615">
        <v>303</v>
      </c>
      <c r="H615">
        <v>31</v>
      </c>
      <c r="I615">
        <v>272</v>
      </c>
      <c r="J615">
        <v>0</v>
      </c>
      <c r="K615">
        <v>0</v>
      </c>
      <c r="L615">
        <v>8</v>
      </c>
      <c r="M615">
        <v>0.6</v>
      </c>
      <c r="N615">
        <v>0.96099999999999997</v>
      </c>
      <c r="O615">
        <v>2.5</v>
      </c>
      <c r="P615">
        <v>0.70599999999999996</v>
      </c>
      <c r="Q615">
        <v>0.10199999999999999</v>
      </c>
    </row>
    <row r="616" spans="1:17">
      <c r="A616" t="s">
        <v>644</v>
      </c>
      <c r="B616" s="1">
        <v>46050</v>
      </c>
      <c r="C616" t="s">
        <v>53</v>
      </c>
      <c r="D616" t="s">
        <v>23</v>
      </c>
      <c r="E616">
        <v>182</v>
      </c>
      <c r="F616">
        <v>43</v>
      </c>
      <c r="G616">
        <v>225</v>
      </c>
      <c r="H616">
        <v>32</v>
      </c>
      <c r="I616">
        <v>193</v>
      </c>
      <c r="J616">
        <v>0</v>
      </c>
      <c r="K616">
        <v>0</v>
      </c>
      <c r="L616">
        <v>8</v>
      </c>
      <c r="M616">
        <v>0.6</v>
      </c>
      <c r="N616">
        <v>1</v>
      </c>
      <c r="O616">
        <v>2.5</v>
      </c>
      <c r="P616">
        <v>0.755</v>
      </c>
      <c r="Q616">
        <v>0.14199999999999999</v>
      </c>
    </row>
    <row r="617" spans="1:17">
      <c r="A617" t="s">
        <v>645</v>
      </c>
      <c r="B617" s="1">
        <v>46050</v>
      </c>
      <c r="C617" t="s">
        <v>53</v>
      </c>
      <c r="D617" t="s">
        <v>25</v>
      </c>
      <c r="E617">
        <v>0</v>
      </c>
      <c r="F617">
        <v>38</v>
      </c>
      <c r="G617">
        <v>38</v>
      </c>
      <c r="H617">
        <v>38</v>
      </c>
      <c r="I617">
        <v>0</v>
      </c>
      <c r="J617">
        <v>0</v>
      </c>
      <c r="K617">
        <v>0</v>
      </c>
      <c r="L617">
        <v>1.9</v>
      </c>
      <c r="M617">
        <v>0.97399999999999998</v>
      </c>
      <c r="N617">
        <v>0.92700000000000005</v>
      </c>
      <c r="O617">
        <v>4.4000000000000004</v>
      </c>
      <c r="P617">
        <v>0.74</v>
      </c>
      <c r="Q617">
        <v>1</v>
      </c>
    </row>
    <row r="618" spans="1:17">
      <c r="A618" t="s">
        <v>646</v>
      </c>
      <c r="B618" s="1">
        <v>46051</v>
      </c>
      <c r="C618" t="s">
        <v>18</v>
      </c>
      <c r="D618" t="s">
        <v>19</v>
      </c>
      <c r="E618">
        <v>95</v>
      </c>
      <c r="F618">
        <v>39</v>
      </c>
      <c r="G618">
        <v>134</v>
      </c>
      <c r="H618">
        <v>33</v>
      </c>
      <c r="I618">
        <v>101</v>
      </c>
      <c r="J618">
        <v>2</v>
      </c>
      <c r="K618">
        <v>1</v>
      </c>
      <c r="L618">
        <v>8</v>
      </c>
      <c r="M618">
        <v>0.6</v>
      </c>
      <c r="N618">
        <v>0.95299999999999996</v>
      </c>
      <c r="O618">
        <v>2.5</v>
      </c>
      <c r="P618">
        <v>0.70499999999999996</v>
      </c>
      <c r="Q618">
        <v>0.246</v>
      </c>
    </row>
    <row r="619" spans="1:17">
      <c r="A619" t="s">
        <v>647</v>
      </c>
      <c r="B619" s="1">
        <v>46051</v>
      </c>
      <c r="C619" t="s">
        <v>18</v>
      </c>
      <c r="D619" t="s">
        <v>21</v>
      </c>
      <c r="E619">
        <v>0</v>
      </c>
      <c r="F619">
        <v>38</v>
      </c>
      <c r="G619">
        <v>38</v>
      </c>
      <c r="H619">
        <v>38</v>
      </c>
      <c r="I619">
        <v>0</v>
      </c>
      <c r="J619">
        <v>0</v>
      </c>
      <c r="K619">
        <v>0</v>
      </c>
      <c r="L619">
        <v>1</v>
      </c>
      <c r="M619">
        <v>0.997</v>
      </c>
      <c r="N619">
        <v>1</v>
      </c>
      <c r="O619">
        <v>4.4000000000000004</v>
      </c>
      <c r="P619">
        <v>0.71</v>
      </c>
      <c r="Q619">
        <v>1</v>
      </c>
    </row>
    <row r="620" spans="1:17">
      <c r="A620" t="s">
        <v>648</v>
      </c>
      <c r="B620" s="1">
        <v>46051</v>
      </c>
      <c r="C620" t="s">
        <v>18</v>
      </c>
      <c r="D620" t="s">
        <v>23</v>
      </c>
      <c r="E620">
        <v>204</v>
      </c>
      <c r="F620">
        <v>54</v>
      </c>
      <c r="G620">
        <v>258</v>
      </c>
      <c r="H620">
        <v>41</v>
      </c>
      <c r="I620">
        <v>217</v>
      </c>
      <c r="J620">
        <v>0</v>
      </c>
      <c r="K620">
        <v>0</v>
      </c>
      <c r="L620">
        <v>8</v>
      </c>
      <c r="M620">
        <v>0.6</v>
      </c>
      <c r="N620">
        <v>0.98</v>
      </c>
      <c r="O620">
        <v>2.5</v>
      </c>
      <c r="P620">
        <v>0.78600000000000003</v>
      </c>
      <c r="Q620">
        <v>0.159</v>
      </c>
    </row>
    <row r="621" spans="1:17">
      <c r="A621" t="s">
        <v>649</v>
      </c>
      <c r="B621" s="1">
        <v>46051</v>
      </c>
      <c r="C621" t="s">
        <v>18</v>
      </c>
      <c r="D621" t="s">
        <v>25</v>
      </c>
      <c r="E621">
        <v>0</v>
      </c>
      <c r="F621">
        <v>31</v>
      </c>
      <c r="G621">
        <v>31</v>
      </c>
      <c r="H621">
        <v>31</v>
      </c>
      <c r="I621">
        <v>0</v>
      </c>
      <c r="J621">
        <v>0</v>
      </c>
      <c r="K621">
        <v>0</v>
      </c>
      <c r="L621">
        <v>1.7</v>
      </c>
      <c r="M621">
        <v>0.95399999999999996</v>
      </c>
      <c r="N621">
        <v>1</v>
      </c>
      <c r="O621">
        <v>4.7</v>
      </c>
      <c r="P621">
        <v>0.77700000000000002</v>
      </c>
      <c r="Q621">
        <v>1</v>
      </c>
    </row>
    <row r="622" spans="1:17">
      <c r="A622" t="s">
        <v>650</v>
      </c>
      <c r="B622" s="1">
        <v>46051</v>
      </c>
      <c r="C622" t="s">
        <v>27</v>
      </c>
      <c r="D622" t="s">
        <v>19</v>
      </c>
      <c r="E622">
        <v>0</v>
      </c>
      <c r="F622">
        <v>37</v>
      </c>
      <c r="G622">
        <v>37</v>
      </c>
      <c r="H622">
        <v>37</v>
      </c>
      <c r="I622">
        <v>0</v>
      </c>
      <c r="J622">
        <v>0</v>
      </c>
      <c r="K622">
        <v>0</v>
      </c>
      <c r="L622">
        <v>1.6</v>
      </c>
      <c r="N622">
        <v>1</v>
      </c>
      <c r="O622">
        <v>4.5</v>
      </c>
      <c r="P622">
        <v>0.69199999999999995</v>
      </c>
      <c r="Q622">
        <v>1</v>
      </c>
    </row>
    <row r="623" spans="1:17">
      <c r="A623" t="s">
        <v>651</v>
      </c>
      <c r="B623" s="1">
        <v>46051</v>
      </c>
      <c r="C623" t="s">
        <v>27</v>
      </c>
      <c r="D623" t="s">
        <v>21</v>
      </c>
      <c r="E623">
        <v>11</v>
      </c>
      <c r="F623">
        <v>47</v>
      </c>
      <c r="G623">
        <v>58</v>
      </c>
      <c r="H623">
        <v>53</v>
      </c>
      <c r="I623">
        <v>5</v>
      </c>
      <c r="J623">
        <v>0</v>
      </c>
      <c r="K623">
        <v>0</v>
      </c>
      <c r="L623">
        <v>2.7</v>
      </c>
      <c r="M623">
        <v>0.93799999999999994</v>
      </c>
      <c r="N623">
        <v>1</v>
      </c>
      <c r="O623">
        <v>4.5999999999999996</v>
      </c>
      <c r="P623">
        <v>0.70599999999999996</v>
      </c>
      <c r="Q623">
        <v>0.91400000000000003</v>
      </c>
    </row>
    <row r="624" spans="1:17">
      <c r="A624" t="s">
        <v>652</v>
      </c>
      <c r="B624" s="1">
        <v>46051</v>
      </c>
      <c r="C624" t="s">
        <v>27</v>
      </c>
      <c r="D624" t="s">
        <v>23</v>
      </c>
      <c r="E624">
        <v>463</v>
      </c>
      <c r="F624">
        <v>41</v>
      </c>
      <c r="G624">
        <v>504</v>
      </c>
      <c r="H624">
        <v>20</v>
      </c>
      <c r="I624">
        <v>484</v>
      </c>
      <c r="J624">
        <v>0</v>
      </c>
      <c r="K624">
        <v>0</v>
      </c>
      <c r="L624">
        <v>8</v>
      </c>
      <c r="M624">
        <v>0.6</v>
      </c>
      <c r="N624">
        <v>0.99199999999999999</v>
      </c>
      <c r="O624">
        <v>2.5</v>
      </c>
      <c r="P624">
        <v>0.70899999999999996</v>
      </c>
      <c r="Q624">
        <v>0.04</v>
      </c>
    </row>
    <row r="625" spans="1:17">
      <c r="A625" t="s">
        <v>653</v>
      </c>
      <c r="B625" s="1">
        <v>46051</v>
      </c>
      <c r="C625" t="s">
        <v>27</v>
      </c>
      <c r="D625" t="s">
        <v>25</v>
      </c>
      <c r="E625">
        <v>24</v>
      </c>
      <c r="F625">
        <v>27</v>
      </c>
      <c r="G625">
        <v>51</v>
      </c>
      <c r="H625">
        <v>30</v>
      </c>
      <c r="I625">
        <v>21</v>
      </c>
      <c r="J625">
        <v>0</v>
      </c>
      <c r="K625">
        <v>0</v>
      </c>
      <c r="L625">
        <v>2.9</v>
      </c>
      <c r="M625">
        <v>0.82499999999999996</v>
      </c>
      <c r="N625">
        <v>0.98</v>
      </c>
      <c r="O625">
        <v>3.8</v>
      </c>
      <c r="P625">
        <v>0.77400000000000002</v>
      </c>
      <c r="Q625">
        <v>0.58799999999999997</v>
      </c>
    </row>
    <row r="626" spans="1:17">
      <c r="A626" t="s">
        <v>654</v>
      </c>
      <c r="B626" s="1">
        <v>46051</v>
      </c>
      <c r="C626" t="s">
        <v>32</v>
      </c>
      <c r="D626" t="s">
        <v>19</v>
      </c>
      <c r="E626">
        <v>229</v>
      </c>
      <c r="F626">
        <v>20</v>
      </c>
      <c r="G626">
        <v>249</v>
      </c>
      <c r="H626">
        <v>35</v>
      </c>
      <c r="I626">
        <v>214</v>
      </c>
      <c r="J626">
        <v>0</v>
      </c>
      <c r="K626">
        <v>0</v>
      </c>
      <c r="L626">
        <v>8</v>
      </c>
      <c r="M626">
        <v>0.6</v>
      </c>
      <c r="N626">
        <v>0.98</v>
      </c>
      <c r="O626">
        <v>2.5</v>
      </c>
      <c r="P626">
        <v>0.77900000000000003</v>
      </c>
      <c r="Q626">
        <v>0.14099999999999999</v>
      </c>
    </row>
    <row r="627" spans="1:17">
      <c r="A627" t="s">
        <v>655</v>
      </c>
      <c r="B627" s="1">
        <v>46051</v>
      </c>
      <c r="C627" t="s">
        <v>32</v>
      </c>
      <c r="D627" t="s">
        <v>21</v>
      </c>
      <c r="E627">
        <v>375</v>
      </c>
      <c r="F627">
        <v>44</v>
      </c>
      <c r="G627">
        <v>419</v>
      </c>
      <c r="H627">
        <v>27</v>
      </c>
      <c r="I627">
        <v>392</v>
      </c>
      <c r="J627">
        <v>1</v>
      </c>
      <c r="K627">
        <v>0</v>
      </c>
      <c r="L627">
        <v>8</v>
      </c>
      <c r="M627">
        <v>0.6</v>
      </c>
      <c r="N627">
        <v>0.98499999999999999</v>
      </c>
      <c r="O627">
        <v>2.5</v>
      </c>
      <c r="P627">
        <v>0.78300000000000003</v>
      </c>
      <c r="Q627">
        <v>6.4000000000000001E-2</v>
      </c>
    </row>
    <row r="628" spans="1:17">
      <c r="A628" t="s">
        <v>656</v>
      </c>
      <c r="B628" s="1">
        <v>46051</v>
      </c>
      <c r="C628" t="s">
        <v>32</v>
      </c>
      <c r="D628" t="s">
        <v>23</v>
      </c>
      <c r="E628">
        <v>497</v>
      </c>
      <c r="F628">
        <v>51</v>
      </c>
      <c r="G628">
        <v>548</v>
      </c>
      <c r="H628">
        <v>18</v>
      </c>
      <c r="I628">
        <v>530</v>
      </c>
      <c r="J628">
        <v>1</v>
      </c>
      <c r="K628">
        <v>0</v>
      </c>
      <c r="L628">
        <v>8</v>
      </c>
      <c r="M628">
        <v>0.6</v>
      </c>
      <c r="N628">
        <v>0.98299999999999998</v>
      </c>
      <c r="O628">
        <v>2.5</v>
      </c>
      <c r="P628">
        <v>0.66700000000000004</v>
      </c>
      <c r="Q628">
        <v>3.3000000000000002E-2</v>
      </c>
    </row>
    <row r="629" spans="1:17">
      <c r="A629" t="s">
        <v>657</v>
      </c>
      <c r="B629" s="1">
        <v>46051</v>
      </c>
      <c r="C629" t="s">
        <v>32</v>
      </c>
      <c r="D629" t="s">
        <v>25</v>
      </c>
      <c r="E629">
        <v>0</v>
      </c>
      <c r="F629">
        <v>39</v>
      </c>
      <c r="G629">
        <v>39</v>
      </c>
      <c r="H629">
        <v>39</v>
      </c>
      <c r="I629">
        <v>0</v>
      </c>
      <c r="J629">
        <v>0</v>
      </c>
      <c r="K629">
        <v>0</v>
      </c>
      <c r="L629">
        <v>1.2</v>
      </c>
      <c r="M629">
        <v>0.93200000000000005</v>
      </c>
      <c r="N629">
        <v>0.99</v>
      </c>
      <c r="O629">
        <v>4.9000000000000004</v>
      </c>
      <c r="P629">
        <v>0.72299999999999998</v>
      </c>
      <c r="Q629">
        <v>1</v>
      </c>
    </row>
    <row r="630" spans="1:17">
      <c r="A630" t="s">
        <v>658</v>
      </c>
      <c r="B630" s="1">
        <v>46051</v>
      </c>
      <c r="C630" t="s">
        <v>37</v>
      </c>
      <c r="D630" t="s">
        <v>19</v>
      </c>
      <c r="E630">
        <v>2</v>
      </c>
      <c r="F630">
        <v>45</v>
      </c>
      <c r="G630">
        <v>47</v>
      </c>
      <c r="H630">
        <v>45</v>
      </c>
      <c r="I630">
        <v>2</v>
      </c>
      <c r="J630">
        <v>0</v>
      </c>
      <c r="K630">
        <v>0</v>
      </c>
      <c r="L630">
        <v>1.5</v>
      </c>
      <c r="M630">
        <v>0.97499999999999998</v>
      </c>
      <c r="N630">
        <v>0.99299999999999999</v>
      </c>
      <c r="O630">
        <v>4.3</v>
      </c>
      <c r="P630">
        <v>0.81399999999999995</v>
      </c>
      <c r="Q630">
        <v>0.95699999999999996</v>
      </c>
    </row>
    <row r="631" spans="1:17">
      <c r="A631" t="s">
        <v>659</v>
      </c>
      <c r="B631" s="1">
        <v>46051</v>
      </c>
      <c r="C631" t="s">
        <v>37</v>
      </c>
      <c r="D631" t="s">
        <v>21</v>
      </c>
      <c r="E631">
        <v>244</v>
      </c>
      <c r="F631">
        <v>44</v>
      </c>
      <c r="G631">
        <v>288</v>
      </c>
      <c r="H631">
        <v>35</v>
      </c>
      <c r="I631">
        <v>253</v>
      </c>
      <c r="J631">
        <v>0</v>
      </c>
      <c r="K631">
        <v>0</v>
      </c>
      <c r="L631">
        <v>8</v>
      </c>
      <c r="M631">
        <v>0.6</v>
      </c>
      <c r="N631">
        <v>0.96399999999999997</v>
      </c>
      <c r="O631">
        <v>2.5</v>
      </c>
      <c r="P631">
        <v>0.78800000000000003</v>
      </c>
      <c r="Q631">
        <v>0.122</v>
      </c>
    </row>
    <row r="632" spans="1:17">
      <c r="A632" t="s">
        <v>660</v>
      </c>
      <c r="B632" s="1">
        <v>46051</v>
      </c>
      <c r="C632" t="s">
        <v>37</v>
      </c>
      <c r="D632" t="s">
        <v>23</v>
      </c>
      <c r="E632">
        <v>84</v>
      </c>
      <c r="F632">
        <v>66</v>
      </c>
      <c r="G632">
        <v>150</v>
      </c>
      <c r="H632">
        <v>36</v>
      </c>
      <c r="I632">
        <v>114</v>
      </c>
      <c r="J632">
        <v>0</v>
      </c>
      <c r="K632">
        <v>0</v>
      </c>
      <c r="L632">
        <v>8</v>
      </c>
      <c r="M632">
        <v>0.6</v>
      </c>
      <c r="N632">
        <v>1</v>
      </c>
      <c r="O632">
        <v>2.5</v>
      </c>
      <c r="P632">
        <v>0.78800000000000003</v>
      </c>
      <c r="Q632">
        <v>0.24</v>
      </c>
    </row>
    <row r="633" spans="1:17">
      <c r="A633" t="s">
        <v>661</v>
      </c>
      <c r="B633" s="1">
        <v>46051</v>
      </c>
      <c r="C633" t="s">
        <v>37</v>
      </c>
      <c r="D633" t="s">
        <v>25</v>
      </c>
      <c r="E633">
        <v>0</v>
      </c>
      <c r="F633">
        <v>34</v>
      </c>
      <c r="G633">
        <v>34</v>
      </c>
      <c r="H633">
        <v>34</v>
      </c>
      <c r="I633">
        <v>0</v>
      </c>
      <c r="J633">
        <v>0</v>
      </c>
      <c r="K633">
        <v>0</v>
      </c>
      <c r="L633">
        <v>1.8</v>
      </c>
      <c r="M633">
        <v>0.997</v>
      </c>
      <c r="N633">
        <v>0.999</v>
      </c>
      <c r="O633">
        <v>4.7</v>
      </c>
      <c r="P633">
        <v>0.72</v>
      </c>
      <c r="Q633">
        <v>1</v>
      </c>
    </row>
    <row r="634" spans="1:17">
      <c r="A634" t="s">
        <v>662</v>
      </c>
      <c r="B634" s="1">
        <v>46051</v>
      </c>
      <c r="C634" t="s">
        <v>43</v>
      </c>
      <c r="D634" t="s">
        <v>19</v>
      </c>
      <c r="E634">
        <v>359</v>
      </c>
      <c r="F634">
        <v>41</v>
      </c>
      <c r="G634">
        <v>400</v>
      </c>
      <c r="H634">
        <v>25</v>
      </c>
      <c r="I634">
        <v>375</v>
      </c>
      <c r="J634">
        <v>0</v>
      </c>
      <c r="K634">
        <v>0</v>
      </c>
      <c r="L634">
        <v>8</v>
      </c>
      <c r="M634">
        <v>0.6</v>
      </c>
      <c r="N634">
        <v>1</v>
      </c>
      <c r="O634">
        <v>2.5</v>
      </c>
      <c r="P634">
        <v>0.70299999999999996</v>
      </c>
      <c r="Q634">
        <v>6.2E-2</v>
      </c>
    </row>
    <row r="635" spans="1:17">
      <c r="A635" t="s">
        <v>663</v>
      </c>
      <c r="B635" s="1">
        <v>46051</v>
      </c>
      <c r="C635" t="s">
        <v>43</v>
      </c>
      <c r="D635" t="s">
        <v>21</v>
      </c>
      <c r="E635">
        <v>13</v>
      </c>
      <c r="F635">
        <v>28</v>
      </c>
      <c r="G635">
        <v>41</v>
      </c>
      <c r="H635">
        <v>41</v>
      </c>
      <c r="I635">
        <v>0</v>
      </c>
      <c r="J635">
        <v>0</v>
      </c>
      <c r="K635">
        <v>0</v>
      </c>
      <c r="L635">
        <v>1.2</v>
      </c>
      <c r="M635">
        <v>0.94199999999999995</v>
      </c>
      <c r="N635">
        <v>0.99099999999999999</v>
      </c>
      <c r="O635">
        <v>4.8</v>
      </c>
      <c r="P635">
        <v>0.68899999999999995</v>
      </c>
      <c r="Q635">
        <v>1</v>
      </c>
    </row>
    <row r="636" spans="1:17">
      <c r="A636" t="s">
        <v>664</v>
      </c>
      <c r="B636" s="1">
        <v>46051</v>
      </c>
      <c r="C636" t="s">
        <v>43</v>
      </c>
      <c r="D636" t="s">
        <v>23</v>
      </c>
      <c r="E636">
        <v>0</v>
      </c>
      <c r="F636">
        <v>38</v>
      </c>
      <c r="G636">
        <v>38</v>
      </c>
      <c r="H636">
        <v>38</v>
      </c>
      <c r="I636">
        <v>0</v>
      </c>
      <c r="J636">
        <v>0</v>
      </c>
      <c r="K636">
        <v>0</v>
      </c>
      <c r="L636">
        <v>1.8</v>
      </c>
      <c r="M636">
        <v>0.98099999999999998</v>
      </c>
      <c r="N636">
        <v>0.97699999999999998</v>
      </c>
      <c r="O636">
        <v>4.7</v>
      </c>
      <c r="P636">
        <v>0.64900000000000002</v>
      </c>
      <c r="Q636">
        <v>1</v>
      </c>
    </row>
    <row r="637" spans="1:17">
      <c r="A637" t="s">
        <v>665</v>
      </c>
      <c r="B637" s="1">
        <v>46051</v>
      </c>
      <c r="C637" t="s">
        <v>43</v>
      </c>
      <c r="D637" t="s">
        <v>25</v>
      </c>
      <c r="E637">
        <v>0</v>
      </c>
      <c r="F637">
        <v>34</v>
      </c>
      <c r="G637">
        <v>34</v>
      </c>
      <c r="H637">
        <v>34</v>
      </c>
      <c r="I637">
        <v>0</v>
      </c>
      <c r="J637">
        <v>0</v>
      </c>
      <c r="K637">
        <v>0</v>
      </c>
      <c r="L637">
        <v>2.1</v>
      </c>
      <c r="M637">
        <v>0.96199999999999997</v>
      </c>
      <c r="N637">
        <v>0.97899999999999998</v>
      </c>
      <c r="O637">
        <v>4.9000000000000004</v>
      </c>
      <c r="P637">
        <v>0.67300000000000004</v>
      </c>
      <c r="Q637">
        <v>1</v>
      </c>
    </row>
    <row r="638" spans="1:17">
      <c r="A638" t="s">
        <v>666</v>
      </c>
      <c r="B638" s="1">
        <v>46051</v>
      </c>
      <c r="C638" t="s">
        <v>48</v>
      </c>
      <c r="D638" t="s">
        <v>19</v>
      </c>
      <c r="E638">
        <v>0</v>
      </c>
      <c r="F638">
        <v>53</v>
      </c>
      <c r="G638">
        <v>53</v>
      </c>
      <c r="H638">
        <v>52</v>
      </c>
      <c r="I638">
        <v>1</v>
      </c>
      <c r="J638">
        <v>1</v>
      </c>
      <c r="K638">
        <v>0</v>
      </c>
      <c r="L638">
        <v>1.7</v>
      </c>
      <c r="M638">
        <v>0.92200000000000004</v>
      </c>
      <c r="N638">
        <v>0.97</v>
      </c>
      <c r="O638">
        <v>4.5</v>
      </c>
      <c r="P638">
        <v>0.66900000000000004</v>
      </c>
      <c r="Q638">
        <v>0.98099999999999998</v>
      </c>
    </row>
    <row r="639" spans="1:17">
      <c r="A639" t="s">
        <v>667</v>
      </c>
      <c r="B639" s="1">
        <v>46051</v>
      </c>
      <c r="C639" t="s">
        <v>48</v>
      </c>
      <c r="D639" t="s">
        <v>21</v>
      </c>
      <c r="E639">
        <v>623</v>
      </c>
      <c r="F639">
        <v>47</v>
      </c>
      <c r="G639">
        <v>670</v>
      </c>
      <c r="H639">
        <v>17</v>
      </c>
      <c r="I639">
        <v>653</v>
      </c>
      <c r="J639">
        <v>0</v>
      </c>
      <c r="K639">
        <v>0</v>
      </c>
      <c r="L639">
        <v>8</v>
      </c>
      <c r="M639">
        <v>0.6</v>
      </c>
      <c r="N639">
        <v>0.997</v>
      </c>
      <c r="O639">
        <v>2.5</v>
      </c>
      <c r="P639">
        <v>0.751</v>
      </c>
      <c r="Q639">
        <v>2.5000000000000001E-2</v>
      </c>
    </row>
    <row r="640" spans="1:17">
      <c r="A640" t="s">
        <v>668</v>
      </c>
      <c r="B640" s="1">
        <v>46051</v>
      </c>
      <c r="C640" t="s">
        <v>48</v>
      </c>
      <c r="D640" t="s">
        <v>23</v>
      </c>
      <c r="E640">
        <v>0</v>
      </c>
      <c r="F640">
        <v>65</v>
      </c>
      <c r="G640">
        <v>65</v>
      </c>
      <c r="H640">
        <v>45</v>
      </c>
      <c r="I640">
        <v>20</v>
      </c>
      <c r="J640">
        <v>0</v>
      </c>
      <c r="K640">
        <v>0</v>
      </c>
      <c r="L640">
        <v>3.2</v>
      </c>
      <c r="M640">
        <v>0.86299999999999999</v>
      </c>
      <c r="N640">
        <v>1</v>
      </c>
      <c r="O640">
        <v>4.0999999999999996</v>
      </c>
      <c r="P640">
        <v>0.69499999999999995</v>
      </c>
      <c r="Q640">
        <v>0.69199999999999995</v>
      </c>
    </row>
    <row r="641" spans="1:17">
      <c r="A641" t="s">
        <v>669</v>
      </c>
      <c r="B641" s="1">
        <v>46051</v>
      </c>
      <c r="C641" t="s">
        <v>48</v>
      </c>
      <c r="D641" t="s">
        <v>25</v>
      </c>
      <c r="E641">
        <v>262</v>
      </c>
      <c r="F641">
        <v>27</v>
      </c>
      <c r="G641">
        <v>289</v>
      </c>
      <c r="H641">
        <v>23</v>
      </c>
      <c r="I641">
        <v>266</v>
      </c>
      <c r="J641">
        <v>0</v>
      </c>
      <c r="K641">
        <v>0</v>
      </c>
      <c r="L641">
        <v>8</v>
      </c>
      <c r="M641">
        <v>0.6</v>
      </c>
      <c r="N641">
        <v>0.95899999999999996</v>
      </c>
      <c r="O641">
        <v>2.5</v>
      </c>
      <c r="P641">
        <v>0.71899999999999997</v>
      </c>
      <c r="Q641">
        <v>0.08</v>
      </c>
    </row>
    <row r="642" spans="1:17">
      <c r="A642" t="s">
        <v>670</v>
      </c>
      <c r="B642" s="1">
        <v>46051</v>
      </c>
      <c r="C642" t="s">
        <v>53</v>
      </c>
      <c r="D642" t="s">
        <v>19</v>
      </c>
      <c r="E642">
        <v>339</v>
      </c>
      <c r="F642">
        <v>35</v>
      </c>
      <c r="G642">
        <v>374</v>
      </c>
      <c r="H642">
        <v>27</v>
      </c>
      <c r="I642">
        <v>347</v>
      </c>
      <c r="J642">
        <v>0</v>
      </c>
      <c r="K642">
        <v>0</v>
      </c>
      <c r="L642">
        <v>8</v>
      </c>
      <c r="M642">
        <v>0.6</v>
      </c>
      <c r="N642">
        <v>0.99099999999999999</v>
      </c>
      <c r="O642">
        <v>2.5</v>
      </c>
      <c r="P642">
        <v>0.77100000000000002</v>
      </c>
      <c r="Q642">
        <v>7.1999999999999995E-2</v>
      </c>
    </row>
    <row r="643" spans="1:17">
      <c r="A643" t="s">
        <v>671</v>
      </c>
      <c r="B643" s="1">
        <v>46051</v>
      </c>
      <c r="C643" t="s">
        <v>53</v>
      </c>
      <c r="D643" t="s">
        <v>21</v>
      </c>
      <c r="E643">
        <v>272</v>
      </c>
      <c r="F643">
        <v>46</v>
      </c>
      <c r="G643">
        <v>318</v>
      </c>
      <c r="H643">
        <v>27</v>
      </c>
      <c r="I643">
        <v>291</v>
      </c>
      <c r="J643">
        <v>0</v>
      </c>
      <c r="K643">
        <v>0</v>
      </c>
      <c r="L643">
        <v>8</v>
      </c>
      <c r="M643">
        <v>0.6</v>
      </c>
      <c r="N643">
        <v>0.96599999999999997</v>
      </c>
      <c r="O643">
        <v>2.5</v>
      </c>
      <c r="P643">
        <v>0.70599999999999996</v>
      </c>
      <c r="Q643">
        <v>8.5000000000000006E-2</v>
      </c>
    </row>
    <row r="644" spans="1:17">
      <c r="A644" t="s">
        <v>672</v>
      </c>
      <c r="B644" s="1">
        <v>46051</v>
      </c>
      <c r="C644" t="s">
        <v>53</v>
      </c>
      <c r="D644" t="s">
        <v>23</v>
      </c>
      <c r="E644">
        <v>193</v>
      </c>
      <c r="F644">
        <v>34</v>
      </c>
      <c r="G644">
        <v>227</v>
      </c>
      <c r="H644">
        <v>30</v>
      </c>
      <c r="I644">
        <v>197</v>
      </c>
      <c r="J644">
        <v>0</v>
      </c>
      <c r="K644">
        <v>0</v>
      </c>
      <c r="L644">
        <v>8</v>
      </c>
      <c r="M644">
        <v>0.6</v>
      </c>
      <c r="N644">
        <v>0.97799999999999998</v>
      </c>
      <c r="O644">
        <v>2.5</v>
      </c>
      <c r="P644">
        <v>0.755</v>
      </c>
      <c r="Q644">
        <v>0.13200000000000001</v>
      </c>
    </row>
    <row r="645" spans="1:17">
      <c r="A645" t="s">
        <v>673</v>
      </c>
      <c r="B645" s="1">
        <v>46051</v>
      </c>
      <c r="C645" t="s">
        <v>53</v>
      </c>
      <c r="D645" t="s">
        <v>25</v>
      </c>
      <c r="E645">
        <v>0</v>
      </c>
      <c r="F645">
        <v>30</v>
      </c>
      <c r="G645">
        <v>30</v>
      </c>
      <c r="H645">
        <v>30</v>
      </c>
      <c r="I645">
        <v>0</v>
      </c>
      <c r="J645">
        <v>0</v>
      </c>
      <c r="K645">
        <v>0</v>
      </c>
      <c r="L645">
        <v>2</v>
      </c>
      <c r="M645">
        <v>0.90700000000000003</v>
      </c>
      <c r="N645">
        <v>0.99399999999999999</v>
      </c>
      <c r="O645">
        <v>4.5</v>
      </c>
      <c r="P645">
        <v>0.74</v>
      </c>
      <c r="Q645">
        <v>1</v>
      </c>
    </row>
    <row r="646" spans="1:17">
      <c r="A646" t="s">
        <v>674</v>
      </c>
      <c r="B646" s="1">
        <v>46052</v>
      </c>
      <c r="C646" t="s">
        <v>18</v>
      </c>
      <c r="D646" t="s">
        <v>19</v>
      </c>
      <c r="E646">
        <v>101</v>
      </c>
      <c r="F646">
        <v>45</v>
      </c>
      <c r="G646">
        <v>146</v>
      </c>
      <c r="H646">
        <v>39</v>
      </c>
      <c r="I646">
        <v>107</v>
      </c>
      <c r="J646">
        <v>0</v>
      </c>
      <c r="K646">
        <v>0</v>
      </c>
      <c r="L646">
        <v>8</v>
      </c>
      <c r="M646">
        <v>0.6</v>
      </c>
      <c r="N646">
        <v>0.96399999999999997</v>
      </c>
      <c r="O646">
        <v>2.5</v>
      </c>
      <c r="P646">
        <v>0.70499999999999996</v>
      </c>
      <c r="Q646">
        <v>0.26700000000000002</v>
      </c>
    </row>
    <row r="647" spans="1:17">
      <c r="A647" t="s">
        <v>675</v>
      </c>
      <c r="B647" s="1">
        <v>46052</v>
      </c>
      <c r="C647" t="s">
        <v>18</v>
      </c>
      <c r="D647" t="s">
        <v>21</v>
      </c>
      <c r="E647">
        <v>0</v>
      </c>
      <c r="F647">
        <v>42</v>
      </c>
      <c r="G647">
        <v>42</v>
      </c>
      <c r="H647">
        <v>42</v>
      </c>
      <c r="I647">
        <v>0</v>
      </c>
      <c r="J647">
        <v>0</v>
      </c>
      <c r="K647">
        <v>0</v>
      </c>
      <c r="L647">
        <v>1.5</v>
      </c>
      <c r="M647">
        <v>0.99199999999999999</v>
      </c>
      <c r="N647">
        <v>0.995</v>
      </c>
      <c r="O647">
        <v>4.4000000000000004</v>
      </c>
      <c r="P647">
        <v>0.71</v>
      </c>
      <c r="Q647">
        <v>1</v>
      </c>
    </row>
    <row r="648" spans="1:17">
      <c r="A648" t="s">
        <v>676</v>
      </c>
      <c r="B648" s="1">
        <v>46052</v>
      </c>
      <c r="C648" t="s">
        <v>18</v>
      </c>
      <c r="D648" t="s">
        <v>23</v>
      </c>
      <c r="E648">
        <v>217</v>
      </c>
      <c r="F648">
        <v>36</v>
      </c>
      <c r="G648">
        <v>253</v>
      </c>
      <c r="H648">
        <v>38</v>
      </c>
      <c r="I648">
        <v>215</v>
      </c>
      <c r="J648">
        <v>0</v>
      </c>
      <c r="K648">
        <v>0</v>
      </c>
      <c r="L648">
        <v>8</v>
      </c>
      <c r="M648">
        <v>0.6</v>
      </c>
      <c r="N648">
        <v>0.97499999999999998</v>
      </c>
      <c r="O648">
        <v>2.5</v>
      </c>
      <c r="P648">
        <v>0.78600000000000003</v>
      </c>
      <c r="Q648">
        <v>0.15</v>
      </c>
    </row>
    <row r="649" spans="1:17">
      <c r="A649" t="s">
        <v>677</v>
      </c>
      <c r="B649" s="1">
        <v>46052</v>
      </c>
      <c r="C649" t="s">
        <v>18</v>
      </c>
      <c r="D649" t="s">
        <v>25</v>
      </c>
      <c r="E649">
        <v>0</v>
      </c>
      <c r="F649">
        <v>33</v>
      </c>
      <c r="G649">
        <v>33</v>
      </c>
      <c r="H649">
        <v>33</v>
      </c>
      <c r="I649">
        <v>0</v>
      </c>
      <c r="J649">
        <v>0</v>
      </c>
      <c r="K649">
        <v>0</v>
      </c>
      <c r="L649">
        <v>1.6</v>
      </c>
      <c r="M649">
        <v>1</v>
      </c>
      <c r="N649">
        <v>0.98799999999999999</v>
      </c>
      <c r="O649">
        <v>4.5</v>
      </c>
      <c r="P649">
        <v>0.77700000000000002</v>
      </c>
      <c r="Q649">
        <v>1</v>
      </c>
    </row>
    <row r="650" spans="1:17">
      <c r="A650" t="s">
        <v>678</v>
      </c>
      <c r="B650" s="1">
        <v>46052</v>
      </c>
      <c r="C650" t="s">
        <v>27</v>
      </c>
      <c r="D650" t="s">
        <v>19</v>
      </c>
      <c r="E650">
        <v>0</v>
      </c>
      <c r="F650">
        <v>37</v>
      </c>
      <c r="G650">
        <v>37</v>
      </c>
      <c r="H650">
        <v>37</v>
      </c>
      <c r="I650">
        <v>0</v>
      </c>
      <c r="J650">
        <v>0</v>
      </c>
      <c r="K650">
        <v>0</v>
      </c>
      <c r="L650">
        <v>1.5</v>
      </c>
      <c r="M650">
        <v>0.97499999999999998</v>
      </c>
      <c r="N650">
        <v>0.98299999999999998</v>
      </c>
      <c r="O650">
        <v>5</v>
      </c>
      <c r="P650">
        <v>0.69199999999999995</v>
      </c>
      <c r="Q650">
        <v>1</v>
      </c>
    </row>
    <row r="651" spans="1:17">
      <c r="A651" t="s">
        <v>679</v>
      </c>
      <c r="B651" s="1">
        <v>46052</v>
      </c>
      <c r="C651" t="s">
        <v>27</v>
      </c>
      <c r="D651" t="s">
        <v>21</v>
      </c>
      <c r="E651">
        <v>5</v>
      </c>
      <c r="F651">
        <v>36</v>
      </c>
      <c r="G651">
        <v>41</v>
      </c>
      <c r="H651">
        <v>41</v>
      </c>
      <c r="I651">
        <v>0</v>
      </c>
      <c r="J651">
        <v>0</v>
      </c>
      <c r="K651">
        <v>0</v>
      </c>
      <c r="L651">
        <v>1.7</v>
      </c>
      <c r="M651">
        <v>0.94899999999999995</v>
      </c>
      <c r="N651">
        <v>0.98199999999999998</v>
      </c>
      <c r="O651">
        <v>4.5999999999999996</v>
      </c>
      <c r="P651">
        <v>0.70599999999999996</v>
      </c>
      <c r="Q651">
        <v>1</v>
      </c>
    </row>
    <row r="652" spans="1:17">
      <c r="A652" t="s">
        <v>680</v>
      </c>
      <c r="B652" s="1">
        <v>46052</v>
      </c>
      <c r="C652" t="s">
        <v>27</v>
      </c>
      <c r="D652" t="s">
        <v>23</v>
      </c>
      <c r="E652">
        <v>484</v>
      </c>
      <c r="F652">
        <v>51</v>
      </c>
      <c r="G652">
        <v>535</v>
      </c>
      <c r="H652">
        <v>19</v>
      </c>
      <c r="I652">
        <v>516</v>
      </c>
      <c r="J652">
        <v>0</v>
      </c>
      <c r="K652">
        <v>0</v>
      </c>
      <c r="L652">
        <v>8</v>
      </c>
      <c r="M652">
        <v>0.6</v>
      </c>
      <c r="N652">
        <v>0.98199999999999998</v>
      </c>
      <c r="O652">
        <v>2.5</v>
      </c>
      <c r="P652">
        <v>0.70899999999999996</v>
      </c>
      <c r="Q652">
        <v>3.5999999999999997E-2</v>
      </c>
    </row>
    <row r="653" spans="1:17">
      <c r="A653" t="s">
        <v>681</v>
      </c>
      <c r="B653" s="1">
        <v>46052</v>
      </c>
      <c r="C653" t="s">
        <v>27</v>
      </c>
      <c r="D653" t="s">
        <v>25</v>
      </c>
      <c r="E653">
        <v>21</v>
      </c>
      <c r="F653">
        <v>32</v>
      </c>
      <c r="G653">
        <v>53</v>
      </c>
      <c r="H653">
        <v>29</v>
      </c>
      <c r="I653">
        <v>24</v>
      </c>
      <c r="J653">
        <v>0</v>
      </c>
      <c r="K653">
        <v>0</v>
      </c>
      <c r="L653">
        <v>3.5</v>
      </c>
      <c r="M653">
        <v>0.85899999999999999</v>
      </c>
      <c r="N653">
        <v>0.96799999999999997</v>
      </c>
      <c r="O653">
        <v>3.5</v>
      </c>
      <c r="P653">
        <v>0.77400000000000002</v>
      </c>
      <c r="Q653">
        <v>0.54700000000000004</v>
      </c>
    </row>
    <row r="654" spans="1:17">
      <c r="A654" t="s">
        <v>682</v>
      </c>
      <c r="B654" s="1">
        <v>46052</v>
      </c>
      <c r="C654" t="s">
        <v>32</v>
      </c>
      <c r="D654" t="s">
        <v>19</v>
      </c>
      <c r="E654">
        <v>214</v>
      </c>
      <c r="F654">
        <v>51</v>
      </c>
      <c r="G654">
        <v>265</v>
      </c>
      <c r="H654">
        <v>36</v>
      </c>
      <c r="I654">
        <v>229</v>
      </c>
      <c r="J654">
        <v>0</v>
      </c>
      <c r="K654">
        <v>0</v>
      </c>
      <c r="L654">
        <v>8</v>
      </c>
      <c r="M654">
        <v>0.6</v>
      </c>
      <c r="N654">
        <v>1</v>
      </c>
      <c r="O654">
        <v>2.5</v>
      </c>
      <c r="P654">
        <v>0.77900000000000003</v>
      </c>
      <c r="Q654">
        <v>0.13600000000000001</v>
      </c>
    </row>
    <row r="655" spans="1:17">
      <c r="A655" t="s">
        <v>683</v>
      </c>
      <c r="B655" s="1">
        <v>46052</v>
      </c>
      <c r="C655" t="s">
        <v>32</v>
      </c>
      <c r="D655" t="s">
        <v>21</v>
      </c>
      <c r="E655">
        <v>392</v>
      </c>
      <c r="F655">
        <v>36</v>
      </c>
      <c r="G655">
        <v>428</v>
      </c>
      <c r="H655">
        <v>28</v>
      </c>
      <c r="I655">
        <v>400</v>
      </c>
      <c r="J655">
        <v>0</v>
      </c>
      <c r="K655">
        <v>0</v>
      </c>
      <c r="L655">
        <v>8</v>
      </c>
      <c r="M655">
        <v>0.6</v>
      </c>
      <c r="N655">
        <v>0.97699999999999998</v>
      </c>
      <c r="O655">
        <v>2.5</v>
      </c>
      <c r="P655">
        <v>0.78300000000000003</v>
      </c>
      <c r="Q655">
        <v>6.5000000000000002E-2</v>
      </c>
    </row>
    <row r="656" spans="1:17">
      <c r="A656" t="s">
        <v>684</v>
      </c>
      <c r="B656" s="1">
        <v>46052</v>
      </c>
      <c r="C656" t="s">
        <v>32</v>
      </c>
      <c r="D656" t="s">
        <v>23</v>
      </c>
      <c r="E656">
        <v>530</v>
      </c>
      <c r="F656">
        <v>48</v>
      </c>
      <c r="G656">
        <v>578</v>
      </c>
      <c r="H656">
        <v>16</v>
      </c>
      <c r="I656">
        <v>562</v>
      </c>
      <c r="J656">
        <v>0</v>
      </c>
      <c r="K656">
        <v>0</v>
      </c>
      <c r="L656">
        <v>8</v>
      </c>
      <c r="M656">
        <v>0.6</v>
      </c>
      <c r="N656">
        <v>0.99199999999999999</v>
      </c>
      <c r="O656">
        <v>2.5</v>
      </c>
      <c r="P656">
        <v>0.66700000000000004</v>
      </c>
      <c r="Q656">
        <v>2.8000000000000001E-2</v>
      </c>
    </row>
    <row r="657" spans="1:17">
      <c r="A657" t="s">
        <v>685</v>
      </c>
      <c r="B657" s="1">
        <v>46052</v>
      </c>
      <c r="C657" t="s">
        <v>32</v>
      </c>
      <c r="D657" t="s">
        <v>25</v>
      </c>
      <c r="E657">
        <v>0</v>
      </c>
      <c r="F657">
        <v>25</v>
      </c>
      <c r="G657">
        <v>25</v>
      </c>
      <c r="H657">
        <v>25</v>
      </c>
      <c r="I657">
        <v>0</v>
      </c>
      <c r="J657">
        <v>0</v>
      </c>
      <c r="K657">
        <v>0</v>
      </c>
      <c r="L657">
        <v>1.7</v>
      </c>
      <c r="M657">
        <v>0.98399999999999999</v>
      </c>
      <c r="N657">
        <v>0.98799999999999999</v>
      </c>
      <c r="O657">
        <v>4.5</v>
      </c>
      <c r="P657">
        <v>0.72299999999999998</v>
      </c>
      <c r="Q657">
        <v>1</v>
      </c>
    </row>
    <row r="658" spans="1:17">
      <c r="A658" t="s">
        <v>686</v>
      </c>
      <c r="B658" s="1">
        <v>46052</v>
      </c>
      <c r="C658" t="s">
        <v>37</v>
      </c>
      <c r="D658" t="s">
        <v>19</v>
      </c>
      <c r="E658">
        <v>2</v>
      </c>
      <c r="F658">
        <v>40</v>
      </c>
      <c r="G658">
        <v>42</v>
      </c>
      <c r="H658">
        <v>42</v>
      </c>
      <c r="I658">
        <v>0</v>
      </c>
      <c r="J658">
        <v>0</v>
      </c>
      <c r="K658">
        <v>0</v>
      </c>
      <c r="L658">
        <v>1.8</v>
      </c>
      <c r="M658">
        <v>1</v>
      </c>
      <c r="N658">
        <v>0.96499999999999997</v>
      </c>
      <c r="O658">
        <v>4.4000000000000004</v>
      </c>
      <c r="P658">
        <v>0.81399999999999995</v>
      </c>
      <c r="Q658">
        <v>1</v>
      </c>
    </row>
    <row r="659" spans="1:17">
      <c r="A659" t="s">
        <v>687</v>
      </c>
      <c r="B659" s="1">
        <v>46052</v>
      </c>
      <c r="C659" t="s">
        <v>37</v>
      </c>
      <c r="D659" t="s">
        <v>21</v>
      </c>
      <c r="E659">
        <v>253</v>
      </c>
      <c r="F659">
        <v>52</v>
      </c>
      <c r="G659">
        <v>305</v>
      </c>
      <c r="H659">
        <v>26</v>
      </c>
      <c r="I659">
        <v>279</v>
      </c>
      <c r="J659">
        <v>1</v>
      </c>
      <c r="K659">
        <v>0</v>
      </c>
      <c r="L659">
        <v>8</v>
      </c>
      <c r="M659">
        <v>0.6</v>
      </c>
      <c r="N659">
        <v>0.997</v>
      </c>
      <c r="O659">
        <v>2.5</v>
      </c>
      <c r="P659">
        <v>0.78800000000000003</v>
      </c>
      <c r="Q659">
        <v>8.5000000000000006E-2</v>
      </c>
    </row>
    <row r="660" spans="1:17">
      <c r="A660" t="s">
        <v>688</v>
      </c>
      <c r="B660" s="1">
        <v>46052</v>
      </c>
      <c r="C660" t="s">
        <v>37</v>
      </c>
      <c r="D660" t="s">
        <v>23</v>
      </c>
      <c r="E660">
        <v>114</v>
      </c>
      <c r="F660">
        <v>43</v>
      </c>
      <c r="G660">
        <v>157</v>
      </c>
      <c r="H660">
        <v>32</v>
      </c>
      <c r="I660">
        <v>125</v>
      </c>
      <c r="J660">
        <v>0</v>
      </c>
      <c r="K660">
        <v>0</v>
      </c>
      <c r="L660">
        <v>8</v>
      </c>
      <c r="M660">
        <v>0.6</v>
      </c>
      <c r="N660">
        <v>0.98799999999999999</v>
      </c>
      <c r="O660">
        <v>2.5</v>
      </c>
      <c r="P660">
        <v>0.78800000000000003</v>
      </c>
      <c r="Q660">
        <v>0.20399999999999999</v>
      </c>
    </row>
    <row r="661" spans="1:17">
      <c r="A661" t="s">
        <v>689</v>
      </c>
      <c r="B661" s="1">
        <v>46052</v>
      </c>
      <c r="C661" t="s">
        <v>37</v>
      </c>
      <c r="D661" t="s">
        <v>25</v>
      </c>
      <c r="E661">
        <v>0</v>
      </c>
      <c r="F661">
        <v>40</v>
      </c>
      <c r="G661">
        <v>40</v>
      </c>
      <c r="H661">
        <v>37</v>
      </c>
      <c r="I661">
        <v>3</v>
      </c>
      <c r="J661">
        <v>0</v>
      </c>
      <c r="K661">
        <v>0</v>
      </c>
      <c r="L661">
        <v>1.9</v>
      </c>
      <c r="M661">
        <v>0.94299999999999995</v>
      </c>
      <c r="N661">
        <v>0.95799999999999996</v>
      </c>
      <c r="O661">
        <v>4.4000000000000004</v>
      </c>
      <c r="P661">
        <v>0.72</v>
      </c>
      <c r="Q661">
        <v>0.92500000000000004</v>
      </c>
    </row>
    <row r="662" spans="1:17">
      <c r="A662" t="s">
        <v>690</v>
      </c>
      <c r="B662" s="1">
        <v>46052</v>
      </c>
      <c r="C662" t="s">
        <v>43</v>
      </c>
      <c r="D662" t="s">
        <v>19</v>
      </c>
      <c r="E662">
        <v>375</v>
      </c>
      <c r="F662">
        <v>32</v>
      </c>
      <c r="G662">
        <v>407</v>
      </c>
      <c r="H662">
        <v>30</v>
      </c>
      <c r="I662">
        <v>377</v>
      </c>
      <c r="J662">
        <v>0</v>
      </c>
      <c r="K662">
        <v>0</v>
      </c>
      <c r="L662">
        <v>8</v>
      </c>
      <c r="M662">
        <v>0.6</v>
      </c>
      <c r="N662">
        <v>1</v>
      </c>
      <c r="O662">
        <v>2.5</v>
      </c>
      <c r="P662">
        <v>0.70299999999999996</v>
      </c>
      <c r="Q662">
        <v>7.3999999999999996E-2</v>
      </c>
    </row>
    <row r="663" spans="1:17">
      <c r="A663" t="s">
        <v>691</v>
      </c>
      <c r="B663" s="1">
        <v>46052</v>
      </c>
      <c r="C663" t="s">
        <v>43</v>
      </c>
      <c r="D663" t="s">
        <v>21</v>
      </c>
      <c r="E663">
        <v>0</v>
      </c>
      <c r="F663">
        <v>32</v>
      </c>
      <c r="G663">
        <v>32</v>
      </c>
      <c r="H663">
        <v>32</v>
      </c>
      <c r="I663">
        <v>0</v>
      </c>
      <c r="J663">
        <v>0</v>
      </c>
      <c r="K663">
        <v>0</v>
      </c>
      <c r="L663">
        <v>0.9</v>
      </c>
      <c r="M663">
        <v>0.96699999999999997</v>
      </c>
      <c r="N663">
        <v>1</v>
      </c>
      <c r="O663">
        <v>4.8</v>
      </c>
      <c r="P663">
        <v>0.68899999999999995</v>
      </c>
      <c r="Q663">
        <v>1</v>
      </c>
    </row>
    <row r="664" spans="1:17">
      <c r="A664" t="s">
        <v>692</v>
      </c>
      <c r="B664" s="1">
        <v>46052</v>
      </c>
      <c r="C664" t="s">
        <v>43</v>
      </c>
      <c r="D664" t="s">
        <v>23</v>
      </c>
      <c r="E664">
        <v>0</v>
      </c>
      <c r="F664">
        <v>34</v>
      </c>
      <c r="G664">
        <v>34</v>
      </c>
      <c r="H664">
        <v>34</v>
      </c>
      <c r="I664">
        <v>0</v>
      </c>
      <c r="J664">
        <v>0</v>
      </c>
      <c r="K664">
        <v>0</v>
      </c>
      <c r="L664">
        <v>1.6</v>
      </c>
      <c r="M664">
        <v>0.98899999999999999</v>
      </c>
      <c r="N664">
        <v>0.96299999999999997</v>
      </c>
      <c r="O664">
        <v>4.5</v>
      </c>
      <c r="P664">
        <v>0.64900000000000002</v>
      </c>
      <c r="Q664">
        <v>1</v>
      </c>
    </row>
    <row r="665" spans="1:17">
      <c r="A665" t="s">
        <v>693</v>
      </c>
      <c r="B665" s="1">
        <v>46052</v>
      </c>
      <c r="C665" t="s">
        <v>43</v>
      </c>
      <c r="D665" t="s">
        <v>25</v>
      </c>
      <c r="E665">
        <v>0</v>
      </c>
      <c r="F665">
        <v>34</v>
      </c>
      <c r="G665">
        <v>34</v>
      </c>
      <c r="H665">
        <v>34</v>
      </c>
      <c r="I665">
        <v>0</v>
      </c>
      <c r="J665">
        <v>0</v>
      </c>
      <c r="K665">
        <v>0</v>
      </c>
      <c r="L665">
        <v>1.2</v>
      </c>
      <c r="M665">
        <v>0.99199999999999999</v>
      </c>
      <c r="N665">
        <v>1</v>
      </c>
      <c r="O665">
        <v>4.5999999999999996</v>
      </c>
      <c r="P665">
        <v>0.67300000000000004</v>
      </c>
      <c r="Q665">
        <v>1</v>
      </c>
    </row>
    <row r="666" spans="1:17">
      <c r="A666" t="s">
        <v>694</v>
      </c>
      <c r="B666" s="1">
        <v>46052</v>
      </c>
      <c r="C666" t="s">
        <v>48</v>
      </c>
      <c r="D666" t="s">
        <v>19</v>
      </c>
      <c r="E666">
        <v>1</v>
      </c>
      <c r="F666">
        <v>71</v>
      </c>
      <c r="G666">
        <v>72</v>
      </c>
      <c r="H666">
        <v>58</v>
      </c>
      <c r="I666">
        <v>14</v>
      </c>
      <c r="J666">
        <v>0</v>
      </c>
      <c r="K666">
        <v>0</v>
      </c>
      <c r="L666">
        <v>2.5</v>
      </c>
      <c r="M666">
        <v>0.92</v>
      </c>
      <c r="N666">
        <v>0.99099999999999999</v>
      </c>
      <c r="O666">
        <v>4.2</v>
      </c>
      <c r="P666">
        <v>0.66900000000000004</v>
      </c>
      <c r="Q666">
        <v>0.80600000000000005</v>
      </c>
    </row>
    <row r="667" spans="1:17">
      <c r="A667" t="s">
        <v>695</v>
      </c>
      <c r="B667" s="1">
        <v>46052</v>
      </c>
      <c r="C667" t="s">
        <v>48</v>
      </c>
      <c r="D667" t="s">
        <v>21</v>
      </c>
      <c r="E667">
        <v>653</v>
      </c>
      <c r="F667">
        <v>35</v>
      </c>
      <c r="G667">
        <v>688</v>
      </c>
      <c r="H667">
        <v>22</v>
      </c>
      <c r="I667">
        <v>666</v>
      </c>
      <c r="J667">
        <v>0</v>
      </c>
      <c r="K667">
        <v>0</v>
      </c>
      <c r="L667">
        <v>8</v>
      </c>
      <c r="M667">
        <v>0.6</v>
      </c>
      <c r="N667">
        <v>0.96599999999999997</v>
      </c>
      <c r="O667">
        <v>2.5</v>
      </c>
      <c r="P667">
        <v>0.751</v>
      </c>
      <c r="Q667">
        <v>3.2000000000000001E-2</v>
      </c>
    </row>
    <row r="668" spans="1:17">
      <c r="A668" t="s">
        <v>696</v>
      </c>
      <c r="B668" s="1">
        <v>46052</v>
      </c>
      <c r="C668" t="s">
        <v>48</v>
      </c>
      <c r="D668" t="s">
        <v>23</v>
      </c>
      <c r="E668">
        <v>20</v>
      </c>
      <c r="F668">
        <v>38</v>
      </c>
      <c r="G668">
        <v>58</v>
      </c>
      <c r="H668">
        <v>58</v>
      </c>
      <c r="I668">
        <v>0</v>
      </c>
      <c r="J668">
        <v>0</v>
      </c>
      <c r="K668">
        <v>0</v>
      </c>
      <c r="L668">
        <v>1.7</v>
      </c>
      <c r="M668">
        <v>1</v>
      </c>
      <c r="N668">
        <v>0.97799999999999998</v>
      </c>
      <c r="O668">
        <v>4.8</v>
      </c>
      <c r="P668">
        <v>0.69499999999999995</v>
      </c>
      <c r="Q668">
        <v>1</v>
      </c>
    </row>
    <row r="669" spans="1:17">
      <c r="A669" t="s">
        <v>697</v>
      </c>
      <c r="B669" s="1">
        <v>46052</v>
      </c>
      <c r="C669" t="s">
        <v>48</v>
      </c>
      <c r="D669" t="s">
        <v>25</v>
      </c>
      <c r="E669">
        <v>266</v>
      </c>
      <c r="F669">
        <v>24</v>
      </c>
      <c r="G669">
        <v>290</v>
      </c>
      <c r="H669">
        <v>23</v>
      </c>
      <c r="I669">
        <v>267</v>
      </c>
      <c r="J669">
        <v>0</v>
      </c>
      <c r="K669">
        <v>0</v>
      </c>
      <c r="L669">
        <v>8</v>
      </c>
      <c r="M669">
        <v>0.6</v>
      </c>
      <c r="N669">
        <v>0.99099999999999999</v>
      </c>
      <c r="O669">
        <v>2.5</v>
      </c>
      <c r="P669">
        <v>0.71899999999999997</v>
      </c>
      <c r="Q669">
        <v>7.9000000000000001E-2</v>
      </c>
    </row>
    <row r="670" spans="1:17">
      <c r="A670" t="s">
        <v>698</v>
      </c>
      <c r="B670" s="1">
        <v>46052</v>
      </c>
      <c r="C670" t="s">
        <v>53</v>
      </c>
      <c r="D670" t="s">
        <v>19</v>
      </c>
      <c r="E670">
        <v>347</v>
      </c>
      <c r="F670">
        <v>54</v>
      </c>
      <c r="G670">
        <v>401</v>
      </c>
      <c r="H670">
        <v>26</v>
      </c>
      <c r="I670">
        <v>375</v>
      </c>
      <c r="J670">
        <v>0</v>
      </c>
      <c r="K670">
        <v>0</v>
      </c>
      <c r="L670">
        <v>8</v>
      </c>
      <c r="M670">
        <v>0.6</v>
      </c>
      <c r="N670">
        <v>0.98199999999999998</v>
      </c>
      <c r="O670">
        <v>2.5</v>
      </c>
      <c r="P670">
        <v>0.77100000000000002</v>
      </c>
      <c r="Q670">
        <v>6.5000000000000002E-2</v>
      </c>
    </row>
    <row r="671" spans="1:17">
      <c r="A671" t="s">
        <v>699</v>
      </c>
      <c r="B671" s="1">
        <v>46052</v>
      </c>
      <c r="C671" t="s">
        <v>53</v>
      </c>
      <c r="D671" t="s">
        <v>21</v>
      </c>
      <c r="E671">
        <v>291</v>
      </c>
      <c r="F671">
        <v>35</v>
      </c>
      <c r="G671">
        <v>326</v>
      </c>
      <c r="H671">
        <v>28</v>
      </c>
      <c r="I671">
        <v>298</v>
      </c>
      <c r="J671">
        <v>0</v>
      </c>
      <c r="K671">
        <v>0</v>
      </c>
      <c r="L671">
        <v>8</v>
      </c>
      <c r="M671">
        <v>0.6</v>
      </c>
      <c r="N671">
        <v>0.97599999999999998</v>
      </c>
      <c r="O671">
        <v>2.5</v>
      </c>
      <c r="P671">
        <v>0.70599999999999996</v>
      </c>
      <c r="Q671">
        <v>8.5999999999999993E-2</v>
      </c>
    </row>
    <row r="672" spans="1:17">
      <c r="A672" t="s">
        <v>700</v>
      </c>
      <c r="B672" s="1">
        <v>46052</v>
      </c>
      <c r="C672" t="s">
        <v>53</v>
      </c>
      <c r="D672" t="s">
        <v>23</v>
      </c>
      <c r="E672">
        <v>197</v>
      </c>
      <c r="F672">
        <v>34</v>
      </c>
      <c r="G672">
        <v>231</v>
      </c>
      <c r="H672">
        <v>29</v>
      </c>
      <c r="I672">
        <v>202</v>
      </c>
      <c r="J672">
        <v>1</v>
      </c>
      <c r="K672">
        <v>1</v>
      </c>
      <c r="L672">
        <v>8</v>
      </c>
      <c r="M672">
        <v>0.6</v>
      </c>
      <c r="N672">
        <v>0.95</v>
      </c>
      <c r="O672">
        <v>2.5</v>
      </c>
      <c r="P672">
        <v>0.755</v>
      </c>
      <c r="Q672">
        <v>0.126</v>
      </c>
    </row>
    <row r="673" spans="1:17">
      <c r="A673" t="s">
        <v>701</v>
      </c>
      <c r="B673" s="1">
        <v>46052</v>
      </c>
      <c r="C673" t="s">
        <v>53</v>
      </c>
      <c r="D673" t="s">
        <v>25</v>
      </c>
      <c r="E673">
        <v>0</v>
      </c>
      <c r="F673">
        <v>30</v>
      </c>
      <c r="G673">
        <v>30</v>
      </c>
      <c r="H673">
        <v>30</v>
      </c>
      <c r="I673">
        <v>0</v>
      </c>
      <c r="J673">
        <v>0</v>
      </c>
      <c r="K673">
        <v>0</v>
      </c>
      <c r="L673">
        <v>1.5</v>
      </c>
      <c r="M673">
        <v>0.94099999999999995</v>
      </c>
      <c r="N673">
        <v>0.99299999999999999</v>
      </c>
      <c r="O673">
        <v>4.5</v>
      </c>
      <c r="P673">
        <v>0.74</v>
      </c>
      <c r="Q673">
        <v>1</v>
      </c>
    </row>
    <row r="674" spans="1:17">
      <c r="A674" t="s">
        <v>702</v>
      </c>
      <c r="B674" s="1">
        <v>46055</v>
      </c>
      <c r="C674" t="s">
        <v>18</v>
      </c>
      <c r="D674" t="s">
        <v>19</v>
      </c>
      <c r="E674">
        <v>107</v>
      </c>
      <c r="F674">
        <v>52</v>
      </c>
      <c r="G674">
        <v>159</v>
      </c>
      <c r="H674">
        <v>39</v>
      </c>
      <c r="I674">
        <v>120</v>
      </c>
      <c r="J674">
        <v>0</v>
      </c>
      <c r="K674">
        <v>0</v>
      </c>
      <c r="L674">
        <v>8</v>
      </c>
      <c r="M674">
        <v>0.6</v>
      </c>
      <c r="N674">
        <v>0.96399999999999997</v>
      </c>
      <c r="O674">
        <v>2.5</v>
      </c>
      <c r="P674">
        <v>0.81299999999999994</v>
      </c>
      <c r="Q674">
        <v>0.245</v>
      </c>
    </row>
    <row r="675" spans="1:17">
      <c r="A675" t="s">
        <v>703</v>
      </c>
      <c r="B675" s="1">
        <v>46055</v>
      </c>
      <c r="C675" t="s">
        <v>18</v>
      </c>
      <c r="D675" t="s">
        <v>21</v>
      </c>
      <c r="E675">
        <v>0</v>
      </c>
      <c r="F675">
        <v>53</v>
      </c>
      <c r="G675">
        <v>53</v>
      </c>
      <c r="H675">
        <v>53</v>
      </c>
      <c r="I675">
        <v>0</v>
      </c>
      <c r="J675">
        <v>0</v>
      </c>
      <c r="K675">
        <v>0</v>
      </c>
      <c r="L675">
        <v>1.5</v>
      </c>
      <c r="M675">
        <v>0.98699999999999999</v>
      </c>
      <c r="N675">
        <v>0.95899999999999996</v>
      </c>
      <c r="O675">
        <v>4.3</v>
      </c>
      <c r="P675">
        <v>0.66500000000000004</v>
      </c>
      <c r="Q675">
        <v>1</v>
      </c>
    </row>
    <row r="676" spans="1:17">
      <c r="A676" t="s">
        <v>704</v>
      </c>
      <c r="B676" s="1">
        <v>46055</v>
      </c>
      <c r="C676" t="s">
        <v>18</v>
      </c>
      <c r="D676" t="s">
        <v>23</v>
      </c>
      <c r="E676">
        <v>215</v>
      </c>
      <c r="F676">
        <v>22</v>
      </c>
      <c r="G676">
        <v>237</v>
      </c>
      <c r="H676">
        <v>38</v>
      </c>
      <c r="I676">
        <v>199</v>
      </c>
      <c r="J676">
        <v>0</v>
      </c>
      <c r="K676">
        <v>0</v>
      </c>
      <c r="L676">
        <v>8</v>
      </c>
      <c r="M676">
        <v>0.6</v>
      </c>
      <c r="N676">
        <v>0.97499999999999998</v>
      </c>
      <c r="O676">
        <v>2.5</v>
      </c>
      <c r="P676">
        <v>0.7</v>
      </c>
      <c r="Q676">
        <v>0.16</v>
      </c>
    </row>
    <row r="677" spans="1:17">
      <c r="A677" t="s">
        <v>705</v>
      </c>
      <c r="B677" s="1">
        <v>46055</v>
      </c>
      <c r="C677" t="s">
        <v>18</v>
      </c>
      <c r="D677" t="s">
        <v>25</v>
      </c>
      <c r="E677">
        <v>0</v>
      </c>
      <c r="F677">
        <v>13</v>
      </c>
      <c r="G677">
        <v>13</v>
      </c>
      <c r="H677">
        <v>13</v>
      </c>
      <c r="I677">
        <v>0</v>
      </c>
      <c r="J677">
        <v>0</v>
      </c>
      <c r="K677">
        <v>0</v>
      </c>
      <c r="L677">
        <v>0.7</v>
      </c>
      <c r="M677">
        <v>0.95899999999999996</v>
      </c>
      <c r="N677">
        <v>0.98199999999999998</v>
      </c>
      <c r="O677">
        <v>4.4000000000000004</v>
      </c>
      <c r="P677">
        <v>0.69499999999999995</v>
      </c>
      <c r="Q677">
        <v>1</v>
      </c>
    </row>
    <row r="678" spans="1:17">
      <c r="A678" t="s">
        <v>706</v>
      </c>
      <c r="B678" s="1">
        <v>46055</v>
      </c>
      <c r="C678" t="s">
        <v>27</v>
      </c>
      <c r="D678" t="s">
        <v>19</v>
      </c>
      <c r="E678">
        <v>0</v>
      </c>
      <c r="F678">
        <v>37</v>
      </c>
      <c r="G678">
        <v>37</v>
      </c>
      <c r="H678">
        <v>37</v>
      </c>
      <c r="I678">
        <v>0</v>
      </c>
      <c r="J678">
        <v>0</v>
      </c>
      <c r="K678">
        <v>0</v>
      </c>
      <c r="L678">
        <v>1.8</v>
      </c>
      <c r="M678">
        <v>0.92600000000000005</v>
      </c>
      <c r="N678">
        <v>1</v>
      </c>
      <c r="O678">
        <v>4.3</v>
      </c>
      <c r="P678">
        <v>0.79400000000000004</v>
      </c>
      <c r="Q678">
        <v>1</v>
      </c>
    </row>
    <row r="679" spans="1:17">
      <c r="A679" t="s">
        <v>707</v>
      </c>
      <c r="B679" s="1">
        <v>46055</v>
      </c>
      <c r="C679" t="s">
        <v>27</v>
      </c>
      <c r="D679" t="s">
        <v>21</v>
      </c>
      <c r="E679">
        <v>0</v>
      </c>
      <c r="F679">
        <v>40</v>
      </c>
      <c r="G679">
        <v>40</v>
      </c>
      <c r="H679">
        <v>40</v>
      </c>
      <c r="I679">
        <v>0</v>
      </c>
      <c r="J679">
        <v>0</v>
      </c>
      <c r="K679">
        <v>0</v>
      </c>
      <c r="L679">
        <v>1.8</v>
      </c>
      <c r="M679">
        <v>0.98399999999999999</v>
      </c>
      <c r="N679">
        <v>0.96199999999999997</v>
      </c>
      <c r="O679">
        <v>4.3</v>
      </c>
      <c r="P679">
        <v>0.626</v>
      </c>
      <c r="Q679">
        <v>1</v>
      </c>
    </row>
    <row r="680" spans="1:17">
      <c r="A680" t="s">
        <v>708</v>
      </c>
      <c r="B680" s="1">
        <v>46055</v>
      </c>
      <c r="C680" t="s">
        <v>27</v>
      </c>
      <c r="D680" t="s">
        <v>23</v>
      </c>
      <c r="E680">
        <v>516</v>
      </c>
      <c r="F680">
        <v>36</v>
      </c>
      <c r="G680">
        <v>552</v>
      </c>
      <c r="H680">
        <v>28</v>
      </c>
      <c r="I680">
        <v>524</v>
      </c>
      <c r="J680">
        <v>0</v>
      </c>
      <c r="K680">
        <v>0</v>
      </c>
      <c r="L680">
        <v>8</v>
      </c>
      <c r="M680">
        <v>0.6</v>
      </c>
      <c r="N680">
        <v>0.96599999999999997</v>
      </c>
      <c r="O680">
        <v>2.5</v>
      </c>
      <c r="P680">
        <v>0.755</v>
      </c>
      <c r="Q680">
        <v>5.0999999999999997E-2</v>
      </c>
    </row>
    <row r="681" spans="1:17">
      <c r="A681" t="s">
        <v>709</v>
      </c>
      <c r="B681" s="1">
        <v>46055</v>
      </c>
      <c r="C681" t="s">
        <v>27</v>
      </c>
      <c r="D681" t="s">
        <v>25</v>
      </c>
      <c r="E681">
        <v>24</v>
      </c>
      <c r="F681">
        <v>32</v>
      </c>
      <c r="G681">
        <v>56</v>
      </c>
      <c r="H681">
        <v>27</v>
      </c>
      <c r="I681">
        <v>29</v>
      </c>
      <c r="J681">
        <v>0</v>
      </c>
      <c r="K681">
        <v>0</v>
      </c>
      <c r="L681">
        <v>2.9</v>
      </c>
      <c r="M681">
        <v>0.81499999999999995</v>
      </c>
      <c r="N681">
        <v>0.99299999999999999</v>
      </c>
      <c r="O681">
        <v>3.6</v>
      </c>
      <c r="P681">
        <v>0.81100000000000005</v>
      </c>
      <c r="Q681">
        <v>0.48199999999999998</v>
      </c>
    </row>
    <row r="682" spans="1:17">
      <c r="A682" t="s">
        <v>710</v>
      </c>
      <c r="B682" s="1">
        <v>46055</v>
      </c>
      <c r="C682" t="s">
        <v>32</v>
      </c>
      <c r="D682" t="s">
        <v>19</v>
      </c>
      <c r="E682">
        <v>229</v>
      </c>
      <c r="F682">
        <v>50</v>
      </c>
      <c r="G682">
        <v>279</v>
      </c>
      <c r="H682">
        <v>31</v>
      </c>
      <c r="I682">
        <v>248</v>
      </c>
      <c r="J682">
        <v>0</v>
      </c>
      <c r="K682">
        <v>0</v>
      </c>
      <c r="L682">
        <v>8</v>
      </c>
      <c r="M682">
        <v>0.6</v>
      </c>
      <c r="N682">
        <v>0.94399999999999995</v>
      </c>
      <c r="O682">
        <v>2.5</v>
      </c>
      <c r="P682">
        <v>0.76200000000000001</v>
      </c>
      <c r="Q682">
        <v>0.111</v>
      </c>
    </row>
    <row r="683" spans="1:17">
      <c r="A683" t="s">
        <v>711</v>
      </c>
      <c r="B683" s="1">
        <v>46055</v>
      </c>
      <c r="C683" t="s">
        <v>32</v>
      </c>
      <c r="D683" t="s">
        <v>21</v>
      </c>
      <c r="E683">
        <v>400</v>
      </c>
      <c r="F683">
        <v>63</v>
      </c>
      <c r="G683">
        <v>463</v>
      </c>
      <c r="H683">
        <v>20</v>
      </c>
      <c r="I683">
        <v>443</v>
      </c>
      <c r="J683">
        <v>0</v>
      </c>
      <c r="K683">
        <v>0</v>
      </c>
      <c r="L683">
        <v>8</v>
      </c>
      <c r="M683">
        <v>0.6</v>
      </c>
      <c r="N683">
        <v>0.95399999999999996</v>
      </c>
      <c r="O683">
        <v>2.5</v>
      </c>
      <c r="P683">
        <v>0.65500000000000003</v>
      </c>
      <c r="Q683">
        <v>4.2999999999999997E-2</v>
      </c>
    </row>
    <row r="684" spans="1:17">
      <c r="A684" t="s">
        <v>712</v>
      </c>
      <c r="B684" s="1">
        <v>46055</v>
      </c>
      <c r="C684" t="s">
        <v>32</v>
      </c>
      <c r="D684" t="s">
        <v>23</v>
      </c>
      <c r="E684">
        <v>562</v>
      </c>
      <c r="F684">
        <v>47</v>
      </c>
      <c r="G684">
        <v>609</v>
      </c>
      <c r="H684">
        <v>25</v>
      </c>
      <c r="I684">
        <v>584</v>
      </c>
      <c r="J684">
        <v>0</v>
      </c>
      <c r="K684">
        <v>0</v>
      </c>
      <c r="L684">
        <v>8</v>
      </c>
      <c r="M684">
        <v>0.6</v>
      </c>
      <c r="N684">
        <v>0.996</v>
      </c>
      <c r="O684">
        <v>2.5</v>
      </c>
      <c r="P684">
        <v>0.67200000000000004</v>
      </c>
      <c r="Q684">
        <v>4.1000000000000002E-2</v>
      </c>
    </row>
    <row r="685" spans="1:17">
      <c r="A685" t="s">
        <v>713</v>
      </c>
      <c r="B685" s="1">
        <v>46055</v>
      </c>
      <c r="C685" t="s">
        <v>32</v>
      </c>
      <c r="D685" t="s">
        <v>25</v>
      </c>
      <c r="E685">
        <v>0</v>
      </c>
      <c r="F685">
        <v>34</v>
      </c>
      <c r="G685">
        <v>34</v>
      </c>
      <c r="H685">
        <v>34</v>
      </c>
      <c r="I685">
        <v>0</v>
      </c>
      <c r="J685">
        <v>0</v>
      </c>
      <c r="K685">
        <v>0</v>
      </c>
      <c r="L685">
        <v>1.8</v>
      </c>
      <c r="M685">
        <v>0.97699999999999998</v>
      </c>
      <c r="N685">
        <v>0.97899999999999998</v>
      </c>
      <c r="O685">
        <v>4.3</v>
      </c>
      <c r="P685">
        <v>0.68200000000000005</v>
      </c>
      <c r="Q685">
        <v>1</v>
      </c>
    </row>
    <row r="686" spans="1:17">
      <c r="A686" t="s">
        <v>714</v>
      </c>
      <c r="B686" s="1">
        <v>46055</v>
      </c>
      <c r="C686" t="s">
        <v>37</v>
      </c>
      <c r="D686" t="s">
        <v>19</v>
      </c>
      <c r="E686">
        <v>0</v>
      </c>
      <c r="F686">
        <v>41</v>
      </c>
      <c r="G686">
        <v>41</v>
      </c>
      <c r="H686">
        <v>41</v>
      </c>
      <c r="I686">
        <v>0</v>
      </c>
      <c r="J686">
        <v>0</v>
      </c>
      <c r="K686">
        <v>0</v>
      </c>
      <c r="L686">
        <v>1.9</v>
      </c>
      <c r="M686">
        <v>0.98099999999999998</v>
      </c>
      <c r="N686">
        <v>0.97</v>
      </c>
      <c r="O686">
        <v>4.2</v>
      </c>
      <c r="P686">
        <v>0.78400000000000003</v>
      </c>
      <c r="Q686">
        <v>1</v>
      </c>
    </row>
    <row r="687" spans="1:17">
      <c r="A687" t="s">
        <v>715</v>
      </c>
      <c r="B687" s="1">
        <v>46055</v>
      </c>
      <c r="C687" t="s">
        <v>37</v>
      </c>
      <c r="D687" t="s">
        <v>21</v>
      </c>
      <c r="E687">
        <v>279</v>
      </c>
      <c r="F687">
        <v>76</v>
      </c>
      <c r="G687">
        <v>355</v>
      </c>
      <c r="H687">
        <v>29</v>
      </c>
      <c r="I687">
        <v>326</v>
      </c>
      <c r="J687">
        <v>0</v>
      </c>
      <c r="K687">
        <v>0</v>
      </c>
      <c r="L687">
        <v>8</v>
      </c>
      <c r="M687">
        <v>0.6</v>
      </c>
      <c r="N687">
        <v>1</v>
      </c>
      <c r="O687">
        <v>2.5</v>
      </c>
      <c r="P687">
        <v>0.70399999999999996</v>
      </c>
      <c r="Q687">
        <v>8.2000000000000003E-2</v>
      </c>
    </row>
    <row r="688" spans="1:17">
      <c r="A688" t="s">
        <v>716</v>
      </c>
      <c r="B688" s="1">
        <v>46055</v>
      </c>
      <c r="C688" t="s">
        <v>37</v>
      </c>
      <c r="D688" t="s">
        <v>23</v>
      </c>
      <c r="E688">
        <v>125</v>
      </c>
      <c r="F688">
        <v>26</v>
      </c>
      <c r="G688">
        <v>151</v>
      </c>
      <c r="H688">
        <v>37</v>
      </c>
      <c r="I688">
        <v>114</v>
      </c>
      <c r="J688">
        <v>0</v>
      </c>
      <c r="K688">
        <v>0</v>
      </c>
      <c r="L688">
        <v>8</v>
      </c>
      <c r="M688">
        <v>0.6</v>
      </c>
      <c r="N688">
        <v>0.97199999999999998</v>
      </c>
      <c r="O688">
        <v>2.5</v>
      </c>
      <c r="P688">
        <v>0.72899999999999998</v>
      </c>
      <c r="Q688">
        <v>0.245</v>
      </c>
    </row>
    <row r="689" spans="1:17">
      <c r="A689" t="s">
        <v>717</v>
      </c>
      <c r="B689" s="1">
        <v>46055</v>
      </c>
      <c r="C689" t="s">
        <v>37</v>
      </c>
      <c r="D689" t="s">
        <v>25</v>
      </c>
      <c r="E689">
        <v>3</v>
      </c>
      <c r="F689">
        <v>36</v>
      </c>
      <c r="G689">
        <v>39</v>
      </c>
      <c r="H689">
        <v>39</v>
      </c>
      <c r="I689">
        <v>0</v>
      </c>
      <c r="J689">
        <v>0</v>
      </c>
      <c r="K689">
        <v>0</v>
      </c>
      <c r="L689">
        <v>2.1</v>
      </c>
      <c r="M689">
        <v>0.99099999999999999</v>
      </c>
      <c r="N689">
        <v>1</v>
      </c>
      <c r="O689">
        <v>4.5999999999999996</v>
      </c>
      <c r="P689">
        <v>0.747</v>
      </c>
      <c r="Q689">
        <v>1</v>
      </c>
    </row>
    <row r="690" spans="1:17">
      <c r="A690" t="s">
        <v>718</v>
      </c>
      <c r="B690" s="1">
        <v>46055</v>
      </c>
      <c r="C690" t="s">
        <v>43</v>
      </c>
      <c r="D690" t="s">
        <v>19</v>
      </c>
      <c r="E690">
        <v>377</v>
      </c>
      <c r="F690">
        <v>57</v>
      </c>
      <c r="G690">
        <v>434</v>
      </c>
      <c r="H690">
        <v>28</v>
      </c>
      <c r="I690">
        <v>406</v>
      </c>
      <c r="J690">
        <v>0</v>
      </c>
      <c r="K690">
        <v>0</v>
      </c>
      <c r="L690">
        <v>8</v>
      </c>
      <c r="M690">
        <v>0.6</v>
      </c>
      <c r="N690">
        <v>0.96899999999999997</v>
      </c>
      <c r="O690">
        <v>2.5</v>
      </c>
      <c r="P690">
        <v>0.78400000000000003</v>
      </c>
      <c r="Q690">
        <v>6.5000000000000002E-2</v>
      </c>
    </row>
    <row r="691" spans="1:17">
      <c r="A691" t="s">
        <v>719</v>
      </c>
      <c r="B691" s="1">
        <v>46055</v>
      </c>
      <c r="C691" t="s">
        <v>43</v>
      </c>
      <c r="D691" t="s">
        <v>21</v>
      </c>
      <c r="E691">
        <v>0</v>
      </c>
      <c r="F691">
        <v>51</v>
      </c>
      <c r="G691">
        <v>51</v>
      </c>
      <c r="H691">
        <v>51</v>
      </c>
      <c r="I691">
        <v>0</v>
      </c>
      <c r="J691">
        <v>0</v>
      </c>
      <c r="K691">
        <v>0</v>
      </c>
      <c r="L691">
        <v>1.5</v>
      </c>
      <c r="M691">
        <v>0.94899999999999995</v>
      </c>
      <c r="N691">
        <v>1</v>
      </c>
      <c r="O691">
        <v>4.5999999999999996</v>
      </c>
      <c r="P691">
        <v>0.70799999999999996</v>
      </c>
      <c r="Q691">
        <v>1</v>
      </c>
    </row>
    <row r="692" spans="1:17">
      <c r="A692" t="s">
        <v>720</v>
      </c>
      <c r="B692" s="1">
        <v>46055</v>
      </c>
      <c r="C692" t="s">
        <v>43</v>
      </c>
      <c r="D692" t="s">
        <v>23</v>
      </c>
      <c r="E692">
        <v>0</v>
      </c>
      <c r="F692">
        <v>48</v>
      </c>
      <c r="G692">
        <v>48</v>
      </c>
      <c r="H692">
        <v>48</v>
      </c>
      <c r="I692">
        <v>0</v>
      </c>
      <c r="J692">
        <v>0</v>
      </c>
      <c r="K692">
        <v>0</v>
      </c>
      <c r="L692">
        <v>1.7</v>
      </c>
      <c r="M692">
        <v>0.96499999999999997</v>
      </c>
      <c r="N692">
        <v>1</v>
      </c>
      <c r="O692">
        <v>4.5999999999999996</v>
      </c>
      <c r="P692">
        <v>0.80100000000000005</v>
      </c>
      <c r="Q692">
        <v>1</v>
      </c>
    </row>
    <row r="693" spans="1:17">
      <c r="A693" t="s">
        <v>721</v>
      </c>
      <c r="B693" s="1">
        <v>46055</v>
      </c>
      <c r="C693" t="s">
        <v>43</v>
      </c>
      <c r="D693" t="s">
        <v>25</v>
      </c>
      <c r="E693">
        <v>0</v>
      </c>
      <c r="F693">
        <v>34</v>
      </c>
      <c r="G693">
        <v>34</v>
      </c>
      <c r="H693">
        <v>34</v>
      </c>
      <c r="I693">
        <v>0</v>
      </c>
      <c r="J693">
        <v>0</v>
      </c>
      <c r="K693">
        <v>0</v>
      </c>
      <c r="L693">
        <v>1.7</v>
      </c>
      <c r="M693">
        <v>0.96499999999999997</v>
      </c>
      <c r="N693">
        <v>0.97499999999999998</v>
      </c>
      <c r="O693">
        <v>4.5</v>
      </c>
      <c r="P693">
        <v>0.75</v>
      </c>
      <c r="Q693">
        <v>1</v>
      </c>
    </row>
    <row r="694" spans="1:17">
      <c r="A694" t="s">
        <v>722</v>
      </c>
      <c r="B694" s="1">
        <v>46055</v>
      </c>
      <c r="C694" t="s">
        <v>48</v>
      </c>
      <c r="D694" t="s">
        <v>19</v>
      </c>
      <c r="E694">
        <v>14</v>
      </c>
      <c r="F694">
        <v>42</v>
      </c>
      <c r="G694">
        <v>56</v>
      </c>
      <c r="H694">
        <v>55</v>
      </c>
      <c r="I694">
        <v>1</v>
      </c>
      <c r="J694">
        <v>0</v>
      </c>
      <c r="K694">
        <v>0</v>
      </c>
      <c r="L694">
        <v>1.4</v>
      </c>
      <c r="M694">
        <v>0.98599999999999999</v>
      </c>
      <c r="N694">
        <v>0.98599999999999999</v>
      </c>
      <c r="O694">
        <v>4.5</v>
      </c>
      <c r="P694">
        <v>0.82</v>
      </c>
      <c r="Q694">
        <v>0.98199999999999998</v>
      </c>
    </row>
    <row r="695" spans="1:17">
      <c r="A695" t="s">
        <v>723</v>
      </c>
      <c r="B695" s="1">
        <v>46055</v>
      </c>
      <c r="C695" t="s">
        <v>48</v>
      </c>
      <c r="D695" t="s">
        <v>21</v>
      </c>
      <c r="E695">
        <v>666</v>
      </c>
      <c r="F695">
        <v>56</v>
      </c>
      <c r="G695">
        <v>722</v>
      </c>
      <c r="H695">
        <v>25</v>
      </c>
      <c r="I695">
        <v>697</v>
      </c>
      <c r="J695">
        <v>0</v>
      </c>
      <c r="K695">
        <v>0</v>
      </c>
      <c r="L695">
        <v>8</v>
      </c>
      <c r="M695">
        <v>0.6</v>
      </c>
      <c r="N695">
        <v>0.98199999999999998</v>
      </c>
      <c r="O695">
        <v>2.5</v>
      </c>
      <c r="P695">
        <v>0.82499999999999996</v>
      </c>
      <c r="Q695">
        <v>3.5000000000000003E-2</v>
      </c>
    </row>
    <row r="696" spans="1:17">
      <c r="A696" t="s">
        <v>724</v>
      </c>
      <c r="B696" s="1">
        <v>46055</v>
      </c>
      <c r="C696" t="s">
        <v>48</v>
      </c>
      <c r="D696" t="s">
        <v>23</v>
      </c>
      <c r="E696">
        <v>0</v>
      </c>
      <c r="F696">
        <v>72</v>
      </c>
      <c r="G696">
        <v>72</v>
      </c>
      <c r="H696">
        <v>52</v>
      </c>
      <c r="I696">
        <v>20</v>
      </c>
      <c r="J696">
        <v>2</v>
      </c>
      <c r="K696">
        <v>1</v>
      </c>
      <c r="L696">
        <v>3.9</v>
      </c>
      <c r="M696">
        <v>0.69499999999999995</v>
      </c>
      <c r="N696">
        <v>0.96499999999999997</v>
      </c>
      <c r="O696">
        <v>3.6</v>
      </c>
      <c r="P696">
        <v>0.75900000000000001</v>
      </c>
      <c r="Q696">
        <v>0.72199999999999998</v>
      </c>
    </row>
    <row r="697" spans="1:17">
      <c r="A697" t="s">
        <v>725</v>
      </c>
      <c r="B697" s="1">
        <v>46055</v>
      </c>
      <c r="C697" t="s">
        <v>48</v>
      </c>
      <c r="D697" t="s">
        <v>25</v>
      </c>
      <c r="E697">
        <v>267</v>
      </c>
      <c r="F697">
        <v>33</v>
      </c>
      <c r="G697">
        <v>300</v>
      </c>
      <c r="H697">
        <v>30</v>
      </c>
      <c r="I697">
        <v>270</v>
      </c>
      <c r="J697">
        <v>0</v>
      </c>
      <c r="K697">
        <v>0</v>
      </c>
      <c r="L697">
        <v>8</v>
      </c>
      <c r="M697">
        <v>0.6</v>
      </c>
      <c r="N697">
        <v>0.98</v>
      </c>
      <c r="O697">
        <v>2.5</v>
      </c>
      <c r="P697">
        <v>0.751</v>
      </c>
      <c r="Q697">
        <v>0.1</v>
      </c>
    </row>
    <row r="698" spans="1:17">
      <c r="A698" t="s">
        <v>726</v>
      </c>
      <c r="B698" s="1">
        <v>46055</v>
      </c>
      <c r="C698" t="s">
        <v>53</v>
      </c>
      <c r="D698" t="s">
        <v>19</v>
      </c>
      <c r="E698">
        <v>375</v>
      </c>
      <c r="F698">
        <v>27</v>
      </c>
      <c r="G698">
        <v>402</v>
      </c>
      <c r="H698">
        <v>23</v>
      </c>
      <c r="I698">
        <v>379</v>
      </c>
      <c r="J698">
        <v>1</v>
      </c>
      <c r="K698">
        <v>0</v>
      </c>
      <c r="L698">
        <v>8</v>
      </c>
      <c r="M698">
        <v>0.6</v>
      </c>
      <c r="N698">
        <v>0.99399999999999999</v>
      </c>
      <c r="O698">
        <v>2.5</v>
      </c>
      <c r="P698">
        <v>0.65700000000000003</v>
      </c>
      <c r="Q698">
        <v>5.7000000000000002E-2</v>
      </c>
    </row>
    <row r="699" spans="1:17">
      <c r="A699" t="s">
        <v>727</v>
      </c>
      <c r="B699" s="1">
        <v>46055</v>
      </c>
      <c r="C699" t="s">
        <v>53</v>
      </c>
      <c r="D699" t="s">
        <v>21</v>
      </c>
      <c r="E699">
        <v>298</v>
      </c>
      <c r="F699">
        <v>45</v>
      </c>
      <c r="G699">
        <v>343</v>
      </c>
      <c r="H699">
        <v>25</v>
      </c>
      <c r="I699">
        <v>318</v>
      </c>
      <c r="J699">
        <v>0</v>
      </c>
      <c r="K699">
        <v>0</v>
      </c>
      <c r="L699">
        <v>8</v>
      </c>
      <c r="M699">
        <v>0.6</v>
      </c>
      <c r="N699">
        <v>0.98899999999999999</v>
      </c>
      <c r="O699">
        <v>2.5</v>
      </c>
      <c r="P699">
        <v>0.755</v>
      </c>
      <c r="Q699">
        <v>7.2999999999999995E-2</v>
      </c>
    </row>
    <row r="700" spans="1:17">
      <c r="A700" t="s">
        <v>728</v>
      </c>
      <c r="B700" s="1">
        <v>46055</v>
      </c>
      <c r="C700" t="s">
        <v>53</v>
      </c>
      <c r="D700" t="s">
        <v>23</v>
      </c>
      <c r="E700">
        <v>202</v>
      </c>
      <c r="F700">
        <v>46</v>
      </c>
      <c r="G700">
        <v>248</v>
      </c>
      <c r="H700">
        <v>28</v>
      </c>
      <c r="I700">
        <v>220</v>
      </c>
      <c r="J700">
        <v>0</v>
      </c>
      <c r="K700">
        <v>0</v>
      </c>
      <c r="L700">
        <v>8</v>
      </c>
      <c r="M700">
        <v>0.6</v>
      </c>
      <c r="N700">
        <v>0.97199999999999998</v>
      </c>
      <c r="O700">
        <v>2.5</v>
      </c>
      <c r="P700">
        <v>0.74</v>
      </c>
      <c r="Q700">
        <v>0.113</v>
      </c>
    </row>
    <row r="701" spans="1:17">
      <c r="A701" t="s">
        <v>729</v>
      </c>
      <c r="B701" s="1">
        <v>46055</v>
      </c>
      <c r="C701" t="s">
        <v>53</v>
      </c>
      <c r="D701" t="s">
        <v>25</v>
      </c>
      <c r="E701">
        <v>0</v>
      </c>
      <c r="F701">
        <v>11</v>
      </c>
      <c r="G701">
        <v>11</v>
      </c>
      <c r="H701">
        <v>11</v>
      </c>
      <c r="I701">
        <v>0</v>
      </c>
      <c r="J701">
        <v>0</v>
      </c>
      <c r="K701">
        <v>0</v>
      </c>
      <c r="L701">
        <v>1.4</v>
      </c>
      <c r="M701">
        <v>0.96399999999999997</v>
      </c>
      <c r="N701">
        <v>0.97199999999999998</v>
      </c>
      <c r="O701">
        <v>4.7</v>
      </c>
      <c r="P701">
        <v>0.64900000000000002</v>
      </c>
      <c r="Q701">
        <v>1</v>
      </c>
    </row>
    <row r="702" spans="1:17">
      <c r="A702" t="s">
        <v>730</v>
      </c>
      <c r="B702" s="1">
        <v>46056</v>
      </c>
      <c r="C702" t="s">
        <v>18</v>
      </c>
      <c r="D702" t="s">
        <v>19</v>
      </c>
      <c r="E702">
        <v>120</v>
      </c>
      <c r="F702">
        <v>36</v>
      </c>
      <c r="G702">
        <v>156</v>
      </c>
      <c r="H702">
        <v>42</v>
      </c>
      <c r="I702">
        <v>114</v>
      </c>
      <c r="J702">
        <v>0</v>
      </c>
      <c r="K702">
        <v>0</v>
      </c>
      <c r="L702">
        <v>8</v>
      </c>
      <c r="M702">
        <v>0.6</v>
      </c>
      <c r="N702">
        <v>0.97099999999999997</v>
      </c>
      <c r="O702">
        <v>2.5</v>
      </c>
      <c r="P702">
        <v>0.81299999999999994</v>
      </c>
      <c r="Q702">
        <v>0.26900000000000002</v>
      </c>
    </row>
    <row r="703" spans="1:17">
      <c r="A703" t="s">
        <v>731</v>
      </c>
      <c r="B703" s="1">
        <v>46056</v>
      </c>
      <c r="C703" t="s">
        <v>18</v>
      </c>
      <c r="D703" t="s">
        <v>21</v>
      </c>
      <c r="E703">
        <v>0</v>
      </c>
      <c r="F703">
        <v>52</v>
      </c>
      <c r="G703">
        <v>52</v>
      </c>
      <c r="H703">
        <v>50</v>
      </c>
      <c r="I703">
        <v>2</v>
      </c>
      <c r="J703">
        <v>1</v>
      </c>
      <c r="K703">
        <v>0</v>
      </c>
      <c r="L703">
        <v>2.4</v>
      </c>
      <c r="M703">
        <v>0.96299999999999997</v>
      </c>
      <c r="N703">
        <v>1</v>
      </c>
      <c r="O703">
        <v>4.7</v>
      </c>
      <c r="P703">
        <v>0.66500000000000004</v>
      </c>
      <c r="Q703">
        <v>0.96199999999999997</v>
      </c>
    </row>
    <row r="704" spans="1:17">
      <c r="A704" t="s">
        <v>732</v>
      </c>
      <c r="B704" s="1">
        <v>46056</v>
      </c>
      <c r="C704" t="s">
        <v>18</v>
      </c>
      <c r="D704" t="s">
        <v>23</v>
      </c>
      <c r="E704">
        <v>199</v>
      </c>
      <c r="F704">
        <v>42</v>
      </c>
      <c r="G704">
        <v>241</v>
      </c>
      <c r="H704">
        <v>40</v>
      </c>
      <c r="I704">
        <v>201</v>
      </c>
      <c r="J704">
        <v>0</v>
      </c>
      <c r="K704">
        <v>0</v>
      </c>
      <c r="L704">
        <v>8</v>
      </c>
      <c r="M704">
        <v>0.6</v>
      </c>
      <c r="N704">
        <v>0.97099999999999997</v>
      </c>
      <c r="O704">
        <v>2.5</v>
      </c>
      <c r="P704">
        <v>0.7</v>
      </c>
      <c r="Q704">
        <v>0.16600000000000001</v>
      </c>
    </row>
    <row r="705" spans="1:17">
      <c r="A705" t="s">
        <v>733</v>
      </c>
      <c r="B705" s="1">
        <v>46056</v>
      </c>
      <c r="C705" t="s">
        <v>18</v>
      </c>
      <c r="D705" t="s">
        <v>25</v>
      </c>
      <c r="E705">
        <v>0</v>
      </c>
      <c r="F705">
        <v>45</v>
      </c>
      <c r="G705">
        <v>45</v>
      </c>
      <c r="H705">
        <v>39</v>
      </c>
      <c r="I705">
        <v>6</v>
      </c>
      <c r="J705">
        <v>0</v>
      </c>
      <c r="K705">
        <v>0</v>
      </c>
      <c r="L705">
        <v>1.9</v>
      </c>
      <c r="M705">
        <v>0.93200000000000005</v>
      </c>
      <c r="N705">
        <v>0.98</v>
      </c>
      <c r="O705">
        <v>4.5</v>
      </c>
      <c r="P705">
        <v>0.69499999999999995</v>
      </c>
      <c r="Q705">
        <v>0.86699999999999999</v>
      </c>
    </row>
    <row r="706" spans="1:17">
      <c r="A706" t="s">
        <v>734</v>
      </c>
      <c r="B706" s="1">
        <v>46056</v>
      </c>
      <c r="C706" t="s">
        <v>27</v>
      </c>
      <c r="D706" t="s">
        <v>19</v>
      </c>
      <c r="E706">
        <v>0</v>
      </c>
      <c r="F706">
        <v>35</v>
      </c>
      <c r="G706">
        <v>35</v>
      </c>
      <c r="H706">
        <v>35</v>
      </c>
      <c r="I706">
        <v>0</v>
      </c>
      <c r="J706">
        <v>0</v>
      </c>
      <c r="K706">
        <v>0</v>
      </c>
      <c r="L706">
        <v>0.7</v>
      </c>
      <c r="M706">
        <v>0.995</v>
      </c>
      <c r="N706">
        <v>1</v>
      </c>
      <c r="O706">
        <v>4.7</v>
      </c>
      <c r="P706">
        <v>0.79400000000000004</v>
      </c>
      <c r="Q706">
        <v>1</v>
      </c>
    </row>
    <row r="707" spans="1:17">
      <c r="A707" t="s">
        <v>735</v>
      </c>
      <c r="B707" s="1">
        <v>46056</v>
      </c>
      <c r="C707" t="s">
        <v>27</v>
      </c>
      <c r="D707" t="s">
        <v>21</v>
      </c>
      <c r="E707">
        <v>0</v>
      </c>
      <c r="F707">
        <v>57</v>
      </c>
      <c r="G707">
        <v>57</v>
      </c>
      <c r="H707">
        <v>44</v>
      </c>
      <c r="I707">
        <v>13</v>
      </c>
      <c r="J707">
        <v>0</v>
      </c>
      <c r="K707">
        <v>0</v>
      </c>
      <c r="L707">
        <v>2.1</v>
      </c>
      <c r="M707">
        <v>0.85599999999999998</v>
      </c>
      <c r="N707">
        <v>0.99199999999999999</v>
      </c>
      <c r="O707">
        <v>4.0999999999999996</v>
      </c>
      <c r="P707">
        <v>0.626</v>
      </c>
      <c r="Q707">
        <v>0.77200000000000002</v>
      </c>
    </row>
    <row r="708" spans="1:17">
      <c r="A708" t="s">
        <v>736</v>
      </c>
      <c r="B708" s="1">
        <v>46056</v>
      </c>
      <c r="C708" t="s">
        <v>27</v>
      </c>
      <c r="D708" t="s">
        <v>23</v>
      </c>
      <c r="E708">
        <v>524</v>
      </c>
      <c r="F708">
        <v>41</v>
      </c>
      <c r="G708">
        <v>565</v>
      </c>
      <c r="H708">
        <v>26</v>
      </c>
      <c r="I708">
        <v>539</v>
      </c>
      <c r="J708">
        <v>0</v>
      </c>
      <c r="K708">
        <v>0</v>
      </c>
      <c r="L708">
        <v>8</v>
      </c>
      <c r="M708">
        <v>0.6</v>
      </c>
      <c r="N708">
        <v>0.99299999999999999</v>
      </c>
      <c r="O708">
        <v>2.5</v>
      </c>
      <c r="P708">
        <v>0.755</v>
      </c>
      <c r="Q708">
        <v>4.5999999999999999E-2</v>
      </c>
    </row>
    <row r="709" spans="1:17">
      <c r="A709" t="s">
        <v>737</v>
      </c>
      <c r="B709" s="1">
        <v>46056</v>
      </c>
      <c r="C709" t="s">
        <v>27</v>
      </c>
      <c r="D709" t="s">
        <v>25</v>
      </c>
      <c r="E709">
        <v>29</v>
      </c>
      <c r="F709">
        <v>27</v>
      </c>
      <c r="G709">
        <v>56</v>
      </c>
      <c r="H709">
        <v>26</v>
      </c>
      <c r="I709">
        <v>30</v>
      </c>
      <c r="J709">
        <v>0</v>
      </c>
      <c r="K709">
        <v>0</v>
      </c>
      <c r="L709">
        <v>3.5</v>
      </c>
      <c r="M709">
        <v>0.77900000000000003</v>
      </c>
      <c r="N709">
        <v>0.96899999999999997</v>
      </c>
      <c r="O709">
        <v>3.5</v>
      </c>
      <c r="P709">
        <v>0.81100000000000005</v>
      </c>
      <c r="Q709">
        <v>0.46400000000000002</v>
      </c>
    </row>
    <row r="710" spans="1:17">
      <c r="A710" t="s">
        <v>738</v>
      </c>
      <c r="B710" s="1">
        <v>46056</v>
      </c>
      <c r="C710" t="s">
        <v>32</v>
      </c>
      <c r="D710" t="s">
        <v>19</v>
      </c>
      <c r="E710">
        <v>248</v>
      </c>
      <c r="F710">
        <v>35</v>
      </c>
      <c r="G710">
        <v>283</v>
      </c>
      <c r="H710">
        <v>29</v>
      </c>
      <c r="I710">
        <v>254</v>
      </c>
      <c r="J710">
        <v>0</v>
      </c>
      <c r="K710">
        <v>0</v>
      </c>
      <c r="L710">
        <v>8</v>
      </c>
      <c r="M710">
        <v>0.6</v>
      </c>
      <c r="N710">
        <v>1</v>
      </c>
      <c r="O710">
        <v>2.5</v>
      </c>
      <c r="P710">
        <v>0.76200000000000001</v>
      </c>
      <c r="Q710">
        <v>0.10199999999999999</v>
      </c>
    </row>
    <row r="711" spans="1:17">
      <c r="A711" t="s">
        <v>739</v>
      </c>
      <c r="B711" s="1">
        <v>46056</v>
      </c>
      <c r="C711" t="s">
        <v>32</v>
      </c>
      <c r="D711" t="s">
        <v>21</v>
      </c>
      <c r="E711">
        <v>443</v>
      </c>
      <c r="F711">
        <v>43</v>
      </c>
      <c r="G711">
        <v>486</v>
      </c>
      <c r="H711">
        <v>22</v>
      </c>
      <c r="I711">
        <v>464</v>
      </c>
      <c r="J711">
        <v>0</v>
      </c>
      <c r="K711">
        <v>0</v>
      </c>
      <c r="L711">
        <v>8</v>
      </c>
      <c r="M711">
        <v>0.6</v>
      </c>
      <c r="N711">
        <v>0.999</v>
      </c>
      <c r="O711">
        <v>2.5</v>
      </c>
      <c r="P711">
        <v>0.65500000000000003</v>
      </c>
      <c r="Q711">
        <v>4.4999999999999998E-2</v>
      </c>
    </row>
    <row r="712" spans="1:17">
      <c r="A712" t="s">
        <v>740</v>
      </c>
      <c r="B712" s="1">
        <v>46056</v>
      </c>
      <c r="C712" t="s">
        <v>32</v>
      </c>
      <c r="D712" t="s">
        <v>23</v>
      </c>
      <c r="E712">
        <v>584</v>
      </c>
      <c r="F712">
        <v>47</v>
      </c>
      <c r="G712">
        <v>631</v>
      </c>
      <c r="H712">
        <v>21</v>
      </c>
      <c r="I712">
        <v>610</v>
      </c>
      <c r="J712">
        <v>0</v>
      </c>
      <c r="K712">
        <v>0</v>
      </c>
      <c r="L712">
        <v>8</v>
      </c>
      <c r="M712">
        <v>0.6</v>
      </c>
      <c r="N712">
        <v>0.999</v>
      </c>
      <c r="O712">
        <v>2.5</v>
      </c>
      <c r="P712">
        <v>0.67200000000000004</v>
      </c>
      <c r="Q712">
        <v>3.3000000000000002E-2</v>
      </c>
    </row>
    <row r="713" spans="1:17">
      <c r="A713" t="s">
        <v>741</v>
      </c>
      <c r="B713" s="1">
        <v>46056</v>
      </c>
      <c r="C713" t="s">
        <v>32</v>
      </c>
      <c r="D713" t="s">
        <v>25</v>
      </c>
      <c r="E713">
        <v>0</v>
      </c>
      <c r="F713">
        <v>31</v>
      </c>
      <c r="G713">
        <v>31</v>
      </c>
      <c r="H713">
        <v>31</v>
      </c>
      <c r="I713">
        <v>0</v>
      </c>
      <c r="J713">
        <v>0</v>
      </c>
      <c r="K713">
        <v>0</v>
      </c>
      <c r="L713">
        <v>1.4</v>
      </c>
      <c r="M713">
        <v>0.98199999999999998</v>
      </c>
      <c r="N713">
        <v>1</v>
      </c>
      <c r="O713">
        <v>4.5999999999999996</v>
      </c>
      <c r="P713">
        <v>0.68200000000000005</v>
      </c>
      <c r="Q713">
        <v>1</v>
      </c>
    </row>
    <row r="714" spans="1:17">
      <c r="A714" t="s">
        <v>742</v>
      </c>
      <c r="B714" s="1">
        <v>46056</v>
      </c>
      <c r="C714" t="s">
        <v>37</v>
      </c>
      <c r="D714" t="s">
        <v>19</v>
      </c>
      <c r="E714">
        <v>0</v>
      </c>
      <c r="F714">
        <v>61</v>
      </c>
      <c r="G714">
        <v>61</v>
      </c>
      <c r="H714">
        <v>44</v>
      </c>
      <c r="I714">
        <v>17</v>
      </c>
      <c r="J714">
        <v>1</v>
      </c>
      <c r="K714">
        <v>0</v>
      </c>
      <c r="L714">
        <v>3.1</v>
      </c>
      <c r="M714">
        <v>0.78400000000000003</v>
      </c>
      <c r="N714">
        <v>0.97299999999999998</v>
      </c>
      <c r="O714">
        <v>4</v>
      </c>
      <c r="P714">
        <v>0.78400000000000003</v>
      </c>
      <c r="Q714">
        <v>0.72099999999999997</v>
      </c>
    </row>
    <row r="715" spans="1:17">
      <c r="A715" t="s">
        <v>743</v>
      </c>
      <c r="B715" s="1">
        <v>46056</v>
      </c>
      <c r="C715" t="s">
        <v>37</v>
      </c>
      <c r="D715" t="s">
        <v>21</v>
      </c>
      <c r="E715">
        <v>326</v>
      </c>
      <c r="F715">
        <v>53</v>
      </c>
      <c r="G715">
        <v>379</v>
      </c>
      <c r="H715">
        <v>37</v>
      </c>
      <c r="I715">
        <v>342</v>
      </c>
      <c r="J715">
        <v>0</v>
      </c>
      <c r="K715">
        <v>0</v>
      </c>
      <c r="L715">
        <v>8</v>
      </c>
      <c r="M715">
        <v>0.6</v>
      </c>
      <c r="N715">
        <v>0.98599999999999999</v>
      </c>
      <c r="O715">
        <v>2.5</v>
      </c>
      <c r="P715">
        <v>0.70399999999999996</v>
      </c>
      <c r="Q715">
        <v>9.8000000000000004E-2</v>
      </c>
    </row>
    <row r="716" spans="1:17">
      <c r="A716" t="s">
        <v>744</v>
      </c>
      <c r="B716" s="1">
        <v>46056</v>
      </c>
      <c r="C716" t="s">
        <v>37</v>
      </c>
      <c r="D716" t="s">
        <v>23</v>
      </c>
      <c r="E716">
        <v>114</v>
      </c>
      <c r="F716">
        <v>45</v>
      </c>
      <c r="G716">
        <v>159</v>
      </c>
      <c r="H716">
        <v>28</v>
      </c>
      <c r="I716">
        <v>131</v>
      </c>
      <c r="J716">
        <v>0</v>
      </c>
      <c r="K716">
        <v>0</v>
      </c>
      <c r="L716">
        <v>8</v>
      </c>
      <c r="M716">
        <v>0.6</v>
      </c>
      <c r="N716">
        <v>0.996</v>
      </c>
      <c r="O716">
        <v>2.5</v>
      </c>
      <c r="P716">
        <v>0.72899999999999998</v>
      </c>
      <c r="Q716">
        <v>0.17599999999999999</v>
      </c>
    </row>
    <row r="717" spans="1:17">
      <c r="A717" t="s">
        <v>745</v>
      </c>
      <c r="B717" s="1">
        <v>46056</v>
      </c>
      <c r="C717" t="s">
        <v>37</v>
      </c>
      <c r="D717" t="s">
        <v>25</v>
      </c>
      <c r="E717">
        <v>0</v>
      </c>
      <c r="F717">
        <v>28</v>
      </c>
      <c r="G717">
        <v>28</v>
      </c>
      <c r="H717">
        <v>28</v>
      </c>
      <c r="I717">
        <v>0</v>
      </c>
      <c r="J717">
        <v>0</v>
      </c>
      <c r="K717">
        <v>0</v>
      </c>
      <c r="L717">
        <v>1.1000000000000001</v>
      </c>
      <c r="M717">
        <v>0.94699999999999995</v>
      </c>
      <c r="N717">
        <v>0.97</v>
      </c>
      <c r="O717">
        <v>4.5</v>
      </c>
      <c r="P717">
        <v>0.747</v>
      </c>
      <c r="Q717">
        <v>1</v>
      </c>
    </row>
    <row r="718" spans="1:17">
      <c r="A718" t="s">
        <v>746</v>
      </c>
      <c r="B718" s="1">
        <v>46056</v>
      </c>
      <c r="C718" t="s">
        <v>43</v>
      </c>
      <c r="D718" t="s">
        <v>19</v>
      </c>
      <c r="E718">
        <v>406</v>
      </c>
      <c r="F718">
        <v>41</v>
      </c>
      <c r="G718">
        <v>447</v>
      </c>
      <c r="H718">
        <v>29</v>
      </c>
      <c r="I718">
        <v>418</v>
      </c>
      <c r="J718">
        <v>0</v>
      </c>
      <c r="K718">
        <v>0</v>
      </c>
      <c r="L718">
        <v>8</v>
      </c>
      <c r="M718">
        <v>0.6</v>
      </c>
      <c r="N718">
        <v>1</v>
      </c>
      <c r="O718">
        <v>2.5</v>
      </c>
      <c r="P718">
        <v>0.78400000000000003</v>
      </c>
      <c r="Q718">
        <v>6.5000000000000002E-2</v>
      </c>
    </row>
    <row r="719" spans="1:17">
      <c r="A719" t="s">
        <v>747</v>
      </c>
      <c r="B719" s="1">
        <v>46056</v>
      </c>
      <c r="C719" t="s">
        <v>43</v>
      </c>
      <c r="D719" t="s">
        <v>21</v>
      </c>
      <c r="E719">
        <v>0</v>
      </c>
      <c r="F719">
        <v>30</v>
      </c>
      <c r="G719">
        <v>30</v>
      </c>
      <c r="H719">
        <v>30</v>
      </c>
      <c r="I719">
        <v>0</v>
      </c>
      <c r="J719">
        <v>0</v>
      </c>
      <c r="K719">
        <v>0</v>
      </c>
      <c r="L719">
        <v>1.5</v>
      </c>
      <c r="M719">
        <v>0.98</v>
      </c>
      <c r="N719">
        <v>1</v>
      </c>
      <c r="O719">
        <v>4.7</v>
      </c>
      <c r="P719">
        <v>0.70799999999999996</v>
      </c>
      <c r="Q719">
        <v>1</v>
      </c>
    </row>
    <row r="720" spans="1:17">
      <c r="A720" t="s">
        <v>748</v>
      </c>
      <c r="B720" s="1">
        <v>46056</v>
      </c>
      <c r="C720" t="s">
        <v>43</v>
      </c>
      <c r="D720" t="s">
        <v>23</v>
      </c>
      <c r="E720">
        <v>0</v>
      </c>
      <c r="F720">
        <v>46</v>
      </c>
      <c r="G720">
        <v>46</v>
      </c>
      <c r="H720">
        <v>46</v>
      </c>
      <c r="I720">
        <v>0</v>
      </c>
      <c r="J720">
        <v>0</v>
      </c>
      <c r="K720">
        <v>0</v>
      </c>
      <c r="L720">
        <v>1.3</v>
      </c>
      <c r="M720">
        <v>0.94499999999999995</v>
      </c>
      <c r="N720">
        <v>0.99199999999999999</v>
      </c>
      <c r="O720">
        <v>4.9000000000000004</v>
      </c>
      <c r="P720">
        <v>0.80100000000000005</v>
      </c>
      <c r="Q720">
        <v>1</v>
      </c>
    </row>
    <row r="721" spans="1:17">
      <c r="A721" t="s">
        <v>749</v>
      </c>
      <c r="B721" s="1">
        <v>46056</v>
      </c>
      <c r="C721" t="s">
        <v>43</v>
      </c>
      <c r="D721" t="s">
        <v>25</v>
      </c>
      <c r="E721">
        <v>0</v>
      </c>
      <c r="F721">
        <v>33</v>
      </c>
      <c r="G721">
        <v>33</v>
      </c>
      <c r="H721">
        <v>33</v>
      </c>
      <c r="I721">
        <v>0</v>
      </c>
      <c r="J721">
        <v>0</v>
      </c>
      <c r="K721">
        <v>0</v>
      </c>
      <c r="L721">
        <v>1.6</v>
      </c>
      <c r="M721">
        <v>0.94799999999999995</v>
      </c>
      <c r="N721">
        <v>0.96599999999999997</v>
      </c>
      <c r="O721">
        <v>4.5</v>
      </c>
      <c r="P721">
        <v>0.75</v>
      </c>
      <c r="Q721">
        <v>1</v>
      </c>
    </row>
    <row r="722" spans="1:17">
      <c r="A722" t="s">
        <v>750</v>
      </c>
      <c r="B722" s="1">
        <v>46056</v>
      </c>
      <c r="C722" t="s">
        <v>48</v>
      </c>
      <c r="D722" t="s">
        <v>19</v>
      </c>
      <c r="E722">
        <v>1</v>
      </c>
      <c r="F722">
        <v>35</v>
      </c>
      <c r="G722">
        <v>36</v>
      </c>
      <c r="H722">
        <v>36</v>
      </c>
      <c r="I722">
        <v>0</v>
      </c>
      <c r="J722">
        <v>0</v>
      </c>
      <c r="K722">
        <v>0</v>
      </c>
      <c r="L722">
        <v>1.2</v>
      </c>
      <c r="M722">
        <v>0.92800000000000005</v>
      </c>
      <c r="N722">
        <v>0.99299999999999999</v>
      </c>
      <c r="O722">
        <v>4.5999999999999996</v>
      </c>
      <c r="P722">
        <v>0.82</v>
      </c>
      <c r="Q722">
        <v>1</v>
      </c>
    </row>
    <row r="723" spans="1:17">
      <c r="A723" t="s">
        <v>751</v>
      </c>
      <c r="B723" s="1">
        <v>46056</v>
      </c>
      <c r="C723" t="s">
        <v>48</v>
      </c>
      <c r="D723" t="s">
        <v>21</v>
      </c>
      <c r="E723">
        <v>697</v>
      </c>
      <c r="F723">
        <v>61</v>
      </c>
      <c r="G723">
        <v>758</v>
      </c>
      <c r="H723">
        <v>24</v>
      </c>
      <c r="I723">
        <v>734</v>
      </c>
      <c r="J723">
        <v>0</v>
      </c>
      <c r="K723">
        <v>0</v>
      </c>
      <c r="L723">
        <v>8</v>
      </c>
      <c r="M723">
        <v>0.6</v>
      </c>
      <c r="N723">
        <v>0.99299999999999999</v>
      </c>
      <c r="O723">
        <v>2.5</v>
      </c>
      <c r="P723">
        <v>0.82499999999999996</v>
      </c>
      <c r="Q723">
        <v>3.2000000000000001E-2</v>
      </c>
    </row>
    <row r="724" spans="1:17">
      <c r="A724" t="s">
        <v>752</v>
      </c>
      <c r="B724" s="1">
        <v>46056</v>
      </c>
      <c r="C724" t="s">
        <v>48</v>
      </c>
      <c r="D724" t="s">
        <v>23</v>
      </c>
      <c r="E724">
        <v>20</v>
      </c>
      <c r="F724">
        <v>57</v>
      </c>
      <c r="G724">
        <v>77</v>
      </c>
      <c r="H724">
        <v>58</v>
      </c>
      <c r="I724">
        <v>19</v>
      </c>
      <c r="J724">
        <v>0</v>
      </c>
      <c r="K724">
        <v>0</v>
      </c>
      <c r="L724">
        <v>2.7</v>
      </c>
      <c r="M724">
        <v>0.86899999999999999</v>
      </c>
      <c r="N724">
        <v>0.98299999999999998</v>
      </c>
      <c r="O724">
        <v>3.6</v>
      </c>
      <c r="P724">
        <v>0.75900000000000001</v>
      </c>
      <c r="Q724">
        <v>0.753</v>
      </c>
    </row>
    <row r="725" spans="1:17">
      <c r="A725" t="s">
        <v>753</v>
      </c>
      <c r="B725" s="1">
        <v>46056</v>
      </c>
      <c r="C725" t="s">
        <v>48</v>
      </c>
      <c r="D725" t="s">
        <v>25</v>
      </c>
      <c r="E725">
        <v>270</v>
      </c>
      <c r="F725">
        <v>35</v>
      </c>
      <c r="G725">
        <v>305</v>
      </c>
      <c r="H725">
        <v>28</v>
      </c>
      <c r="I725">
        <v>277</v>
      </c>
      <c r="J725">
        <v>0</v>
      </c>
      <c r="K725">
        <v>0</v>
      </c>
      <c r="L725">
        <v>8</v>
      </c>
      <c r="M725">
        <v>0.6</v>
      </c>
      <c r="N725">
        <v>0.97799999999999998</v>
      </c>
      <c r="O725">
        <v>2.5</v>
      </c>
      <c r="P725">
        <v>0.751</v>
      </c>
      <c r="Q725">
        <v>9.1999999999999998E-2</v>
      </c>
    </row>
    <row r="726" spans="1:17">
      <c r="A726" t="s">
        <v>754</v>
      </c>
      <c r="B726" s="1">
        <v>46056</v>
      </c>
      <c r="C726" t="s">
        <v>53</v>
      </c>
      <c r="D726" t="s">
        <v>19</v>
      </c>
      <c r="E726">
        <v>379</v>
      </c>
      <c r="F726">
        <v>29</v>
      </c>
      <c r="G726">
        <v>408</v>
      </c>
      <c r="H726">
        <v>29</v>
      </c>
      <c r="I726">
        <v>379</v>
      </c>
      <c r="J726">
        <v>0</v>
      </c>
      <c r="K726">
        <v>0</v>
      </c>
      <c r="L726">
        <v>8</v>
      </c>
      <c r="M726">
        <v>0.6</v>
      </c>
      <c r="N726">
        <v>0.96899999999999997</v>
      </c>
      <c r="O726">
        <v>2.5</v>
      </c>
      <c r="P726">
        <v>0.65700000000000003</v>
      </c>
      <c r="Q726">
        <v>7.0999999999999994E-2</v>
      </c>
    </row>
    <row r="727" spans="1:17">
      <c r="A727" t="s">
        <v>755</v>
      </c>
      <c r="B727" s="1">
        <v>46056</v>
      </c>
      <c r="C727" t="s">
        <v>53</v>
      </c>
      <c r="D727" t="s">
        <v>21</v>
      </c>
      <c r="E727">
        <v>318</v>
      </c>
      <c r="F727">
        <v>43</v>
      </c>
      <c r="G727">
        <v>361</v>
      </c>
      <c r="H727">
        <v>21</v>
      </c>
      <c r="I727">
        <v>340</v>
      </c>
      <c r="J727">
        <v>0</v>
      </c>
      <c r="K727">
        <v>0</v>
      </c>
      <c r="L727">
        <v>8</v>
      </c>
      <c r="M727">
        <v>0.6</v>
      </c>
      <c r="N727">
        <v>0.97399999999999998</v>
      </c>
      <c r="O727">
        <v>2.5</v>
      </c>
      <c r="P727">
        <v>0.755</v>
      </c>
      <c r="Q727">
        <v>5.8000000000000003E-2</v>
      </c>
    </row>
    <row r="728" spans="1:17">
      <c r="A728" t="s">
        <v>756</v>
      </c>
      <c r="B728" s="1">
        <v>46056</v>
      </c>
      <c r="C728" t="s">
        <v>53</v>
      </c>
      <c r="D728" t="s">
        <v>23</v>
      </c>
      <c r="E728">
        <v>220</v>
      </c>
      <c r="F728">
        <v>48</v>
      </c>
      <c r="G728">
        <v>268</v>
      </c>
      <c r="H728">
        <v>24</v>
      </c>
      <c r="I728">
        <v>244</v>
      </c>
      <c r="J728">
        <v>0</v>
      </c>
      <c r="K728">
        <v>0</v>
      </c>
      <c r="L728">
        <v>8</v>
      </c>
      <c r="M728">
        <v>0.6</v>
      </c>
      <c r="N728">
        <v>0.97299999999999998</v>
      </c>
      <c r="O728">
        <v>2.5</v>
      </c>
      <c r="P728">
        <v>0.74</v>
      </c>
      <c r="Q728">
        <v>0.09</v>
      </c>
    </row>
    <row r="729" spans="1:17">
      <c r="A729" t="s">
        <v>757</v>
      </c>
      <c r="B729" s="1">
        <v>46056</v>
      </c>
      <c r="C729" t="s">
        <v>53</v>
      </c>
      <c r="D729" t="s">
        <v>25</v>
      </c>
      <c r="E729">
        <v>0</v>
      </c>
      <c r="F729">
        <v>34</v>
      </c>
      <c r="G729">
        <v>34</v>
      </c>
      <c r="H729">
        <v>34</v>
      </c>
      <c r="I729">
        <v>0</v>
      </c>
      <c r="J729">
        <v>0</v>
      </c>
      <c r="K729">
        <v>0</v>
      </c>
      <c r="L729">
        <v>1.2</v>
      </c>
      <c r="M729">
        <v>0.95699999999999996</v>
      </c>
      <c r="N729">
        <v>1</v>
      </c>
      <c r="O729">
        <v>4.7</v>
      </c>
      <c r="P729">
        <v>0.64900000000000002</v>
      </c>
      <c r="Q729">
        <v>1</v>
      </c>
    </row>
    <row r="730" spans="1:17">
      <c r="A730" t="s">
        <v>758</v>
      </c>
      <c r="B730" s="1">
        <v>46057</v>
      </c>
      <c r="C730" t="s">
        <v>18</v>
      </c>
      <c r="D730" t="s">
        <v>19</v>
      </c>
      <c r="E730">
        <v>114</v>
      </c>
      <c r="F730">
        <v>62</v>
      </c>
      <c r="G730">
        <v>176</v>
      </c>
      <c r="H730">
        <v>44</v>
      </c>
      <c r="I730">
        <v>132</v>
      </c>
      <c r="J730">
        <v>0</v>
      </c>
      <c r="K730">
        <v>0</v>
      </c>
      <c r="L730">
        <v>8</v>
      </c>
      <c r="M730">
        <v>0.6</v>
      </c>
      <c r="N730">
        <v>0.98399999999999999</v>
      </c>
      <c r="O730">
        <v>2.5</v>
      </c>
      <c r="P730">
        <v>0.81299999999999994</v>
      </c>
      <c r="Q730">
        <v>0.25</v>
      </c>
    </row>
    <row r="731" spans="1:17">
      <c r="A731" t="s">
        <v>759</v>
      </c>
      <c r="B731" s="1">
        <v>46057</v>
      </c>
      <c r="C731" t="s">
        <v>18</v>
      </c>
      <c r="D731" t="s">
        <v>21</v>
      </c>
      <c r="E731">
        <v>2</v>
      </c>
      <c r="F731">
        <v>62</v>
      </c>
      <c r="G731">
        <v>64</v>
      </c>
      <c r="H731">
        <v>48</v>
      </c>
      <c r="I731">
        <v>16</v>
      </c>
      <c r="J731">
        <v>0</v>
      </c>
      <c r="K731">
        <v>0</v>
      </c>
      <c r="L731">
        <v>2.9</v>
      </c>
      <c r="M731">
        <v>0.88</v>
      </c>
      <c r="N731">
        <v>0.97299999999999998</v>
      </c>
      <c r="O731">
        <v>3.7</v>
      </c>
      <c r="P731">
        <v>0.66500000000000004</v>
      </c>
      <c r="Q731">
        <v>0.75</v>
      </c>
    </row>
    <row r="732" spans="1:17">
      <c r="A732" t="s">
        <v>760</v>
      </c>
      <c r="B732" s="1">
        <v>46057</v>
      </c>
      <c r="C732" t="s">
        <v>18</v>
      </c>
      <c r="D732" t="s">
        <v>23</v>
      </c>
      <c r="E732">
        <v>201</v>
      </c>
      <c r="F732">
        <v>38</v>
      </c>
      <c r="G732">
        <v>239</v>
      </c>
      <c r="H732">
        <v>30</v>
      </c>
      <c r="I732">
        <v>209</v>
      </c>
      <c r="J732">
        <v>0</v>
      </c>
      <c r="K732">
        <v>0</v>
      </c>
      <c r="L732">
        <v>8</v>
      </c>
      <c r="M732">
        <v>0.6</v>
      </c>
      <c r="N732">
        <v>0.998</v>
      </c>
      <c r="O732">
        <v>2.5</v>
      </c>
      <c r="P732">
        <v>0.7</v>
      </c>
      <c r="Q732">
        <v>0.126</v>
      </c>
    </row>
    <row r="733" spans="1:17">
      <c r="A733" t="s">
        <v>761</v>
      </c>
      <c r="B733" s="1">
        <v>46057</v>
      </c>
      <c r="C733" t="s">
        <v>18</v>
      </c>
      <c r="D733" t="s">
        <v>25</v>
      </c>
      <c r="E733">
        <v>6</v>
      </c>
      <c r="F733">
        <v>36</v>
      </c>
      <c r="G733">
        <v>42</v>
      </c>
      <c r="H733">
        <v>42</v>
      </c>
      <c r="I733">
        <v>0</v>
      </c>
      <c r="J733">
        <v>0</v>
      </c>
      <c r="K733">
        <v>0</v>
      </c>
      <c r="L733">
        <v>1.8</v>
      </c>
      <c r="M733">
        <v>0.98599999999999999</v>
      </c>
      <c r="N733">
        <v>0.97</v>
      </c>
      <c r="O733">
        <v>4.5</v>
      </c>
      <c r="P733">
        <v>0.69499999999999995</v>
      </c>
      <c r="Q733">
        <v>1</v>
      </c>
    </row>
    <row r="734" spans="1:17">
      <c r="A734" t="s">
        <v>762</v>
      </c>
      <c r="B734" s="1">
        <v>46057</v>
      </c>
      <c r="C734" t="s">
        <v>27</v>
      </c>
      <c r="D734" t="s">
        <v>19</v>
      </c>
      <c r="E734">
        <v>0</v>
      </c>
      <c r="F734">
        <v>46</v>
      </c>
      <c r="G734">
        <v>46</v>
      </c>
      <c r="H734">
        <v>46</v>
      </c>
      <c r="I734">
        <v>0</v>
      </c>
      <c r="J734">
        <v>0</v>
      </c>
      <c r="K734">
        <v>0</v>
      </c>
      <c r="L734">
        <v>1.4</v>
      </c>
      <c r="M734">
        <v>1</v>
      </c>
      <c r="N734">
        <v>1</v>
      </c>
      <c r="O734">
        <v>4.5</v>
      </c>
      <c r="P734">
        <v>0.79400000000000004</v>
      </c>
      <c r="Q734">
        <v>1</v>
      </c>
    </row>
    <row r="735" spans="1:17">
      <c r="A735" t="s">
        <v>763</v>
      </c>
      <c r="B735" s="1">
        <v>46057</v>
      </c>
      <c r="C735" t="s">
        <v>27</v>
      </c>
      <c r="D735" t="s">
        <v>21</v>
      </c>
      <c r="E735">
        <v>13</v>
      </c>
      <c r="F735">
        <v>38</v>
      </c>
      <c r="G735">
        <v>51</v>
      </c>
      <c r="H735">
        <v>48</v>
      </c>
      <c r="I735">
        <v>3</v>
      </c>
      <c r="J735">
        <v>0</v>
      </c>
      <c r="K735">
        <v>0</v>
      </c>
      <c r="L735">
        <v>1.7</v>
      </c>
      <c r="M735">
        <v>0.94899999999999995</v>
      </c>
      <c r="N735">
        <v>0.96399999999999997</v>
      </c>
      <c r="O735">
        <v>4.7</v>
      </c>
      <c r="P735">
        <v>0.626</v>
      </c>
      <c r="Q735">
        <v>0.94099999999999995</v>
      </c>
    </row>
    <row r="736" spans="1:17">
      <c r="A736" t="s">
        <v>764</v>
      </c>
      <c r="B736" s="1">
        <v>46057</v>
      </c>
      <c r="C736" t="s">
        <v>27</v>
      </c>
      <c r="D736" t="s">
        <v>23</v>
      </c>
      <c r="E736">
        <v>539</v>
      </c>
      <c r="F736">
        <v>36</v>
      </c>
      <c r="G736">
        <v>575</v>
      </c>
      <c r="H736">
        <v>23</v>
      </c>
      <c r="I736">
        <v>552</v>
      </c>
      <c r="J736">
        <v>0</v>
      </c>
      <c r="K736">
        <v>0</v>
      </c>
      <c r="L736">
        <v>8</v>
      </c>
      <c r="M736">
        <v>0.6</v>
      </c>
      <c r="N736">
        <v>0.98699999999999999</v>
      </c>
      <c r="O736">
        <v>2.5</v>
      </c>
      <c r="P736">
        <v>0.755</v>
      </c>
      <c r="Q736">
        <v>0.04</v>
      </c>
    </row>
    <row r="737" spans="1:17">
      <c r="A737" t="s">
        <v>765</v>
      </c>
      <c r="B737" s="1">
        <v>46057</v>
      </c>
      <c r="C737" t="s">
        <v>27</v>
      </c>
      <c r="D737" t="s">
        <v>25</v>
      </c>
      <c r="E737">
        <v>30</v>
      </c>
      <c r="F737">
        <v>32</v>
      </c>
      <c r="G737">
        <v>62</v>
      </c>
      <c r="H737">
        <v>31</v>
      </c>
      <c r="I737">
        <v>31</v>
      </c>
      <c r="J737">
        <v>0</v>
      </c>
      <c r="K737">
        <v>0</v>
      </c>
      <c r="L737">
        <v>3.5</v>
      </c>
      <c r="M737">
        <v>0.77500000000000002</v>
      </c>
      <c r="N737">
        <v>0.98099999999999998</v>
      </c>
      <c r="O737">
        <v>3.9</v>
      </c>
      <c r="P737">
        <v>0.81100000000000005</v>
      </c>
      <c r="Q737">
        <v>0.5</v>
      </c>
    </row>
    <row r="738" spans="1:17">
      <c r="A738" t="s">
        <v>766</v>
      </c>
      <c r="B738" s="1">
        <v>46057</v>
      </c>
      <c r="C738" t="s">
        <v>32</v>
      </c>
      <c r="D738" t="s">
        <v>19</v>
      </c>
      <c r="E738">
        <v>254</v>
      </c>
      <c r="F738">
        <v>44</v>
      </c>
      <c r="G738">
        <v>298</v>
      </c>
      <c r="H738">
        <v>37</v>
      </c>
      <c r="I738">
        <v>261</v>
      </c>
      <c r="J738">
        <v>0</v>
      </c>
      <c r="K738">
        <v>0</v>
      </c>
      <c r="L738">
        <v>8</v>
      </c>
      <c r="M738">
        <v>0.6</v>
      </c>
      <c r="N738">
        <v>0.98</v>
      </c>
      <c r="O738">
        <v>2.5</v>
      </c>
      <c r="P738">
        <v>0.76200000000000001</v>
      </c>
      <c r="Q738">
        <v>0.124</v>
      </c>
    </row>
    <row r="739" spans="1:17">
      <c r="A739" t="s">
        <v>767</v>
      </c>
      <c r="B739" s="1">
        <v>46057</v>
      </c>
      <c r="C739" t="s">
        <v>32</v>
      </c>
      <c r="D739" t="s">
        <v>21</v>
      </c>
      <c r="E739">
        <v>464</v>
      </c>
      <c r="F739">
        <v>62</v>
      </c>
      <c r="G739">
        <v>526</v>
      </c>
      <c r="H739">
        <v>22</v>
      </c>
      <c r="I739">
        <v>504</v>
      </c>
      <c r="J739">
        <v>0</v>
      </c>
      <c r="K739">
        <v>0</v>
      </c>
      <c r="L739">
        <v>8</v>
      </c>
      <c r="M739">
        <v>0.6</v>
      </c>
      <c r="N739">
        <v>0.98399999999999999</v>
      </c>
      <c r="O739">
        <v>2.5</v>
      </c>
      <c r="P739">
        <v>0.65500000000000003</v>
      </c>
      <c r="Q739">
        <v>4.2000000000000003E-2</v>
      </c>
    </row>
    <row r="740" spans="1:17">
      <c r="A740" t="s">
        <v>768</v>
      </c>
      <c r="B740" s="1">
        <v>46057</v>
      </c>
      <c r="C740" t="s">
        <v>32</v>
      </c>
      <c r="D740" t="s">
        <v>23</v>
      </c>
      <c r="E740">
        <v>610</v>
      </c>
      <c r="F740">
        <v>44</v>
      </c>
      <c r="G740">
        <v>654</v>
      </c>
      <c r="H740">
        <v>23</v>
      </c>
      <c r="I740">
        <v>631</v>
      </c>
      <c r="J740">
        <v>0</v>
      </c>
      <c r="K740">
        <v>0</v>
      </c>
      <c r="L740">
        <v>8</v>
      </c>
      <c r="M740">
        <v>0.6</v>
      </c>
      <c r="N740">
        <v>1</v>
      </c>
      <c r="O740">
        <v>2.5</v>
      </c>
      <c r="P740">
        <v>0.67200000000000004</v>
      </c>
      <c r="Q740">
        <v>3.5000000000000003E-2</v>
      </c>
    </row>
    <row r="741" spans="1:17">
      <c r="A741" t="s">
        <v>769</v>
      </c>
      <c r="B741" s="1">
        <v>46057</v>
      </c>
      <c r="C741" t="s">
        <v>32</v>
      </c>
      <c r="D741" t="s">
        <v>25</v>
      </c>
      <c r="E741">
        <v>0</v>
      </c>
      <c r="F741">
        <v>30</v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1.4</v>
      </c>
      <c r="M741">
        <v>0.94599999999999995</v>
      </c>
      <c r="N741">
        <v>0.97299999999999998</v>
      </c>
      <c r="O741">
        <v>4.5</v>
      </c>
      <c r="P741">
        <v>0.68200000000000005</v>
      </c>
      <c r="Q741">
        <v>1</v>
      </c>
    </row>
    <row r="742" spans="1:17">
      <c r="A742" t="s">
        <v>770</v>
      </c>
      <c r="B742" s="1">
        <v>46057</v>
      </c>
      <c r="C742" t="s">
        <v>37</v>
      </c>
      <c r="D742" t="s">
        <v>19</v>
      </c>
      <c r="E742">
        <v>17</v>
      </c>
      <c r="F742">
        <v>44</v>
      </c>
      <c r="G742">
        <v>61</v>
      </c>
      <c r="H742">
        <v>49</v>
      </c>
      <c r="I742">
        <v>12</v>
      </c>
      <c r="J742">
        <v>1</v>
      </c>
      <c r="K742">
        <v>0</v>
      </c>
      <c r="L742">
        <v>2.2999999999999998</v>
      </c>
      <c r="M742">
        <v>0.82799999999999996</v>
      </c>
      <c r="N742">
        <v>0.96899999999999997</v>
      </c>
      <c r="O742">
        <v>4.3</v>
      </c>
      <c r="P742">
        <v>0.78400000000000003</v>
      </c>
      <c r="Q742">
        <v>0.80300000000000005</v>
      </c>
    </row>
    <row r="743" spans="1:17">
      <c r="A743" t="s">
        <v>771</v>
      </c>
      <c r="B743" s="1">
        <v>46057</v>
      </c>
      <c r="C743" t="s">
        <v>37</v>
      </c>
      <c r="D743" t="s">
        <v>21</v>
      </c>
      <c r="E743">
        <v>342</v>
      </c>
      <c r="F743">
        <v>34</v>
      </c>
      <c r="G743">
        <v>376</v>
      </c>
      <c r="H743">
        <v>34</v>
      </c>
      <c r="I743">
        <v>342</v>
      </c>
      <c r="J743">
        <v>0</v>
      </c>
      <c r="K743">
        <v>0</v>
      </c>
      <c r="L743">
        <v>8</v>
      </c>
      <c r="M743">
        <v>0.6</v>
      </c>
      <c r="N743">
        <v>1</v>
      </c>
      <c r="O743">
        <v>2.5</v>
      </c>
      <c r="P743">
        <v>0.70399999999999996</v>
      </c>
      <c r="Q743">
        <v>0.09</v>
      </c>
    </row>
    <row r="744" spans="1:17">
      <c r="A744" t="s">
        <v>772</v>
      </c>
      <c r="B744" s="1">
        <v>46057</v>
      </c>
      <c r="C744" t="s">
        <v>37</v>
      </c>
      <c r="D744" t="s">
        <v>23</v>
      </c>
      <c r="E744">
        <v>131</v>
      </c>
      <c r="F744">
        <v>32</v>
      </c>
      <c r="G744">
        <v>163</v>
      </c>
      <c r="H744">
        <v>31</v>
      </c>
      <c r="I744">
        <v>132</v>
      </c>
      <c r="J744">
        <v>0</v>
      </c>
      <c r="K744">
        <v>0</v>
      </c>
      <c r="L744">
        <v>8</v>
      </c>
      <c r="M744">
        <v>0.6</v>
      </c>
      <c r="N744">
        <v>0.998</v>
      </c>
      <c r="O744">
        <v>2.5</v>
      </c>
      <c r="P744">
        <v>0.72899999999999998</v>
      </c>
      <c r="Q744">
        <v>0.19</v>
      </c>
    </row>
    <row r="745" spans="1:17">
      <c r="A745" t="s">
        <v>773</v>
      </c>
      <c r="B745" s="1">
        <v>46057</v>
      </c>
      <c r="C745" t="s">
        <v>37</v>
      </c>
      <c r="D745" t="s">
        <v>25</v>
      </c>
      <c r="E745">
        <v>0</v>
      </c>
      <c r="F745">
        <v>34</v>
      </c>
      <c r="G745">
        <v>34</v>
      </c>
      <c r="H745">
        <v>34</v>
      </c>
      <c r="I745">
        <v>0</v>
      </c>
      <c r="J745">
        <v>0</v>
      </c>
      <c r="K745">
        <v>0</v>
      </c>
      <c r="L745">
        <v>1.9</v>
      </c>
      <c r="M745">
        <v>0.97899999999999998</v>
      </c>
      <c r="N745">
        <v>0.97899999999999998</v>
      </c>
      <c r="O745">
        <v>4.5</v>
      </c>
      <c r="P745">
        <v>0.747</v>
      </c>
      <c r="Q745">
        <v>1</v>
      </c>
    </row>
    <row r="746" spans="1:17">
      <c r="A746" t="s">
        <v>774</v>
      </c>
      <c r="B746" s="1">
        <v>46057</v>
      </c>
      <c r="C746" t="s">
        <v>43</v>
      </c>
      <c r="D746" t="s">
        <v>19</v>
      </c>
      <c r="E746">
        <v>418</v>
      </c>
      <c r="F746">
        <v>35</v>
      </c>
      <c r="G746">
        <v>453</v>
      </c>
      <c r="H746">
        <v>30</v>
      </c>
      <c r="I746">
        <v>423</v>
      </c>
      <c r="J746">
        <v>0</v>
      </c>
      <c r="K746">
        <v>0</v>
      </c>
      <c r="L746">
        <v>8</v>
      </c>
      <c r="M746">
        <v>0.6</v>
      </c>
      <c r="N746">
        <v>0.99399999999999999</v>
      </c>
      <c r="O746">
        <v>2.5</v>
      </c>
      <c r="P746">
        <v>0.78400000000000003</v>
      </c>
      <c r="Q746">
        <v>6.6000000000000003E-2</v>
      </c>
    </row>
    <row r="747" spans="1:17">
      <c r="A747" t="s">
        <v>775</v>
      </c>
      <c r="B747" s="1">
        <v>46057</v>
      </c>
      <c r="C747" t="s">
        <v>43</v>
      </c>
      <c r="D747" t="s">
        <v>21</v>
      </c>
      <c r="E747">
        <v>0</v>
      </c>
      <c r="F747">
        <v>56</v>
      </c>
      <c r="G747">
        <v>56</v>
      </c>
      <c r="H747">
        <v>47</v>
      </c>
      <c r="I747">
        <v>9</v>
      </c>
      <c r="J747">
        <v>0</v>
      </c>
      <c r="K747">
        <v>0</v>
      </c>
      <c r="L747">
        <v>1.6</v>
      </c>
      <c r="M747">
        <v>0.94199999999999995</v>
      </c>
      <c r="N747">
        <v>0.95899999999999996</v>
      </c>
      <c r="O747">
        <v>4.0999999999999996</v>
      </c>
      <c r="P747">
        <v>0.70799999999999996</v>
      </c>
      <c r="Q747">
        <v>0.83899999999999997</v>
      </c>
    </row>
    <row r="748" spans="1:17">
      <c r="A748" t="s">
        <v>776</v>
      </c>
      <c r="B748" s="1">
        <v>46057</v>
      </c>
      <c r="C748" t="s">
        <v>43</v>
      </c>
      <c r="D748" t="s">
        <v>23</v>
      </c>
      <c r="E748">
        <v>0</v>
      </c>
      <c r="F748">
        <v>39</v>
      </c>
      <c r="G748">
        <v>39</v>
      </c>
      <c r="H748">
        <v>39</v>
      </c>
      <c r="I748">
        <v>0</v>
      </c>
      <c r="J748">
        <v>0</v>
      </c>
      <c r="K748">
        <v>0</v>
      </c>
      <c r="L748">
        <v>1.6</v>
      </c>
      <c r="M748">
        <v>0.91900000000000004</v>
      </c>
      <c r="N748">
        <v>0.94899999999999995</v>
      </c>
      <c r="O748">
        <v>4.5</v>
      </c>
      <c r="P748">
        <v>0.80100000000000005</v>
      </c>
      <c r="Q748">
        <v>1</v>
      </c>
    </row>
    <row r="749" spans="1:17">
      <c r="A749" t="s">
        <v>777</v>
      </c>
      <c r="B749" s="1">
        <v>46057</v>
      </c>
      <c r="C749" t="s">
        <v>43</v>
      </c>
      <c r="D749" t="s">
        <v>25</v>
      </c>
      <c r="E749">
        <v>0</v>
      </c>
      <c r="F749">
        <v>30</v>
      </c>
      <c r="G749">
        <v>30</v>
      </c>
      <c r="H749">
        <v>30</v>
      </c>
      <c r="I749">
        <v>0</v>
      </c>
      <c r="J749">
        <v>0</v>
      </c>
      <c r="K749">
        <v>0</v>
      </c>
      <c r="L749">
        <v>1.6</v>
      </c>
      <c r="M749">
        <v>0.95099999999999996</v>
      </c>
      <c r="N749">
        <v>0.97499999999999998</v>
      </c>
      <c r="O749">
        <v>4.2</v>
      </c>
      <c r="P749">
        <v>0.75</v>
      </c>
      <c r="Q749">
        <v>1</v>
      </c>
    </row>
    <row r="750" spans="1:17">
      <c r="A750" t="s">
        <v>778</v>
      </c>
      <c r="B750" s="1">
        <v>46057</v>
      </c>
      <c r="C750" t="s">
        <v>48</v>
      </c>
      <c r="D750" t="s">
        <v>19</v>
      </c>
      <c r="E750">
        <v>0</v>
      </c>
      <c r="F750">
        <v>29</v>
      </c>
      <c r="G750">
        <v>29</v>
      </c>
      <c r="H750">
        <v>29</v>
      </c>
      <c r="I750">
        <v>0</v>
      </c>
      <c r="J750">
        <v>0</v>
      </c>
      <c r="K750">
        <v>0</v>
      </c>
      <c r="L750">
        <v>1.1000000000000001</v>
      </c>
      <c r="M750">
        <v>0.97899999999999998</v>
      </c>
      <c r="N750">
        <v>0.96699999999999997</v>
      </c>
      <c r="O750">
        <v>4.7</v>
      </c>
      <c r="P750">
        <v>0.82</v>
      </c>
      <c r="Q750">
        <v>1</v>
      </c>
    </row>
    <row r="751" spans="1:17">
      <c r="A751" t="s">
        <v>779</v>
      </c>
      <c r="B751" s="1">
        <v>46057</v>
      </c>
      <c r="C751" t="s">
        <v>48</v>
      </c>
      <c r="D751" t="s">
        <v>21</v>
      </c>
      <c r="E751">
        <v>734</v>
      </c>
      <c r="F751">
        <v>66</v>
      </c>
      <c r="G751">
        <v>800</v>
      </c>
      <c r="H751">
        <v>28</v>
      </c>
      <c r="I751">
        <v>772</v>
      </c>
      <c r="J751">
        <v>0</v>
      </c>
      <c r="K751">
        <v>0</v>
      </c>
      <c r="L751">
        <v>8</v>
      </c>
      <c r="M751">
        <v>0.6</v>
      </c>
      <c r="N751">
        <v>0.98399999999999999</v>
      </c>
      <c r="O751">
        <v>2.5</v>
      </c>
      <c r="P751">
        <v>0.82499999999999996</v>
      </c>
      <c r="Q751">
        <v>3.5000000000000003E-2</v>
      </c>
    </row>
    <row r="752" spans="1:17">
      <c r="A752" t="s">
        <v>780</v>
      </c>
      <c r="B752" s="1">
        <v>46057</v>
      </c>
      <c r="C752" t="s">
        <v>48</v>
      </c>
      <c r="D752" t="s">
        <v>23</v>
      </c>
      <c r="E752">
        <v>19</v>
      </c>
      <c r="F752">
        <v>36</v>
      </c>
      <c r="G752">
        <v>55</v>
      </c>
      <c r="H752">
        <v>52</v>
      </c>
      <c r="I752">
        <v>3</v>
      </c>
      <c r="J752">
        <v>0</v>
      </c>
      <c r="K752">
        <v>0</v>
      </c>
      <c r="L752">
        <v>2.2000000000000002</v>
      </c>
      <c r="M752">
        <v>0.94</v>
      </c>
      <c r="N752">
        <v>0.98399999999999999</v>
      </c>
      <c r="O752">
        <v>4.5</v>
      </c>
      <c r="P752">
        <v>0.75900000000000001</v>
      </c>
      <c r="Q752">
        <v>0.94499999999999995</v>
      </c>
    </row>
    <row r="753" spans="1:17">
      <c r="A753" t="s">
        <v>781</v>
      </c>
      <c r="B753" s="1">
        <v>46057</v>
      </c>
      <c r="C753" t="s">
        <v>48</v>
      </c>
      <c r="D753" t="s">
        <v>25</v>
      </c>
      <c r="E753">
        <v>277</v>
      </c>
      <c r="F753">
        <v>34</v>
      </c>
      <c r="G753">
        <v>311</v>
      </c>
      <c r="H753">
        <v>31</v>
      </c>
      <c r="I753">
        <v>280</v>
      </c>
      <c r="J753">
        <v>0</v>
      </c>
      <c r="K753">
        <v>0</v>
      </c>
      <c r="L753">
        <v>8</v>
      </c>
      <c r="M753">
        <v>0.6</v>
      </c>
      <c r="N753">
        <v>0.97</v>
      </c>
      <c r="O753">
        <v>2.5</v>
      </c>
      <c r="P753">
        <v>0.751</v>
      </c>
      <c r="Q753">
        <v>0.1</v>
      </c>
    </row>
    <row r="754" spans="1:17">
      <c r="A754" t="s">
        <v>782</v>
      </c>
      <c r="B754" s="1">
        <v>46057</v>
      </c>
      <c r="C754" t="s">
        <v>53</v>
      </c>
      <c r="D754" t="s">
        <v>19</v>
      </c>
      <c r="E754">
        <v>379</v>
      </c>
      <c r="F754">
        <v>26</v>
      </c>
      <c r="G754">
        <v>405</v>
      </c>
      <c r="H754">
        <v>23</v>
      </c>
      <c r="I754">
        <v>382</v>
      </c>
      <c r="J754">
        <v>0</v>
      </c>
      <c r="K754">
        <v>0</v>
      </c>
      <c r="L754">
        <v>8</v>
      </c>
      <c r="M754">
        <v>0.6</v>
      </c>
      <c r="N754">
        <v>0.97499999999999998</v>
      </c>
      <c r="O754">
        <v>2.5</v>
      </c>
      <c r="P754">
        <v>0.65700000000000003</v>
      </c>
      <c r="Q754">
        <v>5.7000000000000002E-2</v>
      </c>
    </row>
    <row r="755" spans="1:17">
      <c r="A755" t="s">
        <v>783</v>
      </c>
      <c r="B755" s="1">
        <v>46057</v>
      </c>
      <c r="C755" t="s">
        <v>53</v>
      </c>
      <c r="D755" t="s">
        <v>21</v>
      </c>
      <c r="E755">
        <v>340</v>
      </c>
      <c r="F755">
        <v>53</v>
      </c>
      <c r="G755">
        <v>393</v>
      </c>
      <c r="H755">
        <v>23</v>
      </c>
      <c r="I755">
        <v>370</v>
      </c>
      <c r="J755">
        <v>0</v>
      </c>
      <c r="K755">
        <v>0</v>
      </c>
      <c r="L755">
        <v>8</v>
      </c>
      <c r="M755">
        <v>0.6</v>
      </c>
      <c r="N755">
        <v>1</v>
      </c>
      <c r="O755">
        <v>2.5</v>
      </c>
      <c r="P755">
        <v>0.755</v>
      </c>
      <c r="Q755">
        <v>5.8999999999999997E-2</v>
      </c>
    </row>
    <row r="756" spans="1:17">
      <c r="A756" t="s">
        <v>784</v>
      </c>
      <c r="B756" s="1">
        <v>46057</v>
      </c>
      <c r="C756" t="s">
        <v>53</v>
      </c>
      <c r="D756" t="s">
        <v>23</v>
      </c>
      <c r="E756">
        <v>244</v>
      </c>
      <c r="F756">
        <v>46</v>
      </c>
      <c r="G756">
        <v>290</v>
      </c>
      <c r="H756">
        <v>30</v>
      </c>
      <c r="I756">
        <v>260</v>
      </c>
      <c r="J756">
        <v>0</v>
      </c>
      <c r="K756">
        <v>0</v>
      </c>
      <c r="L756">
        <v>8</v>
      </c>
      <c r="M756">
        <v>0.6</v>
      </c>
      <c r="N756">
        <v>0.98499999999999999</v>
      </c>
      <c r="O756">
        <v>2.5</v>
      </c>
      <c r="P756">
        <v>0.74</v>
      </c>
      <c r="Q756">
        <v>0.10299999999999999</v>
      </c>
    </row>
    <row r="757" spans="1:17">
      <c r="A757" t="s">
        <v>785</v>
      </c>
      <c r="B757" s="1">
        <v>46057</v>
      </c>
      <c r="C757" t="s">
        <v>53</v>
      </c>
      <c r="D757" t="s">
        <v>25</v>
      </c>
      <c r="E757">
        <v>0</v>
      </c>
      <c r="F757">
        <v>38</v>
      </c>
      <c r="G757">
        <v>38</v>
      </c>
      <c r="H757">
        <v>38</v>
      </c>
      <c r="I757">
        <v>0</v>
      </c>
      <c r="J757">
        <v>0</v>
      </c>
      <c r="K757">
        <v>0</v>
      </c>
      <c r="L757">
        <v>0.9</v>
      </c>
      <c r="M757">
        <v>0.95399999999999996</v>
      </c>
      <c r="N757">
        <v>0.95799999999999996</v>
      </c>
      <c r="O757">
        <v>3.8</v>
      </c>
      <c r="P757">
        <v>0.64900000000000002</v>
      </c>
      <c r="Q757">
        <v>1</v>
      </c>
    </row>
    <row r="758" spans="1:17">
      <c r="A758" t="s">
        <v>786</v>
      </c>
      <c r="B758" s="1">
        <v>46058</v>
      </c>
      <c r="C758" t="s">
        <v>18</v>
      </c>
      <c r="D758" t="s">
        <v>19</v>
      </c>
      <c r="E758">
        <v>132</v>
      </c>
      <c r="F758">
        <v>46</v>
      </c>
      <c r="G758">
        <v>178</v>
      </c>
      <c r="H758">
        <v>42</v>
      </c>
      <c r="I758">
        <v>136</v>
      </c>
      <c r="J758">
        <v>0</v>
      </c>
      <c r="K758">
        <v>0</v>
      </c>
      <c r="L758">
        <v>8</v>
      </c>
      <c r="M758">
        <v>0.6</v>
      </c>
      <c r="N758">
        <v>0.98699999999999999</v>
      </c>
      <c r="O758">
        <v>2.5</v>
      </c>
      <c r="P758">
        <v>0.81299999999999994</v>
      </c>
      <c r="Q758">
        <v>0.23599999999999999</v>
      </c>
    </row>
    <row r="759" spans="1:17">
      <c r="A759" t="s">
        <v>787</v>
      </c>
      <c r="B759" s="1">
        <v>46058</v>
      </c>
      <c r="C759" t="s">
        <v>18</v>
      </c>
      <c r="D759" t="s">
        <v>21</v>
      </c>
      <c r="E759">
        <v>16</v>
      </c>
      <c r="F759">
        <v>57</v>
      </c>
      <c r="G759">
        <v>73</v>
      </c>
      <c r="H759">
        <v>51</v>
      </c>
      <c r="I759">
        <v>22</v>
      </c>
      <c r="J759">
        <v>0</v>
      </c>
      <c r="K759">
        <v>0</v>
      </c>
      <c r="L759">
        <v>3.5</v>
      </c>
      <c r="M759">
        <v>0.84799999999999998</v>
      </c>
      <c r="N759">
        <v>0.98399999999999999</v>
      </c>
      <c r="O759">
        <v>4</v>
      </c>
      <c r="P759">
        <v>0.66500000000000004</v>
      </c>
      <c r="Q759">
        <v>0.69899999999999995</v>
      </c>
    </row>
    <row r="760" spans="1:17">
      <c r="A760" t="s">
        <v>788</v>
      </c>
      <c r="B760" s="1">
        <v>46058</v>
      </c>
      <c r="C760" t="s">
        <v>18</v>
      </c>
      <c r="D760" t="s">
        <v>23</v>
      </c>
      <c r="E760">
        <v>209</v>
      </c>
      <c r="F760">
        <v>36</v>
      </c>
      <c r="G760">
        <v>245</v>
      </c>
      <c r="H760">
        <v>31</v>
      </c>
      <c r="I760">
        <v>214</v>
      </c>
      <c r="J760">
        <v>0</v>
      </c>
      <c r="K760">
        <v>0</v>
      </c>
      <c r="L760">
        <v>8</v>
      </c>
      <c r="M760">
        <v>0.6</v>
      </c>
      <c r="N760">
        <v>0.98799999999999999</v>
      </c>
      <c r="O760">
        <v>2.5</v>
      </c>
      <c r="P760">
        <v>0.7</v>
      </c>
      <c r="Q760">
        <v>0.127</v>
      </c>
    </row>
    <row r="761" spans="1:17">
      <c r="A761" t="s">
        <v>789</v>
      </c>
      <c r="B761" s="1">
        <v>46058</v>
      </c>
      <c r="C761" t="s">
        <v>18</v>
      </c>
      <c r="D761" t="s">
        <v>25</v>
      </c>
      <c r="E761">
        <v>0</v>
      </c>
      <c r="F761">
        <v>30</v>
      </c>
      <c r="G761">
        <v>30</v>
      </c>
      <c r="H761">
        <v>30</v>
      </c>
      <c r="I761">
        <v>0</v>
      </c>
      <c r="J761">
        <v>0</v>
      </c>
      <c r="K761">
        <v>0</v>
      </c>
      <c r="L761">
        <v>1.5</v>
      </c>
      <c r="M761">
        <v>0.98</v>
      </c>
      <c r="N761">
        <v>0.98899999999999999</v>
      </c>
      <c r="O761">
        <v>4.5999999999999996</v>
      </c>
      <c r="P761">
        <v>0.69499999999999995</v>
      </c>
      <c r="Q761">
        <v>1</v>
      </c>
    </row>
    <row r="762" spans="1:17">
      <c r="A762" t="s">
        <v>790</v>
      </c>
      <c r="B762" s="1">
        <v>46058</v>
      </c>
      <c r="C762" t="s">
        <v>27</v>
      </c>
      <c r="D762" t="s">
        <v>19</v>
      </c>
      <c r="E762">
        <v>0</v>
      </c>
      <c r="F762">
        <v>33</v>
      </c>
      <c r="G762">
        <v>33</v>
      </c>
      <c r="H762">
        <v>33</v>
      </c>
      <c r="I762">
        <v>0</v>
      </c>
      <c r="J762">
        <v>0</v>
      </c>
      <c r="K762">
        <v>0</v>
      </c>
      <c r="L762">
        <v>1.9</v>
      </c>
      <c r="M762">
        <v>0.99099999999999999</v>
      </c>
      <c r="N762">
        <v>1</v>
      </c>
      <c r="O762">
        <v>4.4000000000000004</v>
      </c>
      <c r="P762">
        <v>0.79400000000000004</v>
      </c>
      <c r="Q762">
        <v>1</v>
      </c>
    </row>
    <row r="763" spans="1:17">
      <c r="A763" t="s">
        <v>791</v>
      </c>
      <c r="B763" s="1">
        <v>46058</v>
      </c>
      <c r="C763" t="s">
        <v>27</v>
      </c>
      <c r="D763" t="s">
        <v>21</v>
      </c>
      <c r="E763">
        <v>3</v>
      </c>
      <c r="F763">
        <v>47</v>
      </c>
      <c r="G763">
        <v>50</v>
      </c>
      <c r="H763">
        <v>42</v>
      </c>
      <c r="I763">
        <v>8</v>
      </c>
      <c r="J763">
        <v>0</v>
      </c>
      <c r="K763">
        <v>0</v>
      </c>
      <c r="L763">
        <v>1.4</v>
      </c>
      <c r="M763">
        <v>0.92700000000000005</v>
      </c>
      <c r="N763">
        <v>0.97199999999999998</v>
      </c>
      <c r="O763">
        <v>4.2</v>
      </c>
      <c r="P763">
        <v>0.626</v>
      </c>
      <c r="Q763">
        <v>0.84</v>
      </c>
    </row>
    <row r="764" spans="1:17">
      <c r="A764" t="s">
        <v>792</v>
      </c>
      <c r="B764" s="1">
        <v>46058</v>
      </c>
      <c r="C764" t="s">
        <v>27</v>
      </c>
      <c r="D764" t="s">
        <v>23</v>
      </c>
      <c r="E764">
        <v>552</v>
      </c>
      <c r="F764">
        <v>49</v>
      </c>
      <c r="G764">
        <v>601</v>
      </c>
      <c r="H764">
        <v>27</v>
      </c>
      <c r="I764">
        <v>574</v>
      </c>
      <c r="J764">
        <v>0</v>
      </c>
      <c r="K764">
        <v>0</v>
      </c>
      <c r="L764">
        <v>8</v>
      </c>
      <c r="M764">
        <v>0.6</v>
      </c>
      <c r="N764">
        <v>0.98699999999999999</v>
      </c>
      <c r="O764">
        <v>2.5</v>
      </c>
      <c r="P764">
        <v>0.755</v>
      </c>
      <c r="Q764">
        <v>4.4999999999999998E-2</v>
      </c>
    </row>
    <row r="765" spans="1:17">
      <c r="A765" t="s">
        <v>793</v>
      </c>
      <c r="B765" s="1">
        <v>46058</v>
      </c>
      <c r="C765" t="s">
        <v>27</v>
      </c>
      <c r="D765" t="s">
        <v>25</v>
      </c>
      <c r="E765">
        <v>31</v>
      </c>
      <c r="F765">
        <v>25</v>
      </c>
      <c r="G765">
        <v>56</v>
      </c>
      <c r="H765">
        <v>27</v>
      </c>
      <c r="I765">
        <v>29</v>
      </c>
      <c r="J765">
        <v>0</v>
      </c>
      <c r="K765">
        <v>0</v>
      </c>
      <c r="L765">
        <v>4.5</v>
      </c>
      <c r="M765">
        <v>0.78900000000000003</v>
      </c>
      <c r="N765">
        <v>1</v>
      </c>
      <c r="O765">
        <v>3.4</v>
      </c>
      <c r="P765">
        <v>0.81100000000000005</v>
      </c>
      <c r="Q765">
        <v>0.48199999999999998</v>
      </c>
    </row>
    <row r="766" spans="1:17">
      <c r="A766" t="s">
        <v>794</v>
      </c>
      <c r="B766" s="1">
        <v>46058</v>
      </c>
      <c r="C766" t="s">
        <v>32</v>
      </c>
      <c r="D766" t="s">
        <v>19</v>
      </c>
      <c r="E766">
        <v>261</v>
      </c>
      <c r="F766">
        <v>31</v>
      </c>
      <c r="G766">
        <v>292</v>
      </c>
      <c r="H766">
        <v>37</v>
      </c>
      <c r="I766">
        <v>255</v>
      </c>
      <c r="J766">
        <v>0</v>
      </c>
      <c r="K766">
        <v>0</v>
      </c>
      <c r="L766">
        <v>8</v>
      </c>
      <c r="M766">
        <v>0.6</v>
      </c>
      <c r="N766">
        <v>0.98299999999999998</v>
      </c>
      <c r="O766">
        <v>2.5</v>
      </c>
      <c r="P766">
        <v>0.76200000000000001</v>
      </c>
      <c r="Q766">
        <v>0.127</v>
      </c>
    </row>
    <row r="767" spans="1:17">
      <c r="A767" t="s">
        <v>795</v>
      </c>
      <c r="B767" s="1">
        <v>46058</v>
      </c>
      <c r="C767" t="s">
        <v>32</v>
      </c>
      <c r="D767" t="s">
        <v>21</v>
      </c>
      <c r="E767">
        <v>504</v>
      </c>
      <c r="F767">
        <v>42</v>
      </c>
      <c r="G767">
        <v>546</v>
      </c>
      <c r="H767">
        <v>24</v>
      </c>
      <c r="I767">
        <v>522</v>
      </c>
      <c r="J767">
        <v>0</v>
      </c>
      <c r="K767">
        <v>0</v>
      </c>
      <c r="L767">
        <v>8</v>
      </c>
      <c r="M767">
        <v>0.6</v>
      </c>
      <c r="N767">
        <v>1</v>
      </c>
      <c r="O767">
        <v>2.5</v>
      </c>
      <c r="P767">
        <v>0.65500000000000003</v>
      </c>
      <c r="Q767">
        <v>4.3999999999999997E-2</v>
      </c>
    </row>
    <row r="768" spans="1:17">
      <c r="A768" t="s">
        <v>796</v>
      </c>
      <c r="B768" s="1">
        <v>46058</v>
      </c>
      <c r="C768" t="s">
        <v>32</v>
      </c>
      <c r="D768" t="s">
        <v>23</v>
      </c>
      <c r="E768">
        <v>631</v>
      </c>
      <c r="F768">
        <v>50</v>
      </c>
      <c r="G768">
        <v>681</v>
      </c>
      <c r="H768">
        <v>20</v>
      </c>
      <c r="I768">
        <v>661</v>
      </c>
      <c r="J768">
        <v>0</v>
      </c>
      <c r="K768">
        <v>0</v>
      </c>
      <c r="L768">
        <v>8</v>
      </c>
      <c r="M768">
        <v>0.6</v>
      </c>
      <c r="N768">
        <v>0.996</v>
      </c>
      <c r="O768">
        <v>2.5</v>
      </c>
      <c r="P768">
        <v>0.67200000000000004</v>
      </c>
      <c r="Q768">
        <v>2.9000000000000001E-2</v>
      </c>
    </row>
    <row r="769" spans="1:17">
      <c r="A769" t="s">
        <v>797</v>
      </c>
      <c r="B769" s="1">
        <v>46058</v>
      </c>
      <c r="C769" t="s">
        <v>32</v>
      </c>
      <c r="D769" t="s">
        <v>25</v>
      </c>
      <c r="E769">
        <v>0</v>
      </c>
      <c r="F769">
        <v>30</v>
      </c>
      <c r="G769">
        <v>30</v>
      </c>
      <c r="H769">
        <v>30</v>
      </c>
      <c r="I769">
        <v>0</v>
      </c>
      <c r="J769">
        <v>0</v>
      </c>
      <c r="K769">
        <v>0</v>
      </c>
      <c r="L769">
        <v>1.2</v>
      </c>
      <c r="M769">
        <v>0.94</v>
      </c>
      <c r="N769">
        <v>1</v>
      </c>
      <c r="O769">
        <v>4.7</v>
      </c>
      <c r="P769">
        <v>0.68200000000000005</v>
      </c>
      <c r="Q769">
        <v>1</v>
      </c>
    </row>
    <row r="770" spans="1:17">
      <c r="A770" t="s">
        <v>798</v>
      </c>
      <c r="B770" s="1">
        <v>46058</v>
      </c>
      <c r="C770" t="s">
        <v>37</v>
      </c>
      <c r="D770" t="s">
        <v>19</v>
      </c>
      <c r="E770">
        <v>12</v>
      </c>
      <c r="F770">
        <v>34</v>
      </c>
      <c r="G770">
        <v>46</v>
      </c>
      <c r="H770">
        <v>46</v>
      </c>
      <c r="I770">
        <v>0</v>
      </c>
      <c r="J770">
        <v>0</v>
      </c>
      <c r="K770">
        <v>0</v>
      </c>
      <c r="L770">
        <v>1.1000000000000001</v>
      </c>
      <c r="M770">
        <v>0.97</v>
      </c>
      <c r="N770">
        <v>1</v>
      </c>
      <c r="O770">
        <v>4.5</v>
      </c>
      <c r="P770">
        <v>0.78400000000000003</v>
      </c>
      <c r="Q770">
        <v>1</v>
      </c>
    </row>
    <row r="771" spans="1:17">
      <c r="A771" t="s">
        <v>799</v>
      </c>
      <c r="B771" s="1">
        <v>46058</v>
      </c>
      <c r="C771" t="s">
        <v>37</v>
      </c>
      <c r="D771" t="s">
        <v>21</v>
      </c>
      <c r="E771">
        <v>342</v>
      </c>
      <c r="F771">
        <v>33</v>
      </c>
      <c r="G771">
        <v>375</v>
      </c>
      <c r="H771">
        <v>34</v>
      </c>
      <c r="I771">
        <v>341</v>
      </c>
      <c r="J771">
        <v>0</v>
      </c>
      <c r="K771">
        <v>0</v>
      </c>
      <c r="L771">
        <v>8</v>
      </c>
      <c r="M771">
        <v>0.6</v>
      </c>
      <c r="N771">
        <v>0.94199999999999995</v>
      </c>
      <c r="O771">
        <v>2.5</v>
      </c>
      <c r="P771">
        <v>0.70399999999999996</v>
      </c>
      <c r="Q771">
        <v>9.0999999999999998E-2</v>
      </c>
    </row>
    <row r="772" spans="1:17">
      <c r="A772" t="s">
        <v>800</v>
      </c>
      <c r="B772" s="1">
        <v>46058</v>
      </c>
      <c r="C772" t="s">
        <v>37</v>
      </c>
      <c r="D772" t="s">
        <v>23</v>
      </c>
      <c r="E772">
        <v>132</v>
      </c>
      <c r="F772">
        <v>33</v>
      </c>
      <c r="G772">
        <v>165</v>
      </c>
      <c r="H772">
        <v>35</v>
      </c>
      <c r="I772">
        <v>130</v>
      </c>
      <c r="J772">
        <v>0</v>
      </c>
      <c r="K772">
        <v>0</v>
      </c>
      <c r="L772">
        <v>8</v>
      </c>
      <c r="M772">
        <v>0.6</v>
      </c>
      <c r="N772">
        <v>1</v>
      </c>
      <c r="O772">
        <v>2.5</v>
      </c>
      <c r="P772">
        <v>0.72899999999999998</v>
      </c>
      <c r="Q772">
        <v>0.21199999999999999</v>
      </c>
    </row>
    <row r="773" spans="1:17">
      <c r="A773" t="s">
        <v>801</v>
      </c>
      <c r="B773" s="1">
        <v>46058</v>
      </c>
      <c r="C773" t="s">
        <v>37</v>
      </c>
      <c r="D773" t="s">
        <v>25</v>
      </c>
      <c r="E773">
        <v>0</v>
      </c>
      <c r="F773">
        <v>32</v>
      </c>
      <c r="G773">
        <v>32</v>
      </c>
      <c r="H773">
        <v>32</v>
      </c>
      <c r="I773">
        <v>0</v>
      </c>
      <c r="J773">
        <v>0</v>
      </c>
      <c r="K773">
        <v>0</v>
      </c>
      <c r="L773">
        <v>1.6</v>
      </c>
      <c r="M773">
        <v>0.93799999999999994</v>
      </c>
      <c r="N773">
        <v>0.996</v>
      </c>
      <c r="O773">
        <v>4.5</v>
      </c>
      <c r="P773">
        <v>0.747</v>
      </c>
      <c r="Q773">
        <v>1</v>
      </c>
    </row>
    <row r="774" spans="1:17">
      <c r="A774" t="s">
        <v>802</v>
      </c>
      <c r="B774" s="1">
        <v>46058</v>
      </c>
      <c r="C774" t="s">
        <v>43</v>
      </c>
      <c r="D774" t="s">
        <v>19</v>
      </c>
      <c r="E774">
        <v>423</v>
      </c>
      <c r="F774">
        <v>35</v>
      </c>
      <c r="G774">
        <v>458</v>
      </c>
      <c r="H774">
        <v>27</v>
      </c>
      <c r="I774">
        <v>431</v>
      </c>
      <c r="J774">
        <v>1</v>
      </c>
      <c r="K774">
        <v>0</v>
      </c>
      <c r="L774">
        <v>8</v>
      </c>
      <c r="M774">
        <v>0.6</v>
      </c>
      <c r="N774">
        <v>0.95099999999999996</v>
      </c>
      <c r="O774">
        <v>2.5</v>
      </c>
      <c r="P774">
        <v>0.78400000000000003</v>
      </c>
      <c r="Q774">
        <v>5.8999999999999997E-2</v>
      </c>
    </row>
    <row r="775" spans="1:17">
      <c r="A775" t="s">
        <v>803</v>
      </c>
      <c r="B775" s="1">
        <v>46058</v>
      </c>
      <c r="C775" t="s">
        <v>43</v>
      </c>
      <c r="D775" t="s">
        <v>21</v>
      </c>
      <c r="E775">
        <v>9</v>
      </c>
      <c r="F775">
        <v>54</v>
      </c>
      <c r="G775">
        <v>63</v>
      </c>
      <c r="H775">
        <v>54</v>
      </c>
      <c r="I775">
        <v>9</v>
      </c>
      <c r="J775">
        <v>0</v>
      </c>
      <c r="K775">
        <v>0</v>
      </c>
      <c r="L775">
        <v>2.2999999999999998</v>
      </c>
      <c r="M775">
        <v>0.90100000000000002</v>
      </c>
      <c r="N775">
        <v>0.98599999999999999</v>
      </c>
      <c r="O775">
        <v>4.0999999999999996</v>
      </c>
      <c r="P775">
        <v>0.70799999999999996</v>
      </c>
      <c r="Q775">
        <v>0.85699999999999998</v>
      </c>
    </row>
    <row r="776" spans="1:17">
      <c r="A776" t="s">
        <v>804</v>
      </c>
      <c r="B776" s="1">
        <v>46058</v>
      </c>
      <c r="C776" t="s">
        <v>43</v>
      </c>
      <c r="D776" t="s">
        <v>23</v>
      </c>
      <c r="E776">
        <v>0</v>
      </c>
      <c r="F776">
        <v>37</v>
      </c>
      <c r="G776">
        <v>37</v>
      </c>
      <c r="H776">
        <v>37</v>
      </c>
      <c r="I776">
        <v>0</v>
      </c>
      <c r="J776">
        <v>0</v>
      </c>
      <c r="K776">
        <v>0</v>
      </c>
      <c r="L776">
        <v>1</v>
      </c>
      <c r="M776">
        <v>0.92100000000000004</v>
      </c>
      <c r="N776">
        <v>0.98299999999999998</v>
      </c>
      <c r="O776">
        <v>4.5999999999999996</v>
      </c>
      <c r="P776">
        <v>0.80100000000000005</v>
      </c>
      <c r="Q776">
        <v>1</v>
      </c>
    </row>
    <row r="777" spans="1:17">
      <c r="A777" t="s">
        <v>805</v>
      </c>
      <c r="B777" s="1">
        <v>46058</v>
      </c>
      <c r="C777" t="s">
        <v>43</v>
      </c>
      <c r="D777" t="s">
        <v>25</v>
      </c>
      <c r="E777">
        <v>0</v>
      </c>
      <c r="F777">
        <v>24</v>
      </c>
      <c r="G777">
        <v>24</v>
      </c>
      <c r="H777">
        <v>24</v>
      </c>
      <c r="I777">
        <v>0</v>
      </c>
      <c r="J777">
        <v>0</v>
      </c>
      <c r="K777">
        <v>0</v>
      </c>
      <c r="L777">
        <v>1.9</v>
      </c>
      <c r="M777">
        <v>0.94499999999999995</v>
      </c>
      <c r="N777">
        <v>0.95899999999999996</v>
      </c>
      <c r="O777">
        <v>4.5999999999999996</v>
      </c>
      <c r="P777">
        <v>0.75</v>
      </c>
      <c r="Q777">
        <v>1</v>
      </c>
    </row>
    <row r="778" spans="1:17">
      <c r="A778" t="s">
        <v>806</v>
      </c>
      <c r="B778" s="1">
        <v>46058</v>
      </c>
      <c r="C778" t="s">
        <v>48</v>
      </c>
      <c r="D778" t="s">
        <v>19</v>
      </c>
      <c r="E778">
        <v>0</v>
      </c>
      <c r="F778">
        <v>45</v>
      </c>
      <c r="G778">
        <v>45</v>
      </c>
      <c r="H778">
        <v>45</v>
      </c>
      <c r="I778">
        <v>0</v>
      </c>
      <c r="J778">
        <v>0</v>
      </c>
      <c r="K778">
        <v>0</v>
      </c>
      <c r="L778">
        <v>1.3</v>
      </c>
      <c r="M778">
        <v>0.96699999999999997</v>
      </c>
      <c r="N778">
        <v>1</v>
      </c>
      <c r="O778">
        <v>4.5999999999999996</v>
      </c>
      <c r="P778">
        <v>0.82</v>
      </c>
      <c r="Q778">
        <v>1</v>
      </c>
    </row>
    <row r="779" spans="1:17">
      <c r="A779" t="s">
        <v>807</v>
      </c>
      <c r="B779" s="1">
        <v>46058</v>
      </c>
      <c r="C779" t="s">
        <v>48</v>
      </c>
      <c r="D779" t="s">
        <v>21</v>
      </c>
      <c r="E779">
        <v>772</v>
      </c>
      <c r="F779">
        <v>63</v>
      </c>
      <c r="G779">
        <v>835</v>
      </c>
      <c r="H779">
        <v>27</v>
      </c>
      <c r="I779">
        <v>808</v>
      </c>
      <c r="J779">
        <v>0</v>
      </c>
      <c r="K779">
        <v>0</v>
      </c>
      <c r="L779">
        <v>8</v>
      </c>
      <c r="M779">
        <v>0.6</v>
      </c>
      <c r="N779">
        <v>0.96899999999999997</v>
      </c>
      <c r="O779">
        <v>2.5</v>
      </c>
      <c r="P779">
        <v>0.82499999999999996</v>
      </c>
      <c r="Q779">
        <v>3.2000000000000001E-2</v>
      </c>
    </row>
    <row r="780" spans="1:17">
      <c r="A780" t="s">
        <v>808</v>
      </c>
      <c r="B780" s="1">
        <v>46058</v>
      </c>
      <c r="C780" t="s">
        <v>48</v>
      </c>
      <c r="D780" t="s">
        <v>23</v>
      </c>
      <c r="E780">
        <v>3</v>
      </c>
      <c r="F780">
        <v>61</v>
      </c>
      <c r="G780">
        <v>64</v>
      </c>
      <c r="H780">
        <v>60</v>
      </c>
      <c r="I780">
        <v>4</v>
      </c>
      <c r="J780">
        <v>0</v>
      </c>
      <c r="K780">
        <v>0</v>
      </c>
      <c r="L780">
        <v>1.7</v>
      </c>
      <c r="M780">
        <v>0.97799999999999998</v>
      </c>
      <c r="N780">
        <v>0.94599999999999995</v>
      </c>
      <c r="O780">
        <v>4.3</v>
      </c>
      <c r="P780">
        <v>0.75900000000000001</v>
      </c>
      <c r="Q780">
        <v>0.93799999999999994</v>
      </c>
    </row>
    <row r="781" spans="1:17">
      <c r="A781" t="s">
        <v>809</v>
      </c>
      <c r="B781" s="1">
        <v>46058</v>
      </c>
      <c r="C781" t="s">
        <v>48</v>
      </c>
      <c r="D781" t="s">
        <v>25</v>
      </c>
      <c r="E781">
        <v>280</v>
      </c>
      <c r="F781">
        <v>39</v>
      </c>
      <c r="G781">
        <v>319</v>
      </c>
      <c r="H781">
        <v>32</v>
      </c>
      <c r="I781">
        <v>287</v>
      </c>
      <c r="J781">
        <v>0</v>
      </c>
      <c r="K781">
        <v>0</v>
      </c>
      <c r="L781">
        <v>8</v>
      </c>
      <c r="M781">
        <v>0.6</v>
      </c>
      <c r="N781">
        <v>0.98299999999999998</v>
      </c>
      <c r="O781">
        <v>2.5</v>
      </c>
      <c r="P781">
        <v>0.751</v>
      </c>
      <c r="Q781">
        <v>0.1</v>
      </c>
    </row>
    <row r="782" spans="1:17">
      <c r="A782" t="s">
        <v>810</v>
      </c>
      <c r="B782" s="1">
        <v>46058</v>
      </c>
      <c r="C782" t="s">
        <v>53</v>
      </c>
      <c r="D782" t="s">
        <v>19</v>
      </c>
      <c r="E782">
        <v>382</v>
      </c>
      <c r="F782">
        <v>53</v>
      </c>
      <c r="G782">
        <v>435</v>
      </c>
      <c r="H782">
        <v>23</v>
      </c>
      <c r="I782">
        <v>412</v>
      </c>
      <c r="J782">
        <v>0</v>
      </c>
      <c r="K782">
        <v>0</v>
      </c>
      <c r="L782">
        <v>8</v>
      </c>
      <c r="M782">
        <v>0.6</v>
      </c>
      <c r="N782">
        <v>1</v>
      </c>
      <c r="O782">
        <v>2.5</v>
      </c>
      <c r="P782">
        <v>0.65700000000000003</v>
      </c>
      <c r="Q782">
        <v>5.2999999999999999E-2</v>
      </c>
    </row>
    <row r="783" spans="1:17">
      <c r="A783" t="s">
        <v>811</v>
      </c>
      <c r="B783" s="1">
        <v>46058</v>
      </c>
      <c r="C783" t="s">
        <v>53</v>
      </c>
      <c r="D783" t="s">
        <v>21</v>
      </c>
      <c r="E783">
        <v>370</v>
      </c>
      <c r="F783">
        <v>50</v>
      </c>
      <c r="G783">
        <v>420</v>
      </c>
      <c r="H783">
        <v>22</v>
      </c>
      <c r="I783">
        <v>398</v>
      </c>
      <c r="J783">
        <v>1</v>
      </c>
      <c r="K783">
        <v>0</v>
      </c>
      <c r="L783">
        <v>8</v>
      </c>
      <c r="M783">
        <v>0.6</v>
      </c>
      <c r="N783">
        <v>0.96599999999999997</v>
      </c>
      <c r="O783">
        <v>2.5</v>
      </c>
      <c r="P783">
        <v>0.755</v>
      </c>
      <c r="Q783">
        <v>5.1999999999999998E-2</v>
      </c>
    </row>
    <row r="784" spans="1:17">
      <c r="A784" t="s">
        <v>812</v>
      </c>
      <c r="B784" s="1">
        <v>46058</v>
      </c>
      <c r="C784" t="s">
        <v>53</v>
      </c>
      <c r="D784" t="s">
        <v>23</v>
      </c>
      <c r="E784">
        <v>260</v>
      </c>
      <c r="F784">
        <v>34</v>
      </c>
      <c r="G784">
        <v>294</v>
      </c>
      <c r="H784">
        <v>30</v>
      </c>
      <c r="I784">
        <v>264</v>
      </c>
      <c r="J784">
        <v>0</v>
      </c>
      <c r="K784">
        <v>0</v>
      </c>
      <c r="L784">
        <v>8</v>
      </c>
      <c r="M784">
        <v>0.6</v>
      </c>
      <c r="N784">
        <v>0.98799999999999999</v>
      </c>
      <c r="O784">
        <v>2.5</v>
      </c>
      <c r="P784">
        <v>0.74</v>
      </c>
      <c r="Q784">
        <v>0.10199999999999999</v>
      </c>
    </row>
    <row r="785" spans="1:17">
      <c r="A785" t="s">
        <v>813</v>
      </c>
      <c r="B785" s="1">
        <v>46058</v>
      </c>
      <c r="C785" t="s">
        <v>53</v>
      </c>
      <c r="D785" t="s">
        <v>25</v>
      </c>
      <c r="E785">
        <v>0</v>
      </c>
      <c r="F785">
        <v>36</v>
      </c>
      <c r="G785">
        <v>36</v>
      </c>
      <c r="H785">
        <v>36</v>
      </c>
      <c r="I785">
        <v>0</v>
      </c>
      <c r="J785">
        <v>0</v>
      </c>
      <c r="K785">
        <v>0</v>
      </c>
      <c r="L785">
        <v>1.4</v>
      </c>
      <c r="M785">
        <v>0.95499999999999996</v>
      </c>
      <c r="N785">
        <v>0.97399999999999998</v>
      </c>
      <c r="O785">
        <v>4.5999999999999996</v>
      </c>
      <c r="P785">
        <v>0.64900000000000002</v>
      </c>
      <c r="Q785">
        <v>1</v>
      </c>
    </row>
    <row r="786" spans="1:17">
      <c r="A786" t="s">
        <v>814</v>
      </c>
      <c r="B786" s="1">
        <v>46059</v>
      </c>
      <c r="C786" t="s">
        <v>18</v>
      </c>
      <c r="D786" t="s">
        <v>19</v>
      </c>
      <c r="E786">
        <v>136</v>
      </c>
      <c r="F786">
        <v>33</v>
      </c>
      <c r="G786">
        <v>169</v>
      </c>
      <c r="H786">
        <v>38</v>
      </c>
      <c r="I786">
        <v>131</v>
      </c>
      <c r="J786">
        <v>0</v>
      </c>
      <c r="K786">
        <v>0</v>
      </c>
      <c r="L786">
        <v>8</v>
      </c>
      <c r="M786">
        <v>0.6</v>
      </c>
      <c r="N786">
        <v>0.97199999999999998</v>
      </c>
      <c r="O786">
        <v>2.5</v>
      </c>
      <c r="P786">
        <v>0.81299999999999994</v>
      </c>
      <c r="Q786">
        <v>0.22500000000000001</v>
      </c>
    </row>
    <row r="787" spans="1:17">
      <c r="A787" t="s">
        <v>815</v>
      </c>
      <c r="B787" s="1">
        <v>46059</v>
      </c>
      <c r="C787" t="s">
        <v>18</v>
      </c>
      <c r="D787" t="s">
        <v>21</v>
      </c>
      <c r="E787">
        <v>22</v>
      </c>
      <c r="F787">
        <v>48</v>
      </c>
      <c r="G787">
        <v>70</v>
      </c>
      <c r="H787">
        <v>58</v>
      </c>
      <c r="I787">
        <v>12</v>
      </c>
      <c r="J787">
        <v>0</v>
      </c>
      <c r="K787">
        <v>0</v>
      </c>
      <c r="L787">
        <v>2.8</v>
      </c>
      <c r="M787">
        <v>0.873</v>
      </c>
      <c r="N787">
        <v>1</v>
      </c>
      <c r="O787">
        <v>3.7</v>
      </c>
      <c r="P787">
        <v>0.66500000000000004</v>
      </c>
      <c r="Q787">
        <v>0.82899999999999996</v>
      </c>
    </row>
    <row r="788" spans="1:17">
      <c r="A788" t="s">
        <v>816</v>
      </c>
      <c r="B788" s="1">
        <v>46059</v>
      </c>
      <c r="C788" t="s">
        <v>18</v>
      </c>
      <c r="D788" t="s">
        <v>23</v>
      </c>
      <c r="E788">
        <v>214</v>
      </c>
      <c r="F788">
        <v>58</v>
      </c>
      <c r="G788">
        <v>272</v>
      </c>
      <c r="H788">
        <v>39</v>
      </c>
      <c r="I788">
        <v>233</v>
      </c>
      <c r="J788">
        <v>0</v>
      </c>
      <c r="K788">
        <v>0</v>
      </c>
      <c r="L788">
        <v>8</v>
      </c>
      <c r="M788">
        <v>0.6</v>
      </c>
      <c r="N788">
        <v>1</v>
      </c>
      <c r="O788">
        <v>2.5</v>
      </c>
      <c r="P788">
        <v>0.7</v>
      </c>
      <c r="Q788">
        <v>0.14299999999999999</v>
      </c>
    </row>
    <row r="789" spans="1:17">
      <c r="A789" t="s">
        <v>817</v>
      </c>
      <c r="B789" s="1">
        <v>46059</v>
      </c>
      <c r="C789" t="s">
        <v>18</v>
      </c>
      <c r="D789" t="s">
        <v>25</v>
      </c>
      <c r="E789">
        <v>0</v>
      </c>
      <c r="F789">
        <v>32</v>
      </c>
      <c r="G789">
        <v>32</v>
      </c>
      <c r="H789">
        <v>32</v>
      </c>
      <c r="I789">
        <v>0</v>
      </c>
      <c r="J789">
        <v>0</v>
      </c>
      <c r="K789">
        <v>0</v>
      </c>
      <c r="L789">
        <v>2.2000000000000002</v>
      </c>
      <c r="M789">
        <v>0.99</v>
      </c>
      <c r="N789">
        <v>1</v>
      </c>
      <c r="O789">
        <v>4.8</v>
      </c>
      <c r="P789">
        <v>0.69499999999999995</v>
      </c>
      <c r="Q789">
        <v>1</v>
      </c>
    </row>
    <row r="790" spans="1:17">
      <c r="A790" t="s">
        <v>818</v>
      </c>
      <c r="B790" s="1">
        <v>46059</v>
      </c>
      <c r="C790" t="s">
        <v>27</v>
      </c>
      <c r="D790" t="s">
        <v>19</v>
      </c>
      <c r="E790">
        <v>0</v>
      </c>
      <c r="F790">
        <v>39</v>
      </c>
      <c r="G790">
        <v>39</v>
      </c>
      <c r="H790">
        <v>39</v>
      </c>
      <c r="I790">
        <v>0</v>
      </c>
      <c r="J790">
        <v>0</v>
      </c>
      <c r="K790">
        <v>0</v>
      </c>
      <c r="L790">
        <v>1.1000000000000001</v>
      </c>
      <c r="M790">
        <v>0.98799999999999999</v>
      </c>
      <c r="N790">
        <v>0.97799999999999998</v>
      </c>
      <c r="O790">
        <v>4.4000000000000004</v>
      </c>
      <c r="P790">
        <v>0.79400000000000004</v>
      </c>
      <c r="Q790">
        <v>1</v>
      </c>
    </row>
    <row r="791" spans="1:17">
      <c r="A791" t="s">
        <v>819</v>
      </c>
      <c r="B791" s="1">
        <v>46059</v>
      </c>
      <c r="C791" t="s">
        <v>27</v>
      </c>
      <c r="D791" t="s">
        <v>21</v>
      </c>
      <c r="E791">
        <v>8</v>
      </c>
      <c r="F791">
        <v>65</v>
      </c>
      <c r="G791">
        <v>73</v>
      </c>
      <c r="H791">
        <v>56</v>
      </c>
      <c r="I791">
        <v>17</v>
      </c>
      <c r="J791">
        <v>0</v>
      </c>
      <c r="K791">
        <v>0</v>
      </c>
      <c r="L791">
        <v>2.5</v>
      </c>
      <c r="M791">
        <v>0.84899999999999998</v>
      </c>
      <c r="N791">
        <v>0.98799999999999999</v>
      </c>
      <c r="O791">
        <v>3.8</v>
      </c>
      <c r="P791">
        <v>0.626</v>
      </c>
      <c r="Q791">
        <v>0.76700000000000002</v>
      </c>
    </row>
    <row r="792" spans="1:17">
      <c r="A792" t="s">
        <v>820</v>
      </c>
      <c r="B792" s="1">
        <v>46059</v>
      </c>
      <c r="C792" t="s">
        <v>27</v>
      </c>
      <c r="D792" t="s">
        <v>23</v>
      </c>
      <c r="E792">
        <v>574</v>
      </c>
      <c r="F792">
        <v>49</v>
      </c>
      <c r="G792">
        <v>623</v>
      </c>
      <c r="H792">
        <v>22</v>
      </c>
      <c r="I792">
        <v>601</v>
      </c>
      <c r="J792">
        <v>0</v>
      </c>
      <c r="K792">
        <v>0</v>
      </c>
      <c r="L792">
        <v>8</v>
      </c>
      <c r="M792">
        <v>0.6</v>
      </c>
      <c r="N792">
        <v>0.97799999999999998</v>
      </c>
      <c r="O792">
        <v>2.5</v>
      </c>
      <c r="P792">
        <v>0.755</v>
      </c>
      <c r="Q792">
        <v>3.5000000000000003E-2</v>
      </c>
    </row>
    <row r="793" spans="1:17">
      <c r="A793" t="s">
        <v>821</v>
      </c>
      <c r="B793" s="1">
        <v>46059</v>
      </c>
      <c r="C793" t="s">
        <v>27</v>
      </c>
      <c r="D793" t="s">
        <v>25</v>
      </c>
      <c r="E793">
        <v>29</v>
      </c>
      <c r="F793">
        <v>32</v>
      </c>
      <c r="G793">
        <v>61</v>
      </c>
      <c r="H793">
        <v>32</v>
      </c>
      <c r="I793">
        <v>29</v>
      </c>
      <c r="J793">
        <v>0</v>
      </c>
      <c r="K793">
        <v>0</v>
      </c>
      <c r="L793">
        <v>4.0999999999999996</v>
      </c>
      <c r="M793">
        <v>0.80600000000000005</v>
      </c>
      <c r="N793">
        <v>1</v>
      </c>
      <c r="O793">
        <v>3.5</v>
      </c>
      <c r="P793">
        <v>0.81100000000000005</v>
      </c>
      <c r="Q793">
        <v>0.52500000000000002</v>
      </c>
    </row>
    <row r="794" spans="1:17">
      <c r="A794" t="s">
        <v>822</v>
      </c>
      <c r="B794" s="1">
        <v>46059</v>
      </c>
      <c r="C794" t="s">
        <v>32</v>
      </c>
      <c r="D794" t="s">
        <v>19</v>
      </c>
      <c r="E794">
        <v>255</v>
      </c>
      <c r="F794">
        <v>51</v>
      </c>
      <c r="G794">
        <v>306</v>
      </c>
      <c r="H794">
        <v>33</v>
      </c>
      <c r="I794">
        <v>273</v>
      </c>
      <c r="J794">
        <v>0</v>
      </c>
      <c r="K794">
        <v>0</v>
      </c>
      <c r="L794">
        <v>8</v>
      </c>
      <c r="M794">
        <v>0.6</v>
      </c>
      <c r="N794">
        <v>0.996</v>
      </c>
      <c r="O794">
        <v>2.5</v>
      </c>
      <c r="P794">
        <v>0.76200000000000001</v>
      </c>
      <c r="Q794">
        <v>0.108</v>
      </c>
    </row>
    <row r="795" spans="1:17">
      <c r="A795" t="s">
        <v>823</v>
      </c>
      <c r="B795" s="1">
        <v>46059</v>
      </c>
      <c r="C795" t="s">
        <v>32</v>
      </c>
      <c r="D795" t="s">
        <v>21</v>
      </c>
      <c r="E795">
        <v>522</v>
      </c>
      <c r="F795">
        <v>43</v>
      </c>
      <c r="G795">
        <v>565</v>
      </c>
      <c r="H795">
        <v>19</v>
      </c>
      <c r="I795">
        <v>546</v>
      </c>
      <c r="J795">
        <v>0</v>
      </c>
      <c r="K795">
        <v>0</v>
      </c>
      <c r="L795">
        <v>8</v>
      </c>
      <c r="M795">
        <v>0.6</v>
      </c>
      <c r="N795">
        <v>0.99399999999999999</v>
      </c>
      <c r="O795">
        <v>2.5</v>
      </c>
      <c r="P795">
        <v>0.65500000000000003</v>
      </c>
      <c r="Q795">
        <v>3.4000000000000002E-2</v>
      </c>
    </row>
    <row r="796" spans="1:17">
      <c r="A796" t="s">
        <v>824</v>
      </c>
      <c r="B796" s="1">
        <v>46059</v>
      </c>
      <c r="C796" t="s">
        <v>32</v>
      </c>
      <c r="D796" t="s">
        <v>23</v>
      </c>
      <c r="E796">
        <v>661</v>
      </c>
      <c r="F796">
        <v>33</v>
      </c>
      <c r="G796">
        <v>694</v>
      </c>
      <c r="H796">
        <v>23</v>
      </c>
      <c r="I796">
        <v>671</v>
      </c>
      <c r="J796">
        <v>0</v>
      </c>
      <c r="K796">
        <v>0</v>
      </c>
      <c r="L796">
        <v>8</v>
      </c>
      <c r="M796">
        <v>0.6</v>
      </c>
      <c r="N796">
        <v>0.98699999999999999</v>
      </c>
      <c r="O796">
        <v>2.5</v>
      </c>
      <c r="P796">
        <v>0.67200000000000004</v>
      </c>
      <c r="Q796">
        <v>3.3000000000000002E-2</v>
      </c>
    </row>
    <row r="797" spans="1:17">
      <c r="A797" t="s">
        <v>825</v>
      </c>
      <c r="B797" s="1">
        <v>46059</v>
      </c>
      <c r="C797" t="s">
        <v>32</v>
      </c>
      <c r="D797" t="s">
        <v>25</v>
      </c>
      <c r="E797">
        <v>0</v>
      </c>
      <c r="F797">
        <v>27</v>
      </c>
      <c r="G797">
        <v>27</v>
      </c>
      <c r="H797">
        <v>27</v>
      </c>
      <c r="I797">
        <v>0</v>
      </c>
      <c r="J797">
        <v>0</v>
      </c>
      <c r="K797">
        <v>0</v>
      </c>
      <c r="L797">
        <v>1.9</v>
      </c>
      <c r="M797">
        <v>0.97299999999999998</v>
      </c>
      <c r="N797">
        <v>0.99</v>
      </c>
      <c r="O797">
        <v>4.5</v>
      </c>
      <c r="P797">
        <v>0.68200000000000005</v>
      </c>
      <c r="Q797">
        <v>1</v>
      </c>
    </row>
    <row r="798" spans="1:17">
      <c r="A798" t="s">
        <v>826</v>
      </c>
      <c r="B798" s="1">
        <v>46059</v>
      </c>
      <c r="C798" t="s">
        <v>37</v>
      </c>
      <c r="D798" t="s">
        <v>19</v>
      </c>
      <c r="E798">
        <v>0</v>
      </c>
      <c r="F798">
        <v>54</v>
      </c>
      <c r="G798">
        <v>54</v>
      </c>
      <c r="H798">
        <v>46</v>
      </c>
      <c r="I798">
        <v>8</v>
      </c>
      <c r="J798">
        <v>0</v>
      </c>
      <c r="K798">
        <v>0</v>
      </c>
      <c r="L798">
        <v>1.7</v>
      </c>
      <c r="M798">
        <v>0.92800000000000005</v>
      </c>
      <c r="N798">
        <v>0.96399999999999997</v>
      </c>
      <c r="O798">
        <v>4.2</v>
      </c>
      <c r="P798">
        <v>0.78400000000000003</v>
      </c>
      <c r="Q798">
        <v>0.85199999999999998</v>
      </c>
    </row>
    <row r="799" spans="1:17">
      <c r="A799" t="s">
        <v>827</v>
      </c>
      <c r="B799" s="1">
        <v>46059</v>
      </c>
      <c r="C799" t="s">
        <v>37</v>
      </c>
      <c r="D799" t="s">
        <v>21</v>
      </c>
      <c r="E799">
        <v>341</v>
      </c>
      <c r="F799">
        <v>40</v>
      </c>
      <c r="G799">
        <v>381</v>
      </c>
      <c r="H799">
        <v>30</v>
      </c>
      <c r="I799">
        <v>351</v>
      </c>
      <c r="J799">
        <v>1</v>
      </c>
      <c r="K799">
        <v>0</v>
      </c>
      <c r="L799">
        <v>8</v>
      </c>
      <c r="M799">
        <v>0.6</v>
      </c>
      <c r="N799">
        <v>0.95199999999999996</v>
      </c>
      <c r="O799">
        <v>2.5</v>
      </c>
      <c r="P799">
        <v>0.70399999999999996</v>
      </c>
      <c r="Q799">
        <v>7.9000000000000001E-2</v>
      </c>
    </row>
    <row r="800" spans="1:17">
      <c r="A800" t="s">
        <v>828</v>
      </c>
      <c r="B800" s="1">
        <v>46059</v>
      </c>
      <c r="C800" t="s">
        <v>37</v>
      </c>
      <c r="D800" t="s">
        <v>23</v>
      </c>
      <c r="E800">
        <v>130</v>
      </c>
      <c r="F800">
        <v>31</v>
      </c>
      <c r="G800">
        <v>161</v>
      </c>
      <c r="H800">
        <v>28</v>
      </c>
      <c r="I800">
        <v>133</v>
      </c>
      <c r="J800">
        <v>0</v>
      </c>
      <c r="K800">
        <v>0</v>
      </c>
      <c r="L800">
        <v>8</v>
      </c>
      <c r="M800">
        <v>0.6</v>
      </c>
      <c r="N800">
        <v>0.97599999999999998</v>
      </c>
      <c r="O800">
        <v>2.5</v>
      </c>
      <c r="P800">
        <v>0.72899999999999998</v>
      </c>
      <c r="Q800">
        <v>0.17399999999999999</v>
      </c>
    </row>
    <row r="801" spans="1:17">
      <c r="A801" t="s">
        <v>829</v>
      </c>
      <c r="B801" s="1">
        <v>46059</v>
      </c>
      <c r="C801" t="s">
        <v>37</v>
      </c>
      <c r="D801" t="s">
        <v>25</v>
      </c>
      <c r="E801">
        <v>0</v>
      </c>
      <c r="F801">
        <v>34</v>
      </c>
      <c r="G801">
        <v>34</v>
      </c>
      <c r="H801">
        <v>34</v>
      </c>
      <c r="I801">
        <v>0</v>
      </c>
      <c r="J801">
        <v>0</v>
      </c>
      <c r="K801">
        <v>0</v>
      </c>
      <c r="L801">
        <v>1.6</v>
      </c>
      <c r="M801">
        <v>0.97399999999999998</v>
      </c>
      <c r="N801">
        <v>0.96499999999999997</v>
      </c>
      <c r="O801">
        <v>4.3</v>
      </c>
      <c r="P801">
        <v>0.747</v>
      </c>
      <c r="Q801">
        <v>1</v>
      </c>
    </row>
    <row r="802" spans="1:17">
      <c r="A802" t="s">
        <v>830</v>
      </c>
      <c r="B802" s="1">
        <v>46059</v>
      </c>
      <c r="C802" t="s">
        <v>43</v>
      </c>
      <c r="D802" t="s">
        <v>19</v>
      </c>
      <c r="E802">
        <v>431</v>
      </c>
      <c r="F802">
        <v>45</v>
      </c>
      <c r="G802">
        <v>476</v>
      </c>
      <c r="H802">
        <v>25</v>
      </c>
      <c r="I802">
        <v>451</v>
      </c>
      <c r="J802">
        <v>0</v>
      </c>
      <c r="K802">
        <v>0</v>
      </c>
      <c r="L802">
        <v>8</v>
      </c>
      <c r="M802">
        <v>0.6</v>
      </c>
      <c r="N802">
        <v>0.98299999999999998</v>
      </c>
      <c r="O802">
        <v>2.5</v>
      </c>
      <c r="P802">
        <v>0.78400000000000003</v>
      </c>
      <c r="Q802">
        <v>5.2999999999999999E-2</v>
      </c>
    </row>
    <row r="803" spans="1:17">
      <c r="A803" t="s">
        <v>831</v>
      </c>
      <c r="B803" s="1">
        <v>46059</v>
      </c>
      <c r="C803" t="s">
        <v>43</v>
      </c>
      <c r="D803" t="s">
        <v>21</v>
      </c>
      <c r="E803">
        <v>9</v>
      </c>
      <c r="F803">
        <v>44</v>
      </c>
      <c r="G803">
        <v>53</v>
      </c>
      <c r="H803">
        <v>47</v>
      </c>
      <c r="I803">
        <v>6</v>
      </c>
      <c r="J803">
        <v>0</v>
      </c>
      <c r="K803">
        <v>0</v>
      </c>
      <c r="L803">
        <v>2.1</v>
      </c>
      <c r="M803">
        <v>0.94</v>
      </c>
      <c r="N803">
        <v>0.98899999999999999</v>
      </c>
      <c r="O803">
        <v>4.4000000000000004</v>
      </c>
      <c r="P803">
        <v>0.70799999999999996</v>
      </c>
      <c r="Q803">
        <v>0.88700000000000001</v>
      </c>
    </row>
    <row r="804" spans="1:17">
      <c r="A804" t="s">
        <v>832</v>
      </c>
      <c r="B804" s="1">
        <v>46059</v>
      </c>
      <c r="C804" t="s">
        <v>43</v>
      </c>
      <c r="D804" t="s">
        <v>23</v>
      </c>
      <c r="E804">
        <v>0</v>
      </c>
      <c r="F804">
        <v>48</v>
      </c>
      <c r="G804">
        <v>48</v>
      </c>
      <c r="H804">
        <v>48</v>
      </c>
      <c r="I804">
        <v>0</v>
      </c>
      <c r="J804">
        <v>0</v>
      </c>
      <c r="K804">
        <v>0</v>
      </c>
      <c r="L804">
        <v>1.7</v>
      </c>
      <c r="M804">
        <v>0.93300000000000005</v>
      </c>
      <c r="N804">
        <v>1</v>
      </c>
      <c r="O804">
        <v>4.7</v>
      </c>
      <c r="P804">
        <v>0.80100000000000005</v>
      </c>
      <c r="Q804">
        <v>1</v>
      </c>
    </row>
    <row r="805" spans="1:17">
      <c r="A805" t="s">
        <v>833</v>
      </c>
      <c r="B805" s="1">
        <v>46059</v>
      </c>
      <c r="C805" t="s">
        <v>43</v>
      </c>
      <c r="D805" t="s">
        <v>25</v>
      </c>
      <c r="E805">
        <v>0</v>
      </c>
      <c r="F805">
        <v>23</v>
      </c>
      <c r="G805">
        <v>23</v>
      </c>
      <c r="H805">
        <v>23</v>
      </c>
      <c r="I805">
        <v>0</v>
      </c>
      <c r="J805">
        <v>0</v>
      </c>
      <c r="K805">
        <v>0</v>
      </c>
      <c r="L805">
        <v>1.9</v>
      </c>
      <c r="M805">
        <v>0.98</v>
      </c>
      <c r="N805">
        <v>0.95399999999999996</v>
      </c>
      <c r="O805">
        <v>4.5</v>
      </c>
      <c r="P805">
        <v>0.75</v>
      </c>
      <c r="Q805">
        <v>1</v>
      </c>
    </row>
    <row r="806" spans="1:17">
      <c r="A806" t="s">
        <v>834</v>
      </c>
      <c r="B806" s="1">
        <v>46059</v>
      </c>
      <c r="C806" t="s">
        <v>48</v>
      </c>
      <c r="D806" t="s">
        <v>19</v>
      </c>
      <c r="E806">
        <v>0</v>
      </c>
      <c r="F806">
        <v>53</v>
      </c>
      <c r="G806">
        <v>53</v>
      </c>
      <c r="H806">
        <v>46</v>
      </c>
      <c r="I806">
        <v>7</v>
      </c>
      <c r="J806">
        <v>0</v>
      </c>
      <c r="K806">
        <v>0</v>
      </c>
      <c r="L806">
        <v>2</v>
      </c>
      <c r="M806">
        <v>0.95099999999999996</v>
      </c>
      <c r="N806">
        <v>1</v>
      </c>
      <c r="O806">
        <v>4.5</v>
      </c>
      <c r="P806">
        <v>0.82</v>
      </c>
      <c r="Q806">
        <v>0.86799999999999999</v>
      </c>
    </row>
    <row r="807" spans="1:17">
      <c r="A807" t="s">
        <v>835</v>
      </c>
      <c r="B807" s="1">
        <v>46059</v>
      </c>
      <c r="C807" t="s">
        <v>48</v>
      </c>
      <c r="D807" t="s">
        <v>21</v>
      </c>
      <c r="E807">
        <v>808</v>
      </c>
      <c r="F807">
        <v>54</v>
      </c>
      <c r="G807">
        <v>862</v>
      </c>
      <c r="H807">
        <v>22</v>
      </c>
      <c r="I807">
        <v>840</v>
      </c>
      <c r="J807">
        <v>1</v>
      </c>
      <c r="K807">
        <v>1</v>
      </c>
      <c r="L807">
        <v>8</v>
      </c>
      <c r="M807">
        <v>0.6</v>
      </c>
      <c r="N807">
        <v>0.95599999999999996</v>
      </c>
      <c r="O807">
        <v>2.5</v>
      </c>
      <c r="P807">
        <v>0.82499999999999996</v>
      </c>
      <c r="Q807">
        <v>2.5999999999999999E-2</v>
      </c>
    </row>
    <row r="808" spans="1:17">
      <c r="A808" t="s">
        <v>836</v>
      </c>
      <c r="B808" s="1">
        <v>46059</v>
      </c>
      <c r="C808" t="s">
        <v>48</v>
      </c>
      <c r="D808" t="s">
        <v>23</v>
      </c>
      <c r="E808">
        <v>4</v>
      </c>
      <c r="F808">
        <v>52</v>
      </c>
      <c r="G808">
        <v>56</v>
      </c>
      <c r="H808">
        <v>56</v>
      </c>
      <c r="I808">
        <v>0</v>
      </c>
      <c r="J808">
        <v>2</v>
      </c>
      <c r="K808">
        <v>0</v>
      </c>
      <c r="L808">
        <v>2.2000000000000002</v>
      </c>
      <c r="M808">
        <v>0.96599999999999997</v>
      </c>
      <c r="N808">
        <v>0.98399999999999999</v>
      </c>
      <c r="O808">
        <v>4.4000000000000004</v>
      </c>
      <c r="P808">
        <v>0.75900000000000001</v>
      </c>
      <c r="Q808">
        <v>1</v>
      </c>
    </row>
    <row r="809" spans="1:17">
      <c r="A809" t="s">
        <v>837</v>
      </c>
      <c r="B809" s="1">
        <v>46059</v>
      </c>
      <c r="C809" t="s">
        <v>48</v>
      </c>
      <c r="D809" t="s">
        <v>25</v>
      </c>
      <c r="E809">
        <v>287</v>
      </c>
      <c r="F809">
        <v>17</v>
      </c>
      <c r="G809">
        <v>304</v>
      </c>
      <c r="H809">
        <v>32</v>
      </c>
      <c r="I809">
        <v>272</v>
      </c>
      <c r="J809">
        <v>0</v>
      </c>
      <c r="K809">
        <v>0</v>
      </c>
      <c r="L809">
        <v>8</v>
      </c>
      <c r="M809">
        <v>0.6</v>
      </c>
      <c r="N809">
        <v>0.98099999999999998</v>
      </c>
      <c r="O809">
        <v>2.5</v>
      </c>
      <c r="P809">
        <v>0.751</v>
      </c>
      <c r="Q809">
        <v>0.105</v>
      </c>
    </row>
    <row r="810" spans="1:17">
      <c r="A810" t="s">
        <v>838</v>
      </c>
      <c r="B810" s="1">
        <v>46059</v>
      </c>
      <c r="C810" t="s">
        <v>53</v>
      </c>
      <c r="D810" t="s">
        <v>19</v>
      </c>
      <c r="E810">
        <v>412</v>
      </c>
      <c r="F810">
        <v>41</v>
      </c>
      <c r="G810">
        <v>453</v>
      </c>
      <c r="H810">
        <v>27</v>
      </c>
      <c r="I810">
        <v>426</v>
      </c>
      <c r="J810">
        <v>0</v>
      </c>
      <c r="K810">
        <v>0</v>
      </c>
      <c r="L810">
        <v>8</v>
      </c>
      <c r="M810">
        <v>0.6</v>
      </c>
      <c r="N810">
        <v>0.995</v>
      </c>
      <c r="O810">
        <v>2.5</v>
      </c>
      <c r="P810">
        <v>0.65700000000000003</v>
      </c>
      <c r="Q810">
        <v>0.06</v>
      </c>
    </row>
    <row r="811" spans="1:17">
      <c r="A811" t="s">
        <v>839</v>
      </c>
      <c r="B811" s="1">
        <v>46059</v>
      </c>
      <c r="C811" t="s">
        <v>53</v>
      </c>
      <c r="D811" t="s">
        <v>21</v>
      </c>
      <c r="E811">
        <v>398</v>
      </c>
      <c r="F811">
        <v>35</v>
      </c>
      <c r="G811">
        <v>433</v>
      </c>
      <c r="H811">
        <v>23</v>
      </c>
      <c r="I811">
        <v>410</v>
      </c>
      <c r="J811">
        <v>0</v>
      </c>
      <c r="K811">
        <v>0</v>
      </c>
      <c r="L811">
        <v>8</v>
      </c>
      <c r="M811">
        <v>0.6</v>
      </c>
      <c r="N811">
        <v>0.97899999999999998</v>
      </c>
      <c r="O811">
        <v>2.5</v>
      </c>
      <c r="P811">
        <v>0.755</v>
      </c>
      <c r="Q811">
        <v>5.2999999999999999E-2</v>
      </c>
    </row>
    <row r="812" spans="1:17">
      <c r="A812" t="s">
        <v>840</v>
      </c>
      <c r="B812" s="1">
        <v>46059</v>
      </c>
      <c r="C812" t="s">
        <v>53</v>
      </c>
      <c r="D812" t="s">
        <v>23</v>
      </c>
      <c r="E812">
        <v>264</v>
      </c>
      <c r="F812">
        <v>34</v>
      </c>
      <c r="G812">
        <v>298</v>
      </c>
      <c r="H812">
        <v>24</v>
      </c>
      <c r="I812">
        <v>274</v>
      </c>
      <c r="J812">
        <v>0</v>
      </c>
      <c r="K812">
        <v>0</v>
      </c>
      <c r="L812">
        <v>8</v>
      </c>
      <c r="M812">
        <v>0.6</v>
      </c>
      <c r="N812">
        <v>0.99099999999999999</v>
      </c>
      <c r="O812">
        <v>2.5</v>
      </c>
      <c r="P812">
        <v>0.74</v>
      </c>
      <c r="Q812">
        <v>8.1000000000000003E-2</v>
      </c>
    </row>
    <row r="813" spans="1:17">
      <c r="A813" t="s">
        <v>841</v>
      </c>
      <c r="B813" s="1">
        <v>46059</v>
      </c>
      <c r="C813" t="s">
        <v>53</v>
      </c>
      <c r="D813" t="s">
        <v>25</v>
      </c>
      <c r="E813">
        <v>0</v>
      </c>
      <c r="F813">
        <v>27</v>
      </c>
      <c r="G813">
        <v>27</v>
      </c>
      <c r="H813">
        <v>27</v>
      </c>
      <c r="I813">
        <v>0</v>
      </c>
      <c r="J813">
        <v>0</v>
      </c>
      <c r="K813">
        <v>0</v>
      </c>
      <c r="L813">
        <v>1</v>
      </c>
      <c r="M813">
        <v>0.97799999999999998</v>
      </c>
      <c r="N813">
        <v>0.97899999999999998</v>
      </c>
      <c r="O813">
        <v>4.4000000000000004</v>
      </c>
      <c r="P813">
        <v>0.64900000000000002</v>
      </c>
      <c r="Q813">
        <v>1</v>
      </c>
    </row>
    <row r="814" spans="1:17">
      <c r="A814" t="s">
        <v>842</v>
      </c>
      <c r="B814" s="1">
        <v>46061</v>
      </c>
      <c r="C814" t="s">
        <v>18</v>
      </c>
      <c r="D814" t="s">
        <v>19</v>
      </c>
      <c r="E814">
        <v>131</v>
      </c>
      <c r="F814">
        <v>38</v>
      </c>
      <c r="G814">
        <v>169</v>
      </c>
      <c r="H814">
        <v>39</v>
      </c>
      <c r="I814">
        <v>130</v>
      </c>
      <c r="J814">
        <v>0</v>
      </c>
      <c r="K814">
        <v>0</v>
      </c>
      <c r="L814">
        <v>8</v>
      </c>
      <c r="M814">
        <v>0.6</v>
      </c>
      <c r="N814">
        <v>0.995</v>
      </c>
      <c r="O814">
        <v>2.5</v>
      </c>
      <c r="P814">
        <v>0.81299999999999994</v>
      </c>
      <c r="Q814">
        <v>0.23100000000000001</v>
      </c>
    </row>
    <row r="815" spans="1:17">
      <c r="A815" t="s">
        <v>843</v>
      </c>
      <c r="B815" s="1">
        <v>46061</v>
      </c>
      <c r="C815" t="s">
        <v>18</v>
      </c>
      <c r="D815" t="s">
        <v>21</v>
      </c>
      <c r="E815">
        <v>12</v>
      </c>
      <c r="F815">
        <v>37</v>
      </c>
      <c r="G815">
        <v>49</v>
      </c>
      <c r="H815">
        <v>49</v>
      </c>
      <c r="I815">
        <v>0</v>
      </c>
      <c r="J815">
        <v>0</v>
      </c>
      <c r="K815">
        <v>0</v>
      </c>
      <c r="L815">
        <v>2.2999999999999998</v>
      </c>
      <c r="M815">
        <v>0.98799999999999999</v>
      </c>
      <c r="N815">
        <v>1</v>
      </c>
      <c r="O815">
        <v>4.4000000000000004</v>
      </c>
      <c r="P815">
        <v>0.66500000000000004</v>
      </c>
      <c r="Q815">
        <v>1</v>
      </c>
    </row>
    <row r="816" spans="1:17">
      <c r="A816" t="s">
        <v>844</v>
      </c>
      <c r="B816" s="1">
        <v>46061</v>
      </c>
      <c r="C816" t="s">
        <v>18</v>
      </c>
      <c r="D816" t="s">
        <v>23</v>
      </c>
      <c r="E816">
        <v>233</v>
      </c>
      <c r="F816">
        <v>40</v>
      </c>
      <c r="G816">
        <v>273</v>
      </c>
      <c r="H816">
        <v>36</v>
      </c>
      <c r="I816">
        <v>237</v>
      </c>
      <c r="J816">
        <v>0</v>
      </c>
      <c r="K816">
        <v>0</v>
      </c>
      <c r="L816">
        <v>8</v>
      </c>
      <c r="M816">
        <v>0.6</v>
      </c>
      <c r="N816">
        <v>0.99</v>
      </c>
      <c r="O816">
        <v>2.5</v>
      </c>
      <c r="P816">
        <v>0.7</v>
      </c>
      <c r="Q816">
        <v>0.13200000000000001</v>
      </c>
    </row>
    <row r="817" spans="1:17">
      <c r="A817" t="s">
        <v>845</v>
      </c>
      <c r="B817" s="1">
        <v>46061</v>
      </c>
      <c r="C817" t="s">
        <v>18</v>
      </c>
      <c r="D817" t="s">
        <v>25</v>
      </c>
      <c r="E817">
        <v>0</v>
      </c>
      <c r="F817">
        <v>17</v>
      </c>
      <c r="G817">
        <v>17</v>
      </c>
      <c r="H817">
        <v>17</v>
      </c>
      <c r="I817">
        <v>0</v>
      </c>
      <c r="J817">
        <v>0</v>
      </c>
      <c r="K817">
        <v>0</v>
      </c>
      <c r="L817">
        <v>1.4</v>
      </c>
      <c r="M817">
        <v>0.98399999999999999</v>
      </c>
      <c r="N817">
        <v>0.99399999999999999</v>
      </c>
      <c r="O817">
        <v>4.0999999999999996</v>
      </c>
      <c r="P817">
        <v>0.69499999999999995</v>
      </c>
      <c r="Q817">
        <v>1</v>
      </c>
    </row>
    <row r="818" spans="1:17">
      <c r="A818" t="s">
        <v>846</v>
      </c>
      <c r="B818" s="1">
        <v>46061</v>
      </c>
      <c r="C818" t="s">
        <v>27</v>
      </c>
      <c r="D818" t="s">
        <v>19</v>
      </c>
      <c r="E818">
        <v>0</v>
      </c>
      <c r="F818">
        <v>36</v>
      </c>
      <c r="G818">
        <v>36</v>
      </c>
      <c r="H818">
        <v>36</v>
      </c>
      <c r="I818">
        <v>0</v>
      </c>
      <c r="J818">
        <v>0</v>
      </c>
      <c r="K818">
        <v>0</v>
      </c>
      <c r="L818">
        <v>1.1000000000000001</v>
      </c>
      <c r="M818">
        <v>0.96299999999999997</v>
      </c>
      <c r="N818">
        <v>0.96399999999999997</v>
      </c>
      <c r="O818">
        <v>4.7</v>
      </c>
      <c r="P818">
        <v>0.79400000000000004</v>
      </c>
      <c r="Q818">
        <v>1</v>
      </c>
    </row>
    <row r="819" spans="1:17">
      <c r="A819" t="s">
        <v>847</v>
      </c>
      <c r="B819" s="1">
        <v>46061</v>
      </c>
      <c r="C819" t="s">
        <v>27</v>
      </c>
      <c r="D819" t="s">
        <v>21</v>
      </c>
      <c r="E819">
        <v>17</v>
      </c>
      <c r="F819">
        <v>44</v>
      </c>
      <c r="G819">
        <v>61</v>
      </c>
      <c r="H819">
        <v>50</v>
      </c>
      <c r="I819">
        <v>11</v>
      </c>
      <c r="J819">
        <v>0</v>
      </c>
      <c r="K819">
        <v>0</v>
      </c>
      <c r="L819">
        <v>1.8</v>
      </c>
      <c r="M819">
        <v>0.91400000000000003</v>
      </c>
      <c r="N819">
        <v>0.96399999999999997</v>
      </c>
      <c r="O819">
        <v>3.9</v>
      </c>
      <c r="P819">
        <v>0.626</v>
      </c>
      <c r="Q819">
        <v>0.82</v>
      </c>
    </row>
    <row r="820" spans="1:17">
      <c r="A820" t="s">
        <v>848</v>
      </c>
      <c r="B820" s="1">
        <v>46061</v>
      </c>
      <c r="C820" t="s">
        <v>27</v>
      </c>
      <c r="D820" t="s">
        <v>23</v>
      </c>
      <c r="E820">
        <v>601</v>
      </c>
      <c r="F820">
        <v>45</v>
      </c>
      <c r="G820">
        <v>646</v>
      </c>
      <c r="H820">
        <v>26</v>
      </c>
      <c r="I820">
        <v>620</v>
      </c>
      <c r="J820">
        <v>0</v>
      </c>
      <c r="K820">
        <v>0</v>
      </c>
      <c r="L820">
        <v>8</v>
      </c>
      <c r="M820">
        <v>0.6</v>
      </c>
      <c r="N820">
        <v>0.98599999999999999</v>
      </c>
      <c r="O820">
        <v>2.5</v>
      </c>
      <c r="P820">
        <v>0.755</v>
      </c>
      <c r="Q820">
        <v>0.04</v>
      </c>
    </row>
    <row r="821" spans="1:17">
      <c r="A821" t="s">
        <v>849</v>
      </c>
      <c r="B821" s="1">
        <v>46061</v>
      </c>
      <c r="C821" t="s">
        <v>27</v>
      </c>
      <c r="D821" t="s">
        <v>25</v>
      </c>
      <c r="E821">
        <v>29</v>
      </c>
      <c r="F821">
        <v>29</v>
      </c>
      <c r="G821">
        <v>58</v>
      </c>
      <c r="H821">
        <v>28</v>
      </c>
      <c r="I821">
        <v>30</v>
      </c>
      <c r="J821">
        <v>0</v>
      </c>
      <c r="K821">
        <v>0</v>
      </c>
      <c r="L821">
        <v>4.3</v>
      </c>
      <c r="M821">
        <v>0.77800000000000002</v>
      </c>
      <c r="N821">
        <v>0.996</v>
      </c>
      <c r="O821">
        <v>3.4</v>
      </c>
      <c r="P821">
        <v>0.81100000000000005</v>
      </c>
      <c r="Q821">
        <v>0.48299999999999998</v>
      </c>
    </row>
    <row r="822" spans="1:17">
      <c r="A822" t="s">
        <v>850</v>
      </c>
      <c r="B822" s="1">
        <v>46061</v>
      </c>
      <c r="C822" t="s">
        <v>32</v>
      </c>
      <c r="D822" t="s">
        <v>19</v>
      </c>
      <c r="E822">
        <v>273</v>
      </c>
      <c r="F822">
        <v>26</v>
      </c>
      <c r="G822">
        <v>299</v>
      </c>
      <c r="H822">
        <v>37</v>
      </c>
      <c r="I822">
        <v>262</v>
      </c>
      <c r="J822">
        <v>0</v>
      </c>
      <c r="K822">
        <v>0</v>
      </c>
      <c r="L822">
        <v>8</v>
      </c>
      <c r="M822">
        <v>0.6</v>
      </c>
      <c r="N822">
        <v>1</v>
      </c>
      <c r="O822">
        <v>2.5</v>
      </c>
      <c r="P822">
        <v>0.76200000000000001</v>
      </c>
      <c r="Q822">
        <v>0.124</v>
      </c>
    </row>
    <row r="823" spans="1:17">
      <c r="A823" t="s">
        <v>851</v>
      </c>
      <c r="B823" s="1">
        <v>46061</v>
      </c>
      <c r="C823" t="s">
        <v>32</v>
      </c>
      <c r="D823" t="s">
        <v>21</v>
      </c>
      <c r="E823">
        <v>546</v>
      </c>
      <c r="F823">
        <v>47</v>
      </c>
      <c r="G823">
        <v>593</v>
      </c>
      <c r="H823">
        <v>22</v>
      </c>
      <c r="I823">
        <v>571</v>
      </c>
      <c r="J823">
        <v>0</v>
      </c>
      <c r="K823">
        <v>0</v>
      </c>
      <c r="L823">
        <v>8</v>
      </c>
      <c r="M823">
        <v>0.6</v>
      </c>
      <c r="N823">
        <v>1</v>
      </c>
      <c r="O823">
        <v>2.5</v>
      </c>
      <c r="P823">
        <v>0.65500000000000003</v>
      </c>
      <c r="Q823">
        <v>3.6999999999999998E-2</v>
      </c>
    </row>
    <row r="824" spans="1:17">
      <c r="A824" t="s">
        <v>852</v>
      </c>
      <c r="B824" s="1">
        <v>46061</v>
      </c>
      <c r="C824" t="s">
        <v>32</v>
      </c>
      <c r="D824" t="s">
        <v>23</v>
      </c>
      <c r="E824">
        <v>671</v>
      </c>
      <c r="F824">
        <v>34</v>
      </c>
      <c r="G824">
        <v>705</v>
      </c>
      <c r="H824">
        <v>23</v>
      </c>
      <c r="I824">
        <v>682</v>
      </c>
      <c r="J824">
        <v>0</v>
      </c>
      <c r="K824">
        <v>0</v>
      </c>
      <c r="L824">
        <v>8</v>
      </c>
      <c r="M824">
        <v>0.6</v>
      </c>
      <c r="N824">
        <v>0.997</v>
      </c>
      <c r="O824">
        <v>2.5</v>
      </c>
      <c r="P824">
        <v>0.67200000000000004</v>
      </c>
      <c r="Q824">
        <v>3.3000000000000002E-2</v>
      </c>
    </row>
    <row r="825" spans="1:17">
      <c r="A825" t="s">
        <v>853</v>
      </c>
      <c r="B825" s="1">
        <v>46061</v>
      </c>
      <c r="C825" t="s">
        <v>32</v>
      </c>
      <c r="D825" t="s">
        <v>25</v>
      </c>
      <c r="E825">
        <v>0</v>
      </c>
      <c r="F825">
        <v>20</v>
      </c>
      <c r="G825">
        <v>20</v>
      </c>
      <c r="H825">
        <v>20</v>
      </c>
      <c r="I825">
        <v>0</v>
      </c>
      <c r="J825">
        <v>0</v>
      </c>
      <c r="K825">
        <v>0</v>
      </c>
      <c r="L825">
        <v>0.9</v>
      </c>
      <c r="M825">
        <v>0.97599999999999998</v>
      </c>
      <c r="N825">
        <v>0.99199999999999999</v>
      </c>
      <c r="O825">
        <v>4.7</v>
      </c>
      <c r="P825">
        <v>0.68200000000000005</v>
      </c>
      <c r="Q825">
        <v>1</v>
      </c>
    </row>
    <row r="826" spans="1:17">
      <c r="A826" t="s">
        <v>854</v>
      </c>
      <c r="B826" s="1">
        <v>46061</v>
      </c>
      <c r="C826" t="s">
        <v>37</v>
      </c>
      <c r="D826" t="s">
        <v>19</v>
      </c>
      <c r="E826">
        <v>8</v>
      </c>
      <c r="F826">
        <v>32</v>
      </c>
      <c r="G826">
        <v>40</v>
      </c>
      <c r="H826">
        <v>40</v>
      </c>
      <c r="I826">
        <v>0</v>
      </c>
      <c r="J826">
        <v>0</v>
      </c>
      <c r="K826">
        <v>0</v>
      </c>
      <c r="L826">
        <v>1.2</v>
      </c>
      <c r="M826">
        <v>0.93</v>
      </c>
      <c r="N826">
        <v>0.95899999999999996</v>
      </c>
      <c r="O826">
        <v>4.8</v>
      </c>
      <c r="P826">
        <v>0.78400000000000003</v>
      </c>
      <c r="Q826">
        <v>1</v>
      </c>
    </row>
    <row r="827" spans="1:17">
      <c r="A827" t="s">
        <v>855</v>
      </c>
      <c r="B827" s="1">
        <v>46061</v>
      </c>
      <c r="C827" t="s">
        <v>37</v>
      </c>
      <c r="D827" t="s">
        <v>21</v>
      </c>
      <c r="E827">
        <v>351</v>
      </c>
      <c r="F827">
        <v>38</v>
      </c>
      <c r="G827">
        <v>389</v>
      </c>
      <c r="H827">
        <v>28</v>
      </c>
      <c r="I827">
        <v>361</v>
      </c>
      <c r="J827">
        <v>0</v>
      </c>
      <c r="K827">
        <v>0</v>
      </c>
      <c r="L827">
        <v>8</v>
      </c>
      <c r="M827">
        <v>0.6</v>
      </c>
      <c r="N827">
        <v>0.98199999999999998</v>
      </c>
      <c r="O827">
        <v>2.5</v>
      </c>
      <c r="P827">
        <v>0.70399999999999996</v>
      </c>
      <c r="Q827">
        <v>7.1999999999999995E-2</v>
      </c>
    </row>
    <row r="828" spans="1:17">
      <c r="A828" t="s">
        <v>856</v>
      </c>
      <c r="B828" s="1">
        <v>46061</v>
      </c>
      <c r="C828" t="s">
        <v>37</v>
      </c>
      <c r="D828" t="s">
        <v>23</v>
      </c>
      <c r="E828">
        <v>133</v>
      </c>
      <c r="F828">
        <v>27</v>
      </c>
      <c r="G828">
        <v>160</v>
      </c>
      <c r="H828">
        <v>33</v>
      </c>
      <c r="I828">
        <v>127</v>
      </c>
      <c r="J828">
        <v>0</v>
      </c>
      <c r="K828">
        <v>0</v>
      </c>
      <c r="L828">
        <v>8</v>
      </c>
      <c r="M828">
        <v>0.6</v>
      </c>
      <c r="N828">
        <v>0.99399999999999999</v>
      </c>
      <c r="O828">
        <v>2.5</v>
      </c>
      <c r="P828">
        <v>0.72899999999999998</v>
      </c>
      <c r="Q828">
        <v>0.20599999999999999</v>
      </c>
    </row>
    <row r="829" spans="1:17">
      <c r="A829" t="s">
        <v>857</v>
      </c>
      <c r="B829" s="1">
        <v>46061</v>
      </c>
      <c r="C829" t="s">
        <v>37</v>
      </c>
      <c r="D829" t="s">
        <v>25</v>
      </c>
      <c r="E829">
        <v>0</v>
      </c>
      <c r="F829">
        <v>24</v>
      </c>
      <c r="G829">
        <v>24</v>
      </c>
      <c r="H829">
        <v>24</v>
      </c>
      <c r="I829">
        <v>0</v>
      </c>
      <c r="J829">
        <v>0</v>
      </c>
      <c r="K829">
        <v>0</v>
      </c>
      <c r="L829">
        <v>1.7</v>
      </c>
      <c r="M829">
        <v>0.94099999999999995</v>
      </c>
      <c r="N829">
        <v>1</v>
      </c>
      <c r="O829">
        <v>4.5999999999999996</v>
      </c>
      <c r="P829">
        <v>0.747</v>
      </c>
      <c r="Q829">
        <v>1</v>
      </c>
    </row>
    <row r="830" spans="1:17">
      <c r="A830" t="s">
        <v>858</v>
      </c>
      <c r="B830" s="1">
        <v>46061</v>
      </c>
      <c r="C830" t="s">
        <v>43</v>
      </c>
      <c r="D830" t="s">
        <v>19</v>
      </c>
      <c r="E830">
        <v>451</v>
      </c>
      <c r="F830">
        <v>41</v>
      </c>
      <c r="G830">
        <v>492</v>
      </c>
      <c r="H830">
        <v>27</v>
      </c>
      <c r="I830">
        <v>465</v>
      </c>
      <c r="J830">
        <v>0</v>
      </c>
      <c r="K830">
        <v>0</v>
      </c>
      <c r="L830">
        <v>8</v>
      </c>
      <c r="M830">
        <v>0.6</v>
      </c>
      <c r="N830">
        <v>0.95799999999999996</v>
      </c>
      <c r="O830">
        <v>2.5</v>
      </c>
      <c r="P830">
        <v>0.78400000000000003</v>
      </c>
      <c r="Q830">
        <v>5.5E-2</v>
      </c>
    </row>
    <row r="831" spans="1:17">
      <c r="A831" t="s">
        <v>859</v>
      </c>
      <c r="B831" s="1">
        <v>46061</v>
      </c>
      <c r="C831" t="s">
        <v>43</v>
      </c>
      <c r="D831" t="s">
        <v>21</v>
      </c>
      <c r="E831">
        <v>6</v>
      </c>
      <c r="F831">
        <v>51</v>
      </c>
      <c r="G831">
        <v>57</v>
      </c>
      <c r="H831">
        <v>56</v>
      </c>
      <c r="I831">
        <v>1</v>
      </c>
      <c r="J831">
        <v>0</v>
      </c>
      <c r="K831">
        <v>0</v>
      </c>
      <c r="L831">
        <v>1.7</v>
      </c>
      <c r="M831">
        <v>0.998</v>
      </c>
      <c r="N831">
        <v>0.997</v>
      </c>
      <c r="O831">
        <v>4.7</v>
      </c>
      <c r="P831">
        <v>0.70799999999999996</v>
      </c>
      <c r="Q831">
        <v>0.98199999999999998</v>
      </c>
    </row>
    <row r="832" spans="1:17">
      <c r="A832" t="s">
        <v>860</v>
      </c>
      <c r="B832" s="1">
        <v>46061</v>
      </c>
      <c r="C832" t="s">
        <v>43</v>
      </c>
      <c r="D832" t="s">
        <v>23</v>
      </c>
      <c r="E832">
        <v>0</v>
      </c>
      <c r="F832">
        <v>41</v>
      </c>
      <c r="G832">
        <v>41</v>
      </c>
      <c r="H832">
        <v>41</v>
      </c>
      <c r="I832">
        <v>0</v>
      </c>
      <c r="J832">
        <v>0</v>
      </c>
      <c r="K832">
        <v>0</v>
      </c>
      <c r="L832">
        <v>1.8</v>
      </c>
      <c r="M832">
        <v>0.97099999999999997</v>
      </c>
      <c r="N832">
        <v>0.95099999999999996</v>
      </c>
      <c r="O832">
        <v>4.7</v>
      </c>
      <c r="P832">
        <v>0.80100000000000005</v>
      </c>
      <c r="Q832">
        <v>1</v>
      </c>
    </row>
    <row r="833" spans="1:17">
      <c r="A833" t="s">
        <v>861</v>
      </c>
      <c r="B833" s="1">
        <v>46061</v>
      </c>
      <c r="C833" t="s">
        <v>43</v>
      </c>
      <c r="D833" t="s">
        <v>25</v>
      </c>
      <c r="E833">
        <v>0</v>
      </c>
      <c r="F833">
        <v>33</v>
      </c>
      <c r="G833">
        <v>33</v>
      </c>
      <c r="H833">
        <v>33</v>
      </c>
      <c r="I833">
        <v>0</v>
      </c>
      <c r="J833">
        <v>0</v>
      </c>
      <c r="K833">
        <v>0</v>
      </c>
      <c r="L833">
        <v>1.9</v>
      </c>
      <c r="M833">
        <v>1</v>
      </c>
      <c r="N833">
        <v>0.98899999999999999</v>
      </c>
      <c r="O833">
        <v>4.5999999999999996</v>
      </c>
      <c r="P833">
        <v>0.75</v>
      </c>
      <c r="Q833">
        <v>1</v>
      </c>
    </row>
    <row r="834" spans="1:17">
      <c r="A834" t="s">
        <v>862</v>
      </c>
      <c r="B834" s="1">
        <v>46061</v>
      </c>
      <c r="C834" t="s">
        <v>48</v>
      </c>
      <c r="D834" t="s">
        <v>19</v>
      </c>
      <c r="E834">
        <v>7</v>
      </c>
      <c r="F834">
        <v>40</v>
      </c>
      <c r="G834">
        <v>47</v>
      </c>
      <c r="H834">
        <v>44</v>
      </c>
      <c r="I834">
        <v>3</v>
      </c>
      <c r="J834">
        <v>0</v>
      </c>
      <c r="K834">
        <v>0</v>
      </c>
      <c r="L834">
        <v>1.1000000000000001</v>
      </c>
      <c r="M834">
        <v>0.94899999999999995</v>
      </c>
      <c r="N834">
        <v>0.98299999999999998</v>
      </c>
      <c r="O834">
        <v>4.4000000000000004</v>
      </c>
      <c r="P834">
        <v>0.82</v>
      </c>
      <c r="Q834">
        <v>0.93600000000000005</v>
      </c>
    </row>
    <row r="835" spans="1:17">
      <c r="A835" t="s">
        <v>863</v>
      </c>
      <c r="B835" s="1">
        <v>46061</v>
      </c>
      <c r="C835" t="s">
        <v>48</v>
      </c>
      <c r="D835" t="s">
        <v>21</v>
      </c>
      <c r="E835">
        <v>840</v>
      </c>
      <c r="F835">
        <v>55</v>
      </c>
      <c r="G835">
        <v>895</v>
      </c>
      <c r="H835">
        <v>23</v>
      </c>
      <c r="I835">
        <v>872</v>
      </c>
      <c r="J835">
        <v>0</v>
      </c>
      <c r="K835">
        <v>0</v>
      </c>
      <c r="L835">
        <v>8</v>
      </c>
      <c r="M835">
        <v>0.6</v>
      </c>
      <c r="N835">
        <v>0.98</v>
      </c>
      <c r="O835">
        <v>2.5</v>
      </c>
      <c r="P835">
        <v>0.82499999999999996</v>
      </c>
      <c r="Q835">
        <v>2.5999999999999999E-2</v>
      </c>
    </row>
    <row r="836" spans="1:17">
      <c r="A836" t="s">
        <v>864</v>
      </c>
      <c r="B836" s="1">
        <v>46061</v>
      </c>
      <c r="C836" t="s">
        <v>48</v>
      </c>
      <c r="D836" t="s">
        <v>23</v>
      </c>
      <c r="E836">
        <v>0</v>
      </c>
      <c r="F836">
        <v>47</v>
      </c>
      <c r="G836">
        <v>47</v>
      </c>
      <c r="H836">
        <v>47</v>
      </c>
      <c r="I836">
        <v>0</v>
      </c>
      <c r="J836">
        <v>0</v>
      </c>
      <c r="K836">
        <v>0</v>
      </c>
      <c r="L836">
        <v>1.7</v>
      </c>
      <c r="M836">
        <v>0.95899999999999996</v>
      </c>
      <c r="N836">
        <v>1</v>
      </c>
      <c r="O836">
        <v>4.5</v>
      </c>
      <c r="P836">
        <v>0.75900000000000001</v>
      </c>
      <c r="Q836">
        <v>1</v>
      </c>
    </row>
    <row r="837" spans="1:17">
      <c r="A837" t="s">
        <v>865</v>
      </c>
      <c r="B837" s="1">
        <v>46061</v>
      </c>
      <c r="C837" t="s">
        <v>48</v>
      </c>
      <c r="D837" t="s">
        <v>25</v>
      </c>
      <c r="E837">
        <v>272</v>
      </c>
      <c r="F837">
        <v>40</v>
      </c>
      <c r="G837">
        <v>312</v>
      </c>
      <c r="H837">
        <v>27</v>
      </c>
      <c r="I837">
        <v>285</v>
      </c>
      <c r="J837">
        <v>0</v>
      </c>
      <c r="K837">
        <v>0</v>
      </c>
      <c r="L837">
        <v>8</v>
      </c>
      <c r="M837">
        <v>0.6</v>
      </c>
      <c r="N837">
        <v>0.98599999999999999</v>
      </c>
      <c r="O837">
        <v>2.5</v>
      </c>
      <c r="P837">
        <v>0.751</v>
      </c>
      <c r="Q837">
        <v>8.6999999999999994E-2</v>
      </c>
    </row>
    <row r="838" spans="1:17">
      <c r="A838" t="s">
        <v>866</v>
      </c>
      <c r="B838" s="1">
        <v>46061</v>
      </c>
      <c r="C838" t="s">
        <v>53</v>
      </c>
      <c r="D838" t="s">
        <v>19</v>
      </c>
      <c r="E838">
        <v>426</v>
      </c>
      <c r="F838">
        <v>52</v>
      </c>
      <c r="G838">
        <v>478</v>
      </c>
      <c r="H838">
        <v>29</v>
      </c>
      <c r="I838">
        <v>449</v>
      </c>
      <c r="J838">
        <v>0</v>
      </c>
      <c r="K838">
        <v>0</v>
      </c>
      <c r="L838">
        <v>8</v>
      </c>
      <c r="M838">
        <v>0.6</v>
      </c>
      <c r="N838">
        <v>0.99399999999999999</v>
      </c>
      <c r="O838">
        <v>2.5</v>
      </c>
      <c r="P838">
        <v>0.65700000000000003</v>
      </c>
      <c r="Q838">
        <v>6.0999999999999999E-2</v>
      </c>
    </row>
    <row r="839" spans="1:17">
      <c r="A839" t="s">
        <v>867</v>
      </c>
      <c r="B839" s="1">
        <v>46061</v>
      </c>
      <c r="C839" t="s">
        <v>53</v>
      </c>
      <c r="D839" t="s">
        <v>21</v>
      </c>
      <c r="E839">
        <v>410</v>
      </c>
      <c r="F839">
        <v>46</v>
      </c>
      <c r="G839">
        <v>456</v>
      </c>
      <c r="H839">
        <v>28</v>
      </c>
      <c r="I839">
        <v>428</v>
      </c>
      <c r="J839">
        <v>0</v>
      </c>
      <c r="K839">
        <v>0</v>
      </c>
      <c r="L839">
        <v>8</v>
      </c>
      <c r="M839">
        <v>0.6</v>
      </c>
      <c r="N839">
        <v>0.95899999999999996</v>
      </c>
      <c r="O839">
        <v>2.5</v>
      </c>
      <c r="P839">
        <v>0.755</v>
      </c>
      <c r="Q839">
        <v>6.0999999999999999E-2</v>
      </c>
    </row>
    <row r="840" spans="1:17">
      <c r="A840" t="s">
        <v>868</v>
      </c>
      <c r="B840" s="1">
        <v>46061</v>
      </c>
      <c r="C840" t="s">
        <v>53</v>
      </c>
      <c r="D840" t="s">
        <v>23</v>
      </c>
      <c r="E840">
        <v>274</v>
      </c>
      <c r="F840">
        <v>36</v>
      </c>
      <c r="G840">
        <v>310</v>
      </c>
      <c r="H840">
        <v>26</v>
      </c>
      <c r="I840">
        <v>284</v>
      </c>
      <c r="J840">
        <v>0</v>
      </c>
      <c r="K840">
        <v>0</v>
      </c>
      <c r="L840">
        <v>8</v>
      </c>
      <c r="M840">
        <v>0.6</v>
      </c>
      <c r="N840">
        <v>1</v>
      </c>
      <c r="O840">
        <v>2.5</v>
      </c>
      <c r="P840">
        <v>0.74</v>
      </c>
      <c r="Q840">
        <v>8.4000000000000005E-2</v>
      </c>
    </row>
    <row r="841" spans="1:17">
      <c r="A841" t="s">
        <v>869</v>
      </c>
      <c r="B841" s="1">
        <v>46061</v>
      </c>
      <c r="C841" t="s">
        <v>53</v>
      </c>
      <c r="D841" t="s">
        <v>25</v>
      </c>
      <c r="E841">
        <v>0</v>
      </c>
      <c r="F841">
        <v>26</v>
      </c>
      <c r="G841">
        <v>26</v>
      </c>
      <c r="H841">
        <v>26</v>
      </c>
      <c r="I841">
        <v>0</v>
      </c>
      <c r="J841">
        <v>0</v>
      </c>
      <c r="K841">
        <v>0</v>
      </c>
      <c r="L841">
        <v>1.5</v>
      </c>
      <c r="M841">
        <v>0.98399999999999999</v>
      </c>
      <c r="N841">
        <v>1</v>
      </c>
      <c r="O841">
        <v>4.4000000000000004</v>
      </c>
      <c r="P841">
        <v>0.64900000000000002</v>
      </c>
      <c r="Q841">
        <v>1</v>
      </c>
    </row>
    <row r="842" spans="1:17">
      <c r="A842" t="s">
        <v>870</v>
      </c>
      <c r="B842" s="1">
        <v>46062</v>
      </c>
      <c r="C842" t="s">
        <v>18</v>
      </c>
      <c r="D842" t="s">
        <v>19</v>
      </c>
      <c r="E842">
        <v>130</v>
      </c>
      <c r="F842">
        <v>49</v>
      </c>
      <c r="G842">
        <v>179</v>
      </c>
      <c r="H842">
        <v>37</v>
      </c>
      <c r="I842">
        <v>142</v>
      </c>
      <c r="J842">
        <v>0</v>
      </c>
      <c r="K842">
        <v>0</v>
      </c>
      <c r="L842">
        <v>8</v>
      </c>
      <c r="M842">
        <v>0.6</v>
      </c>
      <c r="N842">
        <v>0.93500000000000005</v>
      </c>
      <c r="O842">
        <v>2.5</v>
      </c>
      <c r="P842">
        <v>0.81299999999999994</v>
      </c>
      <c r="Q842">
        <v>0.20699999999999999</v>
      </c>
    </row>
    <row r="843" spans="1:17">
      <c r="A843" t="s">
        <v>871</v>
      </c>
      <c r="B843" s="1">
        <v>46062</v>
      </c>
      <c r="C843" t="s">
        <v>18</v>
      </c>
      <c r="D843" t="s">
        <v>21</v>
      </c>
      <c r="E843">
        <v>0</v>
      </c>
      <c r="F843">
        <v>30</v>
      </c>
      <c r="G843">
        <v>30</v>
      </c>
      <c r="H843">
        <v>30</v>
      </c>
      <c r="I843">
        <v>0</v>
      </c>
      <c r="J843">
        <v>0</v>
      </c>
      <c r="K843">
        <v>0</v>
      </c>
      <c r="L843">
        <v>1.6</v>
      </c>
      <c r="M843">
        <v>0.95099999999999996</v>
      </c>
      <c r="N843">
        <v>0.97499999999999998</v>
      </c>
      <c r="O843">
        <v>4.5999999999999996</v>
      </c>
      <c r="P843">
        <v>0.66500000000000004</v>
      </c>
      <c r="Q843">
        <v>1</v>
      </c>
    </row>
    <row r="844" spans="1:17">
      <c r="A844" t="s">
        <v>872</v>
      </c>
      <c r="B844" s="1">
        <v>46062</v>
      </c>
      <c r="C844" t="s">
        <v>18</v>
      </c>
      <c r="D844" t="s">
        <v>23</v>
      </c>
      <c r="E844">
        <v>237</v>
      </c>
      <c r="F844">
        <v>54</v>
      </c>
      <c r="G844">
        <v>291</v>
      </c>
      <c r="H844">
        <v>34</v>
      </c>
      <c r="I844">
        <v>257</v>
      </c>
      <c r="J844">
        <v>0</v>
      </c>
      <c r="K844">
        <v>0</v>
      </c>
      <c r="L844">
        <v>8</v>
      </c>
      <c r="M844">
        <v>0.6</v>
      </c>
      <c r="N844">
        <v>0.97899999999999998</v>
      </c>
      <c r="O844">
        <v>2.5</v>
      </c>
      <c r="P844">
        <v>0.7</v>
      </c>
      <c r="Q844">
        <v>0.11700000000000001</v>
      </c>
    </row>
    <row r="845" spans="1:17">
      <c r="A845" t="s">
        <v>873</v>
      </c>
      <c r="B845" s="1">
        <v>46062</v>
      </c>
      <c r="C845" t="s">
        <v>18</v>
      </c>
      <c r="D845" t="s">
        <v>25</v>
      </c>
      <c r="E845">
        <v>0</v>
      </c>
      <c r="F845">
        <v>31</v>
      </c>
      <c r="G845">
        <v>31</v>
      </c>
      <c r="H845">
        <v>31</v>
      </c>
      <c r="I845">
        <v>0</v>
      </c>
      <c r="J845">
        <v>0</v>
      </c>
      <c r="K845">
        <v>0</v>
      </c>
      <c r="L845">
        <v>1.4</v>
      </c>
      <c r="M845">
        <v>0.96099999999999997</v>
      </c>
      <c r="N845">
        <v>0.95899999999999996</v>
      </c>
      <c r="O845">
        <v>4.5999999999999996</v>
      </c>
      <c r="P845">
        <v>0.69499999999999995</v>
      </c>
      <c r="Q845">
        <v>1</v>
      </c>
    </row>
    <row r="846" spans="1:17">
      <c r="A846" t="s">
        <v>874</v>
      </c>
      <c r="B846" s="1">
        <v>46062</v>
      </c>
      <c r="C846" t="s">
        <v>27</v>
      </c>
      <c r="D846" t="s">
        <v>19</v>
      </c>
      <c r="E846">
        <v>0</v>
      </c>
      <c r="F846">
        <v>47</v>
      </c>
      <c r="G846">
        <v>47</v>
      </c>
      <c r="H846">
        <v>39</v>
      </c>
      <c r="I846">
        <v>8</v>
      </c>
      <c r="J846">
        <v>0</v>
      </c>
      <c r="K846">
        <v>0</v>
      </c>
      <c r="L846">
        <v>2.2000000000000002</v>
      </c>
      <c r="M846">
        <v>0.96299999999999997</v>
      </c>
      <c r="N846">
        <v>0.94899999999999995</v>
      </c>
      <c r="O846">
        <v>4.4000000000000004</v>
      </c>
      <c r="P846">
        <v>0.79400000000000004</v>
      </c>
      <c r="Q846">
        <v>0.83</v>
      </c>
    </row>
    <row r="847" spans="1:17">
      <c r="A847" t="s">
        <v>875</v>
      </c>
      <c r="B847" s="1">
        <v>46062</v>
      </c>
      <c r="C847" t="s">
        <v>27</v>
      </c>
      <c r="D847" t="s">
        <v>21</v>
      </c>
      <c r="E847">
        <v>11</v>
      </c>
      <c r="F847">
        <v>70</v>
      </c>
      <c r="G847">
        <v>81</v>
      </c>
      <c r="H847">
        <v>43</v>
      </c>
      <c r="I847">
        <v>38</v>
      </c>
      <c r="J847">
        <v>0</v>
      </c>
      <c r="K847">
        <v>0</v>
      </c>
      <c r="L847">
        <v>4.5</v>
      </c>
      <c r="M847">
        <v>0.75900000000000001</v>
      </c>
      <c r="N847">
        <v>1</v>
      </c>
      <c r="O847">
        <v>3</v>
      </c>
      <c r="P847">
        <v>0.626</v>
      </c>
      <c r="Q847">
        <v>0.53100000000000003</v>
      </c>
    </row>
    <row r="848" spans="1:17">
      <c r="A848" t="s">
        <v>876</v>
      </c>
      <c r="B848" s="1">
        <v>46062</v>
      </c>
      <c r="C848" t="s">
        <v>27</v>
      </c>
      <c r="D848" t="s">
        <v>23</v>
      </c>
      <c r="E848">
        <v>620</v>
      </c>
      <c r="F848">
        <v>40</v>
      </c>
      <c r="G848">
        <v>660</v>
      </c>
      <c r="H848">
        <v>26</v>
      </c>
      <c r="I848">
        <v>634</v>
      </c>
      <c r="J848">
        <v>0</v>
      </c>
      <c r="K848">
        <v>0</v>
      </c>
      <c r="L848">
        <v>8</v>
      </c>
      <c r="M848">
        <v>0.6</v>
      </c>
      <c r="N848">
        <v>0.98099999999999998</v>
      </c>
      <c r="O848">
        <v>2.5</v>
      </c>
      <c r="P848">
        <v>0.755</v>
      </c>
      <c r="Q848">
        <v>3.9E-2</v>
      </c>
    </row>
    <row r="849" spans="1:17">
      <c r="A849" t="s">
        <v>877</v>
      </c>
      <c r="B849" s="1">
        <v>46062</v>
      </c>
      <c r="C849" t="s">
        <v>27</v>
      </c>
      <c r="D849" t="s">
        <v>25</v>
      </c>
      <c r="E849">
        <v>30</v>
      </c>
      <c r="F849">
        <v>29</v>
      </c>
      <c r="G849">
        <v>59</v>
      </c>
      <c r="H849">
        <v>28</v>
      </c>
      <c r="I849">
        <v>31</v>
      </c>
      <c r="J849">
        <v>0</v>
      </c>
      <c r="K849">
        <v>0</v>
      </c>
      <c r="L849">
        <v>3.9</v>
      </c>
      <c r="M849">
        <v>0.748</v>
      </c>
      <c r="N849">
        <v>0.96</v>
      </c>
      <c r="O849">
        <v>3.5</v>
      </c>
      <c r="P849">
        <v>0.81100000000000005</v>
      </c>
      <c r="Q849">
        <v>0.47499999999999998</v>
      </c>
    </row>
    <row r="850" spans="1:17">
      <c r="A850" t="s">
        <v>878</v>
      </c>
      <c r="B850" s="1">
        <v>46062</v>
      </c>
      <c r="C850" t="s">
        <v>32</v>
      </c>
      <c r="D850" t="s">
        <v>19</v>
      </c>
      <c r="E850">
        <v>262</v>
      </c>
      <c r="F850">
        <v>37</v>
      </c>
      <c r="G850">
        <v>299</v>
      </c>
      <c r="H850">
        <v>29</v>
      </c>
      <c r="I850">
        <v>270</v>
      </c>
      <c r="J850">
        <v>1</v>
      </c>
      <c r="K850">
        <v>1</v>
      </c>
      <c r="L850">
        <v>8</v>
      </c>
      <c r="M850">
        <v>0.6</v>
      </c>
      <c r="N850">
        <v>0.96599999999999997</v>
      </c>
      <c r="O850">
        <v>2.5</v>
      </c>
      <c r="P850">
        <v>0.76200000000000001</v>
      </c>
      <c r="Q850">
        <v>9.7000000000000003E-2</v>
      </c>
    </row>
    <row r="851" spans="1:17">
      <c r="A851" t="s">
        <v>879</v>
      </c>
      <c r="B851" s="1">
        <v>46062</v>
      </c>
      <c r="C851" t="s">
        <v>32</v>
      </c>
      <c r="D851" t="s">
        <v>21</v>
      </c>
      <c r="E851">
        <v>571</v>
      </c>
      <c r="F851">
        <v>52</v>
      </c>
      <c r="G851">
        <v>623</v>
      </c>
      <c r="H851">
        <v>20</v>
      </c>
      <c r="I851">
        <v>603</v>
      </c>
      <c r="J851">
        <v>1</v>
      </c>
      <c r="K851">
        <v>0</v>
      </c>
      <c r="L851">
        <v>8</v>
      </c>
      <c r="M851">
        <v>0.6</v>
      </c>
      <c r="N851">
        <v>1</v>
      </c>
      <c r="O851">
        <v>2.5</v>
      </c>
      <c r="P851">
        <v>0.65500000000000003</v>
      </c>
      <c r="Q851">
        <v>3.2000000000000001E-2</v>
      </c>
    </row>
    <row r="852" spans="1:17">
      <c r="A852" t="s">
        <v>880</v>
      </c>
      <c r="B852" s="1">
        <v>46062</v>
      </c>
      <c r="C852" t="s">
        <v>32</v>
      </c>
      <c r="D852" t="s">
        <v>23</v>
      </c>
      <c r="E852">
        <v>682</v>
      </c>
      <c r="F852">
        <v>45</v>
      </c>
      <c r="G852">
        <v>727</v>
      </c>
      <c r="H852">
        <v>21</v>
      </c>
      <c r="I852">
        <v>706</v>
      </c>
      <c r="J852">
        <v>0</v>
      </c>
      <c r="K852">
        <v>0</v>
      </c>
      <c r="L852">
        <v>8</v>
      </c>
      <c r="M852">
        <v>0.6</v>
      </c>
      <c r="N852">
        <v>0.997</v>
      </c>
      <c r="O852">
        <v>2.5</v>
      </c>
      <c r="P852">
        <v>0.67200000000000004</v>
      </c>
      <c r="Q852">
        <v>2.9000000000000001E-2</v>
      </c>
    </row>
    <row r="853" spans="1:17">
      <c r="A853" t="s">
        <v>881</v>
      </c>
      <c r="B853" s="1">
        <v>46062</v>
      </c>
      <c r="C853" t="s">
        <v>32</v>
      </c>
      <c r="D853" t="s">
        <v>25</v>
      </c>
      <c r="E853">
        <v>0</v>
      </c>
      <c r="F853">
        <v>35</v>
      </c>
      <c r="G853">
        <v>35</v>
      </c>
      <c r="H853">
        <v>35</v>
      </c>
      <c r="I853">
        <v>0</v>
      </c>
      <c r="J853">
        <v>0</v>
      </c>
      <c r="K853">
        <v>0</v>
      </c>
      <c r="L853">
        <v>1.2</v>
      </c>
      <c r="M853">
        <v>0.95299999999999996</v>
      </c>
      <c r="N853">
        <v>0.997</v>
      </c>
      <c r="O853">
        <v>4.5</v>
      </c>
      <c r="P853">
        <v>0.68200000000000005</v>
      </c>
      <c r="Q853">
        <v>1</v>
      </c>
    </row>
    <row r="854" spans="1:17">
      <c r="A854" t="s">
        <v>882</v>
      </c>
      <c r="B854" s="1">
        <v>46062</v>
      </c>
      <c r="C854" t="s">
        <v>37</v>
      </c>
      <c r="D854" t="s">
        <v>19</v>
      </c>
      <c r="E854">
        <v>0</v>
      </c>
      <c r="F854">
        <v>26</v>
      </c>
      <c r="G854">
        <v>26</v>
      </c>
      <c r="H854">
        <v>26</v>
      </c>
      <c r="I854">
        <v>0</v>
      </c>
      <c r="J854">
        <v>0</v>
      </c>
      <c r="K854">
        <v>0</v>
      </c>
      <c r="L854">
        <v>1.8</v>
      </c>
      <c r="M854">
        <v>0.96399999999999997</v>
      </c>
      <c r="N854">
        <v>0.999</v>
      </c>
      <c r="O854">
        <v>4.5</v>
      </c>
      <c r="P854">
        <v>0.78400000000000003</v>
      </c>
      <c r="Q854">
        <v>1</v>
      </c>
    </row>
    <row r="855" spans="1:17">
      <c r="A855" t="s">
        <v>883</v>
      </c>
      <c r="B855" s="1">
        <v>46062</v>
      </c>
      <c r="C855" t="s">
        <v>37</v>
      </c>
      <c r="D855" t="s">
        <v>21</v>
      </c>
      <c r="E855">
        <v>361</v>
      </c>
      <c r="F855">
        <v>47</v>
      </c>
      <c r="G855">
        <v>408</v>
      </c>
      <c r="H855">
        <v>35</v>
      </c>
      <c r="I855">
        <v>373</v>
      </c>
      <c r="J855">
        <v>0</v>
      </c>
      <c r="K855">
        <v>0</v>
      </c>
      <c r="L855">
        <v>8</v>
      </c>
      <c r="M855">
        <v>0.6</v>
      </c>
      <c r="N855">
        <v>1</v>
      </c>
      <c r="O855">
        <v>2.5</v>
      </c>
      <c r="P855">
        <v>0.70399999999999996</v>
      </c>
      <c r="Q855">
        <v>8.5999999999999993E-2</v>
      </c>
    </row>
    <row r="856" spans="1:17">
      <c r="A856" t="s">
        <v>884</v>
      </c>
      <c r="B856" s="1">
        <v>46062</v>
      </c>
      <c r="C856" t="s">
        <v>37</v>
      </c>
      <c r="D856" t="s">
        <v>23</v>
      </c>
      <c r="E856">
        <v>127</v>
      </c>
      <c r="F856">
        <v>37</v>
      </c>
      <c r="G856">
        <v>164</v>
      </c>
      <c r="H856">
        <v>29</v>
      </c>
      <c r="I856">
        <v>135</v>
      </c>
      <c r="J856">
        <v>0</v>
      </c>
      <c r="K856">
        <v>0</v>
      </c>
      <c r="L856">
        <v>8</v>
      </c>
      <c r="M856">
        <v>0.6</v>
      </c>
      <c r="N856">
        <v>1</v>
      </c>
      <c r="O856">
        <v>2.5</v>
      </c>
      <c r="P856">
        <v>0.72899999999999998</v>
      </c>
      <c r="Q856">
        <v>0.17699999999999999</v>
      </c>
    </row>
    <row r="857" spans="1:17">
      <c r="A857" t="s">
        <v>885</v>
      </c>
      <c r="B857" s="1">
        <v>46062</v>
      </c>
      <c r="C857" t="s">
        <v>37</v>
      </c>
      <c r="D857" t="s">
        <v>25</v>
      </c>
      <c r="E857">
        <v>0</v>
      </c>
      <c r="F857">
        <v>26</v>
      </c>
      <c r="G857">
        <v>26</v>
      </c>
      <c r="H857">
        <v>26</v>
      </c>
      <c r="I857">
        <v>0</v>
      </c>
      <c r="J857">
        <v>0</v>
      </c>
      <c r="K857">
        <v>0</v>
      </c>
      <c r="L857">
        <v>1.8</v>
      </c>
      <c r="M857">
        <v>0.96299999999999997</v>
      </c>
      <c r="N857">
        <v>0.99299999999999999</v>
      </c>
      <c r="O857">
        <v>4.2</v>
      </c>
      <c r="P857">
        <v>0.747</v>
      </c>
      <c r="Q857">
        <v>1</v>
      </c>
    </row>
    <row r="858" spans="1:17">
      <c r="A858" t="s">
        <v>886</v>
      </c>
      <c r="B858" s="1">
        <v>46062</v>
      </c>
      <c r="C858" t="s">
        <v>43</v>
      </c>
      <c r="D858" t="s">
        <v>19</v>
      </c>
      <c r="E858">
        <v>465</v>
      </c>
      <c r="F858">
        <v>41</v>
      </c>
      <c r="G858">
        <v>506</v>
      </c>
      <c r="H858">
        <v>24</v>
      </c>
      <c r="I858">
        <v>482</v>
      </c>
      <c r="J858">
        <v>0</v>
      </c>
      <c r="K858">
        <v>0</v>
      </c>
      <c r="L858">
        <v>8</v>
      </c>
      <c r="M858">
        <v>0.6</v>
      </c>
      <c r="N858">
        <v>0.99399999999999999</v>
      </c>
      <c r="O858">
        <v>2.5</v>
      </c>
      <c r="P858">
        <v>0.78400000000000003</v>
      </c>
      <c r="Q858">
        <v>4.7E-2</v>
      </c>
    </row>
    <row r="859" spans="1:17">
      <c r="A859" t="s">
        <v>887</v>
      </c>
      <c r="B859" s="1">
        <v>46062</v>
      </c>
      <c r="C859" t="s">
        <v>43</v>
      </c>
      <c r="D859" t="s">
        <v>21</v>
      </c>
      <c r="E859">
        <v>1</v>
      </c>
      <c r="F859">
        <v>44</v>
      </c>
      <c r="G859">
        <v>45</v>
      </c>
      <c r="H859">
        <v>45</v>
      </c>
      <c r="I859">
        <v>0</v>
      </c>
      <c r="J859">
        <v>0</v>
      </c>
      <c r="K859">
        <v>0</v>
      </c>
      <c r="L859">
        <v>1.2</v>
      </c>
      <c r="M859">
        <v>0.94799999999999995</v>
      </c>
      <c r="N859">
        <v>0.97399999999999998</v>
      </c>
      <c r="O859">
        <v>4.5</v>
      </c>
      <c r="P859">
        <v>0.70799999999999996</v>
      </c>
      <c r="Q859">
        <v>1</v>
      </c>
    </row>
    <row r="860" spans="1:17">
      <c r="A860" t="s">
        <v>888</v>
      </c>
      <c r="B860" s="1">
        <v>46062</v>
      </c>
      <c r="C860" t="s">
        <v>43</v>
      </c>
      <c r="D860" t="s">
        <v>23</v>
      </c>
      <c r="E860">
        <v>0</v>
      </c>
      <c r="F860">
        <v>39</v>
      </c>
      <c r="G860">
        <v>39</v>
      </c>
      <c r="H860">
        <v>39</v>
      </c>
      <c r="I860">
        <v>0</v>
      </c>
      <c r="J860">
        <v>0</v>
      </c>
      <c r="K860">
        <v>0</v>
      </c>
      <c r="L860">
        <v>1.4</v>
      </c>
      <c r="M860">
        <v>0.94699999999999995</v>
      </c>
      <c r="N860">
        <v>0.97799999999999998</v>
      </c>
      <c r="O860">
        <v>4.3</v>
      </c>
      <c r="P860">
        <v>0.80100000000000005</v>
      </c>
      <c r="Q860">
        <v>1</v>
      </c>
    </row>
    <row r="861" spans="1:17">
      <c r="A861" t="s">
        <v>889</v>
      </c>
      <c r="B861" s="1">
        <v>46062</v>
      </c>
      <c r="C861" t="s">
        <v>43</v>
      </c>
      <c r="D861" t="s">
        <v>25</v>
      </c>
      <c r="E861">
        <v>0</v>
      </c>
      <c r="F861">
        <v>26</v>
      </c>
      <c r="G861">
        <v>26</v>
      </c>
      <c r="H861">
        <v>26</v>
      </c>
      <c r="I861">
        <v>0</v>
      </c>
      <c r="J861">
        <v>0</v>
      </c>
      <c r="K861">
        <v>0</v>
      </c>
      <c r="L861">
        <v>1.8</v>
      </c>
      <c r="M861">
        <v>1</v>
      </c>
      <c r="N861">
        <v>0.96</v>
      </c>
      <c r="O861">
        <v>4.5999999999999996</v>
      </c>
      <c r="P861">
        <v>0.75</v>
      </c>
      <c r="Q861">
        <v>1</v>
      </c>
    </row>
    <row r="862" spans="1:17">
      <c r="A862" t="s">
        <v>890</v>
      </c>
      <c r="B862" s="1">
        <v>46062</v>
      </c>
      <c r="C862" t="s">
        <v>48</v>
      </c>
      <c r="D862" t="s">
        <v>19</v>
      </c>
      <c r="E862">
        <v>3</v>
      </c>
      <c r="F862">
        <v>56</v>
      </c>
      <c r="G862">
        <v>59</v>
      </c>
      <c r="H862">
        <v>54</v>
      </c>
      <c r="I862">
        <v>5</v>
      </c>
      <c r="J862">
        <v>0</v>
      </c>
      <c r="K862">
        <v>0</v>
      </c>
      <c r="L862">
        <v>2.1</v>
      </c>
      <c r="M862">
        <v>0.94599999999999995</v>
      </c>
      <c r="N862">
        <v>0.97</v>
      </c>
      <c r="O862">
        <v>4.5</v>
      </c>
      <c r="P862">
        <v>0.82</v>
      </c>
      <c r="Q862">
        <v>0.91500000000000004</v>
      </c>
    </row>
    <row r="863" spans="1:17">
      <c r="A863" t="s">
        <v>891</v>
      </c>
      <c r="B863" s="1">
        <v>46062</v>
      </c>
      <c r="C863" t="s">
        <v>48</v>
      </c>
      <c r="D863" t="s">
        <v>21</v>
      </c>
      <c r="E863">
        <v>872</v>
      </c>
      <c r="F863">
        <v>62</v>
      </c>
      <c r="G863">
        <v>934</v>
      </c>
      <c r="H863">
        <v>20</v>
      </c>
      <c r="I863">
        <v>914</v>
      </c>
      <c r="J863">
        <v>1</v>
      </c>
      <c r="K863">
        <v>1</v>
      </c>
      <c r="L863">
        <v>8</v>
      </c>
      <c r="M863">
        <v>0.6</v>
      </c>
      <c r="N863">
        <v>0.99199999999999999</v>
      </c>
      <c r="O863">
        <v>2.5</v>
      </c>
      <c r="P863">
        <v>0.82499999999999996</v>
      </c>
      <c r="Q863">
        <v>2.1000000000000001E-2</v>
      </c>
    </row>
    <row r="864" spans="1:17">
      <c r="A864" t="s">
        <v>892</v>
      </c>
      <c r="B864" s="1">
        <v>46062</v>
      </c>
      <c r="C864" t="s">
        <v>48</v>
      </c>
      <c r="D864" t="s">
        <v>23</v>
      </c>
      <c r="E864">
        <v>0</v>
      </c>
      <c r="F864">
        <v>39</v>
      </c>
      <c r="G864">
        <v>39</v>
      </c>
      <c r="H864">
        <v>39</v>
      </c>
      <c r="I864">
        <v>0</v>
      </c>
      <c r="J864">
        <v>1</v>
      </c>
      <c r="K864">
        <v>0</v>
      </c>
      <c r="L864">
        <v>1.5</v>
      </c>
      <c r="M864">
        <v>0.91800000000000004</v>
      </c>
      <c r="N864">
        <v>0.98399999999999999</v>
      </c>
      <c r="O864">
        <v>4.8</v>
      </c>
      <c r="P864">
        <v>0.75900000000000001</v>
      </c>
      <c r="Q864">
        <v>1</v>
      </c>
    </row>
    <row r="865" spans="1:17">
      <c r="A865" t="s">
        <v>893</v>
      </c>
      <c r="B865" s="1">
        <v>46062</v>
      </c>
      <c r="C865" t="s">
        <v>48</v>
      </c>
      <c r="D865" t="s">
        <v>25</v>
      </c>
      <c r="E865">
        <v>285</v>
      </c>
      <c r="F865">
        <v>47</v>
      </c>
      <c r="G865">
        <v>332</v>
      </c>
      <c r="H865">
        <v>30</v>
      </c>
      <c r="I865">
        <v>302</v>
      </c>
      <c r="J865">
        <v>0</v>
      </c>
      <c r="K865">
        <v>0</v>
      </c>
      <c r="L865">
        <v>8</v>
      </c>
      <c r="M865">
        <v>0.6</v>
      </c>
      <c r="N865">
        <v>1</v>
      </c>
      <c r="O865">
        <v>2.5</v>
      </c>
      <c r="P865">
        <v>0.751</v>
      </c>
      <c r="Q865">
        <v>0.09</v>
      </c>
    </row>
    <row r="866" spans="1:17">
      <c r="A866" t="s">
        <v>894</v>
      </c>
      <c r="B866" s="1">
        <v>46062</v>
      </c>
      <c r="C866" t="s">
        <v>53</v>
      </c>
      <c r="D866" t="s">
        <v>19</v>
      </c>
      <c r="E866">
        <v>449</v>
      </c>
      <c r="F866">
        <v>25</v>
      </c>
      <c r="G866">
        <v>474</v>
      </c>
      <c r="H866">
        <v>29</v>
      </c>
      <c r="I866">
        <v>445</v>
      </c>
      <c r="J866">
        <v>0</v>
      </c>
      <c r="K866">
        <v>0</v>
      </c>
      <c r="L866">
        <v>8</v>
      </c>
      <c r="M866">
        <v>0.6</v>
      </c>
      <c r="N866">
        <v>0.96499999999999997</v>
      </c>
      <c r="O866">
        <v>2.5</v>
      </c>
      <c r="P866">
        <v>0.65700000000000003</v>
      </c>
      <c r="Q866">
        <v>6.0999999999999999E-2</v>
      </c>
    </row>
    <row r="867" spans="1:17">
      <c r="A867" t="s">
        <v>895</v>
      </c>
      <c r="B867" s="1">
        <v>46062</v>
      </c>
      <c r="C867" t="s">
        <v>53</v>
      </c>
      <c r="D867" t="s">
        <v>21</v>
      </c>
      <c r="E867">
        <v>428</v>
      </c>
      <c r="F867">
        <v>31</v>
      </c>
      <c r="G867">
        <v>459</v>
      </c>
      <c r="H867">
        <v>27</v>
      </c>
      <c r="I867">
        <v>432</v>
      </c>
      <c r="J867">
        <v>0</v>
      </c>
      <c r="K867">
        <v>0</v>
      </c>
      <c r="L867">
        <v>8</v>
      </c>
      <c r="M867">
        <v>0.6</v>
      </c>
      <c r="N867">
        <v>0.99099999999999999</v>
      </c>
      <c r="O867">
        <v>2.5</v>
      </c>
      <c r="P867">
        <v>0.755</v>
      </c>
      <c r="Q867">
        <v>5.8999999999999997E-2</v>
      </c>
    </row>
    <row r="868" spans="1:17">
      <c r="A868" t="s">
        <v>896</v>
      </c>
      <c r="B868" s="1">
        <v>46062</v>
      </c>
      <c r="C868" t="s">
        <v>53</v>
      </c>
      <c r="D868" t="s">
        <v>23</v>
      </c>
      <c r="E868">
        <v>284</v>
      </c>
      <c r="F868">
        <v>47</v>
      </c>
      <c r="G868">
        <v>331</v>
      </c>
      <c r="H868">
        <v>32</v>
      </c>
      <c r="I868">
        <v>299</v>
      </c>
      <c r="J868">
        <v>0</v>
      </c>
      <c r="K868">
        <v>0</v>
      </c>
      <c r="L868">
        <v>8</v>
      </c>
      <c r="M868">
        <v>0.6</v>
      </c>
      <c r="N868">
        <v>0.98299999999999998</v>
      </c>
      <c r="O868">
        <v>2.5</v>
      </c>
      <c r="P868">
        <v>0.74</v>
      </c>
      <c r="Q868">
        <v>9.7000000000000003E-2</v>
      </c>
    </row>
    <row r="869" spans="1:17">
      <c r="A869" t="s">
        <v>897</v>
      </c>
      <c r="B869" s="1">
        <v>46062</v>
      </c>
      <c r="C869" t="s">
        <v>53</v>
      </c>
      <c r="D869" t="s">
        <v>25</v>
      </c>
      <c r="E869">
        <v>0</v>
      </c>
      <c r="F869">
        <v>33</v>
      </c>
      <c r="G869">
        <v>33</v>
      </c>
      <c r="H869">
        <v>33</v>
      </c>
      <c r="I869">
        <v>0</v>
      </c>
      <c r="J869">
        <v>0</v>
      </c>
      <c r="K869">
        <v>0</v>
      </c>
      <c r="L869">
        <v>1.1000000000000001</v>
      </c>
      <c r="M869">
        <v>0.99</v>
      </c>
      <c r="N869">
        <v>0.97299999999999998</v>
      </c>
      <c r="O869">
        <v>4.5</v>
      </c>
      <c r="P869">
        <v>0.64900000000000002</v>
      </c>
      <c r="Q869">
        <v>1</v>
      </c>
    </row>
    <row r="870" spans="1:17">
      <c r="A870" t="s">
        <v>898</v>
      </c>
      <c r="B870" s="1">
        <v>46063</v>
      </c>
      <c r="C870" t="s">
        <v>18</v>
      </c>
      <c r="D870" t="s">
        <v>19</v>
      </c>
      <c r="E870">
        <v>142</v>
      </c>
      <c r="F870">
        <v>37</v>
      </c>
      <c r="G870">
        <v>179</v>
      </c>
      <c r="H870">
        <v>40</v>
      </c>
      <c r="I870">
        <v>139</v>
      </c>
      <c r="J870">
        <v>0</v>
      </c>
      <c r="K870">
        <v>0</v>
      </c>
      <c r="L870">
        <v>8</v>
      </c>
      <c r="M870">
        <v>0.6</v>
      </c>
      <c r="N870">
        <v>0.99</v>
      </c>
      <c r="O870">
        <v>2.5</v>
      </c>
      <c r="P870">
        <v>0.81299999999999994</v>
      </c>
      <c r="Q870">
        <v>0.223</v>
      </c>
    </row>
    <row r="871" spans="1:17">
      <c r="A871" t="s">
        <v>899</v>
      </c>
      <c r="B871" s="1">
        <v>46063</v>
      </c>
      <c r="C871" t="s">
        <v>18</v>
      </c>
      <c r="D871" t="s">
        <v>21</v>
      </c>
      <c r="E871">
        <v>0</v>
      </c>
      <c r="F871">
        <v>42</v>
      </c>
      <c r="G871">
        <v>42</v>
      </c>
      <c r="H871">
        <v>42</v>
      </c>
      <c r="I871">
        <v>0</v>
      </c>
      <c r="J871">
        <v>0</v>
      </c>
      <c r="K871">
        <v>0</v>
      </c>
      <c r="L871">
        <v>1.3</v>
      </c>
      <c r="M871">
        <v>0.93300000000000005</v>
      </c>
      <c r="N871">
        <v>0.96499999999999997</v>
      </c>
      <c r="O871">
        <v>4.7</v>
      </c>
      <c r="P871">
        <v>0.66500000000000004</v>
      </c>
      <c r="Q871">
        <v>1</v>
      </c>
    </row>
    <row r="872" spans="1:17">
      <c r="A872" t="s">
        <v>900</v>
      </c>
      <c r="B872" s="1">
        <v>46063</v>
      </c>
      <c r="C872" t="s">
        <v>18</v>
      </c>
      <c r="D872" t="s">
        <v>23</v>
      </c>
      <c r="E872">
        <v>257</v>
      </c>
      <c r="F872">
        <v>42</v>
      </c>
      <c r="G872">
        <v>299</v>
      </c>
      <c r="H872">
        <v>33</v>
      </c>
      <c r="I872">
        <v>266</v>
      </c>
      <c r="J872">
        <v>0</v>
      </c>
      <c r="K872">
        <v>0</v>
      </c>
      <c r="L872">
        <v>8</v>
      </c>
      <c r="M872">
        <v>0.6</v>
      </c>
      <c r="N872">
        <v>0.96499999999999997</v>
      </c>
      <c r="O872">
        <v>2.5</v>
      </c>
      <c r="P872">
        <v>0.7</v>
      </c>
      <c r="Q872">
        <v>0.11</v>
      </c>
    </row>
    <row r="873" spans="1:17">
      <c r="A873" t="s">
        <v>901</v>
      </c>
      <c r="B873" s="1">
        <v>46063</v>
      </c>
      <c r="C873" t="s">
        <v>18</v>
      </c>
      <c r="D873" t="s">
        <v>25</v>
      </c>
      <c r="E873">
        <v>0</v>
      </c>
      <c r="F873">
        <v>26</v>
      </c>
      <c r="G873">
        <v>26</v>
      </c>
      <c r="H873">
        <v>26</v>
      </c>
      <c r="I873">
        <v>0</v>
      </c>
      <c r="J873">
        <v>0</v>
      </c>
      <c r="K873">
        <v>0</v>
      </c>
      <c r="L873">
        <v>1.3</v>
      </c>
      <c r="M873">
        <v>0.94899999999999995</v>
      </c>
      <c r="N873">
        <v>0.95499999999999996</v>
      </c>
      <c r="O873">
        <v>4.7</v>
      </c>
      <c r="P873">
        <v>0.69499999999999995</v>
      </c>
      <c r="Q873">
        <v>1</v>
      </c>
    </row>
    <row r="874" spans="1:17">
      <c r="A874" t="s">
        <v>902</v>
      </c>
      <c r="B874" s="1">
        <v>46063</v>
      </c>
      <c r="C874" t="s">
        <v>27</v>
      </c>
      <c r="D874" t="s">
        <v>19</v>
      </c>
      <c r="E874">
        <v>8</v>
      </c>
      <c r="F874">
        <v>26</v>
      </c>
      <c r="G874">
        <v>34</v>
      </c>
      <c r="H874">
        <v>34</v>
      </c>
      <c r="I874">
        <v>0</v>
      </c>
      <c r="J874">
        <v>0</v>
      </c>
      <c r="K874">
        <v>0</v>
      </c>
      <c r="L874">
        <v>1.3</v>
      </c>
      <c r="M874">
        <v>0.98699999999999999</v>
      </c>
      <c r="N874">
        <v>0.99</v>
      </c>
      <c r="O874">
        <v>4.4000000000000004</v>
      </c>
      <c r="P874">
        <v>0.79400000000000004</v>
      </c>
      <c r="Q874">
        <v>1</v>
      </c>
    </row>
    <row r="875" spans="1:17">
      <c r="A875" t="s">
        <v>903</v>
      </c>
      <c r="B875" s="1">
        <v>46063</v>
      </c>
      <c r="C875" t="s">
        <v>27</v>
      </c>
      <c r="D875" t="s">
        <v>21</v>
      </c>
      <c r="E875">
        <v>38</v>
      </c>
      <c r="F875">
        <v>46</v>
      </c>
      <c r="G875">
        <v>84</v>
      </c>
      <c r="H875">
        <v>45</v>
      </c>
      <c r="I875">
        <v>39</v>
      </c>
      <c r="J875">
        <v>0</v>
      </c>
      <c r="K875">
        <v>0</v>
      </c>
      <c r="L875">
        <v>4.9000000000000004</v>
      </c>
      <c r="M875">
        <v>0.71499999999999997</v>
      </c>
      <c r="N875">
        <v>0.97</v>
      </c>
      <c r="O875">
        <v>3</v>
      </c>
      <c r="P875">
        <v>0.626</v>
      </c>
      <c r="Q875">
        <v>0.53600000000000003</v>
      </c>
    </row>
    <row r="876" spans="1:17">
      <c r="A876" t="s">
        <v>904</v>
      </c>
      <c r="B876" s="1">
        <v>46063</v>
      </c>
      <c r="C876" t="s">
        <v>27</v>
      </c>
      <c r="D876" t="s">
        <v>23</v>
      </c>
      <c r="E876">
        <v>634</v>
      </c>
      <c r="F876">
        <v>37</v>
      </c>
      <c r="G876">
        <v>671</v>
      </c>
      <c r="H876">
        <v>28</v>
      </c>
      <c r="I876">
        <v>643</v>
      </c>
      <c r="J876">
        <v>0</v>
      </c>
      <c r="K876">
        <v>0</v>
      </c>
      <c r="L876">
        <v>8</v>
      </c>
      <c r="M876">
        <v>0.6</v>
      </c>
      <c r="N876">
        <v>0.97299999999999998</v>
      </c>
      <c r="O876">
        <v>2.5</v>
      </c>
      <c r="P876">
        <v>0.755</v>
      </c>
      <c r="Q876">
        <v>4.2000000000000003E-2</v>
      </c>
    </row>
    <row r="877" spans="1:17">
      <c r="A877" t="s">
        <v>905</v>
      </c>
      <c r="B877" s="1">
        <v>46063</v>
      </c>
      <c r="C877" t="s">
        <v>27</v>
      </c>
      <c r="D877" t="s">
        <v>25</v>
      </c>
      <c r="E877">
        <v>31</v>
      </c>
      <c r="F877">
        <v>25</v>
      </c>
      <c r="G877">
        <v>56</v>
      </c>
      <c r="H877">
        <v>28</v>
      </c>
      <c r="I877">
        <v>28</v>
      </c>
      <c r="J877">
        <v>0</v>
      </c>
      <c r="K877">
        <v>0</v>
      </c>
      <c r="L877">
        <v>3.9</v>
      </c>
      <c r="M877">
        <v>0.78100000000000003</v>
      </c>
      <c r="N877">
        <v>1</v>
      </c>
      <c r="O877">
        <v>3.6</v>
      </c>
      <c r="P877">
        <v>0.81100000000000005</v>
      </c>
      <c r="Q877">
        <v>0.5</v>
      </c>
    </row>
    <row r="878" spans="1:17">
      <c r="A878" t="s">
        <v>906</v>
      </c>
      <c r="B878" s="1">
        <v>46063</v>
      </c>
      <c r="C878" t="s">
        <v>32</v>
      </c>
      <c r="D878" t="s">
        <v>19</v>
      </c>
      <c r="E878">
        <v>270</v>
      </c>
      <c r="F878">
        <v>30</v>
      </c>
      <c r="G878">
        <v>300</v>
      </c>
      <c r="H878">
        <v>29</v>
      </c>
      <c r="I878">
        <v>271</v>
      </c>
      <c r="J878">
        <v>0</v>
      </c>
      <c r="K878">
        <v>0</v>
      </c>
      <c r="L878">
        <v>8</v>
      </c>
      <c r="M878">
        <v>0.6</v>
      </c>
      <c r="N878">
        <v>0.996</v>
      </c>
      <c r="O878">
        <v>2.5</v>
      </c>
      <c r="P878">
        <v>0.76200000000000001</v>
      </c>
      <c r="Q878">
        <v>9.7000000000000003E-2</v>
      </c>
    </row>
    <row r="879" spans="1:17">
      <c r="A879" t="s">
        <v>907</v>
      </c>
      <c r="B879" s="1">
        <v>46063</v>
      </c>
      <c r="C879" t="s">
        <v>32</v>
      </c>
      <c r="D879" t="s">
        <v>21</v>
      </c>
      <c r="E879">
        <v>603</v>
      </c>
      <c r="F879">
        <v>56</v>
      </c>
      <c r="G879">
        <v>659</v>
      </c>
      <c r="H879">
        <v>20</v>
      </c>
      <c r="I879">
        <v>639</v>
      </c>
      <c r="J879">
        <v>0</v>
      </c>
      <c r="K879">
        <v>0</v>
      </c>
      <c r="L879">
        <v>8</v>
      </c>
      <c r="M879">
        <v>0.6</v>
      </c>
      <c r="N879">
        <v>0.97399999999999998</v>
      </c>
      <c r="O879">
        <v>2.5</v>
      </c>
      <c r="P879">
        <v>0.65500000000000003</v>
      </c>
      <c r="Q879">
        <v>0.03</v>
      </c>
    </row>
    <row r="880" spans="1:17">
      <c r="A880" t="s">
        <v>908</v>
      </c>
      <c r="B880" s="1">
        <v>46063</v>
      </c>
      <c r="C880" t="s">
        <v>32</v>
      </c>
      <c r="D880" t="s">
        <v>23</v>
      </c>
      <c r="E880">
        <v>706</v>
      </c>
      <c r="F880">
        <v>37</v>
      </c>
      <c r="G880">
        <v>743</v>
      </c>
      <c r="H880">
        <v>24</v>
      </c>
      <c r="I880">
        <v>719</v>
      </c>
      <c r="J880">
        <v>0</v>
      </c>
      <c r="K880">
        <v>0</v>
      </c>
      <c r="L880">
        <v>8</v>
      </c>
      <c r="M880">
        <v>0.6</v>
      </c>
      <c r="N880">
        <v>0.97799999999999998</v>
      </c>
      <c r="O880">
        <v>2.5</v>
      </c>
      <c r="P880">
        <v>0.67200000000000004</v>
      </c>
      <c r="Q880">
        <v>3.2000000000000001E-2</v>
      </c>
    </row>
    <row r="881" spans="1:17">
      <c r="A881" t="s">
        <v>909</v>
      </c>
      <c r="B881" s="1">
        <v>46063</v>
      </c>
      <c r="C881" t="s">
        <v>32</v>
      </c>
      <c r="D881" t="s">
        <v>25</v>
      </c>
      <c r="E881">
        <v>0</v>
      </c>
      <c r="F881">
        <v>33</v>
      </c>
      <c r="G881">
        <v>33</v>
      </c>
      <c r="H881">
        <v>33</v>
      </c>
      <c r="I881">
        <v>0</v>
      </c>
      <c r="J881">
        <v>0</v>
      </c>
      <c r="K881">
        <v>0</v>
      </c>
      <c r="L881">
        <v>1.1000000000000001</v>
      </c>
      <c r="M881">
        <v>0.98699999999999999</v>
      </c>
      <c r="N881">
        <v>0.96499999999999997</v>
      </c>
      <c r="O881">
        <v>4.3</v>
      </c>
      <c r="P881">
        <v>0.68200000000000005</v>
      </c>
      <c r="Q881">
        <v>1</v>
      </c>
    </row>
    <row r="882" spans="1:17">
      <c r="A882" t="s">
        <v>910</v>
      </c>
      <c r="B882" s="1">
        <v>46063</v>
      </c>
      <c r="C882" t="s">
        <v>37</v>
      </c>
      <c r="D882" t="s">
        <v>19</v>
      </c>
      <c r="E882">
        <v>0</v>
      </c>
      <c r="F882">
        <v>64</v>
      </c>
      <c r="G882">
        <v>64</v>
      </c>
      <c r="H882">
        <v>41</v>
      </c>
      <c r="I882">
        <v>23</v>
      </c>
      <c r="J882">
        <v>1</v>
      </c>
      <c r="K882">
        <v>0</v>
      </c>
      <c r="L882">
        <v>3.6</v>
      </c>
      <c r="M882">
        <v>0.76900000000000002</v>
      </c>
      <c r="N882">
        <v>0.97099999999999997</v>
      </c>
      <c r="O882">
        <v>3.8</v>
      </c>
      <c r="P882">
        <v>0.78400000000000003</v>
      </c>
      <c r="Q882">
        <v>0.64100000000000001</v>
      </c>
    </row>
    <row r="883" spans="1:17">
      <c r="A883" t="s">
        <v>911</v>
      </c>
      <c r="B883" s="1">
        <v>46063</v>
      </c>
      <c r="C883" t="s">
        <v>37</v>
      </c>
      <c r="D883" t="s">
        <v>21</v>
      </c>
      <c r="E883">
        <v>373</v>
      </c>
      <c r="F883">
        <v>20</v>
      </c>
      <c r="G883">
        <v>393</v>
      </c>
      <c r="H883">
        <v>31</v>
      </c>
      <c r="I883">
        <v>362</v>
      </c>
      <c r="J883">
        <v>0</v>
      </c>
      <c r="K883">
        <v>0</v>
      </c>
      <c r="L883">
        <v>8</v>
      </c>
      <c r="M883">
        <v>0.6</v>
      </c>
      <c r="N883">
        <v>0.97399999999999998</v>
      </c>
      <c r="O883">
        <v>2.5</v>
      </c>
      <c r="P883">
        <v>0.70399999999999996</v>
      </c>
      <c r="Q883">
        <v>7.9000000000000001E-2</v>
      </c>
    </row>
    <row r="884" spans="1:17">
      <c r="A884" t="s">
        <v>912</v>
      </c>
      <c r="B884" s="1">
        <v>46063</v>
      </c>
      <c r="C884" t="s">
        <v>37</v>
      </c>
      <c r="D884" t="s">
        <v>23</v>
      </c>
      <c r="E884">
        <v>135</v>
      </c>
      <c r="F884">
        <v>42</v>
      </c>
      <c r="G884">
        <v>177</v>
      </c>
      <c r="H884">
        <v>30</v>
      </c>
      <c r="I884">
        <v>147</v>
      </c>
      <c r="J884">
        <v>0</v>
      </c>
      <c r="K884">
        <v>0</v>
      </c>
      <c r="L884">
        <v>8</v>
      </c>
      <c r="M884">
        <v>0.6</v>
      </c>
      <c r="N884">
        <v>0.99299999999999999</v>
      </c>
      <c r="O884">
        <v>2.5</v>
      </c>
      <c r="P884">
        <v>0.72899999999999998</v>
      </c>
      <c r="Q884">
        <v>0.16900000000000001</v>
      </c>
    </row>
    <row r="885" spans="1:17">
      <c r="A885" t="s">
        <v>913</v>
      </c>
      <c r="B885" s="1">
        <v>46063</v>
      </c>
      <c r="C885" t="s">
        <v>37</v>
      </c>
      <c r="D885" t="s">
        <v>25</v>
      </c>
      <c r="E885">
        <v>0</v>
      </c>
      <c r="F885">
        <v>41</v>
      </c>
      <c r="G885">
        <v>41</v>
      </c>
      <c r="H885">
        <v>38</v>
      </c>
      <c r="I885">
        <v>3</v>
      </c>
      <c r="J885">
        <v>1</v>
      </c>
      <c r="K885">
        <v>0</v>
      </c>
      <c r="L885">
        <v>1.6</v>
      </c>
      <c r="M885">
        <v>0.93899999999999995</v>
      </c>
      <c r="N885">
        <v>0.97199999999999998</v>
      </c>
      <c r="O885">
        <v>4.5999999999999996</v>
      </c>
      <c r="P885">
        <v>0.747</v>
      </c>
      <c r="Q885">
        <v>0.92700000000000005</v>
      </c>
    </row>
    <row r="886" spans="1:17">
      <c r="A886" t="s">
        <v>914</v>
      </c>
      <c r="B886" s="1">
        <v>46063</v>
      </c>
      <c r="C886" t="s">
        <v>43</v>
      </c>
      <c r="D886" t="s">
        <v>19</v>
      </c>
      <c r="E886">
        <v>482</v>
      </c>
      <c r="F886">
        <v>37</v>
      </c>
      <c r="G886">
        <v>519</v>
      </c>
      <c r="H886">
        <v>27</v>
      </c>
      <c r="I886">
        <v>492</v>
      </c>
      <c r="J886">
        <v>0</v>
      </c>
      <c r="K886">
        <v>0</v>
      </c>
      <c r="L886">
        <v>8</v>
      </c>
      <c r="M886">
        <v>0.6</v>
      </c>
      <c r="N886">
        <v>0.95599999999999996</v>
      </c>
      <c r="O886">
        <v>2.5</v>
      </c>
      <c r="P886">
        <v>0.78400000000000003</v>
      </c>
      <c r="Q886">
        <v>5.1999999999999998E-2</v>
      </c>
    </row>
    <row r="887" spans="1:17">
      <c r="A887" t="s">
        <v>915</v>
      </c>
      <c r="B887" s="1">
        <v>46063</v>
      </c>
      <c r="C887" t="s">
        <v>43</v>
      </c>
      <c r="D887" t="s">
        <v>21</v>
      </c>
      <c r="E887">
        <v>0</v>
      </c>
      <c r="F887">
        <v>38</v>
      </c>
      <c r="G887">
        <v>38</v>
      </c>
      <c r="H887">
        <v>38</v>
      </c>
      <c r="I887">
        <v>0</v>
      </c>
      <c r="J887">
        <v>0</v>
      </c>
      <c r="K887">
        <v>0</v>
      </c>
      <c r="L887">
        <v>2</v>
      </c>
      <c r="M887">
        <v>0.99299999999999999</v>
      </c>
      <c r="N887">
        <v>0.996</v>
      </c>
      <c r="O887">
        <v>4.9000000000000004</v>
      </c>
      <c r="P887">
        <v>0.70799999999999996</v>
      </c>
      <c r="Q887">
        <v>1</v>
      </c>
    </row>
    <row r="888" spans="1:17">
      <c r="A888" t="s">
        <v>916</v>
      </c>
      <c r="B888" s="1">
        <v>46063</v>
      </c>
      <c r="C888" t="s">
        <v>43</v>
      </c>
      <c r="D888" t="s">
        <v>23</v>
      </c>
      <c r="E888">
        <v>0</v>
      </c>
      <c r="F888">
        <v>26</v>
      </c>
      <c r="G888">
        <v>26</v>
      </c>
      <c r="H888">
        <v>26</v>
      </c>
      <c r="I888">
        <v>0</v>
      </c>
      <c r="J888">
        <v>0</v>
      </c>
      <c r="K888">
        <v>0</v>
      </c>
      <c r="L888">
        <v>1.2</v>
      </c>
      <c r="M888">
        <v>0.97299999999999998</v>
      </c>
      <c r="N888">
        <v>0.97499999999999998</v>
      </c>
      <c r="O888">
        <v>4.9000000000000004</v>
      </c>
      <c r="P888">
        <v>0.80100000000000005</v>
      </c>
      <c r="Q888">
        <v>1</v>
      </c>
    </row>
    <row r="889" spans="1:17">
      <c r="A889" t="s">
        <v>917</v>
      </c>
      <c r="B889" s="1">
        <v>46063</v>
      </c>
      <c r="C889" t="s">
        <v>43</v>
      </c>
      <c r="D889" t="s">
        <v>25</v>
      </c>
      <c r="E889">
        <v>0</v>
      </c>
      <c r="F889">
        <v>26</v>
      </c>
      <c r="G889">
        <v>26</v>
      </c>
      <c r="H889">
        <v>26</v>
      </c>
      <c r="I889">
        <v>0</v>
      </c>
      <c r="J889">
        <v>0</v>
      </c>
      <c r="K889">
        <v>0</v>
      </c>
      <c r="L889">
        <v>2.1</v>
      </c>
      <c r="M889">
        <v>0.97499999999999998</v>
      </c>
      <c r="N889">
        <v>0.996</v>
      </c>
      <c r="O889">
        <v>4.5999999999999996</v>
      </c>
      <c r="P889">
        <v>0.75</v>
      </c>
      <c r="Q889">
        <v>1</v>
      </c>
    </row>
    <row r="890" spans="1:17">
      <c r="A890" t="s">
        <v>918</v>
      </c>
      <c r="B890" s="1">
        <v>46063</v>
      </c>
      <c r="C890" t="s">
        <v>48</v>
      </c>
      <c r="D890" t="s">
        <v>19</v>
      </c>
      <c r="E890">
        <v>5</v>
      </c>
      <c r="F890">
        <v>39</v>
      </c>
      <c r="G890">
        <v>44</v>
      </c>
      <c r="H890">
        <v>44</v>
      </c>
      <c r="I890">
        <v>0</v>
      </c>
      <c r="J890">
        <v>0</v>
      </c>
      <c r="K890">
        <v>0</v>
      </c>
      <c r="L890">
        <v>1.1000000000000001</v>
      </c>
      <c r="M890">
        <v>0.95299999999999996</v>
      </c>
      <c r="N890">
        <v>1</v>
      </c>
      <c r="O890">
        <v>4.5</v>
      </c>
      <c r="P890">
        <v>0.82</v>
      </c>
      <c r="Q890">
        <v>1</v>
      </c>
    </row>
    <row r="891" spans="1:17">
      <c r="A891" t="s">
        <v>919</v>
      </c>
      <c r="B891" s="1">
        <v>46063</v>
      </c>
      <c r="C891" t="s">
        <v>48</v>
      </c>
      <c r="D891" t="s">
        <v>21</v>
      </c>
      <c r="E891">
        <v>914</v>
      </c>
      <c r="F891">
        <v>52</v>
      </c>
      <c r="G891">
        <v>966</v>
      </c>
      <c r="H891">
        <v>23</v>
      </c>
      <c r="I891">
        <v>943</v>
      </c>
      <c r="J891">
        <v>0</v>
      </c>
      <c r="K891">
        <v>0</v>
      </c>
      <c r="L891">
        <v>8</v>
      </c>
      <c r="M891">
        <v>0.6</v>
      </c>
      <c r="N891">
        <v>0.99199999999999999</v>
      </c>
      <c r="O891">
        <v>2.5</v>
      </c>
      <c r="P891">
        <v>0.82499999999999996</v>
      </c>
      <c r="Q891">
        <v>2.4E-2</v>
      </c>
    </row>
    <row r="892" spans="1:17">
      <c r="A892" t="s">
        <v>920</v>
      </c>
      <c r="B892" s="1">
        <v>46063</v>
      </c>
      <c r="C892" t="s">
        <v>48</v>
      </c>
      <c r="D892" t="s">
        <v>23</v>
      </c>
      <c r="E892">
        <v>0</v>
      </c>
      <c r="F892">
        <v>44</v>
      </c>
      <c r="G892">
        <v>44</v>
      </c>
      <c r="H892">
        <v>44</v>
      </c>
      <c r="I892">
        <v>0</v>
      </c>
      <c r="J892">
        <v>0</v>
      </c>
      <c r="K892">
        <v>0</v>
      </c>
      <c r="L892">
        <v>1.2</v>
      </c>
      <c r="M892">
        <v>0.99199999999999999</v>
      </c>
      <c r="N892">
        <v>0.99299999999999999</v>
      </c>
      <c r="O892">
        <v>4.5999999999999996</v>
      </c>
      <c r="P892">
        <v>0.75900000000000001</v>
      </c>
      <c r="Q892">
        <v>1</v>
      </c>
    </row>
    <row r="893" spans="1:17">
      <c r="A893" t="s">
        <v>921</v>
      </c>
      <c r="B893" s="1">
        <v>46063</v>
      </c>
      <c r="C893" t="s">
        <v>48</v>
      </c>
      <c r="D893" t="s">
        <v>25</v>
      </c>
      <c r="E893">
        <v>302</v>
      </c>
      <c r="F893">
        <v>41</v>
      </c>
      <c r="G893">
        <v>343</v>
      </c>
      <c r="H893">
        <v>25</v>
      </c>
      <c r="I893">
        <v>318</v>
      </c>
      <c r="J893">
        <v>0</v>
      </c>
      <c r="K893">
        <v>0</v>
      </c>
      <c r="L893">
        <v>8</v>
      </c>
      <c r="M893">
        <v>0.6</v>
      </c>
      <c r="N893">
        <v>0.96699999999999997</v>
      </c>
      <c r="O893">
        <v>2.5</v>
      </c>
      <c r="P893">
        <v>0.751</v>
      </c>
      <c r="Q893">
        <v>7.2999999999999995E-2</v>
      </c>
    </row>
    <row r="894" spans="1:17">
      <c r="A894" t="s">
        <v>922</v>
      </c>
      <c r="B894" s="1">
        <v>46063</v>
      </c>
      <c r="C894" t="s">
        <v>53</v>
      </c>
      <c r="D894" t="s">
        <v>19</v>
      </c>
      <c r="E894">
        <v>445</v>
      </c>
      <c r="F894">
        <v>42</v>
      </c>
      <c r="G894">
        <v>487</v>
      </c>
      <c r="H894">
        <v>27</v>
      </c>
      <c r="I894">
        <v>460</v>
      </c>
      <c r="J894">
        <v>0</v>
      </c>
      <c r="K894">
        <v>0</v>
      </c>
      <c r="L894">
        <v>8</v>
      </c>
      <c r="M894">
        <v>0.6</v>
      </c>
      <c r="N894">
        <v>0.99</v>
      </c>
      <c r="O894">
        <v>2.5</v>
      </c>
      <c r="P894">
        <v>0.65700000000000003</v>
      </c>
      <c r="Q894">
        <v>5.5E-2</v>
      </c>
    </row>
    <row r="895" spans="1:17">
      <c r="A895" t="s">
        <v>923</v>
      </c>
      <c r="B895" s="1">
        <v>46063</v>
      </c>
      <c r="C895" t="s">
        <v>53</v>
      </c>
      <c r="D895" t="s">
        <v>21</v>
      </c>
      <c r="E895">
        <v>432</v>
      </c>
      <c r="F895">
        <v>47</v>
      </c>
      <c r="G895">
        <v>479</v>
      </c>
      <c r="H895">
        <v>22</v>
      </c>
      <c r="I895">
        <v>457</v>
      </c>
      <c r="J895">
        <v>0</v>
      </c>
      <c r="K895">
        <v>0</v>
      </c>
      <c r="L895">
        <v>8</v>
      </c>
      <c r="M895">
        <v>0.6</v>
      </c>
      <c r="N895">
        <v>0.96699999999999997</v>
      </c>
      <c r="O895">
        <v>2.5</v>
      </c>
      <c r="P895">
        <v>0.755</v>
      </c>
      <c r="Q895">
        <v>4.5999999999999999E-2</v>
      </c>
    </row>
    <row r="896" spans="1:17">
      <c r="A896" t="s">
        <v>924</v>
      </c>
      <c r="B896" s="1">
        <v>46063</v>
      </c>
      <c r="C896" t="s">
        <v>53</v>
      </c>
      <c r="D896" t="s">
        <v>23</v>
      </c>
      <c r="E896">
        <v>299</v>
      </c>
      <c r="F896">
        <v>30</v>
      </c>
      <c r="G896">
        <v>329</v>
      </c>
      <c r="H896">
        <v>26</v>
      </c>
      <c r="I896">
        <v>303</v>
      </c>
      <c r="J896">
        <v>0</v>
      </c>
      <c r="K896">
        <v>0</v>
      </c>
      <c r="L896">
        <v>8</v>
      </c>
      <c r="M896">
        <v>0.6</v>
      </c>
      <c r="N896">
        <v>1</v>
      </c>
      <c r="O896">
        <v>2.5</v>
      </c>
      <c r="P896">
        <v>0.74</v>
      </c>
      <c r="Q896">
        <v>7.9000000000000001E-2</v>
      </c>
    </row>
    <row r="897" spans="1:17">
      <c r="A897" t="s">
        <v>925</v>
      </c>
      <c r="B897" s="1">
        <v>46063</v>
      </c>
      <c r="C897" t="s">
        <v>53</v>
      </c>
      <c r="D897" t="s">
        <v>25</v>
      </c>
      <c r="E897">
        <v>0</v>
      </c>
      <c r="F897">
        <v>26</v>
      </c>
      <c r="G897">
        <v>26</v>
      </c>
      <c r="H897">
        <v>26</v>
      </c>
      <c r="I897">
        <v>0</v>
      </c>
      <c r="J897">
        <v>0</v>
      </c>
      <c r="K897">
        <v>0</v>
      </c>
      <c r="L897">
        <v>1.7</v>
      </c>
      <c r="M897">
        <v>0.96099999999999997</v>
      </c>
      <c r="N897">
        <v>0.997</v>
      </c>
      <c r="O897">
        <v>4.5</v>
      </c>
      <c r="P897">
        <v>0.64900000000000002</v>
      </c>
      <c r="Q897">
        <v>1</v>
      </c>
    </row>
    <row r="898" spans="1:17">
      <c r="A898" t="s">
        <v>926</v>
      </c>
      <c r="B898" s="1">
        <v>46064</v>
      </c>
      <c r="C898" t="s">
        <v>18</v>
      </c>
      <c r="D898" t="s">
        <v>19</v>
      </c>
      <c r="E898">
        <v>139</v>
      </c>
      <c r="F898">
        <v>73</v>
      </c>
      <c r="G898">
        <v>212</v>
      </c>
      <c r="H898">
        <v>41</v>
      </c>
      <c r="I898">
        <v>171</v>
      </c>
      <c r="J898">
        <v>0</v>
      </c>
      <c r="K898">
        <v>0</v>
      </c>
      <c r="L898">
        <v>8</v>
      </c>
      <c r="M898">
        <v>0.6</v>
      </c>
      <c r="N898">
        <v>1</v>
      </c>
      <c r="O898">
        <v>2.5</v>
      </c>
      <c r="P898">
        <v>0.81299999999999994</v>
      </c>
      <c r="Q898">
        <v>0.193</v>
      </c>
    </row>
    <row r="899" spans="1:17">
      <c r="A899" t="s">
        <v>927</v>
      </c>
      <c r="B899" s="1">
        <v>46064</v>
      </c>
      <c r="C899" t="s">
        <v>18</v>
      </c>
      <c r="D899" t="s">
        <v>21</v>
      </c>
      <c r="E899">
        <v>0</v>
      </c>
      <c r="F899">
        <v>47</v>
      </c>
      <c r="G899">
        <v>47</v>
      </c>
      <c r="H899">
        <v>47</v>
      </c>
      <c r="I899">
        <v>0</v>
      </c>
      <c r="J899">
        <v>0</v>
      </c>
      <c r="K899">
        <v>0</v>
      </c>
      <c r="L899">
        <v>1.4</v>
      </c>
      <c r="M899">
        <v>0.97499999999999998</v>
      </c>
      <c r="N899">
        <v>0.996</v>
      </c>
      <c r="O899">
        <v>4.5999999999999996</v>
      </c>
      <c r="P899">
        <v>0.66500000000000004</v>
      </c>
      <c r="Q899">
        <v>1</v>
      </c>
    </row>
    <row r="900" spans="1:17">
      <c r="A900" t="s">
        <v>928</v>
      </c>
      <c r="B900" s="1">
        <v>46064</v>
      </c>
      <c r="C900" t="s">
        <v>18</v>
      </c>
      <c r="D900" t="s">
        <v>23</v>
      </c>
      <c r="E900">
        <v>266</v>
      </c>
      <c r="F900">
        <v>39</v>
      </c>
      <c r="G900">
        <v>305</v>
      </c>
      <c r="H900">
        <v>41</v>
      </c>
      <c r="I900">
        <v>264</v>
      </c>
      <c r="J900">
        <v>0</v>
      </c>
      <c r="K900">
        <v>0</v>
      </c>
      <c r="L900">
        <v>8</v>
      </c>
      <c r="M900">
        <v>0.6</v>
      </c>
      <c r="N900">
        <v>0.99</v>
      </c>
      <c r="O900">
        <v>2.5</v>
      </c>
      <c r="P900">
        <v>0.7</v>
      </c>
      <c r="Q900">
        <v>0.13400000000000001</v>
      </c>
    </row>
    <row r="901" spans="1:17">
      <c r="A901" t="s">
        <v>929</v>
      </c>
      <c r="B901" s="1">
        <v>46064</v>
      </c>
      <c r="C901" t="s">
        <v>18</v>
      </c>
      <c r="D901" t="s">
        <v>25</v>
      </c>
      <c r="E901">
        <v>0</v>
      </c>
      <c r="F901">
        <v>25</v>
      </c>
      <c r="G901">
        <v>25</v>
      </c>
      <c r="H901">
        <v>25</v>
      </c>
      <c r="I901">
        <v>0</v>
      </c>
      <c r="J901">
        <v>0</v>
      </c>
      <c r="K901">
        <v>0</v>
      </c>
      <c r="L901">
        <v>2</v>
      </c>
      <c r="M901">
        <v>0.92300000000000004</v>
      </c>
      <c r="N901">
        <v>0.97499999999999998</v>
      </c>
      <c r="O901">
        <v>4.7</v>
      </c>
      <c r="P901">
        <v>0.69499999999999995</v>
      </c>
      <c r="Q901">
        <v>1</v>
      </c>
    </row>
    <row r="902" spans="1:17">
      <c r="A902" t="s">
        <v>930</v>
      </c>
      <c r="B902" s="1">
        <v>46064</v>
      </c>
      <c r="C902" t="s">
        <v>27</v>
      </c>
      <c r="D902" t="s">
        <v>931</v>
      </c>
      <c r="E902">
        <v>0</v>
      </c>
      <c r="F902">
        <v>45</v>
      </c>
      <c r="G902">
        <v>45</v>
      </c>
      <c r="H902">
        <v>40</v>
      </c>
      <c r="I902">
        <v>5</v>
      </c>
      <c r="J902">
        <v>1</v>
      </c>
      <c r="K902">
        <v>0</v>
      </c>
      <c r="L902">
        <v>1.4</v>
      </c>
      <c r="M902">
        <v>0.93400000000000005</v>
      </c>
      <c r="N902">
        <v>0.96299999999999997</v>
      </c>
      <c r="O902">
        <v>4.3</v>
      </c>
      <c r="P902">
        <v>0.79400000000000004</v>
      </c>
      <c r="Q902">
        <v>0.88900000000000001</v>
      </c>
    </row>
    <row r="903" spans="1:17">
      <c r="A903" t="s">
        <v>932</v>
      </c>
      <c r="B903" s="1">
        <v>46064</v>
      </c>
      <c r="C903" t="s">
        <v>27</v>
      </c>
      <c r="D903" t="s">
        <v>21</v>
      </c>
      <c r="E903">
        <v>39</v>
      </c>
      <c r="F903">
        <v>44</v>
      </c>
      <c r="G903">
        <v>83</v>
      </c>
      <c r="H903">
        <v>48</v>
      </c>
      <c r="I903">
        <v>35</v>
      </c>
      <c r="J903">
        <v>0</v>
      </c>
      <c r="K903">
        <v>0</v>
      </c>
      <c r="L903">
        <v>4.2</v>
      </c>
      <c r="M903">
        <v>0.75</v>
      </c>
      <c r="N903">
        <v>0.97299999999999998</v>
      </c>
      <c r="O903">
        <v>3.3</v>
      </c>
      <c r="P903">
        <v>0.626</v>
      </c>
      <c r="Q903">
        <v>0.57799999999999996</v>
      </c>
    </row>
    <row r="904" spans="1:17">
      <c r="A904" t="s">
        <v>933</v>
      </c>
      <c r="B904" s="1">
        <v>46064</v>
      </c>
      <c r="C904" t="s">
        <v>27</v>
      </c>
      <c r="D904" t="s">
        <v>23</v>
      </c>
      <c r="E904">
        <v>643</v>
      </c>
      <c r="F904">
        <v>24</v>
      </c>
      <c r="G904">
        <v>667</v>
      </c>
      <c r="H904">
        <v>22</v>
      </c>
      <c r="I904">
        <v>645</v>
      </c>
      <c r="J904">
        <v>0</v>
      </c>
      <c r="K904">
        <v>0</v>
      </c>
      <c r="L904">
        <v>8</v>
      </c>
      <c r="M904">
        <v>0.6</v>
      </c>
      <c r="N904">
        <v>1</v>
      </c>
      <c r="O904">
        <v>2.5</v>
      </c>
      <c r="P904">
        <v>0.755</v>
      </c>
      <c r="Q904">
        <v>3.3000000000000002E-2</v>
      </c>
    </row>
    <row r="905" spans="1:17">
      <c r="A905" t="s">
        <v>934</v>
      </c>
      <c r="B905" s="1">
        <v>46064</v>
      </c>
      <c r="C905" t="s">
        <v>27</v>
      </c>
      <c r="D905" t="s">
        <v>25</v>
      </c>
      <c r="E905">
        <v>28</v>
      </c>
      <c r="F905">
        <v>30</v>
      </c>
      <c r="G905">
        <v>58</v>
      </c>
      <c r="H905">
        <v>30</v>
      </c>
      <c r="I905">
        <v>28</v>
      </c>
      <c r="J905">
        <v>0</v>
      </c>
      <c r="K905">
        <v>0</v>
      </c>
      <c r="L905">
        <v>3.9</v>
      </c>
      <c r="M905">
        <v>0.75900000000000001</v>
      </c>
      <c r="N905">
        <v>1</v>
      </c>
      <c r="O905">
        <v>3.4</v>
      </c>
      <c r="P905">
        <v>0.81100000000000005</v>
      </c>
      <c r="Q905">
        <v>0.51700000000000002</v>
      </c>
    </row>
    <row r="906" spans="1:17">
      <c r="A906" t="s">
        <v>935</v>
      </c>
      <c r="B906" s="1">
        <v>46064</v>
      </c>
      <c r="C906" t="s">
        <v>32</v>
      </c>
      <c r="D906" t="s">
        <v>19</v>
      </c>
      <c r="E906">
        <v>271</v>
      </c>
      <c r="F906">
        <v>34</v>
      </c>
      <c r="G906">
        <v>305</v>
      </c>
      <c r="H906">
        <v>30</v>
      </c>
      <c r="I906">
        <v>275</v>
      </c>
      <c r="J906">
        <v>0</v>
      </c>
      <c r="K906">
        <v>0</v>
      </c>
      <c r="L906">
        <v>8</v>
      </c>
      <c r="M906">
        <v>0.6</v>
      </c>
      <c r="N906">
        <v>0.98799999999999999</v>
      </c>
      <c r="O906">
        <v>2.5</v>
      </c>
      <c r="P906">
        <v>0.76200000000000001</v>
      </c>
      <c r="Q906">
        <v>9.8000000000000004E-2</v>
      </c>
    </row>
    <row r="907" spans="1:17">
      <c r="A907" t="s">
        <v>936</v>
      </c>
      <c r="B907" s="1">
        <v>46064</v>
      </c>
      <c r="C907" t="s">
        <v>32</v>
      </c>
      <c r="D907" t="s">
        <v>21</v>
      </c>
      <c r="E907">
        <v>639</v>
      </c>
      <c r="F907">
        <v>43</v>
      </c>
      <c r="G907">
        <v>682</v>
      </c>
      <c r="H907">
        <v>19</v>
      </c>
      <c r="I907">
        <v>663</v>
      </c>
      <c r="J907">
        <v>0</v>
      </c>
      <c r="K907">
        <v>0</v>
      </c>
      <c r="L907">
        <v>8</v>
      </c>
      <c r="M907">
        <v>0.6</v>
      </c>
      <c r="N907">
        <v>1</v>
      </c>
      <c r="O907">
        <v>2.5</v>
      </c>
      <c r="P907">
        <v>0.65500000000000003</v>
      </c>
      <c r="Q907">
        <v>2.8000000000000001E-2</v>
      </c>
    </row>
    <row r="908" spans="1:17">
      <c r="A908" t="s">
        <v>937</v>
      </c>
      <c r="B908" s="1">
        <v>46064</v>
      </c>
      <c r="C908" t="s">
        <v>32</v>
      </c>
      <c r="D908" t="s">
        <v>23</v>
      </c>
      <c r="E908">
        <v>719</v>
      </c>
      <c r="F908">
        <v>40</v>
      </c>
      <c r="G908">
        <v>759</v>
      </c>
      <c r="H908">
        <v>22</v>
      </c>
      <c r="I908">
        <v>737</v>
      </c>
      <c r="J908">
        <v>0</v>
      </c>
      <c r="K908">
        <v>0</v>
      </c>
      <c r="L908">
        <v>8</v>
      </c>
      <c r="M908">
        <v>0.6</v>
      </c>
      <c r="N908">
        <v>1</v>
      </c>
      <c r="O908">
        <v>2.5</v>
      </c>
      <c r="P908">
        <v>0.67200000000000004</v>
      </c>
      <c r="Q908">
        <v>2.9000000000000001E-2</v>
      </c>
    </row>
    <row r="909" spans="1:17">
      <c r="A909" t="s">
        <v>938</v>
      </c>
      <c r="B909" s="1">
        <v>46064</v>
      </c>
      <c r="C909" t="s">
        <v>32</v>
      </c>
      <c r="D909" t="s">
        <v>25</v>
      </c>
      <c r="E909">
        <v>0</v>
      </c>
      <c r="F909">
        <v>27</v>
      </c>
      <c r="G909">
        <v>27</v>
      </c>
      <c r="H909">
        <v>27</v>
      </c>
      <c r="I909">
        <v>0</v>
      </c>
      <c r="J909">
        <v>0</v>
      </c>
      <c r="K909">
        <v>0</v>
      </c>
      <c r="L909">
        <v>1.5</v>
      </c>
      <c r="M909">
        <v>0.98799999999999999</v>
      </c>
      <c r="N909">
        <v>0.97099999999999997</v>
      </c>
      <c r="O909">
        <v>4.5</v>
      </c>
      <c r="P909">
        <v>0.68200000000000005</v>
      </c>
      <c r="Q909">
        <v>1</v>
      </c>
    </row>
    <row r="910" spans="1:17">
      <c r="A910" t="s">
        <v>939</v>
      </c>
      <c r="B910" s="1">
        <v>46064</v>
      </c>
      <c r="C910" t="s">
        <v>37</v>
      </c>
      <c r="D910" t="s">
        <v>19</v>
      </c>
      <c r="E910">
        <v>23</v>
      </c>
      <c r="F910">
        <v>42</v>
      </c>
      <c r="G910">
        <v>65</v>
      </c>
      <c r="H910">
        <v>48</v>
      </c>
      <c r="I910">
        <v>17</v>
      </c>
      <c r="J910">
        <v>0</v>
      </c>
      <c r="K910">
        <v>0</v>
      </c>
      <c r="L910">
        <v>2.8</v>
      </c>
      <c r="M910">
        <v>0.85299999999999998</v>
      </c>
      <c r="N910">
        <v>0.98799999999999999</v>
      </c>
      <c r="O910">
        <v>4.0999999999999996</v>
      </c>
      <c r="P910">
        <v>0.78400000000000003</v>
      </c>
      <c r="Q910">
        <v>0.73799999999999999</v>
      </c>
    </row>
    <row r="911" spans="1:17">
      <c r="A911" t="s">
        <v>940</v>
      </c>
      <c r="B911" s="1">
        <v>46064</v>
      </c>
      <c r="C911" t="s">
        <v>37</v>
      </c>
      <c r="D911" t="s">
        <v>21</v>
      </c>
      <c r="E911">
        <v>362</v>
      </c>
      <c r="F911">
        <v>39</v>
      </c>
      <c r="G911">
        <v>401</v>
      </c>
      <c r="H911">
        <v>37</v>
      </c>
      <c r="I911">
        <v>364</v>
      </c>
      <c r="J911">
        <v>1</v>
      </c>
      <c r="K911">
        <v>0</v>
      </c>
      <c r="L911">
        <v>8</v>
      </c>
      <c r="M911">
        <v>0.6</v>
      </c>
      <c r="N911">
        <v>0.95299999999999996</v>
      </c>
      <c r="O911">
        <v>2.5</v>
      </c>
      <c r="P911">
        <v>0.70399999999999996</v>
      </c>
      <c r="Q911">
        <v>9.1999999999999998E-2</v>
      </c>
    </row>
    <row r="912" spans="1:17">
      <c r="A912" t="s">
        <v>941</v>
      </c>
      <c r="B912" s="1">
        <v>46064</v>
      </c>
      <c r="C912" t="s">
        <v>37</v>
      </c>
      <c r="D912" t="s">
        <v>23</v>
      </c>
      <c r="E912">
        <v>147</v>
      </c>
      <c r="F912">
        <v>47</v>
      </c>
      <c r="G912">
        <v>194</v>
      </c>
      <c r="H912">
        <v>33</v>
      </c>
      <c r="I912">
        <v>161</v>
      </c>
      <c r="J912">
        <v>0</v>
      </c>
      <c r="K912">
        <v>0</v>
      </c>
      <c r="L912">
        <v>8</v>
      </c>
      <c r="M912">
        <v>0.6</v>
      </c>
      <c r="N912">
        <v>0.98599999999999999</v>
      </c>
      <c r="O912">
        <v>2.5</v>
      </c>
      <c r="P912">
        <v>0.72899999999999998</v>
      </c>
      <c r="Q912">
        <v>0.17</v>
      </c>
    </row>
    <row r="913" spans="1:17">
      <c r="A913" t="s">
        <v>942</v>
      </c>
      <c r="B913" s="1">
        <v>46064</v>
      </c>
      <c r="C913" t="s">
        <v>37</v>
      </c>
      <c r="D913" t="s">
        <v>25</v>
      </c>
      <c r="E913">
        <v>3</v>
      </c>
      <c r="F913">
        <v>32</v>
      </c>
      <c r="G913">
        <v>35</v>
      </c>
      <c r="H913">
        <v>35</v>
      </c>
      <c r="I913">
        <v>0</v>
      </c>
      <c r="J913">
        <v>0</v>
      </c>
      <c r="K913">
        <v>0</v>
      </c>
      <c r="L913">
        <v>1.4</v>
      </c>
      <c r="M913">
        <v>1</v>
      </c>
      <c r="N913">
        <v>0.97599999999999998</v>
      </c>
      <c r="O913">
        <v>4.5</v>
      </c>
      <c r="P913">
        <v>0.747</v>
      </c>
      <c r="Q913">
        <v>1</v>
      </c>
    </row>
    <row r="914" spans="1:17">
      <c r="A914" t="s">
        <v>943</v>
      </c>
      <c r="B914" s="1">
        <v>46064</v>
      </c>
      <c r="C914" t="s">
        <v>43</v>
      </c>
      <c r="D914" t="s">
        <v>19</v>
      </c>
      <c r="E914">
        <v>492</v>
      </c>
      <c r="F914">
        <v>32</v>
      </c>
      <c r="G914">
        <v>524</v>
      </c>
      <c r="H914">
        <v>27</v>
      </c>
      <c r="I914">
        <v>497</v>
      </c>
      <c r="J914">
        <v>0</v>
      </c>
      <c r="K914">
        <v>0</v>
      </c>
      <c r="L914">
        <v>8</v>
      </c>
      <c r="M914">
        <v>0.6</v>
      </c>
      <c r="N914">
        <v>0.94899999999999995</v>
      </c>
      <c r="O914">
        <v>2.5</v>
      </c>
      <c r="P914">
        <v>0.78400000000000003</v>
      </c>
      <c r="Q914">
        <v>5.1999999999999998E-2</v>
      </c>
    </row>
    <row r="915" spans="1:17">
      <c r="A915" t="s">
        <v>944</v>
      </c>
      <c r="B915" s="1">
        <v>46064</v>
      </c>
      <c r="C915" t="s">
        <v>43</v>
      </c>
      <c r="D915" t="s">
        <v>21</v>
      </c>
      <c r="E915">
        <v>0</v>
      </c>
      <c r="F915">
        <v>34</v>
      </c>
      <c r="G915">
        <v>34</v>
      </c>
      <c r="H915">
        <v>34</v>
      </c>
      <c r="I915">
        <v>0</v>
      </c>
      <c r="J915">
        <v>0</v>
      </c>
      <c r="K915">
        <v>0</v>
      </c>
      <c r="L915">
        <v>1.5</v>
      </c>
      <c r="M915">
        <v>0.96499999999999997</v>
      </c>
      <c r="N915">
        <v>0.97799999999999998</v>
      </c>
      <c r="O915">
        <v>4.5</v>
      </c>
      <c r="P915">
        <v>0.70799999999999996</v>
      </c>
      <c r="Q915">
        <v>1</v>
      </c>
    </row>
    <row r="916" spans="1:17">
      <c r="A916" t="s">
        <v>945</v>
      </c>
      <c r="B916" s="1">
        <v>46064</v>
      </c>
      <c r="C916" t="s">
        <v>43</v>
      </c>
      <c r="D916" t="s">
        <v>23</v>
      </c>
      <c r="E916">
        <v>0</v>
      </c>
      <c r="F916">
        <v>47</v>
      </c>
      <c r="G916">
        <v>47</v>
      </c>
      <c r="H916">
        <v>47</v>
      </c>
      <c r="I916">
        <v>0</v>
      </c>
      <c r="J916">
        <v>0</v>
      </c>
      <c r="K916">
        <v>0</v>
      </c>
      <c r="L916">
        <v>1.6</v>
      </c>
      <c r="M916">
        <v>0.96799999999999997</v>
      </c>
      <c r="N916">
        <v>0.99399999999999999</v>
      </c>
      <c r="O916">
        <v>4.4000000000000004</v>
      </c>
      <c r="P916">
        <v>0.80100000000000005</v>
      </c>
      <c r="Q916">
        <v>1</v>
      </c>
    </row>
    <row r="917" spans="1:17">
      <c r="A917" t="s">
        <v>946</v>
      </c>
      <c r="B917" s="1">
        <v>46064</v>
      </c>
      <c r="C917" t="s">
        <v>43</v>
      </c>
      <c r="D917" t="s">
        <v>25</v>
      </c>
      <c r="E917">
        <v>0</v>
      </c>
      <c r="F917">
        <v>33</v>
      </c>
      <c r="G917">
        <v>33</v>
      </c>
      <c r="H917">
        <v>33</v>
      </c>
      <c r="I917">
        <v>0</v>
      </c>
      <c r="J917">
        <v>0</v>
      </c>
      <c r="K917">
        <v>0</v>
      </c>
      <c r="L917">
        <v>1.5</v>
      </c>
      <c r="M917">
        <v>0.96499999999999997</v>
      </c>
      <c r="N917">
        <v>0.95599999999999996</v>
      </c>
      <c r="O917">
        <v>4.8</v>
      </c>
      <c r="P917">
        <v>0.75</v>
      </c>
      <c r="Q917">
        <v>1</v>
      </c>
    </row>
    <row r="918" spans="1:17">
      <c r="A918" t="s">
        <v>947</v>
      </c>
      <c r="B918" s="1">
        <v>46064</v>
      </c>
      <c r="C918" t="s">
        <v>48</v>
      </c>
      <c r="D918" t="s">
        <v>19</v>
      </c>
      <c r="E918">
        <v>0</v>
      </c>
      <c r="F918">
        <v>45</v>
      </c>
      <c r="G918">
        <v>45</v>
      </c>
      <c r="H918">
        <v>45</v>
      </c>
      <c r="I918">
        <v>0</v>
      </c>
      <c r="J918">
        <v>1</v>
      </c>
      <c r="K918">
        <v>0</v>
      </c>
      <c r="L918">
        <v>0.8</v>
      </c>
      <c r="M918">
        <v>0.95199999999999996</v>
      </c>
      <c r="N918">
        <v>0.98699999999999999</v>
      </c>
      <c r="O918">
        <v>4.3</v>
      </c>
      <c r="P918">
        <v>0.82</v>
      </c>
      <c r="Q918">
        <v>1</v>
      </c>
    </row>
    <row r="919" spans="1:17">
      <c r="A919" t="s">
        <v>948</v>
      </c>
      <c r="B919" s="1">
        <v>46064</v>
      </c>
      <c r="C919" t="s">
        <v>48</v>
      </c>
      <c r="D919" t="s">
        <v>21</v>
      </c>
      <c r="E919">
        <v>943</v>
      </c>
      <c r="F919">
        <v>51</v>
      </c>
      <c r="G919">
        <v>994</v>
      </c>
      <c r="H919">
        <v>23</v>
      </c>
      <c r="I919">
        <v>971</v>
      </c>
      <c r="J919">
        <v>0</v>
      </c>
      <c r="K919">
        <v>0</v>
      </c>
      <c r="L919">
        <v>8</v>
      </c>
      <c r="M919">
        <v>0.6</v>
      </c>
      <c r="N919">
        <v>0.98099999999999998</v>
      </c>
      <c r="O919">
        <v>2.5</v>
      </c>
      <c r="P919">
        <v>0.82499999999999996</v>
      </c>
      <c r="Q919">
        <v>2.3E-2</v>
      </c>
    </row>
    <row r="920" spans="1:17">
      <c r="A920" t="s">
        <v>949</v>
      </c>
      <c r="B920" s="1">
        <v>46064</v>
      </c>
      <c r="C920" t="s">
        <v>48</v>
      </c>
      <c r="D920" t="s">
        <v>23</v>
      </c>
      <c r="E920">
        <v>0</v>
      </c>
      <c r="F920">
        <v>29</v>
      </c>
      <c r="G920">
        <v>29</v>
      </c>
      <c r="H920">
        <v>29</v>
      </c>
      <c r="I920">
        <v>0</v>
      </c>
      <c r="J920">
        <v>0</v>
      </c>
      <c r="K920">
        <v>0</v>
      </c>
      <c r="L920">
        <v>1.7</v>
      </c>
      <c r="M920">
        <v>0.96299999999999997</v>
      </c>
      <c r="N920">
        <v>0.97899999999999998</v>
      </c>
      <c r="O920">
        <v>4.5999999999999996</v>
      </c>
      <c r="P920">
        <v>0.75900000000000001</v>
      </c>
      <c r="Q920">
        <v>1</v>
      </c>
    </row>
    <row r="921" spans="1:17">
      <c r="A921" t="s">
        <v>950</v>
      </c>
      <c r="B921" s="1">
        <v>46064</v>
      </c>
      <c r="C921" t="s">
        <v>48</v>
      </c>
      <c r="D921" t="s">
        <v>25</v>
      </c>
      <c r="E921">
        <v>318</v>
      </c>
      <c r="F921">
        <v>34</v>
      </c>
      <c r="G921">
        <v>352</v>
      </c>
      <c r="H921">
        <v>24</v>
      </c>
      <c r="I921">
        <v>328</v>
      </c>
      <c r="J921">
        <v>0</v>
      </c>
      <c r="K921">
        <v>0</v>
      </c>
      <c r="L921">
        <v>8</v>
      </c>
      <c r="M921">
        <v>0.6</v>
      </c>
      <c r="N921">
        <v>0.97499999999999998</v>
      </c>
      <c r="O921">
        <v>2.5</v>
      </c>
      <c r="P921">
        <v>0.751</v>
      </c>
      <c r="Q921">
        <v>6.8000000000000005E-2</v>
      </c>
    </row>
    <row r="922" spans="1:17">
      <c r="A922" t="s">
        <v>951</v>
      </c>
      <c r="B922" s="1">
        <v>46064</v>
      </c>
      <c r="C922" t="s">
        <v>53</v>
      </c>
      <c r="D922" t="s">
        <v>19</v>
      </c>
      <c r="E922">
        <v>460</v>
      </c>
      <c r="F922">
        <v>48</v>
      </c>
      <c r="G922">
        <v>508</v>
      </c>
      <c r="H922">
        <v>30</v>
      </c>
      <c r="I922">
        <v>478</v>
      </c>
      <c r="J922">
        <v>0</v>
      </c>
      <c r="K922">
        <v>0</v>
      </c>
      <c r="L922">
        <v>8</v>
      </c>
      <c r="M922">
        <v>0.6</v>
      </c>
      <c r="N922">
        <v>1</v>
      </c>
      <c r="O922">
        <v>2.5</v>
      </c>
      <c r="P922">
        <v>0.65700000000000003</v>
      </c>
      <c r="Q922">
        <v>5.8999999999999997E-2</v>
      </c>
    </row>
    <row r="923" spans="1:17">
      <c r="A923" t="s">
        <v>952</v>
      </c>
      <c r="B923" s="1">
        <v>46064</v>
      </c>
      <c r="C923" t="s">
        <v>53</v>
      </c>
      <c r="D923" t="s">
        <v>21</v>
      </c>
      <c r="E923">
        <v>457</v>
      </c>
      <c r="F923">
        <v>34</v>
      </c>
      <c r="G923">
        <v>491</v>
      </c>
      <c r="H923">
        <v>24</v>
      </c>
      <c r="I923">
        <v>467</v>
      </c>
      <c r="J923">
        <v>0</v>
      </c>
      <c r="K923">
        <v>0</v>
      </c>
      <c r="L923">
        <v>8</v>
      </c>
      <c r="M923">
        <v>0.6</v>
      </c>
      <c r="N923">
        <v>0.97399999999999998</v>
      </c>
      <c r="O923">
        <v>2.5</v>
      </c>
      <c r="P923">
        <v>0.755</v>
      </c>
      <c r="Q923">
        <v>4.9000000000000002E-2</v>
      </c>
    </row>
    <row r="924" spans="1:17">
      <c r="A924" t="s">
        <v>953</v>
      </c>
      <c r="B924" s="1">
        <v>46064</v>
      </c>
      <c r="C924" t="s">
        <v>53</v>
      </c>
      <c r="D924" t="s">
        <v>23</v>
      </c>
      <c r="E924">
        <v>303</v>
      </c>
      <c r="F924">
        <v>47</v>
      </c>
      <c r="G924">
        <v>350</v>
      </c>
      <c r="H924">
        <v>26</v>
      </c>
      <c r="I924">
        <v>324</v>
      </c>
      <c r="J924">
        <v>0</v>
      </c>
      <c r="K924">
        <v>0</v>
      </c>
      <c r="L924">
        <v>8</v>
      </c>
      <c r="M924">
        <v>0.6</v>
      </c>
      <c r="N924">
        <v>0.98799999999999999</v>
      </c>
      <c r="O924">
        <v>2.5</v>
      </c>
      <c r="P924">
        <v>0.74</v>
      </c>
      <c r="Q924">
        <v>7.3999999999999996E-2</v>
      </c>
    </row>
    <row r="925" spans="1:17">
      <c r="A925" t="s">
        <v>954</v>
      </c>
      <c r="B925" s="1">
        <v>46064</v>
      </c>
      <c r="C925" t="s">
        <v>53</v>
      </c>
      <c r="D925" t="s">
        <v>25</v>
      </c>
      <c r="E925">
        <v>0</v>
      </c>
      <c r="F925">
        <v>30</v>
      </c>
      <c r="G925">
        <v>30</v>
      </c>
      <c r="H925">
        <v>30</v>
      </c>
      <c r="I925">
        <v>0</v>
      </c>
      <c r="J925">
        <v>0</v>
      </c>
      <c r="K925">
        <v>0</v>
      </c>
      <c r="L925">
        <v>1</v>
      </c>
      <c r="M925">
        <v>0.92600000000000005</v>
      </c>
      <c r="N925">
        <v>0.999</v>
      </c>
      <c r="O925">
        <v>4.5</v>
      </c>
      <c r="P925">
        <v>0.64900000000000002</v>
      </c>
      <c r="Q925">
        <v>1</v>
      </c>
    </row>
    <row r="926" spans="1:17">
      <c r="A926" t="s">
        <v>955</v>
      </c>
      <c r="B926" s="1">
        <v>46065</v>
      </c>
      <c r="C926" t="s">
        <v>18</v>
      </c>
      <c r="D926" t="s">
        <v>19</v>
      </c>
      <c r="E926">
        <v>171</v>
      </c>
      <c r="F926">
        <v>44</v>
      </c>
      <c r="G926">
        <v>215</v>
      </c>
      <c r="H926">
        <v>42</v>
      </c>
      <c r="I926">
        <v>173</v>
      </c>
      <c r="J926">
        <v>0</v>
      </c>
      <c r="K926">
        <v>0</v>
      </c>
      <c r="L926">
        <v>8</v>
      </c>
      <c r="M926">
        <v>0.6</v>
      </c>
      <c r="N926">
        <v>0.96899999999999997</v>
      </c>
      <c r="O926">
        <v>2.5</v>
      </c>
      <c r="P926">
        <v>0.81299999999999994</v>
      </c>
      <c r="Q926">
        <v>0.19500000000000001</v>
      </c>
    </row>
    <row r="927" spans="1:17">
      <c r="A927" t="s">
        <v>956</v>
      </c>
      <c r="B927" s="1">
        <v>46065</v>
      </c>
      <c r="C927" t="s">
        <v>18</v>
      </c>
      <c r="D927" t="s">
        <v>21</v>
      </c>
      <c r="E927">
        <v>0</v>
      </c>
      <c r="F927">
        <v>35</v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1.8</v>
      </c>
      <c r="M927">
        <v>1</v>
      </c>
      <c r="N927">
        <v>1</v>
      </c>
      <c r="O927">
        <v>4.7</v>
      </c>
      <c r="P927">
        <v>0.66500000000000004</v>
      </c>
      <c r="Q927">
        <v>1</v>
      </c>
    </row>
    <row r="928" spans="1:17">
      <c r="A928" t="s">
        <v>957</v>
      </c>
      <c r="B928" s="1">
        <v>46065</v>
      </c>
      <c r="C928" t="s">
        <v>18</v>
      </c>
      <c r="D928" t="s">
        <v>23</v>
      </c>
      <c r="E928">
        <v>264</v>
      </c>
      <c r="F928">
        <v>31</v>
      </c>
      <c r="G928">
        <v>295</v>
      </c>
      <c r="H928">
        <v>31</v>
      </c>
      <c r="I928">
        <v>264</v>
      </c>
      <c r="J928">
        <v>0</v>
      </c>
      <c r="K928">
        <v>0</v>
      </c>
      <c r="L928">
        <v>8</v>
      </c>
      <c r="M928">
        <v>0.6</v>
      </c>
      <c r="N928">
        <v>0.99199999999999999</v>
      </c>
      <c r="O928">
        <v>2.5</v>
      </c>
      <c r="P928">
        <v>0.7</v>
      </c>
      <c r="Q928">
        <v>0.105</v>
      </c>
    </row>
    <row r="929" spans="1:17">
      <c r="A929" t="s">
        <v>958</v>
      </c>
      <c r="B929" s="1">
        <v>46065</v>
      </c>
      <c r="C929" t="s">
        <v>18</v>
      </c>
      <c r="D929" t="s">
        <v>25</v>
      </c>
      <c r="E929">
        <v>0</v>
      </c>
      <c r="F929">
        <v>33</v>
      </c>
      <c r="G929">
        <v>33</v>
      </c>
      <c r="H929">
        <v>33</v>
      </c>
      <c r="I929">
        <v>0</v>
      </c>
      <c r="J929">
        <v>0</v>
      </c>
      <c r="K929">
        <v>0</v>
      </c>
      <c r="L929">
        <v>1.3</v>
      </c>
      <c r="M929">
        <v>0.95599999999999996</v>
      </c>
      <c r="N929">
        <v>0.96899999999999997</v>
      </c>
      <c r="O929">
        <v>4.7</v>
      </c>
      <c r="P929">
        <v>0.69499999999999995</v>
      </c>
      <c r="Q929">
        <v>1</v>
      </c>
    </row>
    <row r="930" spans="1:17">
      <c r="A930" t="s">
        <v>959</v>
      </c>
      <c r="B930" s="1">
        <v>46065</v>
      </c>
      <c r="C930" t="s">
        <v>27</v>
      </c>
      <c r="D930" t="s">
        <v>19</v>
      </c>
      <c r="E930">
        <v>5</v>
      </c>
      <c r="F930">
        <v>42</v>
      </c>
      <c r="G930">
        <v>47</v>
      </c>
      <c r="H930">
        <v>40</v>
      </c>
      <c r="I930">
        <v>7</v>
      </c>
      <c r="J930">
        <v>0</v>
      </c>
      <c r="K930">
        <v>0</v>
      </c>
      <c r="L930">
        <v>2.1</v>
      </c>
      <c r="M930">
        <v>0.90200000000000002</v>
      </c>
      <c r="N930">
        <v>0.98099999999999998</v>
      </c>
      <c r="O930">
        <v>4.3</v>
      </c>
      <c r="P930">
        <v>0.79400000000000004</v>
      </c>
      <c r="Q930">
        <v>0.85099999999999998</v>
      </c>
    </row>
    <row r="931" spans="1:17">
      <c r="A931" t="s">
        <v>960</v>
      </c>
      <c r="B931" s="1">
        <v>46065</v>
      </c>
      <c r="C931" t="s">
        <v>27</v>
      </c>
      <c r="D931" t="s">
        <v>21</v>
      </c>
      <c r="E931">
        <v>35</v>
      </c>
      <c r="F931">
        <v>43</v>
      </c>
      <c r="G931">
        <v>78</v>
      </c>
      <c r="H931">
        <v>55</v>
      </c>
      <c r="I931">
        <v>23</v>
      </c>
      <c r="J931">
        <v>0</v>
      </c>
      <c r="K931">
        <v>0</v>
      </c>
      <c r="L931">
        <v>3.2</v>
      </c>
      <c r="M931">
        <v>0.80600000000000005</v>
      </c>
      <c r="N931">
        <v>0.98299999999999998</v>
      </c>
      <c r="O931">
        <v>3.6</v>
      </c>
      <c r="P931">
        <v>0.626</v>
      </c>
      <c r="Q931">
        <v>0.70499999999999996</v>
      </c>
    </row>
    <row r="932" spans="1:17">
      <c r="A932" t="s">
        <v>961</v>
      </c>
      <c r="B932" s="1">
        <v>46065</v>
      </c>
      <c r="C932" t="s">
        <v>27</v>
      </c>
      <c r="D932" t="s">
        <v>23</v>
      </c>
      <c r="E932">
        <v>645</v>
      </c>
      <c r="F932">
        <v>45</v>
      </c>
      <c r="G932">
        <v>690</v>
      </c>
      <c r="H932">
        <v>22</v>
      </c>
      <c r="I932">
        <v>668</v>
      </c>
      <c r="J932">
        <v>0</v>
      </c>
      <c r="K932">
        <v>0</v>
      </c>
      <c r="L932">
        <v>8</v>
      </c>
      <c r="M932">
        <v>0.6</v>
      </c>
      <c r="N932">
        <v>0.96199999999999997</v>
      </c>
      <c r="O932">
        <v>2.5</v>
      </c>
      <c r="P932">
        <v>0.755</v>
      </c>
      <c r="Q932">
        <v>3.2000000000000001E-2</v>
      </c>
    </row>
    <row r="933" spans="1:17">
      <c r="A933" t="s">
        <v>962</v>
      </c>
      <c r="B933" s="1">
        <v>46065</v>
      </c>
      <c r="C933" t="s">
        <v>27</v>
      </c>
      <c r="D933" t="s">
        <v>25</v>
      </c>
      <c r="E933">
        <v>28</v>
      </c>
      <c r="F933">
        <v>31</v>
      </c>
      <c r="G933">
        <v>59</v>
      </c>
      <c r="H933">
        <v>26</v>
      </c>
      <c r="I933">
        <v>33</v>
      </c>
      <c r="J933">
        <v>0</v>
      </c>
      <c r="K933">
        <v>0</v>
      </c>
      <c r="L933">
        <v>3.6</v>
      </c>
      <c r="M933">
        <v>0.76600000000000001</v>
      </c>
      <c r="N933">
        <v>0.97199999999999998</v>
      </c>
      <c r="O933">
        <v>3.4</v>
      </c>
      <c r="P933">
        <v>0.81100000000000005</v>
      </c>
      <c r="Q933">
        <v>0.441</v>
      </c>
    </row>
    <row r="934" spans="1:17">
      <c r="A934" t="s">
        <v>963</v>
      </c>
      <c r="B934" s="1">
        <v>46065</v>
      </c>
      <c r="C934" t="s">
        <v>32</v>
      </c>
      <c r="D934" t="s">
        <v>19</v>
      </c>
      <c r="E934">
        <v>275</v>
      </c>
      <c r="F934">
        <v>30</v>
      </c>
      <c r="G934">
        <v>305</v>
      </c>
      <c r="H934">
        <v>38</v>
      </c>
      <c r="I934">
        <v>267</v>
      </c>
      <c r="J934">
        <v>0</v>
      </c>
      <c r="K934">
        <v>0</v>
      </c>
      <c r="L934">
        <v>8</v>
      </c>
      <c r="M934">
        <v>0.6</v>
      </c>
      <c r="N934">
        <v>0.99399999999999999</v>
      </c>
      <c r="O934">
        <v>2.5</v>
      </c>
      <c r="P934">
        <v>0.76200000000000001</v>
      </c>
      <c r="Q934">
        <v>0.125</v>
      </c>
    </row>
    <row r="935" spans="1:17">
      <c r="A935" t="s">
        <v>964</v>
      </c>
      <c r="B935" s="1">
        <v>46065</v>
      </c>
      <c r="C935" t="s">
        <v>32</v>
      </c>
      <c r="D935" t="s">
        <v>21</v>
      </c>
      <c r="E935">
        <v>663</v>
      </c>
      <c r="F935">
        <v>33</v>
      </c>
      <c r="G935">
        <v>696</v>
      </c>
      <c r="H935">
        <v>23</v>
      </c>
      <c r="I935">
        <v>673</v>
      </c>
      <c r="J935">
        <v>0</v>
      </c>
      <c r="K935">
        <v>0</v>
      </c>
      <c r="L935">
        <v>8</v>
      </c>
      <c r="M935">
        <v>0.6</v>
      </c>
      <c r="N935">
        <v>1</v>
      </c>
      <c r="O935">
        <v>2.5</v>
      </c>
      <c r="P935">
        <v>0.65500000000000003</v>
      </c>
      <c r="Q935">
        <v>3.3000000000000002E-2</v>
      </c>
    </row>
    <row r="936" spans="1:17">
      <c r="A936" t="s">
        <v>965</v>
      </c>
      <c r="B936" s="1">
        <v>46065</v>
      </c>
      <c r="C936" t="s">
        <v>32</v>
      </c>
      <c r="D936" t="s">
        <v>23</v>
      </c>
      <c r="E936">
        <v>737</v>
      </c>
      <c r="F936">
        <v>34</v>
      </c>
      <c r="G936">
        <v>771</v>
      </c>
      <c r="H936">
        <v>18</v>
      </c>
      <c r="I936">
        <v>753</v>
      </c>
      <c r="J936">
        <v>0</v>
      </c>
      <c r="K936">
        <v>0</v>
      </c>
      <c r="L936">
        <v>8</v>
      </c>
      <c r="M936">
        <v>0.6</v>
      </c>
      <c r="N936">
        <v>0.99</v>
      </c>
      <c r="O936">
        <v>2.5</v>
      </c>
      <c r="P936">
        <v>0.67200000000000004</v>
      </c>
      <c r="Q936">
        <v>2.3E-2</v>
      </c>
    </row>
    <row r="937" spans="1:17">
      <c r="A937" t="s">
        <v>966</v>
      </c>
      <c r="B937" s="1">
        <v>46065</v>
      </c>
      <c r="C937" t="s">
        <v>32</v>
      </c>
      <c r="D937" t="s">
        <v>25</v>
      </c>
      <c r="E937">
        <v>0</v>
      </c>
      <c r="F937">
        <v>35</v>
      </c>
      <c r="G937">
        <v>35</v>
      </c>
      <c r="H937">
        <v>35</v>
      </c>
      <c r="I937">
        <v>0</v>
      </c>
      <c r="J937">
        <v>0</v>
      </c>
      <c r="K937">
        <v>0</v>
      </c>
      <c r="L937">
        <v>1.4</v>
      </c>
      <c r="M937">
        <v>0.98499999999999999</v>
      </c>
      <c r="N937">
        <v>1</v>
      </c>
      <c r="O937">
        <v>4.5999999999999996</v>
      </c>
      <c r="P937">
        <v>0.68200000000000005</v>
      </c>
      <c r="Q937">
        <v>1</v>
      </c>
    </row>
    <row r="938" spans="1:17">
      <c r="A938" t="s">
        <v>967</v>
      </c>
      <c r="B938" s="1">
        <v>46065</v>
      </c>
      <c r="C938" t="s">
        <v>37</v>
      </c>
      <c r="D938" t="s">
        <v>19</v>
      </c>
      <c r="E938">
        <v>17</v>
      </c>
      <c r="F938">
        <v>27</v>
      </c>
      <c r="G938">
        <v>44</v>
      </c>
      <c r="H938">
        <v>44</v>
      </c>
      <c r="I938">
        <v>0</v>
      </c>
      <c r="J938">
        <v>0</v>
      </c>
      <c r="K938">
        <v>0</v>
      </c>
      <c r="L938">
        <v>1.2</v>
      </c>
      <c r="M938">
        <v>0.97699999999999998</v>
      </c>
      <c r="N938">
        <v>0.998</v>
      </c>
      <c r="O938">
        <v>4.4000000000000004</v>
      </c>
      <c r="P938">
        <v>0.78400000000000003</v>
      </c>
      <c r="Q938">
        <v>1</v>
      </c>
    </row>
    <row r="939" spans="1:17">
      <c r="A939" t="s">
        <v>968</v>
      </c>
      <c r="B939" s="1">
        <v>46065</v>
      </c>
      <c r="C939" t="s">
        <v>37</v>
      </c>
      <c r="D939" t="s">
        <v>21</v>
      </c>
      <c r="E939">
        <v>364</v>
      </c>
      <c r="F939">
        <v>47</v>
      </c>
      <c r="G939">
        <v>411</v>
      </c>
      <c r="H939">
        <v>31</v>
      </c>
      <c r="I939">
        <v>380</v>
      </c>
      <c r="J939">
        <v>0</v>
      </c>
      <c r="K939">
        <v>0</v>
      </c>
      <c r="L939">
        <v>8</v>
      </c>
      <c r="M939">
        <v>0.6</v>
      </c>
      <c r="N939">
        <v>0.98199999999999998</v>
      </c>
      <c r="O939">
        <v>2.5</v>
      </c>
      <c r="P939">
        <v>0.70399999999999996</v>
      </c>
      <c r="Q939">
        <v>7.4999999999999997E-2</v>
      </c>
    </row>
    <row r="940" spans="1:17">
      <c r="A940" t="s">
        <v>969</v>
      </c>
      <c r="B940" s="1">
        <v>46065</v>
      </c>
      <c r="C940" t="s">
        <v>37</v>
      </c>
      <c r="D940" t="s">
        <v>23</v>
      </c>
      <c r="E940">
        <v>161</v>
      </c>
      <c r="F940">
        <v>39</v>
      </c>
      <c r="G940">
        <v>200</v>
      </c>
      <c r="H940">
        <v>32</v>
      </c>
      <c r="I940">
        <v>168</v>
      </c>
      <c r="J940">
        <v>0</v>
      </c>
      <c r="K940">
        <v>0</v>
      </c>
      <c r="L940">
        <v>8</v>
      </c>
      <c r="M940">
        <v>0.6</v>
      </c>
      <c r="N940">
        <v>0.98</v>
      </c>
      <c r="O940">
        <v>2.5</v>
      </c>
      <c r="P940">
        <v>0.72899999999999998</v>
      </c>
      <c r="Q940">
        <v>0.16</v>
      </c>
    </row>
    <row r="941" spans="1:17">
      <c r="A941" t="s">
        <v>970</v>
      </c>
      <c r="B941" s="1">
        <v>46065</v>
      </c>
      <c r="C941" t="s">
        <v>37</v>
      </c>
      <c r="D941" t="s">
        <v>25</v>
      </c>
      <c r="E941">
        <v>0</v>
      </c>
      <c r="F941">
        <v>18</v>
      </c>
      <c r="G941">
        <v>18</v>
      </c>
      <c r="H941">
        <v>18</v>
      </c>
      <c r="I941">
        <v>0</v>
      </c>
      <c r="J941">
        <v>0</v>
      </c>
      <c r="K941">
        <v>0</v>
      </c>
      <c r="L941">
        <v>0.9</v>
      </c>
      <c r="M941">
        <v>0.98799999999999999</v>
      </c>
      <c r="N941">
        <v>0.98199999999999998</v>
      </c>
      <c r="O941">
        <v>4.3</v>
      </c>
      <c r="P941">
        <v>0.747</v>
      </c>
      <c r="Q941">
        <v>1</v>
      </c>
    </row>
    <row r="942" spans="1:17">
      <c r="A942" t="s">
        <v>971</v>
      </c>
      <c r="B942" s="1">
        <v>46065</v>
      </c>
      <c r="C942" t="s">
        <v>43</v>
      </c>
      <c r="D942" t="s">
        <v>19</v>
      </c>
      <c r="E942">
        <v>497</v>
      </c>
      <c r="F942">
        <v>40</v>
      </c>
      <c r="G942">
        <v>537</v>
      </c>
      <c r="H942">
        <v>29</v>
      </c>
      <c r="I942">
        <v>508</v>
      </c>
      <c r="J942">
        <v>0</v>
      </c>
      <c r="K942">
        <v>0</v>
      </c>
      <c r="L942">
        <v>8</v>
      </c>
      <c r="M942">
        <v>0.6</v>
      </c>
      <c r="N942">
        <v>0.97099999999999997</v>
      </c>
      <c r="O942">
        <v>2.5</v>
      </c>
      <c r="P942">
        <v>0.78400000000000003</v>
      </c>
      <c r="Q942">
        <v>5.3999999999999999E-2</v>
      </c>
    </row>
    <row r="943" spans="1:17">
      <c r="A943" t="s">
        <v>972</v>
      </c>
      <c r="B943" s="1">
        <v>46065</v>
      </c>
      <c r="C943" t="s">
        <v>43</v>
      </c>
      <c r="D943" t="s">
        <v>21</v>
      </c>
      <c r="E943">
        <v>0</v>
      </c>
      <c r="F943">
        <v>50</v>
      </c>
      <c r="G943">
        <v>50</v>
      </c>
      <c r="H943">
        <v>48</v>
      </c>
      <c r="I943">
        <v>2</v>
      </c>
      <c r="J943">
        <v>0</v>
      </c>
      <c r="K943">
        <v>0</v>
      </c>
      <c r="L943">
        <v>2.1</v>
      </c>
      <c r="M943">
        <v>0.95499999999999996</v>
      </c>
      <c r="N943">
        <v>0.95699999999999996</v>
      </c>
      <c r="O943">
        <v>4.7</v>
      </c>
      <c r="P943">
        <v>0.70799999999999996</v>
      </c>
      <c r="Q943">
        <v>0.96</v>
      </c>
    </row>
    <row r="944" spans="1:17">
      <c r="A944" t="s">
        <v>973</v>
      </c>
      <c r="B944" s="1">
        <v>46065</v>
      </c>
      <c r="C944" t="s">
        <v>43</v>
      </c>
      <c r="D944" t="s">
        <v>23</v>
      </c>
      <c r="E944">
        <v>0</v>
      </c>
      <c r="F944">
        <v>34</v>
      </c>
      <c r="G944">
        <v>34</v>
      </c>
      <c r="H944">
        <v>34</v>
      </c>
      <c r="I944">
        <v>0</v>
      </c>
      <c r="J944">
        <v>0</v>
      </c>
      <c r="K944">
        <v>0</v>
      </c>
      <c r="L944">
        <v>1</v>
      </c>
      <c r="M944">
        <v>0.94199999999999995</v>
      </c>
      <c r="N944">
        <v>0.97</v>
      </c>
      <c r="O944">
        <v>4.5</v>
      </c>
      <c r="P944">
        <v>0.80100000000000005</v>
      </c>
      <c r="Q944">
        <v>1</v>
      </c>
    </row>
    <row r="945" spans="1:17">
      <c r="A945" t="s">
        <v>974</v>
      </c>
      <c r="B945" s="1">
        <v>46065</v>
      </c>
      <c r="C945" t="s">
        <v>43</v>
      </c>
      <c r="D945" t="s">
        <v>25</v>
      </c>
      <c r="E945">
        <v>0</v>
      </c>
      <c r="F945">
        <v>24</v>
      </c>
      <c r="G945">
        <v>24</v>
      </c>
      <c r="H945">
        <v>24</v>
      </c>
      <c r="I945">
        <v>0</v>
      </c>
      <c r="J945">
        <v>0</v>
      </c>
      <c r="K945">
        <v>0</v>
      </c>
      <c r="L945">
        <v>1.9</v>
      </c>
      <c r="M945">
        <v>0.97099999999999997</v>
      </c>
      <c r="N945">
        <v>0.95199999999999996</v>
      </c>
      <c r="O945">
        <v>4.7</v>
      </c>
      <c r="P945">
        <v>0.75</v>
      </c>
      <c r="Q945">
        <v>1</v>
      </c>
    </row>
    <row r="946" spans="1:17">
      <c r="A946" t="s">
        <v>975</v>
      </c>
      <c r="B946" s="1">
        <v>46065</v>
      </c>
      <c r="C946" t="s">
        <v>48</v>
      </c>
      <c r="D946" t="s">
        <v>19</v>
      </c>
      <c r="E946">
        <v>0</v>
      </c>
      <c r="F946">
        <v>49</v>
      </c>
      <c r="G946">
        <v>49</v>
      </c>
      <c r="H946">
        <v>49</v>
      </c>
      <c r="I946">
        <v>0</v>
      </c>
      <c r="J946">
        <v>0</v>
      </c>
      <c r="K946">
        <v>0</v>
      </c>
      <c r="L946">
        <v>1.6</v>
      </c>
      <c r="M946">
        <v>1</v>
      </c>
      <c r="N946">
        <v>0.97699999999999998</v>
      </c>
      <c r="O946">
        <v>4.7</v>
      </c>
      <c r="P946">
        <v>0.82</v>
      </c>
      <c r="Q946">
        <v>1</v>
      </c>
    </row>
    <row r="947" spans="1:17">
      <c r="A947" t="s">
        <v>976</v>
      </c>
      <c r="B947" s="1">
        <v>46065</v>
      </c>
      <c r="C947" t="s">
        <v>48</v>
      </c>
      <c r="D947" t="s">
        <v>21</v>
      </c>
      <c r="E947">
        <v>971</v>
      </c>
      <c r="F947">
        <v>46</v>
      </c>
      <c r="G947">
        <v>1017</v>
      </c>
      <c r="H947">
        <v>24</v>
      </c>
      <c r="I947">
        <v>993</v>
      </c>
      <c r="J947">
        <v>0</v>
      </c>
      <c r="K947">
        <v>0</v>
      </c>
      <c r="L947">
        <v>8</v>
      </c>
      <c r="M947">
        <v>0.6</v>
      </c>
      <c r="N947">
        <v>0.95699999999999996</v>
      </c>
      <c r="O947">
        <v>2.5</v>
      </c>
      <c r="P947">
        <v>0.82499999999999996</v>
      </c>
      <c r="Q947">
        <v>2.4E-2</v>
      </c>
    </row>
    <row r="948" spans="1:17">
      <c r="A948" t="s">
        <v>977</v>
      </c>
      <c r="B948" s="1">
        <v>46065</v>
      </c>
      <c r="C948" t="s">
        <v>48</v>
      </c>
      <c r="D948" t="s">
        <v>23</v>
      </c>
      <c r="E948">
        <v>0</v>
      </c>
      <c r="F948">
        <v>35</v>
      </c>
      <c r="G948">
        <v>35</v>
      </c>
      <c r="H948">
        <v>35</v>
      </c>
      <c r="I948">
        <v>0</v>
      </c>
      <c r="J948">
        <v>0</v>
      </c>
      <c r="K948">
        <v>0</v>
      </c>
      <c r="L948">
        <v>1.2</v>
      </c>
      <c r="M948">
        <v>0.96499999999999997</v>
      </c>
      <c r="N948">
        <v>0.96199999999999997</v>
      </c>
      <c r="O948">
        <v>4.4000000000000004</v>
      </c>
      <c r="P948">
        <v>0.75900000000000001</v>
      </c>
      <c r="Q948">
        <v>1</v>
      </c>
    </row>
    <row r="949" spans="1:17">
      <c r="A949" t="s">
        <v>978</v>
      </c>
      <c r="B949" s="1">
        <v>46065</v>
      </c>
      <c r="C949" t="s">
        <v>48</v>
      </c>
      <c r="D949" t="s">
        <v>25</v>
      </c>
      <c r="E949">
        <v>328</v>
      </c>
      <c r="F949">
        <v>29</v>
      </c>
      <c r="G949">
        <v>357</v>
      </c>
      <c r="H949">
        <v>31</v>
      </c>
      <c r="I949">
        <v>326</v>
      </c>
      <c r="J949">
        <v>0</v>
      </c>
      <c r="K949">
        <v>0</v>
      </c>
      <c r="L949">
        <v>8</v>
      </c>
      <c r="M949">
        <v>0.6</v>
      </c>
      <c r="N949">
        <v>1</v>
      </c>
      <c r="O949">
        <v>2.5</v>
      </c>
      <c r="P949">
        <v>0.751</v>
      </c>
      <c r="Q949">
        <v>8.6999999999999994E-2</v>
      </c>
    </row>
    <row r="950" spans="1:17">
      <c r="A950" t="s">
        <v>979</v>
      </c>
      <c r="B950" s="1">
        <v>46065</v>
      </c>
      <c r="C950" t="s">
        <v>53</v>
      </c>
      <c r="D950" t="s">
        <v>19</v>
      </c>
      <c r="E950">
        <v>478</v>
      </c>
      <c r="F950">
        <v>43</v>
      </c>
      <c r="G950">
        <v>521</v>
      </c>
      <c r="H950">
        <v>30</v>
      </c>
      <c r="I950">
        <v>491</v>
      </c>
      <c r="J950">
        <v>0</v>
      </c>
      <c r="K950">
        <v>0</v>
      </c>
      <c r="L950">
        <v>8</v>
      </c>
      <c r="M950">
        <v>0.6</v>
      </c>
      <c r="N950">
        <v>0.97</v>
      </c>
      <c r="O950">
        <v>2.5</v>
      </c>
      <c r="P950">
        <v>0.65700000000000003</v>
      </c>
      <c r="Q950">
        <v>5.8000000000000003E-2</v>
      </c>
    </row>
    <row r="951" spans="1:17">
      <c r="A951" t="s">
        <v>980</v>
      </c>
      <c r="B951" s="1">
        <v>46065</v>
      </c>
      <c r="C951" t="s">
        <v>53</v>
      </c>
      <c r="D951" t="s">
        <v>21</v>
      </c>
      <c r="E951">
        <v>467</v>
      </c>
      <c r="F951">
        <v>54</v>
      </c>
      <c r="G951">
        <v>521</v>
      </c>
      <c r="H951">
        <v>26</v>
      </c>
      <c r="I951">
        <v>495</v>
      </c>
      <c r="J951">
        <v>0</v>
      </c>
      <c r="K951">
        <v>0</v>
      </c>
      <c r="L951">
        <v>8</v>
      </c>
      <c r="M951">
        <v>0.6</v>
      </c>
      <c r="N951">
        <v>0.96199999999999997</v>
      </c>
      <c r="O951">
        <v>2.5</v>
      </c>
      <c r="P951">
        <v>0.755</v>
      </c>
      <c r="Q951">
        <v>0.05</v>
      </c>
    </row>
    <row r="952" spans="1:17">
      <c r="A952" t="s">
        <v>981</v>
      </c>
      <c r="B952" s="1">
        <v>46065</v>
      </c>
      <c r="C952" t="s">
        <v>53</v>
      </c>
      <c r="D952" t="s">
        <v>23</v>
      </c>
      <c r="E952">
        <v>324</v>
      </c>
      <c r="F952">
        <v>45</v>
      </c>
      <c r="G952">
        <v>369</v>
      </c>
      <c r="H952">
        <v>27</v>
      </c>
      <c r="I952">
        <v>342</v>
      </c>
      <c r="J952">
        <v>0</v>
      </c>
      <c r="K952">
        <v>0</v>
      </c>
      <c r="L952">
        <v>8</v>
      </c>
      <c r="M952">
        <v>0.6</v>
      </c>
      <c r="N952">
        <v>1</v>
      </c>
      <c r="O952">
        <v>2.5</v>
      </c>
      <c r="P952">
        <v>0.74</v>
      </c>
      <c r="Q952">
        <v>7.2999999999999995E-2</v>
      </c>
    </row>
    <row r="953" spans="1:17">
      <c r="A953" t="s">
        <v>982</v>
      </c>
      <c r="B953" s="1">
        <v>46065</v>
      </c>
      <c r="C953" t="s">
        <v>53</v>
      </c>
      <c r="D953" t="s">
        <v>25</v>
      </c>
      <c r="E953">
        <v>0</v>
      </c>
      <c r="F953">
        <v>24</v>
      </c>
      <c r="G953">
        <v>24</v>
      </c>
      <c r="H953">
        <v>24</v>
      </c>
      <c r="I953">
        <v>0</v>
      </c>
      <c r="J953">
        <v>0</v>
      </c>
      <c r="K953">
        <v>0</v>
      </c>
      <c r="L953">
        <v>1.9</v>
      </c>
      <c r="M953">
        <v>1</v>
      </c>
      <c r="N953">
        <v>0.98299999999999998</v>
      </c>
      <c r="O953">
        <v>4.5999999999999996</v>
      </c>
      <c r="P953">
        <v>0.64900000000000002</v>
      </c>
      <c r="Q953">
        <v>1</v>
      </c>
    </row>
    <row r="954" spans="1:17">
      <c r="A954" t="s">
        <v>983</v>
      </c>
      <c r="B954" s="1">
        <v>46066</v>
      </c>
      <c r="C954" t="s">
        <v>18</v>
      </c>
      <c r="D954" t="s">
        <v>19</v>
      </c>
      <c r="E954">
        <v>173</v>
      </c>
      <c r="F954">
        <v>27</v>
      </c>
      <c r="G954">
        <v>200</v>
      </c>
      <c r="H954">
        <v>34</v>
      </c>
      <c r="I954">
        <v>166</v>
      </c>
      <c r="J954">
        <v>0</v>
      </c>
      <c r="K954">
        <v>0</v>
      </c>
      <c r="L954">
        <v>8</v>
      </c>
      <c r="M954">
        <v>0.6</v>
      </c>
      <c r="N954">
        <v>1</v>
      </c>
      <c r="O954">
        <v>2.5</v>
      </c>
      <c r="P954">
        <v>0.81299999999999994</v>
      </c>
      <c r="Q954">
        <v>0.17</v>
      </c>
    </row>
    <row r="955" spans="1:17">
      <c r="A955" t="s">
        <v>984</v>
      </c>
      <c r="B955" s="1">
        <v>46066</v>
      </c>
      <c r="C955" t="s">
        <v>18</v>
      </c>
      <c r="D955" t="s">
        <v>21</v>
      </c>
      <c r="E955">
        <v>0</v>
      </c>
      <c r="F955">
        <v>34</v>
      </c>
      <c r="G955">
        <v>34</v>
      </c>
      <c r="H955">
        <v>34</v>
      </c>
      <c r="I955">
        <v>0</v>
      </c>
      <c r="J955">
        <v>1</v>
      </c>
      <c r="K955">
        <v>0</v>
      </c>
      <c r="L955">
        <v>1.3</v>
      </c>
      <c r="M955">
        <v>0.94699999999999995</v>
      </c>
      <c r="N955">
        <v>0.96699999999999997</v>
      </c>
      <c r="O955">
        <v>4.4000000000000004</v>
      </c>
      <c r="P955">
        <v>0.66500000000000004</v>
      </c>
      <c r="Q955">
        <v>1</v>
      </c>
    </row>
    <row r="956" spans="1:17">
      <c r="A956" t="s">
        <v>985</v>
      </c>
      <c r="B956" s="1">
        <v>46066</v>
      </c>
      <c r="C956" t="s">
        <v>18</v>
      </c>
      <c r="D956" t="s">
        <v>23</v>
      </c>
      <c r="E956">
        <v>264</v>
      </c>
      <c r="F956">
        <v>37</v>
      </c>
      <c r="G956">
        <v>301</v>
      </c>
      <c r="H956">
        <v>32</v>
      </c>
      <c r="I956">
        <v>269</v>
      </c>
      <c r="J956">
        <v>0</v>
      </c>
      <c r="K956">
        <v>0</v>
      </c>
      <c r="L956">
        <v>8</v>
      </c>
      <c r="M956">
        <v>0.6</v>
      </c>
      <c r="N956">
        <v>1</v>
      </c>
      <c r="O956">
        <v>2.5</v>
      </c>
      <c r="P956">
        <v>0.7</v>
      </c>
      <c r="Q956">
        <v>0.106</v>
      </c>
    </row>
    <row r="957" spans="1:17">
      <c r="A957" t="s">
        <v>986</v>
      </c>
      <c r="B957" s="1">
        <v>46066</v>
      </c>
      <c r="C957" t="s">
        <v>18</v>
      </c>
      <c r="D957" t="s">
        <v>25</v>
      </c>
      <c r="E957">
        <v>0</v>
      </c>
      <c r="F957">
        <v>32</v>
      </c>
      <c r="G957">
        <v>32</v>
      </c>
      <c r="H957">
        <v>32</v>
      </c>
      <c r="I957">
        <v>0</v>
      </c>
      <c r="J957">
        <v>0</v>
      </c>
      <c r="K957">
        <v>0</v>
      </c>
      <c r="L957">
        <v>1.5</v>
      </c>
      <c r="M957">
        <v>0.96299999999999997</v>
      </c>
      <c r="N957">
        <v>0.97599999999999998</v>
      </c>
      <c r="O957">
        <v>4.5999999999999996</v>
      </c>
      <c r="P957">
        <v>0.69499999999999995</v>
      </c>
      <c r="Q957">
        <v>1</v>
      </c>
    </row>
    <row r="958" spans="1:17">
      <c r="A958" t="s">
        <v>987</v>
      </c>
      <c r="B958" s="1">
        <v>46066</v>
      </c>
      <c r="C958" t="s">
        <v>27</v>
      </c>
      <c r="D958" t="s">
        <v>19</v>
      </c>
      <c r="E958">
        <v>7</v>
      </c>
      <c r="F958">
        <v>50</v>
      </c>
      <c r="G958">
        <v>57</v>
      </c>
      <c r="H958">
        <v>41</v>
      </c>
      <c r="I958">
        <v>16</v>
      </c>
      <c r="J958">
        <v>0</v>
      </c>
      <c r="K958">
        <v>0</v>
      </c>
      <c r="L958">
        <v>2.5</v>
      </c>
      <c r="M958">
        <v>0.84499999999999997</v>
      </c>
      <c r="N958">
        <v>0.97699999999999998</v>
      </c>
      <c r="O958">
        <v>4.2</v>
      </c>
      <c r="P958">
        <v>0.79400000000000004</v>
      </c>
      <c r="Q958">
        <v>0.71899999999999997</v>
      </c>
    </row>
    <row r="959" spans="1:17">
      <c r="A959" t="s">
        <v>988</v>
      </c>
      <c r="B959" s="1">
        <v>46066</v>
      </c>
      <c r="C959" t="s">
        <v>27</v>
      </c>
      <c r="D959" t="s">
        <v>21</v>
      </c>
      <c r="E959">
        <v>23</v>
      </c>
      <c r="F959">
        <v>43</v>
      </c>
      <c r="G959">
        <v>66</v>
      </c>
      <c r="H959">
        <v>50</v>
      </c>
      <c r="I959">
        <v>16</v>
      </c>
      <c r="J959">
        <v>0</v>
      </c>
      <c r="K959">
        <v>0</v>
      </c>
      <c r="L959">
        <v>3.2</v>
      </c>
      <c r="M959">
        <v>0.88100000000000001</v>
      </c>
      <c r="N959">
        <v>0.96199999999999997</v>
      </c>
      <c r="O959">
        <v>3.9</v>
      </c>
      <c r="P959">
        <v>0.626</v>
      </c>
      <c r="Q959">
        <v>0.75800000000000001</v>
      </c>
    </row>
    <row r="960" spans="1:17">
      <c r="A960" t="s">
        <v>989</v>
      </c>
      <c r="B960" s="1">
        <v>46066</v>
      </c>
      <c r="C960" t="s">
        <v>27</v>
      </c>
      <c r="D960" t="s">
        <v>23</v>
      </c>
      <c r="E960">
        <v>668</v>
      </c>
      <c r="F960">
        <v>55</v>
      </c>
      <c r="G960">
        <v>723</v>
      </c>
      <c r="H960">
        <v>23</v>
      </c>
      <c r="I960">
        <v>700</v>
      </c>
      <c r="J960">
        <v>0</v>
      </c>
      <c r="K960">
        <v>0</v>
      </c>
      <c r="L960">
        <v>8</v>
      </c>
      <c r="M960">
        <v>0.6</v>
      </c>
      <c r="N960">
        <v>0.98899999999999999</v>
      </c>
      <c r="O960">
        <v>2.5</v>
      </c>
      <c r="P960">
        <v>0.755</v>
      </c>
      <c r="Q960">
        <v>3.2000000000000001E-2</v>
      </c>
    </row>
    <row r="961" spans="1:17">
      <c r="A961" t="s">
        <v>990</v>
      </c>
      <c r="B961" s="1">
        <v>46066</v>
      </c>
      <c r="C961" t="s">
        <v>27</v>
      </c>
      <c r="D961" t="s">
        <v>25</v>
      </c>
      <c r="E961">
        <v>33</v>
      </c>
      <c r="F961">
        <v>32</v>
      </c>
      <c r="G961">
        <v>65</v>
      </c>
      <c r="H961">
        <v>28</v>
      </c>
      <c r="I961">
        <v>37</v>
      </c>
      <c r="J961">
        <v>0</v>
      </c>
      <c r="K961">
        <v>0</v>
      </c>
      <c r="L961">
        <v>4.5</v>
      </c>
      <c r="M961">
        <v>0.753</v>
      </c>
      <c r="N961">
        <v>1</v>
      </c>
      <c r="O961">
        <v>3.3</v>
      </c>
      <c r="P961">
        <v>0.81100000000000005</v>
      </c>
      <c r="Q961">
        <v>0.43099999999999999</v>
      </c>
    </row>
    <row r="962" spans="1:17">
      <c r="A962" t="s">
        <v>991</v>
      </c>
      <c r="B962" s="1">
        <v>46066</v>
      </c>
      <c r="C962" t="s">
        <v>32</v>
      </c>
      <c r="D962" t="s">
        <v>19</v>
      </c>
      <c r="E962">
        <v>267</v>
      </c>
      <c r="F962">
        <v>38</v>
      </c>
      <c r="G962">
        <v>305</v>
      </c>
      <c r="H962">
        <v>30</v>
      </c>
      <c r="I962">
        <v>275</v>
      </c>
      <c r="J962">
        <v>0</v>
      </c>
      <c r="K962">
        <v>0</v>
      </c>
      <c r="L962">
        <v>8</v>
      </c>
      <c r="M962">
        <v>0.6</v>
      </c>
      <c r="N962">
        <v>0.999</v>
      </c>
      <c r="O962">
        <v>2.5</v>
      </c>
      <c r="P962">
        <v>0.76200000000000001</v>
      </c>
      <c r="Q962">
        <v>9.8000000000000004E-2</v>
      </c>
    </row>
    <row r="963" spans="1:17">
      <c r="A963" t="s">
        <v>992</v>
      </c>
      <c r="B963" s="1">
        <v>46066</v>
      </c>
      <c r="C963" t="s">
        <v>32</v>
      </c>
      <c r="D963" t="s">
        <v>21</v>
      </c>
      <c r="E963">
        <v>673</v>
      </c>
      <c r="F963">
        <v>43</v>
      </c>
      <c r="G963">
        <v>716</v>
      </c>
      <c r="H963">
        <v>20</v>
      </c>
      <c r="I963">
        <v>696</v>
      </c>
      <c r="J963">
        <v>1</v>
      </c>
      <c r="K963">
        <v>1</v>
      </c>
      <c r="L963">
        <v>8</v>
      </c>
      <c r="M963">
        <v>0.6</v>
      </c>
      <c r="N963">
        <v>0.97499999999999998</v>
      </c>
      <c r="O963">
        <v>2.5</v>
      </c>
      <c r="P963">
        <v>0.65500000000000003</v>
      </c>
      <c r="Q963">
        <v>2.8000000000000001E-2</v>
      </c>
    </row>
    <row r="964" spans="1:17">
      <c r="A964" t="s">
        <v>993</v>
      </c>
      <c r="B964" s="1">
        <v>46066</v>
      </c>
      <c r="C964" t="s">
        <v>32</v>
      </c>
      <c r="D964" t="s">
        <v>23</v>
      </c>
      <c r="E964">
        <v>753</v>
      </c>
      <c r="F964">
        <v>51</v>
      </c>
      <c r="G964">
        <v>804</v>
      </c>
      <c r="H964">
        <v>22</v>
      </c>
      <c r="I964">
        <v>782</v>
      </c>
      <c r="J964">
        <v>0</v>
      </c>
      <c r="K964">
        <v>0</v>
      </c>
      <c r="L964">
        <v>8</v>
      </c>
      <c r="M964">
        <v>0.6</v>
      </c>
      <c r="N964">
        <v>0.98499999999999999</v>
      </c>
      <c r="O964">
        <v>2.5</v>
      </c>
      <c r="P964">
        <v>0.67200000000000004</v>
      </c>
      <c r="Q964">
        <v>2.7E-2</v>
      </c>
    </row>
    <row r="965" spans="1:17">
      <c r="A965" t="s">
        <v>994</v>
      </c>
      <c r="B965" s="1">
        <v>46066</v>
      </c>
      <c r="C965" t="s">
        <v>32</v>
      </c>
      <c r="D965" t="s">
        <v>25</v>
      </c>
      <c r="E965">
        <v>0</v>
      </c>
      <c r="F965">
        <v>36</v>
      </c>
      <c r="G965">
        <v>36</v>
      </c>
      <c r="H965">
        <v>36</v>
      </c>
      <c r="I965">
        <v>0</v>
      </c>
      <c r="J965">
        <v>0</v>
      </c>
      <c r="K965">
        <v>0</v>
      </c>
      <c r="L965">
        <v>1.5</v>
      </c>
      <c r="M965">
        <v>0.96399999999999997</v>
      </c>
      <c r="N965">
        <v>0.996</v>
      </c>
      <c r="O965">
        <v>4.3</v>
      </c>
      <c r="P965">
        <v>0.68200000000000005</v>
      </c>
      <c r="Q965">
        <v>1</v>
      </c>
    </row>
    <row r="966" spans="1:17">
      <c r="A966" t="s">
        <v>995</v>
      </c>
      <c r="B966" s="1">
        <v>46066</v>
      </c>
      <c r="C966" t="s">
        <v>37</v>
      </c>
      <c r="D966" t="s">
        <v>19</v>
      </c>
      <c r="E966">
        <v>0</v>
      </c>
      <c r="F966">
        <v>46</v>
      </c>
      <c r="G966">
        <v>46</v>
      </c>
      <c r="H966">
        <v>46</v>
      </c>
      <c r="I966">
        <v>0</v>
      </c>
      <c r="J966">
        <v>0</v>
      </c>
      <c r="K966">
        <v>0</v>
      </c>
      <c r="L966">
        <v>1.9</v>
      </c>
      <c r="M966">
        <v>0.97399999999999998</v>
      </c>
      <c r="N966">
        <v>0.99199999999999999</v>
      </c>
      <c r="O966">
        <v>4.5</v>
      </c>
      <c r="P966">
        <v>0.78400000000000003</v>
      </c>
      <c r="Q966">
        <v>1</v>
      </c>
    </row>
    <row r="967" spans="1:17">
      <c r="A967" t="s">
        <v>996</v>
      </c>
      <c r="B967" s="1">
        <v>46066</v>
      </c>
      <c r="C967" t="s">
        <v>37</v>
      </c>
      <c r="D967" t="s">
        <v>21</v>
      </c>
      <c r="E967">
        <v>380</v>
      </c>
      <c r="F967">
        <v>41</v>
      </c>
      <c r="G967">
        <v>421</v>
      </c>
      <c r="H967">
        <v>31</v>
      </c>
      <c r="I967">
        <v>390</v>
      </c>
      <c r="J967">
        <v>0</v>
      </c>
      <c r="K967">
        <v>0</v>
      </c>
      <c r="L967">
        <v>8</v>
      </c>
      <c r="M967">
        <v>0.6</v>
      </c>
      <c r="N967">
        <v>0.96299999999999997</v>
      </c>
      <c r="O967">
        <v>2.5</v>
      </c>
      <c r="P967">
        <v>0.70399999999999996</v>
      </c>
      <c r="Q967">
        <v>7.3999999999999996E-2</v>
      </c>
    </row>
    <row r="968" spans="1:17">
      <c r="A968" t="s">
        <v>997</v>
      </c>
      <c r="B968" s="1">
        <v>46066</v>
      </c>
      <c r="C968" t="s">
        <v>37</v>
      </c>
      <c r="D968" t="s">
        <v>23</v>
      </c>
      <c r="E968">
        <v>168</v>
      </c>
      <c r="F968">
        <v>49</v>
      </c>
      <c r="G968">
        <v>217</v>
      </c>
      <c r="H968">
        <v>35</v>
      </c>
      <c r="I968">
        <v>182</v>
      </c>
      <c r="J968">
        <v>0</v>
      </c>
      <c r="K968">
        <v>0</v>
      </c>
      <c r="L968">
        <v>8</v>
      </c>
      <c r="M968">
        <v>0.6</v>
      </c>
      <c r="N968">
        <v>0.97199999999999998</v>
      </c>
      <c r="O968">
        <v>2.5</v>
      </c>
      <c r="P968">
        <v>0.72899999999999998</v>
      </c>
      <c r="Q968">
        <v>0.161</v>
      </c>
    </row>
    <row r="969" spans="1:17">
      <c r="A969" t="s">
        <v>998</v>
      </c>
      <c r="B969" s="1">
        <v>46066</v>
      </c>
      <c r="C969" t="s">
        <v>37</v>
      </c>
      <c r="D969" t="s">
        <v>25</v>
      </c>
      <c r="E969">
        <v>0</v>
      </c>
      <c r="F969">
        <v>23</v>
      </c>
      <c r="G969">
        <v>23</v>
      </c>
      <c r="H969">
        <v>23</v>
      </c>
      <c r="I969">
        <v>0</v>
      </c>
      <c r="J969">
        <v>0</v>
      </c>
      <c r="K969">
        <v>0</v>
      </c>
      <c r="L969">
        <v>1.1000000000000001</v>
      </c>
      <c r="M969">
        <v>0.98</v>
      </c>
      <c r="N969">
        <v>0.99</v>
      </c>
      <c r="O969">
        <v>4.5999999999999996</v>
      </c>
      <c r="P969">
        <v>0.747</v>
      </c>
      <c r="Q969">
        <v>1</v>
      </c>
    </row>
    <row r="970" spans="1:17">
      <c r="A970" t="s">
        <v>999</v>
      </c>
      <c r="B970" s="1">
        <v>46066</v>
      </c>
      <c r="C970" t="s">
        <v>43</v>
      </c>
      <c r="D970" t="s">
        <v>19</v>
      </c>
      <c r="E970">
        <v>508</v>
      </c>
      <c r="F970">
        <v>59</v>
      </c>
      <c r="G970">
        <v>567</v>
      </c>
      <c r="H970">
        <v>24</v>
      </c>
      <c r="I970">
        <v>543</v>
      </c>
      <c r="J970">
        <v>1</v>
      </c>
      <c r="K970">
        <v>1</v>
      </c>
      <c r="L970">
        <v>8</v>
      </c>
      <c r="M970">
        <v>0.6</v>
      </c>
      <c r="N970">
        <v>0.95799999999999996</v>
      </c>
      <c r="O970">
        <v>2.5</v>
      </c>
      <c r="P970">
        <v>0.78400000000000003</v>
      </c>
      <c r="Q970">
        <v>4.2000000000000003E-2</v>
      </c>
    </row>
    <row r="971" spans="1:17">
      <c r="A971" t="s">
        <v>1000</v>
      </c>
      <c r="B971" s="1">
        <v>46066</v>
      </c>
      <c r="C971" t="s">
        <v>43</v>
      </c>
      <c r="D971" t="s">
        <v>21</v>
      </c>
      <c r="E971">
        <v>2</v>
      </c>
      <c r="F971">
        <v>40</v>
      </c>
      <c r="G971">
        <v>42</v>
      </c>
      <c r="H971">
        <v>42</v>
      </c>
      <c r="I971">
        <v>0</v>
      </c>
      <c r="J971">
        <v>0</v>
      </c>
      <c r="K971">
        <v>0</v>
      </c>
      <c r="L971">
        <v>2</v>
      </c>
      <c r="M971">
        <v>0.96499999999999997</v>
      </c>
      <c r="N971">
        <v>0.98799999999999999</v>
      </c>
      <c r="O971">
        <v>4.2</v>
      </c>
      <c r="P971">
        <v>0.70799999999999996</v>
      </c>
      <c r="Q971">
        <v>1</v>
      </c>
    </row>
    <row r="972" spans="1:17">
      <c r="A972" t="s">
        <v>1001</v>
      </c>
      <c r="B972" s="1">
        <v>46066</v>
      </c>
      <c r="C972" t="s">
        <v>43</v>
      </c>
      <c r="D972" t="s">
        <v>23</v>
      </c>
      <c r="E972">
        <v>0</v>
      </c>
      <c r="F972">
        <v>63</v>
      </c>
      <c r="G972">
        <v>63</v>
      </c>
      <c r="H972">
        <v>55</v>
      </c>
      <c r="I972">
        <v>8</v>
      </c>
      <c r="J972">
        <v>0</v>
      </c>
      <c r="K972">
        <v>0</v>
      </c>
      <c r="L972">
        <v>1.7</v>
      </c>
      <c r="M972">
        <v>0.95099999999999996</v>
      </c>
      <c r="N972">
        <v>1</v>
      </c>
      <c r="O972">
        <v>4.3</v>
      </c>
      <c r="P972">
        <v>0.80100000000000005</v>
      </c>
      <c r="Q972">
        <v>0.873</v>
      </c>
    </row>
    <row r="973" spans="1:17">
      <c r="A973" t="s">
        <v>1002</v>
      </c>
      <c r="B973" s="1">
        <v>46066</v>
      </c>
      <c r="C973" t="s">
        <v>43</v>
      </c>
      <c r="D973" t="s">
        <v>25</v>
      </c>
      <c r="E973">
        <v>0</v>
      </c>
      <c r="F973">
        <v>23</v>
      </c>
      <c r="G973">
        <v>23</v>
      </c>
      <c r="H973">
        <v>23</v>
      </c>
      <c r="I973">
        <v>0</v>
      </c>
      <c r="J973">
        <v>0</v>
      </c>
      <c r="K973">
        <v>0</v>
      </c>
      <c r="L973">
        <v>1.5</v>
      </c>
      <c r="M973">
        <v>1</v>
      </c>
      <c r="N973">
        <v>0.99199999999999999</v>
      </c>
      <c r="O973">
        <v>4.5</v>
      </c>
      <c r="P973">
        <v>0.75</v>
      </c>
      <c r="Q973">
        <v>1</v>
      </c>
    </row>
    <row r="974" spans="1:17">
      <c r="A974" t="s">
        <v>1003</v>
      </c>
      <c r="B974" s="1">
        <v>46066</v>
      </c>
      <c r="C974" t="s">
        <v>48</v>
      </c>
      <c r="D974" t="s">
        <v>19</v>
      </c>
      <c r="E974">
        <v>0</v>
      </c>
      <c r="F974">
        <v>35</v>
      </c>
      <c r="G974">
        <v>35</v>
      </c>
      <c r="H974">
        <v>35</v>
      </c>
      <c r="I974">
        <v>0</v>
      </c>
      <c r="J974">
        <v>0</v>
      </c>
      <c r="K974">
        <v>0</v>
      </c>
      <c r="L974">
        <v>1.8</v>
      </c>
      <c r="M974">
        <v>0.97799999999999998</v>
      </c>
      <c r="N974">
        <v>0.97199999999999998</v>
      </c>
      <c r="O974">
        <v>4.5</v>
      </c>
      <c r="P974">
        <v>0.82</v>
      </c>
      <c r="Q974">
        <v>1</v>
      </c>
    </row>
    <row r="975" spans="1:17">
      <c r="A975" t="s">
        <v>1004</v>
      </c>
      <c r="B975" s="1">
        <v>46066</v>
      </c>
      <c r="C975" t="s">
        <v>48</v>
      </c>
      <c r="D975" t="s">
        <v>21</v>
      </c>
      <c r="E975">
        <v>993</v>
      </c>
      <c r="F975">
        <v>39</v>
      </c>
      <c r="G975">
        <v>1032</v>
      </c>
      <c r="H975">
        <v>29</v>
      </c>
      <c r="I975">
        <v>1003</v>
      </c>
      <c r="J975">
        <v>0</v>
      </c>
      <c r="K975">
        <v>0</v>
      </c>
      <c r="L975">
        <v>8</v>
      </c>
      <c r="M975">
        <v>0.6</v>
      </c>
      <c r="N975">
        <v>0.98</v>
      </c>
      <c r="O975">
        <v>2.5</v>
      </c>
      <c r="P975">
        <v>0.82499999999999996</v>
      </c>
      <c r="Q975">
        <v>2.8000000000000001E-2</v>
      </c>
    </row>
    <row r="976" spans="1:17">
      <c r="A976" t="s">
        <v>1005</v>
      </c>
      <c r="B976" s="1">
        <v>46066</v>
      </c>
      <c r="C976" t="s">
        <v>48</v>
      </c>
      <c r="D976" t="s">
        <v>23</v>
      </c>
      <c r="E976">
        <v>0</v>
      </c>
      <c r="F976">
        <v>24</v>
      </c>
      <c r="G976">
        <v>24</v>
      </c>
      <c r="H976">
        <v>24</v>
      </c>
      <c r="I976">
        <v>0</v>
      </c>
      <c r="J976">
        <v>0</v>
      </c>
      <c r="K976">
        <v>0</v>
      </c>
      <c r="L976">
        <v>1.1000000000000001</v>
      </c>
      <c r="M976">
        <v>0.97399999999999998</v>
      </c>
      <c r="N976">
        <v>0.98699999999999999</v>
      </c>
      <c r="O976">
        <v>4.5999999999999996</v>
      </c>
      <c r="P976">
        <v>0.75900000000000001</v>
      </c>
      <c r="Q976">
        <v>1</v>
      </c>
    </row>
    <row r="977" spans="1:17">
      <c r="A977" t="s">
        <v>1006</v>
      </c>
      <c r="B977" s="1">
        <v>46066</v>
      </c>
      <c r="C977" t="s">
        <v>48</v>
      </c>
      <c r="D977" t="s">
        <v>25</v>
      </c>
      <c r="E977">
        <v>326</v>
      </c>
      <c r="F977">
        <v>27</v>
      </c>
      <c r="G977">
        <v>353</v>
      </c>
      <c r="H977">
        <v>28</v>
      </c>
      <c r="I977">
        <v>325</v>
      </c>
      <c r="J977">
        <v>1</v>
      </c>
      <c r="K977">
        <v>0</v>
      </c>
      <c r="L977">
        <v>8</v>
      </c>
      <c r="M977">
        <v>0.6</v>
      </c>
      <c r="N977">
        <v>0.96499999999999997</v>
      </c>
      <c r="O977">
        <v>2.5</v>
      </c>
      <c r="P977">
        <v>0.751</v>
      </c>
      <c r="Q977">
        <v>7.9000000000000001E-2</v>
      </c>
    </row>
    <row r="978" spans="1:17">
      <c r="A978" t="s">
        <v>1007</v>
      </c>
      <c r="B978" s="1">
        <v>46066</v>
      </c>
      <c r="C978" t="s">
        <v>53</v>
      </c>
      <c r="D978" t="s">
        <v>19</v>
      </c>
      <c r="E978">
        <v>491</v>
      </c>
      <c r="F978">
        <v>51</v>
      </c>
      <c r="G978">
        <v>542</v>
      </c>
      <c r="H978">
        <v>28</v>
      </c>
      <c r="I978">
        <v>514</v>
      </c>
      <c r="J978">
        <v>0</v>
      </c>
      <c r="K978">
        <v>0</v>
      </c>
      <c r="L978">
        <v>8</v>
      </c>
      <c r="M978">
        <v>0.6</v>
      </c>
      <c r="N978">
        <v>0.96099999999999997</v>
      </c>
      <c r="O978">
        <v>2.5</v>
      </c>
      <c r="P978">
        <v>0.65700000000000003</v>
      </c>
      <c r="Q978">
        <v>5.1999999999999998E-2</v>
      </c>
    </row>
    <row r="979" spans="1:17">
      <c r="A979" t="s">
        <v>1008</v>
      </c>
      <c r="B979" s="1">
        <v>46066</v>
      </c>
      <c r="C979" t="s">
        <v>53</v>
      </c>
      <c r="D979" t="s">
        <v>21</v>
      </c>
      <c r="E979">
        <v>495</v>
      </c>
      <c r="F979">
        <v>39</v>
      </c>
      <c r="G979">
        <v>534</v>
      </c>
      <c r="H979">
        <v>28</v>
      </c>
      <c r="I979">
        <v>506</v>
      </c>
      <c r="J979">
        <v>0</v>
      </c>
      <c r="K979">
        <v>0</v>
      </c>
      <c r="L979">
        <v>8</v>
      </c>
      <c r="M979">
        <v>0.6</v>
      </c>
      <c r="N979">
        <v>0.94599999999999995</v>
      </c>
      <c r="O979">
        <v>2.5</v>
      </c>
      <c r="P979">
        <v>0.755</v>
      </c>
      <c r="Q979">
        <v>5.1999999999999998E-2</v>
      </c>
    </row>
    <row r="980" spans="1:17">
      <c r="A980" t="s">
        <v>1009</v>
      </c>
      <c r="B980" s="1">
        <v>46066</v>
      </c>
      <c r="C980" t="s">
        <v>53</v>
      </c>
      <c r="D980" t="s">
        <v>23</v>
      </c>
      <c r="E980">
        <v>342</v>
      </c>
      <c r="F980">
        <v>26</v>
      </c>
      <c r="G980">
        <v>368</v>
      </c>
      <c r="H980">
        <v>30</v>
      </c>
      <c r="I980">
        <v>338</v>
      </c>
      <c r="J980">
        <v>0</v>
      </c>
      <c r="K980">
        <v>0</v>
      </c>
      <c r="L980">
        <v>8</v>
      </c>
      <c r="M980">
        <v>0.6</v>
      </c>
      <c r="N980">
        <v>1</v>
      </c>
      <c r="O980">
        <v>2.5</v>
      </c>
      <c r="P980">
        <v>0.74</v>
      </c>
      <c r="Q980">
        <v>8.2000000000000003E-2</v>
      </c>
    </row>
    <row r="981" spans="1:17">
      <c r="A981" t="s">
        <v>1010</v>
      </c>
      <c r="B981" s="1">
        <v>46066</v>
      </c>
      <c r="C981" t="s">
        <v>53</v>
      </c>
      <c r="D981" t="s">
        <v>25</v>
      </c>
      <c r="E981">
        <v>0</v>
      </c>
      <c r="F981">
        <v>43</v>
      </c>
      <c r="G981">
        <v>43</v>
      </c>
      <c r="H981">
        <v>42</v>
      </c>
      <c r="I981">
        <v>1</v>
      </c>
      <c r="J981">
        <v>0</v>
      </c>
      <c r="K981">
        <v>0</v>
      </c>
      <c r="L981">
        <v>1.6</v>
      </c>
      <c r="M981">
        <v>0.96899999999999997</v>
      </c>
      <c r="N981">
        <v>0.97599999999999998</v>
      </c>
      <c r="O981">
        <v>4.7</v>
      </c>
      <c r="P981">
        <v>0.64900000000000002</v>
      </c>
      <c r="Q981">
        <v>0.97699999999999998</v>
      </c>
    </row>
    <row r="982" spans="1:17">
      <c r="A982" t="s">
        <v>1011</v>
      </c>
      <c r="B982" s="1">
        <v>46069</v>
      </c>
      <c r="C982" t="s">
        <v>18</v>
      </c>
      <c r="D982" t="s">
        <v>19</v>
      </c>
      <c r="E982">
        <v>166</v>
      </c>
      <c r="F982">
        <v>44</v>
      </c>
      <c r="G982">
        <v>210</v>
      </c>
      <c r="H982">
        <v>34</v>
      </c>
      <c r="I982">
        <v>176</v>
      </c>
      <c r="J982">
        <v>0</v>
      </c>
      <c r="K982">
        <v>0</v>
      </c>
      <c r="L982">
        <v>8</v>
      </c>
      <c r="M982">
        <v>0.6</v>
      </c>
      <c r="N982">
        <v>0.97899999999999998</v>
      </c>
      <c r="O982">
        <v>2.5</v>
      </c>
      <c r="P982">
        <v>0.81299999999999994</v>
      </c>
      <c r="Q982">
        <v>0.16200000000000001</v>
      </c>
    </row>
    <row r="983" spans="1:17">
      <c r="A983" t="s">
        <v>1012</v>
      </c>
      <c r="B983" s="1">
        <v>46069</v>
      </c>
      <c r="C983" t="s">
        <v>18</v>
      </c>
      <c r="D983" t="s">
        <v>21</v>
      </c>
      <c r="E983">
        <v>0</v>
      </c>
      <c r="F983">
        <v>32</v>
      </c>
      <c r="G983">
        <v>32</v>
      </c>
      <c r="H983">
        <v>32</v>
      </c>
      <c r="I983">
        <v>0</v>
      </c>
      <c r="J983">
        <v>0</v>
      </c>
      <c r="K983">
        <v>0</v>
      </c>
      <c r="L983">
        <v>1.5</v>
      </c>
      <c r="M983">
        <v>0.93400000000000005</v>
      </c>
      <c r="N983">
        <v>0.97699999999999998</v>
      </c>
      <c r="O983">
        <v>4.4000000000000004</v>
      </c>
      <c r="P983">
        <v>0.66500000000000004</v>
      </c>
      <c r="Q983">
        <v>1</v>
      </c>
    </row>
    <row r="984" spans="1:17">
      <c r="A984" t="s">
        <v>1013</v>
      </c>
      <c r="B984" s="1">
        <v>46069</v>
      </c>
      <c r="C984" t="s">
        <v>18</v>
      </c>
      <c r="D984" t="s">
        <v>23</v>
      </c>
      <c r="E984">
        <v>269</v>
      </c>
      <c r="F984">
        <v>51</v>
      </c>
      <c r="G984">
        <v>320</v>
      </c>
      <c r="H984">
        <v>31</v>
      </c>
      <c r="I984">
        <v>289</v>
      </c>
      <c r="J984">
        <v>1</v>
      </c>
      <c r="K984">
        <v>1</v>
      </c>
      <c r="L984">
        <v>8</v>
      </c>
      <c r="M984">
        <v>0.6</v>
      </c>
      <c r="N984">
        <v>0.95499999999999996</v>
      </c>
      <c r="O984">
        <v>2.5</v>
      </c>
      <c r="P984">
        <v>0.7</v>
      </c>
      <c r="Q984">
        <v>9.7000000000000003E-2</v>
      </c>
    </row>
    <row r="985" spans="1:17">
      <c r="A985" t="s">
        <v>1014</v>
      </c>
      <c r="B985" s="1">
        <v>46069</v>
      </c>
      <c r="C985" t="s">
        <v>18</v>
      </c>
      <c r="D985" t="s">
        <v>25</v>
      </c>
      <c r="E985">
        <v>0</v>
      </c>
      <c r="F985">
        <v>36</v>
      </c>
      <c r="G985">
        <v>36</v>
      </c>
      <c r="H985">
        <v>36</v>
      </c>
      <c r="I985">
        <v>0</v>
      </c>
      <c r="J985">
        <v>0</v>
      </c>
      <c r="K985">
        <v>0</v>
      </c>
      <c r="L985">
        <v>0.9</v>
      </c>
      <c r="M985">
        <v>0.96099999999999997</v>
      </c>
      <c r="N985">
        <v>1</v>
      </c>
      <c r="O985">
        <v>4.5</v>
      </c>
      <c r="P985">
        <v>0.69499999999999995</v>
      </c>
      <c r="Q985">
        <v>1</v>
      </c>
    </row>
    <row r="986" spans="1:17">
      <c r="A986" t="s">
        <v>1015</v>
      </c>
      <c r="B986" s="1">
        <v>46069</v>
      </c>
      <c r="C986" t="s">
        <v>27</v>
      </c>
      <c r="D986" t="s">
        <v>19</v>
      </c>
      <c r="E986">
        <v>16</v>
      </c>
      <c r="F986">
        <v>29</v>
      </c>
      <c r="G986">
        <v>45</v>
      </c>
      <c r="H986">
        <v>40</v>
      </c>
      <c r="I986">
        <v>5</v>
      </c>
      <c r="J986">
        <v>0</v>
      </c>
      <c r="K986">
        <v>0</v>
      </c>
      <c r="L986">
        <v>1.5</v>
      </c>
      <c r="M986">
        <v>0.93700000000000006</v>
      </c>
      <c r="N986">
        <v>0.98699999999999999</v>
      </c>
      <c r="O986">
        <v>4.2</v>
      </c>
      <c r="P986">
        <v>0.79400000000000004</v>
      </c>
      <c r="Q986">
        <v>0.88900000000000001</v>
      </c>
    </row>
    <row r="987" spans="1:17">
      <c r="A987" t="s">
        <v>1016</v>
      </c>
      <c r="B987" s="1">
        <v>46069</v>
      </c>
      <c r="C987" t="s">
        <v>27</v>
      </c>
      <c r="D987" t="s">
        <v>21</v>
      </c>
      <c r="E987">
        <v>16</v>
      </c>
      <c r="F987">
        <v>44</v>
      </c>
      <c r="G987">
        <v>60</v>
      </c>
      <c r="H987">
        <v>54</v>
      </c>
      <c r="I987">
        <v>6</v>
      </c>
      <c r="J987">
        <v>1</v>
      </c>
      <c r="K987">
        <v>0</v>
      </c>
      <c r="L987">
        <v>1.9</v>
      </c>
      <c r="M987">
        <v>0.89600000000000002</v>
      </c>
      <c r="N987">
        <v>0.98899999999999999</v>
      </c>
      <c r="O987">
        <v>4.0999999999999996</v>
      </c>
      <c r="P987">
        <v>0.626</v>
      </c>
      <c r="Q987">
        <v>0.9</v>
      </c>
    </row>
    <row r="988" spans="1:17">
      <c r="A988" t="s">
        <v>1017</v>
      </c>
      <c r="B988" s="1">
        <v>46069</v>
      </c>
      <c r="C988" t="s">
        <v>27</v>
      </c>
      <c r="D988" t="s">
        <v>23</v>
      </c>
      <c r="E988">
        <v>700</v>
      </c>
      <c r="F988">
        <v>31</v>
      </c>
      <c r="G988">
        <v>731</v>
      </c>
      <c r="H988">
        <v>24</v>
      </c>
      <c r="I988">
        <v>707</v>
      </c>
      <c r="J988">
        <v>0</v>
      </c>
      <c r="K988">
        <v>0</v>
      </c>
      <c r="L988">
        <v>8</v>
      </c>
      <c r="M988">
        <v>0.6</v>
      </c>
      <c r="N988">
        <v>1</v>
      </c>
      <c r="O988">
        <v>2.5</v>
      </c>
      <c r="P988">
        <v>0.755</v>
      </c>
      <c r="Q988">
        <v>3.3000000000000002E-2</v>
      </c>
    </row>
    <row r="989" spans="1:17">
      <c r="A989" t="s">
        <v>1018</v>
      </c>
      <c r="B989" s="1">
        <v>46069</v>
      </c>
      <c r="C989" t="s">
        <v>27</v>
      </c>
      <c r="D989" t="s">
        <v>25</v>
      </c>
      <c r="E989">
        <v>37</v>
      </c>
      <c r="F989">
        <v>21</v>
      </c>
      <c r="G989">
        <v>58</v>
      </c>
      <c r="H989">
        <v>30</v>
      </c>
      <c r="I989">
        <v>28</v>
      </c>
      <c r="J989">
        <v>0</v>
      </c>
      <c r="K989">
        <v>0</v>
      </c>
      <c r="L989">
        <v>3.5</v>
      </c>
      <c r="M989">
        <v>0.79500000000000004</v>
      </c>
      <c r="N989">
        <v>0.96399999999999997</v>
      </c>
      <c r="O989">
        <v>3.7</v>
      </c>
      <c r="P989">
        <v>0.81100000000000005</v>
      </c>
      <c r="Q989">
        <v>0.51700000000000002</v>
      </c>
    </row>
    <row r="990" spans="1:17">
      <c r="A990" t="s">
        <v>1019</v>
      </c>
      <c r="B990" s="1">
        <v>46069</v>
      </c>
      <c r="C990" t="s">
        <v>32</v>
      </c>
      <c r="D990" t="s">
        <v>19</v>
      </c>
      <c r="E990">
        <v>275</v>
      </c>
      <c r="F990">
        <v>37</v>
      </c>
      <c r="G990">
        <v>312</v>
      </c>
      <c r="H990">
        <v>31</v>
      </c>
      <c r="I990">
        <v>281</v>
      </c>
      <c r="J990">
        <v>0</v>
      </c>
      <c r="K990">
        <v>0</v>
      </c>
      <c r="L990">
        <v>8</v>
      </c>
      <c r="M990">
        <v>0.6</v>
      </c>
      <c r="N990">
        <v>1</v>
      </c>
      <c r="O990">
        <v>2.5</v>
      </c>
      <c r="P990">
        <v>0.76200000000000001</v>
      </c>
      <c r="Q990">
        <v>9.9000000000000005E-2</v>
      </c>
    </row>
    <row r="991" spans="1:17">
      <c r="A991" t="s">
        <v>1020</v>
      </c>
      <c r="B991" s="1">
        <v>46069</v>
      </c>
      <c r="C991" t="s">
        <v>32</v>
      </c>
      <c r="D991" t="s">
        <v>21</v>
      </c>
      <c r="E991">
        <v>696</v>
      </c>
      <c r="F991">
        <v>36</v>
      </c>
      <c r="G991">
        <v>732</v>
      </c>
      <c r="H991">
        <v>18</v>
      </c>
      <c r="I991">
        <v>714</v>
      </c>
      <c r="J991">
        <v>0</v>
      </c>
      <c r="K991">
        <v>0</v>
      </c>
      <c r="L991">
        <v>8</v>
      </c>
      <c r="M991">
        <v>0.6</v>
      </c>
      <c r="N991">
        <v>1</v>
      </c>
      <c r="O991">
        <v>2.5</v>
      </c>
      <c r="P991">
        <v>0.65500000000000003</v>
      </c>
      <c r="Q991">
        <v>2.5000000000000001E-2</v>
      </c>
    </row>
    <row r="992" spans="1:17">
      <c r="A992" t="s">
        <v>1021</v>
      </c>
      <c r="B992" s="1">
        <v>46069</v>
      </c>
      <c r="C992" t="s">
        <v>32</v>
      </c>
      <c r="D992" t="s">
        <v>23</v>
      </c>
      <c r="E992">
        <v>782</v>
      </c>
      <c r="F992">
        <v>53</v>
      </c>
      <c r="G992">
        <v>835</v>
      </c>
      <c r="H992">
        <v>20</v>
      </c>
      <c r="I992">
        <v>815</v>
      </c>
      <c r="J992">
        <v>0</v>
      </c>
      <c r="K992">
        <v>0</v>
      </c>
      <c r="L992">
        <v>8</v>
      </c>
      <c r="M992">
        <v>0.6</v>
      </c>
      <c r="N992">
        <v>1</v>
      </c>
      <c r="O992">
        <v>2.5</v>
      </c>
      <c r="P992">
        <v>0.67200000000000004</v>
      </c>
      <c r="Q992">
        <v>2.4E-2</v>
      </c>
    </row>
    <row r="993" spans="1:17">
      <c r="A993" t="s">
        <v>1022</v>
      </c>
      <c r="B993" s="1">
        <v>46069</v>
      </c>
      <c r="C993" t="s">
        <v>32</v>
      </c>
      <c r="D993" t="s">
        <v>25</v>
      </c>
      <c r="E993">
        <v>0</v>
      </c>
      <c r="F993">
        <v>30</v>
      </c>
      <c r="G993">
        <v>30</v>
      </c>
      <c r="H993">
        <v>30</v>
      </c>
      <c r="I993">
        <v>0</v>
      </c>
      <c r="J993">
        <v>0</v>
      </c>
      <c r="K993">
        <v>0</v>
      </c>
      <c r="L993">
        <v>1</v>
      </c>
      <c r="M993">
        <v>0.99199999999999999</v>
      </c>
      <c r="N993">
        <v>1</v>
      </c>
      <c r="O993">
        <v>4.4000000000000004</v>
      </c>
      <c r="P993">
        <v>0.68200000000000005</v>
      </c>
      <c r="Q993">
        <v>1</v>
      </c>
    </row>
    <row r="994" spans="1:17">
      <c r="A994" t="s">
        <v>1023</v>
      </c>
      <c r="B994" s="1">
        <v>46069</v>
      </c>
      <c r="C994" t="s">
        <v>37</v>
      </c>
      <c r="D994" t="s">
        <v>19</v>
      </c>
      <c r="E994">
        <v>0</v>
      </c>
      <c r="F994">
        <v>28</v>
      </c>
      <c r="G994">
        <v>28</v>
      </c>
      <c r="H994">
        <v>28</v>
      </c>
      <c r="I994">
        <v>0</v>
      </c>
      <c r="J994">
        <v>0</v>
      </c>
      <c r="K994">
        <v>0</v>
      </c>
      <c r="L994">
        <v>1.7</v>
      </c>
      <c r="M994">
        <v>0.96799999999999997</v>
      </c>
      <c r="N994">
        <v>0.97899999999999998</v>
      </c>
      <c r="O994">
        <v>4.5999999999999996</v>
      </c>
      <c r="P994">
        <v>0.78400000000000003</v>
      </c>
      <c r="Q994">
        <v>1</v>
      </c>
    </row>
    <row r="995" spans="1:17">
      <c r="A995" t="s">
        <v>1024</v>
      </c>
      <c r="B995" s="1">
        <v>46069</v>
      </c>
      <c r="C995" t="s">
        <v>37</v>
      </c>
      <c r="D995" t="s">
        <v>21</v>
      </c>
      <c r="E995">
        <v>390</v>
      </c>
      <c r="F995">
        <v>33</v>
      </c>
      <c r="G995">
        <v>423</v>
      </c>
      <c r="H995">
        <v>32</v>
      </c>
      <c r="I995">
        <v>391</v>
      </c>
      <c r="J995">
        <v>0</v>
      </c>
      <c r="K995">
        <v>0</v>
      </c>
      <c r="L995">
        <v>8</v>
      </c>
      <c r="M995">
        <v>0.6</v>
      </c>
      <c r="N995">
        <v>0.98099999999999998</v>
      </c>
      <c r="O995">
        <v>2.5</v>
      </c>
      <c r="P995">
        <v>0.70399999999999996</v>
      </c>
      <c r="Q995">
        <v>7.5999999999999998E-2</v>
      </c>
    </row>
    <row r="996" spans="1:17">
      <c r="A996" t="s">
        <v>1025</v>
      </c>
      <c r="B996" s="1">
        <v>46069</v>
      </c>
      <c r="C996" t="s">
        <v>37</v>
      </c>
      <c r="D996" t="s">
        <v>23</v>
      </c>
      <c r="E996">
        <v>182</v>
      </c>
      <c r="F996">
        <v>22</v>
      </c>
      <c r="G996">
        <v>204</v>
      </c>
      <c r="H996">
        <v>31</v>
      </c>
      <c r="I996">
        <v>173</v>
      </c>
      <c r="J996">
        <v>0</v>
      </c>
      <c r="K996">
        <v>0</v>
      </c>
      <c r="L996">
        <v>8</v>
      </c>
      <c r="M996">
        <v>0.6</v>
      </c>
      <c r="N996">
        <v>0.98199999999999998</v>
      </c>
      <c r="O996">
        <v>2.5</v>
      </c>
      <c r="P996">
        <v>0.72899999999999998</v>
      </c>
      <c r="Q996">
        <v>0.152</v>
      </c>
    </row>
    <row r="997" spans="1:17">
      <c r="A997" t="s">
        <v>1026</v>
      </c>
      <c r="B997" s="1">
        <v>46069</v>
      </c>
      <c r="C997" t="s">
        <v>37</v>
      </c>
      <c r="D997" t="s">
        <v>25</v>
      </c>
      <c r="E997">
        <v>0</v>
      </c>
      <c r="F997">
        <v>42</v>
      </c>
      <c r="G997">
        <v>42</v>
      </c>
      <c r="H997">
        <v>40</v>
      </c>
      <c r="I997">
        <v>2</v>
      </c>
      <c r="J997">
        <v>0</v>
      </c>
      <c r="K997">
        <v>0</v>
      </c>
      <c r="L997">
        <v>1.2</v>
      </c>
      <c r="M997">
        <v>0.94399999999999995</v>
      </c>
      <c r="N997">
        <v>0.999</v>
      </c>
      <c r="O997">
        <v>4.5</v>
      </c>
      <c r="P997">
        <v>0.747</v>
      </c>
      <c r="Q997">
        <v>0.95199999999999996</v>
      </c>
    </row>
    <row r="998" spans="1:17">
      <c r="A998" t="s">
        <v>1027</v>
      </c>
      <c r="B998" s="1">
        <v>46069</v>
      </c>
      <c r="C998" t="s">
        <v>43</v>
      </c>
      <c r="D998" t="s">
        <v>19</v>
      </c>
      <c r="E998">
        <v>543</v>
      </c>
      <c r="F998">
        <v>43</v>
      </c>
      <c r="G998">
        <v>586</v>
      </c>
      <c r="H998">
        <v>29</v>
      </c>
      <c r="I998">
        <v>557</v>
      </c>
      <c r="J998">
        <v>0</v>
      </c>
      <c r="K998">
        <v>0</v>
      </c>
      <c r="L998">
        <v>8</v>
      </c>
      <c r="M998">
        <v>0.6</v>
      </c>
      <c r="N998">
        <v>0.98799999999999999</v>
      </c>
      <c r="O998">
        <v>2.5</v>
      </c>
      <c r="P998">
        <v>0.78400000000000003</v>
      </c>
      <c r="Q998">
        <v>4.9000000000000002E-2</v>
      </c>
    </row>
    <row r="999" spans="1:17">
      <c r="A999" t="s">
        <v>1028</v>
      </c>
      <c r="B999" s="1">
        <v>46069</v>
      </c>
      <c r="C999" t="s">
        <v>43</v>
      </c>
      <c r="D999" t="s">
        <v>21</v>
      </c>
      <c r="E999">
        <v>0</v>
      </c>
      <c r="F999">
        <v>41</v>
      </c>
      <c r="G999">
        <v>41</v>
      </c>
      <c r="H999">
        <v>41</v>
      </c>
      <c r="I999">
        <v>0</v>
      </c>
      <c r="J999">
        <v>0</v>
      </c>
      <c r="K999">
        <v>0</v>
      </c>
      <c r="L999">
        <v>0.9</v>
      </c>
      <c r="M999">
        <v>0.96799999999999997</v>
      </c>
      <c r="N999">
        <v>0.99</v>
      </c>
      <c r="O999">
        <v>4.3</v>
      </c>
      <c r="P999">
        <v>0.70799999999999996</v>
      </c>
      <c r="Q999">
        <v>1</v>
      </c>
    </row>
    <row r="1000" spans="1:17">
      <c r="A1000" t="s">
        <v>1029</v>
      </c>
      <c r="B1000" s="1">
        <v>46069</v>
      </c>
      <c r="C1000" t="s">
        <v>43</v>
      </c>
      <c r="D1000" t="s">
        <v>23</v>
      </c>
      <c r="E1000">
        <v>8</v>
      </c>
      <c r="F1000">
        <v>38</v>
      </c>
      <c r="G1000">
        <v>46</v>
      </c>
      <c r="H1000">
        <v>46</v>
      </c>
      <c r="I1000">
        <v>0</v>
      </c>
      <c r="J1000">
        <v>0</v>
      </c>
      <c r="K1000">
        <v>0</v>
      </c>
      <c r="L1000">
        <v>2.1</v>
      </c>
      <c r="M1000">
        <v>0.96399999999999997</v>
      </c>
      <c r="N1000">
        <v>1</v>
      </c>
      <c r="O1000">
        <v>4.7</v>
      </c>
      <c r="P1000">
        <v>0.80100000000000005</v>
      </c>
      <c r="Q1000">
        <v>1</v>
      </c>
    </row>
    <row r="1001" spans="1:17">
      <c r="A1001" t="s">
        <v>1030</v>
      </c>
      <c r="B1001" s="1">
        <v>46069</v>
      </c>
      <c r="C1001" t="s">
        <v>43</v>
      </c>
      <c r="D1001" t="s">
        <v>25</v>
      </c>
      <c r="E1001">
        <v>0</v>
      </c>
      <c r="F1001">
        <v>25</v>
      </c>
      <c r="G1001">
        <v>25</v>
      </c>
      <c r="H1001">
        <v>25</v>
      </c>
      <c r="I1001">
        <v>0</v>
      </c>
      <c r="J1001">
        <v>0</v>
      </c>
      <c r="K1001">
        <v>0</v>
      </c>
      <c r="L1001">
        <v>2</v>
      </c>
      <c r="M1001">
        <v>0.96899999999999997</v>
      </c>
      <c r="N1001">
        <v>0.98</v>
      </c>
      <c r="O1001">
        <v>4.5999999999999996</v>
      </c>
      <c r="P1001">
        <v>0.75</v>
      </c>
      <c r="Q1001">
        <v>1</v>
      </c>
    </row>
    <row r="1002" spans="1:17">
      <c r="A1002" t="s">
        <v>1031</v>
      </c>
      <c r="B1002" s="1">
        <v>46069</v>
      </c>
      <c r="C1002" t="s">
        <v>48</v>
      </c>
      <c r="D1002" t="s">
        <v>19</v>
      </c>
      <c r="E1002">
        <v>0</v>
      </c>
      <c r="F1002">
        <v>53</v>
      </c>
      <c r="G1002">
        <v>53</v>
      </c>
      <c r="H1002">
        <v>53</v>
      </c>
      <c r="I1002">
        <v>0</v>
      </c>
      <c r="J1002">
        <v>0</v>
      </c>
      <c r="K1002">
        <v>0</v>
      </c>
      <c r="L1002">
        <v>1.7</v>
      </c>
      <c r="M1002">
        <v>0.95299999999999996</v>
      </c>
      <c r="N1002">
        <v>1</v>
      </c>
      <c r="O1002">
        <v>4.8</v>
      </c>
      <c r="P1002">
        <v>0.82</v>
      </c>
      <c r="Q1002">
        <v>1</v>
      </c>
    </row>
    <row r="1003" spans="1:17">
      <c r="A1003" t="s">
        <v>1032</v>
      </c>
      <c r="B1003" s="1">
        <v>46069</v>
      </c>
      <c r="C1003" t="s">
        <v>48</v>
      </c>
      <c r="D1003" t="s">
        <v>21</v>
      </c>
      <c r="E1003">
        <v>1003</v>
      </c>
      <c r="F1003">
        <v>47</v>
      </c>
      <c r="G1003">
        <v>1050</v>
      </c>
      <c r="H1003">
        <v>26</v>
      </c>
      <c r="I1003">
        <v>1024</v>
      </c>
      <c r="J1003">
        <v>0</v>
      </c>
      <c r="K1003">
        <v>0</v>
      </c>
      <c r="L1003">
        <v>8</v>
      </c>
      <c r="M1003">
        <v>0.6</v>
      </c>
      <c r="N1003">
        <v>0.98899999999999999</v>
      </c>
      <c r="O1003">
        <v>2.5</v>
      </c>
      <c r="P1003">
        <v>0.82499999999999996</v>
      </c>
      <c r="Q1003">
        <v>2.5000000000000001E-2</v>
      </c>
    </row>
    <row r="1004" spans="1:17">
      <c r="A1004" t="s">
        <v>1033</v>
      </c>
      <c r="B1004" s="1">
        <v>46069</v>
      </c>
      <c r="C1004" t="s">
        <v>48</v>
      </c>
      <c r="D1004" t="s">
        <v>23</v>
      </c>
      <c r="E1004">
        <v>0</v>
      </c>
      <c r="F1004">
        <v>46</v>
      </c>
      <c r="G1004">
        <v>46</v>
      </c>
      <c r="H1004">
        <v>46</v>
      </c>
      <c r="I1004">
        <v>0</v>
      </c>
      <c r="J1004">
        <v>1</v>
      </c>
      <c r="K1004">
        <v>0</v>
      </c>
      <c r="L1004">
        <v>1.8</v>
      </c>
      <c r="M1004">
        <v>0.95199999999999996</v>
      </c>
      <c r="N1004">
        <v>0.98599999999999999</v>
      </c>
      <c r="O1004">
        <v>4.5</v>
      </c>
      <c r="P1004">
        <v>0.75900000000000001</v>
      </c>
      <c r="Q1004">
        <v>1</v>
      </c>
    </row>
    <row r="1005" spans="1:17">
      <c r="A1005" t="s">
        <v>1034</v>
      </c>
      <c r="B1005" s="1">
        <v>46069</v>
      </c>
      <c r="C1005" t="s">
        <v>48</v>
      </c>
      <c r="D1005" t="s">
        <v>25</v>
      </c>
      <c r="E1005">
        <v>325</v>
      </c>
      <c r="F1005">
        <v>32</v>
      </c>
      <c r="G1005">
        <v>357</v>
      </c>
      <c r="H1005">
        <v>23</v>
      </c>
      <c r="I1005">
        <v>334</v>
      </c>
      <c r="J1005">
        <v>0</v>
      </c>
      <c r="K1005">
        <v>0</v>
      </c>
      <c r="L1005">
        <v>8</v>
      </c>
      <c r="M1005">
        <v>0.6</v>
      </c>
      <c r="N1005">
        <v>0.96399999999999997</v>
      </c>
      <c r="O1005">
        <v>2.5</v>
      </c>
      <c r="P1005">
        <v>0.751</v>
      </c>
      <c r="Q1005">
        <v>6.4000000000000001E-2</v>
      </c>
    </row>
    <row r="1006" spans="1:17">
      <c r="A1006" t="s">
        <v>1035</v>
      </c>
      <c r="B1006" s="1">
        <v>46069</v>
      </c>
      <c r="C1006" t="s">
        <v>53</v>
      </c>
      <c r="D1006" t="s">
        <v>19</v>
      </c>
      <c r="E1006">
        <v>514</v>
      </c>
      <c r="F1006">
        <v>60</v>
      </c>
      <c r="G1006">
        <v>574</v>
      </c>
      <c r="H1006">
        <v>24</v>
      </c>
      <c r="I1006">
        <v>550</v>
      </c>
      <c r="J1006">
        <v>0</v>
      </c>
      <c r="K1006">
        <v>0</v>
      </c>
      <c r="L1006">
        <v>8</v>
      </c>
      <c r="M1006">
        <v>0.6</v>
      </c>
      <c r="N1006">
        <v>0.996</v>
      </c>
      <c r="O1006">
        <v>2.5</v>
      </c>
      <c r="P1006">
        <v>0.65700000000000003</v>
      </c>
      <c r="Q1006">
        <v>4.2000000000000003E-2</v>
      </c>
    </row>
    <row r="1007" spans="1:17">
      <c r="A1007" t="s">
        <v>1036</v>
      </c>
      <c r="B1007" s="1">
        <v>46069</v>
      </c>
      <c r="C1007" t="s">
        <v>53</v>
      </c>
      <c r="D1007" t="s">
        <v>21</v>
      </c>
      <c r="E1007">
        <v>506</v>
      </c>
      <c r="F1007">
        <v>44</v>
      </c>
      <c r="G1007">
        <v>550</v>
      </c>
      <c r="H1007">
        <v>25</v>
      </c>
      <c r="I1007">
        <v>525</v>
      </c>
      <c r="J1007">
        <v>0</v>
      </c>
      <c r="K1007">
        <v>0</v>
      </c>
      <c r="L1007">
        <v>8</v>
      </c>
      <c r="M1007">
        <v>0.6</v>
      </c>
      <c r="N1007">
        <v>0.98399999999999999</v>
      </c>
      <c r="O1007">
        <v>2.5</v>
      </c>
      <c r="P1007">
        <v>0.755</v>
      </c>
      <c r="Q1007">
        <v>4.4999999999999998E-2</v>
      </c>
    </row>
    <row r="1008" spans="1:17">
      <c r="A1008" t="s">
        <v>1037</v>
      </c>
      <c r="B1008" s="1">
        <v>46069</v>
      </c>
      <c r="C1008" t="s">
        <v>53</v>
      </c>
      <c r="D1008" t="s">
        <v>23</v>
      </c>
      <c r="E1008">
        <v>338</v>
      </c>
      <c r="F1008">
        <v>49</v>
      </c>
      <c r="G1008">
        <v>387</v>
      </c>
      <c r="H1008">
        <v>27</v>
      </c>
      <c r="I1008">
        <v>360</v>
      </c>
      <c r="J1008">
        <v>0</v>
      </c>
      <c r="K1008">
        <v>0</v>
      </c>
      <c r="L1008">
        <v>8</v>
      </c>
      <c r="M1008">
        <v>0.6</v>
      </c>
      <c r="N1008">
        <v>0.97399999999999998</v>
      </c>
      <c r="O1008">
        <v>2.5</v>
      </c>
      <c r="P1008">
        <v>0.74</v>
      </c>
      <c r="Q1008">
        <v>7.0000000000000007E-2</v>
      </c>
    </row>
    <row r="1009" spans="1:17">
      <c r="A1009" t="s">
        <v>1038</v>
      </c>
      <c r="B1009" s="1">
        <v>46069</v>
      </c>
      <c r="C1009" t="s">
        <v>53</v>
      </c>
      <c r="D1009" t="s">
        <v>25</v>
      </c>
      <c r="E1009">
        <v>1</v>
      </c>
      <c r="F1009">
        <v>27</v>
      </c>
      <c r="G1009">
        <v>28</v>
      </c>
      <c r="H1009">
        <v>28</v>
      </c>
      <c r="I1009">
        <v>0</v>
      </c>
      <c r="J1009">
        <v>0</v>
      </c>
      <c r="K1009">
        <v>0</v>
      </c>
      <c r="L1009">
        <v>1.6</v>
      </c>
      <c r="M1009">
        <v>0.998</v>
      </c>
      <c r="N1009">
        <v>1</v>
      </c>
      <c r="O1009">
        <v>4.8</v>
      </c>
      <c r="P1009">
        <v>0.64900000000000002</v>
      </c>
      <c r="Q1009">
        <v>1</v>
      </c>
    </row>
    <row r="1010" spans="1:17">
      <c r="A1010" t="s">
        <v>1039</v>
      </c>
      <c r="B1010" s="1">
        <v>46070</v>
      </c>
      <c r="C1010" t="s">
        <v>18</v>
      </c>
      <c r="D1010" t="s">
        <v>19</v>
      </c>
      <c r="E1010">
        <v>176</v>
      </c>
      <c r="F1010">
        <v>33</v>
      </c>
      <c r="G1010">
        <v>209</v>
      </c>
      <c r="H1010">
        <v>43</v>
      </c>
      <c r="I1010">
        <v>166</v>
      </c>
      <c r="J1010">
        <v>0</v>
      </c>
      <c r="K1010">
        <v>0</v>
      </c>
      <c r="L1010">
        <v>8</v>
      </c>
      <c r="M1010">
        <v>0.6</v>
      </c>
      <c r="N1010">
        <v>0.98899999999999999</v>
      </c>
      <c r="O1010">
        <v>2.5</v>
      </c>
      <c r="P1010">
        <v>0.81299999999999994</v>
      </c>
      <c r="Q1010">
        <v>0.20599999999999999</v>
      </c>
    </row>
    <row r="1011" spans="1:17">
      <c r="A1011" t="s">
        <v>1040</v>
      </c>
      <c r="B1011" s="1">
        <v>46070</v>
      </c>
      <c r="C1011" t="s">
        <v>18</v>
      </c>
      <c r="D1011" t="s">
        <v>21</v>
      </c>
      <c r="E1011">
        <v>0</v>
      </c>
      <c r="F1011">
        <v>33</v>
      </c>
      <c r="G1011">
        <v>33</v>
      </c>
      <c r="H1011">
        <v>33</v>
      </c>
      <c r="I1011">
        <v>0</v>
      </c>
      <c r="J1011">
        <v>0</v>
      </c>
      <c r="K1011">
        <v>0</v>
      </c>
      <c r="L1011">
        <v>1.5</v>
      </c>
      <c r="M1011">
        <v>0.96199999999999997</v>
      </c>
      <c r="N1011">
        <v>0.97799999999999998</v>
      </c>
      <c r="O1011">
        <v>4.5</v>
      </c>
      <c r="P1011">
        <v>0.66500000000000004</v>
      </c>
      <c r="Q1011">
        <v>1</v>
      </c>
    </row>
    <row r="1012" spans="1:17">
      <c r="A1012" t="s">
        <v>1041</v>
      </c>
      <c r="B1012" s="1">
        <v>46070</v>
      </c>
      <c r="C1012" t="s">
        <v>18</v>
      </c>
      <c r="D1012" t="s">
        <v>23</v>
      </c>
      <c r="E1012">
        <v>289</v>
      </c>
      <c r="F1012">
        <v>43</v>
      </c>
      <c r="G1012">
        <v>332</v>
      </c>
      <c r="H1012">
        <v>38</v>
      </c>
      <c r="I1012">
        <v>294</v>
      </c>
      <c r="J1012">
        <v>0</v>
      </c>
      <c r="K1012">
        <v>0</v>
      </c>
      <c r="L1012">
        <v>8</v>
      </c>
      <c r="M1012">
        <v>0.6</v>
      </c>
      <c r="N1012">
        <v>1</v>
      </c>
      <c r="O1012">
        <v>2.5</v>
      </c>
      <c r="P1012">
        <v>0.7</v>
      </c>
      <c r="Q1012">
        <v>0.114</v>
      </c>
    </row>
    <row r="1013" spans="1:17">
      <c r="A1013" t="s">
        <v>1042</v>
      </c>
      <c r="B1013" s="1">
        <v>46070</v>
      </c>
      <c r="C1013" t="s">
        <v>18</v>
      </c>
      <c r="D1013" t="s">
        <v>25</v>
      </c>
      <c r="E1013">
        <v>0</v>
      </c>
      <c r="F1013">
        <v>34</v>
      </c>
      <c r="G1013">
        <v>34</v>
      </c>
      <c r="H1013">
        <v>34</v>
      </c>
      <c r="I1013">
        <v>0</v>
      </c>
      <c r="J1013">
        <v>1</v>
      </c>
      <c r="K1013">
        <v>0</v>
      </c>
      <c r="L1013">
        <v>1.9</v>
      </c>
      <c r="M1013">
        <v>0.92200000000000004</v>
      </c>
      <c r="N1013">
        <v>0.97499999999999998</v>
      </c>
      <c r="O1013">
        <v>4.8</v>
      </c>
      <c r="P1013">
        <v>0.69499999999999995</v>
      </c>
      <c r="Q1013">
        <v>1</v>
      </c>
    </row>
    <row r="1014" spans="1:17">
      <c r="A1014" t="s">
        <v>1043</v>
      </c>
      <c r="B1014" s="1">
        <v>46070</v>
      </c>
      <c r="C1014" t="s">
        <v>27</v>
      </c>
      <c r="D1014" t="s">
        <v>19</v>
      </c>
      <c r="E1014">
        <v>5</v>
      </c>
      <c r="F1014">
        <v>42</v>
      </c>
      <c r="G1014">
        <v>47</v>
      </c>
      <c r="H1014">
        <v>46</v>
      </c>
      <c r="I1014">
        <v>1</v>
      </c>
      <c r="J1014">
        <v>0</v>
      </c>
      <c r="K1014">
        <v>0</v>
      </c>
      <c r="L1014">
        <v>1.8</v>
      </c>
      <c r="M1014">
        <v>0.99299999999999999</v>
      </c>
      <c r="N1014">
        <v>0.95499999999999996</v>
      </c>
      <c r="O1014">
        <v>4.4000000000000004</v>
      </c>
      <c r="P1014">
        <v>0.79400000000000004</v>
      </c>
      <c r="Q1014">
        <v>0.97899999999999998</v>
      </c>
    </row>
    <row r="1015" spans="1:17">
      <c r="A1015" t="s">
        <v>1044</v>
      </c>
      <c r="B1015" s="1">
        <v>46070</v>
      </c>
      <c r="C1015" t="s">
        <v>27</v>
      </c>
      <c r="D1015" t="s">
        <v>21</v>
      </c>
      <c r="E1015">
        <v>6</v>
      </c>
      <c r="F1015">
        <v>41</v>
      </c>
      <c r="G1015">
        <v>47</v>
      </c>
      <c r="H1015">
        <v>42</v>
      </c>
      <c r="I1015">
        <v>5</v>
      </c>
      <c r="J1015">
        <v>0</v>
      </c>
      <c r="K1015">
        <v>0</v>
      </c>
      <c r="L1015">
        <v>2</v>
      </c>
      <c r="M1015">
        <v>0.90900000000000003</v>
      </c>
      <c r="N1015">
        <v>0.96499999999999997</v>
      </c>
      <c r="O1015">
        <v>4.5999999999999996</v>
      </c>
      <c r="P1015">
        <v>0.626</v>
      </c>
      <c r="Q1015">
        <v>0.89400000000000002</v>
      </c>
    </row>
    <row r="1016" spans="1:17">
      <c r="A1016" t="s">
        <v>1045</v>
      </c>
      <c r="B1016" s="1">
        <v>46070</v>
      </c>
      <c r="C1016" t="s">
        <v>27</v>
      </c>
      <c r="D1016" t="s">
        <v>23</v>
      </c>
      <c r="E1016">
        <v>707</v>
      </c>
      <c r="F1016">
        <v>31</v>
      </c>
      <c r="G1016">
        <v>738</v>
      </c>
      <c r="H1016">
        <v>22</v>
      </c>
      <c r="I1016">
        <v>716</v>
      </c>
      <c r="J1016">
        <v>0</v>
      </c>
      <c r="K1016">
        <v>0</v>
      </c>
      <c r="L1016">
        <v>8</v>
      </c>
      <c r="M1016">
        <v>0.6</v>
      </c>
      <c r="N1016">
        <v>0.97799999999999998</v>
      </c>
      <c r="O1016">
        <v>2.5</v>
      </c>
      <c r="P1016">
        <v>0.755</v>
      </c>
      <c r="Q1016">
        <v>0.03</v>
      </c>
    </row>
    <row r="1017" spans="1:17">
      <c r="A1017" t="s">
        <v>1046</v>
      </c>
      <c r="B1017" s="1">
        <v>46070</v>
      </c>
      <c r="C1017" t="s">
        <v>27</v>
      </c>
      <c r="D1017" t="s">
        <v>25</v>
      </c>
      <c r="E1017">
        <v>28</v>
      </c>
      <c r="F1017">
        <v>31</v>
      </c>
      <c r="G1017">
        <v>59</v>
      </c>
      <c r="H1017">
        <v>28</v>
      </c>
      <c r="I1017">
        <v>31</v>
      </c>
      <c r="J1017">
        <v>0</v>
      </c>
      <c r="K1017">
        <v>0</v>
      </c>
      <c r="L1017">
        <v>4.5</v>
      </c>
      <c r="M1017">
        <v>0.79900000000000004</v>
      </c>
      <c r="N1017">
        <v>0.98799999999999999</v>
      </c>
      <c r="O1017">
        <v>3.9</v>
      </c>
      <c r="P1017">
        <v>0.81100000000000005</v>
      </c>
      <c r="Q1017">
        <v>0.47499999999999998</v>
      </c>
    </row>
    <row r="1018" spans="1:17">
      <c r="A1018" t="s">
        <v>1047</v>
      </c>
      <c r="B1018" s="1">
        <v>46070</v>
      </c>
      <c r="C1018" t="s">
        <v>32</v>
      </c>
      <c r="D1018" t="s">
        <v>19</v>
      </c>
      <c r="E1018">
        <v>281</v>
      </c>
      <c r="F1018">
        <v>45</v>
      </c>
      <c r="G1018">
        <v>326</v>
      </c>
      <c r="H1018">
        <v>32</v>
      </c>
      <c r="I1018">
        <v>294</v>
      </c>
      <c r="J1018">
        <v>0</v>
      </c>
      <c r="K1018">
        <v>0</v>
      </c>
      <c r="L1018">
        <v>8</v>
      </c>
      <c r="M1018">
        <v>0.6</v>
      </c>
      <c r="N1018">
        <v>1</v>
      </c>
      <c r="O1018">
        <v>2.5</v>
      </c>
      <c r="P1018">
        <v>0.76200000000000001</v>
      </c>
      <c r="Q1018">
        <v>9.8000000000000004E-2</v>
      </c>
    </row>
    <row r="1019" spans="1:17">
      <c r="A1019" t="s">
        <v>1048</v>
      </c>
      <c r="B1019" s="1">
        <v>46070</v>
      </c>
      <c r="C1019" t="s">
        <v>32</v>
      </c>
      <c r="D1019" t="s">
        <v>21</v>
      </c>
      <c r="E1019">
        <v>714</v>
      </c>
      <c r="F1019">
        <v>38</v>
      </c>
      <c r="G1019">
        <v>752</v>
      </c>
      <c r="H1019">
        <v>23</v>
      </c>
      <c r="I1019">
        <v>729</v>
      </c>
      <c r="J1019">
        <v>0</v>
      </c>
      <c r="K1019">
        <v>0</v>
      </c>
      <c r="L1019">
        <v>8</v>
      </c>
      <c r="M1019">
        <v>0.6</v>
      </c>
      <c r="N1019">
        <v>0.97699999999999998</v>
      </c>
      <c r="O1019">
        <v>2.5</v>
      </c>
      <c r="P1019">
        <v>0.65500000000000003</v>
      </c>
      <c r="Q1019">
        <v>3.1E-2</v>
      </c>
    </row>
    <row r="1020" spans="1:17">
      <c r="A1020" t="s">
        <v>1049</v>
      </c>
      <c r="B1020" s="1">
        <v>46070</v>
      </c>
      <c r="C1020" t="s">
        <v>32</v>
      </c>
      <c r="D1020" t="s">
        <v>23</v>
      </c>
      <c r="E1020">
        <v>815</v>
      </c>
      <c r="F1020">
        <v>59</v>
      </c>
      <c r="G1020">
        <v>874</v>
      </c>
      <c r="H1020">
        <v>20</v>
      </c>
      <c r="I1020">
        <v>854</v>
      </c>
      <c r="J1020">
        <v>0</v>
      </c>
      <c r="K1020">
        <v>0</v>
      </c>
      <c r="L1020">
        <v>8</v>
      </c>
      <c r="M1020">
        <v>0.6</v>
      </c>
      <c r="N1020">
        <v>0.97799999999999998</v>
      </c>
      <c r="O1020">
        <v>2.5</v>
      </c>
      <c r="P1020">
        <v>0.67200000000000004</v>
      </c>
      <c r="Q1020">
        <v>2.3E-2</v>
      </c>
    </row>
    <row r="1021" spans="1:17">
      <c r="A1021" t="s">
        <v>1050</v>
      </c>
      <c r="B1021" s="1">
        <v>46070</v>
      </c>
      <c r="C1021" t="s">
        <v>32</v>
      </c>
      <c r="D1021" t="s">
        <v>25</v>
      </c>
      <c r="E1021">
        <v>0</v>
      </c>
      <c r="F1021">
        <v>16</v>
      </c>
      <c r="G1021">
        <v>16</v>
      </c>
      <c r="H1021">
        <v>16</v>
      </c>
      <c r="I1021">
        <v>0</v>
      </c>
      <c r="J1021">
        <v>0</v>
      </c>
      <c r="K1021">
        <v>0</v>
      </c>
      <c r="L1021">
        <v>2.1</v>
      </c>
      <c r="M1021">
        <v>1</v>
      </c>
      <c r="N1021">
        <v>0.97699999999999998</v>
      </c>
      <c r="O1021">
        <v>4.5999999999999996</v>
      </c>
      <c r="P1021">
        <v>0.68200000000000005</v>
      </c>
      <c r="Q1021">
        <v>1</v>
      </c>
    </row>
    <row r="1022" spans="1:17">
      <c r="A1022" t="s">
        <v>1051</v>
      </c>
      <c r="B1022" s="1">
        <v>46070</v>
      </c>
      <c r="C1022" t="s">
        <v>37</v>
      </c>
      <c r="D1022" t="s">
        <v>19</v>
      </c>
      <c r="E1022">
        <v>0</v>
      </c>
      <c r="F1022">
        <v>33</v>
      </c>
      <c r="G1022">
        <v>33</v>
      </c>
      <c r="H1022">
        <v>33</v>
      </c>
      <c r="I1022">
        <v>0</v>
      </c>
      <c r="J1022">
        <v>0</v>
      </c>
      <c r="K1022">
        <v>0</v>
      </c>
      <c r="L1022">
        <v>1.4</v>
      </c>
      <c r="M1022">
        <v>0.93100000000000005</v>
      </c>
      <c r="N1022">
        <v>1</v>
      </c>
      <c r="O1022">
        <v>4.3</v>
      </c>
      <c r="P1022">
        <v>0.78400000000000003</v>
      </c>
      <c r="Q1022">
        <v>1</v>
      </c>
    </row>
    <row r="1023" spans="1:17">
      <c r="A1023" t="s">
        <v>1052</v>
      </c>
      <c r="B1023" s="1">
        <v>46070</v>
      </c>
      <c r="C1023" t="s">
        <v>37</v>
      </c>
      <c r="D1023" t="s">
        <v>21</v>
      </c>
      <c r="E1023">
        <v>391</v>
      </c>
      <c r="F1023">
        <v>46</v>
      </c>
      <c r="G1023">
        <v>437</v>
      </c>
      <c r="H1023">
        <v>32</v>
      </c>
      <c r="I1023">
        <v>405</v>
      </c>
      <c r="J1023">
        <v>0</v>
      </c>
      <c r="K1023">
        <v>0</v>
      </c>
      <c r="L1023">
        <v>8</v>
      </c>
      <c r="M1023">
        <v>0.6</v>
      </c>
      <c r="N1023">
        <v>0.98799999999999999</v>
      </c>
      <c r="O1023">
        <v>2.5</v>
      </c>
      <c r="P1023">
        <v>0.70399999999999996</v>
      </c>
      <c r="Q1023">
        <v>7.2999999999999995E-2</v>
      </c>
    </row>
    <row r="1024" spans="1:17">
      <c r="A1024" t="s">
        <v>1053</v>
      </c>
      <c r="B1024" s="1">
        <v>46070</v>
      </c>
      <c r="C1024" t="s">
        <v>37</v>
      </c>
      <c r="D1024" t="s">
        <v>23</v>
      </c>
      <c r="E1024">
        <v>173</v>
      </c>
      <c r="F1024">
        <v>16</v>
      </c>
      <c r="G1024">
        <v>189</v>
      </c>
      <c r="H1024">
        <v>37</v>
      </c>
      <c r="I1024">
        <v>152</v>
      </c>
      <c r="J1024">
        <v>0</v>
      </c>
      <c r="K1024">
        <v>0</v>
      </c>
      <c r="L1024">
        <v>8</v>
      </c>
      <c r="M1024">
        <v>0.6</v>
      </c>
      <c r="N1024">
        <v>0.98199999999999998</v>
      </c>
      <c r="O1024">
        <v>2.5</v>
      </c>
      <c r="P1024">
        <v>0.72899999999999998</v>
      </c>
      <c r="Q1024">
        <v>0.19600000000000001</v>
      </c>
    </row>
    <row r="1025" spans="1:17">
      <c r="A1025" t="s">
        <v>1054</v>
      </c>
      <c r="B1025" s="1">
        <v>46070</v>
      </c>
      <c r="C1025" t="s">
        <v>37</v>
      </c>
      <c r="D1025" t="s">
        <v>25</v>
      </c>
      <c r="E1025">
        <v>2</v>
      </c>
      <c r="F1025">
        <v>31</v>
      </c>
      <c r="G1025">
        <v>33</v>
      </c>
      <c r="H1025">
        <v>33</v>
      </c>
      <c r="I1025">
        <v>0</v>
      </c>
      <c r="J1025">
        <v>0</v>
      </c>
      <c r="K1025">
        <v>0</v>
      </c>
      <c r="L1025">
        <v>1.3</v>
      </c>
      <c r="M1025">
        <v>0.94399999999999995</v>
      </c>
      <c r="N1025">
        <v>1</v>
      </c>
      <c r="O1025">
        <v>4.3</v>
      </c>
      <c r="P1025">
        <v>0.747</v>
      </c>
      <c r="Q1025">
        <v>1</v>
      </c>
    </row>
    <row r="1026" spans="1:17">
      <c r="A1026" t="s">
        <v>1055</v>
      </c>
      <c r="B1026" s="1">
        <v>46070</v>
      </c>
      <c r="C1026" t="s">
        <v>43</v>
      </c>
      <c r="D1026" t="s">
        <v>19</v>
      </c>
      <c r="E1026">
        <v>557</v>
      </c>
      <c r="F1026">
        <v>32</v>
      </c>
      <c r="G1026">
        <v>589</v>
      </c>
      <c r="H1026">
        <v>32</v>
      </c>
      <c r="I1026">
        <v>557</v>
      </c>
      <c r="J1026">
        <v>0</v>
      </c>
      <c r="K1026">
        <v>0</v>
      </c>
      <c r="L1026">
        <v>8</v>
      </c>
      <c r="M1026">
        <v>0.6</v>
      </c>
      <c r="N1026">
        <v>0.995</v>
      </c>
      <c r="O1026">
        <v>2.5</v>
      </c>
      <c r="P1026">
        <v>0.78400000000000003</v>
      </c>
      <c r="Q1026">
        <v>5.3999999999999999E-2</v>
      </c>
    </row>
    <row r="1027" spans="1:17">
      <c r="A1027" t="s">
        <v>1056</v>
      </c>
      <c r="B1027" s="1">
        <v>46070</v>
      </c>
      <c r="C1027" t="s">
        <v>43</v>
      </c>
      <c r="D1027" t="s">
        <v>21</v>
      </c>
      <c r="E1027">
        <v>0</v>
      </c>
      <c r="F1027">
        <v>34</v>
      </c>
      <c r="G1027">
        <v>34</v>
      </c>
      <c r="H1027">
        <v>34</v>
      </c>
      <c r="I1027">
        <v>0</v>
      </c>
      <c r="J1027">
        <v>0</v>
      </c>
      <c r="K1027">
        <v>0</v>
      </c>
      <c r="L1027">
        <v>0.8</v>
      </c>
      <c r="M1027">
        <v>0.95699999999999996</v>
      </c>
      <c r="N1027">
        <v>0.98599999999999999</v>
      </c>
      <c r="O1027">
        <v>4.4000000000000004</v>
      </c>
      <c r="P1027">
        <v>0.70799999999999996</v>
      </c>
      <c r="Q1027">
        <v>1</v>
      </c>
    </row>
    <row r="1028" spans="1:17">
      <c r="A1028" t="s">
        <v>1057</v>
      </c>
      <c r="B1028" s="1">
        <v>46070</v>
      </c>
      <c r="C1028" t="s">
        <v>43</v>
      </c>
      <c r="D1028" t="s">
        <v>23</v>
      </c>
      <c r="E1028">
        <v>0</v>
      </c>
      <c r="F1028">
        <v>48</v>
      </c>
      <c r="G1028">
        <v>48</v>
      </c>
      <c r="H1028">
        <v>48</v>
      </c>
      <c r="I1028">
        <v>0</v>
      </c>
      <c r="J1028">
        <v>0</v>
      </c>
      <c r="K1028">
        <v>0</v>
      </c>
      <c r="L1028">
        <v>1.5</v>
      </c>
      <c r="M1028">
        <v>0.94299999999999995</v>
      </c>
      <c r="N1028">
        <v>0.96899999999999997</v>
      </c>
      <c r="O1028">
        <v>4.4000000000000004</v>
      </c>
      <c r="P1028">
        <v>0.80100000000000005</v>
      </c>
      <c r="Q1028">
        <v>1</v>
      </c>
    </row>
    <row r="1029" spans="1:17">
      <c r="A1029" t="s">
        <v>1058</v>
      </c>
      <c r="B1029" s="1">
        <v>46070</v>
      </c>
      <c r="C1029" t="s">
        <v>43</v>
      </c>
      <c r="D1029" t="s">
        <v>25</v>
      </c>
      <c r="E1029">
        <v>0</v>
      </c>
      <c r="F1029">
        <v>24</v>
      </c>
      <c r="G1029">
        <v>24</v>
      </c>
      <c r="H1029">
        <v>24</v>
      </c>
      <c r="I1029">
        <v>0</v>
      </c>
      <c r="J1029">
        <v>0</v>
      </c>
      <c r="K1029">
        <v>0</v>
      </c>
      <c r="L1029">
        <v>1.8</v>
      </c>
      <c r="M1029">
        <v>1</v>
      </c>
      <c r="N1029">
        <v>0.995</v>
      </c>
      <c r="O1029">
        <v>4.4000000000000004</v>
      </c>
      <c r="P1029">
        <v>0.75</v>
      </c>
      <c r="Q1029">
        <v>1</v>
      </c>
    </row>
    <row r="1030" spans="1:17">
      <c r="A1030" t="s">
        <v>1059</v>
      </c>
      <c r="B1030" s="1">
        <v>46070</v>
      </c>
      <c r="C1030" t="s">
        <v>48</v>
      </c>
      <c r="D1030" t="s">
        <v>19</v>
      </c>
      <c r="E1030">
        <v>0</v>
      </c>
      <c r="F1030">
        <v>35</v>
      </c>
      <c r="G1030">
        <v>35</v>
      </c>
      <c r="H1030">
        <v>35</v>
      </c>
      <c r="I1030">
        <v>0</v>
      </c>
      <c r="J1030">
        <v>0</v>
      </c>
      <c r="K1030">
        <v>0</v>
      </c>
      <c r="L1030">
        <v>1.6</v>
      </c>
      <c r="M1030">
        <v>0.998</v>
      </c>
      <c r="N1030">
        <v>1</v>
      </c>
      <c r="O1030">
        <v>4.5999999999999996</v>
      </c>
      <c r="P1030">
        <v>0.82</v>
      </c>
      <c r="Q1030">
        <v>1</v>
      </c>
    </row>
    <row r="1031" spans="1:17">
      <c r="A1031" t="s">
        <v>1060</v>
      </c>
      <c r="B1031" s="1">
        <v>46070</v>
      </c>
      <c r="C1031" t="s">
        <v>48</v>
      </c>
      <c r="D1031" t="s">
        <v>21</v>
      </c>
      <c r="E1031">
        <v>1024</v>
      </c>
      <c r="F1031">
        <v>47</v>
      </c>
      <c r="G1031">
        <v>1071</v>
      </c>
      <c r="H1031">
        <v>24</v>
      </c>
      <c r="I1031">
        <v>1047</v>
      </c>
      <c r="J1031">
        <v>0</v>
      </c>
      <c r="K1031">
        <v>0</v>
      </c>
      <c r="L1031">
        <v>8</v>
      </c>
      <c r="M1031">
        <v>0.6</v>
      </c>
      <c r="N1031">
        <v>0.997</v>
      </c>
      <c r="O1031">
        <v>2.5</v>
      </c>
      <c r="P1031">
        <v>0.82499999999999996</v>
      </c>
      <c r="Q1031">
        <v>2.1999999999999999E-2</v>
      </c>
    </row>
    <row r="1032" spans="1:17">
      <c r="A1032" t="s">
        <v>1061</v>
      </c>
      <c r="B1032" s="1">
        <v>46070</v>
      </c>
      <c r="C1032" t="s">
        <v>48</v>
      </c>
      <c r="D1032" t="s">
        <v>23</v>
      </c>
      <c r="E1032">
        <v>0</v>
      </c>
      <c r="F1032">
        <v>63</v>
      </c>
      <c r="G1032">
        <v>63</v>
      </c>
      <c r="H1032">
        <v>52</v>
      </c>
      <c r="I1032">
        <v>11</v>
      </c>
      <c r="J1032">
        <v>0</v>
      </c>
      <c r="K1032">
        <v>0</v>
      </c>
      <c r="L1032">
        <v>2.4</v>
      </c>
      <c r="M1032">
        <v>0.88400000000000001</v>
      </c>
      <c r="N1032">
        <v>0.999</v>
      </c>
      <c r="O1032">
        <v>4.0999999999999996</v>
      </c>
      <c r="P1032">
        <v>0.75900000000000001</v>
      </c>
      <c r="Q1032">
        <v>0.82499999999999996</v>
      </c>
    </row>
    <row r="1033" spans="1:17">
      <c r="A1033" t="s">
        <v>1062</v>
      </c>
      <c r="B1033" s="1">
        <v>46070</v>
      </c>
      <c r="C1033" t="s">
        <v>48</v>
      </c>
      <c r="D1033" t="s">
        <v>25</v>
      </c>
      <c r="E1033">
        <v>334</v>
      </c>
      <c r="F1033">
        <v>29</v>
      </c>
      <c r="G1033">
        <v>363</v>
      </c>
      <c r="H1033">
        <v>26</v>
      </c>
      <c r="I1033">
        <v>337</v>
      </c>
      <c r="J1033">
        <v>1</v>
      </c>
      <c r="K1033">
        <v>1</v>
      </c>
      <c r="L1033">
        <v>8</v>
      </c>
      <c r="M1033">
        <v>0.6</v>
      </c>
      <c r="N1033">
        <v>0.99099999999999999</v>
      </c>
      <c r="O1033">
        <v>2.5</v>
      </c>
      <c r="P1033">
        <v>0.751</v>
      </c>
      <c r="Q1033">
        <v>7.1999999999999995E-2</v>
      </c>
    </row>
    <row r="1034" spans="1:17">
      <c r="A1034" t="s">
        <v>1063</v>
      </c>
      <c r="B1034" s="1">
        <v>46070</v>
      </c>
      <c r="C1034" t="s">
        <v>53</v>
      </c>
      <c r="D1034" t="s">
        <v>19</v>
      </c>
      <c r="E1034">
        <v>550</v>
      </c>
      <c r="F1034">
        <v>56</v>
      </c>
      <c r="G1034">
        <v>606</v>
      </c>
      <c r="H1034">
        <v>31</v>
      </c>
      <c r="I1034">
        <v>575</v>
      </c>
      <c r="J1034">
        <v>0</v>
      </c>
      <c r="K1034">
        <v>0</v>
      </c>
      <c r="L1034">
        <v>8</v>
      </c>
      <c r="M1034">
        <v>0.6</v>
      </c>
      <c r="N1034">
        <v>0.98599999999999999</v>
      </c>
      <c r="O1034">
        <v>2.5</v>
      </c>
      <c r="P1034">
        <v>0.65700000000000003</v>
      </c>
      <c r="Q1034">
        <v>5.0999999999999997E-2</v>
      </c>
    </row>
    <row r="1035" spans="1:17">
      <c r="A1035" t="s">
        <v>1064</v>
      </c>
      <c r="B1035" s="1">
        <v>46070</v>
      </c>
      <c r="C1035" t="s">
        <v>53</v>
      </c>
      <c r="D1035" t="s">
        <v>21</v>
      </c>
      <c r="E1035">
        <v>525</v>
      </c>
      <c r="F1035">
        <v>42</v>
      </c>
      <c r="G1035">
        <v>567</v>
      </c>
      <c r="H1035">
        <v>28</v>
      </c>
      <c r="I1035">
        <v>539</v>
      </c>
      <c r="J1035">
        <v>0</v>
      </c>
      <c r="K1035">
        <v>0</v>
      </c>
      <c r="L1035">
        <v>8</v>
      </c>
      <c r="M1035">
        <v>0.6</v>
      </c>
      <c r="N1035">
        <v>0.98</v>
      </c>
      <c r="O1035">
        <v>2.5</v>
      </c>
      <c r="P1035">
        <v>0.755</v>
      </c>
      <c r="Q1035">
        <v>4.9000000000000002E-2</v>
      </c>
    </row>
    <row r="1036" spans="1:17">
      <c r="A1036" t="s">
        <v>1065</v>
      </c>
      <c r="B1036" s="1">
        <v>46070</v>
      </c>
      <c r="C1036" t="s">
        <v>53</v>
      </c>
      <c r="D1036" t="s">
        <v>23</v>
      </c>
      <c r="E1036">
        <v>360</v>
      </c>
      <c r="F1036">
        <v>44</v>
      </c>
      <c r="G1036">
        <v>404</v>
      </c>
      <c r="H1036">
        <v>23</v>
      </c>
      <c r="I1036">
        <v>381</v>
      </c>
      <c r="J1036">
        <v>0</v>
      </c>
      <c r="K1036">
        <v>0</v>
      </c>
      <c r="L1036">
        <v>8</v>
      </c>
      <c r="M1036">
        <v>0.6</v>
      </c>
      <c r="N1036">
        <v>0.99199999999999999</v>
      </c>
      <c r="O1036">
        <v>2.5</v>
      </c>
      <c r="P1036">
        <v>0.74</v>
      </c>
      <c r="Q1036">
        <v>5.7000000000000002E-2</v>
      </c>
    </row>
    <row r="1037" spans="1:17">
      <c r="A1037" t="s">
        <v>1066</v>
      </c>
      <c r="B1037" s="1">
        <v>46070</v>
      </c>
      <c r="C1037" t="s">
        <v>53</v>
      </c>
      <c r="D1037" t="s">
        <v>25</v>
      </c>
      <c r="E1037">
        <v>0</v>
      </c>
      <c r="F1037">
        <v>31</v>
      </c>
      <c r="G1037">
        <v>31</v>
      </c>
      <c r="H1037">
        <v>31</v>
      </c>
      <c r="I1037">
        <v>0</v>
      </c>
      <c r="J1037">
        <v>0</v>
      </c>
      <c r="K1037">
        <v>0</v>
      </c>
      <c r="L1037">
        <v>1.3</v>
      </c>
      <c r="M1037">
        <v>0.97899999999999998</v>
      </c>
      <c r="N1037">
        <v>0.96199999999999997</v>
      </c>
      <c r="O1037">
        <v>4.5999999999999996</v>
      </c>
      <c r="P1037">
        <v>0.64900000000000002</v>
      </c>
      <c r="Q1037">
        <v>1</v>
      </c>
    </row>
    <row r="1038" spans="1:17">
      <c r="A1038" t="s">
        <v>1067</v>
      </c>
      <c r="B1038" s="1">
        <v>46071</v>
      </c>
      <c r="C1038" t="s">
        <v>18</v>
      </c>
      <c r="D1038" t="s">
        <v>19</v>
      </c>
      <c r="E1038">
        <v>166</v>
      </c>
      <c r="F1038">
        <v>36</v>
      </c>
      <c r="G1038">
        <v>202</v>
      </c>
      <c r="H1038">
        <v>44</v>
      </c>
      <c r="I1038">
        <v>158</v>
      </c>
      <c r="J1038">
        <v>0</v>
      </c>
      <c r="K1038">
        <v>0</v>
      </c>
      <c r="L1038">
        <v>8</v>
      </c>
      <c r="M1038">
        <v>0.6</v>
      </c>
      <c r="N1038">
        <v>1</v>
      </c>
      <c r="O1038">
        <v>2.5</v>
      </c>
      <c r="P1038">
        <v>0.81299999999999994</v>
      </c>
      <c r="Q1038">
        <v>0.218</v>
      </c>
    </row>
    <row r="1039" spans="1:17">
      <c r="A1039" t="s">
        <v>1068</v>
      </c>
      <c r="B1039" s="1">
        <v>46071</v>
      </c>
      <c r="C1039" t="s">
        <v>18</v>
      </c>
      <c r="D1039" t="s">
        <v>21</v>
      </c>
      <c r="E1039">
        <v>0</v>
      </c>
      <c r="F1039">
        <v>23</v>
      </c>
      <c r="G1039">
        <v>23</v>
      </c>
      <c r="H1039">
        <v>23</v>
      </c>
      <c r="I1039">
        <v>0</v>
      </c>
      <c r="J1039">
        <v>3</v>
      </c>
      <c r="K1039">
        <v>1</v>
      </c>
      <c r="L1039">
        <v>1.1000000000000001</v>
      </c>
      <c r="M1039">
        <v>0.83299999999999996</v>
      </c>
      <c r="N1039">
        <v>0.95099999999999996</v>
      </c>
      <c r="O1039">
        <v>4.3</v>
      </c>
      <c r="P1039">
        <v>0.66500000000000004</v>
      </c>
      <c r="Q1039">
        <v>1</v>
      </c>
    </row>
    <row r="1040" spans="1:17">
      <c r="A1040" t="s">
        <v>1069</v>
      </c>
      <c r="B1040" s="1">
        <v>46071</v>
      </c>
      <c r="C1040" t="s">
        <v>18</v>
      </c>
      <c r="D1040" t="s">
        <v>23</v>
      </c>
      <c r="E1040">
        <v>294</v>
      </c>
      <c r="F1040">
        <v>49</v>
      </c>
      <c r="G1040">
        <v>343</v>
      </c>
      <c r="H1040">
        <v>36</v>
      </c>
      <c r="I1040">
        <v>307</v>
      </c>
      <c r="J1040">
        <v>0</v>
      </c>
      <c r="K1040">
        <v>0</v>
      </c>
      <c r="L1040">
        <v>8</v>
      </c>
      <c r="M1040">
        <v>0.6</v>
      </c>
      <c r="N1040">
        <v>0.98599999999999999</v>
      </c>
      <c r="O1040">
        <v>2.5</v>
      </c>
      <c r="P1040">
        <v>0.7</v>
      </c>
      <c r="Q1040">
        <v>0.105</v>
      </c>
    </row>
    <row r="1041" spans="1:17">
      <c r="A1041" t="s">
        <v>1070</v>
      </c>
      <c r="B1041" s="1">
        <v>46071</v>
      </c>
      <c r="C1041" t="s">
        <v>18</v>
      </c>
      <c r="D1041" t="s">
        <v>25</v>
      </c>
      <c r="E1041">
        <v>0</v>
      </c>
      <c r="F1041">
        <v>32</v>
      </c>
      <c r="G1041">
        <v>32</v>
      </c>
      <c r="H1041">
        <v>32</v>
      </c>
      <c r="I1041">
        <v>0</v>
      </c>
      <c r="J1041">
        <v>0</v>
      </c>
      <c r="K1041">
        <v>0</v>
      </c>
      <c r="L1041">
        <v>1.3</v>
      </c>
      <c r="M1041">
        <v>1</v>
      </c>
      <c r="N1041">
        <v>1</v>
      </c>
      <c r="O1041">
        <v>4.5999999999999996</v>
      </c>
      <c r="P1041">
        <v>0.69499999999999995</v>
      </c>
      <c r="Q1041">
        <v>1</v>
      </c>
    </row>
    <row r="1042" spans="1:17">
      <c r="A1042" t="s">
        <v>1071</v>
      </c>
      <c r="B1042" s="1">
        <v>46071</v>
      </c>
      <c r="C1042" t="s">
        <v>27</v>
      </c>
      <c r="D1042" t="s">
        <v>19</v>
      </c>
      <c r="E1042">
        <v>1</v>
      </c>
      <c r="F1042">
        <v>37</v>
      </c>
      <c r="G1042">
        <v>38</v>
      </c>
      <c r="H1042">
        <v>38</v>
      </c>
      <c r="I1042">
        <v>0</v>
      </c>
      <c r="J1042">
        <v>0</v>
      </c>
      <c r="K1042">
        <v>0</v>
      </c>
      <c r="L1042">
        <v>1.3</v>
      </c>
      <c r="M1042">
        <v>0.97099999999999997</v>
      </c>
      <c r="N1042">
        <v>0.98</v>
      </c>
      <c r="O1042">
        <v>5</v>
      </c>
      <c r="P1042">
        <v>0.79400000000000004</v>
      </c>
      <c r="Q1042">
        <v>1</v>
      </c>
    </row>
    <row r="1043" spans="1:17">
      <c r="A1043" t="s">
        <v>1072</v>
      </c>
      <c r="B1043" s="1">
        <v>46071</v>
      </c>
      <c r="C1043" t="s">
        <v>27</v>
      </c>
      <c r="D1043" t="s">
        <v>21</v>
      </c>
      <c r="E1043">
        <v>5</v>
      </c>
      <c r="F1043">
        <v>63</v>
      </c>
      <c r="G1043">
        <v>68</v>
      </c>
      <c r="H1043">
        <v>51</v>
      </c>
      <c r="I1043">
        <v>17</v>
      </c>
      <c r="J1043">
        <v>0</v>
      </c>
      <c r="K1043">
        <v>0</v>
      </c>
      <c r="L1043">
        <v>3.3</v>
      </c>
      <c r="M1043">
        <v>0.84199999999999997</v>
      </c>
      <c r="N1043">
        <v>0.97099999999999997</v>
      </c>
      <c r="O1043">
        <v>3.6</v>
      </c>
      <c r="P1043">
        <v>0.626</v>
      </c>
      <c r="Q1043">
        <v>0.75</v>
      </c>
    </row>
    <row r="1044" spans="1:17">
      <c r="A1044" t="s">
        <v>1073</v>
      </c>
      <c r="B1044" s="1">
        <v>46071</v>
      </c>
      <c r="C1044" t="s">
        <v>27</v>
      </c>
      <c r="D1044" t="s">
        <v>23</v>
      </c>
      <c r="E1044">
        <v>716</v>
      </c>
      <c r="F1044">
        <v>34</v>
      </c>
      <c r="G1044">
        <v>750</v>
      </c>
      <c r="H1044">
        <v>26</v>
      </c>
      <c r="I1044">
        <v>724</v>
      </c>
      <c r="J1044">
        <v>0</v>
      </c>
      <c r="K1044">
        <v>0</v>
      </c>
      <c r="L1044">
        <v>8</v>
      </c>
      <c r="M1044">
        <v>0.6</v>
      </c>
      <c r="N1044">
        <v>0.98899999999999999</v>
      </c>
      <c r="O1044">
        <v>2.5</v>
      </c>
      <c r="P1044">
        <v>0.755</v>
      </c>
      <c r="Q1044">
        <v>3.5000000000000003E-2</v>
      </c>
    </row>
    <row r="1045" spans="1:17">
      <c r="A1045" t="s">
        <v>1074</v>
      </c>
      <c r="B1045" s="1">
        <v>46071</v>
      </c>
      <c r="C1045" t="s">
        <v>27</v>
      </c>
      <c r="D1045" t="s">
        <v>25</v>
      </c>
      <c r="E1045">
        <v>31</v>
      </c>
      <c r="F1045">
        <v>41</v>
      </c>
      <c r="G1045">
        <v>72</v>
      </c>
      <c r="H1045">
        <v>31</v>
      </c>
      <c r="I1045">
        <v>41</v>
      </c>
      <c r="J1045">
        <v>1</v>
      </c>
      <c r="K1045">
        <v>0</v>
      </c>
      <c r="L1045">
        <v>5.4</v>
      </c>
      <c r="M1045">
        <v>0.70899999999999996</v>
      </c>
      <c r="N1045">
        <v>0.98599999999999999</v>
      </c>
      <c r="O1045">
        <v>3.3</v>
      </c>
      <c r="P1045">
        <v>0.81100000000000005</v>
      </c>
      <c r="Q1045">
        <v>0.43099999999999999</v>
      </c>
    </row>
    <row r="1046" spans="1:17">
      <c r="A1046" t="s">
        <v>1075</v>
      </c>
      <c r="B1046" s="1">
        <v>46071</v>
      </c>
      <c r="C1046" t="s">
        <v>32</v>
      </c>
      <c r="D1046" t="s">
        <v>19</v>
      </c>
      <c r="E1046">
        <v>294</v>
      </c>
      <c r="F1046">
        <v>49</v>
      </c>
      <c r="G1046">
        <v>343</v>
      </c>
      <c r="H1046">
        <v>34</v>
      </c>
      <c r="I1046">
        <v>309</v>
      </c>
      <c r="J1046">
        <v>0</v>
      </c>
      <c r="K1046">
        <v>0</v>
      </c>
      <c r="L1046">
        <v>8</v>
      </c>
      <c r="M1046">
        <v>0.6</v>
      </c>
      <c r="N1046">
        <v>0.98299999999999998</v>
      </c>
      <c r="O1046">
        <v>2.5</v>
      </c>
      <c r="P1046">
        <v>0.76200000000000001</v>
      </c>
      <c r="Q1046">
        <v>9.9000000000000005E-2</v>
      </c>
    </row>
    <row r="1047" spans="1:17">
      <c r="A1047" t="s">
        <v>1076</v>
      </c>
      <c r="B1047" s="1">
        <v>46071</v>
      </c>
      <c r="C1047" t="s">
        <v>32</v>
      </c>
      <c r="D1047" t="s">
        <v>21</v>
      </c>
      <c r="E1047">
        <v>729</v>
      </c>
      <c r="F1047">
        <v>32</v>
      </c>
      <c r="G1047">
        <v>761</v>
      </c>
      <c r="H1047">
        <v>19</v>
      </c>
      <c r="I1047">
        <v>742</v>
      </c>
      <c r="J1047">
        <v>0</v>
      </c>
      <c r="K1047">
        <v>0</v>
      </c>
      <c r="L1047">
        <v>8</v>
      </c>
      <c r="M1047">
        <v>0.6</v>
      </c>
      <c r="N1047">
        <v>0.96199999999999997</v>
      </c>
      <c r="O1047">
        <v>2.5</v>
      </c>
      <c r="P1047">
        <v>0.65500000000000003</v>
      </c>
      <c r="Q1047">
        <v>2.5000000000000001E-2</v>
      </c>
    </row>
    <row r="1048" spans="1:17">
      <c r="A1048" t="s">
        <v>1077</v>
      </c>
      <c r="B1048" s="1">
        <v>46071</v>
      </c>
      <c r="C1048" t="s">
        <v>32</v>
      </c>
      <c r="D1048" t="s">
        <v>23</v>
      </c>
      <c r="E1048">
        <v>854</v>
      </c>
      <c r="F1048">
        <v>41</v>
      </c>
      <c r="G1048">
        <v>895</v>
      </c>
      <c r="H1048">
        <v>19</v>
      </c>
      <c r="I1048">
        <v>876</v>
      </c>
      <c r="J1048">
        <v>0</v>
      </c>
      <c r="K1048">
        <v>0</v>
      </c>
      <c r="L1048">
        <v>8</v>
      </c>
      <c r="M1048">
        <v>0.6</v>
      </c>
      <c r="N1048">
        <v>0.99399999999999999</v>
      </c>
      <c r="O1048">
        <v>2.5</v>
      </c>
      <c r="P1048">
        <v>0.67200000000000004</v>
      </c>
      <c r="Q1048">
        <v>2.1000000000000001E-2</v>
      </c>
    </row>
    <row r="1049" spans="1:17">
      <c r="A1049" t="s">
        <v>1078</v>
      </c>
      <c r="B1049" s="1">
        <v>46071</v>
      </c>
      <c r="C1049" t="s">
        <v>32</v>
      </c>
      <c r="D1049" t="s">
        <v>25</v>
      </c>
      <c r="E1049">
        <v>0</v>
      </c>
      <c r="F1049">
        <v>29</v>
      </c>
      <c r="G1049">
        <v>29</v>
      </c>
      <c r="H1049">
        <v>29</v>
      </c>
      <c r="I1049">
        <v>0</v>
      </c>
      <c r="J1049">
        <v>0</v>
      </c>
      <c r="K1049">
        <v>0</v>
      </c>
      <c r="L1049">
        <v>1.6</v>
      </c>
      <c r="M1049">
        <v>0.95</v>
      </c>
      <c r="N1049">
        <v>0.96499999999999997</v>
      </c>
      <c r="O1049">
        <v>4.8</v>
      </c>
      <c r="P1049">
        <v>0.68200000000000005</v>
      </c>
      <c r="Q1049">
        <v>1</v>
      </c>
    </row>
    <row r="1050" spans="1:17">
      <c r="A1050" t="s">
        <v>1079</v>
      </c>
      <c r="B1050" s="1">
        <v>46071</v>
      </c>
      <c r="C1050" t="s">
        <v>37</v>
      </c>
      <c r="D1050" t="s">
        <v>19</v>
      </c>
      <c r="E1050">
        <v>0</v>
      </c>
      <c r="F1050">
        <v>42</v>
      </c>
      <c r="G1050">
        <v>42</v>
      </c>
      <c r="H1050">
        <v>42</v>
      </c>
      <c r="I1050">
        <v>0</v>
      </c>
      <c r="J1050">
        <v>0</v>
      </c>
      <c r="K1050">
        <v>0</v>
      </c>
      <c r="L1050">
        <v>2.1</v>
      </c>
      <c r="M1050">
        <v>0.94899999999999995</v>
      </c>
      <c r="N1050">
        <v>0.97599999999999998</v>
      </c>
      <c r="O1050">
        <v>4.3</v>
      </c>
      <c r="P1050">
        <v>0.78400000000000003</v>
      </c>
      <c r="Q1050">
        <v>1</v>
      </c>
    </row>
    <row r="1051" spans="1:17">
      <c r="A1051" t="s">
        <v>1080</v>
      </c>
      <c r="B1051" s="1">
        <v>46071</v>
      </c>
      <c r="C1051" t="s">
        <v>37</v>
      </c>
      <c r="D1051" t="s">
        <v>21</v>
      </c>
      <c r="E1051">
        <v>405</v>
      </c>
      <c r="F1051">
        <v>34</v>
      </c>
      <c r="G1051">
        <v>439</v>
      </c>
      <c r="H1051">
        <v>33</v>
      </c>
      <c r="I1051">
        <v>406</v>
      </c>
      <c r="J1051">
        <v>0</v>
      </c>
      <c r="K1051">
        <v>0</v>
      </c>
      <c r="L1051">
        <v>8</v>
      </c>
      <c r="M1051">
        <v>0.6</v>
      </c>
      <c r="N1051">
        <v>0.98699999999999999</v>
      </c>
      <c r="O1051">
        <v>2.5</v>
      </c>
      <c r="P1051">
        <v>0.70399999999999996</v>
      </c>
      <c r="Q1051">
        <v>7.4999999999999997E-2</v>
      </c>
    </row>
    <row r="1052" spans="1:17">
      <c r="A1052" t="s">
        <v>1081</v>
      </c>
      <c r="B1052" s="1">
        <v>46071</v>
      </c>
      <c r="C1052" t="s">
        <v>37</v>
      </c>
      <c r="D1052" t="s">
        <v>23</v>
      </c>
      <c r="E1052">
        <v>152</v>
      </c>
      <c r="F1052">
        <v>54</v>
      </c>
      <c r="G1052">
        <v>206</v>
      </c>
      <c r="H1052">
        <v>30</v>
      </c>
      <c r="I1052">
        <v>176</v>
      </c>
      <c r="J1052">
        <v>0</v>
      </c>
      <c r="K1052">
        <v>0</v>
      </c>
      <c r="L1052">
        <v>8</v>
      </c>
      <c r="M1052">
        <v>0.6</v>
      </c>
      <c r="N1052">
        <v>0.998</v>
      </c>
      <c r="O1052">
        <v>2.5</v>
      </c>
      <c r="P1052">
        <v>0.72899999999999998</v>
      </c>
      <c r="Q1052">
        <v>0.14599999999999999</v>
      </c>
    </row>
    <row r="1053" spans="1:17">
      <c r="A1053" t="s">
        <v>1082</v>
      </c>
      <c r="B1053" s="1">
        <v>46071</v>
      </c>
      <c r="C1053" t="s">
        <v>37</v>
      </c>
      <c r="D1053" t="s">
        <v>25</v>
      </c>
      <c r="E1053">
        <v>0</v>
      </c>
      <c r="F1053">
        <v>20</v>
      </c>
      <c r="G1053">
        <v>20</v>
      </c>
      <c r="H1053">
        <v>20</v>
      </c>
      <c r="I1053">
        <v>0</v>
      </c>
      <c r="J1053">
        <v>0</v>
      </c>
      <c r="K1053">
        <v>0</v>
      </c>
      <c r="L1053">
        <v>1.3</v>
      </c>
      <c r="M1053">
        <v>0.96</v>
      </c>
      <c r="N1053">
        <v>0.98399999999999999</v>
      </c>
      <c r="O1053">
        <v>4.5</v>
      </c>
      <c r="P1053">
        <v>0.747</v>
      </c>
      <c r="Q1053">
        <v>1</v>
      </c>
    </row>
    <row r="1054" spans="1:17">
      <c r="A1054" t="s">
        <v>1083</v>
      </c>
      <c r="B1054" s="1">
        <v>46071</v>
      </c>
      <c r="C1054" t="s">
        <v>43</v>
      </c>
      <c r="D1054" t="s">
        <v>19</v>
      </c>
      <c r="E1054">
        <v>557</v>
      </c>
      <c r="F1054">
        <v>37</v>
      </c>
      <c r="G1054">
        <v>594</v>
      </c>
      <c r="H1054">
        <v>31</v>
      </c>
      <c r="I1054">
        <v>563</v>
      </c>
      <c r="J1054">
        <v>0</v>
      </c>
      <c r="K1054">
        <v>0</v>
      </c>
      <c r="L1054">
        <v>8</v>
      </c>
      <c r="M1054">
        <v>0.6</v>
      </c>
      <c r="N1054">
        <v>1</v>
      </c>
      <c r="O1054">
        <v>2.5</v>
      </c>
      <c r="P1054">
        <v>0.78400000000000003</v>
      </c>
      <c r="Q1054">
        <v>5.1999999999999998E-2</v>
      </c>
    </row>
    <row r="1055" spans="1:17">
      <c r="A1055" t="s">
        <v>1084</v>
      </c>
      <c r="B1055" s="1">
        <v>46071</v>
      </c>
      <c r="C1055" t="s">
        <v>43</v>
      </c>
      <c r="D1055" t="s">
        <v>21</v>
      </c>
      <c r="E1055">
        <v>0</v>
      </c>
      <c r="F1055">
        <v>41</v>
      </c>
      <c r="G1055">
        <v>41</v>
      </c>
      <c r="H1055">
        <v>41</v>
      </c>
      <c r="I1055">
        <v>0</v>
      </c>
      <c r="J1055">
        <v>0</v>
      </c>
      <c r="K1055">
        <v>0</v>
      </c>
      <c r="L1055">
        <v>1.6</v>
      </c>
      <c r="M1055">
        <v>0.96899999999999997</v>
      </c>
      <c r="N1055">
        <v>0.998</v>
      </c>
      <c r="O1055">
        <v>4.2</v>
      </c>
      <c r="P1055">
        <v>0.70799999999999996</v>
      </c>
      <c r="Q1055">
        <v>1</v>
      </c>
    </row>
    <row r="1056" spans="1:17">
      <c r="A1056" t="s">
        <v>1085</v>
      </c>
      <c r="B1056" s="1">
        <v>46071</v>
      </c>
      <c r="C1056" t="s">
        <v>43</v>
      </c>
      <c r="D1056" t="s">
        <v>23</v>
      </c>
      <c r="E1056">
        <v>0</v>
      </c>
      <c r="F1056">
        <v>52</v>
      </c>
      <c r="G1056">
        <v>52</v>
      </c>
      <c r="H1056">
        <v>52</v>
      </c>
      <c r="I1056">
        <v>0</v>
      </c>
      <c r="J1056">
        <v>0</v>
      </c>
      <c r="K1056">
        <v>0</v>
      </c>
      <c r="L1056">
        <v>1.9</v>
      </c>
      <c r="M1056">
        <v>0.94099999999999995</v>
      </c>
      <c r="N1056">
        <v>0.99</v>
      </c>
      <c r="O1056">
        <v>4.7</v>
      </c>
      <c r="P1056">
        <v>0.80100000000000005</v>
      </c>
      <c r="Q1056">
        <v>1</v>
      </c>
    </row>
    <row r="1057" spans="1:17">
      <c r="A1057" t="s">
        <v>1086</v>
      </c>
      <c r="B1057" s="1">
        <v>46071</v>
      </c>
      <c r="C1057" t="s">
        <v>43</v>
      </c>
      <c r="D1057" t="s">
        <v>25</v>
      </c>
      <c r="E1057">
        <v>0</v>
      </c>
      <c r="F1057">
        <v>30</v>
      </c>
      <c r="G1057">
        <v>30</v>
      </c>
      <c r="H1057">
        <v>30</v>
      </c>
      <c r="I1057">
        <v>0</v>
      </c>
      <c r="J1057">
        <v>1</v>
      </c>
      <c r="K1057">
        <v>0</v>
      </c>
      <c r="L1057">
        <v>1.4</v>
      </c>
      <c r="M1057">
        <v>0.92500000000000004</v>
      </c>
      <c r="N1057">
        <v>1</v>
      </c>
      <c r="O1057">
        <v>4.9000000000000004</v>
      </c>
      <c r="P1057">
        <v>0.75</v>
      </c>
      <c r="Q1057">
        <v>1</v>
      </c>
    </row>
    <row r="1058" spans="1:17">
      <c r="A1058" t="s">
        <v>1087</v>
      </c>
      <c r="B1058" s="1">
        <v>46071</v>
      </c>
      <c r="C1058" t="s">
        <v>48</v>
      </c>
      <c r="D1058" t="s">
        <v>19</v>
      </c>
      <c r="E1058">
        <v>0</v>
      </c>
      <c r="F1058">
        <v>58</v>
      </c>
      <c r="G1058">
        <v>58</v>
      </c>
      <c r="H1058">
        <v>45</v>
      </c>
      <c r="I1058">
        <v>13</v>
      </c>
      <c r="J1058">
        <v>0</v>
      </c>
      <c r="K1058">
        <v>0</v>
      </c>
      <c r="L1058">
        <v>2.9</v>
      </c>
      <c r="M1058">
        <v>0.88500000000000001</v>
      </c>
      <c r="N1058">
        <v>0.98499999999999999</v>
      </c>
      <c r="O1058">
        <v>4.2</v>
      </c>
      <c r="P1058">
        <v>0.82</v>
      </c>
      <c r="Q1058">
        <v>0.77600000000000002</v>
      </c>
    </row>
    <row r="1059" spans="1:17">
      <c r="A1059" t="s">
        <v>1088</v>
      </c>
      <c r="B1059" s="1">
        <v>46071</v>
      </c>
      <c r="C1059" t="s">
        <v>48</v>
      </c>
      <c r="D1059" t="s">
        <v>21</v>
      </c>
      <c r="E1059">
        <v>1047</v>
      </c>
      <c r="F1059">
        <v>54</v>
      </c>
      <c r="G1059">
        <v>1101</v>
      </c>
      <c r="H1059">
        <v>26</v>
      </c>
      <c r="I1059">
        <v>1075</v>
      </c>
      <c r="J1059">
        <v>0</v>
      </c>
      <c r="K1059">
        <v>0</v>
      </c>
      <c r="L1059">
        <v>8</v>
      </c>
      <c r="M1059">
        <v>0.6</v>
      </c>
      <c r="N1059">
        <v>0.98299999999999998</v>
      </c>
      <c r="O1059">
        <v>2.5</v>
      </c>
      <c r="P1059">
        <v>0.82499999999999996</v>
      </c>
      <c r="Q1059">
        <v>2.4E-2</v>
      </c>
    </row>
    <row r="1060" spans="1:17">
      <c r="A1060" t="s">
        <v>1089</v>
      </c>
      <c r="B1060" s="1">
        <v>46071</v>
      </c>
      <c r="C1060" t="s">
        <v>48</v>
      </c>
      <c r="D1060" t="s">
        <v>23</v>
      </c>
      <c r="E1060">
        <v>11</v>
      </c>
      <c r="F1060">
        <v>42</v>
      </c>
      <c r="G1060">
        <v>53</v>
      </c>
      <c r="H1060">
        <v>53</v>
      </c>
      <c r="I1060">
        <v>0</v>
      </c>
      <c r="J1060">
        <v>0</v>
      </c>
      <c r="K1060">
        <v>0</v>
      </c>
      <c r="L1060">
        <v>1.1000000000000001</v>
      </c>
      <c r="M1060">
        <v>0.97599999999999998</v>
      </c>
      <c r="N1060">
        <v>0.97699999999999998</v>
      </c>
      <c r="O1060">
        <v>4.7</v>
      </c>
      <c r="P1060">
        <v>0.75900000000000001</v>
      </c>
      <c r="Q1060">
        <v>1</v>
      </c>
    </row>
    <row r="1061" spans="1:17">
      <c r="A1061" t="s">
        <v>1090</v>
      </c>
      <c r="B1061" s="1">
        <v>46071</v>
      </c>
      <c r="C1061" t="s">
        <v>48</v>
      </c>
      <c r="D1061" t="s">
        <v>25</v>
      </c>
      <c r="E1061">
        <v>337</v>
      </c>
      <c r="F1061">
        <v>43</v>
      </c>
      <c r="G1061">
        <v>380</v>
      </c>
      <c r="H1061">
        <v>24</v>
      </c>
      <c r="I1061">
        <v>356</v>
      </c>
      <c r="J1061">
        <v>0</v>
      </c>
      <c r="K1061">
        <v>0</v>
      </c>
      <c r="L1061">
        <v>8</v>
      </c>
      <c r="M1061">
        <v>0.6</v>
      </c>
      <c r="N1061">
        <v>0.97099999999999997</v>
      </c>
      <c r="O1061">
        <v>2.5</v>
      </c>
      <c r="P1061">
        <v>0.751</v>
      </c>
      <c r="Q1061">
        <v>6.3E-2</v>
      </c>
    </row>
    <row r="1062" spans="1:17">
      <c r="A1062" t="s">
        <v>1091</v>
      </c>
      <c r="B1062" s="1">
        <v>46071</v>
      </c>
      <c r="C1062" t="s">
        <v>53</v>
      </c>
      <c r="D1062" t="s">
        <v>19</v>
      </c>
      <c r="E1062">
        <v>575</v>
      </c>
      <c r="F1062">
        <v>35</v>
      </c>
      <c r="G1062">
        <v>610</v>
      </c>
      <c r="H1062">
        <v>28</v>
      </c>
      <c r="I1062">
        <v>582</v>
      </c>
      <c r="J1062">
        <v>1</v>
      </c>
      <c r="K1062">
        <v>0</v>
      </c>
      <c r="L1062">
        <v>8</v>
      </c>
      <c r="M1062">
        <v>0.6</v>
      </c>
      <c r="N1062">
        <v>0.97699999999999998</v>
      </c>
      <c r="O1062">
        <v>2.5</v>
      </c>
      <c r="P1062">
        <v>0.65700000000000003</v>
      </c>
      <c r="Q1062">
        <v>4.5999999999999999E-2</v>
      </c>
    </row>
    <row r="1063" spans="1:17">
      <c r="A1063" t="s">
        <v>1092</v>
      </c>
      <c r="B1063" s="1">
        <v>46071</v>
      </c>
      <c r="C1063" t="s">
        <v>53</v>
      </c>
      <c r="D1063" t="s">
        <v>21</v>
      </c>
      <c r="E1063">
        <v>539</v>
      </c>
      <c r="F1063">
        <v>39</v>
      </c>
      <c r="G1063">
        <v>578</v>
      </c>
      <c r="H1063">
        <v>24</v>
      </c>
      <c r="I1063">
        <v>554</v>
      </c>
      <c r="J1063">
        <v>0</v>
      </c>
      <c r="K1063">
        <v>0</v>
      </c>
      <c r="L1063">
        <v>8</v>
      </c>
      <c r="M1063">
        <v>0.6</v>
      </c>
      <c r="N1063">
        <v>1</v>
      </c>
      <c r="O1063">
        <v>2.5</v>
      </c>
      <c r="P1063">
        <v>0.755</v>
      </c>
      <c r="Q1063">
        <v>4.2000000000000003E-2</v>
      </c>
    </row>
    <row r="1064" spans="1:17">
      <c r="A1064" t="s">
        <v>1093</v>
      </c>
      <c r="B1064" s="1">
        <v>46071</v>
      </c>
      <c r="C1064" t="s">
        <v>53</v>
      </c>
      <c r="D1064" t="s">
        <v>23</v>
      </c>
      <c r="E1064">
        <v>381</v>
      </c>
      <c r="F1064">
        <v>56</v>
      </c>
      <c r="G1064">
        <v>437</v>
      </c>
      <c r="H1064">
        <v>32</v>
      </c>
      <c r="I1064">
        <v>405</v>
      </c>
      <c r="J1064">
        <v>0</v>
      </c>
      <c r="K1064">
        <v>0</v>
      </c>
      <c r="L1064">
        <v>8</v>
      </c>
      <c r="M1064">
        <v>0.6</v>
      </c>
      <c r="N1064">
        <v>0.97699999999999998</v>
      </c>
      <c r="O1064">
        <v>2.5</v>
      </c>
      <c r="P1064">
        <v>0.74</v>
      </c>
      <c r="Q1064">
        <v>7.2999999999999995E-2</v>
      </c>
    </row>
    <row r="1065" spans="1:17">
      <c r="A1065" t="s">
        <v>1094</v>
      </c>
      <c r="B1065" s="1">
        <v>46071</v>
      </c>
      <c r="C1065" t="s">
        <v>53</v>
      </c>
      <c r="D1065" t="s">
        <v>25</v>
      </c>
      <c r="E1065">
        <v>0</v>
      </c>
      <c r="F1065">
        <v>26</v>
      </c>
      <c r="G1065">
        <v>26</v>
      </c>
      <c r="H1065">
        <v>26</v>
      </c>
      <c r="I1065">
        <v>0</v>
      </c>
      <c r="J1065">
        <v>0</v>
      </c>
      <c r="K1065">
        <v>0</v>
      </c>
      <c r="L1065">
        <v>1.2</v>
      </c>
      <c r="M1065">
        <v>0.96799999999999997</v>
      </c>
      <c r="N1065">
        <v>0.98899999999999999</v>
      </c>
      <c r="O1065">
        <v>4.7</v>
      </c>
      <c r="P1065">
        <v>0.64900000000000002</v>
      </c>
      <c r="Q1065">
        <v>1</v>
      </c>
    </row>
    <row r="1066" spans="1:17">
      <c r="A1066" t="s">
        <v>1095</v>
      </c>
      <c r="B1066" s="1">
        <v>46072</v>
      </c>
      <c r="C1066" t="s">
        <v>18</v>
      </c>
      <c r="D1066" t="s">
        <v>19</v>
      </c>
      <c r="E1066">
        <v>158</v>
      </c>
      <c r="F1066">
        <v>56</v>
      </c>
      <c r="G1066">
        <v>214</v>
      </c>
      <c r="H1066">
        <v>38</v>
      </c>
      <c r="I1066">
        <v>176</v>
      </c>
      <c r="J1066">
        <v>0</v>
      </c>
      <c r="K1066">
        <v>0</v>
      </c>
      <c r="L1066">
        <v>8</v>
      </c>
      <c r="M1066">
        <v>0.6</v>
      </c>
      <c r="N1066">
        <v>0.98899999999999999</v>
      </c>
      <c r="O1066">
        <v>2.5</v>
      </c>
      <c r="P1066">
        <v>0.81299999999999994</v>
      </c>
      <c r="Q1066">
        <v>0.17799999999999999</v>
      </c>
    </row>
    <row r="1067" spans="1:17">
      <c r="A1067" t="s">
        <v>1096</v>
      </c>
      <c r="B1067" s="1">
        <v>46072</v>
      </c>
      <c r="C1067" t="s">
        <v>18</v>
      </c>
      <c r="D1067" t="s">
        <v>21</v>
      </c>
      <c r="E1067">
        <v>0</v>
      </c>
      <c r="F1067">
        <v>58</v>
      </c>
      <c r="G1067">
        <v>58</v>
      </c>
      <c r="H1067">
        <v>58</v>
      </c>
      <c r="I1067">
        <v>0</v>
      </c>
      <c r="J1067">
        <v>0</v>
      </c>
      <c r="K1067">
        <v>0</v>
      </c>
      <c r="L1067">
        <v>1.5</v>
      </c>
      <c r="M1067">
        <v>0.999</v>
      </c>
      <c r="N1067">
        <v>1</v>
      </c>
      <c r="O1067">
        <v>4.5999999999999996</v>
      </c>
      <c r="P1067">
        <v>0.66500000000000004</v>
      </c>
      <c r="Q1067">
        <v>1</v>
      </c>
    </row>
    <row r="1068" spans="1:17">
      <c r="A1068" t="s">
        <v>1097</v>
      </c>
      <c r="B1068" s="1">
        <v>46072</v>
      </c>
      <c r="C1068" t="s">
        <v>18</v>
      </c>
      <c r="D1068" t="s">
        <v>23</v>
      </c>
      <c r="E1068">
        <v>307</v>
      </c>
      <c r="F1068">
        <v>27</v>
      </c>
      <c r="G1068">
        <v>334</v>
      </c>
      <c r="H1068">
        <v>38</v>
      </c>
      <c r="I1068">
        <v>296</v>
      </c>
      <c r="J1068">
        <v>0</v>
      </c>
      <c r="K1068">
        <v>0</v>
      </c>
      <c r="L1068">
        <v>8</v>
      </c>
      <c r="M1068">
        <v>0.6</v>
      </c>
      <c r="N1068">
        <v>0.97099999999999997</v>
      </c>
      <c r="O1068">
        <v>2.5</v>
      </c>
      <c r="P1068">
        <v>0.7</v>
      </c>
      <c r="Q1068">
        <v>0.114</v>
      </c>
    </row>
    <row r="1069" spans="1:17">
      <c r="A1069" t="s">
        <v>1098</v>
      </c>
      <c r="B1069" s="1">
        <v>46072</v>
      </c>
      <c r="C1069" t="s">
        <v>18</v>
      </c>
      <c r="D1069" t="s">
        <v>25</v>
      </c>
      <c r="E1069">
        <v>0</v>
      </c>
      <c r="F1069">
        <v>23</v>
      </c>
      <c r="G1069">
        <v>23</v>
      </c>
      <c r="H1069">
        <v>23</v>
      </c>
      <c r="I1069">
        <v>0</v>
      </c>
      <c r="J1069">
        <v>0</v>
      </c>
      <c r="K1069">
        <v>0</v>
      </c>
      <c r="L1069">
        <v>1.7</v>
      </c>
      <c r="M1069">
        <v>1</v>
      </c>
      <c r="N1069">
        <v>1</v>
      </c>
      <c r="O1069">
        <v>4.4000000000000004</v>
      </c>
      <c r="P1069">
        <v>0.69499999999999995</v>
      </c>
      <c r="Q1069">
        <v>1</v>
      </c>
    </row>
    <row r="1070" spans="1:17">
      <c r="A1070" t="s">
        <v>1099</v>
      </c>
      <c r="B1070" s="1">
        <v>46072</v>
      </c>
      <c r="C1070" t="s">
        <v>27</v>
      </c>
      <c r="D1070" t="s">
        <v>19</v>
      </c>
      <c r="E1070">
        <v>0</v>
      </c>
      <c r="F1070">
        <v>38</v>
      </c>
      <c r="G1070">
        <v>38</v>
      </c>
      <c r="H1070">
        <v>37</v>
      </c>
      <c r="I1070">
        <v>1</v>
      </c>
      <c r="J1070">
        <v>0</v>
      </c>
      <c r="K1070">
        <v>0</v>
      </c>
      <c r="L1070">
        <v>1.6</v>
      </c>
      <c r="M1070">
        <v>0.97599999999999998</v>
      </c>
      <c r="N1070">
        <v>0.98699999999999999</v>
      </c>
      <c r="O1070">
        <v>4.4000000000000004</v>
      </c>
      <c r="P1070">
        <v>0.79400000000000004</v>
      </c>
      <c r="Q1070">
        <v>0.97399999999999998</v>
      </c>
    </row>
    <row r="1071" spans="1:17">
      <c r="A1071" t="s">
        <v>1100</v>
      </c>
      <c r="B1071" s="1">
        <v>46072</v>
      </c>
      <c r="C1071" t="s">
        <v>27</v>
      </c>
      <c r="D1071" t="s">
        <v>21</v>
      </c>
      <c r="E1071">
        <v>17</v>
      </c>
      <c r="F1071">
        <v>42</v>
      </c>
      <c r="G1071">
        <v>59</v>
      </c>
      <c r="H1071">
        <v>46</v>
      </c>
      <c r="I1071">
        <v>13</v>
      </c>
      <c r="J1071">
        <v>0</v>
      </c>
      <c r="K1071">
        <v>0</v>
      </c>
      <c r="L1071">
        <v>2.2999999999999998</v>
      </c>
      <c r="M1071">
        <v>0.91200000000000003</v>
      </c>
      <c r="N1071">
        <v>1</v>
      </c>
      <c r="O1071">
        <v>4.3</v>
      </c>
      <c r="P1071">
        <v>0.626</v>
      </c>
      <c r="Q1071">
        <v>0.78</v>
      </c>
    </row>
    <row r="1072" spans="1:17">
      <c r="A1072" t="s">
        <v>1101</v>
      </c>
      <c r="B1072" s="1">
        <v>46072</v>
      </c>
      <c r="C1072" t="s">
        <v>27</v>
      </c>
      <c r="D1072" t="s">
        <v>23</v>
      </c>
      <c r="E1072">
        <v>724</v>
      </c>
      <c r="F1072">
        <v>37</v>
      </c>
      <c r="G1072">
        <v>761</v>
      </c>
      <c r="H1072">
        <v>24</v>
      </c>
      <c r="I1072">
        <v>737</v>
      </c>
      <c r="J1072">
        <v>0</v>
      </c>
      <c r="K1072">
        <v>0</v>
      </c>
      <c r="L1072">
        <v>8</v>
      </c>
      <c r="M1072">
        <v>0.6</v>
      </c>
      <c r="N1072">
        <v>0.98099999999999998</v>
      </c>
      <c r="O1072">
        <v>2.5</v>
      </c>
      <c r="P1072">
        <v>0.755</v>
      </c>
      <c r="Q1072">
        <v>3.2000000000000001E-2</v>
      </c>
    </row>
    <row r="1073" spans="1:17">
      <c r="A1073" t="s">
        <v>1102</v>
      </c>
      <c r="B1073" s="1">
        <v>46072</v>
      </c>
      <c r="C1073" t="s">
        <v>27</v>
      </c>
      <c r="D1073" t="s">
        <v>25</v>
      </c>
      <c r="E1073">
        <v>41</v>
      </c>
      <c r="F1073">
        <v>27</v>
      </c>
      <c r="G1073">
        <v>68</v>
      </c>
      <c r="H1073">
        <v>32</v>
      </c>
      <c r="I1073">
        <v>36</v>
      </c>
      <c r="J1073">
        <v>0</v>
      </c>
      <c r="K1073">
        <v>0</v>
      </c>
      <c r="L1073">
        <v>4.3</v>
      </c>
      <c r="M1073">
        <v>0.745</v>
      </c>
      <c r="N1073">
        <v>0.98799999999999999</v>
      </c>
      <c r="O1073">
        <v>3.2</v>
      </c>
      <c r="P1073">
        <v>0.81100000000000005</v>
      </c>
      <c r="Q1073">
        <v>0.47099999999999997</v>
      </c>
    </row>
    <row r="1074" spans="1:17">
      <c r="A1074" t="s">
        <v>1103</v>
      </c>
      <c r="B1074" s="1">
        <v>46072</v>
      </c>
      <c r="C1074" t="s">
        <v>32</v>
      </c>
      <c r="D1074" t="s">
        <v>19</v>
      </c>
      <c r="E1074">
        <v>309</v>
      </c>
      <c r="F1074">
        <v>41</v>
      </c>
      <c r="G1074">
        <v>350</v>
      </c>
      <c r="H1074">
        <v>38</v>
      </c>
      <c r="I1074">
        <v>312</v>
      </c>
      <c r="J1074">
        <v>0</v>
      </c>
      <c r="K1074">
        <v>0</v>
      </c>
      <c r="L1074">
        <v>8</v>
      </c>
      <c r="M1074">
        <v>0.6</v>
      </c>
      <c r="N1074">
        <v>0.99099999999999999</v>
      </c>
      <c r="O1074">
        <v>2.5</v>
      </c>
      <c r="P1074">
        <v>0.76200000000000001</v>
      </c>
      <c r="Q1074">
        <v>0.109</v>
      </c>
    </row>
    <row r="1075" spans="1:17">
      <c r="A1075" t="s">
        <v>1104</v>
      </c>
      <c r="B1075" s="1">
        <v>46072</v>
      </c>
      <c r="C1075" t="s">
        <v>32</v>
      </c>
      <c r="D1075" t="s">
        <v>21</v>
      </c>
      <c r="E1075">
        <v>742</v>
      </c>
      <c r="F1075">
        <v>28</v>
      </c>
      <c r="G1075">
        <v>770</v>
      </c>
      <c r="H1075">
        <v>22</v>
      </c>
      <c r="I1075">
        <v>748</v>
      </c>
      <c r="J1075">
        <v>0</v>
      </c>
      <c r="K1075">
        <v>0</v>
      </c>
      <c r="L1075">
        <v>8</v>
      </c>
      <c r="M1075">
        <v>0.6</v>
      </c>
      <c r="N1075">
        <v>0.99299999999999999</v>
      </c>
      <c r="O1075">
        <v>2.5</v>
      </c>
      <c r="P1075">
        <v>0.65500000000000003</v>
      </c>
      <c r="Q1075">
        <v>2.9000000000000001E-2</v>
      </c>
    </row>
    <row r="1076" spans="1:17">
      <c r="A1076" t="s">
        <v>1105</v>
      </c>
      <c r="B1076" s="1">
        <v>46072</v>
      </c>
      <c r="C1076" t="s">
        <v>32</v>
      </c>
      <c r="D1076" t="s">
        <v>23</v>
      </c>
      <c r="E1076">
        <v>876</v>
      </c>
      <c r="F1076">
        <v>45</v>
      </c>
      <c r="G1076">
        <v>921</v>
      </c>
      <c r="H1076">
        <v>19</v>
      </c>
      <c r="I1076">
        <v>902</v>
      </c>
      <c r="J1076">
        <v>0</v>
      </c>
      <c r="K1076">
        <v>0</v>
      </c>
      <c r="L1076">
        <v>8</v>
      </c>
      <c r="M1076">
        <v>0.6</v>
      </c>
      <c r="N1076">
        <v>0.97399999999999998</v>
      </c>
      <c r="O1076">
        <v>2.5</v>
      </c>
      <c r="P1076">
        <v>0.67200000000000004</v>
      </c>
      <c r="Q1076">
        <v>2.1000000000000001E-2</v>
      </c>
    </row>
    <row r="1077" spans="1:17">
      <c r="A1077" t="s">
        <v>1106</v>
      </c>
      <c r="B1077" s="1">
        <v>46072</v>
      </c>
      <c r="C1077" t="s">
        <v>32</v>
      </c>
      <c r="D1077" t="s">
        <v>25</v>
      </c>
      <c r="E1077">
        <v>0</v>
      </c>
      <c r="F1077">
        <v>37</v>
      </c>
      <c r="G1077">
        <v>37</v>
      </c>
      <c r="H1077">
        <v>37</v>
      </c>
      <c r="I1077">
        <v>0</v>
      </c>
      <c r="J1077">
        <v>0</v>
      </c>
      <c r="K1077">
        <v>0</v>
      </c>
      <c r="L1077">
        <v>1.9</v>
      </c>
      <c r="M1077">
        <v>0.97199999999999998</v>
      </c>
      <c r="N1077">
        <v>0.97899999999999998</v>
      </c>
      <c r="O1077">
        <v>4.2</v>
      </c>
      <c r="P1077">
        <v>0.68200000000000005</v>
      </c>
      <c r="Q1077">
        <v>1</v>
      </c>
    </row>
    <row r="1078" spans="1:17">
      <c r="A1078" t="s">
        <v>1107</v>
      </c>
      <c r="B1078" s="1">
        <v>46072</v>
      </c>
      <c r="C1078" t="s">
        <v>37</v>
      </c>
      <c r="D1078" t="s">
        <v>19</v>
      </c>
      <c r="E1078">
        <v>0</v>
      </c>
      <c r="F1078">
        <v>56</v>
      </c>
      <c r="G1078">
        <v>56</v>
      </c>
      <c r="H1078">
        <v>45</v>
      </c>
      <c r="I1078">
        <v>11</v>
      </c>
      <c r="J1078">
        <v>0</v>
      </c>
      <c r="K1078">
        <v>0</v>
      </c>
      <c r="L1078">
        <v>3.1</v>
      </c>
      <c r="M1078">
        <v>0.89500000000000002</v>
      </c>
      <c r="N1078">
        <v>0.99399999999999999</v>
      </c>
      <c r="O1078">
        <v>4.0999999999999996</v>
      </c>
      <c r="P1078">
        <v>0.78400000000000003</v>
      </c>
      <c r="Q1078">
        <v>0.80400000000000005</v>
      </c>
    </row>
    <row r="1079" spans="1:17">
      <c r="A1079" t="s">
        <v>1108</v>
      </c>
      <c r="B1079" s="1">
        <v>46072</v>
      </c>
      <c r="C1079" t="s">
        <v>37</v>
      </c>
      <c r="D1079" t="s">
        <v>21</v>
      </c>
      <c r="E1079">
        <v>406</v>
      </c>
      <c r="F1079">
        <v>47</v>
      </c>
      <c r="G1079">
        <v>453</v>
      </c>
      <c r="H1079">
        <v>33</v>
      </c>
      <c r="I1079">
        <v>420</v>
      </c>
      <c r="J1079">
        <v>0</v>
      </c>
      <c r="K1079">
        <v>0</v>
      </c>
      <c r="L1079">
        <v>8</v>
      </c>
      <c r="M1079">
        <v>0.6</v>
      </c>
      <c r="N1079">
        <v>0.96399999999999997</v>
      </c>
      <c r="O1079">
        <v>2.5</v>
      </c>
      <c r="P1079">
        <v>0.70399999999999996</v>
      </c>
      <c r="Q1079">
        <v>7.2999999999999995E-2</v>
      </c>
    </row>
    <row r="1080" spans="1:17">
      <c r="A1080" t="s">
        <v>1109</v>
      </c>
      <c r="B1080" s="1">
        <v>46072</v>
      </c>
      <c r="C1080" t="s">
        <v>37</v>
      </c>
      <c r="D1080" t="s">
        <v>23</v>
      </c>
      <c r="E1080">
        <v>176</v>
      </c>
      <c r="F1080">
        <v>36</v>
      </c>
      <c r="G1080">
        <v>212</v>
      </c>
      <c r="H1080">
        <v>38</v>
      </c>
      <c r="I1080">
        <v>174</v>
      </c>
      <c r="J1080">
        <v>0</v>
      </c>
      <c r="K1080">
        <v>0</v>
      </c>
      <c r="L1080">
        <v>8</v>
      </c>
      <c r="M1080">
        <v>0.6</v>
      </c>
      <c r="N1080">
        <v>0.97799999999999998</v>
      </c>
      <c r="O1080">
        <v>2.5</v>
      </c>
      <c r="P1080">
        <v>0.72899999999999998</v>
      </c>
      <c r="Q1080">
        <v>0.17899999999999999</v>
      </c>
    </row>
    <row r="1081" spans="1:17">
      <c r="A1081" t="s">
        <v>1110</v>
      </c>
      <c r="B1081" s="1">
        <v>46072</v>
      </c>
      <c r="C1081" t="s">
        <v>37</v>
      </c>
      <c r="D1081" t="s">
        <v>25</v>
      </c>
      <c r="E1081">
        <v>0</v>
      </c>
      <c r="F1081">
        <v>31</v>
      </c>
      <c r="G1081">
        <v>31</v>
      </c>
      <c r="H1081">
        <v>31</v>
      </c>
      <c r="I1081">
        <v>0</v>
      </c>
      <c r="J1081">
        <v>0</v>
      </c>
      <c r="K1081">
        <v>0</v>
      </c>
      <c r="L1081">
        <v>1.2</v>
      </c>
      <c r="M1081">
        <v>1</v>
      </c>
      <c r="N1081">
        <v>0.98899999999999999</v>
      </c>
      <c r="O1081">
        <v>4.5</v>
      </c>
      <c r="P1081">
        <v>0.747</v>
      </c>
      <c r="Q1081">
        <v>1</v>
      </c>
    </row>
    <row r="1082" spans="1:17">
      <c r="A1082" t="s">
        <v>1111</v>
      </c>
      <c r="B1082" s="1">
        <v>46072</v>
      </c>
      <c r="C1082" t="s">
        <v>43</v>
      </c>
      <c r="D1082" t="s">
        <v>19</v>
      </c>
      <c r="E1082">
        <v>563</v>
      </c>
      <c r="F1082">
        <v>38</v>
      </c>
      <c r="G1082">
        <v>601</v>
      </c>
      <c r="H1082">
        <v>24</v>
      </c>
      <c r="I1082">
        <v>577</v>
      </c>
      <c r="J1082">
        <v>0</v>
      </c>
      <c r="K1082">
        <v>0</v>
      </c>
      <c r="L1082">
        <v>8</v>
      </c>
      <c r="M1082">
        <v>0.6</v>
      </c>
      <c r="N1082">
        <v>1</v>
      </c>
      <c r="O1082">
        <v>2.5</v>
      </c>
      <c r="P1082">
        <v>0.78400000000000003</v>
      </c>
      <c r="Q1082">
        <v>0.04</v>
      </c>
    </row>
    <row r="1083" spans="1:17">
      <c r="A1083" t="s">
        <v>1112</v>
      </c>
      <c r="B1083" s="1">
        <v>46072</v>
      </c>
      <c r="C1083" t="s">
        <v>43</v>
      </c>
      <c r="D1083" t="s">
        <v>21</v>
      </c>
      <c r="E1083">
        <v>0</v>
      </c>
      <c r="F1083">
        <v>58</v>
      </c>
      <c r="G1083">
        <v>58</v>
      </c>
      <c r="H1083">
        <v>46</v>
      </c>
      <c r="I1083">
        <v>12</v>
      </c>
      <c r="J1083">
        <v>0</v>
      </c>
      <c r="K1083">
        <v>0</v>
      </c>
      <c r="L1083">
        <v>2.6</v>
      </c>
      <c r="M1083">
        <v>0.87</v>
      </c>
      <c r="N1083">
        <v>0.96399999999999997</v>
      </c>
      <c r="O1083">
        <v>4.4000000000000004</v>
      </c>
      <c r="P1083">
        <v>0.70799999999999996</v>
      </c>
      <c r="Q1083">
        <v>0.79300000000000004</v>
      </c>
    </row>
    <row r="1084" spans="1:17">
      <c r="A1084" t="s">
        <v>1113</v>
      </c>
      <c r="B1084" s="1">
        <v>46072</v>
      </c>
      <c r="C1084" t="s">
        <v>43</v>
      </c>
      <c r="D1084" t="s">
        <v>23</v>
      </c>
      <c r="E1084">
        <v>0</v>
      </c>
      <c r="F1084">
        <v>33</v>
      </c>
      <c r="G1084">
        <v>33</v>
      </c>
      <c r="H1084">
        <v>33</v>
      </c>
      <c r="I1084">
        <v>0</v>
      </c>
      <c r="J1084">
        <v>0</v>
      </c>
      <c r="K1084">
        <v>0</v>
      </c>
      <c r="L1084">
        <v>1.3</v>
      </c>
      <c r="M1084">
        <v>0.95599999999999996</v>
      </c>
      <c r="N1084">
        <v>0.97699999999999998</v>
      </c>
      <c r="O1084">
        <v>4.7</v>
      </c>
      <c r="P1084">
        <v>0.80100000000000005</v>
      </c>
      <c r="Q1084">
        <v>1</v>
      </c>
    </row>
    <row r="1085" spans="1:17">
      <c r="A1085" t="s">
        <v>1114</v>
      </c>
      <c r="B1085" s="1">
        <v>46072</v>
      </c>
      <c r="C1085" t="s">
        <v>43</v>
      </c>
      <c r="D1085" t="s">
        <v>25</v>
      </c>
      <c r="E1085">
        <v>0</v>
      </c>
      <c r="F1085">
        <v>39</v>
      </c>
      <c r="G1085">
        <v>39</v>
      </c>
      <c r="H1085">
        <v>39</v>
      </c>
      <c r="I1085">
        <v>0</v>
      </c>
      <c r="J1085">
        <v>0</v>
      </c>
      <c r="K1085">
        <v>0</v>
      </c>
      <c r="L1085">
        <v>1.5</v>
      </c>
      <c r="M1085">
        <v>0.97699999999999998</v>
      </c>
      <c r="N1085">
        <v>0.99299999999999999</v>
      </c>
      <c r="O1085">
        <v>4.7</v>
      </c>
      <c r="P1085">
        <v>0.75</v>
      </c>
      <c r="Q1085">
        <v>1</v>
      </c>
    </row>
    <row r="1086" spans="1:17">
      <c r="A1086" t="s">
        <v>1115</v>
      </c>
      <c r="B1086" s="1">
        <v>46072</v>
      </c>
      <c r="C1086" t="s">
        <v>48</v>
      </c>
      <c r="D1086" t="s">
        <v>19</v>
      </c>
      <c r="E1086">
        <v>13</v>
      </c>
      <c r="F1086">
        <v>42</v>
      </c>
      <c r="G1086">
        <v>55</v>
      </c>
      <c r="H1086">
        <v>55</v>
      </c>
      <c r="I1086">
        <v>0</v>
      </c>
      <c r="J1086">
        <v>0</v>
      </c>
      <c r="K1086">
        <v>0</v>
      </c>
      <c r="L1086">
        <v>1.7</v>
      </c>
      <c r="M1086">
        <v>0.94499999999999995</v>
      </c>
      <c r="N1086">
        <v>0.98499999999999999</v>
      </c>
      <c r="O1086">
        <v>4.3</v>
      </c>
      <c r="P1086">
        <v>0.82</v>
      </c>
      <c r="Q1086">
        <v>1</v>
      </c>
    </row>
    <row r="1087" spans="1:17">
      <c r="A1087" t="s">
        <v>1116</v>
      </c>
      <c r="B1087" s="1">
        <v>46072</v>
      </c>
      <c r="C1087" t="s">
        <v>48</v>
      </c>
      <c r="D1087" t="s">
        <v>21</v>
      </c>
      <c r="E1087">
        <v>1075</v>
      </c>
      <c r="F1087">
        <v>31</v>
      </c>
      <c r="G1087">
        <v>1106</v>
      </c>
      <c r="H1087">
        <v>24</v>
      </c>
      <c r="I1087">
        <v>1082</v>
      </c>
      <c r="J1087">
        <v>0</v>
      </c>
      <c r="K1087">
        <v>0</v>
      </c>
      <c r="L1087">
        <v>8</v>
      </c>
      <c r="M1087">
        <v>0.6</v>
      </c>
      <c r="N1087">
        <v>1</v>
      </c>
      <c r="O1087">
        <v>2.5</v>
      </c>
      <c r="P1087">
        <v>0.82499999999999996</v>
      </c>
      <c r="Q1087">
        <v>2.1999999999999999E-2</v>
      </c>
    </row>
    <row r="1088" spans="1:17">
      <c r="A1088" t="s">
        <v>1117</v>
      </c>
      <c r="B1088" s="1">
        <v>46072</v>
      </c>
      <c r="C1088" t="s">
        <v>48</v>
      </c>
      <c r="D1088" t="s">
        <v>23</v>
      </c>
      <c r="E1088">
        <v>0</v>
      </c>
      <c r="F1088">
        <v>29</v>
      </c>
      <c r="G1088">
        <v>29</v>
      </c>
      <c r="H1088">
        <v>29</v>
      </c>
      <c r="I1088">
        <v>0</v>
      </c>
      <c r="J1088">
        <v>1</v>
      </c>
      <c r="K1088">
        <v>0</v>
      </c>
      <c r="L1088">
        <v>1.9</v>
      </c>
      <c r="M1088">
        <v>0.95499999999999996</v>
      </c>
      <c r="N1088">
        <v>0.96299999999999997</v>
      </c>
      <c r="O1088">
        <v>4.5999999999999996</v>
      </c>
      <c r="P1088">
        <v>0.75900000000000001</v>
      </c>
      <c r="Q1088">
        <v>1</v>
      </c>
    </row>
    <row r="1089" spans="1:17">
      <c r="A1089" t="s">
        <v>1118</v>
      </c>
      <c r="B1089" s="1">
        <v>46072</v>
      </c>
      <c r="C1089" t="s">
        <v>48</v>
      </c>
      <c r="D1089" t="s">
        <v>25</v>
      </c>
      <c r="E1089">
        <v>356</v>
      </c>
      <c r="F1089">
        <v>30</v>
      </c>
      <c r="G1089">
        <v>386</v>
      </c>
      <c r="H1089">
        <v>30</v>
      </c>
      <c r="I1089">
        <v>356</v>
      </c>
      <c r="J1089">
        <v>0</v>
      </c>
      <c r="K1089">
        <v>0</v>
      </c>
      <c r="L1089">
        <v>8</v>
      </c>
      <c r="M1089">
        <v>0.6</v>
      </c>
      <c r="N1089">
        <v>0.97099999999999997</v>
      </c>
      <c r="O1089">
        <v>2.5</v>
      </c>
      <c r="P1089">
        <v>0.751</v>
      </c>
      <c r="Q1089">
        <v>7.8E-2</v>
      </c>
    </row>
    <row r="1090" spans="1:17">
      <c r="A1090" t="s">
        <v>1119</v>
      </c>
      <c r="B1090" s="1">
        <v>46072</v>
      </c>
      <c r="C1090" t="s">
        <v>53</v>
      </c>
      <c r="D1090" t="s">
        <v>19</v>
      </c>
      <c r="E1090">
        <v>582</v>
      </c>
      <c r="F1090">
        <v>30</v>
      </c>
      <c r="G1090">
        <v>612</v>
      </c>
      <c r="H1090">
        <v>31</v>
      </c>
      <c r="I1090">
        <v>581</v>
      </c>
      <c r="J1090">
        <v>0</v>
      </c>
      <c r="K1090">
        <v>0</v>
      </c>
      <c r="L1090">
        <v>8</v>
      </c>
      <c r="M1090">
        <v>0.6</v>
      </c>
      <c r="N1090">
        <v>1</v>
      </c>
      <c r="O1090">
        <v>2.5</v>
      </c>
      <c r="P1090">
        <v>0.65700000000000003</v>
      </c>
      <c r="Q1090">
        <v>5.0999999999999997E-2</v>
      </c>
    </row>
    <row r="1091" spans="1:17">
      <c r="A1091" t="s">
        <v>1120</v>
      </c>
      <c r="B1091" s="1">
        <v>46072</v>
      </c>
      <c r="C1091" t="s">
        <v>53</v>
      </c>
      <c r="D1091" t="s">
        <v>21</v>
      </c>
      <c r="E1091">
        <v>554</v>
      </c>
      <c r="F1091">
        <v>49</v>
      </c>
      <c r="G1091">
        <v>603</v>
      </c>
      <c r="H1091">
        <v>23</v>
      </c>
      <c r="I1091">
        <v>580</v>
      </c>
      <c r="J1091">
        <v>0</v>
      </c>
      <c r="K1091">
        <v>0</v>
      </c>
      <c r="L1091">
        <v>8</v>
      </c>
      <c r="M1091">
        <v>0.6</v>
      </c>
      <c r="N1091">
        <v>1</v>
      </c>
      <c r="O1091">
        <v>2.5</v>
      </c>
      <c r="P1091">
        <v>0.755</v>
      </c>
      <c r="Q1091">
        <v>3.7999999999999999E-2</v>
      </c>
    </row>
    <row r="1092" spans="1:17">
      <c r="A1092" t="s">
        <v>1121</v>
      </c>
      <c r="B1092" s="1">
        <v>46072</v>
      </c>
      <c r="C1092" t="s">
        <v>53</v>
      </c>
      <c r="D1092" t="s">
        <v>23</v>
      </c>
      <c r="E1092">
        <v>405</v>
      </c>
      <c r="F1092">
        <v>42</v>
      </c>
      <c r="G1092">
        <v>447</v>
      </c>
      <c r="H1092">
        <v>31</v>
      </c>
      <c r="I1092">
        <v>416</v>
      </c>
      <c r="J1092">
        <v>0</v>
      </c>
      <c r="K1092">
        <v>0</v>
      </c>
      <c r="L1092">
        <v>8</v>
      </c>
      <c r="M1092">
        <v>0.6</v>
      </c>
      <c r="N1092">
        <v>0.98899999999999999</v>
      </c>
      <c r="O1092">
        <v>2.5</v>
      </c>
      <c r="P1092">
        <v>0.74</v>
      </c>
      <c r="Q1092">
        <v>6.9000000000000006E-2</v>
      </c>
    </row>
    <row r="1093" spans="1:17">
      <c r="A1093" t="s">
        <v>1122</v>
      </c>
      <c r="B1093" s="1">
        <v>46072</v>
      </c>
      <c r="C1093" t="s">
        <v>53</v>
      </c>
      <c r="D1093" t="s">
        <v>25</v>
      </c>
      <c r="E1093">
        <v>0</v>
      </c>
      <c r="F1093">
        <v>24</v>
      </c>
      <c r="G1093">
        <v>24</v>
      </c>
      <c r="H1093">
        <v>24</v>
      </c>
      <c r="I1093">
        <v>0</v>
      </c>
      <c r="J1093">
        <v>0</v>
      </c>
      <c r="K1093">
        <v>0</v>
      </c>
      <c r="L1093">
        <v>2</v>
      </c>
      <c r="M1093">
        <v>0.96299999999999997</v>
      </c>
      <c r="N1093">
        <v>0.98899999999999999</v>
      </c>
      <c r="O1093">
        <v>4.4000000000000004</v>
      </c>
      <c r="P1093">
        <v>0.64900000000000002</v>
      </c>
      <c r="Q1093">
        <v>1</v>
      </c>
    </row>
    <row r="1094" spans="1:17">
      <c r="A1094" t="s">
        <v>1123</v>
      </c>
      <c r="B1094" s="1">
        <v>46073</v>
      </c>
      <c r="C1094" t="s">
        <v>18</v>
      </c>
      <c r="D1094" t="s">
        <v>19</v>
      </c>
      <c r="E1094">
        <v>176</v>
      </c>
      <c r="F1094">
        <v>39</v>
      </c>
      <c r="G1094">
        <v>215</v>
      </c>
      <c r="H1094">
        <v>38</v>
      </c>
      <c r="I1094">
        <v>177</v>
      </c>
      <c r="J1094">
        <v>0</v>
      </c>
      <c r="K1094">
        <v>0</v>
      </c>
      <c r="L1094">
        <v>8</v>
      </c>
      <c r="M1094">
        <v>0.6</v>
      </c>
      <c r="N1094">
        <v>0.99299999999999999</v>
      </c>
      <c r="O1094">
        <v>2.5</v>
      </c>
      <c r="P1094">
        <v>0.81299999999999994</v>
      </c>
      <c r="Q1094">
        <v>0.17699999999999999</v>
      </c>
    </row>
    <row r="1095" spans="1:17">
      <c r="A1095" t="s">
        <v>1124</v>
      </c>
      <c r="B1095" s="1">
        <v>46073</v>
      </c>
      <c r="C1095" t="s">
        <v>18</v>
      </c>
      <c r="D1095" t="s">
        <v>21</v>
      </c>
      <c r="E1095">
        <v>0</v>
      </c>
      <c r="F1095">
        <v>40</v>
      </c>
      <c r="G1095">
        <v>40</v>
      </c>
      <c r="H1095">
        <v>40</v>
      </c>
      <c r="I1095">
        <v>0</v>
      </c>
      <c r="J1095">
        <v>0</v>
      </c>
      <c r="K1095">
        <v>0</v>
      </c>
      <c r="L1095">
        <v>1.2</v>
      </c>
      <c r="M1095">
        <v>0.995</v>
      </c>
      <c r="N1095">
        <v>0.98</v>
      </c>
      <c r="O1095">
        <v>4.3</v>
      </c>
      <c r="P1095">
        <v>0.66500000000000004</v>
      </c>
      <c r="Q1095">
        <v>1</v>
      </c>
    </row>
    <row r="1096" spans="1:17">
      <c r="A1096" t="s">
        <v>1125</v>
      </c>
      <c r="B1096" s="1">
        <v>46073</v>
      </c>
      <c r="C1096" t="s">
        <v>18</v>
      </c>
      <c r="D1096" t="s">
        <v>23</v>
      </c>
      <c r="E1096">
        <v>296</v>
      </c>
      <c r="F1096">
        <v>49</v>
      </c>
      <c r="G1096">
        <v>345</v>
      </c>
      <c r="H1096">
        <v>36</v>
      </c>
      <c r="I1096">
        <v>309</v>
      </c>
      <c r="J1096">
        <v>0</v>
      </c>
      <c r="K1096">
        <v>0</v>
      </c>
      <c r="L1096">
        <v>8</v>
      </c>
      <c r="M1096">
        <v>0.6</v>
      </c>
      <c r="N1096">
        <v>0.98899999999999999</v>
      </c>
      <c r="O1096">
        <v>2.5</v>
      </c>
      <c r="P1096">
        <v>0.7</v>
      </c>
      <c r="Q1096">
        <v>0.104</v>
      </c>
    </row>
    <row r="1097" spans="1:17">
      <c r="A1097" t="s">
        <v>1126</v>
      </c>
      <c r="B1097" s="1">
        <v>46073</v>
      </c>
      <c r="C1097" t="s">
        <v>18</v>
      </c>
      <c r="D1097" t="s">
        <v>25</v>
      </c>
      <c r="E1097">
        <v>0</v>
      </c>
      <c r="F1097">
        <v>26</v>
      </c>
      <c r="G1097">
        <v>26</v>
      </c>
      <c r="H1097">
        <v>26</v>
      </c>
      <c r="I1097">
        <v>0</v>
      </c>
      <c r="J1097">
        <v>0</v>
      </c>
      <c r="K1097">
        <v>0</v>
      </c>
      <c r="L1097">
        <v>1.5</v>
      </c>
      <c r="M1097">
        <v>0.96399999999999997</v>
      </c>
      <c r="N1097">
        <v>0.99299999999999999</v>
      </c>
      <c r="O1097">
        <v>4.8</v>
      </c>
      <c r="P1097">
        <v>0.69499999999999995</v>
      </c>
      <c r="Q1097">
        <v>1</v>
      </c>
    </row>
    <row r="1098" spans="1:17">
      <c r="A1098" t="s">
        <v>1127</v>
      </c>
      <c r="B1098" s="1">
        <v>46073</v>
      </c>
      <c r="C1098" t="s">
        <v>27</v>
      </c>
      <c r="D1098" t="s">
        <v>19</v>
      </c>
      <c r="E1098">
        <v>1</v>
      </c>
      <c r="F1098">
        <v>50</v>
      </c>
      <c r="G1098">
        <v>51</v>
      </c>
      <c r="H1098">
        <v>45</v>
      </c>
      <c r="I1098">
        <v>6</v>
      </c>
      <c r="J1098">
        <v>0</v>
      </c>
      <c r="K1098">
        <v>0</v>
      </c>
      <c r="L1098">
        <v>1.4</v>
      </c>
      <c r="M1098">
        <v>0.874</v>
      </c>
      <c r="N1098">
        <v>0.95799999999999996</v>
      </c>
      <c r="O1098">
        <v>4.0999999999999996</v>
      </c>
      <c r="P1098">
        <v>0.79400000000000004</v>
      </c>
      <c r="Q1098">
        <v>0.88200000000000001</v>
      </c>
    </row>
    <row r="1099" spans="1:17">
      <c r="A1099" t="s">
        <v>1128</v>
      </c>
      <c r="B1099" s="1">
        <v>46073</v>
      </c>
      <c r="C1099" t="s">
        <v>27</v>
      </c>
      <c r="D1099" t="s">
        <v>21</v>
      </c>
      <c r="E1099">
        <v>13</v>
      </c>
      <c r="F1099">
        <v>37</v>
      </c>
      <c r="G1099">
        <v>50</v>
      </c>
      <c r="H1099">
        <v>41</v>
      </c>
      <c r="I1099">
        <v>9</v>
      </c>
      <c r="J1099">
        <v>1</v>
      </c>
      <c r="K1099">
        <v>0</v>
      </c>
      <c r="L1099">
        <v>2.6</v>
      </c>
      <c r="M1099">
        <v>0.89800000000000002</v>
      </c>
      <c r="N1099">
        <v>0.95399999999999996</v>
      </c>
      <c r="O1099">
        <v>4.3</v>
      </c>
      <c r="P1099">
        <v>0.626</v>
      </c>
      <c r="Q1099">
        <v>0.82</v>
      </c>
    </row>
    <row r="1100" spans="1:17">
      <c r="A1100" t="s">
        <v>1129</v>
      </c>
      <c r="B1100" s="1">
        <v>46073</v>
      </c>
      <c r="C1100" t="s">
        <v>27</v>
      </c>
      <c r="D1100" t="s">
        <v>23</v>
      </c>
      <c r="E1100">
        <v>737</v>
      </c>
      <c r="F1100">
        <v>53</v>
      </c>
      <c r="G1100">
        <v>790</v>
      </c>
      <c r="H1100">
        <v>28</v>
      </c>
      <c r="I1100">
        <v>762</v>
      </c>
      <c r="J1100">
        <v>0</v>
      </c>
      <c r="K1100">
        <v>0</v>
      </c>
      <c r="L1100">
        <v>8</v>
      </c>
      <c r="M1100">
        <v>0.6</v>
      </c>
      <c r="N1100">
        <v>0.95499999999999996</v>
      </c>
      <c r="O1100">
        <v>2.5</v>
      </c>
      <c r="P1100">
        <v>0.755</v>
      </c>
      <c r="Q1100">
        <v>3.5000000000000003E-2</v>
      </c>
    </row>
    <row r="1101" spans="1:17">
      <c r="A1101" t="s">
        <v>1130</v>
      </c>
      <c r="B1101" s="1">
        <v>46073</v>
      </c>
      <c r="C1101" t="s">
        <v>27</v>
      </c>
      <c r="D1101" t="s">
        <v>25</v>
      </c>
      <c r="E1101">
        <v>36</v>
      </c>
      <c r="F1101">
        <v>29</v>
      </c>
      <c r="G1101">
        <v>65</v>
      </c>
      <c r="H1101">
        <v>31</v>
      </c>
      <c r="I1101">
        <v>34</v>
      </c>
      <c r="J1101">
        <v>0</v>
      </c>
      <c r="K1101">
        <v>0</v>
      </c>
      <c r="L1101">
        <v>5.0999999999999996</v>
      </c>
      <c r="M1101">
        <v>0.75700000000000001</v>
      </c>
      <c r="N1101">
        <v>0.96699999999999997</v>
      </c>
      <c r="O1101">
        <v>3.4</v>
      </c>
      <c r="P1101">
        <v>0.81100000000000005</v>
      </c>
      <c r="Q1101">
        <v>0.47699999999999998</v>
      </c>
    </row>
    <row r="1102" spans="1:17">
      <c r="A1102" t="s">
        <v>1131</v>
      </c>
      <c r="B1102" s="1">
        <v>46073</v>
      </c>
      <c r="C1102" t="s">
        <v>1132</v>
      </c>
      <c r="D1102" t="s">
        <v>19</v>
      </c>
      <c r="E1102">
        <v>312</v>
      </c>
      <c r="F1102">
        <v>27</v>
      </c>
      <c r="G1102">
        <v>339</v>
      </c>
      <c r="H1102">
        <v>33</v>
      </c>
      <c r="I1102">
        <v>306</v>
      </c>
      <c r="J1102">
        <v>0</v>
      </c>
      <c r="K1102">
        <v>0</v>
      </c>
      <c r="L1102">
        <v>8</v>
      </c>
      <c r="M1102">
        <v>0.6</v>
      </c>
      <c r="N1102">
        <v>0.97699999999999998</v>
      </c>
      <c r="O1102">
        <v>2.5</v>
      </c>
      <c r="P1102">
        <v>0.76200000000000001</v>
      </c>
      <c r="Q1102">
        <v>9.7000000000000003E-2</v>
      </c>
    </row>
    <row r="1103" spans="1:17">
      <c r="A1103" t="s">
        <v>1133</v>
      </c>
      <c r="B1103" s="1">
        <v>46073</v>
      </c>
      <c r="C1103" t="s">
        <v>32</v>
      </c>
      <c r="D1103" t="s">
        <v>21</v>
      </c>
      <c r="E1103">
        <v>748</v>
      </c>
      <c r="F1103">
        <v>45</v>
      </c>
      <c r="G1103">
        <v>793</v>
      </c>
      <c r="H1103">
        <v>21</v>
      </c>
      <c r="I1103">
        <v>772</v>
      </c>
      <c r="J1103">
        <v>0</v>
      </c>
      <c r="K1103">
        <v>0</v>
      </c>
      <c r="L1103">
        <v>8</v>
      </c>
      <c r="M1103">
        <v>0.6</v>
      </c>
      <c r="N1103">
        <v>1</v>
      </c>
      <c r="O1103">
        <v>2.5</v>
      </c>
      <c r="P1103">
        <v>0.65500000000000003</v>
      </c>
      <c r="Q1103">
        <v>2.5999999999999999E-2</v>
      </c>
    </row>
    <row r="1104" spans="1:17">
      <c r="A1104" t="s">
        <v>1134</v>
      </c>
      <c r="B1104" s="1">
        <v>46073</v>
      </c>
      <c r="C1104" t="s">
        <v>32</v>
      </c>
      <c r="D1104" t="s">
        <v>23</v>
      </c>
      <c r="E1104">
        <v>902</v>
      </c>
      <c r="F1104">
        <v>58</v>
      </c>
      <c r="G1104">
        <v>960</v>
      </c>
      <c r="H1104">
        <v>25</v>
      </c>
      <c r="I1104">
        <v>935</v>
      </c>
      <c r="J1104">
        <v>0</v>
      </c>
      <c r="K1104">
        <v>0</v>
      </c>
      <c r="L1104">
        <v>8</v>
      </c>
      <c r="M1104">
        <v>0.6</v>
      </c>
      <c r="N1104">
        <v>0.96699999999999997</v>
      </c>
      <c r="O1104">
        <v>2.5</v>
      </c>
      <c r="P1104">
        <v>0.67200000000000004</v>
      </c>
      <c r="Q1104">
        <v>2.5999999999999999E-2</v>
      </c>
    </row>
    <row r="1105" spans="1:17">
      <c r="A1105" t="s">
        <v>1135</v>
      </c>
      <c r="B1105" s="1">
        <v>46073</v>
      </c>
      <c r="C1105" t="s">
        <v>32</v>
      </c>
      <c r="D1105" t="s">
        <v>25</v>
      </c>
      <c r="E1105">
        <v>0</v>
      </c>
      <c r="F1105">
        <v>31</v>
      </c>
      <c r="G1105">
        <v>31</v>
      </c>
      <c r="H1105">
        <v>31</v>
      </c>
      <c r="I1105">
        <v>0</v>
      </c>
      <c r="J1105">
        <v>0</v>
      </c>
      <c r="K1105">
        <v>0</v>
      </c>
      <c r="L1105">
        <v>0.8</v>
      </c>
      <c r="M1105">
        <v>0.96099999999999997</v>
      </c>
      <c r="N1105">
        <v>0.95299999999999996</v>
      </c>
      <c r="O1105">
        <v>4.5</v>
      </c>
      <c r="P1105">
        <v>0.68200000000000005</v>
      </c>
      <c r="Q1105">
        <v>1</v>
      </c>
    </row>
    <row r="1106" spans="1:17">
      <c r="A1106" t="s">
        <v>1136</v>
      </c>
      <c r="B1106" s="1">
        <v>46073</v>
      </c>
      <c r="C1106" t="s">
        <v>37</v>
      </c>
      <c r="D1106" t="s">
        <v>19</v>
      </c>
      <c r="E1106">
        <v>11</v>
      </c>
      <c r="F1106">
        <v>35</v>
      </c>
      <c r="G1106">
        <v>46</v>
      </c>
      <c r="H1106">
        <v>45</v>
      </c>
      <c r="I1106">
        <v>1</v>
      </c>
      <c r="J1106">
        <v>0</v>
      </c>
      <c r="K1106">
        <v>0</v>
      </c>
      <c r="L1106">
        <v>1.8</v>
      </c>
      <c r="M1106">
        <v>0.97299999999999998</v>
      </c>
      <c r="N1106">
        <v>1</v>
      </c>
      <c r="O1106">
        <v>4.2</v>
      </c>
      <c r="P1106">
        <v>0.78400000000000003</v>
      </c>
      <c r="Q1106">
        <v>0.97799999999999998</v>
      </c>
    </row>
    <row r="1107" spans="1:17">
      <c r="A1107" t="s">
        <v>1137</v>
      </c>
      <c r="B1107" s="1">
        <v>46073</v>
      </c>
      <c r="C1107" t="s">
        <v>37</v>
      </c>
      <c r="D1107" t="s">
        <v>21</v>
      </c>
      <c r="E1107">
        <v>420</v>
      </c>
      <c r="F1107">
        <v>41</v>
      </c>
      <c r="G1107">
        <v>461</v>
      </c>
      <c r="H1107">
        <v>31</v>
      </c>
      <c r="I1107">
        <v>430</v>
      </c>
      <c r="J1107">
        <v>0</v>
      </c>
      <c r="K1107">
        <v>0</v>
      </c>
      <c r="L1107">
        <v>8</v>
      </c>
      <c r="M1107">
        <v>0.6</v>
      </c>
      <c r="N1107">
        <v>0.99</v>
      </c>
      <c r="O1107">
        <v>2.5</v>
      </c>
      <c r="P1107">
        <v>0.70399999999999996</v>
      </c>
      <c r="Q1107">
        <v>6.7000000000000004E-2</v>
      </c>
    </row>
    <row r="1108" spans="1:17">
      <c r="A1108" t="s">
        <v>1138</v>
      </c>
      <c r="B1108" s="1">
        <v>46073</v>
      </c>
      <c r="C1108" t="s">
        <v>37</v>
      </c>
      <c r="D1108" t="s">
        <v>23</v>
      </c>
      <c r="E1108">
        <v>174</v>
      </c>
      <c r="F1108">
        <v>40</v>
      </c>
      <c r="G1108">
        <v>214</v>
      </c>
      <c r="H1108">
        <v>28</v>
      </c>
      <c r="I1108">
        <v>186</v>
      </c>
      <c r="J1108">
        <v>0</v>
      </c>
      <c r="K1108">
        <v>0</v>
      </c>
      <c r="L1108">
        <v>8</v>
      </c>
      <c r="M1108">
        <v>0.6</v>
      </c>
      <c r="N1108">
        <v>1</v>
      </c>
      <c r="O1108">
        <v>2.5</v>
      </c>
      <c r="P1108">
        <v>0.72899999999999998</v>
      </c>
      <c r="Q1108">
        <v>0.13100000000000001</v>
      </c>
    </row>
    <row r="1109" spans="1:17">
      <c r="A1109" t="s">
        <v>1139</v>
      </c>
      <c r="B1109" s="1">
        <v>46073</v>
      </c>
      <c r="C1109" t="s">
        <v>37</v>
      </c>
      <c r="D1109" t="s">
        <v>25</v>
      </c>
      <c r="E1109">
        <v>0</v>
      </c>
      <c r="F1109">
        <v>28</v>
      </c>
      <c r="G1109">
        <v>28</v>
      </c>
      <c r="H1109">
        <v>28</v>
      </c>
      <c r="I1109">
        <v>0</v>
      </c>
      <c r="J1109">
        <v>0</v>
      </c>
      <c r="K1109">
        <v>0</v>
      </c>
      <c r="L1109">
        <v>1.6</v>
      </c>
      <c r="M1109">
        <v>0.97499999999999998</v>
      </c>
      <c r="N1109">
        <v>0.95</v>
      </c>
      <c r="O1109">
        <v>4.4000000000000004</v>
      </c>
      <c r="P1109">
        <v>0.747</v>
      </c>
      <c r="Q1109">
        <v>1</v>
      </c>
    </row>
    <row r="1110" spans="1:17">
      <c r="A1110" t="s">
        <v>1140</v>
      </c>
      <c r="B1110" s="1">
        <v>46073</v>
      </c>
      <c r="C1110" t="s">
        <v>43</v>
      </c>
      <c r="D1110" t="s">
        <v>19</v>
      </c>
      <c r="E1110">
        <v>577</v>
      </c>
      <c r="F1110">
        <v>56</v>
      </c>
      <c r="G1110">
        <v>633</v>
      </c>
      <c r="H1110">
        <v>27</v>
      </c>
      <c r="I1110">
        <v>606</v>
      </c>
      <c r="J1110">
        <v>0</v>
      </c>
      <c r="K1110">
        <v>0</v>
      </c>
      <c r="L1110">
        <v>8</v>
      </c>
      <c r="M1110">
        <v>0.6</v>
      </c>
      <c r="N1110">
        <v>0.97499999999999998</v>
      </c>
      <c r="O1110">
        <v>2.5</v>
      </c>
      <c r="P1110">
        <v>0.78400000000000003</v>
      </c>
      <c r="Q1110">
        <v>4.2999999999999997E-2</v>
      </c>
    </row>
    <row r="1111" spans="1:17">
      <c r="A1111" t="s">
        <v>1141</v>
      </c>
      <c r="B1111" s="1">
        <v>46073</v>
      </c>
      <c r="C1111" t="s">
        <v>43</v>
      </c>
      <c r="D1111" t="s">
        <v>21</v>
      </c>
      <c r="E1111">
        <v>12</v>
      </c>
      <c r="F1111">
        <v>37</v>
      </c>
      <c r="G1111">
        <v>49</v>
      </c>
      <c r="H1111">
        <v>48</v>
      </c>
      <c r="I1111">
        <v>1</v>
      </c>
      <c r="J1111">
        <v>0</v>
      </c>
      <c r="K1111">
        <v>0</v>
      </c>
      <c r="L1111">
        <v>2.1</v>
      </c>
      <c r="M1111">
        <v>0.98699999999999999</v>
      </c>
      <c r="N1111">
        <v>0.99099999999999999</v>
      </c>
      <c r="O1111">
        <v>4.5999999999999996</v>
      </c>
      <c r="P1111">
        <v>0.70799999999999996</v>
      </c>
      <c r="Q1111">
        <v>0.98</v>
      </c>
    </row>
    <row r="1112" spans="1:17">
      <c r="A1112" t="s">
        <v>1142</v>
      </c>
      <c r="B1112" s="1">
        <v>46073</v>
      </c>
      <c r="C1112" t="s">
        <v>43</v>
      </c>
      <c r="D1112" t="s">
        <v>23</v>
      </c>
      <c r="E1112">
        <v>0</v>
      </c>
      <c r="F1112">
        <v>29</v>
      </c>
      <c r="G1112">
        <v>29</v>
      </c>
      <c r="H1112">
        <v>29</v>
      </c>
      <c r="I1112">
        <v>0</v>
      </c>
      <c r="J1112">
        <v>0</v>
      </c>
      <c r="K1112">
        <v>0</v>
      </c>
      <c r="L1112">
        <v>2</v>
      </c>
      <c r="M1112">
        <v>0.98899999999999999</v>
      </c>
      <c r="N1112">
        <v>0.97399999999999998</v>
      </c>
      <c r="O1112">
        <v>4.8</v>
      </c>
      <c r="P1112">
        <v>0.80100000000000005</v>
      </c>
      <c r="Q1112">
        <v>1</v>
      </c>
    </row>
    <row r="1113" spans="1:17">
      <c r="A1113" t="s">
        <v>1143</v>
      </c>
      <c r="B1113" s="1">
        <v>46073</v>
      </c>
      <c r="C1113" t="s">
        <v>43</v>
      </c>
      <c r="D1113" t="s">
        <v>25</v>
      </c>
      <c r="E1113">
        <v>0</v>
      </c>
      <c r="F1113">
        <v>27</v>
      </c>
      <c r="G1113">
        <v>27</v>
      </c>
      <c r="H1113">
        <v>27</v>
      </c>
      <c r="I1113">
        <v>0</v>
      </c>
      <c r="J1113">
        <v>0</v>
      </c>
      <c r="K1113">
        <v>0</v>
      </c>
      <c r="L1113">
        <v>1.4</v>
      </c>
      <c r="M1113">
        <v>0.95899999999999996</v>
      </c>
      <c r="N1113">
        <v>1</v>
      </c>
      <c r="O1113">
        <v>4.4000000000000004</v>
      </c>
      <c r="P1113">
        <v>0.75</v>
      </c>
      <c r="Q1113">
        <v>1</v>
      </c>
    </row>
    <row r="1114" spans="1:17">
      <c r="A1114" t="s">
        <v>1144</v>
      </c>
      <c r="B1114" s="1">
        <v>46073</v>
      </c>
      <c r="C1114" t="s">
        <v>48</v>
      </c>
      <c r="D1114" t="s">
        <v>19</v>
      </c>
      <c r="E1114">
        <v>0</v>
      </c>
      <c r="F1114">
        <v>50</v>
      </c>
      <c r="G1114">
        <v>50</v>
      </c>
      <c r="H1114">
        <v>50</v>
      </c>
      <c r="I1114">
        <v>0</v>
      </c>
      <c r="J1114">
        <v>0</v>
      </c>
      <c r="K1114">
        <v>0</v>
      </c>
      <c r="L1114">
        <v>1.8</v>
      </c>
      <c r="M1114">
        <v>0.995</v>
      </c>
      <c r="N1114">
        <v>0.98899999999999999</v>
      </c>
      <c r="O1114">
        <v>4.3</v>
      </c>
      <c r="P1114">
        <v>0.82</v>
      </c>
      <c r="Q1114">
        <v>1</v>
      </c>
    </row>
    <row r="1115" spans="1:17">
      <c r="A1115" t="s">
        <v>1145</v>
      </c>
      <c r="B1115" s="1">
        <v>46073</v>
      </c>
      <c r="C1115" t="s">
        <v>48</v>
      </c>
      <c r="D1115" t="s">
        <v>21</v>
      </c>
      <c r="E1115">
        <v>1082</v>
      </c>
      <c r="F1115">
        <v>40</v>
      </c>
      <c r="G1115">
        <v>1122</v>
      </c>
      <c r="H1115">
        <v>22</v>
      </c>
      <c r="I1115">
        <v>1100</v>
      </c>
      <c r="J1115">
        <v>0</v>
      </c>
      <c r="K1115">
        <v>0</v>
      </c>
      <c r="L1115">
        <v>8</v>
      </c>
      <c r="M1115">
        <v>0.6</v>
      </c>
      <c r="N1115">
        <v>0.99099999999999999</v>
      </c>
      <c r="O1115">
        <v>2.5</v>
      </c>
      <c r="P1115">
        <v>0.82499999999999996</v>
      </c>
      <c r="Q1115">
        <v>0.02</v>
      </c>
    </row>
    <row r="1116" spans="1:17">
      <c r="A1116" t="s">
        <v>1146</v>
      </c>
      <c r="B1116" s="1">
        <v>46073</v>
      </c>
      <c r="C1116" t="s">
        <v>48</v>
      </c>
      <c r="D1116" t="s">
        <v>23</v>
      </c>
      <c r="E1116">
        <v>0</v>
      </c>
      <c r="F1116">
        <v>42</v>
      </c>
      <c r="G1116">
        <v>42</v>
      </c>
      <c r="H1116">
        <v>42</v>
      </c>
      <c r="I1116">
        <v>0</v>
      </c>
      <c r="J1116">
        <v>0</v>
      </c>
      <c r="K1116">
        <v>0</v>
      </c>
      <c r="L1116">
        <v>1.7</v>
      </c>
      <c r="M1116">
        <v>0.94699999999999995</v>
      </c>
      <c r="N1116">
        <v>0.98799999999999999</v>
      </c>
      <c r="O1116">
        <v>4.4000000000000004</v>
      </c>
      <c r="P1116">
        <v>0.75900000000000001</v>
      </c>
      <c r="Q1116">
        <v>1</v>
      </c>
    </row>
    <row r="1117" spans="1:17">
      <c r="A1117" t="s">
        <v>1147</v>
      </c>
      <c r="B1117" s="1">
        <v>46073</v>
      </c>
      <c r="C1117" t="s">
        <v>48</v>
      </c>
      <c r="D1117" t="s">
        <v>25</v>
      </c>
      <c r="E1117">
        <v>356</v>
      </c>
      <c r="F1117">
        <v>30</v>
      </c>
      <c r="G1117">
        <v>386</v>
      </c>
      <c r="H1117">
        <v>26</v>
      </c>
      <c r="I1117">
        <v>360</v>
      </c>
      <c r="J1117">
        <v>0</v>
      </c>
      <c r="K1117">
        <v>0</v>
      </c>
      <c r="L1117">
        <v>8</v>
      </c>
      <c r="M1117">
        <v>0.6</v>
      </c>
      <c r="N1117">
        <v>0.96799999999999997</v>
      </c>
      <c r="O1117">
        <v>2.5</v>
      </c>
      <c r="P1117">
        <v>0.751</v>
      </c>
      <c r="Q1117">
        <v>6.7000000000000004E-2</v>
      </c>
    </row>
    <row r="1118" spans="1:17">
      <c r="A1118" t="s">
        <v>1148</v>
      </c>
      <c r="B1118" s="1">
        <v>46073</v>
      </c>
      <c r="C1118" t="s">
        <v>53</v>
      </c>
      <c r="D1118" t="s">
        <v>19</v>
      </c>
      <c r="E1118">
        <v>581</v>
      </c>
      <c r="F1118">
        <v>26</v>
      </c>
      <c r="G1118">
        <v>607</v>
      </c>
      <c r="H1118">
        <v>25</v>
      </c>
      <c r="I1118">
        <v>582</v>
      </c>
      <c r="J1118">
        <v>1</v>
      </c>
      <c r="K1118">
        <v>0</v>
      </c>
      <c r="L1118">
        <v>8</v>
      </c>
      <c r="M1118">
        <v>0.6</v>
      </c>
      <c r="N1118">
        <v>0.98</v>
      </c>
      <c r="O1118">
        <v>2.5</v>
      </c>
      <c r="P1118">
        <v>0.65700000000000003</v>
      </c>
      <c r="Q1118">
        <v>4.1000000000000002E-2</v>
      </c>
    </row>
    <row r="1119" spans="1:17">
      <c r="A1119" t="s">
        <v>1149</v>
      </c>
      <c r="B1119" s="1">
        <v>46073</v>
      </c>
      <c r="C1119" t="s">
        <v>53</v>
      </c>
      <c r="D1119" t="s">
        <v>21</v>
      </c>
      <c r="E1119">
        <v>580</v>
      </c>
      <c r="F1119">
        <v>47</v>
      </c>
      <c r="G1119">
        <v>627</v>
      </c>
      <c r="H1119">
        <v>21</v>
      </c>
      <c r="I1119">
        <v>606</v>
      </c>
      <c r="J1119">
        <v>0</v>
      </c>
      <c r="K1119">
        <v>0</v>
      </c>
      <c r="L1119">
        <v>8</v>
      </c>
      <c r="M1119">
        <v>0.6</v>
      </c>
      <c r="N1119">
        <v>0.95499999999999996</v>
      </c>
      <c r="O1119">
        <v>2.5</v>
      </c>
      <c r="P1119">
        <v>0.755</v>
      </c>
      <c r="Q1119">
        <v>3.3000000000000002E-2</v>
      </c>
    </row>
    <row r="1120" spans="1:17">
      <c r="A1120" t="s">
        <v>1150</v>
      </c>
      <c r="B1120" s="1">
        <v>46073</v>
      </c>
      <c r="C1120" t="s">
        <v>53</v>
      </c>
      <c r="D1120" t="s">
        <v>23</v>
      </c>
      <c r="E1120">
        <v>416</v>
      </c>
      <c r="F1120">
        <v>36</v>
      </c>
      <c r="G1120">
        <v>452</v>
      </c>
      <c r="H1120">
        <v>26</v>
      </c>
      <c r="I1120">
        <v>426</v>
      </c>
      <c r="J1120">
        <v>0</v>
      </c>
      <c r="K1120">
        <v>0</v>
      </c>
      <c r="L1120">
        <v>8</v>
      </c>
      <c r="M1120">
        <v>0.6</v>
      </c>
      <c r="N1120">
        <v>0.95399999999999996</v>
      </c>
      <c r="O1120">
        <v>2.5</v>
      </c>
      <c r="P1120">
        <v>0.74</v>
      </c>
      <c r="Q1120">
        <v>5.8000000000000003E-2</v>
      </c>
    </row>
    <row r="1121" spans="1:17">
      <c r="A1121" t="s">
        <v>1151</v>
      </c>
      <c r="B1121" s="1">
        <v>46073</v>
      </c>
      <c r="C1121" t="s">
        <v>53</v>
      </c>
      <c r="D1121" t="s">
        <v>25</v>
      </c>
      <c r="E1121">
        <v>0</v>
      </c>
      <c r="F1121">
        <v>27</v>
      </c>
      <c r="G1121">
        <v>27</v>
      </c>
      <c r="H1121">
        <v>27</v>
      </c>
      <c r="I1121">
        <v>0</v>
      </c>
      <c r="J1121">
        <v>0</v>
      </c>
      <c r="K1121">
        <v>0</v>
      </c>
      <c r="L1121">
        <v>1.4</v>
      </c>
      <c r="M1121">
        <v>0.96899999999999997</v>
      </c>
      <c r="N1121">
        <v>1</v>
      </c>
      <c r="O1121">
        <v>4.4000000000000004</v>
      </c>
      <c r="P1121">
        <v>0.64900000000000002</v>
      </c>
      <c r="Q1121">
        <v>1</v>
      </c>
    </row>
    <row r="1122" spans="1:17">
      <c r="A1122" t="s">
        <v>1152</v>
      </c>
      <c r="B1122" s="1">
        <v>46076</v>
      </c>
      <c r="C1122" t="s">
        <v>18</v>
      </c>
      <c r="D1122" t="s">
        <v>19</v>
      </c>
      <c r="E1122">
        <v>177</v>
      </c>
      <c r="F1122">
        <v>45</v>
      </c>
      <c r="G1122">
        <v>222</v>
      </c>
      <c r="H1122">
        <v>42</v>
      </c>
      <c r="I1122">
        <v>180</v>
      </c>
      <c r="J1122">
        <v>0</v>
      </c>
      <c r="K1122">
        <v>0</v>
      </c>
      <c r="L1122">
        <v>8</v>
      </c>
      <c r="M1122">
        <v>0.6</v>
      </c>
      <c r="N1122">
        <v>0.96</v>
      </c>
      <c r="O1122">
        <v>2.5</v>
      </c>
      <c r="P1122">
        <v>0.81299999999999994</v>
      </c>
      <c r="Q1122">
        <v>0.189</v>
      </c>
    </row>
    <row r="1123" spans="1:17">
      <c r="A1123" t="s">
        <v>1153</v>
      </c>
      <c r="B1123" s="1">
        <v>46076</v>
      </c>
      <c r="C1123" t="s">
        <v>18</v>
      </c>
      <c r="D1123" t="s">
        <v>21</v>
      </c>
      <c r="E1123">
        <v>0</v>
      </c>
      <c r="F1123">
        <v>40</v>
      </c>
      <c r="G1123">
        <v>40</v>
      </c>
      <c r="H1123">
        <v>40</v>
      </c>
      <c r="I1123">
        <v>0</v>
      </c>
      <c r="J1123">
        <v>0</v>
      </c>
      <c r="K1123">
        <v>0</v>
      </c>
      <c r="L1123">
        <v>2.2999999999999998</v>
      </c>
      <c r="M1123">
        <v>0.96499999999999997</v>
      </c>
      <c r="N1123">
        <v>1</v>
      </c>
      <c r="O1123">
        <v>4.2</v>
      </c>
      <c r="P1123">
        <v>0.66500000000000004</v>
      </c>
      <c r="Q1123">
        <v>1</v>
      </c>
    </row>
    <row r="1124" spans="1:17">
      <c r="A1124" t="s">
        <v>1154</v>
      </c>
      <c r="B1124" s="1">
        <v>46076</v>
      </c>
      <c r="C1124" t="s">
        <v>18</v>
      </c>
      <c r="D1124" t="s">
        <v>23</v>
      </c>
      <c r="E1124">
        <v>309</v>
      </c>
      <c r="F1124">
        <v>57</v>
      </c>
      <c r="G1124">
        <v>366</v>
      </c>
      <c r="H1124">
        <v>40</v>
      </c>
      <c r="I1124">
        <v>326</v>
      </c>
      <c r="J1124">
        <v>0</v>
      </c>
      <c r="K1124">
        <v>0</v>
      </c>
      <c r="L1124">
        <v>8</v>
      </c>
      <c r="M1124">
        <v>0.6</v>
      </c>
      <c r="N1124">
        <v>0.99199999999999999</v>
      </c>
      <c r="O1124">
        <v>2.5</v>
      </c>
      <c r="P1124">
        <v>0.7</v>
      </c>
      <c r="Q1124">
        <v>0.109</v>
      </c>
    </row>
    <row r="1125" spans="1:17">
      <c r="A1125" t="s">
        <v>1155</v>
      </c>
      <c r="B1125" s="1">
        <v>46076</v>
      </c>
      <c r="C1125" t="s">
        <v>18</v>
      </c>
      <c r="D1125" t="s">
        <v>25</v>
      </c>
      <c r="E1125">
        <v>0</v>
      </c>
      <c r="F1125">
        <v>36</v>
      </c>
      <c r="G1125">
        <v>36</v>
      </c>
      <c r="H1125">
        <v>36</v>
      </c>
      <c r="I1125">
        <v>0</v>
      </c>
      <c r="J1125">
        <v>0</v>
      </c>
      <c r="K1125">
        <v>0</v>
      </c>
      <c r="L1125">
        <v>2</v>
      </c>
      <c r="M1125">
        <v>0.98399999999999999</v>
      </c>
      <c r="N1125">
        <v>1</v>
      </c>
      <c r="O1125">
        <v>4.4000000000000004</v>
      </c>
      <c r="P1125">
        <v>0.69499999999999995</v>
      </c>
      <c r="Q1125">
        <v>1</v>
      </c>
    </row>
    <row r="1126" spans="1:17">
      <c r="A1126" t="s">
        <v>1156</v>
      </c>
      <c r="B1126" s="1">
        <v>46076</v>
      </c>
      <c r="C1126" t="s">
        <v>27</v>
      </c>
      <c r="D1126" t="s">
        <v>19</v>
      </c>
      <c r="E1126">
        <v>6</v>
      </c>
      <c r="F1126">
        <v>42</v>
      </c>
      <c r="G1126">
        <v>48</v>
      </c>
      <c r="H1126">
        <v>46</v>
      </c>
      <c r="I1126">
        <v>2</v>
      </c>
      <c r="J1126">
        <v>0</v>
      </c>
      <c r="K1126">
        <v>0</v>
      </c>
      <c r="L1126">
        <v>1.9</v>
      </c>
      <c r="M1126">
        <v>0.97899999999999998</v>
      </c>
      <c r="N1126">
        <v>0.96199999999999997</v>
      </c>
      <c r="O1126">
        <v>4.5</v>
      </c>
      <c r="P1126">
        <v>0.79400000000000004</v>
      </c>
      <c r="Q1126">
        <v>0.95799999999999996</v>
      </c>
    </row>
    <row r="1127" spans="1:17">
      <c r="A1127" t="s">
        <v>1157</v>
      </c>
      <c r="B1127" s="1">
        <v>46076</v>
      </c>
      <c r="C1127" t="s">
        <v>27</v>
      </c>
      <c r="D1127" t="s">
        <v>21</v>
      </c>
      <c r="E1127">
        <v>9</v>
      </c>
      <c r="F1127">
        <v>45</v>
      </c>
      <c r="G1127">
        <v>54</v>
      </c>
      <c r="H1127">
        <v>51</v>
      </c>
      <c r="I1127">
        <v>3</v>
      </c>
      <c r="J1127">
        <v>0</v>
      </c>
      <c r="K1127">
        <v>0</v>
      </c>
      <c r="L1127">
        <v>1.4</v>
      </c>
      <c r="M1127">
        <v>0.93</v>
      </c>
      <c r="N1127">
        <v>0.96099999999999997</v>
      </c>
      <c r="O1127">
        <v>4.3</v>
      </c>
      <c r="P1127">
        <v>0.626</v>
      </c>
      <c r="Q1127">
        <v>0.94399999999999995</v>
      </c>
    </row>
    <row r="1128" spans="1:17">
      <c r="A1128" t="s">
        <v>1158</v>
      </c>
      <c r="B1128" s="1">
        <v>46076</v>
      </c>
      <c r="C1128" t="s">
        <v>27</v>
      </c>
      <c r="D1128" t="s">
        <v>23</v>
      </c>
      <c r="E1128">
        <v>762</v>
      </c>
      <c r="F1128">
        <v>41</v>
      </c>
      <c r="G1128">
        <v>803</v>
      </c>
      <c r="H1128">
        <v>25</v>
      </c>
      <c r="I1128">
        <v>778</v>
      </c>
      <c r="J1128">
        <v>0</v>
      </c>
      <c r="K1128">
        <v>0</v>
      </c>
      <c r="L1128">
        <v>8</v>
      </c>
      <c r="M1128">
        <v>0.6</v>
      </c>
      <c r="N1128">
        <v>0.93899999999999995</v>
      </c>
      <c r="O1128">
        <v>2.5</v>
      </c>
      <c r="P1128">
        <v>0.755</v>
      </c>
      <c r="Q1128">
        <v>3.1E-2</v>
      </c>
    </row>
    <row r="1129" spans="1:17">
      <c r="A1129" t="s">
        <v>1159</v>
      </c>
      <c r="B1129" s="1">
        <v>46076</v>
      </c>
      <c r="C1129" t="s">
        <v>27</v>
      </c>
      <c r="D1129" t="s">
        <v>25</v>
      </c>
      <c r="E1129">
        <v>34</v>
      </c>
      <c r="F1129">
        <v>34</v>
      </c>
      <c r="G1129">
        <v>68</v>
      </c>
      <c r="H1129">
        <v>30</v>
      </c>
      <c r="I1129">
        <v>38</v>
      </c>
      <c r="J1129">
        <v>0</v>
      </c>
      <c r="K1129">
        <v>0</v>
      </c>
      <c r="L1129">
        <v>4.0999999999999996</v>
      </c>
      <c r="M1129">
        <v>0.72099999999999997</v>
      </c>
      <c r="N1129">
        <v>0.95499999999999996</v>
      </c>
      <c r="O1129">
        <v>3.2</v>
      </c>
      <c r="P1129">
        <v>0.81100000000000005</v>
      </c>
      <c r="Q1129">
        <v>0.441</v>
      </c>
    </row>
    <row r="1130" spans="1:17">
      <c r="A1130" t="s">
        <v>1160</v>
      </c>
      <c r="B1130" s="1">
        <v>46076</v>
      </c>
      <c r="C1130" t="s">
        <v>32</v>
      </c>
      <c r="D1130" t="s">
        <v>19</v>
      </c>
      <c r="E1130">
        <v>306</v>
      </c>
      <c r="F1130">
        <v>36</v>
      </c>
      <c r="G1130">
        <v>342</v>
      </c>
      <c r="H1130">
        <v>33</v>
      </c>
      <c r="I1130">
        <v>309</v>
      </c>
      <c r="J1130">
        <v>0</v>
      </c>
      <c r="K1130">
        <v>0</v>
      </c>
      <c r="L1130">
        <v>8</v>
      </c>
      <c r="M1130">
        <v>0.6</v>
      </c>
      <c r="N1130">
        <v>0.98699999999999999</v>
      </c>
      <c r="O1130">
        <v>2.5</v>
      </c>
      <c r="P1130">
        <v>0.76200000000000001</v>
      </c>
      <c r="Q1130">
        <v>9.6000000000000002E-2</v>
      </c>
    </row>
    <row r="1131" spans="1:17">
      <c r="A1131" t="s">
        <v>1161</v>
      </c>
      <c r="B1131" s="1">
        <v>46076</v>
      </c>
      <c r="C1131" t="s">
        <v>32</v>
      </c>
      <c r="D1131" t="s">
        <v>21</v>
      </c>
      <c r="E1131">
        <v>772</v>
      </c>
      <c r="F1131">
        <v>54</v>
      </c>
      <c r="G1131">
        <v>826</v>
      </c>
      <c r="H1131">
        <v>23</v>
      </c>
      <c r="I1131">
        <v>803</v>
      </c>
      <c r="J1131">
        <v>1</v>
      </c>
      <c r="K1131">
        <v>0</v>
      </c>
      <c r="L1131">
        <v>8</v>
      </c>
      <c r="M1131">
        <v>0.6</v>
      </c>
      <c r="N1131">
        <v>0.97599999999999998</v>
      </c>
      <c r="O1131">
        <v>2.5</v>
      </c>
      <c r="P1131">
        <v>0.65500000000000003</v>
      </c>
      <c r="Q1131">
        <v>2.8000000000000001E-2</v>
      </c>
    </row>
    <row r="1132" spans="1:17">
      <c r="A1132" t="s">
        <v>1162</v>
      </c>
      <c r="B1132" s="1">
        <v>46076</v>
      </c>
      <c r="C1132" t="s">
        <v>32</v>
      </c>
      <c r="D1132" t="s">
        <v>23</v>
      </c>
      <c r="E1132">
        <v>935</v>
      </c>
      <c r="F1132">
        <v>51</v>
      </c>
      <c r="G1132">
        <v>986</v>
      </c>
      <c r="H1132">
        <v>21</v>
      </c>
      <c r="I1132">
        <v>965</v>
      </c>
      <c r="J1132">
        <v>0</v>
      </c>
      <c r="K1132">
        <v>0</v>
      </c>
      <c r="L1132">
        <v>8</v>
      </c>
      <c r="M1132">
        <v>0.6</v>
      </c>
      <c r="N1132">
        <v>0.98199999999999998</v>
      </c>
      <c r="O1132">
        <v>2.5</v>
      </c>
      <c r="P1132">
        <v>0.67200000000000004</v>
      </c>
      <c r="Q1132">
        <v>2.1000000000000001E-2</v>
      </c>
    </row>
    <row r="1133" spans="1:17">
      <c r="A1133" t="s">
        <v>1163</v>
      </c>
      <c r="B1133" s="1">
        <v>46076</v>
      </c>
      <c r="C1133" t="s">
        <v>32</v>
      </c>
      <c r="D1133" t="s">
        <v>25</v>
      </c>
      <c r="E1133">
        <v>0</v>
      </c>
      <c r="F1133">
        <v>28</v>
      </c>
      <c r="G1133">
        <v>28</v>
      </c>
      <c r="H1133">
        <v>28</v>
      </c>
      <c r="I1133">
        <v>0</v>
      </c>
      <c r="J1133">
        <v>0</v>
      </c>
      <c r="K1133">
        <v>0</v>
      </c>
      <c r="L1133">
        <v>1.9</v>
      </c>
      <c r="M1133">
        <v>0.997</v>
      </c>
      <c r="N1133">
        <v>0.99299999999999999</v>
      </c>
      <c r="O1133">
        <v>4.5999999999999996</v>
      </c>
      <c r="P1133">
        <v>0.68200000000000005</v>
      </c>
      <c r="Q1133">
        <v>1</v>
      </c>
    </row>
    <row r="1134" spans="1:17">
      <c r="A1134" t="s">
        <v>1164</v>
      </c>
      <c r="B1134" s="1">
        <v>46076</v>
      </c>
      <c r="C1134" t="s">
        <v>37</v>
      </c>
      <c r="D1134" t="s">
        <v>19</v>
      </c>
      <c r="E1134">
        <v>1</v>
      </c>
      <c r="F1134">
        <v>23</v>
      </c>
      <c r="G1134">
        <v>24</v>
      </c>
      <c r="H1134">
        <v>24</v>
      </c>
      <c r="I1134">
        <v>0</v>
      </c>
      <c r="J1134">
        <v>0</v>
      </c>
      <c r="K1134">
        <v>0</v>
      </c>
      <c r="L1134">
        <v>1.2</v>
      </c>
      <c r="M1134">
        <v>0.97199999999999998</v>
      </c>
      <c r="N1134">
        <v>0.98399999999999999</v>
      </c>
      <c r="O1134">
        <v>4.5</v>
      </c>
      <c r="P1134">
        <v>0.78400000000000003</v>
      </c>
      <c r="Q1134">
        <v>1</v>
      </c>
    </row>
    <row r="1135" spans="1:17">
      <c r="A1135" t="s">
        <v>1165</v>
      </c>
      <c r="B1135" s="1">
        <v>46076</v>
      </c>
      <c r="C1135" t="s">
        <v>37</v>
      </c>
      <c r="D1135" t="s">
        <v>21</v>
      </c>
      <c r="E1135">
        <v>430</v>
      </c>
      <c r="F1135">
        <v>43</v>
      </c>
      <c r="G1135">
        <v>473</v>
      </c>
      <c r="H1135">
        <v>32</v>
      </c>
      <c r="I1135">
        <v>441</v>
      </c>
      <c r="J1135">
        <v>0</v>
      </c>
      <c r="K1135">
        <v>0</v>
      </c>
      <c r="L1135">
        <v>8</v>
      </c>
      <c r="M1135">
        <v>0.6</v>
      </c>
      <c r="N1135">
        <v>0.97499999999999998</v>
      </c>
      <c r="O1135">
        <v>2.5</v>
      </c>
      <c r="P1135">
        <v>0.70399999999999996</v>
      </c>
      <c r="Q1135">
        <v>6.8000000000000005E-2</v>
      </c>
    </row>
    <row r="1136" spans="1:17">
      <c r="A1136" t="s">
        <v>1166</v>
      </c>
      <c r="B1136" s="1">
        <v>46076</v>
      </c>
      <c r="C1136" t="s">
        <v>37</v>
      </c>
      <c r="D1136" t="s">
        <v>23</v>
      </c>
      <c r="E1136">
        <v>186</v>
      </c>
      <c r="F1136">
        <v>37</v>
      </c>
      <c r="G1136">
        <v>223</v>
      </c>
      <c r="H1136">
        <v>34</v>
      </c>
      <c r="I1136">
        <v>189</v>
      </c>
      <c r="J1136">
        <v>1</v>
      </c>
      <c r="K1136">
        <v>1</v>
      </c>
      <c r="L1136">
        <v>8</v>
      </c>
      <c r="M1136">
        <v>0.6</v>
      </c>
      <c r="N1136">
        <v>0.98</v>
      </c>
      <c r="O1136">
        <v>2.5</v>
      </c>
      <c r="P1136">
        <v>0.72899999999999998</v>
      </c>
      <c r="Q1136">
        <v>0.152</v>
      </c>
    </row>
    <row r="1137" spans="1:17">
      <c r="A1137" t="s">
        <v>1167</v>
      </c>
      <c r="B1137" s="1">
        <v>46076</v>
      </c>
      <c r="C1137" t="s">
        <v>37</v>
      </c>
      <c r="D1137" t="s">
        <v>25</v>
      </c>
      <c r="E1137">
        <v>0</v>
      </c>
      <c r="F1137">
        <v>34</v>
      </c>
      <c r="G1137">
        <v>34</v>
      </c>
      <c r="H1137">
        <v>34</v>
      </c>
      <c r="I1137">
        <v>0</v>
      </c>
      <c r="J1137">
        <v>1</v>
      </c>
      <c r="K1137">
        <v>0</v>
      </c>
      <c r="L1137">
        <v>1.7</v>
      </c>
      <c r="M1137">
        <v>0.92</v>
      </c>
      <c r="N1137">
        <v>0.97899999999999998</v>
      </c>
      <c r="O1137">
        <v>4.7</v>
      </c>
      <c r="P1137">
        <v>0.747</v>
      </c>
      <c r="Q1137">
        <v>1</v>
      </c>
    </row>
    <row r="1138" spans="1:17">
      <c r="A1138" t="s">
        <v>1168</v>
      </c>
      <c r="B1138" s="1">
        <v>46076</v>
      </c>
      <c r="C1138" t="s">
        <v>43</v>
      </c>
      <c r="D1138" t="s">
        <v>19</v>
      </c>
      <c r="E1138">
        <v>606</v>
      </c>
      <c r="F1138">
        <v>39</v>
      </c>
      <c r="G1138">
        <v>645</v>
      </c>
      <c r="H1138">
        <v>27</v>
      </c>
      <c r="I1138">
        <v>618</v>
      </c>
      <c r="J1138">
        <v>0</v>
      </c>
      <c r="K1138">
        <v>0</v>
      </c>
      <c r="L1138">
        <v>8</v>
      </c>
      <c r="M1138">
        <v>0.6</v>
      </c>
      <c r="N1138">
        <v>0.96199999999999997</v>
      </c>
      <c r="O1138">
        <v>2.5</v>
      </c>
      <c r="P1138">
        <v>0.78400000000000003</v>
      </c>
      <c r="Q1138">
        <v>4.2000000000000003E-2</v>
      </c>
    </row>
    <row r="1139" spans="1:17">
      <c r="A1139" t="s">
        <v>1169</v>
      </c>
      <c r="B1139" s="1">
        <v>46076</v>
      </c>
      <c r="C1139" t="s">
        <v>43</v>
      </c>
      <c r="D1139" t="s">
        <v>21</v>
      </c>
      <c r="E1139">
        <v>1</v>
      </c>
      <c r="F1139">
        <v>38</v>
      </c>
      <c r="G1139">
        <v>39</v>
      </c>
      <c r="H1139">
        <v>39</v>
      </c>
      <c r="I1139">
        <v>0</v>
      </c>
      <c r="J1139">
        <v>0</v>
      </c>
      <c r="K1139">
        <v>0</v>
      </c>
      <c r="L1139">
        <v>0.8</v>
      </c>
      <c r="M1139">
        <v>0.97199999999999998</v>
      </c>
      <c r="N1139">
        <v>0.95099999999999996</v>
      </c>
      <c r="O1139">
        <v>4.7</v>
      </c>
      <c r="P1139">
        <v>0.70799999999999996</v>
      </c>
      <c r="Q1139">
        <v>1</v>
      </c>
    </row>
    <row r="1140" spans="1:17">
      <c r="A1140" t="s">
        <v>1170</v>
      </c>
      <c r="B1140" s="1">
        <v>46076</v>
      </c>
      <c r="C1140" t="s">
        <v>43</v>
      </c>
      <c r="D1140" t="s">
        <v>23</v>
      </c>
      <c r="E1140">
        <v>0</v>
      </c>
      <c r="F1140">
        <v>32</v>
      </c>
      <c r="G1140">
        <v>32</v>
      </c>
      <c r="H1140">
        <v>32</v>
      </c>
      <c r="I1140">
        <v>0</v>
      </c>
      <c r="J1140">
        <v>0</v>
      </c>
      <c r="K1140">
        <v>0</v>
      </c>
      <c r="L1140">
        <v>1.5</v>
      </c>
      <c r="M1140">
        <v>0.97299999999999998</v>
      </c>
      <c r="N1140">
        <v>0.998</v>
      </c>
      <c r="O1140">
        <v>4.4000000000000004</v>
      </c>
      <c r="P1140">
        <v>0.80100000000000005</v>
      </c>
      <c r="Q1140">
        <v>1</v>
      </c>
    </row>
    <row r="1141" spans="1:17">
      <c r="A1141" t="s">
        <v>1171</v>
      </c>
      <c r="B1141" s="1">
        <v>46076</v>
      </c>
      <c r="C1141" t="s">
        <v>43</v>
      </c>
      <c r="D1141" t="s">
        <v>25</v>
      </c>
      <c r="E1141">
        <v>0</v>
      </c>
      <c r="F1141">
        <v>27</v>
      </c>
      <c r="G1141">
        <v>27</v>
      </c>
      <c r="H1141">
        <v>27</v>
      </c>
      <c r="I1141">
        <v>0</v>
      </c>
      <c r="J1141">
        <v>0</v>
      </c>
      <c r="K1141">
        <v>0</v>
      </c>
      <c r="L1141">
        <v>0.9</v>
      </c>
      <c r="M1141">
        <v>0.97599999999999998</v>
      </c>
      <c r="N1141">
        <v>0.98799999999999999</v>
      </c>
      <c r="O1141">
        <v>4.7</v>
      </c>
      <c r="P1141">
        <v>0.75</v>
      </c>
      <c r="Q1141">
        <v>1</v>
      </c>
    </row>
    <row r="1142" spans="1:17">
      <c r="A1142" t="s">
        <v>1172</v>
      </c>
      <c r="B1142" s="1">
        <v>46076</v>
      </c>
      <c r="C1142" t="s">
        <v>48</v>
      </c>
      <c r="D1142" t="s">
        <v>19</v>
      </c>
      <c r="E1142">
        <v>0</v>
      </c>
      <c r="F1142">
        <v>52</v>
      </c>
      <c r="G1142">
        <v>52</v>
      </c>
      <c r="H1142">
        <v>52</v>
      </c>
      <c r="I1142">
        <v>0</v>
      </c>
      <c r="J1142">
        <v>0</v>
      </c>
      <c r="K1142">
        <v>0</v>
      </c>
      <c r="L1142">
        <v>2.2000000000000002</v>
      </c>
      <c r="M1142">
        <v>1</v>
      </c>
      <c r="N1142">
        <v>0.97699999999999998</v>
      </c>
      <c r="O1142">
        <v>4.7</v>
      </c>
      <c r="P1142">
        <v>0.82</v>
      </c>
      <c r="Q1142">
        <v>1</v>
      </c>
    </row>
    <row r="1143" spans="1:17">
      <c r="A1143" t="s">
        <v>1173</v>
      </c>
      <c r="B1143" s="1">
        <v>46076</v>
      </c>
      <c r="C1143" t="s">
        <v>48</v>
      </c>
      <c r="D1143" t="s">
        <v>21</v>
      </c>
      <c r="E1143">
        <v>1100</v>
      </c>
      <c r="F1143">
        <v>30</v>
      </c>
      <c r="G1143">
        <v>1130</v>
      </c>
      <c r="H1143">
        <v>26</v>
      </c>
      <c r="I1143">
        <v>1104</v>
      </c>
      <c r="J1143">
        <v>1</v>
      </c>
      <c r="K1143">
        <v>0</v>
      </c>
      <c r="L1143">
        <v>8</v>
      </c>
      <c r="M1143">
        <v>0.6</v>
      </c>
      <c r="N1143">
        <v>0.95199999999999996</v>
      </c>
      <c r="O1143">
        <v>2.5</v>
      </c>
      <c r="P1143">
        <v>0.82499999999999996</v>
      </c>
      <c r="Q1143">
        <v>2.3E-2</v>
      </c>
    </row>
    <row r="1144" spans="1:17">
      <c r="A1144" t="s">
        <v>1174</v>
      </c>
      <c r="B1144" s="1">
        <v>46076</v>
      </c>
      <c r="C1144" t="s">
        <v>48</v>
      </c>
      <c r="D1144" t="s">
        <v>23</v>
      </c>
      <c r="E1144">
        <v>0</v>
      </c>
      <c r="F1144">
        <v>58</v>
      </c>
      <c r="G1144">
        <v>58</v>
      </c>
      <c r="H1144">
        <v>58</v>
      </c>
      <c r="I1144">
        <v>0</v>
      </c>
      <c r="J1144">
        <v>0</v>
      </c>
      <c r="K1144">
        <v>0</v>
      </c>
      <c r="L1144">
        <v>1.3</v>
      </c>
      <c r="M1144">
        <v>0.98599999999999999</v>
      </c>
      <c r="N1144">
        <v>0.95499999999999996</v>
      </c>
      <c r="O1144">
        <v>4.7</v>
      </c>
      <c r="P1144">
        <v>0.75900000000000001</v>
      </c>
      <c r="Q1144">
        <v>1</v>
      </c>
    </row>
    <row r="1145" spans="1:17">
      <c r="A1145" t="s">
        <v>1175</v>
      </c>
      <c r="B1145" s="1">
        <v>46076</v>
      </c>
      <c r="C1145" t="s">
        <v>48</v>
      </c>
      <c r="D1145" t="s">
        <v>25</v>
      </c>
      <c r="E1145">
        <v>360</v>
      </c>
      <c r="F1145">
        <v>38</v>
      </c>
      <c r="G1145">
        <v>398</v>
      </c>
      <c r="H1145">
        <v>24</v>
      </c>
      <c r="I1145">
        <v>374</v>
      </c>
      <c r="J1145">
        <v>0</v>
      </c>
      <c r="K1145">
        <v>0</v>
      </c>
      <c r="L1145">
        <v>8</v>
      </c>
      <c r="M1145">
        <v>0.6</v>
      </c>
      <c r="N1145">
        <v>0.96</v>
      </c>
      <c r="O1145">
        <v>2.5</v>
      </c>
      <c r="P1145">
        <v>0.751</v>
      </c>
      <c r="Q1145">
        <v>0.06</v>
      </c>
    </row>
    <row r="1146" spans="1:17">
      <c r="A1146" t="s">
        <v>1176</v>
      </c>
      <c r="B1146" s="1">
        <v>46076</v>
      </c>
      <c r="C1146" t="s">
        <v>53</v>
      </c>
      <c r="D1146" t="s">
        <v>19</v>
      </c>
      <c r="E1146">
        <v>582</v>
      </c>
      <c r="F1146">
        <v>32</v>
      </c>
      <c r="G1146">
        <v>614</v>
      </c>
      <c r="H1146">
        <v>25</v>
      </c>
      <c r="I1146">
        <v>589</v>
      </c>
      <c r="J1146">
        <v>0</v>
      </c>
      <c r="K1146">
        <v>0</v>
      </c>
      <c r="L1146">
        <v>8</v>
      </c>
      <c r="M1146">
        <v>0.6</v>
      </c>
      <c r="N1146">
        <v>1</v>
      </c>
      <c r="O1146">
        <v>2.5</v>
      </c>
      <c r="P1146">
        <v>0.65700000000000003</v>
      </c>
      <c r="Q1146">
        <v>4.1000000000000002E-2</v>
      </c>
    </row>
    <row r="1147" spans="1:17">
      <c r="A1147" t="s">
        <v>1177</v>
      </c>
      <c r="B1147" s="1">
        <v>46076</v>
      </c>
      <c r="C1147" t="s">
        <v>53</v>
      </c>
      <c r="D1147" t="s">
        <v>21</v>
      </c>
      <c r="E1147">
        <v>606</v>
      </c>
      <c r="F1147">
        <v>48</v>
      </c>
      <c r="G1147">
        <v>654</v>
      </c>
      <c r="H1147">
        <v>25</v>
      </c>
      <c r="I1147">
        <v>629</v>
      </c>
      <c r="J1147">
        <v>0</v>
      </c>
      <c r="K1147">
        <v>0</v>
      </c>
      <c r="L1147">
        <v>8</v>
      </c>
      <c r="M1147">
        <v>0.6</v>
      </c>
      <c r="N1147">
        <v>0.99</v>
      </c>
      <c r="O1147">
        <v>2.5</v>
      </c>
      <c r="P1147">
        <v>0.755</v>
      </c>
      <c r="Q1147">
        <v>3.7999999999999999E-2</v>
      </c>
    </row>
    <row r="1148" spans="1:17">
      <c r="A1148" t="s">
        <v>1178</v>
      </c>
      <c r="B1148" s="1">
        <v>46076</v>
      </c>
      <c r="C1148" t="s">
        <v>53</v>
      </c>
      <c r="D1148" t="s">
        <v>23</v>
      </c>
      <c r="E1148">
        <v>426</v>
      </c>
      <c r="F1148">
        <v>39</v>
      </c>
      <c r="G1148">
        <v>465</v>
      </c>
      <c r="H1148">
        <v>29</v>
      </c>
      <c r="I1148">
        <v>436</v>
      </c>
      <c r="J1148">
        <v>0</v>
      </c>
      <c r="K1148">
        <v>0</v>
      </c>
      <c r="L1148">
        <v>8</v>
      </c>
      <c r="M1148">
        <v>0.6</v>
      </c>
      <c r="N1148">
        <v>1</v>
      </c>
      <c r="O1148">
        <v>2.5</v>
      </c>
      <c r="P1148">
        <v>0.74</v>
      </c>
      <c r="Q1148">
        <v>6.2E-2</v>
      </c>
    </row>
    <row r="1149" spans="1:17">
      <c r="A1149" t="s">
        <v>1179</v>
      </c>
      <c r="B1149" s="1">
        <v>46076</v>
      </c>
      <c r="C1149" t="s">
        <v>53</v>
      </c>
      <c r="D1149" t="s">
        <v>25</v>
      </c>
      <c r="E1149">
        <v>0</v>
      </c>
      <c r="F1149">
        <v>27</v>
      </c>
      <c r="G1149">
        <v>27</v>
      </c>
      <c r="H1149">
        <v>27</v>
      </c>
      <c r="I1149">
        <v>0</v>
      </c>
      <c r="J1149">
        <v>0</v>
      </c>
      <c r="K1149">
        <v>0</v>
      </c>
      <c r="L1149">
        <v>0.9</v>
      </c>
      <c r="M1149">
        <v>0.96599999999999997</v>
      </c>
      <c r="N1149">
        <v>0.97699999999999998</v>
      </c>
      <c r="O1149">
        <v>4.4000000000000004</v>
      </c>
      <c r="P1149">
        <v>0.64900000000000002</v>
      </c>
      <c r="Q1149">
        <v>1</v>
      </c>
    </row>
    <row r="1150" spans="1:17">
      <c r="A1150" t="s">
        <v>1180</v>
      </c>
      <c r="B1150" s="1">
        <v>46077</v>
      </c>
      <c r="C1150" t="s">
        <v>18</v>
      </c>
      <c r="D1150" t="s">
        <v>19</v>
      </c>
      <c r="E1150">
        <v>180</v>
      </c>
      <c r="F1150">
        <v>39</v>
      </c>
      <c r="G1150">
        <v>219</v>
      </c>
      <c r="H1150">
        <v>37</v>
      </c>
      <c r="I1150">
        <v>182</v>
      </c>
      <c r="J1150">
        <v>0</v>
      </c>
      <c r="K1150">
        <v>0</v>
      </c>
      <c r="L1150">
        <v>8</v>
      </c>
      <c r="M1150">
        <v>0.6</v>
      </c>
      <c r="N1150">
        <v>1</v>
      </c>
      <c r="O1150">
        <v>2.5</v>
      </c>
      <c r="P1150">
        <v>0.81299999999999994</v>
      </c>
      <c r="Q1150">
        <v>0.16900000000000001</v>
      </c>
    </row>
    <row r="1151" spans="1:17">
      <c r="A1151" t="s">
        <v>1181</v>
      </c>
      <c r="B1151" s="1">
        <v>46077</v>
      </c>
      <c r="C1151" t="s">
        <v>18</v>
      </c>
      <c r="D1151" t="s">
        <v>21</v>
      </c>
      <c r="E1151">
        <v>0</v>
      </c>
      <c r="F1151">
        <v>39</v>
      </c>
      <c r="G1151">
        <v>39</v>
      </c>
      <c r="H1151">
        <v>39</v>
      </c>
      <c r="I1151">
        <v>0</v>
      </c>
      <c r="J1151">
        <v>0</v>
      </c>
      <c r="K1151">
        <v>0</v>
      </c>
      <c r="L1151">
        <v>1</v>
      </c>
      <c r="M1151">
        <v>0.98199999999999998</v>
      </c>
      <c r="N1151">
        <v>0.97799999999999998</v>
      </c>
      <c r="O1151">
        <v>4.4000000000000004</v>
      </c>
      <c r="P1151">
        <v>0.66500000000000004</v>
      </c>
      <c r="Q1151">
        <v>1</v>
      </c>
    </row>
    <row r="1152" spans="1:17">
      <c r="A1152" t="s">
        <v>1182</v>
      </c>
      <c r="B1152" s="1">
        <v>46077</v>
      </c>
      <c r="C1152" t="s">
        <v>18</v>
      </c>
      <c r="D1152" t="s">
        <v>23</v>
      </c>
      <c r="E1152">
        <v>326</v>
      </c>
      <c r="F1152">
        <v>32</v>
      </c>
      <c r="G1152">
        <v>358</v>
      </c>
      <c r="H1152">
        <v>40</v>
      </c>
      <c r="I1152">
        <v>318</v>
      </c>
      <c r="J1152">
        <v>0</v>
      </c>
      <c r="K1152">
        <v>0</v>
      </c>
      <c r="L1152">
        <v>8</v>
      </c>
      <c r="M1152">
        <v>0.6</v>
      </c>
      <c r="N1152">
        <v>0.98299999999999998</v>
      </c>
      <c r="O1152">
        <v>2.5</v>
      </c>
      <c r="P1152">
        <v>0.7</v>
      </c>
      <c r="Q1152">
        <v>0.112</v>
      </c>
    </row>
    <row r="1153" spans="1:17">
      <c r="A1153" t="s">
        <v>1183</v>
      </c>
      <c r="B1153" s="1">
        <v>46077</v>
      </c>
      <c r="C1153" t="s">
        <v>18</v>
      </c>
      <c r="D1153" t="s">
        <v>25</v>
      </c>
      <c r="E1153">
        <v>0</v>
      </c>
      <c r="F1153">
        <v>24</v>
      </c>
      <c r="G1153">
        <v>24</v>
      </c>
      <c r="H1153">
        <v>24</v>
      </c>
      <c r="I1153">
        <v>0</v>
      </c>
      <c r="J1153">
        <v>0</v>
      </c>
      <c r="K1153">
        <v>0</v>
      </c>
      <c r="L1153">
        <v>1.8</v>
      </c>
      <c r="M1153">
        <v>0.98299999999999998</v>
      </c>
      <c r="N1153">
        <v>1</v>
      </c>
      <c r="O1153">
        <v>4.9000000000000004</v>
      </c>
      <c r="P1153">
        <v>0.69499999999999995</v>
      </c>
      <c r="Q1153">
        <v>1</v>
      </c>
    </row>
    <row r="1154" spans="1:17">
      <c r="A1154" t="s">
        <v>1184</v>
      </c>
      <c r="B1154" s="1">
        <v>46077</v>
      </c>
      <c r="C1154" t="s">
        <v>27</v>
      </c>
      <c r="D1154" t="s">
        <v>19</v>
      </c>
      <c r="E1154">
        <v>2</v>
      </c>
      <c r="F1154">
        <v>57</v>
      </c>
      <c r="G1154">
        <v>59</v>
      </c>
      <c r="H1154">
        <v>38</v>
      </c>
      <c r="I1154">
        <v>21</v>
      </c>
      <c r="J1154">
        <v>0</v>
      </c>
      <c r="K1154">
        <v>0</v>
      </c>
      <c r="L1154">
        <v>3</v>
      </c>
      <c r="M1154">
        <v>0.82599999999999996</v>
      </c>
      <c r="N1154">
        <v>0.98099999999999998</v>
      </c>
      <c r="O1154">
        <v>3.6</v>
      </c>
      <c r="P1154">
        <v>0.79400000000000004</v>
      </c>
      <c r="Q1154">
        <v>0.64400000000000002</v>
      </c>
    </row>
    <row r="1155" spans="1:17">
      <c r="A1155" t="s">
        <v>1185</v>
      </c>
      <c r="B1155" s="1">
        <v>46077</v>
      </c>
      <c r="C1155" t="s">
        <v>27</v>
      </c>
      <c r="D1155" t="s">
        <v>21</v>
      </c>
      <c r="E1155">
        <v>3</v>
      </c>
      <c r="F1155">
        <v>46</v>
      </c>
      <c r="G1155">
        <v>49</v>
      </c>
      <c r="H1155">
        <v>49</v>
      </c>
      <c r="I1155">
        <v>0</v>
      </c>
      <c r="J1155">
        <v>2</v>
      </c>
      <c r="K1155">
        <v>1</v>
      </c>
      <c r="L1155">
        <v>2</v>
      </c>
      <c r="M1155">
        <v>0.82699999999999996</v>
      </c>
      <c r="N1155">
        <v>0.96</v>
      </c>
      <c r="O1155">
        <v>4.5999999999999996</v>
      </c>
      <c r="P1155">
        <v>0.626</v>
      </c>
      <c r="Q1155">
        <v>1</v>
      </c>
    </row>
    <row r="1156" spans="1:17">
      <c r="A1156" t="s">
        <v>1186</v>
      </c>
      <c r="B1156" s="1">
        <v>46077</v>
      </c>
      <c r="C1156" t="s">
        <v>27</v>
      </c>
      <c r="D1156" t="s">
        <v>23</v>
      </c>
      <c r="E1156">
        <v>778</v>
      </c>
      <c r="F1156">
        <v>39</v>
      </c>
      <c r="G1156">
        <v>817</v>
      </c>
      <c r="H1156">
        <v>23</v>
      </c>
      <c r="I1156">
        <v>794</v>
      </c>
      <c r="J1156">
        <v>0</v>
      </c>
      <c r="K1156">
        <v>0</v>
      </c>
      <c r="L1156">
        <v>8</v>
      </c>
      <c r="M1156">
        <v>0.6</v>
      </c>
      <c r="N1156">
        <v>0.99399999999999999</v>
      </c>
      <c r="O1156">
        <v>2.5</v>
      </c>
      <c r="P1156">
        <v>0.755</v>
      </c>
      <c r="Q1156">
        <v>2.8000000000000001E-2</v>
      </c>
    </row>
    <row r="1157" spans="1:17">
      <c r="A1157" t="s">
        <v>1187</v>
      </c>
      <c r="B1157" s="1">
        <v>46077</v>
      </c>
      <c r="C1157" t="s">
        <v>27</v>
      </c>
      <c r="D1157" t="s">
        <v>25</v>
      </c>
      <c r="E1157">
        <v>38</v>
      </c>
      <c r="F1157">
        <v>29</v>
      </c>
      <c r="G1157">
        <v>67</v>
      </c>
      <c r="H1157">
        <v>30</v>
      </c>
      <c r="I1157">
        <v>37</v>
      </c>
      <c r="J1157">
        <v>0</v>
      </c>
      <c r="K1157">
        <v>0</v>
      </c>
      <c r="L1157">
        <v>4.7</v>
      </c>
      <c r="M1157">
        <v>0.753</v>
      </c>
      <c r="N1157">
        <v>1</v>
      </c>
      <c r="O1157">
        <v>3.3</v>
      </c>
      <c r="P1157">
        <v>0.81100000000000005</v>
      </c>
      <c r="Q1157">
        <v>0.44800000000000001</v>
      </c>
    </row>
    <row r="1158" spans="1:17">
      <c r="A1158" t="s">
        <v>1188</v>
      </c>
      <c r="B1158" s="1">
        <v>46077</v>
      </c>
      <c r="C1158" t="s">
        <v>32</v>
      </c>
      <c r="D1158" t="s">
        <v>19</v>
      </c>
      <c r="E1158">
        <v>309</v>
      </c>
      <c r="F1158">
        <v>43</v>
      </c>
      <c r="G1158">
        <v>352</v>
      </c>
      <c r="H1158">
        <v>35</v>
      </c>
      <c r="I1158">
        <v>317</v>
      </c>
      <c r="J1158">
        <v>0</v>
      </c>
      <c r="K1158">
        <v>0</v>
      </c>
      <c r="L1158">
        <v>8</v>
      </c>
      <c r="M1158">
        <v>0.6</v>
      </c>
      <c r="N1158">
        <v>0.995</v>
      </c>
      <c r="O1158">
        <v>2.5</v>
      </c>
      <c r="P1158">
        <v>0.76200000000000001</v>
      </c>
      <c r="Q1158">
        <v>9.9000000000000005E-2</v>
      </c>
    </row>
    <row r="1159" spans="1:17">
      <c r="A1159" t="s">
        <v>1189</v>
      </c>
      <c r="B1159" s="1">
        <v>46077</v>
      </c>
      <c r="C1159" t="s">
        <v>32</v>
      </c>
      <c r="D1159" t="s">
        <v>21</v>
      </c>
      <c r="E1159">
        <v>803</v>
      </c>
      <c r="F1159">
        <v>46</v>
      </c>
      <c r="G1159">
        <v>849</v>
      </c>
      <c r="H1159">
        <v>21</v>
      </c>
      <c r="I1159">
        <v>828</v>
      </c>
      <c r="J1159">
        <v>0</v>
      </c>
      <c r="K1159">
        <v>0</v>
      </c>
      <c r="L1159">
        <v>8</v>
      </c>
      <c r="M1159">
        <v>0.6</v>
      </c>
      <c r="N1159">
        <v>1</v>
      </c>
      <c r="O1159">
        <v>2.5</v>
      </c>
      <c r="P1159">
        <v>0.65500000000000003</v>
      </c>
      <c r="Q1159">
        <v>2.5000000000000001E-2</v>
      </c>
    </row>
    <row r="1160" spans="1:17">
      <c r="A1160" t="s">
        <v>1190</v>
      </c>
      <c r="B1160" s="1">
        <v>46077</v>
      </c>
      <c r="C1160" t="s">
        <v>32</v>
      </c>
      <c r="D1160" t="s">
        <v>23</v>
      </c>
      <c r="E1160">
        <v>965</v>
      </c>
      <c r="F1160">
        <v>50</v>
      </c>
      <c r="G1160">
        <v>1015</v>
      </c>
      <c r="H1160">
        <v>24</v>
      </c>
      <c r="I1160">
        <v>991</v>
      </c>
      <c r="J1160">
        <v>0</v>
      </c>
      <c r="K1160">
        <v>0</v>
      </c>
      <c r="L1160">
        <v>8</v>
      </c>
      <c r="M1160">
        <v>0.6</v>
      </c>
      <c r="N1160">
        <v>0.97</v>
      </c>
      <c r="O1160">
        <v>2.5</v>
      </c>
      <c r="P1160">
        <v>0.67200000000000004</v>
      </c>
      <c r="Q1160">
        <v>2.4E-2</v>
      </c>
    </row>
    <row r="1161" spans="1:17">
      <c r="A1161" t="s">
        <v>1191</v>
      </c>
      <c r="B1161" s="1">
        <v>46077</v>
      </c>
      <c r="C1161" t="s">
        <v>32</v>
      </c>
      <c r="D1161" t="s">
        <v>25</v>
      </c>
      <c r="E1161">
        <v>0</v>
      </c>
      <c r="F1161">
        <v>30</v>
      </c>
      <c r="G1161">
        <v>30</v>
      </c>
      <c r="H1161">
        <v>30</v>
      </c>
      <c r="I1161">
        <v>0</v>
      </c>
      <c r="J1161">
        <v>0</v>
      </c>
      <c r="K1161">
        <v>0</v>
      </c>
      <c r="L1161">
        <v>1.5</v>
      </c>
      <c r="M1161">
        <v>0.96799999999999997</v>
      </c>
      <c r="N1161">
        <v>1</v>
      </c>
      <c r="O1161">
        <v>4.8</v>
      </c>
      <c r="P1161">
        <v>0.68200000000000005</v>
      </c>
      <c r="Q1161">
        <v>1</v>
      </c>
    </row>
    <row r="1162" spans="1:17">
      <c r="A1162" t="s">
        <v>1192</v>
      </c>
      <c r="B1162" s="1">
        <v>46077</v>
      </c>
      <c r="C1162" t="s">
        <v>37</v>
      </c>
      <c r="D1162" t="s">
        <v>19</v>
      </c>
      <c r="E1162">
        <v>0</v>
      </c>
      <c r="F1162">
        <v>34</v>
      </c>
      <c r="G1162">
        <v>34</v>
      </c>
      <c r="H1162">
        <v>34</v>
      </c>
      <c r="I1162">
        <v>0</v>
      </c>
      <c r="J1162">
        <v>0</v>
      </c>
      <c r="K1162">
        <v>0</v>
      </c>
      <c r="L1162">
        <v>1.9</v>
      </c>
      <c r="M1162">
        <v>0.95599999999999996</v>
      </c>
      <c r="N1162">
        <v>1</v>
      </c>
      <c r="O1162">
        <v>4.3</v>
      </c>
      <c r="P1162">
        <v>0.78400000000000003</v>
      </c>
      <c r="Q1162">
        <v>1</v>
      </c>
    </row>
    <row r="1163" spans="1:17">
      <c r="A1163" t="s">
        <v>1193</v>
      </c>
      <c r="B1163" s="1">
        <v>46077</v>
      </c>
      <c r="C1163" t="s">
        <v>37</v>
      </c>
      <c r="D1163" t="s">
        <v>21</v>
      </c>
      <c r="E1163">
        <v>441</v>
      </c>
      <c r="F1163">
        <v>45</v>
      </c>
      <c r="G1163">
        <v>486</v>
      </c>
      <c r="H1163">
        <v>29</v>
      </c>
      <c r="I1163">
        <v>457</v>
      </c>
      <c r="J1163">
        <v>0</v>
      </c>
      <c r="K1163">
        <v>0</v>
      </c>
      <c r="L1163">
        <v>8</v>
      </c>
      <c r="M1163">
        <v>0.6</v>
      </c>
      <c r="N1163">
        <v>1</v>
      </c>
      <c r="O1163">
        <v>2.5</v>
      </c>
      <c r="P1163">
        <v>0.70399999999999996</v>
      </c>
      <c r="Q1163">
        <v>0.06</v>
      </c>
    </row>
    <row r="1164" spans="1:17">
      <c r="A1164" t="s">
        <v>1194</v>
      </c>
      <c r="B1164" s="1">
        <v>46077</v>
      </c>
      <c r="C1164" t="s">
        <v>37</v>
      </c>
      <c r="D1164" t="s">
        <v>23</v>
      </c>
      <c r="E1164">
        <v>189</v>
      </c>
      <c r="F1164">
        <v>29</v>
      </c>
      <c r="G1164">
        <v>218</v>
      </c>
      <c r="H1164">
        <v>30</v>
      </c>
      <c r="I1164">
        <v>188</v>
      </c>
      <c r="J1164">
        <v>0</v>
      </c>
      <c r="K1164">
        <v>0</v>
      </c>
      <c r="L1164">
        <v>8</v>
      </c>
      <c r="M1164">
        <v>0.6</v>
      </c>
      <c r="N1164">
        <v>0.999</v>
      </c>
      <c r="O1164">
        <v>2.5</v>
      </c>
      <c r="P1164">
        <v>0.72899999999999998</v>
      </c>
      <c r="Q1164">
        <v>0.13800000000000001</v>
      </c>
    </row>
    <row r="1165" spans="1:17">
      <c r="A1165" t="s">
        <v>1195</v>
      </c>
      <c r="B1165" s="1">
        <v>46077</v>
      </c>
      <c r="C1165" t="s">
        <v>37</v>
      </c>
      <c r="D1165" t="s">
        <v>25</v>
      </c>
      <c r="E1165">
        <v>0</v>
      </c>
      <c r="F1165">
        <v>31</v>
      </c>
      <c r="G1165">
        <v>31</v>
      </c>
      <c r="H1165">
        <v>31</v>
      </c>
      <c r="I1165">
        <v>0</v>
      </c>
      <c r="J1165">
        <v>0</v>
      </c>
      <c r="K1165">
        <v>0</v>
      </c>
      <c r="L1165">
        <v>1.5</v>
      </c>
      <c r="M1165">
        <v>0.97899999999999998</v>
      </c>
      <c r="N1165">
        <v>1</v>
      </c>
      <c r="O1165">
        <v>4.4000000000000004</v>
      </c>
      <c r="P1165">
        <v>0.747</v>
      </c>
      <c r="Q1165">
        <v>1</v>
      </c>
    </row>
    <row r="1166" spans="1:17">
      <c r="A1166" t="s">
        <v>1196</v>
      </c>
      <c r="B1166" s="1">
        <v>46077</v>
      </c>
      <c r="C1166" t="s">
        <v>43</v>
      </c>
      <c r="D1166" t="s">
        <v>19</v>
      </c>
      <c r="E1166">
        <v>618</v>
      </c>
      <c r="F1166">
        <v>35</v>
      </c>
      <c r="G1166">
        <v>653</v>
      </c>
      <c r="H1166">
        <v>28</v>
      </c>
      <c r="I1166">
        <v>625</v>
      </c>
      <c r="J1166">
        <v>0</v>
      </c>
      <c r="K1166">
        <v>0</v>
      </c>
      <c r="L1166">
        <v>8</v>
      </c>
      <c r="M1166">
        <v>0.6</v>
      </c>
      <c r="N1166">
        <v>0.998</v>
      </c>
      <c r="O1166">
        <v>2.5</v>
      </c>
      <c r="P1166">
        <v>0.78400000000000003</v>
      </c>
      <c r="Q1166">
        <v>4.2999999999999997E-2</v>
      </c>
    </row>
    <row r="1167" spans="1:17">
      <c r="A1167" t="s">
        <v>1197</v>
      </c>
      <c r="B1167" s="1">
        <v>46077</v>
      </c>
      <c r="C1167" t="s">
        <v>43</v>
      </c>
      <c r="D1167" t="s">
        <v>21</v>
      </c>
      <c r="E1167">
        <v>0</v>
      </c>
      <c r="F1167">
        <v>37</v>
      </c>
      <c r="G1167">
        <v>37</v>
      </c>
      <c r="H1167">
        <v>37</v>
      </c>
      <c r="I1167">
        <v>0</v>
      </c>
      <c r="J1167">
        <v>0</v>
      </c>
      <c r="K1167">
        <v>0</v>
      </c>
      <c r="L1167">
        <v>1.5</v>
      </c>
      <c r="M1167">
        <v>0.96399999999999997</v>
      </c>
      <c r="N1167">
        <v>1</v>
      </c>
      <c r="O1167">
        <v>4.5</v>
      </c>
      <c r="P1167">
        <v>0.70799999999999996</v>
      </c>
      <c r="Q1167">
        <v>1</v>
      </c>
    </row>
    <row r="1168" spans="1:17">
      <c r="A1168" t="s">
        <v>1198</v>
      </c>
      <c r="B1168" s="1">
        <v>46077</v>
      </c>
      <c r="C1168" t="s">
        <v>43</v>
      </c>
      <c r="D1168" t="s">
        <v>23</v>
      </c>
      <c r="E1168">
        <v>0</v>
      </c>
      <c r="F1168">
        <v>46</v>
      </c>
      <c r="G1168">
        <v>46</v>
      </c>
      <c r="H1168">
        <v>46</v>
      </c>
      <c r="I1168">
        <v>0</v>
      </c>
      <c r="J1168">
        <v>0</v>
      </c>
      <c r="K1168">
        <v>0</v>
      </c>
      <c r="L1168">
        <v>1.6</v>
      </c>
      <c r="M1168">
        <v>0.95199999999999996</v>
      </c>
      <c r="N1168">
        <v>0.98199999999999998</v>
      </c>
      <c r="O1168">
        <v>4.3</v>
      </c>
      <c r="P1168">
        <v>0.80100000000000005</v>
      </c>
      <c r="Q1168">
        <v>1</v>
      </c>
    </row>
    <row r="1169" spans="1:17">
      <c r="A1169" t="s">
        <v>1199</v>
      </c>
      <c r="B1169" s="1">
        <v>46077</v>
      </c>
      <c r="C1169" t="s">
        <v>43</v>
      </c>
      <c r="D1169" t="s">
        <v>25</v>
      </c>
      <c r="E1169">
        <v>0</v>
      </c>
      <c r="F1169">
        <v>24</v>
      </c>
      <c r="G1169">
        <v>24</v>
      </c>
      <c r="H1169">
        <v>24</v>
      </c>
      <c r="I1169">
        <v>0</v>
      </c>
      <c r="J1169">
        <v>0</v>
      </c>
      <c r="K1169">
        <v>0</v>
      </c>
      <c r="L1169">
        <v>1.6</v>
      </c>
      <c r="M1169">
        <v>0.96899999999999997</v>
      </c>
      <c r="N1169">
        <v>0.995</v>
      </c>
      <c r="O1169">
        <v>4.7</v>
      </c>
      <c r="P1169">
        <v>0.75</v>
      </c>
      <c r="Q1169">
        <v>1</v>
      </c>
    </row>
    <row r="1170" spans="1:17">
      <c r="A1170" t="s">
        <v>1200</v>
      </c>
      <c r="B1170" s="1">
        <v>46077</v>
      </c>
      <c r="C1170" t="s">
        <v>48</v>
      </c>
      <c r="D1170" t="s">
        <v>19</v>
      </c>
      <c r="E1170">
        <v>0</v>
      </c>
      <c r="F1170">
        <v>47</v>
      </c>
      <c r="G1170">
        <v>47</v>
      </c>
      <c r="H1170">
        <v>47</v>
      </c>
      <c r="I1170">
        <v>0</v>
      </c>
      <c r="J1170">
        <v>0</v>
      </c>
      <c r="K1170">
        <v>0</v>
      </c>
      <c r="L1170">
        <v>1.3</v>
      </c>
      <c r="M1170">
        <v>0.98699999999999999</v>
      </c>
      <c r="N1170">
        <v>0.96899999999999997</v>
      </c>
      <c r="O1170">
        <v>4.5999999999999996</v>
      </c>
      <c r="P1170">
        <v>0.82</v>
      </c>
      <c r="Q1170">
        <v>1</v>
      </c>
    </row>
    <row r="1171" spans="1:17">
      <c r="A1171" t="s">
        <v>1201</v>
      </c>
      <c r="B1171" s="1">
        <v>46077</v>
      </c>
      <c r="C1171" t="s">
        <v>48</v>
      </c>
      <c r="D1171" t="s">
        <v>21</v>
      </c>
      <c r="E1171">
        <v>1104</v>
      </c>
      <c r="F1171">
        <v>63</v>
      </c>
      <c r="G1171">
        <v>1167</v>
      </c>
      <c r="H1171">
        <v>27</v>
      </c>
      <c r="I1171">
        <v>1140</v>
      </c>
      <c r="J1171">
        <v>0</v>
      </c>
      <c r="K1171">
        <v>0</v>
      </c>
      <c r="L1171">
        <v>8</v>
      </c>
      <c r="M1171">
        <v>0.6</v>
      </c>
      <c r="N1171">
        <v>0.99099999999999999</v>
      </c>
      <c r="O1171">
        <v>2.5</v>
      </c>
      <c r="P1171">
        <v>0.82499999999999996</v>
      </c>
      <c r="Q1171">
        <v>2.3E-2</v>
      </c>
    </row>
    <row r="1172" spans="1:17">
      <c r="A1172" t="s">
        <v>1202</v>
      </c>
      <c r="B1172" s="1">
        <v>46077</v>
      </c>
      <c r="C1172" t="s">
        <v>48</v>
      </c>
      <c r="D1172" t="s">
        <v>23</v>
      </c>
      <c r="E1172">
        <v>0</v>
      </c>
      <c r="F1172">
        <v>60</v>
      </c>
      <c r="G1172">
        <v>60</v>
      </c>
      <c r="H1172">
        <v>60</v>
      </c>
      <c r="I1172">
        <v>0</v>
      </c>
      <c r="J1172">
        <v>0</v>
      </c>
      <c r="K1172">
        <v>0</v>
      </c>
      <c r="L1172">
        <v>2.1</v>
      </c>
      <c r="M1172">
        <v>0.93400000000000005</v>
      </c>
      <c r="N1172">
        <v>1</v>
      </c>
      <c r="O1172">
        <v>4.2</v>
      </c>
      <c r="P1172">
        <v>0.75900000000000001</v>
      </c>
      <c r="Q1172">
        <v>1</v>
      </c>
    </row>
    <row r="1173" spans="1:17">
      <c r="A1173" t="s">
        <v>1203</v>
      </c>
      <c r="B1173" s="1">
        <v>46077</v>
      </c>
      <c r="C1173" t="s">
        <v>48</v>
      </c>
      <c r="D1173" t="s">
        <v>25</v>
      </c>
      <c r="E1173">
        <v>374</v>
      </c>
      <c r="F1173">
        <v>38</v>
      </c>
      <c r="G1173">
        <v>412</v>
      </c>
      <c r="H1173">
        <v>31</v>
      </c>
      <c r="I1173">
        <v>381</v>
      </c>
      <c r="J1173">
        <v>0</v>
      </c>
      <c r="K1173">
        <v>0</v>
      </c>
      <c r="L1173">
        <v>8</v>
      </c>
      <c r="M1173">
        <v>0.6</v>
      </c>
      <c r="N1173">
        <v>0.98299999999999998</v>
      </c>
      <c r="O1173">
        <v>2.5</v>
      </c>
      <c r="P1173">
        <v>0.751</v>
      </c>
      <c r="Q1173">
        <v>7.4999999999999997E-2</v>
      </c>
    </row>
    <row r="1174" spans="1:17">
      <c r="A1174" t="s">
        <v>1204</v>
      </c>
      <c r="B1174" s="1">
        <v>46077</v>
      </c>
      <c r="C1174" t="s">
        <v>53</v>
      </c>
      <c r="D1174" t="s">
        <v>19</v>
      </c>
      <c r="E1174">
        <v>589</v>
      </c>
      <c r="F1174">
        <v>38</v>
      </c>
      <c r="G1174">
        <v>627</v>
      </c>
      <c r="H1174">
        <v>29</v>
      </c>
      <c r="I1174">
        <v>598</v>
      </c>
      <c r="J1174">
        <v>0</v>
      </c>
      <c r="K1174">
        <v>0</v>
      </c>
      <c r="L1174">
        <v>8</v>
      </c>
      <c r="M1174">
        <v>0.6</v>
      </c>
      <c r="N1174">
        <v>0.97299999999999998</v>
      </c>
      <c r="O1174">
        <v>2.5</v>
      </c>
      <c r="P1174">
        <v>0.65700000000000003</v>
      </c>
      <c r="Q1174">
        <v>4.5999999999999999E-2</v>
      </c>
    </row>
    <row r="1175" spans="1:17">
      <c r="A1175" t="s">
        <v>1205</v>
      </c>
      <c r="B1175" s="1">
        <v>46077</v>
      </c>
      <c r="C1175" t="s">
        <v>53</v>
      </c>
      <c r="D1175" t="s">
        <v>21</v>
      </c>
      <c r="E1175">
        <v>629</v>
      </c>
      <c r="F1175">
        <v>37</v>
      </c>
      <c r="G1175">
        <v>666</v>
      </c>
      <c r="H1175">
        <v>23</v>
      </c>
      <c r="I1175">
        <v>643</v>
      </c>
      <c r="J1175">
        <v>0</v>
      </c>
      <c r="K1175">
        <v>0</v>
      </c>
      <c r="L1175">
        <v>8</v>
      </c>
      <c r="M1175">
        <v>0.6</v>
      </c>
      <c r="N1175">
        <v>0.99099999999999999</v>
      </c>
      <c r="O1175">
        <v>2.5</v>
      </c>
      <c r="P1175">
        <v>0.755</v>
      </c>
      <c r="Q1175">
        <v>3.5000000000000003E-2</v>
      </c>
    </row>
    <row r="1176" spans="1:17">
      <c r="A1176" t="s">
        <v>1206</v>
      </c>
      <c r="B1176" s="1">
        <v>46077</v>
      </c>
      <c r="C1176" t="s">
        <v>53</v>
      </c>
      <c r="D1176" t="s">
        <v>23</v>
      </c>
      <c r="E1176">
        <v>436</v>
      </c>
      <c r="F1176">
        <v>33</v>
      </c>
      <c r="G1176">
        <v>469</v>
      </c>
      <c r="H1176">
        <v>27</v>
      </c>
      <c r="I1176">
        <v>442</v>
      </c>
      <c r="J1176">
        <v>0</v>
      </c>
      <c r="K1176">
        <v>0</v>
      </c>
      <c r="L1176">
        <v>8</v>
      </c>
      <c r="M1176">
        <v>0.6</v>
      </c>
      <c r="N1176">
        <v>1</v>
      </c>
      <c r="O1176">
        <v>2.5</v>
      </c>
      <c r="P1176">
        <v>0.74</v>
      </c>
      <c r="Q1176">
        <v>5.8000000000000003E-2</v>
      </c>
    </row>
    <row r="1177" spans="1:17">
      <c r="A1177" t="s">
        <v>1207</v>
      </c>
      <c r="B1177" s="1">
        <v>46077</v>
      </c>
      <c r="C1177" t="s">
        <v>53</v>
      </c>
      <c r="D1177" t="s">
        <v>25</v>
      </c>
      <c r="E1177">
        <v>0</v>
      </c>
      <c r="F1177">
        <v>43</v>
      </c>
      <c r="G1177">
        <v>43</v>
      </c>
      <c r="H1177">
        <v>43</v>
      </c>
      <c r="I1177">
        <v>0</v>
      </c>
      <c r="J1177">
        <v>0</v>
      </c>
      <c r="K1177">
        <v>0</v>
      </c>
      <c r="L1177">
        <v>1.3</v>
      </c>
      <c r="M1177">
        <v>0.96599999999999997</v>
      </c>
      <c r="N1177">
        <v>0.99199999999999999</v>
      </c>
      <c r="O1177">
        <v>4.7</v>
      </c>
      <c r="P1177">
        <v>0.64900000000000002</v>
      </c>
      <c r="Q1177">
        <v>1</v>
      </c>
    </row>
    <row r="1178" spans="1:17">
      <c r="A1178" t="s">
        <v>1208</v>
      </c>
      <c r="B1178" s="1">
        <v>46078</v>
      </c>
      <c r="C1178" t="s">
        <v>18</v>
      </c>
      <c r="D1178" t="s">
        <v>19</v>
      </c>
      <c r="E1178">
        <v>182</v>
      </c>
      <c r="F1178">
        <v>27</v>
      </c>
      <c r="G1178">
        <v>209</v>
      </c>
      <c r="H1178">
        <v>45</v>
      </c>
      <c r="I1178">
        <v>164</v>
      </c>
      <c r="J1178">
        <v>0</v>
      </c>
      <c r="K1178">
        <v>0</v>
      </c>
      <c r="L1178">
        <v>8</v>
      </c>
      <c r="M1178">
        <v>0.6</v>
      </c>
      <c r="N1178">
        <v>0.96799999999999997</v>
      </c>
      <c r="O1178">
        <v>2.5</v>
      </c>
      <c r="P1178">
        <v>0.81299999999999994</v>
      </c>
      <c r="Q1178">
        <v>0.215</v>
      </c>
    </row>
    <row r="1179" spans="1:17">
      <c r="A1179" t="s">
        <v>1209</v>
      </c>
      <c r="B1179" s="1">
        <v>46078</v>
      </c>
      <c r="C1179" t="s">
        <v>18</v>
      </c>
      <c r="D1179" t="s">
        <v>21</v>
      </c>
      <c r="E1179">
        <v>0</v>
      </c>
      <c r="F1179">
        <v>59</v>
      </c>
      <c r="G1179">
        <v>59</v>
      </c>
      <c r="H1179">
        <v>54</v>
      </c>
      <c r="I1179">
        <v>5</v>
      </c>
      <c r="J1179">
        <v>0</v>
      </c>
      <c r="K1179">
        <v>0</v>
      </c>
      <c r="L1179">
        <v>1.8</v>
      </c>
      <c r="M1179">
        <v>0.99199999999999999</v>
      </c>
      <c r="N1179">
        <v>0.996</v>
      </c>
      <c r="O1179">
        <v>4</v>
      </c>
      <c r="P1179">
        <v>0.66500000000000004</v>
      </c>
      <c r="Q1179">
        <v>0.91500000000000004</v>
      </c>
    </row>
    <row r="1180" spans="1:17">
      <c r="A1180" t="s">
        <v>1210</v>
      </c>
      <c r="B1180" s="1">
        <v>46078</v>
      </c>
      <c r="C1180" t="s">
        <v>18</v>
      </c>
      <c r="D1180" t="s">
        <v>23</v>
      </c>
      <c r="E1180">
        <v>318</v>
      </c>
      <c r="F1180">
        <v>60</v>
      </c>
      <c r="G1180">
        <v>378</v>
      </c>
      <c r="H1180">
        <v>40</v>
      </c>
      <c r="I1180">
        <v>338</v>
      </c>
      <c r="J1180">
        <v>0</v>
      </c>
      <c r="K1180">
        <v>0</v>
      </c>
      <c r="L1180">
        <v>8</v>
      </c>
      <c r="M1180">
        <v>0.6</v>
      </c>
      <c r="N1180">
        <v>0.995</v>
      </c>
      <c r="O1180">
        <v>2.5</v>
      </c>
      <c r="P1180">
        <v>0.7</v>
      </c>
      <c r="Q1180">
        <v>0.106</v>
      </c>
    </row>
    <row r="1181" spans="1:17">
      <c r="A1181" t="s">
        <v>1211</v>
      </c>
      <c r="B1181" s="1">
        <v>46078</v>
      </c>
      <c r="C1181" t="s">
        <v>18</v>
      </c>
      <c r="D1181" t="s">
        <v>25</v>
      </c>
      <c r="E1181">
        <v>0</v>
      </c>
      <c r="F1181">
        <v>27</v>
      </c>
      <c r="G1181">
        <v>27</v>
      </c>
      <c r="H1181">
        <v>27</v>
      </c>
      <c r="I1181">
        <v>0</v>
      </c>
      <c r="J1181">
        <v>0</v>
      </c>
      <c r="K1181">
        <v>0</v>
      </c>
      <c r="L1181">
        <v>1</v>
      </c>
      <c r="M1181">
        <v>0.99299999999999999</v>
      </c>
      <c r="N1181">
        <v>0.97699999999999998</v>
      </c>
      <c r="O1181">
        <v>4.7</v>
      </c>
      <c r="P1181">
        <v>0.69499999999999995</v>
      </c>
      <c r="Q1181">
        <v>1</v>
      </c>
    </row>
    <row r="1182" spans="1:17">
      <c r="A1182" t="s">
        <v>1212</v>
      </c>
      <c r="B1182" s="1">
        <v>46078</v>
      </c>
      <c r="C1182" t="s">
        <v>27</v>
      </c>
      <c r="D1182" t="s">
        <v>19</v>
      </c>
      <c r="E1182">
        <v>21</v>
      </c>
      <c r="F1182">
        <v>60</v>
      </c>
      <c r="G1182">
        <v>81</v>
      </c>
      <c r="H1182">
        <v>46</v>
      </c>
      <c r="I1182">
        <v>35</v>
      </c>
      <c r="J1182">
        <v>0</v>
      </c>
      <c r="K1182">
        <v>0</v>
      </c>
      <c r="L1182">
        <v>3.7</v>
      </c>
      <c r="M1182">
        <v>0.77900000000000003</v>
      </c>
      <c r="N1182">
        <v>0.98299999999999998</v>
      </c>
      <c r="O1182">
        <v>3.4</v>
      </c>
      <c r="P1182">
        <v>0.79400000000000004</v>
      </c>
      <c r="Q1182">
        <v>0.56799999999999995</v>
      </c>
    </row>
    <row r="1183" spans="1:17">
      <c r="A1183" t="s">
        <v>1213</v>
      </c>
      <c r="B1183" s="1">
        <v>46078</v>
      </c>
      <c r="C1183" t="s">
        <v>27</v>
      </c>
      <c r="D1183" t="s">
        <v>21</v>
      </c>
      <c r="E1183">
        <v>0</v>
      </c>
      <c r="F1183">
        <v>53</v>
      </c>
      <c r="G1183">
        <v>53</v>
      </c>
      <c r="H1183">
        <v>52</v>
      </c>
      <c r="I1183">
        <v>1</v>
      </c>
      <c r="J1183">
        <v>0</v>
      </c>
      <c r="K1183">
        <v>0</v>
      </c>
      <c r="L1183">
        <v>1.8</v>
      </c>
      <c r="M1183">
        <v>0.96199999999999997</v>
      </c>
      <c r="N1183">
        <v>0.97799999999999998</v>
      </c>
      <c r="O1183">
        <v>4.3</v>
      </c>
      <c r="P1183">
        <v>0.626</v>
      </c>
      <c r="Q1183">
        <v>0.98099999999999998</v>
      </c>
    </row>
    <row r="1184" spans="1:17">
      <c r="A1184" t="s">
        <v>1214</v>
      </c>
      <c r="B1184" s="1">
        <v>46078</v>
      </c>
      <c r="C1184" t="s">
        <v>27</v>
      </c>
      <c r="D1184" t="s">
        <v>23</v>
      </c>
      <c r="E1184">
        <v>794</v>
      </c>
      <c r="F1184">
        <v>31</v>
      </c>
      <c r="G1184">
        <v>825</v>
      </c>
      <c r="H1184">
        <v>21</v>
      </c>
      <c r="I1184">
        <v>804</v>
      </c>
      <c r="J1184">
        <v>0</v>
      </c>
      <c r="K1184">
        <v>0</v>
      </c>
      <c r="L1184">
        <v>8</v>
      </c>
      <c r="M1184">
        <v>0.6</v>
      </c>
      <c r="N1184">
        <v>1</v>
      </c>
      <c r="O1184">
        <v>2.5</v>
      </c>
      <c r="P1184">
        <v>0.755</v>
      </c>
      <c r="Q1184">
        <v>2.5000000000000001E-2</v>
      </c>
    </row>
    <row r="1185" spans="1:17">
      <c r="A1185" t="s">
        <v>1215</v>
      </c>
      <c r="B1185" s="1">
        <v>46078</v>
      </c>
      <c r="C1185" t="s">
        <v>27</v>
      </c>
      <c r="D1185" t="s">
        <v>25</v>
      </c>
      <c r="E1185">
        <v>37</v>
      </c>
      <c r="F1185">
        <v>30</v>
      </c>
      <c r="G1185">
        <v>67</v>
      </c>
      <c r="H1185">
        <v>25</v>
      </c>
      <c r="I1185">
        <v>42</v>
      </c>
      <c r="J1185">
        <v>0</v>
      </c>
      <c r="K1185">
        <v>0</v>
      </c>
      <c r="L1185">
        <v>4.0999999999999996</v>
      </c>
      <c r="M1185">
        <v>0.68700000000000006</v>
      </c>
      <c r="N1185">
        <v>0.96299999999999997</v>
      </c>
      <c r="O1185">
        <v>3</v>
      </c>
      <c r="P1185">
        <v>0.81100000000000005</v>
      </c>
      <c r="Q1185">
        <v>0.373</v>
      </c>
    </row>
    <row r="1186" spans="1:17">
      <c r="A1186" t="s">
        <v>1216</v>
      </c>
      <c r="B1186" s="1">
        <v>46078</v>
      </c>
      <c r="C1186" t="s">
        <v>32</v>
      </c>
      <c r="D1186" t="s">
        <v>19</v>
      </c>
      <c r="E1186">
        <v>317</v>
      </c>
      <c r="F1186">
        <v>46</v>
      </c>
      <c r="G1186">
        <v>363</v>
      </c>
      <c r="H1186">
        <v>28</v>
      </c>
      <c r="I1186">
        <v>335</v>
      </c>
      <c r="J1186">
        <v>1</v>
      </c>
      <c r="K1186">
        <v>0</v>
      </c>
      <c r="L1186">
        <v>8</v>
      </c>
      <c r="M1186">
        <v>0.6</v>
      </c>
      <c r="N1186">
        <v>0.97399999999999998</v>
      </c>
      <c r="O1186">
        <v>2.5</v>
      </c>
      <c r="P1186">
        <v>0.76200000000000001</v>
      </c>
      <c r="Q1186">
        <v>7.6999999999999999E-2</v>
      </c>
    </row>
    <row r="1187" spans="1:17">
      <c r="A1187" t="s">
        <v>1217</v>
      </c>
      <c r="B1187" s="1">
        <v>46078</v>
      </c>
      <c r="C1187" t="s">
        <v>32</v>
      </c>
      <c r="D1187" t="s">
        <v>21</v>
      </c>
      <c r="E1187">
        <v>828</v>
      </c>
      <c r="F1187">
        <v>29</v>
      </c>
      <c r="G1187">
        <v>857</v>
      </c>
      <c r="H1187">
        <v>21</v>
      </c>
      <c r="I1187">
        <v>836</v>
      </c>
      <c r="J1187">
        <v>0</v>
      </c>
      <c r="K1187">
        <v>0</v>
      </c>
      <c r="L1187">
        <v>8</v>
      </c>
      <c r="M1187">
        <v>0.6</v>
      </c>
      <c r="N1187">
        <v>0.97899999999999998</v>
      </c>
      <c r="O1187">
        <v>2.5</v>
      </c>
      <c r="P1187">
        <v>0.65500000000000003</v>
      </c>
      <c r="Q1187">
        <v>2.5000000000000001E-2</v>
      </c>
    </row>
    <row r="1188" spans="1:17">
      <c r="A1188" t="s">
        <v>1218</v>
      </c>
      <c r="B1188" s="1">
        <v>46078</v>
      </c>
      <c r="C1188" t="s">
        <v>32</v>
      </c>
      <c r="D1188" t="s">
        <v>23</v>
      </c>
      <c r="E1188">
        <v>991</v>
      </c>
      <c r="F1188">
        <v>27</v>
      </c>
      <c r="G1188">
        <v>1018</v>
      </c>
      <c r="H1188">
        <v>20</v>
      </c>
      <c r="I1188">
        <v>998</v>
      </c>
      <c r="J1188">
        <v>0</v>
      </c>
      <c r="K1188">
        <v>0</v>
      </c>
      <c r="L1188">
        <v>8</v>
      </c>
      <c r="M1188">
        <v>0.6</v>
      </c>
      <c r="N1188">
        <v>0.98199999999999998</v>
      </c>
      <c r="O1188">
        <v>2.5</v>
      </c>
      <c r="P1188">
        <v>0.67200000000000004</v>
      </c>
      <c r="Q1188">
        <v>0.02</v>
      </c>
    </row>
    <row r="1189" spans="1:17">
      <c r="A1189" t="s">
        <v>1219</v>
      </c>
      <c r="B1189" s="1">
        <v>46078</v>
      </c>
      <c r="C1189" t="s">
        <v>32</v>
      </c>
      <c r="D1189" t="s">
        <v>25</v>
      </c>
      <c r="E1189">
        <v>0</v>
      </c>
      <c r="F1189">
        <v>33</v>
      </c>
      <c r="G1189">
        <v>33</v>
      </c>
      <c r="H1189">
        <v>33</v>
      </c>
      <c r="I1189">
        <v>0</v>
      </c>
      <c r="J1189">
        <v>0</v>
      </c>
      <c r="K1189">
        <v>0</v>
      </c>
      <c r="L1189">
        <v>2</v>
      </c>
      <c r="M1189">
        <v>0.89600000000000002</v>
      </c>
      <c r="N1189">
        <v>0.98</v>
      </c>
      <c r="O1189">
        <v>4.4000000000000004</v>
      </c>
      <c r="P1189">
        <v>0.68200000000000005</v>
      </c>
      <c r="Q1189">
        <v>1</v>
      </c>
    </row>
    <row r="1190" spans="1:17">
      <c r="A1190" t="s">
        <v>1220</v>
      </c>
      <c r="B1190" s="1">
        <v>46078</v>
      </c>
      <c r="C1190" t="s">
        <v>37</v>
      </c>
      <c r="D1190" t="s">
        <v>19</v>
      </c>
      <c r="E1190">
        <v>0</v>
      </c>
      <c r="F1190">
        <v>26</v>
      </c>
      <c r="G1190">
        <v>26</v>
      </c>
      <c r="H1190">
        <v>26</v>
      </c>
      <c r="I1190">
        <v>0</v>
      </c>
      <c r="J1190">
        <v>0</v>
      </c>
      <c r="K1190">
        <v>0</v>
      </c>
      <c r="L1190">
        <v>1.4</v>
      </c>
      <c r="M1190">
        <v>0.95</v>
      </c>
      <c r="N1190">
        <v>0.98299999999999998</v>
      </c>
      <c r="O1190">
        <v>4.7</v>
      </c>
      <c r="P1190">
        <v>0.78400000000000003</v>
      </c>
      <c r="Q1190">
        <v>1</v>
      </c>
    </row>
    <row r="1191" spans="1:17">
      <c r="A1191" t="s">
        <v>1221</v>
      </c>
      <c r="B1191" s="1">
        <v>46078</v>
      </c>
      <c r="C1191" t="s">
        <v>37</v>
      </c>
      <c r="D1191" t="s">
        <v>21</v>
      </c>
      <c r="E1191">
        <v>457</v>
      </c>
      <c r="F1191">
        <v>60</v>
      </c>
      <c r="G1191">
        <v>517</v>
      </c>
      <c r="H1191">
        <v>35</v>
      </c>
      <c r="I1191">
        <v>482</v>
      </c>
      <c r="J1191">
        <v>0</v>
      </c>
      <c r="K1191">
        <v>0</v>
      </c>
      <c r="L1191">
        <v>8</v>
      </c>
      <c r="M1191">
        <v>0.6</v>
      </c>
      <c r="N1191">
        <v>0.98599999999999999</v>
      </c>
      <c r="O1191">
        <v>2.5</v>
      </c>
      <c r="P1191">
        <v>0.70399999999999996</v>
      </c>
      <c r="Q1191">
        <v>6.8000000000000005E-2</v>
      </c>
    </row>
    <row r="1192" spans="1:17">
      <c r="A1192" t="s">
        <v>1222</v>
      </c>
      <c r="B1192" s="1">
        <v>46078</v>
      </c>
      <c r="C1192" t="s">
        <v>37</v>
      </c>
      <c r="D1192" t="s">
        <v>23</v>
      </c>
      <c r="E1192">
        <v>188</v>
      </c>
      <c r="F1192">
        <v>58</v>
      </c>
      <c r="G1192">
        <v>246</v>
      </c>
      <c r="H1192">
        <v>37</v>
      </c>
      <c r="I1192">
        <v>209</v>
      </c>
      <c r="J1192">
        <v>0</v>
      </c>
      <c r="K1192">
        <v>0</v>
      </c>
      <c r="L1192">
        <v>8</v>
      </c>
      <c r="M1192">
        <v>0.6</v>
      </c>
      <c r="N1192">
        <v>0.98199999999999998</v>
      </c>
      <c r="O1192">
        <v>2.5</v>
      </c>
      <c r="P1192">
        <v>0.72899999999999998</v>
      </c>
      <c r="Q1192">
        <v>0.15</v>
      </c>
    </row>
    <row r="1193" spans="1:17">
      <c r="A1193" t="s">
        <v>1223</v>
      </c>
      <c r="B1193" s="1">
        <v>46078</v>
      </c>
      <c r="C1193" t="s">
        <v>37</v>
      </c>
      <c r="D1193" t="s">
        <v>25</v>
      </c>
      <c r="E1193">
        <v>0</v>
      </c>
      <c r="F1193">
        <v>35</v>
      </c>
      <c r="G1193">
        <v>35</v>
      </c>
      <c r="H1193">
        <v>35</v>
      </c>
      <c r="I1193">
        <v>0</v>
      </c>
      <c r="J1193">
        <v>0</v>
      </c>
      <c r="K1193">
        <v>0</v>
      </c>
      <c r="L1193">
        <v>1.8</v>
      </c>
      <c r="M1193">
        <v>0.94699999999999995</v>
      </c>
      <c r="N1193">
        <v>0.95</v>
      </c>
      <c r="O1193">
        <v>4.4000000000000004</v>
      </c>
      <c r="P1193">
        <v>0.747</v>
      </c>
      <c r="Q1193">
        <v>1</v>
      </c>
    </row>
    <row r="1194" spans="1:17">
      <c r="A1194" t="s">
        <v>1224</v>
      </c>
      <c r="B1194" s="1">
        <v>46078</v>
      </c>
      <c r="C1194" t="s">
        <v>43</v>
      </c>
      <c r="D1194" t="s">
        <v>19</v>
      </c>
      <c r="E1194">
        <v>625</v>
      </c>
      <c r="F1194">
        <v>33</v>
      </c>
      <c r="G1194">
        <v>658</v>
      </c>
      <c r="H1194">
        <v>31</v>
      </c>
      <c r="I1194">
        <v>627</v>
      </c>
      <c r="J1194">
        <v>0</v>
      </c>
      <c r="K1194">
        <v>0</v>
      </c>
      <c r="L1194">
        <v>8</v>
      </c>
      <c r="M1194">
        <v>0.6</v>
      </c>
      <c r="N1194">
        <v>0.99299999999999999</v>
      </c>
      <c r="O1194">
        <v>2.5</v>
      </c>
      <c r="P1194">
        <v>0.78400000000000003</v>
      </c>
      <c r="Q1194">
        <v>4.7E-2</v>
      </c>
    </row>
    <row r="1195" spans="1:17">
      <c r="A1195" t="s">
        <v>1225</v>
      </c>
      <c r="B1195" s="1">
        <v>46078</v>
      </c>
      <c r="C1195" t="s">
        <v>43</v>
      </c>
      <c r="D1195" t="s">
        <v>21</v>
      </c>
      <c r="E1195">
        <v>0</v>
      </c>
      <c r="F1195">
        <v>43</v>
      </c>
      <c r="G1195">
        <v>43</v>
      </c>
      <c r="H1195">
        <v>43</v>
      </c>
      <c r="I1195">
        <v>0</v>
      </c>
      <c r="J1195">
        <v>0</v>
      </c>
      <c r="K1195">
        <v>0</v>
      </c>
      <c r="L1195">
        <v>1.3</v>
      </c>
      <c r="M1195">
        <v>0.96599999999999997</v>
      </c>
      <c r="N1195">
        <v>1</v>
      </c>
      <c r="O1195">
        <v>4.9000000000000004</v>
      </c>
      <c r="P1195">
        <v>0.70799999999999996</v>
      </c>
      <c r="Q1195">
        <v>1</v>
      </c>
    </row>
    <row r="1196" spans="1:17">
      <c r="A1196" t="s">
        <v>1226</v>
      </c>
      <c r="B1196" s="1">
        <v>46078</v>
      </c>
      <c r="C1196" t="s">
        <v>43</v>
      </c>
      <c r="D1196" t="s">
        <v>23</v>
      </c>
      <c r="E1196">
        <v>0</v>
      </c>
      <c r="F1196">
        <v>33</v>
      </c>
      <c r="G1196">
        <v>33</v>
      </c>
      <c r="H1196">
        <v>33</v>
      </c>
      <c r="I1196">
        <v>0</v>
      </c>
      <c r="J1196">
        <v>0</v>
      </c>
      <c r="K1196">
        <v>0</v>
      </c>
      <c r="L1196">
        <v>1.7</v>
      </c>
      <c r="M1196">
        <v>0.93799999999999994</v>
      </c>
      <c r="N1196">
        <v>0.97799999999999998</v>
      </c>
      <c r="O1196">
        <v>4.4000000000000004</v>
      </c>
      <c r="P1196">
        <v>0.80100000000000005</v>
      </c>
      <c r="Q1196">
        <v>1</v>
      </c>
    </row>
    <row r="1197" spans="1:17">
      <c r="A1197" t="s">
        <v>1227</v>
      </c>
      <c r="B1197" s="1">
        <v>46078</v>
      </c>
      <c r="C1197" t="s">
        <v>43</v>
      </c>
      <c r="D1197" t="s">
        <v>25</v>
      </c>
      <c r="E1197">
        <v>0</v>
      </c>
      <c r="F1197">
        <v>22</v>
      </c>
      <c r="G1197">
        <v>22</v>
      </c>
      <c r="H1197">
        <v>22</v>
      </c>
      <c r="I1197">
        <v>0</v>
      </c>
      <c r="J1197">
        <v>0</v>
      </c>
      <c r="K1197">
        <v>0</v>
      </c>
      <c r="L1197">
        <v>1.6</v>
      </c>
      <c r="M1197">
        <v>0.97</v>
      </c>
      <c r="N1197">
        <v>0.96799999999999997</v>
      </c>
      <c r="O1197">
        <v>4.8</v>
      </c>
      <c r="P1197">
        <v>0.75</v>
      </c>
      <c r="Q1197">
        <v>1</v>
      </c>
    </row>
    <row r="1198" spans="1:17">
      <c r="A1198" t="s">
        <v>1228</v>
      </c>
      <c r="B1198" s="1">
        <v>46078</v>
      </c>
      <c r="C1198" t="s">
        <v>48</v>
      </c>
      <c r="D1198" t="s">
        <v>19</v>
      </c>
      <c r="E1198">
        <v>0</v>
      </c>
      <c r="F1198">
        <v>52</v>
      </c>
      <c r="G1198">
        <v>52</v>
      </c>
      <c r="H1198">
        <v>52</v>
      </c>
      <c r="I1198">
        <v>0</v>
      </c>
      <c r="J1198">
        <v>0</v>
      </c>
      <c r="K1198">
        <v>0</v>
      </c>
      <c r="L1198">
        <v>1.4</v>
      </c>
      <c r="M1198">
        <v>1</v>
      </c>
      <c r="N1198">
        <v>1</v>
      </c>
      <c r="O1198">
        <v>4.5999999999999996</v>
      </c>
      <c r="P1198">
        <v>0.82</v>
      </c>
      <c r="Q1198">
        <v>1</v>
      </c>
    </row>
    <row r="1199" spans="1:17">
      <c r="A1199" t="s">
        <v>1229</v>
      </c>
      <c r="B1199" s="1">
        <v>46078</v>
      </c>
      <c r="C1199" t="s">
        <v>48</v>
      </c>
      <c r="D1199" t="s">
        <v>21</v>
      </c>
      <c r="E1199">
        <v>1140</v>
      </c>
      <c r="F1199">
        <v>56</v>
      </c>
      <c r="G1199">
        <v>1196</v>
      </c>
      <c r="H1199">
        <v>25</v>
      </c>
      <c r="I1199">
        <v>1171</v>
      </c>
      <c r="J1199">
        <v>0</v>
      </c>
      <c r="K1199">
        <v>0</v>
      </c>
      <c r="L1199">
        <v>8</v>
      </c>
      <c r="M1199">
        <v>0.6</v>
      </c>
      <c r="N1199">
        <v>0.98599999999999999</v>
      </c>
      <c r="O1199">
        <v>2.5</v>
      </c>
      <c r="P1199">
        <v>0.82499999999999996</v>
      </c>
      <c r="Q1199">
        <v>2.1000000000000001E-2</v>
      </c>
    </row>
    <row r="1200" spans="1:17">
      <c r="A1200" t="s">
        <v>1230</v>
      </c>
      <c r="B1200" s="1">
        <v>46078</v>
      </c>
      <c r="C1200" t="s">
        <v>48</v>
      </c>
      <c r="D1200" t="s">
        <v>23</v>
      </c>
      <c r="E1200">
        <v>0</v>
      </c>
      <c r="F1200">
        <v>36</v>
      </c>
      <c r="G1200">
        <v>36</v>
      </c>
      <c r="H1200">
        <v>36</v>
      </c>
      <c r="I1200">
        <v>0</v>
      </c>
      <c r="J1200">
        <v>0</v>
      </c>
      <c r="K1200">
        <v>0</v>
      </c>
      <c r="L1200">
        <v>1.5</v>
      </c>
      <c r="M1200">
        <v>0.997</v>
      </c>
      <c r="N1200">
        <v>0.97699999999999998</v>
      </c>
      <c r="O1200">
        <v>4.7</v>
      </c>
      <c r="P1200">
        <v>0.75900000000000001</v>
      </c>
      <c r="Q1200">
        <v>1</v>
      </c>
    </row>
    <row r="1201" spans="1:17">
      <c r="A1201" t="s">
        <v>1231</v>
      </c>
      <c r="B1201" s="1">
        <v>46078</v>
      </c>
      <c r="C1201" t="s">
        <v>48</v>
      </c>
      <c r="D1201" t="s">
        <v>25</v>
      </c>
      <c r="E1201">
        <v>381</v>
      </c>
      <c r="F1201">
        <v>31</v>
      </c>
      <c r="G1201">
        <v>412</v>
      </c>
      <c r="H1201">
        <v>31</v>
      </c>
      <c r="I1201">
        <v>381</v>
      </c>
      <c r="J1201">
        <v>0</v>
      </c>
      <c r="K1201">
        <v>0</v>
      </c>
      <c r="L1201">
        <v>8</v>
      </c>
      <c r="M1201">
        <v>0.6</v>
      </c>
      <c r="N1201">
        <v>0.99399999999999999</v>
      </c>
      <c r="O1201">
        <v>2.5</v>
      </c>
      <c r="P1201">
        <v>0.751</v>
      </c>
      <c r="Q1201">
        <v>7.4999999999999997E-2</v>
      </c>
    </row>
    <row r="1202" spans="1:17">
      <c r="A1202" t="s">
        <v>1232</v>
      </c>
      <c r="B1202" s="1">
        <v>46078</v>
      </c>
      <c r="C1202" t="s">
        <v>53</v>
      </c>
      <c r="D1202" t="s">
        <v>19</v>
      </c>
      <c r="E1202">
        <v>598</v>
      </c>
      <c r="F1202">
        <v>40</v>
      </c>
      <c r="G1202">
        <v>638</v>
      </c>
      <c r="H1202">
        <v>30</v>
      </c>
      <c r="I1202">
        <v>608</v>
      </c>
      <c r="J1202">
        <v>0</v>
      </c>
      <c r="K1202">
        <v>0</v>
      </c>
      <c r="L1202">
        <v>8</v>
      </c>
      <c r="M1202">
        <v>0.6</v>
      </c>
      <c r="N1202">
        <v>0.995</v>
      </c>
      <c r="O1202">
        <v>2.5</v>
      </c>
      <c r="P1202">
        <v>0.65700000000000003</v>
      </c>
      <c r="Q1202">
        <v>4.7E-2</v>
      </c>
    </row>
    <row r="1203" spans="1:17">
      <c r="A1203" t="s">
        <v>1233</v>
      </c>
      <c r="B1203" s="1">
        <v>46078</v>
      </c>
      <c r="C1203" t="s">
        <v>53</v>
      </c>
      <c r="D1203" t="s">
        <v>21</v>
      </c>
      <c r="E1203">
        <v>643</v>
      </c>
      <c r="F1203">
        <v>49</v>
      </c>
      <c r="G1203">
        <v>692</v>
      </c>
      <c r="H1203">
        <v>22</v>
      </c>
      <c r="I1203">
        <v>670</v>
      </c>
      <c r="J1203">
        <v>0</v>
      </c>
      <c r="K1203">
        <v>0</v>
      </c>
      <c r="L1203">
        <v>8</v>
      </c>
      <c r="M1203">
        <v>0.6</v>
      </c>
      <c r="N1203">
        <v>0.96799999999999997</v>
      </c>
      <c r="O1203">
        <v>2.5</v>
      </c>
      <c r="P1203">
        <v>0.755</v>
      </c>
      <c r="Q1203">
        <v>3.2000000000000001E-2</v>
      </c>
    </row>
    <row r="1204" spans="1:17">
      <c r="A1204" t="s">
        <v>1234</v>
      </c>
      <c r="B1204" s="1">
        <v>46078</v>
      </c>
      <c r="C1204" t="s">
        <v>53</v>
      </c>
      <c r="D1204" t="s">
        <v>23</v>
      </c>
      <c r="E1204">
        <v>442</v>
      </c>
      <c r="F1204">
        <v>40</v>
      </c>
      <c r="G1204">
        <v>482</v>
      </c>
      <c r="H1204">
        <v>27</v>
      </c>
      <c r="I1204">
        <v>455</v>
      </c>
      <c r="J1204">
        <v>0</v>
      </c>
      <c r="K1204">
        <v>0</v>
      </c>
      <c r="L1204">
        <v>8</v>
      </c>
      <c r="M1204">
        <v>0.6</v>
      </c>
      <c r="N1204">
        <v>1</v>
      </c>
      <c r="O1204">
        <v>2.5</v>
      </c>
      <c r="P1204">
        <v>0.74</v>
      </c>
      <c r="Q1204">
        <v>5.6000000000000001E-2</v>
      </c>
    </row>
    <row r="1205" spans="1:17">
      <c r="A1205" t="s">
        <v>1235</v>
      </c>
      <c r="B1205" s="1">
        <v>46078</v>
      </c>
      <c r="C1205" t="s">
        <v>53</v>
      </c>
      <c r="D1205" t="s">
        <v>25</v>
      </c>
      <c r="E1205">
        <v>0</v>
      </c>
      <c r="F1205">
        <v>31</v>
      </c>
      <c r="G1205">
        <v>31</v>
      </c>
      <c r="H1205">
        <v>31</v>
      </c>
      <c r="I1205">
        <v>0</v>
      </c>
      <c r="J1205">
        <v>0</v>
      </c>
      <c r="K1205">
        <v>0</v>
      </c>
      <c r="L1205">
        <v>1.4</v>
      </c>
      <c r="M1205">
        <v>0.95499999999999996</v>
      </c>
      <c r="N1205">
        <v>0.97199999999999998</v>
      </c>
      <c r="O1205">
        <v>4.7</v>
      </c>
      <c r="P1205">
        <v>0.64900000000000002</v>
      </c>
      <c r="Q1205">
        <v>1</v>
      </c>
    </row>
    <row r="1206" spans="1:17">
      <c r="A1206" t="s">
        <v>1236</v>
      </c>
      <c r="B1206" s="1">
        <v>46079</v>
      </c>
      <c r="C1206" t="s">
        <v>18</v>
      </c>
      <c r="D1206" t="s">
        <v>19</v>
      </c>
      <c r="E1206">
        <v>164</v>
      </c>
      <c r="F1206">
        <v>38</v>
      </c>
      <c r="G1206">
        <v>202</v>
      </c>
      <c r="H1206">
        <v>40</v>
      </c>
      <c r="I1206">
        <v>162</v>
      </c>
      <c r="J1206">
        <v>0</v>
      </c>
      <c r="K1206">
        <v>0</v>
      </c>
      <c r="L1206">
        <v>8</v>
      </c>
      <c r="M1206">
        <v>0.6</v>
      </c>
      <c r="N1206">
        <v>0.96899999999999997</v>
      </c>
      <c r="O1206">
        <v>2.5</v>
      </c>
      <c r="P1206">
        <v>0.81299999999999994</v>
      </c>
      <c r="Q1206">
        <v>0.19800000000000001</v>
      </c>
    </row>
    <row r="1207" spans="1:17">
      <c r="A1207" t="s">
        <v>1237</v>
      </c>
      <c r="B1207" s="1">
        <v>46079</v>
      </c>
      <c r="C1207" t="s">
        <v>18</v>
      </c>
      <c r="D1207" t="s">
        <v>21</v>
      </c>
      <c r="E1207">
        <v>5</v>
      </c>
      <c r="F1207">
        <v>52</v>
      </c>
      <c r="G1207">
        <v>57</v>
      </c>
      <c r="H1207">
        <v>48</v>
      </c>
      <c r="I1207">
        <v>9</v>
      </c>
      <c r="J1207">
        <v>0</v>
      </c>
      <c r="K1207">
        <v>0</v>
      </c>
      <c r="L1207">
        <v>2.1</v>
      </c>
      <c r="M1207">
        <v>0.91500000000000004</v>
      </c>
      <c r="N1207">
        <v>0.95</v>
      </c>
      <c r="O1207">
        <v>4.2</v>
      </c>
      <c r="P1207">
        <v>0.66500000000000004</v>
      </c>
      <c r="Q1207">
        <v>0.84199999999999997</v>
      </c>
    </row>
    <row r="1208" spans="1:17">
      <c r="A1208" t="s">
        <v>1238</v>
      </c>
      <c r="B1208" s="1">
        <v>46079</v>
      </c>
      <c r="C1208" t="s">
        <v>18</v>
      </c>
      <c r="D1208" t="s">
        <v>23</v>
      </c>
      <c r="E1208">
        <v>338</v>
      </c>
      <c r="F1208">
        <v>35</v>
      </c>
      <c r="G1208">
        <v>373</v>
      </c>
      <c r="H1208">
        <v>35</v>
      </c>
      <c r="I1208">
        <v>338</v>
      </c>
      <c r="J1208">
        <v>0</v>
      </c>
      <c r="K1208">
        <v>0</v>
      </c>
      <c r="L1208">
        <v>8</v>
      </c>
      <c r="M1208">
        <v>0.6</v>
      </c>
      <c r="N1208">
        <v>0.98699999999999999</v>
      </c>
      <c r="O1208">
        <v>2.5</v>
      </c>
      <c r="P1208">
        <v>0.7</v>
      </c>
      <c r="Q1208">
        <v>9.4E-2</v>
      </c>
    </row>
    <row r="1209" spans="1:17">
      <c r="A1209" t="s">
        <v>1239</v>
      </c>
      <c r="B1209" s="1">
        <v>46079</v>
      </c>
      <c r="C1209" t="s">
        <v>18</v>
      </c>
      <c r="D1209" t="s">
        <v>25</v>
      </c>
      <c r="E1209">
        <v>0</v>
      </c>
      <c r="F1209">
        <v>40</v>
      </c>
      <c r="G1209">
        <v>40</v>
      </c>
      <c r="H1209">
        <v>35</v>
      </c>
      <c r="I1209">
        <v>5</v>
      </c>
      <c r="J1209">
        <v>0</v>
      </c>
      <c r="K1209">
        <v>0</v>
      </c>
      <c r="L1209">
        <v>2.1</v>
      </c>
      <c r="M1209">
        <v>0.90700000000000003</v>
      </c>
      <c r="N1209">
        <v>0.995</v>
      </c>
      <c r="O1209">
        <v>4.4000000000000004</v>
      </c>
      <c r="P1209">
        <v>0.69499999999999995</v>
      </c>
      <c r="Q1209">
        <v>0.875</v>
      </c>
    </row>
    <row r="1210" spans="1:17">
      <c r="A1210" t="s">
        <v>1240</v>
      </c>
      <c r="B1210" s="1">
        <v>46079</v>
      </c>
      <c r="C1210" t="s">
        <v>27</v>
      </c>
      <c r="D1210" t="s">
        <v>19</v>
      </c>
      <c r="E1210">
        <v>35</v>
      </c>
      <c r="F1210">
        <v>38</v>
      </c>
      <c r="G1210">
        <v>73</v>
      </c>
      <c r="H1210">
        <v>41</v>
      </c>
      <c r="I1210">
        <v>32</v>
      </c>
      <c r="J1210">
        <v>0</v>
      </c>
      <c r="K1210">
        <v>0</v>
      </c>
      <c r="L1210">
        <v>4.5</v>
      </c>
      <c r="M1210">
        <v>0.77900000000000003</v>
      </c>
      <c r="N1210">
        <v>0.997</v>
      </c>
      <c r="O1210">
        <v>3.3</v>
      </c>
      <c r="P1210">
        <v>0.79400000000000004</v>
      </c>
      <c r="Q1210">
        <v>0.56200000000000006</v>
      </c>
    </row>
    <row r="1211" spans="1:17">
      <c r="A1211" t="s">
        <v>1241</v>
      </c>
      <c r="B1211" s="1">
        <v>46079</v>
      </c>
      <c r="C1211" t="s">
        <v>27</v>
      </c>
      <c r="D1211" t="s">
        <v>21</v>
      </c>
      <c r="E1211">
        <v>1</v>
      </c>
      <c r="F1211">
        <v>54</v>
      </c>
      <c r="G1211">
        <v>55</v>
      </c>
      <c r="H1211">
        <v>43</v>
      </c>
      <c r="I1211">
        <v>12</v>
      </c>
      <c r="J1211">
        <v>0</v>
      </c>
      <c r="K1211">
        <v>0</v>
      </c>
      <c r="L1211">
        <v>2</v>
      </c>
      <c r="M1211">
        <v>0.93700000000000006</v>
      </c>
      <c r="N1211">
        <v>0.94099999999999995</v>
      </c>
      <c r="O1211">
        <v>4</v>
      </c>
      <c r="P1211">
        <v>0.626</v>
      </c>
      <c r="Q1211">
        <v>0.78200000000000003</v>
      </c>
    </row>
    <row r="1212" spans="1:17">
      <c r="A1212" t="s">
        <v>1242</v>
      </c>
      <c r="B1212" s="1">
        <v>46079</v>
      </c>
      <c r="C1212" t="s">
        <v>27</v>
      </c>
      <c r="D1212" t="s">
        <v>23</v>
      </c>
      <c r="E1212">
        <v>804</v>
      </c>
      <c r="F1212">
        <v>47</v>
      </c>
      <c r="G1212">
        <v>851</v>
      </c>
      <c r="H1212">
        <v>24</v>
      </c>
      <c r="I1212">
        <v>827</v>
      </c>
      <c r="J1212">
        <v>1</v>
      </c>
      <c r="K1212">
        <v>0</v>
      </c>
      <c r="L1212">
        <v>8</v>
      </c>
      <c r="M1212">
        <v>0.6</v>
      </c>
      <c r="N1212">
        <v>0.99</v>
      </c>
      <c r="O1212">
        <v>2.5</v>
      </c>
      <c r="P1212">
        <v>0.755</v>
      </c>
      <c r="Q1212">
        <v>2.8000000000000001E-2</v>
      </c>
    </row>
    <row r="1213" spans="1:17">
      <c r="A1213" t="s">
        <v>1243</v>
      </c>
      <c r="B1213" s="1">
        <v>46079</v>
      </c>
      <c r="C1213" t="s">
        <v>27</v>
      </c>
      <c r="D1213" t="s">
        <v>25</v>
      </c>
      <c r="E1213">
        <v>42</v>
      </c>
      <c r="F1213">
        <v>35</v>
      </c>
      <c r="G1213">
        <v>77</v>
      </c>
      <c r="H1213">
        <v>24</v>
      </c>
      <c r="I1213">
        <v>53</v>
      </c>
      <c r="J1213">
        <v>0</v>
      </c>
      <c r="K1213">
        <v>0</v>
      </c>
      <c r="L1213">
        <v>6.2</v>
      </c>
      <c r="M1213">
        <v>0.65600000000000003</v>
      </c>
      <c r="N1213">
        <v>1</v>
      </c>
      <c r="O1213">
        <v>2.5</v>
      </c>
      <c r="P1213">
        <v>0.81100000000000005</v>
      </c>
      <c r="Q1213">
        <v>0.312</v>
      </c>
    </row>
    <row r="1214" spans="1:17">
      <c r="A1214" t="s">
        <v>1244</v>
      </c>
      <c r="B1214" s="1">
        <v>46079</v>
      </c>
      <c r="C1214" t="s">
        <v>32</v>
      </c>
      <c r="D1214" t="s">
        <v>19</v>
      </c>
      <c r="E1214">
        <v>335</v>
      </c>
      <c r="F1214">
        <v>43</v>
      </c>
      <c r="G1214">
        <v>378</v>
      </c>
      <c r="H1214">
        <v>29</v>
      </c>
      <c r="I1214">
        <v>349</v>
      </c>
      <c r="J1214">
        <v>1</v>
      </c>
      <c r="K1214">
        <v>0</v>
      </c>
      <c r="L1214">
        <v>8</v>
      </c>
      <c r="M1214">
        <v>0.6</v>
      </c>
      <c r="N1214">
        <v>1</v>
      </c>
      <c r="O1214">
        <v>2.5</v>
      </c>
      <c r="P1214">
        <v>0.76200000000000001</v>
      </c>
      <c r="Q1214">
        <v>7.6999999999999999E-2</v>
      </c>
    </row>
    <row r="1215" spans="1:17">
      <c r="A1215" t="s">
        <v>1245</v>
      </c>
      <c r="B1215" s="1">
        <v>46079</v>
      </c>
      <c r="C1215" t="s">
        <v>32</v>
      </c>
      <c r="D1215" t="s">
        <v>21</v>
      </c>
      <c r="E1215">
        <v>836</v>
      </c>
      <c r="F1215">
        <v>32</v>
      </c>
      <c r="G1215">
        <v>868</v>
      </c>
      <c r="H1215">
        <v>18</v>
      </c>
      <c r="I1215">
        <v>850</v>
      </c>
      <c r="J1215">
        <v>3</v>
      </c>
      <c r="K1215">
        <v>0</v>
      </c>
      <c r="L1215">
        <v>8</v>
      </c>
      <c r="M1215">
        <v>0.6</v>
      </c>
      <c r="N1215">
        <v>0.95699999999999996</v>
      </c>
      <c r="O1215">
        <v>2.5</v>
      </c>
      <c r="P1215">
        <v>0.65500000000000003</v>
      </c>
      <c r="Q1215">
        <v>2.1000000000000001E-2</v>
      </c>
    </row>
    <row r="1216" spans="1:17">
      <c r="A1216" t="s">
        <v>1246</v>
      </c>
      <c r="B1216" s="1">
        <v>46079</v>
      </c>
      <c r="C1216" t="s">
        <v>32</v>
      </c>
      <c r="D1216" t="s">
        <v>23</v>
      </c>
      <c r="E1216">
        <v>998</v>
      </c>
      <c r="F1216">
        <v>32</v>
      </c>
      <c r="G1216">
        <v>1030</v>
      </c>
      <c r="H1216">
        <v>22</v>
      </c>
      <c r="I1216">
        <v>1008</v>
      </c>
      <c r="J1216">
        <v>0</v>
      </c>
      <c r="K1216">
        <v>0</v>
      </c>
      <c r="L1216">
        <v>8</v>
      </c>
      <c r="M1216">
        <v>0.6</v>
      </c>
      <c r="N1216">
        <v>0.97199999999999998</v>
      </c>
      <c r="O1216">
        <v>2.5</v>
      </c>
      <c r="P1216">
        <v>0.67200000000000004</v>
      </c>
      <c r="Q1216">
        <v>2.1000000000000001E-2</v>
      </c>
    </row>
    <row r="1217" spans="1:17">
      <c r="A1217" t="s">
        <v>1247</v>
      </c>
      <c r="B1217" s="1">
        <v>46079</v>
      </c>
      <c r="C1217" t="s">
        <v>32</v>
      </c>
      <c r="D1217" t="s">
        <v>25</v>
      </c>
      <c r="E1217">
        <v>0</v>
      </c>
      <c r="F1217">
        <v>23</v>
      </c>
      <c r="G1217">
        <v>23</v>
      </c>
      <c r="H1217">
        <v>23</v>
      </c>
      <c r="I1217">
        <v>0</v>
      </c>
      <c r="J1217">
        <v>0</v>
      </c>
      <c r="K1217">
        <v>0</v>
      </c>
      <c r="L1217">
        <v>0.9</v>
      </c>
      <c r="M1217">
        <v>0.98</v>
      </c>
      <c r="N1217">
        <v>1</v>
      </c>
      <c r="O1217">
        <v>4.3</v>
      </c>
      <c r="P1217">
        <v>0.68200000000000005</v>
      </c>
      <c r="Q1217">
        <v>1</v>
      </c>
    </row>
    <row r="1218" spans="1:17">
      <c r="A1218" t="s">
        <v>1248</v>
      </c>
      <c r="B1218" s="1">
        <v>46079</v>
      </c>
      <c r="C1218" t="s">
        <v>37</v>
      </c>
      <c r="D1218" t="s">
        <v>19</v>
      </c>
      <c r="E1218">
        <v>0</v>
      </c>
      <c r="F1218">
        <v>40</v>
      </c>
      <c r="G1218">
        <v>40</v>
      </c>
      <c r="H1218">
        <v>40</v>
      </c>
      <c r="I1218">
        <v>0</v>
      </c>
      <c r="J1218">
        <v>0</v>
      </c>
      <c r="K1218">
        <v>0</v>
      </c>
      <c r="L1218">
        <v>1.9</v>
      </c>
      <c r="M1218">
        <v>0.996</v>
      </c>
      <c r="N1218">
        <v>0.97199999999999998</v>
      </c>
      <c r="O1218">
        <v>4.7</v>
      </c>
      <c r="P1218">
        <v>0.78400000000000003</v>
      </c>
      <c r="Q1218">
        <v>1</v>
      </c>
    </row>
    <row r="1219" spans="1:17">
      <c r="A1219" t="s">
        <v>1249</v>
      </c>
      <c r="B1219" s="1">
        <v>46079</v>
      </c>
      <c r="C1219" t="s">
        <v>37</v>
      </c>
      <c r="D1219" t="s">
        <v>21</v>
      </c>
      <c r="E1219">
        <v>482</v>
      </c>
      <c r="F1219">
        <v>41</v>
      </c>
      <c r="G1219">
        <v>523</v>
      </c>
      <c r="H1219">
        <v>34</v>
      </c>
      <c r="I1219">
        <v>489</v>
      </c>
      <c r="J1219">
        <v>0</v>
      </c>
      <c r="K1219">
        <v>0</v>
      </c>
      <c r="L1219">
        <v>8</v>
      </c>
      <c r="M1219">
        <v>0.6</v>
      </c>
      <c r="N1219">
        <v>0.97499999999999998</v>
      </c>
      <c r="O1219">
        <v>2.5</v>
      </c>
      <c r="P1219">
        <v>0.70399999999999996</v>
      </c>
      <c r="Q1219">
        <v>6.5000000000000002E-2</v>
      </c>
    </row>
    <row r="1220" spans="1:17">
      <c r="A1220" t="s">
        <v>1250</v>
      </c>
      <c r="B1220" s="1">
        <v>46079</v>
      </c>
      <c r="C1220" t="s">
        <v>37</v>
      </c>
      <c r="D1220" t="s">
        <v>23</v>
      </c>
      <c r="E1220">
        <v>209</v>
      </c>
      <c r="F1220">
        <v>49</v>
      </c>
      <c r="G1220">
        <v>258</v>
      </c>
      <c r="H1220">
        <v>30</v>
      </c>
      <c r="I1220">
        <v>228</v>
      </c>
      <c r="J1220">
        <v>0</v>
      </c>
      <c r="K1220">
        <v>0</v>
      </c>
      <c r="L1220">
        <v>8</v>
      </c>
      <c r="M1220">
        <v>0.6</v>
      </c>
      <c r="N1220">
        <v>0.97099999999999997</v>
      </c>
      <c r="O1220">
        <v>2.5</v>
      </c>
      <c r="P1220">
        <v>0.72899999999999998</v>
      </c>
      <c r="Q1220">
        <v>0.11600000000000001</v>
      </c>
    </row>
    <row r="1221" spans="1:17">
      <c r="A1221" t="s">
        <v>1251</v>
      </c>
      <c r="B1221" s="1">
        <v>46079</v>
      </c>
      <c r="C1221" t="s">
        <v>37</v>
      </c>
      <c r="D1221" t="s">
        <v>25</v>
      </c>
      <c r="E1221">
        <v>0</v>
      </c>
      <c r="F1221">
        <v>22</v>
      </c>
      <c r="G1221">
        <v>22</v>
      </c>
      <c r="H1221">
        <v>22</v>
      </c>
      <c r="I1221">
        <v>0</v>
      </c>
      <c r="J1221">
        <v>0</v>
      </c>
      <c r="K1221">
        <v>0</v>
      </c>
      <c r="L1221">
        <v>1.2</v>
      </c>
      <c r="M1221">
        <v>0.98699999999999999</v>
      </c>
      <c r="N1221">
        <v>0.96</v>
      </c>
      <c r="O1221">
        <v>4.3</v>
      </c>
      <c r="P1221">
        <v>0.747</v>
      </c>
      <c r="Q1221">
        <v>1</v>
      </c>
    </row>
    <row r="1222" spans="1:17">
      <c r="A1222" t="s">
        <v>1252</v>
      </c>
      <c r="B1222" s="1">
        <v>46079</v>
      </c>
      <c r="C1222" t="s">
        <v>43</v>
      </c>
      <c r="D1222" t="s">
        <v>19</v>
      </c>
      <c r="E1222">
        <v>627</v>
      </c>
      <c r="F1222">
        <v>32</v>
      </c>
      <c r="G1222">
        <v>659</v>
      </c>
      <c r="H1222">
        <v>26</v>
      </c>
      <c r="I1222">
        <v>633</v>
      </c>
      <c r="J1222">
        <v>0</v>
      </c>
      <c r="K1222">
        <v>0</v>
      </c>
      <c r="L1222">
        <v>8</v>
      </c>
      <c r="M1222">
        <v>0.6</v>
      </c>
      <c r="N1222">
        <v>0.97799999999999998</v>
      </c>
      <c r="O1222">
        <v>2.5</v>
      </c>
      <c r="P1222">
        <v>0.78400000000000003</v>
      </c>
      <c r="Q1222">
        <v>3.9E-2</v>
      </c>
    </row>
    <row r="1223" spans="1:17">
      <c r="A1223" t="s">
        <v>1253</v>
      </c>
      <c r="B1223" s="1">
        <v>46079</v>
      </c>
      <c r="C1223" t="s">
        <v>43</v>
      </c>
      <c r="D1223" t="s">
        <v>21</v>
      </c>
      <c r="E1223">
        <v>0</v>
      </c>
      <c r="F1223">
        <v>39</v>
      </c>
      <c r="G1223">
        <v>39</v>
      </c>
      <c r="H1223">
        <v>39</v>
      </c>
      <c r="I1223">
        <v>0</v>
      </c>
      <c r="J1223">
        <v>0</v>
      </c>
      <c r="K1223">
        <v>0</v>
      </c>
      <c r="L1223">
        <v>1.7</v>
      </c>
      <c r="M1223">
        <v>0.96199999999999997</v>
      </c>
      <c r="N1223">
        <v>1</v>
      </c>
      <c r="O1223">
        <v>4.8</v>
      </c>
      <c r="P1223">
        <v>0.70799999999999996</v>
      </c>
      <c r="Q1223">
        <v>1</v>
      </c>
    </row>
    <row r="1224" spans="1:17">
      <c r="A1224" t="s">
        <v>1254</v>
      </c>
      <c r="B1224" s="1">
        <v>46079</v>
      </c>
      <c r="C1224" t="s">
        <v>43</v>
      </c>
      <c r="D1224" t="s">
        <v>23</v>
      </c>
      <c r="E1224">
        <v>0</v>
      </c>
      <c r="F1224">
        <v>45</v>
      </c>
      <c r="G1224">
        <v>45</v>
      </c>
      <c r="H1224">
        <v>45</v>
      </c>
      <c r="I1224">
        <v>0</v>
      </c>
      <c r="J1224">
        <v>0</v>
      </c>
      <c r="K1224">
        <v>0</v>
      </c>
      <c r="L1224">
        <v>1.5</v>
      </c>
      <c r="M1224">
        <v>0.96699999999999997</v>
      </c>
      <c r="N1224">
        <v>0.995</v>
      </c>
      <c r="O1224">
        <v>4.7</v>
      </c>
      <c r="P1224">
        <v>0.80100000000000005</v>
      </c>
      <c r="Q1224">
        <v>1</v>
      </c>
    </row>
    <row r="1225" spans="1:17">
      <c r="A1225" t="s">
        <v>1255</v>
      </c>
      <c r="B1225" s="1">
        <v>46079</v>
      </c>
      <c r="C1225" t="s">
        <v>43</v>
      </c>
      <c r="D1225" t="s">
        <v>25</v>
      </c>
      <c r="E1225">
        <v>0</v>
      </c>
      <c r="F1225">
        <v>35</v>
      </c>
      <c r="G1225">
        <v>35</v>
      </c>
      <c r="H1225">
        <v>35</v>
      </c>
      <c r="I1225">
        <v>0</v>
      </c>
      <c r="J1225">
        <v>0</v>
      </c>
      <c r="K1225">
        <v>0</v>
      </c>
      <c r="L1225">
        <v>0.6</v>
      </c>
      <c r="M1225">
        <v>0.97399999999999998</v>
      </c>
      <c r="N1225">
        <v>0.996</v>
      </c>
      <c r="O1225">
        <v>4.3</v>
      </c>
      <c r="P1225">
        <v>0.75</v>
      </c>
      <c r="Q1225">
        <v>1</v>
      </c>
    </row>
    <row r="1226" spans="1:17">
      <c r="A1226" t="s">
        <v>1256</v>
      </c>
      <c r="B1226" s="1">
        <v>46079</v>
      </c>
      <c r="C1226" t="s">
        <v>48</v>
      </c>
      <c r="D1226" t="s">
        <v>19</v>
      </c>
      <c r="E1226">
        <v>0</v>
      </c>
      <c r="F1226">
        <v>54</v>
      </c>
      <c r="G1226">
        <v>54</v>
      </c>
      <c r="H1226">
        <v>43</v>
      </c>
      <c r="I1226">
        <v>11</v>
      </c>
      <c r="J1226">
        <v>1</v>
      </c>
      <c r="K1226">
        <v>0</v>
      </c>
      <c r="L1226">
        <v>2.2999999999999998</v>
      </c>
      <c r="M1226">
        <v>0.90100000000000002</v>
      </c>
      <c r="N1226">
        <v>0.97799999999999998</v>
      </c>
      <c r="O1226">
        <v>4.0999999999999996</v>
      </c>
      <c r="P1226">
        <v>0.82</v>
      </c>
      <c r="Q1226">
        <v>0.79600000000000004</v>
      </c>
    </row>
    <row r="1227" spans="1:17">
      <c r="A1227" t="s">
        <v>1257</v>
      </c>
      <c r="B1227" s="1">
        <v>46079</v>
      </c>
      <c r="C1227" t="s">
        <v>48</v>
      </c>
      <c r="D1227" t="s">
        <v>21</v>
      </c>
      <c r="E1227">
        <v>1171</v>
      </c>
      <c r="F1227">
        <v>50</v>
      </c>
      <c r="G1227">
        <v>1221</v>
      </c>
      <c r="H1227">
        <v>22</v>
      </c>
      <c r="I1227">
        <v>1199</v>
      </c>
      <c r="J1227">
        <v>0</v>
      </c>
      <c r="K1227">
        <v>0</v>
      </c>
      <c r="L1227">
        <v>8</v>
      </c>
      <c r="M1227">
        <v>0.6</v>
      </c>
      <c r="N1227">
        <v>0.98799999999999999</v>
      </c>
      <c r="O1227">
        <v>2.5</v>
      </c>
      <c r="P1227">
        <v>0.82499999999999996</v>
      </c>
      <c r="Q1227">
        <v>1.7999999999999999E-2</v>
      </c>
    </row>
    <row r="1228" spans="1:17">
      <c r="A1228" t="s">
        <v>1258</v>
      </c>
      <c r="B1228" s="1">
        <v>46079</v>
      </c>
      <c r="C1228" t="s">
        <v>48</v>
      </c>
      <c r="D1228" t="s">
        <v>23</v>
      </c>
      <c r="E1228">
        <v>0</v>
      </c>
      <c r="F1228">
        <v>47</v>
      </c>
      <c r="G1228">
        <v>47</v>
      </c>
      <c r="H1228">
        <v>47</v>
      </c>
      <c r="I1228">
        <v>0</v>
      </c>
      <c r="J1228">
        <v>0</v>
      </c>
      <c r="K1228">
        <v>0</v>
      </c>
      <c r="L1228">
        <v>1.4</v>
      </c>
      <c r="M1228">
        <v>0.997</v>
      </c>
      <c r="N1228">
        <v>0.96099999999999997</v>
      </c>
      <c r="O1228">
        <v>4.7</v>
      </c>
      <c r="P1228">
        <v>0.75900000000000001</v>
      </c>
      <c r="Q1228">
        <v>1</v>
      </c>
    </row>
    <row r="1229" spans="1:17">
      <c r="A1229" t="s">
        <v>1259</v>
      </c>
      <c r="B1229" s="1">
        <v>46079</v>
      </c>
      <c r="C1229" t="s">
        <v>48</v>
      </c>
      <c r="D1229" t="s">
        <v>25</v>
      </c>
      <c r="E1229">
        <v>381</v>
      </c>
      <c r="F1229">
        <v>35</v>
      </c>
      <c r="G1229">
        <v>416</v>
      </c>
      <c r="H1229">
        <v>26</v>
      </c>
      <c r="I1229">
        <v>390</v>
      </c>
      <c r="J1229">
        <v>0</v>
      </c>
      <c r="K1229">
        <v>0</v>
      </c>
      <c r="L1229">
        <v>8</v>
      </c>
      <c r="M1229">
        <v>0.6</v>
      </c>
      <c r="N1229">
        <v>0.97299999999999998</v>
      </c>
      <c r="O1229">
        <v>2.5</v>
      </c>
      <c r="P1229">
        <v>0.751</v>
      </c>
      <c r="Q1229">
        <v>6.2E-2</v>
      </c>
    </row>
    <row r="1230" spans="1:17">
      <c r="A1230" t="s">
        <v>1260</v>
      </c>
      <c r="B1230" s="1">
        <v>46079</v>
      </c>
      <c r="C1230" t="s">
        <v>53</v>
      </c>
      <c r="D1230" t="s">
        <v>19</v>
      </c>
      <c r="E1230">
        <v>608</v>
      </c>
      <c r="F1230">
        <v>39</v>
      </c>
      <c r="G1230">
        <v>647</v>
      </c>
      <c r="H1230">
        <v>27</v>
      </c>
      <c r="I1230">
        <v>620</v>
      </c>
      <c r="J1230">
        <v>1</v>
      </c>
      <c r="K1230">
        <v>0</v>
      </c>
      <c r="L1230">
        <v>8</v>
      </c>
      <c r="M1230">
        <v>0.6</v>
      </c>
      <c r="N1230">
        <v>0.93100000000000005</v>
      </c>
      <c r="O1230">
        <v>2.5</v>
      </c>
      <c r="P1230">
        <v>0.65700000000000003</v>
      </c>
      <c r="Q1230">
        <v>4.2000000000000003E-2</v>
      </c>
    </row>
    <row r="1231" spans="1:17">
      <c r="A1231" t="s">
        <v>1261</v>
      </c>
      <c r="B1231" s="1">
        <v>46079</v>
      </c>
      <c r="C1231" t="s">
        <v>53</v>
      </c>
      <c r="D1231" t="s">
        <v>21</v>
      </c>
      <c r="E1231">
        <v>670</v>
      </c>
      <c r="F1231">
        <v>52</v>
      </c>
      <c r="G1231">
        <v>722</v>
      </c>
      <c r="H1231">
        <v>28</v>
      </c>
      <c r="I1231">
        <v>694</v>
      </c>
      <c r="J1231">
        <v>0</v>
      </c>
      <c r="K1231">
        <v>0</v>
      </c>
      <c r="L1231">
        <v>8</v>
      </c>
      <c r="M1231">
        <v>0.6</v>
      </c>
      <c r="N1231">
        <v>1</v>
      </c>
      <c r="O1231">
        <v>2.5</v>
      </c>
      <c r="P1231">
        <v>0.755</v>
      </c>
      <c r="Q1231">
        <v>3.9E-2</v>
      </c>
    </row>
    <row r="1232" spans="1:17">
      <c r="A1232" t="s">
        <v>1262</v>
      </c>
      <c r="B1232" s="1">
        <v>46079</v>
      </c>
      <c r="C1232" t="s">
        <v>53</v>
      </c>
      <c r="D1232" t="s">
        <v>23</v>
      </c>
      <c r="E1232">
        <v>455</v>
      </c>
      <c r="F1232">
        <v>27</v>
      </c>
      <c r="G1232">
        <v>482</v>
      </c>
      <c r="H1232">
        <v>31</v>
      </c>
      <c r="I1232">
        <v>451</v>
      </c>
      <c r="J1232">
        <v>0</v>
      </c>
      <c r="K1232">
        <v>0</v>
      </c>
      <c r="L1232">
        <v>8</v>
      </c>
      <c r="M1232">
        <v>0.6</v>
      </c>
      <c r="N1232">
        <v>0.98599999999999999</v>
      </c>
      <c r="O1232">
        <v>2.5</v>
      </c>
      <c r="P1232">
        <v>0.74</v>
      </c>
      <c r="Q1232">
        <v>6.4000000000000001E-2</v>
      </c>
    </row>
    <row r="1233" spans="1:17">
      <c r="A1233" t="s">
        <v>1263</v>
      </c>
      <c r="B1233" s="1">
        <v>46079</v>
      </c>
      <c r="C1233" t="s">
        <v>53</v>
      </c>
      <c r="D1233" t="s">
        <v>25</v>
      </c>
      <c r="E1233">
        <v>0</v>
      </c>
      <c r="F1233">
        <v>18</v>
      </c>
      <c r="G1233">
        <v>18</v>
      </c>
      <c r="H1233">
        <v>18</v>
      </c>
      <c r="I1233">
        <v>0</v>
      </c>
      <c r="J1233">
        <v>0</v>
      </c>
      <c r="K1233">
        <v>0</v>
      </c>
      <c r="L1233">
        <v>1.9</v>
      </c>
      <c r="M1233">
        <v>0.96299999999999997</v>
      </c>
      <c r="N1233">
        <v>0.97899999999999998</v>
      </c>
      <c r="O1233">
        <v>4.5999999999999996</v>
      </c>
      <c r="P1233">
        <v>0.64900000000000002</v>
      </c>
      <c r="Q1233">
        <v>1</v>
      </c>
    </row>
    <row r="1234" spans="1:17">
      <c r="A1234" t="s">
        <v>1264</v>
      </c>
      <c r="B1234" s="1">
        <v>46080</v>
      </c>
      <c r="C1234" t="s">
        <v>18</v>
      </c>
      <c r="D1234" t="s">
        <v>19</v>
      </c>
      <c r="E1234">
        <v>162</v>
      </c>
      <c r="F1234">
        <v>32</v>
      </c>
      <c r="G1234">
        <v>194</v>
      </c>
      <c r="H1234">
        <v>44</v>
      </c>
      <c r="I1234">
        <v>150</v>
      </c>
      <c r="J1234">
        <v>0</v>
      </c>
      <c r="K1234">
        <v>0</v>
      </c>
      <c r="L1234">
        <v>8</v>
      </c>
      <c r="M1234">
        <v>0.6</v>
      </c>
      <c r="N1234">
        <v>0.98499999999999999</v>
      </c>
      <c r="O1234">
        <v>2.5</v>
      </c>
      <c r="P1234">
        <v>0.81299999999999994</v>
      </c>
      <c r="Q1234">
        <v>0.22700000000000001</v>
      </c>
    </row>
    <row r="1235" spans="1:17">
      <c r="A1235" t="s">
        <v>1265</v>
      </c>
      <c r="B1235" s="1">
        <v>46080</v>
      </c>
      <c r="C1235" t="s">
        <v>18</v>
      </c>
      <c r="D1235" t="s">
        <v>21</v>
      </c>
      <c r="E1235">
        <v>9</v>
      </c>
      <c r="F1235">
        <v>27</v>
      </c>
      <c r="G1235">
        <v>36</v>
      </c>
      <c r="H1235">
        <v>36</v>
      </c>
      <c r="I1235">
        <v>0</v>
      </c>
      <c r="J1235">
        <v>1</v>
      </c>
      <c r="K1235">
        <v>0</v>
      </c>
      <c r="L1235">
        <v>1.6</v>
      </c>
      <c r="M1235">
        <v>0.95399999999999996</v>
      </c>
      <c r="N1235">
        <v>0.97899999999999998</v>
      </c>
      <c r="O1235">
        <v>4.4000000000000004</v>
      </c>
      <c r="P1235">
        <v>0.66500000000000004</v>
      </c>
      <c r="Q1235">
        <v>1</v>
      </c>
    </row>
    <row r="1236" spans="1:17">
      <c r="A1236" t="s">
        <v>1266</v>
      </c>
      <c r="B1236" s="1">
        <v>46080</v>
      </c>
      <c r="C1236" t="s">
        <v>18</v>
      </c>
      <c r="D1236" t="s">
        <v>23</v>
      </c>
      <c r="E1236">
        <v>338</v>
      </c>
      <c r="F1236">
        <v>61</v>
      </c>
      <c r="G1236">
        <v>399</v>
      </c>
      <c r="H1236">
        <v>38</v>
      </c>
      <c r="I1236">
        <v>361</v>
      </c>
      <c r="J1236">
        <v>0</v>
      </c>
      <c r="K1236">
        <v>0</v>
      </c>
      <c r="L1236">
        <v>8</v>
      </c>
      <c r="M1236">
        <v>0.6</v>
      </c>
      <c r="N1236">
        <v>0.99099999999999999</v>
      </c>
      <c r="O1236">
        <v>2.5</v>
      </c>
      <c r="P1236">
        <v>0.7</v>
      </c>
      <c r="Q1236">
        <v>9.5000000000000001E-2</v>
      </c>
    </row>
    <row r="1237" spans="1:17">
      <c r="A1237" t="s">
        <v>1267</v>
      </c>
      <c r="B1237" s="1">
        <v>46080</v>
      </c>
      <c r="C1237" t="s">
        <v>18</v>
      </c>
      <c r="D1237" t="s">
        <v>25</v>
      </c>
      <c r="E1237">
        <v>5</v>
      </c>
      <c r="F1237">
        <v>23</v>
      </c>
      <c r="G1237">
        <v>28</v>
      </c>
      <c r="H1237">
        <v>28</v>
      </c>
      <c r="I1237">
        <v>0</v>
      </c>
      <c r="J1237">
        <v>0</v>
      </c>
      <c r="K1237">
        <v>0</v>
      </c>
      <c r="L1237">
        <v>2</v>
      </c>
      <c r="M1237">
        <v>0.97099999999999997</v>
      </c>
      <c r="N1237">
        <v>1</v>
      </c>
      <c r="O1237">
        <v>4.3</v>
      </c>
      <c r="P1237">
        <v>0.69499999999999995</v>
      </c>
      <c r="Q1237">
        <v>1</v>
      </c>
    </row>
    <row r="1238" spans="1:17">
      <c r="A1238" t="s">
        <v>1268</v>
      </c>
      <c r="B1238" s="1">
        <v>46080</v>
      </c>
      <c r="C1238" t="s">
        <v>27</v>
      </c>
      <c r="D1238" t="s">
        <v>19</v>
      </c>
      <c r="E1238">
        <v>32</v>
      </c>
      <c r="F1238">
        <v>33</v>
      </c>
      <c r="G1238">
        <v>65</v>
      </c>
      <c r="H1238">
        <v>39</v>
      </c>
      <c r="I1238">
        <v>26</v>
      </c>
      <c r="J1238">
        <v>0</v>
      </c>
      <c r="K1238">
        <v>0</v>
      </c>
      <c r="L1238">
        <v>4.2</v>
      </c>
      <c r="M1238">
        <v>0.77600000000000002</v>
      </c>
      <c r="N1238">
        <v>0.99099999999999999</v>
      </c>
      <c r="O1238">
        <v>3.5</v>
      </c>
      <c r="P1238">
        <v>0.79400000000000004</v>
      </c>
      <c r="Q1238">
        <v>0.6</v>
      </c>
    </row>
    <row r="1239" spans="1:17">
      <c r="A1239" t="s">
        <v>1269</v>
      </c>
      <c r="B1239" s="1">
        <v>46080</v>
      </c>
      <c r="C1239" t="s">
        <v>27</v>
      </c>
      <c r="D1239" t="s">
        <v>21</v>
      </c>
      <c r="E1239">
        <v>12</v>
      </c>
      <c r="F1239">
        <v>29</v>
      </c>
      <c r="G1239">
        <v>41</v>
      </c>
      <c r="H1239">
        <v>41</v>
      </c>
      <c r="I1239">
        <v>0</v>
      </c>
      <c r="J1239">
        <v>0</v>
      </c>
      <c r="K1239">
        <v>0</v>
      </c>
      <c r="L1239">
        <v>1.4</v>
      </c>
      <c r="M1239">
        <v>0.97199999999999998</v>
      </c>
      <c r="N1239">
        <v>0.97099999999999997</v>
      </c>
      <c r="O1239">
        <v>4.5</v>
      </c>
      <c r="P1239">
        <v>0.626</v>
      </c>
      <c r="Q1239">
        <v>1</v>
      </c>
    </row>
    <row r="1240" spans="1:17">
      <c r="A1240" t="s">
        <v>1270</v>
      </c>
      <c r="B1240" s="1">
        <v>46080</v>
      </c>
      <c r="C1240" t="s">
        <v>27</v>
      </c>
      <c r="D1240" t="s">
        <v>23</v>
      </c>
      <c r="E1240">
        <v>827</v>
      </c>
      <c r="F1240">
        <v>48</v>
      </c>
      <c r="G1240">
        <v>875</v>
      </c>
      <c r="H1240">
        <v>22</v>
      </c>
      <c r="I1240">
        <v>853</v>
      </c>
      <c r="J1240">
        <v>0</v>
      </c>
      <c r="K1240">
        <v>0</v>
      </c>
      <c r="L1240">
        <v>8</v>
      </c>
      <c r="M1240">
        <v>0.6</v>
      </c>
      <c r="N1240">
        <v>0.97799999999999998</v>
      </c>
      <c r="O1240">
        <v>2.5</v>
      </c>
      <c r="P1240">
        <v>0.755</v>
      </c>
      <c r="Q1240">
        <v>2.5000000000000001E-2</v>
      </c>
    </row>
    <row r="1241" spans="1:17">
      <c r="A1241" t="s">
        <v>1271</v>
      </c>
      <c r="B1241" s="1">
        <v>46080</v>
      </c>
      <c r="C1241" t="s">
        <v>27</v>
      </c>
      <c r="D1241" t="s">
        <v>25</v>
      </c>
      <c r="E1241">
        <v>53</v>
      </c>
      <c r="F1241">
        <v>40</v>
      </c>
      <c r="G1241">
        <v>93</v>
      </c>
      <c r="H1241">
        <v>27</v>
      </c>
      <c r="I1241">
        <v>66</v>
      </c>
      <c r="J1241">
        <v>0</v>
      </c>
      <c r="K1241">
        <v>0</v>
      </c>
      <c r="L1241">
        <v>6.9</v>
      </c>
      <c r="M1241">
        <v>0.6</v>
      </c>
      <c r="N1241">
        <v>1</v>
      </c>
      <c r="O1241">
        <v>2.5</v>
      </c>
      <c r="P1241">
        <v>0.81100000000000005</v>
      </c>
      <c r="Q1241">
        <v>0.28999999999999998</v>
      </c>
    </row>
    <row r="1242" spans="1:17">
      <c r="A1242" t="s">
        <v>1272</v>
      </c>
      <c r="B1242" s="1">
        <v>46080</v>
      </c>
      <c r="C1242" t="s">
        <v>32</v>
      </c>
      <c r="D1242" t="s">
        <v>19</v>
      </c>
      <c r="E1242">
        <v>349</v>
      </c>
      <c r="F1242">
        <v>45</v>
      </c>
      <c r="G1242">
        <v>394</v>
      </c>
      <c r="H1242">
        <v>37</v>
      </c>
      <c r="I1242">
        <v>357</v>
      </c>
      <c r="J1242">
        <v>0</v>
      </c>
      <c r="K1242">
        <v>0</v>
      </c>
      <c r="L1242">
        <v>8</v>
      </c>
      <c r="M1242">
        <v>0.6</v>
      </c>
      <c r="N1242">
        <v>0.95299999999999996</v>
      </c>
      <c r="O1242">
        <v>2.5</v>
      </c>
      <c r="P1242">
        <v>0.76200000000000001</v>
      </c>
      <c r="Q1242">
        <v>9.4E-2</v>
      </c>
    </row>
    <row r="1243" spans="1:17">
      <c r="A1243" t="s">
        <v>1273</v>
      </c>
      <c r="B1243" s="1">
        <v>46080</v>
      </c>
      <c r="C1243" t="s">
        <v>32</v>
      </c>
      <c r="D1243" t="s">
        <v>21</v>
      </c>
      <c r="E1243">
        <v>850</v>
      </c>
      <c r="F1243">
        <v>37</v>
      </c>
      <c r="G1243">
        <v>887</v>
      </c>
      <c r="H1243">
        <v>21</v>
      </c>
      <c r="I1243">
        <v>866</v>
      </c>
      <c r="J1243">
        <v>0</v>
      </c>
      <c r="K1243">
        <v>0</v>
      </c>
      <c r="L1243">
        <v>8</v>
      </c>
      <c r="M1243">
        <v>0.6</v>
      </c>
      <c r="N1243">
        <v>0.98099999999999998</v>
      </c>
      <c r="O1243">
        <v>2.5</v>
      </c>
      <c r="P1243">
        <v>0.65500000000000003</v>
      </c>
      <c r="Q1243">
        <v>2.4E-2</v>
      </c>
    </row>
    <row r="1244" spans="1:17">
      <c r="A1244" t="s">
        <v>1274</v>
      </c>
      <c r="B1244" s="1">
        <v>46080</v>
      </c>
      <c r="C1244" t="s">
        <v>32</v>
      </c>
      <c r="D1244" t="s">
        <v>23</v>
      </c>
      <c r="E1244">
        <v>1008</v>
      </c>
      <c r="F1244">
        <v>44</v>
      </c>
      <c r="G1244">
        <v>1052</v>
      </c>
      <c r="H1244">
        <v>19</v>
      </c>
      <c r="I1244">
        <v>1033</v>
      </c>
      <c r="J1244">
        <v>0</v>
      </c>
      <c r="K1244">
        <v>0</v>
      </c>
      <c r="L1244">
        <v>8</v>
      </c>
      <c r="M1244">
        <v>0.6</v>
      </c>
      <c r="N1244">
        <v>0.99</v>
      </c>
      <c r="O1244">
        <v>2.5</v>
      </c>
      <c r="P1244">
        <v>0.67200000000000004</v>
      </c>
      <c r="Q1244">
        <v>1.7999999999999999E-2</v>
      </c>
    </row>
    <row r="1245" spans="1:17">
      <c r="A1245" t="s">
        <v>1275</v>
      </c>
      <c r="B1245" s="1">
        <v>46080</v>
      </c>
      <c r="C1245" t="s">
        <v>32</v>
      </c>
      <c r="D1245" t="s">
        <v>25</v>
      </c>
      <c r="E1245">
        <v>0</v>
      </c>
      <c r="F1245">
        <v>27</v>
      </c>
      <c r="G1245">
        <v>27</v>
      </c>
      <c r="H1245">
        <v>27</v>
      </c>
      <c r="I1245">
        <v>0</v>
      </c>
      <c r="J1245">
        <v>0</v>
      </c>
      <c r="K1245">
        <v>0</v>
      </c>
      <c r="L1245">
        <v>1.5</v>
      </c>
      <c r="M1245">
        <v>0.98799999999999999</v>
      </c>
      <c r="N1245">
        <v>0.97899999999999998</v>
      </c>
      <c r="O1245">
        <v>4.5999999999999996</v>
      </c>
      <c r="P1245">
        <v>0.68200000000000005</v>
      </c>
      <c r="Q1245">
        <v>1</v>
      </c>
    </row>
    <row r="1246" spans="1:17">
      <c r="A1246" t="s">
        <v>1276</v>
      </c>
      <c r="B1246" s="1">
        <v>46080</v>
      </c>
      <c r="C1246" t="s">
        <v>37</v>
      </c>
      <c r="D1246" t="s">
        <v>19</v>
      </c>
      <c r="E1246">
        <v>0</v>
      </c>
      <c r="F1246">
        <v>54</v>
      </c>
      <c r="G1246">
        <v>54</v>
      </c>
      <c r="H1246">
        <v>46</v>
      </c>
      <c r="I1246">
        <v>8</v>
      </c>
      <c r="J1246">
        <v>0</v>
      </c>
      <c r="K1246">
        <v>0</v>
      </c>
      <c r="L1246">
        <v>2</v>
      </c>
      <c r="M1246">
        <v>0.88800000000000001</v>
      </c>
      <c r="N1246">
        <v>1</v>
      </c>
      <c r="O1246">
        <v>4.5</v>
      </c>
      <c r="P1246">
        <v>0.78400000000000003</v>
      </c>
      <c r="Q1246">
        <v>0.85199999999999998</v>
      </c>
    </row>
    <row r="1247" spans="1:17">
      <c r="A1247" t="s">
        <v>1277</v>
      </c>
      <c r="B1247" s="1">
        <v>46080</v>
      </c>
      <c r="C1247" t="s">
        <v>37</v>
      </c>
      <c r="D1247" t="s">
        <v>21</v>
      </c>
      <c r="E1247">
        <v>489</v>
      </c>
      <c r="F1247">
        <v>45</v>
      </c>
      <c r="G1247">
        <v>534</v>
      </c>
      <c r="H1247">
        <v>34</v>
      </c>
      <c r="I1247">
        <v>500</v>
      </c>
      <c r="J1247">
        <v>0</v>
      </c>
      <c r="K1247">
        <v>0</v>
      </c>
      <c r="L1247">
        <v>8</v>
      </c>
      <c r="M1247">
        <v>0.6</v>
      </c>
      <c r="N1247">
        <v>0.998</v>
      </c>
      <c r="O1247">
        <v>2.5</v>
      </c>
      <c r="P1247">
        <v>0.70399999999999996</v>
      </c>
      <c r="Q1247">
        <v>6.4000000000000001E-2</v>
      </c>
    </row>
    <row r="1248" spans="1:17">
      <c r="A1248" t="s">
        <v>1278</v>
      </c>
      <c r="B1248" s="1">
        <v>46080</v>
      </c>
      <c r="C1248" t="s">
        <v>37</v>
      </c>
      <c r="D1248" t="s">
        <v>23</v>
      </c>
      <c r="E1248">
        <v>228</v>
      </c>
      <c r="F1248">
        <v>41</v>
      </c>
      <c r="G1248">
        <v>269</v>
      </c>
      <c r="H1248">
        <v>38</v>
      </c>
      <c r="I1248">
        <v>231</v>
      </c>
      <c r="J1248">
        <v>0</v>
      </c>
      <c r="K1248">
        <v>0</v>
      </c>
      <c r="L1248">
        <v>8</v>
      </c>
      <c r="M1248">
        <v>0.6</v>
      </c>
      <c r="N1248">
        <v>1</v>
      </c>
      <c r="O1248">
        <v>2.5</v>
      </c>
      <c r="P1248">
        <v>0.72899999999999998</v>
      </c>
      <c r="Q1248">
        <v>0.14099999999999999</v>
      </c>
    </row>
    <row r="1249" spans="1:17">
      <c r="A1249" t="s">
        <v>1279</v>
      </c>
      <c r="B1249" s="1">
        <v>46080</v>
      </c>
      <c r="C1249" t="s">
        <v>37</v>
      </c>
      <c r="D1249" t="s">
        <v>25</v>
      </c>
      <c r="E1249">
        <v>0</v>
      </c>
      <c r="F1249">
        <v>32</v>
      </c>
      <c r="G1249">
        <v>32</v>
      </c>
      <c r="H1249">
        <v>32</v>
      </c>
      <c r="I1249">
        <v>0</v>
      </c>
      <c r="J1249">
        <v>0</v>
      </c>
      <c r="K1249">
        <v>0</v>
      </c>
      <c r="L1249">
        <v>1.8</v>
      </c>
      <c r="M1249">
        <v>0.96299999999999997</v>
      </c>
      <c r="N1249">
        <v>0.97199999999999998</v>
      </c>
      <c r="O1249">
        <v>4.2</v>
      </c>
      <c r="P1249">
        <v>0.747</v>
      </c>
      <c r="Q1249">
        <v>1</v>
      </c>
    </row>
    <row r="1250" spans="1:17">
      <c r="A1250" t="s">
        <v>1280</v>
      </c>
      <c r="B1250" s="1">
        <v>46080</v>
      </c>
      <c r="C1250" t="s">
        <v>43</v>
      </c>
      <c r="D1250" t="s">
        <v>19</v>
      </c>
      <c r="E1250">
        <v>633</v>
      </c>
      <c r="F1250">
        <v>39</v>
      </c>
      <c r="G1250">
        <v>672</v>
      </c>
      <c r="H1250">
        <v>26</v>
      </c>
      <c r="I1250">
        <v>646</v>
      </c>
      <c r="J1250">
        <v>0</v>
      </c>
      <c r="K1250">
        <v>0</v>
      </c>
      <c r="L1250">
        <v>8</v>
      </c>
      <c r="M1250">
        <v>0.6</v>
      </c>
      <c r="N1250">
        <v>0.96399999999999997</v>
      </c>
      <c r="O1250">
        <v>2.5</v>
      </c>
      <c r="P1250">
        <v>0.78400000000000003</v>
      </c>
      <c r="Q1250">
        <v>3.9E-2</v>
      </c>
    </row>
    <row r="1251" spans="1:17">
      <c r="A1251" t="s">
        <v>1281</v>
      </c>
      <c r="B1251" s="1">
        <v>46080</v>
      </c>
      <c r="C1251" t="s">
        <v>43</v>
      </c>
      <c r="D1251" t="s">
        <v>21</v>
      </c>
      <c r="E1251">
        <v>0</v>
      </c>
      <c r="F1251">
        <v>46</v>
      </c>
      <c r="G1251">
        <v>46</v>
      </c>
      <c r="H1251">
        <v>46</v>
      </c>
      <c r="I1251">
        <v>0</v>
      </c>
      <c r="J1251">
        <v>0</v>
      </c>
      <c r="K1251">
        <v>0</v>
      </c>
      <c r="L1251">
        <v>1.2</v>
      </c>
      <c r="M1251">
        <v>0.93</v>
      </c>
      <c r="N1251">
        <v>1</v>
      </c>
      <c r="O1251">
        <v>4.5</v>
      </c>
      <c r="P1251">
        <v>0.70799999999999996</v>
      </c>
      <c r="Q1251">
        <v>1</v>
      </c>
    </row>
    <row r="1252" spans="1:17">
      <c r="A1252" t="s">
        <v>1282</v>
      </c>
      <c r="B1252" s="1">
        <v>46080</v>
      </c>
      <c r="C1252" t="s">
        <v>43</v>
      </c>
      <c r="D1252" t="s">
        <v>23</v>
      </c>
      <c r="E1252">
        <v>0</v>
      </c>
      <c r="F1252">
        <v>65</v>
      </c>
      <c r="G1252">
        <v>65</v>
      </c>
      <c r="H1252">
        <v>50</v>
      </c>
      <c r="I1252">
        <v>15</v>
      </c>
      <c r="J1252">
        <v>0</v>
      </c>
      <c r="K1252">
        <v>0</v>
      </c>
      <c r="L1252">
        <v>3</v>
      </c>
      <c r="M1252">
        <v>0.91100000000000003</v>
      </c>
      <c r="N1252">
        <v>0.98</v>
      </c>
      <c r="O1252">
        <v>3.9</v>
      </c>
      <c r="P1252">
        <v>0.80100000000000005</v>
      </c>
      <c r="Q1252">
        <v>0.76900000000000002</v>
      </c>
    </row>
    <row r="1253" spans="1:17">
      <c r="A1253" t="s">
        <v>1283</v>
      </c>
      <c r="B1253" s="1">
        <v>46080</v>
      </c>
      <c r="C1253" t="s">
        <v>43</v>
      </c>
      <c r="D1253" t="s">
        <v>25</v>
      </c>
      <c r="E1253">
        <v>0</v>
      </c>
      <c r="F1253">
        <v>36</v>
      </c>
      <c r="G1253">
        <v>36</v>
      </c>
      <c r="H1253">
        <v>36</v>
      </c>
      <c r="I1253">
        <v>0</v>
      </c>
      <c r="J1253">
        <v>0</v>
      </c>
      <c r="K1253">
        <v>0</v>
      </c>
      <c r="L1253">
        <v>1</v>
      </c>
      <c r="M1253">
        <v>0.98299999999999998</v>
      </c>
      <c r="N1253">
        <v>0.98799999999999999</v>
      </c>
      <c r="O1253">
        <v>4.5999999999999996</v>
      </c>
      <c r="P1253">
        <v>0.75</v>
      </c>
      <c r="Q1253">
        <v>1</v>
      </c>
    </row>
    <row r="1254" spans="1:17">
      <c r="A1254" t="s">
        <v>1284</v>
      </c>
      <c r="B1254" s="1">
        <v>46080</v>
      </c>
      <c r="C1254" t="s">
        <v>48</v>
      </c>
      <c r="D1254" t="s">
        <v>19</v>
      </c>
      <c r="E1254">
        <v>11</v>
      </c>
      <c r="F1254">
        <v>52</v>
      </c>
      <c r="G1254">
        <v>63</v>
      </c>
      <c r="H1254">
        <v>44</v>
      </c>
      <c r="I1254">
        <v>19</v>
      </c>
      <c r="J1254">
        <v>0</v>
      </c>
      <c r="K1254">
        <v>0</v>
      </c>
      <c r="L1254">
        <v>3</v>
      </c>
      <c r="M1254">
        <v>0.86</v>
      </c>
      <c r="N1254">
        <v>0.98099999999999998</v>
      </c>
      <c r="O1254">
        <v>4</v>
      </c>
      <c r="P1254">
        <v>0.82</v>
      </c>
      <c r="Q1254">
        <v>0.69799999999999995</v>
      </c>
    </row>
    <row r="1255" spans="1:17">
      <c r="A1255" t="s">
        <v>1285</v>
      </c>
      <c r="B1255" s="1">
        <v>46080</v>
      </c>
      <c r="C1255" t="s">
        <v>48</v>
      </c>
      <c r="D1255" t="s">
        <v>21</v>
      </c>
      <c r="E1255">
        <v>1199</v>
      </c>
      <c r="F1255">
        <v>62</v>
      </c>
      <c r="G1255">
        <v>1261</v>
      </c>
      <c r="H1255">
        <v>29</v>
      </c>
      <c r="I1255">
        <v>1232</v>
      </c>
      <c r="J1255">
        <v>0</v>
      </c>
      <c r="K1255">
        <v>0</v>
      </c>
      <c r="L1255">
        <v>8</v>
      </c>
      <c r="M1255">
        <v>0.6</v>
      </c>
      <c r="N1255">
        <v>1</v>
      </c>
      <c r="O1255">
        <v>2.5</v>
      </c>
      <c r="P1255">
        <v>0.82499999999999996</v>
      </c>
      <c r="Q1255">
        <v>2.3E-2</v>
      </c>
    </row>
    <row r="1256" spans="1:17">
      <c r="A1256" t="s">
        <v>1286</v>
      </c>
      <c r="B1256" s="1">
        <v>46080</v>
      </c>
      <c r="C1256" t="s">
        <v>48</v>
      </c>
      <c r="D1256" t="s">
        <v>23</v>
      </c>
      <c r="E1256">
        <v>0</v>
      </c>
      <c r="F1256">
        <v>50</v>
      </c>
      <c r="G1256">
        <v>50</v>
      </c>
      <c r="H1256">
        <v>50</v>
      </c>
      <c r="I1256">
        <v>0</v>
      </c>
      <c r="J1256">
        <v>0</v>
      </c>
      <c r="K1256">
        <v>0</v>
      </c>
      <c r="L1256">
        <v>1.1000000000000001</v>
      </c>
      <c r="M1256">
        <v>0.98799999999999999</v>
      </c>
      <c r="N1256">
        <v>1</v>
      </c>
      <c r="O1256">
        <v>4.5999999999999996</v>
      </c>
      <c r="P1256">
        <v>0.75900000000000001</v>
      </c>
      <c r="Q1256">
        <v>1</v>
      </c>
    </row>
    <row r="1257" spans="1:17">
      <c r="A1257" t="s">
        <v>1287</v>
      </c>
      <c r="B1257" s="1">
        <v>46080</v>
      </c>
      <c r="C1257" t="s">
        <v>48</v>
      </c>
      <c r="D1257" t="s">
        <v>25</v>
      </c>
      <c r="E1257">
        <v>390</v>
      </c>
      <c r="F1257">
        <v>28</v>
      </c>
      <c r="G1257">
        <v>418</v>
      </c>
      <c r="H1257">
        <v>27</v>
      </c>
      <c r="I1257">
        <v>391</v>
      </c>
      <c r="J1257">
        <v>1</v>
      </c>
      <c r="K1257">
        <v>0</v>
      </c>
      <c r="L1257">
        <v>8</v>
      </c>
      <c r="M1257">
        <v>0.6</v>
      </c>
      <c r="N1257">
        <v>1</v>
      </c>
      <c r="O1257">
        <v>2.5</v>
      </c>
      <c r="P1257">
        <v>0.751</v>
      </c>
      <c r="Q1257">
        <v>6.5000000000000002E-2</v>
      </c>
    </row>
    <row r="1258" spans="1:17">
      <c r="A1258" t="s">
        <v>1288</v>
      </c>
      <c r="B1258" s="1">
        <v>46080</v>
      </c>
      <c r="C1258" t="s">
        <v>53</v>
      </c>
      <c r="D1258" t="s">
        <v>19</v>
      </c>
      <c r="E1258">
        <v>620</v>
      </c>
      <c r="F1258">
        <v>44</v>
      </c>
      <c r="G1258">
        <v>664</v>
      </c>
      <c r="H1258">
        <v>27</v>
      </c>
      <c r="I1258">
        <v>637</v>
      </c>
      <c r="J1258">
        <v>0</v>
      </c>
      <c r="K1258">
        <v>0</v>
      </c>
      <c r="L1258">
        <v>8</v>
      </c>
      <c r="M1258">
        <v>0.6</v>
      </c>
      <c r="N1258">
        <v>0.96399999999999997</v>
      </c>
      <c r="O1258">
        <v>2.5</v>
      </c>
      <c r="P1258">
        <v>0.65700000000000003</v>
      </c>
      <c r="Q1258">
        <v>4.1000000000000002E-2</v>
      </c>
    </row>
    <row r="1259" spans="1:17">
      <c r="A1259" t="s">
        <v>1289</v>
      </c>
      <c r="B1259" s="1">
        <v>46080</v>
      </c>
      <c r="C1259" t="s">
        <v>53</v>
      </c>
      <c r="D1259" t="s">
        <v>21</v>
      </c>
      <c r="E1259">
        <v>694</v>
      </c>
      <c r="F1259">
        <v>50</v>
      </c>
      <c r="G1259">
        <v>744</v>
      </c>
      <c r="H1259">
        <v>27</v>
      </c>
      <c r="I1259">
        <v>717</v>
      </c>
      <c r="J1259">
        <v>0</v>
      </c>
      <c r="K1259">
        <v>0</v>
      </c>
      <c r="L1259">
        <v>8</v>
      </c>
      <c r="M1259">
        <v>0.6</v>
      </c>
      <c r="N1259">
        <v>1</v>
      </c>
      <c r="O1259">
        <v>2.5</v>
      </c>
      <c r="P1259">
        <v>0.755</v>
      </c>
      <c r="Q1259">
        <v>3.5999999999999997E-2</v>
      </c>
    </row>
    <row r="1260" spans="1:17">
      <c r="A1260" t="s">
        <v>1290</v>
      </c>
      <c r="B1260" s="1">
        <v>46080</v>
      </c>
      <c r="C1260" t="s">
        <v>53</v>
      </c>
      <c r="D1260" t="s">
        <v>23</v>
      </c>
      <c r="E1260">
        <v>451</v>
      </c>
      <c r="F1260">
        <v>63</v>
      </c>
      <c r="G1260">
        <v>514</v>
      </c>
      <c r="H1260">
        <v>31</v>
      </c>
      <c r="I1260">
        <v>483</v>
      </c>
      <c r="J1260">
        <v>1</v>
      </c>
      <c r="K1260">
        <v>0</v>
      </c>
      <c r="L1260">
        <v>8</v>
      </c>
      <c r="M1260">
        <v>0.6</v>
      </c>
      <c r="N1260">
        <v>0.98799999999999999</v>
      </c>
      <c r="O1260">
        <v>2.5</v>
      </c>
      <c r="P1260">
        <v>0.74</v>
      </c>
      <c r="Q1260">
        <v>0.06</v>
      </c>
    </row>
    <row r="1261" spans="1:17">
      <c r="A1261" t="s">
        <v>1291</v>
      </c>
      <c r="B1261" s="1">
        <v>46080</v>
      </c>
      <c r="C1261" t="s">
        <v>53</v>
      </c>
      <c r="D1261" t="s">
        <v>25</v>
      </c>
      <c r="E1261">
        <v>0</v>
      </c>
      <c r="F1261">
        <v>27</v>
      </c>
      <c r="G1261">
        <v>27</v>
      </c>
      <c r="H1261">
        <v>27</v>
      </c>
      <c r="I1261">
        <v>0</v>
      </c>
      <c r="J1261">
        <v>0</v>
      </c>
      <c r="K1261">
        <v>0</v>
      </c>
      <c r="L1261">
        <v>1.1000000000000001</v>
      </c>
      <c r="M1261">
        <v>0.94199999999999995</v>
      </c>
      <c r="N1261">
        <v>0.98</v>
      </c>
      <c r="O1261">
        <v>4.7</v>
      </c>
      <c r="P1261">
        <v>0.64900000000000002</v>
      </c>
      <c r="Q1261">
        <v>1</v>
      </c>
    </row>
    <row r="1262" spans="1:17">
      <c r="A1262" t="s">
        <v>1292</v>
      </c>
      <c r="B1262" s="1">
        <v>46083</v>
      </c>
      <c r="C1262" t="s">
        <v>18</v>
      </c>
      <c r="D1262" t="s">
        <v>19</v>
      </c>
      <c r="E1262">
        <v>150</v>
      </c>
      <c r="F1262">
        <v>51</v>
      </c>
      <c r="G1262">
        <v>201</v>
      </c>
      <c r="H1262">
        <v>37</v>
      </c>
      <c r="I1262">
        <v>164</v>
      </c>
      <c r="J1262">
        <v>1</v>
      </c>
      <c r="K1262">
        <v>0</v>
      </c>
      <c r="L1262">
        <v>8</v>
      </c>
      <c r="M1262">
        <v>0.6</v>
      </c>
      <c r="N1262">
        <v>0.995</v>
      </c>
      <c r="O1262">
        <v>2.5</v>
      </c>
      <c r="P1262">
        <v>0.67400000000000004</v>
      </c>
      <c r="Q1262">
        <v>0.184</v>
      </c>
    </row>
    <row r="1263" spans="1:17">
      <c r="A1263" t="s">
        <v>1293</v>
      </c>
      <c r="B1263" s="1">
        <v>46083</v>
      </c>
      <c r="C1263" t="s">
        <v>18</v>
      </c>
      <c r="D1263" t="s">
        <v>21</v>
      </c>
      <c r="E1263">
        <v>0</v>
      </c>
      <c r="F1263">
        <v>40</v>
      </c>
      <c r="G1263">
        <v>40</v>
      </c>
      <c r="H1263">
        <v>40</v>
      </c>
      <c r="I1263">
        <v>0</v>
      </c>
      <c r="J1263">
        <v>0</v>
      </c>
      <c r="K1263">
        <v>0</v>
      </c>
      <c r="L1263">
        <v>1.4</v>
      </c>
      <c r="M1263">
        <v>0.96199999999999997</v>
      </c>
      <c r="N1263">
        <v>1</v>
      </c>
      <c r="O1263">
        <v>4.8</v>
      </c>
      <c r="P1263">
        <v>0.68100000000000005</v>
      </c>
      <c r="Q1263">
        <v>1</v>
      </c>
    </row>
    <row r="1264" spans="1:17">
      <c r="A1264" t="s">
        <v>1294</v>
      </c>
      <c r="B1264" s="1">
        <v>46083</v>
      </c>
      <c r="C1264" t="s">
        <v>18</v>
      </c>
      <c r="D1264" t="s">
        <v>23</v>
      </c>
      <c r="E1264">
        <v>361</v>
      </c>
      <c r="F1264">
        <v>30</v>
      </c>
      <c r="G1264">
        <v>391</v>
      </c>
      <c r="H1264">
        <v>32</v>
      </c>
      <c r="I1264">
        <v>359</v>
      </c>
      <c r="J1264">
        <v>0</v>
      </c>
      <c r="K1264">
        <v>0</v>
      </c>
      <c r="L1264">
        <v>8</v>
      </c>
      <c r="M1264">
        <v>0.6</v>
      </c>
      <c r="N1264">
        <v>0.99299999999999999</v>
      </c>
      <c r="O1264">
        <v>2.5</v>
      </c>
      <c r="P1264">
        <v>0.73799999999999999</v>
      </c>
      <c r="Q1264">
        <v>8.2000000000000003E-2</v>
      </c>
    </row>
    <row r="1265" spans="1:17">
      <c r="A1265" t="s">
        <v>1295</v>
      </c>
      <c r="B1265" s="1">
        <v>46083</v>
      </c>
      <c r="C1265" t="s">
        <v>18</v>
      </c>
      <c r="D1265" t="s">
        <v>25</v>
      </c>
      <c r="E1265">
        <v>0</v>
      </c>
      <c r="F1265">
        <v>25</v>
      </c>
      <c r="G1265">
        <v>25</v>
      </c>
      <c r="H1265">
        <v>25</v>
      </c>
      <c r="I1265">
        <v>0</v>
      </c>
      <c r="J1265">
        <v>0</v>
      </c>
      <c r="K1265">
        <v>0</v>
      </c>
      <c r="L1265">
        <v>1</v>
      </c>
      <c r="M1265">
        <v>0.998</v>
      </c>
      <c r="N1265">
        <v>0.996</v>
      </c>
      <c r="O1265">
        <v>4.5999999999999996</v>
      </c>
      <c r="P1265">
        <v>0.65900000000000003</v>
      </c>
      <c r="Q1265">
        <v>1</v>
      </c>
    </row>
    <row r="1266" spans="1:17">
      <c r="A1266" t="s">
        <v>1296</v>
      </c>
      <c r="B1266" s="1">
        <v>46083</v>
      </c>
      <c r="C1266" t="s">
        <v>27</v>
      </c>
      <c r="D1266" t="s">
        <v>19</v>
      </c>
      <c r="E1266">
        <v>26</v>
      </c>
      <c r="F1266">
        <v>52</v>
      </c>
      <c r="G1266">
        <v>78</v>
      </c>
      <c r="H1266">
        <v>55</v>
      </c>
      <c r="I1266">
        <v>23</v>
      </c>
      <c r="J1266">
        <v>0</v>
      </c>
      <c r="K1266">
        <v>0</v>
      </c>
      <c r="L1266">
        <v>3.3</v>
      </c>
      <c r="M1266">
        <v>0.872</v>
      </c>
      <c r="N1266">
        <v>0.96599999999999997</v>
      </c>
      <c r="O1266">
        <v>3.6</v>
      </c>
      <c r="P1266">
        <v>0.79600000000000004</v>
      </c>
      <c r="Q1266">
        <v>0.70499999999999996</v>
      </c>
    </row>
    <row r="1267" spans="1:17">
      <c r="A1267" t="s">
        <v>1297</v>
      </c>
      <c r="B1267" s="1">
        <v>46083</v>
      </c>
      <c r="C1267" t="s">
        <v>27</v>
      </c>
      <c r="D1267" t="s">
        <v>21</v>
      </c>
      <c r="E1267">
        <v>0</v>
      </c>
      <c r="F1267">
        <v>43</v>
      </c>
      <c r="G1267">
        <v>43</v>
      </c>
      <c r="H1267">
        <v>43</v>
      </c>
      <c r="I1267">
        <v>0</v>
      </c>
      <c r="J1267">
        <v>0</v>
      </c>
      <c r="K1267">
        <v>0</v>
      </c>
      <c r="L1267">
        <v>2.1</v>
      </c>
      <c r="M1267">
        <v>0.97899999999999998</v>
      </c>
      <c r="N1267">
        <v>0.94</v>
      </c>
      <c r="O1267">
        <v>4.5999999999999996</v>
      </c>
      <c r="P1267">
        <v>0.68100000000000005</v>
      </c>
      <c r="Q1267">
        <v>1</v>
      </c>
    </row>
    <row r="1268" spans="1:17">
      <c r="A1268" t="s">
        <v>1298</v>
      </c>
      <c r="B1268" s="1">
        <v>46083</v>
      </c>
      <c r="C1268" t="s">
        <v>27</v>
      </c>
      <c r="D1268" t="s">
        <v>23</v>
      </c>
      <c r="E1268">
        <v>853</v>
      </c>
      <c r="F1268">
        <v>43</v>
      </c>
      <c r="G1268">
        <v>896</v>
      </c>
      <c r="H1268">
        <v>23</v>
      </c>
      <c r="I1268">
        <v>873</v>
      </c>
      <c r="J1268">
        <v>0</v>
      </c>
      <c r="K1268">
        <v>0</v>
      </c>
      <c r="L1268">
        <v>8</v>
      </c>
      <c r="M1268">
        <v>0.6</v>
      </c>
      <c r="N1268">
        <v>0.96499999999999997</v>
      </c>
      <c r="O1268">
        <v>2.5</v>
      </c>
      <c r="P1268">
        <v>0.67200000000000004</v>
      </c>
      <c r="Q1268">
        <v>2.5999999999999999E-2</v>
      </c>
    </row>
    <row r="1269" spans="1:17">
      <c r="A1269" t="s">
        <v>1299</v>
      </c>
      <c r="B1269" s="1">
        <v>46083</v>
      </c>
      <c r="C1269" t="s">
        <v>27</v>
      </c>
      <c r="D1269" t="s">
        <v>25</v>
      </c>
      <c r="E1269">
        <v>66</v>
      </c>
      <c r="F1269">
        <v>27</v>
      </c>
      <c r="G1269">
        <v>93</v>
      </c>
      <c r="H1269">
        <v>29</v>
      </c>
      <c r="I1269">
        <v>64</v>
      </c>
      <c r="J1269">
        <v>0</v>
      </c>
      <c r="K1269">
        <v>0</v>
      </c>
      <c r="L1269">
        <v>7.1</v>
      </c>
      <c r="M1269">
        <v>0.61099999999999999</v>
      </c>
      <c r="N1269">
        <v>0.96499999999999997</v>
      </c>
      <c r="O1269">
        <v>2.5</v>
      </c>
      <c r="P1269">
        <v>0.73199999999999998</v>
      </c>
      <c r="Q1269">
        <v>0.312</v>
      </c>
    </row>
    <row r="1270" spans="1:17">
      <c r="A1270" t="s">
        <v>1300</v>
      </c>
      <c r="B1270" s="1">
        <v>46083</v>
      </c>
      <c r="C1270" t="s">
        <v>32</v>
      </c>
      <c r="D1270" t="s">
        <v>19</v>
      </c>
      <c r="E1270">
        <v>357</v>
      </c>
      <c r="F1270">
        <v>61</v>
      </c>
      <c r="G1270">
        <v>418</v>
      </c>
      <c r="H1270">
        <v>34</v>
      </c>
      <c r="I1270">
        <v>384</v>
      </c>
      <c r="J1270">
        <v>1</v>
      </c>
      <c r="K1270">
        <v>0</v>
      </c>
      <c r="L1270">
        <v>8</v>
      </c>
      <c r="M1270">
        <v>0.6</v>
      </c>
      <c r="N1270">
        <v>0.98899999999999999</v>
      </c>
      <c r="O1270">
        <v>2.5</v>
      </c>
      <c r="P1270">
        <v>0.81899999999999995</v>
      </c>
      <c r="Q1270">
        <v>8.1000000000000003E-2</v>
      </c>
    </row>
    <row r="1271" spans="1:17">
      <c r="A1271" t="s">
        <v>1301</v>
      </c>
      <c r="B1271" s="1">
        <v>46083</v>
      </c>
      <c r="C1271" t="s">
        <v>32</v>
      </c>
      <c r="D1271" t="s">
        <v>21</v>
      </c>
      <c r="E1271">
        <v>866</v>
      </c>
      <c r="F1271">
        <v>52</v>
      </c>
      <c r="G1271">
        <v>918</v>
      </c>
      <c r="H1271">
        <v>24</v>
      </c>
      <c r="I1271">
        <v>894</v>
      </c>
      <c r="J1271">
        <v>0</v>
      </c>
      <c r="K1271">
        <v>0</v>
      </c>
      <c r="L1271">
        <v>8</v>
      </c>
      <c r="M1271">
        <v>0.6</v>
      </c>
      <c r="N1271">
        <v>0.98799999999999999</v>
      </c>
      <c r="O1271">
        <v>2.5</v>
      </c>
      <c r="P1271">
        <v>0.73699999999999999</v>
      </c>
      <c r="Q1271">
        <v>2.5999999999999999E-2</v>
      </c>
    </row>
    <row r="1272" spans="1:17">
      <c r="A1272" t="s">
        <v>1302</v>
      </c>
      <c r="B1272" s="1">
        <v>46083</v>
      </c>
      <c r="C1272" t="s">
        <v>32</v>
      </c>
      <c r="D1272" t="s">
        <v>23</v>
      </c>
      <c r="E1272">
        <v>1033</v>
      </c>
      <c r="F1272">
        <v>37</v>
      </c>
      <c r="G1272">
        <v>1070</v>
      </c>
      <c r="H1272">
        <v>22</v>
      </c>
      <c r="I1272">
        <v>1048</v>
      </c>
      <c r="J1272">
        <v>0</v>
      </c>
      <c r="K1272">
        <v>0</v>
      </c>
      <c r="L1272">
        <v>8</v>
      </c>
      <c r="M1272">
        <v>0.6</v>
      </c>
      <c r="N1272">
        <v>0.96899999999999997</v>
      </c>
      <c r="O1272">
        <v>2.5</v>
      </c>
      <c r="P1272">
        <v>0.64500000000000002</v>
      </c>
      <c r="Q1272">
        <v>2.1000000000000001E-2</v>
      </c>
    </row>
    <row r="1273" spans="1:17">
      <c r="A1273" t="s">
        <v>1303</v>
      </c>
      <c r="B1273" s="1">
        <v>46083</v>
      </c>
      <c r="C1273" t="s">
        <v>32</v>
      </c>
      <c r="D1273" t="s">
        <v>25</v>
      </c>
      <c r="E1273">
        <v>0</v>
      </c>
      <c r="F1273">
        <v>34</v>
      </c>
      <c r="G1273">
        <v>34</v>
      </c>
      <c r="H1273">
        <v>34</v>
      </c>
      <c r="I1273">
        <v>0</v>
      </c>
      <c r="J1273">
        <v>0</v>
      </c>
      <c r="K1273">
        <v>0</v>
      </c>
      <c r="L1273">
        <v>1.7</v>
      </c>
      <c r="M1273">
        <v>0.94699999999999995</v>
      </c>
      <c r="N1273">
        <v>0.98099999999999998</v>
      </c>
      <c r="O1273">
        <v>4.5</v>
      </c>
      <c r="P1273">
        <v>0.752</v>
      </c>
      <c r="Q1273">
        <v>1</v>
      </c>
    </row>
    <row r="1274" spans="1:17">
      <c r="A1274" t="s">
        <v>1304</v>
      </c>
      <c r="B1274" s="1">
        <v>46083</v>
      </c>
      <c r="C1274" t="s">
        <v>37</v>
      </c>
      <c r="D1274" t="s">
        <v>19</v>
      </c>
      <c r="E1274">
        <v>8</v>
      </c>
      <c r="F1274">
        <v>39</v>
      </c>
      <c r="G1274">
        <v>47</v>
      </c>
      <c r="H1274">
        <v>41</v>
      </c>
      <c r="I1274">
        <v>6</v>
      </c>
      <c r="J1274">
        <v>0</v>
      </c>
      <c r="K1274">
        <v>0</v>
      </c>
      <c r="L1274">
        <v>2.2000000000000002</v>
      </c>
      <c r="M1274">
        <v>0.91400000000000003</v>
      </c>
      <c r="N1274">
        <v>1</v>
      </c>
      <c r="O1274">
        <v>4.0999999999999996</v>
      </c>
      <c r="P1274">
        <v>0.747</v>
      </c>
      <c r="Q1274">
        <v>0.872</v>
      </c>
    </row>
    <row r="1275" spans="1:17">
      <c r="A1275" t="s">
        <v>1305</v>
      </c>
      <c r="B1275" s="1">
        <v>46083</v>
      </c>
      <c r="C1275" t="s">
        <v>37</v>
      </c>
      <c r="D1275" t="s">
        <v>21</v>
      </c>
      <c r="E1275">
        <v>500</v>
      </c>
      <c r="F1275">
        <v>50</v>
      </c>
      <c r="G1275">
        <v>550</v>
      </c>
      <c r="H1275">
        <v>31</v>
      </c>
      <c r="I1275">
        <v>519</v>
      </c>
      <c r="J1275">
        <v>0</v>
      </c>
      <c r="K1275">
        <v>0</v>
      </c>
      <c r="L1275">
        <v>8</v>
      </c>
      <c r="M1275">
        <v>0.6</v>
      </c>
      <c r="N1275">
        <v>0.996</v>
      </c>
      <c r="O1275">
        <v>2.5</v>
      </c>
      <c r="P1275">
        <v>0.75600000000000001</v>
      </c>
      <c r="Q1275">
        <v>5.6000000000000001E-2</v>
      </c>
    </row>
    <row r="1276" spans="1:17">
      <c r="A1276" t="s">
        <v>1306</v>
      </c>
      <c r="B1276" s="1">
        <v>46083</v>
      </c>
      <c r="C1276" t="s">
        <v>37</v>
      </c>
      <c r="D1276" t="s">
        <v>23</v>
      </c>
      <c r="E1276">
        <v>231</v>
      </c>
      <c r="F1276">
        <v>41</v>
      </c>
      <c r="G1276">
        <v>272</v>
      </c>
      <c r="H1276">
        <v>30</v>
      </c>
      <c r="I1276">
        <v>242</v>
      </c>
      <c r="J1276">
        <v>0</v>
      </c>
      <c r="K1276">
        <v>0</v>
      </c>
      <c r="L1276">
        <v>8</v>
      </c>
      <c r="M1276">
        <v>0.6</v>
      </c>
      <c r="N1276">
        <v>1</v>
      </c>
      <c r="O1276">
        <v>2.5</v>
      </c>
      <c r="P1276">
        <v>0.65400000000000003</v>
      </c>
      <c r="Q1276">
        <v>0.11</v>
      </c>
    </row>
    <row r="1277" spans="1:17">
      <c r="A1277" t="s">
        <v>1307</v>
      </c>
      <c r="B1277" s="1">
        <v>46083</v>
      </c>
      <c r="C1277" t="s">
        <v>37</v>
      </c>
      <c r="D1277" t="s">
        <v>25</v>
      </c>
      <c r="E1277">
        <v>0</v>
      </c>
      <c r="F1277">
        <v>23</v>
      </c>
      <c r="G1277">
        <v>23</v>
      </c>
      <c r="H1277">
        <v>23</v>
      </c>
      <c r="I1277">
        <v>0</v>
      </c>
      <c r="J1277">
        <v>0</v>
      </c>
      <c r="K1277">
        <v>0</v>
      </c>
      <c r="L1277">
        <v>1.3</v>
      </c>
      <c r="M1277">
        <v>0.95599999999999996</v>
      </c>
      <c r="N1277">
        <v>0.96199999999999997</v>
      </c>
      <c r="O1277">
        <v>4.4000000000000004</v>
      </c>
      <c r="P1277">
        <v>0.70499999999999996</v>
      </c>
      <c r="Q1277">
        <v>1</v>
      </c>
    </row>
    <row r="1278" spans="1:17">
      <c r="A1278" t="s">
        <v>1308</v>
      </c>
      <c r="B1278" s="1">
        <v>46083</v>
      </c>
      <c r="C1278" t="s">
        <v>43</v>
      </c>
      <c r="D1278" t="s">
        <v>19</v>
      </c>
      <c r="E1278">
        <v>646</v>
      </c>
      <c r="F1278">
        <v>60</v>
      </c>
      <c r="G1278">
        <v>706</v>
      </c>
      <c r="H1278">
        <v>25</v>
      </c>
      <c r="I1278">
        <v>681</v>
      </c>
      <c r="J1278">
        <v>0</v>
      </c>
      <c r="K1278">
        <v>0</v>
      </c>
      <c r="L1278">
        <v>8</v>
      </c>
      <c r="M1278">
        <v>0.6</v>
      </c>
      <c r="N1278">
        <v>0.98199999999999998</v>
      </c>
      <c r="O1278">
        <v>2.5</v>
      </c>
      <c r="P1278">
        <v>0.68100000000000005</v>
      </c>
      <c r="Q1278">
        <v>3.5000000000000003E-2</v>
      </c>
    </row>
    <row r="1279" spans="1:17">
      <c r="A1279" t="s">
        <v>1309</v>
      </c>
      <c r="B1279" s="1">
        <v>46083</v>
      </c>
      <c r="C1279" t="s">
        <v>43</v>
      </c>
      <c r="D1279" t="s">
        <v>21</v>
      </c>
      <c r="E1279">
        <v>0</v>
      </c>
      <c r="F1279">
        <v>21</v>
      </c>
      <c r="G1279">
        <v>21</v>
      </c>
      <c r="H1279">
        <v>21</v>
      </c>
      <c r="I1279">
        <v>0</v>
      </c>
      <c r="J1279">
        <v>0</v>
      </c>
      <c r="K1279">
        <v>0</v>
      </c>
      <c r="L1279">
        <v>1</v>
      </c>
      <c r="M1279">
        <v>0.92700000000000005</v>
      </c>
      <c r="N1279">
        <v>0.95499999999999996</v>
      </c>
      <c r="O1279">
        <v>4.5</v>
      </c>
      <c r="P1279">
        <v>0.67500000000000004</v>
      </c>
      <c r="Q1279">
        <v>1</v>
      </c>
    </row>
    <row r="1280" spans="1:17">
      <c r="A1280" t="s">
        <v>1310</v>
      </c>
      <c r="B1280" s="1">
        <v>46083</v>
      </c>
      <c r="C1280" t="s">
        <v>43</v>
      </c>
      <c r="D1280" t="s">
        <v>23</v>
      </c>
      <c r="E1280">
        <v>15</v>
      </c>
      <c r="F1280">
        <v>28</v>
      </c>
      <c r="G1280">
        <v>43</v>
      </c>
      <c r="H1280">
        <v>43</v>
      </c>
      <c r="I1280">
        <v>0</v>
      </c>
      <c r="J1280">
        <v>0</v>
      </c>
      <c r="K1280">
        <v>0</v>
      </c>
      <c r="L1280">
        <v>1.6</v>
      </c>
      <c r="M1280">
        <v>0.96099999999999997</v>
      </c>
      <c r="N1280">
        <v>0.98499999999999999</v>
      </c>
      <c r="O1280">
        <v>4.5999999999999996</v>
      </c>
      <c r="P1280">
        <v>0.83499999999999996</v>
      </c>
      <c r="Q1280">
        <v>1</v>
      </c>
    </row>
    <row r="1281" spans="1:17">
      <c r="A1281" t="s">
        <v>1311</v>
      </c>
      <c r="B1281" s="1">
        <v>46083</v>
      </c>
      <c r="C1281" t="s">
        <v>43</v>
      </c>
      <c r="D1281" t="s">
        <v>25</v>
      </c>
      <c r="E1281">
        <v>0</v>
      </c>
      <c r="F1281">
        <v>22</v>
      </c>
      <c r="G1281">
        <v>22</v>
      </c>
      <c r="H1281">
        <v>22</v>
      </c>
      <c r="I1281">
        <v>0</v>
      </c>
      <c r="J1281">
        <v>0</v>
      </c>
      <c r="K1281">
        <v>0</v>
      </c>
      <c r="L1281">
        <v>2</v>
      </c>
      <c r="M1281">
        <v>0.98799999999999999</v>
      </c>
      <c r="N1281">
        <v>0.98799999999999999</v>
      </c>
      <c r="O1281">
        <v>4.5999999999999996</v>
      </c>
      <c r="P1281">
        <v>0.66800000000000004</v>
      </c>
      <c r="Q1281">
        <v>1</v>
      </c>
    </row>
    <row r="1282" spans="1:17">
      <c r="A1282" t="s">
        <v>1312</v>
      </c>
      <c r="B1282" s="1">
        <v>46083</v>
      </c>
      <c r="C1282" t="s">
        <v>48</v>
      </c>
      <c r="D1282" t="s">
        <v>19</v>
      </c>
      <c r="E1282">
        <v>19</v>
      </c>
      <c r="F1282">
        <v>36</v>
      </c>
      <c r="G1282">
        <v>55</v>
      </c>
      <c r="H1282">
        <v>53</v>
      </c>
      <c r="I1282">
        <v>2</v>
      </c>
      <c r="J1282">
        <v>0</v>
      </c>
      <c r="K1282">
        <v>0</v>
      </c>
      <c r="L1282">
        <v>1.1000000000000001</v>
      </c>
      <c r="M1282">
        <v>0.97099999999999997</v>
      </c>
      <c r="N1282">
        <v>0.95799999999999996</v>
      </c>
      <c r="O1282">
        <v>4.3</v>
      </c>
      <c r="P1282">
        <v>0.68500000000000005</v>
      </c>
      <c r="Q1282">
        <v>0.96399999999999997</v>
      </c>
    </row>
    <row r="1283" spans="1:17">
      <c r="A1283" t="s">
        <v>1313</v>
      </c>
      <c r="B1283" s="1">
        <v>46083</v>
      </c>
      <c r="C1283" t="s">
        <v>48</v>
      </c>
      <c r="D1283" t="s">
        <v>21</v>
      </c>
      <c r="E1283">
        <v>1232</v>
      </c>
      <c r="F1283">
        <v>49</v>
      </c>
      <c r="G1283">
        <v>1281</v>
      </c>
      <c r="H1283">
        <v>24</v>
      </c>
      <c r="I1283">
        <v>1257</v>
      </c>
      <c r="J1283">
        <v>0</v>
      </c>
      <c r="K1283">
        <v>0</v>
      </c>
      <c r="L1283">
        <v>8</v>
      </c>
      <c r="M1283">
        <v>0.6</v>
      </c>
      <c r="N1283">
        <v>0.98699999999999999</v>
      </c>
      <c r="O1283">
        <v>2.5</v>
      </c>
      <c r="P1283">
        <v>0.69599999999999995</v>
      </c>
      <c r="Q1283">
        <v>1.9E-2</v>
      </c>
    </row>
    <row r="1284" spans="1:17">
      <c r="A1284" t="s">
        <v>1314</v>
      </c>
      <c r="B1284" s="1">
        <v>46083</v>
      </c>
      <c r="C1284" t="s">
        <v>48</v>
      </c>
      <c r="D1284" t="s">
        <v>23</v>
      </c>
      <c r="E1284">
        <v>0</v>
      </c>
      <c r="F1284">
        <v>52</v>
      </c>
      <c r="G1284">
        <v>52</v>
      </c>
      <c r="H1284">
        <v>50</v>
      </c>
      <c r="I1284">
        <v>2</v>
      </c>
      <c r="J1284">
        <v>0</v>
      </c>
      <c r="K1284">
        <v>0</v>
      </c>
      <c r="L1284">
        <v>1.7</v>
      </c>
      <c r="M1284">
        <v>0.98699999999999999</v>
      </c>
      <c r="N1284">
        <v>0.96199999999999997</v>
      </c>
      <c r="O1284">
        <v>4.5999999999999996</v>
      </c>
      <c r="P1284">
        <v>0.749</v>
      </c>
      <c r="Q1284">
        <v>0.96199999999999997</v>
      </c>
    </row>
    <row r="1285" spans="1:17">
      <c r="A1285" t="s">
        <v>1315</v>
      </c>
      <c r="B1285" s="1">
        <v>46083</v>
      </c>
      <c r="C1285" t="s">
        <v>48</v>
      </c>
      <c r="D1285" t="s">
        <v>25</v>
      </c>
      <c r="E1285">
        <v>391</v>
      </c>
      <c r="F1285">
        <v>20</v>
      </c>
      <c r="G1285">
        <v>411</v>
      </c>
      <c r="H1285">
        <v>24</v>
      </c>
      <c r="I1285">
        <v>387</v>
      </c>
      <c r="J1285">
        <v>0</v>
      </c>
      <c r="K1285">
        <v>0</v>
      </c>
      <c r="L1285">
        <v>8</v>
      </c>
      <c r="M1285">
        <v>0.6</v>
      </c>
      <c r="N1285">
        <v>0.95699999999999996</v>
      </c>
      <c r="O1285">
        <v>2.5</v>
      </c>
      <c r="P1285">
        <v>0.67</v>
      </c>
      <c r="Q1285">
        <v>5.8000000000000003E-2</v>
      </c>
    </row>
    <row r="1286" spans="1:17">
      <c r="A1286" t="s">
        <v>1316</v>
      </c>
      <c r="B1286" s="1">
        <v>46083</v>
      </c>
      <c r="C1286" t="s">
        <v>53</v>
      </c>
      <c r="D1286" t="s">
        <v>19</v>
      </c>
      <c r="E1286">
        <v>637</v>
      </c>
      <c r="F1286">
        <v>31</v>
      </c>
      <c r="G1286">
        <v>668</v>
      </c>
      <c r="H1286">
        <v>34</v>
      </c>
      <c r="I1286">
        <v>634</v>
      </c>
      <c r="J1286">
        <v>0</v>
      </c>
      <c r="K1286">
        <v>0</v>
      </c>
      <c r="L1286">
        <v>8</v>
      </c>
      <c r="M1286">
        <v>0.6</v>
      </c>
      <c r="N1286">
        <v>0.996</v>
      </c>
      <c r="O1286">
        <v>2.5</v>
      </c>
      <c r="P1286">
        <v>0.754</v>
      </c>
      <c r="Q1286">
        <v>5.0999999999999997E-2</v>
      </c>
    </row>
    <row r="1287" spans="1:17">
      <c r="A1287" t="s">
        <v>1317</v>
      </c>
      <c r="B1287" s="1">
        <v>46083</v>
      </c>
      <c r="C1287" t="s">
        <v>53</v>
      </c>
      <c r="D1287" t="s">
        <v>21</v>
      </c>
      <c r="E1287">
        <v>717</v>
      </c>
      <c r="F1287">
        <v>44</v>
      </c>
      <c r="G1287">
        <v>761</v>
      </c>
      <c r="H1287">
        <v>30</v>
      </c>
      <c r="I1287">
        <v>731</v>
      </c>
      <c r="J1287">
        <v>0</v>
      </c>
      <c r="K1287">
        <v>0</v>
      </c>
      <c r="L1287">
        <v>8</v>
      </c>
      <c r="M1287">
        <v>0.6</v>
      </c>
      <c r="N1287">
        <v>0.98299999999999998</v>
      </c>
      <c r="O1287">
        <v>2.5</v>
      </c>
      <c r="P1287">
        <v>0.71599999999999997</v>
      </c>
      <c r="Q1287">
        <v>3.9E-2</v>
      </c>
    </row>
    <row r="1288" spans="1:17">
      <c r="A1288" t="s">
        <v>1318</v>
      </c>
      <c r="B1288" s="1">
        <v>46083</v>
      </c>
      <c r="C1288" t="s">
        <v>53</v>
      </c>
      <c r="D1288" t="s">
        <v>23</v>
      </c>
      <c r="E1288">
        <v>483</v>
      </c>
      <c r="F1288">
        <v>16</v>
      </c>
      <c r="G1288">
        <v>499</v>
      </c>
      <c r="H1288">
        <v>31</v>
      </c>
      <c r="I1288">
        <v>468</v>
      </c>
      <c r="J1288">
        <v>0</v>
      </c>
      <c r="K1288">
        <v>0</v>
      </c>
      <c r="L1288">
        <v>8</v>
      </c>
      <c r="M1288">
        <v>0.6</v>
      </c>
      <c r="N1288">
        <v>0.98299999999999998</v>
      </c>
      <c r="O1288">
        <v>2.5</v>
      </c>
      <c r="P1288">
        <v>0.79</v>
      </c>
      <c r="Q1288">
        <v>6.2E-2</v>
      </c>
    </row>
    <row r="1289" spans="1:17">
      <c r="A1289" t="s">
        <v>1319</v>
      </c>
      <c r="B1289" s="1">
        <v>46083</v>
      </c>
      <c r="C1289" t="s">
        <v>53</v>
      </c>
      <c r="D1289" t="s">
        <v>25</v>
      </c>
      <c r="E1289">
        <v>0</v>
      </c>
      <c r="F1289">
        <v>29</v>
      </c>
      <c r="G1289">
        <v>29</v>
      </c>
      <c r="H1289">
        <v>29</v>
      </c>
      <c r="I1289">
        <v>0</v>
      </c>
      <c r="J1289">
        <v>0</v>
      </c>
      <c r="K1289">
        <v>0</v>
      </c>
      <c r="L1289">
        <v>1.9</v>
      </c>
      <c r="M1289">
        <v>1</v>
      </c>
      <c r="N1289">
        <v>0.96499999999999997</v>
      </c>
      <c r="O1289">
        <v>4.7</v>
      </c>
      <c r="P1289">
        <v>0.72699999999999998</v>
      </c>
      <c r="Q1289">
        <v>1</v>
      </c>
    </row>
    <row r="1290" spans="1:17">
      <c r="A1290" t="s">
        <v>1320</v>
      </c>
      <c r="B1290" s="1">
        <v>46084</v>
      </c>
      <c r="C1290" t="s">
        <v>18</v>
      </c>
      <c r="D1290" t="s">
        <v>19</v>
      </c>
      <c r="E1290">
        <v>164</v>
      </c>
      <c r="F1290">
        <v>31</v>
      </c>
      <c r="G1290">
        <v>195</v>
      </c>
      <c r="H1290">
        <v>38</v>
      </c>
      <c r="I1290">
        <v>157</v>
      </c>
      <c r="J1290">
        <v>0</v>
      </c>
      <c r="K1290">
        <v>0</v>
      </c>
      <c r="L1290">
        <v>8</v>
      </c>
      <c r="M1290">
        <v>0.6</v>
      </c>
      <c r="N1290">
        <v>0.97099999999999997</v>
      </c>
      <c r="O1290">
        <v>2.5</v>
      </c>
      <c r="P1290">
        <v>0.67400000000000004</v>
      </c>
      <c r="Q1290">
        <v>0.19500000000000001</v>
      </c>
    </row>
    <row r="1291" spans="1:17">
      <c r="A1291" t="s">
        <v>1321</v>
      </c>
      <c r="B1291" s="1">
        <v>46084</v>
      </c>
      <c r="C1291" t="s">
        <v>18</v>
      </c>
      <c r="D1291" t="s">
        <v>21</v>
      </c>
      <c r="E1291">
        <v>0</v>
      </c>
      <c r="F1291">
        <v>39</v>
      </c>
      <c r="G1291">
        <v>39</v>
      </c>
      <c r="H1291">
        <v>39</v>
      </c>
      <c r="I1291">
        <v>0</v>
      </c>
      <c r="J1291">
        <v>0</v>
      </c>
      <c r="K1291">
        <v>0</v>
      </c>
      <c r="L1291">
        <v>1.2</v>
      </c>
      <c r="M1291">
        <v>0.95</v>
      </c>
      <c r="N1291">
        <v>0.99</v>
      </c>
      <c r="O1291">
        <v>4.5999999999999996</v>
      </c>
      <c r="P1291">
        <v>0.68100000000000005</v>
      </c>
      <c r="Q1291">
        <v>1</v>
      </c>
    </row>
    <row r="1292" spans="1:17">
      <c r="A1292" t="s">
        <v>1322</v>
      </c>
      <c r="B1292" s="1">
        <v>46084</v>
      </c>
      <c r="C1292" t="s">
        <v>18</v>
      </c>
      <c r="D1292" t="s">
        <v>23</v>
      </c>
      <c r="E1292">
        <v>359</v>
      </c>
      <c r="F1292">
        <v>24</v>
      </c>
      <c r="G1292">
        <v>383</v>
      </c>
      <c r="H1292">
        <v>40</v>
      </c>
      <c r="I1292">
        <v>343</v>
      </c>
      <c r="J1292">
        <v>0</v>
      </c>
      <c r="K1292">
        <v>0</v>
      </c>
      <c r="L1292">
        <v>8</v>
      </c>
      <c r="M1292">
        <v>0.6</v>
      </c>
      <c r="N1292">
        <v>0.96699999999999997</v>
      </c>
      <c r="O1292">
        <v>2.5</v>
      </c>
      <c r="P1292">
        <v>0.73799999999999999</v>
      </c>
      <c r="Q1292">
        <v>0.104</v>
      </c>
    </row>
    <row r="1293" spans="1:17">
      <c r="A1293" t="s">
        <v>1323</v>
      </c>
      <c r="B1293" s="1">
        <v>46084</v>
      </c>
      <c r="C1293" t="s">
        <v>18</v>
      </c>
      <c r="D1293" t="s">
        <v>25</v>
      </c>
      <c r="E1293">
        <v>0</v>
      </c>
      <c r="F1293">
        <v>29</v>
      </c>
      <c r="G1293">
        <v>29</v>
      </c>
      <c r="H1293">
        <v>29</v>
      </c>
      <c r="I1293">
        <v>0</v>
      </c>
      <c r="J1293">
        <v>0</v>
      </c>
      <c r="K1293">
        <v>0</v>
      </c>
      <c r="L1293">
        <v>1.3</v>
      </c>
      <c r="M1293">
        <v>0.95699999999999996</v>
      </c>
      <c r="N1293">
        <v>0.96799999999999997</v>
      </c>
      <c r="O1293">
        <v>4.5999999999999996</v>
      </c>
      <c r="P1293">
        <v>0.65900000000000003</v>
      </c>
      <c r="Q1293">
        <v>1</v>
      </c>
    </row>
    <row r="1294" spans="1:17">
      <c r="A1294" t="s">
        <v>1324</v>
      </c>
      <c r="B1294" s="1">
        <v>46084</v>
      </c>
      <c r="C1294" t="s">
        <v>27</v>
      </c>
      <c r="D1294" t="s">
        <v>19</v>
      </c>
      <c r="E1294">
        <v>23</v>
      </c>
      <c r="F1294">
        <v>42</v>
      </c>
      <c r="G1294">
        <v>65</v>
      </c>
      <c r="H1294">
        <v>45</v>
      </c>
      <c r="I1294">
        <v>20</v>
      </c>
      <c r="J1294">
        <v>0</v>
      </c>
      <c r="K1294">
        <v>0</v>
      </c>
      <c r="L1294">
        <v>3.3</v>
      </c>
      <c r="M1294">
        <v>0.86699999999999999</v>
      </c>
      <c r="N1294">
        <v>0.97699999999999998</v>
      </c>
      <c r="O1294">
        <v>3.6</v>
      </c>
      <c r="P1294">
        <v>0.79600000000000004</v>
      </c>
      <c r="Q1294">
        <v>0.69199999999999995</v>
      </c>
    </row>
    <row r="1295" spans="1:17">
      <c r="A1295" t="s">
        <v>1325</v>
      </c>
      <c r="B1295" s="1">
        <v>46084</v>
      </c>
      <c r="C1295" t="s">
        <v>27</v>
      </c>
      <c r="D1295" t="s">
        <v>21</v>
      </c>
      <c r="E1295">
        <v>0</v>
      </c>
      <c r="F1295">
        <v>36</v>
      </c>
      <c r="G1295">
        <v>36</v>
      </c>
      <c r="H1295">
        <v>36</v>
      </c>
      <c r="I1295">
        <v>0</v>
      </c>
      <c r="J1295">
        <v>1</v>
      </c>
      <c r="K1295">
        <v>0</v>
      </c>
      <c r="L1295">
        <v>1.1000000000000001</v>
      </c>
      <c r="M1295">
        <v>0.96799999999999997</v>
      </c>
      <c r="N1295">
        <v>0.98</v>
      </c>
      <c r="O1295">
        <v>4.3</v>
      </c>
      <c r="P1295">
        <v>0.68100000000000005</v>
      </c>
      <c r="Q1295">
        <v>1</v>
      </c>
    </row>
    <row r="1296" spans="1:17">
      <c r="A1296" t="s">
        <v>1326</v>
      </c>
      <c r="B1296" s="1">
        <v>46084</v>
      </c>
      <c r="C1296" t="s">
        <v>27</v>
      </c>
      <c r="D1296" t="s">
        <v>23</v>
      </c>
      <c r="E1296">
        <v>873</v>
      </c>
      <c r="F1296">
        <v>33</v>
      </c>
      <c r="G1296">
        <v>906</v>
      </c>
      <c r="H1296">
        <v>23</v>
      </c>
      <c r="I1296">
        <v>883</v>
      </c>
      <c r="J1296">
        <v>0</v>
      </c>
      <c r="K1296">
        <v>0</v>
      </c>
      <c r="L1296">
        <v>8</v>
      </c>
      <c r="M1296">
        <v>0.6</v>
      </c>
      <c r="N1296">
        <v>0.98699999999999999</v>
      </c>
      <c r="O1296">
        <v>2.5</v>
      </c>
      <c r="P1296">
        <v>0.67200000000000004</v>
      </c>
      <c r="Q1296">
        <v>2.5000000000000001E-2</v>
      </c>
    </row>
    <row r="1297" spans="1:17">
      <c r="A1297" t="s">
        <v>1327</v>
      </c>
      <c r="B1297" s="1">
        <v>46084</v>
      </c>
      <c r="C1297" t="s">
        <v>27</v>
      </c>
      <c r="D1297" t="s">
        <v>25</v>
      </c>
      <c r="E1297">
        <v>64</v>
      </c>
      <c r="F1297">
        <v>28</v>
      </c>
      <c r="G1297">
        <v>92</v>
      </c>
      <c r="H1297">
        <v>28</v>
      </c>
      <c r="I1297">
        <v>64</v>
      </c>
      <c r="J1297">
        <v>0</v>
      </c>
      <c r="K1297">
        <v>0</v>
      </c>
      <c r="L1297">
        <v>6.2</v>
      </c>
      <c r="M1297">
        <v>0.60099999999999998</v>
      </c>
      <c r="N1297">
        <v>0.94799999999999995</v>
      </c>
      <c r="O1297">
        <v>2.5</v>
      </c>
      <c r="P1297">
        <v>0.73199999999999998</v>
      </c>
      <c r="Q1297">
        <v>0.30399999999999999</v>
      </c>
    </row>
    <row r="1298" spans="1:17">
      <c r="A1298" t="s">
        <v>1328</v>
      </c>
      <c r="B1298" s="1">
        <v>46084</v>
      </c>
      <c r="C1298" t="s">
        <v>32</v>
      </c>
      <c r="D1298" t="s">
        <v>19</v>
      </c>
      <c r="E1298">
        <v>384</v>
      </c>
      <c r="F1298">
        <v>30</v>
      </c>
      <c r="G1298">
        <v>414</v>
      </c>
      <c r="H1298">
        <v>31</v>
      </c>
      <c r="I1298">
        <v>383</v>
      </c>
      <c r="J1298">
        <v>0</v>
      </c>
      <c r="K1298">
        <v>0</v>
      </c>
      <c r="L1298">
        <v>8</v>
      </c>
      <c r="M1298">
        <v>0.6</v>
      </c>
      <c r="N1298">
        <v>0.98799999999999999</v>
      </c>
      <c r="O1298">
        <v>2.5</v>
      </c>
      <c r="P1298">
        <v>0.81899999999999995</v>
      </c>
      <c r="Q1298">
        <v>7.4999999999999997E-2</v>
      </c>
    </row>
    <row r="1299" spans="1:17">
      <c r="A1299" t="s">
        <v>1329</v>
      </c>
      <c r="B1299" s="1">
        <v>46084</v>
      </c>
      <c r="C1299" t="s">
        <v>32</v>
      </c>
      <c r="D1299" t="s">
        <v>21</v>
      </c>
      <c r="E1299">
        <v>894</v>
      </c>
      <c r="F1299">
        <v>41</v>
      </c>
      <c r="G1299">
        <v>935</v>
      </c>
      <c r="H1299">
        <v>22</v>
      </c>
      <c r="I1299">
        <v>913</v>
      </c>
      <c r="J1299">
        <v>0</v>
      </c>
      <c r="K1299">
        <v>0</v>
      </c>
      <c r="L1299">
        <v>8</v>
      </c>
      <c r="M1299">
        <v>0.6</v>
      </c>
      <c r="N1299">
        <v>0.998</v>
      </c>
      <c r="O1299">
        <v>2.5</v>
      </c>
      <c r="P1299">
        <v>0.73699999999999999</v>
      </c>
      <c r="Q1299">
        <v>2.4E-2</v>
      </c>
    </row>
    <row r="1300" spans="1:17">
      <c r="A1300" t="s">
        <v>1330</v>
      </c>
      <c r="B1300" s="1">
        <v>46084</v>
      </c>
      <c r="C1300" t="s">
        <v>32</v>
      </c>
      <c r="D1300" t="s">
        <v>23</v>
      </c>
      <c r="E1300">
        <v>1048</v>
      </c>
      <c r="F1300">
        <v>57</v>
      </c>
      <c r="G1300">
        <v>1105</v>
      </c>
      <c r="H1300">
        <v>25</v>
      </c>
      <c r="I1300">
        <v>1080</v>
      </c>
      <c r="J1300">
        <v>0</v>
      </c>
      <c r="K1300">
        <v>0</v>
      </c>
      <c r="L1300">
        <v>8</v>
      </c>
      <c r="M1300">
        <v>0.6</v>
      </c>
      <c r="N1300">
        <v>0.996</v>
      </c>
      <c r="O1300">
        <v>2.5</v>
      </c>
      <c r="P1300">
        <v>0.64500000000000002</v>
      </c>
      <c r="Q1300">
        <v>2.3E-2</v>
      </c>
    </row>
    <row r="1301" spans="1:17">
      <c r="A1301" t="s">
        <v>1331</v>
      </c>
      <c r="B1301" s="1">
        <v>46084</v>
      </c>
      <c r="C1301" t="s">
        <v>32</v>
      </c>
      <c r="D1301" t="s">
        <v>25</v>
      </c>
      <c r="E1301">
        <v>0</v>
      </c>
      <c r="F1301">
        <v>19</v>
      </c>
      <c r="G1301">
        <v>19</v>
      </c>
      <c r="H1301">
        <v>19</v>
      </c>
      <c r="I1301">
        <v>0</v>
      </c>
      <c r="J1301">
        <v>1</v>
      </c>
      <c r="K1301">
        <v>0</v>
      </c>
      <c r="L1301">
        <v>1.7</v>
      </c>
      <c r="M1301">
        <v>0.89100000000000001</v>
      </c>
      <c r="N1301">
        <v>0.99399999999999999</v>
      </c>
      <c r="O1301">
        <v>4.5</v>
      </c>
      <c r="P1301">
        <v>0.752</v>
      </c>
      <c r="Q1301">
        <v>1</v>
      </c>
    </row>
    <row r="1302" spans="1:17">
      <c r="A1302" t="s">
        <v>1332</v>
      </c>
      <c r="B1302" s="1">
        <v>46084</v>
      </c>
      <c r="C1302" t="s">
        <v>37</v>
      </c>
      <c r="D1302" t="s">
        <v>19</v>
      </c>
      <c r="E1302">
        <v>6</v>
      </c>
      <c r="F1302">
        <v>36</v>
      </c>
      <c r="G1302">
        <v>42</v>
      </c>
      <c r="H1302">
        <v>42</v>
      </c>
      <c r="I1302">
        <v>0</v>
      </c>
      <c r="J1302">
        <v>1</v>
      </c>
      <c r="K1302">
        <v>0</v>
      </c>
      <c r="L1302">
        <v>1.5</v>
      </c>
      <c r="M1302">
        <v>0.91500000000000004</v>
      </c>
      <c r="N1302">
        <v>1</v>
      </c>
      <c r="O1302">
        <v>4.7</v>
      </c>
      <c r="P1302">
        <v>0.747</v>
      </c>
      <c r="Q1302">
        <v>1</v>
      </c>
    </row>
    <row r="1303" spans="1:17">
      <c r="A1303" t="s">
        <v>1333</v>
      </c>
      <c r="B1303" s="1">
        <v>46084</v>
      </c>
      <c r="C1303" t="s">
        <v>37</v>
      </c>
      <c r="D1303" t="s">
        <v>21</v>
      </c>
      <c r="E1303">
        <v>519</v>
      </c>
      <c r="F1303">
        <v>39</v>
      </c>
      <c r="G1303">
        <v>558</v>
      </c>
      <c r="H1303">
        <v>40</v>
      </c>
      <c r="I1303">
        <v>518</v>
      </c>
      <c r="J1303">
        <v>0</v>
      </c>
      <c r="K1303">
        <v>0</v>
      </c>
      <c r="L1303">
        <v>8</v>
      </c>
      <c r="M1303">
        <v>0.6</v>
      </c>
      <c r="N1303">
        <v>0.97899999999999998</v>
      </c>
      <c r="O1303">
        <v>2.5</v>
      </c>
      <c r="P1303">
        <v>0.75600000000000001</v>
      </c>
      <c r="Q1303">
        <v>7.1999999999999995E-2</v>
      </c>
    </row>
    <row r="1304" spans="1:17">
      <c r="A1304" t="s">
        <v>1334</v>
      </c>
      <c r="B1304" s="1">
        <v>46084</v>
      </c>
      <c r="C1304" t="s">
        <v>37</v>
      </c>
      <c r="D1304" t="s">
        <v>23</v>
      </c>
      <c r="E1304">
        <v>242</v>
      </c>
      <c r="F1304">
        <v>36</v>
      </c>
      <c r="G1304">
        <v>278</v>
      </c>
      <c r="H1304">
        <v>35</v>
      </c>
      <c r="I1304">
        <v>243</v>
      </c>
      <c r="J1304">
        <v>0</v>
      </c>
      <c r="K1304">
        <v>0</v>
      </c>
      <c r="L1304">
        <v>8</v>
      </c>
      <c r="M1304">
        <v>0.6</v>
      </c>
      <c r="N1304">
        <v>0.97699999999999998</v>
      </c>
      <c r="O1304">
        <v>2.5</v>
      </c>
      <c r="P1304">
        <v>0.65400000000000003</v>
      </c>
      <c r="Q1304">
        <v>0.126</v>
      </c>
    </row>
    <row r="1305" spans="1:17">
      <c r="A1305" t="s">
        <v>1335</v>
      </c>
      <c r="B1305" s="1">
        <v>46084</v>
      </c>
      <c r="C1305" t="s">
        <v>37</v>
      </c>
      <c r="D1305" t="s">
        <v>25</v>
      </c>
      <c r="E1305">
        <v>0</v>
      </c>
      <c r="F1305">
        <v>28</v>
      </c>
      <c r="G1305">
        <v>28</v>
      </c>
      <c r="H1305">
        <v>28</v>
      </c>
      <c r="I1305">
        <v>0</v>
      </c>
      <c r="J1305">
        <v>0</v>
      </c>
      <c r="K1305">
        <v>0</v>
      </c>
      <c r="L1305">
        <v>1.7</v>
      </c>
      <c r="M1305">
        <v>1</v>
      </c>
      <c r="N1305">
        <v>0.98599999999999999</v>
      </c>
      <c r="O1305">
        <v>4.4000000000000004</v>
      </c>
      <c r="P1305">
        <v>0.70499999999999996</v>
      </c>
      <c r="Q1305">
        <v>1</v>
      </c>
    </row>
    <row r="1306" spans="1:17">
      <c r="A1306" t="s">
        <v>1336</v>
      </c>
      <c r="B1306" s="1">
        <v>46084</v>
      </c>
      <c r="C1306" t="s">
        <v>43</v>
      </c>
      <c r="D1306" t="s">
        <v>19</v>
      </c>
      <c r="E1306">
        <v>681</v>
      </c>
      <c r="F1306">
        <v>32</v>
      </c>
      <c r="G1306">
        <v>713</v>
      </c>
      <c r="H1306">
        <v>25</v>
      </c>
      <c r="I1306">
        <v>688</v>
      </c>
      <c r="J1306">
        <v>0</v>
      </c>
      <c r="K1306">
        <v>0</v>
      </c>
      <c r="L1306">
        <v>8</v>
      </c>
      <c r="M1306">
        <v>0.6</v>
      </c>
      <c r="N1306">
        <v>1</v>
      </c>
      <c r="O1306">
        <v>2.5</v>
      </c>
      <c r="P1306">
        <v>0.68100000000000005</v>
      </c>
      <c r="Q1306">
        <v>3.5000000000000003E-2</v>
      </c>
    </row>
    <row r="1307" spans="1:17">
      <c r="A1307" t="s">
        <v>1337</v>
      </c>
      <c r="B1307" s="1">
        <v>46084</v>
      </c>
      <c r="C1307" t="s">
        <v>43</v>
      </c>
      <c r="D1307" t="s">
        <v>21</v>
      </c>
      <c r="E1307">
        <v>0</v>
      </c>
      <c r="F1307">
        <v>46</v>
      </c>
      <c r="G1307">
        <v>46</v>
      </c>
      <c r="H1307">
        <v>44</v>
      </c>
      <c r="I1307">
        <v>2</v>
      </c>
      <c r="J1307">
        <v>0</v>
      </c>
      <c r="K1307">
        <v>0</v>
      </c>
      <c r="L1307">
        <v>1.4</v>
      </c>
      <c r="M1307">
        <v>0.97599999999999998</v>
      </c>
      <c r="N1307">
        <v>1</v>
      </c>
      <c r="O1307">
        <v>4.4000000000000004</v>
      </c>
      <c r="P1307">
        <v>0.67500000000000004</v>
      </c>
      <c r="Q1307">
        <v>0.95699999999999996</v>
      </c>
    </row>
    <row r="1308" spans="1:17">
      <c r="A1308" t="s">
        <v>1338</v>
      </c>
      <c r="B1308" s="1">
        <v>46084</v>
      </c>
      <c r="C1308" t="s">
        <v>43</v>
      </c>
      <c r="D1308" t="s">
        <v>23</v>
      </c>
      <c r="E1308">
        <v>0</v>
      </c>
      <c r="F1308">
        <v>41</v>
      </c>
      <c r="G1308">
        <v>41</v>
      </c>
      <c r="H1308">
        <v>41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0.97</v>
      </c>
      <c r="O1308">
        <v>4.5</v>
      </c>
      <c r="P1308">
        <v>0.83499999999999996</v>
      </c>
      <c r="Q1308">
        <v>1</v>
      </c>
    </row>
    <row r="1309" spans="1:17">
      <c r="A1309" t="s">
        <v>1339</v>
      </c>
      <c r="B1309" s="1">
        <v>46084</v>
      </c>
      <c r="C1309" t="s">
        <v>43</v>
      </c>
      <c r="D1309" t="s">
        <v>25</v>
      </c>
      <c r="E1309">
        <v>0</v>
      </c>
      <c r="F1309">
        <v>25</v>
      </c>
      <c r="G1309">
        <v>25</v>
      </c>
      <c r="H1309">
        <v>25</v>
      </c>
      <c r="I1309">
        <v>0</v>
      </c>
      <c r="J1309">
        <v>1</v>
      </c>
      <c r="K1309">
        <v>1</v>
      </c>
      <c r="L1309">
        <v>1.7</v>
      </c>
      <c r="M1309">
        <v>0.85399999999999998</v>
      </c>
      <c r="N1309">
        <v>0.96399999999999997</v>
      </c>
      <c r="O1309">
        <v>4.2</v>
      </c>
      <c r="P1309">
        <v>0.66800000000000004</v>
      </c>
      <c r="Q1309">
        <v>1</v>
      </c>
    </row>
    <row r="1310" spans="1:17">
      <c r="A1310" t="s">
        <v>1340</v>
      </c>
      <c r="B1310" s="1">
        <v>46084</v>
      </c>
      <c r="C1310" t="s">
        <v>48</v>
      </c>
      <c r="D1310" t="s">
        <v>19</v>
      </c>
      <c r="E1310">
        <v>2</v>
      </c>
      <c r="F1310">
        <v>56</v>
      </c>
      <c r="G1310">
        <v>58</v>
      </c>
      <c r="H1310">
        <v>46</v>
      </c>
      <c r="I1310">
        <v>12</v>
      </c>
      <c r="J1310">
        <v>2</v>
      </c>
      <c r="K1310">
        <v>0</v>
      </c>
      <c r="L1310">
        <v>2.4</v>
      </c>
      <c r="M1310">
        <v>0.88600000000000001</v>
      </c>
      <c r="N1310">
        <v>0.97499999999999998</v>
      </c>
      <c r="O1310">
        <v>4</v>
      </c>
      <c r="P1310">
        <v>0.68500000000000005</v>
      </c>
      <c r="Q1310">
        <v>0.79300000000000004</v>
      </c>
    </row>
    <row r="1311" spans="1:17">
      <c r="A1311" t="s">
        <v>1341</v>
      </c>
      <c r="B1311" s="1">
        <v>46084</v>
      </c>
      <c r="C1311" t="s">
        <v>48</v>
      </c>
      <c r="D1311" t="s">
        <v>21</v>
      </c>
      <c r="E1311">
        <v>1257</v>
      </c>
      <c r="F1311">
        <v>46</v>
      </c>
      <c r="G1311">
        <v>1303</v>
      </c>
      <c r="H1311">
        <v>24</v>
      </c>
      <c r="I1311">
        <v>1279</v>
      </c>
      <c r="J1311">
        <v>0</v>
      </c>
      <c r="K1311">
        <v>0</v>
      </c>
      <c r="L1311">
        <v>8</v>
      </c>
      <c r="M1311">
        <v>0.6</v>
      </c>
      <c r="N1311">
        <v>0.97599999999999998</v>
      </c>
      <c r="O1311">
        <v>2.5</v>
      </c>
      <c r="P1311">
        <v>0.69599999999999995</v>
      </c>
      <c r="Q1311">
        <v>1.7999999999999999E-2</v>
      </c>
    </row>
    <row r="1312" spans="1:17">
      <c r="A1312" t="s">
        <v>1342</v>
      </c>
      <c r="B1312" s="1">
        <v>46084</v>
      </c>
      <c r="C1312" t="s">
        <v>48</v>
      </c>
      <c r="D1312" t="s">
        <v>23</v>
      </c>
      <c r="E1312">
        <v>2</v>
      </c>
      <c r="F1312">
        <v>47</v>
      </c>
      <c r="G1312">
        <v>49</v>
      </c>
      <c r="H1312">
        <v>49</v>
      </c>
      <c r="I1312">
        <v>0</v>
      </c>
      <c r="J1312">
        <v>0</v>
      </c>
      <c r="K1312">
        <v>0</v>
      </c>
      <c r="L1312">
        <v>1.1000000000000001</v>
      </c>
      <c r="M1312">
        <v>0.97899999999999998</v>
      </c>
      <c r="N1312">
        <v>0.97699999999999998</v>
      </c>
      <c r="O1312">
        <v>4.5</v>
      </c>
      <c r="P1312">
        <v>0.749</v>
      </c>
      <c r="Q1312">
        <v>1</v>
      </c>
    </row>
    <row r="1313" spans="1:17">
      <c r="A1313" t="s">
        <v>1343</v>
      </c>
      <c r="B1313" s="1">
        <v>46084</v>
      </c>
      <c r="C1313" t="s">
        <v>48</v>
      </c>
      <c r="D1313" t="s">
        <v>25</v>
      </c>
      <c r="E1313">
        <v>387</v>
      </c>
      <c r="F1313">
        <v>24</v>
      </c>
      <c r="G1313">
        <v>411</v>
      </c>
      <c r="H1313">
        <v>23</v>
      </c>
      <c r="I1313">
        <v>388</v>
      </c>
      <c r="J1313">
        <v>0</v>
      </c>
      <c r="K1313">
        <v>0</v>
      </c>
      <c r="L1313">
        <v>8</v>
      </c>
      <c r="M1313">
        <v>0.6</v>
      </c>
      <c r="N1313">
        <v>0.98399999999999999</v>
      </c>
      <c r="O1313">
        <v>2.5</v>
      </c>
      <c r="P1313">
        <v>0.67</v>
      </c>
      <c r="Q1313">
        <v>5.6000000000000001E-2</v>
      </c>
    </row>
    <row r="1314" spans="1:17">
      <c r="A1314" t="s">
        <v>1344</v>
      </c>
      <c r="B1314" s="1">
        <v>46084</v>
      </c>
      <c r="C1314" t="s">
        <v>53</v>
      </c>
      <c r="D1314" t="s">
        <v>19</v>
      </c>
      <c r="E1314">
        <v>634</v>
      </c>
      <c r="F1314">
        <v>37</v>
      </c>
      <c r="G1314">
        <v>671</v>
      </c>
      <c r="H1314">
        <v>26</v>
      </c>
      <c r="I1314">
        <v>645</v>
      </c>
      <c r="J1314">
        <v>0</v>
      </c>
      <c r="K1314">
        <v>0</v>
      </c>
      <c r="L1314">
        <v>8</v>
      </c>
      <c r="M1314">
        <v>0.6</v>
      </c>
      <c r="N1314">
        <v>0.97599999999999998</v>
      </c>
      <c r="O1314">
        <v>2.5</v>
      </c>
      <c r="P1314">
        <v>0.754</v>
      </c>
      <c r="Q1314">
        <v>3.9E-2</v>
      </c>
    </row>
    <row r="1315" spans="1:17">
      <c r="A1315" t="s">
        <v>1345</v>
      </c>
      <c r="B1315" s="1">
        <v>46084</v>
      </c>
      <c r="C1315" t="s">
        <v>53</v>
      </c>
      <c r="D1315" t="s">
        <v>21</v>
      </c>
      <c r="E1315">
        <v>731</v>
      </c>
      <c r="F1315">
        <v>43</v>
      </c>
      <c r="G1315">
        <v>774</v>
      </c>
      <c r="H1315">
        <v>28</v>
      </c>
      <c r="I1315">
        <v>746</v>
      </c>
      <c r="J1315">
        <v>0</v>
      </c>
      <c r="K1315">
        <v>0</v>
      </c>
      <c r="L1315">
        <v>8</v>
      </c>
      <c r="M1315">
        <v>0.6</v>
      </c>
      <c r="N1315">
        <v>0.96699999999999997</v>
      </c>
      <c r="O1315">
        <v>2.5</v>
      </c>
      <c r="P1315">
        <v>0.71599999999999997</v>
      </c>
      <c r="Q1315">
        <v>3.5999999999999997E-2</v>
      </c>
    </row>
    <row r="1316" spans="1:17">
      <c r="A1316" t="s">
        <v>1346</v>
      </c>
      <c r="B1316" s="1">
        <v>46084</v>
      </c>
      <c r="C1316" t="s">
        <v>53</v>
      </c>
      <c r="D1316" t="s">
        <v>23</v>
      </c>
      <c r="E1316">
        <v>468</v>
      </c>
      <c r="F1316">
        <v>50</v>
      </c>
      <c r="G1316">
        <v>518</v>
      </c>
      <c r="H1316">
        <v>31</v>
      </c>
      <c r="I1316">
        <v>487</v>
      </c>
      <c r="J1316">
        <v>0</v>
      </c>
      <c r="K1316">
        <v>0</v>
      </c>
      <c r="L1316">
        <v>8</v>
      </c>
      <c r="M1316">
        <v>0.6</v>
      </c>
      <c r="N1316">
        <v>0.98499999999999999</v>
      </c>
      <c r="O1316">
        <v>2.5</v>
      </c>
      <c r="P1316">
        <v>0.79</v>
      </c>
      <c r="Q1316">
        <v>0.06</v>
      </c>
    </row>
    <row r="1317" spans="1:17">
      <c r="A1317" t="s">
        <v>1347</v>
      </c>
      <c r="B1317" s="1">
        <v>46084</v>
      </c>
      <c r="C1317" t="s">
        <v>53</v>
      </c>
      <c r="D1317" t="s">
        <v>25</v>
      </c>
      <c r="E1317">
        <v>0</v>
      </c>
      <c r="F1317">
        <v>38</v>
      </c>
      <c r="G1317">
        <v>38</v>
      </c>
      <c r="H1317">
        <v>38</v>
      </c>
      <c r="I1317">
        <v>0</v>
      </c>
      <c r="J1317">
        <v>0</v>
      </c>
      <c r="K1317">
        <v>0</v>
      </c>
      <c r="L1317">
        <v>1.2</v>
      </c>
      <c r="M1317">
        <v>0.99</v>
      </c>
      <c r="N1317">
        <v>0.97299999999999998</v>
      </c>
      <c r="O1317">
        <v>4.2</v>
      </c>
      <c r="P1317">
        <v>0.72699999999999998</v>
      </c>
      <c r="Q1317">
        <v>1</v>
      </c>
    </row>
    <row r="1318" spans="1:17">
      <c r="A1318" t="s">
        <v>1348</v>
      </c>
      <c r="B1318" s="1">
        <v>46085</v>
      </c>
      <c r="C1318" t="s">
        <v>18</v>
      </c>
      <c r="D1318" t="s">
        <v>19</v>
      </c>
      <c r="E1318">
        <v>157</v>
      </c>
      <c r="F1318">
        <v>36</v>
      </c>
      <c r="G1318">
        <v>193</v>
      </c>
      <c r="H1318">
        <v>34</v>
      </c>
      <c r="I1318">
        <v>159</v>
      </c>
      <c r="J1318">
        <v>0</v>
      </c>
      <c r="K1318">
        <v>0</v>
      </c>
      <c r="L1318">
        <v>8</v>
      </c>
      <c r="M1318">
        <v>0.6</v>
      </c>
      <c r="N1318">
        <v>0.96499999999999997</v>
      </c>
      <c r="O1318">
        <v>2.5</v>
      </c>
      <c r="P1318">
        <v>0.67400000000000004</v>
      </c>
      <c r="Q1318">
        <v>0.17599999999999999</v>
      </c>
    </row>
    <row r="1319" spans="1:17">
      <c r="A1319" t="s">
        <v>1349</v>
      </c>
      <c r="B1319" s="1">
        <v>46085</v>
      </c>
      <c r="C1319" t="s">
        <v>18</v>
      </c>
      <c r="D1319" t="s">
        <v>21</v>
      </c>
      <c r="E1319">
        <v>0</v>
      </c>
      <c r="F1319">
        <v>56</v>
      </c>
      <c r="G1319">
        <v>56</v>
      </c>
      <c r="H1319">
        <v>48</v>
      </c>
      <c r="I1319">
        <v>8</v>
      </c>
      <c r="J1319">
        <v>0</v>
      </c>
      <c r="K1319">
        <v>0</v>
      </c>
      <c r="L1319">
        <v>2.1</v>
      </c>
      <c r="M1319">
        <v>0.95799999999999996</v>
      </c>
      <c r="N1319">
        <v>1</v>
      </c>
      <c r="O1319">
        <v>4.3</v>
      </c>
      <c r="P1319">
        <v>0.68100000000000005</v>
      </c>
      <c r="Q1319">
        <v>0.85699999999999998</v>
      </c>
    </row>
    <row r="1320" spans="1:17">
      <c r="A1320" t="s">
        <v>1350</v>
      </c>
      <c r="B1320" s="1">
        <v>46085</v>
      </c>
      <c r="C1320" t="s">
        <v>18</v>
      </c>
      <c r="D1320" t="s">
        <v>23</v>
      </c>
      <c r="E1320">
        <v>343</v>
      </c>
      <c r="F1320">
        <v>42</v>
      </c>
      <c r="G1320">
        <v>385</v>
      </c>
      <c r="H1320">
        <v>39</v>
      </c>
      <c r="I1320">
        <v>346</v>
      </c>
      <c r="J1320">
        <v>0</v>
      </c>
      <c r="K1320">
        <v>0</v>
      </c>
      <c r="L1320">
        <v>8</v>
      </c>
      <c r="M1320">
        <v>0.6</v>
      </c>
      <c r="N1320">
        <v>1</v>
      </c>
      <c r="O1320">
        <v>2.5</v>
      </c>
      <c r="P1320">
        <v>0.73799999999999999</v>
      </c>
      <c r="Q1320">
        <v>0.10100000000000001</v>
      </c>
    </row>
    <row r="1321" spans="1:17">
      <c r="A1321" t="s">
        <v>1351</v>
      </c>
      <c r="B1321" s="1">
        <v>46085</v>
      </c>
      <c r="C1321" t="s">
        <v>18</v>
      </c>
      <c r="D1321" t="s">
        <v>25</v>
      </c>
      <c r="E1321">
        <v>0</v>
      </c>
      <c r="F1321">
        <v>31</v>
      </c>
      <c r="G1321">
        <v>31</v>
      </c>
      <c r="H1321">
        <v>31</v>
      </c>
      <c r="I1321">
        <v>0</v>
      </c>
      <c r="J1321">
        <v>0</v>
      </c>
      <c r="K1321">
        <v>0</v>
      </c>
      <c r="L1321">
        <v>1.4</v>
      </c>
      <c r="M1321">
        <v>0.94499999999999995</v>
      </c>
      <c r="N1321">
        <v>0.97399999999999998</v>
      </c>
      <c r="O1321">
        <v>4.3</v>
      </c>
      <c r="P1321">
        <v>0.65900000000000003</v>
      </c>
      <c r="Q1321">
        <v>1</v>
      </c>
    </row>
    <row r="1322" spans="1:17">
      <c r="A1322" t="s">
        <v>1352</v>
      </c>
      <c r="B1322" s="1">
        <v>46085</v>
      </c>
      <c r="C1322" t="s">
        <v>27</v>
      </c>
      <c r="D1322" t="s">
        <v>19</v>
      </c>
      <c r="E1322">
        <v>20</v>
      </c>
      <c r="F1322">
        <v>42</v>
      </c>
      <c r="G1322">
        <v>62</v>
      </c>
      <c r="H1322">
        <v>41</v>
      </c>
      <c r="I1322">
        <v>21</v>
      </c>
      <c r="J1322">
        <v>0</v>
      </c>
      <c r="K1322">
        <v>0</v>
      </c>
      <c r="L1322">
        <v>3.4</v>
      </c>
      <c r="M1322">
        <v>0.84</v>
      </c>
      <c r="N1322">
        <v>0.95899999999999996</v>
      </c>
      <c r="O1322">
        <v>3.7</v>
      </c>
      <c r="P1322">
        <v>0.79600000000000004</v>
      </c>
      <c r="Q1322">
        <v>0.66100000000000003</v>
      </c>
    </row>
    <row r="1323" spans="1:17">
      <c r="A1323" t="s">
        <v>1353</v>
      </c>
      <c r="B1323" s="1">
        <v>46085</v>
      </c>
      <c r="C1323" t="s">
        <v>27</v>
      </c>
      <c r="D1323" t="s">
        <v>21</v>
      </c>
      <c r="E1323">
        <v>0</v>
      </c>
      <c r="F1323">
        <v>42</v>
      </c>
      <c r="G1323">
        <v>42</v>
      </c>
      <c r="H1323">
        <v>42</v>
      </c>
      <c r="I1323">
        <v>0</v>
      </c>
      <c r="J1323">
        <v>0</v>
      </c>
      <c r="K1323">
        <v>0</v>
      </c>
      <c r="L1323">
        <v>1.7</v>
      </c>
      <c r="M1323">
        <v>0.98599999999999999</v>
      </c>
      <c r="N1323">
        <v>0.97399999999999998</v>
      </c>
      <c r="O1323">
        <v>4.4000000000000004</v>
      </c>
      <c r="P1323">
        <v>0.68100000000000005</v>
      </c>
      <c r="Q1323">
        <v>1</v>
      </c>
    </row>
    <row r="1324" spans="1:17">
      <c r="A1324" t="s">
        <v>1354</v>
      </c>
      <c r="B1324" s="1">
        <v>46085</v>
      </c>
      <c r="C1324" t="s">
        <v>27</v>
      </c>
      <c r="D1324" t="s">
        <v>23</v>
      </c>
      <c r="E1324">
        <v>883</v>
      </c>
      <c r="F1324">
        <v>54</v>
      </c>
      <c r="G1324">
        <v>937</v>
      </c>
      <c r="H1324">
        <v>27</v>
      </c>
      <c r="I1324">
        <v>910</v>
      </c>
      <c r="J1324">
        <v>0</v>
      </c>
      <c r="K1324">
        <v>0</v>
      </c>
      <c r="L1324">
        <v>8</v>
      </c>
      <c r="M1324">
        <v>0.6</v>
      </c>
      <c r="N1324">
        <v>1</v>
      </c>
      <c r="O1324">
        <v>2.5</v>
      </c>
      <c r="P1324">
        <v>0.67200000000000004</v>
      </c>
      <c r="Q1324">
        <v>2.9000000000000001E-2</v>
      </c>
    </row>
    <row r="1325" spans="1:17">
      <c r="A1325" t="s">
        <v>1355</v>
      </c>
      <c r="B1325" s="1">
        <v>46085</v>
      </c>
      <c r="C1325" t="s">
        <v>27</v>
      </c>
      <c r="D1325" t="s">
        <v>25</v>
      </c>
      <c r="E1325">
        <v>64</v>
      </c>
      <c r="F1325">
        <v>31</v>
      </c>
      <c r="G1325">
        <v>95</v>
      </c>
      <c r="H1325">
        <v>26</v>
      </c>
      <c r="I1325">
        <v>69</v>
      </c>
      <c r="J1325">
        <v>0</v>
      </c>
      <c r="K1325">
        <v>0</v>
      </c>
      <c r="L1325">
        <v>7</v>
      </c>
      <c r="M1325">
        <v>0.6</v>
      </c>
      <c r="N1325">
        <v>0.99299999999999999</v>
      </c>
      <c r="O1325">
        <v>2.5</v>
      </c>
      <c r="P1325">
        <v>0.73199999999999998</v>
      </c>
      <c r="Q1325">
        <v>0.27400000000000002</v>
      </c>
    </row>
    <row r="1326" spans="1:17">
      <c r="A1326" t="s">
        <v>1356</v>
      </c>
      <c r="B1326" s="1">
        <v>46085</v>
      </c>
      <c r="C1326" t="s">
        <v>32</v>
      </c>
      <c r="D1326" t="s">
        <v>19</v>
      </c>
      <c r="E1326">
        <v>383</v>
      </c>
      <c r="F1326">
        <v>42</v>
      </c>
      <c r="G1326">
        <v>425</v>
      </c>
      <c r="H1326">
        <v>29</v>
      </c>
      <c r="I1326">
        <v>396</v>
      </c>
      <c r="J1326">
        <v>0</v>
      </c>
      <c r="K1326">
        <v>0</v>
      </c>
      <c r="L1326">
        <v>8</v>
      </c>
      <c r="M1326">
        <v>0.6</v>
      </c>
      <c r="N1326">
        <v>0.98299999999999998</v>
      </c>
      <c r="O1326">
        <v>2.5</v>
      </c>
      <c r="P1326">
        <v>0.81899999999999995</v>
      </c>
      <c r="Q1326">
        <v>6.8000000000000005E-2</v>
      </c>
    </row>
    <row r="1327" spans="1:17">
      <c r="A1327" t="s">
        <v>1357</v>
      </c>
      <c r="B1327" s="1">
        <v>46085</v>
      </c>
      <c r="C1327" t="s">
        <v>32</v>
      </c>
      <c r="D1327" t="s">
        <v>21</v>
      </c>
      <c r="E1327">
        <v>913</v>
      </c>
      <c r="F1327">
        <v>30</v>
      </c>
      <c r="G1327">
        <v>943</v>
      </c>
      <c r="H1327">
        <v>22</v>
      </c>
      <c r="I1327">
        <v>921</v>
      </c>
      <c r="J1327">
        <v>0</v>
      </c>
      <c r="K1327">
        <v>0</v>
      </c>
      <c r="L1327">
        <v>8</v>
      </c>
      <c r="M1327">
        <v>0.6</v>
      </c>
      <c r="N1327">
        <v>0.99399999999999999</v>
      </c>
      <c r="O1327">
        <v>2.5</v>
      </c>
      <c r="P1327">
        <v>0.73699999999999999</v>
      </c>
      <c r="Q1327">
        <v>2.3E-2</v>
      </c>
    </row>
    <row r="1328" spans="1:17">
      <c r="A1328" t="s">
        <v>1358</v>
      </c>
      <c r="B1328" s="1">
        <v>46085</v>
      </c>
      <c r="C1328" t="s">
        <v>32</v>
      </c>
      <c r="D1328" t="s">
        <v>23</v>
      </c>
      <c r="E1328">
        <v>1080</v>
      </c>
      <c r="F1328">
        <v>23</v>
      </c>
      <c r="G1328">
        <v>1103</v>
      </c>
      <c r="H1328">
        <v>27</v>
      </c>
      <c r="I1328">
        <v>1076</v>
      </c>
      <c r="J1328">
        <v>0</v>
      </c>
      <c r="K1328">
        <v>0</v>
      </c>
      <c r="L1328">
        <v>8</v>
      </c>
      <c r="M1328">
        <v>0.6</v>
      </c>
      <c r="N1328">
        <v>0.999</v>
      </c>
      <c r="O1328">
        <v>2.5</v>
      </c>
      <c r="P1328">
        <v>0.64500000000000002</v>
      </c>
      <c r="Q1328">
        <v>2.4E-2</v>
      </c>
    </row>
    <row r="1329" spans="1:17">
      <c r="A1329" t="s">
        <v>1359</v>
      </c>
      <c r="B1329" s="1">
        <v>46085</v>
      </c>
      <c r="C1329" t="s">
        <v>32</v>
      </c>
      <c r="D1329" t="s">
        <v>25</v>
      </c>
      <c r="E1329">
        <v>0</v>
      </c>
      <c r="F1329">
        <v>15</v>
      </c>
      <c r="G1329">
        <v>15</v>
      </c>
      <c r="H1329">
        <v>15</v>
      </c>
      <c r="I1329">
        <v>0</v>
      </c>
      <c r="J1329">
        <v>0</v>
      </c>
      <c r="K1329">
        <v>0</v>
      </c>
      <c r="L1329">
        <v>1.8</v>
      </c>
      <c r="M1329">
        <v>1</v>
      </c>
      <c r="N1329">
        <v>0.98199999999999998</v>
      </c>
      <c r="O1329">
        <v>4.3</v>
      </c>
      <c r="P1329">
        <v>0.752</v>
      </c>
      <c r="Q1329">
        <v>1</v>
      </c>
    </row>
    <row r="1330" spans="1:17">
      <c r="A1330" t="s">
        <v>1360</v>
      </c>
      <c r="B1330" s="1">
        <v>46085</v>
      </c>
      <c r="C1330" t="s">
        <v>37</v>
      </c>
      <c r="D1330" t="s">
        <v>19</v>
      </c>
      <c r="E1330">
        <v>0</v>
      </c>
      <c r="F1330">
        <v>37</v>
      </c>
      <c r="G1330">
        <v>37</v>
      </c>
      <c r="H1330">
        <v>37</v>
      </c>
      <c r="I1330">
        <v>0</v>
      </c>
      <c r="J1330">
        <v>0</v>
      </c>
      <c r="K1330">
        <v>0</v>
      </c>
      <c r="L1330">
        <v>1.7</v>
      </c>
      <c r="M1330">
        <v>0.995</v>
      </c>
      <c r="N1330">
        <v>0.96199999999999997</v>
      </c>
      <c r="O1330">
        <v>4.5999999999999996</v>
      </c>
      <c r="P1330">
        <v>0.747</v>
      </c>
      <c r="Q1330">
        <v>1</v>
      </c>
    </row>
    <row r="1331" spans="1:17">
      <c r="A1331" t="s">
        <v>1361</v>
      </c>
      <c r="B1331" s="1">
        <v>46085</v>
      </c>
      <c r="C1331" t="s">
        <v>37</v>
      </c>
      <c r="D1331" t="s">
        <v>21</v>
      </c>
      <c r="E1331">
        <v>518</v>
      </c>
      <c r="F1331">
        <v>43</v>
      </c>
      <c r="G1331">
        <v>561</v>
      </c>
      <c r="H1331">
        <v>38</v>
      </c>
      <c r="I1331">
        <v>523</v>
      </c>
      <c r="J1331">
        <v>0</v>
      </c>
      <c r="K1331">
        <v>0</v>
      </c>
      <c r="L1331">
        <v>8</v>
      </c>
      <c r="M1331">
        <v>0.6</v>
      </c>
      <c r="N1331">
        <v>0.99399999999999999</v>
      </c>
      <c r="O1331">
        <v>2.5</v>
      </c>
      <c r="P1331">
        <v>0.75600000000000001</v>
      </c>
      <c r="Q1331">
        <v>6.8000000000000005E-2</v>
      </c>
    </row>
    <row r="1332" spans="1:17">
      <c r="A1332" t="s">
        <v>1362</v>
      </c>
      <c r="B1332" s="1">
        <v>46085</v>
      </c>
      <c r="C1332" t="s">
        <v>37</v>
      </c>
      <c r="D1332" t="s">
        <v>23</v>
      </c>
      <c r="E1332">
        <v>243</v>
      </c>
      <c r="F1332">
        <v>41</v>
      </c>
      <c r="G1332">
        <v>284</v>
      </c>
      <c r="H1332">
        <v>34</v>
      </c>
      <c r="I1332">
        <v>250</v>
      </c>
      <c r="J1332">
        <v>0</v>
      </c>
      <c r="K1332">
        <v>0</v>
      </c>
      <c r="L1332">
        <v>8</v>
      </c>
      <c r="M1332">
        <v>0.6</v>
      </c>
      <c r="N1332">
        <v>0.97099999999999997</v>
      </c>
      <c r="O1332">
        <v>2.5</v>
      </c>
      <c r="P1332">
        <v>0.65400000000000003</v>
      </c>
      <c r="Q1332">
        <v>0.12</v>
      </c>
    </row>
    <row r="1333" spans="1:17">
      <c r="A1333" t="s">
        <v>1363</v>
      </c>
      <c r="B1333" s="1">
        <v>46085</v>
      </c>
      <c r="C1333" t="s">
        <v>37</v>
      </c>
      <c r="D1333" t="s">
        <v>25</v>
      </c>
      <c r="E1333">
        <v>0</v>
      </c>
      <c r="F1333">
        <v>30</v>
      </c>
      <c r="G1333">
        <v>30</v>
      </c>
      <c r="H1333">
        <v>30</v>
      </c>
      <c r="I1333">
        <v>0</v>
      </c>
      <c r="J1333">
        <v>1</v>
      </c>
      <c r="K1333">
        <v>0</v>
      </c>
      <c r="L1333">
        <v>1.4</v>
      </c>
      <c r="M1333">
        <v>0.90400000000000003</v>
      </c>
      <c r="N1333">
        <v>0.97499999999999998</v>
      </c>
      <c r="O1333">
        <v>4.5</v>
      </c>
      <c r="P1333">
        <v>0.70499999999999996</v>
      </c>
      <c r="Q1333">
        <v>1</v>
      </c>
    </row>
    <row r="1334" spans="1:17">
      <c r="A1334" t="s">
        <v>1364</v>
      </c>
      <c r="B1334" s="1">
        <v>46085</v>
      </c>
      <c r="C1334" t="s">
        <v>43</v>
      </c>
      <c r="D1334" t="s">
        <v>19</v>
      </c>
      <c r="E1334">
        <v>688</v>
      </c>
      <c r="F1334">
        <v>36</v>
      </c>
      <c r="G1334">
        <v>724</v>
      </c>
      <c r="H1334">
        <v>25</v>
      </c>
      <c r="I1334">
        <v>699</v>
      </c>
      <c r="J1334">
        <v>0</v>
      </c>
      <c r="K1334">
        <v>0</v>
      </c>
      <c r="L1334">
        <v>8</v>
      </c>
      <c r="M1334">
        <v>0.6</v>
      </c>
      <c r="N1334">
        <v>0.96299999999999997</v>
      </c>
      <c r="O1334">
        <v>2.5</v>
      </c>
      <c r="P1334">
        <v>0.68100000000000005</v>
      </c>
      <c r="Q1334">
        <v>3.5000000000000003E-2</v>
      </c>
    </row>
    <row r="1335" spans="1:17">
      <c r="A1335" t="s">
        <v>1365</v>
      </c>
      <c r="B1335" s="1">
        <v>46085</v>
      </c>
      <c r="C1335" t="s">
        <v>43</v>
      </c>
      <c r="D1335" t="s">
        <v>21</v>
      </c>
      <c r="E1335">
        <v>2</v>
      </c>
      <c r="F1335">
        <v>40</v>
      </c>
      <c r="G1335">
        <v>42</v>
      </c>
      <c r="H1335">
        <v>42</v>
      </c>
      <c r="I1335">
        <v>0</v>
      </c>
      <c r="J1335">
        <v>0</v>
      </c>
      <c r="K1335">
        <v>0</v>
      </c>
      <c r="L1335">
        <v>2.1</v>
      </c>
      <c r="M1335">
        <v>0.94699999999999995</v>
      </c>
      <c r="N1335">
        <v>0.97499999999999998</v>
      </c>
      <c r="O1335">
        <v>4.7</v>
      </c>
      <c r="P1335">
        <v>0.67500000000000004</v>
      </c>
      <c r="Q1335">
        <v>1</v>
      </c>
    </row>
    <row r="1336" spans="1:17">
      <c r="A1336" t="s">
        <v>1366</v>
      </c>
      <c r="B1336" s="1">
        <v>46085</v>
      </c>
      <c r="C1336" t="s">
        <v>43</v>
      </c>
      <c r="D1336" t="s">
        <v>23</v>
      </c>
      <c r="E1336">
        <v>0</v>
      </c>
      <c r="F1336">
        <v>41</v>
      </c>
      <c r="G1336">
        <v>41</v>
      </c>
      <c r="H1336">
        <v>41</v>
      </c>
      <c r="I1336">
        <v>0</v>
      </c>
      <c r="J1336">
        <v>0</v>
      </c>
      <c r="K1336">
        <v>0</v>
      </c>
      <c r="L1336">
        <v>1.6</v>
      </c>
      <c r="M1336">
        <v>0.97199999999999998</v>
      </c>
      <c r="N1336">
        <v>0.98199999999999998</v>
      </c>
      <c r="O1336">
        <v>4.9000000000000004</v>
      </c>
      <c r="P1336">
        <v>0.83499999999999996</v>
      </c>
      <c r="Q1336">
        <v>1</v>
      </c>
    </row>
    <row r="1337" spans="1:17">
      <c r="A1337" t="s">
        <v>1367</v>
      </c>
      <c r="B1337" s="1">
        <v>46085</v>
      </c>
      <c r="C1337" t="s">
        <v>43</v>
      </c>
      <c r="D1337" t="s">
        <v>25</v>
      </c>
      <c r="E1337">
        <v>0</v>
      </c>
      <c r="F1337">
        <v>29</v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1.3</v>
      </c>
      <c r="M1337">
        <v>0.94899999999999995</v>
      </c>
      <c r="N1337">
        <v>1</v>
      </c>
      <c r="O1337">
        <v>4.5</v>
      </c>
      <c r="P1337">
        <v>0.66800000000000004</v>
      </c>
      <c r="Q1337">
        <v>1</v>
      </c>
    </row>
    <row r="1338" spans="1:17">
      <c r="A1338" t="s">
        <v>1368</v>
      </c>
      <c r="B1338" s="1">
        <v>46085</v>
      </c>
      <c r="C1338" t="s">
        <v>48</v>
      </c>
      <c r="D1338" t="s">
        <v>19</v>
      </c>
      <c r="E1338">
        <v>12</v>
      </c>
      <c r="F1338">
        <v>56</v>
      </c>
      <c r="G1338">
        <v>68</v>
      </c>
      <c r="H1338">
        <v>55</v>
      </c>
      <c r="I1338">
        <v>13</v>
      </c>
      <c r="J1338">
        <v>0</v>
      </c>
      <c r="K1338">
        <v>0</v>
      </c>
      <c r="L1338">
        <v>2.5</v>
      </c>
      <c r="M1338">
        <v>0.89</v>
      </c>
      <c r="N1338">
        <v>0.996</v>
      </c>
      <c r="O1338">
        <v>4.0999999999999996</v>
      </c>
      <c r="P1338">
        <v>0.68500000000000005</v>
      </c>
      <c r="Q1338">
        <v>0.80900000000000005</v>
      </c>
    </row>
    <row r="1339" spans="1:17">
      <c r="A1339" t="s">
        <v>1369</v>
      </c>
      <c r="B1339" s="1">
        <v>46085</v>
      </c>
      <c r="C1339" t="s">
        <v>48</v>
      </c>
      <c r="D1339" t="s">
        <v>21</v>
      </c>
      <c r="E1339">
        <v>1279</v>
      </c>
      <c r="F1339">
        <v>37</v>
      </c>
      <c r="G1339">
        <v>1316</v>
      </c>
      <c r="H1339">
        <v>24</v>
      </c>
      <c r="I1339">
        <v>1292</v>
      </c>
      <c r="J1339">
        <v>0</v>
      </c>
      <c r="K1339">
        <v>0</v>
      </c>
      <c r="L1339">
        <v>8</v>
      </c>
      <c r="M1339">
        <v>0.6</v>
      </c>
      <c r="N1339">
        <v>0.98799999999999999</v>
      </c>
      <c r="O1339">
        <v>2.5</v>
      </c>
      <c r="P1339">
        <v>0.69599999999999995</v>
      </c>
      <c r="Q1339">
        <v>1.7999999999999999E-2</v>
      </c>
    </row>
    <row r="1340" spans="1:17">
      <c r="A1340" t="s">
        <v>1370</v>
      </c>
      <c r="B1340" s="1">
        <v>46085</v>
      </c>
      <c r="C1340" t="s">
        <v>48</v>
      </c>
      <c r="D1340" t="s">
        <v>23</v>
      </c>
      <c r="E1340">
        <v>0</v>
      </c>
      <c r="F1340">
        <v>51</v>
      </c>
      <c r="G1340">
        <v>51</v>
      </c>
      <c r="H1340">
        <v>51</v>
      </c>
      <c r="I1340">
        <v>0</v>
      </c>
      <c r="J1340">
        <v>0</v>
      </c>
      <c r="K1340">
        <v>0</v>
      </c>
      <c r="L1340">
        <v>0.9</v>
      </c>
      <c r="M1340">
        <v>0.94499999999999995</v>
      </c>
      <c r="N1340">
        <v>0.94299999999999995</v>
      </c>
      <c r="O1340">
        <v>4.5999999999999996</v>
      </c>
      <c r="P1340">
        <v>0.749</v>
      </c>
      <c r="Q1340">
        <v>1</v>
      </c>
    </row>
    <row r="1341" spans="1:17">
      <c r="A1341" t="s">
        <v>1371</v>
      </c>
      <c r="B1341" s="1">
        <v>46085</v>
      </c>
      <c r="C1341" t="s">
        <v>48</v>
      </c>
      <c r="D1341" t="s">
        <v>25</v>
      </c>
      <c r="E1341">
        <v>388</v>
      </c>
      <c r="F1341">
        <v>30</v>
      </c>
      <c r="G1341">
        <v>418</v>
      </c>
      <c r="H1341">
        <v>24</v>
      </c>
      <c r="I1341">
        <v>394</v>
      </c>
      <c r="J1341">
        <v>1</v>
      </c>
      <c r="K1341">
        <v>0</v>
      </c>
      <c r="L1341">
        <v>8</v>
      </c>
      <c r="M1341">
        <v>0.6</v>
      </c>
      <c r="N1341">
        <v>0.95899999999999996</v>
      </c>
      <c r="O1341">
        <v>2.5</v>
      </c>
      <c r="P1341">
        <v>0.67</v>
      </c>
      <c r="Q1341">
        <v>5.7000000000000002E-2</v>
      </c>
    </row>
    <row r="1342" spans="1:17">
      <c r="A1342" t="s">
        <v>1372</v>
      </c>
      <c r="B1342" s="1">
        <v>46085</v>
      </c>
      <c r="C1342" t="s">
        <v>53</v>
      </c>
      <c r="D1342" t="s">
        <v>19</v>
      </c>
      <c r="E1342">
        <v>645</v>
      </c>
      <c r="F1342">
        <v>52</v>
      </c>
      <c r="G1342">
        <v>697</v>
      </c>
      <c r="H1342">
        <v>28</v>
      </c>
      <c r="I1342">
        <v>669</v>
      </c>
      <c r="J1342">
        <v>0</v>
      </c>
      <c r="K1342">
        <v>0</v>
      </c>
      <c r="L1342">
        <v>8</v>
      </c>
      <c r="M1342">
        <v>0.6</v>
      </c>
      <c r="N1342">
        <v>1</v>
      </c>
      <c r="O1342">
        <v>2.5</v>
      </c>
      <c r="P1342">
        <v>0.754</v>
      </c>
      <c r="Q1342">
        <v>0.04</v>
      </c>
    </row>
    <row r="1343" spans="1:17">
      <c r="A1343" t="s">
        <v>1373</v>
      </c>
      <c r="B1343" s="1">
        <v>46085</v>
      </c>
      <c r="C1343" t="s">
        <v>53</v>
      </c>
      <c r="D1343" t="s">
        <v>21</v>
      </c>
      <c r="E1343">
        <v>746</v>
      </c>
      <c r="F1343">
        <v>31</v>
      </c>
      <c r="G1343">
        <v>777</v>
      </c>
      <c r="H1343">
        <v>31</v>
      </c>
      <c r="I1343">
        <v>746</v>
      </c>
      <c r="J1343">
        <v>0</v>
      </c>
      <c r="K1343">
        <v>0</v>
      </c>
      <c r="L1343">
        <v>8</v>
      </c>
      <c r="M1343">
        <v>0.6</v>
      </c>
      <c r="N1343">
        <v>0.997</v>
      </c>
      <c r="O1343">
        <v>2.5</v>
      </c>
      <c r="P1343">
        <v>0.71599999999999997</v>
      </c>
      <c r="Q1343">
        <v>0.04</v>
      </c>
    </row>
    <row r="1344" spans="1:17">
      <c r="A1344" t="s">
        <v>1374</v>
      </c>
      <c r="B1344" s="1">
        <v>46085</v>
      </c>
      <c r="C1344" t="s">
        <v>53</v>
      </c>
      <c r="D1344" t="s">
        <v>23</v>
      </c>
      <c r="E1344">
        <v>487</v>
      </c>
      <c r="F1344">
        <v>40</v>
      </c>
      <c r="G1344">
        <v>527</v>
      </c>
      <c r="H1344">
        <v>29</v>
      </c>
      <c r="I1344">
        <v>498</v>
      </c>
      <c r="J1344">
        <v>0</v>
      </c>
      <c r="K1344">
        <v>0</v>
      </c>
      <c r="L1344">
        <v>8</v>
      </c>
      <c r="M1344">
        <v>0.6</v>
      </c>
      <c r="N1344">
        <v>0.98199999999999998</v>
      </c>
      <c r="O1344">
        <v>2.5</v>
      </c>
      <c r="P1344">
        <v>0.79</v>
      </c>
      <c r="Q1344">
        <v>5.5E-2</v>
      </c>
    </row>
    <row r="1345" spans="1:17">
      <c r="A1345" t="s">
        <v>1375</v>
      </c>
      <c r="B1345" s="1">
        <v>46085</v>
      </c>
      <c r="C1345" t="s">
        <v>53</v>
      </c>
      <c r="D1345" t="s">
        <v>25</v>
      </c>
      <c r="E1345">
        <v>0</v>
      </c>
      <c r="F1345">
        <v>33</v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1.4</v>
      </c>
      <c r="M1345">
        <v>0.97199999999999998</v>
      </c>
      <c r="N1345">
        <v>0.97599999999999998</v>
      </c>
      <c r="O1345">
        <v>4.8</v>
      </c>
      <c r="P1345">
        <v>0.72699999999999998</v>
      </c>
      <c r="Q1345">
        <v>1</v>
      </c>
    </row>
    <row r="1346" spans="1:17">
      <c r="A1346" t="s">
        <v>1376</v>
      </c>
      <c r="B1346" s="1">
        <v>46086</v>
      </c>
      <c r="C1346" t="s">
        <v>18</v>
      </c>
      <c r="D1346" t="s">
        <v>19</v>
      </c>
      <c r="E1346">
        <v>159</v>
      </c>
      <c r="F1346">
        <v>50</v>
      </c>
      <c r="G1346">
        <v>209</v>
      </c>
      <c r="H1346">
        <v>36</v>
      </c>
      <c r="I1346">
        <v>173</v>
      </c>
      <c r="J1346">
        <v>0</v>
      </c>
      <c r="K1346">
        <v>0</v>
      </c>
      <c r="L1346">
        <v>8</v>
      </c>
      <c r="M1346">
        <v>0.6</v>
      </c>
      <c r="N1346">
        <v>0.99399999999999999</v>
      </c>
      <c r="O1346">
        <v>2.5</v>
      </c>
      <c r="P1346">
        <v>0.67400000000000004</v>
      </c>
      <c r="Q1346">
        <v>0.17199999999999999</v>
      </c>
    </row>
    <row r="1347" spans="1:17">
      <c r="A1347" t="s">
        <v>1377</v>
      </c>
      <c r="B1347" s="1">
        <v>46086</v>
      </c>
      <c r="C1347" t="s">
        <v>18</v>
      </c>
      <c r="D1347" t="s">
        <v>21</v>
      </c>
      <c r="E1347">
        <v>8</v>
      </c>
      <c r="F1347">
        <v>36</v>
      </c>
      <c r="G1347">
        <v>44</v>
      </c>
      <c r="H1347">
        <v>44</v>
      </c>
      <c r="I1347">
        <v>0</v>
      </c>
      <c r="J1347">
        <v>0</v>
      </c>
      <c r="K1347">
        <v>0</v>
      </c>
      <c r="L1347">
        <v>1.4</v>
      </c>
      <c r="M1347">
        <v>1</v>
      </c>
      <c r="N1347">
        <v>0.98799999999999999</v>
      </c>
      <c r="O1347">
        <v>4.5</v>
      </c>
      <c r="P1347">
        <v>0.68100000000000005</v>
      </c>
      <c r="Q1347">
        <v>1</v>
      </c>
    </row>
    <row r="1348" spans="1:17">
      <c r="A1348" t="s">
        <v>1378</v>
      </c>
      <c r="B1348" s="1">
        <v>46086</v>
      </c>
      <c r="C1348" t="s">
        <v>18</v>
      </c>
      <c r="D1348" t="s">
        <v>23</v>
      </c>
      <c r="E1348">
        <v>346</v>
      </c>
      <c r="F1348">
        <v>46</v>
      </c>
      <c r="G1348">
        <v>392</v>
      </c>
      <c r="H1348">
        <v>40</v>
      </c>
      <c r="I1348">
        <v>352</v>
      </c>
      <c r="J1348">
        <v>0</v>
      </c>
      <c r="K1348">
        <v>0</v>
      </c>
      <c r="L1348">
        <v>8</v>
      </c>
      <c r="M1348">
        <v>0.6</v>
      </c>
      <c r="N1348">
        <v>0.95199999999999996</v>
      </c>
      <c r="O1348">
        <v>2.5</v>
      </c>
      <c r="P1348">
        <v>0.73799999999999999</v>
      </c>
      <c r="Q1348">
        <v>0.10199999999999999</v>
      </c>
    </row>
    <row r="1349" spans="1:17">
      <c r="A1349" t="s">
        <v>1379</v>
      </c>
      <c r="B1349" s="1">
        <v>46086</v>
      </c>
      <c r="C1349" t="s">
        <v>18</v>
      </c>
      <c r="D1349" t="s">
        <v>25</v>
      </c>
      <c r="E1349">
        <v>0</v>
      </c>
      <c r="F1349">
        <v>24</v>
      </c>
      <c r="G1349">
        <v>24</v>
      </c>
      <c r="H1349">
        <v>24</v>
      </c>
      <c r="I1349">
        <v>0</v>
      </c>
      <c r="J1349">
        <v>0</v>
      </c>
      <c r="K1349">
        <v>0</v>
      </c>
      <c r="L1349">
        <v>1.6</v>
      </c>
      <c r="M1349">
        <v>0.95099999999999996</v>
      </c>
      <c r="N1349">
        <v>0.97099999999999997</v>
      </c>
      <c r="O1349">
        <v>4.7</v>
      </c>
      <c r="P1349">
        <v>0.65900000000000003</v>
      </c>
      <c r="Q1349">
        <v>1</v>
      </c>
    </row>
    <row r="1350" spans="1:17">
      <c r="A1350" t="s">
        <v>1380</v>
      </c>
      <c r="B1350" s="1">
        <v>46086</v>
      </c>
      <c r="C1350" t="s">
        <v>27</v>
      </c>
      <c r="D1350" t="s">
        <v>19</v>
      </c>
      <c r="E1350">
        <v>21</v>
      </c>
      <c r="F1350">
        <v>47</v>
      </c>
      <c r="G1350">
        <v>68</v>
      </c>
      <c r="H1350">
        <v>43</v>
      </c>
      <c r="I1350">
        <v>25</v>
      </c>
      <c r="J1350">
        <v>1</v>
      </c>
      <c r="K1350">
        <v>0</v>
      </c>
      <c r="L1350">
        <v>3.9</v>
      </c>
      <c r="M1350">
        <v>0.8</v>
      </c>
      <c r="N1350">
        <v>0.94699999999999995</v>
      </c>
      <c r="O1350">
        <v>3.8</v>
      </c>
      <c r="P1350">
        <v>0.79600000000000004</v>
      </c>
      <c r="Q1350">
        <v>0.63200000000000001</v>
      </c>
    </row>
    <row r="1351" spans="1:17">
      <c r="A1351" t="s">
        <v>1381</v>
      </c>
      <c r="B1351" s="1">
        <v>46086</v>
      </c>
      <c r="C1351" t="s">
        <v>27</v>
      </c>
      <c r="D1351" t="s">
        <v>21</v>
      </c>
      <c r="E1351">
        <v>0</v>
      </c>
      <c r="F1351">
        <v>41</v>
      </c>
      <c r="G1351">
        <v>41</v>
      </c>
      <c r="H1351">
        <v>41</v>
      </c>
      <c r="I1351">
        <v>0</v>
      </c>
      <c r="J1351">
        <v>0</v>
      </c>
      <c r="K1351">
        <v>0</v>
      </c>
      <c r="L1351">
        <v>1.1000000000000001</v>
      </c>
      <c r="M1351">
        <v>0.95199999999999996</v>
      </c>
      <c r="N1351">
        <v>0.96499999999999997</v>
      </c>
      <c r="O1351">
        <v>4.7</v>
      </c>
      <c r="P1351">
        <v>0.68100000000000005</v>
      </c>
      <c r="Q1351">
        <v>1</v>
      </c>
    </row>
    <row r="1352" spans="1:17">
      <c r="A1352" t="s">
        <v>1382</v>
      </c>
      <c r="B1352" s="1">
        <v>46086</v>
      </c>
      <c r="C1352" t="s">
        <v>27</v>
      </c>
      <c r="D1352" t="s">
        <v>23</v>
      </c>
      <c r="E1352">
        <v>910</v>
      </c>
      <c r="F1352">
        <v>36</v>
      </c>
      <c r="G1352">
        <v>946</v>
      </c>
      <c r="H1352">
        <v>28</v>
      </c>
      <c r="I1352">
        <v>918</v>
      </c>
      <c r="J1352">
        <v>0</v>
      </c>
      <c r="K1352">
        <v>0</v>
      </c>
      <c r="L1352">
        <v>8</v>
      </c>
      <c r="M1352">
        <v>0.6</v>
      </c>
      <c r="N1352">
        <v>0.999</v>
      </c>
      <c r="O1352">
        <v>2.5</v>
      </c>
      <c r="P1352">
        <v>0.67200000000000004</v>
      </c>
      <c r="Q1352">
        <v>0.03</v>
      </c>
    </row>
    <row r="1353" spans="1:17">
      <c r="A1353" t="s">
        <v>1383</v>
      </c>
      <c r="B1353" s="1">
        <v>46086</v>
      </c>
      <c r="C1353" t="s">
        <v>27</v>
      </c>
      <c r="D1353" t="s">
        <v>25</v>
      </c>
      <c r="E1353">
        <v>69</v>
      </c>
      <c r="F1353">
        <v>34</v>
      </c>
      <c r="G1353">
        <v>103</v>
      </c>
      <c r="H1353">
        <v>29</v>
      </c>
      <c r="I1353">
        <v>74</v>
      </c>
      <c r="J1353">
        <v>0</v>
      </c>
      <c r="K1353">
        <v>0</v>
      </c>
      <c r="L1353">
        <v>7.4</v>
      </c>
      <c r="M1353">
        <v>0.6</v>
      </c>
      <c r="N1353">
        <v>0.97899999999999998</v>
      </c>
      <c r="O1353">
        <v>2.5</v>
      </c>
      <c r="P1353">
        <v>0.73199999999999998</v>
      </c>
      <c r="Q1353">
        <v>0.28199999999999997</v>
      </c>
    </row>
    <row r="1354" spans="1:17">
      <c r="A1354" t="s">
        <v>1384</v>
      </c>
      <c r="B1354" s="1">
        <v>46086</v>
      </c>
      <c r="C1354" t="s">
        <v>32</v>
      </c>
      <c r="D1354" t="s">
        <v>19</v>
      </c>
      <c r="E1354">
        <v>396</v>
      </c>
      <c r="F1354">
        <v>47</v>
      </c>
      <c r="G1354">
        <v>443</v>
      </c>
      <c r="H1354">
        <v>38</v>
      </c>
      <c r="I1354">
        <v>405</v>
      </c>
      <c r="J1354">
        <v>0</v>
      </c>
      <c r="K1354">
        <v>0</v>
      </c>
      <c r="L1354">
        <v>8</v>
      </c>
      <c r="M1354">
        <v>0.6</v>
      </c>
      <c r="N1354">
        <v>0.96599999999999997</v>
      </c>
      <c r="O1354">
        <v>2.5</v>
      </c>
      <c r="P1354">
        <v>0.81899999999999995</v>
      </c>
      <c r="Q1354">
        <v>8.5999999999999993E-2</v>
      </c>
    </row>
    <row r="1355" spans="1:17">
      <c r="A1355" t="s">
        <v>1385</v>
      </c>
      <c r="B1355" s="1">
        <v>46086</v>
      </c>
      <c r="C1355" t="s">
        <v>32</v>
      </c>
      <c r="D1355" t="s">
        <v>21</v>
      </c>
      <c r="E1355">
        <v>921</v>
      </c>
      <c r="F1355">
        <v>44</v>
      </c>
      <c r="G1355">
        <v>965</v>
      </c>
      <c r="H1355">
        <v>21</v>
      </c>
      <c r="I1355">
        <v>944</v>
      </c>
      <c r="J1355">
        <v>0</v>
      </c>
      <c r="K1355">
        <v>0</v>
      </c>
      <c r="L1355">
        <v>8</v>
      </c>
      <c r="M1355">
        <v>0.6</v>
      </c>
      <c r="N1355">
        <v>1</v>
      </c>
      <c r="O1355">
        <v>2.5</v>
      </c>
      <c r="P1355">
        <v>0.73699999999999999</v>
      </c>
      <c r="Q1355">
        <v>2.1999999999999999E-2</v>
      </c>
    </row>
    <row r="1356" spans="1:17">
      <c r="A1356" t="s">
        <v>1386</v>
      </c>
      <c r="B1356" s="1">
        <v>46086</v>
      </c>
      <c r="C1356" t="s">
        <v>32</v>
      </c>
      <c r="D1356" t="s">
        <v>23</v>
      </c>
      <c r="E1356">
        <v>1076</v>
      </c>
      <c r="F1356">
        <v>47</v>
      </c>
      <c r="G1356">
        <v>1123</v>
      </c>
      <c r="H1356">
        <v>22</v>
      </c>
      <c r="I1356">
        <v>1101</v>
      </c>
      <c r="J1356">
        <v>1</v>
      </c>
      <c r="K1356">
        <v>0</v>
      </c>
      <c r="L1356">
        <v>8</v>
      </c>
      <c r="M1356">
        <v>0.6</v>
      </c>
      <c r="N1356">
        <v>0.97799999999999998</v>
      </c>
      <c r="O1356">
        <v>2.5</v>
      </c>
      <c r="P1356">
        <v>0.64500000000000002</v>
      </c>
      <c r="Q1356">
        <v>0.02</v>
      </c>
    </row>
    <row r="1357" spans="1:17">
      <c r="A1357" t="s">
        <v>1387</v>
      </c>
      <c r="B1357" s="1">
        <v>46086</v>
      </c>
      <c r="C1357" t="s">
        <v>32</v>
      </c>
      <c r="D1357" t="s">
        <v>25</v>
      </c>
      <c r="E1357">
        <v>0</v>
      </c>
      <c r="F1357">
        <v>40</v>
      </c>
      <c r="G1357">
        <v>40</v>
      </c>
      <c r="H1357">
        <v>40</v>
      </c>
      <c r="I1357">
        <v>0</v>
      </c>
      <c r="J1357">
        <v>0</v>
      </c>
      <c r="K1357">
        <v>0</v>
      </c>
      <c r="L1357">
        <v>1.6</v>
      </c>
      <c r="M1357">
        <v>1</v>
      </c>
      <c r="N1357">
        <v>1</v>
      </c>
      <c r="O1357">
        <v>4.4000000000000004</v>
      </c>
      <c r="P1357">
        <v>0.752</v>
      </c>
      <c r="Q1357">
        <v>1</v>
      </c>
    </row>
    <row r="1358" spans="1:17">
      <c r="A1358" t="s">
        <v>1388</v>
      </c>
      <c r="B1358" s="1">
        <v>46086</v>
      </c>
      <c r="C1358" t="s">
        <v>37</v>
      </c>
      <c r="D1358" t="s">
        <v>19</v>
      </c>
      <c r="E1358">
        <v>0</v>
      </c>
      <c r="F1358">
        <v>47</v>
      </c>
      <c r="G1358">
        <v>47</v>
      </c>
      <c r="H1358">
        <v>47</v>
      </c>
      <c r="I1358">
        <v>0</v>
      </c>
      <c r="J1358">
        <v>0</v>
      </c>
      <c r="K1358">
        <v>0</v>
      </c>
      <c r="L1358">
        <v>0.9</v>
      </c>
      <c r="M1358">
        <v>1</v>
      </c>
      <c r="N1358">
        <v>0.95799999999999996</v>
      </c>
      <c r="O1358">
        <v>4.7</v>
      </c>
      <c r="P1358">
        <v>0.747</v>
      </c>
      <c r="Q1358">
        <v>1</v>
      </c>
    </row>
    <row r="1359" spans="1:17">
      <c r="A1359" t="s">
        <v>1389</v>
      </c>
      <c r="B1359" s="1">
        <v>46086</v>
      </c>
      <c r="C1359" t="s">
        <v>37</v>
      </c>
      <c r="D1359" t="s">
        <v>21</v>
      </c>
      <c r="E1359">
        <v>523</v>
      </c>
      <c r="F1359">
        <v>31</v>
      </c>
      <c r="G1359">
        <v>554</v>
      </c>
      <c r="H1359">
        <v>37</v>
      </c>
      <c r="I1359">
        <v>517</v>
      </c>
      <c r="J1359">
        <v>0</v>
      </c>
      <c r="K1359">
        <v>0</v>
      </c>
      <c r="L1359">
        <v>8</v>
      </c>
      <c r="M1359">
        <v>0.6</v>
      </c>
      <c r="N1359">
        <v>1</v>
      </c>
      <c r="O1359">
        <v>2.5</v>
      </c>
      <c r="P1359">
        <v>0.75600000000000001</v>
      </c>
      <c r="Q1359">
        <v>6.7000000000000004E-2</v>
      </c>
    </row>
    <row r="1360" spans="1:17">
      <c r="A1360" t="s">
        <v>1390</v>
      </c>
      <c r="B1360" s="1">
        <v>46086</v>
      </c>
      <c r="C1360" t="s">
        <v>37</v>
      </c>
      <c r="D1360" t="s">
        <v>23</v>
      </c>
      <c r="E1360">
        <v>250</v>
      </c>
      <c r="F1360">
        <v>36</v>
      </c>
      <c r="G1360">
        <v>286</v>
      </c>
      <c r="H1360">
        <v>33</v>
      </c>
      <c r="I1360">
        <v>253</v>
      </c>
      <c r="J1360">
        <v>0</v>
      </c>
      <c r="K1360">
        <v>0</v>
      </c>
      <c r="L1360">
        <v>8</v>
      </c>
      <c r="M1360">
        <v>0.6</v>
      </c>
      <c r="N1360">
        <v>0.98399999999999999</v>
      </c>
      <c r="O1360">
        <v>2.5</v>
      </c>
      <c r="P1360">
        <v>0.65400000000000003</v>
      </c>
      <c r="Q1360">
        <v>0.115</v>
      </c>
    </row>
    <row r="1361" spans="1:17">
      <c r="A1361" t="s">
        <v>1391</v>
      </c>
      <c r="B1361" s="1">
        <v>46086</v>
      </c>
      <c r="C1361" t="s">
        <v>37</v>
      </c>
      <c r="D1361" t="s">
        <v>25</v>
      </c>
      <c r="E1361">
        <v>0</v>
      </c>
      <c r="F1361">
        <v>37</v>
      </c>
      <c r="G1361">
        <v>37</v>
      </c>
      <c r="H1361">
        <v>37</v>
      </c>
      <c r="I1361">
        <v>0</v>
      </c>
      <c r="J1361">
        <v>0</v>
      </c>
      <c r="K1361">
        <v>0</v>
      </c>
      <c r="L1361">
        <v>2.1</v>
      </c>
      <c r="M1361">
        <v>0.91500000000000004</v>
      </c>
      <c r="N1361">
        <v>0.99199999999999999</v>
      </c>
      <c r="O1361">
        <v>4.7</v>
      </c>
      <c r="P1361">
        <v>0.70499999999999996</v>
      </c>
      <c r="Q1361">
        <v>1</v>
      </c>
    </row>
    <row r="1362" spans="1:17">
      <c r="A1362" t="s">
        <v>1392</v>
      </c>
      <c r="B1362" s="1">
        <v>46086</v>
      </c>
      <c r="C1362" t="s">
        <v>43</v>
      </c>
      <c r="D1362" t="s">
        <v>19</v>
      </c>
      <c r="E1362">
        <v>699</v>
      </c>
      <c r="F1362">
        <v>44</v>
      </c>
      <c r="G1362">
        <v>743</v>
      </c>
      <c r="H1362">
        <v>27</v>
      </c>
      <c r="I1362">
        <v>716</v>
      </c>
      <c r="J1362">
        <v>0</v>
      </c>
      <c r="K1362">
        <v>0</v>
      </c>
      <c r="L1362">
        <v>8</v>
      </c>
      <c r="M1362">
        <v>0.6</v>
      </c>
      <c r="N1362">
        <v>0.97799999999999998</v>
      </c>
      <c r="O1362">
        <v>2.5</v>
      </c>
      <c r="P1362">
        <v>0.68100000000000005</v>
      </c>
      <c r="Q1362">
        <v>3.5999999999999997E-2</v>
      </c>
    </row>
    <row r="1363" spans="1:17">
      <c r="A1363" t="s">
        <v>1393</v>
      </c>
      <c r="B1363" s="1">
        <v>46086</v>
      </c>
      <c r="C1363" t="s">
        <v>43</v>
      </c>
      <c r="D1363" t="s">
        <v>21</v>
      </c>
      <c r="E1363">
        <v>0</v>
      </c>
      <c r="F1363">
        <v>36</v>
      </c>
      <c r="G1363">
        <v>36</v>
      </c>
      <c r="H1363">
        <v>36</v>
      </c>
      <c r="I1363">
        <v>0</v>
      </c>
      <c r="J1363">
        <v>0</v>
      </c>
      <c r="K1363">
        <v>0</v>
      </c>
      <c r="L1363">
        <v>2</v>
      </c>
      <c r="M1363">
        <v>0.96099999999999997</v>
      </c>
      <c r="N1363">
        <v>0.997</v>
      </c>
      <c r="O1363">
        <v>4.7</v>
      </c>
      <c r="P1363">
        <v>0.67500000000000004</v>
      </c>
      <c r="Q1363">
        <v>1</v>
      </c>
    </row>
    <row r="1364" spans="1:17">
      <c r="A1364" t="s">
        <v>1394</v>
      </c>
      <c r="B1364" s="1">
        <v>46086</v>
      </c>
      <c r="C1364" t="s">
        <v>43</v>
      </c>
      <c r="D1364" t="s">
        <v>23</v>
      </c>
      <c r="E1364">
        <v>0</v>
      </c>
      <c r="F1364">
        <v>38</v>
      </c>
      <c r="G1364">
        <v>38</v>
      </c>
      <c r="H1364">
        <v>38</v>
      </c>
      <c r="I1364">
        <v>0</v>
      </c>
      <c r="J1364">
        <v>0</v>
      </c>
      <c r="K1364">
        <v>0</v>
      </c>
      <c r="L1364">
        <v>1.7</v>
      </c>
      <c r="M1364">
        <v>0.97299999999999998</v>
      </c>
      <c r="N1364">
        <v>0.96</v>
      </c>
      <c r="O1364">
        <v>4.5</v>
      </c>
      <c r="P1364">
        <v>0.83499999999999996</v>
      </c>
      <c r="Q1364">
        <v>1</v>
      </c>
    </row>
    <row r="1365" spans="1:17">
      <c r="A1365" t="s">
        <v>1395</v>
      </c>
      <c r="B1365" s="1">
        <v>46086</v>
      </c>
      <c r="C1365" t="s">
        <v>43</v>
      </c>
      <c r="D1365" t="s">
        <v>25</v>
      </c>
      <c r="E1365">
        <v>0</v>
      </c>
      <c r="F1365">
        <v>39</v>
      </c>
      <c r="G1365">
        <v>39</v>
      </c>
      <c r="H1365">
        <v>37</v>
      </c>
      <c r="I1365">
        <v>2</v>
      </c>
      <c r="J1365">
        <v>0</v>
      </c>
      <c r="K1365">
        <v>0</v>
      </c>
      <c r="L1365">
        <v>1.5</v>
      </c>
      <c r="M1365">
        <v>0.97599999999999998</v>
      </c>
      <c r="N1365">
        <v>0.97299999999999998</v>
      </c>
      <c r="O1365">
        <v>4.2</v>
      </c>
      <c r="P1365">
        <v>0.66800000000000004</v>
      </c>
      <c r="Q1365">
        <v>0.94899999999999995</v>
      </c>
    </row>
    <row r="1366" spans="1:17">
      <c r="A1366" t="s">
        <v>1396</v>
      </c>
      <c r="B1366" s="1">
        <v>46086</v>
      </c>
      <c r="C1366" t="s">
        <v>48</v>
      </c>
      <c r="D1366" t="s">
        <v>19</v>
      </c>
      <c r="E1366">
        <v>13</v>
      </c>
      <c r="F1366">
        <v>37</v>
      </c>
      <c r="G1366">
        <v>50</v>
      </c>
      <c r="H1366">
        <v>50</v>
      </c>
      <c r="I1366">
        <v>0</v>
      </c>
      <c r="J1366">
        <v>0</v>
      </c>
      <c r="K1366">
        <v>0</v>
      </c>
      <c r="L1366">
        <v>1.3</v>
      </c>
      <c r="M1366">
        <v>0.95</v>
      </c>
      <c r="N1366">
        <v>1</v>
      </c>
      <c r="O1366">
        <v>4.4000000000000004</v>
      </c>
      <c r="P1366">
        <v>0.68500000000000005</v>
      </c>
      <c r="Q1366">
        <v>1</v>
      </c>
    </row>
    <row r="1367" spans="1:17">
      <c r="A1367" t="s">
        <v>1397</v>
      </c>
      <c r="B1367" s="1">
        <v>46086</v>
      </c>
      <c r="C1367" t="s">
        <v>48</v>
      </c>
      <c r="D1367" t="s">
        <v>21</v>
      </c>
      <c r="E1367">
        <v>1292</v>
      </c>
      <c r="F1367">
        <v>56</v>
      </c>
      <c r="G1367">
        <v>1348</v>
      </c>
      <c r="H1367">
        <v>20</v>
      </c>
      <c r="I1367">
        <v>1328</v>
      </c>
      <c r="J1367">
        <v>0</v>
      </c>
      <c r="K1367">
        <v>0</v>
      </c>
      <c r="L1367">
        <v>8</v>
      </c>
      <c r="M1367">
        <v>0.6</v>
      </c>
      <c r="N1367">
        <v>0.97699999999999998</v>
      </c>
      <c r="O1367">
        <v>2.5</v>
      </c>
      <c r="P1367">
        <v>0.69599999999999995</v>
      </c>
      <c r="Q1367">
        <v>1.4999999999999999E-2</v>
      </c>
    </row>
    <row r="1368" spans="1:17">
      <c r="A1368" t="s">
        <v>1398</v>
      </c>
      <c r="B1368" s="1">
        <v>46086</v>
      </c>
      <c r="C1368" t="s">
        <v>48</v>
      </c>
      <c r="D1368" t="s">
        <v>23</v>
      </c>
      <c r="E1368">
        <v>0</v>
      </c>
      <c r="F1368">
        <v>51</v>
      </c>
      <c r="G1368">
        <v>51</v>
      </c>
      <c r="H1368">
        <v>51</v>
      </c>
      <c r="I1368">
        <v>0</v>
      </c>
      <c r="J1368">
        <v>0</v>
      </c>
      <c r="K1368">
        <v>0</v>
      </c>
      <c r="L1368">
        <v>1.8</v>
      </c>
      <c r="M1368">
        <v>0.94199999999999995</v>
      </c>
      <c r="N1368">
        <v>0.98099999999999998</v>
      </c>
      <c r="O1368">
        <v>4.4000000000000004</v>
      </c>
      <c r="P1368">
        <v>0.749</v>
      </c>
      <c r="Q1368">
        <v>1</v>
      </c>
    </row>
    <row r="1369" spans="1:17">
      <c r="A1369" t="s">
        <v>1399</v>
      </c>
      <c r="B1369" s="1">
        <v>46086</v>
      </c>
      <c r="C1369" t="s">
        <v>48</v>
      </c>
      <c r="D1369" t="s">
        <v>25</v>
      </c>
      <c r="E1369">
        <v>394</v>
      </c>
      <c r="F1369">
        <v>30</v>
      </c>
      <c r="G1369">
        <v>424</v>
      </c>
      <c r="H1369">
        <v>31</v>
      </c>
      <c r="I1369">
        <v>393</v>
      </c>
      <c r="J1369">
        <v>0</v>
      </c>
      <c r="K1369">
        <v>0</v>
      </c>
      <c r="L1369">
        <v>8</v>
      </c>
      <c r="M1369">
        <v>0.6</v>
      </c>
      <c r="N1369">
        <v>0.96799999999999997</v>
      </c>
      <c r="O1369">
        <v>2.5</v>
      </c>
      <c r="P1369">
        <v>0.67</v>
      </c>
      <c r="Q1369">
        <v>7.2999999999999995E-2</v>
      </c>
    </row>
    <row r="1370" spans="1:17">
      <c r="A1370" t="s">
        <v>1400</v>
      </c>
      <c r="B1370" s="1">
        <v>46086</v>
      </c>
      <c r="C1370" t="s">
        <v>53</v>
      </c>
      <c r="D1370" t="s">
        <v>19</v>
      </c>
      <c r="E1370">
        <v>669</v>
      </c>
      <c r="F1370">
        <v>45</v>
      </c>
      <c r="G1370">
        <v>714</v>
      </c>
      <c r="H1370">
        <v>27</v>
      </c>
      <c r="I1370">
        <v>687</v>
      </c>
      <c r="J1370">
        <v>0</v>
      </c>
      <c r="K1370">
        <v>0</v>
      </c>
      <c r="L1370">
        <v>8</v>
      </c>
      <c r="M1370">
        <v>0.6</v>
      </c>
      <c r="N1370">
        <v>1</v>
      </c>
      <c r="O1370">
        <v>2.5</v>
      </c>
      <c r="P1370">
        <v>0.754</v>
      </c>
      <c r="Q1370">
        <v>3.7999999999999999E-2</v>
      </c>
    </row>
    <row r="1371" spans="1:17">
      <c r="A1371" t="s">
        <v>1401</v>
      </c>
      <c r="B1371" s="1">
        <v>46086</v>
      </c>
      <c r="C1371" t="s">
        <v>53</v>
      </c>
      <c r="D1371" t="s">
        <v>21</v>
      </c>
      <c r="E1371">
        <v>746</v>
      </c>
      <c r="F1371">
        <v>54</v>
      </c>
      <c r="G1371">
        <v>800</v>
      </c>
      <c r="H1371">
        <v>28</v>
      </c>
      <c r="I1371">
        <v>772</v>
      </c>
      <c r="J1371">
        <v>1</v>
      </c>
      <c r="K1371">
        <v>0</v>
      </c>
      <c r="L1371">
        <v>8</v>
      </c>
      <c r="M1371">
        <v>0.6</v>
      </c>
      <c r="N1371">
        <v>0.97</v>
      </c>
      <c r="O1371">
        <v>2.5</v>
      </c>
      <c r="P1371">
        <v>0.71599999999999997</v>
      </c>
      <c r="Q1371">
        <v>3.5000000000000003E-2</v>
      </c>
    </row>
    <row r="1372" spans="1:17">
      <c r="A1372" t="s">
        <v>1402</v>
      </c>
      <c r="B1372" s="1">
        <v>46086</v>
      </c>
      <c r="C1372" t="s">
        <v>53</v>
      </c>
      <c r="D1372" t="s">
        <v>23</v>
      </c>
      <c r="E1372">
        <v>498</v>
      </c>
      <c r="F1372">
        <v>35</v>
      </c>
      <c r="G1372">
        <v>533</v>
      </c>
      <c r="H1372">
        <v>32</v>
      </c>
      <c r="I1372">
        <v>501</v>
      </c>
      <c r="J1372">
        <v>0</v>
      </c>
      <c r="K1372">
        <v>0</v>
      </c>
      <c r="L1372">
        <v>8</v>
      </c>
      <c r="M1372">
        <v>0.6</v>
      </c>
      <c r="N1372">
        <v>0.97799999999999998</v>
      </c>
      <c r="O1372">
        <v>2.5</v>
      </c>
      <c r="P1372">
        <v>0.79</v>
      </c>
      <c r="Q1372">
        <v>0.06</v>
      </c>
    </row>
    <row r="1373" spans="1:17">
      <c r="A1373" t="s">
        <v>1403</v>
      </c>
      <c r="B1373" s="1">
        <v>46086</v>
      </c>
      <c r="C1373" t="s">
        <v>53</v>
      </c>
      <c r="D1373" t="s">
        <v>25</v>
      </c>
      <c r="E1373">
        <v>0</v>
      </c>
      <c r="F1373">
        <v>24</v>
      </c>
      <c r="G1373">
        <v>24</v>
      </c>
      <c r="H1373">
        <v>24</v>
      </c>
      <c r="I1373">
        <v>0</v>
      </c>
      <c r="J1373">
        <v>0</v>
      </c>
      <c r="K1373">
        <v>0</v>
      </c>
      <c r="L1373">
        <v>1</v>
      </c>
      <c r="M1373">
        <v>0.98</v>
      </c>
      <c r="N1373">
        <v>1</v>
      </c>
      <c r="O1373">
        <v>4.4000000000000004</v>
      </c>
      <c r="P1373">
        <v>0.72699999999999998</v>
      </c>
      <c r="Q1373">
        <v>1</v>
      </c>
    </row>
    <row r="1374" spans="1:17">
      <c r="A1374" t="s">
        <v>1404</v>
      </c>
      <c r="B1374" s="1">
        <v>46087</v>
      </c>
      <c r="C1374" t="s">
        <v>18</v>
      </c>
      <c r="D1374" t="s">
        <v>19</v>
      </c>
      <c r="E1374">
        <v>173</v>
      </c>
      <c r="F1374">
        <v>35</v>
      </c>
      <c r="G1374">
        <v>208</v>
      </c>
      <c r="H1374">
        <v>40</v>
      </c>
      <c r="I1374">
        <v>168</v>
      </c>
      <c r="J1374">
        <v>0</v>
      </c>
      <c r="K1374">
        <v>0</v>
      </c>
      <c r="L1374">
        <v>8</v>
      </c>
      <c r="M1374">
        <v>0.6</v>
      </c>
      <c r="N1374">
        <v>0.97799999999999998</v>
      </c>
      <c r="O1374">
        <v>2.5</v>
      </c>
      <c r="P1374">
        <v>0.67400000000000004</v>
      </c>
      <c r="Q1374">
        <v>0.192</v>
      </c>
    </row>
    <row r="1375" spans="1:17">
      <c r="A1375" t="s">
        <v>1405</v>
      </c>
      <c r="B1375" s="1">
        <v>46087</v>
      </c>
      <c r="C1375" t="s">
        <v>18</v>
      </c>
      <c r="D1375" t="s">
        <v>21</v>
      </c>
      <c r="E1375">
        <v>0</v>
      </c>
      <c r="F1375">
        <v>31</v>
      </c>
      <c r="G1375">
        <v>31</v>
      </c>
      <c r="H1375">
        <v>31</v>
      </c>
      <c r="I1375">
        <v>0</v>
      </c>
      <c r="J1375">
        <v>0</v>
      </c>
      <c r="K1375">
        <v>0</v>
      </c>
      <c r="L1375">
        <v>1.2</v>
      </c>
      <c r="M1375">
        <v>0.93700000000000006</v>
      </c>
      <c r="N1375">
        <v>1</v>
      </c>
      <c r="O1375">
        <v>4.5</v>
      </c>
      <c r="P1375">
        <v>0.68100000000000005</v>
      </c>
      <c r="Q1375">
        <v>1</v>
      </c>
    </row>
    <row r="1376" spans="1:17">
      <c r="A1376" t="s">
        <v>1406</v>
      </c>
      <c r="B1376" s="1">
        <v>46087</v>
      </c>
      <c r="C1376" t="s">
        <v>18</v>
      </c>
      <c r="D1376" t="s">
        <v>23</v>
      </c>
      <c r="E1376">
        <v>352</v>
      </c>
      <c r="F1376">
        <v>37</v>
      </c>
      <c r="G1376">
        <v>389</v>
      </c>
      <c r="H1376">
        <v>36</v>
      </c>
      <c r="I1376">
        <v>353</v>
      </c>
      <c r="J1376">
        <v>2</v>
      </c>
      <c r="K1376">
        <v>0</v>
      </c>
      <c r="L1376">
        <v>8</v>
      </c>
      <c r="M1376">
        <v>0.6</v>
      </c>
      <c r="N1376">
        <v>0.96199999999999997</v>
      </c>
      <c r="O1376">
        <v>2.5</v>
      </c>
      <c r="P1376">
        <v>0.73799999999999999</v>
      </c>
      <c r="Q1376">
        <v>9.2999999999999999E-2</v>
      </c>
    </row>
    <row r="1377" spans="1:17">
      <c r="A1377" t="s">
        <v>1407</v>
      </c>
      <c r="B1377" s="1">
        <v>46087</v>
      </c>
      <c r="C1377" t="s">
        <v>18</v>
      </c>
      <c r="D1377" t="s">
        <v>25</v>
      </c>
      <c r="E1377">
        <v>0</v>
      </c>
      <c r="F1377">
        <v>28</v>
      </c>
      <c r="G1377">
        <v>28</v>
      </c>
      <c r="H1377">
        <v>28</v>
      </c>
      <c r="I1377">
        <v>0</v>
      </c>
      <c r="J1377">
        <v>0</v>
      </c>
      <c r="K1377">
        <v>0</v>
      </c>
      <c r="L1377">
        <v>1.2</v>
      </c>
      <c r="M1377">
        <v>0.95</v>
      </c>
      <c r="N1377">
        <v>1</v>
      </c>
      <c r="O1377">
        <v>4.5</v>
      </c>
      <c r="P1377">
        <v>0.65900000000000003</v>
      </c>
      <c r="Q1377">
        <v>1</v>
      </c>
    </row>
    <row r="1378" spans="1:17">
      <c r="A1378" t="s">
        <v>1408</v>
      </c>
      <c r="B1378" s="1">
        <v>46087</v>
      </c>
      <c r="C1378" t="s">
        <v>27</v>
      </c>
      <c r="D1378" t="s">
        <v>19</v>
      </c>
      <c r="E1378">
        <v>25</v>
      </c>
      <c r="F1378">
        <v>47</v>
      </c>
      <c r="G1378">
        <v>72</v>
      </c>
      <c r="H1378">
        <v>49</v>
      </c>
      <c r="I1378">
        <v>23</v>
      </c>
      <c r="J1378">
        <v>0</v>
      </c>
      <c r="K1378">
        <v>0</v>
      </c>
      <c r="L1378">
        <v>3.2</v>
      </c>
      <c r="M1378">
        <v>0.79800000000000004</v>
      </c>
      <c r="N1378">
        <v>0.97899999999999998</v>
      </c>
      <c r="O1378">
        <v>3.6</v>
      </c>
      <c r="P1378">
        <v>0.79600000000000004</v>
      </c>
      <c r="Q1378">
        <v>0.68100000000000005</v>
      </c>
    </row>
    <row r="1379" spans="1:17">
      <c r="A1379" t="s">
        <v>1409</v>
      </c>
      <c r="B1379" s="1">
        <v>46087</v>
      </c>
      <c r="C1379" t="s">
        <v>27</v>
      </c>
      <c r="D1379" t="s">
        <v>21</v>
      </c>
      <c r="E1379">
        <v>0</v>
      </c>
      <c r="F1379">
        <v>43</v>
      </c>
      <c r="G1379">
        <v>43</v>
      </c>
      <c r="H1379">
        <v>43</v>
      </c>
      <c r="I1379">
        <v>0</v>
      </c>
      <c r="J1379">
        <v>0</v>
      </c>
      <c r="K1379">
        <v>0</v>
      </c>
      <c r="L1379">
        <v>1.8</v>
      </c>
      <c r="M1379">
        <v>0.95099999999999996</v>
      </c>
      <c r="N1379">
        <v>1</v>
      </c>
      <c r="O1379">
        <v>4.7</v>
      </c>
      <c r="P1379">
        <v>0.68100000000000005</v>
      </c>
      <c r="Q1379">
        <v>1</v>
      </c>
    </row>
    <row r="1380" spans="1:17">
      <c r="A1380" t="s">
        <v>1410</v>
      </c>
      <c r="B1380" s="1">
        <v>46087</v>
      </c>
      <c r="C1380" t="s">
        <v>27</v>
      </c>
      <c r="D1380" t="s">
        <v>23</v>
      </c>
      <c r="E1380">
        <v>918</v>
      </c>
      <c r="F1380">
        <v>46</v>
      </c>
      <c r="G1380">
        <v>964</v>
      </c>
      <c r="H1380">
        <v>22</v>
      </c>
      <c r="I1380">
        <v>942</v>
      </c>
      <c r="J1380">
        <v>0</v>
      </c>
      <c r="K1380">
        <v>0</v>
      </c>
      <c r="L1380">
        <v>8</v>
      </c>
      <c r="M1380">
        <v>0.6</v>
      </c>
      <c r="N1380">
        <v>0.99399999999999999</v>
      </c>
      <c r="O1380">
        <v>2.5</v>
      </c>
      <c r="P1380">
        <v>0.67200000000000004</v>
      </c>
      <c r="Q1380">
        <v>2.3E-2</v>
      </c>
    </row>
    <row r="1381" spans="1:17">
      <c r="A1381" t="s">
        <v>1411</v>
      </c>
      <c r="B1381" s="1">
        <v>46087</v>
      </c>
      <c r="C1381" t="s">
        <v>27</v>
      </c>
      <c r="D1381" t="s">
        <v>25</v>
      </c>
      <c r="E1381">
        <v>74</v>
      </c>
      <c r="F1381">
        <v>27</v>
      </c>
      <c r="G1381">
        <v>101</v>
      </c>
      <c r="H1381">
        <v>27</v>
      </c>
      <c r="I1381">
        <v>74</v>
      </c>
      <c r="J1381">
        <v>0</v>
      </c>
      <c r="K1381">
        <v>0</v>
      </c>
      <c r="L1381">
        <v>7.3</v>
      </c>
      <c r="M1381">
        <v>0.6</v>
      </c>
      <c r="N1381">
        <v>1</v>
      </c>
      <c r="O1381">
        <v>2.5</v>
      </c>
      <c r="P1381">
        <v>0.73199999999999998</v>
      </c>
      <c r="Q1381">
        <v>0.26700000000000002</v>
      </c>
    </row>
    <row r="1382" spans="1:17">
      <c r="A1382" t="s">
        <v>1412</v>
      </c>
      <c r="B1382" s="1">
        <v>46087</v>
      </c>
      <c r="C1382" t="s">
        <v>32</v>
      </c>
      <c r="D1382" t="s">
        <v>19</v>
      </c>
      <c r="E1382">
        <v>405</v>
      </c>
      <c r="F1382">
        <v>52</v>
      </c>
      <c r="G1382">
        <v>457</v>
      </c>
      <c r="H1382">
        <v>30</v>
      </c>
      <c r="I1382">
        <v>427</v>
      </c>
      <c r="J1382">
        <v>1</v>
      </c>
      <c r="K1382">
        <v>0</v>
      </c>
      <c r="L1382">
        <v>8</v>
      </c>
      <c r="M1382">
        <v>0.6</v>
      </c>
      <c r="N1382">
        <v>0.95</v>
      </c>
      <c r="O1382">
        <v>2.5</v>
      </c>
      <c r="P1382">
        <v>0.81899999999999995</v>
      </c>
      <c r="Q1382">
        <v>6.6000000000000003E-2</v>
      </c>
    </row>
    <row r="1383" spans="1:17">
      <c r="A1383" t="s">
        <v>1413</v>
      </c>
      <c r="B1383" s="1">
        <v>46087</v>
      </c>
      <c r="C1383" t="s">
        <v>32</v>
      </c>
      <c r="D1383" t="s">
        <v>21</v>
      </c>
      <c r="E1383">
        <v>944</v>
      </c>
      <c r="F1383">
        <v>44</v>
      </c>
      <c r="G1383">
        <v>988</v>
      </c>
      <c r="H1383">
        <v>21</v>
      </c>
      <c r="I1383">
        <v>967</v>
      </c>
      <c r="J1383">
        <v>0</v>
      </c>
      <c r="K1383">
        <v>0</v>
      </c>
      <c r="L1383">
        <v>8</v>
      </c>
      <c r="M1383">
        <v>0.6</v>
      </c>
      <c r="N1383">
        <v>0.998</v>
      </c>
      <c r="O1383">
        <v>2.5</v>
      </c>
      <c r="P1383">
        <v>0.73699999999999999</v>
      </c>
      <c r="Q1383">
        <v>2.1000000000000001E-2</v>
      </c>
    </row>
    <row r="1384" spans="1:17">
      <c r="A1384" t="s">
        <v>1414</v>
      </c>
      <c r="B1384" s="1">
        <v>46087</v>
      </c>
      <c r="C1384" t="s">
        <v>32</v>
      </c>
      <c r="D1384" t="s">
        <v>23</v>
      </c>
      <c r="E1384">
        <v>1101</v>
      </c>
      <c r="F1384">
        <v>40</v>
      </c>
      <c r="G1384">
        <v>1141</v>
      </c>
      <c r="H1384">
        <v>22</v>
      </c>
      <c r="I1384">
        <v>1119</v>
      </c>
      <c r="J1384">
        <v>0</v>
      </c>
      <c r="K1384">
        <v>0</v>
      </c>
      <c r="L1384">
        <v>8</v>
      </c>
      <c r="M1384">
        <v>0.6</v>
      </c>
      <c r="N1384">
        <v>1</v>
      </c>
      <c r="O1384">
        <v>2.5</v>
      </c>
      <c r="P1384">
        <v>0.64500000000000002</v>
      </c>
      <c r="Q1384">
        <v>1.9E-2</v>
      </c>
    </row>
    <row r="1385" spans="1:17">
      <c r="A1385" t="s">
        <v>1415</v>
      </c>
      <c r="B1385" s="1">
        <v>46087</v>
      </c>
      <c r="C1385" t="s">
        <v>32</v>
      </c>
      <c r="D1385" t="s">
        <v>25</v>
      </c>
      <c r="E1385">
        <v>0</v>
      </c>
      <c r="F1385">
        <v>34</v>
      </c>
      <c r="G1385">
        <v>34</v>
      </c>
      <c r="H1385">
        <v>34</v>
      </c>
      <c r="I1385">
        <v>0</v>
      </c>
      <c r="J1385">
        <v>0</v>
      </c>
      <c r="K1385">
        <v>0</v>
      </c>
      <c r="L1385">
        <v>1.4</v>
      </c>
      <c r="M1385">
        <v>0.98299999999999998</v>
      </c>
      <c r="N1385">
        <v>0.98699999999999999</v>
      </c>
      <c r="O1385">
        <v>4.2</v>
      </c>
      <c r="P1385">
        <v>0.752</v>
      </c>
      <c r="Q1385">
        <v>1</v>
      </c>
    </row>
    <row r="1386" spans="1:17">
      <c r="A1386" t="s">
        <v>1416</v>
      </c>
      <c r="B1386" s="1">
        <v>46087</v>
      </c>
      <c r="C1386" t="s">
        <v>37</v>
      </c>
      <c r="D1386" t="s">
        <v>19</v>
      </c>
      <c r="E1386">
        <v>0</v>
      </c>
      <c r="F1386">
        <v>46</v>
      </c>
      <c r="G1386">
        <v>46</v>
      </c>
      <c r="H1386">
        <v>44</v>
      </c>
      <c r="I1386">
        <v>2</v>
      </c>
      <c r="J1386">
        <v>0</v>
      </c>
      <c r="K1386">
        <v>0</v>
      </c>
      <c r="L1386">
        <v>0.7</v>
      </c>
      <c r="M1386">
        <v>0.99199999999999999</v>
      </c>
      <c r="N1386">
        <v>0.97399999999999998</v>
      </c>
      <c r="O1386">
        <v>4.2</v>
      </c>
      <c r="P1386">
        <v>0.747</v>
      </c>
      <c r="Q1386">
        <v>0.95699999999999996</v>
      </c>
    </row>
    <row r="1387" spans="1:17">
      <c r="A1387" t="s">
        <v>1417</v>
      </c>
      <c r="B1387" s="1">
        <v>46087</v>
      </c>
      <c r="C1387" t="s">
        <v>37</v>
      </c>
      <c r="D1387" t="s">
        <v>21</v>
      </c>
      <c r="E1387">
        <v>517</v>
      </c>
      <c r="F1387">
        <v>41</v>
      </c>
      <c r="G1387">
        <v>558</v>
      </c>
      <c r="H1387">
        <v>40</v>
      </c>
      <c r="I1387">
        <v>518</v>
      </c>
      <c r="J1387">
        <v>0</v>
      </c>
      <c r="K1387">
        <v>0</v>
      </c>
      <c r="L1387">
        <v>8</v>
      </c>
      <c r="M1387">
        <v>0.6</v>
      </c>
      <c r="N1387">
        <v>0.99199999999999999</v>
      </c>
      <c r="O1387">
        <v>2.5</v>
      </c>
      <c r="P1387">
        <v>0.75600000000000001</v>
      </c>
      <c r="Q1387">
        <v>7.1999999999999995E-2</v>
      </c>
    </row>
    <row r="1388" spans="1:17">
      <c r="A1388" t="s">
        <v>1418</v>
      </c>
      <c r="B1388" s="1">
        <v>46087</v>
      </c>
      <c r="C1388" t="s">
        <v>37</v>
      </c>
      <c r="D1388" t="s">
        <v>23</v>
      </c>
      <c r="E1388">
        <v>253</v>
      </c>
      <c r="F1388">
        <v>58</v>
      </c>
      <c r="G1388">
        <v>311</v>
      </c>
      <c r="H1388">
        <v>30</v>
      </c>
      <c r="I1388">
        <v>281</v>
      </c>
      <c r="J1388">
        <v>0</v>
      </c>
      <c r="K1388">
        <v>0</v>
      </c>
      <c r="L1388">
        <v>8</v>
      </c>
      <c r="M1388">
        <v>0.6</v>
      </c>
      <c r="N1388">
        <v>0.99</v>
      </c>
      <c r="O1388">
        <v>2.5</v>
      </c>
      <c r="P1388">
        <v>0.65400000000000003</v>
      </c>
      <c r="Q1388">
        <v>9.6000000000000002E-2</v>
      </c>
    </row>
    <row r="1389" spans="1:17">
      <c r="A1389" t="s">
        <v>1419</v>
      </c>
      <c r="B1389" s="1">
        <v>46087</v>
      </c>
      <c r="C1389" t="s">
        <v>37</v>
      </c>
      <c r="D1389" t="s">
        <v>25</v>
      </c>
      <c r="E1389">
        <v>0</v>
      </c>
      <c r="F1389">
        <v>27</v>
      </c>
      <c r="G1389">
        <v>27</v>
      </c>
      <c r="H1389">
        <v>27</v>
      </c>
      <c r="I1389">
        <v>0</v>
      </c>
      <c r="J1389">
        <v>0</v>
      </c>
      <c r="K1389">
        <v>0</v>
      </c>
      <c r="L1389">
        <v>2.1</v>
      </c>
      <c r="M1389">
        <v>0.96799999999999997</v>
      </c>
      <c r="N1389">
        <v>0.94099999999999995</v>
      </c>
      <c r="O1389">
        <v>4.5</v>
      </c>
      <c r="P1389">
        <v>0.70499999999999996</v>
      </c>
      <c r="Q1389">
        <v>1</v>
      </c>
    </row>
    <row r="1390" spans="1:17">
      <c r="A1390" t="s">
        <v>1420</v>
      </c>
      <c r="B1390" s="1">
        <v>46087</v>
      </c>
      <c r="C1390" t="s">
        <v>43</v>
      </c>
      <c r="D1390" t="s">
        <v>19</v>
      </c>
      <c r="E1390">
        <v>716</v>
      </c>
      <c r="F1390">
        <v>29</v>
      </c>
      <c r="G1390">
        <v>745</v>
      </c>
      <c r="H1390">
        <v>25</v>
      </c>
      <c r="I1390">
        <v>720</v>
      </c>
      <c r="J1390">
        <v>0</v>
      </c>
      <c r="K1390">
        <v>0</v>
      </c>
      <c r="L1390">
        <v>8</v>
      </c>
      <c r="M1390">
        <v>0.6</v>
      </c>
      <c r="N1390">
        <v>0.99199999999999999</v>
      </c>
      <c r="O1390">
        <v>2.5</v>
      </c>
      <c r="P1390">
        <v>0.68100000000000005</v>
      </c>
      <c r="Q1390">
        <v>3.4000000000000002E-2</v>
      </c>
    </row>
    <row r="1391" spans="1:17">
      <c r="A1391" t="s">
        <v>1421</v>
      </c>
      <c r="B1391" s="1">
        <v>46087</v>
      </c>
      <c r="C1391" t="s">
        <v>43</v>
      </c>
      <c r="D1391" t="s">
        <v>21</v>
      </c>
      <c r="E1391">
        <v>0</v>
      </c>
      <c r="F1391">
        <v>56</v>
      </c>
      <c r="G1391">
        <v>56</v>
      </c>
      <c r="H1391">
        <v>55</v>
      </c>
      <c r="I1391">
        <v>1</v>
      </c>
      <c r="J1391">
        <v>0</v>
      </c>
      <c r="K1391">
        <v>0</v>
      </c>
      <c r="L1391">
        <v>1.2</v>
      </c>
      <c r="M1391">
        <v>0.95399999999999996</v>
      </c>
      <c r="N1391">
        <v>1</v>
      </c>
      <c r="O1391">
        <v>4.4000000000000004</v>
      </c>
      <c r="P1391">
        <v>0.67500000000000004</v>
      </c>
      <c r="Q1391">
        <v>0.98199999999999998</v>
      </c>
    </row>
    <row r="1392" spans="1:17">
      <c r="A1392" t="s">
        <v>1422</v>
      </c>
      <c r="B1392" s="1">
        <v>46087</v>
      </c>
      <c r="C1392" t="s">
        <v>43</v>
      </c>
      <c r="D1392" t="s">
        <v>23</v>
      </c>
      <c r="E1392">
        <v>0</v>
      </c>
      <c r="F1392">
        <v>50</v>
      </c>
      <c r="G1392">
        <v>50</v>
      </c>
      <c r="H1392">
        <v>50</v>
      </c>
      <c r="I1392">
        <v>0</v>
      </c>
      <c r="J1392">
        <v>0</v>
      </c>
      <c r="K1392">
        <v>0</v>
      </c>
      <c r="L1392">
        <v>1.8</v>
      </c>
      <c r="M1392">
        <v>1</v>
      </c>
      <c r="N1392">
        <v>0.96299999999999997</v>
      </c>
      <c r="O1392">
        <v>4.9000000000000004</v>
      </c>
      <c r="P1392">
        <v>0.83499999999999996</v>
      </c>
      <c r="Q1392">
        <v>1</v>
      </c>
    </row>
    <row r="1393" spans="1:17">
      <c r="A1393" t="s">
        <v>1423</v>
      </c>
      <c r="B1393" s="1">
        <v>46087</v>
      </c>
      <c r="C1393" t="s">
        <v>43</v>
      </c>
      <c r="D1393" t="s">
        <v>25</v>
      </c>
      <c r="E1393">
        <v>2</v>
      </c>
      <c r="F1393">
        <v>16</v>
      </c>
      <c r="G1393">
        <v>18</v>
      </c>
      <c r="H1393">
        <v>18</v>
      </c>
      <c r="I1393">
        <v>0</v>
      </c>
      <c r="J1393">
        <v>0</v>
      </c>
      <c r="K1393">
        <v>0</v>
      </c>
      <c r="L1393">
        <v>1.8</v>
      </c>
      <c r="M1393">
        <v>0.93799999999999994</v>
      </c>
      <c r="N1393">
        <v>0.99399999999999999</v>
      </c>
      <c r="O1393">
        <v>4.4000000000000004</v>
      </c>
      <c r="P1393">
        <v>0.66800000000000004</v>
      </c>
      <c r="Q1393">
        <v>1</v>
      </c>
    </row>
    <row r="1394" spans="1:17">
      <c r="A1394" t="s">
        <v>1424</v>
      </c>
      <c r="B1394" s="1">
        <v>46087</v>
      </c>
      <c r="C1394" t="s">
        <v>48</v>
      </c>
      <c r="D1394" t="s">
        <v>19</v>
      </c>
      <c r="E1394">
        <v>0</v>
      </c>
      <c r="F1394">
        <v>41</v>
      </c>
      <c r="G1394">
        <v>41</v>
      </c>
      <c r="H1394">
        <v>41</v>
      </c>
      <c r="I1394">
        <v>0</v>
      </c>
      <c r="J1394">
        <v>1</v>
      </c>
      <c r="K1394">
        <v>0</v>
      </c>
      <c r="L1394">
        <v>1.4</v>
      </c>
      <c r="M1394">
        <v>0.98199999999999998</v>
      </c>
      <c r="N1394">
        <v>0.97099999999999997</v>
      </c>
      <c r="O1394">
        <v>4.3</v>
      </c>
      <c r="P1394">
        <v>0.68500000000000005</v>
      </c>
      <c r="Q1394">
        <v>1</v>
      </c>
    </row>
    <row r="1395" spans="1:17">
      <c r="A1395" t="s">
        <v>1425</v>
      </c>
      <c r="B1395" s="1">
        <v>46087</v>
      </c>
      <c r="C1395" t="s">
        <v>48</v>
      </c>
      <c r="D1395" t="s">
        <v>21</v>
      </c>
      <c r="E1395">
        <v>1328</v>
      </c>
      <c r="F1395">
        <v>51</v>
      </c>
      <c r="G1395">
        <v>1379</v>
      </c>
      <c r="H1395">
        <v>24</v>
      </c>
      <c r="I1395">
        <v>1355</v>
      </c>
      <c r="J1395">
        <v>0</v>
      </c>
      <c r="K1395">
        <v>0</v>
      </c>
      <c r="L1395">
        <v>8</v>
      </c>
      <c r="M1395">
        <v>0.6</v>
      </c>
      <c r="N1395">
        <v>1</v>
      </c>
      <c r="O1395">
        <v>2.5</v>
      </c>
      <c r="P1395">
        <v>0.69599999999999995</v>
      </c>
      <c r="Q1395">
        <v>1.7000000000000001E-2</v>
      </c>
    </row>
    <row r="1396" spans="1:17">
      <c r="A1396" t="s">
        <v>1426</v>
      </c>
      <c r="B1396" s="1">
        <v>46087</v>
      </c>
      <c r="C1396" t="s">
        <v>48</v>
      </c>
      <c r="D1396" t="s">
        <v>23</v>
      </c>
      <c r="E1396">
        <v>0</v>
      </c>
      <c r="F1396">
        <v>39</v>
      </c>
      <c r="G1396">
        <v>39</v>
      </c>
      <c r="H1396">
        <v>39</v>
      </c>
      <c r="I1396">
        <v>0</v>
      </c>
      <c r="J1396">
        <v>0</v>
      </c>
      <c r="K1396">
        <v>0</v>
      </c>
      <c r="L1396">
        <v>1.7</v>
      </c>
      <c r="M1396">
        <v>0.95499999999999996</v>
      </c>
      <c r="N1396">
        <v>0.96099999999999997</v>
      </c>
      <c r="O1396">
        <v>4.8</v>
      </c>
      <c r="P1396">
        <v>0.749</v>
      </c>
      <c r="Q1396">
        <v>1</v>
      </c>
    </row>
    <row r="1397" spans="1:17">
      <c r="A1397" t="s">
        <v>1427</v>
      </c>
      <c r="B1397" s="1">
        <v>46087</v>
      </c>
      <c r="C1397" t="s">
        <v>48</v>
      </c>
      <c r="D1397" t="s">
        <v>25</v>
      </c>
      <c r="E1397">
        <v>393</v>
      </c>
      <c r="F1397">
        <v>31</v>
      </c>
      <c r="G1397">
        <v>424</v>
      </c>
      <c r="H1397">
        <v>28</v>
      </c>
      <c r="I1397">
        <v>396</v>
      </c>
      <c r="J1397">
        <v>0</v>
      </c>
      <c r="K1397">
        <v>0</v>
      </c>
      <c r="L1397">
        <v>8</v>
      </c>
      <c r="M1397">
        <v>0.6</v>
      </c>
      <c r="N1397">
        <v>0.98599999999999999</v>
      </c>
      <c r="O1397">
        <v>2.5</v>
      </c>
      <c r="P1397">
        <v>0.67</v>
      </c>
      <c r="Q1397">
        <v>6.6000000000000003E-2</v>
      </c>
    </row>
    <row r="1398" spans="1:17">
      <c r="A1398" t="s">
        <v>1428</v>
      </c>
      <c r="B1398" s="1">
        <v>46087</v>
      </c>
      <c r="C1398" t="s">
        <v>53</v>
      </c>
      <c r="D1398" t="s">
        <v>19</v>
      </c>
      <c r="E1398">
        <v>687</v>
      </c>
      <c r="F1398">
        <v>49</v>
      </c>
      <c r="G1398">
        <v>736</v>
      </c>
      <c r="H1398">
        <v>34</v>
      </c>
      <c r="I1398">
        <v>702</v>
      </c>
      <c r="J1398">
        <v>1</v>
      </c>
      <c r="K1398">
        <v>0</v>
      </c>
      <c r="L1398">
        <v>8</v>
      </c>
      <c r="M1398">
        <v>0.6</v>
      </c>
      <c r="N1398">
        <v>0.96299999999999997</v>
      </c>
      <c r="O1398">
        <v>2.5</v>
      </c>
      <c r="P1398">
        <v>0.754</v>
      </c>
      <c r="Q1398">
        <v>4.5999999999999999E-2</v>
      </c>
    </row>
    <row r="1399" spans="1:17">
      <c r="A1399" t="s">
        <v>1429</v>
      </c>
      <c r="B1399" s="1">
        <v>46087</v>
      </c>
      <c r="C1399" t="s">
        <v>53</v>
      </c>
      <c r="D1399" t="s">
        <v>21</v>
      </c>
      <c r="E1399">
        <v>772</v>
      </c>
      <c r="F1399">
        <v>58</v>
      </c>
      <c r="G1399">
        <v>830</v>
      </c>
      <c r="H1399">
        <v>27</v>
      </c>
      <c r="I1399">
        <v>803</v>
      </c>
      <c r="J1399">
        <v>0</v>
      </c>
      <c r="K1399">
        <v>0</v>
      </c>
      <c r="L1399">
        <v>8</v>
      </c>
      <c r="M1399">
        <v>0.6</v>
      </c>
      <c r="N1399">
        <v>1</v>
      </c>
      <c r="O1399">
        <v>2.5</v>
      </c>
      <c r="P1399">
        <v>0.71599999999999997</v>
      </c>
      <c r="Q1399">
        <v>3.3000000000000002E-2</v>
      </c>
    </row>
    <row r="1400" spans="1:17">
      <c r="A1400" t="s">
        <v>1430</v>
      </c>
      <c r="B1400" s="1">
        <v>46087</v>
      </c>
      <c r="C1400" t="s">
        <v>53</v>
      </c>
      <c r="D1400" t="s">
        <v>23</v>
      </c>
      <c r="E1400">
        <v>501</v>
      </c>
      <c r="F1400">
        <v>20</v>
      </c>
      <c r="G1400">
        <v>521</v>
      </c>
      <c r="H1400">
        <v>29</v>
      </c>
      <c r="I1400">
        <v>492</v>
      </c>
      <c r="J1400">
        <v>0</v>
      </c>
      <c r="K1400">
        <v>0</v>
      </c>
      <c r="L1400">
        <v>8</v>
      </c>
      <c r="M1400">
        <v>0.6</v>
      </c>
      <c r="N1400">
        <v>0.98599999999999999</v>
      </c>
      <c r="O1400">
        <v>2.5</v>
      </c>
      <c r="P1400">
        <v>0.79</v>
      </c>
      <c r="Q1400">
        <v>5.6000000000000001E-2</v>
      </c>
    </row>
    <row r="1401" spans="1:17">
      <c r="A1401" t="s">
        <v>1431</v>
      </c>
      <c r="B1401" s="1">
        <v>46087</v>
      </c>
      <c r="C1401" t="s">
        <v>53</v>
      </c>
      <c r="D1401" t="s">
        <v>25</v>
      </c>
      <c r="E1401">
        <v>0</v>
      </c>
      <c r="F1401">
        <v>28</v>
      </c>
      <c r="G1401">
        <v>28</v>
      </c>
      <c r="H1401">
        <v>28</v>
      </c>
      <c r="I1401">
        <v>0</v>
      </c>
      <c r="J1401">
        <v>0</v>
      </c>
      <c r="K1401">
        <v>0</v>
      </c>
      <c r="L1401">
        <v>1.8</v>
      </c>
      <c r="M1401">
        <v>0.94899999999999995</v>
      </c>
      <c r="N1401">
        <v>0.98499999999999999</v>
      </c>
      <c r="O1401">
        <v>4.7</v>
      </c>
      <c r="P1401">
        <v>0.72699999999999998</v>
      </c>
      <c r="Q1401">
        <v>1</v>
      </c>
    </row>
    <row r="1402" spans="1:17">
      <c r="A1402" t="s">
        <v>1432</v>
      </c>
      <c r="B1402" s="1">
        <v>46089</v>
      </c>
      <c r="C1402" t="s">
        <v>18</v>
      </c>
      <c r="D1402" t="s">
        <v>19</v>
      </c>
      <c r="E1402">
        <v>168</v>
      </c>
      <c r="F1402">
        <v>33</v>
      </c>
      <c r="G1402">
        <v>201</v>
      </c>
      <c r="H1402">
        <v>34</v>
      </c>
      <c r="I1402">
        <v>167</v>
      </c>
      <c r="J1402">
        <v>0</v>
      </c>
      <c r="K1402">
        <v>0</v>
      </c>
      <c r="L1402">
        <v>8</v>
      </c>
      <c r="M1402">
        <v>0.6</v>
      </c>
      <c r="N1402">
        <v>0.98199999999999998</v>
      </c>
      <c r="O1402">
        <v>2.5</v>
      </c>
      <c r="P1402">
        <v>0.67400000000000004</v>
      </c>
      <c r="Q1402">
        <v>0.16900000000000001</v>
      </c>
    </row>
    <row r="1403" spans="1:17">
      <c r="A1403" t="s">
        <v>1433</v>
      </c>
      <c r="B1403" s="1">
        <v>46089</v>
      </c>
      <c r="C1403" t="s">
        <v>18</v>
      </c>
      <c r="D1403" t="s">
        <v>21</v>
      </c>
      <c r="E1403">
        <v>0</v>
      </c>
      <c r="F1403">
        <v>42</v>
      </c>
      <c r="G1403">
        <v>42</v>
      </c>
      <c r="H1403">
        <v>42</v>
      </c>
      <c r="I1403">
        <v>0</v>
      </c>
      <c r="J1403">
        <v>0</v>
      </c>
      <c r="K1403">
        <v>0</v>
      </c>
      <c r="L1403">
        <v>1.6</v>
      </c>
      <c r="M1403">
        <v>1</v>
      </c>
      <c r="N1403">
        <v>0.98699999999999999</v>
      </c>
      <c r="O1403">
        <v>4.7</v>
      </c>
      <c r="P1403">
        <v>0.68100000000000005</v>
      </c>
      <c r="Q1403">
        <v>1</v>
      </c>
    </row>
    <row r="1404" spans="1:17">
      <c r="A1404" t="s">
        <v>1434</v>
      </c>
      <c r="B1404" s="1">
        <v>46089</v>
      </c>
      <c r="C1404" t="s">
        <v>18</v>
      </c>
      <c r="D1404" t="s">
        <v>23</v>
      </c>
      <c r="E1404">
        <v>353</v>
      </c>
      <c r="F1404">
        <v>39</v>
      </c>
      <c r="G1404">
        <v>392</v>
      </c>
      <c r="H1404">
        <v>31</v>
      </c>
      <c r="I1404">
        <v>361</v>
      </c>
      <c r="J1404">
        <v>0</v>
      </c>
      <c r="K1404">
        <v>0</v>
      </c>
      <c r="L1404">
        <v>8</v>
      </c>
      <c r="M1404">
        <v>0.6</v>
      </c>
      <c r="N1404">
        <v>0.998</v>
      </c>
      <c r="O1404">
        <v>2.5</v>
      </c>
      <c r="P1404">
        <v>0.73799999999999999</v>
      </c>
      <c r="Q1404">
        <v>7.9000000000000001E-2</v>
      </c>
    </row>
    <row r="1405" spans="1:17">
      <c r="A1405" t="s">
        <v>1435</v>
      </c>
      <c r="B1405" s="1">
        <v>46089</v>
      </c>
      <c r="C1405" t="s">
        <v>18</v>
      </c>
      <c r="D1405" t="s">
        <v>25</v>
      </c>
      <c r="E1405">
        <v>0</v>
      </c>
      <c r="F1405">
        <v>34</v>
      </c>
      <c r="G1405">
        <v>34</v>
      </c>
      <c r="H1405">
        <v>34</v>
      </c>
      <c r="I1405">
        <v>0</v>
      </c>
      <c r="J1405">
        <v>0</v>
      </c>
      <c r="K1405">
        <v>0</v>
      </c>
      <c r="L1405">
        <v>1.4</v>
      </c>
      <c r="M1405">
        <v>0.98599999999999999</v>
      </c>
      <c r="N1405">
        <v>0.98399999999999999</v>
      </c>
      <c r="O1405">
        <v>4.7</v>
      </c>
      <c r="P1405">
        <v>0.65900000000000003</v>
      </c>
      <c r="Q1405">
        <v>1</v>
      </c>
    </row>
    <row r="1406" spans="1:17">
      <c r="A1406" t="s">
        <v>1436</v>
      </c>
      <c r="B1406" s="1">
        <v>46089</v>
      </c>
      <c r="C1406" t="s">
        <v>27</v>
      </c>
      <c r="D1406" t="s">
        <v>19</v>
      </c>
      <c r="E1406">
        <v>23</v>
      </c>
      <c r="F1406">
        <v>46</v>
      </c>
      <c r="G1406">
        <v>69</v>
      </c>
      <c r="H1406">
        <v>51</v>
      </c>
      <c r="I1406">
        <v>18</v>
      </c>
      <c r="J1406">
        <v>0</v>
      </c>
      <c r="K1406">
        <v>0</v>
      </c>
      <c r="L1406">
        <v>2.9</v>
      </c>
      <c r="M1406">
        <v>0.85499999999999998</v>
      </c>
      <c r="N1406">
        <v>1</v>
      </c>
      <c r="O1406">
        <v>4</v>
      </c>
      <c r="P1406">
        <v>0.79600000000000004</v>
      </c>
      <c r="Q1406">
        <v>0.73899999999999999</v>
      </c>
    </row>
    <row r="1407" spans="1:17">
      <c r="A1407" t="s">
        <v>1437</v>
      </c>
      <c r="B1407" s="1">
        <v>46089</v>
      </c>
      <c r="C1407" t="s">
        <v>27</v>
      </c>
      <c r="D1407" t="s">
        <v>21</v>
      </c>
      <c r="E1407">
        <v>0</v>
      </c>
      <c r="F1407">
        <v>45</v>
      </c>
      <c r="G1407">
        <v>45</v>
      </c>
      <c r="H1407">
        <v>45</v>
      </c>
      <c r="I1407">
        <v>0</v>
      </c>
      <c r="J1407">
        <v>0</v>
      </c>
      <c r="K1407">
        <v>0</v>
      </c>
      <c r="L1407">
        <v>1.2</v>
      </c>
      <c r="M1407">
        <v>1</v>
      </c>
      <c r="N1407">
        <v>0.999</v>
      </c>
      <c r="O1407">
        <v>4.5</v>
      </c>
      <c r="P1407">
        <v>0.68100000000000005</v>
      </c>
      <c r="Q1407">
        <v>1</v>
      </c>
    </row>
    <row r="1408" spans="1:17">
      <c r="A1408" t="s">
        <v>1438</v>
      </c>
      <c r="B1408" s="1">
        <v>46089</v>
      </c>
      <c r="C1408" t="s">
        <v>27</v>
      </c>
      <c r="D1408" t="s">
        <v>23</v>
      </c>
      <c r="E1408">
        <v>942</v>
      </c>
      <c r="F1408">
        <v>42</v>
      </c>
      <c r="G1408">
        <v>984</v>
      </c>
      <c r="H1408">
        <v>25</v>
      </c>
      <c r="I1408">
        <v>959</v>
      </c>
      <c r="J1408">
        <v>0</v>
      </c>
      <c r="K1408">
        <v>0</v>
      </c>
      <c r="L1408">
        <v>8</v>
      </c>
      <c r="M1408">
        <v>0.6</v>
      </c>
      <c r="N1408">
        <v>0.98599999999999999</v>
      </c>
      <c r="O1408">
        <v>2.5</v>
      </c>
      <c r="P1408">
        <v>0.67200000000000004</v>
      </c>
      <c r="Q1408">
        <v>2.5000000000000001E-2</v>
      </c>
    </row>
    <row r="1409" spans="1:17">
      <c r="A1409" t="s">
        <v>1439</v>
      </c>
      <c r="B1409" s="1">
        <v>46089</v>
      </c>
      <c r="C1409" t="s">
        <v>27</v>
      </c>
      <c r="D1409" t="s">
        <v>25</v>
      </c>
      <c r="E1409">
        <v>74</v>
      </c>
      <c r="F1409">
        <v>26</v>
      </c>
      <c r="G1409">
        <v>100</v>
      </c>
      <c r="H1409">
        <v>25</v>
      </c>
      <c r="I1409">
        <v>75</v>
      </c>
      <c r="J1409">
        <v>0</v>
      </c>
      <c r="K1409">
        <v>0</v>
      </c>
      <c r="L1409">
        <v>8</v>
      </c>
      <c r="M1409">
        <v>0.6</v>
      </c>
      <c r="N1409">
        <v>1</v>
      </c>
      <c r="O1409">
        <v>2.5</v>
      </c>
      <c r="P1409">
        <v>0.73199999999999998</v>
      </c>
      <c r="Q1409">
        <v>0.25</v>
      </c>
    </row>
    <row r="1410" spans="1:17">
      <c r="A1410" t="s">
        <v>1440</v>
      </c>
      <c r="B1410" s="1">
        <v>46089</v>
      </c>
      <c r="C1410" t="s">
        <v>32</v>
      </c>
      <c r="D1410" t="s">
        <v>19</v>
      </c>
      <c r="E1410">
        <v>427</v>
      </c>
      <c r="F1410">
        <v>27</v>
      </c>
      <c r="G1410">
        <v>454</v>
      </c>
      <c r="H1410">
        <v>35</v>
      </c>
      <c r="I1410">
        <v>419</v>
      </c>
      <c r="J1410">
        <v>0</v>
      </c>
      <c r="K1410">
        <v>0</v>
      </c>
      <c r="L1410">
        <v>8</v>
      </c>
      <c r="M1410">
        <v>0.6</v>
      </c>
      <c r="N1410">
        <v>1</v>
      </c>
      <c r="O1410">
        <v>2.5</v>
      </c>
      <c r="P1410">
        <v>0.81899999999999995</v>
      </c>
      <c r="Q1410">
        <v>7.6999999999999999E-2</v>
      </c>
    </row>
    <row r="1411" spans="1:17">
      <c r="A1411" t="s">
        <v>1441</v>
      </c>
      <c r="B1411" s="1">
        <v>46089</v>
      </c>
      <c r="C1411" t="s">
        <v>32</v>
      </c>
      <c r="D1411" t="s">
        <v>21</v>
      </c>
      <c r="E1411">
        <v>967</v>
      </c>
      <c r="F1411">
        <v>33</v>
      </c>
      <c r="G1411">
        <v>1000</v>
      </c>
      <c r="H1411">
        <v>24</v>
      </c>
      <c r="I1411">
        <v>976</v>
      </c>
      <c r="J1411">
        <v>0</v>
      </c>
      <c r="K1411">
        <v>0</v>
      </c>
      <c r="L1411">
        <v>8</v>
      </c>
      <c r="M1411">
        <v>0.6</v>
      </c>
      <c r="N1411">
        <v>0.97599999999999998</v>
      </c>
      <c r="O1411">
        <v>2.5</v>
      </c>
      <c r="P1411">
        <v>0.73699999999999999</v>
      </c>
      <c r="Q1411">
        <v>2.4E-2</v>
      </c>
    </row>
    <row r="1412" spans="1:17">
      <c r="A1412" t="s">
        <v>1442</v>
      </c>
      <c r="B1412" s="1">
        <v>46089</v>
      </c>
      <c r="C1412" t="s">
        <v>32</v>
      </c>
      <c r="D1412" t="s">
        <v>23</v>
      </c>
      <c r="E1412">
        <v>1119</v>
      </c>
      <c r="F1412">
        <v>45</v>
      </c>
      <c r="G1412">
        <v>1164</v>
      </c>
      <c r="H1412">
        <v>21</v>
      </c>
      <c r="I1412">
        <v>1143</v>
      </c>
      <c r="J1412">
        <v>1</v>
      </c>
      <c r="K1412">
        <v>0</v>
      </c>
      <c r="L1412">
        <v>8</v>
      </c>
      <c r="M1412">
        <v>0.6</v>
      </c>
      <c r="N1412">
        <v>0.95399999999999996</v>
      </c>
      <c r="O1412">
        <v>2.5</v>
      </c>
      <c r="P1412">
        <v>0.64500000000000002</v>
      </c>
      <c r="Q1412">
        <v>1.7999999999999999E-2</v>
      </c>
    </row>
    <row r="1413" spans="1:17">
      <c r="A1413" t="s">
        <v>1443</v>
      </c>
      <c r="B1413" s="1">
        <v>46089</v>
      </c>
      <c r="C1413" t="s">
        <v>32</v>
      </c>
      <c r="D1413" t="s">
        <v>25</v>
      </c>
      <c r="E1413">
        <v>0</v>
      </c>
      <c r="F1413">
        <v>15</v>
      </c>
      <c r="G1413">
        <v>15</v>
      </c>
      <c r="H1413">
        <v>15</v>
      </c>
      <c r="I1413">
        <v>0</v>
      </c>
      <c r="J1413">
        <v>0</v>
      </c>
      <c r="K1413">
        <v>0</v>
      </c>
      <c r="L1413">
        <v>1.7</v>
      </c>
      <c r="M1413">
        <v>1</v>
      </c>
      <c r="N1413">
        <v>0.98099999999999998</v>
      </c>
      <c r="O1413">
        <v>4.4000000000000004</v>
      </c>
      <c r="P1413">
        <v>0.752</v>
      </c>
      <c r="Q1413">
        <v>1</v>
      </c>
    </row>
    <row r="1414" spans="1:17">
      <c r="A1414" t="s">
        <v>1444</v>
      </c>
      <c r="B1414" s="1">
        <v>46089</v>
      </c>
      <c r="C1414" t="s">
        <v>37</v>
      </c>
      <c r="D1414" t="s">
        <v>19</v>
      </c>
      <c r="E1414">
        <v>2</v>
      </c>
      <c r="F1414">
        <v>50</v>
      </c>
      <c r="G1414">
        <v>52</v>
      </c>
      <c r="H1414">
        <v>52</v>
      </c>
      <c r="I1414">
        <v>0</v>
      </c>
      <c r="J1414">
        <v>0</v>
      </c>
      <c r="K1414">
        <v>0</v>
      </c>
      <c r="L1414">
        <v>1.7</v>
      </c>
      <c r="M1414">
        <v>1</v>
      </c>
      <c r="N1414">
        <v>0.96399999999999997</v>
      </c>
      <c r="O1414">
        <v>4.5</v>
      </c>
      <c r="P1414">
        <v>0.747</v>
      </c>
      <c r="Q1414">
        <v>1</v>
      </c>
    </row>
    <row r="1415" spans="1:17">
      <c r="A1415" t="s">
        <v>1445</v>
      </c>
      <c r="B1415" s="1">
        <v>46089</v>
      </c>
      <c r="C1415" t="s">
        <v>37</v>
      </c>
      <c r="D1415" t="s">
        <v>21</v>
      </c>
      <c r="E1415">
        <v>518</v>
      </c>
      <c r="F1415">
        <v>29</v>
      </c>
      <c r="G1415">
        <v>547</v>
      </c>
      <c r="H1415">
        <v>39</v>
      </c>
      <c r="I1415">
        <v>508</v>
      </c>
      <c r="J1415">
        <v>0</v>
      </c>
      <c r="K1415">
        <v>0</v>
      </c>
      <c r="L1415">
        <v>8</v>
      </c>
      <c r="M1415">
        <v>0.6</v>
      </c>
      <c r="N1415">
        <v>0.97099999999999997</v>
      </c>
      <c r="O1415">
        <v>2.5</v>
      </c>
      <c r="P1415">
        <v>0.75600000000000001</v>
      </c>
      <c r="Q1415">
        <v>7.0999999999999994E-2</v>
      </c>
    </row>
    <row r="1416" spans="1:17">
      <c r="A1416" t="s">
        <v>1446</v>
      </c>
      <c r="B1416" s="1">
        <v>46089</v>
      </c>
      <c r="C1416" t="s">
        <v>37</v>
      </c>
      <c r="D1416" t="s">
        <v>23</v>
      </c>
      <c r="E1416">
        <v>281</v>
      </c>
      <c r="F1416">
        <v>34</v>
      </c>
      <c r="G1416">
        <v>315</v>
      </c>
      <c r="H1416">
        <v>28</v>
      </c>
      <c r="I1416">
        <v>287</v>
      </c>
      <c r="J1416">
        <v>0</v>
      </c>
      <c r="K1416">
        <v>0</v>
      </c>
      <c r="L1416">
        <v>8</v>
      </c>
      <c r="M1416">
        <v>0.6</v>
      </c>
      <c r="N1416">
        <v>0.96699999999999997</v>
      </c>
      <c r="O1416">
        <v>2.5</v>
      </c>
      <c r="P1416">
        <v>0.65400000000000003</v>
      </c>
      <c r="Q1416">
        <v>8.8999999999999996E-2</v>
      </c>
    </row>
    <row r="1417" spans="1:17">
      <c r="A1417" t="s">
        <v>1447</v>
      </c>
      <c r="B1417" s="1">
        <v>46089</v>
      </c>
      <c r="C1417" t="s">
        <v>37</v>
      </c>
      <c r="D1417" t="s">
        <v>25</v>
      </c>
      <c r="E1417">
        <v>0</v>
      </c>
      <c r="F1417">
        <v>26</v>
      </c>
      <c r="G1417">
        <v>26</v>
      </c>
      <c r="H1417">
        <v>26</v>
      </c>
      <c r="I1417">
        <v>0</v>
      </c>
      <c r="J1417">
        <v>0</v>
      </c>
      <c r="K1417">
        <v>0</v>
      </c>
      <c r="L1417">
        <v>1.5</v>
      </c>
      <c r="M1417">
        <v>0.97599999999999998</v>
      </c>
      <c r="N1417">
        <v>1</v>
      </c>
      <c r="O1417">
        <v>4.5999999999999996</v>
      </c>
      <c r="P1417">
        <v>0.70499999999999996</v>
      </c>
      <c r="Q1417">
        <v>1</v>
      </c>
    </row>
    <row r="1418" spans="1:17">
      <c r="A1418" t="s">
        <v>1448</v>
      </c>
      <c r="B1418" s="1">
        <v>46089</v>
      </c>
      <c r="C1418" t="s">
        <v>43</v>
      </c>
      <c r="D1418" t="s">
        <v>19</v>
      </c>
      <c r="E1418">
        <v>720</v>
      </c>
      <c r="F1418">
        <v>47</v>
      </c>
      <c r="G1418">
        <v>767</v>
      </c>
      <c r="H1418">
        <v>27</v>
      </c>
      <c r="I1418">
        <v>740</v>
      </c>
      <c r="J1418">
        <v>0</v>
      </c>
      <c r="K1418">
        <v>0</v>
      </c>
      <c r="L1418">
        <v>8</v>
      </c>
      <c r="M1418">
        <v>0.6</v>
      </c>
      <c r="N1418">
        <v>0.99299999999999999</v>
      </c>
      <c r="O1418">
        <v>2.5</v>
      </c>
      <c r="P1418">
        <v>0.68100000000000005</v>
      </c>
      <c r="Q1418">
        <v>3.5000000000000003E-2</v>
      </c>
    </row>
    <row r="1419" spans="1:17">
      <c r="A1419" t="s">
        <v>1449</v>
      </c>
      <c r="B1419" s="1">
        <v>46089</v>
      </c>
      <c r="C1419" t="s">
        <v>43</v>
      </c>
      <c r="D1419" t="s">
        <v>21</v>
      </c>
      <c r="E1419">
        <v>1</v>
      </c>
      <c r="F1419">
        <v>44</v>
      </c>
      <c r="G1419">
        <v>45</v>
      </c>
      <c r="H1419">
        <v>45</v>
      </c>
      <c r="I1419">
        <v>0</v>
      </c>
      <c r="J1419">
        <v>1</v>
      </c>
      <c r="K1419">
        <v>0</v>
      </c>
      <c r="L1419">
        <v>1.4</v>
      </c>
      <c r="M1419">
        <v>0.91700000000000004</v>
      </c>
      <c r="N1419">
        <v>0.99199999999999999</v>
      </c>
      <c r="O1419">
        <v>4.5999999999999996</v>
      </c>
      <c r="P1419">
        <v>0.67500000000000004</v>
      </c>
      <c r="Q1419">
        <v>1</v>
      </c>
    </row>
    <row r="1420" spans="1:17">
      <c r="A1420" t="s">
        <v>1450</v>
      </c>
      <c r="B1420" s="1">
        <v>46089</v>
      </c>
      <c r="C1420" t="s">
        <v>43</v>
      </c>
      <c r="D1420" t="s">
        <v>23</v>
      </c>
      <c r="E1420">
        <v>0</v>
      </c>
      <c r="F1420">
        <v>38</v>
      </c>
      <c r="G1420">
        <v>38</v>
      </c>
      <c r="H1420">
        <v>38</v>
      </c>
      <c r="I1420">
        <v>0</v>
      </c>
      <c r="J1420">
        <v>0</v>
      </c>
      <c r="K1420">
        <v>0</v>
      </c>
      <c r="L1420">
        <v>1.8</v>
      </c>
      <c r="M1420">
        <v>0.96899999999999997</v>
      </c>
      <c r="N1420">
        <v>0.98099999999999998</v>
      </c>
      <c r="O1420">
        <v>4.3</v>
      </c>
      <c r="P1420">
        <v>0.83499999999999996</v>
      </c>
      <c r="Q1420">
        <v>1</v>
      </c>
    </row>
    <row r="1421" spans="1:17">
      <c r="A1421" t="s">
        <v>1451</v>
      </c>
      <c r="B1421" s="1">
        <v>46089</v>
      </c>
      <c r="C1421" t="s">
        <v>43</v>
      </c>
      <c r="D1421" t="s">
        <v>25</v>
      </c>
      <c r="E1421">
        <v>0</v>
      </c>
      <c r="F1421">
        <v>42</v>
      </c>
      <c r="G1421">
        <v>42</v>
      </c>
      <c r="H1421">
        <v>42</v>
      </c>
      <c r="I1421">
        <v>0</v>
      </c>
      <c r="J1421">
        <v>0</v>
      </c>
      <c r="K1421">
        <v>0</v>
      </c>
      <c r="L1421">
        <v>1.2</v>
      </c>
      <c r="M1421">
        <v>0.93500000000000005</v>
      </c>
      <c r="N1421">
        <v>0.95599999999999996</v>
      </c>
      <c r="O1421">
        <v>4.2</v>
      </c>
      <c r="P1421">
        <v>0.66800000000000004</v>
      </c>
      <c r="Q1421">
        <v>1</v>
      </c>
    </row>
    <row r="1422" spans="1:17">
      <c r="A1422" t="s">
        <v>1452</v>
      </c>
      <c r="B1422" s="1">
        <v>46089</v>
      </c>
      <c r="C1422" t="s">
        <v>48</v>
      </c>
      <c r="D1422" t="s">
        <v>19</v>
      </c>
      <c r="E1422">
        <v>0</v>
      </c>
      <c r="F1422">
        <v>54</v>
      </c>
      <c r="G1422">
        <v>54</v>
      </c>
      <c r="H1422">
        <v>54</v>
      </c>
      <c r="I1422">
        <v>0</v>
      </c>
      <c r="J1422">
        <v>0</v>
      </c>
      <c r="K1422">
        <v>0</v>
      </c>
      <c r="L1422">
        <v>1.6</v>
      </c>
      <c r="M1422">
        <v>0.94799999999999995</v>
      </c>
      <c r="N1422">
        <v>1</v>
      </c>
      <c r="O1422">
        <v>4.5999999999999996</v>
      </c>
      <c r="P1422">
        <v>0.68500000000000005</v>
      </c>
      <c r="Q1422">
        <v>1</v>
      </c>
    </row>
    <row r="1423" spans="1:17">
      <c r="A1423" t="s">
        <v>1453</v>
      </c>
      <c r="B1423" s="1">
        <v>46089</v>
      </c>
      <c r="C1423" t="s">
        <v>48</v>
      </c>
      <c r="D1423" t="s">
        <v>21</v>
      </c>
      <c r="E1423">
        <v>1355</v>
      </c>
      <c r="F1423">
        <v>53</v>
      </c>
      <c r="G1423">
        <v>1408</v>
      </c>
      <c r="H1423">
        <v>23</v>
      </c>
      <c r="I1423">
        <v>1385</v>
      </c>
      <c r="J1423">
        <v>0</v>
      </c>
      <c r="K1423">
        <v>0</v>
      </c>
      <c r="L1423">
        <v>8</v>
      </c>
      <c r="M1423">
        <v>0.6</v>
      </c>
      <c r="N1423">
        <v>0.997</v>
      </c>
      <c r="O1423">
        <v>2.5</v>
      </c>
      <c r="P1423">
        <v>0.69599999999999995</v>
      </c>
      <c r="Q1423">
        <v>1.6E-2</v>
      </c>
    </row>
    <row r="1424" spans="1:17">
      <c r="A1424" t="s">
        <v>1454</v>
      </c>
      <c r="B1424" s="1">
        <v>46089</v>
      </c>
      <c r="C1424" t="s">
        <v>48</v>
      </c>
      <c r="D1424" t="s">
        <v>23</v>
      </c>
      <c r="E1424">
        <v>0</v>
      </c>
      <c r="F1424">
        <v>33</v>
      </c>
      <c r="G1424">
        <v>33</v>
      </c>
      <c r="H1424">
        <v>33</v>
      </c>
      <c r="I1424">
        <v>0</v>
      </c>
      <c r="J1424">
        <v>0</v>
      </c>
      <c r="K1424">
        <v>0</v>
      </c>
      <c r="L1424">
        <v>1.5</v>
      </c>
      <c r="M1424">
        <v>0.96099999999999997</v>
      </c>
      <c r="N1424">
        <v>1</v>
      </c>
      <c r="O1424">
        <v>4.5</v>
      </c>
      <c r="P1424">
        <v>0.749</v>
      </c>
      <c r="Q1424">
        <v>1</v>
      </c>
    </row>
    <row r="1425" spans="1:17">
      <c r="A1425" t="s">
        <v>1455</v>
      </c>
      <c r="B1425" s="1">
        <v>46089</v>
      </c>
      <c r="C1425" t="s">
        <v>48</v>
      </c>
      <c r="D1425" t="s">
        <v>25</v>
      </c>
      <c r="E1425">
        <v>396</v>
      </c>
      <c r="F1425">
        <v>32</v>
      </c>
      <c r="G1425">
        <v>428</v>
      </c>
      <c r="H1425">
        <v>29</v>
      </c>
      <c r="I1425">
        <v>399</v>
      </c>
      <c r="J1425">
        <v>1</v>
      </c>
      <c r="K1425">
        <v>0</v>
      </c>
      <c r="L1425">
        <v>8</v>
      </c>
      <c r="M1425">
        <v>0.6</v>
      </c>
      <c r="N1425">
        <v>0.996</v>
      </c>
      <c r="O1425">
        <v>2.5</v>
      </c>
      <c r="P1425">
        <v>0.67</v>
      </c>
      <c r="Q1425">
        <v>6.8000000000000005E-2</v>
      </c>
    </row>
    <row r="1426" spans="1:17">
      <c r="A1426" t="s">
        <v>1456</v>
      </c>
      <c r="B1426" s="1">
        <v>46089</v>
      </c>
      <c r="C1426" t="s">
        <v>53</v>
      </c>
      <c r="D1426" t="s">
        <v>19</v>
      </c>
      <c r="E1426">
        <v>702</v>
      </c>
      <c r="F1426">
        <v>40</v>
      </c>
      <c r="G1426">
        <v>742</v>
      </c>
      <c r="H1426">
        <v>26</v>
      </c>
      <c r="I1426">
        <v>716</v>
      </c>
      <c r="J1426">
        <v>0</v>
      </c>
      <c r="K1426">
        <v>0</v>
      </c>
      <c r="L1426">
        <v>8</v>
      </c>
      <c r="M1426">
        <v>0.6</v>
      </c>
      <c r="N1426">
        <v>0.96899999999999997</v>
      </c>
      <c r="O1426">
        <v>2.5</v>
      </c>
      <c r="P1426">
        <v>0.754</v>
      </c>
      <c r="Q1426">
        <v>3.5000000000000003E-2</v>
      </c>
    </row>
    <row r="1427" spans="1:17">
      <c r="A1427" t="s">
        <v>1457</v>
      </c>
      <c r="B1427" s="1">
        <v>46089</v>
      </c>
      <c r="C1427" t="s">
        <v>53</v>
      </c>
      <c r="D1427" t="s">
        <v>21</v>
      </c>
      <c r="E1427">
        <v>803</v>
      </c>
      <c r="F1427">
        <v>37</v>
      </c>
      <c r="G1427">
        <v>840</v>
      </c>
      <c r="H1427">
        <v>30</v>
      </c>
      <c r="I1427">
        <v>810</v>
      </c>
      <c r="J1427">
        <v>1</v>
      </c>
      <c r="K1427">
        <v>0</v>
      </c>
      <c r="L1427">
        <v>8</v>
      </c>
      <c r="M1427">
        <v>0.6</v>
      </c>
      <c r="N1427">
        <v>0.96899999999999997</v>
      </c>
      <c r="O1427">
        <v>2.5</v>
      </c>
      <c r="P1427">
        <v>0.71599999999999997</v>
      </c>
      <c r="Q1427">
        <v>3.5999999999999997E-2</v>
      </c>
    </row>
    <row r="1428" spans="1:17">
      <c r="A1428" t="s">
        <v>1458</v>
      </c>
      <c r="B1428" s="1">
        <v>46089</v>
      </c>
      <c r="C1428" t="s">
        <v>53</v>
      </c>
      <c r="D1428" t="s">
        <v>23</v>
      </c>
      <c r="E1428">
        <v>492</v>
      </c>
      <c r="F1428">
        <v>56</v>
      </c>
      <c r="G1428">
        <v>548</v>
      </c>
      <c r="H1428">
        <v>31</v>
      </c>
      <c r="I1428">
        <v>517</v>
      </c>
      <c r="J1428">
        <v>0</v>
      </c>
      <c r="K1428">
        <v>0</v>
      </c>
      <c r="L1428">
        <v>8</v>
      </c>
      <c r="M1428">
        <v>0.6</v>
      </c>
      <c r="N1428">
        <v>1</v>
      </c>
      <c r="O1428">
        <v>2.5</v>
      </c>
      <c r="P1428">
        <v>0.79</v>
      </c>
      <c r="Q1428">
        <v>5.7000000000000002E-2</v>
      </c>
    </row>
    <row r="1429" spans="1:17">
      <c r="A1429" t="s">
        <v>1459</v>
      </c>
      <c r="B1429" s="1">
        <v>46089</v>
      </c>
      <c r="C1429" t="s">
        <v>53</v>
      </c>
      <c r="D1429" t="s">
        <v>25</v>
      </c>
      <c r="E1429">
        <v>0</v>
      </c>
      <c r="F1429">
        <v>30</v>
      </c>
      <c r="G1429">
        <v>30</v>
      </c>
      <c r="H1429">
        <v>30</v>
      </c>
      <c r="I1429">
        <v>0</v>
      </c>
      <c r="J1429">
        <v>0</v>
      </c>
      <c r="K1429">
        <v>0</v>
      </c>
      <c r="L1429">
        <v>1.8</v>
      </c>
      <c r="M1429">
        <v>0.94499999999999995</v>
      </c>
      <c r="N1429">
        <v>0.98099999999999998</v>
      </c>
      <c r="O1429">
        <v>4.4000000000000004</v>
      </c>
      <c r="P1429">
        <v>0.72699999999999998</v>
      </c>
      <c r="Q1429">
        <v>1</v>
      </c>
    </row>
    <row r="1430" spans="1:17">
      <c r="A1430" t="s">
        <v>1460</v>
      </c>
      <c r="B1430" s="1">
        <v>46090</v>
      </c>
      <c r="C1430" t="s">
        <v>18</v>
      </c>
      <c r="D1430" t="s">
        <v>19</v>
      </c>
      <c r="E1430">
        <v>167</v>
      </c>
      <c r="F1430">
        <v>43</v>
      </c>
      <c r="G1430">
        <v>210</v>
      </c>
      <c r="H1430">
        <v>34</v>
      </c>
      <c r="I1430">
        <v>176</v>
      </c>
      <c r="J1430">
        <v>0</v>
      </c>
      <c r="K1430">
        <v>0</v>
      </c>
      <c r="L1430">
        <v>8</v>
      </c>
      <c r="M1430">
        <v>0.6</v>
      </c>
      <c r="N1430">
        <v>0.96099999999999997</v>
      </c>
      <c r="O1430">
        <v>2.5</v>
      </c>
      <c r="P1430">
        <v>0.67400000000000004</v>
      </c>
      <c r="Q1430">
        <v>0.16200000000000001</v>
      </c>
    </row>
    <row r="1431" spans="1:17">
      <c r="A1431" t="s">
        <v>1461</v>
      </c>
      <c r="B1431" s="1">
        <v>46090</v>
      </c>
      <c r="C1431" t="s">
        <v>18</v>
      </c>
      <c r="D1431" t="s">
        <v>21</v>
      </c>
      <c r="E1431">
        <v>0</v>
      </c>
      <c r="F1431">
        <v>65</v>
      </c>
      <c r="G1431">
        <v>65</v>
      </c>
      <c r="H1431">
        <v>46</v>
      </c>
      <c r="I1431">
        <v>19</v>
      </c>
      <c r="J1431">
        <v>0</v>
      </c>
      <c r="K1431">
        <v>0</v>
      </c>
      <c r="L1431">
        <v>3.5</v>
      </c>
      <c r="M1431">
        <v>0.87</v>
      </c>
      <c r="N1431">
        <v>0.97799999999999998</v>
      </c>
      <c r="O1431">
        <v>3.9</v>
      </c>
      <c r="P1431">
        <v>0.68100000000000005</v>
      </c>
      <c r="Q1431">
        <v>0.70799999999999996</v>
      </c>
    </row>
    <row r="1432" spans="1:17">
      <c r="A1432" t="s">
        <v>1462</v>
      </c>
      <c r="B1432" s="1">
        <v>46090</v>
      </c>
      <c r="C1432" t="s">
        <v>18</v>
      </c>
      <c r="D1432" t="s">
        <v>23</v>
      </c>
      <c r="E1432">
        <v>361</v>
      </c>
      <c r="F1432">
        <v>52</v>
      </c>
      <c r="G1432">
        <v>413</v>
      </c>
      <c r="H1432">
        <v>33</v>
      </c>
      <c r="I1432">
        <v>380</v>
      </c>
      <c r="J1432">
        <v>0</v>
      </c>
      <c r="K1432">
        <v>0</v>
      </c>
      <c r="L1432">
        <v>8</v>
      </c>
      <c r="M1432">
        <v>0.6</v>
      </c>
      <c r="N1432">
        <v>0.96299999999999997</v>
      </c>
      <c r="O1432">
        <v>2.5</v>
      </c>
      <c r="P1432">
        <v>0.73799999999999999</v>
      </c>
      <c r="Q1432">
        <v>0.08</v>
      </c>
    </row>
    <row r="1433" spans="1:17">
      <c r="A1433" t="s">
        <v>1463</v>
      </c>
      <c r="B1433" s="1">
        <v>46090</v>
      </c>
      <c r="C1433" t="s">
        <v>18</v>
      </c>
      <c r="D1433" t="s">
        <v>25</v>
      </c>
      <c r="E1433">
        <v>0</v>
      </c>
      <c r="F1433">
        <v>25</v>
      </c>
      <c r="G1433">
        <v>25</v>
      </c>
      <c r="H1433">
        <v>25</v>
      </c>
      <c r="I1433">
        <v>0</v>
      </c>
      <c r="J1433">
        <v>0</v>
      </c>
      <c r="K1433">
        <v>0</v>
      </c>
      <c r="L1433">
        <v>1.8</v>
      </c>
      <c r="M1433">
        <v>0.96399999999999997</v>
      </c>
      <c r="N1433">
        <v>1</v>
      </c>
      <c r="O1433">
        <v>4.4000000000000004</v>
      </c>
      <c r="P1433">
        <v>0.65900000000000003</v>
      </c>
      <c r="Q1433">
        <v>1</v>
      </c>
    </row>
    <row r="1434" spans="1:17">
      <c r="A1434" t="s">
        <v>1464</v>
      </c>
      <c r="B1434" s="1">
        <v>46090</v>
      </c>
      <c r="C1434" t="s">
        <v>27</v>
      </c>
      <c r="D1434" t="s">
        <v>19</v>
      </c>
      <c r="E1434">
        <v>18</v>
      </c>
      <c r="F1434">
        <v>38</v>
      </c>
      <c r="G1434">
        <v>56</v>
      </c>
      <c r="H1434">
        <v>53</v>
      </c>
      <c r="I1434">
        <v>3</v>
      </c>
      <c r="J1434">
        <v>0</v>
      </c>
      <c r="K1434">
        <v>0</v>
      </c>
      <c r="L1434">
        <v>1.4</v>
      </c>
      <c r="M1434">
        <v>0.97899999999999998</v>
      </c>
      <c r="N1434">
        <v>0.97699999999999998</v>
      </c>
      <c r="O1434">
        <v>4.4000000000000004</v>
      </c>
      <c r="P1434">
        <v>0.79600000000000004</v>
      </c>
      <c r="Q1434">
        <v>0.94599999999999995</v>
      </c>
    </row>
    <row r="1435" spans="1:17">
      <c r="A1435" t="s">
        <v>1465</v>
      </c>
      <c r="B1435" s="1">
        <v>46090</v>
      </c>
      <c r="C1435" t="s">
        <v>27</v>
      </c>
      <c r="D1435" t="s">
        <v>21</v>
      </c>
      <c r="E1435">
        <v>0</v>
      </c>
      <c r="F1435">
        <v>28</v>
      </c>
      <c r="G1435">
        <v>28</v>
      </c>
      <c r="H1435">
        <v>28</v>
      </c>
      <c r="I1435">
        <v>0</v>
      </c>
      <c r="J1435">
        <v>0</v>
      </c>
      <c r="K1435">
        <v>0</v>
      </c>
      <c r="L1435">
        <v>1.2</v>
      </c>
      <c r="M1435">
        <v>0.92200000000000004</v>
      </c>
      <c r="N1435">
        <v>0.99399999999999999</v>
      </c>
      <c r="O1435">
        <v>4.9000000000000004</v>
      </c>
      <c r="P1435">
        <v>0.68100000000000005</v>
      </c>
      <c r="Q1435">
        <v>1</v>
      </c>
    </row>
    <row r="1436" spans="1:17">
      <c r="A1436" t="s">
        <v>1466</v>
      </c>
      <c r="B1436" s="1">
        <v>46090</v>
      </c>
      <c r="C1436" t="s">
        <v>27</v>
      </c>
      <c r="D1436" t="s">
        <v>23</v>
      </c>
      <c r="E1436">
        <v>959</v>
      </c>
      <c r="F1436">
        <v>50</v>
      </c>
      <c r="G1436">
        <v>1009</v>
      </c>
      <c r="H1436">
        <v>26</v>
      </c>
      <c r="I1436">
        <v>983</v>
      </c>
      <c r="J1436">
        <v>0</v>
      </c>
      <c r="K1436">
        <v>0</v>
      </c>
      <c r="L1436">
        <v>8</v>
      </c>
      <c r="M1436">
        <v>0.6</v>
      </c>
      <c r="N1436">
        <v>0.96799999999999997</v>
      </c>
      <c r="O1436">
        <v>2.5</v>
      </c>
      <c r="P1436">
        <v>0.67200000000000004</v>
      </c>
      <c r="Q1436">
        <v>2.5999999999999999E-2</v>
      </c>
    </row>
    <row r="1437" spans="1:17">
      <c r="A1437" t="s">
        <v>1467</v>
      </c>
      <c r="B1437" s="1">
        <v>46090</v>
      </c>
      <c r="C1437" t="s">
        <v>27</v>
      </c>
      <c r="D1437" t="s">
        <v>25</v>
      </c>
      <c r="E1437">
        <v>75</v>
      </c>
      <c r="F1437">
        <v>17</v>
      </c>
      <c r="G1437">
        <v>92</v>
      </c>
      <c r="H1437">
        <v>28</v>
      </c>
      <c r="I1437">
        <v>64</v>
      </c>
      <c r="J1437">
        <v>0</v>
      </c>
      <c r="K1437">
        <v>0</v>
      </c>
      <c r="L1437">
        <v>6.3</v>
      </c>
      <c r="M1437">
        <v>0.6</v>
      </c>
      <c r="N1437">
        <v>0.96299999999999997</v>
      </c>
      <c r="O1437">
        <v>2.5</v>
      </c>
      <c r="P1437">
        <v>0.73199999999999998</v>
      </c>
      <c r="Q1437">
        <v>0.30399999999999999</v>
      </c>
    </row>
    <row r="1438" spans="1:17">
      <c r="A1438" t="s">
        <v>1468</v>
      </c>
      <c r="B1438" s="1">
        <v>46090</v>
      </c>
      <c r="C1438" t="s">
        <v>32</v>
      </c>
      <c r="D1438" t="s">
        <v>19</v>
      </c>
      <c r="E1438">
        <v>419</v>
      </c>
      <c r="F1438">
        <v>53</v>
      </c>
      <c r="G1438">
        <v>472</v>
      </c>
      <c r="H1438">
        <v>38</v>
      </c>
      <c r="I1438">
        <v>434</v>
      </c>
      <c r="J1438">
        <v>0</v>
      </c>
      <c r="K1438">
        <v>0</v>
      </c>
      <c r="L1438">
        <v>8</v>
      </c>
      <c r="M1438">
        <v>0.6</v>
      </c>
      <c r="N1438">
        <v>0.97899999999999998</v>
      </c>
      <c r="O1438">
        <v>2.5</v>
      </c>
      <c r="P1438">
        <v>0.81899999999999995</v>
      </c>
      <c r="Q1438">
        <v>8.1000000000000003E-2</v>
      </c>
    </row>
    <row r="1439" spans="1:17">
      <c r="A1439" t="s">
        <v>1469</v>
      </c>
      <c r="B1439" s="1">
        <v>46090</v>
      </c>
      <c r="C1439" t="s">
        <v>32</v>
      </c>
      <c r="D1439" t="s">
        <v>21</v>
      </c>
      <c r="E1439">
        <v>976</v>
      </c>
      <c r="F1439">
        <v>40</v>
      </c>
      <c r="G1439">
        <v>1016</v>
      </c>
      <c r="H1439">
        <v>24</v>
      </c>
      <c r="I1439">
        <v>992</v>
      </c>
      <c r="J1439">
        <v>0</v>
      </c>
      <c r="K1439">
        <v>0</v>
      </c>
      <c r="L1439">
        <v>8</v>
      </c>
      <c r="M1439">
        <v>0.6</v>
      </c>
      <c r="N1439">
        <v>1</v>
      </c>
      <c r="O1439">
        <v>2.5</v>
      </c>
      <c r="P1439">
        <v>0.73699999999999999</v>
      </c>
      <c r="Q1439">
        <v>2.4E-2</v>
      </c>
    </row>
    <row r="1440" spans="1:17">
      <c r="A1440" t="s">
        <v>1470</v>
      </c>
      <c r="B1440" s="1">
        <v>46090</v>
      </c>
      <c r="C1440" t="s">
        <v>32</v>
      </c>
      <c r="D1440" t="s">
        <v>23</v>
      </c>
      <c r="E1440">
        <v>1143</v>
      </c>
      <c r="F1440">
        <v>50</v>
      </c>
      <c r="G1440">
        <v>1193</v>
      </c>
      <c r="H1440">
        <v>25</v>
      </c>
      <c r="I1440">
        <v>1168</v>
      </c>
      <c r="J1440">
        <v>0</v>
      </c>
      <c r="K1440">
        <v>0</v>
      </c>
      <c r="L1440">
        <v>8</v>
      </c>
      <c r="M1440">
        <v>0.6</v>
      </c>
      <c r="N1440">
        <v>1</v>
      </c>
      <c r="O1440">
        <v>2.5</v>
      </c>
      <c r="P1440">
        <v>0.64500000000000002</v>
      </c>
      <c r="Q1440">
        <v>2.1000000000000001E-2</v>
      </c>
    </row>
    <row r="1441" spans="1:17">
      <c r="A1441" t="s">
        <v>1471</v>
      </c>
      <c r="B1441" s="1">
        <v>46090</v>
      </c>
      <c r="C1441" t="s">
        <v>32</v>
      </c>
      <c r="D1441" t="s">
        <v>25</v>
      </c>
      <c r="E1441">
        <v>0</v>
      </c>
      <c r="F1441">
        <v>33</v>
      </c>
      <c r="G1441">
        <v>33</v>
      </c>
      <c r="H1441">
        <v>33</v>
      </c>
      <c r="I1441">
        <v>0</v>
      </c>
      <c r="J1441">
        <v>0</v>
      </c>
      <c r="K1441">
        <v>0</v>
      </c>
      <c r="L1441">
        <v>1.3</v>
      </c>
      <c r="M1441">
        <v>0.97799999999999998</v>
      </c>
      <c r="N1441">
        <v>1</v>
      </c>
      <c r="O1441">
        <v>4.7</v>
      </c>
      <c r="P1441">
        <v>0.752</v>
      </c>
      <c r="Q1441">
        <v>1</v>
      </c>
    </row>
    <row r="1442" spans="1:17">
      <c r="A1442" t="s">
        <v>1472</v>
      </c>
      <c r="B1442" s="1">
        <v>46090</v>
      </c>
      <c r="C1442" t="s">
        <v>37</v>
      </c>
      <c r="D1442" t="s">
        <v>19</v>
      </c>
      <c r="E1442">
        <v>0</v>
      </c>
      <c r="F1442">
        <v>36</v>
      </c>
      <c r="G1442">
        <v>36</v>
      </c>
      <c r="H1442">
        <v>36</v>
      </c>
      <c r="I1442">
        <v>0</v>
      </c>
      <c r="J1442">
        <v>0</v>
      </c>
      <c r="K1442">
        <v>0</v>
      </c>
      <c r="L1442">
        <v>1.4</v>
      </c>
      <c r="M1442">
        <v>0.97499999999999998</v>
      </c>
      <c r="N1442">
        <v>0.97899999999999998</v>
      </c>
      <c r="O1442">
        <v>4.3</v>
      </c>
      <c r="P1442">
        <v>0.747</v>
      </c>
      <c r="Q1442">
        <v>1</v>
      </c>
    </row>
    <row r="1443" spans="1:17">
      <c r="A1443" t="s">
        <v>1473</v>
      </c>
      <c r="B1443" s="1">
        <v>46090</v>
      </c>
      <c r="C1443" t="s">
        <v>37</v>
      </c>
      <c r="D1443" t="s">
        <v>21</v>
      </c>
      <c r="E1443">
        <v>508</v>
      </c>
      <c r="F1443">
        <v>40</v>
      </c>
      <c r="G1443">
        <v>548</v>
      </c>
      <c r="H1443">
        <v>33</v>
      </c>
      <c r="I1443">
        <v>515</v>
      </c>
      <c r="J1443">
        <v>0</v>
      </c>
      <c r="K1443">
        <v>0</v>
      </c>
      <c r="L1443">
        <v>8</v>
      </c>
      <c r="M1443">
        <v>0.6</v>
      </c>
      <c r="N1443">
        <v>0.97299999999999998</v>
      </c>
      <c r="O1443">
        <v>2.5</v>
      </c>
      <c r="P1443">
        <v>0.75600000000000001</v>
      </c>
      <c r="Q1443">
        <v>0.06</v>
      </c>
    </row>
    <row r="1444" spans="1:17">
      <c r="A1444" t="s">
        <v>1474</v>
      </c>
      <c r="B1444" s="1">
        <v>46090</v>
      </c>
      <c r="C1444" t="s">
        <v>37</v>
      </c>
      <c r="D1444" t="s">
        <v>23</v>
      </c>
      <c r="E1444">
        <v>287</v>
      </c>
      <c r="F1444">
        <v>57</v>
      </c>
      <c r="G1444">
        <v>344</v>
      </c>
      <c r="H1444">
        <v>35</v>
      </c>
      <c r="I1444">
        <v>309</v>
      </c>
      <c r="J1444">
        <v>0</v>
      </c>
      <c r="K1444">
        <v>0</v>
      </c>
      <c r="L1444">
        <v>8</v>
      </c>
      <c r="M1444">
        <v>0.6</v>
      </c>
      <c r="N1444">
        <v>0.97799999999999998</v>
      </c>
      <c r="O1444">
        <v>2.5</v>
      </c>
      <c r="P1444">
        <v>0.65400000000000003</v>
      </c>
      <c r="Q1444">
        <v>0.10199999999999999</v>
      </c>
    </row>
    <row r="1445" spans="1:17">
      <c r="A1445" t="s">
        <v>1475</v>
      </c>
      <c r="B1445" s="1">
        <v>46090</v>
      </c>
      <c r="C1445" t="s">
        <v>37</v>
      </c>
      <c r="D1445" t="s">
        <v>25</v>
      </c>
      <c r="E1445">
        <v>0</v>
      </c>
      <c r="F1445">
        <v>23</v>
      </c>
      <c r="G1445">
        <v>23</v>
      </c>
      <c r="H1445">
        <v>23</v>
      </c>
      <c r="I1445">
        <v>0</v>
      </c>
      <c r="J1445">
        <v>0</v>
      </c>
      <c r="K1445">
        <v>0</v>
      </c>
      <c r="L1445">
        <v>1.8</v>
      </c>
      <c r="M1445">
        <v>0.998</v>
      </c>
      <c r="N1445">
        <v>1</v>
      </c>
      <c r="O1445">
        <v>4.5</v>
      </c>
      <c r="P1445">
        <v>0.70499999999999996</v>
      </c>
      <c r="Q1445">
        <v>1</v>
      </c>
    </row>
    <row r="1446" spans="1:17">
      <c r="A1446" t="s">
        <v>1476</v>
      </c>
      <c r="B1446" s="1">
        <v>46090</v>
      </c>
      <c r="C1446" t="s">
        <v>43</v>
      </c>
      <c r="D1446" t="s">
        <v>19</v>
      </c>
      <c r="E1446">
        <v>740</v>
      </c>
      <c r="F1446">
        <v>39</v>
      </c>
      <c r="G1446">
        <v>779</v>
      </c>
      <c r="H1446">
        <v>26</v>
      </c>
      <c r="I1446">
        <v>753</v>
      </c>
      <c r="J1446">
        <v>0</v>
      </c>
      <c r="K1446">
        <v>0</v>
      </c>
      <c r="L1446">
        <v>8</v>
      </c>
      <c r="M1446">
        <v>0.6</v>
      </c>
      <c r="N1446">
        <v>0.98599999999999999</v>
      </c>
      <c r="O1446">
        <v>2.5</v>
      </c>
      <c r="P1446">
        <v>0.68100000000000005</v>
      </c>
      <c r="Q1446">
        <v>3.3000000000000002E-2</v>
      </c>
    </row>
    <row r="1447" spans="1:17">
      <c r="A1447" t="s">
        <v>1477</v>
      </c>
      <c r="B1447" s="1">
        <v>46090</v>
      </c>
      <c r="C1447" t="s">
        <v>43</v>
      </c>
      <c r="D1447" t="s">
        <v>21</v>
      </c>
      <c r="E1447">
        <v>0</v>
      </c>
      <c r="F1447">
        <v>49</v>
      </c>
      <c r="G1447">
        <v>49</v>
      </c>
      <c r="H1447">
        <v>47</v>
      </c>
      <c r="I1447">
        <v>2</v>
      </c>
      <c r="J1447">
        <v>0</v>
      </c>
      <c r="K1447">
        <v>0</v>
      </c>
      <c r="L1447">
        <v>1.7</v>
      </c>
      <c r="M1447">
        <v>0.99399999999999999</v>
      </c>
      <c r="N1447">
        <v>0.96199999999999997</v>
      </c>
      <c r="O1447">
        <v>4.0999999999999996</v>
      </c>
      <c r="P1447">
        <v>0.67500000000000004</v>
      </c>
      <c r="Q1447">
        <v>0.95899999999999996</v>
      </c>
    </row>
    <row r="1448" spans="1:17">
      <c r="A1448" t="s">
        <v>1478</v>
      </c>
      <c r="B1448" s="1">
        <v>46090</v>
      </c>
      <c r="C1448" t="s">
        <v>43</v>
      </c>
      <c r="D1448" t="s">
        <v>23</v>
      </c>
      <c r="E1448">
        <v>0</v>
      </c>
      <c r="F1448">
        <v>38</v>
      </c>
      <c r="G1448">
        <v>38</v>
      </c>
      <c r="H1448">
        <v>38</v>
      </c>
      <c r="I1448">
        <v>0</v>
      </c>
      <c r="J1448">
        <v>0</v>
      </c>
      <c r="K1448">
        <v>0</v>
      </c>
      <c r="L1448">
        <v>0.9</v>
      </c>
      <c r="M1448">
        <v>0.95799999999999996</v>
      </c>
      <c r="N1448">
        <v>0.97299999999999998</v>
      </c>
      <c r="O1448">
        <v>4.4000000000000004</v>
      </c>
      <c r="P1448">
        <v>0.83499999999999996</v>
      </c>
      <c r="Q1448">
        <v>1</v>
      </c>
    </row>
    <row r="1449" spans="1:17">
      <c r="A1449" t="s">
        <v>1479</v>
      </c>
      <c r="B1449" s="1">
        <v>46090</v>
      </c>
      <c r="C1449" t="s">
        <v>43</v>
      </c>
      <c r="D1449" t="s">
        <v>25</v>
      </c>
      <c r="E1449">
        <v>0</v>
      </c>
      <c r="F1449">
        <v>30</v>
      </c>
      <c r="G1449">
        <v>30</v>
      </c>
      <c r="H1449">
        <v>30</v>
      </c>
      <c r="I1449">
        <v>0</v>
      </c>
      <c r="J1449">
        <v>0</v>
      </c>
      <c r="K1449">
        <v>0</v>
      </c>
      <c r="L1449">
        <v>1.9</v>
      </c>
      <c r="M1449">
        <v>1</v>
      </c>
      <c r="N1449">
        <v>0.999</v>
      </c>
      <c r="O1449">
        <v>4.5</v>
      </c>
      <c r="P1449">
        <v>0.66800000000000004</v>
      </c>
      <c r="Q1449">
        <v>1</v>
      </c>
    </row>
    <row r="1450" spans="1:17">
      <c r="A1450" t="s">
        <v>1480</v>
      </c>
      <c r="B1450" s="1">
        <v>46090</v>
      </c>
      <c r="C1450" t="s">
        <v>48</v>
      </c>
      <c r="D1450" t="s">
        <v>19</v>
      </c>
      <c r="E1450">
        <v>0</v>
      </c>
      <c r="F1450">
        <v>55</v>
      </c>
      <c r="G1450">
        <v>55</v>
      </c>
      <c r="H1450">
        <v>53</v>
      </c>
      <c r="I1450">
        <v>2</v>
      </c>
      <c r="J1450">
        <v>1</v>
      </c>
      <c r="K1450">
        <v>0</v>
      </c>
      <c r="L1450">
        <v>1.9</v>
      </c>
      <c r="M1450">
        <v>0.89</v>
      </c>
      <c r="N1450">
        <v>0.99399999999999999</v>
      </c>
      <c r="O1450">
        <v>4.3</v>
      </c>
      <c r="P1450">
        <v>0.68500000000000005</v>
      </c>
      <c r="Q1450">
        <v>0.96399999999999997</v>
      </c>
    </row>
    <row r="1451" spans="1:17">
      <c r="A1451" t="s">
        <v>1481</v>
      </c>
      <c r="B1451" s="1">
        <v>46090</v>
      </c>
      <c r="C1451" t="s">
        <v>48</v>
      </c>
      <c r="D1451" t="s">
        <v>21</v>
      </c>
      <c r="E1451">
        <v>1385</v>
      </c>
      <c r="F1451">
        <v>21</v>
      </c>
      <c r="G1451">
        <v>1406</v>
      </c>
      <c r="H1451">
        <v>23</v>
      </c>
      <c r="I1451">
        <v>1383</v>
      </c>
      <c r="J1451">
        <v>1</v>
      </c>
      <c r="K1451">
        <v>0</v>
      </c>
      <c r="L1451">
        <v>8</v>
      </c>
      <c r="M1451">
        <v>0.6</v>
      </c>
      <c r="N1451">
        <v>0.97899999999999998</v>
      </c>
      <c r="O1451">
        <v>2.5</v>
      </c>
      <c r="P1451">
        <v>0.69599999999999995</v>
      </c>
      <c r="Q1451">
        <v>1.6E-2</v>
      </c>
    </row>
    <row r="1452" spans="1:17">
      <c r="A1452" t="s">
        <v>1482</v>
      </c>
      <c r="B1452" s="1">
        <v>46090</v>
      </c>
      <c r="C1452" t="s">
        <v>48</v>
      </c>
      <c r="D1452" t="s">
        <v>23</v>
      </c>
      <c r="E1452">
        <v>0</v>
      </c>
      <c r="F1452">
        <v>58</v>
      </c>
      <c r="G1452">
        <v>58</v>
      </c>
      <c r="H1452">
        <v>58</v>
      </c>
      <c r="I1452">
        <v>0</v>
      </c>
      <c r="J1452">
        <v>0</v>
      </c>
      <c r="K1452">
        <v>0</v>
      </c>
      <c r="L1452">
        <v>1.8</v>
      </c>
      <c r="M1452">
        <v>0.95499999999999996</v>
      </c>
      <c r="N1452">
        <v>0.98899999999999999</v>
      </c>
      <c r="O1452">
        <v>4.4000000000000004</v>
      </c>
      <c r="P1452">
        <v>0.749</v>
      </c>
      <c r="Q1452">
        <v>1</v>
      </c>
    </row>
    <row r="1453" spans="1:17">
      <c r="A1453" t="s">
        <v>1483</v>
      </c>
      <c r="B1453" s="1">
        <v>46090</v>
      </c>
      <c r="C1453" t="s">
        <v>48</v>
      </c>
      <c r="D1453" t="s">
        <v>25</v>
      </c>
      <c r="E1453">
        <v>399</v>
      </c>
      <c r="F1453">
        <v>40</v>
      </c>
      <c r="G1453">
        <v>439</v>
      </c>
      <c r="H1453">
        <v>29</v>
      </c>
      <c r="I1453">
        <v>410</v>
      </c>
      <c r="J1453">
        <v>0</v>
      </c>
      <c r="K1453">
        <v>0</v>
      </c>
      <c r="L1453">
        <v>8</v>
      </c>
      <c r="M1453">
        <v>0.6</v>
      </c>
      <c r="N1453">
        <v>0.97699999999999998</v>
      </c>
      <c r="O1453">
        <v>2.5</v>
      </c>
      <c r="P1453">
        <v>0.67</v>
      </c>
      <c r="Q1453">
        <v>6.6000000000000003E-2</v>
      </c>
    </row>
    <row r="1454" spans="1:17">
      <c r="A1454" t="s">
        <v>1484</v>
      </c>
      <c r="B1454" s="1">
        <v>46090</v>
      </c>
      <c r="C1454" t="s">
        <v>53</v>
      </c>
      <c r="D1454" t="s">
        <v>19</v>
      </c>
      <c r="E1454">
        <v>716</v>
      </c>
      <c r="F1454">
        <v>63</v>
      </c>
      <c r="G1454">
        <v>779</v>
      </c>
      <c r="H1454">
        <v>31</v>
      </c>
      <c r="I1454">
        <v>748</v>
      </c>
      <c r="J1454">
        <v>1</v>
      </c>
      <c r="K1454">
        <v>0</v>
      </c>
      <c r="L1454">
        <v>8</v>
      </c>
      <c r="M1454">
        <v>0.6</v>
      </c>
      <c r="N1454">
        <v>0.96299999999999997</v>
      </c>
      <c r="O1454">
        <v>2.5</v>
      </c>
      <c r="P1454">
        <v>0.754</v>
      </c>
      <c r="Q1454">
        <v>0.04</v>
      </c>
    </row>
    <row r="1455" spans="1:17">
      <c r="A1455" t="s">
        <v>1485</v>
      </c>
      <c r="B1455" s="1">
        <v>46090</v>
      </c>
      <c r="C1455" t="s">
        <v>53</v>
      </c>
      <c r="D1455" t="s">
        <v>21</v>
      </c>
      <c r="E1455">
        <v>810</v>
      </c>
      <c r="F1455">
        <v>26</v>
      </c>
      <c r="G1455">
        <v>836</v>
      </c>
      <c r="H1455">
        <v>28</v>
      </c>
      <c r="I1455">
        <v>808</v>
      </c>
      <c r="J1455">
        <v>0</v>
      </c>
      <c r="K1455">
        <v>0</v>
      </c>
      <c r="L1455">
        <v>8</v>
      </c>
      <c r="M1455">
        <v>0.6</v>
      </c>
      <c r="N1455">
        <v>0.98399999999999999</v>
      </c>
      <c r="O1455">
        <v>2.5</v>
      </c>
      <c r="P1455">
        <v>0.71599999999999997</v>
      </c>
      <c r="Q1455">
        <v>3.3000000000000002E-2</v>
      </c>
    </row>
    <row r="1456" spans="1:17">
      <c r="A1456" t="s">
        <v>1486</v>
      </c>
      <c r="B1456" s="1">
        <v>46090</v>
      </c>
      <c r="C1456" t="s">
        <v>53</v>
      </c>
      <c r="D1456" t="s">
        <v>23</v>
      </c>
      <c r="E1456">
        <v>517</v>
      </c>
      <c r="F1456">
        <v>36</v>
      </c>
      <c r="G1456">
        <v>553</v>
      </c>
      <c r="H1456">
        <v>32</v>
      </c>
      <c r="I1456">
        <v>521</v>
      </c>
      <c r="J1456">
        <v>0</v>
      </c>
      <c r="K1456">
        <v>0</v>
      </c>
      <c r="L1456">
        <v>8</v>
      </c>
      <c r="M1456">
        <v>0.6</v>
      </c>
      <c r="N1456">
        <v>0.97499999999999998</v>
      </c>
      <c r="O1456">
        <v>2.5</v>
      </c>
      <c r="P1456">
        <v>0.79</v>
      </c>
      <c r="Q1456">
        <v>5.8000000000000003E-2</v>
      </c>
    </row>
    <row r="1457" spans="1:17">
      <c r="A1457" t="s">
        <v>1487</v>
      </c>
      <c r="B1457" s="1">
        <v>46090</v>
      </c>
      <c r="C1457" t="s">
        <v>53</v>
      </c>
      <c r="D1457" t="s">
        <v>25</v>
      </c>
      <c r="E1457">
        <v>0</v>
      </c>
      <c r="F1457">
        <v>20</v>
      </c>
      <c r="G1457">
        <v>20</v>
      </c>
      <c r="H1457">
        <v>20</v>
      </c>
      <c r="I1457">
        <v>0</v>
      </c>
      <c r="J1457">
        <v>1</v>
      </c>
      <c r="K1457">
        <v>1</v>
      </c>
      <c r="L1457">
        <v>2.2999999999999998</v>
      </c>
      <c r="M1457">
        <v>0.88300000000000001</v>
      </c>
      <c r="N1457">
        <v>0.95499999999999996</v>
      </c>
      <c r="O1457">
        <v>4.7</v>
      </c>
      <c r="P1457">
        <v>0.72699999999999998</v>
      </c>
      <c r="Q1457">
        <v>1</v>
      </c>
    </row>
    <row r="1458" spans="1:17">
      <c r="A1458" t="s">
        <v>1488</v>
      </c>
      <c r="B1458" s="1">
        <v>46091</v>
      </c>
      <c r="C1458" t="s">
        <v>18</v>
      </c>
      <c r="D1458" t="s">
        <v>19</v>
      </c>
      <c r="E1458">
        <v>176</v>
      </c>
      <c r="F1458">
        <v>32</v>
      </c>
      <c r="G1458">
        <v>208</v>
      </c>
      <c r="H1458">
        <v>40</v>
      </c>
      <c r="I1458">
        <v>168</v>
      </c>
      <c r="J1458">
        <v>0</v>
      </c>
      <c r="K1458">
        <v>0</v>
      </c>
      <c r="L1458">
        <v>8</v>
      </c>
      <c r="M1458">
        <v>0.6</v>
      </c>
      <c r="N1458">
        <v>0.96699999999999997</v>
      </c>
      <c r="O1458">
        <v>2.5</v>
      </c>
      <c r="P1458">
        <v>0.67400000000000004</v>
      </c>
      <c r="Q1458">
        <v>0.192</v>
      </c>
    </row>
    <row r="1459" spans="1:17">
      <c r="A1459" t="s">
        <v>1489</v>
      </c>
      <c r="B1459" s="1">
        <v>46091</v>
      </c>
      <c r="C1459" t="s">
        <v>18</v>
      </c>
      <c r="D1459" t="s">
        <v>21</v>
      </c>
      <c r="E1459">
        <v>19</v>
      </c>
      <c r="F1459">
        <v>42</v>
      </c>
      <c r="G1459">
        <v>61</v>
      </c>
      <c r="H1459">
        <v>54</v>
      </c>
      <c r="I1459">
        <v>7</v>
      </c>
      <c r="J1459">
        <v>0</v>
      </c>
      <c r="K1459">
        <v>0</v>
      </c>
      <c r="L1459">
        <v>1.4</v>
      </c>
      <c r="M1459">
        <v>0.89400000000000002</v>
      </c>
      <c r="N1459">
        <v>0.999</v>
      </c>
      <c r="O1459">
        <v>4</v>
      </c>
      <c r="P1459">
        <v>0.68100000000000005</v>
      </c>
      <c r="Q1459">
        <v>0.88500000000000001</v>
      </c>
    </row>
    <row r="1460" spans="1:17">
      <c r="A1460" t="s">
        <v>1490</v>
      </c>
      <c r="B1460" s="1">
        <v>46091</v>
      </c>
      <c r="C1460" t="s">
        <v>18</v>
      </c>
      <c r="D1460" t="s">
        <v>23</v>
      </c>
      <c r="E1460">
        <v>380</v>
      </c>
      <c r="F1460">
        <v>46</v>
      </c>
      <c r="G1460">
        <v>426</v>
      </c>
      <c r="H1460">
        <v>38</v>
      </c>
      <c r="I1460">
        <v>388</v>
      </c>
      <c r="J1460">
        <v>0</v>
      </c>
      <c r="K1460">
        <v>0</v>
      </c>
      <c r="L1460">
        <v>8</v>
      </c>
      <c r="M1460">
        <v>0.6</v>
      </c>
      <c r="N1460">
        <v>0.97399999999999998</v>
      </c>
      <c r="O1460">
        <v>2.5</v>
      </c>
      <c r="P1460">
        <v>0.73799999999999999</v>
      </c>
      <c r="Q1460">
        <v>8.8999999999999996E-2</v>
      </c>
    </row>
    <row r="1461" spans="1:17">
      <c r="A1461" t="s">
        <v>1491</v>
      </c>
      <c r="B1461" s="1">
        <v>46091</v>
      </c>
      <c r="C1461" t="s">
        <v>18</v>
      </c>
      <c r="D1461" t="s">
        <v>25</v>
      </c>
      <c r="E1461">
        <v>0</v>
      </c>
      <c r="F1461">
        <v>25</v>
      </c>
      <c r="G1461">
        <v>25</v>
      </c>
      <c r="H1461">
        <v>25</v>
      </c>
      <c r="I1461">
        <v>0</v>
      </c>
      <c r="J1461">
        <v>0</v>
      </c>
      <c r="K1461">
        <v>0</v>
      </c>
      <c r="L1461">
        <v>0.8</v>
      </c>
      <c r="M1461">
        <v>0.99299999999999999</v>
      </c>
      <c r="N1461">
        <v>0.95899999999999996</v>
      </c>
      <c r="O1461">
        <v>4.5999999999999996</v>
      </c>
      <c r="P1461">
        <v>0.65900000000000003</v>
      </c>
      <c r="Q1461">
        <v>1</v>
      </c>
    </row>
    <row r="1462" spans="1:17">
      <c r="A1462" t="s">
        <v>1492</v>
      </c>
      <c r="B1462" s="1">
        <v>46091</v>
      </c>
      <c r="C1462" t="s">
        <v>27</v>
      </c>
      <c r="D1462" t="s">
        <v>19</v>
      </c>
      <c r="E1462">
        <v>3</v>
      </c>
      <c r="F1462">
        <v>33</v>
      </c>
      <c r="G1462">
        <v>36</v>
      </c>
      <c r="H1462">
        <v>36</v>
      </c>
      <c r="I1462">
        <v>0</v>
      </c>
      <c r="J1462">
        <v>1</v>
      </c>
      <c r="K1462">
        <v>0</v>
      </c>
      <c r="L1462">
        <v>1.4</v>
      </c>
      <c r="M1462">
        <v>0.96899999999999997</v>
      </c>
      <c r="N1462">
        <v>0.95199999999999996</v>
      </c>
      <c r="O1462">
        <v>4.3</v>
      </c>
      <c r="P1462">
        <v>0.79600000000000004</v>
      </c>
      <c r="Q1462">
        <v>1</v>
      </c>
    </row>
    <row r="1463" spans="1:17">
      <c r="A1463" t="s">
        <v>1493</v>
      </c>
      <c r="B1463" s="1">
        <v>46091</v>
      </c>
      <c r="C1463" t="s">
        <v>27</v>
      </c>
      <c r="D1463" t="s">
        <v>21</v>
      </c>
      <c r="E1463">
        <v>0</v>
      </c>
      <c r="F1463">
        <v>36</v>
      </c>
      <c r="G1463">
        <v>36</v>
      </c>
      <c r="H1463">
        <v>36</v>
      </c>
      <c r="I1463">
        <v>0</v>
      </c>
      <c r="J1463">
        <v>0</v>
      </c>
      <c r="K1463">
        <v>0</v>
      </c>
      <c r="L1463">
        <v>1.4</v>
      </c>
      <c r="M1463">
        <v>0.93500000000000005</v>
      </c>
      <c r="N1463">
        <v>0.97699999999999998</v>
      </c>
      <c r="O1463">
        <v>4.4000000000000004</v>
      </c>
      <c r="P1463">
        <v>0.68100000000000005</v>
      </c>
      <c r="Q1463">
        <v>1</v>
      </c>
    </row>
    <row r="1464" spans="1:17">
      <c r="A1464" t="s">
        <v>1494</v>
      </c>
      <c r="B1464" s="1">
        <v>46091</v>
      </c>
      <c r="C1464" t="s">
        <v>27</v>
      </c>
      <c r="D1464" t="s">
        <v>23</v>
      </c>
      <c r="E1464">
        <v>983</v>
      </c>
      <c r="F1464">
        <v>28</v>
      </c>
      <c r="G1464">
        <v>1011</v>
      </c>
      <c r="H1464">
        <v>20</v>
      </c>
      <c r="I1464">
        <v>991</v>
      </c>
      <c r="J1464">
        <v>1</v>
      </c>
      <c r="K1464">
        <v>0</v>
      </c>
      <c r="L1464">
        <v>8</v>
      </c>
      <c r="M1464">
        <v>0.6</v>
      </c>
      <c r="N1464">
        <v>0.98199999999999998</v>
      </c>
      <c r="O1464">
        <v>2.5</v>
      </c>
      <c r="P1464">
        <v>0.67200000000000004</v>
      </c>
      <c r="Q1464">
        <v>0.02</v>
      </c>
    </row>
    <row r="1465" spans="1:17">
      <c r="A1465" t="s">
        <v>1495</v>
      </c>
      <c r="B1465" s="1">
        <v>46091</v>
      </c>
      <c r="C1465" t="s">
        <v>27</v>
      </c>
      <c r="D1465" t="s">
        <v>25</v>
      </c>
      <c r="E1465">
        <v>64</v>
      </c>
      <c r="F1465">
        <v>16</v>
      </c>
      <c r="G1465">
        <v>80</v>
      </c>
      <c r="H1465">
        <v>26</v>
      </c>
      <c r="I1465">
        <v>54</v>
      </c>
      <c r="J1465">
        <v>2</v>
      </c>
      <c r="K1465">
        <v>0</v>
      </c>
      <c r="L1465">
        <v>6.3</v>
      </c>
      <c r="M1465">
        <v>0.6</v>
      </c>
      <c r="N1465">
        <v>0.95599999999999996</v>
      </c>
      <c r="O1465">
        <v>2.7</v>
      </c>
      <c r="P1465">
        <v>0.73199999999999998</v>
      </c>
      <c r="Q1465">
        <v>0.32500000000000001</v>
      </c>
    </row>
    <row r="1466" spans="1:17">
      <c r="A1466" t="s">
        <v>1496</v>
      </c>
      <c r="B1466" s="1">
        <v>46091</v>
      </c>
      <c r="C1466" t="s">
        <v>32</v>
      </c>
      <c r="D1466" t="s">
        <v>19</v>
      </c>
      <c r="E1466">
        <v>434</v>
      </c>
      <c r="F1466">
        <v>37</v>
      </c>
      <c r="G1466">
        <v>471</v>
      </c>
      <c r="H1466">
        <v>34</v>
      </c>
      <c r="I1466">
        <v>437</v>
      </c>
      <c r="J1466">
        <v>1</v>
      </c>
      <c r="K1466">
        <v>0</v>
      </c>
      <c r="L1466">
        <v>8</v>
      </c>
      <c r="M1466">
        <v>0.6</v>
      </c>
      <c r="N1466">
        <v>0.96799999999999997</v>
      </c>
      <c r="O1466">
        <v>2.5</v>
      </c>
      <c r="P1466">
        <v>0.81899999999999995</v>
      </c>
      <c r="Q1466">
        <v>7.1999999999999995E-2</v>
      </c>
    </row>
    <row r="1467" spans="1:17">
      <c r="A1467" t="s">
        <v>1497</v>
      </c>
      <c r="B1467" s="1">
        <v>46091</v>
      </c>
      <c r="C1467" t="s">
        <v>32</v>
      </c>
      <c r="D1467" t="s">
        <v>21</v>
      </c>
      <c r="E1467">
        <v>992</v>
      </c>
      <c r="F1467">
        <v>45</v>
      </c>
      <c r="G1467">
        <v>1037</v>
      </c>
      <c r="H1467">
        <v>20</v>
      </c>
      <c r="I1467">
        <v>1017</v>
      </c>
      <c r="J1467">
        <v>0</v>
      </c>
      <c r="K1467">
        <v>0</v>
      </c>
      <c r="L1467">
        <v>8</v>
      </c>
      <c r="M1467">
        <v>0.6</v>
      </c>
      <c r="N1467">
        <v>0.97899999999999998</v>
      </c>
      <c r="O1467">
        <v>2.5</v>
      </c>
      <c r="P1467">
        <v>0.73699999999999999</v>
      </c>
      <c r="Q1467">
        <v>1.9E-2</v>
      </c>
    </row>
    <row r="1468" spans="1:17">
      <c r="A1468" t="s">
        <v>1498</v>
      </c>
      <c r="B1468" s="1">
        <v>46091</v>
      </c>
      <c r="C1468" t="s">
        <v>32</v>
      </c>
      <c r="D1468" t="s">
        <v>23</v>
      </c>
      <c r="E1468">
        <v>1168</v>
      </c>
      <c r="F1468">
        <v>34</v>
      </c>
      <c r="G1468">
        <v>1202</v>
      </c>
      <c r="H1468">
        <v>22</v>
      </c>
      <c r="I1468">
        <v>1180</v>
      </c>
      <c r="J1468">
        <v>0</v>
      </c>
      <c r="K1468">
        <v>0</v>
      </c>
      <c r="L1468">
        <v>8</v>
      </c>
      <c r="M1468">
        <v>0.6</v>
      </c>
      <c r="N1468">
        <v>0.98099999999999998</v>
      </c>
      <c r="O1468">
        <v>2.5</v>
      </c>
      <c r="P1468">
        <v>0.64500000000000002</v>
      </c>
      <c r="Q1468">
        <v>1.7999999999999999E-2</v>
      </c>
    </row>
    <row r="1469" spans="1:17">
      <c r="A1469" t="s">
        <v>1499</v>
      </c>
      <c r="B1469" s="1">
        <v>46091</v>
      </c>
      <c r="C1469" t="s">
        <v>32</v>
      </c>
      <c r="D1469" t="s">
        <v>25</v>
      </c>
      <c r="E1469">
        <v>0</v>
      </c>
      <c r="F1469">
        <v>40</v>
      </c>
      <c r="G1469">
        <v>40</v>
      </c>
      <c r="H1469">
        <v>40</v>
      </c>
      <c r="I1469">
        <v>0</v>
      </c>
      <c r="J1469">
        <v>0</v>
      </c>
      <c r="K1469">
        <v>0</v>
      </c>
      <c r="L1469">
        <v>2</v>
      </c>
      <c r="M1469">
        <v>0.94699999999999995</v>
      </c>
      <c r="N1469">
        <v>0.97099999999999997</v>
      </c>
      <c r="O1469">
        <v>4.4000000000000004</v>
      </c>
      <c r="P1469">
        <v>0.752</v>
      </c>
      <c r="Q1469">
        <v>1</v>
      </c>
    </row>
    <row r="1470" spans="1:17">
      <c r="A1470" t="s">
        <v>1500</v>
      </c>
      <c r="B1470" s="1">
        <v>46091</v>
      </c>
      <c r="C1470" t="s">
        <v>37</v>
      </c>
      <c r="D1470" t="s">
        <v>19</v>
      </c>
      <c r="E1470">
        <v>0</v>
      </c>
      <c r="F1470">
        <v>52</v>
      </c>
      <c r="G1470">
        <v>52</v>
      </c>
      <c r="H1470">
        <v>48</v>
      </c>
      <c r="I1470">
        <v>4</v>
      </c>
      <c r="J1470">
        <v>0</v>
      </c>
      <c r="K1470">
        <v>0</v>
      </c>
      <c r="L1470">
        <v>1.8</v>
      </c>
      <c r="M1470">
        <v>0.93100000000000005</v>
      </c>
      <c r="N1470">
        <v>0.996</v>
      </c>
      <c r="O1470">
        <v>4.5</v>
      </c>
      <c r="P1470">
        <v>0.747</v>
      </c>
      <c r="Q1470">
        <v>0.92300000000000004</v>
      </c>
    </row>
    <row r="1471" spans="1:17">
      <c r="A1471" t="s">
        <v>1501</v>
      </c>
      <c r="B1471" s="1">
        <v>46091</v>
      </c>
      <c r="C1471" t="s">
        <v>37</v>
      </c>
      <c r="D1471" t="s">
        <v>21</v>
      </c>
      <c r="E1471">
        <v>515</v>
      </c>
      <c r="F1471">
        <v>45</v>
      </c>
      <c r="G1471">
        <v>560</v>
      </c>
      <c r="H1471">
        <v>37</v>
      </c>
      <c r="I1471">
        <v>523</v>
      </c>
      <c r="J1471">
        <v>1</v>
      </c>
      <c r="K1471">
        <v>0</v>
      </c>
      <c r="L1471">
        <v>8</v>
      </c>
      <c r="M1471">
        <v>0.6</v>
      </c>
      <c r="N1471">
        <v>0.96799999999999997</v>
      </c>
      <c r="O1471">
        <v>2.5</v>
      </c>
      <c r="P1471">
        <v>0.75600000000000001</v>
      </c>
      <c r="Q1471">
        <v>6.6000000000000003E-2</v>
      </c>
    </row>
    <row r="1472" spans="1:17">
      <c r="A1472" t="s">
        <v>1502</v>
      </c>
      <c r="B1472" s="1">
        <v>46091</v>
      </c>
      <c r="C1472" t="s">
        <v>37</v>
      </c>
      <c r="D1472" t="s">
        <v>23</v>
      </c>
      <c r="E1472">
        <v>309</v>
      </c>
      <c r="F1472">
        <v>47</v>
      </c>
      <c r="G1472">
        <v>356</v>
      </c>
      <c r="H1472">
        <v>31</v>
      </c>
      <c r="I1472">
        <v>325</v>
      </c>
      <c r="J1472">
        <v>0</v>
      </c>
      <c r="K1472">
        <v>0</v>
      </c>
      <c r="L1472">
        <v>8</v>
      </c>
      <c r="M1472">
        <v>0.6</v>
      </c>
      <c r="N1472">
        <v>0.98699999999999999</v>
      </c>
      <c r="O1472">
        <v>2.5</v>
      </c>
      <c r="P1472">
        <v>0.65400000000000003</v>
      </c>
      <c r="Q1472">
        <v>8.6999999999999994E-2</v>
      </c>
    </row>
    <row r="1473" spans="1:17">
      <c r="A1473" t="s">
        <v>1503</v>
      </c>
      <c r="B1473" s="1">
        <v>46091</v>
      </c>
      <c r="C1473" t="s">
        <v>37</v>
      </c>
      <c r="D1473" t="s">
        <v>25</v>
      </c>
      <c r="E1473">
        <v>0</v>
      </c>
      <c r="F1473">
        <v>37</v>
      </c>
      <c r="G1473">
        <v>37</v>
      </c>
      <c r="H1473">
        <v>37</v>
      </c>
      <c r="I1473">
        <v>0</v>
      </c>
      <c r="J1473">
        <v>0</v>
      </c>
      <c r="K1473">
        <v>0</v>
      </c>
      <c r="L1473">
        <v>1.3</v>
      </c>
      <c r="M1473">
        <v>0.92800000000000005</v>
      </c>
      <c r="N1473">
        <v>0.97499999999999998</v>
      </c>
      <c r="O1473">
        <v>4.5999999999999996</v>
      </c>
      <c r="P1473">
        <v>0.70499999999999996</v>
      </c>
      <c r="Q1473">
        <v>1</v>
      </c>
    </row>
    <row r="1474" spans="1:17">
      <c r="A1474" t="s">
        <v>1504</v>
      </c>
      <c r="B1474" s="1">
        <v>46091</v>
      </c>
      <c r="C1474" t="s">
        <v>43</v>
      </c>
      <c r="D1474" t="s">
        <v>19</v>
      </c>
      <c r="E1474">
        <v>753</v>
      </c>
      <c r="F1474">
        <v>43</v>
      </c>
      <c r="G1474">
        <v>796</v>
      </c>
      <c r="H1474">
        <v>21</v>
      </c>
      <c r="I1474">
        <v>775</v>
      </c>
      <c r="J1474">
        <v>0</v>
      </c>
      <c r="K1474">
        <v>0</v>
      </c>
      <c r="L1474">
        <v>8</v>
      </c>
      <c r="M1474">
        <v>0.6</v>
      </c>
      <c r="N1474">
        <v>0.96299999999999997</v>
      </c>
      <c r="O1474">
        <v>2.5</v>
      </c>
      <c r="P1474">
        <v>0.68100000000000005</v>
      </c>
      <c r="Q1474">
        <v>2.5999999999999999E-2</v>
      </c>
    </row>
    <row r="1475" spans="1:17">
      <c r="A1475" t="s">
        <v>1505</v>
      </c>
      <c r="B1475" s="1">
        <v>46091</v>
      </c>
      <c r="C1475" t="s">
        <v>43</v>
      </c>
      <c r="D1475" t="s">
        <v>21</v>
      </c>
      <c r="E1475">
        <v>2</v>
      </c>
      <c r="F1475">
        <v>34</v>
      </c>
      <c r="G1475">
        <v>36</v>
      </c>
      <c r="H1475">
        <v>36</v>
      </c>
      <c r="I1475">
        <v>0</v>
      </c>
      <c r="J1475">
        <v>0</v>
      </c>
      <c r="K1475">
        <v>0</v>
      </c>
      <c r="L1475">
        <v>1.4</v>
      </c>
      <c r="M1475">
        <v>0.95299999999999996</v>
      </c>
      <c r="N1475">
        <v>0.995</v>
      </c>
      <c r="O1475">
        <v>4.8</v>
      </c>
      <c r="P1475">
        <v>0.67500000000000004</v>
      </c>
      <c r="Q1475">
        <v>1</v>
      </c>
    </row>
    <row r="1476" spans="1:17">
      <c r="A1476" t="s">
        <v>1506</v>
      </c>
      <c r="B1476" s="1">
        <v>46091</v>
      </c>
      <c r="C1476" t="s">
        <v>43</v>
      </c>
      <c r="D1476" t="s">
        <v>23</v>
      </c>
      <c r="E1476">
        <v>0</v>
      </c>
      <c r="F1476">
        <v>37</v>
      </c>
      <c r="G1476">
        <v>37</v>
      </c>
      <c r="H1476">
        <v>37</v>
      </c>
      <c r="I1476">
        <v>0</v>
      </c>
      <c r="J1476">
        <v>0</v>
      </c>
      <c r="K1476">
        <v>0</v>
      </c>
      <c r="L1476">
        <v>1.7</v>
      </c>
      <c r="M1476">
        <v>0.92800000000000005</v>
      </c>
      <c r="N1476">
        <v>0.94199999999999995</v>
      </c>
      <c r="O1476">
        <v>4.5999999999999996</v>
      </c>
      <c r="P1476">
        <v>0.83499999999999996</v>
      </c>
      <c r="Q1476">
        <v>1</v>
      </c>
    </row>
    <row r="1477" spans="1:17">
      <c r="A1477" t="s">
        <v>1507</v>
      </c>
      <c r="B1477" s="1">
        <v>46091</v>
      </c>
      <c r="C1477" t="s">
        <v>43</v>
      </c>
      <c r="D1477" t="s">
        <v>25</v>
      </c>
      <c r="E1477">
        <v>0</v>
      </c>
      <c r="F1477">
        <v>21</v>
      </c>
      <c r="G1477">
        <v>21</v>
      </c>
      <c r="H1477">
        <v>21</v>
      </c>
      <c r="I1477">
        <v>0</v>
      </c>
      <c r="J1477">
        <v>0</v>
      </c>
      <c r="K1477">
        <v>0</v>
      </c>
      <c r="L1477">
        <v>1.2</v>
      </c>
      <c r="M1477">
        <v>0.96299999999999997</v>
      </c>
      <c r="N1477">
        <v>0.999</v>
      </c>
      <c r="O1477">
        <v>4.2</v>
      </c>
      <c r="P1477">
        <v>0.66800000000000004</v>
      </c>
      <c r="Q1477">
        <v>1</v>
      </c>
    </row>
    <row r="1478" spans="1:17">
      <c r="A1478" t="s">
        <v>1508</v>
      </c>
      <c r="B1478" s="1">
        <v>46091</v>
      </c>
      <c r="C1478" t="s">
        <v>48</v>
      </c>
      <c r="D1478" t="s">
        <v>19</v>
      </c>
      <c r="E1478">
        <v>2</v>
      </c>
      <c r="F1478">
        <v>50</v>
      </c>
      <c r="G1478">
        <v>52</v>
      </c>
      <c r="H1478">
        <v>48</v>
      </c>
      <c r="I1478">
        <v>4</v>
      </c>
      <c r="J1478">
        <v>1</v>
      </c>
      <c r="K1478">
        <v>0</v>
      </c>
      <c r="L1478">
        <v>2.2000000000000002</v>
      </c>
      <c r="M1478">
        <v>0.91500000000000004</v>
      </c>
      <c r="N1478">
        <v>0.97299999999999998</v>
      </c>
      <c r="O1478">
        <v>4.4000000000000004</v>
      </c>
      <c r="P1478">
        <v>0.68500000000000005</v>
      </c>
      <c r="Q1478">
        <v>0.92300000000000004</v>
      </c>
    </row>
    <row r="1479" spans="1:17">
      <c r="A1479" t="s">
        <v>1509</v>
      </c>
      <c r="B1479" s="1">
        <v>46091</v>
      </c>
      <c r="C1479" t="s">
        <v>48</v>
      </c>
      <c r="D1479" t="s">
        <v>21</v>
      </c>
      <c r="E1479">
        <v>1383</v>
      </c>
      <c r="F1479">
        <v>42</v>
      </c>
      <c r="G1479">
        <v>1425</v>
      </c>
      <c r="H1479">
        <v>20</v>
      </c>
      <c r="I1479">
        <v>1405</v>
      </c>
      <c r="J1479">
        <v>1</v>
      </c>
      <c r="K1479">
        <v>1</v>
      </c>
      <c r="L1479">
        <v>8</v>
      </c>
      <c r="M1479">
        <v>0.6</v>
      </c>
      <c r="N1479">
        <v>0.92500000000000004</v>
      </c>
      <c r="O1479">
        <v>2.5</v>
      </c>
      <c r="P1479">
        <v>0.69599999999999995</v>
      </c>
      <c r="Q1479">
        <v>1.4E-2</v>
      </c>
    </row>
    <row r="1480" spans="1:17">
      <c r="A1480" t="s">
        <v>1510</v>
      </c>
      <c r="B1480" s="1">
        <v>46091</v>
      </c>
      <c r="C1480" t="s">
        <v>48</v>
      </c>
      <c r="D1480" t="s">
        <v>23</v>
      </c>
      <c r="E1480">
        <v>0</v>
      </c>
      <c r="F1480">
        <v>49</v>
      </c>
      <c r="G1480">
        <v>49</v>
      </c>
      <c r="H1480">
        <v>49</v>
      </c>
      <c r="I1480">
        <v>0</v>
      </c>
      <c r="J1480">
        <v>0</v>
      </c>
      <c r="K1480">
        <v>0</v>
      </c>
      <c r="L1480">
        <v>1.8</v>
      </c>
      <c r="M1480">
        <v>0.98899999999999999</v>
      </c>
      <c r="N1480">
        <v>0.99099999999999999</v>
      </c>
      <c r="O1480">
        <v>4.5</v>
      </c>
      <c r="P1480">
        <v>0.749</v>
      </c>
      <c r="Q1480">
        <v>1</v>
      </c>
    </row>
    <row r="1481" spans="1:17">
      <c r="A1481" t="s">
        <v>1511</v>
      </c>
      <c r="B1481" s="1">
        <v>46091</v>
      </c>
      <c r="C1481" t="s">
        <v>48</v>
      </c>
      <c r="D1481" t="s">
        <v>25</v>
      </c>
      <c r="E1481">
        <v>410</v>
      </c>
      <c r="F1481">
        <v>45</v>
      </c>
      <c r="G1481">
        <v>455</v>
      </c>
      <c r="H1481">
        <v>25</v>
      </c>
      <c r="I1481">
        <v>430</v>
      </c>
      <c r="J1481">
        <v>0</v>
      </c>
      <c r="K1481">
        <v>0</v>
      </c>
      <c r="L1481">
        <v>8</v>
      </c>
      <c r="M1481">
        <v>0.6</v>
      </c>
      <c r="N1481">
        <v>0.97599999999999998</v>
      </c>
      <c r="O1481">
        <v>2.5</v>
      </c>
      <c r="P1481">
        <v>0.67</v>
      </c>
      <c r="Q1481">
        <v>5.5E-2</v>
      </c>
    </row>
    <row r="1482" spans="1:17">
      <c r="A1482" t="s">
        <v>1512</v>
      </c>
      <c r="B1482" s="1">
        <v>46091</v>
      </c>
      <c r="C1482" t="s">
        <v>53</v>
      </c>
      <c r="D1482" t="s">
        <v>19</v>
      </c>
      <c r="E1482">
        <v>748</v>
      </c>
      <c r="F1482">
        <v>37</v>
      </c>
      <c r="G1482">
        <v>785</v>
      </c>
      <c r="H1482">
        <v>27</v>
      </c>
      <c r="I1482">
        <v>758</v>
      </c>
      <c r="J1482">
        <v>0</v>
      </c>
      <c r="K1482">
        <v>0</v>
      </c>
      <c r="L1482">
        <v>8</v>
      </c>
      <c r="M1482">
        <v>0.6</v>
      </c>
      <c r="N1482">
        <v>0.95399999999999996</v>
      </c>
      <c r="O1482">
        <v>2.5</v>
      </c>
      <c r="P1482">
        <v>0.754</v>
      </c>
      <c r="Q1482">
        <v>3.4000000000000002E-2</v>
      </c>
    </row>
    <row r="1483" spans="1:17">
      <c r="A1483" t="s">
        <v>1513</v>
      </c>
      <c r="B1483" s="1">
        <v>46091</v>
      </c>
      <c r="C1483" t="s">
        <v>53</v>
      </c>
      <c r="D1483" t="s">
        <v>21</v>
      </c>
      <c r="E1483">
        <v>808</v>
      </c>
      <c r="F1483">
        <v>54</v>
      </c>
      <c r="G1483">
        <v>862</v>
      </c>
      <c r="H1483">
        <v>29</v>
      </c>
      <c r="I1483">
        <v>833</v>
      </c>
      <c r="J1483">
        <v>0</v>
      </c>
      <c r="K1483">
        <v>0</v>
      </c>
      <c r="L1483">
        <v>8</v>
      </c>
      <c r="M1483">
        <v>0.6</v>
      </c>
      <c r="N1483">
        <v>1</v>
      </c>
      <c r="O1483">
        <v>2.5</v>
      </c>
      <c r="P1483">
        <v>0.71599999999999997</v>
      </c>
      <c r="Q1483">
        <v>3.4000000000000002E-2</v>
      </c>
    </row>
    <row r="1484" spans="1:17">
      <c r="A1484" t="s">
        <v>1514</v>
      </c>
      <c r="B1484" s="1">
        <v>46091</v>
      </c>
      <c r="C1484" t="s">
        <v>53</v>
      </c>
      <c r="D1484" t="s">
        <v>23</v>
      </c>
      <c r="E1484">
        <v>521</v>
      </c>
      <c r="F1484">
        <v>59</v>
      </c>
      <c r="G1484">
        <v>580</v>
      </c>
      <c r="H1484">
        <v>27</v>
      </c>
      <c r="I1484">
        <v>553</v>
      </c>
      <c r="J1484">
        <v>0</v>
      </c>
      <c r="K1484">
        <v>0</v>
      </c>
      <c r="L1484">
        <v>8</v>
      </c>
      <c r="M1484">
        <v>0.6</v>
      </c>
      <c r="N1484">
        <v>0.97499999999999998</v>
      </c>
      <c r="O1484">
        <v>2.5</v>
      </c>
      <c r="P1484">
        <v>0.79</v>
      </c>
      <c r="Q1484">
        <v>4.7E-2</v>
      </c>
    </row>
    <row r="1485" spans="1:17">
      <c r="A1485" t="s">
        <v>1515</v>
      </c>
      <c r="B1485" s="1">
        <v>46091</v>
      </c>
      <c r="C1485" t="s">
        <v>53</v>
      </c>
      <c r="D1485" t="s">
        <v>25</v>
      </c>
      <c r="E1485">
        <v>0</v>
      </c>
      <c r="F1485">
        <v>34</v>
      </c>
      <c r="G1485">
        <v>34</v>
      </c>
      <c r="H1485">
        <v>34</v>
      </c>
      <c r="I1485">
        <v>0</v>
      </c>
      <c r="J1485">
        <v>0</v>
      </c>
      <c r="K1485">
        <v>0</v>
      </c>
      <c r="L1485">
        <v>1.3</v>
      </c>
      <c r="M1485">
        <v>0.97799999999999998</v>
      </c>
      <c r="N1485">
        <v>0.95899999999999996</v>
      </c>
      <c r="O1485">
        <v>4.3</v>
      </c>
      <c r="P1485">
        <v>0.72699999999999998</v>
      </c>
      <c r="Q1485">
        <v>1</v>
      </c>
    </row>
    <row r="1486" spans="1:17">
      <c r="A1486" t="s">
        <v>1516</v>
      </c>
      <c r="B1486" s="1">
        <v>46092</v>
      </c>
      <c r="C1486" t="s">
        <v>18</v>
      </c>
      <c r="D1486" t="s">
        <v>19</v>
      </c>
      <c r="E1486">
        <v>168</v>
      </c>
      <c r="F1486">
        <v>60</v>
      </c>
      <c r="G1486">
        <v>228</v>
      </c>
      <c r="H1486">
        <v>34</v>
      </c>
      <c r="I1486">
        <v>194</v>
      </c>
      <c r="J1486">
        <v>0</v>
      </c>
      <c r="K1486">
        <v>0</v>
      </c>
      <c r="L1486">
        <v>8</v>
      </c>
      <c r="M1486">
        <v>0.6</v>
      </c>
      <c r="N1486">
        <v>1</v>
      </c>
      <c r="O1486">
        <v>2.5</v>
      </c>
      <c r="P1486">
        <v>0.67400000000000004</v>
      </c>
      <c r="Q1486">
        <v>0.14899999999999999</v>
      </c>
    </row>
    <row r="1487" spans="1:17">
      <c r="A1487" t="s">
        <v>1517</v>
      </c>
      <c r="B1487" s="1">
        <v>46092</v>
      </c>
      <c r="C1487" t="s">
        <v>18</v>
      </c>
      <c r="D1487" t="s">
        <v>21</v>
      </c>
      <c r="E1487">
        <v>7</v>
      </c>
      <c r="F1487">
        <v>51</v>
      </c>
      <c r="G1487">
        <v>58</v>
      </c>
      <c r="H1487">
        <v>53</v>
      </c>
      <c r="I1487">
        <v>5</v>
      </c>
      <c r="J1487">
        <v>0</v>
      </c>
      <c r="K1487">
        <v>0</v>
      </c>
      <c r="L1487">
        <v>2</v>
      </c>
      <c r="M1487">
        <v>0.89700000000000002</v>
      </c>
      <c r="N1487">
        <v>0.998</v>
      </c>
      <c r="O1487">
        <v>4.5</v>
      </c>
      <c r="P1487">
        <v>0.68100000000000005</v>
      </c>
      <c r="Q1487">
        <v>0.91400000000000003</v>
      </c>
    </row>
    <row r="1488" spans="1:17">
      <c r="A1488" t="s">
        <v>1518</v>
      </c>
      <c r="B1488" s="1">
        <v>46092</v>
      </c>
      <c r="C1488" t="s">
        <v>18</v>
      </c>
      <c r="D1488" t="s">
        <v>23</v>
      </c>
      <c r="E1488">
        <v>388</v>
      </c>
      <c r="F1488">
        <v>47</v>
      </c>
      <c r="G1488">
        <v>435</v>
      </c>
      <c r="H1488">
        <v>32</v>
      </c>
      <c r="I1488">
        <v>403</v>
      </c>
      <c r="J1488">
        <v>0</v>
      </c>
      <c r="K1488">
        <v>0</v>
      </c>
      <c r="L1488">
        <v>8</v>
      </c>
      <c r="M1488">
        <v>0.6</v>
      </c>
      <c r="N1488">
        <v>1</v>
      </c>
      <c r="O1488">
        <v>2.5</v>
      </c>
      <c r="P1488">
        <v>0.73799999999999999</v>
      </c>
      <c r="Q1488">
        <v>7.3999999999999996E-2</v>
      </c>
    </row>
    <row r="1489" spans="1:17">
      <c r="A1489" t="s">
        <v>1519</v>
      </c>
      <c r="B1489" s="1">
        <v>46092</v>
      </c>
      <c r="C1489" t="s">
        <v>18</v>
      </c>
      <c r="D1489" t="s">
        <v>25</v>
      </c>
      <c r="E1489">
        <v>0</v>
      </c>
      <c r="F1489">
        <v>25</v>
      </c>
      <c r="G1489">
        <v>25</v>
      </c>
      <c r="H1489">
        <v>25</v>
      </c>
      <c r="I1489">
        <v>0</v>
      </c>
      <c r="J1489">
        <v>0</v>
      </c>
      <c r="K1489">
        <v>0</v>
      </c>
      <c r="L1489">
        <v>1.8</v>
      </c>
      <c r="M1489">
        <v>0.95099999999999996</v>
      </c>
      <c r="N1489">
        <v>0.997</v>
      </c>
      <c r="O1489">
        <v>4.7</v>
      </c>
      <c r="P1489">
        <v>0.65900000000000003</v>
      </c>
      <c r="Q1489">
        <v>1</v>
      </c>
    </row>
    <row r="1490" spans="1:17">
      <c r="A1490" t="s">
        <v>1520</v>
      </c>
      <c r="B1490" s="1">
        <v>46092</v>
      </c>
      <c r="C1490" t="s">
        <v>27</v>
      </c>
      <c r="D1490" t="s">
        <v>19</v>
      </c>
      <c r="E1490">
        <v>0</v>
      </c>
      <c r="F1490">
        <v>27</v>
      </c>
      <c r="G1490">
        <v>27</v>
      </c>
      <c r="H1490">
        <v>27</v>
      </c>
      <c r="I1490">
        <v>0</v>
      </c>
      <c r="J1490">
        <v>0</v>
      </c>
      <c r="K1490">
        <v>0</v>
      </c>
      <c r="L1490">
        <v>1.8</v>
      </c>
      <c r="M1490">
        <v>0.97799999999999998</v>
      </c>
      <c r="N1490">
        <v>0.97</v>
      </c>
      <c r="O1490">
        <v>4.5</v>
      </c>
      <c r="P1490">
        <v>0.79600000000000004</v>
      </c>
      <c r="Q1490">
        <v>1</v>
      </c>
    </row>
    <row r="1491" spans="1:17">
      <c r="A1491" t="s">
        <v>1521</v>
      </c>
      <c r="B1491" s="1">
        <v>46092</v>
      </c>
      <c r="C1491" t="s">
        <v>27</v>
      </c>
      <c r="D1491" t="s">
        <v>21</v>
      </c>
      <c r="E1491">
        <v>0</v>
      </c>
      <c r="F1491">
        <v>46</v>
      </c>
      <c r="G1491">
        <v>46</v>
      </c>
      <c r="H1491">
        <v>46</v>
      </c>
      <c r="I1491">
        <v>0</v>
      </c>
      <c r="J1491">
        <v>0</v>
      </c>
      <c r="K1491">
        <v>0</v>
      </c>
      <c r="L1491">
        <v>1.7</v>
      </c>
      <c r="M1491">
        <v>0.95099999999999996</v>
      </c>
      <c r="N1491">
        <v>0.99399999999999999</v>
      </c>
      <c r="O1491">
        <v>4.5</v>
      </c>
      <c r="P1491">
        <v>0.68100000000000005</v>
      </c>
      <c r="Q1491">
        <v>1</v>
      </c>
    </row>
    <row r="1492" spans="1:17">
      <c r="A1492" t="s">
        <v>1522</v>
      </c>
      <c r="B1492" s="1">
        <v>46092</v>
      </c>
      <c r="C1492" t="s">
        <v>27</v>
      </c>
      <c r="D1492" t="s">
        <v>23</v>
      </c>
      <c r="E1492">
        <v>991</v>
      </c>
      <c r="F1492">
        <v>32</v>
      </c>
      <c r="G1492">
        <v>1023</v>
      </c>
      <c r="H1492">
        <v>25</v>
      </c>
      <c r="I1492">
        <v>998</v>
      </c>
      <c r="J1492">
        <v>0</v>
      </c>
      <c r="K1492">
        <v>0</v>
      </c>
      <c r="L1492">
        <v>8</v>
      </c>
      <c r="M1492">
        <v>0.6</v>
      </c>
      <c r="N1492">
        <v>0.98799999999999999</v>
      </c>
      <c r="O1492">
        <v>2.5</v>
      </c>
      <c r="P1492">
        <v>0.67200000000000004</v>
      </c>
      <c r="Q1492">
        <v>2.4E-2</v>
      </c>
    </row>
    <row r="1493" spans="1:17">
      <c r="A1493" t="s">
        <v>1523</v>
      </c>
      <c r="B1493" s="1">
        <v>46092</v>
      </c>
      <c r="C1493" t="s">
        <v>27</v>
      </c>
      <c r="D1493" t="s">
        <v>25</v>
      </c>
      <c r="E1493">
        <v>54</v>
      </c>
      <c r="F1493">
        <v>25</v>
      </c>
      <c r="G1493">
        <v>79</v>
      </c>
      <c r="H1493">
        <v>32</v>
      </c>
      <c r="I1493">
        <v>47</v>
      </c>
      <c r="J1493">
        <v>0</v>
      </c>
      <c r="K1493">
        <v>0</v>
      </c>
      <c r="L1493">
        <v>4.8</v>
      </c>
      <c r="M1493">
        <v>0.69499999999999995</v>
      </c>
      <c r="N1493">
        <v>1</v>
      </c>
      <c r="O1493">
        <v>2.9</v>
      </c>
      <c r="P1493">
        <v>0.73199999999999998</v>
      </c>
      <c r="Q1493">
        <v>0.40500000000000003</v>
      </c>
    </row>
    <row r="1494" spans="1:17">
      <c r="A1494" t="s">
        <v>1524</v>
      </c>
      <c r="B1494" s="1">
        <v>46092</v>
      </c>
      <c r="C1494" t="s">
        <v>32</v>
      </c>
      <c r="D1494" t="s">
        <v>19</v>
      </c>
      <c r="E1494">
        <v>437</v>
      </c>
      <c r="F1494">
        <v>35</v>
      </c>
      <c r="G1494">
        <v>472</v>
      </c>
      <c r="H1494">
        <v>30</v>
      </c>
      <c r="I1494">
        <v>442</v>
      </c>
      <c r="J1494">
        <v>0</v>
      </c>
      <c r="K1494">
        <v>0</v>
      </c>
      <c r="L1494">
        <v>8</v>
      </c>
      <c r="M1494">
        <v>0.6</v>
      </c>
      <c r="N1494">
        <v>1</v>
      </c>
      <c r="O1494">
        <v>2.5</v>
      </c>
      <c r="P1494">
        <v>0.81899999999999995</v>
      </c>
      <c r="Q1494">
        <v>6.4000000000000001E-2</v>
      </c>
    </row>
    <row r="1495" spans="1:17">
      <c r="A1495" t="s">
        <v>1525</v>
      </c>
      <c r="B1495" s="1">
        <v>46092</v>
      </c>
      <c r="C1495" t="s">
        <v>32</v>
      </c>
      <c r="D1495" t="s">
        <v>21</v>
      </c>
      <c r="E1495">
        <v>1017</v>
      </c>
      <c r="F1495">
        <v>46</v>
      </c>
      <c r="G1495">
        <v>1063</v>
      </c>
      <c r="H1495">
        <v>21</v>
      </c>
      <c r="I1495">
        <v>1042</v>
      </c>
      <c r="J1495">
        <v>0</v>
      </c>
      <c r="K1495">
        <v>0</v>
      </c>
      <c r="L1495">
        <v>8</v>
      </c>
      <c r="M1495">
        <v>0.6</v>
      </c>
      <c r="N1495">
        <v>0.98199999999999998</v>
      </c>
      <c r="O1495">
        <v>2.5</v>
      </c>
      <c r="P1495">
        <v>0.73699999999999999</v>
      </c>
      <c r="Q1495">
        <v>0.02</v>
      </c>
    </row>
    <row r="1496" spans="1:17">
      <c r="A1496" t="s">
        <v>1526</v>
      </c>
      <c r="B1496" s="1">
        <v>46092</v>
      </c>
      <c r="C1496" t="s">
        <v>32</v>
      </c>
      <c r="D1496" t="s">
        <v>23</v>
      </c>
      <c r="E1496">
        <v>1180</v>
      </c>
      <c r="F1496">
        <v>22</v>
      </c>
      <c r="G1496">
        <v>1202</v>
      </c>
      <c r="H1496">
        <v>26</v>
      </c>
      <c r="I1496">
        <v>1176</v>
      </c>
      <c r="J1496">
        <v>0</v>
      </c>
      <c r="K1496">
        <v>0</v>
      </c>
      <c r="L1496">
        <v>8</v>
      </c>
      <c r="M1496">
        <v>0.6</v>
      </c>
      <c r="N1496">
        <v>0.98199999999999998</v>
      </c>
      <c r="O1496">
        <v>2.5</v>
      </c>
      <c r="P1496">
        <v>0.64500000000000002</v>
      </c>
      <c r="Q1496">
        <v>2.1999999999999999E-2</v>
      </c>
    </row>
    <row r="1497" spans="1:17">
      <c r="A1497" t="s">
        <v>1527</v>
      </c>
      <c r="B1497" s="1">
        <v>46092</v>
      </c>
      <c r="C1497" t="s">
        <v>32</v>
      </c>
      <c r="D1497" t="s">
        <v>25</v>
      </c>
      <c r="E1497">
        <v>0</v>
      </c>
      <c r="F1497">
        <v>39</v>
      </c>
      <c r="G1497">
        <v>39</v>
      </c>
      <c r="H1497">
        <v>39</v>
      </c>
      <c r="I1497">
        <v>0</v>
      </c>
      <c r="J1497">
        <v>0</v>
      </c>
      <c r="K1497">
        <v>0</v>
      </c>
      <c r="L1497">
        <v>1.4</v>
      </c>
      <c r="M1497">
        <v>0.97399999999999998</v>
      </c>
      <c r="N1497">
        <v>0.96699999999999997</v>
      </c>
      <c r="O1497">
        <v>4.5999999999999996</v>
      </c>
      <c r="P1497">
        <v>0.752</v>
      </c>
      <c r="Q1497">
        <v>1</v>
      </c>
    </row>
    <row r="1498" spans="1:17">
      <c r="A1498" t="s">
        <v>1528</v>
      </c>
      <c r="B1498" s="1">
        <v>46092</v>
      </c>
      <c r="C1498" t="s">
        <v>37</v>
      </c>
      <c r="D1498" t="s">
        <v>19</v>
      </c>
      <c r="E1498">
        <v>4</v>
      </c>
      <c r="F1498">
        <v>24</v>
      </c>
      <c r="G1498">
        <v>28</v>
      </c>
      <c r="H1498">
        <v>28</v>
      </c>
      <c r="I1498">
        <v>0</v>
      </c>
      <c r="J1498">
        <v>0</v>
      </c>
      <c r="K1498">
        <v>0</v>
      </c>
      <c r="L1498">
        <v>1.4</v>
      </c>
      <c r="M1498">
        <v>1</v>
      </c>
      <c r="N1498">
        <v>0.98799999999999999</v>
      </c>
      <c r="O1498">
        <v>4.4000000000000004</v>
      </c>
      <c r="P1498">
        <v>0.747</v>
      </c>
      <c r="Q1498">
        <v>1</v>
      </c>
    </row>
    <row r="1499" spans="1:17">
      <c r="A1499" t="s">
        <v>1529</v>
      </c>
      <c r="B1499" s="1">
        <v>46092</v>
      </c>
      <c r="C1499" t="s">
        <v>37</v>
      </c>
      <c r="D1499" t="s">
        <v>21</v>
      </c>
      <c r="E1499">
        <v>523</v>
      </c>
      <c r="F1499">
        <v>44</v>
      </c>
      <c r="G1499">
        <v>567</v>
      </c>
      <c r="H1499">
        <v>33</v>
      </c>
      <c r="I1499">
        <v>534</v>
      </c>
      <c r="J1499">
        <v>0</v>
      </c>
      <c r="K1499">
        <v>0</v>
      </c>
      <c r="L1499">
        <v>8</v>
      </c>
      <c r="M1499">
        <v>0.6</v>
      </c>
      <c r="N1499">
        <v>0.97499999999999998</v>
      </c>
      <c r="O1499">
        <v>2.5</v>
      </c>
      <c r="P1499">
        <v>0.75600000000000001</v>
      </c>
      <c r="Q1499">
        <v>5.8000000000000003E-2</v>
      </c>
    </row>
    <row r="1500" spans="1:17">
      <c r="A1500" t="s">
        <v>1530</v>
      </c>
      <c r="B1500" s="1">
        <v>46092</v>
      </c>
      <c r="C1500" t="s">
        <v>37</v>
      </c>
      <c r="D1500" t="s">
        <v>23</v>
      </c>
      <c r="E1500">
        <v>325</v>
      </c>
      <c r="F1500">
        <v>41</v>
      </c>
      <c r="G1500">
        <v>366</v>
      </c>
      <c r="H1500">
        <v>31</v>
      </c>
      <c r="I1500">
        <v>335</v>
      </c>
      <c r="J1500">
        <v>0</v>
      </c>
      <c r="K1500">
        <v>0</v>
      </c>
      <c r="L1500">
        <v>8</v>
      </c>
      <c r="M1500">
        <v>0.6</v>
      </c>
      <c r="N1500">
        <v>0.97899999999999998</v>
      </c>
      <c r="O1500">
        <v>2.5</v>
      </c>
      <c r="P1500">
        <v>0.65400000000000003</v>
      </c>
      <c r="Q1500">
        <v>8.5000000000000006E-2</v>
      </c>
    </row>
    <row r="1501" spans="1:17">
      <c r="A1501" t="s">
        <v>1531</v>
      </c>
      <c r="B1501" s="1">
        <v>46092</v>
      </c>
      <c r="C1501" t="s">
        <v>37</v>
      </c>
      <c r="D1501" t="s">
        <v>25</v>
      </c>
      <c r="E1501">
        <v>0</v>
      </c>
      <c r="F1501">
        <v>28</v>
      </c>
      <c r="G1501">
        <v>28</v>
      </c>
      <c r="H1501">
        <v>28</v>
      </c>
      <c r="I1501">
        <v>0</v>
      </c>
      <c r="J1501">
        <v>0</v>
      </c>
      <c r="K1501">
        <v>0</v>
      </c>
      <c r="L1501">
        <v>1.5</v>
      </c>
      <c r="M1501">
        <v>0.93</v>
      </c>
      <c r="N1501">
        <v>0.97699999999999998</v>
      </c>
      <c r="O1501">
        <v>4.7</v>
      </c>
      <c r="P1501">
        <v>0.70499999999999996</v>
      </c>
      <c r="Q1501">
        <v>1</v>
      </c>
    </row>
    <row r="1502" spans="1:17">
      <c r="A1502" t="s">
        <v>1532</v>
      </c>
      <c r="B1502" s="1">
        <v>46092</v>
      </c>
      <c r="C1502" t="s">
        <v>43</v>
      </c>
      <c r="D1502" t="s">
        <v>19</v>
      </c>
      <c r="E1502">
        <v>775</v>
      </c>
      <c r="F1502">
        <v>46</v>
      </c>
      <c r="G1502">
        <v>821</v>
      </c>
      <c r="H1502">
        <v>22</v>
      </c>
      <c r="I1502">
        <v>799</v>
      </c>
      <c r="J1502">
        <v>0</v>
      </c>
      <c r="K1502">
        <v>0</v>
      </c>
      <c r="L1502">
        <v>8</v>
      </c>
      <c r="M1502">
        <v>0.6</v>
      </c>
      <c r="N1502">
        <v>0.99299999999999999</v>
      </c>
      <c r="O1502">
        <v>2.5</v>
      </c>
      <c r="P1502">
        <v>0.68100000000000005</v>
      </c>
      <c r="Q1502">
        <v>2.7E-2</v>
      </c>
    </row>
    <row r="1503" spans="1:17">
      <c r="A1503" t="s">
        <v>1533</v>
      </c>
      <c r="B1503" s="1">
        <v>46092</v>
      </c>
      <c r="C1503" t="s">
        <v>43</v>
      </c>
      <c r="D1503" t="s">
        <v>21</v>
      </c>
      <c r="E1503">
        <v>0</v>
      </c>
      <c r="F1503">
        <v>34</v>
      </c>
      <c r="G1503">
        <v>34</v>
      </c>
      <c r="H1503">
        <v>34</v>
      </c>
      <c r="I1503">
        <v>0</v>
      </c>
      <c r="J1503">
        <v>0</v>
      </c>
      <c r="K1503">
        <v>0</v>
      </c>
      <c r="L1503">
        <v>1.2</v>
      </c>
      <c r="M1503">
        <v>0.97699999999999998</v>
      </c>
      <c r="N1503">
        <v>1</v>
      </c>
      <c r="O1503">
        <v>4.5</v>
      </c>
      <c r="P1503">
        <v>0.67500000000000004</v>
      </c>
      <c r="Q1503">
        <v>1</v>
      </c>
    </row>
    <row r="1504" spans="1:17">
      <c r="A1504" t="s">
        <v>1534</v>
      </c>
      <c r="B1504" s="1">
        <v>46092</v>
      </c>
      <c r="C1504" t="s">
        <v>43</v>
      </c>
      <c r="D1504" t="s">
        <v>23</v>
      </c>
      <c r="E1504">
        <v>0</v>
      </c>
      <c r="F1504">
        <v>34</v>
      </c>
      <c r="G1504">
        <v>34</v>
      </c>
      <c r="H1504">
        <v>34</v>
      </c>
      <c r="I1504">
        <v>0</v>
      </c>
      <c r="J1504">
        <v>0</v>
      </c>
      <c r="K1504">
        <v>0</v>
      </c>
      <c r="L1504">
        <v>1.1000000000000001</v>
      </c>
      <c r="M1504">
        <v>0.94699999999999995</v>
      </c>
      <c r="N1504">
        <v>0.96</v>
      </c>
      <c r="O1504">
        <v>4.9000000000000004</v>
      </c>
      <c r="P1504">
        <v>0.83499999999999996</v>
      </c>
      <c r="Q1504">
        <v>1</v>
      </c>
    </row>
    <row r="1505" spans="1:17">
      <c r="A1505" t="s">
        <v>1535</v>
      </c>
      <c r="B1505" s="1">
        <v>46092</v>
      </c>
      <c r="C1505" t="s">
        <v>43</v>
      </c>
      <c r="D1505" t="s">
        <v>25</v>
      </c>
      <c r="E1505">
        <v>0</v>
      </c>
      <c r="F1505">
        <v>31</v>
      </c>
      <c r="G1505">
        <v>31</v>
      </c>
      <c r="H1505">
        <v>31</v>
      </c>
      <c r="I1505">
        <v>0</v>
      </c>
      <c r="J1505">
        <v>0</v>
      </c>
      <c r="K1505">
        <v>0</v>
      </c>
      <c r="L1505">
        <v>1.6</v>
      </c>
      <c r="M1505">
        <v>0.98799999999999999</v>
      </c>
      <c r="N1505">
        <v>0.98899999999999999</v>
      </c>
      <c r="O1505">
        <v>4.5999999999999996</v>
      </c>
      <c r="P1505">
        <v>0.66800000000000004</v>
      </c>
      <c r="Q1505">
        <v>1</v>
      </c>
    </row>
    <row r="1506" spans="1:17">
      <c r="A1506" t="s">
        <v>1536</v>
      </c>
      <c r="B1506" s="1">
        <v>46092</v>
      </c>
      <c r="C1506" t="s">
        <v>48</v>
      </c>
      <c r="D1506" t="s">
        <v>19</v>
      </c>
      <c r="E1506">
        <v>4</v>
      </c>
      <c r="F1506">
        <v>44</v>
      </c>
      <c r="G1506">
        <v>48</v>
      </c>
      <c r="H1506">
        <v>46</v>
      </c>
      <c r="I1506">
        <v>2</v>
      </c>
      <c r="J1506">
        <v>1</v>
      </c>
      <c r="K1506">
        <v>0</v>
      </c>
      <c r="L1506">
        <v>2</v>
      </c>
      <c r="M1506">
        <v>0.95799999999999996</v>
      </c>
      <c r="N1506">
        <v>0.97899999999999998</v>
      </c>
      <c r="O1506">
        <v>4.0999999999999996</v>
      </c>
      <c r="P1506">
        <v>0.68500000000000005</v>
      </c>
      <c r="Q1506">
        <v>0.95799999999999996</v>
      </c>
    </row>
    <row r="1507" spans="1:17">
      <c r="A1507" t="s">
        <v>1537</v>
      </c>
      <c r="B1507" s="1">
        <v>46092</v>
      </c>
      <c r="C1507" t="s">
        <v>48</v>
      </c>
      <c r="D1507" t="s">
        <v>21</v>
      </c>
      <c r="E1507">
        <v>1405</v>
      </c>
      <c r="F1507">
        <v>64</v>
      </c>
      <c r="G1507">
        <v>1469</v>
      </c>
      <c r="H1507">
        <v>22</v>
      </c>
      <c r="I1507">
        <v>1447</v>
      </c>
      <c r="J1507">
        <v>0</v>
      </c>
      <c r="K1507">
        <v>0</v>
      </c>
      <c r="L1507">
        <v>8</v>
      </c>
      <c r="M1507">
        <v>0.6</v>
      </c>
      <c r="N1507">
        <v>0.98099999999999998</v>
      </c>
      <c r="O1507">
        <v>2.5</v>
      </c>
      <c r="P1507">
        <v>0.69599999999999995</v>
      </c>
      <c r="Q1507">
        <v>1.4999999999999999E-2</v>
      </c>
    </row>
    <row r="1508" spans="1:17">
      <c r="A1508" t="s">
        <v>1538</v>
      </c>
      <c r="B1508" s="1">
        <v>46092</v>
      </c>
      <c r="C1508" t="s">
        <v>48</v>
      </c>
      <c r="D1508" t="s">
        <v>23</v>
      </c>
      <c r="E1508">
        <v>0</v>
      </c>
      <c r="F1508">
        <v>32</v>
      </c>
      <c r="G1508">
        <v>32</v>
      </c>
      <c r="H1508">
        <v>32</v>
      </c>
      <c r="I1508">
        <v>0</v>
      </c>
      <c r="J1508">
        <v>0</v>
      </c>
      <c r="K1508">
        <v>0</v>
      </c>
      <c r="L1508">
        <v>1</v>
      </c>
      <c r="M1508">
        <v>0.98899999999999999</v>
      </c>
      <c r="N1508">
        <v>0.98199999999999998</v>
      </c>
      <c r="O1508">
        <v>4.5</v>
      </c>
      <c r="P1508">
        <v>0.749</v>
      </c>
      <c r="Q1508">
        <v>1</v>
      </c>
    </row>
    <row r="1509" spans="1:17">
      <c r="A1509" t="s">
        <v>1539</v>
      </c>
      <c r="B1509" s="1">
        <v>46092</v>
      </c>
      <c r="C1509" t="s">
        <v>48</v>
      </c>
      <c r="D1509" t="s">
        <v>25</v>
      </c>
      <c r="E1509">
        <v>430</v>
      </c>
      <c r="F1509">
        <v>49</v>
      </c>
      <c r="G1509">
        <v>479</v>
      </c>
      <c r="H1509">
        <v>25</v>
      </c>
      <c r="I1509">
        <v>454</v>
      </c>
      <c r="J1509">
        <v>0</v>
      </c>
      <c r="K1509">
        <v>0</v>
      </c>
      <c r="L1509">
        <v>8</v>
      </c>
      <c r="M1509">
        <v>0.6</v>
      </c>
      <c r="N1509">
        <v>0.98399999999999999</v>
      </c>
      <c r="O1509">
        <v>2.5</v>
      </c>
      <c r="P1509">
        <v>0.67</v>
      </c>
      <c r="Q1509">
        <v>5.1999999999999998E-2</v>
      </c>
    </row>
    <row r="1510" spans="1:17">
      <c r="A1510" t="s">
        <v>1540</v>
      </c>
      <c r="B1510" s="1">
        <v>46092</v>
      </c>
      <c r="C1510" t="s">
        <v>53</v>
      </c>
      <c r="D1510" t="s">
        <v>19</v>
      </c>
      <c r="E1510">
        <v>758</v>
      </c>
      <c r="F1510">
        <v>46</v>
      </c>
      <c r="G1510">
        <v>804</v>
      </c>
      <c r="H1510">
        <v>34</v>
      </c>
      <c r="I1510">
        <v>770</v>
      </c>
      <c r="J1510">
        <v>0</v>
      </c>
      <c r="K1510">
        <v>0</v>
      </c>
      <c r="L1510">
        <v>8</v>
      </c>
      <c r="M1510">
        <v>0.6</v>
      </c>
      <c r="N1510">
        <v>0.97</v>
      </c>
      <c r="O1510">
        <v>2.5</v>
      </c>
      <c r="P1510">
        <v>0.754</v>
      </c>
      <c r="Q1510">
        <v>4.2000000000000003E-2</v>
      </c>
    </row>
    <row r="1511" spans="1:17">
      <c r="A1511" t="s">
        <v>1541</v>
      </c>
      <c r="B1511" s="1">
        <v>46092</v>
      </c>
      <c r="C1511" t="s">
        <v>53</v>
      </c>
      <c r="D1511" t="s">
        <v>21</v>
      </c>
      <c r="E1511">
        <v>833</v>
      </c>
      <c r="F1511">
        <v>42</v>
      </c>
      <c r="G1511">
        <v>875</v>
      </c>
      <c r="H1511">
        <v>29</v>
      </c>
      <c r="I1511">
        <v>846</v>
      </c>
      <c r="J1511">
        <v>1</v>
      </c>
      <c r="K1511">
        <v>0</v>
      </c>
      <c r="L1511">
        <v>8</v>
      </c>
      <c r="M1511">
        <v>0.6</v>
      </c>
      <c r="N1511">
        <v>0.95099999999999996</v>
      </c>
      <c r="O1511">
        <v>2.5</v>
      </c>
      <c r="P1511">
        <v>0.71599999999999997</v>
      </c>
      <c r="Q1511">
        <v>3.3000000000000002E-2</v>
      </c>
    </row>
    <row r="1512" spans="1:17">
      <c r="A1512" t="s">
        <v>1542</v>
      </c>
      <c r="B1512" s="1">
        <v>46092</v>
      </c>
      <c r="C1512" t="s">
        <v>53</v>
      </c>
      <c r="D1512" t="s">
        <v>23</v>
      </c>
      <c r="E1512">
        <v>553</v>
      </c>
      <c r="F1512">
        <v>37</v>
      </c>
      <c r="G1512">
        <v>590</v>
      </c>
      <c r="H1512">
        <v>32</v>
      </c>
      <c r="I1512">
        <v>558</v>
      </c>
      <c r="J1512">
        <v>0</v>
      </c>
      <c r="K1512">
        <v>0</v>
      </c>
      <c r="L1512">
        <v>8</v>
      </c>
      <c r="M1512">
        <v>0.6</v>
      </c>
      <c r="N1512">
        <v>0.99</v>
      </c>
      <c r="O1512">
        <v>2.5</v>
      </c>
      <c r="P1512">
        <v>0.79</v>
      </c>
      <c r="Q1512">
        <v>5.3999999999999999E-2</v>
      </c>
    </row>
    <row r="1513" spans="1:17">
      <c r="A1513" t="s">
        <v>1543</v>
      </c>
      <c r="B1513" s="1">
        <v>46092</v>
      </c>
      <c r="C1513" t="s">
        <v>53</v>
      </c>
      <c r="D1513" t="s">
        <v>25</v>
      </c>
      <c r="E1513">
        <v>0</v>
      </c>
      <c r="F1513">
        <v>30</v>
      </c>
      <c r="G1513">
        <v>30</v>
      </c>
      <c r="H1513">
        <v>30</v>
      </c>
      <c r="I1513">
        <v>0</v>
      </c>
      <c r="J1513">
        <v>0</v>
      </c>
      <c r="K1513">
        <v>0</v>
      </c>
      <c r="L1513">
        <v>2.2000000000000002</v>
      </c>
      <c r="M1513">
        <v>0.95299999999999996</v>
      </c>
      <c r="N1513">
        <v>0.995</v>
      </c>
      <c r="O1513">
        <v>4.4000000000000004</v>
      </c>
      <c r="P1513">
        <v>0.72699999999999998</v>
      </c>
      <c r="Q1513">
        <v>1</v>
      </c>
    </row>
    <row r="1514" spans="1:17">
      <c r="A1514" t="s">
        <v>1544</v>
      </c>
      <c r="B1514" s="1">
        <v>46093</v>
      </c>
      <c r="C1514" t="s">
        <v>18</v>
      </c>
      <c r="D1514" t="s">
        <v>19</v>
      </c>
      <c r="E1514">
        <v>194</v>
      </c>
      <c r="F1514">
        <v>43</v>
      </c>
      <c r="G1514">
        <v>237</v>
      </c>
      <c r="H1514">
        <v>37</v>
      </c>
      <c r="I1514">
        <v>200</v>
      </c>
      <c r="J1514">
        <v>2</v>
      </c>
      <c r="K1514">
        <v>1</v>
      </c>
      <c r="L1514">
        <v>8</v>
      </c>
      <c r="M1514">
        <v>0.6</v>
      </c>
      <c r="N1514">
        <v>0.95099999999999996</v>
      </c>
      <c r="O1514">
        <v>2.5</v>
      </c>
      <c r="P1514">
        <v>0.67400000000000004</v>
      </c>
      <c r="Q1514">
        <v>0.156</v>
      </c>
    </row>
    <row r="1515" spans="1:17">
      <c r="A1515" t="s">
        <v>1545</v>
      </c>
      <c r="B1515" s="1">
        <v>46093</v>
      </c>
      <c r="C1515" t="s">
        <v>18</v>
      </c>
      <c r="D1515" t="s">
        <v>21</v>
      </c>
      <c r="E1515">
        <v>5</v>
      </c>
      <c r="F1515">
        <v>32</v>
      </c>
      <c r="G1515">
        <v>37</v>
      </c>
      <c r="H1515">
        <v>37</v>
      </c>
      <c r="I1515">
        <v>0</v>
      </c>
      <c r="J1515">
        <v>0</v>
      </c>
      <c r="K1515">
        <v>0</v>
      </c>
      <c r="L1515">
        <v>1</v>
      </c>
      <c r="M1515">
        <v>0.98699999999999999</v>
      </c>
      <c r="N1515">
        <v>0.96299999999999997</v>
      </c>
      <c r="O1515">
        <v>4.5999999999999996</v>
      </c>
      <c r="P1515">
        <v>0.68100000000000005</v>
      </c>
      <c r="Q1515">
        <v>1</v>
      </c>
    </row>
    <row r="1516" spans="1:17">
      <c r="A1516" t="s">
        <v>1546</v>
      </c>
      <c r="B1516" s="1">
        <v>46093</v>
      </c>
      <c r="C1516" t="s">
        <v>18</v>
      </c>
      <c r="D1516" t="s">
        <v>23</v>
      </c>
      <c r="E1516">
        <v>403</v>
      </c>
      <c r="F1516">
        <v>48</v>
      </c>
      <c r="G1516">
        <v>451</v>
      </c>
      <c r="H1516">
        <v>41</v>
      </c>
      <c r="I1516">
        <v>410</v>
      </c>
      <c r="J1516">
        <v>0</v>
      </c>
      <c r="K1516">
        <v>0</v>
      </c>
      <c r="L1516">
        <v>8</v>
      </c>
      <c r="M1516">
        <v>0.6</v>
      </c>
      <c r="N1516">
        <v>1</v>
      </c>
      <c r="O1516">
        <v>2.5</v>
      </c>
      <c r="P1516">
        <v>0.73799999999999999</v>
      </c>
      <c r="Q1516">
        <v>9.0999999999999998E-2</v>
      </c>
    </row>
    <row r="1517" spans="1:17">
      <c r="A1517" t="s">
        <v>1547</v>
      </c>
      <c r="B1517" s="1">
        <v>46093</v>
      </c>
      <c r="C1517" t="s">
        <v>18</v>
      </c>
      <c r="D1517" t="s">
        <v>25</v>
      </c>
      <c r="E1517">
        <v>0</v>
      </c>
      <c r="F1517">
        <v>18</v>
      </c>
      <c r="G1517">
        <v>18</v>
      </c>
      <c r="H1517">
        <v>18</v>
      </c>
      <c r="I1517">
        <v>0</v>
      </c>
      <c r="J1517">
        <v>1</v>
      </c>
      <c r="K1517">
        <v>0</v>
      </c>
      <c r="L1517">
        <v>1.7</v>
      </c>
      <c r="M1517">
        <v>0.90400000000000003</v>
      </c>
      <c r="N1517">
        <v>1</v>
      </c>
      <c r="O1517">
        <v>4.5</v>
      </c>
      <c r="P1517">
        <v>0.65900000000000003</v>
      </c>
      <c r="Q1517">
        <v>1</v>
      </c>
    </row>
    <row r="1518" spans="1:17">
      <c r="A1518" t="s">
        <v>1548</v>
      </c>
      <c r="B1518" s="1">
        <v>46093</v>
      </c>
      <c r="C1518" t="s">
        <v>27</v>
      </c>
      <c r="D1518" t="s">
        <v>19</v>
      </c>
      <c r="E1518">
        <v>0</v>
      </c>
      <c r="F1518">
        <v>51</v>
      </c>
      <c r="G1518">
        <v>51</v>
      </c>
      <c r="H1518">
        <v>51</v>
      </c>
      <c r="I1518">
        <v>0</v>
      </c>
      <c r="J1518">
        <v>0</v>
      </c>
      <c r="K1518">
        <v>0</v>
      </c>
      <c r="L1518">
        <v>1.2</v>
      </c>
      <c r="M1518">
        <v>0.99</v>
      </c>
      <c r="N1518">
        <v>0.997</v>
      </c>
      <c r="O1518">
        <v>4.4000000000000004</v>
      </c>
      <c r="P1518">
        <v>0.79600000000000004</v>
      </c>
      <c r="Q1518">
        <v>1</v>
      </c>
    </row>
    <row r="1519" spans="1:17">
      <c r="A1519" t="s">
        <v>1549</v>
      </c>
      <c r="B1519" s="1">
        <v>46093</v>
      </c>
      <c r="C1519" t="s">
        <v>27</v>
      </c>
      <c r="D1519" t="s">
        <v>21</v>
      </c>
      <c r="E1519">
        <v>0</v>
      </c>
      <c r="F1519">
        <v>37</v>
      </c>
      <c r="G1519">
        <v>37</v>
      </c>
      <c r="H1519">
        <v>37</v>
      </c>
      <c r="I1519">
        <v>0</v>
      </c>
      <c r="J1519">
        <v>1</v>
      </c>
      <c r="K1519">
        <v>0</v>
      </c>
      <c r="L1519">
        <v>1.8</v>
      </c>
      <c r="M1519">
        <v>0.96499999999999997</v>
      </c>
      <c r="N1519">
        <v>0.95199999999999996</v>
      </c>
      <c r="O1519">
        <v>4.4000000000000004</v>
      </c>
      <c r="P1519">
        <v>0.68100000000000005</v>
      </c>
      <c r="Q1519">
        <v>1</v>
      </c>
    </row>
    <row r="1520" spans="1:17">
      <c r="A1520" t="s">
        <v>1550</v>
      </c>
      <c r="B1520" s="1">
        <v>46093</v>
      </c>
      <c r="C1520" t="s">
        <v>27</v>
      </c>
      <c r="D1520" t="s">
        <v>23</v>
      </c>
      <c r="E1520">
        <v>998</v>
      </c>
      <c r="F1520">
        <v>37</v>
      </c>
      <c r="G1520">
        <v>1035</v>
      </c>
      <c r="H1520">
        <v>28</v>
      </c>
      <c r="I1520">
        <v>1007</v>
      </c>
      <c r="J1520">
        <v>0</v>
      </c>
      <c r="K1520">
        <v>0</v>
      </c>
      <c r="L1520">
        <v>8</v>
      </c>
      <c r="M1520">
        <v>0.6</v>
      </c>
      <c r="N1520">
        <v>1</v>
      </c>
      <c r="O1520">
        <v>2.5</v>
      </c>
      <c r="P1520">
        <v>0.67200000000000004</v>
      </c>
      <c r="Q1520">
        <v>2.7E-2</v>
      </c>
    </row>
    <row r="1521" spans="1:17">
      <c r="A1521" t="s">
        <v>1551</v>
      </c>
      <c r="B1521" s="1">
        <v>46093</v>
      </c>
      <c r="C1521" t="s">
        <v>27</v>
      </c>
      <c r="D1521" t="s">
        <v>25</v>
      </c>
      <c r="E1521">
        <v>47</v>
      </c>
      <c r="F1521">
        <v>22</v>
      </c>
      <c r="G1521">
        <v>69</v>
      </c>
      <c r="H1521">
        <v>30</v>
      </c>
      <c r="I1521">
        <v>39</v>
      </c>
      <c r="J1521">
        <v>0</v>
      </c>
      <c r="K1521">
        <v>0</v>
      </c>
      <c r="L1521">
        <v>5.0999999999999996</v>
      </c>
      <c r="M1521">
        <v>0.75700000000000001</v>
      </c>
      <c r="N1521">
        <v>1</v>
      </c>
      <c r="O1521">
        <v>3.1</v>
      </c>
      <c r="P1521">
        <v>0.73199999999999998</v>
      </c>
      <c r="Q1521">
        <v>0.435</v>
      </c>
    </row>
    <row r="1522" spans="1:17">
      <c r="A1522" t="s">
        <v>1552</v>
      </c>
      <c r="B1522" s="1">
        <v>46093</v>
      </c>
      <c r="C1522" t="s">
        <v>32</v>
      </c>
      <c r="D1522" t="s">
        <v>19</v>
      </c>
      <c r="E1522">
        <v>442</v>
      </c>
      <c r="F1522">
        <v>47</v>
      </c>
      <c r="G1522">
        <v>489</v>
      </c>
      <c r="H1522">
        <v>34</v>
      </c>
      <c r="I1522">
        <v>455</v>
      </c>
      <c r="J1522">
        <v>1</v>
      </c>
      <c r="K1522">
        <v>0</v>
      </c>
      <c r="L1522">
        <v>8</v>
      </c>
      <c r="M1522">
        <v>0.6</v>
      </c>
      <c r="N1522">
        <v>0.97</v>
      </c>
      <c r="O1522">
        <v>2.5</v>
      </c>
      <c r="P1522">
        <v>0.81899999999999995</v>
      </c>
      <c r="Q1522">
        <v>7.0000000000000007E-2</v>
      </c>
    </row>
    <row r="1523" spans="1:17">
      <c r="A1523" t="s">
        <v>1553</v>
      </c>
      <c r="B1523" s="1">
        <v>46093</v>
      </c>
      <c r="C1523" t="s">
        <v>32</v>
      </c>
      <c r="D1523" t="s">
        <v>21</v>
      </c>
      <c r="E1523">
        <v>1042</v>
      </c>
      <c r="F1523">
        <v>47</v>
      </c>
      <c r="G1523">
        <v>1089</v>
      </c>
      <c r="H1523">
        <v>23</v>
      </c>
      <c r="I1523">
        <v>1066</v>
      </c>
      <c r="J1523">
        <v>0</v>
      </c>
      <c r="K1523">
        <v>0</v>
      </c>
      <c r="L1523">
        <v>8</v>
      </c>
      <c r="M1523">
        <v>0.6</v>
      </c>
      <c r="N1523">
        <v>0.98299999999999998</v>
      </c>
      <c r="O1523">
        <v>2.5</v>
      </c>
      <c r="P1523">
        <v>0.73699999999999999</v>
      </c>
      <c r="Q1523">
        <v>2.1000000000000001E-2</v>
      </c>
    </row>
    <row r="1524" spans="1:17">
      <c r="A1524" t="s">
        <v>1554</v>
      </c>
      <c r="B1524" s="1">
        <v>46093</v>
      </c>
      <c r="C1524" t="s">
        <v>32</v>
      </c>
      <c r="D1524" t="s">
        <v>23</v>
      </c>
      <c r="E1524">
        <v>1176</v>
      </c>
      <c r="F1524">
        <v>37</v>
      </c>
      <c r="G1524">
        <v>1213</v>
      </c>
      <c r="H1524">
        <v>22</v>
      </c>
      <c r="I1524">
        <v>1191</v>
      </c>
      <c r="J1524">
        <v>0</v>
      </c>
      <c r="K1524">
        <v>0</v>
      </c>
      <c r="L1524">
        <v>8</v>
      </c>
      <c r="M1524">
        <v>0.6</v>
      </c>
      <c r="N1524">
        <v>0.97799999999999998</v>
      </c>
      <c r="O1524">
        <v>2.5</v>
      </c>
      <c r="P1524">
        <v>0.64500000000000002</v>
      </c>
      <c r="Q1524">
        <v>1.7999999999999999E-2</v>
      </c>
    </row>
    <row r="1525" spans="1:17">
      <c r="A1525" t="s">
        <v>1555</v>
      </c>
      <c r="B1525" s="1">
        <v>46093</v>
      </c>
      <c r="C1525" t="s">
        <v>32</v>
      </c>
      <c r="D1525" t="s">
        <v>25</v>
      </c>
      <c r="E1525">
        <v>0</v>
      </c>
      <c r="F1525">
        <v>29</v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1.5</v>
      </c>
      <c r="M1525">
        <v>0.94</v>
      </c>
      <c r="N1525">
        <v>1</v>
      </c>
      <c r="O1525">
        <v>4.5</v>
      </c>
      <c r="P1525">
        <v>0.752</v>
      </c>
      <c r="Q1525">
        <v>1</v>
      </c>
    </row>
    <row r="1526" spans="1:17">
      <c r="A1526" t="s">
        <v>1556</v>
      </c>
      <c r="B1526" s="1">
        <v>46093</v>
      </c>
      <c r="C1526" t="s">
        <v>37</v>
      </c>
      <c r="D1526" t="s">
        <v>19</v>
      </c>
      <c r="E1526">
        <v>0</v>
      </c>
      <c r="F1526">
        <v>30</v>
      </c>
      <c r="G1526">
        <v>30</v>
      </c>
      <c r="H1526">
        <v>30</v>
      </c>
      <c r="I1526">
        <v>0</v>
      </c>
      <c r="J1526">
        <v>0</v>
      </c>
      <c r="K1526">
        <v>0</v>
      </c>
      <c r="L1526">
        <v>1.6</v>
      </c>
      <c r="M1526">
        <v>0.96299999999999997</v>
      </c>
      <c r="N1526">
        <v>0.97599999999999998</v>
      </c>
      <c r="O1526">
        <v>4.7</v>
      </c>
      <c r="P1526">
        <v>0.747</v>
      </c>
      <c r="Q1526">
        <v>1</v>
      </c>
    </row>
    <row r="1527" spans="1:17">
      <c r="A1527" t="s">
        <v>1557</v>
      </c>
      <c r="B1527" s="1">
        <v>46093</v>
      </c>
      <c r="C1527" t="s">
        <v>37</v>
      </c>
      <c r="D1527" t="s">
        <v>21</v>
      </c>
      <c r="E1527">
        <v>534</v>
      </c>
      <c r="F1527">
        <v>43</v>
      </c>
      <c r="G1527">
        <v>577</v>
      </c>
      <c r="H1527">
        <v>40</v>
      </c>
      <c r="I1527">
        <v>537</v>
      </c>
      <c r="J1527">
        <v>0</v>
      </c>
      <c r="K1527">
        <v>0</v>
      </c>
      <c r="L1527">
        <v>8</v>
      </c>
      <c r="M1527">
        <v>0.6</v>
      </c>
      <c r="N1527">
        <v>0.98299999999999998</v>
      </c>
      <c r="O1527">
        <v>2.5</v>
      </c>
      <c r="P1527">
        <v>0.75600000000000001</v>
      </c>
      <c r="Q1527">
        <v>6.9000000000000006E-2</v>
      </c>
    </row>
    <row r="1528" spans="1:17">
      <c r="A1528" t="s">
        <v>1558</v>
      </c>
      <c r="B1528" s="1">
        <v>46093</v>
      </c>
      <c r="C1528" t="s">
        <v>37</v>
      </c>
      <c r="D1528" t="s">
        <v>23</v>
      </c>
      <c r="E1528">
        <v>335</v>
      </c>
      <c r="F1528">
        <v>46</v>
      </c>
      <c r="G1528">
        <v>381</v>
      </c>
      <c r="H1528">
        <v>28</v>
      </c>
      <c r="I1528">
        <v>353</v>
      </c>
      <c r="J1528">
        <v>0</v>
      </c>
      <c r="K1528">
        <v>0</v>
      </c>
      <c r="L1528">
        <v>8</v>
      </c>
      <c r="M1528">
        <v>0.6</v>
      </c>
      <c r="N1528">
        <v>1</v>
      </c>
      <c r="O1528">
        <v>2.5</v>
      </c>
      <c r="P1528">
        <v>0.65400000000000003</v>
      </c>
      <c r="Q1528">
        <v>7.2999999999999995E-2</v>
      </c>
    </row>
    <row r="1529" spans="1:17">
      <c r="A1529" t="s">
        <v>1559</v>
      </c>
      <c r="B1529" s="1">
        <v>46093</v>
      </c>
      <c r="C1529" t="s">
        <v>37</v>
      </c>
      <c r="D1529" t="s">
        <v>25</v>
      </c>
      <c r="E1529">
        <v>0</v>
      </c>
      <c r="F1529">
        <v>39</v>
      </c>
      <c r="G1529">
        <v>39</v>
      </c>
      <c r="H1529">
        <v>39</v>
      </c>
      <c r="I1529">
        <v>0</v>
      </c>
      <c r="J1529">
        <v>0</v>
      </c>
      <c r="K1529">
        <v>0</v>
      </c>
      <c r="L1529">
        <v>1.8</v>
      </c>
      <c r="M1529">
        <v>1</v>
      </c>
      <c r="N1529">
        <v>0.98599999999999999</v>
      </c>
      <c r="O1529">
        <v>4.4000000000000004</v>
      </c>
      <c r="P1529">
        <v>0.70499999999999996</v>
      </c>
      <c r="Q1529">
        <v>1</v>
      </c>
    </row>
    <row r="1530" spans="1:17">
      <c r="A1530" t="s">
        <v>1560</v>
      </c>
      <c r="B1530" s="1">
        <v>46093</v>
      </c>
      <c r="C1530" t="s">
        <v>43</v>
      </c>
      <c r="D1530" t="s">
        <v>19</v>
      </c>
      <c r="E1530">
        <v>799</v>
      </c>
      <c r="F1530">
        <v>54</v>
      </c>
      <c r="G1530">
        <v>853</v>
      </c>
      <c r="H1530">
        <v>21</v>
      </c>
      <c r="I1530">
        <v>832</v>
      </c>
      <c r="J1530">
        <v>1</v>
      </c>
      <c r="K1530">
        <v>0</v>
      </c>
      <c r="L1530">
        <v>8</v>
      </c>
      <c r="M1530">
        <v>0.6</v>
      </c>
      <c r="N1530">
        <v>0.98799999999999999</v>
      </c>
      <c r="O1530">
        <v>2.5</v>
      </c>
      <c r="P1530">
        <v>0.68100000000000005</v>
      </c>
      <c r="Q1530">
        <v>2.5000000000000001E-2</v>
      </c>
    </row>
    <row r="1531" spans="1:17">
      <c r="A1531" t="s">
        <v>1561</v>
      </c>
      <c r="B1531" s="1">
        <v>46093</v>
      </c>
      <c r="C1531" t="s">
        <v>43</v>
      </c>
      <c r="D1531" t="s">
        <v>21</v>
      </c>
      <c r="E1531">
        <v>0</v>
      </c>
      <c r="F1531">
        <v>35</v>
      </c>
      <c r="G1531">
        <v>35</v>
      </c>
      <c r="H1531">
        <v>35</v>
      </c>
      <c r="I1531">
        <v>0</v>
      </c>
      <c r="J1531">
        <v>0</v>
      </c>
      <c r="K1531">
        <v>0</v>
      </c>
      <c r="L1531">
        <v>1.7</v>
      </c>
      <c r="M1531">
        <v>0.98699999999999999</v>
      </c>
      <c r="N1531">
        <v>0.998</v>
      </c>
      <c r="O1531">
        <v>4.5</v>
      </c>
      <c r="P1531">
        <v>0.67500000000000004</v>
      </c>
      <c r="Q1531">
        <v>1</v>
      </c>
    </row>
    <row r="1532" spans="1:17">
      <c r="A1532" t="s">
        <v>1562</v>
      </c>
      <c r="B1532" s="1">
        <v>46093</v>
      </c>
      <c r="C1532" t="s">
        <v>43</v>
      </c>
      <c r="D1532" t="s">
        <v>23</v>
      </c>
      <c r="E1532">
        <v>0</v>
      </c>
      <c r="F1532">
        <v>35</v>
      </c>
      <c r="G1532">
        <v>35</v>
      </c>
      <c r="H1532">
        <v>35</v>
      </c>
      <c r="I1532">
        <v>0</v>
      </c>
      <c r="J1532">
        <v>0</v>
      </c>
      <c r="K1532">
        <v>0</v>
      </c>
      <c r="L1532">
        <v>1.5</v>
      </c>
      <c r="M1532">
        <v>0.94299999999999995</v>
      </c>
      <c r="N1532">
        <v>0.97699999999999998</v>
      </c>
      <c r="O1532">
        <v>4.7</v>
      </c>
      <c r="P1532">
        <v>0.83499999999999996</v>
      </c>
      <c r="Q1532">
        <v>1</v>
      </c>
    </row>
    <row r="1533" spans="1:17">
      <c r="A1533" t="s">
        <v>1563</v>
      </c>
      <c r="B1533" s="1">
        <v>46093</v>
      </c>
      <c r="C1533" t="s">
        <v>43</v>
      </c>
      <c r="D1533" t="s">
        <v>25</v>
      </c>
      <c r="E1533">
        <v>0</v>
      </c>
      <c r="F1533">
        <v>32</v>
      </c>
      <c r="G1533">
        <v>32</v>
      </c>
      <c r="H1533">
        <v>32</v>
      </c>
      <c r="I1533">
        <v>0</v>
      </c>
      <c r="J1533">
        <v>0</v>
      </c>
      <c r="K1533">
        <v>0</v>
      </c>
      <c r="L1533">
        <v>1.4</v>
      </c>
      <c r="M1533">
        <v>1</v>
      </c>
      <c r="N1533">
        <v>0.99299999999999999</v>
      </c>
      <c r="O1533">
        <v>4.5999999999999996</v>
      </c>
      <c r="P1533">
        <v>0.66800000000000004</v>
      </c>
      <c r="Q1533">
        <v>1</v>
      </c>
    </row>
    <row r="1534" spans="1:17">
      <c r="A1534" t="s">
        <v>1564</v>
      </c>
      <c r="B1534" s="1">
        <v>46093</v>
      </c>
      <c r="C1534" t="s">
        <v>48</v>
      </c>
      <c r="D1534" t="s">
        <v>19</v>
      </c>
      <c r="E1534">
        <v>2</v>
      </c>
      <c r="F1534">
        <v>35</v>
      </c>
      <c r="G1534">
        <v>37</v>
      </c>
      <c r="H1534">
        <v>37</v>
      </c>
      <c r="I1534">
        <v>0</v>
      </c>
      <c r="J1534">
        <v>1</v>
      </c>
      <c r="K1534">
        <v>0</v>
      </c>
      <c r="L1534">
        <v>1.4</v>
      </c>
      <c r="M1534">
        <v>0.96</v>
      </c>
      <c r="N1534">
        <v>1</v>
      </c>
      <c r="O1534">
        <v>4.5</v>
      </c>
      <c r="P1534">
        <v>0.68500000000000005</v>
      </c>
      <c r="Q1534">
        <v>1</v>
      </c>
    </row>
    <row r="1535" spans="1:17">
      <c r="A1535" t="s">
        <v>1565</v>
      </c>
      <c r="B1535" s="1">
        <v>46093</v>
      </c>
      <c r="C1535" t="s">
        <v>48</v>
      </c>
      <c r="D1535" t="s">
        <v>21</v>
      </c>
      <c r="E1535">
        <v>1447</v>
      </c>
      <c r="F1535">
        <v>42</v>
      </c>
      <c r="G1535">
        <v>1489</v>
      </c>
      <c r="H1535">
        <v>19</v>
      </c>
      <c r="I1535">
        <v>1470</v>
      </c>
      <c r="J1535">
        <v>0</v>
      </c>
      <c r="K1535">
        <v>0</v>
      </c>
      <c r="L1535">
        <v>8</v>
      </c>
      <c r="M1535">
        <v>0.6</v>
      </c>
      <c r="N1535">
        <v>1</v>
      </c>
      <c r="O1535">
        <v>2.5</v>
      </c>
      <c r="P1535">
        <v>0.69599999999999995</v>
      </c>
      <c r="Q1535">
        <v>1.2999999999999999E-2</v>
      </c>
    </row>
    <row r="1536" spans="1:17">
      <c r="A1536" t="s">
        <v>1566</v>
      </c>
      <c r="B1536" s="1">
        <v>46093</v>
      </c>
      <c r="C1536" t="s">
        <v>48</v>
      </c>
      <c r="D1536" t="s">
        <v>23</v>
      </c>
      <c r="E1536">
        <v>0</v>
      </c>
      <c r="F1536">
        <v>67</v>
      </c>
      <c r="G1536">
        <v>67</v>
      </c>
      <c r="H1536">
        <v>65</v>
      </c>
      <c r="I1536">
        <v>2</v>
      </c>
      <c r="J1536">
        <v>0</v>
      </c>
      <c r="K1536">
        <v>0</v>
      </c>
      <c r="L1536">
        <v>2</v>
      </c>
      <c r="M1536">
        <v>0.95099999999999996</v>
      </c>
      <c r="N1536">
        <v>0.98</v>
      </c>
      <c r="O1536">
        <v>4.5</v>
      </c>
      <c r="P1536">
        <v>0.749</v>
      </c>
      <c r="Q1536">
        <v>0.97</v>
      </c>
    </row>
    <row r="1537" spans="1:17">
      <c r="A1537" t="s">
        <v>1567</v>
      </c>
      <c r="B1537" s="1">
        <v>46093</v>
      </c>
      <c r="C1537" t="s">
        <v>48</v>
      </c>
      <c r="D1537" t="s">
        <v>25</v>
      </c>
      <c r="E1537">
        <v>454</v>
      </c>
      <c r="F1537">
        <v>47</v>
      </c>
      <c r="G1537">
        <v>501</v>
      </c>
      <c r="H1537">
        <v>30</v>
      </c>
      <c r="I1537">
        <v>471</v>
      </c>
      <c r="J1537">
        <v>0</v>
      </c>
      <c r="K1537">
        <v>0</v>
      </c>
      <c r="L1537">
        <v>8</v>
      </c>
      <c r="M1537">
        <v>0.6</v>
      </c>
      <c r="N1537">
        <v>0.97399999999999998</v>
      </c>
      <c r="O1537">
        <v>2.5</v>
      </c>
      <c r="P1537">
        <v>0.67</v>
      </c>
      <c r="Q1537">
        <v>0.06</v>
      </c>
    </row>
    <row r="1538" spans="1:17">
      <c r="A1538" t="s">
        <v>1568</v>
      </c>
      <c r="B1538" s="1">
        <v>46093</v>
      </c>
      <c r="C1538" t="s">
        <v>53</v>
      </c>
      <c r="D1538" t="s">
        <v>19</v>
      </c>
      <c r="E1538">
        <v>770</v>
      </c>
      <c r="F1538">
        <v>46</v>
      </c>
      <c r="G1538">
        <v>816</v>
      </c>
      <c r="H1538">
        <v>30</v>
      </c>
      <c r="I1538">
        <v>786</v>
      </c>
      <c r="J1538">
        <v>0</v>
      </c>
      <c r="K1538">
        <v>0</v>
      </c>
      <c r="L1538">
        <v>8</v>
      </c>
      <c r="M1538">
        <v>0.6</v>
      </c>
      <c r="N1538">
        <v>0.98399999999999999</v>
      </c>
      <c r="O1538">
        <v>2.5</v>
      </c>
      <c r="P1538">
        <v>0.754</v>
      </c>
      <c r="Q1538">
        <v>3.6999999999999998E-2</v>
      </c>
    </row>
    <row r="1539" spans="1:17">
      <c r="A1539" t="s">
        <v>1569</v>
      </c>
      <c r="B1539" s="1">
        <v>46093</v>
      </c>
      <c r="C1539" t="s">
        <v>53</v>
      </c>
      <c r="D1539" t="s">
        <v>21</v>
      </c>
      <c r="E1539">
        <v>846</v>
      </c>
      <c r="F1539">
        <v>35</v>
      </c>
      <c r="G1539">
        <v>881</v>
      </c>
      <c r="H1539">
        <v>31</v>
      </c>
      <c r="I1539">
        <v>850</v>
      </c>
      <c r="J1539">
        <v>0</v>
      </c>
      <c r="K1539">
        <v>0</v>
      </c>
      <c r="L1539">
        <v>8</v>
      </c>
      <c r="M1539">
        <v>0.6</v>
      </c>
      <c r="N1539">
        <v>0.98299999999999998</v>
      </c>
      <c r="O1539">
        <v>2.5</v>
      </c>
      <c r="P1539">
        <v>0.71599999999999997</v>
      </c>
      <c r="Q1539">
        <v>3.5000000000000003E-2</v>
      </c>
    </row>
    <row r="1540" spans="1:17">
      <c r="A1540" t="s">
        <v>1570</v>
      </c>
      <c r="B1540" s="1">
        <v>46093</v>
      </c>
      <c r="C1540" t="s">
        <v>53</v>
      </c>
      <c r="D1540" t="s">
        <v>23</v>
      </c>
      <c r="E1540">
        <v>558</v>
      </c>
      <c r="F1540">
        <v>47</v>
      </c>
      <c r="G1540">
        <v>605</v>
      </c>
      <c r="H1540">
        <v>28</v>
      </c>
      <c r="I1540">
        <v>577</v>
      </c>
      <c r="J1540">
        <v>0</v>
      </c>
      <c r="K1540">
        <v>0</v>
      </c>
      <c r="L1540">
        <v>8</v>
      </c>
      <c r="M1540">
        <v>0.6</v>
      </c>
      <c r="N1540">
        <v>0.97599999999999998</v>
      </c>
      <c r="O1540">
        <v>2.5</v>
      </c>
      <c r="P1540">
        <v>0.79</v>
      </c>
      <c r="Q1540">
        <v>4.5999999999999999E-2</v>
      </c>
    </row>
    <row r="1541" spans="1:17">
      <c r="A1541" t="s">
        <v>1571</v>
      </c>
      <c r="B1541" s="1">
        <v>46093</v>
      </c>
      <c r="C1541" t="s">
        <v>53</v>
      </c>
      <c r="D1541" t="s">
        <v>25</v>
      </c>
      <c r="E1541">
        <v>0</v>
      </c>
      <c r="F1541">
        <v>29</v>
      </c>
      <c r="G1541">
        <v>29</v>
      </c>
      <c r="H1541">
        <v>29</v>
      </c>
      <c r="I1541">
        <v>0</v>
      </c>
      <c r="J1541">
        <v>0</v>
      </c>
      <c r="K1541">
        <v>0</v>
      </c>
      <c r="L1541">
        <v>1.2</v>
      </c>
      <c r="M1541">
        <v>0.93500000000000005</v>
      </c>
      <c r="N1541">
        <v>0.99</v>
      </c>
      <c r="O1541">
        <v>4.5999999999999996</v>
      </c>
      <c r="P1541">
        <v>0.72699999999999998</v>
      </c>
      <c r="Q1541">
        <v>1</v>
      </c>
    </row>
    <row r="1542" spans="1:17">
      <c r="A1542" t="s">
        <v>1572</v>
      </c>
      <c r="B1542" s="1">
        <v>46094</v>
      </c>
      <c r="C1542" t="s">
        <v>18</v>
      </c>
      <c r="D1542" t="s">
        <v>19</v>
      </c>
      <c r="E1542">
        <v>200</v>
      </c>
      <c r="F1542">
        <v>40</v>
      </c>
      <c r="G1542">
        <v>240</v>
      </c>
      <c r="H1542">
        <v>37</v>
      </c>
      <c r="I1542">
        <v>203</v>
      </c>
      <c r="J1542">
        <v>1</v>
      </c>
      <c r="K1542">
        <v>0</v>
      </c>
      <c r="L1542">
        <v>8</v>
      </c>
      <c r="M1542">
        <v>0.6</v>
      </c>
      <c r="N1542">
        <v>1</v>
      </c>
      <c r="O1542">
        <v>2.5</v>
      </c>
      <c r="P1542">
        <v>0.67400000000000004</v>
      </c>
      <c r="Q1542">
        <v>0.154</v>
      </c>
    </row>
    <row r="1543" spans="1:17">
      <c r="A1543" t="s">
        <v>1573</v>
      </c>
      <c r="B1543" s="1">
        <v>46094</v>
      </c>
      <c r="C1543" t="s">
        <v>18</v>
      </c>
      <c r="D1543" t="s">
        <v>21</v>
      </c>
      <c r="E1543">
        <v>0</v>
      </c>
      <c r="F1543">
        <v>51</v>
      </c>
      <c r="G1543">
        <v>51</v>
      </c>
      <c r="H1543">
        <v>50</v>
      </c>
      <c r="I1543">
        <v>1</v>
      </c>
      <c r="J1543">
        <v>0</v>
      </c>
      <c r="K1543">
        <v>0</v>
      </c>
      <c r="L1543">
        <v>1.4</v>
      </c>
      <c r="M1543">
        <v>0.94299999999999995</v>
      </c>
      <c r="N1543">
        <v>0.96899999999999997</v>
      </c>
      <c r="O1543">
        <v>4.4000000000000004</v>
      </c>
      <c r="P1543">
        <v>0.68100000000000005</v>
      </c>
      <c r="Q1543">
        <v>0.98</v>
      </c>
    </row>
    <row r="1544" spans="1:17">
      <c r="A1544" t="s">
        <v>1574</v>
      </c>
      <c r="B1544" s="1">
        <v>46094</v>
      </c>
      <c r="C1544" t="s">
        <v>18</v>
      </c>
      <c r="D1544" t="s">
        <v>23</v>
      </c>
      <c r="E1544">
        <v>410</v>
      </c>
      <c r="F1544">
        <v>65</v>
      </c>
      <c r="G1544">
        <v>475</v>
      </c>
      <c r="H1544">
        <v>33</v>
      </c>
      <c r="I1544">
        <v>442</v>
      </c>
      <c r="J1544">
        <v>1</v>
      </c>
      <c r="K1544">
        <v>1</v>
      </c>
      <c r="L1544">
        <v>8</v>
      </c>
      <c r="M1544">
        <v>0.6</v>
      </c>
      <c r="N1544">
        <v>0.96899999999999997</v>
      </c>
      <c r="O1544">
        <v>2.5</v>
      </c>
      <c r="P1544">
        <v>0.73799999999999999</v>
      </c>
      <c r="Q1544">
        <v>6.9000000000000006E-2</v>
      </c>
    </row>
    <row r="1545" spans="1:17">
      <c r="A1545" t="s">
        <v>1575</v>
      </c>
      <c r="B1545" s="1">
        <v>46094</v>
      </c>
      <c r="C1545" t="s">
        <v>18</v>
      </c>
      <c r="D1545" t="s">
        <v>25</v>
      </c>
      <c r="E1545">
        <v>0</v>
      </c>
      <c r="F1545">
        <v>31</v>
      </c>
      <c r="G1545">
        <v>31</v>
      </c>
      <c r="H1545">
        <v>29</v>
      </c>
      <c r="I1545">
        <v>2</v>
      </c>
      <c r="J1545">
        <v>2</v>
      </c>
      <c r="K1545">
        <v>1</v>
      </c>
      <c r="L1545">
        <v>2.2000000000000002</v>
      </c>
      <c r="M1545">
        <v>0.85099999999999998</v>
      </c>
      <c r="N1545">
        <v>0.95699999999999996</v>
      </c>
      <c r="O1545">
        <v>4.2</v>
      </c>
      <c r="P1545">
        <v>0.65900000000000003</v>
      </c>
      <c r="Q1545">
        <v>0.93500000000000005</v>
      </c>
    </row>
    <row r="1546" spans="1:17">
      <c r="A1546" t="s">
        <v>1576</v>
      </c>
      <c r="B1546" s="1">
        <v>46094</v>
      </c>
      <c r="C1546" t="s">
        <v>27</v>
      </c>
      <c r="D1546" t="s">
        <v>19</v>
      </c>
      <c r="E1546">
        <v>0</v>
      </c>
      <c r="F1546">
        <v>51</v>
      </c>
      <c r="G1546">
        <v>51</v>
      </c>
      <c r="H1546">
        <v>51</v>
      </c>
      <c r="I1546">
        <v>0</v>
      </c>
      <c r="J1546">
        <v>0</v>
      </c>
      <c r="K1546">
        <v>0</v>
      </c>
      <c r="L1546">
        <v>1.2</v>
      </c>
      <c r="M1546">
        <v>0.95799999999999996</v>
      </c>
      <c r="N1546">
        <v>0.95699999999999996</v>
      </c>
      <c r="O1546">
        <v>4.5</v>
      </c>
      <c r="P1546">
        <v>0.79600000000000004</v>
      </c>
      <c r="Q1546">
        <v>1</v>
      </c>
    </row>
    <row r="1547" spans="1:17">
      <c r="A1547" t="s">
        <v>1577</v>
      </c>
      <c r="B1547" s="1">
        <v>46094</v>
      </c>
      <c r="C1547" t="s">
        <v>27</v>
      </c>
      <c r="D1547" t="s">
        <v>21</v>
      </c>
      <c r="E1547">
        <v>0</v>
      </c>
      <c r="F1547">
        <v>40</v>
      </c>
      <c r="G1547">
        <v>40</v>
      </c>
      <c r="H1547">
        <v>40</v>
      </c>
      <c r="I1547">
        <v>0</v>
      </c>
      <c r="J1547">
        <v>0</v>
      </c>
      <c r="K1547">
        <v>0</v>
      </c>
      <c r="L1547">
        <v>1.9</v>
      </c>
      <c r="M1547">
        <v>0.97</v>
      </c>
      <c r="N1547">
        <v>0.97899999999999998</v>
      </c>
      <c r="O1547">
        <v>4.7</v>
      </c>
      <c r="P1547">
        <v>0.68100000000000005</v>
      </c>
      <c r="Q1547">
        <v>1</v>
      </c>
    </row>
    <row r="1548" spans="1:17">
      <c r="A1548" t="s">
        <v>1578</v>
      </c>
      <c r="B1548" s="1">
        <v>46094</v>
      </c>
      <c r="C1548" t="s">
        <v>27</v>
      </c>
      <c r="D1548" t="s">
        <v>23</v>
      </c>
      <c r="E1548">
        <v>1007</v>
      </c>
      <c r="F1548">
        <v>38</v>
      </c>
      <c r="G1548">
        <v>1045</v>
      </c>
      <c r="H1548">
        <v>21</v>
      </c>
      <c r="I1548">
        <v>1024</v>
      </c>
      <c r="J1548">
        <v>0</v>
      </c>
      <c r="K1548">
        <v>0</v>
      </c>
      <c r="L1548">
        <v>8</v>
      </c>
      <c r="M1548">
        <v>0.6</v>
      </c>
      <c r="N1548">
        <v>0.97399999999999998</v>
      </c>
      <c r="O1548">
        <v>2.5</v>
      </c>
      <c r="P1548">
        <v>0.67200000000000004</v>
      </c>
      <c r="Q1548">
        <v>0.02</v>
      </c>
    </row>
    <row r="1549" spans="1:17">
      <c r="A1549" t="s">
        <v>1579</v>
      </c>
      <c r="B1549" s="1">
        <v>46094</v>
      </c>
      <c r="C1549" t="s">
        <v>27</v>
      </c>
      <c r="D1549" t="s">
        <v>25</v>
      </c>
      <c r="E1549">
        <v>39</v>
      </c>
      <c r="F1549">
        <v>30</v>
      </c>
      <c r="G1549">
        <v>69</v>
      </c>
      <c r="H1549">
        <v>32</v>
      </c>
      <c r="I1549">
        <v>37</v>
      </c>
      <c r="J1549">
        <v>0</v>
      </c>
      <c r="K1549">
        <v>0</v>
      </c>
      <c r="L1549">
        <v>4.5999999999999996</v>
      </c>
      <c r="M1549">
        <v>0.76500000000000001</v>
      </c>
      <c r="N1549">
        <v>0.98399999999999999</v>
      </c>
      <c r="O1549">
        <v>3.1</v>
      </c>
      <c r="P1549">
        <v>0.73199999999999998</v>
      </c>
      <c r="Q1549">
        <v>0.46400000000000002</v>
      </c>
    </row>
    <row r="1550" spans="1:17">
      <c r="A1550" t="s">
        <v>1580</v>
      </c>
      <c r="B1550" s="1">
        <v>46094</v>
      </c>
      <c r="C1550" t="s">
        <v>32</v>
      </c>
      <c r="D1550" t="s">
        <v>19</v>
      </c>
      <c r="E1550">
        <v>455</v>
      </c>
      <c r="F1550">
        <v>38</v>
      </c>
      <c r="G1550">
        <v>493</v>
      </c>
      <c r="H1550">
        <v>34</v>
      </c>
      <c r="I1550">
        <v>459</v>
      </c>
      <c r="J1550">
        <v>0</v>
      </c>
      <c r="K1550">
        <v>0</v>
      </c>
      <c r="L1550">
        <v>8</v>
      </c>
      <c r="M1550">
        <v>0.6</v>
      </c>
      <c r="N1550">
        <v>0.97899999999999998</v>
      </c>
      <c r="O1550">
        <v>2.5</v>
      </c>
      <c r="P1550">
        <v>0.81899999999999995</v>
      </c>
      <c r="Q1550">
        <v>6.9000000000000006E-2</v>
      </c>
    </row>
    <row r="1551" spans="1:17">
      <c r="A1551" t="s">
        <v>1581</v>
      </c>
      <c r="B1551" s="1">
        <v>46094</v>
      </c>
      <c r="C1551" t="s">
        <v>32</v>
      </c>
      <c r="D1551" t="s">
        <v>21</v>
      </c>
      <c r="E1551">
        <v>1066</v>
      </c>
      <c r="F1551">
        <v>46</v>
      </c>
      <c r="G1551">
        <v>1112</v>
      </c>
      <c r="H1551">
        <v>20</v>
      </c>
      <c r="I1551">
        <v>1092</v>
      </c>
      <c r="J1551">
        <v>0</v>
      </c>
      <c r="K1551">
        <v>0</v>
      </c>
      <c r="L1551">
        <v>8</v>
      </c>
      <c r="M1551">
        <v>0.6</v>
      </c>
      <c r="N1551">
        <v>0.97399999999999998</v>
      </c>
      <c r="O1551">
        <v>2.5</v>
      </c>
      <c r="P1551">
        <v>0.73699999999999999</v>
      </c>
      <c r="Q1551">
        <v>1.7999999999999999E-2</v>
      </c>
    </row>
    <row r="1552" spans="1:17">
      <c r="A1552" t="s">
        <v>1582</v>
      </c>
      <c r="B1552" s="1">
        <v>46094</v>
      </c>
      <c r="C1552" t="s">
        <v>32</v>
      </c>
      <c r="D1552" t="s">
        <v>23</v>
      </c>
      <c r="E1552">
        <v>1191</v>
      </c>
      <c r="F1552">
        <v>44</v>
      </c>
      <c r="G1552">
        <v>1235</v>
      </c>
      <c r="H1552">
        <v>21</v>
      </c>
      <c r="I1552">
        <v>1214</v>
      </c>
      <c r="J1552">
        <v>0</v>
      </c>
      <c r="K1552">
        <v>0</v>
      </c>
      <c r="L1552">
        <v>8</v>
      </c>
      <c r="M1552">
        <v>0.6</v>
      </c>
      <c r="N1552">
        <v>0.97899999999999998</v>
      </c>
      <c r="O1552">
        <v>2.5</v>
      </c>
      <c r="P1552">
        <v>0.64500000000000002</v>
      </c>
      <c r="Q1552">
        <v>1.7000000000000001E-2</v>
      </c>
    </row>
    <row r="1553" spans="1:17">
      <c r="A1553" t="s">
        <v>1583</v>
      </c>
      <c r="B1553" s="1">
        <v>46094</v>
      </c>
      <c r="C1553" t="s">
        <v>32</v>
      </c>
      <c r="D1553" t="s">
        <v>25</v>
      </c>
      <c r="E1553">
        <v>0</v>
      </c>
      <c r="F1553">
        <v>33</v>
      </c>
      <c r="G1553">
        <v>33</v>
      </c>
      <c r="H1553">
        <v>33</v>
      </c>
      <c r="I1553">
        <v>0</v>
      </c>
      <c r="J1553">
        <v>0</v>
      </c>
      <c r="K1553">
        <v>0</v>
      </c>
      <c r="L1553">
        <v>1.5</v>
      </c>
      <c r="M1553">
        <v>0.96399999999999997</v>
      </c>
      <c r="N1553">
        <v>0.96</v>
      </c>
      <c r="O1553">
        <v>4.5999999999999996</v>
      </c>
      <c r="P1553">
        <v>0.752</v>
      </c>
      <c r="Q1553">
        <v>1</v>
      </c>
    </row>
    <row r="1554" spans="1:17">
      <c r="A1554" t="s">
        <v>1584</v>
      </c>
      <c r="B1554" s="1">
        <v>46094</v>
      </c>
      <c r="C1554" t="s">
        <v>37</v>
      </c>
      <c r="D1554" t="s">
        <v>19</v>
      </c>
      <c r="E1554">
        <v>0</v>
      </c>
      <c r="F1554">
        <v>33</v>
      </c>
      <c r="G1554">
        <v>33</v>
      </c>
      <c r="H1554">
        <v>33</v>
      </c>
      <c r="I1554">
        <v>0</v>
      </c>
      <c r="J1554">
        <v>0</v>
      </c>
      <c r="K1554">
        <v>0</v>
      </c>
      <c r="L1554">
        <v>1.5</v>
      </c>
      <c r="M1554">
        <v>0.99199999999999999</v>
      </c>
      <c r="N1554">
        <v>1</v>
      </c>
      <c r="O1554">
        <v>4.5</v>
      </c>
      <c r="P1554">
        <v>0.747</v>
      </c>
      <c r="Q1554">
        <v>1</v>
      </c>
    </row>
    <row r="1555" spans="1:17">
      <c r="A1555" t="s">
        <v>1585</v>
      </c>
      <c r="B1555" s="1">
        <v>46094</v>
      </c>
      <c r="C1555" t="s">
        <v>37</v>
      </c>
      <c r="D1555" t="s">
        <v>21</v>
      </c>
      <c r="E1555">
        <v>537</v>
      </c>
      <c r="F1555">
        <v>42</v>
      </c>
      <c r="G1555">
        <v>579</v>
      </c>
      <c r="H1555">
        <v>33</v>
      </c>
      <c r="I1555">
        <v>546</v>
      </c>
      <c r="J1555">
        <v>0</v>
      </c>
      <c r="K1555">
        <v>0</v>
      </c>
      <c r="L1555">
        <v>8</v>
      </c>
      <c r="M1555">
        <v>0.6</v>
      </c>
      <c r="N1555">
        <v>0.98499999999999999</v>
      </c>
      <c r="O1555">
        <v>2.5</v>
      </c>
      <c r="P1555">
        <v>0.75600000000000001</v>
      </c>
      <c r="Q1555">
        <v>5.7000000000000002E-2</v>
      </c>
    </row>
    <row r="1556" spans="1:17">
      <c r="A1556" t="s">
        <v>1586</v>
      </c>
      <c r="B1556" s="1">
        <v>46094</v>
      </c>
      <c r="C1556" t="s">
        <v>37</v>
      </c>
      <c r="D1556" t="s">
        <v>23</v>
      </c>
      <c r="E1556">
        <v>353</v>
      </c>
      <c r="F1556">
        <v>29</v>
      </c>
      <c r="G1556">
        <v>382</v>
      </c>
      <c r="H1556">
        <v>37</v>
      </c>
      <c r="I1556">
        <v>345</v>
      </c>
      <c r="J1556">
        <v>0</v>
      </c>
      <c r="K1556">
        <v>0</v>
      </c>
      <c r="L1556">
        <v>8</v>
      </c>
      <c r="M1556">
        <v>0.6</v>
      </c>
      <c r="N1556">
        <v>0.97899999999999998</v>
      </c>
      <c r="O1556">
        <v>2.5</v>
      </c>
      <c r="P1556">
        <v>0.65400000000000003</v>
      </c>
      <c r="Q1556">
        <v>9.7000000000000003E-2</v>
      </c>
    </row>
    <row r="1557" spans="1:17">
      <c r="A1557" t="s">
        <v>1587</v>
      </c>
      <c r="B1557" s="1">
        <v>46094</v>
      </c>
      <c r="C1557" t="s">
        <v>37</v>
      </c>
      <c r="D1557" t="s">
        <v>25</v>
      </c>
      <c r="E1557">
        <v>0</v>
      </c>
      <c r="F1557">
        <v>22</v>
      </c>
      <c r="G1557">
        <v>22</v>
      </c>
      <c r="H1557">
        <v>22</v>
      </c>
      <c r="I1557">
        <v>0</v>
      </c>
      <c r="J1557">
        <v>0</v>
      </c>
      <c r="K1557">
        <v>0</v>
      </c>
      <c r="L1557">
        <v>1.5</v>
      </c>
      <c r="M1557">
        <v>0.98899999999999999</v>
      </c>
      <c r="N1557">
        <v>0.96499999999999997</v>
      </c>
      <c r="O1557">
        <v>4.4000000000000004</v>
      </c>
      <c r="P1557">
        <v>0.70499999999999996</v>
      </c>
      <c r="Q1557">
        <v>1</v>
      </c>
    </row>
    <row r="1558" spans="1:17">
      <c r="A1558" t="s">
        <v>1588</v>
      </c>
      <c r="B1558" s="1">
        <v>46094</v>
      </c>
      <c r="C1558" t="s">
        <v>43</v>
      </c>
      <c r="D1558" t="s">
        <v>19</v>
      </c>
      <c r="E1558">
        <v>832</v>
      </c>
      <c r="F1558">
        <v>49</v>
      </c>
      <c r="G1558">
        <v>881</v>
      </c>
      <c r="H1558">
        <v>26</v>
      </c>
      <c r="I1558">
        <v>855</v>
      </c>
      <c r="J1558">
        <v>0</v>
      </c>
      <c r="K1558">
        <v>0</v>
      </c>
      <c r="L1558">
        <v>8</v>
      </c>
      <c r="M1558">
        <v>0.6</v>
      </c>
      <c r="N1558">
        <v>0.998</v>
      </c>
      <c r="O1558">
        <v>2.5</v>
      </c>
      <c r="P1558">
        <v>0.68100000000000005</v>
      </c>
      <c r="Q1558">
        <v>0.03</v>
      </c>
    </row>
    <row r="1559" spans="1:17">
      <c r="A1559" t="s">
        <v>1589</v>
      </c>
      <c r="B1559" s="1">
        <v>46094</v>
      </c>
      <c r="C1559" t="s">
        <v>43</v>
      </c>
      <c r="D1559" t="s">
        <v>21</v>
      </c>
      <c r="E1559">
        <v>0</v>
      </c>
      <c r="F1559">
        <v>47</v>
      </c>
      <c r="G1559">
        <v>47</v>
      </c>
      <c r="H1559">
        <v>47</v>
      </c>
      <c r="I1559">
        <v>0</v>
      </c>
      <c r="J1559">
        <v>0</v>
      </c>
      <c r="K1559">
        <v>0</v>
      </c>
      <c r="L1559">
        <v>1.8</v>
      </c>
      <c r="M1559">
        <v>0.94099999999999995</v>
      </c>
      <c r="N1559">
        <v>0.97499999999999998</v>
      </c>
      <c r="O1559">
        <v>4.3</v>
      </c>
      <c r="P1559">
        <v>0.67500000000000004</v>
      </c>
      <c r="Q1559">
        <v>1</v>
      </c>
    </row>
    <row r="1560" spans="1:17">
      <c r="A1560" t="s">
        <v>1590</v>
      </c>
      <c r="B1560" s="1">
        <v>46094</v>
      </c>
      <c r="C1560" t="s">
        <v>43</v>
      </c>
      <c r="D1560" t="s">
        <v>23</v>
      </c>
      <c r="E1560">
        <v>0</v>
      </c>
      <c r="F1560">
        <v>36</v>
      </c>
      <c r="G1560">
        <v>36</v>
      </c>
      <c r="H1560">
        <v>36</v>
      </c>
      <c r="I1560">
        <v>0</v>
      </c>
      <c r="J1560">
        <v>0</v>
      </c>
      <c r="K1560">
        <v>0</v>
      </c>
      <c r="L1560">
        <v>1.5</v>
      </c>
      <c r="M1560">
        <v>0.99299999999999999</v>
      </c>
      <c r="N1560">
        <v>0.96599999999999997</v>
      </c>
      <c r="O1560">
        <v>4.9000000000000004</v>
      </c>
      <c r="P1560">
        <v>0.83499999999999996</v>
      </c>
      <c r="Q1560">
        <v>1</v>
      </c>
    </row>
    <row r="1561" spans="1:17">
      <c r="A1561" t="s">
        <v>1591</v>
      </c>
      <c r="B1561" s="1">
        <v>46094</v>
      </c>
      <c r="C1561" t="s">
        <v>43</v>
      </c>
      <c r="D1561" t="s">
        <v>25</v>
      </c>
      <c r="E1561">
        <v>0</v>
      </c>
      <c r="F1561">
        <v>34</v>
      </c>
      <c r="G1561">
        <v>34</v>
      </c>
      <c r="H1561">
        <v>34</v>
      </c>
      <c r="I1561">
        <v>0</v>
      </c>
      <c r="J1561">
        <v>0</v>
      </c>
      <c r="K1561">
        <v>0</v>
      </c>
      <c r="L1561">
        <v>1.3</v>
      </c>
      <c r="M1561">
        <v>0.96299999999999997</v>
      </c>
      <c r="N1561">
        <v>0.99399999999999999</v>
      </c>
      <c r="O1561">
        <v>4.5</v>
      </c>
      <c r="P1561">
        <v>0.66800000000000004</v>
      </c>
      <c r="Q1561">
        <v>1</v>
      </c>
    </row>
    <row r="1562" spans="1:17">
      <c r="A1562" t="s">
        <v>1592</v>
      </c>
      <c r="B1562" s="1">
        <v>46094</v>
      </c>
      <c r="C1562" t="s">
        <v>48</v>
      </c>
      <c r="D1562" t="s">
        <v>19</v>
      </c>
      <c r="E1562">
        <v>0</v>
      </c>
      <c r="F1562">
        <v>61</v>
      </c>
      <c r="G1562">
        <v>61</v>
      </c>
      <c r="H1562">
        <v>57</v>
      </c>
      <c r="I1562">
        <v>4</v>
      </c>
      <c r="J1562">
        <v>0</v>
      </c>
      <c r="K1562">
        <v>0</v>
      </c>
      <c r="L1562">
        <v>1.4</v>
      </c>
      <c r="M1562">
        <v>0.96899999999999997</v>
      </c>
      <c r="N1562">
        <v>0.96099999999999997</v>
      </c>
      <c r="O1562">
        <v>4.4000000000000004</v>
      </c>
      <c r="P1562">
        <v>0.68500000000000005</v>
      </c>
      <c r="Q1562">
        <v>0.93400000000000005</v>
      </c>
    </row>
    <row r="1563" spans="1:17">
      <c r="A1563" t="s">
        <v>1593</v>
      </c>
      <c r="B1563" s="1">
        <v>46094</v>
      </c>
      <c r="C1563" t="s">
        <v>48</v>
      </c>
      <c r="D1563" t="s">
        <v>21</v>
      </c>
      <c r="E1563">
        <v>1470</v>
      </c>
      <c r="F1563">
        <v>46</v>
      </c>
      <c r="G1563">
        <v>1516</v>
      </c>
      <c r="H1563">
        <v>19</v>
      </c>
      <c r="I1563">
        <v>1497</v>
      </c>
      <c r="J1563">
        <v>0</v>
      </c>
      <c r="K1563">
        <v>0</v>
      </c>
      <c r="L1563">
        <v>8</v>
      </c>
      <c r="M1563">
        <v>0.6</v>
      </c>
      <c r="N1563">
        <v>1</v>
      </c>
      <c r="O1563">
        <v>2.5</v>
      </c>
      <c r="P1563">
        <v>0.69599999999999995</v>
      </c>
      <c r="Q1563">
        <v>1.2999999999999999E-2</v>
      </c>
    </row>
    <row r="1564" spans="1:17">
      <c r="A1564" t="s">
        <v>1594</v>
      </c>
      <c r="B1564" s="1">
        <v>46094</v>
      </c>
      <c r="C1564" t="s">
        <v>48</v>
      </c>
      <c r="D1564" t="s">
        <v>23</v>
      </c>
      <c r="E1564">
        <v>2</v>
      </c>
      <c r="F1564">
        <v>68</v>
      </c>
      <c r="G1564">
        <v>70</v>
      </c>
      <c r="H1564">
        <v>62</v>
      </c>
      <c r="I1564">
        <v>8</v>
      </c>
      <c r="J1564">
        <v>0</v>
      </c>
      <c r="K1564">
        <v>0</v>
      </c>
      <c r="L1564">
        <v>2</v>
      </c>
      <c r="M1564">
        <v>0.88400000000000001</v>
      </c>
      <c r="N1564">
        <v>0.98599999999999999</v>
      </c>
      <c r="O1564">
        <v>4.0999999999999996</v>
      </c>
      <c r="P1564">
        <v>0.749</v>
      </c>
      <c r="Q1564">
        <v>0.88600000000000001</v>
      </c>
    </row>
    <row r="1565" spans="1:17">
      <c r="A1565" t="s">
        <v>1595</v>
      </c>
      <c r="B1565" s="1">
        <v>46094</v>
      </c>
      <c r="C1565" t="s">
        <v>48</v>
      </c>
      <c r="D1565" t="s">
        <v>25</v>
      </c>
      <c r="E1565">
        <v>471</v>
      </c>
      <c r="F1565">
        <v>33</v>
      </c>
      <c r="G1565">
        <v>504</v>
      </c>
      <c r="H1565">
        <v>30</v>
      </c>
      <c r="I1565">
        <v>474</v>
      </c>
      <c r="J1565">
        <v>0</v>
      </c>
      <c r="K1565">
        <v>0</v>
      </c>
      <c r="L1565">
        <v>8</v>
      </c>
      <c r="M1565">
        <v>0.6</v>
      </c>
      <c r="N1565">
        <v>0.98899999999999999</v>
      </c>
      <c r="O1565">
        <v>2.5</v>
      </c>
      <c r="P1565">
        <v>0.67</v>
      </c>
      <c r="Q1565">
        <v>0.06</v>
      </c>
    </row>
    <row r="1566" spans="1:17">
      <c r="A1566" t="s">
        <v>1596</v>
      </c>
      <c r="B1566" s="1">
        <v>46094</v>
      </c>
      <c r="C1566" t="s">
        <v>53</v>
      </c>
      <c r="D1566" t="s">
        <v>19</v>
      </c>
      <c r="E1566">
        <v>786</v>
      </c>
      <c r="F1566">
        <v>49</v>
      </c>
      <c r="G1566">
        <v>835</v>
      </c>
      <c r="H1566">
        <v>31</v>
      </c>
      <c r="I1566">
        <v>804</v>
      </c>
      <c r="J1566">
        <v>0</v>
      </c>
      <c r="K1566">
        <v>0</v>
      </c>
      <c r="L1566">
        <v>8</v>
      </c>
      <c r="M1566">
        <v>0.6</v>
      </c>
      <c r="N1566">
        <v>0.98199999999999998</v>
      </c>
      <c r="O1566">
        <v>2.5</v>
      </c>
      <c r="P1566">
        <v>0.754</v>
      </c>
      <c r="Q1566">
        <v>3.6999999999999998E-2</v>
      </c>
    </row>
    <row r="1567" spans="1:17">
      <c r="A1567" t="s">
        <v>1597</v>
      </c>
      <c r="B1567" s="1">
        <v>46094</v>
      </c>
      <c r="C1567" t="s">
        <v>53</v>
      </c>
      <c r="D1567" t="s">
        <v>21</v>
      </c>
      <c r="E1567">
        <v>850</v>
      </c>
      <c r="F1567">
        <v>40</v>
      </c>
      <c r="G1567">
        <v>890</v>
      </c>
      <c r="H1567">
        <v>24</v>
      </c>
      <c r="I1567">
        <v>866</v>
      </c>
      <c r="J1567">
        <v>0</v>
      </c>
      <c r="K1567">
        <v>0</v>
      </c>
      <c r="L1567">
        <v>8</v>
      </c>
      <c r="M1567">
        <v>0.6</v>
      </c>
      <c r="N1567">
        <v>0.998</v>
      </c>
      <c r="O1567">
        <v>2.5</v>
      </c>
      <c r="P1567">
        <v>0.71599999999999997</v>
      </c>
      <c r="Q1567">
        <v>2.7E-2</v>
      </c>
    </row>
    <row r="1568" spans="1:17">
      <c r="A1568" t="s">
        <v>1598</v>
      </c>
      <c r="B1568" s="1">
        <v>46094</v>
      </c>
      <c r="C1568" t="s">
        <v>53</v>
      </c>
      <c r="D1568" t="s">
        <v>23</v>
      </c>
      <c r="E1568">
        <v>577</v>
      </c>
      <c r="F1568">
        <v>40</v>
      </c>
      <c r="G1568">
        <v>617</v>
      </c>
      <c r="H1568">
        <v>28</v>
      </c>
      <c r="I1568">
        <v>589</v>
      </c>
      <c r="J1568">
        <v>0</v>
      </c>
      <c r="K1568">
        <v>0</v>
      </c>
      <c r="L1568">
        <v>8</v>
      </c>
      <c r="M1568">
        <v>0.6</v>
      </c>
      <c r="N1568">
        <v>0.98799999999999999</v>
      </c>
      <c r="O1568">
        <v>2.5</v>
      </c>
      <c r="P1568">
        <v>0.79</v>
      </c>
      <c r="Q1568">
        <v>4.4999999999999998E-2</v>
      </c>
    </row>
    <row r="1569" spans="1:17">
      <c r="A1569" t="s">
        <v>1599</v>
      </c>
      <c r="B1569" s="1">
        <v>46094</v>
      </c>
      <c r="C1569" t="s">
        <v>53</v>
      </c>
      <c r="D1569" t="s">
        <v>25</v>
      </c>
      <c r="E1569">
        <v>0</v>
      </c>
      <c r="F1569">
        <v>26</v>
      </c>
      <c r="G1569">
        <v>26</v>
      </c>
      <c r="H1569">
        <v>26</v>
      </c>
      <c r="I1569">
        <v>0</v>
      </c>
      <c r="J1569">
        <v>0</v>
      </c>
      <c r="K1569">
        <v>0</v>
      </c>
      <c r="L1569">
        <v>2.2000000000000002</v>
      </c>
      <c r="M1569">
        <v>0.98399999999999999</v>
      </c>
      <c r="N1569">
        <v>0.98799999999999999</v>
      </c>
      <c r="O1569">
        <v>4.4000000000000004</v>
      </c>
      <c r="P1569">
        <v>0.72699999999999998</v>
      </c>
      <c r="Q1569">
        <v>1</v>
      </c>
    </row>
    <row r="1570" spans="1:17">
      <c r="A1570" t="s">
        <v>1600</v>
      </c>
      <c r="B1570" s="1">
        <v>46095</v>
      </c>
      <c r="C1570" t="s">
        <v>18</v>
      </c>
      <c r="D1570" t="s">
        <v>19</v>
      </c>
      <c r="E1570">
        <v>203</v>
      </c>
      <c r="F1570">
        <v>48</v>
      </c>
      <c r="G1570">
        <v>251</v>
      </c>
      <c r="H1570">
        <v>33</v>
      </c>
      <c r="I1570">
        <v>218</v>
      </c>
      <c r="J1570">
        <v>2</v>
      </c>
      <c r="K1570">
        <v>0</v>
      </c>
      <c r="L1570">
        <v>8</v>
      </c>
      <c r="M1570">
        <v>0.6</v>
      </c>
      <c r="N1570">
        <v>0.97299999999999998</v>
      </c>
      <c r="O1570">
        <v>2.5</v>
      </c>
      <c r="P1570">
        <v>0.67400000000000004</v>
      </c>
      <c r="Q1570">
        <v>0.13100000000000001</v>
      </c>
    </row>
    <row r="1571" spans="1:17">
      <c r="A1571" t="s">
        <v>1601</v>
      </c>
      <c r="B1571" s="1">
        <v>46095</v>
      </c>
      <c r="C1571" t="s">
        <v>18</v>
      </c>
      <c r="D1571" t="s">
        <v>21</v>
      </c>
      <c r="E1571">
        <v>1</v>
      </c>
      <c r="F1571">
        <v>73</v>
      </c>
      <c r="G1571">
        <v>74</v>
      </c>
      <c r="H1571">
        <v>51</v>
      </c>
      <c r="I1571">
        <v>23</v>
      </c>
      <c r="J1571">
        <v>0</v>
      </c>
      <c r="K1571">
        <v>0</v>
      </c>
      <c r="L1571">
        <v>3.2</v>
      </c>
      <c r="M1571">
        <v>0.80200000000000005</v>
      </c>
      <c r="N1571">
        <v>0.97799999999999998</v>
      </c>
      <c r="O1571">
        <v>3.9</v>
      </c>
      <c r="P1571">
        <v>0.68100000000000005</v>
      </c>
      <c r="Q1571">
        <v>0.68899999999999995</v>
      </c>
    </row>
    <row r="1572" spans="1:17">
      <c r="A1572" t="s">
        <v>1602</v>
      </c>
      <c r="B1572" s="1">
        <v>46095</v>
      </c>
      <c r="C1572" t="s">
        <v>18</v>
      </c>
      <c r="D1572" t="s">
        <v>23</v>
      </c>
      <c r="E1572">
        <v>442</v>
      </c>
      <c r="F1572">
        <v>48</v>
      </c>
      <c r="G1572">
        <v>490</v>
      </c>
      <c r="H1572">
        <v>33</v>
      </c>
      <c r="I1572">
        <v>457</v>
      </c>
      <c r="J1572">
        <v>0</v>
      </c>
      <c r="K1572">
        <v>0</v>
      </c>
      <c r="L1572">
        <v>8</v>
      </c>
      <c r="M1572">
        <v>0.6</v>
      </c>
      <c r="N1572">
        <v>0.98599999999999999</v>
      </c>
      <c r="O1572">
        <v>2.5</v>
      </c>
      <c r="P1572">
        <v>0.73799999999999999</v>
      </c>
      <c r="Q1572">
        <v>6.7000000000000004E-2</v>
      </c>
    </row>
    <row r="1573" spans="1:17">
      <c r="A1573" t="s">
        <v>1603</v>
      </c>
      <c r="B1573" s="1">
        <v>46095</v>
      </c>
      <c r="C1573" t="s">
        <v>18</v>
      </c>
      <c r="D1573" t="s">
        <v>25</v>
      </c>
      <c r="E1573">
        <v>2</v>
      </c>
      <c r="F1573">
        <v>34</v>
      </c>
      <c r="G1573">
        <v>36</v>
      </c>
      <c r="H1573">
        <v>35</v>
      </c>
      <c r="I1573">
        <v>1</v>
      </c>
      <c r="J1573">
        <v>0</v>
      </c>
      <c r="K1573">
        <v>0</v>
      </c>
      <c r="L1573">
        <v>2</v>
      </c>
      <c r="M1573">
        <v>0.93799999999999994</v>
      </c>
      <c r="N1573">
        <v>0.97</v>
      </c>
      <c r="O1573">
        <v>4.5</v>
      </c>
      <c r="P1573">
        <v>0.65900000000000003</v>
      </c>
      <c r="Q1573">
        <v>0.97199999999999998</v>
      </c>
    </row>
    <row r="1574" spans="1:17">
      <c r="A1574" t="s">
        <v>1604</v>
      </c>
      <c r="B1574" s="1">
        <v>46095</v>
      </c>
      <c r="C1574" t="s">
        <v>27</v>
      </c>
      <c r="D1574" t="s">
        <v>19</v>
      </c>
      <c r="E1574">
        <v>0</v>
      </c>
      <c r="F1574">
        <v>44</v>
      </c>
      <c r="G1574">
        <v>44</v>
      </c>
      <c r="H1574">
        <v>44</v>
      </c>
      <c r="I1574">
        <v>0</v>
      </c>
      <c r="J1574">
        <v>0</v>
      </c>
      <c r="K1574">
        <v>0</v>
      </c>
      <c r="L1574">
        <v>1.8</v>
      </c>
      <c r="M1574">
        <v>1</v>
      </c>
      <c r="N1574">
        <v>0.97899999999999998</v>
      </c>
      <c r="O1574">
        <v>4.3</v>
      </c>
      <c r="P1574">
        <v>0.79600000000000004</v>
      </c>
      <c r="Q1574">
        <v>1</v>
      </c>
    </row>
    <row r="1575" spans="1:17">
      <c r="A1575" t="s">
        <v>1605</v>
      </c>
      <c r="B1575" s="1">
        <v>46095</v>
      </c>
      <c r="C1575" t="s">
        <v>27</v>
      </c>
      <c r="D1575" t="s">
        <v>21</v>
      </c>
      <c r="E1575">
        <v>0</v>
      </c>
      <c r="F1575">
        <v>36</v>
      </c>
      <c r="G1575">
        <v>36</v>
      </c>
      <c r="H1575">
        <v>36</v>
      </c>
      <c r="I1575">
        <v>0</v>
      </c>
      <c r="J1575">
        <v>0</v>
      </c>
      <c r="K1575">
        <v>0</v>
      </c>
      <c r="L1575">
        <v>1.4</v>
      </c>
      <c r="M1575">
        <v>0.997</v>
      </c>
      <c r="N1575">
        <v>0.98899999999999999</v>
      </c>
      <c r="O1575">
        <v>4.4000000000000004</v>
      </c>
      <c r="P1575">
        <v>0.68100000000000005</v>
      </c>
      <c r="Q1575">
        <v>1</v>
      </c>
    </row>
    <row r="1576" spans="1:17">
      <c r="A1576" t="s">
        <v>1606</v>
      </c>
      <c r="B1576" s="1">
        <v>46095</v>
      </c>
      <c r="C1576" t="s">
        <v>27</v>
      </c>
      <c r="D1576" t="s">
        <v>23</v>
      </c>
      <c r="E1576">
        <v>1024</v>
      </c>
      <c r="F1576">
        <v>52</v>
      </c>
      <c r="G1576">
        <v>1076</v>
      </c>
      <c r="H1576">
        <v>26</v>
      </c>
      <c r="I1576">
        <v>1050</v>
      </c>
      <c r="J1576">
        <v>0</v>
      </c>
      <c r="K1576">
        <v>0</v>
      </c>
      <c r="L1576">
        <v>8</v>
      </c>
      <c r="M1576">
        <v>0.6</v>
      </c>
      <c r="N1576">
        <v>0.97799999999999998</v>
      </c>
      <c r="O1576">
        <v>2.5</v>
      </c>
      <c r="P1576">
        <v>0.67200000000000004</v>
      </c>
      <c r="Q1576">
        <v>2.4E-2</v>
      </c>
    </row>
    <row r="1577" spans="1:17">
      <c r="A1577" t="s">
        <v>1607</v>
      </c>
      <c r="B1577" s="1">
        <v>46095</v>
      </c>
      <c r="C1577" t="s">
        <v>27</v>
      </c>
      <c r="D1577" t="s">
        <v>25</v>
      </c>
      <c r="E1577">
        <v>37</v>
      </c>
      <c r="F1577">
        <v>14</v>
      </c>
      <c r="G1577">
        <v>51</v>
      </c>
      <c r="H1577">
        <v>24</v>
      </c>
      <c r="I1577">
        <v>27</v>
      </c>
      <c r="J1577">
        <v>0</v>
      </c>
      <c r="K1577">
        <v>0</v>
      </c>
      <c r="L1577">
        <v>3.5</v>
      </c>
      <c r="M1577">
        <v>0.76900000000000002</v>
      </c>
      <c r="N1577">
        <v>0.96799999999999997</v>
      </c>
      <c r="O1577">
        <v>3.8</v>
      </c>
      <c r="P1577">
        <v>0.73199999999999998</v>
      </c>
      <c r="Q1577">
        <v>0.47099999999999997</v>
      </c>
    </row>
    <row r="1578" spans="1:17">
      <c r="A1578" t="s">
        <v>1608</v>
      </c>
      <c r="B1578" s="1">
        <v>46095</v>
      </c>
      <c r="C1578" t="s">
        <v>32</v>
      </c>
      <c r="D1578" t="s">
        <v>19</v>
      </c>
      <c r="E1578">
        <v>459</v>
      </c>
      <c r="F1578">
        <v>47</v>
      </c>
      <c r="G1578">
        <v>506</v>
      </c>
      <c r="H1578">
        <v>32</v>
      </c>
      <c r="I1578">
        <v>474</v>
      </c>
      <c r="J1578">
        <v>0</v>
      </c>
      <c r="K1578">
        <v>0</v>
      </c>
      <c r="L1578">
        <v>8</v>
      </c>
      <c r="M1578">
        <v>0.6</v>
      </c>
      <c r="N1578">
        <v>0.94099999999999995</v>
      </c>
      <c r="O1578">
        <v>2.5</v>
      </c>
      <c r="P1578">
        <v>0.81899999999999995</v>
      </c>
      <c r="Q1578">
        <v>6.3E-2</v>
      </c>
    </row>
    <row r="1579" spans="1:17">
      <c r="A1579" t="s">
        <v>1609</v>
      </c>
      <c r="B1579" s="1">
        <v>46095</v>
      </c>
      <c r="C1579" t="s">
        <v>32</v>
      </c>
      <c r="D1579" t="s">
        <v>21</v>
      </c>
      <c r="E1579">
        <v>1092</v>
      </c>
      <c r="F1579">
        <v>42</v>
      </c>
      <c r="G1579">
        <v>1134</v>
      </c>
      <c r="H1579">
        <v>19</v>
      </c>
      <c r="I1579">
        <v>1115</v>
      </c>
      <c r="J1579">
        <v>0</v>
      </c>
      <c r="K1579">
        <v>0</v>
      </c>
      <c r="L1579">
        <v>8</v>
      </c>
      <c r="M1579">
        <v>0.6</v>
      </c>
      <c r="N1579">
        <v>1</v>
      </c>
      <c r="O1579">
        <v>2.5</v>
      </c>
      <c r="P1579">
        <v>0.73699999999999999</v>
      </c>
      <c r="Q1579">
        <v>1.7000000000000001E-2</v>
      </c>
    </row>
    <row r="1580" spans="1:17">
      <c r="A1580" t="s">
        <v>1610</v>
      </c>
      <c r="B1580" s="1">
        <v>46095</v>
      </c>
      <c r="C1580" t="s">
        <v>32</v>
      </c>
      <c r="D1580" t="s">
        <v>23</v>
      </c>
      <c r="E1580">
        <v>1214</v>
      </c>
      <c r="F1580">
        <v>44</v>
      </c>
      <c r="G1580">
        <v>1258</v>
      </c>
      <c r="H1580">
        <v>25</v>
      </c>
      <c r="I1580">
        <v>1233</v>
      </c>
      <c r="J1580">
        <v>0</v>
      </c>
      <c r="K1580">
        <v>0</v>
      </c>
      <c r="L1580">
        <v>8</v>
      </c>
      <c r="M1580">
        <v>0.6</v>
      </c>
      <c r="N1580">
        <v>0.98599999999999999</v>
      </c>
      <c r="O1580">
        <v>2.5</v>
      </c>
      <c r="P1580">
        <v>0.64500000000000002</v>
      </c>
      <c r="Q1580">
        <v>0.02</v>
      </c>
    </row>
    <row r="1581" spans="1:17">
      <c r="A1581" t="s">
        <v>1611</v>
      </c>
      <c r="B1581" s="1">
        <v>46095</v>
      </c>
      <c r="C1581" t="s">
        <v>32</v>
      </c>
      <c r="D1581" t="s">
        <v>25</v>
      </c>
      <c r="E1581">
        <v>0</v>
      </c>
      <c r="F1581">
        <v>33</v>
      </c>
      <c r="G1581">
        <v>33</v>
      </c>
      <c r="H1581">
        <v>33</v>
      </c>
      <c r="I1581">
        <v>0</v>
      </c>
      <c r="J1581">
        <v>0</v>
      </c>
      <c r="K1581">
        <v>0</v>
      </c>
      <c r="L1581">
        <v>1.1000000000000001</v>
      </c>
      <c r="M1581">
        <v>0.98299999999999998</v>
      </c>
      <c r="N1581">
        <v>0.95399999999999996</v>
      </c>
      <c r="O1581">
        <v>5</v>
      </c>
      <c r="P1581">
        <v>0.752</v>
      </c>
      <c r="Q1581">
        <v>1</v>
      </c>
    </row>
    <row r="1582" spans="1:17">
      <c r="A1582" t="s">
        <v>1612</v>
      </c>
      <c r="B1582" s="1">
        <v>46095</v>
      </c>
      <c r="C1582" t="s">
        <v>37</v>
      </c>
      <c r="D1582" t="s">
        <v>19</v>
      </c>
      <c r="E1582">
        <v>0</v>
      </c>
      <c r="F1582">
        <v>57</v>
      </c>
      <c r="G1582">
        <v>57</v>
      </c>
      <c r="H1582">
        <v>41</v>
      </c>
      <c r="I1582">
        <v>16</v>
      </c>
      <c r="J1582">
        <v>0</v>
      </c>
      <c r="K1582">
        <v>0</v>
      </c>
      <c r="L1582">
        <v>2.4</v>
      </c>
      <c r="M1582">
        <v>0.83299999999999996</v>
      </c>
      <c r="N1582">
        <v>0.97699999999999998</v>
      </c>
      <c r="O1582">
        <v>3.8</v>
      </c>
      <c r="P1582">
        <v>0.747</v>
      </c>
      <c r="Q1582">
        <v>0.71899999999999997</v>
      </c>
    </row>
    <row r="1583" spans="1:17">
      <c r="A1583" t="s">
        <v>1613</v>
      </c>
      <c r="B1583" s="1">
        <v>46095</v>
      </c>
      <c r="C1583" t="s">
        <v>37</v>
      </c>
      <c r="D1583" t="s">
        <v>21</v>
      </c>
      <c r="E1583">
        <v>546</v>
      </c>
      <c r="F1583">
        <v>36</v>
      </c>
      <c r="G1583">
        <v>582</v>
      </c>
      <c r="H1583">
        <v>40</v>
      </c>
      <c r="I1583">
        <v>542</v>
      </c>
      <c r="J1583">
        <v>0</v>
      </c>
      <c r="K1583">
        <v>0</v>
      </c>
      <c r="L1583">
        <v>8</v>
      </c>
      <c r="M1583">
        <v>0.6</v>
      </c>
      <c r="N1583">
        <v>1</v>
      </c>
      <c r="O1583">
        <v>2.5</v>
      </c>
      <c r="P1583">
        <v>0.75600000000000001</v>
      </c>
      <c r="Q1583">
        <v>6.9000000000000006E-2</v>
      </c>
    </row>
    <row r="1584" spans="1:17">
      <c r="A1584" t="s">
        <v>1614</v>
      </c>
      <c r="B1584" s="1">
        <v>46095</v>
      </c>
      <c r="C1584" t="s">
        <v>37</v>
      </c>
      <c r="D1584" t="s">
        <v>23</v>
      </c>
      <c r="E1584">
        <v>345</v>
      </c>
      <c r="F1584">
        <v>45</v>
      </c>
      <c r="G1584">
        <v>390</v>
      </c>
      <c r="H1584">
        <v>35</v>
      </c>
      <c r="I1584">
        <v>355</v>
      </c>
      <c r="J1584">
        <v>1</v>
      </c>
      <c r="K1584">
        <v>0</v>
      </c>
      <c r="L1584">
        <v>8</v>
      </c>
      <c r="M1584">
        <v>0.6</v>
      </c>
      <c r="N1584">
        <v>0.98299999999999998</v>
      </c>
      <c r="O1584">
        <v>2.5</v>
      </c>
      <c r="P1584">
        <v>0.65400000000000003</v>
      </c>
      <c r="Q1584">
        <v>0.09</v>
      </c>
    </row>
    <row r="1585" spans="1:17">
      <c r="A1585" t="s">
        <v>1615</v>
      </c>
      <c r="B1585" s="1">
        <v>46095</v>
      </c>
      <c r="C1585" t="s">
        <v>37</v>
      </c>
      <c r="D1585" t="s">
        <v>25</v>
      </c>
      <c r="E1585">
        <v>0</v>
      </c>
      <c r="F1585">
        <v>37</v>
      </c>
      <c r="G1585">
        <v>37</v>
      </c>
      <c r="H1585">
        <v>37</v>
      </c>
      <c r="I1585">
        <v>0</v>
      </c>
      <c r="J1585">
        <v>0</v>
      </c>
      <c r="K1585">
        <v>0</v>
      </c>
      <c r="L1585">
        <v>1.2</v>
      </c>
      <c r="M1585">
        <v>0.95299999999999996</v>
      </c>
      <c r="N1585">
        <v>1</v>
      </c>
      <c r="O1585">
        <v>4.5999999999999996</v>
      </c>
      <c r="P1585">
        <v>0.70499999999999996</v>
      </c>
      <c r="Q1585">
        <v>1</v>
      </c>
    </row>
    <row r="1586" spans="1:17">
      <c r="A1586" t="s">
        <v>1616</v>
      </c>
      <c r="B1586" s="1">
        <v>46095</v>
      </c>
      <c r="C1586" t="s">
        <v>43</v>
      </c>
      <c r="D1586" t="s">
        <v>19</v>
      </c>
      <c r="E1586">
        <v>855</v>
      </c>
      <c r="F1586">
        <v>34</v>
      </c>
      <c r="G1586">
        <v>889</v>
      </c>
      <c r="H1586">
        <v>21</v>
      </c>
      <c r="I1586">
        <v>868</v>
      </c>
      <c r="J1586">
        <v>0</v>
      </c>
      <c r="K1586">
        <v>0</v>
      </c>
      <c r="L1586">
        <v>8</v>
      </c>
      <c r="M1586">
        <v>0.6</v>
      </c>
      <c r="N1586">
        <v>0.98299999999999998</v>
      </c>
      <c r="O1586">
        <v>2.5</v>
      </c>
      <c r="P1586">
        <v>0.68100000000000005</v>
      </c>
      <c r="Q1586">
        <v>2.4E-2</v>
      </c>
    </row>
    <row r="1587" spans="1:17">
      <c r="A1587" t="s">
        <v>1617</v>
      </c>
      <c r="B1587" s="1">
        <v>46095</v>
      </c>
      <c r="C1587" t="s">
        <v>43</v>
      </c>
      <c r="D1587" t="s">
        <v>21</v>
      </c>
      <c r="E1587">
        <v>0</v>
      </c>
      <c r="F1587">
        <v>34</v>
      </c>
      <c r="G1587">
        <v>34</v>
      </c>
      <c r="H1587">
        <v>34</v>
      </c>
      <c r="I1587">
        <v>0</v>
      </c>
      <c r="J1587">
        <v>0</v>
      </c>
      <c r="K1587">
        <v>0</v>
      </c>
      <c r="L1587">
        <v>1.6</v>
      </c>
      <c r="M1587">
        <v>0.98899999999999999</v>
      </c>
      <c r="N1587">
        <v>1</v>
      </c>
      <c r="O1587">
        <v>4.7</v>
      </c>
      <c r="P1587">
        <v>0.67500000000000004</v>
      </c>
      <c r="Q1587">
        <v>1</v>
      </c>
    </row>
    <row r="1588" spans="1:17">
      <c r="A1588" t="s">
        <v>1618</v>
      </c>
      <c r="B1588" s="1">
        <v>46095</v>
      </c>
      <c r="C1588" t="s">
        <v>43</v>
      </c>
      <c r="D1588" t="s">
        <v>23</v>
      </c>
      <c r="E1588">
        <v>0</v>
      </c>
      <c r="F1588">
        <v>42</v>
      </c>
      <c r="G1588">
        <v>42</v>
      </c>
      <c r="H1588">
        <v>42</v>
      </c>
      <c r="I1588">
        <v>0</v>
      </c>
      <c r="J1588">
        <v>0</v>
      </c>
      <c r="K1588">
        <v>0</v>
      </c>
      <c r="L1588">
        <v>1.5</v>
      </c>
      <c r="M1588">
        <v>0.98299999999999998</v>
      </c>
      <c r="N1588">
        <v>0.95799999999999996</v>
      </c>
      <c r="O1588">
        <v>4.5999999999999996</v>
      </c>
      <c r="P1588">
        <v>0.83499999999999996</v>
      </c>
      <c r="Q1588">
        <v>1</v>
      </c>
    </row>
    <row r="1589" spans="1:17">
      <c r="A1589" t="s">
        <v>1619</v>
      </c>
      <c r="B1589" s="1">
        <v>46095</v>
      </c>
      <c r="C1589" t="s">
        <v>43</v>
      </c>
      <c r="D1589" t="s">
        <v>25</v>
      </c>
      <c r="E1589">
        <v>0</v>
      </c>
      <c r="F1589">
        <v>38</v>
      </c>
      <c r="G1589">
        <v>38</v>
      </c>
      <c r="H1589">
        <v>38</v>
      </c>
      <c r="I1589">
        <v>0</v>
      </c>
      <c r="J1589">
        <v>0</v>
      </c>
      <c r="K1589">
        <v>0</v>
      </c>
      <c r="L1589">
        <v>1.6</v>
      </c>
      <c r="M1589">
        <v>1</v>
      </c>
      <c r="N1589">
        <v>0.98899999999999999</v>
      </c>
      <c r="O1589">
        <v>4.5999999999999996</v>
      </c>
      <c r="P1589">
        <v>0.66800000000000004</v>
      </c>
      <c r="Q1589">
        <v>1</v>
      </c>
    </row>
    <row r="1590" spans="1:17">
      <c r="A1590" t="s">
        <v>1620</v>
      </c>
      <c r="B1590" s="1">
        <v>46095</v>
      </c>
      <c r="C1590" t="s">
        <v>48</v>
      </c>
      <c r="D1590" t="s">
        <v>19</v>
      </c>
      <c r="E1590">
        <v>4</v>
      </c>
      <c r="F1590">
        <v>59</v>
      </c>
      <c r="G1590">
        <v>63</v>
      </c>
      <c r="H1590">
        <v>58</v>
      </c>
      <c r="I1590">
        <v>5</v>
      </c>
      <c r="J1590">
        <v>0</v>
      </c>
      <c r="K1590">
        <v>0</v>
      </c>
      <c r="L1590">
        <v>2.1</v>
      </c>
      <c r="M1590">
        <v>0.94799999999999995</v>
      </c>
      <c r="N1590">
        <v>1</v>
      </c>
      <c r="O1590">
        <v>4</v>
      </c>
      <c r="P1590">
        <v>0.68500000000000005</v>
      </c>
      <c r="Q1590">
        <v>0.92100000000000004</v>
      </c>
    </row>
    <row r="1591" spans="1:17">
      <c r="A1591" t="s">
        <v>1621</v>
      </c>
      <c r="B1591" s="1">
        <v>46095</v>
      </c>
      <c r="C1591" t="s">
        <v>48</v>
      </c>
      <c r="D1591" t="s">
        <v>21</v>
      </c>
      <c r="E1591">
        <v>1497</v>
      </c>
      <c r="F1591">
        <v>45</v>
      </c>
      <c r="G1591">
        <v>1542</v>
      </c>
      <c r="H1591">
        <v>20</v>
      </c>
      <c r="I1591">
        <v>1522</v>
      </c>
      <c r="J1591">
        <v>1</v>
      </c>
      <c r="K1591">
        <v>0</v>
      </c>
      <c r="L1591">
        <v>8</v>
      </c>
      <c r="M1591">
        <v>0.6</v>
      </c>
      <c r="N1591">
        <v>1</v>
      </c>
      <c r="O1591">
        <v>2.5</v>
      </c>
      <c r="P1591">
        <v>0.69599999999999995</v>
      </c>
      <c r="Q1591">
        <v>1.2999999999999999E-2</v>
      </c>
    </row>
    <row r="1592" spans="1:17">
      <c r="A1592" t="s">
        <v>1622</v>
      </c>
      <c r="B1592" s="1">
        <v>46095</v>
      </c>
      <c r="C1592" t="s">
        <v>48</v>
      </c>
      <c r="D1592" t="s">
        <v>23</v>
      </c>
      <c r="E1592">
        <v>8</v>
      </c>
      <c r="F1592">
        <v>47</v>
      </c>
      <c r="G1592">
        <v>55</v>
      </c>
      <c r="H1592">
        <v>53</v>
      </c>
      <c r="I1592">
        <v>2</v>
      </c>
      <c r="J1592">
        <v>0</v>
      </c>
      <c r="K1592">
        <v>0</v>
      </c>
      <c r="L1592">
        <v>2.2999999999999998</v>
      </c>
      <c r="M1592">
        <v>0.94299999999999995</v>
      </c>
      <c r="N1592">
        <v>0.99099999999999999</v>
      </c>
      <c r="O1592">
        <v>4.8</v>
      </c>
      <c r="P1592">
        <v>0.749</v>
      </c>
      <c r="Q1592">
        <v>0.96399999999999997</v>
      </c>
    </row>
    <row r="1593" spans="1:17">
      <c r="A1593" t="s">
        <v>1623</v>
      </c>
      <c r="B1593" s="1">
        <v>46095</v>
      </c>
      <c r="C1593" t="s">
        <v>48</v>
      </c>
      <c r="D1593" t="s">
        <v>25</v>
      </c>
      <c r="E1593">
        <v>474</v>
      </c>
      <c r="F1593">
        <v>37</v>
      </c>
      <c r="G1593">
        <v>511</v>
      </c>
      <c r="H1593">
        <v>30</v>
      </c>
      <c r="I1593">
        <v>481</v>
      </c>
      <c r="J1593">
        <v>0</v>
      </c>
      <c r="K1593">
        <v>0</v>
      </c>
      <c r="L1593">
        <v>8</v>
      </c>
      <c r="M1593">
        <v>0.6</v>
      </c>
      <c r="N1593">
        <v>0.99399999999999999</v>
      </c>
      <c r="O1593">
        <v>2.5</v>
      </c>
      <c r="P1593">
        <v>0.67</v>
      </c>
      <c r="Q1593">
        <v>5.8999999999999997E-2</v>
      </c>
    </row>
    <row r="1594" spans="1:17">
      <c r="A1594" t="s">
        <v>1624</v>
      </c>
      <c r="B1594" s="1">
        <v>46095</v>
      </c>
      <c r="C1594" t="s">
        <v>53</v>
      </c>
      <c r="D1594" t="s">
        <v>19</v>
      </c>
      <c r="E1594">
        <v>804</v>
      </c>
      <c r="F1594">
        <v>35</v>
      </c>
      <c r="G1594">
        <v>839</v>
      </c>
      <c r="H1594">
        <v>33</v>
      </c>
      <c r="I1594">
        <v>806</v>
      </c>
      <c r="J1594">
        <v>0</v>
      </c>
      <c r="K1594">
        <v>0</v>
      </c>
      <c r="L1594">
        <v>8</v>
      </c>
      <c r="M1594">
        <v>0.6</v>
      </c>
      <c r="N1594">
        <v>0.98899999999999999</v>
      </c>
      <c r="O1594">
        <v>2.5</v>
      </c>
      <c r="P1594">
        <v>0.754</v>
      </c>
      <c r="Q1594">
        <v>3.9E-2</v>
      </c>
    </row>
    <row r="1595" spans="1:17">
      <c r="A1595" t="s">
        <v>1625</v>
      </c>
      <c r="B1595" s="1">
        <v>46095</v>
      </c>
      <c r="C1595" t="s">
        <v>53</v>
      </c>
      <c r="D1595" t="s">
        <v>21</v>
      </c>
      <c r="E1595">
        <v>866</v>
      </c>
      <c r="F1595">
        <v>43</v>
      </c>
      <c r="G1595">
        <v>909</v>
      </c>
      <c r="H1595">
        <v>25</v>
      </c>
      <c r="I1595">
        <v>884</v>
      </c>
      <c r="J1595">
        <v>0</v>
      </c>
      <c r="K1595">
        <v>0</v>
      </c>
      <c r="L1595">
        <v>8</v>
      </c>
      <c r="M1595">
        <v>0.6</v>
      </c>
      <c r="N1595">
        <v>0.98399999999999999</v>
      </c>
      <c r="O1595">
        <v>2.5</v>
      </c>
      <c r="P1595">
        <v>0.71599999999999997</v>
      </c>
      <c r="Q1595">
        <v>2.8000000000000001E-2</v>
      </c>
    </row>
    <row r="1596" spans="1:17">
      <c r="A1596" t="s">
        <v>1626</v>
      </c>
      <c r="B1596" s="1">
        <v>46095</v>
      </c>
      <c r="C1596" t="s">
        <v>53</v>
      </c>
      <c r="D1596" t="s">
        <v>23</v>
      </c>
      <c r="E1596">
        <v>589</v>
      </c>
      <c r="F1596">
        <v>48</v>
      </c>
      <c r="G1596">
        <v>637</v>
      </c>
      <c r="H1596">
        <v>27</v>
      </c>
      <c r="I1596">
        <v>610</v>
      </c>
      <c r="J1596">
        <v>0</v>
      </c>
      <c r="K1596">
        <v>0</v>
      </c>
      <c r="L1596">
        <v>8</v>
      </c>
      <c r="M1596">
        <v>0.6</v>
      </c>
      <c r="N1596">
        <v>0.97399999999999998</v>
      </c>
      <c r="O1596">
        <v>2.5</v>
      </c>
      <c r="P1596">
        <v>0.79</v>
      </c>
      <c r="Q1596">
        <v>4.2000000000000003E-2</v>
      </c>
    </row>
    <row r="1597" spans="1:17">
      <c r="A1597" t="s">
        <v>1627</v>
      </c>
      <c r="B1597" s="1">
        <v>46095</v>
      </c>
      <c r="C1597" t="s">
        <v>53</v>
      </c>
      <c r="D1597" t="s">
        <v>25</v>
      </c>
      <c r="E1597">
        <v>0</v>
      </c>
      <c r="F1597">
        <v>45</v>
      </c>
      <c r="G1597">
        <v>45</v>
      </c>
      <c r="H1597">
        <v>45</v>
      </c>
      <c r="I1597">
        <v>0</v>
      </c>
      <c r="J1597">
        <v>0</v>
      </c>
      <c r="K1597">
        <v>0</v>
      </c>
      <c r="L1597">
        <v>0.9</v>
      </c>
      <c r="M1597">
        <v>0.96199999999999997</v>
      </c>
      <c r="N1597">
        <v>0.995</v>
      </c>
      <c r="O1597">
        <v>4.4000000000000004</v>
      </c>
      <c r="P1597">
        <v>0.72699999999999998</v>
      </c>
      <c r="Q1597">
        <v>1</v>
      </c>
    </row>
    <row r="1598" spans="1:17">
      <c r="A1598" t="s">
        <v>1628</v>
      </c>
      <c r="B1598" s="1">
        <v>46097</v>
      </c>
      <c r="C1598" t="s">
        <v>18</v>
      </c>
      <c r="D1598" t="s">
        <v>19</v>
      </c>
      <c r="E1598">
        <v>218</v>
      </c>
      <c r="F1598">
        <v>48</v>
      </c>
      <c r="G1598">
        <v>266</v>
      </c>
      <c r="H1598">
        <v>42</v>
      </c>
      <c r="I1598">
        <v>224</v>
      </c>
      <c r="J1598">
        <v>0</v>
      </c>
      <c r="K1598">
        <v>0</v>
      </c>
      <c r="L1598">
        <v>8</v>
      </c>
      <c r="M1598">
        <v>0.6</v>
      </c>
      <c r="N1598">
        <v>0.97299999999999998</v>
      </c>
      <c r="O1598">
        <v>2.5</v>
      </c>
      <c r="P1598">
        <v>0.67400000000000004</v>
      </c>
      <c r="Q1598">
        <v>0.158</v>
      </c>
    </row>
    <row r="1599" spans="1:17">
      <c r="A1599" t="s">
        <v>1629</v>
      </c>
      <c r="B1599" s="1">
        <v>46097</v>
      </c>
      <c r="C1599" t="s">
        <v>18</v>
      </c>
      <c r="D1599" t="s">
        <v>21</v>
      </c>
      <c r="E1599">
        <v>23</v>
      </c>
      <c r="F1599">
        <v>37</v>
      </c>
      <c r="G1599">
        <v>60</v>
      </c>
      <c r="H1599">
        <v>59</v>
      </c>
      <c r="I1599">
        <v>1</v>
      </c>
      <c r="J1599">
        <v>0</v>
      </c>
      <c r="K1599">
        <v>0</v>
      </c>
      <c r="L1599">
        <v>1.1000000000000001</v>
      </c>
      <c r="M1599">
        <v>0.94599999999999995</v>
      </c>
      <c r="N1599">
        <v>1</v>
      </c>
      <c r="O1599">
        <v>4.5</v>
      </c>
      <c r="P1599">
        <v>0.68100000000000005</v>
      </c>
      <c r="Q1599">
        <v>0.98299999999999998</v>
      </c>
    </row>
    <row r="1600" spans="1:17">
      <c r="A1600" t="s">
        <v>1630</v>
      </c>
      <c r="B1600" s="1">
        <v>46097</v>
      </c>
      <c r="C1600" t="s">
        <v>18</v>
      </c>
      <c r="D1600" t="s">
        <v>23</v>
      </c>
      <c r="E1600">
        <v>457</v>
      </c>
      <c r="F1600">
        <v>47</v>
      </c>
      <c r="G1600">
        <v>504</v>
      </c>
      <c r="H1600">
        <v>35</v>
      </c>
      <c r="I1600">
        <v>469</v>
      </c>
      <c r="J1600">
        <v>0</v>
      </c>
      <c r="K1600">
        <v>0</v>
      </c>
      <c r="L1600">
        <v>8</v>
      </c>
      <c r="M1600">
        <v>0.6</v>
      </c>
      <c r="N1600">
        <v>0.99199999999999999</v>
      </c>
      <c r="O1600">
        <v>2.5</v>
      </c>
      <c r="P1600">
        <v>0.73799999999999999</v>
      </c>
      <c r="Q1600">
        <v>6.9000000000000006E-2</v>
      </c>
    </row>
    <row r="1601" spans="1:17">
      <c r="A1601" t="s">
        <v>1631</v>
      </c>
      <c r="B1601" s="1">
        <v>46097</v>
      </c>
      <c r="C1601" t="s">
        <v>18</v>
      </c>
      <c r="D1601" t="s">
        <v>25</v>
      </c>
      <c r="E1601">
        <v>1</v>
      </c>
      <c r="F1601">
        <v>30</v>
      </c>
      <c r="G1601">
        <v>31</v>
      </c>
      <c r="H1601">
        <v>31</v>
      </c>
      <c r="I1601">
        <v>0</v>
      </c>
      <c r="J1601">
        <v>0</v>
      </c>
      <c r="K1601">
        <v>0</v>
      </c>
      <c r="L1601">
        <v>1</v>
      </c>
      <c r="M1601">
        <v>0.97099999999999997</v>
      </c>
      <c r="N1601">
        <v>0.999</v>
      </c>
      <c r="O1601">
        <v>4.8</v>
      </c>
      <c r="P1601">
        <v>0.65900000000000003</v>
      </c>
      <c r="Q1601">
        <v>1</v>
      </c>
    </row>
    <row r="1602" spans="1:17">
      <c r="A1602" t="s">
        <v>1632</v>
      </c>
      <c r="B1602" s="1">
        <v>46097</v>
      </c>
      <c r="C1602" t="s">
        <v>27</v>
      </c>
      <c r="D1602" t="s">
        <v>19</v>
      </c>
      <c r="E1602">
        <v>0</v>
      </c>
      <c r="F1602">
        <v>43</v>
      </c>
      <c r="G1602">
        <v>43</v>
      </c>
      <c r="H1602">
        <v>43</v>
      </c>
      <c r="I1602">
        <v>0</v>
      </c>
      <c r="J1602">
        <v>0</v>
      </c>
      <c r="K1602">
        <v>0</v>
      </c>
      <c r="L1602">
        <v>1.8</v>
      </c>
      <c r="M1602">
        <v>0.98599999999999999</v>
      </c>
      <c r="N1602">
        <v>0.97299999999999998</v>
      </c>
      <c r="O1602">
        <v>4.5</v>
      </c>
      <c r="P1602">
        <v>0.79600000000000004</v>
      </c>
      <c r="Q1602">
        <v>1</v>
      </c>
    </row>
    <row r="1603" spans="1:17">
      <c r="A1603" t="s">
        <v>1633</v>
      </c>
      <c r="B1603" s="1">
        <v>46097</v>
      </c>
      <c r="C1603" t="s">
        <v>27</v>
      </c>
      <c r="D1603" t="s">
        <v>21</v>
      </c>
      <c r="E1603">
        <v>0</v>
      </c>
      <c r="F1603">
        <v>48</v>
      </c>
      <c r="G1603">
        <v>48</v>
      </c>
      <c r="H1603">
        <v>48</v>
      </c>
      <c r="I1603">
        <v>0</v>
      </c>
      <c r="J1603">
        <v>0</v>
      </c>
      <c r="K1603">
        <v>0</v>
      </c>
      <c r="L1603">
        <v>2.1</v>
      </c>
      <c r="M1603">
        <v>0.96799999999999997</v>
      </c>
      <c r="N1603">
        <v>0.96599999999999997</v>
      </c>
      <c r="O1603">
        <v>4.3</v>
      </c>
      <c r="P1603">
        <v>0.68100000000000005</v>
      </c>
      <c r="Q1603">
        <v>1</v>
      </c>
    </row>
    <row r="1604" spans="1:17">
      <c r="A1604" t="s">
        <v>1634</v>
      </c>
      <c r="B1604" s="1">
        <v>46097</v>
      </c>
      <c r="C1604" t="s">
        <v>27</v>
      </c>
      <c r="D1604" t="s">
        <v>23</v>
      </c>
      <c r="E1604">
        <v>1050</v>
      </c>
      <c r="F1604">
        <v>26</v>
      </c>
      <c r="G1604">
        <v>1076</v>
      </c>
      <c r="H1604">
        <v>22</v>
      </c>
      <c r="I1604">
        <v>1054</v>
      </c>
      <c r="J1604">
        <v>0</v>
      </c>
      <c r="K1604">
        <v>0</v>
      </c>
      <c r="L1604">
        <v>8</v>
      </c>
      <c r="M1604">
        <v>0.6</v>
      </c>
      <c r="N1604">
        <v>0.99199999999999999</v>
      </c>
      <c r="O1604">
        <v>2.5</v>
      </c>
      <c r="P1604">
        <v>0.67200000000000004</v>
      </c>
      <c r="Q1604">
        <v>0.02</v>
      </c>
    </row>
    <row r="1605" spans="1:17">
      <c r="A1605" t="s">
        <v>1635</v>
      </c>
      <c r="B1605" s="1">
        <v>46097</v>
      </c>
      <c r="C1605" t="s">
        <v>27</v>
      </c>
      <c r="D1605" t="s">
        <v>25</v>
      </c>
      <c r="E1605">
        <v>27</v>
      </c>
      <c r="F1605">
        <v>25</v>
      </c>
      <c r="G1605">
        <v>52</v>
      </c>
      <c r="H1605">
        <v>28</v>
      </c>
      <c r="I1605">
        <v>24</v>
      </c>
      <c r="J1605">
        <v>0</v>
      </c>
      <c r="K1605">
        <v>0</v>
      </c>
      <c r="L1605">
        <v>3.4</v>
      </c>
      <c r="M1605">
        <v>0.82399999999999995</v>
      </c>
      <c r="N1605">
        <v>1</v>
      </c>
      <c r="O1605">
        <v>3.6</v>
      </c>
      <c r="P1605">
        <v>0.73199999999999998</v>
      </c>
      <c r="Q1605">
        <v>0.53800000000000003</v>
      </c>
    </row>
    <row r="1606" spans="1:17">
      <c r="A1606" t="s">
        <v>1636</v>
      </c>
      <c r="B1606" s="1">
        <v>46097</v>
      </c>
      <c r="C1606" t="s">
        <v>32</v>
      </c>
      <c r="D1606" t="s">
        <v>19</v>
      </c>
      <c r="E1606">
        <v>474</v>
      </c>
      <c r="F1606">
        <v>52</v>
      </c>
      <c r="G1606">
        <v>526</v>
      </c>
      <c r="H1606">
        <v>39</v>
      </c>
      <c r="I1606">
        <v>487</v>
      </c>
      <c r="J1606">
        <v>0</v>
      </c>
      <c r="K1606">
        <v>0</v>
      </c>
      <c r="L1606">
        <v>8</v>
      </c>
      <c r="M1606">
        <v>0.6</v>
      </c>
      <c r="N1606">
        <v>1</v>
      </c>
      <c r="O1606">
        <v>2.5</v>
      </c>
      <c r="P1606">
        <v>0.81899999999999995</v>
      </c>
      <c r="Q1606">
        <v>7.3999999999999996E-2</v>
      </c>
    </row>
    <row r="1607" spans="1:17">
      <c r="A1607" t="s">
        <v>1637</v>
      </c>
      <c r="B1607" s="1">
        <v>46097</v>
      </c>
      <c r="C1607" t="s">
        <v>32</v>
      </c>
      <c r="D1607" t="s">
        <v>21</v>
      </c>
      <c r="E1607">
        <v>1115</v>
      </c>
      <c r="F1607">
        <v>47</v>
      </c>
      <c r="G1607">
        <v>1162</v>
      </c>
      <c r="H1607">
        <v>21</v>
      </c>
      <c r="I1607">
        <v>1141</v>
      </c>
      <c r="J1607">
        <v>0</v>
      </c>
      <c r="K1607">
        <v>0</v>
      </c>
      <c r="L1607">
        <v>8</v>
      </c>
      <c r="M1607">
        <v>0.6</v>
      </c>
      <c r="N1607">
        <v>0.96</v>
      </c>
      <c r="O1607">
        <v>2.5</v>
      </c>
      <c r="P1607">
        <v>0.73699999999999999</v>
      </c>
      <c r="Q1607">
        <v>1.7999999999999999E-2</v>
      </c>
    </row>
    <row r="1608" spans="1:17">
      <c r="A1608" t="s">
        <v>1638</v>
      </c>
      <c r="B1608" s="1">
        <v>46097</v>
      </c>
      <c r="C1608" t="s">
        <v>32</v>
      </c>
      <c r="D1608" t="s">
        <v>23</v>
      </c>
      <c r="E1608">
        <v>1233</v>
      </c>
      <c r="F1608">
        <v>60</v>
      </c>
      <c r="G1608">
        <v>1293</v>
      </c>
      <c r="H1608">
        <v>26</v>
      </c>
      <c r="I1608">
        <v>1267</v>
      </c>
      <c r="J1608">
        <v>0</v>
      </c>
      <c r="K1608">
        <v>0</v>
      </c>
      <c r="L1608">
        <v>8</v>
      </c>
      <c r="M1608">
        <v>0.6</v>
      </c>
      <c r="N1608">
        <v>0.99299999999999999</v>
      </c>
      <c r="O1608">
        <v>2.5</v>
      </c>
      <c r="P1608">
        <v>0.64500000000000002</v>
      </c>
      <c r="Q1608">
        <v>0.02</v>
      </c>
    </row>
    <row r="1609" spans="1:17">
      <c r="A1609" t="s">
        <v>1639</v>
      </c>
      <c r="B1609" s="1">
        <v>46097</v>
      </c>
      <c r="C1609" t="s">
        <v>32</v>
      </c>
      <c r="D1609" t="s">
        <v>25</v>
      </c>
      <c r="E1609">
        <v>0</v>
      </c>
      <c r="F1609">
        <v>31</v>
      </c>
      <c r="G1609">
        <v>31</v>
      </c>
      <c r="H1609">
        <v>31</v>
      </c>
      <c r="I1609">
        <v>0</v>
      </c>
      <c r="J1609">
        <v>0</v>
      </c>
      <c r="K1609">
        <v>0</v>
      </c>
      <c r="L1609">
        <v>1.8</v>
      </c>
      <c r="M1609">
        <v>0.997</v>
      </c>
      <c r="N1609">
        <v>1</v>
      </c>
      <c r="O1609">
        <v>4.2</v>
      </c>
      <c r="P1609">
        <v>0.752</v>
      </c>
      <c r="Q1609">
        <v>1</v>
      </c>
    </row>
    <row r="1610" spans="1:17">
      <c r="A1610" t="s">
        <v>1640</v>
      </c>
      <c r="B1610" s="1">
        <v>46097</v>
      </c>
      <c r="C1610" t="s">
        <v>37</v>
      </c>
      <c r="D1610" t="s">
        <v>19</v>
      </c>
      <c r="E1610">
        <v>16</v>
      </c>
      <c r="F1610">
        <v>50</v>
      </c>
      <c r="G1610">
        <v>66</v>
      </c>
      <c r="H1610">
        <v>45</v>
      </c>
      <c r="I1610">
        <v>21</v>
      </c>
      <c r="J1610">
        <v>0</v>
      </c>
      <c r="K1610">
        <v>0</v>
      </c>
      <c r="L1610">
        <v>2.9</v>
      </c>
      <c r="M1610">
        <v>0.81399999999999995</v>
      </c>
      <c r="N1610">
        <v>0.97899999999999998</v>
      </c>
      <c r="O1610">
        <v>3.5</v>
      </c>
      <c r="P1610">
        <v>0.747</v>
      </c>
      <c r="Q1610">
        <v>0.68200000000000005</v>
      </c>
    </row>
    <row r="1611" spans="1:17">
      <c r="A1611" t="s">
        <v>1641</v>
      </c>
      <c r="B1611" s="1">
        <v>46097</v>
      </c>
      <c r="C1611" t="s">
        <v>37</v>
      </c>
      <c r="D1611" t="s">
        <v>21</v>
      </c>
      <c r="E1611">
        <v>542</v>
      </c>
      <c r="F1611">
        <v>47</v>
      </c>
      <c r="G1611">
        <v>589</v>
      </c>
      <c r="H1611">
        <v>37</v>
      </c>
      <c r="I1611">
        <v>552</v>
      </c>
      <c r="J1611">
        <v>0</v>
      </c>
      <c r="K1611">
        <v>0</v>
      </c>
      <c r="L1611">
        <v>8</v>
      </c>
      <c r="M1611">
        <v>0.6</v>
      </c>
      <c r="N1611">
        <v>0.99</v>
      </c>
      <c r="O1611">
        <v>2.5</v>
      </c>
      <c r="P1611">
        <v>0.75600000000000001</v>
      </c>
      <c r="Q1611">
        <v>6.3E-2</v>
      </c>
    </row>
    <row r="1612" spans="1:17">
      <c r="A1612" t="s">
        <v>1642</v>
      </c>
      <c r="B1612" s="1">
        <v>46097</v>
      </c>
      <c r="C1612" t="s">
        <v>37</v>
      </c>
      <c r="D1612" t="s">
        <v>23</v>
      </c>
      <c r="E1612">
        <v>355</v>
      </c>
      <c r="F1612">
        <v>32</v>
      </c>
      <c r="G1612">
        <v>387</v>
      </c>
      <c r="H1612">
        <v>31</v>
      </c>
      <c r="I1612">
        <v>356</v>
      </c>
      <c r="J1612">
        <v>0</v>
      </c>
      <c r="K1612">
        <v>0</v>
      </c>
      <c r="L1612">
        <v>8</v>
      </c>
      <c r="M1612">
        <v>0.6</v>
      </c>
      <c r="N1612">
        <v>0.98499999999999999</v>
      </c>
      <c r="O1612">
        <v>2.5</v>
      </c>
      <c r="P1612">
        <v>0.65400000000000003</v>
      </c>
      <c r="Q1612">
        <v>0.08</v>
      </c>
    </row>
    <row r="1613" spans="1:17">
      <c r="A1613" t="s">
        <v>1643</v>
      </c>
      <c r="B1613" s="1">
        <v>46097</v>
      </c>
      <c r="C1613" t="s">
        <v>37</v>
      </c>
      <c r="D1613" t="s">
        <v>25</v>
      </c>
      <c r="E1613">
        <v>0</v>
      </c>
      <c r="F1613">
        <v>25</v>
      </c>
      <c r="G1613">
        <v>25</v>
      </c>
      <c r="H1613">
        <v>25</v>
      </c>
      <c r="I1613">
        <v>0</v>
      </c>
      <c r="J1613">
        <v>1</v>
      </c>
      <c r="K1613">
        <v>0</v>
      </c>
      <c r="L1613">
        <v>1.6</v>
      </c>
      <c r="M1613">
        <v>0.93300000000000005</v>
      </c>
      <c r="N1613">
        <v>0.95899999999999996</v>
      </c>
      <c r="O1613">
        <v>4.8</v>
      </c>
      <c r="P1613">
        <v>0.70499999999999996</v>
      </c>
      <c r="Q1613">
        <v>1</v>
      </c>
    </row>
    <row r="1614" spans="1:17">
      <c r="A1614" t="s">
        <v>1644</v>
      </c>
      <c r="B1614" s="1">
        <v>46097</v>
      </c>
      <c r="C1614" t="s">
        <v>43</v>
      </c>
      <c r="D1614" t="s">
        <v>19</v>
      </c>
      <c r="E1614">
        <v>868</v>
      </c>
      <c r="F1614">
        <v>59</v>
      </c>
      <c r="G1614">
        <v>927</v>
      </c>
      <c r="H1614">
        <v>24</v>
      </c>
      <c r="I1614">
        <v>903</v>
      </c>
      <c r="J1614">
        <v>0</v>
      </c>
      <c r="K1614">
        <v>0</v>
      </c>
      <c r="L1614">
        <v>8</v>
      </c>
      <c r="M1614">
        <v>0.6</v>
      </c>
      <c r="N1614">
        <v>1</v>
      </c>
      <c r="O1614">
        <v>2.5</v>
      </c>
      <c r="P1614">
        <v>0.68100000000000005</v>
      </c>
      <c r="Q1614">
        <v>2.5999999999999999E-2</v>
      </c>
    </row>
    <row r="1615" spans="1:17">
      <c r="A1615" t="s">
        <v>1645</v>
      </c>
      <c r="B1615" s="1">
        <v>46097</v>
      </c>
      <c r="C1615" t="s">
        <v>43</v>
      </c>
      <c r="D1615" t="s">
        <v>21</v>
      </c>
      <c r="E1615">
        <v>0</v>
      </c>
      <c r="F1615">
        <v>30</v>
      </c>
      <c r="G1615">
        <v>30</v>
      </c>
      <c r="H1615">
        <v>30</v>
      </c>
      <c r="I1615">
        <v>0</v>
      </c>
      <c r="J1615">
        <v>0</v>
      </c>
      <c r="K1615">
        <v>0</v>
      </c>
      <c r="L1615">
        <v>1.4</v>
      </c>
      <c r="M1615">
        <v>0.98799999999999999</v>
      </c>
      <c r="N1615">
        <v>0.97899999999999998</v>
      </c>
      <c r="O1615">
        <v>4.5999999999999996</v>
      </c>
      <c r="P1615">
        <v>0.67500000000000004</v>
      </c>
      <c r="Q1615">
        <v>1</v>
      </c>
    </row>
    <row r="1616" spans="1:17">
      <c r="A1616" t="s">
        <v>1646</v>
      </c>
      <c r="B1616" s="1">
        <v>46097</v>
      </c>
      <c r="C1616" t="s">
        <v>43</v>
      </c>
      <c r="D1616" t="s">
        <v>23</v>
      </c>
      <c r="E1616">
        <v>0</v>
      </c>
      <c r="F1616">
        <v>34</v>
      </c>
      <c r="G1616">
        <v>34</v>
      </c>
      <c r="H1616">
        <v>34</v>
      </c>
      <c r="I1616">
        <v>0</v>
      </c>
      <c r="J1616">
        <v>0</v>
      </c>
      <c r="K1616">
        <v>0</v>
      </c>
      <c r="L1616">
        <v>1.7</v>
      </c>
      <c r="M1616">
        <v>0.95899999999999996</v>
      </c>
      <c r="N1616">
        <v>0.97199999999999998</v>
      </c>
      <c r="O1616">
        <v>4.4000000000000004</v>
      </c>
      <c r="P1616">
        <v>0.83499999999999996</v>
      </c>
      <c r="Q1616">
        <v>1</v>
      </c>
    </row>
    <row r="1617" spans="1:17">
      <c r="A1617" t="s">
        <v>1647</v>
      </c>
      <c r="B1617" s="1">
        <v>46097</v>
      </c>
      <c r="C1617" t="s">
        <v>43</v>
      </c>
      <c r="D1617" t="s">
        <v>25</v>
      </c>
      <c r="E1617">
        <v>0</v>
      </c>
      <c r="F1617">
        <v>35</v>
      </c>
      <c r="G1617">
        <v>35</v>
      </c>
      <c r="H1617">
        <v>35</v>
      </c>
      <c r="I1617">
        <v>0</v>
      </c>
      <c r="J1617">
        <v>0</v>
      </c>
      <c r="K1617">
        <v>0</v>
      </c>
      <c r="L1617">
        <v>1.7</v>
      </c>
      <c r="M1617">
        <v>0.95599999999999996</v>
      </c>
      <c r="N1617">
        <v>0.99399999999999999</v>
      </c>
      <c r="O1617">
        <v>4.5</v>
      </c>
      <c r="P1617">
        <v>0.66800000000000004</v>
      </c>
      <c r="Q1617">
        <v>1</v>
      </c>
    </row>
    <row r="1618" spans="1:17">
      <c r="A1618" t="s">
        <v>1648</v>
      </c>
      <c r="B1618" s="1">
        <v>46097</v>
      </c>
      <c r="C1618" t="s">
        <v>48</v>
      </c>
      <c r="D1618" t="s">
        <v>19</v>
      </c>
      <c r="E1618">
        <v>5</v>
      </c>
      <c r="F1618">
        <v>62</v>
      </c>
      <c r="G1618">
        <v>67</v>
      </c>
      <c r="H1618">
        <v>52</v>
      </c>
      <c r="I1618">
        <v>15</v>
      </c>
      <c r="J1618">
        <v>0</v>
      </c>
      <c r="K1618">
        <v>0</v>
      </c>
      <c r="L1618">
        <v>2.4</v>
      </c>
      <c r="M1618">
        <v>0.87</v>
      </c>
      <c r="N1618">
        <v>0.95899999999999996</v>
      </c>
      <c r="O1618">
        <v>4.2</v>
      </c>
      <c r="P1618">
        <v>0.68500000000000005</v>
      </c>
      <c r="Q1618">
        <v>0.77600000000000002</v>
      </c>
    </row>
    <row r="1619" spans="1:17">
      <c r="A1619" t="s">
        <v>1649</v>
      </c>
      <c r="B1619" s="1">
        <v>46097</v>
      </c>
      <c r="C1619" t="s">
        <v>48</v>
      </c>
      <c r="D1619" t="s">
        <v>21</v>
      </c>
      <c r="E1619">
        <v>1522</v>
      </c>
      <c r="F1619">
        <v>38</v>
      </c>
      <c r="G1619">
        <v>1560</v>
      </c>
      <c r="H1619">
        <v>24</v>
      </c>
      <c r="I1619">
        <v>1536</v>
      </c>
      <c r="J1619">
        <v>0</v>
      </c>
      <c r="K1619">
        <v>0</v>
      </c>
      <c r="L1619">
        <v>8</v>
      </c>
      <c r="M1619">
        <v>0.6</v>
      </c>
      <c r="N1619">
        <v>0.97</v>
      </c>
      <c r="O1619">
        <v>2.5</v>
      </c>
      <c r="P1619">
        <v>0.69599999999999995</v>
      </c>
      <c r="Q1619">
        <v>1.4999999999999999E-2</v>
      </c>
    </row>
    <row r="1620" spans="1:17">
      <c r="A1620" t="s">
        <v>1650</v>
      </c>
      <c r="B1620" s="1">
        <v>46097</v>
      </c>
      <c r="C1620" t="s">
        <v>48</v>
      </c>
      <c r="D1620" t="s">
        <v>23</v>
      </c>
      <c r="E1620">
        <v>2</v>
      </c>
      <c r="F1620">
        <v>44</v>
      </c>
      <c r="G1620">
        <v>46</v>
      </c>
      <c r="H1620">
        <v>46</v>
      </c>
      <c r="I1620">
        <v>0</v>
      </c>
      <c r="J1620">
        <v>0</v>
      </c>
      <c r="K1620">
        <v>0</v>
      </c>
      <c r="L1620">
        <v>1.6</v>
      </c>
      <c r="M1620">
        <v>0.93600000000000005</v>
      </c>
      <c r="N1620">
        <v>0.97699999999999998</v>
      </c>
      <c r="O1620">
        <v>4.4000000000000004</v>
      </c>
      <c r="P1620">
        <v>0.749</v>
      </c>
      <c r="Q1620">
        <v>1</v>
      </c>
    </row>
    <row r="1621" spans="1:17">
      <c r="A1621" t="s">
        <v>1651</v>
      </c>
      <c r="B1621" s="1">
        <v>46097</v>
      </c>
      <c r="C1621" t="s">
        <v>48</v>
      </c>
      <c r="D1621" t="s">
        <v>25</v>
      </c>
      <c r="E1621">
        <v>481</v>
      </c>
      <c r="F1621">
        <v>43</v>
      </c>
      <c r="G1621">
        <v>524</v>
      </c>
      <c r="H1621">
        <v>25</v>
      </c>
      <c r="I1621">
        <v>499</v>
      </c>
      <c r="J1621">
        <v>0</v>
      </c>
      <c r="K1621">
        <v>0</v>
      </c>
      <c r="L1621">
        <v>8</v>
      </c>
      <c r="M1621">
        <v>0.6</v>
      </c>
      <c r="N1621">
        <v>1</v>
      </c>
      <c r="O1621">
        <v>2.5</v>
      </c>
      <c r="P1621">
        <v>0.67</v>
      </c>
      <c r="Q1621">
        <v>4.8000000000000001E-2</v>
      </c>
    </row>
    <row r="1622" spans="1:17">
      <c r="A1622" t="s">
        <v>1652</v>
      </c>
      <c r="B1622" s="1">
        <v>46097</v>
      </c>
      <c r="C1622" t="s">
        <v>53</v>
      </c>
      <c r="D1622" t="s">
        <v>19</v>
      </c>
      <c r="E1622">
        <v>806</v>
      </c>
      <c r="F1622">
        <v>47</v>
      </c>
      <c r="G1622">
        <v>853</v>
      </c>
      <c r="H1622">
        <v>28</v>
      </c>
      <c r="I1622">
        <v>825</v>
      </c>
      <c r="J1622">
        <v>0</v>
      </c>
      <c r="K1622">
        <v>0</v>
      </c>
      <c r="L1622">
        <v>8</v>
      </c>
      <c r="M1622">
        <v>0.6</v>
      </c>
      <c r="N1622">
        <v>0.97499999999999998</v>
      </c>
      <c r="O1622">
        <v>2.5</v>
      </c>
      <c r="P1622">
        <v>0.754</v>
      </c>
      <c r="Q1622">
        <v>3.3000000000000002E-2</v>
      </c>
    </row>
    <row r="1623" spans="1:17">
      <c r="A1623" t="s">
        <v>1653</v>
      </c>
      <c r="B1623" s="1">
        <v>46097</v>
      </c>
      <c r="C1623" t="s">
        <v>53</v>
      </c>
      <c r="D1623" t="s">
        <v>21</v>
      </c>
      <c r="E1623">
        <v>884</v>
      </c>
      <c r="F1623">
        <v>37</v>
      </c>
      <c r="G1623">
        <v>921</v>
      </c>
      <c r="H1623">
        <v>27</v>
      </c>
      <c r="I1623">
        <v>894</v>
      </c>
      <c r="J1623">
        <v>0</v>
      </c>
      <c r="K1623">
        <v>0</v>
      </c>
      <c r="L1623">
        <v>8</v>
      </c>
      <c r="M1623">
        <v>0.6</v>
      </c>
      <c r="N1623">
        <v>1</v>
      </c>
      <c r="O1623">
        <v>2.5</v>
      </c>
      <c r="P1623">
        <v>0.71599999999999997</v>
      </c>
      <c r="Q1623">
        <v>2.9000000000000001E-2</v>
      </c>
    </row>
    <row r="1624" spans="1:17">
      <c r="A1624" t="s">
        <v>1654</v>
      </c>
      <c r="B1624" s="1">
        <v>46097</v>
      </c>
      <c r="C1624" t="s">
        <v>53</v>
      </c>
      <c r="D1624" t="s">
        <v>23</v>
      </c>
      <c r="E1624">
        <v>610</v>
      </c>
      <c r="F1624">
        <v>49</v>
      </c>
      <c r="G1624">
        <v>659</v>
      </c>
      <c r="H1624">
        <v>29</v>
      </c>
      <c r="I1624">
        <v>630</v>
      </c>
      <c r="J1624">
        <v>0</v>
      </c>
      <c r="K1624">
        <v>0</v>
      </c>
      <c r="L1624">
        <v>8</v>
      </c>
      <c r="M1624">
        <v>0.6</v>
      </c>
      <c r="N1624">
        <v>0.996</v>
      </c>
      <c r="O1624">
        <v>2.5</v>
      </c>
      <c r="P1624">
        <v>0.79</v>
      </c>
      <c r="Q1624">
        <v>4.3999999999999997E-2</v>
      </c>
    </row>
    <row r="1625" spans="1:17">
      <c r="A1625" t="s">
        <v>1655</v>
      </c>
      <c r="B1625" s="1">
        <v>46097</v>
      </c>
      <c r="C1625" t="s">
        <v>53</v>
      </c>
      <c r="D1625" t="s">
        <v>25</v>
      </c>
      <c r="E1625">
        <v>0</v>
      </c>
      <c r="F1625">
        <v>29</v>
      </c>
      <c r="G1625">
        <v>29</v>
      </c>
      <c r="H1625">
        <v>29</v>
      </c>
      <c r="I1625">
        <v>0</v>
      </c>
      <c r="J1625">
        <v>1</v>
      </c>
      <c r="K1625">
        <v>0</v>
      </c>
      <c r="L1625">
        <v>2.6</v>
      </c>
      <c r="M1625">
        <v>0.93400000000000005</v>
      </c>
      <c r="N1625">
        <v>0.98599999999999999</v>
      </c>
      <c r="O1625">
        <v>4.4000000000000004</v>
      </c>
      <c r="P1625">
        <v>0.72699999999999998</v>
      </c>
      <c r="Q1625">
        <v>1</v>
      </c>
    </row>
    <row r="1626" spans="1:17">
      <c r="A1626" t="s">
        <v>1656</v>
      </c>
      <c r="B1626" s="1">
        <v>46098</v>
      </c>
      <c r="C1626" t="s">
        <v>18</v>
      </c>
      <c r="D1626" t="s">
        <v>19</v>
      </c>
      <c r="E1626">
        <v>224</v>
      </c>
      <c r="F1626">
        <v>49</v>
      </c>
      <c r="G1626">
        <v>273</v>
      </c>
      <c r="H1626">
        <v>34</v>
      </c>
      <c r="I1626">
        <v>239</v>
      </c>
      <c r="J1626">
        <v>0</v>
      </c>
      <c r="K1626">
        <v>0</v>
      </c>
      <c r="L1626">
        <v>8</v>
      </c>
      <c r="M1626">
        <v>0.6</v>
      </c>
      <c r="N1626">
        <v>1</v>
      </c>
      <c r="O1626">
        <v>2.5</v>
      </c>
      <c r="P1626">
        <v>0.67400000000000004</v>
      </c>
      <c r="Q1626">
        <v>0.125</v>
      </c>
    </row>
    <row r="1627" spans="1:17">
      <c r="A1627" t="s">
        <v>1657</v>
      </c>
      <c r="B1627" s="1">
        <v>46098</v>
      </c>
      <c r="C1627" t="s">
        <v>18</v>
      </c>
      <c r="D1627" t="s">
        <v>21</v>
      </c>
      <c r="E1627">
        <v>1</v>
      </c>
      <c r="F1627">
        <v>61</v>
      </c>
      <c r="G1627">
        <v>62</v>
      </c>
      <c r="H1627">
        <v>48</v>
      </c>
      <c r="I1627">
        <v>14</v>
      </c>
      <c r="J1627">
        <v>0</v>
      </c>
      <c r="K1627">
        <v>0</v>
      </c>
      <c r="L1627">
        <v>2.5</v>
      </c>
      <c r="M1627">
        <v>0.89100000000000001</v>
      </c>
      <c r="N1627">
        <v>0.96399999999999997</v>
      </c>
      <c r="O1627">
        <v>3.9</v>
      </c>
      <c r="P1627">
        <v>0.68100000000000005</v>
      </c>
      <c r="Q1627">
        <v>0.77400000000000002</v>
      </c>
    </row>
    <row r="1628" spans="1:17">
      <c r="A1628" t="s">
        <v>1658</v>
      </c>
      <c r="B1628" s="1">
        <v>46098</v>
      </c>
      <c r="C1628" t="s">
        <v>18</v>
      </c>
      <c r="D1628" t="s">
        <v>23</v>
      </c>
      <c r="E1628">
        <v>469</v>
      </c>
      <c r="F1628">
        <v>47</v>
      </c>
      <c r="G1628">
        <v>516</v>
      </c>
      <c r="H1628">
        <v>38</v>
      </c>
      <c r="I1628">
        <v>478</v>
      </c>
      <c r="J1628">
        <v>0</v>
      </c>
      <c r="K1628">
        <v>0</v>
      </c>
      <c r="L1628">
        <v>8</v>
      </c>
      <c r="M1628">
        <v>0.6</v>
      </c>
      <c r="N1628">
        <v>0.97399999999999998</v>
      </c>
      <c r="O1628">
        <v>2.5</v>
      </c>
      <c r="P1628">
        <v>0.73799999999999999</v>
      </c>
      <c r="Q1628">
        <v>7.3999999999999996E-2</v>
      </c>
    </row>
    <row r="1629" spans="1:17">
      <c r="A1629" t="s">
        <v>1659</v>
      </c>
      <c r="B1629" s="1">
        <v>46098</v>
      </c>
      <c r="C1629" t="s">
        <v>18</v>
      </c>
      <c r="D1629" t="s">
        <v>25</v>
      </c>
      <c r="E1629">
        <v>0</v>
      </c>
      <c r="F1629">
        <v>23</v>
      </c>
      <c r="G1629">
        <v>23</v>
      </c>
      <c r="H1629">
        <v>23</v>
      </c>
      <c r="I1629">
        <v>0</v>
      </c>
      <c r="J1629">
        <v>0</v>
      </c>
      <c r="K1629">
        <v>0</v>
      </c>
      <c r="L1629">
        <v>1.1000000000000001</v>
      </c>
      <c r="M1629">
        <v>0.998</v>
      </c>
      <c r="N1629">
        <v>0.99199999999999999</v>
      </c>
      <c r="O1629">
        <v>4.7</v>
      </c>
      <c r="P1629">
        <v>0.65900000000000003</v>
      </c>
      <c r="Q1629">
        <v>1</v>
      </c>
    </row>
    <row r="1630" spans="1:17">
      <c r="A1630" t="s">
        <v>1660</v>
      </c>
      <c r="B1630" s="1">
        <v>46098</v>
      </c>
      <c r="C1630" t="s">
        <v>27</v>
      </c>
      <c r="D1630" t="s">
        <v>19</v>
      </c>
      <c r="E1630">
        <v>0</v>
      </c>
      <c r="F1630">
        <v>35</v>
      </c>
      <c r="G1630">
        <v>35</v>
      </c>
      <c r="H1630">
        <v>35</v>
      </c>
      <c r="I1630">
        <v>0</v>
      </c>
      <c r="J1630">
        <v>0</v>
      </c>
      <c r="K1630">
        <v>0</v>
      </c>
      <c r="L1630">
        <v>1.4</v>
      </c>
      <c r="M1630">
        <v>0.96099999999999997</v>
      </c>
      <c r="N1630">
        <v>1</v>
      </c>
      <c r="O1630">
        <v>4.5</v>
      </c>
      <c r="P1630">
        <v>0.79600000000000004</v>
      </c>
      <c r="Q1630">
        <v>1</v>
      </c>
    </row>
    <row r="1631" spans="1:17">
      <c r="A1631" t="s">
        <v>1661</v>
      </c>
      <c r="B1631" s="1">
        <v>46098</v>
      </c>
      <c r="C1631" t="s">
        <v>27</v>
      </c>
      <c r="D1631" t="s">
        <v>21</v>
      </c>
      <c r="E1631">
        <v>0</v>
      </c>
      <c r="F1631">
        <v>59</v>
      </c>
      <c r="G1631">
        <v>59</v>
      </c>
      <c r="H1631">
        <v>49</v>
      </c>
      <c r="I1631">
        <v>10</v>
      </c>
      <c r="J1631">
        <v>0</v>
      </c>
      <c r="K1631">
        <v>0</v>
      </c>
      <c r="L1631">
        <v>1.8</v>
      </c>
      <c r="M1631">
        <v>0.92400000000000004</v>
      </c>
      <c r="N1631">
        <v>0.95199999999999996</v>
      </c>
      <c r="O1631">
        <v>4</v>
      </c>
      <c r="P1631">
        <v>0.68100000000000005</v>
      </c>
      <c r="Q1631">
        <v>0.83099999999999996</v>
      </c>
    </row>
    <row r="1632" spans="1:17">
      <c r="A1632" t="s">
        <v>1662</v>
      </c>
      <c r="B1632" s="1">
        <v>46098</v>
      </c>
      <c r="C1632" t="s">
        <v>27</v>
      </c>
      <c r="D1632" t="s">
        <v>23</v>
      </c>
      <c r="E1632">
        <v>1054</v>
      </c>
      <c r="F1632">
        <v>29</v>
      </c>
      <c r="G1632">
        <v>1083</v>
      </c>
      <c r="H1632">
        <v>27</v>
      </c>
      <c r="I1632">
        <v>1056</v>
      </c>
      <c r="J1632">
        <v>0</v>
      </c>
      <c r="K1632">
        <v>0</v>
      </c>
      <c r="L1632">
        <v>8</v>
      </c>
      <c r="M1632">
        <v>0.6</v>
      </c>
      <c r="N1632">
        <v>0.96599999999999997</v>
      </c>
      <c r="O1632">
        <v>2.5</v>
      </c>
      <c r="P1632">
        <v>0.67200000000000004</v>
      </c>
      <c r="Q1632">
        <v>2.5000000000000001E-2</v>
      </c>
    </row>
    <row r="1633" spans="1:17">
      <c r="A1633" t="s">
        <v>1663</v>
      </c>
      <c r="B1633" s="1">
        <v>46098</v>
      </c>
      <c r="C1633" t="s">
        <v>27</v>
      </c>
      <c r="D1633" t="s">
        <v>25</v>
      </c>
      <c r="E1633">
        <v>24</v>
      </c>
      <c r="F1633">
        <v>25</v>
      </c>
      <c r="G1633">
        <v>49</v>
      </c>
      <c r="H1633">
        <v>28</v>
      </c>
      <c r="I1633">
        <v>21</v>
      </c>
      <c r="J1633">
        <v>0</v>
      </c>
      <c r="K1633">
        <v>0</v>
      </c>
      <c r="L1633">
        <v>3.8</v>
      </c>
      <c r="M1633">
        <v>0.82299999999999995</v>
      </c>
      <c r="N1633">
        <v>0.96899999999999997</v>
      </c>
      <c r="O1633">
        <v>3.9</v>
      </c>
      <c r="P1633">
        <v>0.73199999999999998</v>
      </c>
      <c r="Q1633">
        <v>0.57099999999999995</v>
      </c>
    </row>
    <row r="1634" spans="1:17">
      <c r="A1634" t="s">
        <v>1664</v>
      </c>
      <c r="B1634" s="1">
        <v>46098</v>
      </c>
      <c r="C1634" t="s">
        <v>32</v>
      </c>
      <c r="D1634" t="s">
        <v>19</v>
      </c>
      <c r="E1634">
        <v>487</v>
      </c>
      <c r="F1634">
        <v>35</v>
      </c>
      <c r="G1634">
        <v>522</v>
      </c>
      <c r="H1634">
        <v>36</v>
      </c>
      <c r="I1634">
        <v>486</v>
      </c>
      <c r="J1634">
        <v>0</v>
      </c>
      <c r="K1634">
        <v>0</v>
      </c>
      <c r="L1634">
        <v>8</v>
      </c>
      <c r="M1634">
        <v>0.6</v>
      </c>
      <c r="N1634">
        <v>0.94199999999999995</v>
      </c>
      <c r="O1634">
        <v>2.5</v>
      </c>
      <c r="P1634">
        <v>0.81899999999999995</v>
      </c>
      <c r="Q1634">
        <v>6.9000000000000006E-2</v>
      </c>
    </row>
    <row r="1635" spans="1:17">
      <c r="A1635" t="s">
        <v>1665</v>
      </c>
      <c r="B1635" s="1">
        <v>46098</v>
      </c>
      <c r="C1635" t="s">
        <v>32</v>
      </c>
      <c r="D1635" t="s">
        <v>21</v>
      </c>
      <c r="E1635">
        <v>1141</v>
      </c>
      <c r="F1635">
        <v>52</v>
      </c>
      <c r="G1635">
        <v>1193</v>
      </c>
      <c r="H1635">
        <v>20</v>
      </c>
      <c r="I1635">
        <v>1173</v>
      </c>
      <c r="J1635">
        <v>0</v>
      </c>
      <c r="K1635">
        <v>0</v>
      </c>
      <c r="L1635">
        <v>8</v>
      </c>
      <c r="M1635">
        <v>0.6</v>
      </c>
      <c r="N1635">
        <v>0.98499999999999999</v>
      </c>
      <c r="O1635">
        <v>2.5</v>
      </c>
      <c r="P1635">
        <v>0.73699999999999999</v>
      </c>
      <c r="Q1635">
        <v>1.7000000000000001E-2</v>
      </c>
    </row>
    <row r="1636" spans="1:17">
      <c r="A1636" t="s">
        <v>1666</v>
      </c>
      <c r="B1636" s="1">
        <v>46098</v>
      </c>
      <c r="C1636" t="s">
        <v>32</v>
      </c>
      <c r="D1636" t="s">
        <v>23</v>
      </c>
      <c r="E1636">
        <v>1267</v>
      </c>
      <c r="F1636">
        <v>32</v>
      </c>
      <c r="G1636">
        <v>1299</v>
      </c>
      <c r="H1636">
        <v>24</v>
      </c>
      <c r="I1636">
        <v>1275</v>
      </c>
      <c r="J1636">
        <v>0</v>
      </c>
      <c r="K1636">
        <v>0</v>
      </c>
      <c r="L1636">
        <v>8</v>
      </c>
      <c r="M1636">
        <v>0.6</v>
      </c>
      <c r="N1636">
        <v>0.98799999999999999</v>
      </c>
      <c r="O1636">
        <v>2.5</v>
      </c>
      <c r="P1636">
        <v>0.64500000000000002</v>
      </c>
      <c r="Q1636">
        <v>1.7999999999999999E-2</v>
      </c>
    </row>
    <row r="1637" spans="1:17">
      <c r="A1637" t="s">
        <v>1667</v>
      </c>
      <c r="B1637" s="1">
        <v>46098</v>
      </c>
      <c r="C1637" t="s">
        <v>32</v>
      </c>
      <c r="D1637" t="s">
        <v>25</v>
      </c>
      <c r="E1637">
        <v>0</v>
      </c>
      <c r="F1637">
        <v>29</v>
      </c>
      <c r="G1637">
        <v>29</v>
      </c>
      <c r="H1637">
        <v>29</v>
      </c>
      <c r="I1637">
        <v>0</v>
      </c>
      <c r="J1637">
        <v>0</v>
      </c>
      <c r="K1637">
        <v>0</v>
      </c>
      <c r="L1637">
        <v>1.8</v>
      </c>
      <c r="M1637">
        <v>0.97199999999999998</v>
      </c>
      <c r="N1637">
        <v>0.95</v>
      </c>
      <c r="O1637">
        <v>4.5</v>
      </c>
      <c r="P1637">
        <v>0.752</v>
      </c>
      <c r="Q1637">
        <v>1</v>
      </c>
    </row>
    <row r="1638" spans="1:17">
      <c r="A1638" t="s">
        <v>1668</v>
      </c>
      <c r="B1638" s="1">
        <v>46098</v>
      </c>
      <c r="C1638" t="s">
        <v>37</v>
      </c>
      <c r="D1638" t="s">
        <v>19</v>
      </c>
      <c r="E1638">
        <v>21</v>
      </c>
      <c r="F1638">
        <v>63</v>
      </c>
      <c r="G1638">
        <v>84</v>
      </c>
      <c r="H1638">
        <v>52</v>
      </c>
      <c r="I1638">
        <v>32</v>
      </c>
      <c r="J1638">
        <v>0</v>
      </c>
      <c r="K1638">
        <v>0</v>
      </c>
      <c r="L1638">
        <v>3.6</v>
      </c>
      <c r="M1638">
        <v>0.82099999999999995</v>
      </c>
      <c r="N1638">
        <v>0.98799999999999999</v>
      </c>
      <c r="O1638">
        <v>3.4</v>
      </c>
      <c r="P1638">
        <v>0.747</v>
      </c>
      <c r="Q1638">
        <v>0.61899999999999999</v>
      </c>
    </row>
    <row r="1639" spans="1:17">
      <c r="A1639" t="s">
        <v>1669</v>
      </c>
      <c r="B1639" s="1">
        <v>46098</v>
      </c>
      <c r="C1639" t="s">
        <v>37</v>
      </c>
      <c r="D1639" t="s">
        <v>21</v>
      </c>
      <c r="E1639">
        <v>552</v>
      </c>
      <c r="F1639">
        <v>27</v>
      </c>
      <c r="G1639">
        <v>579</v>
      </c>
      <c r="H1639">
        <v>37</v>
      </c>
      <c r="I1639">
        <v>542</v>
      </c>
      <c r="J1639">
        <v>0</v>
      </c>
      <c r="K1639">
        <v>0</v>
      </c>
      <c r="L1639">
        <v>8</v>
      </c>
      <c r="M1639">
        <v>0.6</v>
      </c>
      <c r="N1639">
        <v>0.98799999999999999</v>
      </c>
      <c r="O1639">
        <v>2.5</v>
      </c>
      <c r="P1639">
        <v>0.75600000000000001</v>
      </c>
      <c r="Q1639">
        <v>6.4000000000000001E-2</v>
      </c>
    </row>
    <row r="1640" spans="1:17">
      <c r="A1640" t="s">
        <v>1670</v>
      </c>
      <c r="B1640" s="1">
        <v>46098</v>
      </c>
      <c r="C1640" t="s">
        <v>37</v>
      </c>
      <c r="D1640" t="s">
        <v>23</v>
      </c>
      <c r="E1640">
        <v>356</v>
      </c>
      <c r="F1640">
        <v>28</v>
      </c>
      <c r="G1640">
        <v>384</v>
      </c>
      <c r="H1640">
        <v>28</v>
      </c>
      <c r="I1640">
        <v>356</v>
      </c>
      <c r="J1640">
        <v>0</v>
      </c>
      <c r="K1640">
        <v>0</v>
      </c>
      <c r="L1640">
        <v>8</v>
      </c>
      <c r="M1640">
        <v>0.6</v>
      </c>
      <c r="N1640">
        <v>0.99</v>
      </c>
      <c r="O1640">
        <v>2.5</v>
      </c>
      <c r="P1640">
        <v>0.65400000000000003</v>
      </c>
      <c r="Q1640">
        <v>7.2999999999999995E-2</v>
      </c>
    </row>
    <row r="1641" spans="1:17">
      <c r="A1641" t="s">
        <v>1671</v>
      </c>
      <c r="B1641" s="1">
        <v>46098</v>
      </c>
      <c r="C1641" t="s">
        <v>37</v>
      </c>
      <c r="D1641" t="s">
        <v>25</v>
      </c>
      <c r="E1641">
        <v>0</v>
      </c>
      <c r="F1641">
        <v>25</v>
      </c>
      <c r="G1641">
        <v>25</v>
      </c>
      <c r="H1641">
        <v>25</v>
      </c>
      <c r="I1641">
        <v>0</v>
      </c>
      <c r="J1641">
        <v>0</v>
      </c>
      <c r="K1641">
        <v>0</v>
      </c>
      <c r="L1641">
        <v>1.2</v>
      </c>
      <c r="M1641">
        <v>0.94899999999999995</v>
      </c>
      <c r="N1641">
        <v>0.98199999999999998</v>
      </c>
      <c r="O1641">
        <v>4.7</v>
      </c>
      <c r="P1641">
        <v>0.70499999999999996</v>
      </c>
      <c r="Q1641">
        <v>1</v>
      </c>
    </row>
    <row r="1642" spans="1:17">
      <c r="A1642" t="s">
        <v>1672</v>
      </c>
      <c r="B1642" s="1">
        <v>46098</v>
      </c>
      <c r="C1642" t="s">
        <v>43</v>
      </c>
      <c r="D1642" t="s">
        <v>19</v>
      </c>
      <c r="E1642">
        <v>903</v>
      </c>
      <c r="F1642">
        <v>45</v>
      </c>
      <c r="G1642">
        <v>948</v>
      </c>
      <c r="H1642">
        <v>24</v>
      </c>
      <c r="I1642">
        <v>924</v>
      </c>
      <c r="J1642">
        <v>0</v>
      </c>
      <c r="K1642">
        <v>0</v>
      </c>
      <c r="L1642">
        <v>8</v>
      </c>
      <c r="M1642">
        <v>0.6</v>
      </c>
      <c r="N1642">
        <v>0.96499999999999997</v>
      </c>
      <c r="O1642">
        <v>2.5</v>
      </c>
      <c r="P1642">
        <v>0.68100000000000005</v>
      </c>
      <c r="Q1642">
        <v>2.5000000000000001E-2</v>
      </c>
    </row>
    <row r="1643" spans="1:17">
      <c r="A1643" t="s">
        <v>1673</v>
      </c>
      <c r="B1643" s="1">
        <v>46098</v>
      </c>
      <c r="C1643" t="s">
        <v>43</v>
      </c>
      <c r="D1643" t="s">
        <v>21</v>
      </c>
      <c r="E1643">
        <v>0</v>
      </c>
      <c r="F1643">
        <v>43</v>
      </c>
      <c r="G1643">
        <v>43</v>
      </c>
      <c r="H1643">
        <v>43</v>
      </c>
      <c r="I1643">
        <v>0</v>
      </c>
      <c r="J1643">
        <v>0</v>
      </c>
      <c r="K1643">
        <v>0</v>
      </c>
      <c r="L1643">
        <v>2</v>
      </c>
      <c r="M1643">
        <v>0.99399999999999999</v>
      </c>
      <c r="N1643">
        <v>0.995</v>
      </c>
      <c r="O1643">
        <v>4.5999999999999996</v>
      </c>
      <c r="P1643">
        <v>0.67500000000000004</v>
      </c>
      <c r="Q1643">
        <v>1</v>
      </c>
    </row>
    <row r="1644" spans="1:17">
      <c r="A1644" t="s">
        <v>1674</v>
      </c>
      <c r="B1644" s="1">
        <v>46098</v>
      </c>
      <c r="C1644" t="s">
        <v>43</v>
      </c>
      <c r="D1644" t="s">
        <v>23</v>
      </c>
      <c r="E1644">
        <v>0</v>
      </c>
      <c r="F1644">
        <v>44</v>
      </c>
      <c r="G1644">
        <v>44</v>
      </c>
      <c r="H1644">
        <v>44</v>
      </c>
      <c r="I1644">
        <v>0</v>
      </c>
      <c r="J1644">
        <v>0</v>
      </c>
      <c r="K1644">
        <v>0</v>
      </c>
      <c r="L1644">
        <v>1.4</v>
      </c>
      <c r="M1644">
        <v>1</v>
      </c>
      <c r="N1644">
        <v>0.97099999999999997</v>
      </c>
      <c r="O1644">
        <v>4.7</v>
      </c>
      <c r="P1644">
        <v>0.83499999999999996</v>
      </c>
      <c r="Q1644">
        <v>1</v>
      </c>
    </row>
    <row r="1645" spans="1:17">
      <c r="A1645" t="s">
        <v>1675</v>
      </c>
      <c r="B1645" s="1">
        <v>46098</v>
      </c>
      <c r="C1645" t="s">
        <v>43</v>
      </c>
      <c r="D1645" t="s">
        <v>25</v>
      </c>
      <c r="E1645">
        <v>0</v>
      </c>
      <c r="F1645">
        <v>33</v>
      </c>
      <c r="G1645">
        <v>33</v>
      </c>
      <c r="H1645">
        <v>33</v>
      </c>
      <c r="I1645">
        <v>0</v>
      </c>
      <c r="J1645">
        <v>0</v>
      </c>
      <c r="K1645">
        <v>0</v>
      </c>
      <c r="L1645">
        <v>1.5</v>
      </c>
      <c r="M1645">
        <v>1</v>
      </c>
      <c r="N1645">
        <v>1</v>
      </c>
      <c r="O1645">
        <v>4.9000000000000004</v>
      </c>
      <c r="P1645">
        <v>0.66800000000000004</v>
      </c>
      <c r="Q1645">
        <v>1</v>
      </c>
    </row>
    <row r="1646" spans="1:17">
      <c r="A1646" t="s">
        <v>1676</v>
      </c>
      <c r="B1646" s="1">
        <v>46098</v>
      </c>
      <c r="C1646" t="s">
        <v>48</v>
      </c>
      <c r="D1646" t="s">
        <v>19</v>
      </c>
      <c r="E1646">
        <v>15</v>
      </c>
      <c r="F1646">
        <v>61</v>
      </c>
      <c r="G1646">
        <v>76</v>
      </c>
      <c r="H1646">
        <v>50</v>
      </c>
      <c r="I1646">
        <v>26</v>
      </c>
      <c r="J1646">
        <v>0</v>
      </c>
      <c r="K1646">
        <v>0</v>
      </c>
      <c r="L1646">
        <v>4</v>
      </c>
      <c r="M1646">
        <v>0.879</v>
      </c>
      <c r="N1646">
        <v>0.98099999999999998</v>
      </c>
      <c r="O1646">
        <v>3.4</v>
      </c>
      <c r="P1646">
        <v>0.68500000000000005</v>
      </c>
      <c r="Q1646">
        <v>0.65800000000000003</v>
      </c>
    </row>
    <row r="1647" spans="1:17">
      <c r="A1647" t="s">
        <v>1677</v>
      </c>
      <c r="B1647" s="1">
        <v>46098</v>
      </c>
      <c r="C1647" t="s">
        <v>48</v>
      </c>
      <c r="D1647" t="s">
        <v>21</v>
      </c>
      <c r="E1647">
        <v>1536</v>
      </c>
      <c r="F1647">
        <v>49</v>
      </c>
      <c r="G1647">
        <v>1585</v>
      </c>
      <c r="H1647">
        <v>20</v>
      </c>
      <c r="I1647">
        <v>1565</v>
      </c>
      <c r="J1647">
        <v>0</v>
      </c>
      <c r="K1647">
        <v>0</v>
      </c>
      <c r="L1647">
        <v>8</v>
      </c>
      <c r="M1647">
        <v>0.6</v>
      </c>
      <c r="N1647">
        <v>1</v>
      </c>
      <c r="O1647">
        <v>2.5</v>
      </c>
      <c r="P1647">
        <v>0.69599999999999995</v>
      </c>
      <c r="Q1647">
        <v>1.2999999999999999E-2</v>
      </c>
    </row>
    <row r="1648" spans="1:17">
      <c r="A1648" t="s">
        <v>1678</v>
      </c>
      <c r="B1648" s="1">
        <v>46098</v>
      </c>
      <c r="C1648" t="s">
        <v>48</v>
      </c>
      <c r="D1648" t="s">
        <v>23</v>
      </c>
      <c r="E1648">
        <v>0</v>
      </c>
      <c r="F1648">
        <v>54</v>
      </c>
      <c r="G1648">
        <v>54</v>
      </c>
      <c r="H1648">
        <v>54</v>
      </c>
      <c r="I1648">
        <v>0</v>
      </c>
      <c r="J1648">
        <v>0</v>
      </c>
      <c r="K1648">
        <v>0</v>
      </c>
      <c r="L1648">
        <v>1.6</v>
      </c>
      <c r="M1648">
        <v>0.92600000000000005</v>
      </c>
      <c r="N1648">
        <v>0.996</v>
      </c>
      <c r="O1648">
        <v>4.2</v>
      </c>
      <c r="P1648">
        <v>0.749</v>
      </c>
      <c r="Q1648">
        <v>1</v>
      </c>
    </row>
    <row r="1649" spans="1:17">
      <c r="A1649" t="s">
        <v>1679</v>
      </c>
      <c r="B1649" s="1">
        <v>46098</v>
      </c>
      <c r="C1649" t="s">
        <v>48</v>
      </c>
      <c r="D1649" t="s">
        <v>25</v>
      </c>
      <c r="E1649">
        <v>499</v>
      </c>
      <c r="F1649">
        <v>22</v>
      </c>
      <c r="G1649">
        <v>521</v>
      </c>
      <c r="H1649">
        <v>27</v>
      </c>
      <c r="I1649">
        <v>494</v>
      </c>
      <c r="J1649">
        <v>0</v>
      </c>
      <c r="K1649">
        <v>0</v>
      </c>
      <c r="L1649">
        <v>8</v>
      </c>
      <c r="M1649">
        <v>0.6</v>
      </c>
      <c r="N1649">
        <v>0.97699999999999998</v>
      </c>
      <c r="O1649">
        <v>2.5</v>
      </c>
      <c r="P1649">
        <v>0.67</v>
      </c>
      <c r="Q1649">
        <v>5.1999999999999998E-2</v>
      </c>
    </row>
    <row r="1650" spans="1:17">
      <c r="A1650" t="s">
        <v>1680</v>
      </c>
      <c r="B1650" s="1">
        <v>46098</v>
      </c>
      <c r="C1650" t="s">
        <v>53</v>
      </c>
      <c r="D1650" t="s">
        <v>19</v>
      </c>
      <c r="E1650">
        <v>825</v>
      </c>
      <c r="F1650">
        <v>46</v>
      </c>
      <c r="G1650">
        <v>871</v>
      </c>
      <c r="H1650">
        <v>31</v>
      </c>
      <c r="I1650">
        <v>840</v>
      </c>
      <c r="J1650">
        <v>0</v>
      </c>
      <c r="K1650">
        <v>0</v>
      </c>
      <c r="L1650">
        <v>8</v>
      </c>
      <c r="M1650">
        <v>0.6</v>
      </c>
      <c r="N1650">
        <v>1</v>
      </c>
      <c r="O1650">
        <v>2.5</v>
      </c>
      <c r="P1650">
        <v>0.754</v>
      </c>
      <c r="Q1650">
        <v>3.5999999999999997E-2</v>
      </c>
    </row>
    <row r="1651" spans="1:17">
      <c r="A1651" t="s">
        <v>1681</v>
      </c>
      <c r="B1651" s="1">
        <v>46098</v>
      </c>
      <c r="C1651" t="s">
        <v>53</v>
      </c>
      <c r="D1651" t="s">
        <v>21</v>
      </c>
      <c r="E1651">
        <v>894</v>
      </c>
      <c r="F1651">
        <v>32</v>
      </c>
      <c r="G1651">
        <v>926</v>
      </c>
      <c r="H1651">
        <v>25</v>
      </c>
      <c r="I1651">
        <v>901</v>
      </c>
      <c r="J1651">
        <v>0</v>
      </c>
      <c r="K1651">
        <v>0</v>
      </c>
      <c r="L1651">
        <v>8</v>
      </c>
      <c r="M1651">
        <v>0.6</v>
      </c>
      <c r="N1651">
        <v>0.99199999999999999</v>
      </c>
      <c r="O1651">
        <v>2.5</v>
      </c>
      <c r="P1651">
        <v>0.71599999999999997</v>
      </c>
      <c r="Q1651">
        <v>2.7E-2</v>
      </c>
    </row>
    <row r="1652" spans="1:17">
      <c r="A1652" t="s">
        <v>1682</v>
      </c>
      <c r="B1652" s="1">
        <v>46098</v>
      </c>
      <c r="C1652" t="s">
        <v>53</v>
      </c>
      <c r="D1652" t="s">
        <v>23</v>
      </c>
      <c r="E1652">
        <v>630</v>
      </c>
      <c r="F1652">
        <v>46</v>
      </c>
      <c r="G1652">
        <v>676</v>
      </c>
      <c r="H1652">
        <v>32</v>
      </c>
      <c r="I1652">
        <v>644</v>
      </c>
      <c r="J1652">
        <v>0</v>
      </c>
      <c r="K1652">
        <v>0</v>
      </c>
      <c r="L1652">
        <v>8</v>
      </c>
      <c r="M1652">
        <v>0.6</v>
      </c>
      <c r="N1652">
        <v>0.98799999999999999</v>
      </c>
      <c r="O1652">
        <v>2.5</v>
      </c>
      <c r="P1652">
        <v>0.79</v>
      </c>
      <c r="Q1652">
        <v>4.7E-2</v>
      </c>
    </row>
    <row r="1653" spans="1:17">
      <c r="A1653" t="s">
        <v>1683</v>
      </c>
      <c r="B1653" s="1">
        <v>46098</v>
      </c>
      <c r="C1653" t="s">
        <v>53</v>
      </c>
      <c r="D1653" t="s">
        <v>25</v>
      </c>
      <c r="E1653">
        <v>0</v>
      </c>
      <c r="F1653">
        <v>32</v>
      </c>
      <c r="G1653">
        <v>32</v>
      </c>
      <c r="H1653">
        <v>32</v>
      </c>
      <c r="I1653">
        <v>0</v>
      </c>
      <c r="J1653">
        <v>1</v>
      </c>
      <c r="K1653">
        <v>0</v>
      </c>
      <c r="L1653">
        <v>1.6</v>
      </c>
      <c r="M1653">
        <v>0.95799999999999996</v>
      </c>
      <c r="N1653">
        <v>0.99399999999999999</v>
      </c>
      <c r="O1653">
        <v>4.5999999999999996</v>
      </c>
      <c r="P1653">
        <v>0.72699999999999998</v>
      </c>
      <c r="Q1653">
        <v>1</v>
      </c>
    </row>
    <row r="1654" spans="1:17">
      <c r="A1654" t="s">
        <v>1684</v>
      </c>
      <c r="B1654" s="1">
        <v>46099</v>
      </c>
      <c r="C1654" t="s">
        <v>18</v>
      </c>
      <c r="D1654" t="s">
        <v>19</v>
      </c>
      <c r="E1654">
        <v>239</v>
      </c>
      <c r="F1654">
        <v>39</v>
      </c>
      <c r="G1654">
        <v>278</v>
      </c>
      <c r="H1654">
        <v>34</v>
      </c>
      <c r="I1654">
        <v>244</v>
      </c>
      <c r="J1654">
        <v>0</v>
      </c>
      <c r="K1654">
        <v>0</v>
      </c>
      <c r="L1654">
        <v>8</v>
      </c>
      <c r="M1654">
        <v>0.6</v>
      </c>
      <c r="N1654">
        <v>0.97199999999999998</v>
      </c>
      <c r="O1654">
        <v>2.5</v>
      </c>
      <c r="P1654">
        <v>0.67400000000000004</v>
      </c>
      <c r="Q1654">
        <v>0.122</v>
      </c>
    </row>
    <row r="1655" spans="1:17">
      <c r="A1655" t="s">
        <v>1685</v>
      </c>
      <c r="B1655" s="1">
        <v>46099</v>
      </c>
      <c r="C1655" t="s">
        <v>18</v>
      </c>
      <c r="D1655" t="s">
        <v>21</v>
      </c>
      <c r="E1655">
        <v>14</v>
      </c>
      <c r="F1655">
        <v>58</v>
      </c>
      <c r="G1655">
        <v>72</v>
      </c>
      <c r="H1655">
        <v>50</v>
      </c>
      <c r="I1655">
        <v>22</v>
      </c>
      <c r="J1655">
        <v>0</v>
      </c>
      <c r="K1655">
        <v>0</v>
      </c>
      <c r="L1655">
        <v>3</v>
      </c>
      <c r="M1655">
        <v>0.84</v>
      </c>
      <c r="N1655">
        <v>1</v>
      </c>
      <c r="O1655">
        <v>3.9</v>
      </c>
      <c r="P1655">
        <v>0.68100000000000005</v>
      </c>
      <c r="Q1655">
        <v>0.69399999999999995</v>
      </c>
    </row>
    <row r="1656" spans="1:17">
      <c r="A1656" t="s">
        <v>1686</v>
      </c>
      <c r="B1656" s="1">
        <v>46099</v>
      </c>
      <c r="C1656" t="s">
        <v>18</v>
      </c>
      <c r="D1656" t="s">
        <v>23</v>
      </c>
      <c r="E1656">
        <v>478</v>
      </c>
      <c r="F1656">
        <v>39</v>
      </c>
      <c r="G1656">
        <v>517</v>
      </c>
      <c r="H1656">
        <v>39</v>
      </c>
      <c r="I1656">
        <v>478</v>
      </c>
      <c r="J1656">
        <v>0</v>
      </c>
      <c r="K1656">
        <v>0</v>
      </c>
      <c r="L1656">
        <v>8</v>
      </c>
      <c r="M1656">
        <v>0.6</v>
      </c>
      <c r="N1656">
        <v>1</v>
      </c>
      <c r="O1656">
        <v>2.5</v>
      </c>
      <c r="P1656">
        <v>0.73799999999999999</v>
      </c>
      <c r="Q1656">
        <v>7.4999999999999997E-2</v>
      </c>
    </row>
    <row r="1657" spans="1:17">
      <c r="A1657" t="s">
        <v>1687</v>
      </c>
      <c r="B1657" s="1">
        <v>46099</v>
      </c>
      <c r="C1657" t="s">
        <v>18</v>
      </c>
      <c r="D1657" t="s">
        <v>25</v>
      </c>
      <c r="E1657">
        <v>0</v>
      </c>
      <c r="F1657">
        <v>30</v>
      </c>
      <c r="G1657">
        <v>30</v>
      </c>
      <c r="H1657">
        <v>30</v>
      </c>
      <c r="I1657">
        <v>0</v>
      </c>
      <c r="J1657">
        <v>0</v>
      </c>
      <c r="K1657">
        <v>0</v>
      </c>
      <c r="L1657">
        <v>0.5</v>
      </c>
      <c r="M1657">
        <v>0.97699999999999998</v>
      </c>
      <c r="N1657">
        <v>0.96799999999999997</v>
      </c>
      <c r="O1657">
        <v>4.4000000000000004</v>
      </c>
      <c r="P1657">
        <v>0.65900000000000003</v>
      </c>
      <c r="Q1657">
        <v>1</v>
      </c>
    </row>
    <row r="1658" spans="1:17">
      <c r="A1658" t="s">
        <v>1688</v>
      </c>
      <c r="B1658" s="1">
        <v>46099</v>
      </c>
      <c r="C1658" t="s">
        <v>27</v>
      </c>
      <c r="D1658" t="s">
        <v>19</v>
      </c>
      <c r="E1658">
        <v>0</v>
      </c>
      <c r="F1658">
        <v>36</v>
      </c>
      <c r="G1658">
        <v>36</v>
      </c>
      <c r="H1658">
        <v>36</v>
      </c>
      <c r="I1658">
        <v>0</v>
      </c>
      <c r="J1658">
        <v>0</v>
      </c>
      <c r="K1658">
        <v>0</v>
      </c>
      <c r="L1658">
        <v>1.3</v>
      </c>
      <c r="M1658">
        <v>0.98899999999999999</v>
      </c>
      <c r="N1658">
        <v>0.97499999999999998</v>
      </c>
      <c r="O1658">
        <v>4.5999999999999996</v>
      </c>
      <c r="P1658">
        <v>0.79600000000000004</v>
      </c>
      <c r="Q1658">
        <v>1</v>
      </c>
    </row>
    <row r="1659" spans="1:17">
      <c r="A1659" t="s">
        <v>1689</v>
      </c>
      <c r="B1659" s="1">
        <v>46099</v>
      </c>
      <c r="C1659" t="s">
        <v>27</v>
      </c>
      <c r="D1659" t="s">
        <v>21</v>
      </c>
      <c r="E1659">
        <v>10</v>
      </c>
      <c r="F1659">
        <v>27</v>
      </c>
      <c r="G1659">
        <v>37</v>
      </c>
      <c r="H1659">
        <v>37</v>
      </c>
      <c r="I1659">
        <v>0</v>
      </c>
      <c r="J1659">
        <v>0</v>
      </c>
      <c r="K1659">
        <v>0</v>
      </c>
      <c r="L1659">
        <v>1</v>
      </c>
      <c r="M1659">
        <v>0.95599999999999996</v>
      </c>
      <c r="N1659">
        <v>0.99099999999999999</v>
      </c>
      <c r="O1659">
        <v>4.3</v>
      </c>
      <c r="P1659">
        <v>0.68100000000000005</v>
      </c>
      <c r="Q1659">
        <v>1</v>
      </c>
    </row>
    <row r="1660" spans="1:17">
      <c r="A1660" t="s">
        <v>1690</v>
      </c>
      <c r="B1660" s="1">
        <v>46099</v>
      </c>
      <c r="C1660" t="s">
        <v>27</v>
      </c>
      <c r="D1660" t="s">
        <v>23</v>
      </c>
      <c r="E1660">
        <v>1056</v>
      </c>
      <c r="F1660">
        <v>53</v>
      </c>
      <c r="G1660">
        <v>1109</v>
      </c>
      <c r="H1660">
        <v>27</v>
      </c>
      <c r="I1660">
        <v>1082</v>
      </c>
      <c r="J1660">
        <v>0</v>
      </c>
      <c r="K1660">
        <v>0</v>
      </c>
      <c r="L1660">
        <v>8</v>
      </c>
      <c r="M1660">
        <v>0.6</v>
      </c>
      <c r="N1660">
        <v>0.98299999999999998</v>
      </c>
      <c r="O1660">
        <v>2.5</v>
      </c>
      <c r="P1660">
        <v>0.67200000000000004</v>
      </c>
      <c r="Q1660">
        <v>2.4E-2</v>
      </c>
    </row>
    <row r="1661" spans="1:17">
      <c r="A1661" t="s">
        <v>1691</v>
      </c>
      <c r="B1661" s="1">
        <v>46099</v>
      </c>
      <c r="C1661" t="s">
        <v>27</v>
      </c>
      <c r="D1661" t="s">
        <v>25</v>
      </c>
      <c r="E1661">
        <v>21</v>
      </c>
      <c r="F1661">
        <v>27</v>
      </c>
      <c r="G1661">
        <v>48</v>
      </c>
      <c r="H1661">
        <v>28</v>
      </c>
      <c r="I1661">
        <v>20</v>
      </c>
      <c r="J1661">
        <v>0</v>
      </c>
      <c r="K1661">
        <v>0</v>
      </c>
      <c r="L1661">
        <v>2.6</v>
      </c>
      <c r="M1661">
        <v>0.82299999999999995</v>
      </c>
      <c r="N1661">
        <v>0.99099999999999999</v>
      </c>
      <c r="O1661">
        <v>4</v>
      </c>
      <c r="P1661">
        <v>0.73199999999999998</v>
      </c>
      <c r="Q1661">
        <v>0.58299999999999996</v>
      </c>
    </row>
    <row r="1662" spans="1:17">
      <c r="A1662" t="s">
        <v>1692</v>
      </c>
      <c r="B1662" s="1">
        <v>46099</v>
      </c>
      <c r="C1662" t="s">
        <v>32</v>
      </c>
      <c r="D1662" t="s">
        <v>19</v>
      </c>
      <c r="E1662">
        <v>486</v>
      </c>
      <c r="F1662">
        <v>23</v>
      </c>
      <c r="G1662">
        <v>509</v>
      </c>
      <c r="H1662">
        <v>37</v>
      </c>
      <c r="I1662">
        <v>472</v>
      </c>
      <c r="J1662">
        <v>1</v>
      </c>
      <c r="K1662">
        <v>0</v>
      </c>
      <c r="L1662">
        <v>8</v>
      </c>
      <c r="M1662">
        <v>0.6</v>
      </c>
      <c r="N1662">
        <v>1</v>
      </c>
      <c r="O1662">
        <v>2.5</v>
      </c>
      <c r="P1662">
        <v>0.81899999999999995</v>
      </c>
      <c r="Q1662">
        <v>7.2999999999999995E-2</v>
      </c>
    </row>
    <row r="1663" spans="1:17">
      <c r="A1663" t="s">
        <v>1693</v>
      </c>
      <c r="B1663" s="1">
        <v>46099</v>
      </c>
      <c r="C1663" t="s">
        <v>32</v>
      </c>
      <c r="D1663" t="s">
        <v>21</v>
      </c>
      <c r="E1663">
        <v>1173</v>
      </c>
      <c r="F1663">
        <v>41</v>
      </c>
      <c r="G1663">
        <v>1214</v>
      </c>
      <c r="H1663">
        <v>23</v>
      </c>
      <c r="I1663">
        <v>1191</v>
      </c>
      <c r="J1663">
        <v>0</v>
      </c>
      <c r="K1663">
        <v>0</v>
      </c>
      <c r="L1663">
        <v>8</v>
      </c>
      <c r="M1663">
        <v>0.6</v>
      </c>
      <c r="N1663">
        <v>1</v>
      </c>
      <c r="O1663">
        <v>2.5</v>
      </c>
      <c r="P1663">
        <v>0.73699999999999999</v>
      </c>
      <c r="Q1663">
        <v>1.9E-2</v>
      </c>
    </row>
    <row r="1664" spans="1:17">
      <c r="A1664" t="s">
        <v>1694</v>
      </c>
      <c r="B1664" s="1">
        <v>46099</v>
      </c>
      <c r="C1664" t="s">
        <v>32</v>
      </c>
      <c r="D1664" t="s">
        <v>23</v>
      </c>
      <c r="E1664">
        <v>1275</v>
      </c>
      <c r="F1664">
        <v>59</v>
      </c>
      <c r="G1664">
        <v>1334</v>
      </c>
      <c r="H1664">
        <v>21</v>
      </c>
      <c r="I1664">
        <v>1313</v>
      </c>
      <c r="J1664">
        <v>0</v>
      </c>
      <c r="K1664">
        <v>0</v>
      </c>
      <c r="L1664">
        <v>8</v>
      </c>
      <c r="M1664">
        <v>0.6</v>
      </c>
      <c r="N1664">
        <v>0.96899999999999997</v>
      </c>
      <c r="O1664">
        <v>2.5</v>
      </c>
      <c r="P1664">
        <v>0.64500000000000002</v>
      </c>
      <c r="Q1664">
        <v>1.6E-2</v>
      </c>
    </row>
    <row r="1665" spans="1:17">
      <c r="A1665" t="s">
        <v>1695</v>
      </c>
      <c r="B1665" s="1">
        <v>46099</v>
      </c>
      <c r="C1665" t="s">
        <v>32</v>
      </c>
      <c r="D1665" t="s">
        <v>25</v>
      </c>
      <c r="E1665">
        <v>0</v>
      </c>
      <c r="F1665">
        <v>23</v>
      </c>
      <c r="G1665">
        <v>23</v>
      </c>
      <c r="H1665">
        <v>23</v>
      </c>
      <c r="I1665">
        <v>0</v>
      </c>
      <c r="J1665">
        <v>0</v>
      </c>
      <c r="K1665">
        <v>0</v>
      </c>
      <c r="L1665">
        <v>2</v>
      </c>
      <c r="M1665">
        <v>0.95199999999999996</v>
      </c>
      <c r="N1665">
        <v>0.96899999999999997</v>
      </c>
      <c r="O1665">
        <v>4.3</v>
      </c>
      <c r="P1665">
        <v>0.752</v>
      </c>
      <c r="Q1665">
        <v>1</v>
      </c>
    </row>
    <row r="1666" spans="1:17">
      <c r="A1666" t="s">
        <v>1696</v>
      </c>
      <c r="B1666" s="1">
        <v>46099</v>
      </c>
      <c r="C1666" t="s">
        <v>37</v>
      </c>
      <c r="D1666" t="s">
        <v>19</v>
      </c>
      <c r="E1666">
        <v>32</v>
      </c>
      <c r="F1666">
        <v>40</v>
      </c>
      <c r="G1666">
        <v>72</v>
      </c>
      <c r="H1666">
        <v>47</v>
      </c>
      <c r="I1666">
        <v>25</v>
      </c>
      <c r="J1666">
        <v>0</v>
      </c>
      <c r="K1666">
        <v>0</v>
      </c>
      <c r="L1666">
        <v>3.4</v>
      </c>
      <c r="M1666">
        <v>0.85699999999999998</v>
      </c>
      <c r="N1666">
        <v>0.97499999999999998</v>
      </c>
      <c r="O1666">
        <v>3.8</v>
      </c>
      <c r="P1666">
        <v>0.747</v>
      </c>
      <c r="Q1666">
        <v>0.65300000000000002</v>
      </c>
    </row>
    <row r="1667" spans="1:17">
      <c r="A1667" t="s">
        <v>1697</v>
      </c>
      <c r="B1667" s="1">
        <v>46099</v>
      </c>
      <c r="C1667" t="s">
        <v>37</v>
      </c>
      <c r="D1667" t="s">
        <v>21</v>
      </c>
      <c r="E1667">
        <v>542</v>
      </c>
      <c r="F1667">
        <v>54</v>
      </c>
      <c r="G1667">
        <v>596</v>
      </c>
      <c r="H1667">
        <v>31</v>
      </c>
      <c r="I1667">
        <v>565</v>
      </c>
      <c r="J1667">
        <v>0</v>
      </c>
      <c r="K1667">
        <v>0</v>
      </c>
      <c r="L1667">
        <v>8</v>
      </c>
      <c r="M1667">
        <v>0.6</v>
      </c>
      <c r="N1667">
        <v>0.97099999999999997</v>
      </c>
      <c r="O1667">
        <v>2.5</v>
      </c>
      <c r="P1667">
        <v>0.75600000000000001</v>
      </c>
      <c r="Q1667">
        <v>5.1999999999999998E-2</v>
      </c>
    </row>
    <row r="1668" spans="1:17">
      <c r="A1668" t="s">
        <v>1698</v>
      </c>
      <c r="B1668" s="1">
        <v>46099</v>
      </c>
      <c r="C1668" t="s">
        <v>37</v>
      </c>
      <c r="D1668" t="s">
        <v>23</v>
      </c>
      <c r="E1668">
        <v>356</v>
      </c>
      <c r="F1668">
        <v>52</v>
      </c>
      <c r="G1668">
        <v>408</v>
      </c>
      <c r="H1668">
        <v>31</v>
      </c>
      <c r="I1668">
        <v>377</v>
      </c>
      <c r="J1668">
        <v>0</v>
      </c>
      <c r="K1668">
        <v>0</v>
      </c>
      <c r="L1668">
        <v>8</v>
      </c>
      <c r="M1668">
        <v>0.6</v>
      </c>
      <c r="N1668">
        <v>0.97199999999999998</v>
      </c>
      <c r="O1668">
        <v>2.5</v>
      </c>
      <c r="P1668">
        <v>0.65400000000000003</v>
      </c>
      <c r="Q1668">
        <v>7.5999999999999998E-2</v>
      </c>
    </row>
    <row r="1669" spans="1:17">
      <c r="A1669" t="s">
        <v>1699</v>
      </c>
      <c r="B1669" s="1">
        <v>46099</v>
      </c>
      <c r="C1669" t="s">
        <v>37</v>
      </c>
      <c r="D1669" t="s">
        <v>25</v>
      </c>
      <c r="E1669">
        <v>0</v>
      </c>
      <c r="F1669">
        <v>31</v>
      </c>
      <c r="G1669">
        <v>31</v>
      </c>
      <c r="H1669">
        <v>31</v>
      </c>
      <c r="I1669">
        <v>0</v>
      </c>
      <c r="J1669">
        <v>1</v>
      </c>
      <c r="K1669">
        <v>0</v>
      </c>
      <c r="L1669">
        <v>1.1000000000000001</v>
      </c>
      <c r="M1669">
        <v>0.94</v>
      </c>
      <c r="N1669">
        <v>0.96899999999999997</v>
      </c>
      <c r="O1669">
        <v>4.5999999999999996</v>
      </c>
      <c r="P1669">
        <v>0.70499999999999996</v>
      </c>
      <c r="Q1669">
        <v>1</v>
      </c>
    </row>
    <row r="1670" spans="1:17">
      <c r="A1670" t="s">
        <v>1700</v>
      </c>
      <c r="B1670" s="1">
        <v>46099</v>
      </c>
      <c r="C1670" t="s">
        <v>43</v>
      </c>
      <c r="D1670" t="s">
        <v>19</v>
      </c>
      <c r="E1670">
        <v>924</v>
      </c>
      <c r="F1670">
        <v>33</v>
      </c>
      <c r="G1670">
        <v>957</v>
      </c>
      <c r="H1670">
        <v>23</v>
      </c>
      <c r="I1670">
        <v>934</v>
      </c>
      <c r="J1670">
        <v>0</v>
      </c>
      <c r="K1670">
        <v>0</v>
      </c>
      <c r="L1670">
        <v>8</v>
      </c>
      <c r="M1670">
        <v>0.6</v>
      </c>
      <c r="N1670">
        <v>0.98199999999999998</v>
      </c>
      <c r="O1670">
        <v>2.5</v>
      </c>
      <c r="P1670">
        <v>0.68100000000000005</v>
      </c>
      <c r="Q1670">
        <v>2.4E-2</v>
      </c>
    </row>
    <row r="1671" spans="1:17">
      <c r="A1671" t="s">
        <v>1701</v>
      </c>
      <c r="B1671" s="1">
        <v>46099</v>
      </c>
      <c r="C1671" t="s">
        <v>43</v>
      </c>
      <c r="D1671" t="s">
        <v>21</v>
      </c>
      <c r="E1671">
        <v>0</v>
      </c>
      <c r="F1671">
        <v>40</v>
      </c>
      <c r="G1671">
        <v>40</v>
      </c>
      <c r="H1671">
        <v>40</v>
      </c>
      <c r="I1671">
        <v>0</v>
      </c>
      <c r="J1671">
        <v>0</v>
      </c>
      <c r="K1671">
        <v>0</v>
      </c>
      <c r="L1671">
        <v>1</v>
      </c>
      <c r="M1671">
        <v>0.98499999999999999</v>
      </c>
      <c r="N1671">
        <v>0.98399999999999999</v>
      </c>
      <c r="O1671">
        <v>4.4000000000000004</v>
      </c>
      <c r="P1671">
        <v>0.67500000000000004</v>
      </c>
      <c r="Q1671">
        <v>1</v>
      </c>
    </row>
    <row r="1672" spans="1:17">
      <c r="A1672" t="s">
        <v>1702</v>
      </c>
      <c r="B1672" s="1">
        <v>46099</v>
      </c>
      <c r="C1672" t="s">
        <v>43</v>
      </c>
      <c r="D1672" t="s">
        <v>23</v>
      </c>
      <c r="E1672">
        <v>0</v>
      </c>
      <c r="F1672">
        <v>39</v>
      </c>
      <c r="G1672">
        <v>39</v>
      </c>
      <c r="H1672">
        <v>39</v>
      </c>
      <c r="I1672">
        <v>0</v>
      </c>
      <c r="J1672">
        <v>0</v>
      </c>
      <c r="K1672">
        <v>0</v>
      </c>
      <c r="L1672">
        <v>1.2</v>
      </c>
      <c r="M1672">
        <v>0.99399999999999999</v>
      </c>
      <c r="N1672">
        <v>0.98099999999999998</v>
      </c>
      <c r="O1672">
        <v>4.3</v>
      </c>
      <c r="P1672">
        <v>0.83499999999999996</v>
      </c>
      <c r="Q1672">
        <v>1</v>
      </c>
    </row>
    <row r="1673" spans="1:17">
      <c r="A1673" t="s">
        <v>1703</v>
      </c>
      <c r="B1673" s="1">
        <v>46099</v>
      </c>
      <c r="C1673" t="s">
        <v>43</v>
      </c>
      <c r="D1673" t="s">
        <v>25</v>
      </c>
      <c r="E1673">
        <v>0</v>
      </c>
      <c r="F1673">
        <v>44</v>
      </c>
      <c r="G1673">
        <v>44</v>
      </c>
      <c r="H1673">
        <v>44</v>
      </c>
      <c r="I1673">
        <v>0</v>
      </c>
      <c r="J1673">
        <v>0</v>
      </c>
      <c r="K1673">
        <v>0</v>
      </c>
      <c r="L1673">
        <v>1.7</v>
      </c>
      <c r="M1673">
        <v>1</v>
      </c>
      <c r="N1673">
        <v>0.96399999999999997</v>
      </c>
      <c r="O1673">
        <v>4.8</v>
      </c>
      <c r="P1673">
        <v>0.66800000000000004</v>
      </c>
      <c r="Q1673">
        <v>1</v>
      </c>
    </row>
    <row r="1674" spans="1:17">
      <c r="A1674" t="s">
        <v>1704</v>
      </c>
      <c r="B1674" s="1">
        <v>46099</v>
      </c>
      <c r="C1674" t="s">
        <v>48</v>
      </c>
      <c r="D1674" t="s">
        <v>19</v>
      </c>
      <c r="E1674">
        <v>26</v>
      </c>
      <c r="F1674">
        <v>43</v>
      </c>
      <c r="G1674">
        <v>69</v>
      </c>
      <c r="H1674">
        <v>48</v>
      </c>
      <c r="I1674">
        <v>21</v>
      </c>
      <c r="J1674">
        <v>0</v>
      </c>
      <c r="K1674">
        <v>0</v>
      </c>
      <c r="L1674">
        <v>2.9</v>
      </c>
      <c r="M1674">
        <v>0.85</v>
      </c>
      <c r="N1674">
        <v>0.98899999999999999</v>
      </c>
      <c r="O1674">
        <v>3.8</v>
      </c>
      <c r="P1674">
        <v>0.68500000000000005</v>
      </c>
      <c r="Q1674">
        <v>0.69599999999999995</v>
      </c>
    </row>
    <row r="1675" spans="1:17">
      <c r="A1675" t="s">
        <v>1705</v>
      </c>
      <c r="B1675" s="1">
        <v>46099</v>
      </c>
      <c r="C1675" t="s">
        <v>48</v>
      </c>
      <c r="D1675" t="s">
        <v>21</v>
      </c>
      <c r="E1675">
        <v>1565</v>
      </c>
      <c r="F1675">
        <v>25</v>
      </c>
      <c r="G1675">
        <v>1590</v>
      </c>
      <c r="H1675">
        <v>19</v>
      </c>
      <c r="I1675">
        <v>1571</v>
      </c>
      <c r="J1675">
        <v>0</v>
      </c>
      <c r="K1675">
        <v>0</v>
      </c>
      <c r="L1675">
        <v>8</v>
      </c>
      <c r="M1675">
        <v>0.6</v>
      </c>
      <c r="N1675">
        <v>0.98699999999999999</v>
      </c>
      <c r="O1675">
        <v>2.5</v>
      </c>
      <c r="P1675">
        <v>0.69599999999999995</v>
      </c>
      <c r="Q1675">
        <v>1.2E-2</v>
      </c>
    </row>
    <row r="1676" spans="1:17">
      <c r="A1676" t="s">
        <v>1706</v>
      </c>
      <c r="B1676" s="1">
        <v>46099</v>
      </c>
      <c r="C1676" t="s">
        <v>48</v>
      </c>
      <c r="D1676" t="s">
        <v>23</v>
      </c>
      <c r="E1676">
        <v>0</v>
      </c>
      <c r="F1676">
        <v>40</v>
      </c>
      <c r="G1676">
        <v>40</v>
      </c>
      <c r="H1676">
        <v>40</v>
      </c>
      <c r="I1676">
        <v>0</v>
      </c>
      <c r="J1676">
        <v>0</v>
      </c>
      <c r="K1676">
        <v>0</v>
      </c>
      <c r="L1676">
        <v>1.2</v>
      </c>
      <c r="M1676">
        <v>0.97799999999999998</v>
      </c>
      <c r="N1676">
        <v>0.98299999999999998</v>
      </c>
      <c r="O1676">
        <v>4.5999999999999996</v>
      </c>
      <c r="P1676">
        <v>0.749</v>
      </c>
      <c r="Q1676">
        <v>1</v>
      </c>
    </row>
    <row r="1677" spans="1:17">
      <c r="A1677" t="s">
        <v>1707</v>
      </c>
      <c r="B1677" s="1">
        <v>46099</v>
      </c>
      <c r="C1677" t="s">
        <v>48</v>
      </c>
      <c r="D1677" t="s">
        <v>25</v>
      </c>
      <c r="E1677">
        <v>494</v>
      </c>
      <c r="F1677">
        <v>39</v>
      </c>
      <c r="G1677">
        <v>533</v>
      </c>
      <c r="H1677">
        <v>25</v>
      </c>
      <c r="I1677">
        <v>508</v>
      </c>
      <c r="J1677">
        <v>0</v>
      </c>
      <c r="K1677">
        <v>0</v>
      </c>
      <c r="L1677">
        <v>8</v>
      </c>
      <c r="M1677">
        <v>0.6</v>
      </c>
      <c r="N1677">
        <v>1</v>
      </c>
      <c r="O1677">
        <v>2.5</v>
      </c>
      <c r="P1677">
        <v>0.67</v>
      </c>
      <c r="Q1677">
        <v>4.7E-2</v>
      </c>
    </row>
    <row r="1678" spans="1:17">
      <c r="A1678" t="s">
        <v>1708</v>
      </c>
      <c r="B1678" s="1">
        <v>46099</v>
      </c>
      <c r="C1678" t="s">
        <v>53</v>
      </c>
      <c r="D1678" t="s">
        <v>19</v>
      </c>
      <c r="E1678">
        <v>840</v>
      </c>
      <c r="F1678">
        <v>50</v>
      </c>
      <c r="G1678">
        <v>890</v>
      </c>
      <c r="H1678">
        <v>35</v>
      </c>
      <c r="I1678">
        <v>855</v>
      </c>
      <c r="J1678">
        <v>0</v>
      </c>
      <c r="K1678">
        <v>0</v>
      </c>
      <c r="L1678">
        <v>8</v>
      </c>
      <c r="M1678">
        <v>0.6</v>
      </c>
      <c r="N1678">
        <v>1</v>
      </c>
      <c r="O1678">
        <v>2.5</v>
      </c>
      <c r="P1678">
        <v>0.754</v>
      </c>
      <c r="Q1678">
        <v>3.9E-2</v>
      </c>
    </row>
    <row r="1679" spans="1:17">
      <c r="A1679" t="s">
        <v>1709</v>
      </c>
      <c r="B1679" s="1">
        <v>46099</v>
      </c>
      <c r="C1679" t="s">
        <v>53</v>
      </c>
      <c r="D1679" t="s">
        <v>21</v>
      </c>
      <c r="E1679">
        <v>901</v>
      </c>
      <c r="F1679">
        <v>38</v>
      </c>
      <c r="G1679">
        <v>939</v>
      </c>
      <c r="H1679">
        <v>24</v>
      </c>
      <c r="I1679">
        <v>915</v>
      </c>
      <c r="J1679">
        <v>0</v>
      </c>
      <c r="K1679">
        <v>0</v>
      </c>
      <c r="L1679">
        <v>8</v>
      </c>
      <c r="M1679">
        <v>0.6</v>
      </c>
      <c r="N1679">
        <v>1</v>
      </c>
      <c r="O1679">
        <v>2.5</v>
      </c>
      <c r="P1679">
        <v>0.71599999999999997</v>
      </c>
      <c r="Q1679">
        <v>2.5999999999999999E-2</v>
      </c>
    </row>
    <row r="1680" spans="1:17">
      <c r="A1680" t="s">
        <v>1710</v>
      </c>
      <c r="B1680" s="1">
        <v>46099</v>
      </c>
      <c r="C1680" t="s">
        <v>53</v>
      </c>
      <c r="D1680" t="s">
        <v>23</v>
      </c>
      <c r="E1680">
        <v>644</v>
      </c>
      <c r="F1680">
        <v>39</v>
      </c>
      <c r="G1680">
        <v>683</v>
      </c>
      <c r="H1680">
        <v>24</v>
      </c>
      <c r="I1680">
        <v>659</v>
      </c>
      <c r="J1680">
        <v>1</v>
      </c>
      <c r="K1680">
        <v>1</v>
      </c>
      <c r="L1680">
        <v>8</v>
      </c>
      <c r="M1680">
        <v>0.6</v>
      </c>
      <c r="N1680">
        <v>0.98699999999999999</v>
      </c>
      <c r="O1680">
        <v>2.5</v>
      </c>
      <c r="P1680">
        <v>0.79</v>
      </c>
      <c r="Q1680">
        <v>3.5000000000000003E-2</v>
      </c>
    </row>
    <row r="1681" spans="1:17">
      <c r="A1681" t="s">
        <v>1711</v>
      </c>
      <c r="B1681" s="1">
        <v>46099</v>
      </c>
      <c r="C1681" t="s">
        <v>53</v>
      </c>
      <c r="D1681" t="s">
        <v>25</v>
      </c>
      <c r="E1681">
        <v>0</v>
      </c>
      <c r="F1681">
        <v>41</v>
      </c>
      <c r="G1681">
        <v>41</v>
      </c>
      <c r="H1681">
        <v>41</v>
      </c>
      <c r="I1681">
        <v>0</v>
      </c>
      <c r="J1681">
        <v>0</v>
      </c>
      <c r="K1681">
        <v>0</v>
      </c>
      <c r="L1681">
        <v>1.2</v>
      </c>
      <c r="M1681">
        <v>0.95</v>
      </c>
      <c r="N1681">
        <v>0.97</v>
      </c>
      <c r="O1681">
        <v>4.7</v>
      </c>
      <c r="P1681">
        <v>0.72699999999999998</v>
      </c>
      <c r="Q1681">
        <v>1</v>
      </c>
    </row>
    <row r="1682" spans="1:17">
      <c r="A1682" t="s">
        <v>1712</v>
      </c>
      <c r="B1682" s="1">
        <v>46100</v>
      </c>
      <c r="C1682" t="s">
        <v>18</v>
      </c>
      <c r="D1682" t="s">
        <v>19</v>
      </c>
      <c r="E1682">
        <v>244</v>
      </c>
      <c r="F1682">
        <v>39</v>
      </c>
      <c r="G1682">
        <v>283</v>
      </c>
      <c r="H1682">
        <v>38</v>
      </c>
      <c r="I1682">
        <v>245</v>
      </c>
      <c r="J1682">
        <v>0</v>
      </c>
      <c r="K1682">
        <v>0</v>
      </c>
      <c r="L1682">
        <v>8</v>
      </c>
      <c r="M1682">
        <v>0.6</v>
      </c>
      <c r="N1682">
        <v>0.97499999999999998</v>
      </c>
      <c r="O1682">
        <v>2.5</v>
      </c>
      <c r="P1682">
        <v>0.67400000000000004</v>
      </c>
      <c r="Q1682">
        <v>0.13400000000000001</v>
      </c>
    </row>
    <row r="1683" spans="1:17">
      <c r="A1683" t="s">
        <v>1713</v>
      </c>
      <c r="B1683" s="1">
        <v>46100</v>
      </c>
      <c r="C1683" t="s">
        <v>18</v>
      </c>
      <c r="D1683" t="s">
        <v>21</v>
      </c>
      <c r="E1683">
        <v>22</v>
      </c>
      <c r="F1683">
        <v>37</v>
      </c>
      <c r="G1683">
        <v>59</v>
      </c>
      <c r="H1683">
        <v>46</v>
      </c>
      <c r="I1683">
        <v>13</v>
      </c>
      <c r="J1683">
        <v>0</v>
      </c>
      <c r="K1683">
        <v>0</v>
      </c>
      <c r="L1683">
        <v>1.5</v>
      </c>
      <c r="M1683">
        <v>0.92700000000000005</v>
      </c>
      <c r="N1683">
        <v>0.97399999999999998</v>
      </c>
      <c r="O1683">
        <v>4.0999999999999996</v>
      </c>
      <c r="P1683">
        <v>0.68100000000000005</v>
      </c>
      <c r="Q1683">
        <v>0.78</v>
      </c>
    </row>
    <row r="1684" spans="1:17">
      <c r="A1684" t="s">
        <v>1714</v>
      </c>
      <c r="B1684" s="1">
        <v>46100</v>
      </c>
      <c r="C1684" t="s">
        <v>18</v>
      </c>
      <c r="D1684" t="s">
        <v>23</v>
      </c>
      <c r="E1684">
        <v>478</v>
      </c>
      <c r="F1684">
        <v>48</v>
      </c>
      <c r="G1684">
        <v>526</v>
      </c>
      <c r="H1684">
        <v>37</v>
      </c>
      <c r="I1684">
        <v>489</v>
      </c>
      <c r="J1684">
        <v>0</v>
      </c>
      <c r="K1684">
        <v>0</v>
      </c>
      <c r="L1684">
        <v>8</v>
      </c>
      <c r="M1684">
        <v>0.6</v>
      </c>
      <c r="N1684">
        <v>0.98399999999999999</v>
      </c>
      <c r="O1684">
        <v>2.5</v>
      </c>
      <c r="P1684">
        <v>0.73799999999999999</v>
      </c>
      <c r="Q1684">
        <v>7.0000000000000007E-2</v>
      </c>
    </row>
    <row r="1685" spans="1:17">
      <c r="A1685" t="s">
        <v>1715</v>
      </c>
      <c r="B1685" s="1">
        <v>46100</v>
      </c>
      <c r="C1685" t="s">
        <v>18</v>
      </c>
      <c r="D1685" t="s">
        <v>25</v>
      </c>
      <c r="E1685">
        <v>0</v>
      </c>
      <c r="F1685">
        <v>35</v>
      </c>
      <c r="G1685">
        <v>35</v>
      </c>
      <c r="H1685">
        <v>34</v>
      </c>
      <c r="I1685">
        <v>1</v>
      </c>
      <c r="J1685">
        <v>0</v>
      </c>
      <c r="K1685">
        <v>0</v>
      </c>
      <c r="L1685">
        <v>1.7</v>
      </c>
      <c r="M1685">
        <v>0.97299999999999998</v>
      </c>
      <c r="N1685">
        <v>0.97099999999999997</v>
      </c>
      <c r="O1685">
        <v>4.3</v>
      </c>
      <c r="P1685">
        <v>0.65900000000000003</v>
      </c>
      <c r="Q1685">
        <v>0.97099999999999997</v>
      </c>
    </row>
    <row r="1686" spans="1:17">
      <c r="A1686" t="s">
        <v>1716</v>
      </c>
      <c r="B1686" s="1">
        <v>46100</v>
      </c>
      <c r="C1686" t="s">
        <v>27</v>
      </c>
      <c r="D1686" t="s">
        <v>19</v>
      </c>
      <c r="E1686">
        <v>0</v>
      </c>
      <c r="F1686">
        <v>32</v>
      </c>
      <c r="G1686">
        <v>32</v>
      </c>
      <c r="H1686">
        <v>32</v>
      </c>
      <c r="I1686">
        <v>0</v>
      </c>
      <c r="J1686">
        <v>0</v>
      </c>
      <c r="K1686">
        <v>0</v>
      </c>
      <c r="L1686">
        <v>1.1000000000000001</v>
      </c>
      <c r="M1686">
        <v>0.97699999999999998</v>
      </c>
      <c r="N1686">
        <v>1</v>
      </c>
      <c r="O1686">
        <v>4.5</v>
      </c>
      <c r="P1686">
        <v>0.79600000000000004</v>
      </c>
      <c r="Q1686">
        <v>1</v>
      </c>
    </row>
    <row r="1687" spans="1:17">
      <c r="A1687" t="s">
        <v>1717</v>
      </c>
      <c r="B1687" s="1">
        <v>46100</v>
      </c>
      <c r="C1687" t="s">
        <v>27</v>
      </c>
      <c r="D1687" t="s">
        <v>21</v>
      </c>
      <c r="E1687">
        <v>0</v>
      </c>
      <c r="F1687">
        <v>44</v>
      </c>
      <c r="G1687">
        <v>44</v>
      </c>
      <c r="H1687">
        <v>44</v>
      </c>
      <c r="I1687">
        <v>0</v>
      </c>
      <c r="J1687">
        <v>0</v>
      </c>
      <c r="K1687">
        <v>0</v>
      </c>
      <c r="L1687">
        <v>1.3</v>
      </c>
      <c r="M1687">
        <v>0.94799999999999995</v>
      </c>
      <c r="N1687">
        <v>0.97199999999999998</v>
      </c>
      <c r="O1687">
        <v>4.5</v>
      </c>
      <c r="P1687">
        <v>0.68100000000000005</v>
      </c>
      <c r="Q1687">
        <v>1</v>
      </c>
    </row>
    <row r="1688" spans="1:17">
      <c r="A1688" t="s">
        <v>1718</v>
      </c>
      <c r="B1688" s="1">
        <v>46100</v>
      </c>
      <c r="C1688" t="s">
        <v>27</v>
      </c>
      <c r="D1688" t="s">
        <v>23</v>
      </c>
      <c r="E1688">
        <v>1082</v>
      </c>
      <c r="F1688">
        <v>39</v>
      </c>
      <c r="G1688">
        <v>1121</v>
      </c>
      <c r="H1688">
        <v>26</v>
      </c>
      <c r="I1688">
        <v>1095</v>
      </c>
      <c r="J1688">
        <v>0</v>
      </c>
      <c r="K1688">
        <v>0</v>
      </c>
      <c r="L1688">
        <v>8</v>
      </c>
      <c r="M1688">
        <v>0.6</v>
      </c>
      <c r="N1688">
        <v>0.97599999999999998</v>
      </c>
      <c r="O1688">
        <v>2.5</v>
      </c>
      <c r="P1688">
        <v>0.67200000000000004</v>
      </c>
      <c r="Q1688">
        <v>2.3E-2</v>
      </c>
    </row>
    <row r="1689" spans="1:17">
      <c r="A1689" t="s">
        <v>1719</v>
      </c>
      <c r="B1689" s="1">
        <v>46100</v>
      </c>
      <c r="C1689" t="s">
        <v>27</v>
      </c>
      <c r="D1689" t="s">
        <v>25</v>
      </c>
      <c r="E1689">
        <v>20</v>
      </c>
      <c r="F1689">
        <v>37</v>
      </c>
      <c r="G1689">
        <v>57</v>
      </c>
      <c r="H1689">
        <v>30</v>
      </c>
      <c r="I1689">
        <v>27</v>
      </c>
      <c r="J1689">
        <v>0</v>
      </c>
      <c r="K1689">
        <v>0</v>
      </c>
      <c r="L1689">
        <v>3.5</v>
      </c>
      <c r="M1689">
        <v>0.79500000000000004</v>
      </c>
      <c r="N1689">
        <v>0.98399999999999999</v>
      </c>
      <c r="O1689">
        <v>3.4</v>
      </c>
      <c r="P1689">
        <v>0.73199999999999998</v>
      </c>
      <c r="Q1689">
        <v>0.52600000000000002</v>
      </c>
    </row>
    <row r="1690" spans="1:17">
      <c r="A1690" t="s">
        <v>1720</v>
      </c>
      <c r="B1690" s="1">
        <v>46100</v>
      </c>
      <c r="C1690" t="s">
        <v>32</v>
      </c>
      <c r="D1690" t="s">
        <v>19</v>
      </c>
      <c r="E1690">
        <v>472</v>
      </c>
      <c r="F1690">
        <v>32</v>
      </c>
      <c r="G1690">
        <v>504</v>
      </c>
      <c r="H1690">
        <v>29</v>
      </c>
      <c r="I1690">
        <v>475</v>
      </c>
      <c r="J1690">
        <v>0</v>
      </c>
      <c r="K1690">
        <v>0</v>
      </c>
      <c r="L1690">
        <v>8</v>
      </c>
      <c r="M1690">
        <v>0.6</v>
      </c>
      <c r="N1690">
        <v>1</v>
      </c>
      <c r="O1690">
        <v>2.5</v>
      </c>
      <c r="P1690">
        <v>0.81899999999999995</v>
      </c>
      <c r="Q1690">
        <v>5.8000000000000003E-2</v>
      </c>
    </row>
    <row r="1691" spans="1:17">
      <c r="A1691" t="s">
        <v>1721</v>
      </c>
      <c r="B1691" s="1">
        <v>46100</v>
      </c>
      <c r="C1691" t="s">
        <v>32</v>
      </c>
      <c r="D1691" t="s">
        <v>21</v>
      </c>
      <c r="E1691">
        <v>1191</v>
      </c>
      <c r="F1691">
        <v>36</v>
      </c>
      <c r="G1691">
        <v>1227</v>
      </c>
      <c r="H1691">
        <v>19</v>
      </c>
      <c r="I1691">
        <v>1208</v>
      </c>
      <c r="J1691">
        <v>1</v>
      </c>
      <c r="K1691">
        <v>0</v>
      </c>
      <c r="L1691">
        <v>8</v>
      </c>
      <c r="M1691">
        <v>0.6</v>
      </c>
      <c r="N1691">
        <v>0.98399999999999999</v>
      </c>
      <c r="O1691">
        <v>2.5</v>
      </c>
      <c r="P1691">
        <v>0.73699999999999999</v>
      </c>
      <c r="Q1691">
        <v>1.4999999999999999E-2</v>
      </c>
    </row>
    <row r="1692" spans="1:17">
      <c r="A1692" t="s">
        <v>1722</v>
      </c>
      <c r="B1692" s="1">
        <v>46100</v>
      </c>
      <c r="C1692" t="s">
        <v>32</v>
      </c>
      <c r="D1692" t="s">
        <v>23</v>
      </c>
      <c r="E1692">
        <v>1313</v>
      </c>
      <c r="F1692">
        <v>42</v>
      </c>
      <c r="G1692">
        <v>1355</v>
      </c>
      <c r="H1692">
        <v>21</v>
      </c>
      <c r="I1692">
        <v>1334</v>
      </c>
      <c r="J1692">
        <v>1</v>
      </c>
      <c r="K1692">
        <v>0</v>
      </c>
      <c r="L1692">
        <v>8</v>
      </c>
      <c r="M1692">
        <v>0.6</v>
      </c>
      <c r="N1692">
        <v>0.95099999999999996</v>
      </c>
      <c r="O1692">
        <v>2.5</v>
      </c>
      <c r="P1692">
        <v>0.64500000000000002</v>
      </c>
      <c r="Q1692">
        <v>1.4999999999999999E-2</v>
      </c>
    </row>
    <row r="1693" spans="1:17">
      <c r="A1693" t="s">
        <v>1723</v>
      </c>
      <c r="B1693" s="1">
        <v>46100</v>
      </c>
      <c r="C1693" t="s">
        <v>32</v>
      </c>
      <c r="D1693" t="s">
        <v>25</v>
      </c>
      <c r="E1693">
        <v>0</v>
      </c>
      <c r="F1693">
        <v>28</v>
      </c>
      <c r="G1693">
        <v>28</v>
      </c>
      <c r="H1693">
        <v>28</v>
      </c>
      <c r="I1693">
        <v>0</v>
      </c>
      <c r="J1693">
        <v>0</v>
      </c>
      <c r="K1693">
        <v>0</v>
      </c>
      <c r="L1693">
        <v>1.8</v>
      </c>
      <c r="M1693">
        <v>0.94499999999999995</v>
      </c>
      <c r="N1693">
        <v>0.99</v>
      </c>
      <c r="O1693">
        <v>4.5</v>
      </c>
      <c r="P1693">
        <v>0.752</v>
      </c>
      <c r="Q1693">
        <v>1</v>
      </c>
    </row>
    <row r="1694" spans="1:17">
      <c r="A1694" t="s">
        <v>1724</v>
      </c>
      <c r="B1694" s="1">
        <v>46100</v>
      </c>
      <c r="C1694" t="s">
        <v>37</v>
      </c>
      <c r="D1694" t="s">
        <v>19</v>
      </c>
      <c r="E1694">
        <v>25</v>
      </c>
      <c r="F1694">
        <v>36</v>
      </c>
      <c r="G1694">
        <v>61</v>
      </c>
      <c r="H1694">
        <v>44</v>
      </c>
      <c r="I1694">
        <v>17</v>
      </c>
      <c r="J1694">
        <v>0</v>
      </c>
      <c r="K1694">
        <v>0</v>
      </c>
      <c r="L1694">
        <v>2.6</v>
      </c>
      <c r="M1694">
        <v>0.83599999999999997</v>
      </c>
      <c r="N1694">
        <v>0.97099999999999997</v>
      </c>
      <c r="O1694">
        <v>4.0999999999999996</v>
      </c>
      <c r="P1694">
        <v>0.747</v>
      </c>
      <c r="Q1694">
        <v>0.72099999999999997</v>
      </c>
    </row>
    <row r="1695" spans="1:17">
      <c r="A1695" t="s">
        <v>1725</v>
      </c>
      <c r="B1695" s="1">
        <v>46100</v>
      </c>
      <c r="C1695" t="s">
        <v>37</v>
      </c>
      <c r="D1695" t="s">
        <v>21</v>
      </c>
      <c r="E1695">
        <v>565</v>
      </c>
      <c r="F1695">
        <v>47</v>
      </c>
      <c r="G1695">
        <v>612</v>
      </c>
      <c r="H1695">
        <v>32</v>
      </c>
      <c r="I1695">
        <v>580</v>
      </c>
      <c r="J1695">
        <v>0</v>
      </c>
      <c r="K1695">
        <v>0</v>
      </c>
      <c r="L1695">
        <v>8</v>
      </c>
      <c r="M1695">
        <v>0.6</v>
      </c>
      <c r="N1695">
        <v>0.95</v>
      </c>
      <c r="O1695">
        <v>2.5</v>
      </c>
      <c r="P1695">
        <v>0.75600000000000001</v>
      </c>
      <c r="Q1695">
        <v>5.1999999999999998E-2</v>
      </c>
    </row>
    <row r="1696" spans="1:17">
      <c r="A1696" t="s">
        <v>1726</v>
      </c>
      <c r="B1696" s="1">
        <v>46100</v>
      </c>
      <c r="C1696" t="s">
        <v>37</v>
      </c>
      <c r="D1696" t="s">
        <v>23</v>
      </c>
      <c r="E1696">
        <v>377</v>
      </c>
      <c r="F1696">
        <v>40</v>
      </c>
      <c r="G1696">
        <v>417</v>
      </c>
      <c r="H1696">
        <v>31</v>
      </c>
      <c r="I1696">
        <v>386</v>
      </c>
      <c r="J1696">
        <v>0</v>
      </c>
      <c r="K1696">
        <v>0</v>
      </c>
      <c r="L1696">
        <v>8</v>
      </c>
      <c r="M1696">
        <v>0.6</v>
      </c>
      <c r="N1696">
        <v>0.95399999999999996</v>
      </c>
      <c r="O1696">
        <v>2.5</v>
      </c>
      <c r="P1696">
        <v>0.65400000000000003</v>
      </c>
      <c r="Q1696">
        <v>7.3999999999999996E-2</v>
      </c>
    </row>
    <row r="1697" spans="1:17">
      <c r="A1697" t="s">
        <v>1727</v>
      </c>
      <c r="B1697" s="1">
        <v>46100</v>
      </c>
      <c r="C1697" t="s">
        <v>37</v>
      </c>
      <c r="D1697" t="s">
        <v>25</v>
      </c>
      <c r="E1697">
        <v>0</v>
      </c>
      <c r="F1697">
        <v>21</v>
      </c>
      <c r="G1697">
        <v>21</v>
      </c>
      <c r="H1697">
        <v>21</v>
      </c>
      <c r="I1697">
        <v>0</v>
      </c>
      <c r="J1697">
        <v>1</v>
      </c>
      <c r="K1697">
        <v>0</v>
      </c>
      <c r="L1697">
        <v>2</v>
      </c>
      <c r="M1697">
        <v>0.92900000000000005</v>
      </c>
      <c r="N1697">
        <v>1</v>
      </c>
      <c r="O1697">
        <v>4.5</v>
      </c>
      <c r="P1697">
        <v>0.70499999999999996</v>
      </c>
      <c r="Q1697">
        <v>1</v>
      </c>
    </row>
    <row r="1698" spans="1:17">
      <c r="A1698" t="s">
        <v>1728</v>
      </c>
      <c r="B1698" s="1">
        <v>46100</v>
      </c>
      <c r="C1698" t="s">
        <v>43</v>
      </c>
      <c r="D1698" t="s">
        <v>19</v>
      </c>
      <c r="E1698">
        <v>934</v>
      </c>
      <c r="F1698">
        <v>44</v>
      </c>
      <c r="G1698">
        <v>978</v>
      </c>
      <c r="H1698">
        <v>24</v>
      </c>
      <c r="I1698">
        <v>954</v>
      </c>
      <c r="J1698">
        <v>1</v>
      </c>
      <c r="K1698">
        <v>0</v>
      </c>
      <c r="L1698">
        <v>8</v>
      </c>
      <c r="M1698">
        <v>0.6</v>
      </c>
      <c r="N1698">
        <v>1</v>
      </c>
      <c r="O1698">
        <v>2.5</v>
      </c>
      <c r="P1698">
        <v>0.68100000000000005</v>
      </c>
      <c r="Q1698">
        <v>2.5000000000000001E-2</v>
      </c>
    </row>
    <row r="1699" spans="1:17">
      <c r="A1699" t="s">
        <v>1729</v>
      </c>
      <c r="B1699" s="1">
        <v>46100</v>
      </c>
      <c r="C1699" t="s">
        <v>43</v>
      </c>
      <c r="D1699" t="s">
        <v>21</v>
      </c>
      <c r="E1699">
        <v>0</v>
      </c>
      <c r="F1699">
        <v>30</v>
      </c>
      <c r="G1699">
        <v>30</v>
      </c>
      <c r="H1699">
        <v>30</v>
      </c>
      <c r="I1699">
        <v>0</v>
      </c>
      <c r="J1699">
        <v>0</v>
      </c>
      <c r="K1699">
        <v>0</v>
      </c>
      <c r="L1699">
        <v>1.3</v>
      </c>
      <c r="M1699">
        <v>0.93100000000000005</v>
      </c>
      <c r="N1699">
        <v>0.96499999999999997</v>
      </c>
      <c r="O1699">
        <v>4.9000000000000004</v>
      </c>
      <c r="P1699">
        <v>0.67500000000000004</v>
      </c>
      <c r="Q1699">
        <v>1</v>
      </c>
    </row>
    <row r="1700" spans="1:17">
      <c r="A1700" t="s">
        <v>1730</v>
      </c>
      <c r="B1700" s="1">
        <v>46100</v>
      </c>
      <c r="C1700" t="s">
        <v>43</v>
      </c>
      <c r="D1700" t="s">
        <v>23</v>
      </c>
      <c r="E1700">
        <v>0</v>
      </c>
      <c r="F1700">
        <v>42</v>
      </c>
      <c r="G1700">
        <v>42</v>
      </c>
      <c r="H1700">
        <v>42</v>
      </c>
      <c r="I1700">
        <v>0</v>
      </c>
      <c r="J1700">
        <v>0</v>
      </c>
      <c r="K1700">
        <v>0</v>
      </c>
      <c r="L1700">
        <v>1.5</v>
      </c>
      <c r="M1700">
        <v>0.97299999999999998</v>
      </c>
      <c r="N1700">
        <v>0.99099999999999999</v>
      </c>
      <c r="O1700">
        <v>4.7</v>
      </c>
      <c r="P1700">
        <v>0.83499999999999996</v>
      </c>
      <c r="Q1700">
        <v>1</v>
      </c>
    </row>
    <row r="1701" spans="1:17">
      <c r="A1701" t="s">
        <v>1731</v>
      </c>
      <c r="B1701" s="1">
        <v>46100</v>
      </c>
      <c r="C1701" t="s">
        <v>43</v>
      </c>
      <c r="D1701" t="s">
        <v>25</v>
      </c>
      <c r="E1701">
        <v>0</v>
      </c>
      <c r="F1701">
        <v>23</v>
      </c>
      <c r="G1701">
        <v>23</v>
      </c>
      <c r="H1701">
        <v>23</v>
      </c>
      <c r="I1701">
        <v>0</v>
      </c>
      <c r="J1701">
        <v>0</v>
      </c>
      <c r="K1701">
        <v>0</v>
      </c>
      <c r="L1701">
        <v>1.9</v>
      </c>
      <c r="M1701">
        <v>0.96299999999999997</v>
      </c>
      <c r="N1701">
        <v>0.97899999999999998</v>
      </c>
      <c r="O1701">
        <v>4.4000000000000004</v>
      </c>
      <c r="P1701">
        <v>0.66800000000000004</v>
      </c>
      <c r="Q1701">
        <v>1</v>
      </c>
    </row>
    <row r="1702" spans="1:17">
      <c r="A1702" t="s">
        <v>1732</v>
      </c>
      <c r="B1702" s="1">
        <v>46100</v>
      </c>
      <c r="C1702" t="s">
        <v>48</v>
      </c>
      <c r="D1702" t="s">
        <v>19</v>
      </c>
      <c r="E1702">
        <v>21</v>
      </c>
      <c r="F1702">
        <v>29</v>
      </c>
      <c r="G1702">
        <v>50</v>
      </c>
      <c r="H1702">
        <v>45</v>
      </c>
      <c r="I1702">
        <v>5</v>
      </c>
      <c r="J1702">
        <v>0</v>
      </c>
      <c r="K1702">
        <v>0</v>
      </c>
      <c r="L1702">
        <v>2.2000000000000002</v>
      </c>
      <c r="M1702">
        <v>0.90600000000000003</v>
      </c>
      <c r="N1702">
        <v>1</v>
      </c>
      <c r="O1702">
        <v>4.8</v>
      </c>
      <c r="P1702">
        <v>0.68500000000000005</v>
      </c>
      <c r="Q1702">
        <v>0.9</v>
      </c>
    </row>
    <row r="1703" spans="1:17">
      <c r="A1703" t="s">
        <v>1733</v>
      </c>
      <c r="B1703" s="1">
        <v>46100</v>
      </c>
      <c r="C1703" t="s">
        <v>48</v>
      </c>
      <c r="D1703" t="s">
        <v>21</v>
      </c>
      <c r="E1703">
        <v>1571</v>
      </c>
      <c r="F1703">
        <v>59</v>
      </c>
      <c r="G1703">
        <v>1630</v>
      </c>
      <c r="H1703">
        <v>22</v>
      </c>
      <c r="I1703">
        <v>1608</v>
      </c>
      <c r="J1703">
        <v>0</v>
      </c>
      <c r="K1703">
        <v>0</v>
      </c>
      <c r="L1703">
        <v>8</v>
      </c>
      <c r="M1703">
        <v>0.6</v>
      </c>
      <c r="N1703">
        <v>0.995</v>
      </c>
      <c r="O1703">
        <v>2.5</v>
      </c>
      <c r="P1703">
        <v>0.69599999999999995</v>
      </c>
      <c r="Q1703">
        <v>1.2999999999999999E-2</v>
      </c>
    </row>
    <row r="1704" spans="1:17">
      <c r="A1704" t="s">
        <v>1734</v>
      </c>
      <c r="B1704" s="1">
        <v>46100</v>
      </c>
      <c r="C1704" t="s">
        <v>48</v>
      </c>
      <c r="D1704" t="s">
        <v>23</v>
      </c>
      <c r="E1704">
        <v>0</v>
      </c>
      <c r="F1704">
        <v>43</v>
      </c>
      <c r="G1704">
        <v>43</v>
      </c>
      <c r="H1704">
        <v>43</v>
      </c>
      <c r="I1704">
        <v>0</v>
      </c>
      <c r="J1704">
        <v>0</v>
      </c>
      <c r="K1704">
        <v>0</v>
      </c>
      <c r="L1704">
        <v>1.3</v>
      </c>
      <c r="M1704">
        <v>0.98199999999999998</v>
      </c>
      <c r="N1704">
        <v>0.97699999999999998</v>
      </c>
      <c r="O1704">
        <v>4.9000000000000004</v>
      </c>
      <c r="P1704">
        <v>0.749</v>
      </c>
      <c r="Q1704">
        <v>1</v>
      </c>
    </row>
    <row r="1705" spans="1:17">
      <c r="A1705" t="s">
        <v>1735</v>
      </c>
      <c r="B1705" s="1">
        <v>46100</v>
      </c>
      <c r="C1705" t="s">
        <v>48</v>
      </c>
      <c r="D1705" t="s">
        <v>25</v>
      </c>
      <c r="E1705">
        <v>508</v>
      </c>
      <c r="F1705">
        <v>29</v>
      </c>
      <c r="G1705">
        <v>537</v>
      </c>
      <c r="H1705">
        <v>28</v>
      </c>
      <c r="I1705">
        <v>509</v>
      </c>
      <c r="J1705">
        <v>0</v>
      </c>
      <c r="K1705">
        <v>0</v>
      </c>
      <c r="L1705">
        <v>8</v>
      </c>
      <c r="M1705">
        <v>0.6</v>
      </c>
      <c r="N1705">
        <v>0.98</v>
      </c>
      <c r="O1705">
        <v>2.5</v>
      </c>
      <c r="P1705">
        <v>0.67</v>
      </c>
      <c r="Q1705">
        <v>5.1999999999999998E-2</v>
      </c>
    </row>
    <row r="1706" spans="1:17">
      <c r="A1706" t="s">
        <v>1736</v>
      </c>
      <c r="B1706" s="1">
        <v>46100</v>
      </c>
      <c r="C1706" t="s">
        <v>53</v>
      </c>
      <c r="D1706" t="s">
        <v>19</v>
      </c>
      <c r="E1706">
        <v>855</v>
      </c>
      <c r="F1706">
        <v>49</v>
      </c>
      <c r="G1706">
        <v>904</v>
      </c>
      <c r="H1706">
        <v>26</v>
      </c>
      <c r="I1706">
        <v>878</v>
      </c>
      <c r="J1706">
        <v>0</v>
      </c>
      <c r="K1706">
        <v>0</v>
      </c>
      <c r="L1706">
        <v>8</v>
      </c>
      <c r="M1706">
        <v>0.6</v>
      </c>
      <c r="N1706">
        <v>0.98299999999999998</v>
      </c>
      <c r="O1706">
        <v>2.5</v>
      </c>
      <c r="P1706">
        <v>0.754</v>
      </c>
      <c r="Q1706">
        <v>2.9000000000000001E-2</v>
      </c>
    </row>
    <row r="1707" spans="1:17">
      <c r="A1707" t="s">
        <v>1737</v>
      </c>
      <c r="B1707" s="1">
        <v>46100</v>
      </c>
      <c r="C1707" t="s">
        <v>53</v>
      </c>
      <c r="D1707" t="s">
        <v>21</v>
      </c>
      <c r="E1707">
        <v>915</v>
      </c>
      <c r="F1707">
        <v>56</v>
      </c>
      <c r="G1707">
        <v>971</v>
      </c>
      <c r="H1707">
        <v>25</v>
      </c>
      <c r="I1707">
        <v>946</v>
      </c>
      <c r="J1707">
        <v>0</v>
      </c>
      <c r="K1707">
        <v>0</v>
      </c>
      <c r="L1707">
        <v>8</v>
      </c>
      <c r="M1707">
        <v>0.6</v>
      </c>
      <c r="N1707">
        <v>0.93799999999999994</v>
      </c>
      <c r="O1707">
        <v>2.5</v>
      </c>
      <c r="P1707">
        <v>0.71599999999999997</v>
      </c>
      <c r="Q1707">
        <v>2.5999999999999999E-2</v>
      </c>
    </row>
    <row r="1708" spans="1:17">
      <c r="A1708" t="s">
        <v>1738</v>
      </c>
      <c r="B1708" s="1">
        <v>46100</v>
      </c>
      <c r="C1708" t="s">
        <v>53</v>
      </c>
      <c r="D1708" t="s">
        <v>23</v>
      </c>
      <c r="E1708">
        <v>659</v>
      </c>
      <c r="F1708">
        <v>29</v>
      </c>
      <c r="G1708">
        <v>688</v>
      </c>
      <c r="H1708">
        <v>30</v>
      </c>
      <c r="I1708">
        <v>658</v>
      </c>
      <c r="J1708">
        <v>0</v>
      </c>
      <c r="K1708">
        <v>0</v>
      </c>
      <c r="L1708">
        <v>8</v>
      </c>
      <c r="M1708">
        <v>0.6</v>
      </c>
      <c r="N1708">
        <v>0.98599999999999999</v>
      </c>
      <c r="O1708">
        <v>2.5</v>
      </c>
      <c r="P1708">
        <v>0.79</v>
      </c>
      <c r="Q1708">
        <v>4.3999999999999997E-2</v>
      </c>
    </row>
    <row r="1709" spans="1:17">
      <c r="A1709" t="s">
        <v>1739</v>
      </c>
      <c r="B1709" s="1">
        <v>46100</v>
      </c>
      <c r="C1709" t="s">
        <v>53</v>
      </c>
      <c r="D1709" t="s">
        <v>25</v>
      </c>
      <c r="E1709">
        <v>0</v>
      </c>
      <c r="F1709">
        <v>22</v>
      </c>
      <c r="G1709">
        <v>22</v>
      </c>
      <c r="H1709">
        <v>22</v>
      </c>
      <c r="I1709">
        <v>0</v>
      </c>
      <c r="J1709">
        <v>0</v>
      </c>
      <c r="K1709">
        <v>0</v>
      </c>
      <c r="L1709">
        <v>1.5</v>
      </c>
      <c r="M1709">
        <v>0.94799999999999995</v>
      </c>
      <c r="N1709">
        <v>1</v>
      </c>
      <c r="O1709">
        <v>4.3</v>
      </c>
      <c r="P1709">
        <v>0.72699999999999998</v>
      </c>
      <c r="Q1709">
        <v>1</v>
      </c>
    </row>
    <row r="1710" spans="1:17">
      <c r="A1710" t="s">
        <v>1740</v>
      </c>
      <c r="B1710" s="1">
        <v>46101</v>
      </c>
      <c r="C1710" t="s">
        <v>18</v>
      </c>
      <c r="D1710" t="s">
        <v>19</v>
      </c>
      <c r="E1710">
        <v>245</v>
      </c>
      <c r="F1710">
        <v>38</v>
      </c>
      <c r="G1710">
        <v>283</v>
      </c>
      <c r="H1710">
        <v>33</v>
      </c>
      <c r="I1710">
        <v>250</v>
      </c>
      <c r="J1710">
        <v>1</v>
      </c>
      <c r="K1710">
        <v>0</v>
      </c>
      <c r="L1710">
        <v>8</v>
      </c>
      <c r="M1710">
        <v>0.6</v>
      </c>
      <c r="N1710">
        <v>0.995</v>
      </c>
      <c r="O1710">
        <v>2.5</v>
      </c>
      <c r="P1710">
        <v>0.67400000000000004</v>
      </c>
      <c r="Q1710">
        <v>0.11700000000000001</v>
      </c>
    </row>
    <row r="1711" spans="1:17">
      <c r="A1711" t="s">
        <v>1741</v>
      </c>
      <c r="B1711" s="1">
        <v>46101</v>
      </c>
      <c r="C1711" t="s">
        <v>18</v>
      </c>
      <c r="D1711" t="s">
        <v>21</v>
      </c>
      <c r="E1711">
        <v>13</v>
      </c>
      <c r="F1711">
        <v>51</v>
      </c>
      <c r="G1711">
        <v>64</v>
      </c>
      <c r="H1711">
        <v>57</v>
      </c>
      <c r="I1711">
        <v>7</v>
      </c>
      <c r="J1711">
        <v>0</v>
      </c>
      <c r="K1711">
        <v>0</v>
      </c>
      <c r="L1711">
        <v>1.7</v>
      </c>
      <c r="M1711">
        <v>0.92600000000000005</v>
      </c>
      <c r="N1711">
        <v>0.98799999999999999</v>
      </c>
      <c r="O1711">
        <v>4.2</v>
      </c>
      <c r="P1711">
        <v>0.68100000000000005</v>
      </c>
      <c r="Q1711">
        <v>0.89100000000000001</v>
      </c>
    </row>
    <row r="1712" spans="1:17">
      <c r="A1712" t="s">
        <v>1742</v>
      </c>
      <c r="B1712" s="1">
        <v>46101</v>
      </c>
      <c r="C1712" t="s">
        <v>18</v>
      </c>
      <c r="D1712" t="s">
        <v>23</v>
      </c>
      <c r="E1712">
        <v>489</v>
      </c>
      <c r="F1712">
        <v>44</v>
      </c>
      <c r="G1712">
        <v>533</v>
      </c>
      <c r="H1712">
        <v>39</v>
      </c>
      <c r="I1712">
        <v>494</v>
      </c>
      <c r="J1712">
        <v>0</v>
      </c>
      <c r="K1712">
        <v>0</v>
      </c>
      <c r="L1712">
        <v>8</v>
      </c>
      <c r="M1712">
        <v>0.6</v>
      </c>
      <c r="N1712">
        <v>0.99099999999999999</v>
      </c>
      <c r="O1712">
        <v>2.5</v>
      </c>
      <c r="P1712">
        <v>0.73799999999999999</v>
      </c>
      <c r="Q1712">
        <v>7.2999999999999995E-2</v>
      </c>
    </row>
    <row r="1713" spans="1:17">
      <c r="A1713" t="s">
        <v>1743</v>
      </c>
      <c r="B1713" s="1">
        <v>46101</v>
      </c>
      <c r="C1713" t="s">
        <v>18</v>
      </c>
      <c r="D1713" t="s">
        <v>25</v>
      </c>
      <c r="E1713">
        <v>1</v>
      </c>
      <c r="F1713">
        <v>30</v>
      </c>
      <c r="G1713">
        <v>31</v>
      </c>
      <c r="H1713">
        <v>31</v>
      </c>
      <c r="I1713">
        <v>0</v>
      </c>
      <c r="J1713">
        <v>0</v>
      </c>
      <c r="K1713">
        <v>0</v>
      </c>
      <c r="L1713">
        <v>1.9</v>
      </c>
      <c r="M1713">
        <v>0.98199999999999998</v>
      </c>
      <c r="N1713">
        <v>0.96099999999999997</v>
      </c>
      <c r="O1713">
        <v>4.4000000000000004</v>
      </c>
      <c r="P1713">
        <v>0.65900000000000003</v>
      </c>
      <c r="Q1713">
        <v>1</v>
      </c>
    </row>
    <row r="1714" spans="1:17">
      <c r="A1714" t="s">
        <v>1744</v>
      </c>
      <c r="B1714" s="1">
        <v>46101</v>
      </c>
      <c r="C1714" t="s">
        <v>27</v>
      </c>
      <c r="D1714" t="s">
        <v>19</v>
      </c>
      <c r="E1714">
        <v>0</v>
      </c>
      <c r="F1714">
        <v>51</v>
      </c>
      <c r="G1714">
        <v>51</v>
      </c>
      <c r="H1714">
        <v>40</v>
      </c>
      <c r="I1714">
        <v>11</v>
      </c>
      <c r="J1714">
        <v>1</v>
      </c>
      <c r="K1714">
        <v>0</v>
      </c>
      <c r="L1714">
        <v>3</v>
      </c>
      <c r="M1714">
        <v>0.88400000000000001</v>
      </c>
      <c r="N1714">
        <v>0.96199999999999997</v>
      </c>
      <c r="O1714">
        <v>3.9</v>
      </c>
      <c r="P1714">
        <v>0.79600000000000004</v>
      </c>
      <c r="Q1714">
        <v>0.78400000000000003</v>
      </c>
    </row>
    <row r="1715" spans="1:17">
      <c r="A1715" t="s">
        <v>1745</v>
      </c>
      <c r="B1715" s="1">
        <v>46101</v>
      </c>
      <c r="C1715" t="s">
        <v>27</v>
      </c>
      <c r="D1715" t="s">
        <v>21</v>
      </c>
      <c r="E1715">
        <v>0</v>
      </c>
      <c r="F1715">
        <v>47</v>
      </c>
      <c r="G1715">
        <v>47</v>
      </c>
      <c r="H1715">
        <v>47</v>
      </c>
      <c r="I1715">
        <v>0</v>
      </c>
      <c r="J1715">
        <v>0</v>
      </c>
      <c r="K1715">
        <v>0</v>
      </c>
      <c r="L1715">
        <v>1.2</v>
      </c>
      <c r="M1715">
        <v>0.94099999999999995</v>
      </c>
      <c r="N1715">
        <v>0.97599999999999998</v>
      </c>
      <c r="O1715">
        <v>4.7</v>
      </c>
      <c r="P1715">
        <v>0.68100000000000005</v>
      </c>
      <c r="Q1715">
        <v>1</v>
      </c>
    </row>
    <row r="1716" spans="1:17">
      <c r="A1716" t="s">
        <v>1746</v>
      </c>
      <c r="B1716" s="1">
        <v>46101</v>
      </c>
      <c r="C1716" t="s">
        <v>27</v>
      </c>
      <c r="D1716" t="s">
        <v>23</v>
      </c>
      <c r="E1716">
        <v>1095</v>
      </c>
      <c r="F1716">
        <v>57</v>
      </c>
      <c r="G1716">
        <v>1152</v>
      </c>
      <c r="H1716">
        <v>25</v>
      </c>
      <c r="I1716">
        <v>1127</v>
      </c>
      <c r="J1716">
        <v>0</v>
      </c>
      <c r="K1716">
        <v>0</v>
      </c>
      <c r="L1716">
        <v>8</v>
      </c>
      <c r="M1716">
        <v>0.6</v>
      </c>
      <c r="N1716">
        <v>0.97299999999999998</v>
      </c>
      <c r="O1716">
        <v>2.5</v>
      </c>
      <c r="P1716">
        <v>0.67200000000000004</v>
      </c>
      <c r="Q1716">
        <v>2.1999999999999999E-2</v>
      </c>
    </row>
    <row r="1717" spans="1:17">
      <c r="A1717" t="s">
        <v>1747</v>
      </c>
      <c r="B1717" s="1">
        <v>46101</v>
      </c>
      <c r="C1717" t="s">
        <v>27</v>
      </c>
      <c r="D1717" t="s">
        <v>25</v>
      </c>
      <c r="E1717">
        <v>27</v>
      </c>
      <c r="F1717">
        <v>30</v>
      </c>
      <c r="G1717">
        <v>57</v>
      </c>
      <c r="H1717">
        <v>28</v>
      </c>
      <c r="I1717">
        <v>29</v>
      </c>
      <c r="J1717">
        <v>0</v>
      </c>
      <c r="K1717">
        <v>0</v>
      </c>
      <c r="L1717">
        <v>3.9</v>
      </c>
      <c r="M1717">
        <v>0.83599999999999997</v>
      </c>
      <c r="N1717">
        <v>0.97299999999999998</v>
      </c>
      <c r="O1717">
        <v>3.4</v>
      </c>
      <c r="P1717">
        <v>0.73199999999999998</v>
      </c>
      <c r="Q1717">
        <v>0.49099999999999999</v>
      </c>
    </row>
    <row r="1718" spans="1:17">
      <c r="A1718" t="s">
        <v>1748</v>
      </c>
      <c r="B1718" s="1">
        <v>46101</v>
      </c>
      <c r="C1718" t="s">
        <v>32</v>
      </c>
      <c r="D1718" t="s">
        <v>19</v>
      </c>
      <c r="E1718">
        <v>475</v>
      </c>
      <c r="F1718">
        <v>36</v>
      </c>
      <c r="G1718">
        <v>511</v>
      </c>
      <c r="H1718">
        <v>36</v>
      </c>
      <c r="I1718">
        <v>475</v>
      </c>
      <c r="J1718">
        <v>0</v>
      </c>
      <c r="K1718">
        <v>0</v>
      </c>
      <c r="L1718">
        <v>8</v>
      </c>
      <c r="M1718">
        <v>0.6</v>
      </c>
      <c r="N1718">
        <v>0.96699999999999997</v>
      </c>
      <c r="O1718">
        <v>2.5</v>
      </c>
      <c r="P1718">
        <v>0.81899999999999995</v>
      </c>
      <c r="Q1718">
        <v>7.0000000000000007E-2</v>
      </c>
    </row>
    <row r="1719" spans="1:17">
      <c r="A1719" t="s">
        <v>1749</v>
      </c>
      <c r="B1719" s="1">
        <v>46101</v>
      </c>
      <c r="C1719" t="s">
        <v>32</v>
      </c>
      <c r="D1719" t="s">
        <v>21</v>
      </c>
      <c r="E1719">
        <v>1208</v>
      </c>
      <c r="F1719">
        <v>39</v>
      </c>
      <c r="G1719">
        <v>1247</v>
      </c>
      <c r="H1719">
        <v>22</v>
      </c>
      <c r="I1719">
        <v>1225</v>
      </c>
      <c r="J1719">
        <v>0</v>
      </c>
      <c r="K1719">
        <v>0</v>
      </c>
      <c r="L1719">
        <v>8</v>
      </c>
      <c r="M1719">
        <v>0.6</v>
      </c>
      <c r="N1719">
        <v>0.97099999999999997</v>
      </c>
      <c r="O1719">
        <v>2.5</v>
      </c>
      <c r="P1719">
        <v>0.73699999999999999</v>
      </c>
      <c r="Q1719">
        <v>1.7999999999999999E-2</v>
      </c>
    </row>
    <row r="1720" spans="1:17">
      <c r="A1720" t="s">
        <v>1750</v>
      </c>
      <c r="B1720" s="1">
        <v>46101</v>
      </c>
      <c r="C1720" t="s">
        <v>32</v>
      </c>
      <c r="D1720" t="s">
        <v>23</v>
      </c>
      <c r="E1720">
        <v>1334</v>
      </c>
      <c r="F1720">
        <v>42</v>
      </c>
      <c r="G1720">
        <v>1376</v>
      </c>
      <c r="H1720">
        <v>24</v>
      </c>
      <c r="I1720">
        <v>1352</v>
      </c>
      <c r="J1720">
        <v>0</v>
      </c>
      <c r="K1720">
        <v>0</v>
      </c>
      <c r="L1720">
        <v>8</v>
      </c>
      <c r="M1720">
        <v>0.6</v>
      </c>
      <c r="N1720">
        <v>1</v>
      </c>
      <c r="O1720">
        <v>2.5</v>
      </c>
      <c r="P1720">
        <v>0.64500000000000002</v>
      </c>
      <c r="Q1720">
        <v>1.7000000000000001E-2</v>
      </c>
    </row>
    <row r="1721" spans="1:17">
      <c r="A1721" t="s">
        <v>1751</v>
      </c>
      <c r="B1721" s="1">
        <v>46101</v>
      </c>
      <c r="C1721" t="s">
        <v>32</v>
      </c>
      <c r="D1721" t="s">
        <v>25</v>
      </c>
      <c r="E1721">
        <v>0</v>
      </c>
      <c r="F1721">
        <v>37</v>
      </c>
      <c r="G1721">
        <v>37</v>
      </c>
      <c r="H1721">
        <v>37</v>
      </c>
      <c r="I1721">
        <v>0</v>
      </c>
      <c r="J1721">
        <v>0</v>
      </c>
      <c r="K1721">
        <v>0</v>
      </c>
      <c r="L1721">
        <v>1.9</v>
      </c>
      <c r="M1721">
        <v>0.92900000000000005</v>
      </c>
      <c r="N1721">
        <v>1</v>
      </c>
      <c r="O1721">
        <v>4.5</v>
      </c>
      <c r="P1721">
        <v>0.752</v>
      </c>
      <c r="Q1721">
        <v>1</v>
      </c>
    </row>
    <row r="1722" spans="1:17">
      <c r="A1722" t="s">
        <v>1752</v>
      </c>
      <c r="B1722" s="1">
        <v>46101</v>
      </c>
      <c r="C1722" t="s">
        <v>37</v>
      </c>
      <c r="D1722" t="s">
        <v>19</v>
      </c>
      <c r="E1722">
        <v>17</v>
      </c>
      <c r="F1722">
        <v>28</v>
      </c>
      <c r="G1722">
        <v>45</v>
      </c>
      <c r="H1722">
        <v>45</v>
      </c>
      <c r="I1722">
        <v>0</v>
      </c>
      <c r="J1722">
        <v>0</v>
      </c>
      <c r="K1722">
        <v>0</v>
      </c>
      <c r="L1722">
        <v>1.7</v>
      </c>
      <c r="M1722">
        <v>0.97699999999999998</v>
      </c>
      <c r="N1722">
        <v>0.97699999999999998</v>
      </c>
      <c r="O1722">
        <v>4.8</v>
      </c>
      <c r="P1722">
        <v>0.747</v>
      </c>
      <c r="Q1722">
        <v>1</v>
      </c>
    </row>
    <row r="1723" spans="1:17">
      <c r="A1723" t="s">
        <v>1753</v>
      </c>
      <c r="B1723" s="1">
        <v>46101</v>
      </c>
      <c r="C1723" t="s">
        <v>37</v>
      </c>
      <c r="D1723" t="s">
        <v>21</v>
      </c>
      <c r="E1723">
        <v>580</v>
      </c>
      <c r="F1723">
        <v>41</v>
      </c>
      <c r="G1723">
        <v>621</v>
      </c>
      <c r="H1723">
        <v>37</v>
      </c>
      <c r="I1723">
        <v>584</v>
      </c>
      <c r="J1723">
        <v>0</v>
      </c>
      <c r="K1723">
        <v>0</v>
      </c>
      <c r="L1723">
        <v>8</v>
      </c>
      <c r="M1723">
        <v>0.6</v>
      </c>
      <c r="N1723">
        <v>0.97399999999999998</v>
      </c>
      <c r="O1723">
        <v>2.5</v>
      </c>
      <c r="P1723">
        <v>0.75600000000000001</v>
      </c>
      <c r="Q1723">
        <v>0.06</v>
      </c>
    </row>
    <row r="1724" spans="1:17">
      <c r="A1724" t="s">
        <v>1754</v>
      </c>
      <c r="B1724" s="1">
        <v>46101</v>
      </c>
      <c r="C1724" t="s">
        <v>37</v>
      </c>
      <c r="D1724" t="s">
        <v>23</v>
      </c>
      <c r="E1724">
        <v>386</v>
      </c>
      <c r="F1724">
        <v>45</v>
      </c>
      <c r="G1724">
        <v>431</v>
      </c>
      <c r="H1724">
        <v>36</v>
      </c>
      <c r="I1724">
        <v>395</v>
      </c>
      <c r="J1724">
        <v>0</v>
      </c>
      <c r="K1724">
        <v>0</v>
      </c>
      <c r="L1724">
        <v>8</v>
      </c>
      <c r="M1724">
        <v>0.6</v>
      </c>
      <c r="N1724">
        <v>1</v>
      </c>
      <c r="O1724">
        <v>2.5</v>
      </c>
      <c r="P1724">
        <v>0.65400000000000003</v>
      </c>
      <c r="Q1724">
        <v>8.4000000000000005E-2</v>
      </c>
    </row>
    <row r="1725" spans="1:17">
      <c r="A1725" t="s">
        <v>1755</v>
      </c>
      <c r="B1725" s="1">
        <v>46101</v>
      </c>
      <c r="C1725" t="s">
        <v>37</v>
      </c>
      <c r="D1725" t="s">
        <v>25</v>
      </c>
      <c r="E1725">
        <v>0</v>
      </c>
      <c r="F1725">
        <v>27</v>
      </c>
      <c r="G1725">
        <v>27</v>
      </c>
      <c r="H1725">
        <v>27</v>
      </c>
      <c r="I1725">
        <v>0</v>
      </c>
      <c r="J1725">
        <v>0</v>
      </c>
      <c r="K1725">
        <v>0</v>
      </c>
      <c r="L1725">
        <v>1.8</v>
      </c>
      <c r="M1725">
        <v>0.97299999999999998</v>
      </c>
      <c r="N1725">
        <v>0.998</v>
      </c>
      <c r="O1725">
        <v>4.8</v>
      </c>
      <c r="P1725">
        <v>0.70499999999999996</v>
      </c>
      <c r="Q1725">
        <v>1</v>
      </c>
    </row>
    <row r="1726" spans="1:17">
      <c r="A1726" t="s">
        <v>1756</v>
      </c>
      <c r="B1726" s="1">
        <v>46101</v>
      </c>
      <c r="C1726" t="s">
        <v>43</v>
      </c>
      <c r="D1726" t="s">
        <v>19</v>
      </c>
      <c r="E1726">
        <v>954</v>
      </c>
      <c r="F1726">
        <v>31</v>
      </c>
      <c r="G1726">
        <v>985</v>
      </c>
      <c r="H1726">
        <v>27</v>
      </c>
      <c r="I1726">
        <v>958</v>
      </c>
      <c r="J1726">
        <v>0</v>
      </c>
      <c r="K1726">
        <v>0</v>
      </c>
      <c r="L1726">
        <v>8</v>
      </c>
      <c r="M1726">
        <v>0.6</v>
      </c>
      <c r="N1726">
        <v>0.96799999999999997</v>
      </c>
      <c r="O1726">
        <v>2.5</v>
      </c>
      <c r="P1726">
        <v>0.68100000000000005</v>
      </c>
      <c r="Q1726">
        <v>2.7E-2</v>
      </c>
    </row>
    <row r="1727" spans="1:17">
      <c r="A1727" t="s">
        <v>1757</v>
      </c>
      <c r="B1727" s="1">
        <v>46101</v>
      </c>
      <c r="C1727" t="s">
        <v>43</v>
      </c>
      <c r="D1727" t="s">
        <v>21</v>
      </c>
      <c r="E1727">
        <v>0</v>
      </c>
      <c r="F1727">
        <v>28</v>
      </c>
      <c r="G1727">
        <v>28</v>
      </c>
      <c r="H1727">
        <v>28</v>
      </c>
      <c r="I1727">
        <v>0</v>
      </c>
      <c r="J1727">
        <v>0</v>
      </c>
      <c r="K1727">
        <v>0</v>
      </c>
      <c r="L1727">
        <v>1.4</v>
      </c>
      <c r="M1727">
        <v>0.96</v>
      </c>
      <c r="N1727">
        <v>0.997</v>
      </c>
      <c r="O1727">
        <v>4.5</v>
      </c>
      <c r="P1727">
        <v>0.67500000000000004</v>
      </c>
      <c r="Q1727">
        <v>1</v>
      </c>
    </row>
    <row r="1728" spans="1:17">
      <c r="A1728" t="s">
        <v>1758</v>
      </c>
      <c r="B1728" s="1">
        <v>46101</v>
      </c>
      <c r="C1728" t="s">
        <v>43</v>
      </c>
      <c r="D1728" t="s">
        <v>23</v>
      </c>
      <c r="E1728">
        <v>0</v>
      </c>
      <c r="F1728">
        <v>32</v>
      </c>
      <c r="G1728">
        <v>32</v>
      </c>
      <c r="H1728">
        <v>32</v>
      </c>
      <c r="I1728">
        <v>0</v>
      </c>
      <c r="J1728">
        <v>0</v>
      </c>
      <c r="K1728">
        <v>0</v>
      </c>
      <c r="L1728">
        <v>1.1000000000000001</v>
      </c>
      <c r="M1728">
        <v>0.94799999999999995</v>
      </c>
      <c r="N1728">
        <v>0.96299999999999997</v>
      </c>
      <c r="O1728">
        <v>4.5</v>
      </c>
      <c r="P1728">
        <v>0.83499999999999996</v>
      </c>
      <c r="Q1728">
        <v>1</v>
      </c>
    </row>
    <row r="1729" spans="1:17">
      <c r="A1729" t="s">
        <v>1759</v>
      </c>
      <c r="B1729" s="1">
        <v>46101</v>
      </c>
      <c r="C1729" t="s">
        <v>43</v>
      </c>
      <c r="D1729" t="s">
        <v>25</v>
      </c>
      <c r="E1729">
        <v>0</v>
      </c>
      <c r="F1729">
        <v>32</v>
      </c>
      <c r="G1729">
        <v>32</v>
      </c>
      <c r="H1729">
        <v>32</v>
      </c>
      <c r="I1729">
        <v>0</v>
      </c>
      <c r="J1729">
        <v>0</v>
      </c>
      <c r="K1729">
        <v>0</v>
      </c>
      <c r="L1729">
        <v>1.7</v>
      </c>
      <c r="M1729">
        <v>0.96899999999999997</v>
      </c>
      <c r="N1729">
        <v>0.998</v>
      </c>
      <c r="O1729">
        <v>4.5</v>
      </c>
      <c r="P1729">
        <v>0.66800000000000004</v>
      </c>
      <c r="Q1729">
        <v>1</v>
      </c>
    </row>
    <row r="1730" spans="1:17">
      <c r="A1730" t="s">
        <v>1760</v>
      </c>
      <c r="B1730" s="1">
        <v>46101</v>
      </c>
      <c r="C1730" t="s">
        <v>48</v>
      </c>
      <c r="D1730" t="s">
        <v>19</v>
      </c>
      <c r="E1730">
        <v>5</v>
      </c>
      <c r="F1730">
        <v>44</v>
      </c>
      <c r="G1730">
        <v>49</v>
      </c>
      <c r="H1730">
        <v>46</v>
      </c>
      <c r="I1730">
        <v>3</v>
      </c>
      <c r="J1730">
        <v>0</v>
      </c>
      <c r="K1730">
        <v>0</v>
      </c>
      <c r="L1730">
        <v>1.5</v>
      </c>
      <c r="M1730">
        <v>0.98699999999999999</v>
      </c>
      <c r="N1730">
        <v>0.97599999999999998</v>
      </c>
      <c r="O1730">
        <v>4.5999999999999996</v>
      </c>
      <c r="P1730">
        <v>0.68500000000000005</v>
      </c>
      <c r="Q1730">
        <v>0.93899999999999995</v>
      </c>
    </row>
    <row r="1731" spans="1:17">
      <c r="A1731" t="s">
        <v>1761</v>
      </c>
      <c r="B1731" s="1">
        <v>46101</v>
      </c>
      <c r="C1731" t="s">
        <v>48</v>
      </c>
      <c r="D1731" t="s">
        <v>21</v>
      </c>
      <c r="E1731">
        <v>1608</v>
      </c>
      <c r="F1731">
        <v>47</v>
      </c>
      <c r="G1731">
        <v>1655</v>
      </c>
      <c r="H1731">
        <v>21</v>
      </c>
      <c r="I1731">
        <v>1634</v>
      </c>
      <c r="J1731">
        <v>0</v>
      </c>
      <c r="K1731">
        <v>0</v>
      </c>
      <c r="L1731">
        <v>8</v>
      </c>
      <c r="M1731">
        <v>0.6</v>
      </c>
      <c r="N1731">
        <v>0.98699999999999999</v>
      </c>
      <c r="O1731">
        <v>2.5</v>
      </c>
      <c r="P1731">
        <v>0.69599999999999995</v>
      </c>
      <c r="Q1731">
        <v>1.2999999999999999E-2</v>
      </c>
    </row>
    <row r="1732" spans="1:17">
      <c r="A1732" t="s">
        <v>1762</v>
      </c>
      <c r="B1732" s="1">
        <v>46101</v>
      </c>
      <c r="C1732" t="s">
        <v>48</v>
      </c>
      <c r="D1732" t="s">
        <v>23</v>
      </c>
      <c r="E1732">
        <v>0</v>
      </c>
      <c r="F1732">
        <v>56</v>
      </c>
      <c r="G1732">
        <v>56</v>
      </c>
      <c r="H1732">
        <v>48</v>
      </c>
      <c r="I1732">
        <v>8</v>
      </c>
      <c r="J1732">
        <v>1</v>
      </c>
      <c r="K1732">
        <v>0</v>
      </c>
      <c r="L1732">
        <v>1.9</v>
      </c>
      <c r="M1732">
        <v>0.91200000000000003</v>
      </c>
      <c r="N1732">
        <v>1</v>
      </c>
      <c r="O1732">
        <v>4.5</v>
      </c>
      <c r="P1732">
        <v>0.749</v>
      </c>
      <c r="Q1732">
        <v>0.85699999999999998</v>
      </c>
    </row>
    <row r="1733" spans="1:17">
      <c r="A1733" t="s">
        <v>1763</v>
      </c>
      <c r="B1733" s="1">
        <v>46101</v>
      </c>
      <c r="C1733" t="s">
        <v>48</v>
      </c>
      <c r="D1733" t="s">
        <v>25</v>
      </c>
      <c r="E1733">
        <v>509</v>
      </c>
      <c r="F1733">
        <v>36</v>
      </c>
      <c r="G1733">
        <v>545</v>
      </c>
      <c r="H1733">
        <v>29</v>
      </c>
      <c r="I1733">
        <v>516</v>
      </c>
      <c r="J1733">
        <v>1</v>
      </c>
      <c r="K1733">
        <v>0</v>
      </c>
      <c r="L1733">
        <v>8</v>
      </c>
      <c r="M1733">
        <v>0.6</v>
      </c>
      <c r="N1733">
        <v>0.99399999999999999</v>
      </c>
      <c r="O1733">
        <v>2.5</v>
      </c>
      <c r="P1733">
        <v>0.67</v>
      </c>
      <c r="Q1733">
        <v>5.2999999999999999E-2</v>
      </c>
    </row>
    <row r="1734" spans="1:17">
      <c r="A1734" t="s">
        <v>1764</v>
      </c>
      <c r="B1734" s="1">
        <v>46101</v>
      </c>
      <c r="C1734" t="s">
        <v>53</v>
      </c>
      <c r="D1734" t="s">
        <v>19</v>
      </c>
      <c r="E1734">
        <v>878</v>
      </c>
      <c r="F1734">
        <v>36</v>
      </c>
      <c r="G1734">
        <v>914</v>
      </c>
      <c r="H1734">
        <v>34</v>
      </c>
      <c r="I1734">
        <v>880</v>
      </c>
      <c r="J1734">
        <v>0</v>
      </c>
      <c r="K1734">
        <v>0</v>
      </c>
      <c r="L1734">
        <v>8</v>
      </c>
      <c r="M1734">
        <v>0.6</v>
      </c>
      <c r="N1734">
        <v>1</v>
      </c>
      <c r="O1734">
        <v>2.5</v>
      </c>
      <c r="P1734">
        <v>0.754</v>
      </c>
      <c r="Q1734">
        <v>3.6999999999999998E-2</v>
      </c>
    </row>
    <row r="1735" spans="1:17">
      <c r="A1735" t="s">
        <v>1765</v>
      </c>
      <c r="B1735" s="1">
        <v>46101</v>
      </c>
      <c r="C1735" t="s">
        <v>53</v>
      </c>
      <c r="D1735" t="s">
        <v>21</v>
      </c>
      <c r="E1735">
        <v>946</v>
      </c>
      <c r="F1735">
        <v>51</v>
      </c>
      <c r="G1735">
        <v>997</v>
      </c>
      <c r="H1735">
        <v>30</v>
      </c>
      <c r="I1735">
        <v>967</v>
      </c>
      <c r="J1735">
        <v>1</v>
      </c>
      <c r="K1735">
        <v>0</v>
      </c>
      <c r="L1735">
        <v>8</v>
      </c>
      <c r="M1735">
        <v>0.6</v>
      </c>
      <c r="N1735">
        <v>0.94799999999999995</v>
      </c>
      <c r="O1735">
        <v>2.5</v>
      </c>
      <c r="P1735">
        <v>0.71599999999999997</v>
      </c>
      <c r="Q1735">
        <v>0.03</v>
      </c>
    </row>
    <row r="1736" spans="1:17">
      <c r="A1736" t="s">
        <v>1766</v>
      </c>
      <c r="B1736" s="1">
        <v>46101</v>
      </c>
      <c r="C1736" t="s">
        <v>53</v>
      </c>
      <c r="D1736" t="s">
        <v>23</v>
      </c>
      <c r="E1736">
        <v>658</v>
      </c>
      <c r="F1736">
        <v>42</v>
      </c>
      <c r="G1736">
        <v>700</v>
      </c>
      <c r="H1736">
        <v>27</v>
      </c>
      <c r="I1736">
        <v>673</v>
      </c>
      <c r="J1736">
        <v>0</v>
      </c>
      <c r="K1736">
        <v>0</v>
      </c>
      <c r="L1736">
        <v>8</v>
      </c>
      <c r="M1736">
        <v>0.6</v>
      </c>
      <c r="N1736">
        <v>0.97099999999999997</v>
      </c>
      <c r="O1736">
        <v>2.5</v>
      </c>
      <c r="P1736">
        <v>0.79</v>
      </c>
      <c r="Q1736">
        <v>3.9E-2</v>
      </c>
    </row>
    <row r="1737" spans="1:17">
      <c r="A1737" t="s">
        <v>1767</v>
      </c>
      <c r="B1737" s="1">
        <v>46101</v>
      </c>
      <c r="C1737" t="s">
        <v>53</v>
      </c>
      <c r="D1737" t="s">
        <v>25</v>
      </c>
      <c r="E1737">
        <v>0</v>
      </c>
      <c r="F1737">
        <v>42</v>
      </c>
      <c r="G1737">
        <v>42</v>
      </c>
      <c r="H1737">
        <v>42</v>
      </c>
      <c r="I1737">
        <v>0</v>
      </c>
      <c r="J1737">
        <v>0</v>
      </c>
      <c r="K1737">
        <v>0</v>
      </c>
      <c r="L1737">
        <v>1.2</v>
      </c>
      <c r="M1737">
        <v>0.93600000000000005</v>
      </c>
      <c r="N1737">
        <v>0.99299999999999999</v>
      </c>
      <c r="O1737">
        <v>4.5999999999999996</v>
      </c>
      <c r="P1737">
        <v>0.72699999999999998</v>
      </c>
      <c r="Q1737">
        <v>1</v>
      </c>
    </row>
    <row r="1738" spans="1:17">
      <c r="A1738" t="s">
        <v>1768</v>
      </c>
      <c r="B1738" s="1">
        <v>46104</v>
      </c>
      <c r="C1738" t="s">
        <v>18</v>
      </c>
      <c r="D1738" t="s">
        <v>19</v>
      </c>
      <c r="E1738">
        <v>250</v>
      </c>
      <c r="F1738">
        <v>37</v>
      </c>
      <c r="G1738">
        <v>287</v>
      </c>
      <c r="H1738">
        <v>39</v>
      </c>
      <c r="I1738">
        <v>248</v>
      </c>
      <c r="J1738">
        <v>0</v>
      </c>
      <c r="K1738">
        <v>0</v>
      </c>
      <c r="L1738">
        <v>8</v>
      </c>
      <c r="M1738">
        <v>0.6</v>
      </c>
      <c r="N1738">
        <v>0.98299999999999998</v>
      </c>
      <c r="O1738">
        <v>2.5</v>
      </c>
      <c r="P1738">
        <v>0.67400000000000004</v>
      </c>
      <c r="Q1738">
        <v>0.13600000000000001</v>
      </c>
    </row>
    <row r="1739" spans="1:17">
      <c r="A1739" t="s">
        <v>1769</v>
      </c>
      <c r="B1739" s="1">
        <v>46104</v>
      </c>
      <c r="C1739" t="s">
        <v>18</v>
      </c>
      <c r="D1739" t="s">
        <v>21</v>
      </c>
      <c r="E1739">
        <v>7</v>
      </c>
      <c r="F1739">
        <v>59</v>
      </c>
      <c r="G1739">
        <v>66</v>
      </c>
      <c r="H1739">
        <v>44</v>
      </c>
      <c r="I1739">
        <v>22</v>
      </c>
      <c r="J1739">
        <v>0</v>
      </c>
      <c r="K1739">
        <v>0</v>
      </c>
      <c r="L1739">
        <v>3.2</v>
      </c>
      <c r="M1739">
        <v>0.81799999999999995</v>
      </c>
      <c r="N1739">
        <v>0.96299999999999997</v>
      </c>
      <c r="O1739">
        <v>3.8</v>
      </c>
      <c r="P1739">
        <v>0.68100000000000005</v>
      </c>
      <c r="Q1739">
        <v>0.66700000000000004</v>
      </c>
    </row>
    <row r="1740" spans="1:17">
      <c r="A1740" t="s">
        <v>1770</v>
      </c>
      <c r="B1740" s="1">
        <v>46104</v>
      </c>
      <c r="C1740" t="s">
        <v>18</v>
      </c>
      <c r="D1740" t="s">
        <v>23</v>
      </c>
      <c r="E1740">
        <v>494</v>
      </c>
      <c r="F1740">
        <v>33</v>
      </c>
      <c r="G1740">
        <v>527</v>
      </c>
      <c r="H1740">
        <v>33</v>
      </c>
      <c r="I1740">
        <v>494</v>
      </c>
      <c r="J1740">
        <v>1</v>
      </c>
      <c r="K1740">
        <v>0</v>
      </c>
      <c r="L1740">
        <v>8</v>
      </c>
      <c r="M1740">
        <v>0.6</v>
      </c>
      <c r="N1740">
        <v>0.93400000000000005</v>
      </c>
      <c r="O1740">
        <v>2.5</v>
      </c>
      <c r="P1740">
        <v>0.73799999999999999</v>
      </c>
      <c r="Q1740">
        <v>6.3E-2</v>
      </c>
    </row>
    <row r="1741" spans="1:17">
      <c r="A1741" t="s">
        <v>1771</v>
      </c>
      <c r="B1741" s="1">
        <v>46104</v>
      </c>
      <c r="C1741" t="s">
        <v>18</v>
      </c>
      <c r="D1741" t="s">
        <v>25</v>
      </c>
      <c r="E1741">
        <v>0</v>
      </c>
      <c r="F1741">
        <v>27</v>
      </c>
      <c r="G1741">
        <v>27</v>
      </c>
      <c r="H1741">
        <v>27</v>
      </c>
      <c r="I1741">
        <v>0</v>
      </c>
      <c r="J1741">
        <v>0</v>
      </c>
      <c r="K1741">
        <v>0</v>
      </c>
      <c r="L1741">
        <v>1.3</v>
      </c>
      <c r="M1741">
        <v>0.96299999999999997</v>
      </c>
      <c r="N1741">
        <v>0.98399999999999999</v>
      </c>
      <c r="O1741">
        <v>4.3</v>
      </c>
      <c r="P1741">
        <v>0.65900000000000003</v>
      </c>
      <c r="Q1741">
        <v>1</v>
      </c>
    </row>
    <row r="1742" spans="1:17">
      <c r="A1742" t="s">
        <v>1772</v>
      </c>
      <c r="B1742" s="1">
        <v>46104</v>
      </c>
      <c r="C1742" t="s">
        <v>27</v>
      </c>
      <c r="D1742" t="s">
        <v>19</v>
      </c>
      <c r="E1742">
        <v>11</v>
      </c>
      <c r="F1742">
        <v>56</v>
      </c>
      <c r="G1742">
        <v>67</v>
      </c>
      <c r="H1742">
        <v>50</v>
      </c>
      <c r="I1742">
        <v>17</v>
      </c>
      <c r="J1742">
        <v>0</v>
      </c>
      <c r="K1742">
        <v>0</v>
      </c>
      <c r="L1742">
        <v>3.3</v>
      </c>
      <c r="M1742">
        <v>0.86399999999999999</v>
      </c>
      <c r="N1742">
        <v>1</v>
      </c>
      <c r="O1742">
        <v>3.8</v>
      </c>
      <c r="P1742">
        <v>0.79600000000000004</v>
      </c>
      <c r="Q1742">
        <v>0.746</v>
      </c>
    </row>
    <row r="1743" spans="1:17">
      <c r="A1743" t="s">
        <v>1773</v>
      </c>
      <c r="B1743" s="1">
        <v>46104</v>
      </c>
      <c r="C1743" t="s">
        <v>27</v>
      </c>
      <c r="D1743" t="s">
        <v>21</v>
      </c>
      <c r="E1743">
        <v>0</v>
      </c>
      <c r="F1743">
        <v>21</v>
      </c>
      <c r="G1743">
        <v>21</v>
      </c>
      <c r="H1743">
        <v>21</v>
      </c>
      <c r="I1743">
        <v>0</v>
      </c>
      <c r="J1743">
        <v>0</v>
      </c>
      <c r="K1743">
        <v>0</v>
      </c>
      <c r="L1743">
        <v>1.9</v>
      </c>
      <c r="M1743">
        <v>0.94899999999999995</v>
      </c>
      <c r="N1743">
        <v>0.98299999999999998</v>
      </c>
      <c r="O1743">
        <v>4.5</v>
      </c>
      <c r="P1743">
        <v>0.68100000000000005</v>
      </c>
      <c r="Q1743">
        <v>1</v>
      </c>
    </row>
    <row r="1744" spans="1:17">
      <c r="A1744" t="s">
        <v>1774</v>
      </c>
      <c r="B1744" s="1">
        <v>46104</v>
      </c>
      <c r="C1744" t="s">
        <v>27</v>
      </c>
      <c r="D1744" t="s">
        <v>23</v>
      </c>
      <c r="E1744">
        <v>1127</v>
      </c>
      <c r="F1744">
        <v>34</v>
      </c>
      <c r="G1744">
        <v>1161</v>
      </c>
      <c r="H1744">
        <v>22</v>
      </c>
      <c r="I1744">
        <v>1139</v>
      </c>
      <c r="J1744">
        <v>0</v>
      </c>
      <c r="K1744">
        <v>0</v>
      </c>
      <c r="L1744">
        <v>8</v>
      </c>
      <c r="M1744">
        <v>0.6</v>
      </c>
      <c r="N1744">
        <v>0.996</v>
      </c>
      <c r="O1744">
        <v>2.5</v>
      </c>
      <c r="P1744">
        <v>0.67200000000000004</v>
      </c>
      <c r="Q1744">
        <v>1.9E-2</v>
      </c>
    </row>
    <row r="1745" spans="1:17">
      <c r="A1745" t="s">
        <v>1775</v>
      </c>
      <c r="B1745" s="1">
        <v>46104</v>
      </c>
      <c r="C1745" t="s">
        <v>27</v>
      </c>
      <c r="D1745" t="s">
        <v>25</v>
      </c>
      <c r="E1745">
        <v>29</v>
      </c>
      <c r="F1745">
        <v>36</v>
      </c>
      <c r="G1745">
        <v>65</v>
      </c>
      <c r="H1745">
        <v>30</v>
      </c>
      <c r="I1745">
        <v>35</v>
      </c>
      <c r="J1745">
        <v>0</v>
      </c>
      <c r="K1745">
        <v>0</v>
      </c>
      <c r="L1745">
        <v>4.7</v>
      </c>
      <c r="M1745">
        <v>0.77700000000000002</v>
      </c>
      <c r="N1745">
        <v>1</v>
      </c>
      <c r="O1745">
        <v>3.3</v>
      </c>
      <c r="P1745">
        <v>0.73199999999999998</v>
      </c>
      <c r="Q1745">
        <v>0.46200000000000002</v>
      </c>
    </row>
    <row r="1746" spans="1:17">
      <c r="A1746" t="s">
        <v>1776</v>
      </c>
      <c r="B1746" s="1">
        <v>46104</v>
      </c>
      <c r="C1746" t="s">
        <v>32</v>
      </c>
      <c r="D1746" t="s">
        <v>19</v>
      </c>
      <c r="E1746">
        <v>475</v>
      </c>
      <c r="F1746">
        <v>34</v>
      </c>
      <c r="G1746">
        <v>509</v>
      </c>
      <c r="H1746">
        <v>37</v>
      </c>
      <c r="I1746">
        <v>472</v>
      </c>
      <c r="J1746">
        <v>0</v>
      </c>
      <c r="K1746">
        <v>0</v>
      </c>
      <c r="L1746">
        <v>8</v>
      </c>
      <c r="M1746">
        <v>0.6</v>
      </c>
      <c r="N1746">
        <v>0.98</v>
      </c>
      <c r="O1746">
        <v>2.5</v>
      </c>
      <c r="P1746">
        <v>0.81899999999999995</v>
      </c>
      <c r="Q1746">
        <v>7.2999999999999995E-2</v>
      </c>
    </row>
    <row r="1747" spans="1:17">
      <c r="A1747" t="s">
        <v>1777</v>
      </c>
      <c r="B1747" s="1">
        <v>46104</v>
      </c>
      <c r="C1747" t="s">
        <v>32</v>
      </c>
      <c r="D1747" t="s">
        <v>21</v>
      </c>
      <c r="E1747">
        <v>1225</v>
      </c>
      <c r="F1747">
        <v>38</v>
      </c>
      <c r="G1747">
        <v>1263</v>
      </c>
      <c r="H1747">
        <v>23</v>
      </c>
      <c r="I1747">
        <v>1240</v>
      </c>
      <c r="J1747">
        <v>0</v>
      </c>
      <c r="K1747">
        <v>0</v>
      </c>
      <c r="L1747">
        <v>8</v>
      </c>
      <c r="M1747">
        <v>0.6</v>
      </c>
      <c r="N1747">
        <v>0.998</v>
      </c>
      <c r="O1747">
        <v>2.5</v>
      </c>
      <c r="P1747">
        <v>0.73699999999999999</v>
      </c>
      <c r="Q1747">
        <v>1.7999999999999999E-2</v>
      </c>
    </row>
    <row r="1748" spans="1:17">
      <c r="A1748" t="s">
        <v>1778</v>
      </c>
      <c r="B1748" s="1">
        <v>46104</v>
      </c>
      <c r="C1748" t="s">
        <v>32</v>
      </c>
      <c r="D1748" t="s">
        <v>23</v>
      </c>
      <c r="E1748">
        <v>1352</v>
      </c>
      <c r="F1748">
        <v>62</v>
      </c>
      <c r="G1748">
        <v>1414</v>
      </c>
      <c r="H1748">
        <v>22</v>
      </c>
      <c r="I1748">
        <v>1392</v>
      </c>
      <c r="J1748">
        <v>0</v>
      </c>
      <c r="K1748">
        <v>0</v>
      </c>
      <c r="L1748">
        <v>8</v>
      </c>
      <c r="M1748">
        <v>0.6</v>
      </c>
      <c r="N1748">
        <v>0.99399999999999999</v>
      </c>
      <c r="O1748">
        <v>2.5</v>
      </c>
      <c r="P1748">
        <v>0.64500000000000002</v>
      </c>
      <c r="Q1748">
        <v>1.6E-2</v>
      </c>
    </row>
    <row r="1749" spans="1:17">
      <c r="A1749" t="s">
        <v>1779</v>
      </c>
      <c r="B1749" s="1">
        <v>46104</v>
      </c>
      <c r="C1749" t="s">
        <v>32</v>
      </c>
      <c r="D1749" t="s">
        <v>25</v>
      </c>
      <c r="E1749">
        <v>0</v>
      </c>
      <c r="F1749">
        <v>26</v>
      </c>
      <c r="G1749">
        <v>26</v>
      </c>
      <c r="H1749">
        <v>26</v>
      </c>
      <c r="I1749">
        <v>0</v>
      </c>
      <c r="J1749">
        <v>0</v>
      </c>
      <c r="K1749">
        <v>0</v>
      </c>
      <c r="L1749">
        <v>1.5</v>
      </c>
      <c r="M1749">
        <v>0.95699999999999996</v>
      </c>
      <c r="N1749">
        <v>0.96699999999999997</v>
      </c>
      <c r="O1749">
        <v>4.4000000000000004</v>
      </c>
      <c r="P1749">
        <v>0.752</v>
      </c>
      <c r="Q1749">
        <v>1</v>
      </c>
    </row>
    <row r="1750" spans="1:17">
      <c r="A1750" t="s">
        <v>1780</v>
      </c>
      <c r="B1750" s="1">
        <v>46104</v>
      </c>
      <c r="C1750" t="s">
        <v>37</v>
      </c>
      <c r="D1750" t="s">
        <v>19</v>
      </c>
      <c r="E1750">
        <v>0</v>
      </c>
      <c r="F1750">
        <v>42</v>
      </c>
      <c r="G1750">
        <v>42</v>
      </c>
      <c r="H1750">
        <v>42</v>
      </c>
      <c r="I1750">
        <v>0</v>
      </c>
      <c r="J1750">
        <v>0</v>
      </c>
      <c r="K1750">
        <v>0</v>
      </c>
      <c r="L1750">
        <v>1.7</v>
      </c>
      <c r="M1750">
        <v>1</v>
      </c>
      <c r="N1750">
        <v>0.98499999999999999</v>
      </c>
      <c r="O1750">
        <v>4.2</v>
      </c>
      <c r="P1750">
        <v>0.747</v>
      </c>
      <c r="Q1750">
        <v>1</v>
      </c>
    </row>
    <row r="1751" spans="1:17">
      <c r="A1751" t="s">
        <v>1781</v>
      </c>
      <c r="B1751" s="1">
        <v>46104</v>
      </c>
      <c r="C1751" t="s">
        <v>37</v>
      </c>
      <c r="D1751" t="s">
        <v>21</v>
      </c>
      <c r="E1751">
        <v>584</v>
      </c>
      <c r="F1751">
        <v>56</v>
      </c>
      <c r="G1751">
        <v>640</v>
      </c>
      <c r="H1751">
        <v>38</v>
      </c>
      <c r="I1751">
        <v>602</v>
      </c>
      <c r="J1751">
        <v>0</v>
      </c>
      <c r="K1751">
        <v>0</v>
      </c>
      <c r="L1751">
        <v>8</v>
      </c>
      <c r="M1751">
        <v>0.6</v>
      </c>
      <c r="N1751">
        <v>0.995</v>
      </c>
      <c r="O1751">
        <v>2.5</v>
      </c>
      <c r="P1751">
        <v>0.75600000000000001</v>
      </c>
      <c r="Q1751">
        <v>5.8999999999999997E-2</v>
      </c>
    </row>
    <row r="1752" spans="1:17">
      <c r="A1752" t="s">
        <v>1782</v>
      </c>
      <c r="B1752" s="1">
        <v>46104</v>
      </c>
      <c r="C1752" t="s">
        <v>37</v>
      </c>
      <c r="D1752" t="s">
        <v>23</v>
      </c>
      <c r="E1752">
        <v>395</v>
      </c>
      <c r="F1752">
        <v>46</v>
      </c>
      <c r="G1752">
        <v>441</v>
      </c>
      <c r="H1752">
        <v>27</v>
      </c>
      <c r="I1752">
        <v>414</v>
      </c>
      <c r="J1752">
        <v>0</v>
      </c>
      <c r="K1752">
        <v>0</v>
      </c>
      <c r="L1752">
        <v>8</v>
      </c>
      <c r="M1752">
        <v>0.6</v>
      </c>
      <c r="N1752">
        <v>0.96499999999999997</v>
      </c>
      <c r="O1752">
        <v>2.5</v>
      </c>
      <c r="P1752">
        <v>0.65400000000000003</v>
      </c>
      <c r="Q1752">
        <v>6.0999999999999999E-2</v>
      </c>
    </row>
    <row r="1753" spans="1:17">
      <c r="A1753" t="s">
        <v>1783</v>
      </c>
      <c r="B1753" s="1">
        <v>46104</v>
      </c>
      <c r="C1753" t="s">
        <v>37</v>
      </c>
      <c r="D1753" t="s">
        <v>25</v>
      </c>
      <c r="E1753">
        <v>0</v>
      </c>
      <c r="F1753">
        <v>24</v>
      </c>
      <c r="G1753">
        <v>24</v>
      </c>
      <c r="H1753">
        <v>24</v>
      </c>
      <c r="I1753">
        <v>0</v>
      </c>
      <c r="J1753">
        <v>0</v>
      </c>
      <c r="K1753">
        <v>0</v>
      </c>
      <c r="L1753">
        <v>1.3</v>
      </c>
      <c r="M1753">
        <v>0.93500000000000005</v>
      </c>
      <c r="N1753">
        <v>0.997</v>
      </c>
      <c r="O1753">
        <v>4.5999999999999996</v>
      </c>
      <c r="P1753">
        <v>0.70499999999999996</v>
      </c>
      <c r="Q1753">
        <v>1</v>
      </c>
    </row>
    <row r="1754" spans="1:17">
      <c r="A1754" t="s">
        <v>1784</v>
      </c>
      <c r="B1754" s="1">
        <v>46104</v>
      </c>
      <c r="C1754" t="s">
        <v>43</v>
      </c>
      <c r="D1754" t="s">
        <v>19</v>
      </c>
      <c r="E1754">
        <v>958</v>
      </c>
      <c r="F1754">
        <v>30</v>
      </c>
      <c r="G1754">
        <v>988</v>
      </c>
      <c r="H1754">
        <v>25</v>
      </c>
      <c r="I1754">
        <v>963</v>
      </c>
      <c r="J1754">
        <v>0</v>
      </c>
      <c r="K1754">
        <v>0</v>
      </c>
      <c r="L1754">
        <v>8</v>
      </c>
      <c r="M1754">
        <v>0.6</v>
      </c>
      <c r="N1754">
        <v>0.99</v>
      </c>
      <c r="O1754">
        <v>2.5</v>
      </c>
      <c r="P1754">
        <v>0.68100000000000005</v>
      </c>
      <c r="Q1754">
        <v>2.5000000000000001E-2</v>
      </c>
    </row>
    <row r="1755" spans="1:17">
      <c r="A1755" t="s">
        <v>1785</v>
      </c>
      <c r="B1755" s="1">
        <v>46104</v>
      </c>
      <c r="C1755" t="s">
        <v>43</v>
      </c>
      <c r="D1755" t="s">
        <v>21</v>
      </c>
      <c r="E1755">
        <v>0</v>
      </c>
      <c r="F1755">
        <v>33</v>
      </c>
      <c r="G1755">
        <v>33</v>
      </c>
      <c r="H1755">
        <v>33</v>
      </c>
      <c r="I1755">
        <v>0</v>
      </c>
      <c r="J1755">
        <v>0</v>
      </c>
      <c r="K1755">
        <v>0</v>
      </c>
      <c r="L1755">
        <v>1.5</v>
      </c>
      <c r="M1755">
        <v>0.98499999999999999</v>
      </c>
      <c r="N1755">
        <v>0.95199999999999996</v>
      </c>
      <c r="O1755">
        <v>5</v>
      </c>
      <c r="P1755">
        <v>0.67500000000000004</v>
      </c>
      <c r="Q1755">
        <v>1</v>
      </c>
    </row>
    <row r="1756" spans="1:17">
      <c r="A1756" t="s">
        <v>1786</v>
      </c>
      <c r="B1756" s="1">
        <v>46104</v>
      </c>
      <c r="C1756" t="s">
        <v>43</v>
      </c>
      <c r="D1756" t="s">
        <v>23</v>
      </c>
      <c r="E1756">
        <v>0</v>
      </c>
      <c r="F1756">
        <v>47</v>
      </c>
      <c r="G1756">
        <v>47</v>
      </c>
      <c r="H1756">
        <v>47</v>
      </c>
      <c r="I1756">
        <v>0</v>
      </c>
      <c r="J1756">
        <v>0</v>
      </c>
      <c r="K1756">
        <v>0</v>
      </c>
      <c r="L1756">
        <v>1.9</v>
      </c>
      <c r="M1756">
        <v>0.98299999999999998</v>
      </c>
      <c r="N1756">
        <v>0.97399999999999998</v>
      </c>
      <c r="O1756">
        <v>4.3</v>
      </c>
      <c r="P1756">
        <v>0.83499999999999996</v>
      </c>
      <c r="Q1756">
        <v>1</v>
      </c>
    </row>
    <row r="1757" spans="1:17">
      <c r="A1757" t="s">
        <v>1787</v>
      </c>
      <c r="B1757" s="1">
        <v>46104</v>
      </c>
      <c r="C1757" t="s">
        <v>43</v>
      </c>
      <c r="D1757" t="s">
        <v>25</v>
      </c>
      <c r="E1757">
        <v>0</v>
      </c>
      <c r="F1757">
        <v>28</v>
      </c>
      <c r="G1757">
        <v>28</v>
      </c>
      <c r="H1757">
        <v>28</v>
      </c>
      <c r="I1757">
        <v>0</v>
      </c>
      <c r="J1757">
        <v>0</v>
      </c>
      <c r="K1757">
        <v>0</v>
      </c>
      <c r="L1757">
        <v>1.8</v>
      </c>
      <c r="M1757">
        <v>0.97899999999999998</v>
      </c>
      <c r="N1757">
        <v>0.93200000000000005</v>
      </c>
      <c r="O1757">
        <v>4.8</v>
      </c>
      <c r="P1757">
        <v>0.66800000000000004</v>
      </c>
      <c r="Q1757">
        <v>1</v>
      </c>
    </row>
    <row r="1758" spans="1:17">
      <c r="A1758" t="s">
        <v>1788</v>
      </c>
      <c r="B1758" s="1">
        <v>46104</v>
      </c>
      <c r="C1758" t="s">
        <v>48</v>
      </c>
      <c r="D1758" t="s">
        <v>19</v>
      </c>
      <c r="E1758">
        <v>3</v>
      </c>
      <c r="F1758">
        <v>44</v>
      </c>
      <c r="G1758">
        <v>47</v>
      </c>
      <c r="H1758">
        <v>47</v>
      </c>
      <c r="I1758">
        <v>0</v>
      </c>
      <c r="J1758">
        <v>1</v>
      </c>
      <c r="K1758">
        <v>0</v>
      </c>
      <c r="L1758">
        <v>1.8</v>
      </c>
      <c r="M1758">
        <v>0.93100000000000005</v>
      </c>
      <c r="N1758">
        <v>0.97299999999999998</v>
      </c>
      <c r="O1758">
        <v>4.2</v>
      </c>
      <c r="P1758">
        <v>0.68500000000000005</v>
      </c>
      <c r="Q1758">
        <v>1</v>
      </c>
    </row>
    <row r="1759" spans="1:17">
      <c r="A1759" t="s">
        <v>1789</v>
      </c>
      <c r="B1759" s="1">
        <v>46104</v>
      </c>
      <c r="C1759" t="s">
        <v>48</v>
      </c>
      <c r="D1759" t="s">
        <v>21</v>
      </c>
      <c r="E1759">
        <v>1634</v>
      </c>
      <c r="F1759">
        <v>37</v>
      </c>
      <c r="G1759">
        <v>1671</v>
      </c>
      <c r="H1759">
        <v>23</v>
      </c>
      <c r="I1759">
        <v>1648</v>
      </c>
      <c r="J1759">
        <v>0</v>
      </c>
      <c r="K1759">
        <v>0</v>
      </c>
      <c r="L1759">
        <v>8</v>
      </c>
      <c r="M1759">
        <v>0.6</v>
      </c>
      <c r="N1759">
        <v>0.99299999999999999</v>
      </c>
      <c r="O1759">
        <v>2.5</v>
      </c>
      <c r="P1759">
        <v>0.69599999999999995</v>
      </c>
      <c r="Q1759">
        <v>1.4E-2</v>
      </c>
    </row>
    <row r="1760" spans="1:17">
      <c r="A1760" t="s">
        <v>1790</v>
      </c>
      <c r="B1760" s="1">
        <v>46104</v>
      </c>
      <c r="C1760" t="s">
        <v>48</v>
      </c>
      <c r="D1760" t="s">
        <v>23</v>
      </c>
      <c r="E1760">
        <v>8</v>
      </c>
      <c r="F1760">
        <v>51</v>
      </c>
      <c r="G1760">
        <v>59</v>
      </c>
      <c r="H1760">
        <v>55</v>
      </c>
      <c r="I1760">
        <v>4</v>
      </c>
      <c r="J1760">
        <v>1</v>
      </c>
      <c r="K1760">
        <v>0</v>
      </c>
      <c r="L1760">
        <v>1.9</v>
      </c>
      <c r="M1760">
        <v>0.89800000000000002</v>
      </c>
      <c r="N1760">
        <v>0.97699999999999998</v>
      </c>
      <c r="O1760">
        <v>4.0999999999999996</v>
      </c>
      <c r="P1760">
        <v>0.749</v>
      </c>
      <c r="Q1760">
        <v>0.93200000000000005</v>
      </c>
    </row>
    <row r="1761" spans="1:17">
      <c r="A1761" t="s">
        <v>1791</v>
      </c>
      <c r="B1761" s="1">
        <v>46104</v>
      </c>
      <c r="C1761" t="s">
        <v>48</v>
      </c>
      <c r="D1761" t="s">
        <v>25</v>
      </c>
      <c r="E1761">
        <v>516</v>
      </c>
      <c r="F1761">
        <v>46</v>
      </c>
      <c r="G1761">
        <v>562</v>
      </c>
      <c r="H1761">
        <v>25</v>
      </c>
      <c r="I1761">
        <v>537</v>
      </c>
      <c r="J1761">
        <v>0</v>
      </c>
      <c r="K1761">
        <v>0</v>
      </c>
      <c r="L1761">
        <v>8</v>
      </c>
      <c r="M1761">
        <v>0.6</v>
      </c>
      <c r="N1761">
        <v>1</v>
      </c>
      <c r="O1761">
        <v>2.5</v>
      </c>
      <c r="P1761">
        <v>0.67</v>
      </c>
      <c r="Q1761">
        <v>4.3999999999999997E-2</v>
      </c>
    </row>
    <row r="1762" spans="1:17">
      <c r="A1762" t="s">
        <v>1792</v>
      </c>
      <c r="B1762" s="1">
        <v>46104</v>
      </c>
      <c r="C1762" t="s">
        <v>53</v>
      </c>
      <c r="D1762" t="s">
        <v>19</v>
      </c>
      <c r="E1762">
        <v>880</v>
      </c>
      <c r="F1762">
        <v>43</v>
      </c>
      <c r="G1762">
        <v>923</v>
      </c>
      <c r="H1762">
        <v>31</v>
      </c>
      <c r="I1762">
        <v>892</v>
      </c>
      <c r="J1762">
        <v>1</v>
      </c>
      <c r="K1762">
        <v>1</v>
      </c>
      <c r="L1762">
        <v>8</v>
      </c>
      <c r="M1762">
        <v>0.6</v>
      </c>
      <c r="N1762">
        <v>0.93899999999999995</v>
      </c>
      <c r="O1762">
        <v>2.5</v>
      </c>
      <c r="P1762">
        <v>0.754</v>
      </c>
      <c r="Q1762">
        <v>3.4000000000000002E-2</v>
      </c>
    </row>
    <row r="1763" spans="1:17">
      <c r="A1763" t="s">
        <v>1793</v>
      </c>
      <c r="B1763" s="1">
        <v>46104</v>
      </c>
      <c r="C1763" t="s">
        <v>53</v>
      </c>
      <c r="D1763" t="s">
        <v>21</v>
      </c>
      <c r="E1763">
        <v>967</v>
      </c>
      <c r="F1763">
        <v>48</v>
      </c>
      <c r="G1763">
        <v>1015</v>
      </c>
      <c r="H1763">
        <v>25</v>
      </c>
      <c r="I1763">
        <v>990</v>
      </c>
      <c r="J1763">
        <v>0</v>
      </c>
      <c r="K1763">
        <v>0</v>
      </c>
      <c r="L1763">
        <v>8</v>
      </c>
      <c r="M1763">
        <v>0.6</v>
      </c>
      <c r="N1763">
        <v>0.98799999999999999</v>
      </c>
      <c r="O1763">
        <v>2.5</v>
      </c>
      <c r="P1763">
        <v>0.71599999999999997</v>
      </c>
      <c r="Q1763">
        <v>2.5000000000000001E-2</v>
      </c>
    </row>
    <row r="1764" spans="1:17">
      <c r="A1764" t="s">
        <v>1794</v>
      </c>
      <c r="B1764" s="1">
        <v>46104</v>
      </c>
      <c r="C1764" t="s">
        <v>53</v>
      </c>
      <c r="D1764" t="s">
        <v>23</v>
      </c>
      <c r="E1764">
        <v>673</v>
      </c>
      <c r="F1764">
        <v>52</v>
      </c>
      <c r="G1764">
        <v>725</v>
      </c>
      <c r="H1764">
        <v>27</v>
      </c>
      <c r="I1764">
        <v>698</v>
      </c>
      <c r="J1764">
        <v>0</v>
      </c>
      <c r="K1764">
        <v>0</v>
      </c>
      <c r="L1764">
        <v>8</v>
      </c>
      <c r="M1764">
        <v>0.6</v>
      </c>
      <c r="N1764">
        <v>1</v>
      </c>
      <c r="O1764">
        <v>2.5</v>
      </c>
      <c r="P1764">
        <v>0.79</v>
      </c>
      <c r="Q1764">
        <v>3.6999999999999998E-2</v>
      </c>
    </row>
    <row r="1765" spans="1:17">
      <c r="A1765" t="s">
        <v>1795</v>
      </c>
      <c r="B1765" s="1">
        <v>46104</v>
      </c>
      <c r="C1765" t="s">
        <v>53</v>
      </c>
      <c r="D1765" t="s">
        <v>25</v>
      </c>
      <c r="E1765">
        <v>0</v>
      </c>
      <c r="F1765">
        <v>29</v>
      </c>
      <c r="G1765">
        <v>29</v>
      </c>
      <c r="H1765">
        <v>29</v>
      </c>
      <c r="I1765">
        <v>0</v>
      </c>
      <c r="J1765">
        <v>0</v>
      </c>
      <c r="K1765">
        <v>0</v>
      </c>
      <c r="L1765">
        <v>1.6</v>
      </c>
      <c r="M1765">
        <v>0.92700000000000005</v>
      </c>
      <c r="N1765">
        <v>0.997</v>
      </c>
      <c r="O1765">
        <v>4.4000000000000004</v>
      </c>
      <c r="P1765">
        <v>0.72699999999999998</v>
      </c>
      <c r="Q1765">
        <v>1</v>
      </c>
    </row>
    <row r="1766" spans="1:17">
      <c r="A1766" t="s">
        <v>1796</v>
      </c>
      <c r="B1766" s="1">
        <v>46105</v>
      </c>
      <c r="C1766" t="s">
        <v>18</v>
      </c>
      <c r="D1766" t="s">
        <v>19</v>
      </c>
      <c r="E1766">
        <v>248</v>
      </c>
      <c r="F1766">
        <v>47</v>
      </c>
      <c r="G1766">
        <v>295</v>
      </c>
      <c r="H1766">
        <v>38</v>
      </c>
      <c r="I1766">
        <v>257</v>
      </c>
      <c r="J1766">
        <v>0</v>
      </c>
      <c r="K1766">
        <v>0</v>
      </c>
      <c r="L1766">
        <v>8</v>
      </c>
      <c r="M1766">
        <v>0.6</v>
      </c>
      <c r="N1766">
        <v>0.98099999999999998</v>
      </c>
      <c r="O1766">
        <v>2.5</v>
      </c>
      <c r="P1766">
        <v>0.67400000000000004</v>
      </c>
      <c r="Q1766">
        <v>0.129</v>
      </c>
    </row>
    <row r="1767" spans="1:17">
      <c r="A1767" t="s">
        <v>1797</v>
      </c>
      <c r="B1767" s="1">
        <v>46105</v>
      </c>
      <c r="C1767" t="s">
        <v>18</v>
      </c>
      <c r="D1767" t="s">
        <v>21</v>
      </c>
      <c r="E1767">
        <v>22</v>
      </c>
      <c r="F1767">
        <v>48</v>
      </c>
      <c r="G1767">
        <v>70</v>
      </c>
      <c r="H1767">
        <v>57</v>
      </c>
      <c r="I1767">
        <v>13</v>
      </c>
      <c r="J1767">
        <v>0</v>
      </c>
      <c r="K1767">
        <v>0</v>
      </c>
      <c r="L1767">
        <v>2.4</v>
      </c>
      <c r="M1767">
        <v>0.91700000000000004</v>
      </c>
      <c r="N1767">
        <v>0.98899999999999999</v>
      </c>
      <c r="O1767">
        <v>3.9</v>
      </c>
      <c r="P1767">
        <v>0.68100000000000005</v>
      </c>
      <c r="Q1767">
        <v>0.81399999999999995</v>
      </c>
    </row>
    <row r="1768" spans="1:17">
      <c r="A1768" t="s">
        <v>1798</v>
      </c>
      <c r="B1768" s="1">
        <v>46105</v>
      </c>
      <c r="C1768" t="s">
        <v>18</v>
      </c>
      <c r="D1768" t="s">
        <v>23</v>
      </c>
      <c r="E1768">
        <v>494</v>
      </c>
      <c r="F1768">
        <v>45</v>
      </c>
      <c r="G1768">
        <v>539</v>
      </c>
      <c r="H1768">
        <v>38</v>
      </c>
      <c r="I1768">
        <v>501</v>
      </c>
      <c r="J1768">
        <v>0</v>
      </c>
      <c r="K1768">
        <v>0</v>
      </c>
      <c r="L1768">
        <v>8</v>
      </c>
      <c r="M1768">
        <v>0.6</v>
      </c>
      <c r="N1768">
        <v>0.97899999999999998</v>
      </c>
      <c r="O1768">
        <v>2.5</v>
      </c>
      <c r="P1768">
        <v>0.73799999999999999</v>
      </c>
      <c r="Q1768">
        <v>7.0999999999999994E-2</v>
      </c>
    </row>
    <row r="1769" spans="1:17">
      <c r="A1769" t="s">
        <v>1799</v>
      </c>
      <c r="B1769" s="1">
        <v>46105</v>
      </c>
      <c r="C1769" t="s">
        <v>18</v>
      </c>
      <c r="D1769" t="s">
        <v>25</v>
      </c>
      <c r="E1769">
        <v>0</v>
      </c>
      <c r="F1769">
        <v>35</v>
      </c>
      <c r="G1769">
        <v>35</v>
      </c>
      <c r="H1769">
        <v>35</v>
      </c>
      <c r="I1769">
        <v>0</v>
      </c>
      <c r="J1769">
        <v>0</v>
      </c>
      <c r="K1769">
        <v>0</v>
      </c>
      <c r="L1769">
        <v>1.6</v>
      </c>
      <c r="M1769">
        <v>0.97399999999999998</v>
      </c>
      <c r="N1769">
        <v>1</v>
      </c>
      <c r="O1769">
        <v>4.8</v>
      </c>
      <c r="P1769">
        <v>0.65900000000000003</v>
      </c>
      <c r="Q1769">
        <v>1</v>
      </c>
    </row>
    <row r="1770" spans="1:17">
      <c r="A1770" t="s">
        <v>1800</v>
      </c>
      <c r="B1770" s="1">
        <v>46105</v>
      </c>
      <c r="C1770" t="s">
        <v>27</v>
      </c>
      <c r="D1770" t="s">
        <v>19</v>
      </c>
      <c r="E1770">
        <v>17</v>
      </c>
      <c r="F1770">
        <v>46</v>
      </c>
      <c r="G1770">
        <v>63</v>
      </c>
      <c r="H1770">
        <v>43</v>
      </c>
      <c r="I1770">
        <v>20</v>
      </c>
      <c r="J1770">
        <v>0</v>
      </c>
      <c r="K1770">
        <v>0</v>
      </c>
      <c r="L1770">
        <v>3.1</v>
      </c>
      <c r="M1770">
        <v>0.82099999999999995</v>
      </c>
      <c r="N1770">
        <v>0.996</v>
      </c>
      <c r="O1770">
        <v>3.9</v>
      </c>
      <c r="P1770">
        <v>0.79600000000000004</v>
      </c>
      <c r="Q1770">
        <v>0.68300000000000005</v>
      </c>
    </row>
    <row r="1771" spans="1:17">
      <c r="A1771" t="s">
        <v>1801</v>
      </c>
      <c r="B1771" s="1">
        <v>46105</v>
      </c>
      <c r="C1771" t="s">
        <v>27</v>
      </c>
      <c r="D1771" t="s">
        <v>21</v>
      </c>
      <c r="E1771">
        <v>0</v>
      </c>
      <c r="F1771">
        <v>34</v>
      </c>
      <c r="G1771">
        <v>34</v>
      </c>
      <c r="H1771">
        <v>34</v>
      </c>
      <c r="I1771">
        <v>0</v>
      </c>
      <c r="J1771">
        <v>0</v>
      </c>
      <c r="K1771">
        <v>0</v>
      </c>
      <c r="L1771">
        <v>1.5</v>
      </c>
      <c r="M1771">
        <v>0.94699999999999995</v>
      </c>
      <c r="N1771">
        <v>0.99299999999999999</v>
      </c>
      <c r="O1771">
        <v>4.3</v>
      </c>
      <c r="P1771">
        <v>0.68100000000000005</v>
      </c>
      <c r="Q1771">
        <v>1</v>
      </c>
    </row>
    <row r="1772" spans="1:17">
      <c r="A1772" t="s">
        <v>1802</v>
      </c>
      <c r="B1772" s="1">
        <v>46105</v>
      </c>
      <c r="C1772" t="s">
        <v>27</v>
      </c>
      <c r="D1772" t="s">
        <v>23</v>
      </c>
      <c r="E1772">
        <v>1139</v>
      </c>
      <c r="F1772">
        <v>38</v>
      </c>
      <c r="G1772">
        <v>1177</v>
      </c>
      <c r="H1772">
        <v>24</v>
      </c>
      <c r="I1772">
        <v>1153</v>
      </c>
      <c r="J1772">
        <v>0</v>
      </c>
      <c r="K1772">
        <v>0</v>
      </c>
      <c r="L1772">
        <v>8</v>
      </c>
      <c r="M1772">
        <v>0.6</v>
      </c>
      <c r="N1772">
        <v>0.98499999999999999</v>
      </c>
      <c r="O1772">
        <v>2.5</v>
      </c>
      <c r="P1772">
        <v>0.67200000000000004</v>
      </c>
      <c r="Q1772">
        <v>0.02</v>
      </c>
    </row>
    <row r="1773" spans="1:17">
      <c r="A1773" t="s">
        <v>1803</v>
      </c>
      <c r="B1773" s="1">
        <v>46105</v>
      </c>
      <c r="C1773" t="s">
        <v>27</v>
      </c>
      <c r="D1773" t="s">
        <v>25</v>
      </c>
      <c r="E1773">
        <v>35</v>
      </c>
      <c r="F1773">
        <v>18</v>
      </c>
      <c r="G1773">
        <v>53</v>
      </c>
      <c r="H1773">
        <v>31</v>
      </c>
      <c r="I1773">
        <v>22</v>
      </c>
      <c r="J1773">
        <v>0</v>
      </c>
      <c r="K1773">
        <v>0</v>
      </c>
      <c r="L1773">
        <v>3</v>
      </c>
      <c r="M1773">
        <v>0.81899999999999995</v>
      </c>
      <c r="N1773">
        <v>0.98499999999999999</v>
      </c>
      <c r="O1773">
        <v>3.8</v>
      </c>
      <c r="P1773">
        <v>0.73199999999999998</v>
      </c>
      <c r="Q1773">
        <v>0.58499999999999996</v>
      </c>
    </row>
    <row r="1774" spans="1:17">
      <c r="A1774" t="s">
        <v>1804</v>
      </c>
      <c r="B1774" s="1">
        <v>46105</v>
      </c>
      <c r="C1774" t="s">
        <v>32</v>
      </c>
      <c r="D1774" t="s">
        <v>19</v>
      </c>
      <c r="E1774">
        <v>472</v>
      </c>
      <c r="F1774">
        <v>11</v>
      </c>
      <c r="G1774">
        <v>483</v>
      </c>
      <c r="H1774">
        <v>32</v>
      </c>
      <c r="I1774">
        <v>451</v>
      </c>
      <c r="J1774">
        <v>0</v>
      </c>
      <c r="K1774">
        <v>0</v>
      </c>
      <c r="L1774">
        <v>8</v>
      </c>
      <c r="M1774">
        <v>0.6</v>
      </c>
      <c r="N1774">
        <v>0.95399999999999996</v>
      </c>
      <c r="O1774">
        <v>2.5</v>
      </c>
      <c r="P1774">
        <v>0.81899999999999995</v>
      </c>
      <c r="Q1774">
        <v>6.6000000000000003E-2</v>
      </c>
    </row>
    <row r="1775" spans="1:17">
      <c r="A1775" t="s">
        <v>1805</v>
      </c>
      <c r="B1775" s="1">
        <v>46105</v>
      </c>
      <c r="C1775" t="s">
        <v>32</v>
      </c>
      <c r="D1775" t="s">
        <v>21</v>
      </c>
      <c r="E1775">
        <v>1240</v>
      </c>
      <c r="F1775">
        <v>41</v>
      </c>
      <c r="G1775">
        <v>1281</v>
      </c>
      <c r="H1775">
        <v>23</v>
      </c>
      <c r="I1775">
        <v>1258</v>
      </c>
      <c r="J1775">
        <v>0</v>
      </c>
      <c r="K1775">
        <v>0</v>
      </c>
      <c r="L1775">
        <v>8</v>
      </c>
      <c r="M1775">
        <v>0.6</v>
      </c>
      <c r="N1775">
        <v>0.96899999999999997</v>
      </c>
      <c r="O1775">
        <v>2.5</v>
      </c>
      <c r="P1775">
        <v>0.73699999999999999</v>
      </c>
      <c r="Q1775">
        <v>1.7999999999999999E-2</v>
      </c>
    </row>
    <row r="1776" spans="1:17">
      <c r="A1776" t="s">
        <v>1806</v>
      </c>
      <c r="B1776" s="1">
        <v>46105</v>
      </c>
      <c r="C1776" t="s">
        <v>32</v>
      </c>
      <c r="D1776" t="s">
        <v>23</v>
      </c>
      <c r="E1776">
        <v>1392</v>
      </c>
      <c r="F1776">
        <v>31</v>
      </c>
      <c r="G1776">
        <v>1423</v>
      </c>
      <c r="H1776">
        <v>27</v>
      </c>
      <c r="I1776">
        <v>1396</v>
      </c>
      <c r="J1776">
        <v>0</v>
      </c>
      <c r="K1776">
        <v>0</v>
      </c>
      <c r="L1776">
        <v>8</v>
      </c>
      <c r="M1776">
        <v>0.6</v>
      </c>
      <c r="N1776">
        <v>0.96399999999999997</v>
      </c>
      <c r="O1776">
        <v>2.5</v>
      </c>
      <c r="P1776">
        <v>0.64500000000000002</v>
      </c>
      <c r="Q1776">
        <v>1.9E-2</v>
      </c>
    </row>
    <row r="1777" spans="1:17">
      <c r="A1777" t="s">
        <v>1807</v>
      </c>
      <c r="B1777" s="1">
        <v>46105</v>
      </c>
      <c r="C1777" t="s">
        <v>32</v>
      </c>
      <c r="D1777" t="s">
        <v>25</v>
      </c>
      <c r="E1777">
        <v>0</v>
      </c>
      <c r="F1777">
        <v>28</v>
      </c>
      <c r="G1777">
        <v>28</v>
      </c>
      <c r="H1777">
        <v>28</v>
      </c>
      <c r="I1777">
        <v>0</v>
      </c>
      <c r="J1777">
        <v>0</v>
      </c>
      <c r="K1777">
        <v>0</v>
      </c>
      <c r="L1777">
        <v>1.6</v>
      </c>
      <c r="M1777">
        <v>0.93799999999999994</v>
      </c>
      <c r="N1777">
        <v>0.94599999999999995</v>
      </c>
      <c r="O1777">
        <v>4.5</v>
      </c>
      <c r="P1777">
        <v>0.752</v>
      </c>
      <c r="Q1777">
        <v>1</v>
      </c>
    </row>
    <row r="1778" spans="1:17">
      <c r="A1778" t="s">
        <v>1808</v>
      </c>
      <c r="B1778" s="1">
        <v>46105</v>
      </c>
      <c r="C1778" t="s">
        <v>37</v>
      </c>
      <c r="D1778" t="s">
        <v>19</v>
      </c>
      <c r="E1778">
        <v>0</v>
      </c>
      <c r="F1778">
        <v>37</v>
      </c>
      <c r="G1778">
        <v>37</v>
      </c>
      <c r="H1778">
        <v>37</v>
      </c>
      <c r="I1778">
        <v>0</v>
      </c>
      <c r="J1778">
        <v>0</v>
      </c>
      <c r="K1778">
        <v>0</v>
      </c>
      <c r="L1778">
        <v>1.6</v>
      </c>
      <c r="M1778">
        <v>0.98799999999999999</v>
      </c>
      <c r="N1778">
        <v>1</v>
      </c>
      <c r="O1778">
        <v>4.5999999999999996</v>
      </c>
      <c r="P1778">
        <v>0.747</v>
      </c>
      <c r="Q1778">
        <v>1</v>
      </c>
    </row>
    <row r="1779" spans="1:17">
      <c r="A1779" t="s">
        <v>1809</v>
      </c>
      <c r="B1779" s="1">
        <v>46105</v>
      </c>
      <c r="C1779" t="s">
        <v>37</v>
      </c>
      <c r="D1779" t="s">
        <v>21</v>
      </c>
      <c r="E1779">
        <v>602</v>
      </c>
      <c r="F1779">
        <v>48</v>
      </c>
      <c r="G1779">
        <v>650</v>
      </c>
      <c r="H1779">
        <v>35</v>
      </c>
      <c r="I1779">
        <v>615</v>
      </c>
      <c r="J1779">
        <v>0</v>
      </c>
      <c r="K1779">
        <v>0</v>
      </c>
      <c r="L1779">
        <v>8</v>
      </c>
      <c r="M1779">
        <v>0.6</v>
      </c>
      <c r="N1779">
        <v>0.95699999999999996</v>
      </c>
      <c r="O1779">
        <v>2.5</v>
      </c>
      <c r="P1779">
        <v>0.75600000000000001</v>
      </c>
      <c r="Q1779">
        <v>5.3999999999999999E-2</v>
      </c>
    </row>
    <row r="1780" spans="1:17">
      <c r="A1780" t="s">
        <v>1810</v>
      </c>
      <c r="B1780" s="1">
        <v>46105</v>
      </c>
      <c r="C1780" t="s">
        <v>37</v>
      </c>
      <c r="D1780" t="s">
        <v>23</v>
      </c>
      <c r="E1780">
        <v>414</v>
      </c>
      <c r="F1780">
        <v>44</v>
      </c>
      <c r="G1780">
        <v>458</v>
      </c>
      <c r="H1780">
        <v>34</v>
      </c>
      <c r="I1780">
        <v>424</v>
      </c>
      <c r="J1780">
        <v>0</v>
      </c>
      <c r="K1780">
        <v>0</v>
      </c>
      <c r="L1780">
        <v>8</v>
      </c>
      <c r="M1780">
        <v>0.6</v>
      </c>
      <c r="N1780">
        <v>1</v>
      </c>
      <c r="O1780">
        <v>2.5</v>
      </c>
      <c r="P1780">
        <v>0.65400000000000003</v>
      </c>
      <c r="Q1780">
        <v>7.3999999999999996E-2</v>
      </c>
    </row>
    <row r="1781" spans="1:17">
      <c r="A1781" t="s">
        <v>1811</v>
      </c>
      <c r="B1781" s="1">
        <v>46105</v>
      </c>
      <c r="C1781" t="s">
        <v>37</v>
      </c>
      <c r="D1781" t="s">
        <v>25</v>
      </c>
      <c r="E1781">
        <v>0</v>
      </c>
      <c r="F1781">
        <v>39</v>
      </c>
      <c r="G1781">
        <v>39</v>
      </c>
      <c r="H1781">
        <v>38</v>
      </c>
      <c r="I1781">
        <v>1</v>
      </c>
      <c r="J1781">
        <v>0</v>
      </c>
      <c r="K1781">
        <v>0</v>
      </c>
      <c r="L1781">
        <v>1.1000000000000001</v>
      </c>
      <c r="M1781">
        <v>0.96</v>
      </c>
      <c r="N1781">
        <v>0.98</v>
      </c>
      <c r="O1781">
        <v>4.5999999999999996</v>
      </c>
      <c r="P1781">
        <v>0.70499999999999996</v>
      </c>
      <c r="Q1781">
        <v>0.97399999999999998</v>
      </c>
    </row>
    <row r="1782" spans="1:17">
      <c r="A1782" t="s">
        <v>1812</v>
      </c>
      <c r="B1782" s="1">
        <v>46105</v>
      </c>
      <c r="C1782" t="s">
        <v>43</v>
      </c>
      <c r="D1782" t="s">
        <v>19</v>
      </c>
      <c r="E1782">
        <v>963</v>
      </c>
      <c r="F1782">
        <v>40</v>
      </c>
      <c r="G1782">
        <v>1003</v>
      </c>
      <c r="H1782">
        <v>20</v>
      </c>
      <c r="I1782">
        <v>983</v>
      </c>
      <c r="J1782">
        <v>0</v>
      </c>
      <c r="K1782">
        <v>0</v>
      </c>
      <c r="L1782">
        <v>8</v>
      </c>
      <c r="M1782">
        <v>0.6</v>
      </c>
      <c r="N1782">
        <v>0.99099999999999999</v>
      </c>
      <c r="O1782">
        <v>2.5</v>
      </c>
      <c r="P1782">
        <v>0.68100000000000005</v>
      </c>
      <c r="Q1782">
        <v>0.02</v>
      </c>
    </row>
    <row r="1783" spans="1:17">
      <c r="A1783" t="s">
        <v>1813</v>
      </c>
      <c r="B1783" s="1">
        <v>46105</v>
      </c>
      <c r="C1783" t="s">
        <v>43</v>
      </c>
      <c r="D1783" t="s">
        <v>21</v>
      </c>
      <c r="E1783">
        <v>0</v>
      </c>
      <c r="F1783">
        <v>63</v>
      </c>
      <c r="G1783">
        <v>63</v>
      </c>
      <c r="H1783">
        <v>54</v>
      </c>
      <c r="I1783">
        <v>9</v>
      </c>
      <c r="J1783">
        <v>0</v>
      </c>
      <c r="K1783">
        <v>0</v>
      </c>
      <c r="L1783">
        <v>2.1</v>
      </c>
      <c r="M1783">
        <v>0.92800000000000005</v>
      </c>
      <c r="N1783">
        <v>0.98799999999999999</v>
      </c>
      <c r="O1783">
        <v>4.5</v>
      </c>
      <c r="P1783">
        <v>0.67500000000000004</v>
      </c>
      <c r="Q1783">
        <v>0.85699999999999998</v>
      </c>
    </row>
    <row r="1784" spans="1:17">
      <c r="A1784" t="s">
        <v>1814</v>
      </c>
      <c r="B1784" s="1">
        <v>46105</v>
      </c>
      <c r="C1784" t="s">
        <v>43</v>
      </c>
      <c r="D1784" t="s">
        <v>23</v>
      </c>
      <c r="E1784">
        <v>0</v>
      </c>
      <c r="F1784">
        <v>49</v>
      </c>
      <c r="G1784">
        <v>49</v>
      </c>
      <c r="H1784">
        <v>49</v>
      </c>
      <c r="I1784">
        <v>0</v>
      </c>
      <c r="J1784">
        <v>0</v>
      </c>
      <c r="K1784">
        <v>0</v>
      </c>
      <c r="L1784">
        <v>1.9</v>
      </c>
      <c r="M1784">
        <v>0.98099999999999998</v>
      </c>
      <c r="N1784">
        <v>1</v>
      </c>
      <c r="O1784">
        <v>4.3</v>
      </c>
      <c r="P1784">
        <v>0.83499999999999996</v>
      </c>
      <c r="Q1784">
        <v>1</v>
      </c>
    </row>
    <row r="1785" spans="1:17">
      <c r="A1785" t="s">
        <v>1815</v>
      </c>
      <c r="B1785" s="1">
        <v>46105</v>
      </c>
      <c r="C1785" t="s">
        <v>43</v>
      </c>
      <c r="D1785" t="s">
        <v>25</v>
      </c>
      <c r="E1785">
        <v>0</v>
      </c>
      <c r="F1785">
        <v>22</v>
      </c>
      <c r="G1785">
        <v>22</v>
      </c>
      <c r="H1785">
        <v>22</v>
      </c>
      <c r="I1785">
        <v>0</v>
      </c>
      <c r="J1785">
        <v>0</v>
      </c>
      <c r="K1785">
        <v>0</v>
      </c>
      <c r="L1785">
        <v>1.9</v>
      </c>
      <c r="M1785">
        <v>0.93300000000000005</v>
      </c>
      <c r="N1785">
        <v>1</v>
      </c>
      <c r="O1785">
        <v>4.9000000000000004</v>
      </c>
      <c r="P1785">
        <v>0.66800000000000004</v>
      </c>
      <c r="Q1785">
        <v>1</v>
      </c>
    </row>
    <row r="1786" spans="1:17">
      <c r="A1786" t="s">
        <v>1816</v>
      </c>
      <c r="B1786" s="1">
        <v>46105</v>
      </c>
      <c r="C1786" t="s">
        <v>48</v>
      </c>
      <c r="D1786" t="s">
        <v>19</v>
      </c>
      <c r="E1786">
        <v>0</v>
      </c>
      <c r="F1786">
        <v>49</v>
      </c>
      <c r="G1786">
        <v>49</v>
      </c>
      <c r="H1786">
        <v>49</v>
      </c>
      <c r="I1786">
        <v>0</v>
      </c>
      <c r="J1786">
        <v>1</v>
      </c>
      <c r="K1786">
        <v>0</v>
      </c>
      <c r="L1786">
        <v>0.8</v>
      </c>
      <c r="M1786">
        <v>0.97299999999999998</v>
      </c>
      <c r="N1786">
        <v>0.96</v>
      </c>
      <c r="O1786">
        <v>4.0999999999999996</v>
      </c>
      <c r="P1786">
        <v>0.68500000000000005</v>
      </c>
      <c r="Q1786">
        <v>1</v>
      </c>
    </row>
    <row r="1787" spans="1:17">
      <c r="A1787" t="s">
        <v>1817</v>
      </c>
      <c r="B1787" s="1">
        <v>46105</v>
      </c>
      <c r="C1787" t="s">
        <v>48</v>
      </c>
      <c r="D1787" t="s">
        <v>21</v>
      </c>
      <c r="E1787">
        <v>1648</v>
      </c>
      <c r="F1787">
        <v>32</v>
      </c>
      <c r="G1787">
        <v>1680</v>
      </c>
      <c r="H1787">
        <v>19</v>
      </c>
      <c r="I1787">
        <v>1661</v>
      </c>
      <c r="J1787">
        <v>0</v>
      </c>
      <c r="K1787">
        <v>0</v>
      </c>
      <c r="L1787">
        <v>8</v>
      </c>
      <c r="M1787">
        <v>0.6</v>
      </c>
      <c r="N1787">
        <v>0.97099999999999997</v>
      </c>
      <c r="O1787">
        <v>2.5</v>
      </c>
      <c r="P1787">
        <v>0.69599999999999995</v>
      </c>
      <c r="Q1787">
        <v>1.0999999999999999E-2</v>
      </c>
    </row>
    <row r="1788" spans="1:17">
      <c r="A1788" t="s">
        <v>1818</v>
      </c>
      <c r="B1788" s="1">
        <v>46105</v>
      </c>
      <c r="C1788" t="s">
        <v>48</v>
      </c>
      <c r="D1788" t="s">
        <v>23</v>
      </c>
      <c r="E1788">
        <v>4</v>
      </c>
      <c r="F1788">
        <v>47</v>
      </c>
      <c r="G1788">
        <v>51</v>
      </c>
      <c r="H1788">
        <v>51</v>
      </c>
      <c r="I1788">
        <v>0</v>
      </c>
      <c r="J1788">
        <v>0</v>
      </c>
      <c r="K1788">
        <v>0</v>
      </c>
      <c r="L1788">
        <v>2.2000000000000002</v>
      </c>
      <c r="M1788">
        <v>0.97499999999999998</v>
      </c>
      <c r="N1788">
        <v>0.97799999999999998</v>
      </c>
      <c r="O1788">
        <v>4.7</v>
      </c>
      <c r="P1788">
        <v>0.749</v>
      </c>
      <c r="Q1788">
        <v>1</v>
      </c>
    </row>
    <row r="1789" spans="1:17">
      <c r="A1789" t="s">
        <v>1819</v>
      </c>
      <c r="B1789" s="1">
        <v>46105</v>
      </c>
      <c r="C1789" t="s">
        <v>48</v>
      </c>
      <c r="D1789" t="s">
        <v>25</v>
      </c>
      <c r="E1789">
        <v>537</v>
      </c>
      <c r="F1789">
        <v>25</v>
      </c>
      <c r="G1789">
        <v>562</v>
      </c>
      <c r="H1789">
        <v>23</v>
      </c>
      <c r="I1789">
        <v>539</v>
      </c>
      <c r="J1789">
        <v>0</v>
      </c>
      <c r="K1789">
        <v>0</v>
      </c>
      <c r="L1789">
        <v>8</v>
      </c>
      <c r="M1789">
        <v>0.6</v>
      </c>
      <c r="N1789">
        <v>1</v>
      </c>
      <c r="O1789">
        <v>2.5</v>
      </c>
      <c r="P1789">
        <v>0.67</v>
      </c>
      <c r="Q1789">
        <v>4.1000000000000002E-2</v>
      </c>
    </row>
    <row r="1790" spans="1:17">
      <c r="A1790" t="s">
        <v>1820</v>
      </c>
      <c r="B1790" s="1">
        <v>46105</v>
      </c>
      <c r="C1790" t="s">
        <v>53</v>
      </c>
      <c r="D1790" t="s">
        <v>19</v>
      </c>
      <c r="E1790">
        <v>892</v>
      </c>
      <c r="F1790">
        <v>37</v>
      </c>
      <c r="G1790">
        <v>929</v>
      </c>
      <c r="H1790">
        <v>33</v>
      </c>
      <c r="I1790">
        <v>896</v>
      </c>
      <c r="J1790">
        <v>0</v>
      </c>
      <c r="K1790">
        <v>0</v>
      </c>
      <c r="L1790">
        <v>8</v>
      </c>
      <c r="M1790">
        <v>0.6</v>
      </c>
      <c r="N1790">
        <v>0.99099999999999999</v>
      </c>
      <c r="O1790">
        <v>2.5</v>
      </c>
      <c r="P1790">
        <v>0.754</v>
      </c>
      <c r="Q1790">
        <v>3.5999999999999997E-2</v>
      </c>
    </row>
    <row r="1791" spans="1:17">
      <c r="A1791" t="s">
        <v>1821</v>
      </c>
      <c r="B1791" s="1">
        <v>46105</v>
      </c>
      <c r="C1791" t="s">
        <v>53</v>
      </c>
      <c r="D1791" t="s">
        <v>21</v>
      </c>
      <c r="E1791">
        <v>990</v>
      </c>
      <c r="F1791">
        <v>37</v>
      </c>
      <c r="G1791">
        <v>1027</v>
      </c>
      <c r="H1791">
        <v>26</v>
      </c>
      <c r="I1791">
        <v>1001</v>
      </c>
      <c r="J1791">
        <v>0</v>
      </c>
      <c r="K1791">
        <v>0</v>
      </c>
      <c r="L1791">
        <v>8</v>
      </c>
      <c r="M1791">
        <v>0.6</v>
      </c>
      <c r="N1791">
        <v>1</v>
      </c>
      <c r="O1791">
        <v>2.5</v>
      </c>
      <c r="P1791">
        <v>0.71599999999999997</v>
      </c>
      <c r="Q1791">
        <v>2.5000000000000001E-2</v>
      </c>
    </row>
    <row r="1792" spans="1:17">
      <c r="A1792" t="s">
        <v>1822</v>
      </c>
      <c r="B1792" s="1">
        <v>46105</v>
      </c>
      <c r="C1792" t="s">
        <v>53</v>
      </c>
      <c r="D1792" t="s">
        <v>23</v>
      </c>
      <c r="E1792">
        <v>698</v>
      </c>
      <c r="F1792">
        <v>51</v>
      </c>
      <c r="G1792">
        <v>749</v>
      </c>
      <c r="H1792">
        <v>30</v>
      </c>
      <c r="I1792">
        <v>719</v>
      </c>
      <c r="J1792">
        <v>0</v>
      </c>
      <c r="K1792">
        <v>0</v>
      </c>
      <c r="L1792">
        <v>8</v>
      </c>
      <c r="M1792">
        <v>0.6</v>
      </c>
      <c r="N1792">
        <v>0.99199999999999999</v>
      </c>
      <c r="O1792">
        <v>2.5</v>
      </c>
      <c r="P1792">
        <v>0.79</v>
      </c>
      <c r="Q1792">
        <v>0.04</v>
      </c>
    </row>
    <row r="1793" spans="1:17">
      <c r="A1793" t="s">
        <v>1823</v>
      </c>
      <c r="B1793" s="1">
        <v>46105</v>
      </c>
      <c r="C1793" t="s">
        <v>53</v>
      </c>
      <c r="D1793" t="s">
        <v>25</v>
      </c>
      <c r="E1793">
        <v>0</v>
      </c>
      <c r="F1793">
        <v>41</v>
      </c>
      <c r="G1793">
        <v>41</v>
      </c>
      <c r="H1793">
        <v>41</v>
      </c>
      <c r="I1793">
        <v>0</v>
      </c>
      <c r="J1793">
        <v>1</v>
      </c>
      <c r="K1793">
        <v>1</v>
      </c>
      <c r="L1793">
        <v>1.9</v>
      </c>
      <c r="M1793">
        <v>0.89900000000000002</v>
      </c>
      <c r="N1793">
        <v>0.97499999999999998</v>
      </c>
      <c r="O1793">
        <v>4.0999999999999996</v>
      </c>
      <c r="P1793">
        <v>0.72699999999999998</v>
      </c>
      <c r="Q1793">
        <v>1</v>
      </c>
    </row>
    <row r="1794" spans="1:17">
      <c r="A1794" t="s">
        <v>1824</v>
      </c>
      <c r="B1794" s="1">
        <v>46106</v>
      </c>
      <c r="C1794" t="s">
        <v>18</v>
      </c>
      <c r="D1794" t="s">
        <v>19</v>
      </c>
      <c r="E1794">
        <v>257</v>
      </c>
      <c r="F1794">
        <v>50</v>
      </c>
      <c r="G1794">
        <v>307</v>
      </c>
      <c r="H1794">
        <v>40</v>
      </c>
      <c r="I1794">
        <v>267</v>
      </c>
      <c r="J1794">
        <v>0</v>
      </c>
      <c r="K1794">
        <v>0</v>
      </c>
      <c r="L1794">
        <v>8</v>
      </c>
      <c r="M1794">
        <v>0.6</v>
      </c>
      <c r="N1794">
        <v>0.999</v>
      </c>
      <c r="O1794">
        <v>2.5</v>
      </c>
      <c r="P1794">
        <v>0.67400000000000004</v>
      </c>
      <c r="Q1794">
        <v>0.13</v>
      </c>
    </row>
    <row r="1795" spans="1:17">
      <c r="A1795" t="s">
        <v>1825</v>
      </c>
      <c r="B1795" s="1">
        <v>46106</v>
      </c>
      <c r="C1795" t="s">
        <v>18</v>
      </c>
      <c r="D1795" t="s">
        <v>21</v>
      </c>
      <c r="E1795">
        <v>13</v>
      </c>
      <c r="F1795">
        <v>50</v>
      </c>
      <c r="G1795">
        <v>63</v>
      </c>
      <c r="H1795">
        <v>54</v>
      </c>
      <c r="I1795">
        <v>9</v>
      </c>
      <c r="J1795">
        <v>0</v>
      </c>
      <c r="K1795">
        <v>0</v>
      </c>
      <c r="L1795">
        <v>1.9</v>
      </c>
      <c r="M1795">
        <v>0.89300000000000002</v>
      </c>
      <c r="N1795">
        <v>0.998</v>
      </c>
      <c r="O1795">
        <v>4.0999999999999996</v>
      </c>
      <c r="P1795">
        <v>0.68100000000000005</v>
      </c>
      <c r="Q1795">
        <v>0.85699999999999998</v>
      </c>
    </row>
    <row r="1796" spans="1:17">
      <c r="A1796" t="s">
        <v>1826</v>
      </c>
      <c r="B1796" s="1">
        <v>46106</v>
      </c>
      <c r="C1796" t="s">
        <v>18</v>
      </c>
      <c r="D1796" t="s">
        <v>23</v>
      </c>
      <c r="E1796">
        <v>501</v>
      </c>
      <c r="F1796">
        <v>41</v>
      </c>
      <c r="G1796">
        <v>542</v>
      </c>
      <c r="H1796">
        <v>38</v>
      </c>
      <c r="I1796">
        <v>504</v>
      </c>
      <c r="J1796">
        <v>0</v>
      </c>
      <c r="K1796">
        <v>0</v>
      </c>
      <c r="L1796">
        <v>8</v>
      </c>
      <c r="M1796">
        <v>0.6</v>
      </c>
      <c r="N1796">
        <v>1</v>
      </c>
      <c r="O1796">
        <v>2.5</v>
      </c>
      <c r="P1796">
        <v>0.73799999999999999</v>
      </c>
      <c r="Q1796">
        <v>7.0000000000000007E-2</v>
      </c>
    </row>
    <row r="1797" spans="1:17">
      <c r="A1797" t="s">
        <v>1827</v>
      </c>
      <c r="B1797" s="1">
        <v>46106</v>
      </c>
      <c r="C1797" t="s">
        <v>18</v>
      </c>
      <c r="D1797" t="s">
        <v>25</v>
      </c>
      <c r="E1797">
        <v>0</v>
      </c>
      <c r="F1797">
        <v>23</v>
      </c>
      <c r="G1797">
        <v>23</v>
      </c>
      <c r="H1797">
        <v>23</v>
      </c>
      <c r="I1797">
        <v>0</v>
      </c>
      <c r="J1797">
        <v>0</v>
      </c>
      <c r="K1797">
        <v>0</v>
      </c>
      <c r="L1797">
        <v>1.8</v>
      </c>
      <c r="M1797">
        <v>0.97</v>
      </c>
      <c r="N1797">
        <v>0.96299999999999997</v>
      </c>
      <c r="O1797">
        <v>4.4000000000000004</v>
      </c>
      <c r="P1797">
        <v>0.65900000000000003</v>
      </c>
      <c r="Q1797">
        <v>1</v>
      </c>
    </row>
    <row r="1798" spans="1:17">
      <c r="A1798" t="s">
        <v>1828</v>
      </c>
      <c r="B1798" s="1">
        <v>46106</v>
      </c>
      <c r="C1798" t="s">
        <v>27</v>
      </c>
      <c r="D1798" t="s">
        <v>19</v>
      </c>
      <c r="E1798">
        <v>20</v>
      </c>
      <c r="F1798">
        <v>32</v>
      </c>
      <c r="G1798">
        <v>52</v>
      </c>
      <c r="H1798">
        <v>52</v>
      </c>
      <c r="I1798">
        <v>0</v>
      </c>
      <c r="J1798">
        <v>1</v>
      </c>
      <c r="K1798">
        <v>0</v>
      </c>
      <c r="L1798">
        <v>1.8</v>
      </c>
      <c r="M1798">
        <v>0.96599999999999997</v>
      </c>
      <c r="N1798">
        <v>0.94499999999999995</v>
      </c>
      <c r="O1798">
        <v>4.5999999999999996</v>
      </c>
      <c r="P1798">
        <v>0.79600000000000004</v>
      </c>
      <c r="Q1798">
        <v>1</v>
      </c>
    </row>
    <row r="1799" spans="1:17">
      <c r="A1799" t="s">
        <v>1829</v>
      </c>
      <c r="B1799" s="1">
        <v>46106</v>
      </c>
      <c r="C1799" t="s">
        <v>27</v>
      </c>
      <c r="D1799" t="s">
        <v>21</v>
      </c>
      <c r="E1799">
        <v>0</v>
      </c>
      <c r="F1799">
        <v>37</v>
      </c>
      <c r="G1799">
        <v>37</v>
      </c>
      <c r="H1799">
        <v>37</v>
      </c>
      <c r="I1799">
        <v>0</v>
      </c>
      <c r="J1799">
        <v>1</v>
      </c>
      <c r="K1799">
        <v>0</v>
      </c>
      <c r="L1799">
        <v>1.6</v>
      </c>
      <c r="M1799">
        <v>0.95599999999999996</v>
      </c>
      <c r="N1799">
        <v>0.96399999999999997</v>
      </c>
      <c r="O1799">
        <v>4.8</v>
      </c>
      <c r="P1799">
        <v>0.68100000000000005</v>
      </c>
      <c r="Q1799">
        <v>1</v>
      </c>
    </row>
    <row r="1800" spans="1:17">
      <c r="A1800" t="s">
        <v>1830</v>
      </c>
      <c r="B1800" s="1">
        <v>46106</v>
      </c>
      <c r="C1800" t="s">
        <v>27</v>
      </c>
      <c r="D1800" t="s">
        <v>23</v>
      </c>
      <c r="E1800">
        <v>1153</v>
      </c>
      <c r="F1800">
        <v>51</v>
      </c>
      <c r="G1800">
        <v>1204</v>
      </c>
      <c r="H1800">
        <v>26</v>
      </c>
      <c r="I1800">
        <v>1178</v>
      </c>
      <c r="J1800">
        <v>0</v>
      </c>
      <c r="K1800">
        <v>0</v>
      </c>
      <c r="L1800">
        <v>8</v>
      </c>
      <c r="M1800">
        <v>0.6</v>
      </c>
      <c r="N1800">
        <v>0.99399999999999999</v>
      </c>
      <c r="O1800">
        <v>2.5</v>
      </c>
      <c r="P1800">
        <v>0.67200000000000004</v>
      </c>
      <c r="Q1800">
        <v>2.1999999999999999E-2</v>
      </c>
    </row>
    <row r="1801" spans="1:17">
      <c r="A1801" t="s">
        <v>1831</v>
      </c>
      <c r="B1801" s="1">
        <v>46106</v>
      </c>
      <c r="C1801" t="s">
        <v>27</v>
      </c>
      <c r="D1801" t="s">
        <v>25</v>
      </c>
      <c r="E1801">
        <v>22</v>
      </c>
      <c r="F1801">
        <v>28</v>
      </c>
      <c r="G1801">
        <v>50</v>
      </c>
      <c r="H1801">
        <v>31</v>
      </c>
      <c r="I1801">
        <v>19</v>
      </c>
      <c r="J1801">
        <v>0</v>
      </c>
      <c r="K1801">
        <v>0</v>
      </c>
      <c r="L1801">
        <v>3.5</v>
      </c>
      <c r="M1801">
        <v>0.878</v>
      </c>
      <c r="N1801">
        <v>0.995</v>
      </c>
      <c r="O1801">
        <v>4</v>
      </c>
      <c r="P1801">
        <v>0.73199999999999998</v>
      </c>
      <c r="Q1801">
        <v>0.62</v>
      </c>
    </row>
    <row r="1802" spans="1:17">
      <c r="A1802" t="s">
        <v>1832</v>
      </c>
      <c r="B1802" s="1">
        <v>46106</v>
      </c>
      <c r="C1802" t="s">
        <v>32</v>
      </c>
      <c r="D1802" t="s">
        <v>19</v>
      </c>
      <c r="E1802">
        <v>451</v>
      </c>
      <c r="F1802">
        <v>49</v>
      </c>
      <c r="G1802">
        <v>500</v>
      </c>
      <c r="H1802">
        <v>27</v>
      </c>
      <c r="I1802">
        <v>473</v>
      </c>
      <c r="J1802">
        <v>1</v>
      </c>
      <c r="K1802">
        <v>1</v>
      </c>
      <c r="L1802">
        <v>8</v>
      </c>
      <c r="M1802">
        <v>0.6</v>
      </c>
      <c r="N1802">
        <v>0.92600000000000005</v>
      </c>
      <c r="O1802">
        <v>2.5</v>
      </c>
      <c r="P1802">
        <v>0.81899999999999995</v>
      </c>
      <c r="Q1802">
        <v>5.3999999999999999E-2</v>
      </c>
    </row>
    <row r="1803" spans="1:17">
      <c r="A1803" t="s">
        <v>1833</v>
      </c>
      <c r="B1803" s="1">
        <v>46106</v>
      </c>
      <c r="C1803" t="s">
        <v>32</v>
      </c>
      <c r="D1803" t="s">
        <v>21</v>
      </c>
      <c r="E1803">
        <v>1258</v>
      </c>
      <c r="F1803">
        <v>31</v>
      </c>
      <c r="G1803">
        <v>1289</v>
      </c>
      <c r="H1803">
        <v>24</v>
      </c>
      <c r="I1803">
        <v>1265</v>
      </c>
      <c r="J1803">
        <v>0</v>
      </c>
      <c r="K1803">
        <v>0</v>
      </c>
      <c r="L1803">
        <v>8</v>
      </c>
      <c r="M1803">
        <v>0.6</v>
      </c>
      <c r="N1803">
        <v>0.96599999999999997</v>
      </c>
      <c r="O1803">
        <v>2.5</v>
      </c>
      <c r="P1803">
        <v>0.73699999999999999</v>
      </c>
      <c r="Q1803">
        <v>1.9E-2</v>
      </c>
    </row>
    <row r="1804" spans="1:17">
      <c r="A1804" t="s">
        <v>1834</v>
      </c>
      <c r="B1804" s="1">
        <v>46106</v>
      </c>
      <c r="C1804" t="s">
        <v>32</v>
      </c>
      <c r="D1804" t="s">
        <v>23</v>
      </c>
      <c r="E1804">
        <v>1396</v>
      </c>
      <c r="F1804">
        <v>35</v>
      </c>
      <c r="G1804">
        <v>1431</v>
      </c>
      <c r="H1804">
        <v>22</v>
      </c>
      <c r="I1804">
        <v>1409</v>
      </c>
      <c r="J1804">
        <v>0</v>
      </c>
      <c r="K1804">
        <v>0</v>
      </c>
      <c r="L1804">
        <v>8</v>
      </c>
      <c r="M1804">
        <v>0.6</v>
      </c>
      <c r="N1804">
        <v>1</v>
      </c>
      <c r="O1804">
        <v>2.5</v>
      </c>
      <c r="P1804">
        <v>0.64500000000000002</v>
      </c>
      <c r="Q1804">
        <v>1.4999999999999999E-2</v>
      </c>
    </row>
    <row r="1805" spans="1:17">
      <c r="A1805" t="s">
        <v>1835</v>
      </c>
      <c r="B1805" s="1">
        <v>46106</v>
      </c>
      <c r="C1805" t="s">
        <v>32</v>
      </c>
      <c r="D1805" t="s">
        <v>25</v>
      </c>
      <c r="E1805">
        <v>0</v>
      </c>
      <c r="F1805">
        <v>28</v>
      </c>
      <c r="G1805">
        <v>28</v>
      </c>
      <c r="H1805">
        <v>28</v>
      </c>
      <c r="I1805">
        <v>0</v>
      </c>
      <c r="J1805">
        <v>0</v>
      </c>
      <c r="K1805">
        <v>0</v>
      </c>
      <c r="L1805">
        <v>1.5</v>
      </c>
      <c r="M1805">
        <v>0.96599999999999997</v>
      </c>
      <c r="N1805">
        <v>1</v>
      </c>
      <c r="O1805">
        <v>4.5</v>
      </c>
      <c r="P1805">
        <v>0.752</v>
      </c>
      <c r="Q1805">
        <v>1</v>
      </c>
    </row>
    <row r="1806" spans="1:17">
      <c r="A1806" t="s">
        <v>1836</v>
      </c>
      <c r="B1806" s="1">
        <v>46106</v>
      </c>
      <c r="C1806" t="s">
        <v>37</v>
      </c>
      <c r="D1806" t="s">
        <v>19</v>
      </c>
      <c r="E1806">
        <v>0</v>
      </c>
      <c r="F1806">
        <v>38</v>
      </c>
      <c r="G1806">
        <v>38</v>
      </c>
      <c r="H1806">
        <v>38</v>
      </c>
      <c r="I1806">
        <v>0</v>
      </c>
      <c r="J1806">
        <v>0</v>
      </c>
      <c r="K1806">
        <v>0</v>
      </c>
      <c r="L1806">
        <v>1.4</v>
      </c>
      <c r="M1806">
        <v>0.90900000000000003</v>
      </c>
      <c r="N1806">
        <v>1</v>
      </c>
      <c r="O1806">
        <v>4.5999999999999996</v>
      </c>
      <c r="P1806">
        <v>0.747</v>
      </c>
      <c r="Q1806">
        <v>1</v>
      </c>
    </row>
    <row r="1807" spans="1:17">
      <c r="A1807" t="s">
        <v>1837</v>
      </c>
      <c r="B1807" s="1">
        <v>46106</v>
      </c>
      <c r="C1807" t="s">
        <v>37</v>
      </c>
      <c r="D1807" t="s">
        <v>21</v>
      </c>
      <c r="E1807">
        <v>615</v>
      </c>
      <c r="F1807">
        <v>48</v>
      </c>
      <c r="G1807">
        <v>663</v>
      </c>
      <c r="H1807">
        <v>33</v>
      </c>
      <c r="I1807">
        <v>630</v>
      </c>
      <c r="J1807">
        <v>0</v>
      </c>
      <c r="K1807">
        <v>0</v>
      </c>
      <c r="L1807">
        <v>8</v>
      </c>
      <c r="M1807">
        <v>0.6</v>
      </c>
      <c r="N1807">
        <v>0.97699999999999998</v>
      </c>
      <c r="O1807">
        <v>2.5</v>
      </c>
      <c r="P1807">
        <v>0.75600000000000001</v>
      </c>
      <c r="Q1807">
        <v>0.05</v>
      </c>
    </row>
    <row r="1808" spans="1:17">
      <c r="A1808" t="s">
        <v>1838</v>
      </c>
      <c r="B1808" s="1">
        <v>46106</v>
      </c>
      <c r="C1808" t="s">
        <v>37</v>
      </c>
      <c r="D1808" t="s">
        <v>23</v>
      </c>
      <c r="E1808">
        <v>424</v>
      </c>
      <c r="F1808">
        <v>44</v>
      </c>
      <c r="G1808">
        <v>468</v>
      </c>
      <c r="H1808">
        <v>30</v>
      </c>
      <c r="I1808">
        <v>438</v>
      </c>
      <c r="J1808">
        <v>0</v>
      </c>
      <c r="K1808">
        <v>0</v>
      </c>
      <c r="L1808">
        <v>8</v>
      </c>
      <c r="M1808">
        <v>0.6</v>
      </c>
      <c r="N1808">
        <v>1</v>
      </c>
      <c r="O1808">
        <v>2.5</v>
      </c>
      <c r="P1808">
        <v>0.65400000000000003</v>
      </c>
      <c r="Q1808">
        <v>6.4000000000000001E-2</v>
      </c>
    </row>
    <row r="1809" spans="1:17">
      <c r="A1809" t="s">
        <v>1839</v>
      </c>
      <c r="B1809" s="1">
        <v>46106</v>
      </c>
      <c r="C1809" t="s">
        <v>37</v>
      </c>
      <c r="D1809" t="s">
        <v>25</v>
      </c>
      <c r="E1809">
        <v>1</v>
      </c>
      <c r="F1809">
        <v>28</v>
      </c>
      <c r="G1809">
        <v>29</v>
      </c>
      <c r="H1809">
        <v>29</v>
      </c>
      <c r="I1809">
        <v>0</v>
      </c>
      <c r="J1809">
        <v>0</v>
      </c>
      <c r="K1809">
        <v>0</v>
      </c>
      <c r="L1809">
        <v>1</v>
      </c>
      <c r="M1809">
        <v>0.95399999999999996</v>
      </c>
      <c r="N1809">
        <v>0.99099999999999999</v>
      </c>
      <c r="O1809">
        <v>4.5999999999999996</v>
      </c>
      <c r="P1809">
        <v>0.70499999999999996</v>
      </c>
      <c r="Q1809">
        <v>1</v>
      </c>
    </row>
    <row r="1810" spans="1:17">
      <c r="A1810" t="s">
        <v>1840</v>
      </c>
      <c r="B1810" s="1">
        <v>46106</v>
      </c>
      <c r="C1810" t="s">
        <v>43</v>
      </c>
      <c r="D1810" t="s">
        <v>19</v>
      </c>
      <c r="E1810">
        <v>983</v>
      </c>
      <c r="F1810">
        <v>43</v>
      </c>
      <c r="G1810">
        <v>1026</v>
      </c>
      <c r="H1810">
        <v>26</v>
      </c>
      <c r="I1810">
        <v>1000</v>
      </c>
      <c r="J1810">
        <v>0</v>
      </c>
      <c r="K1810">
        <v>0</v>
      </c>
      <c r="L1810">
        <v>8</v>
      </c>
      <c r="M1810">
        <v>0.6</v>
      </c>
      <c r="N1810">
        <v>0.995</v>
      </c>
      <c r="O1810">
        <v>2.5</v>
      </c>
      <c r="P1810">
        <v>0.68100000000000005</v>
      </c>
      <c r="Q1810">
        <v>2.5000000000000001E-2</v>
      </c>
    </row>
    <row r="1811" spans="1:17">
      <c r="A1811" t="s">
        <v>1841</v>
      </c>
      <c r="B1811" s="1">
        <v>46106</v>
      </c>
      <c r="C1811" t="s">
        <v>43</v>
      </c>
      <c r="D1811" t="s">
        <v>21</v>
      </c>
      <c r="E1811">
        <v>9</v>
      </c>
      <c r="F1811">
        <v>44</v>
      </c>
      <c r="G1811">
        <v>53</v>
      </c>
      <c r="H1811">
        <v>53</v>
      </c>
      <c r="I1811">
        <v>0</v>
      </c>
      <c r="J1811">
        <v>0</v>
      </c>
      <c r="K1811">
        <v>0</v>
      </c>
      <c r="L1811">
        <v>1.7</v>
      </c>
      <c r="M1811">
        <v>0.99099999999999999</v>
      </c>
      <c r="N1811">
        <v>0.98</v>
      </c>
      <c r="O1811">
        <v>4.0999999999999996</v>
      </c>
      <c r="P1811">
        <v>0.67500000000000004</v>
      </c>
      <c r="Q1811">
        <v>1</v>
      </c>
    </row>
    <row r="1812" spans="1:17">
      <c r="A1812" t="s">
        <v>1842</v>
      </c>
      <c r="B1812" s="1">
        <v>46106</v>
      </c>
      <c r="C1812" t="s">
        <v>43</v>
      </c>
      <c r="D1812" t="s">
        <v>23</v>
      </c>
      <c r="E1812">
        <v>0</v>
      </c>
      <c r="F1812">
        <v>70</v>
      </c>
      <c r="G1812">
        <v>70</v>
      </c>
      <c r="H1812">
        <v>54</v>
      </c>
      <c r="I1812">
        <v>16</v>
      </c>
      <c r="J1812">
        <v>0</v>
      </c>
      <c r="K1812">
        <v>0</v>
      </c>
      <c r="L1812">
        <v>2.5</v>
      </c>
      <c r="M1812">
        <v>0.82299999999999995</v>
      </c>
      <c r="N1812">
        <v>0.95899999999999996</v>
      </c>
      <c r="O1812">
        <v>4.0999999999999996</v>
      </c>
      <c r="P1812">
        <v>0.83499999999999996</v>
      </c>
      <c r="Q1812">
        <v>0.77100000000000002</v>
      </c>
    </row>
    <row r="1813" spans="1:17">
      <c r="A1813" t="s">
        <v>1843</v>
      </c>
      <c r="B1813" s="1">
        <v>46106</v>
      </c>
      <c r="C1813" t="s">
        <v>43</v>
      </c>
      <c r="D1813" t="s">
        <v>25</v>
      </c>
      <c r="E1813">
        <v>0</v>
      </c>
      <c r="F1813">
        <v>22</v>
      </c>
      <c r="G1813">
        <v>22</v>
      </c>
      <c r="H1813">
        <v>22</v>
      </c>
      <c r="I1813">
        <v>0</v>
      </c>
      <c r="J1813">
        <v>0</v>
      </c>
      <c r="K1813">
        <v>0</v>
      </c>
      <c r="L1813">
        <v>1.3</v>
      </c>
      <c r="M1813">
        <v>0.99099999999999999</v>
      </c>
      <c r="N1813">
        <v>1</v>
      </c>
      <c r="O1813">
        <v>4.5999999999999996</v>
      </c>
      <c r="P1813">
        <v>0.66800000000000004</v>
      </c>
      <c r="Q1813">
        <v>1</v>
      </c>
    </row>
    <row r="1814" spans="1:17">
      <c r="A1814" t="s">
        <v>1844</v>
      </c>
      <c r="B1814" s="1">
        <v>46106</v>
      </c>
      <c r="C1814" t="s">
        <v>48</v>
      </c>
      <c r="D1814" t="s">
        <v>19</v>
      </c>
      <c r="E1814">
        <v>0</v>
      </c>
      <c r="F1814">
        <v>32</v>
      </c>
      <c r="G1814">
        <v>32</v>
      </c>
      <c r="H1814">
        <v>32</v>
      </c>
      <c r="I1814">
        <v>0</v>
      </c>
      <c r="J1814">
        <v>0</v>
      </c>
      <c r="K1814">
        <v>0</v>
      </c>
      <c r="L1814">
        <v>1.3</v>
      </c>
      <c r="M1814">
        <v>0.96299999999999997</v>
      </c>
      <c r="N1814">
        <v>0.98</v>
      </c>
      <c r="O1814">
        <v>4.7</v>
      </c>
      <c r="P1814">
        <v>0.68500000000000005</v>
      </c>
      <c r="Q1814">
        <v>1</v>
      </c>
    </row>
    <row r="1815" spans="1:17">
      <c r="A1815" t="s">
        <v>1845</v>
      </c>
      <c r="B1815" s="1">
        <v>46106</v>
      </c>
      <c r="C1815" t="s">
        <v>48</v>
      </c>
      <c r="D1815" t="s">
        <v>21</v>
      </c>
      <c r="E1815">
        <v>1661</v>
      </c>
      <c r="F1815">
        <v>36</v>
      </c>
      <c r="G1815">
        <v>1697</v>
      </c>
      <c r="H1815">
        <v>21</v>
      </c>
      <c r="I1815">
        <v>1676</v>
      </c>
      <c r="J1815">
        <v>0</v>
      </c>
      <c r="K1815">
        <v>0</v>
      </c>
      <c r="L1815">
        <v>8</v>
      </c>
      <c r="M1815">
        <v>0.6</v>
      </c>
      <c r="N1815">
        <v>0.96299999999999997</v>
      </c>
      <c r="O1815">
        <v>2.5</v>
      </c>
      <c r="P1815">
        <v>0.69599999999999995</v>
      </c>
      <c r="Q1815">
        <v>1.2E-2</v>
      </c>
    </row>
    <row r="1816" spans="1:17">
      <c r="A1816" t="s">
        <v>1846</v>
      </c>
      <c r="B1816" s="1">
        <v>46106</v>
      </c>
      <c r="C1816" t="s">
        <v>48</v>
      </c>
      <c r="D1816" t="s">
        <v>23</v>
      </c>
      <c r="E1816">
        <v>0</v>
      </c>
      <c r="F1816">
        <v>30</v>
      </c>
      <c r="G1816">
        <v>30</v>
      </c>
      <c r="H1816">
        <v>30</v>
      </c>
      <c r="I1816">
        <v>0</v>
      </c>
      <c r="J1816">
        <v>0</v>
      </c>
      <c r="K1816">
        <v>0</v>
      </c>
      <c r="L1816">
        <v>1.6</v>
      </c>
      <c r="M1816">
        <v>0.92300000000000004</v>
      </c>
      <c r="N1816">
        <v>0.96</v>
      </c>
      <c r="O1816">
        <v>4.4000000000000004</v>
      </c>
      <c r="P1816">
        <v>0.749</v>
      </c>
      <c r="Q1816">
        <v>1</v>
      </c>
    </row>
    <row r="1817" spans="1:17">
      <c r="A1817" t="s">
        <v>1847</v>
      </c>
      <c r="B1817" s="1">
        <v>46106</v>
      </c>
      <c r="C1817" t="s">
        <v>48</v>
      </c>
      <c r="D1817" t="s">
        <v>25</v>
      </c>
      <c r="E1817">
        <v>539</v>
      </c>
      <c r="F1817">
        <v>39</v>
      </c>
      <c r="G1817">
        <v>578</v>
      </c>
      <c r="H1817">
        <v>27</v>
      </c>
      <c r="I1817">
        <v>551</v>
      </c>
      <c r="J1817">
        <v>0</v>
      </c>
      <c r="K1817">
        <v>0</v>
      </c>
      <c r="L1817">
        <v>8</v>
      </c>
      <c r="M1817">
        <v>0.6</v>
      </c>
      <c r="N1817">
        <v>0.96199999999999997</v>
      </c>
      <c r="O1817">
        <v>2.5</v>
      </c>
      <c r="P1817">
        <v>0.67</v>
      </c>
      <c r="Q1817">
        <v>4.7E-2</v>
      </c>
    </row>
    <row r="1818" spans="1:17">
      <c r="A1818" t="s">
        <v>1848</v>
      </c>
      <c r="B1818" s="1">
        <v>46106</v>
      </c>
      <c r="C1818" t="s">
        <v>53</v>
      </c>
      <c r="D1818" t="s">
        <v>19</v>
      </c>
      <c r="E1818">
        <v>896</v>
      </c>
      <c r="F1818">
        <v>66</v>
      </c>
      <c r="G1818">
        <v>962</v>
      </c>
      <c r="H1818">
        <v>26</v>
      </c>
      <c r="I1818">
        <v>936</v>
      </c>
      <c r="J1818">
        <v>0</v>
      </c>
      <c r="K1818">
        <v>0</v>
      </c>
      <c r="L1818">
        <v>8</v>
      </c>
      <c r="M1818">
        <v>0.6</v>
      </c>
      <c r="N1818">
        <v>0.97799999999999998</v>
      </c>
      <c r="O1818">
        <v>2.5</v>
      </c>
      <c r="P1818">
        <v>0.754</v>
      </c>
      <c r="Q1818">
        <v>2.7E-2</v>
      </c>
    </row>
    <row r="1819" spans="1:17">
      <c r="A1819" t="s">
        <v>1849</v>
      </c>
      <c r="B1819" s="1">
        <v>46106</v>
      </c>
      <c r="C1819" t="s">
        <v>53</v>
      </c>
      <c r="D1819" t="s">
        <v>21</v>
      </c>
      <c r="E1819">
        <v>1001</v>
      </c>
      <c r="F1819">
        <v>47</v>
      </c>
      <c r="G1819">
        <v>1048</v>
      </c>
      <c r="H1819">
        <v>30</v>
      </c>
      <c r="I1819">
        <v>1018</v>
      </c>
      <c r="J1819">
        <v>0</v>
      </c>
      <c r="K1819">
        <v>0</v>
      </c>
      <c r="L1819">
        <v>8</v>
      </c>
      <c r="M1819">
        <v>0.6</v>
      </c>
      <c r="N1819">
        <v>1</v>
      </c>
      <c r="O1819">
        <v>2.5</v>
      </c>
      <c r="P1819">
        <v>0.71599999999999997</v>
      </c>
      <c r="Q1819">
        <v>2.9000000000000001E-2</v>
      </c>
    </row>
    <row r="1820" spans="1:17">
      <c r="A1820" t="s">
        <v>1850</v>
      </c>
      <c r="B1820" s="1">
        <v>46106</v>
      </c>
      <c r="C1820" t="s">
        <v>53</v>
      </c>
      <c r="D1820" t="s">
        <v>23</v>
      </c>
      <c r="E1820">
        <v>719</v>
      </c>
      <c r="F1820">
        <v>45</v>
      </c>
      <c r="G1820">
        <v>764</v>
      </c>
      <c r="H1820">
        <v>31</v>
      </c>
      <c r="I1820">
        <v>733</v>
      </c>
      <c r="J1820">
        <v>0</v>
      </c>
      <c r="K1820">
        <v>0</v>
      </c>
      <c r="L1820">
        <v>8</v>
      </c>
      <c r="M1820">
        <v>0.6</v>
      </c>
      <c r="N1820">
        <v>0.98499999999999999</v>
      </c>
      <c r="O1820">
        <v>2.5</v>
      </c>
      <c r="P1820">
        <v>0.79</v>
      </c>
      <c r="Q1820">
        <v>4.1000000000000002E-2</v>
      </c>
    </row>
    <row r="1821" spans="1:17">
      <c r="A1821" t="s">
        <v>1851</v>
      </c>
      <c r="B1821" s="1">
        <v>46106</v>
      </c>
      <c r="C1821" t="s">
        <v>53</v>
      </c>
      <c r="D1821" t="s">
        <v>25</v>
      </c>
      <c r="E1821">
        <v>0</v>
      </c>
      <c r="F1821">
        <v>32</v>
      </c>
      <c r="G1821">
        <v>32</v>
      </c>
      <c r="H1821">
        <v>32</v>
      </c>
      <c r="I1821">
        <v>0</v>
      </c>
      <c r="J1821">
        <v>0</v>
      </c>
      <c r="K1821">
        <v>0</v>
      </c>
      <c r="L1821">
        <v>1.2</v>
      </c>
      <c r="M1821">
        <v>0.98199999999999998</v>
      </c>
      <c r="N1821">
        <v>0.99099999999999999</v>
      </c>
      <c r="O1821">
        <v>4.5999999999999996</v>
      </c>
      <c r="P1821">
        <v>0.72699999999999998</v>
      </c>
      <c r="Q1821">
        <v>1</v>
      </c>
    </row>
    <row r="1822" spans="1:17">
      <c r="A1822" t="s">
        <v>1852</v>
      </c>
      <c r="B1822" s="1">
        <v>46107</v>
      </c>
      <c r="C1822" t="s">
        <v>18</v>
      </c>
      <c r="D1822" t="s">
        <v>19</v>
      </c>
      <c r="E1822">
        <v>267</v>
      </c>
      <c r="F1822">
        <v>42</v>
      </c>
      <c r="G1822">
        <v>309</v>
      </c>
      <c r="H1822">
        <v>44</v>
      </c>
      <c r="I1822">
        <v>265</v>
      </c>
      <c r="J1822">
        <v>0</v>
      </c>
      <c r="K1822">
        <v>0</v>
      </c>
      <c r="L1822">
        <v>8</v>
      </c>
      <c r="M1822">
        <v>0.6</v>
      </c>
      <c r="N1822">
        <v>0.95899999999999996</v>
      </c>
      <c r="O1822">
        <v>2.5</v>
      </c>
      <c r="P1822">
        <v>0.67400000000000004</v>
      </c>
      <c r="Q1822">
        <v>0.14199999999999999</v>
      </c>
    </row>
    <row r="1823" spans="1:17">
      <c r="A1823" t="s">
        <v>1853</v>
      </c>
      <c r="B1823" s="1">
        <v>46107</v>
      </c>
      <c r="C1823" t="s">
        <v>18</v>
      </c>
      <c r="D1823" t="s">
        <v>21</v>
      </c>
      <c r="E1823">
        <v>9</v>
      </c>
      <c r="F1823">
        <v>28</v>
      </c>
      <c r="G1823">
        <v>37</v>
      </c>
      <c r="H1823">
        <v>37</v>
      </c>
      <c r="I1823">
        <v>0</v>
      </c>
      <c r="J1823">
        <v>0</v>
      </c>
      <c r="K1823">
        <v>0</v>
      </c>
      <c r="L1823">
        <v>1.9</v>
      </c>
      <c r="M1823">
        <v>0.96299999999999997</v>
      </c>
      <c r="N1823">
        <v>1</v>
      </c>
      <c r="O1823">
        <v>4.5999999999999996</v>
      </c>
      <c r="P1823">
        <v>0.68100000000000005</v>
      </c>
      <c r="Q1823">
        <v>1</v>
      </c>
    </row>
    <row r="1824" spans="1:17">
      <c r="A1824" t="s">
        <v>1854</v>
      </c>
      <c r="B1824" s="1">
        <v>46107</v>
      </c>
      <c r="C1824" t="s">
        <v>18</v>
      </c>
      <c r="D1824" t="s">
        <v>23</v>
      </c>
      <c r="E1824">
        <v>504</v>
      </c>
      <c r="F1824">
        <v>44</v>
      </c>
      <c r="G1824">
        <v>548</v>
      </c>
      <c r="H1824">
        <v>40</v>
      </c>
      <c r="I1824">
        <v>508</v>
      </c>
      <c r="J1824">
        <v>0</v>
      </c>
      <c r="K1824">
        <v>0</v>
      </c>
      <c r="L1824">
        <v>8</v>
      </c>
      <c r="M1824">
        <v>0.6</v>
      </c>
      <c r="N1824">
        <v>1</v>
      </c>
      <c r="O1824">
        <v>2.5</v>
      </c>
      <c r="P1824">
        <v>0.73799999999999999</v>
      </c>
      <c r="Q1824">
        <v>7.2999999999999995E-2</v>
      </c>
    </row>
    <row r="1825" spans="1:17">
      <c r="A1825" t="s">
        <v>1855</v>
      </c>
      <c r="B1825" s="1">
        <v>46107</v>
      </c>
      <c r="C1825" t="s">
        <v>18</v>
      </c>
      <c r="D1825" t="s">
        <v>25</v>
      </c>
      <c r="E1825">
        <v>0</v>
      </c>
      <c r="F1825">
        <v>20</v>
      </c>
      <c r="G1825">
        <v>20</v>
      </c>
      <c r="H1825">
        <v>20</v>
      </c>
      <c r="I1825">
        <v>0</v>
      </c>
      <c r="J1825">
        <v>0</v>
      </c>
      <c r="K1825">
        <v>0</v>
      </c>
      <c r="L1825">
        <v>2.2999999999999998</v>
      </c>
      <c r="M1825">
        <v>1</v>
      </c>
      <c r="N1825">
        <v>1</v>
      </c>
      <c r="O1825">
        <v>4.5</v>
      </c>
      <c r="P1825">
        <v>0.65900000000000003</v>
      </c>
      <c r="Q1825">
        <v>1</v>
      </c>
    </row>
    <row r="1826" spans="1:17">
      <c r="A1826" t="s">
        <v>1856</v>
      </c>
      <c r="B1826" s="1">
        <v>46107</v>
      </c>
      <c r="C1826" t="s">
        <v>27</v>
      </c>
      <c r="D1826" t="s">
        <v>19</v>
      </c>
      <c r="E1826">
        <v>0</v>
      </c>
      <c r="F1826">
        <v>36</v>
      </c>
      <c r="G1826">
        <v>36</v>
      </c>
      <c r="H1826">
        <v>36</v>
      </c>
      <c r="I1826">
        <v>0</v>
      </c>
      <c r="J1826">
        <v>0</v>
      </c>
      <c r="K1826">
        <v>0</v>
      </c>
      <c r="L1826">
        <v>1.8</v>
      </c>
      <c r="M1826">
        <v>0.99099999999999999</v>
      </c>
      <c r="N1826">
        <v>0.95</v>
      </c>
      <c r="O1826">
        <v>4.5999999999999996</v>
      </c>
      <c r="P1826">
        <v>0.79600000000000004</v>
      </c>
      <c r="Q1826">
        <v>1</v>
      </c>
    </row>
    <row r="1827" spans="1:17">
      <c r="A1827" t="s">
        <v>1857</v>
      </c>
      <c r="B1827" s="1">
        <v>46107</v>
      </c>
      <c r="C1827" t="s">
        <v>27</v>
      </c>
      <c r="D1827" t="s">
        <v>21</v>
      </c>
      <c r="E1827">
        <v>0</v>
      </c>
      <c r="F1827">
        <v>42</v>
      </c>
      <c r="G1827">
        <v>42</v>
      </c>
      <c r="H1827">
        <v>42</v>
      </c>
      <c r="I1827">
        <v>0</v>
      </c>
      <c r="J1827">
        <v>0</v>
      </c>
      <c r="K1827">
        <v>0</v>
      </c>
      <c r="L1827">
        <v>2.2999999999999998</v>
      </c>
      <c r="M1827">
        <v>1</v>
      </c>
      <c r="N1827">
        <v>0.997</v>
      </c>
      <c r="O1827">
        <v>4.5</v>
      </c>
      <c r="P1827">
        <v>0.68100000000000005</v>
      </c>
      <c r="Q1827">
        <v>1</v>
      </c>
    </row>
    <row r="1828" spans="1:17">
      <c r="A1828" t="s">
        <v>1858</v>
      </c>
      <c r="B1828" s="1">
        <v>46107</v>
      </c>
      <c r="C1828" t="s">
        <v>27</v>
      </c>
      <c r="D1828" t="s">
        <v>23</v>
      </c>
      <c r="E1828">
        <v>1178</v>
      </c>
      <c r="F1828">
        <v>33</v>
      </c>
      <c r="G1828">
        <v>1211</v>
      </c>
      <c r="H1828">
        <v>23</v>
      </c>
      <c r="I1828">
        <v>1188</v>
      </c>
      <c r="J1828">
        <v>0</v>
      </c>
      <c r="K1828">
        <v>0</v>
      </c>
      <c r="L1828">
        <v>8</v>
      </c>
      <c r="M1828">
        <v>0.6</v>
      </c>
      <c r="N1828">
        <v>0.98499999999999999</v>
      </c>
      <c r="O1828">
        <v>2.5</v>
      </c>
      <c r="P1828">
        <v>0.67200000000000004</v>
      </c>
      <c r="Q1828">
        <v>1.9E-2</v>
      </c>
    </row>
    <row r="1829" spans="1:17">
      <c r="A1829" t="s">
        <v>1859</v>
      </c>
      <c r="B1829" s="1">
        <v>46107</v>
      </c>
      <c r="C1829" t="s">
        <v>27</v>
      </c>
      <c r="D1829" t="s">
        <v>25</v>
      </c>
      <c r="E1829">
        <v>19</v>
      </c>
      <c r="F1829">
        <v>23</v>
      </c>
      <c r="G1829">
        <v>42</v>
      </c>
      <c r="H1829">
        <v>24</v>
      </c>
      <c r="I1829">
        <v>18</v>
      </c>
      <c r="J1829">
        <v>0</v>
      </c>
      <c r="K1829">
        <v>0</v>
      </c>
      <c r="L1829">
        <v>2.4</v>
      </c>
      <c r="M1829">
        <v>0.85599999999999998</v>
      </c>
      <c r="N1829">
        <v>0.99</v>
      </c>
      <c r="O1829">
        <v>3.8</v>
      </c>
      <c r="P1829">
        <v>0.73199999999999998</v>
      </c>
      <c r="Q1829">
        <v>0.57099999999999995</v>
      </c>
    </row>
    <row r="1830" spans="1:17">
      <c r="A1830" t="s">
        <v>1860</v>
      </c>
      <c r="B1830" s="1">
        <v>46107</v>
      </c>
      <c r="C1830" t="s">
        <v>32</v>
      </c>
      <c r="D1830" t="s">
        <v>19</v>
      </c>
      <c r="E1830">
        <v>473</v>
      </c>
      <c r="F1830">
        <v>43</v>
      </c>
      <c r="G1830">
        <v>516</v>
      </c>
      <c r="H1830">
        <v>39</v>
      </c>
      <c r="I1830">
        <v>477</v>
      </c>
      <c r="J1830">
        <v>0</v>
      </c>
      <c r="K1830">
        <v>0</v>
      </c>
      <c r="L1830">
        <v>8</v>
      </c>
      <c r="M1830">
        <v>0.6</v>
      </c>
      <c r="N1830">
        <v>0.98899999999999999</v>
      </c>
      <c r="O1830">
        <v>2.5</v>
      </c>
      <c r="P1830">
        <v>0.81899999999999995</v>
      </c>
      <c r="Q1830">
        <v>7.5999999999999998E-2</v>
      </c>
    </row>
    <row r="1831" spans="1:17">
      <c r="A1831" t="s">
        <v>1861</v>
      </c>
      <c r="B1831" s="1">
        <v>46107</v>
      </c>
      <c r="C1831" t="s">
        <v>32</v>
      </c>
      <c r="D1831" t="s">
        <v>21</v>
      </c>
      <c r="E1831">
        <v>1265</v>
      </c>
      <c r="F1831">
        <v>54</v>
      </c>
      <c r="G1831">
        <v>1319</v>
      </c>
      <c r="H1831">
        <v>23</v>
      </c>
      <c r="I1831">
        <v>1296</v>
      </c>
      <c r="J1831">
        <v>1</v>
      </c>
      <c r="K1831">
        <v>0</v>
      </c>
      <c r="L1831">
        <v>8</v>
      </c>
      <c r="M1831">
        <v>0.6</v>
      </c>
      <c r="N1831">
        <v>1</v>
      </c>
      <c r="O1831">
        <v>2.5</v>
      </c>
      <c r="P1831">
        <v>0.73699999999999999</v>
      </c>
      <c r="Q1831">
        <v>1.7000000000000001E-2</v>
      </c>
    </row>
    <row r="1832" spans="1:17">
      <c r="A1832" t="s">
        <v>1862</v>
      </c>
      <c r="B1832" s="1">
        <v>46107</v>
      </c>
      <c r="C1832" t="s">
        <v>32</v>
      </c>
      <c r="D1832" t="s">
        <v>23</v>
      </c>
      <c r="E1832">
        <v>1409</v>
      </c>
      <c r="F1832">
        <v>34</v>
      </c>
      <c r="G1832">
        <v>1443</v>
      </c>
      <c r="H1832">
        <v>24</v>
      </c>
      <c r="I1832">
        <v>1419</v>
      </c>
      <c r="J1832">
        <v>0</v>
      </c>
      <c r="K1832">
        <v>0</v>
      </c>
      <c r="L1832">
        <v>8</v>
      </c>
      <c r="M1832">
        <v>0.6</v>
      </c>
      <c r="N1832">
        <v>0.997</v>
      </c>
      <c r="O1832">
        <v>2.5</v>
      </c>
      <c r="P1832">
        <v>0.64500000000000002</v>
      </c>
      <c r="Q1832">
        <v>1.7000000000000001E-2</v>
      </c>
    </row>
    <row r="1833" spans="1:17">
      <c r="A1833" t="s">
        <v>1863</v>
      </c>
      <c r="B1833" s="1">
        <v>46107</v>
      </c>
      <c r="C1833" t="s">
        <v>32</v>
      </c>
      <c r="D1833" t="s">
        <v>25</v>
      </c>
      <c r="E1833">
        <v>0</v>
      </c>
      <c r="F1833">
        <v>37</v>
      </c>
      <c r="G1833">
        <v>37</v>
      </c>
      <c r="H1833">
        <v>37</v>
      </c>
      <c r="I1833">
        <v>0</v>
      </c>
      <c r="J1833">
        <v>0</v>
      </c>
      <c r="K1833">
        <v>0</v>
      </c>
      <c r="L1833">
        <v>1.2</v>
      </c>
      <c r="M1833">
        <v>0.97499999999999998</v>
      </c>
      <c r="N1833">
        <v>1</v>
      </c>
      <c r="O1833">
        <v>4.3</v>
      </c>
      <c r="P1833">
        <v>0.752</v>
      </c>
      <c r="Q1833">
        <v>1</v>
      </c>
    </row>
    <row r="1834" spans="1:17">
      <c r="A1834" t="s">
        <v>1864</v>
      </c>
      <c r="B1834" s="1">
        <v>46107</v>
      </c>
      <c r="C1834" t="s">
        <v>37</v>
      </c>
      <c r="D1834" t="s">
        <v>19</v>
      </c>
      <c r="E1834">
        <v>0</v>
      </c>
      <c r="F1834">
        <v>44</v>
      </c>
      <c r="G1834">
        <v>44</v>
      </c>
      <c r="H1834">
        <v>44</v>
      </c>
      <c r="I1834">
        <v>0</v>
      </c>
      <c r="J1834">
        <v>0</v>
      </c>
      <c r="K1834">
        <v>0</v>
      </c>
      <c r="L1834">
        <v>2.4</v>
      </c>
      <c r="M1834">
        <v>0.995</v>
      </c>
      <c r="N1834">
        <v>0.96699999999999997</v>
      </c>
      <c r="O1834">
        <v>4.3</v>
      </c>
      <c r="P1834">
        <v>0.747</v>
      </c>
      <c r="Q1834">
        <v>1</v>
      </c>
    </row>
    <row r="1835" spans="1:17">
      <c r="A1835" t="s">
        <v>1865</v>
      </c>
      <c r="B1835" s="1">
        <v>46107</v>
      </c>
      <c r="C1835" t="s">
        <v>37</v>
      </c>
      <c r="D1835" t="s">
        <v>21</v>
      </c>
      <c r="E1835">
        <v>630</v>
      </c>
      <c r="F1835">
        <v>35</v>
      </c>
      <c r="G1835">
        <v>665</v>
      </c>
      <c r="H1835">
        <v>31</v>
      </c>
      <c r="I1835">
        <v>634</v>
      </c>
      <c r="J1835">
        <v>0</v>
      </c>
      <c r="K1835">
        <v>0</v>
      </c>
      <c r="L1835">
        <v>8</v>
      </c>
      <c r="M1835">
        <v>0.6</v>
      </c>
      <c r="N1835">
        <v>0.96</v>
      </c>
      <c r="O1835">
        <v>2.5</v>
      </c>
      <c r="P1835">
        <v>0.75600000000000001</v>
      </c>
      <c r="Q1835">
        <v>4.7E-2</v>
      </c>
    </row>
    <row r="1836" spans="1:17">
      <c r="A1836" t="s">
        <v>1866</v>
      </c>
      <c r="B1836" s="1">
        <v>46107</v>
      </c>
      <c r="C1836" t="s">
        <v>37</v>
      </c>
      <c r="D1836" t="s">
        <v>23</v>
      </c>
      <c r="E1836">
        <v>438</v>
      </c>
      <c r="F1836">
        <v>31</v>
      </c>
      <c r="G1836">
        <v>469</v>
      </c>
      <c r="H1836">
        <v>35</v>
      </c>
      <c r="I1836">
        <v>434</v>
      </c>
      <c r="J1836">
        <v>0</v>
      </c>
      <c r="K1836">
        <v>0</v>
      </c>
      <c r="L1836">
        <v>8</v>
      </c>
      <c r="M1836">
        <v>0.6</v>
      </c>
      <c r="N1836">
        <v>0.99199999999999999</v>
      </c>
      <c r="O1836">
        <v>2.5</v>
      </c>
      <c r="P1836">
        <v>0.65400000000000003</v>
      </c>
      <c r="Q1836">
        <v>7.4999999999999997E-2</v>
      </c>
    </row>
    <row r="1837" spans="1:17">
      <c r="A1837" t="s">
        <v>1867</v>
      </c>
      <c r="B1837" s="1">
        <v>46107</v>
      </c>
      <c r="C1837" t="s">
        <v>37</v>
      </c>
      <c r="D1837" t="s">
        <v>25</v>
      </c>
      <c r="E1837">
        <v>0</v>
      </c>
      <c r="F1837">
        <v>20</v>
      </c>
      <c r="G1837">
        <v>20</v>
      </c>
      <c r="H1837">
        <v>20</v>
      </c>
      <c r="I1837">
        <v>0</v>
      </c>
      <c r="J1837">
        <v>0</v>
      </c>
      <c r="K1837">
        <v>0</v>
      </c>
      <c r="L1837">
        <v>1.4</v>
      </c>
      <c r="M1837">
        <v>0.94</v>
      </c>
      <c r="N1837">
        <v>0.98299999999999998</v>
      </c>
      <c r="O1837">
        <v>4.5999999999999996</v>
      </c>
      <c r="P1837">
        <v>0.70499999999999996</v>
      </c>
      <c r="Q1837">
        <v>1</v>
      </c>
    </row>
    <row r="1838" spans="1:17">
      <c r="A1838" t="s">
        <v>1868</v>
      </c>
      <c r="B1838" s="1">
        <v>46107</v>
      </c>
      <c r="C1838" t="s">
        <v>43</v>
      </c>
      <c r="D1838" t="s">
        <v>19</v>
      </c>
      <c r="E1838">
        <v>1000</v>
      </c>
      <c r="F1838">
        <v>48</v>
      </c>
      <c r="G1838">
        <v>1048</v>
      </c>
      <c r="H1838">
        <v>25</v>
      </c>
      <c r="I1838">
        <v>1023</v>
      </c>
      <c r="J1838">
        <v>0</v>
      </c>
      <c r="K1838">
        <v>0</v>
      </c>
      <c r="L1838">
        <v>8</v>
      </c>
      <c r="M1838">
        <v>0.6</v>
      </c>
      <c r="N1838">
        <v>0.997</v>
      </c>
      <c r="O1838">
        <v>2.5</v>
      </c>
      <c r="P1838">
        <v>0.68100000000000005</v>
      </c>
      <c r="Q1838">
        <v>2.4E-2</v>
      </c>
    </row>
    <row r="1839" spans="1:17">
      <c r="A1839" t="s">
        <v>1869</v>
      </c>
      <c r="B1839" s="1">
        <v>46107</v>
      </c>
      <c r="C1839" t="s">
        <v>43</v>
      </c>
      <c r="D1839" t="s">
        <v>21</v>
      </c>
      <c r="E1839">
        <v>0</v>
      </c>
      <c r="F1839">
        <v>30</v>
      </c>
      <c r="G1839">
        <v>30</v>
      </c>
      <c r="H1839">
        <v>30</v>
      </c>
      <c r="I1839">
        <v>0</v>
      </c>
      <c r="J1839">
        <v>0</v>
      </c>
      <c r="K1839">
        <v>0</v>
      </c>
      <c r="L1839">
        <v>1.6</v>
      </c>
      <c r="M1839">
        <v>0.95399999999999996</v>
      </c>
      <c r="N1839">
        <v>0.96799999999999997</v>
      </c>
      <c r="O1839">
        <v>4.5999999999999996</v>
      </c>
      <c r="P1839">
        <v>0.67500000000000004</v>
      </c>
      <c r="Q1839">
        <v>1</v>
      </c>
    </row>
    <row r="1840" spans="1:17">
      <c r="A1840" t="s">
        <v>1870</v>
      </c>
      <c r="B1840" s="1">
        <v>46107</v>
      </c>
      <c r="C1840" t="s">
        <v>43</v>
      </c>
      <c r="D1840" t="s">
        <v>23</v>
      </c>
      <c r="E1840">
        <v>16</v>
      </c>
      <c r="F1840">
        <v>41</v>
      </c>
      <c r="G1840">
        <v>57</v>
      </c>
      <c r="H1840">
        <v>50</v>
      </c>
      <c r="I1840">
        <v>7</v>
      </c>
      <c r="J1840">
        <v>0</v>
      </c>
      <c r="K1840">
        <v>0</v>
      </c>
      <c r="L1840">
        <v>2.1</v>
      </c>
      <c r="M1840">
        <v>0.91700000000000004</v>
      </c>
      <c r="N1840">
        <v>0.997</v>
      </c>
      <c r="O1840">
        <v>4.2</v>
      </c>
      <c r="P1840">
        <v>0.83499999999999996</v>
      </c>
      <c r="Q1840">
        <v>0.877</v>
      </c>
    </row>
    <row r="1841" spans="1:17">
      <c r="A1841" t="s">
        <v>1871</v>
      </c>
      <c r="B1841" s="1">
        <v>46107</v>
      </c>
      <c r="C1841" t="s">
        <v>43</v>
      </c>
      <c r="D1841" t="s">
        <v>25</v>
      </c>
      <c r="E1841">
        <v>0</v>
      </c>
      <c r="F1841">
        <v>29</v>
      </c>
      <c r="G1841">
        <v>29</v>
      </c>
      <c r="H1841">
        <v>29</v>
      </c>
      <c r="I1841">
        <v>0</v>
      </c>
      <c r="J1841">
        <v>0</v>
      </c>
      <c r="K1841">
        <v>0</v>
      </c>
      <c r="L1841">
        <v>1</v>
      </c>
      <c r="M1841">
        <v>0.99399999999999999</v>
      </c>
      <c r="N1841">
        <v>1</v>
      </c>
      <c r="O1841">
        <v>4.5</v>
      </c>
      <c r="P1841">
        <v>0.66800000000000004</v>
      </c>
      <c r="Q1841">
        <v>1</v>
      </c>
    </row>
    <row r="1842" spans="1:17">
      <c r="A1842" t="s">
        <v>1872</v>
      </c>
      <c r="B1842" s="1">
        <v>46107</v>
      </c>
      <c r="C1842" t="s">
        <v>48</v>
      </c>
      <c r="D1842" t="s">
        <v>19</v>
      </c>
      <c r="E1842">
        <v>0</v>
      </c>
      <c r="F1842">
        <v>45</v>
      </c>
      <c r="G1842">
        <v>45</v>
      </c>
      <c r="H1842">
        <v>45</v>
      </c>
      <c r="I1842">
        <v>0</v>
      </c>
      <c r="J1842">
        <v>0</v>
      </c>
      <c r="K1842">
        <v>0</v>
      </c>
      <c r="L1842">
        <v>0.9</v>
      </c>
      <c r="M1842">
        <v>0.97199999999999998</v>
      </c>
      <c r="N1842">
        <v>0.97</v>
      </c>
      <c r="O1842">
        <v>4.3</v>
      </c>
      <c r="P1842">
        <v>0.68500000000000005</v>
      </c>
      <c r="Q1842">
        <v>1</v>
      </c>
    </row>
    <row r="1843" spans="1:17">
      <c r="A1843" t="s">
        <v>1873</v>
      </c>
      <c r="B1843" s="1">
        <v>46107</v>
      </c>
      <c r="C1843" t="s">
        <v>48</v>
      </c>
      <c r="D1843" t="s">
        <v>21</v>
      </c>
      <c r="E1843">
        <v>1676</v>
      </c>
      <c r="F1843">
        <v>61</v>
      </c>
      <c r="G1843">
        <v>1737</v>
      </c>
      <c r="H1843">
        <v>19</v>
      </c>
      <c r="I1843">
        <v>1718</v>
      </c>
      <c r="J1843">
        <v>0</v>
      </c>
      <c r="K1843">
        <v>0</v>
      </c>
      <c r="L1843">
        <v>8</v>
      </c>
      <c r="M1843">
        <v>0.6</v>
      </c>
      <c r="N1843">
        <v>0.97699999999999998</v>
      </c>
      <c r="O1843">
        <v>2.5</v>
      </c>
      <c r="P1843">
        <v>0.69599999999999995</v>
      </c>
      <c r="Q1843">
        <v>1.0999999999999999E-2</v>
      </c>
    </row>
    <row r="1844" spans="1:17">
      <c r="A1844" t="s">
        <v>1874</v>
      </c>
      <c r="B1844" s="1">
        <v>46107</v>
      </c>
      <c r="C1844" t="s">
        <v>48</v>
      </c>
      <c r="D1844" t="s">
        <v>23</v>
      </c>
      <c r="E1844">
        <v>0</v>
      </c>
      <c r="F1844">
        <v>41</v>
      </c>
      <c r="G1844">
        <v>41</v>
      </c>
      <c r="H1844">
        <v>41</v>
      </c>
      <c r="I1844">
        <v>0</v>
      </c>
      <c r="J1844">
        <v>0</v>
      </c>
      <c r="K1844">
        <v>0</v>
      </c>
      <c r="L1844">
        <v>1.4</v>
      </c>
      <c r="M1844">
        <v>0.94799999999999995</v>
      </c>
      <c r="N1844">
        <v>0.98399999999999999</v>
      </c>
      <c r="O1844">
        <v>4.5999999999999996</v>
      </c>
      <c r="P1844">
        <v>0.749</v>
      </c>
      <c r="Q1844">
        <v>1</v>
      </c>
    </row>
    <row r="1845" spans="1:17">
      <c r="A1845" t="s">
        <v>1875</v>
      </c>
      <c r="B1845" s="1">
        <v>46107</v>
      </c>
      <c r="C1845" t="s">
        <v>48</v>
      </c>
      <c r="D1845" t="s">
        <v>25</v>
      </c>
      <c r="E1845">
        <v>551</v>
      </c>
      <c r="F1845">
        <v>36</v>
      </c>
      <c r="G1845">
        <v>587</v>
      </c>
      <c r="H1845">
        <v>29</v>
      </c>
      <c r="I1845">
        <v>558</v>
      </c>
      <c r="J1845">
        <v>0</v>
      </c>
      <c r="K1845">
        <v>0</v>
      </c>
      <c r="L1845">
        <v>8</v>
      </c>
      <c r="M1845">
        <v>0.6</v>
      </c>
      <c r="N1845">
        <v>0.98399999999999999</v>
      </c>
      <c r="O1845">
        <v>2.5</v>
      </c>
      <c r="P1845">
        <v>0.67</v>
      </c>
      <c r="Q1845">
        <v>4.9000000000000002E-2</v>
      </c>
    </row>
    <row r="1846" spans="1:17">
      <c r="A1846" t="s">
        <v>1876</v>
      </c>
      <c r="B1846" s="1">
        <v>46107</v>
      </c>
      <c r="C1846" t="s">
        <v>53</v>
      </c>
      <c r="D1846" t="s">
        <v>19</v>
      </c>
      <c r="E1846">
        <v>936</v>
      </c>
      <c r="F1846">
        <v>41</v>
      </c>
      <c r="G1846">
        <v>977</v>
      </c>
      <c r="H1846">
        <v>34</v>
      </c>
      <c r="I1846">
        <v>943</v>
      </c>
      <c r="J1846">
        <v>0</v>
      </c>
      <c r="K1846">
        <v>0</v>
      </c>
      <c r="L1846">
        <v>8</v>
      </c>
      <c r="M1846">
        <v>0.6</v>
      </c>
      <c r="N1846">
        <v>1</v>
      </c>
      <c r="O1846">
        <v>2.5</v>
      </c>
      <c r="P1846">
        <v>0.754</v>
      </c>
      <c r="Q1846">
        <v>3.5000000000000003E-2</v>
      </c>
    </row>
    <row r="1847" spans="1:17">
      <c r="A1847" t="s">
        <v>1877</v>
      </c>
      <c r="B1847" s="1">
        <v>46107</v>
      </c>
      <c r="C1847" t="s">
        <v>53</v>
      </c>
      <c r="D1847" t="s">
        <v>21</v>
      </c>
      <c r="E1847">
        <v>1018</v>
      </c>
      <c r="F1847">
        <v>38</v>
      </c>
      <c r="G1847">
        <v>1056</v>
      </c>
      <c r="H1847">
        <v>24</v>
      </c>
      <c r="I1847">
        <v>1032</v>
      </c>
      <c r="J1847">
        <v>1</v>
      </c>
      <c r="K1847">
        <v>0</v>
      </c>
      <c r="L1847">
        <v>8</v>
      </c>
      <c r="M1847">
        <v>0.6</v>
      </c>
      <c r="N1847">
        <v>0.95799999999999996</v>
      </c>
      <c r="O1847">
        <v>2.5</v>
      </c>
      <c r="P1847">
        <v>0.71599999999999997</v>
      </c>
      <c r="Q1847">
        <v>2.3E-2</v>
      </c>
    </row>
    <row r="1848" spans="1:17">
      <c r="A1848" t="s">
        <v>1878</v>
      </c>
      <c r="B1848" s="1">
        <v>46107</v>
      </c>
      <c r="C1848" t="s">
        <v>53</v>
      </c>
      <c r="D1848" t="s">
        <v>23</v>
      </c>
      <c r="E1848">
        <v>733</v>
      </c>
      <c r="F1848">
        <v>27</v>
      </c>
      <c r="G1848">
        <v>760</v>
      </c>
      <c r="H1848">
        <v>28</v>
      </c>
      <c r="I1848">
        <v>732</v>
      </c>
      <c r="J1848">
        <v>0</v>
      </c>
      <c r="K1848">
        <v>0</v>
      </c>
      <c r="L1848">
        <v>8</v>
      </c>
      <c r="M1848">
        <v>0.6</v>
      </c>
      <c r="N1848">
        <v>0.96699999999999997</v>
      </c>
      <c r="O1848">
        <v>2.5</v>
      </c>
      <c r="P1848">
        <v>0.79</v>
      </c>
      <c r="Q1848">
        <v>3.6999999999999998E-2</v>
      </c>
    </row>
    <row r="1849" spans="1:17">
      <c r="A1849" t="s">
        <v>1879</v>
      </c>
      <c r="B1849" s="1">
        <v>46107</v>
      </c>
      <c r="C1849" t="s">
        <v>53</v>
      </c>
      <c r="D1849" t="s">
        <v>25</v>
      </c>
      <c r="E1849">
        <v>0</v>
      </c>
      <c r="F1849">
        <v>21</v>
      </c>
      <c r="G1849">
        <v>21</v>
      </c>
      <c r="H1849">
        <v>21</v>
      </c>
      <c r="I1849">
        <v>0</v>
      </c>
      <c r="J1849">
        <v>1</v>
      </c>
      <c r="K1849">
        <v>1</v>
      </c>
      <c r="L1849">
        <v>1.8</v>
      </c>
      <c r="M1849">
        <v>0.90700000000000003</v>
      </c>
      <c r="N1849">
        <v>0.98499999999999999</v>
      </c>
      <c r="O1849">
        <v>4.4000000000000004</v>
      </c>
      <c r="P1849">
        <v>0.72699999999999998</v>
      </c>
      <c r="Q1849">
        <v>1</v>
      </c>
    </row>
    <row r="1850" spans="1:17">
      <c r="A1850" t="s">
        <v>1880</v>
      </c>
      <c r="B1850" s="1">
        <v>46108</v>
      </c>
      <c r="C1850" t="s">
        <v>18</v>
      </c>
      <c r="D1850" t="s">
        <v>19</v>
      </c>
      <c r="E1850">
        <v>265</v>
      </c>
      <c r="F1850">
        <v>41</v>
      </c>
      <c r="G1850">
        <v>306</v>
      </c>
      <c r="H1850">
        <v>39</v>
      </c>
      <c r="I1850">
        <v>267</v>
      </c>
      <c r="J1850">
        <v>1</v>
      </c>
      <c r="K1850">
        <v>0</v>
      </c>
      <c r="L1850">
        <v>8</v>
      </c>
      <c r="M1850">
        <v>0.6</v>
      </c>
      <c r="N1850">
        <v>0.95599999999999996</v>
      </c>
      <c r="O1850">
        <v>2.5</v>
      </c>
      <c r="P1850">
        <v>0.67400000000000004</v>
      </c>
      <c r="Q1850">
        <v>0.127</v>
      </c>
    </row>
    <row r="1851" spans="1:17">
      <c r="A1851" t="s">
        <v>1881</v>
      </c>
      <c r="B1851" s="1">
        <v>46108</v>
      </c>
      <c r="C1851" t="s">
        <v>18</v>
      </c>
      <c r="D1851" t="s">
        <v>21</v>
      </c>
      <c r="E1851">
        <v>0</v>
      </c>
      <c r="F1851">
        <v>56</v>
      </c>
      <c r="G1851">
        <v>56</v>
      </c>
      <c r="H1851">
        <v>52</v>
      </c>
      <c r="I1851">
        <v>4</v>
      </c>
      <c r="J1851">
        <v>0</v>
      </c>
      <c r="K1851">
        <v>0</v>
      </c>
      <c r="L1851">
        <v>1.7</v>
      </c>
      <c r="M1851">
        <v>0.93</v>
      </c>
      <c r="N1851">
        <v>0.97899999999999998</v>
      </c>
      <c r="O1851">
        <v>4.4000000000000004</v>
      </c>
      <c r="P1851">
        <v>0.68100000000000005</v>
      </c>
      <c r="Q1851">
        <v>0.92900000000000005</v>
      </c>
    </row>
    <row r="1852" spans="1:17">
      <c r="A1852" t="s">
        <v>1882</v>
      </c>
      <c r="B1852" s="1">
        <v>46108</v>
      </c>
      <c r="C1852" t="s">
        <v>18</v>
      </c>
      <c r="D1852" t="s">
        <v>23</v>
      </c>
      <c r="E1852">
        <v>508</v>
      </c>
      <c r="F1852">
        <v>32</v>
      </c>
      <c r="G1852">
        <v>540</v>
      </c>
      <c r="H1852">
        <v>31</v>
      </c>
      <c r="I1852">
        <v>509</v>
      </c>
      <c r="J1852">
        <v>0</v>
      </c>
      <c r="K1852">
        <v>0</v>
      </c>
      <c r="L1852">
        <v>8</v>
      </c>
      <c r="M1852">
        <v>0.6</v>
      </c>
      <c r="N1852">
        <v>0.98299999999999998</v>
      </c>
      <c r="O1852">
        <v>2.5</v>
      </c>
      <c r="P1852">
        <v>0.73799999999999999</v>
      </c>
      <c r="Q1852">
        <v>5.7000000000000002E-2</v>
      </c>
    </row>
    <row r="1853" spans="1:17">
      <c r="A1853" t="s">
        <v>1883</v>
      </c>
      <c r="B1853" s="1">
        <v>46108</v>
      </c>
      <c r="C1853" t="s">
        <v>18</v>
      </c>
      <c r="D1853" t="s">
        <v>25</v>
      </c>
      <c r="E1853">
        <v>0</v>
      </c>
      <c r="F1853">
        <v>54</v>
      </c>
      <c r="G1853">
        <v>54</v>
      </c>
      <c r="H1853">
        <v>32</v>
      </c>
      <c r="I1853">
        <v>22</v>
      </c>
      <c r="J1853">
        <v>0</v>
      </c>
      <c r="K1853">
        <v>0</v>
      </c>
      <c r="L1853">
        <v>2.8</v>
      </c>
      <c r="M1853">
        <v>0.83099999999999996</v>
      </c>
      <c r="N1853">
        <v>0.95</v>
      </c>
      <c r="O1853">
        <v>3.9</v>
      </c>
      <c r="P1853">
        <v>0.65900000000000003</v>
      </c>
      <c r="Q1853">
        <v>0.59299999999999997</v>
      </c>
    </row>
    <row r="1854" spans="1:17">
      <c r="A1854" t="s">
        <v>1884</v>
      </c>
      <c r="B1854" s="1">
        <v>46108</v>
      </c>
      <c r="C1854" t="s">
        <v>27</v>
      </c>
      <c r="D1854" t="s">
        <v>19</v>
      </c>
      <c r="E1854">
        <v>0</v>
      </c>
      <c r="F1854">
        <v>37</v>
      </c>
      <c r="G1854">
        <v>37</v>
      </c>
      <c r="H1854">
        <v>37</v>
      </c>
      <c r="I1854">
        <v>0</v>
      </c>
      <c r="J1854">
        <v>1</v>
      </c>
      <c r="K1854">
        <v>1</v>
      </c>
      <c r="L1854">
        <v>2.2000000000000002</v>
      </c>
      <c r="M1854">
        <v>0.86699999999999999</v>
      </c>
      <c r="N1854">
        <v>0.97</v>
      </c>
      <c r="O1854">
        <v>4.5</v>
      </c>
      <c r="P1854">
        <v>0.79600000000000004</v>
      </c>
      <c r="Q1854">
        <v>1</v>
      </c>
    </row>
    <row r="1855" spans="1:17">
      <c r="A1855" t="s">
        <v>1885</v>
      </c>
      <c r="B1855" s="1">
        <v>46108</v>
      </c>
      <c r="C1855" t="s">
        <v>27</v>
      </c>
      <c r="D1855" t="s">
        <v>21</v>
      </c>
      <c r="E1855">
        <v>0</v>
      </c>
      <c r="F1855">
        <v>53</v>
      </c>
      <c r="G1855">
        <v>53</v>
      </c>
      <c r="H1855">
        <v>47</v>
      </c>
      <c r="I1855">
        <v>6</v>
      </c>
      <c r="J1855">
        <v>0</v>
      </c>
      <c r="K1855">
        <v>0</v>
      </c>
      <c r="L1855">
        <v>2.2999999999999998</v>
      </c>
      <c r="M1855">
        <v>0.93799999999999994</v>
      </c>
      <c r="N1855">
        <v>0.98599999999999999</v>
      </c>
      <c r="O1855">
        <v>4.3</v>
      </c>
      <c r="P1855">
        <v>0.68100000000000005</v>
      </c>
      <c r="Q1855">
        <v>0.88700000000000001</v>
      </c>
    </row>
    <row r="1856" spans="1:17">
      <c r="A1856" t="s">
        <v>1886</v>
      </c>
      <c r="B1856" s="1">
        <v>46108</v>
      </c>
      <c r="C1856" t="s">
        <v>27</v>
      </c>
      <c r="D1856" t="s">
        <v>23</v>
      </c>
      <c r="E1856">
        <v>1188</v>
      </c>
      <c r="F1856">
        <v>38</v>
      </c>
      <c r="G1856">
        <v>1226</v>
      </c>
      <c r="H1856">
        <v>20</v>
      </c>
      <c r="I1856">
        <v>1206</v>
      </c>
      <c r="J1856">
        <v>0</v>
      </c>
      <c r="K1856">
        <v>0</v>
      </c>
      <c r="L1856">
        <v>8</v>
      </c>
      <c r="M1856">
        <v>0.6</v>
      </c>
      <c r="N1856">
        <v>0.97199999999999998</v>
      </c>
      <c r="O1856">
        <v>2.5</v>
      </c>
      <c r="P1856">
        <v>0.67200000000000004</v>
      </c>
      <c r="Q1856">
        <v>1.6E-2</v>
      </c>
    </row>
    <row r="1857" spans="1:17">
      <c r="A1857" t="s">
        <v>1887</v>
      </c>
      <c r="B1857" s="1">
        <v>46108</v>
      </c>
      <c r="C1857" t="s">
        <v>27</v>
      </c>
      <c r="D1857" t="s">
        <v>25</v>
      </c>
      <c r="E1857">
        <v>18</v>
      </c>
      <c r="F1857">
        <v>33</v>
      </c>
      <c r="G1857">
        <v>51</v>
      </c>
      <c r="H1857">
        <v>29</v>
      </c>
      <c r="I1857">
        <v>22</v>
      </c>
      <c r="J1857">
        <v>1</v>
      </c>
      <c r="K1857">
        <v>0</v>
      </c>
      <c r="L1857">
        <v>3.2</v>
      </c>
      <c r="M1857">
        <v>0.83799999999999997</v>
      </c>
      <c r="N1857">
        <v>0.99099999999999999</v>
      </c>
      <c r="O1857">
        <v>3.8</v>
      </c>
      <c r="P1857">
        <v>0.73199999999999998</v>
      </c>
      <c r="Q1857">
        <v>0.56899999999999995</v>
      </c>
    </row>
    <row r="1858" spans="1:17">
      <c r="A1858" t="s">
        <v>1888</v>
      </c>
      <c r="B1858" s="1">
        <v>46108</v>
      </c>
      <c r="C1858" t="s">
        <v>32</v>
      </c>
      <c r="D1858" t="s">
        <v>19</v>
      </c>
      <c r="E1858">
        <v>477</v>
      </c>
      <c r="F1858">
        <v>39</v>
      </c>
      <c r="G1858">
        <v>516</v>
      </c>
      <c r="H1858">
        <v>35</v>
      </c>
      <c r="I1858">
        <v>481</v>
      </c>
      <c r="J1858">
        <v>0</v>
      </c>
      <c r="K1858">
        <v>0</v>
      </c>
      <c r="L1858">
        <v>8</v>
      </c>
      <c r="M1858">
        <v>0.6</v>
      </c>
      <c r="N1858">
        <v>0.98099999999999998</v>
      </c>
      <c r="O1858">
        <v>2.5</v>
      </c>
      <c r="P1858">
        <v>0.81899999999999995</v>
      </c>
      <c r="Q1858">
        <v>6.8000000000000005E-2</v>
      </c>
    </row>
    <row r="1859" spans="1:17">
      <c r="A1859" t="s">
        <v>1889</v>
      </c>
      <c r="B1859" s="1">
        <v>46108</v>
      </c>
      <c r="C1859" t="s">
        <v>32</v>
      </c>
      <c r="D1859" t="s">
        <v>21</v>
      </c>
      <c r="E1859">
        <v>1296</v>
      </c>
      <c r="F1859">
        <v>54</v>
      </c>
      <c r="G1859">
        <v>1350</v>
      </c>
      <c r="H1859">
        <v>20</v>
      </c>
      <c r="I1859">
        <v>1330</v>
      </c>
      <c r="J1859">
        <v>0</v>
      </c>
      <c r="K1859">
        <v>0</v>
      </c>
      <c r="L1859">
        <v>8</v>
      </c>
      <c r="M1859">
        <v>0.6</v>
      </c>
      <c r="N1859">
        <v>0.96099999999999997</v>
      </c>
      <c r="O1859">
        <v>2.5</v>
      </c>
      <c r="P1859">
        <v>0.73699999999999999</v>
      </c>
      <c r="Q1859">
        <v>1.4999999999999999E-2</v>
      </c>
    </row>
    <row r="1860" spans="1:17">
      <c r="A1860" t="s">
        <v>1890</v>
      </c>
      <c r="B1860" s="1">
        <v>46108</v>
      </c>
      <c r="C1860" t="s">
        <v>32</v>
      </c>
      <c r="D1860" t="s">
        <v>23</v>
      </c>
      <c r="E1860">
        <v>1419</v>
      </c>
      <c r="F1860">
        <v>50</v>
      </c>
      <c r="G1860">
        <v>1469</v>
      </c>
      <c r="H1860">
        <v>27</v>
      </c>
      <c r="I1860">
        <v>1442</v>
      </c>
      <c r="J1860">
        <v>0</v>
      </c>
      <c r="K1860">
        <v>0</v>
      </c>
      <c r="L1860">
        <v>8</v>
      </c>
      <c r="M1860">
        <v>0.6</v>
      </c>
      <c r="N1860">
        <v>0.98199999999999998</v>
      </c>
      <c r="O1860">
        <v>2.5</v>
      </c>
      <c r="P1860">
        <v>0.64500000000000002</v>
      </c>
      <c r="Q1860">
        <v>1.7999999999999999E-2</v>
      </c>
    </row>
    <row r="1861" spans="1:17">
      <c r="A1861" t="s">
        <v>1891</v>
      </c>
      <c r="B1861" s="1">
        <v>46108</v>
      </c>
      <c r="C1861" t="s">
        <v>32</v>
      </c>
      <c r="D1861" t="s">
        <v>25</v>
      </c>
      <c r="E1861">
        <v>0</v>
      </c>
      <c r="F1861">
        <v>17</v>
      </c>
      <c r="G1861">
        <v>17</v>
      </c>
      <c r="H1861">
        <v>17</v>
      </c>
      <c r="I1861">
        <v>0</v>
      </c>
      <c r="J1861">
        <v>0</v>
      </c>
      <c r="K1861">
        <v>0</v>
      </c>
      <c r="L1861">
        <v>1.8</v>
      </c>
      <c r="M1861">
        <v>1</v>
      </c>
      <c r="N1861">
        <v>0.99199999999999999</v>
      </c>
      <c r="O1861">
        <v>4.3</v>
      </c>
      <c r="P1861">
        <v>0.752</v>
      </c>
      <c r="Q1861">
        <v>1</v>
      </c>
    </row>
    <row r="1862" spans="1:17">
      <c r="A1862" t="s">
        <v>1892</v>
      </c>
      <c r="B1862" s="1">
        <v>46108</v>
      </c>
      <c r="C1862" t="s">
        <v>37</v>
      </c>
      <c r="D1862" t="s">
        <v>19</v>
      </c>
      <c r="E1862">
        <v>0</v>
      </c>
      <c r="F1862">
        <v>42</v>
      </c>
      <c r="G1862">
        <v>42</v>
      </c>
      <c r="H1862">
        <v>42</v>
      </c>
      <c r="I1862">
        <v>0</v>
      </c>
      <c r="J1862">
        <v>0</v>
      </c>
      <c r="K1862">
        <v>0</v>
      </c>
      <c r="L1862">
        <v>1.2</v>
      </c>
      <c r="M1862">
        <v>0.98799999999999999</v>
      </c>
      <c r="N1862">
        <v>0.97499999999999998</v>
      </c>
      <c r="O1862">
        <v>4.4000000000000004</v>
      </c>
      <c r="P1862">
        <v>0.747</v>
      </c>
      <c r="Q1862">
        <v>1</v>
      </c>
    </row>
    <row r="1863" spans="1:17">
      <c r="A1863" t="s">
        <v>1893</v>
      </c>
      <c r="B1863" s="1">
        <v>46108</v>
      </c>
      <c r="C1863" t="s">
        <v>37</v>
      </c>
      <c r="D1863" t="s">
        <v>21</v>
      </c>
      <c r="E1863">
        <v>634</v>
      </c>
      <c r="F1863">
        <v>36</v>
      </c>
      <c r="G1863">
        <v>670</v>
      </c>
      <c r="H1863">
        <v>32</v>
      </c>
      <c r="I1863">
        <v>638</v>
      </c>
      <c r="J1863">
        <v>0</v>
      </c>
      <c r="K1863">
        <v>0</v>
      </c>
      <c r="L1863">
        <v>8</v>
      </c>
      <c r="M1863">
        <v>0.6</v>
      </c>
      <c r="N1863">
        <v>1</v>
      </c>
      <c r="O1863">
        <v>2.5</v>
      </c>
      <c r="P1863">
        <v>0.75600000000000001</v>
      </c>
      <c r="Q1863">
        <v>4.8000000000000001E-2</v>
      </c>
    </row>
    <row r="1864" spans="1:17">
      <c r="A1864" t="s">
        <v>1894</v>
      </c>
      <c r="B1864" s="1">
        <v>46108</v>
      </c>
      <c r="C1864" t="s">
        <v>37</v>
      </c>
      <c r="D1864" t="s">
        <v>23</v>
      </c>
      <c r="E1864">
        <v>434</v>
      </c>
      <c r="F1864">
        <v>35</v>
      </c>
      <c r="G1864">
        <v>469</v>
      </c>
      <c r="H1864">
        <v>33</v>
      </c>
      <c r="I1864">
        <v>436</v>
      </c>
      <c r="J1864">
        <v>0</v>
      </c>
      <c r="K1864">
        <v>0</v>
      </c>
      <c r="L1864">
        <v>8</v>
      </c>
      <c r="M1864">
        <v>0.6</v>
      </c>
      <c r="N1864">
        <v>0.97699999999999998</v>
      </c>
      <c r="O1864">
        <v>2.5</v>
      </c>
      <c r="P1864">
        <v>0.65400000000000003</v>
      </c>
      <c r="Q1864">
        <v>7.0000000000000007E-2</v>
      </c>
    </row>
    <row r="1865" spans="1:17">
      <c r="A1865" t="s">
        <v>1895</v>
      </c>
      <c r="B1865" s="1">
        <v>46108</v>
      </c>
      <c r="C1865" t="s">
        <v>37</v>
      </c>
      <c r="D1865" t="s">
        <v>25</v>
      </c>
      <c r="E1865">
        <v>0</v>
      </c>
      <c r="F1865">
        <v>34</v>
      </c>
      <c r="G1865">
        <v>34</v>
      </c>
      <c r="H1865">
        <v>34</v>
      </c>
      <c r="I1865">
        <v>0</v>
      </c>
      <c r="J1865">
        <v>0</v>
      </c>
      <c r="K1865">
        <v>0</v>
      </c>
      <c r="L1865">
        <v>1.3</v>
      </c>
      <c r="M1865">
        <v>0.95699999999999996</v>
      </c>
      <c r="N1865">
        <v>0.97699999999999998</v>
      </c>
      <c r="O1865">
        <v>4.8</v>
      </c>
      <c r="P1865">
        <v>0.70499999999999996</v>
      </c>
      <c r="Q1865">
        <v>1</v>
      </c>
    </row>
    <row r="1866" spans="1:17">
      <c r="A1866" t="s">
        <v>1896</v>
      </c>
      <c r="B1866" s="1">
        <v>46108</v>
      </c>
      <c r="C1866" t="s">
        <v>43</v>
      </c>
      <c r="D1866" t="s">
        <v>19</v>
      </c>
      <c r="E1866">
        <v>1023</v>
      </c>
      <c r="F1866">
        <v>53</v>
      </c>
      <c r="G1866">
        <v>1076</v>
      </c>
      <c r="H1866">
        <v>27</v>
      </c>
      <c r="I1866">
        <v>1049</v>
      </c>
      <c r="J1866">
        <v>0</v>
      </c>
      <c r="K1866">
        <v>0</v>
      </c>
      <c r="L1866">
        <v>8</v>
      </c>
      <c r="M1866">
        <v>0.6</v>
      </c>
      <c r="N1866">
        <v>0.98199999999999998</v>
      </c>
      <c r="O1866">
        <v>2.5</v>
      </c>
      <c r="P1866">
        <v>0.68100000000000005</v>
      </c>
      <c r="Q1866">
        <v>2.5000000000000001E-2</v>
      </c>
    </row>
    <row r="1867" spans="1:17">
      <c r="A1867" t="s">
        <v>1897</v>
      </c>
      <c r="B1867" s="1">
        <v>46108</v>
      </c>
      <c r="C1867" t="s">
        <v>43</v>
      </c>
      <c r="D1867" t="s">
        <v>21</v>
      </c>
      <c r="E1867">
        <v>0</v>
      </c>
      <c r="F1867">
        <v>39</v>
      </c>
      <c r="G1867">
        <v>39</v>
      </c>
      <c r="H1867">
        <v>39</v>
      </c>
      <c r="I1867">
        <v>0</v>
      </c>
      <c r="J1867">
        <v>0</v>
      </c>
      <c r="K1867">
        <v>0</v>
      </c>
      <c r="L1867">
        <v>1.1000000000000001</v>
      </c>
      <c r="M1867">
        <v>0.94399999999999995</v>
      </c>
      <c r="N1867">
        <v>0.98399999999999999</v>
      </c>
      <c r="O1867">
        <v>4.4000000000000004</v>
      </c>
      <c r="P1867">
        <v>0.67500000000000004</v>
      </c>
      <c r="Q1867">
        <v>1</v>
      </c>
    </row>
    <row r="1868" spans="1:17">
      <c r="A1868" t="s">
        <v>1898</v>
      </c>
      <c r="B1868" s="1">
        <v>46108</v>
      </c>
      <c r="C1868" t="s">
        <v>43</v>
      </c>
      <c r="D1868" t="s">
        <v>23</v>
      </c>
      <c r="E1868">
        <v>7</v>
      </c>
      <c r="F1868">
        <v>46</v>
      </c>
      <c r="G1868">
        <v>53</v>
      </c>
      <c r="H1868">
        <v>53</v>
      </c>
      <c r="I1868">
        <v>0</v>
      </c>
      <c r="J1868">
        <v>0</v>
      </c>
      <c r="K1868">
        <v>0</v>
      </c>
      <c r="L1868">
        <v>1.4</v>
      </c>
      <c r="M1868">
        <v>0.95899999999999996</v>
      </c>
      <c r="N1868">
        <v>0.99299999999999999</v>
      </c>
      <c r="O1868">
        <v>4.5999999999999996</v>
      </c>
      <c r="P1868">
        <v>0.83499999999999996</v>
      </c>
      <c r="Q1868">
        <v>1</v>
      </c>
    </row>
    <row r="1869" spans="1:17">
      <c r="A1869" t="s">
        <v>1899</v>
      </c>
      <c r="B1869" s="1">
        <v>46108</v>
      </c>
      <c r="C1869" t="s">
        <v>43</v>
      </c>
      <c r="D1869" t="s">
        <v>25</v>
      </c>
      <c r="E1869">
        <v>0</v>
      </c>
      <c r="F1869">
        <v>40</v>
      </c>
      <c r="G1869">
        <v>40</v>
      </c>
      <c r="H1869">
        <v>40</v>
      </c>
      <c r="I1869">
        <v>0</v>
      </c>
      <c r="J1869">
        <v>0</v>
      </c>
      <c r="K1869">
        <v>0</v>
      </c>
      <c r="L1869">
        <v>2.1</v>
      </c>
      <c r="M1869">
        <v>1</v>
      </c>
      <c r="N1869">
        <v>0.95799999999999996</v>
      </c>
      <c r="O1869">
        <v>4.8</v>
      </c>
      <c r="P1869">
        <v>0.66800000000000004</v>
      </c>
      <c r="Q1869">
        <v>1</v>
      </c>
    </row>
    <row r="1870" spans="1:17">
      <c r="A1870" t="s">
        <v>1900</v>
      </c>
      <c r="B1870" s="1">
        <v>46108</v>
      </c>
      <c r="C1870" t="s">
        <v>48</v>
      </c>
      <c r="D1870" t="s">
        <v>19</v>
      </c>
      <c r="E1870">
        <v>0</v>
      </c>
      <c r="F1870">
        <v>49</v>
      </c>
      <c r="G1870">
        <v>49</v>
      </c>
      <c r="H1870">
        <v>49</v>
      </c>
      <c r="I1870">
        <v>0</v>
      </c>
      <c r="J1870">
        <v>0</v>
      </c>
      <c r="K1870">
        <v>0</v>
      </c>
      <c r="L1870">
        <v>1.7</v>
      </c>
      <c r="M1870">
        <v>0.97</v>
      </c>
      <c r="N1870">
        <v>1</v>
      </c>
      <c r="O1870">
        <v>4.5999999999999996</v>
      </c>
      <c r="P1870">
        <v>0.68500000000000005</v>
      </c>
      <c r="Q1870">
        <v>1</v>
      </c>
    </row>
    <row r="1871" spans="1:17">
      <c r="A1871" t="s">
        <v>1901</v>
      </c>
      <c r="B1871" s="1">
        <v>46108</v>
      </c>
      <c r="C1871" t="s">
        <v>48</v>
      </c>
      <c r="D1871" t="s">
        <v>21</v>
      </c>
      <c r="E1871">
        <v>1718</v>
      </c>
      <c r="F1871">
        <v>47</v>
      </c>
      <c r="G1871">
        <v>1765</v>
      </c>
      <c r="H1871">
        <v>22</v>
      </c>
      <c r="I1871">
        <v>1743</v>
      </c>
      <c r="J1871">
        <v>0</v>
      </c>
      <c r="K1871">
        <v>0</v>
      </c>
      <c r="L1871">
        <v>8</v>
      </c>
      <c r="M1871">
        <v>0.6</v>
      </c>
      <c r="N1871">
        <v>0.97899999999999998</v>
      </c>
      <c r="O1871">
        <v>2.5</v>
      </c>
      <c r="P1871">
        <v>0.69599999999999995</v>
      </c>
      <c r="Q1871">
        <v>1.2E-2</v>
      </c>
    </row>
    <row r="1872" spans="1:17">
      <c r="A1872" t="s">
        <v>1902</v>
      </c>
      <c r="B1872" s="1">
        <v>46108</v>
      </c>
      <c r="C1872" t="s">
        <v>48</v>
      </c>
      <c r="D1872" t="s">
        <v>23</v>
      </c>
      <c r="E1872">
        <v>0</v>
      </c>
      <c r="F1872">
        <v>38</v>
      </c>
      <c r="G1872">
        <v>38</v>
      </c>
      <c r="H1872">
        <v>38</v>
      </c>
      <c r="I1872">
        <v>0</v>
      </c>
      <c r="J1872">
        <v>0</v>
      </c>
      <c r="K1872">
        <v>0</v>
      </c>
      <c r="L1872">
        <v>1.7</v>
      </c>
      <c r="M1872">
        <v>0.997</v>
      </c>
      <c r="N1872">
        <v>0.97299999999999998</v>
      </c>
      <c r="O1872">
        <v>4.5</v>
      </c>
      <c r="P1872">
        <v>0.749</v>
      </c>
      <c r="Q1872">
        <v>1</v>
      </c>
    </row>
    <row r="1873" spans="1:17">
      <c r="A1873" t="s">
        <v>1903</v>
      </c>
      <c r="B1873" s="1">
        <v>46108</v>
      </c>
      <c r="C1873" t="s">
        <v>48</v>
      </c>
      <c r="D1873" t="s">
        <v>25</v>
      </c>
      <c r="E1873">
        <v>558</v>
      </c>
      <c r="F1873">
        <v>16</v>
      </c>
      <c r="G1873">
        <v>574</v>
      </c>
      <c r="H1873">
        <v>29</v>
      </c>
      <c r="I1873">
        <v>545</v>
      </c>
      <c r="J1873">
        <v>0</v>
      </c>
      <c r="K1873">
        <v>0</v>
      </c>
      <c r="L1873">
        <v>8</v>
      </c>
      <c r="M1873">
        <v>0.6</v>
      </c>
      <c r="N1873">
        <v>0.99099999999999999</v>
      </c>
      <c r="O1873">
        <v>2.5</v>
      </c>
      <c r="P1873">
        <v>0.67</v>
      </c>
      <c r="Q1873">
        <v>5.0999999999999997E-2</v>
      </c>
    </row>
    <row r="1874" spans="1:17">
      <c r="A1874" t="s">
        <v>1904</v>
      </c>
      <c r="B1874" s="1">
        <v>46108</v>
      </c>
      <c r="C1874" t="s">
        <v>53</v>
      </c>
      <c r="D1874" t="s">
        <v>19</v>
      </c>
      <c r="E1874">
        <v>943</v>
      </c>
      <c r="F1874">
        <v>49</v>
      </c>
      <c r="G1874">
        <v>992</v>
      </c>
      <c r="H1874">
        <v>32</v>
      </c>
      <c r="I1874">
        <v>960</v>
      </c>
      <c r="J1874">
        <v>0</v>
      </c>
      <c r="K1874">
        <v>0</v>
      </c>
      <c r="L1874">
        <v>8</v>
      </c>
      <c r="M1874">
        <v>0.6</v>
      </c>
      <c r="N1874">
        <v>0.98799999999999999</v>
      </c>
      <c r="O1874">
        <v>2.5</v>
      </c>
      <c r="P1874">
        <v>0.754</v>
      </c>
      <c r="Q1874">
        <v>3.2000000000000001E-2</v>
      </c>
    </row>
    <row r="1875" spans="1:17">
      <c r="A1875" t="s">
        <v>1905</v>
      </c>
      <c r="B1875" s="1">
        <v>46108</v>
      </c>
      <c r="C1875" t="s">
        <v>53</v>
      </c>
      <c r="D1875" t="s">
        <v>21</v>
      </c>
      <c r="E1875">
        <v>1032</v>
      </c>
      <c r="F1875">
        <v>48</v>
      </c>
      <c r="G1875">
        <v>1080</v>
      </c>
      <c r="H1875">
        <v>29</v>
      </c>
      <c r="I1875">
        <v>1051</v>
      </c>
      <c r="J1875">
        <v>0</v>
      </c>
      <c r="K1875">
        <v>0</v>
      </c>
      <c r="L1875">
        <v>8</v>
      </c>
      <c r="M1875">
        <v>0.6</v>
      </c>
      <c r="N1875">
        <v>1</v>
      </c>
      <c r="O1875">
        <v>2.5</v>
      </c>
      <c r="P1875">
        <v>0.71599999999999997</v>
      </c>
      <c r="Q1875">
        <v>2.7E-2</v>
      </c>
    </row>
    <row r="1876" spans="1:17">
      <c r="A1876" t="s">
        <v>1906</v>
      </c>
      <c r="B1876" s="1">
        <v>46108</v>
      </c>
      <c r="C1876" t="s">
        <v>53</v>
      </c>
      <c r="D1876" t="s">
        <v>23</v>
      </c>
      <c r="E1876">
        <v>732</v>
      </c>
      <c r="F1876">
        <v>29</v>
      </c>
      <c r="G1876">
        <v>761</v>
      </c>
      <c r="H1876">
        <v>27</v>
      </c>
      <c r="I1876">
        <v>734</v>
      </c>
      <c r="J1876">
        <v>0</v>
      </c>
      <c r="K1876">
        <v>0</v>
      </c>
      <c r="L1876">
        <v>8</v>
      </c>
      <c r="M1876">
        <v>0.6</v>
      </c>
      <c r="N1876">
        <v>1</v>
      </c>
      <c r="O1876">
        <v>2.5</v>
      </c>
      <c r="P1876">
        <v>0.79</v>
      </c>
      <c r="Q1876">
        <v>3.5000000000000003E-2</v>
      </c>
    </row>
    <row r="1877" spans="1:17">
      <c r="A1877" t="s">
        <v>1907</v>
      </c>
      <c r="B1877" s="1">
        <v>46108</v>
      </c>
      <c r="C1877" t="s">
        <v>53</v>
      </c>
      <c r="D1877" t="s">
        <v>25</v>
      </c>
      <c r="E1877">
        <v>0</v>
      </c>
      <c r="F1877">
        <v>26</v>
      </c>
      <c r="G1877">
        <v>26</v>
      </c>
      <c r="H1877">
        <v>26</v>
      </c>
      <c r="I1877">
        <v>0</v>
      </c>
      <c r="J1877">
        <v>0</v>
      </c>
      <c r="K1877">
        <v>0</v>
      </c>
      <c r="L1877">
        <v>1.4</v>
      </c>
      <c r="M1877">
        <v>0.95499999999999996</v>
      </c>
      <c r="N1877">
        <v>0.96499999999999997</v>
      </c>
      <c r="O1877">
        <v>4.5</v>
      </c>
      <c r="P1877">
        <v>0.72699999999999998</v>
      </c>
      <c r="Q1877">
        <v>1</v>
      </c>
    </row>
    <row r="1878" spans="1:17">
      <c r="A1878" t="s">
        <v>1908</v>
      </c>
      <c r="B1878" s="1">
        <v>46109</v>
      </c>
      <c r="C1878" t="s">
        <v>18</v>
      </c>
      <c r="D1878" t="s">
        <v>19</v>
      </c>
      <c r="E1878">
        <v>267</v>
      </c>
      <c r="F1878">
        <v>33</v>
      </c>
      <c r="G1878">
        <v>300</v>
      </c>
      <c r="H1878">
        <v>38</v>
      </c>
      <c r="I1878">
        <v>262</v>
      </c>
      <c r="J1878">
        <v>0</v>
      </c>
      <c r="K1878">
        <v>0</v>
      </c>
      <c r="L1878">
        <v>8</v>
      </c>
      <c r="M1878">
        <v>0.6</v>
      </c>
      <c r="N1878">
        <v>1</v>
      </c>
      <c r="O1878">
        <v>2.5</v>
      </c>
      <c r="P1878">
        <v>0.67400000000000004</v>
      </c>
      <c r="Q1878">
        <v>0.127</v>
      </c>
    </row>
    <row r="1879" spans="1:17">
      <c r="A1879" t="s">
        <v>1909</v>
      </c>
      <c r="B1879" s="1">
        <v>46109</v>
      </c>
      <c r="C1879" t="s">
        <v>18</v>
      </c>
      <c r="D1879" t="s">
        <v>21</v>
      </c>
      <c r="E1879">
        <v>4</v>
      </c>
      <c r="F1879">
        <v>50</v>
      </c>
      <c r="G1879">
        <v>54</v>
      </c>
      <c r="H1879">
        <v>50</v>
      </c>
      <c r="I1879">
        <v>4</v>
      </c>
      <c r="J1879">
        <v>0</v>
      </c>
      <c r="K1879">
        <v>0</v>
      </c>
      <c r="L1879">
        <v>2.6</v>
      </c>
      <c r="M1879">
        <v>0.94399999999999995</v>
      </c>
      <c r="N1879">
        <v>0.98</v>
      </c>
      <c r="O1879">
        <v>4.5</v>
      </c>
      <c r="P1879">
        <v>0.68100000000000005</v>
      </c>
      <c r="Q1879">
        <v>0.92600000000000005</v>
      </c>
    </row>
    <row r="1880" spans="1:17">
      <c r="A1880" t="s">
        <v>1910</v>
      </c>
      <c r="B1880" s="1">
        <v>46109</v>
      </c>
      <c r="C1880" t="s">
        <v>18</v>
      </c>
      <c r="D1880" t="s">
        <v>23</v>
      </c>
      <c r="E1880">
        <v>509</v>
      </c>
      <c r="F1880">
        <v>44</v>
      </c>
      <c r="G1880">
        <v>553</v>
      </c>
      <c r="H1880">
        <v>33</v>
      </c>
      <c r="I1880">
        <v>520</v>
      </c>
      <c r="J1880">
        <v>0</v>
      </c>
      <c r="K1880">
        <v>0</v>
      </c>
      <c r="L1880">
        <v>8</v>
      </c>
      <c r="M1880">
        <v>0.6</v>
      </c>
      <c r="N1880">
        <v>0.95499999999999996</v>
      </c>
      <c r="O1880">
        <v>2.5</v>
      </c>
      <c r="P1880">
        <v>0.73799999999999999</v>
      </c>
      <c r="Q1880">
        <v>0.06</v>
      </c>
    </row>
    <row r="1881" spans="1:17">
      <c r="A1881" t="s">
        <v>1911</v>
      </c>
      <c r="B1881" s="1">
        <v>46109</v>
      </c>
      <c r="C1881" t="s">
        <v>18</v>
      </c>
      <c r="D1881" t="s">
        <v>25</v>
      </c>
      <c r="E1881">
        <v>22</v>
      </c>
      <c r="F1881">
        <v>24</v>
      </c>
      <c r="G1881">
        <v>46</v>
      </c>
      <c r="H1881">
        <v>35</v>
      </c>
      <c r="I1881">
        <v>11</v>
      </c>
      <c r="J1881">
        <v>0</v>
      </c>
      <c r="K1881">
        <v>0</v>
      </c>
      <c r="L1881">
        <v>2.8</v>
      </c>
      <c r="M1881">
        <v>0.95799999999999996</v>
      </c>
      <c r="N1881">
        <v>0.99399999999999999</v>
      </c>
      <c r="O1881">
        <v>3.8</v>
      </c>
      <c r="P1881">
        <v>0.65900000000000003</v>
      </c>
      <c r="Q1881">
        <v>0.76100000000000001</v>
      </c>
    </row>
    <row r="1882" spans="1:17">
      <c r="A1882" t="s">
        <v>1912</v>
      </c>
      <c r="B1882" s="1">
        <v>46109</v>
      </c>
      <c r="C1882" t="s">
        <v>27</v>
      </c>
      <c r="D1882" t="s">
        <v>19</v>
      </c>
      <c r="E1882">
        <v>0</v>
      </c>
      <c r="F1882">
        <v>46</v>
      </c>
      <c r="G1882">
        <v>46</v>
      </c>
      <c r="H1882">
        <v>46</v>
      </c>
      <c r="I1882">
        <v>0</v>
      </c>
      <c r="J1882">
        <v>0</v>
      </c>
      <c r="K1882">
        <v>0</v>
      </c>
      <c r="L1882">
        <v>0.8</v>
      </c>
      <c r="M1882">
        <v>0.93899999999999995</v>
      </c>
      <c r="N1882">
        <v>1</v>
      </c>
      <c r="O1882">
        <v>4.5</v>
      </c>
      <c r="P1882">
        <v>0.79600000000000004</v>
      </c>
      <c r="Q1882">
        <v>1</v>
      </c>
    </row>
    <row r="1883" spans="1:17">
      <c r="A1883" t="s">
        <v>1913</v>
      </c>
      <c r="B1883" s="1">
        <v>46109</v>
      </c>
      <c r="C1883" t="s">
        <v>27</v>
      </c>
      <c r="D1883" t="s">
        <v>21</v>
      </c>
      <c r="E1883">
        <v>6</v>
      </c>
      <c r="F1883">
        <v>32</v>
      </c>
      <c r="G1883">
        <v>38</v>
      </c>
      <c r="H1883">
        <v>38</v>
      </c>
      <c r="I1883">
        <v>0</v>
      </c>
      <c r="J1883">
        <v>0</v>
      </c>
      <c r="K1883">
        <v>0</v>
      </c>
      <c r="L1883">
        <v>1.5</v>
      </c>
      <c r="M1883">
        <v>0.95699999999999996</v>
      </c>
      <c r="N1883">
        <v>1</v>
      </c>
      <c r="O1883">
        <v>4.5999999999999996</v>
      </c>
      <c r="P1883">
        <v>0.68100000000000005</v>
      </c>
      <c r="Q1883">
        <v>1</v>
      </c>
    </row>
    <row r="1884" spans="1:17">
      <c r="A1884" t="s">
        <v>1914</v>
      </c>
      <c r="B1884" s="1">
        <v>46109</v>
      </c>
      <c r="C1884" t="s">
        <v>27</v>
      </c>
      <c r="D1884" t="s">
        <v>23</v>
      </c>
      <c r="E1884">
        <v>1206</v>
      </c>
      <c r="F1884">
        <v>11</v>
      </c>
      <c r="G1884">
        <v>1217</v>
      </c>
      <c r="H1884">
        <v>22</v>
      </c>
      <c r="I1884">
        <v>1195</v>
      </c>
      <c r="J1884">
        <v>0</v>
      </c>
      <c r="K1884">
        <v>0</v>
      </c>
      <c r="L1884">
        <v>8</v>
      </c>
      <c r="M1884">
        <v>0.6</v>
      </c>
      <c r="N1884">
        <v>1</v>
      </c>
      <c r="O1884">
        <v>2.5</v>
      </c>
      <c r="P1884">
        <v>0.67200000000000004</v>
      </c>
      <c r="Q1884">
        <v>1.7999999999999999E-2</v>
      </c>
    </row>
    <row r="1885" spans="1:17">
      <c r="A1885" t="s">
        <v>1915</v>
      </c>
      <c r="B1885" s="1">
        <v>46109</v>
      </c>
      <c r="C1885" t="s">
        <v>27</v>
      </c>
      <c r="D1885" t="s">
        <v>25</v>
      </c>
      <c r="E1885">
        <v>22</v>
      </c>
      <c r="F1885">
        <v>23</v>
      </c>
      <c r="G1885">
        <v>45</v>
      </c>
      <c r="H1885">
        <v>30</v>
      </c>
      <c r="I1885">
        <v>15</v>
      </c>
      <c r="J1885">
        <v>0</v>
      </c>
      <c r="K1885">
        <v>0</v>
      </c>
      <c r="L1885">
        <v>2.8</v>
      </c>
      <c r="M1885">
        <v>0.92100000000000004</v>
      </c>
      <c r="N1885">
        <v>1</v>
      </c>
      <c r="O1885">
        <v>4.2</v>
      </c>
      <c r="P1885">
        <v>0.73199999999999998</v>
      </c>
      <c r="Q1885">
        <v>0.66700000000000004</v>
      </c>
    </row>
    <row r="1886" spans="1:17">
      <c r="A1886" t="s">
        <v>1916</v>
      </c>
      <c r="B1886" s="1">
        <v>46109</v>
      </c>
      <c r="C1886" t="s">
        <v>32</v>
      </c>
      <c r="D1886" t="s">
        <v>19</v>
      </c>
      <c r="E1886">
        <v>481</v>
      </c>
      <c r="F1886">
        <v>61</v>
      </c>
      <c r="G1886">
        <v>542</v>
      </c>
      <c r="H1886">
        <v>36</v>
      </c>
      <c r="I1886">
        <v>506</v>
      </c>
      <c r="J1886">
        <v>0</v>
      </c>
      <c r="K1886">
        <v>0</v>
      </c>
      <c r="L1886">
        <v>8</v>
      </c>
      <c r="M1886">
        <v>0.6</v>
      </c>
      <c r="N1886">
        <v>1</v>
      </c>
      <c r="O1886">
        <v>2.5</v>
      </c>
      <c r="P1886">
        <v>0.81899999999999995</v>
      </c>
      <c r="Q1886">
        <v>6.6000000000000003E-2</v>
      </c>
    </row>
    <row r="1887" spans="1:17">
      <c r="A1887" t="s">
        <v>1917</v>
      </c>
      <c r="B1887" s="1">
        <v>46109</v>
      </c>
      <c r="C1887" t="s">
        <v>32</v>
      </c>
      <c r="D1887" t="s">
        <v>21</v>
      </c>
      <c r="E1887">
        <v>1330</v>
      </c>
      <c r="F1887">
        <v>36</v>
      </c>
      <c r="G1887">
        <v>1366</v>
      </c>
      <c r="H1887">
        <v>20</v>
      </c>
      <c r="I1887">
        <v>1346</v>
      </c>
      <c r="J1887">
        <v>0</v>
      </c>
      <c r="K1887">
        <v>0</v>
      </c>
      <c r="L1887">
        <v>8</v>
      </c>
      <c r="M1887">
        <v>0.6</v>
      </c>
      <c r="N1887">
        <v>1</v>
      </c>
      <c r="O1887">
        <v>2.5</v>
      </c>
      <c r="P1887">
        <v>0.73699999999999999</v>
      </c>
      <c r="Q1887">
        <v>1.4999999999999999E-2</v>
      </c>
    </row>
    <row r="1888" spans="1:17">
      <c r="A1888" t="s">
        <v>1918</v>
      </c>
      <c r="B1888" s="1">
        <v>46109</v>
      </c>
      <c r="C1888" t="s">
        <v>32</v>
      </c>
      <c r="D1888" t="s">
        <v>23</v>
      </c>
      <c r="E1888">
        <v>1442</v>
      </c>
      <c r="F1888">
        <v>36</v>
      </c>
      <c r="G1888">
        <v>1478</v>
      </c>
      <c r="H1888">
        <v>26</v>
      </c>
      <c r="I1888">
        <v>1452</v>
      </c>
      <c r="J1888">
        <v>0</v>
      </c>
      <c r="K1888">
        <v>0</v>
      </c>
      <c r="L1888">
        <v>8</v>
      </c>
      <c r="M1888">
        <v>0.6</v>
      </c>
      <c r="N1888">
        <v>0.96499999999999997</v>
      </c>
      <c r="O1888">
        <v>2.5</v>
      </c>
      <c r="P1888">
        <v>0.64500000000000002</v>
      </c>
      <c r="Q1888">
        <v>1.7999999999999999E-2</v>
      </c>
    </row>
    <row r="1889" spans="1:17">
      <c r="A1889" t="s">
        <v>1919</v>
      </c>
      <c r="B1889" s="1">
        <v>46109</v>
      </c>
      <c r="C1889" t="s">
        <v>32</v>
      </c>
      <c r="D1889" t="s">
        <v>25</v>
      </c>
      <c r="E1889">
        <v>0</v>
      </c>
      <c r="F1889">
        <v>33</v>
      </c>
      <c r="G1889">
        <v>33</v>
      </c>
      <c r="H1889">
        <v>33</v>
      </c>
      <c r="I1889">
        <v>0</v>
      </c>
      <c r="J1889">
        <v>0</v>
      </c>
      <c r="K1889">
        <v>0</v>
      </c>
      <c r="L1889">
        <v>1.2</v>
      </c>
      <c r="M1889">
        <v>0.96599999999999997</v>
      </c>
      <c r="N1889">
        <v>0.995</v>
      </c>
      <c r="O1889">
        <v>4.8</v>
      </c>
      <c r="P1889">
        <v>0.752</v>
      </c>
      <c r="Q1889">
        <v>1</v>
      </c>
    </row>
    <row r="1890" spans="1:17">
      <c r="A1890" t="s">
        <v>1920</v>
      </c>
      <c r="B1890" s="1">
        <v>46109</v>
      </c>
      <c r="C1890" t="s">
        <v>37</v>
      </c>
      <c r="D1890" t="s">
        <v>19</v>
      </c>
      <c r="E1890">
        <v>0</v>
      </c>
      <c r="F1890">
        <v>36</v>
      </c>
      <c r="G1890">
        <v>36</v>
      </c>
      <c r="H1890">
        <v>36</v>
      </c>
      <c r="I1890">
        <v>0</v>
      </c>
      <c r="J1890">
        <v>0</v>
      </c>
      <c r="K1890">
        <v>0</v>
      </c>
      <c r="L1890">
        <v>0.8</v>
      </c>
      <c r="M1890">
        <v>0.98399999999999999</v>
      </c>
      <c r="N1890">
        <v>1</v>
      </c>
      <c r="O1890">
        <v>4.7</v>
      </c>
      <c r="P1890">
        <v>0.747</v>
      </c>
      <c r="Q1890">
        <v>1</v>
      </c>
    </row>
    <row r="1891" spans="1:17">
      <c r="A1891" t="s">
        <v>1921</v>
      </c>
      <c r="B1891" s="1">
        <v>46109</v>
      </c>
      <c r="C1891" t="s">
        <v>37</v>
      </c>
      <c r="D1891" t="s">
        <v>21</v>
      </c>
      <c r="E1891">
        <v>638</v>
      </c>
      <c r="F1891">
        <v>43</v>
      </c>
      <c r="G1891">
        <v>681</v>
      </c>
      <c r="H1891">
        <v>42</v>
      </c>
      <c r="I1891">
        <v>639</v>
      </c>
      <c r="J1891">
        <v>0</v>
      </c>
      <c r="K1891">
        <v>0</v>
      </c>
      <c r="L1891">
        <v>8</v>
      </c>
      <c r="M1891">
        <v>0.6</v>
      </c>
      <c r="N1891">
        <v>0.99</v>
      </c>
      <c r="O1891">
        <v>2.5</v>
      </c>
      <c r="P1891">
        <v>0.75600000000000001</v>
      </c>
      <c r="Q1891">
        <v>6.2E-2</v>
      </c>
    </row>
    <row r="1892" spans="1:17">
      <c r="A1892" t="s">
        <v>1922</v>
      </c>
      <c r="B1892" s="1">
        <v>46109</v>
      </c>
      <c r="C1892" t="s">
        <v>37</v>
      </c>
      <c r="D1892" t="s">
        <v>23</v>
      </c>
      <c r="E1892">
        <v>436</v>
      </c>
      <c r="F1892">
        <v>49</v>
      </c>
      <c r="G1892">
        <v>485</v>
      </c>
      <c r="H1892">
        <v>35</v>
      </c>
      <c r="I1892">
        <v>450</v>
      </c>
      <c r="J1892">
        <v>0</v>
      </c>
      <c r="K1892">
        <v>0</v>
      </c>
      <c r="L1892">
        <v>8</v>
      </c>
      <c r="M1892">
        <v>0.6</v>
      </c>
      <c r="N1892">
        <v>0.98099999999999998</v>
      </c>
      <c r="O1892">
        <v>2.5</v>
      </c>
      <c r="P1892">
        <v>0.65400000000000003</v>
      </c>
      <c r="Q1892">
        <v>7.1999999999999995E-2</v>
      </c>
    </row>
    <row r="1893" spans="1:17">
      <c r="A1893" t="s">
        <v>1923</v>
      </c>
      <c r="B1893" s="1">
        <v>46109</v>
      </c>
      <c r="C1893" t="s">
        <v>37</v>
      </c>
      <c r="D1893" t="s">
        <v>25</v>
      </c>
      <c r="E1893">
        <v>0</v>
      </c>
      <c r="F1893">
        <v>24</v>
      </c>
      <c r="G1893">
        <v>24</v>
      </c>
      <c r="H1893">
        <v>24</v>
      </c>
      <c r="I1893">
        <v>0</v>
      </c>
      <c r="J1893">
        <v>0</v>
      </c>
      <c r="K1893">
        <v>0</v>
      </c>
      <c r="L1893">
        <v>1.5</v>
      </c>
      <c r="M1893">
        <v>0.97899999999999998</v>
      </c>
      <c r="N1893">
        <v>0.96599999999999997</v>
      </c>
      <c r="O1893">
        <v>4.4000000000000004</v>
      </c>
      <c r="P1893">
        <v>0.70499999999999996</v>
      </c>
      <c r="Q1893">
        <v>1</v>
      </c>
    </row>
    <row r="1894" spans="1:17">
      <c r="A1894" t="s">
        <v>1924</v>
      </c>
      <c r="B1894" s="1">
        <v>46109</v>
      </c>
      <c r="C1894" t="s">
        <v>43</v>
      </c>
      <c r="D1894" t="s">
        <v>19</v>
      </c>
      <c r="E1894">
        <v>1049</v>
      </c>
      <c r="F1894">
        <v>46</v>
      </c>
      <c r="G1894">
        <v>1095</v>
      </c>
      <c r="H1894">
        <v>21</v>
      </c>
      <c r="I1894">
        <v>1074</v>
      </c>
      <c r="J1894">
        <v>0</v>
      </c>
      <c r="K1894">
        <v>0</v>
      </c>
      <c r="L1894">
        <v>8</v>
      </c>
      <c r="M1894">
        <v>0.6</v>
      </c>
      <c r="N1894">
        <v>0.95599999999999996</v>
      </c>
      <c r="O1894">
        <v>2.5</v>
      </c>
      <c r="P1894">
        <v>0.68100000000000005</v>
      </c>
      <c r="Q1894">
        <v>1.9E-2</v>
      </c>
    </row>
    <row r="1895" spans="1:17">
      <c r="A1895" t="s">
        <v>1925</v>
      </c>
      <c r="B1895" s="1">
        <v>46109</v>
      </c>
      <c r="C1895" t="s">
        <v>43</v>
      </c>
      <c r="D1895" t="s">
        <v>21</v>
      </c>
      <c r="E1895">
        <v>0</v>
      </c>
      <c r="F1895">
        <v>47</v>
      </c>
      <c r="G1895">
        <v>47</v>
      </c>
      <c r="H1895">
        <v>47</v>
      </c>
      <c r="I1895">
        <v>0</v>
      </c>
      <c r="J1895">
        <v>0</v>
      </c>
      <c r="K1895">
        <v>0</v>
      </c>
      <c r="L1895">
        <v>0.8</v>
      </c>
      <c r="M1895">
        <v>0.996</v>
      </c>
      <c r="N1895">
        <v>1</v>
      </c>
      <c r="O1895">
        <v>4.4000000000000004</v>
      </c>
      <c r="P1895">
        <v>0.67500000000000004</v>
      </c>
      <c r="Q1895">
        <v>1</v>
      </c>
    </row>
    <row r="1896" spans="1:17">
      <c r="A1896" t="s">
        <v>1926</v>
      </c>
      <c r="B1896" s="1">
        <v>46109</v>
      </c>
      <c r="C1896" t="s">
        <v>43</v>
      </c>
      <c r="D1896" t="s">
        <v>23</v>
      </c>
      <c r="E1896">
        <v>0</v>
      </c>
      <c r="F1896">
        <v>34</v>
      </c>
      <c r="G1896">
        <v>34</v>
      </c>
      <c r="H1896">
        <v>34</v>
      </c>
      <c r="I1896">
        <v>0</v>
      </c>
      <c r="J1896">
        <v>0</v>
      </c>
      <c r="K1896">
        <v>0</v>
      </c>
      <c r="L1896">
        <v>2.2000000000000002</v>
      </c>
      <c r="M1896">
        <v>0.96399999999999997</v>
      </c>
      <c r="N1896">
        <v>0.995</v>
      </c>
      <c r="O1896">
        <v>4.5999999999999996</v>
      </c>
      <c r="P1896">
        <v>0.83499999999999996</v>
      </c>
      <c r="Q1896">
        <v>1</v>
      </c>
    </row>
    <row r="1897" spans="1:17">
      <c r="A1897" t="s">
        <v>1927</v>
      </c>
      <c r="B1897" s="1">
        <v>46109</v>
      </c>
      <c r="C1897" t="s">
        <v>43</v>
      </c>
      <c r="D1897" t="s">
        <v>25</v>
      </c>
      <c r="E1897">
        <v>0</v>
      </c>
      <c r="F1897">
        <v>19</v>
      </c>
      <c r="G1897">
        <v>19</v>
      </c>
      <c r="H1897">
        <v>19</v>
      </c>
      <c r="I1897">
        <v>0</v>
      </c>
      <c r="J1897">
        <v>0</v>
      </c>
      <c r="K1897">
        <v>0</v>
      </c>
      <c r="L1897">
        <v>1.3</v>
      </c>
      <c r="M1897">
        <v>0.96899999999999997</v>
      </c>
      <c r="N1897">
        <v>0.98099999999999998</v>
      </c>
      <c r="O1897">
        <v>4.5</v>
      </c>
      <c r="P1897">
        <v>0.66800000000000004</v>
      </c>
      <c r="Q1897">
        <v>1</v>
      </c>
    </row>
    <row r="1898" spans="1:17">
      <c r="A1898" t="s">
        <v>1928</v>
      </c>
      <c r="B1898" s="1">
        <v>46109</v>
      </c>
      <c r="C1898" t="s">
        <v>48</v>
      </c>
      <c r="D1898" t="s">
        <v>19</v>
      </c>
      <c r="E1898">
        <v>0</v>
      </c>
      <c r="F1898">
        <v>50</v>
      </c>
      <c r="G1898">
        <v>50</v>
      </c>
      <c r="H1898">
        <v>45</v>
      </c>
      <c r="I1898">
        <v>5</v>
      </c>
      <c r="J1898">
        <v>0</v>
      </c>
      <c r="K1898">
        <v>0</v>
      </c>
      <c r="L1898">
        <v>2</v>
      </c>
      <c r="M1898">
        <v>0.90900000000000003</v>
      </c>
      <c r="N1898">
        <v>0.97</v>
      </c>
      <c r="O1898">
        <v>4.0999999999999996</v>
      </c>
      <c r="P1898">
        <v>0.68500000000000005</v>
      </c>
      <c r="Q1898">
        <v>0.9</v>
      </c>
    </row>
    <row r="1899" spans="1:17">
      <c r="A1899" t="s">
        <v>1929</v>
      </c>
      <c r="B1899" s="1">
        <v>46109</v>
      </c>
      <c r="C1899" t="s">
        <v>48</v>
      </c>
      <c r="D1899" t="s">
        <v>21</v>
      </c>
      <c r="E1899">
        <v>1743</v>
      </c>
      <c r="F1899">
        <v>45</v>
      </c>
      <c r="G1899">
        <v>1788</v>
      </c>
      <c r="H1899">
        <v>21</v>
      </c>
      <c r="I1899">
        <v>1767</v>
      </c>
      <c r="J1899">
        <v>0</v>
      </c>
      <c r="K1899">
        <v>0</v>
      </c>
      <c r="L1899">
        <v>8</v>
      </c>
      <c r="M1899">
        <v>0.6</v>
      </c>
      <c r="N1899">
        <v>0.97099999999999997</v>
      </c>
      <c r="O1899">
        <v>2.5</v>
      </c>
      <c r="P1899">
        <v>0.69599999999999995</v>
      </c>
      <c r="Q1899">
        <v>1.2E-2</v>
      </c>
    </row>
    <row r="1900" spans="1:17">
      <c r="A1900" t="s">
        <v>1930</v>
      </c>
      <c r="B1900" s="1">
        <v>46109</v>
      </c>
      <c r="C1900" t="s">
        <v>48</v>
      </c>
      <c r="D1900" t="s">
        <v>23</v>
      </c>
      <c r="E1900">
        <v>0</v>
      </c>
      <c r="F1900">
        <v>47</v>
      </c>
      <c r="G1900">
        <v>47</v>
      </c>
      <c r="H1900">
        <v>47</v>
      </c>
      <c r="I1900">
        <v>0</v>
      </c>
      <c r="J1900">
        <v>0</v>
      </c>
      <c r="K1900">
        <v>0</v>
      </c>
      <c r="L1900">
        <v>1.3</v>
      </c>
      <c r="M1900">
        <v>0.92800000000000005</v>
      </c>
      <c r="N1900">
        <v>0.99299999999999999</v>
      </c>
      <c r="O1900">
        <v>4.5999999999999996</v>
      </c>
      <c r="P1900">
        <v>0.749</v>
      </c>
      <c r="Q1900">
        <v>1</v>
      </c>
    </row>
    <row r="1901" spans="1:17">
      <c r="A1901" t="s">
        <v>1931</v>
      </c>
      <c r="B1901" s="1">
        <v>46109</v>
      </c>
      <c r="C1901" t="s">
        <v>48</v>
      </c>
      <c r="D1901" t="s">
        <v>25</v>
      </c>
      <c r="E1901">
        <v>545</v>
      </c>
      <c r="F1901">
        <v>38</v>
      </c>
      <c r="G1901">
        <v>583</v>
      </c>
      <c r="H1901">
        <v>31</v>
      </c>
      <c r="I1901">
        <v>552</v>
      </c>
      <c r="J1901">
        <v>0</v>
      </c>
      <c r="K1901">
        <v>0</v>
      </c>
      <c r="L1901">
        <v>8</v>
      </c>
      <c r="M1901">
        <v>0.6</v>
      </c>
      <c r="N1901">
        <v>0.995</v>
      </c>
      <c r="O1901">
        <v>2.5</v>
      </c>
      <c r="P1901">
        <v>0.67</v>
      </c>
      <c r="Q1901">
        <v>5.2999999999999999E-2</v>
      </c>
    </row>
    <row r="1902" spans="1:17">
      <c r="A1902" t="s">
        <v>1932</v>
      </c>
      <c r="B1902" s="1">
        <v>46109</v>
      </c>
      <c r="C1902" t="s">
        <v>53</v>
      </c>
      <c r="D1902" t="s">
        <v>19</v>
      </c>
      <c r="E1902">
        <v>960</v>
      </c>
      <c r="F1902">
        <v>46</v>
      </c>
      <c r="G1902">
        <v>1006</v>
      </c>
      <c r="H1902">
        <v>29</v>
      </c>
      <c r="I1902">
        <v>977</v>
      </c>
      <c r="J1902">
        <v>0</v>
      </c>
      <c r="K1902">
        <v>0</v>
      </c>
      <c r="L1902">
        <v>8</v>
      </c>
      <c r="M1902">
        <v>0.6</v>
      </c>
      <c r="N1902">
        <v>1</v>
      </c>
      <c r="O1902">
        <v>2.5</v>
      </c>
      <c r="P1902">
        <v>0.754</v>
      </c>
      <c r="Q1902">
        <v>2.9000000000000001E-2</v>
      </c>
    </row>
    <row r="1903" spans="1:17">
      <c r="A1903" t="s">
        <v>1933</v>
      </c>
      <c r="B1903" s="1">
        <v>46109</v>
      </c>
      <c r="C1903" t="s">
        <v>53</v>
      </c>
      <c r="D1903" t="s">
        <v>21</v>
      </c>
      <c r="E1903">
        <v>1051</v>
      </c>
      <c r="F1903">
        <v>61</v>
      </c>
      <c r="G1903">
        <v>1112</v>
      </c>
      <c r="H1903">
        <v>30</v>
      </c>
      <c r="I1903">
        <v>1082</v>
      </c>
      <c r="J1903">
        <v>0</v>
      </c>
      <c r="K1903">
        <v>0</v>
      </c>
      <c r="L1903">
        <v>8</v>
      </c>
      <c r="M1903">
        <v>0.6</v>
      </c>
      <c r="N1903">
        <v>0.94699999999999995</v>
      </c>
      <c r="O1903">
        <v>2.5</v>
      </c>
      <c r="P1903">
        <v>0.71599999999999997</v>
      </c>
      <c r="Q1903">
        <v>2.7E-2</v>
      </c>
    </row>
    <row r="1904" spans="1:17">
      <c r="A1904" t="s">
        <v>1934</v>
      </c>
      <c r="B1904" s="1">
        <v>46109</v>
      </c>
      <c r="C1904" t="s">
        <v>53</v>
      </c>
      <c r="D1904" t="s">
        <v>23</v>
      </c>
      <c r="E1904">
        <v>734</v>
      </c>
      <c r="F1904">
        <v>35</v>
      </c>
      <c r="G1904">
        <v>769</v>
      </c>
      <c r="H1904">
        <v>29</v>
      </c>
      <c r="I1904">
        <v>740</v>
      </c>
      <c r="J1904">
        <v>0</v>
      </c>
      <c r="K1904">
        <v>0</v>
      </c>
      <c r="L1904">
        <v>8</v>
      </c>
      <c r="M1904">
        <v>0.6</v>
      </c>
      <c r="N1904">
        <v>0.97299999999999998</v>
      </c>
      <c r="O1904">
        <v>2.5</v>
      </c>
      <c r="P1904">
        <v>0.79</v>
      </c>
      <c r="Q1904">
        <v>3.7999999999999999E-2</v>
      </c>
    </row>
    <row r="1905" spans="1:17">
      <c r="A1905" t="s">
        <v>1935</v>
      </c>
      <c r="B1905" s="1">
        <v>46109</v>
      </c>
      <c r="C1905" t="s">
        <v>53</v>
      </c>
      <c r="D1905" t="s">
        <v>25</v>
      </c>
      <c r="E1905">
        <v>0</v>
      </c>
      <c r="F1905">
        <v>35</v>
      </c>
      <c r="G1905">
        <v>35</v>
      </c>
      <c r="H1905">
        <v>35</v>
      </c>
      <c r="I1905">
        <v>0</v>
      </c>
      <c r="J1905">
        <v>0</v>
      </c>
      <c r="K1905">
        <v>0</v>
      </c>
      <c r="L1905">
        <v>1.6</v>
      </c>
      <c r="M1905">
        <v>0.96799999999999997</v>
      </c>
      <c r="N1905">
        <v>0.95799999999999996</v>
      </c>
      <c r="O1905">
        <v>4.5</v>
      </c>
      <c r="P1905">
        <v>0.72699999999999998</v>
      </c>
      <c r="Q1905">
        <v>1</v>
      </c>
    </row>
    <row r="1906" spans="1:17">
      <c r="A1906" t="s">
        <v>1936</v>
      </c>
      <c r="B1906" s="1">
        <v>46111</v>
      </c>
      <c r="C1906" t="s">
        <v>18</v>
      </c>
      <c r="D1906" t="s">
        <v>19</v>
      </c>
      <c r="E1906">
        <v>262</v>
      </c>
      <c r="F1906">
        <v>62</v>
      </c>
      <c r="G1906">
        <v>324</v>
      </c>
      <c r="H1906">
        <v>40</v>
      </c>
      <c r="I1906">
        <v>284</v>
      </c>
      <c r="J1906">
        <v>0</v>
      </c>
      <c r="K1906">
        <v>0</v>
      </c>
      <c r="L1906">
        <v>8</v>
      </c>
      <c r="M1906">
        <v>0.6</v>
      </c>
      <c r="N1906">
        <v>1</v>
      </c>
      <c r="O1906">
        <v>2.5</v>
      </c>
      <c r="P1906">
        <v>0.67400000000000004</v>
      </c>
      <c r="Q1906">
        <v>0.123</v>
      </c>
    </row>
    <row r="1907" spans="1:17">
      <c r="A1907" t="s">
        <v>1937</v>
      </c>
      <c r="B1907" s="1">
        <v>46111</v>
      </c>
      <c r="C1907" t="s">
        <v>18</v>
      </c>
      <c r="D1907" t="s">
        <v>21</v>
      </c>
      <c r="E1907">
        <v>4</v>
      </c>
      <c r="F1907">
        <v>41</v>
      </c>
      <c r="G1907">
        <v>45</v>
      </c>
      <c r="H1907">
        <v>45</v>
      </c>
      <c r="I1907">
        <v>0</v>
      </c>
      <c r="J1907">
        <v>0</v>
      </c>
      <c r="K1907">
        <v>0</v>
      </c>
      <c r="L1907">
        <v>1.4</v>
      </c>
      <c r="M1907">
        <v>0.97799999999999998</v>
      </c>
      <c r="N1907">
        <v>0.95299999999999996</v>
      </c>
      <c r="O1907">
        <v>4.3</v>
      </c>
      <c r="P1907">
        <v>0.68100000000000005</v>
      </c>
      <c r="Q1907">
        <v>1</v>
      </c>
    </row>
    <row r="1908" spans="1:17">
      <c r="A1908" t="s">
        <v>1938</v>
      </c>
      <c r="B1908" s="1">
        <v>46111</v>
      </c>
      <c r="C1908" t="s">
        <v>18</v>
      </c>
      <c r="D1908" t="s">
        <v>23</v>
      </c>
      <c r="E1908">
        <v>520</v>
      </c>
      <c r="F1908">
        <v>46</v>
      </c>
      <c r="G1908">
        <v>566</v>
      </c>
      <c r="H1908">
        <v>36</v>
      </c>
      <c r="I1908">
        <v>530</v>
      </c>
      <c r="J1908">
        <v>0</v>
      </c>
      <c r="K1908">
        <v>0</v>
      </c>
      <c r="L1908">
        <v>8</v>
      </c>
      <c r="M1908">
        <v>0.6</v>
      </c>
      <c r="N1908">
        <v>1</v>
      </c>
      <c r="O1908">
        <v>2.5</v>
      </c>
      <c r="P1908">
        <v>0.73799999999999999</v>
      </c>
      <c r="Q1908">
        <v>6.4000000000000001E-2</v>
      </c>
    </row>
    <row r="1909" spans="1:17">
      <c r="A1909" t="s">
        <v>1939</v>
      </c>
      <c r="B1909" s="1">
        <v>46111</v>
      </c>
      <c r="C1909" t="s">
        <v>18</v>
      </c>
      <c r="D1909" t="s">
        <v>25</v>
      </c>
      <c r="E1909">
        <v>11</v>
      </c>
      <c r="F1909">
        <v>33</v>
      </c>
      <c r="G1909">
        <v>44</v>
      </c>
      <c r="H1909">
        <v>37</v>
      </c>
      <c r="I1909">
        <v>7</v>
      </c>
      <c r="J1909">
        <v>0</v>
      </c>
      <c r="K1909">
        <v>0</v>
      </c>
      <c r="L1909">
        <v>2.4</v>
      </c>
      <c r="M1909">
        <v>0.90700000000000003</v>
      </c>
      <c r="N1909">
        <v>0.995</v>
      </c>
      <c r="O1909">
        <v>4.5</v>
      </c>
      <c r="P1909">
        <v>0.65900000000000003</v>
      </c>
      <c r="Q1909">
        <v>0.84099999999999997</v>
      </c>
    </row>
    <row r="1910" spans="1:17">
      <c r="A1910" t="s">
        <v>1940</v>
      </c>
      <c r="B1910" s="1">
        <v>46111</v>
      </c>
      <c r="C1910" t="s">
        <v>27</v>
      </c>
      <c r="D1910" t="s">
        <v>19</v>
      </c>
      <c r="E1910">
        <v>0</v>
      </c>
      <c r="F1910">
        <v>57</v>
      </c>
      <c r="G1910">
        <v>57</v>
      </c>
      <c r="H1910">
        <v>48</v>
      </c>
      <c r="I1910">
        <v>9</v>
      </c>
      <c r="J1910">
        <v>0</v>
      </c>
      <c r="K1910">
        <v>0</v>
      </c>
      <c r="L1910">
        <v>2.2000000000000002</v>
      </c>
      <c r="M1910">
        <v>0.89800000000000002</v>
      </c>
      <c r="N1910">
        <v>0.98</v>
      </c>
      <c r="O1910">
        <v>4.5</v>
      </c>
      <c r="P1910">
        <v>0.79600000000000004</v>
      </c>
      <c r="Q1910">
        <v>0.84199999999999997</v>
      </c>
    </row>
    <row r="1911" spans="1:17">
      <c r="A1911" t="s">
        <v>1941</v>
      </c>
      <c r="B1911" s="1">
        <v>46111</v>
      </c>
      <c r="C1911" t="s">
        <v>27</v>
      </c>
      <c r="D1911" t="s">
        <v>21</v>
      </c>
      <c r="E1911">
        <v>0</v>
      </c>
      <c r="F1911">
        <v>42</v>
      </c>
      <c r="G1911">
        <v>42</v>
      </c>
      <c r="H1911">
        <v>42</v>
      </c>
      <c r="I1911">
        <v>0</v>
      </c>
      <c r="J1911">
        <v>0</v>
      </c>
      <c r="K1911">
        <v>0</v>
      </c>
      <c r="L1911">
        <v>2.2000000000000002</v>
      </c>
      <c r="M1911">
        <v>0.99099999999999999</v>
      </c>
      <c r="N1911">
        <v>0.98599999999999999</v>
      </c>
      <c r="O1911">
        <v>4.8</v>
      </c>
      <c r="P1911">
        <v>0.68100000000000005</v>
      </c>
      <c r="Q1911">
        <v>1</v>
      </c>
    </row>
    <row r="1912" spans="1:17">
      <c r="A1912" t="s">
        <v>1942</v>
      </c>
      <c r="B1912" s="1">
        <v>46111</v>
      </c>
      <c r="C1912" t="s">
        <v>27</v>
      </c>
      <c r="D1912" t="s">
        <v>23</v>
      </c>
      <c r="E1912">
        <v>1195</v>
      </c>
      <c r="F1912">
        <v>49</v>
      </c>
      <c r="G1912">
        <v>1244</v>
      </c>
      <c r="H1912">
        <v>24</v>
      </c>
      <c r="I1912">
        <v>1220</v>
      </c>
      <c r="J1912">
        <v>0</v>
      </c>
      <c r="K1912">
        <v>0</v>
      </c>
      <c r="L1912">
        <v>8</v>
      </c>
      <c r="M1912">
        <v>0.6</v>
      </c>
      <c r="N1912">
        <v>0.96799999999999997</v>
      </c>
      <c r="O1912">
        <v>2.5</v>
      </c>
      <c r="P1912">
        <v>0.67200000000000004</v>
      </c>
      <c r="Q1912">
        <v>1.9E-2</v>
      </c>
    </row>
    <row r="1913" spans="1:17">
      <c r="A1913" t="s">
        <v>1943</v>
      </c>
      <c r="B1913" s="1">
        <v>46111</v>
      </c>
      <c r="C1913" t="s">
        <v>27</v>
      </c>
      <c r="D1913" t="s">
        <v>25</v>
      </c>
      <c r="E1913">
        <v>15</v>
      </c>
      <c r="F1913">
        <v>23</v>
      </c>
      <c r="G1913">
        <v>38</v>
      </c>
      <c r="H1913">
        <v>25</v>
      </c>
      <c r="I1913">
        <v>13</v>
      </c>
      <c r="J1913">
        <v>0</v>
      </c>
      <c r="K1913">
        <v>0</v>
      </c>
      <c r="L1913">
        <v>2.5</v>
      </c>
      <c r="M1913">
        <v>0.86099999999999999</v>
      </c>
      <c r="N1913">
        <v>0.98699999999999999</v>
      </c>
      <c r="O1913">
        <v>4.3</v>
      </c>
      <c r="P1913">
        <v>0.73199999999999998</v>
      </c>
      <c r="Q1913">
        <v>0.65800000000000003</v>
      </c>
    </row>
    <row r="1914" spans="1:17">
      <c r="A1914" t="s">
        <v>1944</v>
      </c>
      <c r="B1914" s="1">
        <v>46111</v>
      </c>
      <c r="C1914" t="s">
        <v>32</v>
      </c>
      <c r="D1914" t="s">
        <v>19</v>
      </c>
      <c r="E1914">
        <v>506</v>
      </c>
      <c r="F1914">
        <v>43</v>
      </c>
      <c r="G1914">
        <v>549</v>
      </c>
      <c r="H1914">
        <v>30</v>
      </c>
      <c r="I1914">
        <v>519</v>
      </c>
      <c r="J1914">
        <v>0</v>
      </c>
      <c r="K1914">
        <v>0</v>
      </c>
      <c r="L1914">
        <v>8</v>
      </c>
      <c r="M1914">
        <v>0.6</v>
      </c>
      <c r="N1914">
        <v>1</v>
      </c>
      <c r="O1914">
        <v>2.5</v>
      </c>
      <c r="P1914">
        <v>0.81899999999999995</v>
      </c>
      <c r="Q1914">
        <v>5.5E-2</v>
      </c>
    </row>
    <row r="1915" spans="1:17">
      <c r="A1915" t="s">
        <v>1945</v>
      </c>
      <c r="B1915" s="1">
        <v>46111</v>
      </c>
      <c r="C1915" t="s">
        <v>32</v>
      </c>
      <c r="D1915" t="s">
        <v>21</v>
      </c>
      <c r="E1915">
        <v>1346</v>
      </c>
      <c r="F1915">
        <v>62</v>
      </c>
      <c r="G1915">
        <v>1408</v>
      </c>
      <c r="H1915">
        <v>19</v>
      </c>
      <c r="I1915">
        <v>1389</v>
      </c>
      <c r="J1915">
        <v>0</v>
      </c>
      <c r="K1915">
        <v>0</v>
      </c>
      <c r="L1915">
        <v>8</v>
      </c>
      <c r="M1915">
        <v>0.6</v>
      </c>
      <c r="N1915">
        <v>0.95899999999999996</v>
      </c>
      <c r="O1915">
        <v>2.5</v>
      </c>
      <c r="P1915">
        <v>0.73699999999999999</v>
      </c>
      <c r="Q1915">
        <v>1.2999999999999999E-2</v>
      </c>
    </row>
    <row r="1916" spans="1:17">
      <c r="A1916" t="s">
        <v>1946</v>
      </c>
      <c r="B1916" s="1">
        <v>46111</v>
      </c>
      <c r="C1916" t="s">
        <v>32</v>
      </c>
      <c r="D1916" t="s">
        <v>23</v>
      </c>
      <c r="E1916">
        <v>1452</v>
      </c>
      <c r="F1916">
        <v>45</v>
      </c>
      <c r="G1916">
        <v>1497</v>
      </c>
      <c r="H1916">
        <v>25</v>
      </c>
      <c r="I1916">
        <v>1472</v>
      </c>
      <c r="J1916">
        <v>0</v>
      </c>
      <c r="K1916">
        <v>0</v>
      </c>
      <c r="L1916">
        <v>8</v>
      </c>
      <c r="M1916">
        <v>0.6</v>
      </c>
      <c r="N1916">
        <v>1</v>
      </c>
      <c r="O1916">
        <v>2.5</v>
      </c>
      <c r="P1916">
        <v>0.64500000000000002</v>
      </c>
      <c r="Q1916">
        <v>1.7000000000000001E-2</v>
      </c>
    </row>
    <row r="1917" spans="1:17">
      <c r="A1917" t="s">
        <v>1947</v>
      </c>
      <c r="B1917" s="1">
        <v>46111</v>
      </c>
      <c r="C1917" t="s">
        <v>32</v>
      </c>
      <c r="D1917" t="s">
        <v>25</v>
      </c>
      <c r="E1917">
        <v>0</v>
      </c>
      <c r="F1917">
        <v>34</v>
      </c>
      <c r="G1917">
        <v>34</v>
      </c>
      <c r="H1917">
        <v>34</v>
      </c>
      <c r="I1917">
        <v>0</v>
      </c>
      <c r="J1917">
        <v>0</v>
      </c>
      <c r="K1917">
        <v>0</v>
      </c>
      <c r="L1917">
        <v>1.7</v>
      </c>
      <c r="M1917">
        <v>0.996</v>
      </c>
      <c r="N1917">
        <v>1</v>
      </c>
      <c r="O1917">
        <v>4.7</v>
      </c>
      <c r="P1917">
        <v>0.752</v>
      </c>
      <c r="Q1917">
        <v>1</v>
      </c>
    </row>
    <row r="1918" spans="1:17">
      <c r="A1918" t="s">
        <v>1948</v>
      </c>
      <c r="B1918" s="1">
        <v>46111</v>
      </c>
      <c r="C1918" t="s">
        <v>37</v>
      </c>
      <c r="D1918" t="s">
        <v>19</v>
      </c>
      <c r="E1918">
        <v>0</v>
      </c>
      <c r="F1918">
        <v>40</v>
      </c>
      <c r="G1918">
        <v>40</v>
      </c>
      <c r="H1918">
        <v>40</v>
      </c>
      <c r="I1918">
        <v>0</v>
      </c>
      <c r="J1918">
        <v>0</v>
      </c>
      <c r="K1918">
        <v>0</v>
      </c>
      <c r="L1918">
        <v>1.6</v>
      </c>
      <c r="M1918">
        <v>0.95299999999999996</v>
      </c>
      <c r="N1918">
        <v>1</v>
      </c>
      <c r="O1918">
        <v>4.5999999999999996</v>
      </c>
      <c r="P1918">
        <v>0.747</v>
      </c>
      <c r="Q1918">
        <v>1</v>
      </c>
    </row>
    <row r="1919" spans="1:17">
      <c r="A1919" t="s">
        <v>1949</v>
      </c>
      <c r="B1919" s="1">
        <v>46111</v>
      </c>
      <c r="C1919" t="s">
        <v>37</v>
      </c>
      <c r="D1919" t="s">
        <v>21</v>
      </c>
      <c r="E1919">
        <v>639</v>
      </c>
      <c r="F1919">
        <v>42</v>
      </c>
      <c r="G1919">
        <v>681</v>
      </c>
      <c r="H1919">
        <v>31</v>
      </c>
      <c r="I1919">
        <v>650</v>
      </c>
      <c r="J1919">
        <v>1</v>
      </c>
      <c r="K1919">
        <v>0</v>
      </c>
      <c r="L1919">
        <v>8</v>
      </c>
      <c r="M1919">
        <v>0.6</v>
      </c>
      <c r="N1919">
        <v>0.99399999999999999</v>
      </c>
      <c r="O1919">
        <v>2.5</v>
      </c>
      <c r="P1919">
        <v>0.75600000000000001</v>
      </c>
      <c r="Q1919">
        <v>4.5999999999999999E-2</v>
      </c>
    </row>
    <row r="1920" spans="1:17">
      <c r="A1920" t="s">
        <v>1950</v>
      </c>
      <c r="B1920" s="1">
        <v>46111</v>
      </c>
      <c r="C1920" t="s">
        <v>37</v>
      </c>
      <c r="D1920" t="s">
        <v>23</v>
      </c>
      <c r="E1920">
        <v>450</v>
      </c>
      <c r="F1920">
        <v>47</v>
      </c>
      <c r="G1920">
        <v>497</v>
      </c>
      <c r="H1920">
        <v>36</v>
      </c>
      <c r="I1920">
        <v>461</v>
      </c>
      <c r="J1920">
        <v>0</v>
      </c>
      <c r="K1920">
        <v>0</v>
      </c>
      <c r="L1920">
        <v>8</v>
      </c>
      <c r="M1920">
        <v>0.6</v>
      </c>
      <c r="N1920">
        <v>1</v>
      </c>
      <c r="O1920">
        <v>2.5</v>
      </c>
      <c r="P1920">
        <v>0.65400000000000003</v>
      </c>
      <c r="Q1920">
        <v>7.1999999999999995E-2</v>
      </c>
    </row>
    <row r="1921" spans="1:17">
      <c r="A1921" t="s">
        <v>1951</v>
      </c>
      <c r="B1921" s="1">
        <v>46111</v>
      </c>
      <c r="C1921" t="s">
        <v>37</v>
      </c>
      <c r="D1921" t="s">
        <v>25</v>
      </c>
      <c r="E1921">
        <v>0</v>
      </c>
      <c r="F1921">
        <v>31</v>
      </c>
      <c r="G1921">
        <v>31</v>
      </c>
      <c r="H1921">
        <v>31</v>
      </c>
      <c r="I1921">
        <v>0</v>
      </c>
      <c r="J1921">
        <v>0</v>
      </c>
      <c r="K1921">
        <v>0</v>
      </c>
      <c r="L1921">
        <v>1.8</v>
      </c>
      <c r="M1921">
        <v>0.97599999999999998</v>
      </c>
      <c r="N1921">
        <v>0.97699999999999998</v>
      </c>
      <c r="O1921">
        <v>4.5999999999999996</v>
      </c>
      <c r="P1921">
        <v>0.70499999999999996</v>
      </c>
      <c r="Q1921">
        <v>1</v>
      </c>
    </row>
    <row r="1922" spans="1:17">
      <c r="A1922" t="s">
        <v>1952</v>
      </c>
      <c r="B1922" s="1">
        <v>46111</v>
      </c>
      <c r="C1922" t="s">
        <v>43</v>
      </c>
      <c r="D1922" t="s">
        <v>19</v>
      </c>
      <c r="E1922">
        <v>1074</v>
      </c>
      <c r="F1922">
        <v>42</v>
      </c>
      <c r="G1922">
        <v>1116</v>
      </c>
      <c r="H1922">
        <v>21</v>
      </c>
      <c r="I1922">
        <v>1095</v>
      </c>
      <c r="J1922">
        <v>0</v>
      </c>
      <c r="K1922">
        <v>0</v>
      </c>
      <c r="L1922">
        <v>8</v>
      </c>
      <c r="M1922">
        <v>0.6</v>
      </c>
      <c r="N1922">
        <v>0.98799999999999999</v>
      </c>
      <c r="O1922">
        <v>2.5</v>
      </c>
      <c r="P1922">
        <v>0.68100000000000005</v>
      </c>
      <c r="Q1922">
        <v>1.9E-2</v>
      </c>
    </row>
    <row r="1923" spans="1:17">
      <c r="A1923" t="s">
        <v>1953</v>
      </c>
      <c r="B1923" s="1">
        <v>46111</v>
      </c>
      <c r="C1923" t="s">
        <v>43</v>
      </c>
      <c r="D1923" t="s">
        <v>21</v>
      </c>
      <c r="E1923">
        <v>0</v>
      </c>
      <c r="F1923">
        <v>43</v>
      </c>
      <c r="G1923">
        <v>43</v>
      </c>
      <c r="H1923">
        <v>43</v>
      </c>
      <c r="I1923">
        <v>0</v>
      </c>
      <c r="J1923">
        <v>0</v>
      </c>
      <c r="K1923">
        <v>0</v>
      </c>
      <c r="L1923">
        <v>2</v>
      </c>
      <c r="M1923">
        <v>0.97699999999999998</v>
      </c>
      <c r="N1923">
        <v>0.99</v>
      </c>
      <c r="O1923">
        <v>4.7</v>
      </c>
      <c r="P1923">
        <v>0.67500000000000004</v>
      </c>
      <c r="Q1923">
        <v>1</v>
      </c>
    </row>
    <row r="1924" spans="1:17">
      <c r="A1924" t="s">
        <v>1954</v>
      </c>
      <c r="B1924" s="1">
        <v>46111</v>
      </c>
      <c r="C1924" t="s">
        <v>43</v>
      </c>
      <c r="D1924" t="s">
        <v>23</v>
      </c>
      <c r="E1924">
        <v>0</v>
      </c>
      <c r="F1924">
        <v>48</v>
      </c>
      <c r="G1924">
        <v>48</v>
      </c>
      <c r="H1924">
        <v>48</v>
      </c>
      <c r="I1924">
        <v>0</v>
      </c>
      <c r="J1924">
        <v>0</v>
      </c>
      <c r="K1924">
        <v>0</v>
      </c>
      <c r="L1924">
        <v>1.9</v>
      </c>
      <c r="M1924">
        <v>1</v>
      </c>
      <c r="N1924">
        <v>0.98099999999999998</v>
      </c>
      <c r="O1924">
        <v>4.5</v>
      </c>
      <c r="P1924">
        <v>0.83499999999999996</v>
      </c>
      <c r="Q1924">
        <v>1</v>
      </c>
    </row>
    <row r="1925" spans="1:17">
      <c r="A1925" t="s">
        <v>1955</v>
      </c>
      <c r="B1925" s="1">
        <v>46111</v>
      </c>
      <c r="C1925" t="s">
        <v>43</v>
      </c>
      <c r="D1925" t="s">
        <v>25</v>
      </c>
      <c r="E1925">
        <v>0</v>
      </c>
      <c r="F1925">
        <v>21</v>
      </c>
      <c r="G1925">
        <v>21</v>
      </c>
      <c r="H1925">
        <v>21</v>
      </c>
      <c r="I1925">
        <v>0</v>
      </c>
      <c r="J1925">
        <v>0</v>
      </c>
      <c r="K1925">
        <v>0</v>
      </c>
      <c r="L1925">
        <v>1.4</v>
      </c>
      <c r="M1925">
        <v>0.99</v>
      </c>
      <c r="N1925">
        <v>1</v>
      </c>
      <c r="O1925">
        <v>4.3</v>
      </c>
      <c r="P1925">
        <v>0.66800000000000004</v>
      </c>
      <c r="Q1925">
        <v>1</v>
      </c>
    </row>
    <row r="1926" spans="1:17">
      <c r="A1926" t="s">
        <v>1956</v>
      </c>
      <c r="B1926" s="1">
        <v>46111</v>
      </c>
      <c r="C1926" t="s">
        <v>48</v>
      </c>
      <c r="D1926" t="s">
        <v>19</v>
      </c>
      <c r="E1926">
        <v>5</v>
      </c>
      <c r="F1926">
        <v>43</v>
      </c>
      <c r="G1926">
        <v>48</v>
      </c>
      <c r="H1926">
        <v>48</v>
      </c>
      <c r="I1926">
        <v>0</v>
      </c>
      <c r="J1926">
        <v>0</v>
      </c>
      <c r="K1926">
        <v>0</v>
      </c>
      <c r="L1926">
        <v>1.3</v>
      </c>
      <c r="M1926">
        <v>1</v>
      </c>
      <c r="N1926">
        <v>0.98399999999999999</v>
      </c>
      <c r="O1926">
        <v>4.5999999999999996</v>
      </c>
      <c r="P1926">
        <v>0.68500000000000005</v>
      </c>
      <c r="Q1926">
        <v>1</v>
      </c>
    </row>
    <row r="1927" spans="1:17">
      <c r="A1927" t="s">
        <v>1957</v>
      </c>
      <c r="B1927" s="1">
        <v>46111</v>
      </c>
      <c r="C1927" t="s">
        <v>48</v>
      </c>
      <c r="D1927" t="s">
        <v>21</v>
      </c>
      <c r="E1927">
        <v>1767</v>
      </c>
      <c r="F1927">
        <v>44</v>
      </c>
      <c r="G1927">
        <v>1811</v>
      </c>
      <c r="H1927">
        <v>23</v>
      </c>
      <c r="I1927">
        <v>1788</v>
      </c>
      <c r="J1927">
        <v>0</v>
      </c>
      <c r="K1927">
        <v>0</v>
      </c>
      <c r="L1927">
        <v>8</v>
      </c>
      <c r="M1927">
        <v>0.6</v>
      </c>
      <c r="N1927">
        <v>0.97099999999999997</v>
      </c>
      <c r="O1927">
        <v>2.5</v>
      </c>
      <c r="P1927">
        <v>0.69599999999999995</v>
      </c>
      <c r="Q1927">
        <v>1.2999999999999999E-2</v>
      </c>
    </row>
    <row r="1928" spans="1:17">
      <c r="A1928" t="s">
        <v>1958</v>
      </c>
      <c r="B1928" s="1">
        <v>46111</v>
      </c>
      <c r="C1928" t="s">
        <v>48</v>
      </c>
      <c r="D1928" t="s">
        <v>23</v>
      </c>
      <c r="E1928">
        <v>0</v>
      </c>
      <c r="F1928">
        <v>45</v>
      </c>
      <c r="G1928">
        <v>45</v>
      </c>
      <c r="H1928">
        <v>45</v>
      </c>
      <c r="I1928">
        <v>0</v>
      </c>
      <c r="J1928">
        <v>0</v>
      </c>
      <c r="K1928">
        <v>0</v>
      </c>
      <c r="L1928">
        <v>1.8</v>
      </c>
      <c r="M1928">
        <v>0.97799999999999998</v>
      </c>
      <c r="N1928">
        <v>0.98799999999999999</v>
      </c>
      <c r="O1928">
        <v>4.5999999999999996</v>
      </c>
      <c r="P1928">
        <v>0.749</v>
      </c>
      <c r="Q1928">
        <v>1</v>
      </c>
    </row>
    <row r="1929" spans="1:17">
      <c r="A1929" t="s">
        <v>1959</v>
      </c>
      <c r="B1929" s="1">
        <v>46111</v>
      </c>
      <c r="C1929" t="s">
        <v>48</v>
      </c>
      <c r="D1929" t="s">
        <v>25</v>
      </c>
      <c r="E1929">
        <v>552</v>
      </c>
      <c r="F1929">
        <v>36</v>
      </c>
      <c r="G1929">
        <v>588</v>
      </c>
      <c r="H1929">
        <v>27</v>
      </c>
      <c r="I1929">
        <v>561</v>
      </c>
      <c r="J1929">
        <v>0</v>
      </c>
      <c r="K1929">
        <v>0</v>
      </c>
      <c r="L1929">
        <v>8</v>
      </c>
      <c r="M1929">
        <v>0.6</v>
      </c>
      <c r="N1929">
        <v>0.98299999999999998</v>
      </c>
      <c r="O1929">
        <v>2.5</v>
      </c>
      <c r="P1929">
        <v>0.67</v>
      </c>
      <c r="Q1929">
        <v>4.5999999999999999E-2</v>
      </c>
    </row>
    <row r="1930" spans="1:17">
      <c r="A1930" t="s">
        <v>1960</v>
      </c>
      <c r="B1930" s="1">
        <v>46111</v>
      </c>
      <c r="C1930" t="s">
        <v>53</v>
      </c>
      <c r="D1930" t="s">
        <v>19</v>
      </c>
      <c r="E1930">
        <v>977</v>
      </c>
      <c r="F1930">
        <v>44</v>
      </c>
      <c r="G1930">
        <v>1021</v>
      </c>
      <c r="H1930">
        <v>30</v>
      </c>
      <c r="I1930">
        <v>991</v>
      </c>
      <c r="J1930">
        <v>0</v>
      </c>
      <c r="K1930">
        <v>0</v>
      </c>
      <c r="L1930">
        <v>8</v>
      </c>
      <c r="M1930">
        <v>0.6</v>
      </c>
      <c r="N1930">
        <v>0.997</v>
      </c>
      <c r="O1930">
        <v>2.5</v>
      </c>
      <c r="P1930">
        <v>0.754</v>
      </c>
      <c r="Q1930">
        <v>2.9000000000000001E-2</v>
      </c>
    </row>
    <row r="1931" spans="1:17">
      <c r="A1931" t="s">
        <v>1961</v>
      </c>
      <c r="B1931" s="1">
        <v>46111</v>
      </c>
      <c r="C1931" t="s">
        <v>53</v>
      </c>
      <c r="D1931" t="s">
        <v>21</v>
      </c>
      <c r="E1931">
        <v>1082</v>
      </c>
      <c r="F1931">
        <v>52</v>
      </c>
      <c r="G1931">
        <v>1134</v>
      </c>
      <c r="H1931">
        <v>31</v>
      </c>
      <c r="I1931">
        <v>1103</v>
      </c>
      <c r="J1931">
        <v>0</v>
      </c>
      <c r="K1931">
        <v>0</v>
      </c>
      <c r="L1931">
        <v>8</v>
      </c>
      <c r="M1931">
        <v>0.6</v>
      </c>
      <c r="N1931">
        <v>0.97099999999999997</v>
      </c>
      <c r="O1931">
        <v>2.5</v>
      </c>
      <c r="P1931">
        <v>0.71599999999999997</v>
      </c>
      <c r="Q1931">
        <v>2.7E-2</v>
      </c>
    </row>
    <row r="1932" spans="1:17">
      <c r="A1932" t="s">
        <v>1962</v>
      </c>
      <c r="B1932" s="1">
        <v>46111</v>
      </c>
      <c r="C1932" t="s">
        <v>53</v>
      </c>
      <c r="D1932" t="s">
        <v>23</v>
      </c>
      <c r="E1932">
        <v>740</v>
      </c>
      <c r="F1932">
        <v>26</v>
      </c>
      <c r="G1932">
        <v>766</v>
      </c>
      <c r="H1932">
        <v>27</v>
      </c>
      <c r="I1932">
        <v>739</v>
      </c>
      <c r="J1932">
        <v>0</v>
      </c>
      <c r="K1932">
        <v>0</v>
      </c>
      <c r="L1932">
        <v>8</v>
      </c>
      <c r="M1932">
        <v>0.6</v>
      </c>
      <c r="N1932">
        <v>0.995</v>
      </c>
      <c r="O1932">
        <v>2.5</v>
      </c>
      <c r="P1932">
        <v>0.79</v>
      </c>
      <c r="Q1932">
        <v>3.5000000000000003E-2</v>
      </c>
    </row>
    <row r="1933" spans="1:17">
      <c r="A1933" t="s">
        <v>1963</v>
      </c>
      <c r="B1933" s="1">
        <v>46111</v>
      </c>
      <c r="C1933" t="s">
        <v>53</v>
      </c>
      <c r="D1933" t="s">
        <v>25</v>
      </c>
      <c r="E1933">
        <v>0</v>
      </c>
      <c r="F1933">
        <v>22</v>
      </c>
      <c r="G1933">
        <v>22</v>
      </c>
      <c r="H1933">
        <v>22</v>
      </c>
      <c r="I1933">
        <v>0</v>
      </c>
      <c r="J1933">
        <v>0</v>
      </c>
      <c r="K1933">
        <v>0</v>
      </c>
      <c r="L1933">
        <v>1.3</v>
      </c>
      <c r="M1933">
        <v>0.96499999999999997</v>
      </c>
      <c r="N1933">
        <v>1</v>
      </c>
      <c r="O1933">
        <v>4.4000000000000004</v>
      </c>
      <c r="P1933">
        <v>0.72699999999999998</v>
      </c>
      <c r="Q1933">
        <v>1</v>
      </c>
    </row>
    <row r="1934" spans="1:17">
      <c r="A1934" t="s">
        <v>1964</v>
      </c>
      <c r="B1934" s="1">
        <v>46112</v>
      </c>
      <c r="C1934" t="s">
        <v>18</v>
      </c>
      <c r="D1934" t="s">
        <v>19</v>
      </c>
      <c r="E1934">
        <v>284</v>
      </c>
      <c r="F1934">
        <v>53</v>
      </c>
      <c r="G1934">
        <v>337</v>
      </c>
      <c r="H1934">
        <v>41</v>
      </c>
      <c r="I1934">
        <v>296</v>
      </c>
      <c r="J1934">
        <v>0</v>
      </c>
      <c r="K1934">
        <v>0</v>
      </c>
      <c r="L1934">
        <v>8</v>
      </c>
      <c r="M1934">
        <v>0.6</v>
      </c>
      <c r="N1934">
        <v>1</v>
      </c>
      <c r="O1934">
        <v>2.5</v>
      </c>
      <c r="P1934">
        <v>0.67400000000000004</v>
      </c>
      <c r="Q1934">
        <v>0.122</v>
      </c>
    </row>
    <row r="1935" spans="1:17">
      <c r="A1935" t="s">
        <v>1965</v>
      </c>
      <c r="B1935" s="1">
        <v>46112</v>
      </c>
      <c r="C1935" t="s">
        <v>18</v>
      </c>
      <c r="D1935" t="s">
        <v>21</v>
      </c>
      <c r="E1935">
        <v>0</v>
      </c>
      <c r="F1935">
        <v>44</v>
      </c>
      <c r="G1935">
        <v>44</v>
      </c>
      <c r="H1935">
        <v>44</v>
      </c>
      <c r="I1935">
        <v>0</v>
      </c>
      <c r="J1935">
        <v>0</v>
      </c>
      <c r="K1935">
        <v>0</v>
      </c>
      <c r="L1935">
        <v>1</v>
      </c>
      <c r="M1935">
        <v>0.93799999999999994</v>
      </c>
      <c r="N1935">
        <v>0.97599999999999998</v>
      </c>
      <c r="O1935">
        <v>4.5999999999999996</v>
      </c>
      <c r="P1935">
        <v>0.68100000000000005</v>
      </c>
      <c r="Q1935">
        <v>1</v>
      </c>
    </row>
    <row r="1936" spans="1:17">
      <c r="A1936" t="s">
        <v>1966</v>
      </c>
      <c r="B1936" s="1">
        <v>46112</v>
      </c>
      <c r="C1936" t="s">
        <v>18</v>
      </c>
      <c r="D1936" t="s">
        <v>23</v>
      </c>
      <c r="E1936">
        <v>530</v>
      </c>
      <c r="F1936">
        <v>29</v>
      </c>
      <c r="G1936">
        <v>559</v>
      </c>
      <c r="H1936">
        <v>38</v>
      </c>
      <c r="I1936">
        <v>521</v>
      </c>
      <c r="J1936">
        <v>0</v>
      </c>
      <c r="K1936">
        <v>0</v>
      </c>
      <c r="L1936">
        <v>8</v>
      </c>
      <c r="M1936">
        <v>0.6</v>
      </c>
      <c r="N1936">
        <v>0.97599999999999998</v>
      </c>
      <c r="O1936">
        <v>2.5</v>
      </c>
      <c r="P1936">
        <v>0.73799999999999999</v>
      </c>
      <c r="Q1936">
        <v>6.8000000000000005E-2</v>
      </c>
    </row>
    <row r="1937" spans="1:17">
      <c r="A1937" t="s">
        <v>1967</v>
      </c>
      <c r="B1937" s="1">
        <v>46112</v>
      </c>
      <c r="C1937" t="s">
        <v>18</v>
      </c>
      <c r="D1937" t="s">
        <v>25</v>
      </c>
      <c r="E1937">
        <v>7</v>
      </c>
      <c r="F1937">
        <v>29</v>
      </c>
      <c r="G1937">
        <v>36</v>
      </c>
      <c r="H1937">
        <v>34</v>
      </c>
      <c r="I1937">
        <v>2</v>
      </c>
      <c r="J1937">
        <v>0</v>
      </c>
      <c r="K1937">
        <v>0</v>
      </c>
      <c r="L1937">
        <v>1.5</v>
      </c>
      <c r="M1937">
        <v>0.93700000000000006</v>
      </c>
      <c r="N1937">
        <v>0.98099999999999998</v>
      </c>
      <c r="O1937">
        <v>4.5999999999999996</v>
      </c>
      <c r="P1937">
        <v>0.65900000000000003</v>
      </c>
      <c r="Q1937">
        <v>0.94399999999999995</v>
      </c>
    </row>
    <row r="1938" spans="1:17">
      <c r="A1938" t="s">
        <v>1968</v>
      </c>
      <c r="B1938" s="1">
        <v>46112</v>
      </c>
      <c r="C1938" t="s">
        <v>27</v>
      </c>
      <c r="D1938" t="s">
        <v>19</v>
      </c>
      <c r="E1938">
        <v>9</v>
      </c>
      <c r="F1938">
        <v>47</v>
      </c>
      <c r="G1938">
        <v>56</v>
      </c>
      <c r="H1938">
        <v>53</v>
      </c>
      <c r="I1938">
        <v>3</v>
      </c>
      <c r="J1938">
        <v>0</v>
      </c>
      <c r="K1938">
        <v>0</v>
      </c>
      <c r="L1938">
        <v>1.5</v>
      </c>
      <c r="M1938">
        <v>0.94899999999999995</v>
      </c>
      <c r="N1938">
        <v>0.99399999999999999</v>
      </c>
      <c r="O1938">
        <v>4.3</v>
      </c>
      <c r="P1938">
        <v>0.79600000000000004</v>
      </c>
      <c r="Q1938">
        <v>0.94599999999999995</v>
      </c>
    </row>
    <row r="1939" spans="1:17">
      <c r="A1939" t="s">
        <v>1969</v>
      </c>
      <c r="B1939" s="1">
        <v>46112</v>
      </c>
      <c r="C1939" t="s">
        <v>27</v>
      </c>
      <c r="D1939" t="s">
        <v>21</v>
      </c>
      <c r="E1939">
        <v>0</v>
      </c>
      <c r="F1939">
        <v>45</v>
      </c>
      <c r="G1939">
        <v>45</v>
      </c>
      <c r="H1939">
        <v>45</v>
      </c>
      <c r="I1939">
        <v>0</v>
      </c>
      <c r="J1939">
        <v>0</v>
      </c>
      <c r="K1939">
        <v>0</v>
      </c>
      <c r="L1939">
        <v>1.3</v>
      </c>
      <c r="M1939">
        <v>1</v>
      </c>
      <c r="N1939">
        <v>0.97699999999999998</v>
      </c>
      <c r="O1939">
        <v>4.5999999999999996</v>
      </c>
      <c r="P1939">
        <v>0.68100000000000005</v>
      </c>
      <c r="Q1939">
        <v>1</v>
      </c>
    </row>
    <row r="1940" spans="1:17">
      <c r="A1940" t="s">
        <v>1970</v>
      </c>
      <c r="B1940" s="1">
        <v>46112</v>
      </c>
      <c r="C1940" t="s">
        <v>27</v>
      </c>
      <c r="D1940" t="s">
        <v>23</v>
      </c>
      <c r="E1940">
        <v>1220</v>
      </c>
      <c r="F1940">
        <v>48</v>
      </c>
      <c r="G1940">
        <v>1268</v>
      </c>
      <c r="H1940">
        <v>27</v>
      </c>
      <c r="I1940">
        <v>1241</v>
      </c>
      <c r="J1940">
        <v>0</v>
      </c>
      <c r="K1940">
        <v>0</v>
      </c>
      <c r="L1940">
        <v>8</v>
      </c>
      <c r="M1940">
        <v>0.6</v>
      </c>
      <c r="N1940">
        <v>0.98799999999999999</v>
      </c>
      <c r="O1940">
        <v>2.5</v>
      </c>
      <c r="P1940">
        <v>0.67200000000000004</v>
      </c>
      <c r="Q1940">
        <v>2.1000000000000001E-2</v>
      </c>
    </row>
    <row r="1941" spans="1:17">
      <c r="A1941" t="s">
        <v>1971</v>
      </c>
      <c r="B1941" s="1">
        <v>46112</v>
      </c>
      <c r="C1941" t="s">
        <v>27</v>
      </c>
      <c r="D1941" t="s">
        <v>25</v>
      </c>
      <c r="E1941">
        <v>13</v>
      </c>
      <c r="F1941">
        <v>37</v>
      </c>
      <c r="G1941">
        <v>50</v>
      </c>
      <c r="H1941">
        <v>26</v>
      </c>
      <c r="I1941">
        <v>24</v>
      </c>
      <c r="J1941">
        <v>0</v>
      </c>
      <c r="K1941">
        <v>0</v>
      </c>
      <c r="L1941">
        <v>3.2</v>
      </c>
      <c r="M1941">
        <v>0.8</v>
      </c>
      <c r="N1941">
        <v>0.98299999999999998</v>
      </c>
      <c r="O1941">
        <v>3.4</v>
      </c>
      <c r="P1941">
        <v>0.73199999999999998</v>
      </c>
      <c r="Q1941">
        <v>0.52</v>
      </c>
    </row>
    <row r="1942" spans="1:17">
      <c r="A1942" t="s">
        <v>1972</v>
      </c>
      <c r="B1942" s="1">
        <v>46112</v>
      </c>
      <c r="C1942" t="s">
        <v>32</v>
      </c>
      <c r="D1942" t="s">
        <v>19</v>
      </c>
      <c r="E1942">
        <v>519</v>
      </c>
      <c r="F1942">
        <v>52</v>
      </c>
      <c r="G1942">
        <v>571</v>
      </c>
      <c r="H1942">
        <v>38</v>
      </c>
      <c r="I1942">
        <v>533</v>
      </c>
      <c r="J1942">
        <v>0</v>
      </c>
      <c r="K1942">
        <v>0</v>
      </c>
      <c r="L1942">
        <v>8</v>
      </c>
      <c r="M1942">
        <v>0.6</v>
      </c>
      <c r="N1942">
        <v>0.98599999999999999</v>
      </c>
      <c r="O1942">
        <v>2.5</v>
      </c>
      <c r="P1942">
        <v>0.81899999999999995</v>
      </c>
      <c r="Q1942">
        <v>6.7000000000000004E-2</v>
      </c>
    </row>
    <row r="1943" spans="1:17">
      <c r="A1943" t="s">
        <v>1973</v>
      </c>
      <c r="B1943" s="1">
        <v>46112</v>
      </c>
      <c r="C1943" t="s">
        <v>32</v>
      </c>
      <c r="D1943" t="s">
        <v>21</v>
      </c>
      <c r="E1943">
        <v>1389</v>
      </c>
      <c r="F1943">
        <v>48</v>
      </c>
      <c r="G1943">
        <v>1437</v>
      </c>
      <c r="H1943">
        <v>24</v>
      </c>
      <c r="I1943">
        <v>1413</v>
      </c>
      <c r="J1943">
        <v>0</v>
      </c>
      <c r="K1943">
        <v>0</v>
      </c>
      <c r="L1943">
        <v>8</v>
      </c>
      <c r="M1943">
        <v>0.6</v>
      </c>
      <c r="N1943">
        <v>0.97899999999999998</v>
      </c>
      <c r="O1943">
        <v>2.5</v>
      </c>
      <c r="P1943">
        <v>0.73699999999999999</v>
      </c>
      <c r="Q1943">
        <v>1.7000000000000001E-2</v>
      </c>
    </row>
    <row r="1944" spans="1:17">
      <c r="A1944" t="s">
        <v>1974</v>
      </c>
      <c r="B1944" s="1">
        <v>46112</v>
      </c>
      <c r="C1944" t="s">
        <v>32</v>
      </c>
      <c r="D1944" t="s">
        <v>23</v>
      </c>
      <c r="E1944">
        <v>1472</v>
      </c>
      <c r="F1944">
        <v>45</v>
      </c>
      <c r="G1944">
        <v>1517</v>
      </c>
      <c r="H1944">
        <v>27</v>
      </c>
      <c r="I1944">
        <v>1490</v>
      </c>
      <c r="J1944">
        <v>0</v>
      </c>
      <c r="K1944">
        <v>0</v>
      </c>
      <c r="L1944">
        <v>8</v>
      </c>
      <c r="M1944">
        <v>0.6</v>
      </c>
      <c r="N1944">
        <v>0.997</v>
      </c>
      <c r="O1944">
        <v>2.5</v>
      </c>
      <c r="P1944">
        <v>0.64500000000000002</v>
      </c>
      <c r="Q1944">
        <v>1.7999999999999999E-2</v>
      </c>
    </row>
    <row r="1945" spans="1:17">
      <c r="A1945" t="s">
        <v>1975</v>
      </c>
      <c r="B1945" s="1">
        <v>46112</v>
      </c>
      <c r="C1945" t="s">
        <v>32</v>
      </c>
      <c r="D1945" t="s">
        <v>25</v>
      </c>
      <c r="E1945">
        <v>0</v>
      </c>
      <c r="F1945">
        <v>30</v>
      </c>
      <c r="G1945">
        <v>30</v>
      </c>
      <c r="H1945">
        <v>30</v>
      </c>
      <c r="I1945">
        <v>0</v>
      </c>
      <c r="J1945">
        <v>0</v>
      </c>
      <c r="K1945">
        <v>0</v>
      </c>
      <c r="L1945">
        <v>1.3</v>
      </c>
      <c r="M1945">
        <v>0.93899999999999995</v>
      </c>
      <c r="N1945">
        <v>0.94699999999999995</v>
      </c>
      <c r="O1945">
        <v>4.4000000000000004</v>
      </c>
      <c r="P1945">
        <v>0.752</v>
      </c>
      <c r="Q1945">
        <v>1</v>
      </c>
    </row>
    <row r="1946" spans="1:17">
      <c r="A1946" t="s">
        <v>1976</v>
      </c>
      <c r="B1946" s="1">
        <v>46112</v>
      </c>
      <c r="C1946" t="s">
        <v>37</v>
      </c>
      <c r="D1946" t="s">
        <v>19</v>
      </c>
      <c r="E1946">
        <v>0</v>
      </c>
      <c r="F1946">
        <v>34</v>
      </c>
      <c r="G1946">
        <v>34</v>
      </c>
      <c r="H1946">
        <v>34</v>
      </c>
      <c r="I1946">
        <v>0</v>
      </c>
      <c r="J1946">
        <v>1</v>
      </c>
      <c r="K1946">
        <v>0</v>
      </c>
      <c r="L1946">
        <v>1.7</v>
      </c>
      <c r="M1946">
        <v>0.92500000000000004</v>
      </c>
      <c r="N1946">
        <v>0.99399999999999999</v>
      </c>
      <c r="O1946">
        <v>4.8</v>
      </c>
      <c r="P1946">
        <v>0.747</v>
      </c>
      <c r="Q1946">
        <v>1</v>
      </c>
    </row>
    <row r="1947" spans="1:17">
      <c r="A1947" t="s">
        <v>1977</v>
      </c>
      <c r="B1947" s="1">
        <v>46112</v>
      </c>
      <c r="C1947" t="s">
        <v>37</v>
      </c>
      <c r="D1947" t="s">
        <v>21</v>
      </c>
      <c r="E1947">
        <v>650</v>
      </c>
      <c r="F1947">
        <v>32</v>
      </c>
      <c r="G1947">
        <v>682</v>
      </c>
      <c r="H1947">
        <v>31</v>
      </c>
      <c r="I1947">
        <v>651</v>
      </c>
      <c r="J1947">
        <v>1</v>
      </c>
      <c r="K1947">
        <v>0</v>
      </c>
      <c r="L1947">
        <v>8</v>
      </c>
      <c r="M1947">
        <v>0.6</v>
      </c>
      <c r="N1947">
        <v>0.99</v>
      </c>
      <c r="O1947">
        <v>2.5</v>
      </c>
      <c r="P1947">
        <v>0.75600000000000001</v>
      </c>
      <c r="Q1947">
        <v>4.4999999999999998E-2</v>
      </c>
    </row>
    <row r="1948" spans="1:17">
      <c r="A1948" t="s">
        <v>1978</v>
      </c>
      <c r="B1948" s="1">
        <v>46112</v>
      </c>
      <c r="C1948" t="s">
        <v>37</v>
      </c>
      <c r="D1948" t="s">
        <v>23</v>
      </c>
      <c r="E1948">
        <v>461</v>
      </c>
      <c r="F1948">
        <v>36</v>
      </c>
      <c r="G1948">
        <v>497</v>
      </c>
      <c r="H1948">
        <v>36</v>
      </c>
      <c r="I1948">
        <v>461</v>
      </c>
      <c r="J1948">
        <v>0</v>
      </c>
      <c r="K1948">
        <v>0</v>
      </c>
      <c r="L1948">
        <v>8</v>
      </c>
      <c r="M1948">
        <v>0.6</v>
      </c>
      <c r="N1948">
        <v>0.97799999999999998</v>
      </c>
      <c r="O1948">
        <v>2.5</v>
      </c>
      <c r="P1948">
        <v>0.65400000000000003</v>
      </c>
      <c r="Q1948">
        <v>7.1999999999999995E-2</v>
      </c>
    </row>
    <row r="1949" spans="1:17">
      <c r="A1949" t="s">
        <v>1979</v>
      </c>
      <c r="B1949" s="1">
        <v>46112</v>
      </c>
      <c r="C1949" t="s">
        <v>37</v>
      </c>
      <c r="D1949" t="s">
        <v>25</v>
      </c>
      <c r="E1949">
        <v>0</v>
      </c>
      <c r="F1949">
        <v>25</v>
      </c>
      <c r="G1949">
        <v>25</v>
      </c>
      <c r="H1949">
        <v>25</v>
      </c>
      <c r="I1949">
        <v>0</v>
      </c>
      <c r="J1949">
        <v>0</v>
      </c>
      <c r="K1949">
        <v>0</v>
      </c>
      <c r="L1949">
        <v>2.2000000000000002</v>
      </c>
      <c r="M1949">
        <v>0.98799999999999999</v>
      </c>
      <c r="N1949">
        <v>0.98699999999999999</v>
      </c>
      <c r="O1949">
        <v>4.5</v>
      </c>
      <c r="P1949">
        <v>0.70499999999999996</v>
      </c>
      <c r="Q1949">
        <v>1</v>
      </c>
    </row>
    <row r="1950" spans="1:17">
      <c r="A1950" t="s">
        <v>1980</v>
      </c>
      <c r="B1950" s="1">
        <v>46112</v>
      </c>
      <c r="C1950" t="s">
        <v>43</v>
      </c>
      <c r="D1950" t="s">
        <v>19</v>
      </c>
      <c r="E1950">
        <v>1095</v>
      </c>
      <c r="F1950">
        <v>56</v>
      </c>
      <c r="G1950">
        <v>1151</v>
      </c>
      <c r="H1950">
        <v>21</v>
      </c>
      <c r="I1950">
        <v>1130</v>
      </c>
      <c r="J1950">
        <v>0</v>
      </c>
      <c r="K1950">
        <v>0</v>
      </c>
      <c r="L1950">
        <v>8</v>
      </c>
      <c r="M1950">
        <v>0.6</v>
      </c>
      <c r="N1950">
        <v>1</v>
      </c>
      <c r="O1950">
        <v>2.5</v>
      </c>
      <c r="P1950">
        <v>0.68100000000000005</v>
      </c>
      <c r="Q1950">
        <v>1.7999999999999999E-2</v>
      </c>
    </row>
    <row r="1951" spans="1:17">
      <c r="A1951" t="s">
        <v>1981</v>
      </c>
      <c r="B1951" s="1">
        <v>46112</v>
      </c>
      <c r="C1951" t="s">
        <v>43</v>
      </c>
      <c r="D1951" t="s">
        <v>21</v>
      </c>
      <c r="E1951">
        <v>0</v>
      </c>
      <c r="F1951">
        <v>39</v>
      </c>
      <c r="G1951">
        <v>39</v>
      </c>
      <c r="H1951">
        <v>39</v>
      </c>
      <c r="I1951">
        <v>0</v>
      </c>
      <c r="J1951">
        <v>0</v>
      </c>
      <c r="K1951">
        <v>0</v>
      </c>
      <c r="L1951">
        <v>1.6</v>
      </c>
      <c r="M1951">
        <v>0.96</v>
      </c>
      <c r="N1951">
        <v>0.98799999999999999</v>
      </c>
      <c r="O1951">
        <v>4.4000000000000004</v>
      </c>
      <c r="P1951">
        <v>0.67500000000000004</v>
      </c>
      <c r="Q1951">
        <v>1</v>
      </c>
    </row>
    <row r="1952" spans="1:17">
      <c r="A1952" t="s">
        <v>1982</v>
      </c>
      <c r="B1952" s="1">
        <v>46112</v>
      </c>
      <c r="C1952" t="s">
        <v>43</v>
      </c>
      <c r="D1952" t="s">
        <v>23</v>
      </c>
      <c r="E1952">
        <v>0</v>
      </c>
      <c r="F1952">
        <v>62</v>
      </c>
      <c r="G1952">
        <v>62</v>
      </c>
      <c r="H1952">
        <v>54</v>
      </c>
      <c r="I1952">
        <v>8</v>
      </c>
      <c r="J1952">
        <v>0</v>
      </c>
      <c r="K1952">
        <v>0</v>
      </c>
      <c r="L1952">
        <v>1.8</v>
      </c>
      <c r="M1952">
        <v>0.91</v>
      </c>
      <c r="N1952">
        <v>0.999</v>
      </c>
      <c r="O1952">
        <v>4.3</v>
      </c>
      <c r="P1952">
        <v>0.83499999999999996</v>
      </c>
      <c r="Q1952">
        <v>0.871</v>
      </c>
    </row>
    <row r="1953" spans="1:17">
      <c r="A1953" t="s">
        <v>1983</v>
      </c>
      <c r="B1953" s="1">
        <v>46112</v>
      </c>
      <c r="C1953" t="s">
        <v>43</v>
      </c>
      <c r="D1953" t="s">
        <v>25</v>
      </c>
      <c r="E1953">
        <v>0</v>
      </c>
      <c r="F1953">
        <v>27</v>
      </c>
      <c r="G1953">
        <v>27</v>
      </c>
      <c r="H1953">
        <v>27</v>
      </c>
      <c r="I1953">
        <v>0</v>
      </c>
      <c r="J1953">
        <v>1</v>
      </c>
      <c r="K1953">
        <v>0</v>
      </c>
      <c r="L1953">
        <v>2</v>
      </c>
      <c r="M1953">
        <v>0.94599999999999995</v>
      </c>
      <c r="N1953">
        <v>0.97199999999999998</v>
      </c>
      <c r="O1953">
        <v>4.5999999999999996</v>
      </c>
      <c r="P1953">
        <v>0.66800000000000004</v>
      </c>
      <c r="Q1953">
        <v>1</v>
      </c>
    </row>
    <row r="1954" spans="1:17">
      <c r="A1954" t="s">
        <v>1984</v>
      </c>
      <c r="B1954" s="1">
        <v>46112</v>
      </c>
      <c r="C1954" t="s">
        <v>48</v>
      </c>
      <c r="D1954" t="s">
        <v>19</v>
      </c>
      <c r="E1954">
        <v>0</v>
      </c>
      <c r="F1954">
        <v>58</v>
      </c>
      <c r="G1954">
        <v>58</v>
      </c>
      <c r="H1954">
        <v>51</v>
      </c>
      <c r="I1954">
        <v>7</v>
      </c>
      <c r="J1954">
        <v>0</v>
      </c>
      <c r="K1954">
        <v>0</v>
      </c>
      <c r="L1954">
        <v>1.9</v>
      </c>
      <c r="M1954">
        <v>0.96</v>
      </c>
      <c r="N1954">
        <v>0.98899999999999999</v>
      </c>
      <c r="O1954">
        <v>4.4000000000000004</v>
      </c>
      <c r="P1954">
        <v>0.68500000000000005</v>
      </c>
      <c r="Q1954">
        <v>0.879</v>
      </c>
    </row>
    <row r="1955" spans="1:17">
      <c r="A1955" t="s">
        <v>1985</v>
      </c>
      <c r="B1955" s="1">
        <v>46112</v>
      </c>
      <c r="C1955" t="s">
        <v>48</v>
      </c>
      <c r="D1955" t="s">
        <v>21</v>
      </c>
      <c r="E1955">
        <v>1788</v>
      </c>
      <c r="F1955">
        <v>37</v>
      </c>
      <c r="G1955">
        <v>1825</v>
      </c>
      <c r="H1955">
        <v>23</v>
      </c>
      <c r="I1955">
        <v>1802</v>
      </c>
      <c r="J1955">
        <v>1</v>
      </c>
      <c r="K1955">
        <v>0</v>
      </c>
      <c r="L1955">
        <v>8</v>
      </c>
      <c r="M1955">
        <v>0.6</v>
      </c>
      <c r="N1955">
        <v>0.97799999999999998</v>
      </c>
      <c r="O1955">
        <v>2.5</v>
      </c>
      <c r="P1955">
        <v>0.69599999999999995</v>
      </c>
      <c r="Q1955">
        <v>1.2999999999999999E-2</v>
      </c>
    </row>
    <row r="1956" spans="1:17">
      <c r="A1956" t="s">
        <v>1986</v>
      </c>
      <c r="B1956" s="1">
        <v>46112</v>
      </c>
      <c r="C1956" t="s">
        <v>48</v>
      </c>
      <c r="D1956" t="s">
        <v>23</v>
      </c>
      <c r="E1956">
        <v>0</v>
      </c>
      <c r="F1956">
        <v>22</v>
      </c>
      <c r="G1956">
        <v>22</v>
      </c>
      <c r="H1956">
        <v>22</v>
      </c>
      <c r="I1956">
        <v>0</v>
      </c>
      <c r="J1956">
        <v>0</v>
      </c>
      <c r="K1956">
        <v>0</v>
      </c>
      <c r="L1956">
        <v>1.4</v>
      </c>
      <c r="M1956">
        <v>0.96799999999999997</v>
      </c>
      <c r="N1956">
        <v>0.98099999999999998</v>
      </c>
      <c r="O1956">
        <v>4.3</v>
      </c>
      <c r="P1956">
        <v>0.749</v>
      </c>
      <c r="Q1956">
        <v>1</v>
      </c>
    </row>
    <row r="1957" spans="1:17">
      <c r="A1957" t="s">
        <v>1987</v>
      </c>
      <c r="B1957" s="1">
        <v>46112</v>
      </c>
      <c r="C1957" t="s">
        <v>48</v>
      </c>
      <c r="D1957" t="s">
        <v>25</v>
      </c>
      <c r="E1957">
        <v>561</v>
      </c>
      <c r="F1957">
        <v>31</v>
      </c>
      <c r="G1957">
        <v>592</v>
      </c>
      <c r="H1957">
        <v>25</v>
      </c>
      <c r="I1957">
        <v>567</v>
      </c>
      <c r="J1957">
        <v>0</v>
      </c>
      <c r="K1957">
        <v>0</v>
      </c>
      <c r="L1957">
        <v>8</v>
      </c>
      <c r="M1957">
        <v>0.6</v>
      </c>
      <c r="N1957">
        <v>0.98399999999999999</v>
      </c>
      <c r="O1957">
        <v>2.5</v>
      </c>
      <c r="P1957">
        <v>0.67</v>
      </c>
      <c r="Q1957">
        <v>4.2000000000000003E-2</v>
      </c>
    </row>
    <row r="1958" spans="1:17">
      <c r="A1958" t="s">
        <v>1988</v>
      </c>
      <c r="B1958" s="1">
        <v>46112</v>
      </c>
      <c r="C1958" t="s">
        <v>53</v>
      </c>
      <c r="D1958" t="s">
        <v>19</v>
      </c>
      <c r="E1958">
        <v>991</v>
      </c>
      <c r="F1958">
        <v>42</v>
      </c>
      <c r="G1958">
        <v>1033</v>
      </c>
      <c r="H1958">
        <v>34</v>
      </c>
      <c r="I1958">
        <v>999</v>
      </c>
      <c r="J1958">
        <v>1</v>
      </c>
      <c r="K1958">
        <v>0</v>
      </c>
      <c r="L1958">
        <v>8</v>
      </c>
      <c r="M1958">
        <v>0.6</v>
      </c>
      <c r="N1958">
        <v>0.94299999999999995</v>
      </c>
      <c r="O1958">
        <v>2.5</v>
      </c>
      <c r="P1958">
        <v>0.754</v>
      </c>
      <c r="Q1958">
        <v>3.3000000000000002E-2</v>
      </c>
    </row>
    <row r="1959" spans="1:17">
      <c r="A1959" t="s">
        <v>1989</v>
      </c>
      <c r="B1959" s="1">
        <v>46112</v>
      </c>
      <c r="C1959" t="s">
        <v>53</v>
      </c>
      <c r="D1959" t="s">
        <v>21</v>
      </c>
      <c r="E1959">
        <v>1103</v>
      </c>
      <c r="F1959">
        <v>41</v>
      </c>
      <c r="G1959">
        <v>1144</v>
      </c>
      <c r="H1959">
        <v>32</v>
      </c>
      <c r="I1959">
        <v>1112</v>
      </c>
      <c r="J1959">
        <v>0</v>
      </c>
      <c r="K1959">
        <v>0</v>
      </c>
      <c r="L1959">
        <v>8</v>
      </c>
      <c r="M1959">
        <v>0.6</v>
      </c>
      <c r="N1959">
        <v>0.96699999999999997</v>
      </c>
      <c r="O1959">
        <v>2.5</v>
      </c>
      <c r="P1959">
        <v>0.71599999999999997</v>
      </c>
      <c r="Q1959">
        <v>2.8000000000000001E-2</v>
      </c>
    </row>
    <row r="1960" spans="1:17">
      <c r="A1960" t="s">
        <v>1990</v>
      </c>
      <c r="B1960" s="1">
        <v>46112</v>
      </c>
      <c r="C1960" t="s">
        <v>53</v>
      </c>
      <c r="D1960" t="s">
        <v>23</v>
      </c>
      <c r="E1960">
        <v>739</v>
      </c>
      <c r="F1960">
        <v>24</v>
      </c>
      <c r="G1960">
        <v>763</v>
      </c>
      <c r="H1960">
        <v>28</v>
      </c>
      <c r="I1960">
        <v>735</v>
      </c>
      <c r="J1960">
        <v>0</v>
      </c>
      <c r="K1960">
        <v>0</v>
      </c>
      <c r="L1960">
        <v>8</v>
      </c>
      <c r="M1960">
        <v>0.6</v>
      </c>
      <c r="N1960">
        <v>0.99199999999999999</v>
      </c>
      <c r="O1960">
        <v>2.5</v>
      </c>
      <c r="P1960">
        <v>0.79</v>
      </c>
      <c r="Q1960">
        <v>3.6999999999999998E-2</v>
      </c>
    </row>
    <row r="1961" spans="1:17">
      <c r="A1961" t="s">
        <v>1991</v>
      </c>
      <c r="B1961" s="1">
        <v>46112</v>
      </c>
      <c r="C1961" t="s">
        <v>53</v>
      </c>
      <c r="D1961" t="s">
        <v>25</v>
      </c>
      <c r="E1961">
        <v>0</v>
      </c>
      <c r="F1961">
        <v>47</v>
      </c>
      <c r="G1961">
        <v>47</v>
      </c>
      <c r="H1961">
        <v>47</v>
      </c>
      <c r="I1961">
        <v>0</v>
      </c>
      <c r="J1961">
        <v>0</v>
      </c>
      <c r="K1961">
        <v>0</v>
      </c>
      <c r="L1961">
        <v>1.3</v>
      </c>
      <c r="M1961">
        <v>0.98299999999999998</v>
      </c>
      <c r="N1961">
        <v>1</v>
      </c>
      <c r="O1961">
        <v>4.7</v>
      </c>
      <c r="P1961">
        <v>0.72699999999999998</v>
      </c>
      <c r="Q1961">
        <v>1</v>
      </c>
    </row>
    <row r="1962" spans="1:17">
      <c r="A1962" t="s">
        <v>1992</v>
      </c>
      <c r="B1962" s="1">
        <v>46113</v>
      </c>
      <c r="C1962" t="s">
        <v>18</v>
      </c>
      <c r="D1962" t="s">
        <v>19</v>
      </c>
      <c r="E1962">
        <v>296</v>
      </c>
      <c r="F1962">
        <v>32</v>
      </c>
      <c r="G1962">
        <v>328</v>
      </c>
      <c r="H1962">
        <v>34</v>
      </c>
      <c r="I1962">
        <v>294</v>
      </c>
      <c r="J1962">
        <v>0</v>
      </c>
      <c r="K1962">
        <v>0</v>
      </c>
      <c r="L1962">
        <v>8</v>
      </c>
      <c r="M1962">
        <v>0.6</v>
      </c>
      <c r="N1962">
        <v>0.98099999999999998</v>
      </c>
      <c r="O1962">
        <v>2.5</v>
      </c>
      <c r="P1962">
        <v>0.78600000000000003</v>
      </c>
      <c r="Q1962">
        <v>0.104</v>
      </c>
    </row>
    <row r="1963" spans="1:17">
      <c r="A1963" t="s">
        <v>1993</v>
      </c>
      <c r="B1963" s="1">
        <v>46113</v>
      </c>
      <c r="C1963" t="s">
        <v>18</v>
      </c>
      <c r="D1963" t="s">
        <v>21</v>
      </c>
      <c r="E1963">
        <v>0</v>
      </c>
      <c r="F1963">
        <v>34</v>
      </c>
      <c r="G1963">
        <v>34</v>
      </c>
      <c r="H1963">
        <v>34</v>
      </c>
      <c r="I1963">
        <v>0</v>
      </c>
      <c r="J1963">
        <v>0</v>
      </c>
      <c r="K1963">
        <v>0</v>
      </c>
      <c r="L1963">
        <v>1.9</v>
      </c>
      <c r="M1963">
        <v>1</v>
      </c>
      <c r="N1963">
        <v>0.95699999999999996</v>
      </c>
      <c r="O1963">
        <v>4.5999999999999996</v>
      </c>
      <c r="P1963">
        <v>0.73199999999999998</v>
      </c>
      <c r="Q1963">
        <v>1</v>
      </c>
    </row>
    <row r="1964" spans="1:17">
      <c r="A1964" t="s">
        <v>1994</v>
      </c>
      <c r="B1964" s="1">
        <v>46113</v>
      </c>
      <c r="C1964" t="s">
        <v>18</v>
      </c>
      <c r="D1964" t="s">
        <v>23</v>
      </c>
      <c r="E1964">
        <v>521</v>
      </c>
      <c r="F1964">
        <v>43</v>
      </c>
      <c r="G1964">
        <v>564</v>
      </c>
      <c r="H1964">
        <v>40</v>
      </c>
      <c r="I1964">
        <v>524</v>
      </c>
      <c r="J1964">
        <v>0</v>
      </c>
      <c r="K1964">
        <v>0</v>
      </c>
      <c r="L1964">
        <v>8</v>
      </c>
      <c r="M1964">
        <v>0.6</v>
      </c>
      <c r="N1964">
        <v>0.98299999999999998</v>
      </c>
      <c r="O1964">
        <v>2.5</v>
      </c>
      <c r="P1964">
        <v>0.78600000000000003</v>
      </c>
      <c r="Q1964">
        <v>7.0999999999999994E-2</v>
      </c>
    </row>
    <row r="1965" spans="1:17">
      <c r="A1965" t="s">
        <v>1995</v>
      </c>
      <c r="B1965" s="1">
        <v>46113</v>
      </c>
      <c r="C1965" t="s">
        <v>18</v>
      </c>
      <c r="D1965" t="s">
        <v>25</v>
      </c>
      <c r="E1965">
        <v>2</v>
      </c>
      <c r="F1965">
        <v>25</v>
      </c>
      <c r="G1965">
        <v>27</v>
      </c>
      <c r="H1965">
        <v>27</v>
      </c>
      <c r="I1965">
        <v>0</v>
      </c>
      <c r="J1965">
        <v>0</v>
      </c>
      <c r="K1965">
        <v>0</v>
      </c>
      <c r="L1965">
        <v>1.7</v>
      </c>
      <c r="M1965">
        <v>0.96599999999999997</v>
      </c>
      <c r="N1965">
        <v>0.96899999999999997</v>
      </c>
      <c r="O1965">
        <v>4.7</v>
      </c>
      <c r="P1965">
        <v>0.76100000000000001</v>
      </c>
      <c r="Q1965">
        <v>1</v>
      </c>
    </row>
    <row r="1966" spans="1:17">
      <c r="A1966" t="s">
        <v>1996</v>
      </c>
      <c r="B1966" s="1">
        <v>46113</v>
      </c>
      <c r="C1966" t="s">
        <v>27</v>
      </c>
      <c r="D1966" t="s">
        <v>19</v>
      </c>
      <c r="E1966">
        <v>3</v>
      </c>
      <c r="F1966">
        <v>45</v>
      </c>
      <c r="G1966">
        <v>48</v>
      </c>
      <c r="H1966">
        <v>41</v>
      </c>
      <c r="I1966">
        <v>7</v>
      </c>
      <c r="J1966">
        <v>0</v>
      </c>
      <c r="K1966">
        <v>0</v>
      </c>
      <c r="L1966">
        <v>2.1</v>
      </c>
      <c r="M1966">
        <v>0.91100000000000003</v>
      </c>
      <c r="N1966">
        <v>0.97899999999999998</v>
      </c>
      <c r="O1966">
        <v>4.4000000000000004</v>
      </c>
      <c r="P1966">
        <v>0.71799999999999997</v>
      </c>
      <c r="Q1966">
        <v>0.85399999999999998</v>
      </c>
    </row>
    <row r="1967" spans="1:17">
      <c r="A1967" t="s">
        <v>1997</v>
      </c>
      <c r="B1967" s="1">
        <v>46113</v>
      </c>
      <c r="C1967" t="s">
        <v>27</v>
      </c>
      <c r="D1967" t="s">
        <v>21</v>
      </c>
      <c r="E1967">
        <v>0</v>
      </c>
      <c r="F1967">
        <v>37</v>
      </c>
      <c r="G1967">
        <v>37</v>
      </c>
      <c r="H1967">
        <v>37</v>
      </c>
      <c r="I1967">
        <v>0</v>
      </c>
      <c r="J1967">
        <v>0</v>
      </c>
      <c r="K1967">
        <v>0</v>
      </c>
      <c r="L1967">
        <v>1.2</v>
      </c>
      <c r="M1967">
        <v>0.97499999999999998</v>
      </c>
      <c r="N1967">
        <v>0.97599999999999998</v>
      </c>
      <c r="O1967">
        <v>4.5</v>
      </c>
      <c r="P1967">
        <v>0.70699999999999996</v>
      </c>
      <c r="Q1967">
        <v>1</v>
      </c>
    </row>
    <row r="1968" spans="1:17">
      <c r="A1968" t="s">
        <v>1998</v>
      </c>
      <c r="B1968" s="1">
        <v>46113</v>
      </c>
      <c r="C1968" t="s">
        <v>27</v>
      </c>
      <c r="D1968" t="s">
        <v>23</v>
      </c>
      <c r="E1968">
        <v>1241</v>
      </c>
      <c r="F1968">
        <v>60</v>
      </c>
      <c r="G1968">
        <v>1301</v>
      </c>
      <c r="H1968">
        <v>20</v>
      </c>
      <c r="I1968">
        <v>1281</v>
      </c>
      <c r="J1968">
        <v>0</v>
      </c>
      <c r="K1968">
        <v>0</v>
      </c>
      <c r="L1968">
        <v>8</v>
      </c>
      <c r="M1968">
        <v>0.6</v>
      </c>
      <c r="N1968">
        <v>1</v>
      </c>
      <c r="O1968">
        <v>2.5</v>
      </c>
      <c r="P1968">
        <v>0.71299999999999997</v>
      </c>
      <c r="Q1968">
        <v>1.4999999999999999E-2</v>
      </c>
    </row>
    <row r="1969" spans="1:17">
      <c r="A1969" t="s">
        <v>1999</v>
      </c>
      <c r="B1969" s="1">
        <v>46113</v>
      </c>
      <c r="C1969" t="s">
        <v>27</v>
      </c>
      <c r="D1969" t="s">
        <v>25</v>
      </c>
      <c r="E1969">
        <v>24</v>
      </c>
      <c r="F1969">
        <v>36</v>
      </c>
      <c r="G1969">
        <v>60</v>
      </c>
      <c r="H1969">
        <v>29</v>
      </c>
      <c r="I1969">
        <v>31</v>
      </c>
      <c r="J1969">
        <v>0</v>
      </c>
      <c r="K1969">
        <v>0</v>
      </c>
      <c r="L1969">
        <v>4.2</v>
      </c>
      <c r="M1969">
        <v>0.80200000000000005</v>
      </c>
      <c r="N1969">
        <v>1</v>
      </c>
      <c r="O1969">
        <v>3.4</v>
      </c>
      <c r="P1969">
        <v>0.65500000000000003</v>
      </c>
      <c r="Q1969">
        <v>0.48299999999999998</v>
      </c>
    </row>
    <row r="1970" spans="1:17">
      <c r="A1970" t="s">
        <v>2000</v>
      </c>
      <c r="B1970" s="1">
        <v>46113</v>
      </c>
      <c r="C1970" t="s">
        <v>32</v>
      </c>
      <c r="D1970" t="s">
        <v>19</v>
      </c>
      <c r="E1970">
        <v>533</v>
      </c>
      <c r="F1970">
        <v>34</v>
      </c>
      <c r="G1970">
        <v>567</v>
      </c>
      <c r="H1970">
        <v>34</v>
      </c>
      <c r="I1970">
        <v>533</v>
      </c>
      <c r="J1970">
        <v>0</v>
      </c>
      <c r="K1970">
        <v>0</v>
      </c>
      <c r="L1970">
        <v>8</v>
      </c>
      <c r="M1970">
        <v>0.6</v>
      </c>
      <c r="N1970">
        <v>0.97899999999999998</v>
      </c>
      <c r="O1970">
        <v>2.5</v>
      </c>
      <c r="P1970">
        <v>0.78700000000000003</v>
      </c>
      <c r="Q1970">
        <v>0.06</v>
      </c>
    </row>
    <row r="1971" spans="1:17">
      <c r="A1971" t="s">
        <v>2001</v>
      </c>
      <c r="B1971" s="1">
        <v>46113</v>
      </c>
      <c r="C1971" t="s">
        <v>32</v>
      </c>
      <c r="D1971" t="s">
        <v>21</v>
      </c>
      <c r="E1971">
        <v>1413</v>
      </c>
      <c r="F1971">
        <v>20</v>
      </c>
      <c r="G1971">
        <v>1433</v>
      </c>
      <c r="H1971">
        <v>26</v>
      </c>
      <c r="I1971">
        <v>1407</v>
      </c>
      <c r="J1971">
        <v>0</v>
      </c>
      <c r="K1971">
        <v>0</v>
      </c>
      <c r="L1971">
        <v>8</v>
      </c>
      <c r="M1971">
        <v>0.6</v>
      </c>
      <c r="N1971">
        <v>0.99099999999999999</v>
      </c>
      <c r="O1971">
        <v>2.5</v>
      </c>
      <c r="P1971">
        <v>0.70199999999999996</v>
      </c>
      <c r="Q1971">
        <v>1.7999999999999999E-2</v>
      </c>
    </row>
    <row r="1972" spans="1:17">
      <c r="A1972" t="s">
        <v>2002</v>
      </c>
      <c r="B1972" s="1">
        <v>46113</v>
      </c>
      <c r="C1972" t="s">
        <v>32</v>
      </c>
      <c r="D1972" t="s">
        <v>23</v>
      </c>
      <c r="E1972">
        <v>1490</v>
      </c>
      <c r="F1972">
        <v>44</v>
      </c>
      <c r="G1972">
        <v>1534</v>
      </c>
      <c r="H1972">
        <v>26</v>
      </c>
      <c r="I1972">
        <v>1508</v>
      </c>
      <c r="J1972">
        <v>0</v>
      </c>
      <c r="K1972">
        <v>0</v>
      </c>
      <c r="L1972">
        <v>8</v>
      </c>
      <c r="M1972">
        <v>0.6</v>
      </c>
      <c r="N1972">
        <v>0.997</v>
      </c>
      <c r="O1972">
        <v>2.5</v>
      </c>
      <c r="P1972">
        <v>0.69299999999999995</v>
      </c>
      <c r="Q1972">
        <v>1.7000000000000001E-2</v>
      </c>
    </row>
    <row r="1973" spans="1:17">
      <c r="A1973" t="s">
        <v>2003</v>
      </c>
      <c r="B1973" s="1">
        <v>46113</v>
      </c>
      <c r="C1973" t="s">
        <v>32</v>
      </c>
      <c r="D1973" t="s">
        <v>25</v>
      </c>
      <c r="E1973">
        <v>0</v>
      </c>
      <c r="F1973">
        <v>28</v>
      </c>
      <c r="G1973">
        <v>28</v>
      </c>
      <c r="H1973">
        <v>28</v>
      </c>
      <c r="I1973">
        <v>0</v>
      </c>
      <c r="J1973">
        <v>0</v>
      </c>
      <c r="K1973">
        <v>0</v>
      </c>
      <c r="L1973">
        <v>2</v>
      </c>
      <c r="M1973">
        <v>0.97</v>
      </c>
      <c r="N1973">
        <v>1</v>
      </c>
      <c r="O1973">
        <v>4.9000000000000004</v>
      </c>
      <c r="P1973">
        <v>0.70199999999999996</v>
      </c>
      <c r="Q1973">
        <v>1</v>
      </c>
    </row>
    <row r="1974" spans="1:17">
      <c r="A1974" t="s">
        <v>2004</v>
      </c>
      <c r="B1974" s="1">
        <v>46113</v>
      </c>
      <c r="C1974" t="s">
        <v>37</v>
      </c>
      <c r="D1974" t="s">
        <v>19</v>
      </c>
      <c r="E1974">
        <v>0</v>
      </c>
      <c r="F1974">
        <v>51</v>
      </c>
      <c r="G1974">
        <v>51</v>
      </c>
      <c r="H1974">
        <v>39</v>
      </c>
      <c r="I1974">
        <v>12</v>
      </c>
      <c r="J1974">
        <v>0</v>
      </c>
      <c r="K1974">
        <v>0</v>
      </c>
      <c r="L1974">
        <v>2.4</v>
      </c>
      <c r="M1974">
        <v>0.89900000000000002</v>
      </c>
      <c r="N1974">
        <v>0.96299999999999997</v>
      </c>
      <c r="O1974">
        <v>3.9</v>
      </c>
      <c r="P1974">
        <v>0.67</v>
      </c>
      <c r="Q1974">
        <v>0.76500000000000001</v>
      </c>
    </row>
    <row r="1975" spans="1:17">
      <c r="A1975" t="s">
        <v>2005</v>
      </c>
      <c r="B1975" s="1">
        <v>46113</v>
      </c>
      <c r="C1975" t="s">
        <v>37</v>
      </c>
      <c r="D1975" t="s">
        <v>21</v>
      </c>
      <c r="E1975">
        <v>651</v>
      </c>
      <c r="F1975">
        <v>51</v>
      </c>
      <c r="G1975">
        <v>702</v>
      </c>
      <c r="H1975">
        <v>37</v>
      </c>
      <c r="I1975">
        <v>665</v>
      </c>
      <c r="J1975">
        <v>0</v>
      </c>
      <c r="K1975">
        <v>0</v>
      </c>
      <c r="L1975">
        <v>8</v>
      </c>
      <c r="M1975">
        <v>0.6</v>
      </c>
      <c r="N1975">
        <v>0.98199999999999998</v>
      </c>
      <c r="O1975">
        <v>2.5</v>
      </c>
      <c r="P1975">
        <v>0.68400000000000005</v>
      </c>
      <c r="Q1975">
        <v>5.2999999999999999E-2</v>
      </c>
    </row>
    <row r="1976" spans="1:17">
      <c r="A1976" t="s">
        <v>2006</v>
      </c>
      <c r="B1976" s="1">
        <v>46113</v>
      </c>
      <c r="C1976" t="s">
        <v>37</v>
      </c>
      <c r="D1976" t="s">
        <v>23</v>
      </c>
      <c r="E1976">
        <v>461</v>
      </c>
      <c r="F1976">
        <v>43</v>
      </c>
      <c r="G1976">
        <v>504</v>
      </c>
      <c r="H1976">
        <v>35</v>
      </c>
      <c r="I1976">
        <v>469</v>
      </c>
      <c r="J1976">
        <v>0</v>
      </c>
      <c r="K1976">
        <v>0</v>
      </c>
      <c r="L1976">
        <v>8</v>
      </c>
      <c r="M1976">
        <v>0.6</v>
      </c>
      <c r="N1976">
        <v>1</v>
      </c>
      <c r="O1976">
        <v>2.5</v>
      </c>
      <c r="P1976">
        <v>0.76800000000000002</v>
      </c>
      <c r="Q1976">
        <v>6.9000000000000006E-2</v>
      </c>
    </row>
    <row r="1977" spans="1:17">
      <c r="A1977" t="s">
        <v>2007</v>
      </c>
      <c r="B1977" s="1">
        <v>46113</v>
      </c>
      <c r="C1977" t="s">
        <v>37</v>
      </c>
      <c r="D1977" t="s">
        <v>25</v>
      </c>
      <c r="E1977">
        <v>0</v>
      </c>
      <c r="F1977">
        <v>27</v>
      </c>
      <c r="G1977">
        <v>27</v>
      </c>
      <c r="H1977">
        <v>27</v>
      </c>
      <c r="I1977">
        <v>0</v>
      </c>
      <c r="J1977">
        <v>0</v>
      </c>
      <c r="K1977">
        <v>0</v>
      </c>
      <c r="L1977">
        <v>1.8</v>
      </c>
      <c r="M1977">
        <v>0.94299999999999995</v>
      </c>
      <c r="N1977">
        <v>0.998</v>
      </c>
      <c r="O1977">
        <v>4.4000000000000004</v>
      </c>
      <c r="P1977">
        <v>0.72199999999999998</v>
      </c>
      <c r="Q1977">
        <v>1</v>
      </c>
    </row>
    <row r="1978" spans="1:17">
      <c r="A1978" t="s">
        <v>2008</v>
      </c>
      <c r="B1978" s="1">
        <v>46113</v>
      </c>
      <c r="C1978" t="s">
        <v>43</v>
      </c>
      <c r="D1978" t="s">
        <v>19</v>
      </c>
      <c r="E1978">
        <v>1130</v>
      </c>
      <c r="F1978">
        <v>52</v>
      </c>
      <c r="G1978">
        <v>1182</v>
      </c>
      <c r="H1978">
        <v>31</v>
      </c>
      <c r="I1978">
        <v>1151</v>
      </c>
      <c r="J1978">
        <v>0</v>
      </c>
      <c r="K1978">
        <v>0</v>
      </c>
      <c r="L1978">
        <v>8</v>
      </c>
      <c r="M1978">
        <v>0.6</v>
      </c>
      <c r="N1978">
        <v>1</v>
      </c>
      <c r="O1978">
        <v>2.5</v>
      </c>
      <c r="P1978">
        <v>0.76800000000000002</v>
      </c>
      <c r="Q1978">
        <v>2.5999999999999999E-2</v>
      </c>
    </row>
    <row r="1979" spans="1:17">
      <c r="A1979" t="s">
        <v>2009</v>
      </c>
      <c r="B1979" s="1">
        <v>46113</v>
      </c>
      <c r="C1979" t="s">
        <v>43</v>
      </c>
      <c r="D1979" t="s">
        <v>21</v>
      </c>
      <c r="E1979">
        <v>0</v>
      </c>
      <c r="F1979">
        <v>49</v>
      </c>
      <c r="G1979">
        <v>49</v>
      </c>
      <c r="H1979">
        <v>49</v>
      </c>
      <c r="I1979">
        <v>0</v>
      </c>
      <c r="J1979">
        <v>0</v>
      </c>
      <c r="K1979">
        <v>0</v>
      </c>
      <c r="L1979">
        <v>1.5</v>
      </c>
      <c r="M1979">
        <v>0.94299999999999995</v>
      </c>
      <c r="N1979">
        <v>0.96799999999999997</v>
      </c>
      <c r="O1979">
        <v>4.3</v>
      </c>
      <c r="P1979">
        <v>0.64100000000000001</v>
      </c>
      <c r="Q1979">
        <v>1</v>
      </c>
    </row>
    <row r="1980" spans="1:17">
      <c r="A1980" t="s">
        <v>2010</v>
      </c>
      <c r="B1980" s="1">
        <v>46113</v>
      </c>
      <c r="C1980" t="s">
        <v>43</v>
      </c>
      <c r="D1980" t="s">
        <v>23</v>
      </c>
      <c r="E1980">
        <v>8</v>
      </c>
      <c r="F1980">
        <v>43</v>
      </c>
      <c r="G1980">
        <v>51</v>
      </c>
      <c r="H1980">
        <v>49</v>
      </c>
      <c r="I1980">
        <v>2</v>
      </c>
      <c r="J1980">
        <v>0</v>
      </c>
      <c r="K1980">
        <v>0</v>
      </c>
      <c r="L1980">
        <v>1.6</v>
      </c>
      <c r="M1980">
        <v>0.95799999999999996</v>
      </c>
      <c r="N1980">
        <v>0.999</v>
      </c>
      <c r="O1980">
        <v>4.2</v>
      </c>
      <c r="P1980">
        <v>0.78600000000000003</v>
      </c>
      <c r="Q1980">
        <v>0.96099999999999997</v>
      </c>
    </row>
    <row r="1981" spans="1:17">
      <c r="A1981" t="s">
        <v>2011</v>
      </c>
      <c r="B1981" s="1">
        <v>46113</v>
      </c>
      <c r="C1981" t="s">
        <v>43</v>
      </c>
      <c r="D1981" t="s">
        <v>25</v>
      </c>
      <c r="E1981">
        <v>0</v>
      </c>
      <c r="F1981">
        <v>35</v>
      </c>
      <c r="G1981">
        <v>35</v>
      </c>
      <c r="H1981">
        <v>35</v>
      </c>
      <c r="I1981">
        <v>0</v>
      </c>
      <c r="J1981">
        <v>0</v>
      </c>
      <c r="K1981">
        <v>0</v>
      </c>
      <c r="L1981">
        <v>1.7</v>
      </c>
      <c r="M1981">
        <v>0.996</v>
      </c>
      <c r="N1981">
        <v>0.95899999999999996</v>
      </c>
      <c r="O1981">
        <v>4.5</v>
      </c>
      <c r="P1981">
        <v>0.79200000000000004</v>
      </c>
      <c r="Q1981">
        <v>1</v>
      </c>
    </row>
    <row r="1982" spans="1:17">
      <c r="A1982" t="s">
        <v>2012</v>
      </c>
      <c r="B1982" s="1">
        <v>46113</v>
      </c>
      <c r="C1982" t="s">
        <v>48</v>
      </c>
      <c r="D1982" t="s">
        <v>19</v>
      </c>
      <c r="E1982">
        <v>7</v>
      </c>
      <c r="F1982">
        <v>55</v>
      </c>
      <c r="G1982">
        <v>62</v>
      </c>
      <c r="H1982">
        <v>49</v>
      </c>
      <c r="I1982">
        <v>13</v>
      </c>
      <c r="J1982">
        <v>0</v>
      </c>
      <c r="K1982">
        <v>0</v>
      </c>
      <c r="L1982">
        <v>2.2999999999999998</v>
      </c>
      <c r="M1982">
        <v>0.89500000000000002</v>
      </c>
      <c r="N1982">
        <v>1</v>
      </c>
      <c r="O1982">
        <v>3.8</v>
      </c>
      <c r="P1982">
        <v>0.70199999999999996</v>
      </c>
      <c r="Q1982">
        <v>0.79</v>
      </c>
    </row>
    <row r="1983" spans="1:17">
      <c r="A1983" t="s">
        <v>2013</v>
      </c>
      <c r="B1983" s="1">
        <v>46113</v>
      </c>
      <c r="C1983" t="s">
        <v>48</v>
      </c>
      <c r="D1983" t="s">
        <v>21</v>
      </c>
      <c r="E1983">
        <v>1802</v>
      </c>
      <c r="F1983">
        <v>49</v>
      </c>
      <c r="G1983">
        <v>1851</v>
      </c>
      <c r="H1983">
        <v>21</v>
      </c>
      <c r="I1983">
        <v>1830</v>
      </c>
      <c r="J1983">
        <v>0</v>
      </c>
      <c r="K1983">
        <v>0</v>
      </c>
      <c r="L1983">
        <v>8</v>
      </c>
      <c r="M1983">
        <v>0.6</v>
      </c>
      <c r="N1983">
        <v>0.97799999999999998</v>
      </c>
      <c r="O1983">
        <v>2.5</v>
      </c>
      <c r="P1983">
        <v>0.71899999999999997</v>
      </c>
      <c r="Q1983">
        <v>1.0999999999999999E-2</v>
      </c>
    </row>
    <row r="1984" spans="1:17">
      <c r="A1984" t="s">
        <v>2014</v>
      </c>
      <c r="B1984" s="1">
        <v>46113</v>
      </c>
      <c r="C1984" t="s">
        <v>48</v>
      </c>
      <c r="D1984" t="s">
        <v>23</v>
      </c>
      <c r="E1984">
        <v>0</v>
      </c>
      <c r="F1984">
        <v>46</v>
      </c>
      <c r="G1984">
        <v>46</v>
      </c>
      <c r="H1984">
        <v>46</v>
      </c>
      <c r="I1984">
        <v>0</v>
      </c>
      <c r="J1984">
        <v>0</v>
      </c>
      <c r="K1984">
        <v>0</v>
      </c>
      <c r="L1984">
        <v>1.3</v>
      </c>
      <c r="M1984">
        <v>0.97899999999999998</v>
      </c>
      <c r="N1984">
        <v>0.98199999999999998</v>
      </c>
      <c r="O1984">
        <v>4.4000000000000004</v>
      </c>
      <c r="P1984">
        <v>0.68500000000000005</v>
      </c>
      <c r="Q1984">
        <v>1</v>
      </c>
    </row>
    <row r="1985" spans="1:17">
      <c r="A1985" t="s">
        <v>2015</v>
      </c>
      <c r="B1985" s="1">
        <v>46113</v>
      </c>
      <c r="C1985" t="s">
        <v>48</v>
      </c>
      <c r="D1985" t="s">
        <v>25</v>
      </c>
      <c r="E1985">
        <v>567</v>
      </c>
      <c r="F1985">
        <v>24</v>
      </c>
      <c r="G1985">
        <v>591</v>
      </c>
      <c r="H1985">
        <v>22</v>
      </c>
      <c r="I1985">
        <v>569</v>
      </c>
      <c r="J1985">
        <v>0</v>
      </c>
      <c r="K1985">
        <v>0</v>
      </c>
      <c r="L1985">
        <v>8</v>
      </c>
      <c r="M1985">
        <v>0.6</v>
      </c>
      <c r="N1985">
        <v>0.98299999999999998</v>
      </c>
      <c r="O1985">
        <v>2.5</v>
      </c>
      <c r="P1985">
        <v>0.71299999999999997</v>
      </c>
      <c r="Q1985">
        <v>3.6999999999999998E-2</v>
      </c>
    </row>
    <row r="1986" spans="1:17">
      <c r="A1986" t="s">
        <v>2016</v>
      </c>
      <c r="B1986" s="1">
        <v>46113</v>
      </c>
      <c r="C1986" t="s">
        <v>53</v>
      </c>
      <c r="D1986" t="s">
        <v>19</v>
      </c>
      <c r="E1986">
        <v>999</v>
      </c>
      <c r="F1986">
        <v>41</v>
      </c>
      <c r="G1986">
        <v>1040</v>
      </c>
      <c r="H1986">
        <v>26</v>
      </c>
      <c r="I1986">
        <v>1014</v>
      </c>
      <c r="J1986">
        <v>0</v>
      </c>
      <c r="K1986">
        <v>0</v>
      </c>
      <c r="L1986">
        <v>8</v>
      </c>
      <c r="M1986">
        <v>0.6</v>
      </c>
      <c r="N1986">
        <v>1</v>
      </c>
      <c r="O1986">
        <v>2.5</v>
      </c>
      <c r="P1986">
        <v>0.70299999999999996</v>
      </c>
      <c r="Q1986">
        <v>2.5000000000000001E-2</v>
      </c>
    </row>
    <row r="1987" spans="1:17">
      <c r="A1987" t="s">
        <v>2017</v>
      </c>
      <c r="B1987" s="1">
        <v>46113</v>
      </c>
      <c r="C1987" t="s">
        <v>53</v>
      </c>
      <c r="D1987" t="s">
        <v>21</v>
      </c>
      <c r="E1987">
        <v>1112</v>
      </c>
      <c r="F1987">
        <v>17</v>
      </c>
      <c r="G1987">
        <v>1129</v>
      </c>
      <c r="H1987">
        <v>26</v>
      </c>
      <c r="I1987">
        <v>1103</v>
      </c>
      <c r="J1987">
        <v>0</v>
      </c>
      <c r="K1987">
        <v>0</v>
      </c>
      <c r="L1987">
        <v>8</v>
      </c>
      <c r="M1987">
        <v>0.6</v>
      </c>
      <c r="N1987">
        <v>1</v>
      </c>
      <c r="O1987">
        <v>2.5</v>
      </c>
      <c r="P1987">
        <v>0.77200000000000002</v>
      </c>
      <c r="Q1987">
        <v>2.3E-2</v>
      </c>
    </row>
    <row r="1988" spans="1:17">
      <c r="A1988" t="s">
        <v>2018</v>
      </c>
      <c r="B1988" s="1">
        <v>46113</v>
      </c>
      <c r="C1988" t="s">
        <v>53</v>
      </c>
      <c r="D1988" t="s">
        <v>23</v>
      </c>
      <c r="E1988">
        <v>735</v>
      </c>
      <c r="F1988">
        <v>42</v>
      </c>
      <c r="G1988">
        <v>777</v>
      </c>
      <c r="H1988">
        <v>27</v>
      </c>
      <c r="I1988">
        <v>750</v>
      </c>
      <c r="J1988">
        <v>0</v>
      </c>
      <c r="K1988">
        <v>0</v>
      </c>
      <c r="L1988">
        <v>8</v>
      </c>
      <c r="M1988">
        <v>0.6</v>
      </c>
      <c r="N1988">
        <v>0.99199999999999999</v>
      </c>
      <c r="O1988">
        <v>2.5</v>
      </c>
      <c r="P1988">
        <v>0.72699999999999998</v>
      </c>
      <c r="Q1988">
        <v>3.5000000000000003E-2</v>
      </c>
    </row>
    <row r="1989" spans="1:17">
      <c r="A1989" t="s">
        <v>2019</v>
      </c>
      <c r="B1989" s="1">
        <v>46113</v>
      </c>
      <c r="C1989" t="s">
        <v>53</v>
      </c>
      <c r="D1989" t="s">
        <v>25</v>
      </c>
      <c r="E1989">
        <v>0</v>
      </c>
      <c r="F1989">
        <v>31</v>
      </c>
      <c r="G1989">
        <v>31</v>
      </c>
      <c r="H1989">
        <v>31</v>
      </c>
      <c r="I1989">
        <v>0</v>
      </c>
      <c r="J1989">
        <v>0</v>
      </c>
      <c r="K1989">
        <v>0</v>
      </c>
      <c r="L1989">
        <v>0.8</v>
      </c>
      <c r="M1989">
        <v>0.93600000000000005</v>
      </c>
      <c r="N1989">
        <v>1</v>
      </c>
      <c r="O1989">
        <v>4.4000000000000004</v>
      </c>
      <c r="P1989">
        <v>0.76200000000000001</v>
      </c>
      <c r="Q1989">
        <v>1</v>
      </c>
    </row>
    <row r="1990" spans="1:17">
      <c r="A1990" t="s">
        <v>2020</v>
      </c>
      <c r="B1990" s="1">
        <v>46114</v>
      </c>
      <c r="C1990" t="s">
        <v>18</v>
      </c>
      <c r="D1990" t="s">
        <v>19</v>
      </c>
      <c r="E1990">
        <v>294</v>
      </c>
      <c r="F1990">
        <v>58</v>
      </c>
      <c r="G1990">
        <v>352</v>
      </c>
      <c r="H1990">
        <v>43</v>
      </c>
      <c r="I1990">
        <v>309</v>
      </c>
      <c r="J1990">
        <v>0</v>
      </c>
      <c r="K1990">
        <v>0</v>
      </c>
      <c r="L1990">
        <v>8</v>
      </c>
      <c r="M1990">
        <v>0.6</v>
      </c>
      <c r="N1990">
        <v>1</v>
      </c>
      <c r="O1990">
        <v>2.5</v>
      </c>
      <c r="P1990">
        <v>0.78600000000000003</v>
      </c>
      <c r="Q1990">
        <v>0.122</v>
      </c>
    </row>
    <row r="1991" spans="1:17">
      <c r="A1991" t="s">
        <v>2021</v>
      </c>
      <c r="B1991" s="1">
        <v>46114</v>
      </c>
      <c r="C1991" t="s">
        <v>18</v>
      </c>
      <c r="D1991" t="s">
        <v>21</v>
      </c>
      <c r="E1991">
        <v>0</v>
      </c>
      <c r="F1991">
        <v>40</v>
      </c>
      <c r="G1991">
        <v>40</v>
      </c>
      <c r="H1991">
        <v>40</v>
      </c>
      <c r="I1991">
        <v>0</v>
      </c>
      <c r="J1991">
        <v>0</v>
      </c>
      <c r="K1991">
        <v>0</v>
      </c>
      <c r="L1991">
        <v>1.7</v>
      </c>
      <c r="M1991">
        <v>0.92700000000000005</v>
      </c>
      <c r="N1991">
        <v>0.98399999999999999</v>
      </c>
      <c r="O1991">
        <v>4.3</v>
      </c>
      <c r="P1991">
        <v>0.73199999999999998</v>
      </c>
      <c r="Q1991">
        <v>1</v>
      </c>
    </row>
    <row r="1992" spans="1:17">
      <c r="A1992" t="s">
        <v>2022</v>
      </c>
      <c r="B1992" s="1">
        <v>46114</v>
      </c>
      <c r="C1992" t="s">
        <v>18</v>
      </c>
      <c r="D1992" t="s">
        <v>23</v>
      </c>
      <c r="E1992">
        <v>524</v>
      </c>
      <c r="F1992">
        <v>57</v>
      </c>
      <c r="G1992">
        <v>581</v>
      </c>
      <c r="H1992">
        <v>35</v>
      </c>
      <c r="I1992">
        <v>546</v>
      </c>
      <c r="J1992">
        <v>0</v>
      </c>
      <c r="K1992">
        <v>0</v>
      </c>
      <c r="L1992">
        <v>8</v>
      </c>
      <c r="M1992">
        <v>0.6</v>
      </c>
      <c r="N1992">
        <v>0.97499999999999998</v>
      </c>
      <c r="O1992">
        <v>2.5</v>
      </c>
      <c r="P1992">
        <v>0.78600000000000003</v>
      </c>
      <c r="Q1992">
        <v>0.06</v>
      </c>
    </row>
    <row r="1993" spans="1:17">
      <c r="A1993" t="s">
        <v>2023</v>
      </c>
      <c r="B1993" s="1">
        <v>46114</v>
      </c>
      <c r="C1993" t="s">
        <v>18</v>
      </c>
      <c r="D1993" t="s">
        <v>25</v>
      </c>
      <c r="E1993">
        <v>0</v>
      </c>
      <c r="F1993">
        <v>25</v>
      </c>
      <c r="G1993">
        <v>25</v>
      </c>
      <c r="H1993">
        <v>25</v>
      </c>
      <c r="I1993">
        <v>0</v>
      </c>
      <c r="J1993">
        <v>0</v>
      </c>
      <c r="K1993">
        <v>0</v>
      </c>
      <c r="L1993">
        <v>1.5</v>
      </c>
      <c r="M1993">
        <v>1</v>
      </c>
      <c r="N1993">
        <v>0.97199999999999998</v>
      </c>
      <c r="O1993">
        <v>4.4000000000000004</v>
      </c>
      <c r="P1993">
        <v>0.76100000000000001</v>
      </c>
      <c r="Q1993">
        <v>1</v>
      </c>
    </row>
    <row r="1994" spans="1:17">
      <c r="A1994" t="s">
        <v>2024</v>
      </c>
      <c r="B1994" s="1">
        <v>46114</v>
      </c>
      <c r="C1994" t="s">
        <v>27</v>
      </c>
      <c r="D1994" t="s">
        <v>19</v>
      </c>
      <c r="E1994">
        <v>7</v>
      </c>
      <c r="F1994">
        <v>26</v>
      </c>
      <c r="G1994">
        <v>33</v>
      </c>
      <c r="H1994">
        <v>33</v>
      </c>
      <c r="I1994">
        <v>0</v>
      </c>
      <c r="J1994">
        <v>0</v>
      </c>
      <c r="K1994">
        <v>0</v>
      </c>
      <c r="L1994">
        <v>1.6</v>
      </c>
      <c r="M1994">
        <v>0.98699999999999999</v>
      </c>
      <c r="N1994">
        <v>0.98</v>
      </c>
      <c r="O1994">
        <v>4.7</v>
      </c>
      <c r="P1994">
        <v>0.71799999999999997</v>
      </c>
      <c r="Q1994">
        <v>1</v>
      </c>
    </row>
    <row r="1995" spans="1:17">
      <c r="A1995" t="s">
        <v>2025</v>
      </c>
      <c r="B1995" s="1">
        <v>46114</v>
      </c>
      <c r="C1995" t="s">
        <v>27</v>
      </c>
      <c r="D1995" t="s">
        <v>21</v>
      </c>
      <c r="E1995">
        <v>0</v>
      </c>
      <c r="F1995">
        <v>49</v>
      </c>
      <c r="G1995">
        <v>49</v>
      </c>
      <c r="H1995">
        <v>49</v>
      </c>
      <c r="I1995">
        <v>0</v>
      </c>
      <c r="J1995">
        <v>0</v>
      </c>
      <c r="K1995">
        <v>0</v>
      </c>
      <c r="L1995">
        <v>1.3</v>
      </c>
      <c r="M1995">
        <v>0.98699999999999999</v>
      </c>
      <c r="N1995">
        <v>0.94499999999999995</v>
      </c>
      <c r="O1995">
        <v>4.5999999999999996</v>
      </c>
      <c r="P1995">
        <v>0.70699999999999996</v>
      </c>
      <c r="Q1995">
        <v>1</v>
      </c>
    </row>
    <row r="1996" spans="1:17">
      <c r="A1996" t="s">
        <v>2026</v>
      </c>
      <c r="B1996" s="1">
        <v>46114</v>
      </c>
      <c r="C1996" t="s">
        <v>27</v>
      </c>
      <c r="D1996" t="s">
        <v>23</v>
      </c>
      <c r="E1996">
        <v>1281</v>
      </c>
      <c r="F1996">
        <v>60</v>
      </c>
      <c r="G1996">
        <v>1341</v>
      </c>
      <c r="H1996">
        <v>24</v>
      </c>
      <c r="I1996">
        <v>1317</v>
      </c>
      <c r="J1996">
        <v>1</v>
      </c>
      <c r="K1996">
        <v>0</v>
      </c>
      <c r="L1996">
        <v>8</v>
      </c>
      <c r="M1996">
        <v>0.6</v>
      </c>
      <c r="N1996">
        <v>0.97699999999999998</v>
      </c>
      <c r="O1996">
        <v>2.5</v>
      </c>
      <c r="P1996">
        <v>0.71299999999999997</v>
      </c>
      <c r="Q1996">
        <v>1.7999999999999999E-2</v>
      </c>
    </row>
    <row r="1997" spans="1:17">
      <c r="A1997" t="s">
        <v>2027</v>
      </c>
      <c r="B1997" s="1">
        <v>46114</v>
      </c>
      <c r="C1997" t="s">
        <v>27</v>
      </c>
      <c r="D1997" t="s">
        <v>25</v>
      </c>
      <c r="E1997">
        <v>31</v>
      </c>
      <c r="F1997">
        <v>32</v>
      </c>
      <c r="G1997">
        <v>63</v>
      </c>
      <c r="H1997">
        <v>30</v>
      </c>
      <c r="I1997">
        <v>33</v>
      </c>
      <c r="J1997">
        <v>0</v>
      </c>
      <c r="K1997">
        <v>0</v>
      </c>
      <c r="L1997">
        <v>4.7</v>
      </c>
      <c r="M1997">
        <v>0.77200000000000002</v>
      </c>
      <c r="N1997">
        <v>0.96499999999999997</v>
      </c>
      <c r="O1997">
        <v>3.2</v>
      </c>
      <c r="P1997">
        <v>0.65500000000000003</v>
      </c>
      <c r="Q1997">
        <v>0.47599999999999998</v>
      </c>
    </row>
    <row r="1998" spans="1:17">
      <c r="A1998" t="s">
        <v>2028</v>
      </c>
      <c r="B1998" s="1">
        <v>46114</v>
      </c>
      <c r="C1998" t="s">
        <v>32</v>
      </c>
      <c r="D1998" t="s">
        <v>19</v>
      </c>
      <c r="E1998">
        <v>533</v>
      </c>
      <c r="F1998">
        <v>46</v>
      </c>
      <c r="G1998">
        <v>579</v>
      </c>
      <c r="H1998">
        <v>29</v>
      </c>
      <c r="I1998">
        <v>550</v>
      </c>
      <c r="J1998">
        <v>0</v>
      </c>
      <c r="K1998">
        <v>0</v>
      </c>
      <c r="L1998">
        <v>8</v>
      </c>
      <c r="M1998">
        <v>0.6</v>
      </c>
      <c r="N1998">
        <v>0.99199999999999999</v>
      </c>
      <c r="O1998">
        <v>2.5</v>
      </c>
      <c r="P1998">
        <v>0.78700000000000003</v>
      </c>
      <c r="Q1998">
        <v>0.05</v>
      </c>
    </row>
    <row r="1999" spans="1:17">
      <c r="A1999" t="s">
        <v>2029</v>
      </c>
      <c r="B1999" s="1">
        <v>46114</v>
      </c>
      <c r="C1999" t="s">
        <v>32</v>
      </c>
      <c r="D1999" t="s">
        <v>21</v>
      </c>
      <c r="E1999">
        <v>1407</v>
      </c>
      <c r="F1999">
        <v>33</v>
      </c>
      <c r="G1999">
        <v>1440</v>
      </c>
      <c r="H1999">
        <v>23</v>
      </c>
      <c r="I1999">
        <v>1417</v>
      </c>
      <c r="J1999">
        <v>0</v>
      </c>
      <c r="K1999">
        <v>0</v>
      </c>
      <c r="L1999">
        <v>8</v>
      </c>
      <c r="M1999">
        <v>0.6</v>
      </c>
      <c r="N1999">
        <v>0.97399999999999998</v>
      </c>
      <c r="O1999">
        <v>2.5</v>
      </c>
      <c r="P1999">
        <v>0.70199999999999996</v>
      </c>
      <c r="Q1999">
        <v>1.6E-2</v>
      </c>
    </row>
    <row r="2000" spans="1:17">
      <c r="A2000" t="s">
        <v>2030</v>
      </c>
      <c r="B2000" s="1">
        <v>46114</v>
      </c>
      <c r="C2000" t="s">
        <v>32</v>
      </c>
      <c r="D2000" t="s">
        <v>23</v>
      </c>
      <c r="E2000">
        <v>1508</v>
      </c>
      <c r="F2000">
        <v>56</v>
      </c>
      <c r="G2000">
        <v>1564</v>
      </c>
      <c r="H2000">
        <v>24</v>
      </c>
      <c r="I2000">
        <v>1540</v>
      </c>
      <c r="J2000">
        <v>0</v>
      </c>
      <c r="K2000">
        <v>0</v>
      </c>
      <c r="L2000">
        <v>8</v>
      </c>
      <c r="M2000">
        <v>0.6</v>
      </c>
      <c r="N2000">
        <v>0.96</v>
      </c>
      <c r="O2000">
        <v>2.5</v>
      </c>
      <c r="P2000">
        <v>0.69299999999999995</v>
      </c>
      <c r="Q2000">
        <v>1.4999999999999999E-2</v>
      </c>
    </row>
    <row r="2001" spans="1:17">
      <c r="A2001" t="s">
        <v>2031</v>
      </c>
      <c r="B2001" s="1">
        <v>46114</v>
      </c>
      <c r="C2001" t="s">
        <v>32</v>
      </c>
      <c r="D2001" t="s">
        <v>25</v>
      </c>
      <c r="E2001">
        <v>0</v>
      </c>
      <c r="F2001">
        <v>31</v>
      </c>
      <c r="G2001">
        <v>31</v>
      </c>
      <c r="H2001">
        <v>31</v>
      </c>
      <c r="I2001">
        <v>0</v>
      </c>
      <c r="J2001">
        <v>0</v>
      </c>
      <c r="K2001">
        <v>0</v>
      </c>
      <c r="L2001">
        <v>1.8</v>
      </c>
      <c r="M2001">
        <v>0.98599999999999999</v>
      </c>
      <c r="N2001">
        <v>1</v>
      </c>
      <c r="O2001">
        <v>4.5</v>
      </c>
      <c r="P2001">
        <v>0.70199999999999996</v>
      </c>
      <c r="Q2001">
        <v>1</v>
      </c>
    </row>
    <row r="2002" spans="1:17">
      <c r="A2002" t="s">
        <v>2032</v>
      </c>
      <c r="B2002" s="1">
        <v>46114</v>
      </c>
      <c r="C2002" t="s">
        <v>37</v>
      </c>
      <c r="D2002" t="s">
        <v>19</v>
      </c>
      <c r="E2002">
        <v>12</v>
      </c>
      <c r="F2002">
        <v>48</v>
      </c>
      <c r="G2002">
        <v>60</v>
      </c>
      <c r="H2002">
        <v>45</v>
      </c>
      <c r="I2002">
        <v>15</v>
      </c>
      <c r="J2002">
        <v>0</v>
      </c>
      <c r="K2002">
        <v>0</v>
      </c>
      <c r="L2002">
        <v>2.9</v>
      </c>
      <c r="M2002">
        <v>0.89</v>
      </c>
      <c r="N2002">
        <v>0.98299999999999998</v>
      </c>
      <c r="O2002">
        <v>4.5</v>
      </c>
      <c r="P2002">
        <v>0.67</v>
      </c>
      <c r="Q2002">
        <v>0.75</v>
      </c>
    </row>
    <row r="2003" spans="1:17">
      <c r="A2003" t="s">
        <v>2033</v>
      </c>
      <c r="B2003" s="1">
        <v>46114</v>
      </c>
      <c r="C2003" t="s">
        <v>37</v>
      </c>
      <c r="D2003" t="s">
        <v>21</v>
      </c>
      <c r="E2003">
        <v>665</v>
      </c>
      <c r="F2003">
        <v>32</v>
      </c>
      <c r="G2003">
        <v>697</v>
      </c>
      <c r="H2003">
        <v>36</v>
      </c>
      <c r="I2003">
        <v>661</v>
      </c>
      <c r="J2003">
        <v>0</v>
      </c>
      <c r="K2003">
        <v>0</v>
      </c>
      <c r="L2003">
        <v>8</v>
      </c>
      <c r="M2003">
        <v>0.6</v>
      </c>
      <c r="N2003">
        <v>0.98199999999999998</v>
      </c>
      <c r="O2003">
        <v>2.5</v>
      </c>
      <c r="P2003">
        <v>0.68400000000000005</v>
      </c>
      <c r="Q2003">
        <v>5.1999999999999998E-2</v>
      </c>
    </row>
    <row r="2004" spans="1:17">
      <c r="A2004" t="s">
        <v>2034</v>
      </c>
      <c r="B2004" s="1">
        <v>46114</v>
      </c>
      <c r="C2004" t="s">
        <v>37</v>
      </c>
      <c r="D2004" t="s">
        <v>23</v>
      </c>
      <c r="E2004">
        <v>469</v>
      </c>
      <c r="F2004">
        <v>47</v>
      </c>
      <c r="G2004">
        <v>516</v>
      </c>
      <c r="H2004">
        <v>35</v>
      </c>
      <c r="I2004">
        <v>481</v>
      </c>
      <c r="J2004">
        <v>0</v>
      </c>
      <c r="K2004">
        <v>0</v>
      </c>
      <c r="L2004">
        <v>8</v>
      </c>
      <c r="M2004">
        <v>0.6</v>
      </c>
      <c r="N2004">
        <v>0.99099999999999999</v>
      </c>
      <c r="O2004">
        <v>2.5</v>
      </c>
      <c r="P2004">
        <v>0.76800000000000002</v>
      </c>
      <c r="Q2004">
        <v>6.8000000000000005E-2</v>
      </c>
    </row>
    <row r="2005" spans="1:17">
      <c r="A2005" t="s">
        <v>2035</v>
      </c>
      <c r="B2005" s="1">
        <v>46114</v>
      </c>
      <c r="C2005" t="s">
        <v>37</v>
      </c>
      <c r="D2005" t="s">
        <v>25</v>
      </c>
      <c r="E2005">
        <v>0</v>
      </c>
      <c r="F2005">
        <v>27</v>
      </c>
      <c r="G2005">
        <v>27</v>
      </c>
      <c r="H2005">
        <v>27</v>
      </c>
      <c r="I2005">
        <v>0</v>
      </c>
      <c r="J2005">
        <v>0</v>
      </c>
      <c r="K2005">
        <v>0</v>
      </c>
      <c r="L2005">
        <v>1.3</v>
      </c>
      <c r="M2005">
        <v>0.98299999999999998</v>
      </c>
      <c r="N2005">
        <v>1</v>
      </c>
      <c r="O2005">
        <v>4.5</v>
      </c>
      <c r="P2005">
        <v>0.72199999999999998</v>
      </c>
      <c r="Q2005">
        <v>1</v>
      </c>
    </row>
    <row r="2006" spans="1:17">
      <c r="A2006" t="s">
        <v>2036</v>
      </c>
      <c r="B2006" s="1">
        <v>46114</v>
      </c>
      <c r="C2006" t="s">
        <v>43</v>
      </c>
      <c r="D2006" t="s">
        <v>19</v>
      </c>
      <c r="E2006">
        <v>1151</v>
      </c>
      <c r="F2006">
        <v>43</v>
      </c>
      <c r="G2006">
        <v>1194</v>
      </c>
      <c r="H2006">
        <v>27</v>
      </c>
      <c r="I2006">
        <v>1167</v>
      </c>
      <c r="J2006">
        <v>0</v>
      </c>
      <c r="K2006">
        <v>0</v>
      </c>
      <c r="L2006">
        <v>8</v>
      </c>
      <c r="M2006">
        <v>0.6</v>
      </c>
      <c r="N2006">
        <v>0.97599999999999998</v>
      </c>
      <c r="O2006">
        <v>2.5</v>
      </c>
      <c r="P2006">
        <v>0.76800000000000002</v>
      </c>
      <c r="Q2006">
        <v>2.3E-2</v>
      </c>
    </row>
    <row r="2007" spans="1:17">
      <c r="A2007" t="s">
        <v>2037</v>
      </c>
      <c r="B2007" s="1">
        <v>46114</v>
      </c>
      <c r="C2007" t="s">
        <v>43</v>
      </c>
      <c r="D2007" t="s">
        <v>21</v>
      </c>
      <c r="E2007">
        <v>0</v>
      </c>
      <c r="F2007">
        <v>46</v>
      </c>
      <c r="G2007">
        <v>46</v>
      </c>
      <c r="H2007">
        <v>46</v>
      </c>
      <c r="I2007">
        <v>0</v>
      </c>
      <c r="J2007">
        <v>0</v>
      </c>
      <c r="K2007">
        <v>0</v>
      </c>
      <c r="L2007">
        <v>1.2</v>
      </c>
      <c r="M2007">
        <v>0.96699999999999997</v>
      </c>
      <c r="N2007">
        <v>1</v>
      </c>
      <c r="O2007">
        <v>4.4000000000000004</v>
      </c>
      <c r="P2007">
        <v>0.64100000000000001</v>
      </c>
      <c r="Q2007">
        <v>1</v>
      </c>
    </row>
    <row r="2008" spans="1:17">
      <c r="A2008" t="s">
        <v>2038</v>
      </c>
      <c r="B2008" s="1">
        <v>46114</v>
      </c>
      <c r="C2008" t="s">
        <v>43</v>
      </c>
      <c r="D2008" t="s">
        <v>23</v>
      </c>
      <c r="E2008">
        <v>2</v>
      </c>
      <c r="F2008">
        <v>27</v>
      </c>
      <c r="G2008">
        <v>29</v>
      </c>
      <c r="H2008">
        <v>29</v>
      </c>
      <c r="I2008">
        <v>0</v>
      </c>
      <c r="J2008">
        <v>0</v>
      </c>
      <c r="K2008">
        <v>0</v>
      </c>
      <c r="L2008">
        <v>1.1000000000000001</v>
      </c>
      <c r="M2008">
        <v>0.95899999999999996</v>
      </c>
      <c r="N2008">
        <v>0.95799999999999996</v>
      </c>
      <c r="O2008">
        <v>4.5</v>
      </c>
      <c r="P2008">
        <v>0.78600000000000003</v>
      </c>
      <c r="Q2008">
        <v>1</v>
      </c>
    </row>
    <row r="2009" spans="1:17">
      <c r="A2009" t="s">
        <v>2039</v>
      </c>
      <c r="B2009" s="1">
        <v>46114</v>
      </c>
      <c r="C2009" t="s">
        <v>43</v>
      </c>
      <c r="D2009" t="s">
        <v>25</v>
      </c>
      <c r="E2009">
        <v>0</v>
      </c>
      <c r="F2009">
        <v>34</v>
      </c>
      <c r="G2009">
        <v>34</v>
      </c>
      <c r="H2009">
        <v>34</v>
      </c>
      <c r="I2009">
        <v>0</v>
      </c>
      <c r="J2009">
        <v>0</v>
      </c>
      <c r="K2009">
        <v>0</v>
      </c>
      <c r="L2009">
        <v>1.1000000000000001</v>
      </c>
      <c r="M2009">
        <v>0.95499999999999996</v>
      </c>
      <c r="N2009">
        <v>1</v>
      </c>
      <c r="O2009">
        <v>4.4000000000000004</v>
      </c>
      <c r="P2009">
        <v>0.79200000000000004</v>
      </c>
      <c r="Q2009">
        <v>1</v>
      </c>
    </row>
    <row r="2010" spans="1:17">
      <c r="A2010" t="s">
        <v>2040</v>
      </c>
      <c r="B2010" s="1">
        <v>46114</v>
      </c>
      <c r="C2010" t="s">
        <v>48</v>
      </c>
      <c r="D2010" t="s">
        <v>19</v>
      </c>
      <c r="E2010">
        <v>13</v>
      </c>
      <c r="F2010">
        <v>66</v>
      </c>
      <c r="G2010">
        <v>79</v>
      </c>
      <c r="H2010">
        <v>55</v>
      </c>
      <c r="I2010">
        <v>24</v>
      </c>
      <c r="J2010">
        <v>0</v>
      </c>
      <c r="K2010">
        <v>0</v>
      </c>
      <c r="L2010">
        <v>3.8</v>
      </c>
      <c r="M2010">
        <v>0.82199999999999995</v>
      </c>
      <c r="N2010">
        <v>0.94899999999999995</v>
      </c>
      <c r="O2010">
        <v>3.8</v>
      </c>
      <c r="P2010">
        <v>0.70199999999999996</v>
      </c>
      <c r="Q2010">
        <v>0.69599999999999995</v>
      </c>
    </row>
    <row r="2011" spans="1:17">
      <c r="A2011" t="s">
        <v>2041</v>
      </c>
      <c r="B2011" s="1">
        <v>46114</v>
      </c>
      <c r="C2011" t="s">
        <v>48</v>
      </c>
      <c r="D2011" t="s">
        <v>21</v>
      </c>
      <c r="E2011">
        <v>1830</v>
      </c>
      <c r="F2011">
        <v>60</v>
      </c>
      <c r="G2011">
        <v>1890</v>
      </c>
      <c r="H2011">
        <v>19</v>
      </c>
      <c r="I2011">
        <v>1871</v>
      </c>
      <c r="J2011">
        <v>0</v>
      </c>
      <c r="K2011">
        <v>0</v>
      </c>
      <c r="L2011">
        <v>8</v>
      </c>
      <c r="M2011">
        <v>0.6</v>
      </c>
      <c r="N2011">
        <v>0.97699999999999998</v>
      </c>
      <c r="O2011">
        <v>2.5</v>
      </c>
      <c r="P2011">
        <v>0.71899999999999997</v>
      </c>
      <c r="Q2011">
        <v>0.01</v>
      </c>
    </row>
    <row r="2012" spans="1:17">
      <c r="A2012" t="s">
        <v>2042</v>
      </c>
      <c r="B2012" s="1">
        <v>46114</v>
      </c>
      <c r="C2012" t="s">
        <v>48</v>
      </c>
      <c r="D2012" t="s">
        <v>23</v>
      </c>
      <c r="E2012">
        <v>0</v>
      </c>
      <c r="F2012">
        <v>60</v>
      </c>
      <c r="G2012">
        <v>60</v>
      </c>
      <c r="H2012">
        <v>56</v>
      </c>
      <c r="I2012">
        <v>4</v>
      </c>
      <c r="J2012">
        <v>0</v>
      </c>
      <c r="K2012">
        <v>0</v>
      </c>
      <c r="L2012">
        <v>1.8</v>
      </c>
      <c r="M2012">
        <v>0.95499999999999996</v>
      </c>
      <c r="N2012">
        <v>0.99099999999999999</v>
      </c>
      <c r="O2012">
        <v>4.5</v>
      </c>
      <c r="P2012">
        <v>0.68500000000000005</v>
      </c>
      <c r="Q2012">
        <v>0.93300000000000005</v>
      </c>
    </row>
    <row r="2013" spans="1:17">
      <c r="A2013" t="s">
        <v>2043</v>
      </c>
      <c r="B2013" s="1">
        <v>46114</v>
      </c>
      <c r="C2013" t="s">
        <v>48</v>
      </c>
      <c r="D2013" t="s">
        <v>25</v>
      </c>
      <c r="E2013">
        <v>569</v>
      </c>
      <c r="F2013">
        <v>49</v>
      </c>
      <c r="G2013">
        <v>618</v>
      </c>
      <c r="H2013">
        <v>27</v>
      </c>
      <c r="I2013">
        <v>591</v>
      </c>
      <c r="J2013">
        <v>0</v>
      </c>
      <c r="K2013">
        <v>0</v>
      </c>
      <c r="L2013">
        <v>8</v>
      </c>
      <c r="M2013">
        <v>0.6</v>
      </c>
      <c r="N2013">
        <v>0.96499999999999997</v>
      </c>
      <c r="O2013">
        <v>2.5</v>
      </c>
      <c r="P2013">
        <v>0.71299999999999997</v>
      </c>
      <c r="Q2013">
        <v>4.3999999999999997E-2</v>
      </c>
    </row>
    <row r="2014" spans="1:17">
      <c r="A2014" t="s">
        <v>2044</v>
      </c>
      <c r="B2014" s="1">
        <v>46114</v>
      </c>
      <c r="C2014" t="s">
        <v>53</v>
      </c>
      <c r="D2014" t="s">
        <v>19</v>
      </c>
      <c r="E2014">
        <v>1014</v>
      </c>
      <c r="F2014">
        <v>37</v>
      </c>
      <c r="G2014">
        <v>1051</v>
      </c>
      <c r="H2014">
        <v>25</v>
      </c>
      <c r="I2014">
        <v>1026</v>
      </c>
      <c r="J2014">
        <v>0</v>
      </c>
      <c r="K2014">
        <v>0</v>
      </c>
      <c r="L2014">
        <v>8</v>
      </c>
      <c r="M2014">
        <v>0.6</v>
      </c>
      <c r="N2014">
        <v>0.99199999999999999</v>
      </c>
      <c r="O2014">
        <v>2.5</v>
      </c>
      <c r="P2014">
        <v>0.70299999999999996</v>
      </c>
      <c r="Q2014">
        <v>2.4E-2</v>
      </c>
    </row>
    <row r="2015" spans="1:17">
      <c r="A2015" t="s">
        <v>2045</v>
      </c>
      <c r="B2015" s="1">
        <v>46114</v>
      </c>
      <c r="C2015" t="s">
        <v>53</v>
      </c>
      <c r="D2015" t="s">
        <v>21</v>
      </c>
      <c r="E2015">
        <v>1103</v>
      </c>
      <c r="F2015">
        <v>41</v>
      </c>
      <c r="G2015">
        <v>1144</v>
      </c>
      <c r="H2015">
        <v>23</v>
      </c>
      <c r="I2015">
        <v>1121</v>
      </c>
      <c r="J2015">
        <v>0</v>
      </c>
      <c r="K2015">
        <v>0</v>
      </c>
      <c r="L2015">
        <v>8</v>
      </c>
      <c r="M2015">
        <v>0.6</v>
      </c>
      <c r="N2015">
        <v>0.98499999999999999</v>
      </c>
      <c r="O2015">
        <v>2.5</v>
      </c>
      <c r="P2015">
        <v>0.77200000000000002</v>
      </c>
      <c r="Q2015">
        <v>0.02</v>
      </c>
    </row>
    <row r="2016" spans="1:17">
      <c r="A2016" t="s">
        <v>2046</v>
      </c>
      <c r="B2016" s="1">
        <v>46114</v>
      </c>
      <c r="C2016" t="s">
        <v>53</v>
      </c>
      <c r="D2016" t="s">
        <v>23</v>
      </c>
      <c r="E2016">
        <v>750</v>
      </c>
      <c r="F2016">
        <v>38</v>
      </c>
      <c r="G2016">
        <v>788</v>
      </c>
      <c r="H2016">
        <v>31</v>
      </c>
      <c r="I2016">
        <v>757</v>
      </c>
      <c r="J2016">
        <v>0</v>
      </c>
      <c r="K2016">
        <v>0</v>
      </c>
      <c r="L2016">
        <v>8</v>
      </c>
      <c r="M2016">
        <v>0.6</v>
      </c>
      <c r="N2016">
        <v>1</v>
      </c>
      <c r="O2016">
        <v>2.5</v>
      </c>
      <c r="P2016">
        <v>0.72699999999999998</v>
      </c>
      <c r="Q2016">
        <v>3.9E-2</v>
      </c>
    </row>
    <row r="2017" spans="1:17">
      <c r="A2017" t="s">
        <v>2047</v>
      </c>
      <c r="B2017" s="1">
        <v>46114</v>
      </c>
      <c r="C2017" t="s">
        <v>53</v>
      </c>
      <c r="D2017" t="s">
        <v>25</v>
      </c>
      <c r="E2017">
        <v>0</v>
      </c>
      <c r="F2017">
        <v>38</v>
      </c>
      <c r="G2017">
        <v>38</v>
      </c>
      <c r="H2017">
        <v>38</v>
      </c>
      <c r="I2017">
        <v>0</v>
      </c>
      <c r="J2017">
        <v>0</v>
      </c>
      <c r="K2017">
        <v>0</v>
      </c>
      <c r="L2017">
        <v>0.9</v>
      </c>
      <c r="M2017">
        <v>0.99199999999999999</v>
      </c>
      <c r="N2017">
        <v>1</v>
      </c>
      <c r="O2017">
        <v>4.7</v>
      </c>
      <c r="P2017">
        <v>0.76200000000000001</v>
      </c>
      <c r="Q2017">
        <v>1</v>
      </c>
    </row>
    <row r="2018" spans="1:17">
      <c r="A2018" t="s">
        <v>2048</v>
      </c>
      <c r="B2018" s="1">
        <v>46115</v>
      </c>
      <c r="C2018" t="s">
        <v>18</v>
      </c>
      <c r="D2018" t="s">
        <v>19</v>
      </c>
      <c r="E2018">
        <v>309</v>
      </c>
      <c r="F2018">
        <v>26</v>
      </c>
      <c r="G2018">
        <v>335</v>
      </c>
      <c r="H2018">
        <v>44</v>
      </c>
      <c r="I2018">
        <v>291</v>
      </c>
      <c r="J2018">
        <v>0</v>
      </c>
      <c r="K2018">
        <v>0</v>
      </c>
      <c r="L2018">
        <v>8</v>
      </c>
      <c r="M2018">
        <v>0.6</v>
      </c>
      <c r="N2018">
        <v>1</v>
      </c>
      <c r="O2018">
        <v>2.5</v>
      </c>
      <c r="P2018">
        <v>0.78600000000000003</v>
      </c>
      <c r="Q2018">
        <v>0.13100000000000001</v>
      </c>
    </row>
    <row r="2019" spans="1:17">
      <c r="A2019" t="s">
        <v>2049</v>
      </c>
      <c r="B2019" s="1">
        <v>46115</v>
      </c>
      <c r="C2019" t="s">
        <v>18</v>
      </c>
      <c r="D2019" t="s">
        <v>21</v>
      </c>
      <c r="E2019">
        <v>0</v>
      </c>
      <c r="F2019">
        <v>32</v>
      </c>
      <c r="G2019">
        <v>32</v>
      </c>
      <c r="H2019">
        <v>32</v>
      </c>
      <c r="I2019">
        <v>0</v>
      </c>
      <c r="J2019">
        <v>1</v>
      </c>
      <c r="K2019">
        <v>0</v>
      </c>
      <c r="L2019">
        <v>1.4</v>
      </c>
      <c r="M2019">
        <v>0.96799999999999997</v>
      </c>
      <c r="N2019">
        <v>0.98</v>
      </c>
      <c r="O2019">
        <v>4.4000000000000004</v>
      </c>
      <c r="P2019">
        <v>0.73199999999999998</v>
      </c>
      <c r="Q2019">
        <v>1</v>
      </c>
    </row>
    <row r="2020" spans="1:17">
      <c r="A2020" t="s">
        <v>2050</v>
      </c>
      <c r="B2020" s="1">
        <v>46115</v>
      </c>
      <c r="C2020" t="s">
        <v>18</v>
      </c>
      <c r="D2020" t="s">
        <v>23</v>
      </c>
      <c r="E2020">
        <v>546</v>
      </c>
      <c r="F2020">
        <v>46</v>
      </c>
      <c r="G2020">
        <v>592</v>
      </c>
      <c r="H2020">
        <v>31</v>
      </c>
      <c r="I2020">
        <v>561</v>
      </c>
      <c r="J2020">
        <v>0</v>
      </c>
      <c r="K2020">
        <v>0</v>
      </c>
      <c r="L2020">
        <v>8</v>
      </c>
      <c r="M2020">
        <v>0.6</v>
      </c>
      <c r="N2020">
        <v>0.97599999999999998</v>
      </c>
      <c r="O2020">
        <v>2.5</v>
      </c>
      <c r="P2020">
        <v>0.78600000000000003</v>
      </c>
      <c r="Q2020">
        <v>5.1999999999999998E-2</v>
      </c>
    </row>
    <row r="2021" spans="1:17">
      <c r="A2021" t="s">
        <v>2051</v>
      </c>
      <c r="B2021" s="1">
        <v>46115</v>
      </c>
      <c r="C2021" t="s">
        <v>18</v>
      </c>
      <c r="D2021" t="s">
        <v>25</v>
      </c>
      <c r="E2021">
        <v>0</v>
      </c>
      <c r="F2021">
        <v>15</v>
      </c>
      <c r="G2021">
        <v>15</v>
      </c>
      <c r="H2021">
        <v>15</v>
      </c>
      <c r="I2021">
        <v>0</v>
      </c>
      <c r="J2021">
        <v>1</v>
      </c>
      <c r="K2021">
        <v>1</v>
      </c>
      <c r="L2021">
        <v>1.9</v>
      </c>
      <c r="M2021">
        <v>0.86499999999999999</v>
      </c>
      <c r="N2021">
        <v>0.93600000000000005</v>
      </c>
      <c r="O2021">
        <v>4.3</v>
      </c>
      <c r="P2021">
        <v>0.76100000000000001</v>
      </c>
      <c r="Q2021">
        <v>1</v>
      </c>
    </row>
    <row r="2022" spans="1:17">
      <c r="A2022" t="s">
        <v>2052</v>
      </c>
      <c r="B2022" s="1">
        <v>46115</v>
      </c>
      <c r="C2022" t="s">
        <v>27</v>
      </c>
      <c r="D2022" t="s">
        <v>19</v>
      </c>
      <c r="E2022">
        <v>0</v>
      </c>
      <c r="F2022">
        <v>54</v>
      </c>
      <c r="G2022">
        <v>54</v>
      </c>
      <c r="H2022">
        <v>48</v>
      </c>
      <c r="I2022">
        <v>6</v>
      </c>
      <c r="J2022">
        <v>0</v>
      </c>
      <c r="K2022">
        <v>0</v>
      </c>
      <c r="L2022">
        <v>2.2999999999999998</v>
      </c>
      <c r="M2022">
        <v>0.93100000000000005</v>
      </c>
      <c r="N2022">
        <v>0.98799999999999999</v>
      </c>
      <c r="O2022">
        <v>4.5999999999999996</v>
      </c>
      <c r="P2022">
        <v>0.71799999999999997</v>
      </c>
      <c r="Q2022">
        <v>0.88900000000000001</v>
      </c>
    </row>
    <row r="2023" spans="1:17">
      <c r="A2023" t="s">
        <v>2053</v>
      </c>
      <c r="B2023" s="1">
        <v>46115</v>
      </c>
      <c r="C2023" t="s">
        <v>27</v>
      </c>
      <c r="D2023" t="s">
        <v>21</v>
      </c>
      <c r="E2023">
        <v>0</v>
      </c>
      <c r="F2023">
        <v>43</v>
      </c>
      <c r="G2023">
        <v>43</v>
      </c>
      <c r="H2023">
        <v>43</v>
      </c>
      <c r="I2023">
        <v>0</v>
      </c>
      <c r="J2023">
        <v>0</v>
      </c>
      <c r="K2023">
        <v>0</v>
      </c>
      <c r="L2023">
        <v>1.7</v>
      </c>
      <c r="M2023">
        <v>0.95799999999999996</v>
      </c>
      <c r="N2023">
        <v>1</v>
      </c>
      <c r="O2023">
        <v>4.4000000000000004</v>
      </c>
      <c r="P2023">
        <v>0.70699999999999996</v>
      </c>
      <c r="Q2023">
        <v>1</v>
      </c>
    </row>
    <row r="2024" spans="1:17">
      <c r="A2024" t="s">
        <v>2054</v>
      </c>
      <c r="B2024" s="1">
        <v>46115</v>
      </c>
      <c r="C2024" t="s">
        <v>27</v>
      </c>
      <c r="D2024" t="s">
        <v>23</v>
      </c>
      <c r="E2024">
        <v>1317</v>
      </c>
      <c r="F2024">
        <v>42</v>
      </c>
      <c r="G2024">
        <v>1359</v>
      </c>
      <c r="H2024">
        <v>22</v>
      </c>
      <c r="I2024">
        <v>1337</v>
      </c>
      <c r="J2024">
        <v>0</v>
      </c>
      <c r="K2024">
        <v>0</v>
      </c>
      <c r="L2024">
        <v>8</v>
      </c>
      <c r="M2024">
        <v>0.6</v>
      </c>
      <c r="N2024">
        <v>1</v>
      </c>
      <c r="O2024">
        <v>2.5</v>
      </c>
      <c r="P2024">
        <v>0.71299999999999997</v>
      </c>
      <c r="Q2024">
        <v>1.6E-2</v>
      </c>
    </row>
    <row r="2025" spans="1:17">
      <c r="A2025" t="s">
        <v>2055</v>
      </c>
      <c r="B2025" s="1">
        <v>46115</v>
      </c>
      <c r="C2025" t="s">
        <v>27</v>
      </c>
      <c r="D2025" t="s">
        <v>25</v>
      </c>
      <c r="E2025">
        <v>33</v>
      </c>
      <c r="F2025">
        <v>29</v>
      </c>
      <c r="G2025">
        <v>62</v>
      </c>
      <c r="H2025">
        <v>30</v>
      </c>
      <c r="I2025">
        <v>32</v>
      </c>
      <c r="J2025">
        <v>0</v>
      </c>
      <c r="K2025">
        <v>0</v>
      </c>
      <c r="L2025">
        <v>4.3</v>
      </c>
      <c r="M2025">
        <v>0.78100000000000003</v>
      </c>
      <c r="N2025">
        <v>0.98499999999999999</v>
      </c>
      <c r="O2025">
        <v>3.5</v>
      </c>
      <c r="P2025">
        <v>0.65500000000000003</v>
      </c>
      <c r="Q2025">
        <v>0.48399999999999999</v>
      </c>
    </row>
    <row r="2026" spans="1:17">
      <c r="A2026" t="s">
        <v>2056</v>
      </c>
      <c r="B2026" s="1">
        <v>46115</v>
      </c>
      <c r="C2026" t="s">
        <v>32</v>
      </c>
      <c r="D2026" t="s">
        <v>19</v>
      </c>
      <c r="E2026">
        <v>550</v>
      </c>
      <c r="F2026">
        <v>69</v>
      </c>
      <c r="G2026">
        <v>619</v>
      </c>
      <c r="H2026">
        <v>37</v>
      </c>
      <c r="I2026">
        <v>582</v>
      </c>
      <c r="J2026">
        <v>0</v>
      </c>
      <c r="K2026">
        <v>0</v>
      </c>
      <c r="L2026">
        <v>8</v>
      </c>
      <c r="M2026">
        <v>0.6</v>
      </c>
      <c r="N2026">
        <v>0.997</v>
      </c>
      <c r="O2026">
        <v>2.5</v>
      </c>
      <c r="P2026">
        <v>0.78700000000000003</v>
      </c>
      <c r="Q2026">
        <v>0.06</v>
      </c>
    </row>
    <row r="2027" spans="1:17">
      <c r="A2027" t="s">
        <v>2057</v>
      </c>
      <c r="B2027" s="1">
        <v>46115</v>
      </c>
      <c r="C2027" t="s">
        <v>32</v>
      </c>
      <c r="D2027" t="s">
        <v>21</v>
      </c>
      <c r="E2027">
        <v>1417</v>
      </c>
      <c r="F2027">
        <v>29</v>
      </c>
      <c r="G2027">
        <v>1446</v>
      </c>
      <c r="H2027">
        <v>22</v>
      </c>
      <c r="I2027">
        <v>1424</v>
      </c>
      <c r="J2027">
        <v>0</v>
      </c>
      <c r="K2027">
        <v>0</v>
      </c>
      <c r="L2027">
        <v>8</v>
      </c>
      <c r="M2027">
        <v>0.6</v>
      </c>
      <c r="N2027">
        <v>0.95399999999999996</v>
      </c>
      <c r="O2027">
        <v>2.5</v>
      </c>
      <c r="P2027">
        <v>0.70199999999999996</v>
      </c>
      <c r="Q2027">
        <v>1.4999999999999999E-2</v>
      </c>
    </row>
    <row r="2028" spans="1:17">
      <c r="A2028" t="s">
        <v>2058</v>
      </c>
      <c r="B2028" s="1">
        <v>46115</v>
      </c>
      <c r="C2028" t="s">
        <v>32</v>
      </c>
      <c r="D2028" t="s">
        <v>23</v>
      </c>
      <c r="E2028">
        <v>1540</v>
      </c>
      <c r="F2028">
        <v>34</v>
      </c>
      <c r="G2028">
        <v>1574</v>
      </c>
      <c r="H2028">
        <v>26</v>
      </c>
      <c r="I2028">
        <v>1548</v>
      </c>
      <c r="J2028">
        <v>0</v>
      </c>
      <c r="K2028">
        <v>0</v>
      </c>
      <c r="L2028">
        <v>8</v>
      </c>
      <c r="M2028">
        <v>0.6</v>
      </c>
      <c r="N2028">
        <v>0.96</v>
      </c>
      <c r="O2028">
        <v>2.5</v>
      </c>
      <c r="P2028">
        <v>0.69299999999999995</v>
      </c>
      <c r="Q2028">
        <v>1.7000000000000001E-2</v>
      </c>
    </row>
    <row r="2029" spans="1:17">
      <c r="A2029" t="s">
        <v>2059</v>
      </c>
      <c r="B2029" s="1">
        <v>46115</v>
      </c>
      <c r="C2029" t="s">
        <v>32</v>
      </c>
      <c r="D2029" t="s">
        <v>25</v>
      </c>
      <c r="E2029">
        <v>0</v>
      </c>
      <c r="F2029">
        <v>29</v>
      </c>
      <c r="G2029">
        <v>29</v>
      </c>
      <c r="H2029">
        <v>29</v>
      </c>
      <c r="I2029">
        <v>0</v>
      </c>
      <c r="J2029">
        <v>0</v>
      </c>
      <c r="K2029">
        <v>0</v>
      </c>
      <c r="L2029">
        <v>1.9</v>
      </c>
      <c r="M2029">
        <v>0.97399999999999998</v>
      </c>
      <c r="N2029">
        <v>0.998</v>
      </c>
      <c r="O2029">
        <v>4.5</v>
      </c>
      <c r="P2029">
        <v>0.70199999999999996</v>
      </c>
      <c r="Q2029">
        <v>1</v>
      </c>
    </row>
    <row r="2030" spans="1:17">
      <c r="A2030" t="s">
        <v>2060</v>
      </c>
      <c r="B2030" s="1">
        <v>46115</v>
      </c>
      <c r="C2030" t="s">
        <v>37</v>
      </c>
      <c r="D2030" t="s">
        <v>19</v>
      </c>
      <c r="E2030">
        <v>15</v>
      </c>
      <c r="F2030">
        <v>49</v>
      </c>
      <c r="G2030">
        <v>64</v>
      </c>
      <c r="H2030">
        <v>42</v>
      </c>
      <c r="I2030">
        <v>22</v>
      </c>
      <c r="J2030">
        <v>0</v>
      </c>
      <c r="K2030">
        <v>0</v>
      </c>
      <c r="L2030">
        <v>3.2</v>
      </c>
      <c r="M2030">
        <v>0.83699999999999997</v>
      </c>
      <c r="N2030">
        <v>1</v>
      </c>
      <c r="O2030">
        <v>3.4</v>
      </c>
      <c r="P2030">
        <v>0.67</v>
      </c>
      <c r="Q2030">
        <v>0.65600000000000003</v>
      </c>
    </row>
    <row r="2031" spans="1:17">
      <c r="A2031" t="s">
        <v>2061</v>
      </c>
      <c r="B2031" s="1">
        <v>46115</v>
      </c>
      <c r="C2031" t="s">
        <v>37</v>
      </c>
      <c r="D2031" t="s">
        <v>21</v>
      </c>
      <c r="E2031">
        <v>661</v>
      </c>
      <c r="F2031">
        <v>47</v>
      </c>
      <c r="G2031">
        <v>708</v>
      </c>
      <c r="H2031">
        <v>39</v>
      </c>
      <c r="I2031">
        <v>669</v>
      </c>
      <c r="J2031">
        <v>0</v>
      </c>
      <c r="K2031">
        <v>0</v>
      </c>
      <c r="L2031">
        <v>8</v>
      </c>
      <c r="M2031">
        <v>0.6</v>
      </c>
      <c r="N2031">
        <v>0.97599999999999998</v>
      </c>
      <c r="O2031">
        <v>2.5</v>
      </c>
      <c r="P2031">
        <v>0.68400000000000005</v>
      </c>
      <c r="Q2031">
        <v>5.5E-2</v>
      </c>
    </row>
    <row r="2032" spans="1:17">
      <c r="A2032" t="s">
        <v>2062</v>
      </c>
      <c r="B2032" s="1">
        <v>46115</v>
      </c>
      <c r="C2032" t="s">
        <v>37</v>
      </c>
      <c r="D2032" t="s">
        <v>23</v>
      </c>
      <c r="E2032">
        <v>481</v>
      </c>
      <c r="F2032">
        <v>43</v>
      </c>
      <c r="G2032">
        <v>524</v>
      </c>
      <c r="H2032">
        <v>35</v>
      </c>
      <c r="I2032">
        <v>489</v>
      </c>
      <c r="J2032">
        <v>1</v>
      </c>
      <c r="K2032">
        <v>0</v>
      </c>
      <c r="L2032">
        <v>8</v>
      </c>
      <c r="M2032">
        <v>0.6</v>
      </c>
      <c r="N2032">
        <v>0.95099999999999996</v>
      </c>
      <c r="O2032">
        <v>2.5</v>
      </c>
      <c r="P2032">
        <v>0.76800000000000002</v>
      </c>
      <c r="Q2032">
        <v>6.7000000000000004E-2</v>
      </c>
    </row>
    <row r="2033" spans="1:17">
      <c r="A2033" t="s">
        <v>2063</v>
      </c>
      <c r="B2033" s="1">
        <v>46115</v>
      </c>
      <c r="C2033" t="s">
        <v>37</v>
      </c>
      <c r="D2033" t="s">
        <v>25</v>
      </c>
      <c r="E2033">
        <v>0</v>
      </c>
      <c r="F2033">
        <v>16</v>
      </c>
      <c r="G2033">
        <v>16</v>
      </c>
      <c r="H2033">
        <v>16</v>
      </c>
      <c r="I2033">
        <v>0</v>
      </c>
      <c r="J2033">
        <v>0</v>
      </c>
      <c r="K2033">
        <v>0</v>
      </c>
      <c r="L2033">
        <v>1.7</v>
      </c>
      <c r="M2033">
        <v>0.94</v>
      </c>
      <c r="N2033">
        <v>0.998</v>
      </c>
      <c r="O2033">
        <v>4.4000000000000004</v>
      </c>
      <c r="P2033">
        <v>0.72199999999999998</v>
      </c>
      <c r="Q2033">
        <v>1</v>
      </c>
    </row>
    <row r="2034" spans="1:17">
      <c r="A2034" t="s">
        <v>2064</v>
      </c>
      <c r="B2034" s="1">
        <v>46115</v>
      </c>
      <c r="C2034" t="s">
        <v>43</v>
      </c>
      <c r="D2034" t="s">
        <v>19</v>
      </c>
      <c r="E2034">
        <v>1167</v>
      </c>
      <c r="F2034">
        <v>56</v>
      </c>
      <c r="G2034">
        <v>1223</v>
      </c>
      <c r="H2034">
        <v>27</v>
      </c>
      <c r="I2034">
        <v>1196</v>
      </c>
      <c r="J2034">
        <v>0</v>
      </c>
      <c r="K2034">
        <v>0</v>
      </c>
      <c r="L2034">
        <v>8</v>
      </c>
      <c r="M2034">
        <v>0.6</v>
      </c>
      <c r="N2034">
        <v>0.97</v>
      </c>
      <c r="O2034">
        <v>2.5</v>
      </c>
      <c r="P2034">
        <v>0.76800000000000002</v>
      </c>
      <c r="Q2034">
        <v>2.1999999999999999E-2</v>
      </c>
    </row>
    <row r="2035" spans="1:17">
      <c r="A2035" t="s">
        <v>2065</v>
      </c>
      <c r="B2035" s="1">
        <v>46115</v>
      </c>
      <c r="C2035" t="s">
        <v>43</v>
      </c>
      <c r="D2035" t="s">
        <v>21</v>
      </c>
      <c r="E2035">
        <v>0</v>
      </c>
      <c r="F2035">
        <v>40</v>
      </c>
      <c r="G2035">
        <v>40</v>
      </c>
      <c r="H2035">
        <v>40</v>
      </c>
      <c r="I2035">
        <v>0</v>
      </c>
      <c r="J2035">
        <v>0</v>
      </c>
      <c r="K2035">
        <v>0</v>
      </c>
      <c r="L2035">
        <v>2.1</v>
      </c>
      <c r="M2035">
        <v>0.97599999999999998</v>
      </c>
      <c r="N2035">
        <v>0.997</v>
      </c>
      <c r="O2035">
        <v>4.5</v>
      </c>
      <c r="P2035">
        <v>0.64100000000000001</v>
      </c>
      <c r="Q2035">
        <v>1</v>
      </c>
    </row>
    <row r="2036" spans="1:17">
      <c r="A2036" t="s">
        <v>2066</v>
      </c>
      <c r="B2036" s="1">
        <v>46115</v>
      </c>
      <c r="C2036" t="s">
        <v>43</v>
      </c>
      <c r="D2036" t="s">
        <v>23</v>
      </c>
      <c r="E2036">
        <v>0</v>
      </c>
      <c r="F2036">
        <v>49</v>
      </c>
      <c r="G2036">
        <v>49</v>
      </c>
      <c r="H2036">
        <v>49</v>
      </c>
      <c r="I2036">
        <v>0</v>
      </c>
      <c r="J2036">
        <v>0</v>
      </c>
      <c r="K2036">
        <v>0</v>
      </c>
      <c r="L2036">
        <v>1.9</v>
      </c>
      <c r="M2036">
        <v>0.90200000000000002</v>
      </c>
      <c r="N2036">
        <v>1</v>
      </c>
      <c r="O2036">
        <v>4.2</v>
      </c>
      <c r="P2036">
        <v>0.78600000000000003</v>
      </c>
      <c r="Q2036">
        <v>1</v>
      </c>
    </row>
    <row r="2037" spans="1:17">
      <c r="A2037" t="s">
        <v>2067</v>
      </c>
      <c r="B2037" s="1">
        <v>46115</v>
      </c>
      <c r="C2037" t="s">
        <v>43</v>
      </c>
      <c r="D2037" t="s">
        <v>25</v>
      </c>
      <c r="E2037">
        <v>0</v>
      </c>
      <c r="F2037">
        <v>29</v>
      </c>
      <c r="G2037">
        <v>29</v>
      </c>
      <c r="H2037">
        <v>29</v>
      </c>
      <c r="I2037">
        <v>0</v>
      </c>
      <c r="J2037">
        <v>0</v>
      </c>
      <c r="K2037">
        <v>0</v>
      </c>
      <c r="L2037">
        <v>1.4</v>
      </c>
      <c r="M2037">
        <v>0.98599999999999999</v>
      </c>
      <c r="N2037">
        <v>0.97</v>
      </c>
      <c r="O2037">
        <v>4.5999999999999996</v>
      </c>
      <c r="P2037">
        <v>0.79200000000000004</v>
      </c>
      <c r="Q2037">
        <v>1</v>
      </c>
    </row>
    <row r="2038" spans="1:17">
      <c r="A2038" t="s">
        <v>2068</v>
      </c>
      <c r="B2038" s="1">
        <v>46115</v>
      </c>
      <c r="C2038" t="s">
        <v>48</v>
      </c>
      <c r="D2038" t="s">
        <v>19</v>
      </c>
      <c r="E2038">
        <v>24</v>
      </c>
      <c r="F2038">
        <v>51</v>
      </c>
      <c r="G2038">
        <v>75</v>
      </c>
      <c r="H2038">
        <v>59</v>
      </c>
      <c r="I2038">
        <v>16</v>
      </c>
      <c r="J2038">
        <v>0</v>
      </c>
      <c r="K2038">
        <v>0</v>
      </c>
      <c r="L2038">
        <v>2.6</v>
      </c>
      <c r="M2038">
        <v>0.90400000000000003</v>
      </c>
      <c r="N2038">
        <v>1</v>
      </c>
      <c r="O2038">
        <v>4.2</v>
      </c>
      <c r="P2038">
        <v>0.70199999999999996</v>
      </c>
      <c r="Q2038">
        <v>0.78700000000000003</v>
      </c>
    </row>
    <row r="2039" spans="1:17">
      <c r="A2039" t="s">
        <v>2069</v>
      </c>
      <c r="B2039" s="1">
        <v>46115</v>
      </c>
      <c r="C2039" t="s">
        <v>48</v>
      </c>
      <c r="D2039" t="s">
        <v>21</v>
      </c>
      <c r="E2039">
        <v>1871</v>
      </c>
      <c r="F2039">
        <v>52</v>
      </c>
      <c r="G2039">
        <v>1923</v>
      </c>
      <c r="H2039">
        <v>23</v>
      </c>
      <c r="I2039">
        <v>1900</v>
      </c>
      <c r="J2039">
        <v>0</v>
      </c>
      <c r="K2039">
        <v>0</v>
      </c>
      <c r="L2039">
        <v>8</v>
      </c>
      <c r="M2039">
        <v>0.6</v>
      </c>
      <c r="N2039">
        <v>0.97899999999999998</v>
      </c>
      <c r="O2039">
        <v>2.5</v>
      </c>
      <c r="P2039">
        <v>0.71899999999999997</v>
      </c>
      <c r="Q2039">
        <v>1.2E-2</v>
      </c>
    </row>
    <row r="2040" spans="1:17">
      <c r="A2040" t="s">
        <v>2070</v>
      </c>
      <c r="B2040" s="1">
        <v>46115</v>
      </c>
      <c r="C2040" t="s">
        <v>48</v>
      </c>
      <c r="D2040" t="s">
        <v>23</v>
      </c>
      <c r="E2040">
        <v>4</v>
      </c>
      <c r="F2040">
        <v>44</v>
      </c>
      <c r="G2040">
        <v>48</v>
      </c>
      <c r="H2040">
        <v>48</v>
      </c>
      <c r="I2040">
        <v>0</v>
      </c>
      <c r="J2040">
        <v>0</v>
      </c>
      <c r="K2040">
        <v>0</v>
      </c>
      <c r="L2040">
        <v>1.4</v>
      </c>
      <c r="M2040">
        <v>0.97199999999999998</v>
      </c>
      <c r="N2040">
        <v>0.98799999999999999</v>
      </c>
      <c r="O2040">
        <v>4.4000000000000004</v>
      </c>
      <c r="P2040">
        <v>0.68500000000000005</v>
      </c>
      <c r="Q2040">
        <v>1</v>
      </c>
    </row>
    <row r="2041" spans="1:17">
      <c r="A2041" t="s">
        <v>2071</v>
      </c>
      <c r="B2041" s="1">
        <v>46115</v>
      </c>
      <c r="C2041" t="s">
        <v>48</v>
      </c>
      <c r="D2041" t="s">
        <v>25</v>
      </c>
      <c r="E2041">
        <v>591</v>
      </c>
      <c r="F2041">
        <v>46</v>
      </c>
      <c r="G2041">
        <v>637</v>
      </c>
      <c r="H2041">
        <v>25</v>
      </c>
      <c r="I2041">
        <v>612</v>
      </c>
      <c r="J2041">
        <v>0</v>
      </c>
      <c r="K2041">
        <v>0</v>
      </c>
      <c r="L2041">
        <v>8</v>
      </c>
      <c r="M2041">
        <v>0.6</v>
      </c>
      <c r="N2041">
        <v>0.96699999999999997</v>
      </c>
      <c r="O2041">
        <v>2.5</v>
      </c>
      <c r="P2041">
        <v>0.71299999999999997</v>
      </c>
      <c r="Q2041">
        <v>3.9E-2</v>
      </c>
    </row>
    <row r="2042" spans="1:17">
      <c r="A2042" t="s">
        <v>2072</v>
      </c>
      <c r="B2042" s="1">
        <v>46115</v>
      </c>
      <c r="C2042" t="s">
        <v>53</v>
      </c>
      <c r="D2042" t="s">
        <v>19</v>
      </c>
      <c r="E2042">
        <v>1026</v>
      </c>
      <c r="F2042">
        <v>40</v>
      </c>
      <c r="G2042">
        <v>1066</v>
      </c>
      <c r="H2042">
        <v>24</v>
      </c>
      <c r="I2042">
        <v>1042</v>
      </c>
      <c r="J2042">
        <v>0</v>
      </c>
      <c r="K2042">
        <v>0</v>
      </c>
      <c r="L2042">
        <v>8</v>
      </c>
      <c r="M2042">
        <v>0.6</v>
      </c>
      <c r="N2042">
        <v>0.97799999999999998</v>
      </c>
      <c r="O2042">
        <v>2.5</v>
      </c>
      <c r="P2042">
        <v>0.70299999999999996</v>
      </c>
      <c r="Q2042">
        <v>2.3E-2</v>
      </c>
    </row>
    <row r="2043" spans="1:17">
      <c r="A2043" t="s">
        <v>2073</v>
      </c>
      <c r="B2043" s="1">
        <v>46115</v>
      </c>
      <c r="C2043" t="s">
        <v>53</v>
      </c>
      <c r="D2043" t="s">
        <v>21</v>
      </c>
      <c r="E2043">
        <v>1121</v>
      </c>
      <c r="F2043">
        <v>41</v>
      </c>
      <c r="G2043">
        <v>1162</v>
      </c>
      <c r="H2043">
        <v>23</v>
      </c>
      <c r="I2043">
        <v>1139</v>
      </c>
      <c r="J2043">
        <v>1</v>
      </c>
      <c r="K2043">
        <v>0</v>
      </c>
      <c r="L2043">
        <v>8</v>
      </c>
      <c r="M2043">
        <v>0.6</v>
      </c>
      <c r="N2043">
        <v>0.98199999999999998</v>
      </c>
      <c r="O2043">
        <v>2.5</v>
      </c>
      <c r="P2043">
        <v>0.77200000000000002</v>
      </c>
      <c r="Q2043">
        <v>0.02</v>
      </c>
    </row>
    <row r="2044" spans="1:17">
      <c r="A2044" t="s">
        <v>2074</v>
      </c>
      <c r="B2044" s="1">
        <v>46115</v>
      </c>
      <c r="C2044" t="s">
        <v>53</v>
      </c>
      <c r="D2044" t="s">
        <v>23</v>
      </c>
      <c r="E2044">
        <v>757</v>
      </c>
      <c r="F2044">
        <v>43</v>
      </c>
      <c r="G2044">
        <v>800</v>
      </c>
      <c r="H2044">
        <v>32</v>
      </c>
      <c r="I2044">
        <v>768</v>
      </c>
      <c r="J2044">
        <v>0</v>
      </c>
      <c r="K2044">
        <v>0</v>
      </c>
      <c r="L2044">
        <v>8</v>
      </c>
      <c r="M2044">
        <v>0.6</v>
      </c>
      <c r="N2044">
        <v>0.98499999999999999</v>
      </c>
      <c r="O2044">
        <v>2.5</v>
      </c>
      <c r="P2044">
        <v>0.72699999999999998</v>
      </c>
      <c r="Q2044">
        <v>0.04</v>
      </c>
    </row>
    <row r="2045" spans="1:17">
      <c r="A2045" t="s">
        <v>2075</v>
      </c>
      <c r="B2045" s="1">
        <v>46115</v>
      </c>
      <c r="C2045" t="s">
        <v>53</v>
      </c>
      <c r="D2045" t="s">
        <v>25</v>
      </c>
      <c r="E2045">
        <v>0</v>
      </c>
      <c r="F2045">
        <v>43</v>
      </c>
      <c r="G2045">
        <v>43</v>
      </c>
      <c r="H2045">
        <v>43</v>
      </c>
      <c r="I2045">
        <v>0</v>
      </c>
      <c r="J2045">
        <v>0</v>
      </c>
      <c r="K2045">
        <v>0</v>
      </c>
      <c r="L2045">
        <v>1.3</v>
      </c>
      <c r="M2045">
        <v>0.98799999999999999</v>
      </c>
      <c r="N2045">
        <v>0.99399999999999999</v>
      </c>
      <c r="O2045">
        <v>4.3</v>
      </c>
      <c r="P2045">
        <v>0.76200000000000001</v>
      </c>
      <c r="Q2045">
        <v>1</v>
      </c>
    </row>
    <row r="2046" spans="1:17">
      <c r="A2046" t="s">
        <v>2076</v>
      </c>
      <c r="B2046" s="1">
        <v>46118</v>
      </c>
      <c r="C2046" t="s">
        <v>18</v>
      </c>
      <c r="D2046" t="s">
        <v>19</v>
      </c>
      <c r="E2046">
        <v>291</v>
      </c>
      <c r="F2046">
        <v>30</v>
      </c>
      <c r="G2046">
        <v>321</v>
      </c>
      <c r="H2046">
        <v>38</v>
      </c>
      <c r="I2046">
        <v>283</v>
      </c>
      <c r="J2046">
        <v>0</v>
      </c>
      <c r="K2046">
        <v>0</v>
      </c>
      <c r="L2046">
        <v>8</v>
      </c>
      <c r="M2046">
        <v>0.6</v>
      </c>
      <c r="N2046">
        <v>1</v>
      </c>
      <c r="O2046">
        <v>2.5</v>
      </c>
      <c r="P2046">
        <v>0.78600000000000003</v>
      </c>
      <c r="Q2046">
        <v>0.11799999999999999</v>
      </c>
    </row>
    <row r="2047" spans="1:17">
      <c r="A2047" t="s">
        <v>2077</v>
      </c>
      <c r="B2047" s="1">
        <v>46118</v>
      </c>
      <c r="C2047" t="s">
        <v>18</v>
      </c>
      <c r="D2047" t="s">
        <v>21</v>
      </c>
      <c r="E2047">
        <v>0</v>
      </c>
      <c r="F2047">
        <v>41</v>
      </c>
      <c r="G2047">
        <v>41</v>
      </c>
      <c r="H2047">
        <v>41</v>
      </c>
      <c r="I2047">
        <v>0</v>
      </c>
      <c r="J2047">
        <v>0</v>
      </c>
      <c r="K2047">
        <v>0</v>
      </c>
      <c r="L2047">
        <v>0.9</v>
      </c>
      <c r="M2047">
        <v>0.94899999999999995</v>
      </c>
      <c r="N2047">
        <v>1</v>
      </c>
      <c r="O2047">
        <v>4.5</v>
      </c>
      <c r="P2047">
        <v>0.73199999999999998</v>
      </c>
      <c r="Q2047">
        <v>1</v>
      </c>
    </row>
    <row r="2048" spans="1:17">
      <c r="A2048" t="s">
        <v>2078</v>
      </c>
      <c r="B2048" s="1">
        <v>46118</v>
      </c>
      <c r="C2048" t="s">
        <v>18</v>
      </c>
      <c r="D2048" t="s">
        <v>23</v>
      </c>
      <c r="E2048">
        <v>561</v>
      </c>
      <c r="F2048">
        <v>43</v>
      </c>
      <c r="G2048">
        <v>604</v>
      </c>
      <c r="H2048">
        <v>42</v>
      </c>
      <c r="I2048">
        <v>562</v>
      </c>
      <c r="J2048">
        <v>0</v>
      </c>
      <c r="K2048">
        <v>0</v>
      </c>
      <c r="L2048">
        <v>8</v>
      </c>
      <c r="M2048">
        <v>0.6</v>
      </c>
      <c r="N2048">
        <v>0.98899999999999999</v>
      </c>
      <c r="O2048">
        <v>2.5</v>
      </c>
      <c r="P2048">
        <v>0.78600000000000003</v>
      </c>
      <c r="Q2048">
        <v>7.0000000000000007E-2</v>
      </c>
    </row>
    <row r="2049" spans="1:17">
      <c r="A2049" t="s">
        <v>2079</v>
      </c>
      <c r="B2049" s="1">
        <v>46118</v>
      </c>
      <c r="C2049" t="s">
        <v>18</v>
      </c>
      <c r="D2049" t="s">
        <v>25</v>
      </c>
      <c r="E2049">
        <v>0</v>
      </c>
      <c r="F2049">
        <v>23</v>
      </c>
      <c r="G2049">
        <v>23</v>
      </c>
      <c r="H2049">
        <v>23</v>
      </c>
      <c r="I2049">
        <v>0</v>
      </c>
      <c r="J2049">
        <v>0</v>
      </c>
      <c r="K2049">
        <v>0</v>
      </c>
      <c r="L2049">
        <v>2.1</v>
      </c>
      <c r="M2049">
        <v>0.98399999999999999</v>
      </c>
      <c r="N2049">
        <v>0.97699999999999998</v>
      </c>
      <c r="O2049">
        <v>4.4000000000000004</v>
      </c>
      <c r="P2049">
        <v>0.76100000000000001</v>
      </c>
      <c r="Q2049">
        <v>1</v>
      </c>
    </row>
    <row r="2050" spans="1:17">
      <c r="A2050" t="s">
        <v>2080</v>
      </c>
      <c r="B2050" s="1">
        <v>46118</v>
      </c>
      <c r="C2050" t="s">
        <v>27</v>
      </c>
      <c r="D2050" t="s">
        <v>19</v>
      </c>
      <c r="E2050">
        <v>6</v>
      </c>
      <c r="F2050">
        <v>23</v>
      </c>
      <c r="G2050">
        <v>29</v>
      </c>
      <c r="H2050">
        <v>29</v>
      </c>
      <c r="I2050">
        <v>0</v>
      </c>
      <c r="J2050">
        <v>0</v>
      </c>
      <c r="K2050">
        <v>0</v>
      </c>
      <c r="L2050">
        <v>1.5</v>
      </c>
      <c r="M2050">
        <v>0.92600000000000005</v>
      </c>
      <c r="N2050">
        <v>0.99099999999999999</v>
      </c>
      <c r="O2050">
        <v>4.8</v>
      </c>
      <c r="P2050">
        <v>0.71799999999999997</v>
      </c>
      <c r="Q2050">
        <v>1</v>
      </c>
    </row>
    <row r="2051" spans="1:17">
      <c r="A2051" t="s">
        <v>2081</v>
      </c>
      <c r="B2051" s="1">
        <v>46118</v>
      </c>
      <c r="C2051" t="s">
        <v>27</v>
      </c>
      <c r="D2051" t="s">
        <v>21</v>
      </c>
      <c r="E2051">
        <v>0</v>
      </c>
      <c r="F2051">
        <v>44</v>
      </c>
      <c r="G2051">
        <v>44</v>
      </c>
      <c r="H2051">
        <v>44</v>
      </c>
      <c r="I2051">
        <v>0</v>
      </c>
      <c r="J2051">
        <v>0</v>
      </c>
      <c r="K2051">
        <v>0</v>
      </c>
      <c r="L2051">
        <v>1.4</v>
      </c>
      <c r="M2051">
        <v>0.98099999999999998</v>
      </c>
      <c r="N2051">
        <v>0.98399999999999999</v>
      </c>
      <c r="O2051">
        <v>5</v>
      </c>
      <c r="P2051">
        <v>0.70699999999999996</v>
      </c>
      <c r="Q2051">
        <v>1</v>
      </c>
    </row>
    <row r="2052" spans="1:17">
      <c r="A2052" t="s">
        <v>2082</v>
      </c>
      <c r="B2052" s="1">
        <v>46118</v>
      </c>
      <c r="C2052" t="s">
        <v>27</v>
      </c>
      <c r="D2052" t="s">
        <v>23</v>
      </c>
      <c r="E2052">
        <v>1337</v>
      </c>
      <c r="F2052">
        <v>33</v>
      </c>
      <c r="G2052">
        <v>1370</v>
      </c>
      <c r="H2052">
        <v>19</v>
      </c>
      <c r="I2052">
        <v>1351</v>
      </c>
      <c r="J2052">
        <v>0</v>
      </c>
      <c r="K2052">
        <v>0</v>
      </c>
      <c r="L2052">
        <v>8</v>
      </c>
      <c r="M2052">
        <v>0.6</v>
      </c>
      <c r="N2052">
        <v>1</v>
      </c>
      <c r="O2052">
        <v>2.5</v>
      </c>
      <c r="P2052">
        <v>0.71299999999999997</v>
      </c>
      <c r="Q2052">
        <v>1.4E-2</v>
      </c>
    </row>
    <row r="2053" spans="1:17">
      <c r="A2053" t="s">
        <v>2083</v>
      </c>
      <c r="B2053" s="1">
        <v>46118</v>
      </c>
      <c r="C2053" t="s">
        <v>27</v>
      </c>
      <c r="D2053" t="s">
        <v>25</v>
      </c>
      <c r="E2053">
        <v>32</v>
      </c>
      <c r="F2053">
        <v>23</v>
      </c>
      <c r="G2053">
        <v>55</v>
      </c>
      <c r="H2053">
        <v>27</v>
      </c>
      <c r="I2053">
        <v>28</v>
      </c>
      <c r="J2053">
        <v>0</v>
      </c>
      <c r="K2053">
        <v>0</v>
      </c>
      <c r="L2053">
        <v>3.9</v>
      </c>
      <c r="M2053">
        <v>0.76500000000000001</v>
      </c>
      <c r="N2053">
        <v>0.98299999999999998</v>
      </c>
      <c r="O2053">
        <v>3.7</v>
      </c>
      <c r="P2053">
        <v>0.65500000000000003</v>
      </c>
      <c r="Q2053">
        <v>0.49099999999999999</v>
      </c>
    </row>
    <row r="2054" spans="1:17">
      <c r="A2054" t="s">
        <v>2084</v>
      </c>
      <c r="B2054" s="1">
        <v>46118</v>
      </c>
      <c r="C2054" t="s">
        <v>32</v>
      </c>
      <c r="D2054" t="s">
        <v>19</v>
      </c>
      <c r="E2054">
        <v>582</v>
      </c>
      <c r="F2054">
        <v>33</v>
      </c>
      <c r="G2054">
        <v>615</v>
      </c>
      <c r="H2054">
        <v>30</v>
      </c>
      <c r="I2054">
        <v>585</v>
      </c>
      <c r="J2054">
        <v>0</v>
      </c>
      <c r="K2054">
        <v>0</v>
      </c>
      <c r="L2054">
        <v>8</v>
      </c>
      <c r="M2054">
        <v>0.6</v>
      </c>
      <c r="N2054">
        <v>0.95799999999999996</v>
      </c>
      <c r="O2054">
        <v>2.5</v>
      </c>
      <c r="P2054">
        <v>0.78700000000000003</v>
      </c>
      <c r="Q2054">
        <v>4.9000000000000002E-2</v>
      </c>
    </row>
    <row r="2055" spans="1:17">
      <c r="A2055" t="s">
        <v>2085</v>
      </c>
      <c r="B2055" s="1">
        <v>46118</v>
      </c>
      <c r="C2055" t="s">
        <v>32</v>
      </c>
      <c r="D2055" t="s">
        <v>21</v>
      </c>
      <c r="E2055">
        <v>1424</v>
      </c>
      <c r="F2055">
        <v>50</v>
      </c>
      <c r="G2055">
        <v>1474</v>
      </c>
      <c r="H2055">
        <v>28</v>
      </c>
      <c r="I2055">
        <v>1446</v>
      </c>
      <c r="J2055">
        <v>0</v>
      </c>
      <c r="K2055">
        <v>0</v>
      </c>
      <c r="L2055">
        <v>8</v>
      </c>
      <c r="M2055">
        <v>0.6</v>
      </c>
      <c r="N2055">
        <v>0.94799999999999995</v>
      </c>
      <c r="O2055">
        <v>2.5</v>
      </c>
      <c r="P2055">
        <v>0.70199999999999996</v>
      </c>
      <c r="Q2055">
        <v>1.9E-2</v>
      </c>
    </row>
    <row r="2056" spans="1:17">
      <c r="A2056" t="s">
        <v>2086</v>
      </c>
      <c r="B2056" s="1">
        <v>46118</v>
      </c>
      <c r="C2056" t="s">
        <v>32</v>
      </c>
      <c r="D2056" t="s">
        <v>23</v>
      </c>
      <c r="E2056">
        <v>1548</v>
      </c>
      <c r="F2056">
        <v>45</v>
      </c>
      <c r="G2056">
        <v>1593</v>
      </c>
      <c r="H2056">
        <v>23</v>
      </c>
      <c r="I2056">
        <v>1570</v>
      </c>
      <c r="J2056">
        <v>0</v>
      </c>
      <c r="K2056">
        <v>0</v>
      </c>
      <c r="L2056">
        <v>8</v>
      </c>
      <c r="M2056">
        <v>0.6</v>
      </c>
      <c r="N2056">
        <v>0.98099999999999998</v>
      </c>
      <c r="O2056">
        <v>2.5</v>
      </c>
      <c r="P2056">
        <v>0.69299999999999995</v>
      </c>
      <c r="Q2056">
        <v>1.4E-2</v>
      </c>
    </row>
    <row r="2057" spans="1:17">
      <c r="A2057" t="s">
        <v>2087</v>
      </c>
      <c r="B2057" s="1">
        <v>46118</v>
      </c>
      <c r="C2057" t="s">
        <v>32</v>
      </c>
      <c r="D2057" t="s">
        <v>25</v>
      </c>
      <c r="E2057">
        <v>0</v>
      </c>
      <c r="F2057">
        <v>30</v>
      </c>
      <c r="G2057">
        <v>30</v>
      </c>
      <c r="H2057">
        <v>30</v>
      </c>
      <c r="I2057">
        <v>0</v>
      </c>
      <c r="J2057">
        <v>0</v>
      </c>
      <c r="K2057">
        <v>0</v>
      </c>
      <c r="L2057">
        <v>1.3</v>
      </c>
      <c r="M2057">
        <v>0.97699999999999998</v>
      </c>
      <c r="N2057">
        <v>1</v>
      </c>
      <c r="O2057">
        <v>4.3</v>
      </c>
      <c r="P2057">
        <v>0.70199999999999996</v>
      </c>
      <c r="Q2057">
        <v>1</v>
      </c>
    </row>
    <row r="2058" spans="1:17">
      <c r="A2058" t="s">
        <v>2088</v>
      </c>
      <c r="B2058" s="1">
        <v>46118</v>
      </c>
      <c r="C2058" t="s">
        <v>37</v>
      </c>
      <c r="D2058" t="s">
        <v>19</v>
      </c>
      <c r="E2058">
        <v>22</v>
      </c>
      <c r="F2058">
        <v>44</v>
      </c>
      <c r="G2058">
        <v>66</v>
      </c>
      <c r="H2058">
        <v>51</v>
      </c>
      <c r="I2058">
        <v>15</v>
      </c>
      <c r="J2058">
        <v>0</v>
      </c>
      <c r="K2058">
        <v>0</v>
      </c>
      <c r="L2058">
        <v>3.2</v>
      </c>
      <c r="M2058">
        <v>0.871</v>
      </c>
      <c r="N2058">
        <v>0.97</v>
      </c>
      <c r="O2058">
        <v>4</v>
      </c>
      <c r="P2058">
        <v>0.67</v>
      </c>
      <c r="Q2058">
        <v>0.77300000000000002</v>
      </c>
    </row>
    <row r="2059" spans="1:17">
      <c r="A2059" t="s">
        <v>2089</v>
      </c>
      <c r="B2059" s="1">
        <v>46118</v>
      </c>
      <c r="C2059" t="s">
        <v>37</v>
      </c>
      <c r="D2059" t="s">
        <v>21</v>
      </c>
      <c r="E2059">
        <v>669</v>
      </c>
      <c r="F2059">
        <v>21</v>
      </c>
      <c r="G2059">
        <v>690</v>
      </c>
      <c r="H2059">
        <v>31</v>
      </c>
      <c r="I2059">
        <v>659</v>
      </c>
      <c r="J2059">
        <v>0</v>
      </c>
      <c r="K2059">
        <v>0</v>
      </c>
      <c r="L2059">
        <v>8</v>
      </c>
      <c r="M2059">
        <v>0.6</v>
      </c>
      <c r="N2059">
        <v>1</v>
      </c>
      <c r="O2059">
        <v>2.5</v>
      </c>
      <c r="P2059">
        <v>0.68400000000000005</v>
      </c>
      <c r="Q2059">
        <v>4.4999999999999998E-2</v>
      </c>
    </row>
    <row r="2060" spans="1:17">
      <c r="A2060" t="s">
        <v>2090</v>
      </c>
      <c r="B2060" s="1">
        <v>46118</v>
      </c>
      <c r="C2060" t="s">
        <v>37</v>
      </c>
      <c r="D2060" t="s">
        <v>23</v>
      </c>
      <c r="E2060">
        <v>489</v>
      </c>
      <c r="F2060">
        <v>64</v>
      </c>
      <c r="G2060">
        <v>553</v>
      </c>
      <c r="H2060">
        <v>34</v>
      </c>
      <c r="I2060">
        <v>519</v>
      </c>
      <c r="J2060">
        <v>0</v>
      </c>
      <c r="K2060">
        <v>0</v>
      </c>
      <c r="L2060">
        <v>8</v>
      </c>
      <c r="M2060">
        <v>0.6</v>
      </c>
      <c r="N2060">
        <v>0.998</v>
      </c>
      <c r="O2060">
        <v>2.5</v>
      </c>
      <c r="P2060">
        <v>0.76800000000000002</v>
      </c>
      <c r="Q2060">
        <v>6.0999999999999999E-2</v>
      </c>
    </row>
    <row r="2061" spans="1:17">
      <c r="A2061" t="s">
        <v>2091</v>
      </c>
      <c r="B2061" s="1">
        <v>46118</v>
      </c>
      <c r="C2061" t="s">
        <v>37</v>
      </c>
      <c r="D2061" t="s">
        <v>25</v>
      </c>
      <c r="E2061">
        <v>0</v>
      </c>
      <c r="F2061">
        <v>31</v>
      </c>
      <c r="G2061">
        <v>31</v>
      </c>
      <c r="H2061">
        <v>31</v>
      </c>
      <c r="I2061">
        <v>0</v>
      </c>
      <c r="J2061">
        <v>1</v>
      </c>
      <c r="K2061">
        <v>0</v>
      </c>
      <c r="L2061">
        <v>2</v>
      </c>
      <c r="M2061">
        <v>0.92300000000000004</v>
      </c>
      <c r="N2061">
        <v>0.96799999999999997</v>
      </c>
      <c r="O2061">
        <v>4.5</v>
      </c>
      <c r="P2061">
        <v>0.72199999999999998</v>
      </c>
      <c r="Q2061">
        <v>1</v>
      </c>
    </row>
    <row r="2062" spans="1:17">
      <c r="A2062" t="s">
        <v>2092</v>
      </c>
      <c r="B2062" s="1">
        <v>46118</v>
      </c>
      <c r="C2062" t="s">
        <v>43</v>
      </c>
      <c r="D2062" t="s">
        <v>19</v>
      </c>
      <c r="E2062">
        <v>1196</v>
      </c>
      <c r="F2062">
        <v>33</v>
      </c>
      <c r="G2062">
        <v>1229</v>
      </c>
      <c r="H2062">
        <v>27</v>
      </c>
      <c r="I2062">
        <v>1202</v>
      </c>
      <c r="J2062">
        <v>0</v>
      </c>
      <c r="K2062">
        <v>0</v>
      </c>
      <c r="L2062">
        <v>8</v>
      </c>
      <c r="M2062">
        <v>0.6</v>
      </c>
      <c r="N2062">
        <v>0.97</v>
      </c>
      <c r="O2062">
        <v>2.5</v>
      </c>
      <c r="P2062">
        <v>0.76800000000000002</v>
      </c>
      <c r="Q2062">
        <v>2.1999999999999999E-2</v>
      </c>
    </row>
    <row r="2063" spans="1:17">
      <c r="A2063" t="s">
        <v>2093</v>
      </c>
      <c r="B2063" s="1">
        <v>46118</v>
      </c>
      <c r="C2063" t="s">
        <v>43</v>
      </c>
      <c r="D2063" t="s">
        <v>21</v>
      </c>
      <c r="E2063">
        <v>0</v>
      </c>
      <c r="F2063">
        <v>50</v>
      </c>
      <c r="G2063">
        <v>50</v>
      </c>
      <c r="H2063">
        <v>47</v>
      </c>
      <c r="I2063">
        <v>3</v>
      </c>
      <c r="J2063">
        <v>1</v>
      </c>
      <c r="K2063">
        <v>0</v>
      </c>
      <c r="L2063">
        <v>1.4</v>
      </c>
      <c r="M2063">
        <v>0.94399999999999995</v>
      </c>
      <c r="N2063">
        <v>0.96399999999999997</v>
      </c>
      <c r="O2063">
        <v>4.0999999999999996</v>
      </c>
      <c r="P2063">
        <v>0.64100000000000001</v>
      </c>
      <c r="Q2063">
        <v>0.94</v>
      </c>
    </row>
    <row r="2064" spans="1:17">
      <c r="A2064" t="s">
        <v>2094</v>
      </c>
      <c r="B2064" s="1">
        <v>46118</v>
      </c>
      <c r="C2064" t="s">
        <v>43</v>
      </c>
      <c r="D2064" t="s">
        <v>23</v>
      </c>
      <c r="E2064">
        <v>0</v>
      </c>
      <c r="F2064">
        <v>30</v>
      </c>
      <c r="G2064">
        <v>30</v>
      </c>
      <c r="H2064">
        <v>30</v>
      </c>
      <c r="I2064">
        <v>0</v>
      </c>
      <c r="J2064">
        <v>1</v>
      </c>
      <c r="K2064">
        <v>0</v>
      </c>
      <c r="L2064">
        <v>1.8</v>
      </c>
      <c r="M2064">
        <v>0.94599999999999995</v>
      </c>
      <c r="N2064">
        <v>1</v>
      </c>
      <c r="O2064">
        <v>4.3</v>
      </c>
      <c r="P2064">
        <v>0.78600000000000003</v>
      </c>
      <c r="Q2064">
        <v>1</v>
      </c>
    </row>
    <row r="2065" spans="1:17">
      <c r="A2065" t="s">
        <v>2095</v>
      </c>
      <c r="B2065" s="1">
        <v>46118</v>
      </c>
      <c r="C2065" t="s">
        <v>43</v>
      </c>
      <c r="D2065" t="s">
        <v>25</v>
      </c>
      <c r="E2065">
        <v>0</v>
      </c>
      <c r="F2065">
        <v>30</v>
      </c>
      <c r="G2065">
        <v>30</v>
      </c>
      <c r="H2065">
        <v>30</v>
      </c>
      <c r="I2065">
        <v>0</v>
      </c>
      <c r="J2065">
        <v>0</v>
      </c>
      <c r="K2065">
        <v>0</v>
      </c>
      <c r="L2065">
        <v>1</v>
      </c>
      <c r="M2065">
        <v>0.96</v>
      </c>
      <c r="N2065">
        <v>0.99</v>
      </c>
      <c r="O2065">
        <v>4.5999999999999996</v>
      </c>
      <c r="P2065">
        <v>0.79200000000000004</v>
      </c>
      <c r="Q2065">
        <v>1</v>
      </c>
    </row>
    <row r="2066" spans="1:17">
      <c r="A2066" t="s">
        <v>2096</v>
      </c>
      <c r="B2066" s="1">
        <v>46118</v>
      </c>
      <c r="C2066" t="s">
        <v>48</v>
      </c>
      <c r="D2066" t="s">
        <v>19</v>
      </c>
      <c r="E2066">
        <v>16</v>
      </c>
      <c r="F2066">
        <v>44</v>
      </c>
      <c r="G2066">
        <v>60</v>
      </c>
      <c r="H2066">
        <v>52</v>
      </c>
      <c r="I2066">
        <v>8</v>
      </c>
      <c r="J2066">
        <v>0</v>
      </c>
      <c r="K2066">
        <v>0</v>
      </c>
      <c r="L2066">
        <v>1.8</v>
      </c>
      <c r="M2066">
        <v>0.92300000000000004</v>
      </c>
      <c r="N2066">
        <v>0.99</v>
      </c>
      <c r="O2066">
        <v>4.2</v>
      </c>
      <c r="P2066">
        <v>0.70199999999999996</v>
      </c>
      <c r="Q2066">
        <v>0.86699999999999999</v>
      </c>
    </row>
    <row r="2067" spans="1:17">
      <c r="A2067" t="s">
        <v>2097</v>
      </c>
      <c r="B2067" s="1">
        <v>46118</v>
      </c>
      <c r="C2067" t="s">
        <v>48</v>
      </c>
      <c r="D2067" t="s">
        <v>21</v>
      </c>
      <c r="E2067">
        <v>1900</v>
      </c>
      <c r="F2067">
        <v>64</v>
      </c>
      <c r="G2067">
        <v>1964</v>
      </c>
      <c r="H2067">
        <v>25</v>
      </c>
      <c r="I2067">
        <v>1939</v>
      </c>
      <c r="J2067">
        <v>0</v>
      </c>
      <c r="K2067">
        <v>0</v>
      </c>
      <c r="L2067">
        <v>8</v>
      </c>
      <c r="M2067">
        <v>0.6</v>
      </c>
      <c r="N2067">
        <v>0.999</v>
      </c>
      <c r="O2067">
        <v>2.5</v>
      </c>
      <c r="P2067">
        <v>0.71899999999999997</v>
      </c>
      <c r="Q2067">
        <v>1.2999999999999999E-2</v>
      </c>
    </row>
    <row r="2068" spans="1:17">
      <c r="A2068" t="s">
        <v>2098</v>
      </c>
      <c r="B2068" s="1">
        <v>46118</v>
      </c>
      <c r="C2068" t="s">
        <v>48</v>
      </c>
      <c r="D2068" t="s">
        <v>23</v>
      </c>
      <c r="E2068">
        <v>0</v>
      </c>
      <c r="F2068">
        <v>63</v>
      </c>
      <c r="G2068">
        <v>63</v>
      </c>
      <c r="H2068">
        <v>49</v>
      </c>
      <c r="I2068">
        <v>14</v>
      </c>
      <c r="J2068">
        <v>0</v>
      </c>
      <c r="K2068">
        <v>0</v>
      </c>
      <c r="L2068">
        <v>2.5</v>
      </c>
      <c r="M2068">
        <v>0.84499999999999997</v>
      </c>
      <c r="N2068">
        <v>0.98099999999999998</v>
      </c>
      <c r="O2068">
        <v>4.0999999999999996</v>
      </c>
      <c r="P2068">
        <v>0.68500000000000005</v>
      </c>
      <c r="Q2068">
        <v>0.77800000000000002</v>
      </c>
    </row>
    <row r="2069" spans="1:17">
      <c r="A2069" t="s">
        <v>2099</v>
      </c>
      <c r="B2069" s="1">
        <v>46118</v>
      </c>
      <c r="C2069" t="s">
        <v>48</v>
      </c>
      <c r="D2069" t="s">
        <v>25</v>
      </c>
      <c r="E2069">
        <v>612</v>
      </c>
      <c r="F2069">
        <v>25</v>
      </c>
      <c r="G2069">
        <v>637</v>
      </c>
      <c r="H2069">
        <v>22</v>
      </c>
      <c r="I2069">
        <v>615</v>
      </c>
      <c r="J2069">
        <v>0</v>
      </c>
      <c r="K2069">
        <v>0</v>
      </c>
      <c r="L2069">
        <v>8</v>
      </c>
      <c r="M2069">
        <v>0.6</v>
      </c>
      <c r="N2069">
        <v>0.96499999999999997</v>
      </c>
      <c r="O2069">
        <v>2.5</v>
      </c>
      <c r="P2069">
        <v>0.71299999999999997</v>
      </c>
      <c r="Q2069">
        <v>3.5000000000000003E-2</v>
      </c>
    </row>
    <row r="2070" spans="1:17">
      <c r="A2070" t="s">
        <v>2100</v>
      </c>
      <c r="B2070" s="1">
        <v>46118</v>
      </c>
      <c r="C2070" t="s">
        <v>53</v>
      </c>
      <c r="D2070" t="s">
        <v>19</v>
      </c>
      <c r="E2070">
        <v>1042</v>
      </c>
      <c r="F2070">
        <v>39</v>
      </c>
      <c r="G2070">
        <v>1081</v>
      </c>
      <c r="H2070">
        <v>29</v>
      </c>
      <c r="I2070">
        <v>1052</v>
      </c>
      <c r="J2070">
        <v>0</v>
      </c>
      <c r="K2070">
        <v>0</v>
      </c>
      <c r="L2070">
        <v>8</v>
      </c>
      <c r="M2070">
        <v>0.6</v>
      </c>
      <c r="N2070">
        <v>0.98099999999999998</v>
      </c>
      <c r="O2070">
        <v>2.5</v>
      </c>
      <c r="P2070">
        <v>0.70299999999999996</v>
      </c>
      <c r="Q2070">
        <v>2.7E-2</v>
      </c>
    </row>
    <row r="2071" spans="1:17">
      <c r="A2071" t="s">
        <v>2101</v>
      </c>
      <c r="B2071" s="1">
        <v>46118</v>
      </c>
      <c r="C2071" t="s">
        <v>53</v>
      </c>
      <c r="D2071" t="s">
        <v>21</v>
      </c>
      <c r="E2071">
        <v>1139</v>
      </c>
      <c r="F2071">
        <v>45</v>
      </c>
      <c r="G2071">
        <v>1184</v>
      </c>
      <c r="H2071">
        <v>21</v>
      </c>
      <c r="I2071">
        <v>1163</v>
      </c>
      <c r="J2071">
        <v>0</v>
      </c>
      <c r="K2071">
        <v>0</v>
      </c>
      <c r="L2071">
        <v>8</v>
      </c>
      <c r="M2071">
        <v>0.6</v>
      </c>
      <c r="N2071">
        <v>0.98399999999999999</v>
      </c>
      <c r="O2071">
        <v>2.5</v>
      </c>
      <c r="P2071">
        <v>0.77200000000000002</v>
      </c>
      <c r="Q2071">
        <v>1.7999999999999999E-2</v>
      </c>
    </row>
    <row r="2072" spans="1:17">
      <c r="A2072" t="s">
        <v>2102</v>
      </c>
      <c r="B2072" s="1">
        <v>46118</v>
      </c>
      <c r="C2072" t="s">
        <v>53</v>
      </c>
      <c r="D2072" t="s">
        <v>23</v>
      </c>
      <c r="E2072">
        <v>768</v>
      </c>
      <c r="F2072">
        <v>37</v>
      </c>
      <c r="G2072">
        <v>805</v>
      </c>
      <c r="H2072">
        <v>28</v>
      </c>
      <c r="I2072">
        <v>777</v>
      </c>
      <c r="J2072">
        <v>0</v>
      </c>
      <c r="K2072">
        <v>0</v>
      </c>
      <c r="L2072">
        <v>8</v>
      </c>
      <c r="M2072">
        <v>0.6</v>
      </c>
      <c r="N2072">
        <v>0.96099999999999997</v>
      </c>
      <c r="O2072">
        <v>2.5</v>
      </c>
      <c r="P2072">
        <v>0.72699999999999998</v>
      </c>
      <c r="Q2072">
        <v>3.5000000000000003E-2</v>
      </c>
    </row>
    <row r="2073" spans="1:17">
      <c r="A2073" t="s">
        <v>2103</v>
      </c>
      <c r="B2073" s="1">
        <v>46118</v>
      </c>
      <c r="C2073" t="s">
        <v>53</v>
      </c>
      <c r="D2073" t="s">
        <v>25</v>
      </c>
      <c r="E2073">
        <v>0</v>
      </c>
      <c r="F2073">
        <v>21</v>
      </c>
      <c r="G2073">
        <v>21</v>
      </c>
      <c r="H2073">
        <v>21</v>
      </c>
      <c r="I2073">
        <v>0</v>
      </c>
      <c r="J2073">
        <v>0</v>
      </c>
      <c r="K2073">
        <v>0</v>
      </c>
      <c r="L2073">
        <v>1.9</v>
      </c>
      <c r="M2073">
        <v>0.97899999999999998</v>
      </c>
      <c r="N2073">
        <v>0.96299999999999997</v>
      </c>
      <c r="O2073">
        <v>4.4000000000000004</v>
      </c>
      <c r="P2073">
        <v>0.76200000000000001</v>
      </c>
      <c r="Q2073">
        <v>1</v>
      </c>
    </row>
    <row r="2074" spans="1:17">
      <c r="A2074" t="s">
        <v>2104</v>
      </c>
      <c r="B2074" s="1">
        <v>46119</v>
      </c>
      <c r="C2074" t="s">
        <v>18</v>
      </c>
      <c r="D2074" t="s">
        <v>19</v>
      </c>
      <c r="E2074">
        <v>283</v>
      </c>
      <c r="F2074">
        <v>49</v>
      </c>
      <c r="G2074">
        <v>332</v>
      </c>
      <c r="H2074">
        <v>40</v>
      </c>
      <c r="I2074">
        <v>292</v>
      </c>
      <c r="J2074">
        <v>0</v>
      </c>
      <c r="K2074">
        <v>0</v>
      </c>
      <c r="L2074">
        <v>8</v>
      </c>
      <c r="M2074">
        <v>0.6</v>
      </c>
      <c r="N2074">
        <v>0.99199999999999999</v>
      </c>
      <c r="O2074">
        <v>2.5</v>
      </c>
      <c r="P2074">
        <v>0.78600000000000003</v>
      </c>
      <c r="Q2074">
        <v>0.12</v>
      </c>
    </row>
    <row r="2075" spans="1:17">
      <c r="A2075" t="s">
        <v>2105</v>
      </c>
      <c r="B2075" s="1">
        <v>46119</v>
      </c>
      <c r="C2075" t="s">
        <v>18</v>
      </c>
      <c r="D2075" t="s">
        <v>21</v>
      </c>
      <c r="E2075">
        <v>0</v>
      </c>
      <c r="F2075">
        <v>50</v>
      </c>
      <c r="G2075">
        <v>50</v>
      </c>
      <c r="H2075">
        <v>49</v>
      </c>
      <c r="I2075">
        <v>1</v>
      </c>
      <c r="J2075">
        <v>0</v>
      </c>
      <c r="K2075">
        <v>0</v>
      </c>
      <c r="L2075">
        <v>2.2999999999999998</v>
      </c>
      <c r="M2075">
        <v>0.98199999999999998</v>
      </c>
      <c r="N2075">
        <v>0.98399999999999999</v>
      </c>
      <c r="O2075">
        <v>4.7</v>
      </c>
      <c r="P2075">
        <v>0.73199999999999998</v>
      </c>
      <c r="Q2075">
        <v>0.98</v>
      </c>
    </row>
    <row r="2076" spans="1:17">
      <c r="A2076" t="s">
        <v>2106</v>
      </c>
      <c r="B2076" s="1">
        <v>46119</v>
      </c>
      <c r="C2076" t="s">
        <v>18</v>
      </c>
      <c r="D2076" t="s">
        <v>23</v>
      </c>
      <c r="E2076">
        <v>562</v>
      </c>
      <c r="F2076">
        <v>43</v>
      </c>
      <c r="G2076">
        <v>605</v>
      </c>
      <c r="H2076">
        <v>41</v>
      </c>
      <c r="I2076">
        <v>564</v>
      </c>
      <c r="J2076">
        <v>0</v>
      </c>
      <c r="K2076">
        <v>0</v>
      </c>
      <c r="L2076">
        <v>8</v>
      </c>
      <c r="M2076">
        <v>0.6</v>
      </c>
      <c r="N2076">
        <v>0.996</v>
      </c>
      <c r="O2076">
        <v>2.5</v>
      </c>
      <c r="P2076">
        <v>0.78600000000000003</v>
      </c>
      <c r="Q2076">
        <v>6.8000000000000005E-2</v>
      </c>
    </row>
    <row r="2077" spans="1:17">
      <c r="A2077" t="s">
        <v>2107</v>
      </c>
      <c r="B2077" s="1">
        <v>46119</v>
      </c>
      <c r="C2077" t="s">
        <v>18</v>
      </c>
      <c r="D2077" t="s">
        <v>25</v>
      </c>
      <c r="E2077">
        <v>0</v>
      </c>
      <c r="F2077">
        <v>32</v>
      </c>
      <c r="G2077">
        <v>32</v>
      </c>
      <c r="H2077">
        <v>32</v>
      </c>
      <c r="I2077">
        <v>0</v>
      </c>
      <c r="J2077">
        <v>0</v>
      </c>
      <c r="K2077">
        <v>0</v>
      </c>
      <c r="L2077">
        <v>1.9</v>
      </c>
      <c r="M2077">
        <v>0.95299999999999996</v>
      </c>
      <c r="N2077">
        <v>0.98</v>
      </c>
      <c r="O2077">
        <v>4.5</v>
      </c>
      <c r="P2077">
        <v>0.76100000000000001</v>
      </c>
      <c r="Q2077">
        <v>1</v>
      </c>
    </row>
    <row r="2078" spans="1:17">
      <c r="A2078" t="s">
        <v>2108</v>
      </c>
      <c r="B2078" s="1">
        <v>46119</v>
      </c>
      <c r="C2078" t="s">
        <v>27</v>
      </c>
      <c r="D2078" t="s">
        <v>19</v>
      </c>
      <c r="E2078">
        <v>0</v>
      </c>
      <c r="F2078">
        <v>43</v>
      </c>
      <c r="G2078">
        <v>43</v>
      </c>
      <c r="H2078">
        <v>43</v>
      </c>
      <c r="I2078">
        <v>0</v>
      </c>
      <c r="J2078">
        <v>0</v>
      </c>
      <c r="K2078">
        <v>0</v>
      </c>
      <c r="L2078">
        <v>1.3</v>
      </c>
      <c r="M2078">
        <v>0.91500000000000004</v>
      </c>
      <c r="N2078">
        <v>0.97399999999999998</v>
      </c>
      <c r="O2078">
        <v>4.7</v>
      </c>
      <c r="P2078">
        <v>0.71799999999999997</v>
      </c>
      <c r="Q2078">
        <v>1</v>
      </c>
    </row>
    <row r="2079" spans="1:17">
      <c r="A2079" t="s">
        <v>2109</v>
      </c>
      <c r="B2079" s="1">
        <v>46119</v>
      </c>
      <c r="C2079" t="s">
        <v>27</v>
      </c>
      <c r="D2079" t="s">
        <v>21</v>
      </c>
      <c r="E2079">
        <v>0</v>
      </c>
      <c r="F2079">
        <v>55</v>
      </c>
      <c r="G2079">
        <v>55</v>
      </c>
      <c r="H2079">
        <v>55</v>
      </c>
      <c r="I2079">
        <v>0</v>
      </c>
      <c r="J2079">
        <v>0</v>
      </c>
      <c r="K2079">
        <v>0</v>
      </c>
      <c r="L2079">
        <v>0.8</v>
      </c>
      <c r="M2079">
        <v>0.94699999999999995</v>
      </c>
      <c r="N2079">
        <v>0.98699999999999999</v>
      </c>
      <c r="O2079">
        <v>4.5</v>
      </c>
      <c r="P2079">
        <v>0.70699999999999996</v>
      </c>
      <c r="Q2079">
        <v>1</v>
      </c>
    </row>
    <row r="2080" spans="1:17">
      <c r="A2080" t="s">
        <v>2110</v>
      </c>
      <c r="B2080" s="1">
        <v>46119</v>
      </c>
      <c r="C2080" t="s">
        <v>27</v>
      </c>
      <c r="D2080" t="s">
        <v>23</v>
      </c>
      <c r="E2080">
        <v>1351</v>
      </c>
      <c r="F2080">
        <v>51</v>
      </c>
      <c r="G2080">
        <v>1402</v>
      </c>
      <c r="H2080">
        <v>21</v>
      </c>
      <c r="I2080">
        <v>1381</v>
      </c>
      <c r="J2080">
        <v>0</v>
      </c>
      <c r="K2080">
        <v>0</v>
      </c>
      <c r="L2080">
        <v>8</v>
      </c>
      <c r="M2080">
        <v>0.6</v>
      </c>
      <c r="N2080">
        <v>0.95899999999999996</v>
      </c>
      <c r="O2080">
        <v>2.5</v>
      </c>
      <c r="P2080">
        <v>0.71299999999999997</v>
      </c>
      <c r="Q2080">
        <v>1.4999999999999999E-2</v>
      </c>
    </row>
    <row r="2081" spans="1:17">
      <c r="A2081" t="s">
        <v>2111</v>
      </c>
      <c r="B2081" s="1">
        <v>46119</v>
      </c>
      <c r="C2081" t="s">
        <v>27</v>
      </c>
      <c r="D2081" t="s">
        <v>25</v>
      </c>
      <c r="E2081">
        <v>28</v>
      </c>
      <c r="F2081">
        <v>44</v>
      </c>
      <c r="G2081">
        <v>72</v>
      </c>
      <c r="H2081">
        <v>27</v>
      </c>
      <c r="I2081">
        <v>45</v>
      </c>
      <c r="J2081">
        <v>0</v>
      </c>
      <c r="K2081">
        <v>0</v>
      </c>
      <c r="L2081">
        <v>5.3</v>
      </c>
      <c r="M2081">
        <v>0.69299999999999995</v>
      </c>
      <c r="N2081">
        <v>0.97799999999999998</v>
      </c>
      <c r="O2081">
        <v>2.9</v>
      </c>
      <c r="P2081">
        <v>0.65500000000000003</v>
      </c>
      <c r="Q2081">
        <v>0.375</v>
      </c>
    </row>
    <row r="2082" spans="1:17">
      <c r="A2082" t="s">
        <v>2112</v>
      </c>
      <c r="B2082" s="1">
        <v>46119</v>
      </c>
      <c r="C2082" t="s">
        <v>32</v>
      </c>
      <c r="D2082" t="s">
        <v>19</v>
      </c>
      <c r="E2082">
        <v>585</v>
      </c>
      <c r="F2082">
        <v>36</v>
      </c>
      <c r="G2082">
        <v>621</v>
      </c>
      <c r="H2082">
        <v>39</v>
      </c>
      <c r="I2082">
        <v>582</v>
      </c>
      <c r="J2082">
        <v>0</v>
      </c>
      <c r="K2082">
        <v>0</v>
      </c>
      <c r="L2082">
        <v>8</v>
      </c>
      <c r="M2082">
        <v>0.6</v>
      </c>
      <c r="N2082">
        <v>0.97</v>
      </c>
      <c r="O2082">
        <v>2.5</v>
      </c>
      <c r="P2082">
        <v>0.78700000000000003</v>
      </c>
      <c r="Q2082">
        <v>6.3E-2</v>
      </c>
    </row>
    <row r="2083" spans="1:17">
      <c r="A2083" t="s">
        <v>2113</v>
      </c>
      <c r="B2083" s="1">
        <v>46119</v>
      </c>
      <c r="C2083" t="s">
        <v>32</v>
      </c>
      <c r="D2083" t="s">
        <v>21</v>
      </c>
      <c r="E2083">
        <v>1446</v>
      </c>
      <c r="F2083">
        <v>42</v>
      </c>
      <c r="G2083">
        <v>1488</v>
      </c>
      <c r="H2083">
        <v>24</v>
      </c>
      <c r="I2083">
        <v>1464</v>
      </c>
      <c r="J2083">
        <v>0</v>
      </c>
      <c r="K2083">
        <v>0</v>
      </c>
      <c r="L2083">
        <v>8</v>
      </c>
      <c r="M2083">
        <v>0.6</v>
      </c>
      <c r="N2083">
        <v>0.997</v>
      </c>
      <c r="O2083">
        <v>2.5</v>
      </c>
      <c r="P2083">
        <v>0.70199999999999996</v>
      </c>
      <c r="Q2083">
        <v>1.6E-2</v>
      </c>
    </row>
    <row r="2084" spans="1:17">
      <c r="A2084" t="s">
        <v>2114</v>
      </c>
      <c r="B2084" s="1">
        <v>46119</v>
      </c>
      <c r="C2084" t="s">
        <v>32</v>
      </c>
      <c r="D2084" t="s">
        <v>23</v>
      </c>
      <c r="E2084">
        <v>1570</v>
      </c>
      <c r="F2084">
        <v>30</v>
      </c>
      <c r="G2084">
        <v>1600</v>
      </c>
      <c r="H2084">
        <v>22</v>
      </c>
      <c r="I2084">
        <v>1578</v>
      </c>
      <c r="J2084">
        <v>0</v>
      </c>
      <c r="K2084">
        <v>0</v>
      </c>
      <c r="L2084">
        <v>8</v>
      </c>
      <c r="M2084">
        <v>0.6</v>
      </c>
      <c r="N2084">
        <v>0.94599999999999995</v>
      </c>
      <c r="O2084">
        <v>2.5</v>
      </c>
      <c r="P2084">
        <v>0.69299999999999995</v>
      </c>
      <c r="Q2084">
        <v>1.4E-2</v>
      </c>
    </row>
    <row r="2085" spans="1:17">
      <c r="A2085" t="s">
        <v>2115</v>
      </c>
      <c r="B2085" s="1">
        <v>46119</v>
      </c>
      <c r="C2085" t="s">
        <v>32</v>
      </c>
      <c r="D2085" t="s">
        <v>25</v>
      </c>
      <c r="E2085">
        <v>0</v>
      </c>
      <c r="F2085">
        <v>18</v>
      </c>
      <c r="G2085">
        <v>18</v>
      </c>
      <c r="H2085">
        <v>18</v>
      </c>
      <c r="I2085">
        <v>0</v>
      </c>
      <c r="J2085">
        <v>0</v>
      </c>
      <c r="K2085">
        <v>0</v>
      </c>
      <c r="L2085">
        <v>1.9</v>
      </c>
      <c r="M2085">
        <v>0.98199999999999998</v>
      </c>
      <c r="N2085">
        <v>0.97499999999999998</v>
      </c>
      <c r="O2085">
        <v>4.7</v>
      </c>
      <c r="P2085">
        <v>0.70199999999999996</v>
      </c>
      <c r="Q2085">
        <v>1</v>
      </c>
    </row>
    <row r="2086" spans="1:17">
      <c r="A2086" t="s">
        <v>2116</v>
      </c>
      <c r="B2086" s="1">
        <v>46119</v>
      </c>
      <c r="C2086" t="s">
        <v>37</v>
      </c>
      <c r="D2086" t="s">
        <v>19</v>
      </c>
      <c r="E2086">
        <v>15</v>
      </c>
      <c r="F2086">
        <v>32</v>
      </c>
      <c r="G2086">
        <v>47</v>
      </c>
      <c r="H2086">
        <v>47</v>
      </c>
      <c r="I2086">
        <v>0</v>
      </c>
      <c r="J2086">
        <v>0</v>
      </c>
      <c r="K2086">
        <v>0</v>
      </c>
      <c r="L2086">
        <v>0.9</v>
      </c>
      <c r="M2086">
        <v>0.97299999999999998</v>
      </c>
      <c r="N2086">
        <v>0.98</v>
      </c>
      <c r="O2086">
        <v>4.9000000000000004</v>
      </c>
      <c r="P2086">
        <v>0.67</v>
      </c>
      <c r="Q2086">
        <v>1</v>
      </c>
    </row>
    <row r="2087" spans="1:17">
      <c r="A2087" t="s">
        <v>2117</v>
      </c>
      <c r="B2087" s="1">
        <v>46119</v>
      </c>
      <c r="C2087" t="s">
        <v>37</v>
      </c>
      <c r="D2087" t="s">
        <v>21</v>
      </c>
      <c r="E2087">
        <v>659</v>
      </c>
      <c r="F2087">
        <v>41</v>
      </c>
      <c r="G2087">
        <v>700</v>
      </c>
      <c r="H2087">
        <v>33</v>
      </c>
      <c r="I2087">
        <v>667</v>
      </c>
      <c r="J2087">
        <v>0</v>
      </c>
      <c r="K2087">
        <v>0</v>
      </c>
      <c r="L2087">
        <v>8</v>
      </c>
      <c r="M2087">
        <v>0.6</v>
      </c>
      <c r="N2087">
        <v>1</v>
      </c>
      <c r="O2087">
        <v>2.5</v>
      </c>
      <c r="P2087">
        <v>0.68400000000000005</v>
      </c>
      <c r="Q2087">
        <v>4.7E-2</v>
      </c>
    </row>
    <row r="2088" spans="1:17">
      <c r="A2088" t="s">
        <v>2118</v>
      </c>
      <c r="B2088" s="1">
        <v>46119</v>
      </c>
      <c r="C2088" t="s">
        <v>37</v>
      </c>
      <c r="D2088" t="s">
        <v>23</v>
      </c>
      <c r="E2088">
        <v>519</v>
      </c>
      <c r="F2088">
        <v>30</v>
      </c>
      <c r="G2088">
        <v>549</v>
      </c>
      <c r="H2088">
        <v>34</v>
      </c>
      <c r="I2088">
        <v>515</v>
      </c>
      <c r="J2088">
        <v>1</v>
      </c>
      <c r="K2088">
        <v>0</v>
      </c>
      <c r="L2088">
        <v>8</v>
      </c>
      <c r="M2088">
        <v>0.6</v>
      </c>
      <c r="N2088">
        <v>0.97699999999999998</v>
      </c>
      <c r="O2088">
        <v>2.5</v>
      </c>
      <c r="P2088">
        <v>0.76800000000000002</v>
      </c>
      <c r="Q2088">
        <v>6.2E-2</v>
      </c>
    </row>
    <row r="2089" spans="1:17">
      <c r="A2089" t="s">
        <v>2119</v>
      </c>
      <c r="B2089" s="1">
        <v>46119</v>
      </c>
      <c r="C2089" t="s">
        <v>37</v>
      </c>
      <c r="D2089" t="s">
        <v>25</v>
      </c>
      <c r="E2089">
        <v>0</v>
      </c>
      <c r="F2089">
        <v>36</v>
      </c>
      <c r="G2089">
        <v>36</v>
      </c>
      <c r="H2089">
        <v>36</v>
      </c>
      <c r="I2089">
        <v>0</v>
      </c>
      <c r="J2089">
        <v>0</v>
      </c>
      <c r="K2089">
        <v>0</v>
      </c>
      <c r="L2089">
        <v>2.4</v>
      </c>
      <c r="M2089">
        <v>0.96699999999999997</v>
      </c>
      <c r="N2089">
        <v>0.996</v>
      </c>
      <c r="O2089">
        <v>4.3</v>
      </c>
      <c r="P2089">
        <v>0.72199999999999998</v>
      </c>
      <c r="Q2089">
        <v>1</v>
      </c>
    </row>
    <row r="2090" spans="1:17">
      <c r="A2090" t="s">
        <v>2120</v>
      </c>
      <c r="B2090" s="1">
        <v>46119</v>
      </c>
      <c r="C2090" t="s">
        <v>43</v>
      </c>
      <c r="D2090" t="s">
        <v>19</v>
      </c>
      <c r="E2090">
        <v>1202</v>
      </c>
      <c r="F2090">
        <v>42</v>
      </c>
      <c r="G2090">
        <v>1244</v>
      </c>
      <c r="H2090">
        <v>27</v>
      </c>
      <c r="I2090">
        <v>1217</v>
      </c>
      <c r="J2090">
        <v>0</v>
      </c>
      <c r="K2090">
        <v>0</v>
      </c>
      <c r="L2090">
        <v>8</v>
      </c>
      <c r="M2090">
        <v>0.6</v>
      </c>
      <c r="N2090">
        <v>0.96899999999999997</v>
      </c>
      <c r="O2090">
        <v>2.5</v>
      </c>
      <c r="P2090">
        <v>0.76800000000000002</v>
      </c>
      <c r="Q2090">
        <v>2.1999999999999999E-2</v>
      </c>
    </row>
    <row r="2091" spans="1:17">
      <c r="A2091" t="s">
        <v>2121</v>
      </c>
      <c r="B2091" s="1">
        <v>46119</v>
      </c>
      <c r="C2091" t="s">
        <v>43</v>
      </c>
      <c r="D2091" t="s">
        <v>21</v>
      </c>
      <c r="E2091">
        <v>3</v>
      </c>
      <c r="F2091">
        <v>27</v>
      </c>
      <c r="G2091">
        <v>30</v>
      </c>
      <c r="H2091">
        <v>30</v>
      </c>
      <c r="I2091">
        <v>0</v>
      </c>
      <c r="J2091">
        <v>0</v>
      </c>
      <c r="K2091">
        <v>0</v>
      </c>
      <c r="L2091">
        <v>0.8</v>
      </c>
      <c r="M2091">
        <v>1</v>
      </c>
      <c r="N2091">
        <v>0.97699999999999998</v>
      </c>
      <c r="O2091">
        <v>4.5999999999999996</v>
      </c>
      <c r="P2091">
        <v>0.64100000000000001</v>
      </c>
      <c r="Q2091">
        <v>1</v>
      </c>
    </row>
    <row r="2092" spans="1:17">
      <c r="A2092" t="s">
        <v>2122</v>
      </c>
      <c r="B2092" s="1">
        <v>46119</v>
      </c>
      <c r="C2092" t="s">
        <v>43</v>
      </c>
      <c r="D2092" t="s">
        <v>23</v>
      </c>
      <c r="E2092">
        <v>0</v>
      </c>
      <c r="F2092">
        <v>34</v>
      </c>
      <c r="G2092">
        <v>34</v>
      </c>
      <c r="H2092">
        <v>34</v>
      </c>
      <c r="I2092">
        <v>0</v>
      </c>
      <c r="J2092">
        <v>0</v>
      </c>
      <c r="K2092">
        <v>0</v>
      </c>
      <c r="L2092">
        <v>1.4</v>
      </c>
      <c r="M2092">
        <v>0.91700000000000004</v>
      </c>
      <c r="N2092">
        <v>0.998</v>
      </c>
      <c r="O2092">
        <v>4.3</v>
      </c>
      <c r="P2092">
        <v>0.78600000000000003</v>
      </c>
      <c r="Q2092">
        <v>1</v>
      </c>
    </row>
    <row r="2093" spans="1:17">
      <c r="A2093" t="s">
        <v>2123</v>
      </c>
      <c r="B2093" s="1">
        <v>46119</v>
      </c>
      <c r="C2093" t="s">
        <v>43</v>
      </c>
      <c r="D2093" t="s">
        <v>25</v>
      </c>
      <c r="E2093">
        <v>0</v>
      </c>
      <c r="F2093">
        <v>35</v>
      </c>
      <c r="G2093">
        <v>35</v>
      </c>
      <c r="H2093">
        <v>35</v>
      </c>
      <c r="I2093">
        <v>0</v>
      </c>
      <c r="J2093">
        <v>0</v>
      </c>
      <c r="K2093">
        <v>0</v>
      </c>
      <c r="L2093">
        <v>1.6</v>
      </c>
      <c r="M2093">
        <v>0.96099999999999997</v>
      </c>
      <c r="N2093">
        <v>0.98299999999999998</v>
      </c>
      <c r="O2093">
        <v>4.7</v>
      </c>
      <c r="P2093">
        <v>0.79200000000000004</v>
      </c>
      <c r="Q2093">
        <v>1</v>
      </c>
    </row>
    <row r="2094" spans="1:17">
      <c r="A2094" t="s">
        <v>2124</v>
      </c>
      <c r="B2094" s="1">
        <v>46119</v>
      </c>
      <c r="C2094" t="s">
        <v>48</v>
      </c>
      <c r="D2094" t="s">
        <v>19</v>
      </c>
      <c r="E2094">
        <v>8</v>
      </c>
      <c r="F2094">
        <v>53</v>
      </c>
      <c r="G2094">
        <v>61</v>
      </c>
      <c r="H2094">
        <v>55</v>
      </c>
      <c r="I2094">
        <v>6</v>
      </c>
      <c r="J2094">
        <v>0</v>
      </c>
      <c r="K2094">
        <v>0</v>
      </c>
      <c r="L2094">
        <v>1.8</v>
      </c>
      <c r="M2094">
        <v>0.94599999999999995</v>
      </c>
      <c r="N2094">
        <v>0.97899999999999998</v>
      </c>
      <c r="O2094">
        <v>4</v>
      </c>
      <c r="P2094">
        <v>0.70199999999999996</v>
      </c>
      <c r="Q2094">
        <v>0.90200000000000002</v>
      </c>
    </row>
    <row r="2095" spans="1:17">
      <c r="A2095" t="s">
        <v>2125</v>
      </c>
      <c r="B2095" s="1">
        <v>46119</v>
      </c>
      <c r="C2095" t="s">
        <v>48</v>
      </c>
      <c r="D2095" t="s">
        <v>21</v>
      </c>
      <c r="E2095">
        <v>1939</v>
      </c>
      <c r="F2095">
        <v>47</v>
      </c>
      <c r="G2095">
        <v>1986</v>
      </c>
      <c r="H2095">
        <v>25</v>
      </c>
      <c r="I2095">
        <v>1961</v>
      </c>
      <c r="J2095">
        <v>0</v>
      </c>
      <c r="K2095">
        <v>0</v>
      </c>
      <c r="L2095">
        <v>8</v>
      </c>
      <c r="M2095">
        <v>0.6</v>
      </c>
      <c r="N2095">
        <v>0.95399999999999996</v>
      </c>
      <c r="O2095">
        <v>2.5</v>
      </c>
      <c r="P2095">
        <v>0.71899999999999997</v>
      </c>
      <c r="Q2095">
        <v>1.2999999999999999E-2</v>
      </c>
    </row>
    <row r="2096" spans="1:17">
      <c r="A2096" t="s">
        <v>2126</v>
      </c>
      <c r="B2096" s="1">
        <v>46119</v>
      </c>
      <c r="C2096" t="s">
        <v>48</v>
      </c>
      <c r="D2096" t="s">
        <v>23</v>
      </c>
      <c r="E2096">
        <v>14</v>
      </c>
      <c r="F2096">
        <v>51</v>
      </c>
      <c r="G2096">
        <v>65</v>
      </c>
      <c r="H2096">
        <v>58</v>
      </c>
      <c r="I2096">
        <v>7</v>
      </c>
      <c r="J2096">
        <v>0</v>
      </c>
      <c r="K2096">
        <v>0</v>
      </c>
      <c r="L2096">
        <v>2.4</v>
      </c>
      <c r="M2096">
        <v>0.92300000000000004</v>
      </c>
      <c r="N2096">
        <v>1</v>
      </c>
      <c r="O2096">
        <v>4.4000000000000004</v>
      </c>
      <c r="P2096">
        <v>0.68500000000000005</v>
      </c>
      <c r="Q2096">
        <v>0.89200000000000002</v>
      </c>
    </row>
    <row r="2097" spans="1:17">
      <c r="A2097" t="s">
        <v>2127</v>
      </c>
      <c r="B2097" s="1">
        <v>46119</v>
      </c>
      <c r="C2097" t="s">
        <v>48</v>
      </c>
      <c r="D2097" t="s">
        <v>25</v>
      </c>
      <c r="E2097">
        <v>615</v>
      </c>
      <c r="F2097">
        <v>35</v>
      </c>
      <c r="G2097">
        <v>650</v>
      </c>
      <c r="H2097">
        <v>26</v>
      </c>
      <c r="I2097">
        <v>624</v>
      </c>
      <c r="J2097">
        <v>0</v>
      </c>
      <c r="K2097">
        <v>0</v>
      </c>
      <c r="L2097">
        <v>8</v>
      </c>
      <c r="M2097">
        <v>0.6</v>
      </c>
      <c r="N2097">
        <v>1</v>
      </c>
      <c r="O2097">
        <v>2.5</v>
      </c>
      <c r="P2097">
        <v>0.71299999999999997</v>
      </c>
      <c r="Q2097">
        <v>0.04</v>
      </c>
    </row>
    <row r="2098" spans="1:17">
      <c r="A2098" t="s">
        <v>2128</v>
      </c>
      <c r="B2098" s="1">
        <v>46119</v>
      </c>
      <c r="C2098" t="s">
        <v>53</v>
      </c>
      <c r="D2098" t="s">
        <v>19</v>
      </c>
      <c r="E2098">
        <v>1052</v>
      </c>
      <c r="F2098">
        <v>24</v>
      </c>
      <c r="G2098">
        <v>1076</v>
      </c>
      <c r="H2098">
        <v>25</v>
      </c>
      <c r="I2098">
        <v>1051</v>
      </c>
      <c r="J2098">
        <v>0</v>
      </c>
      <c r="K2098">
        <v>0</v>
      </c>
      <c r="L2098">
        <v>8</v>
      </c>
      <c r="M2098">
        <v>0.6</v>
      </c>
      <c r="N2098">
        <v>0.997</v>
      </c>
      <c r="O2098">
        <v>2.5</v>
      </c>
      <c r="P2098">
        <v>0.70299999999999996</v>
      </c>
      <c r="Q2098">
        <v>2.3E-2</v>
      </c>
    </row>
    <row r="2099" spans="1:17">
      <c r="A2099" t="s">
        <v>2129</v>
      </c>
      <c r="B2099" s="1">
        <v>46119</v>
      </c>
      <c r="C2099" t="s">
        <v>53</v>
      </c>
      <c r="D2099" t="s">
        <v>21</v>
      </c>
      <c r="E2099">
        <v>1163</v>
      </c>
      <c r="F2099">
        <v>36</v>
      </c>
      <c r="G2099">
        <v>1199</v>
      </c>
      <c r="H2099">
        <v>25</v>
      </c>
      <c r="I2099">
        <v>1174</v>
      </c>
      <c r="J2099">
        <v>0</v>
      </c>
      <c r="K2099">
        <v>0</v>
      </c>
      <c r="L2099">
        <v>8</v>
      </c>
      <c r="M2099">
        <v>0.6</v>
      </c>
      <c r="N2099">
        <v>0.97599999999999998</v>
      </c>
      <c r="O2099">
        <v>2.5</v>
      </c>
      <c r="P2099">
        <v>0.77200000000000002</v>
      </c>
      <c r="Q2099">
        <v>2.1000000000000001E-2</v>
      </c>
    </row>
    <row r="2100" spans="1:17">
      <c r="A2100" t="s">
        <v>2130</v>
      </c>
      <c r="B2100" s="1">
        <v>46119</v>
      </c>
      <c r="C2100" t="s">
        <v>53</v>
      </c>
      <c r="D2100" t="s">
        <v>23</v>
      </c>
      <c r="E2100">
        <v>777</v>
      </c>
      <c r="F2100">
        <v>33</v>
      </c>
      <c r="G2100">
        <v>810</v>
      </c>
      <c r="H2100">
        <v>29</v>
      </c>
      <c r="I2100">
        <v>781</v>
      </c>
      <c r="J2100">
        <v>0</v>
      </c>
      <c r="K2100">
        <v>0</v>
      </c>
      <c r="L2100">
        <v>8</v>
      </c>
      <c r="M2100">
        <v>0.6</v>
      </c>
      <c r="N2100">
        <v>0.97599999999999998</v>
      </c>
      <c r="O2100">
        <v>2.5</v>
      </c>
      <c r="P2100">
        <v>0.72699999999999998</v>
      </c>
      <c r="Q2100">
        <v>3.5999999999999997E-2</v>
      </c>
    </row>
    <row r="2101" spans="1:17">
      <c r="A2101" t="s">
        <v>2131</v>
      </c>
      <c r="B2101" s="1">
        <v>46119</v>
      </c>
      <c r="C2101" t="s">
        <v>53</v>
      </c>
      <c r="D2101" t="s">
        <v>25</v>
      </c>
      <c r="E2101">
        <v>0</v>
      </c>
      <c r="F2101">
        <v>34</v>
      </c>
      <c r="G2101">
        <v>34</v>
      </c>
      <c r="H2101">
        <v>34</v>
      </c>
      <c r="I2101">
        <v>0</v>
      </c>
      <c r="J2101">
        <v>0</v>
      </c>
      <c r="K2101">
        <v>0</v>
      </c>
      <c r="L2101">
        <v>2.1</v>
      </c>
      <c r="M2101">
        <v>0.95799999999999996</v>
      </c>
      <c r="N2101">
        <v>0.998</v>
      </c>
      <c r="O2101">
        <v>4.4000000000000004</v>
      </c>
      <c r="P2101">
        <v>0.76200000000000001</v>
      </c>
      <c r="Q2101">
        <v>1</v>
      </c>
    </row>
    <row r="2102" spans="1:17">
      <c r="A2102" t="s">
        <v>2132</v>
      </c>
      <c r="B2102" s="1">
        <v>46120</v>
      </c>
      <c r="C2102" t="s">
        <v>18</v>
      </c>
      <c r="D2102" t="s">
        <v>19</v>
      </c>
      <c r="E2102">
        <v>292</v>
      </c>
      <c r="F2102">
        <v>30</v>
      </c>
      <c r="G2102">
        <v>322</v>
      </c>
      <c r="H2102">
        <v>37</v>
      </c>
      <c r="I2102">
        <v>285</v>
      </c>
      <c r="J2102">
        <v>0</v>
      </c>
      <c r="K2102">
        <v>0</v>
      </c>
      <c r="L2102">
        <v>8</v>
      </c>
      <c r="M2102">
        <v>0.6</v>
      </c>
      <c r="N2102">
        <v>1</v>
      </c>
      <c r="O2102">
        <v>2.5</v>
      </c>
      <c r="P2102">
        <v>0.78600000000000003</v>
      </c>
      <c r="Q2102">
        <v>0.115</v>
      </c>
    </row>
    <row r="2103" spans="1:17">
      <c r="A2103" t="s">
        <v>2133</v>
      </c>
      <c r="B2103" s="1">
        <v>46120</v>
      </c>
      <c r="C2103" t="s">
        <v>18</v>
      </c>
      <c r="D2103" t="s">
        <v>21</v>
      </c>
      <c r="E2103">
        <v>1</v>
      </c>
      <c r="F2103">
        <v>42</v>
      </c>
      <c r="G2103">
        <v>43</v>
      </c>
      <c r="H2103">
        <v>43</v>
      </c>
      <c r="I2103">
        <v>0</v>
      </c>
      <c r="J2103">
        <v>0</v>
      </c>
      <c r="K2103">
        <v>0</v>
      </c>
      <c r="L2103">
        <v>1.9</v>
      </c>
      <c r="M2103">
        <v>0.98399999999999999</v>
      </c>
      <c r="N2103">
        <v>0.97199999999999998</v>
      </c>
      <c r="O2103">
        <v>4.7</v>
      </c>
      <c r="P2103">
        <v>0.73199999999999998</v>
      </c>
      <c r="Q2103">
        <v>1</v>
      </c>
    </row>
    <row r="2104" spans="1:17">
      <c r="A2104" t="s">
        <v>2134</v>
      </c>
      <c r="B2104" s="1">
        <v>46120</v>
      </c>
      <c r="C2104" t="s">
        <v>18</v>
      </c>
      <c r="D2104" t="s">
        <v>23</v>
      </c>
      <c r="E2104">
        <v>564</v>
      </c>
      <c r="F2104">
        <v>41</v>
      </c>
      <c r="G2104">
        <v>605</v>
      </c>
      <c r="H2104">
        <v>37</v>
      </c>
      <c r="I2104">
        <v>568</v>
      </c>
      <c r="J2104">
        <v>0</v>
      </c>
      <c r="K2104">
        <v>0</v>
      </c>
      <c r="L2104">
        <v>8</v>
      </c>
      <c r="M2104">
        <v>0.6</v>
      </c>
      <c r="N2104">
        <v>1</v>
      </c>
      <c r="O2104">
        <v>2.5</v>
      </c>
      <c r="P2104">
        <v>0.78600000000000003</v>
      </c>
      <c r="Q2104">
        <v>6.0999999999999999E-2</v>
      </c>
    </row>
    <row r="2105" spans="1:17">
      <c r="A2105" t="s">
        <v>2135</v>
      </c>
      <c r="B2105" s="1">
        <v>46120</v>
      </c>
      <c r="C2105" t="s">
        <v>18</v>
      </c>
      <c r="D2105" t="s">
        <v>25</v>
      </c>
      <c r="E2105">
        <v>0</v>
      </c>
      <c r="F2105">
        <v>31</v>
      </c>
      <c r="G2105">
        <v>31</v>
      </c>
      <c r="H2105">
        <v>31</v>
      </c>
      <c r="I2105">
        <v>0</v>
      </c>
      <c r="J2105">
        <v>1</v>
      </c>
      <c r="K2105">
        <v>0</v>
      </c>
      <c r="L2105">
        <v>1.8</v>
      </c>
      <c r="M2105">
        <v>0.94399999999999995</v>
      </c>
      <c r="N2105">
        <v>0.97499999999999998</v>
      </c>
      <c r="O2105">
        <v>4.5999999999999996</v>
      </c>
      <c r="P2105">
        <v>0.76100000000000001</v>
      </c>
      <c r="Q2105">
        <v>1</v>
      </c>
    </row>
    <row r="2106" spans="1:17">
      <c r="A2106" t="s">
        <v>2136</v>
      </c>
      <c r="B2106" s="1">
        <v>46120</v>
      </c>
      <c r="C2106" t="s">
        <v>27</v>
      </c>
      <c r="D2106" t="s">
        <v>19</v>
      </c>
      <c r="E2106">
        <v>0</v>
      </c>
      <c r="F2106">
        <v>43</v>
      </c>
      <c r="G2106">
        <v>43</v>
      </c>
      <c r="H2106">
        <v>43</v>
      </c>
      <c r="I2106">
        <v>0</v>
      </c>
      <c r="J2106">
        <v>0</v>
      </c>
      <c r="K2106">
        <v>0</v>
      </c>
      <c r="L2106">
        <v>2.2000000000000002</v>
      </c>
      <c r="M2106">
        <v>0.90300000000000002</v>
      </c>
      <c r="N2106">
        <v>0.997</v>
      </c>
      <c r="O2106">
        <v>4.5</v>
      </c>
      <c r="P2106">
        <v>0.71799999999999997</v>
      </c>
      <c r="Q2106">
        <v>1</v>
      </c>
    </row>
    <row r="2107" spans="1:17">
      <c r="A2107" t="s">
        <v>2137</v>
      </c>
      <c r="B2107" s="1">
        <v>46120</v>
      </c>
      <c r="C2107" t="s">
        <v>27</v>
      </c>
      <c r="D2107" t="s">
        <v>21</v>
      </c>
      <c r="E2107">
        <v>0</v>
      </c>
      <c r="F2107">
        <v>56</v>
      </c>
      <c r="G2107">
        <v>56</v>
      </c>
      <c r="H2107">
        <v>56</v>
      </c>
      <c r="I2107">
        <v>0</v>
      </c>
      <c r="J2107">
        <v>0</v>
      </c>
      <c r="K2107">
        <v>0</v>
      </c>
      <c r="L2107">
        <v>1.8</v>
      </c>
      <c r="M2107">
        <v>0.97699999999999998</v>
      </c>
      <c r="N2107">
        <v>1</v>
      </c>
      <c r="O2107">
        <v>4.4000000000000004</v>
      </c>
      <c r="P2107">
        <v>0.70699999999999996</v>
      </c>
      <c r="Q2107">
        <v>1</v>
      </c>
    </row>
    <row r="2108" spans="1:17">
      <c r="A2108" t="s">
        <v>2138</v>
      </c>
      <c r="B2108" s="1">
        <v>46120</v>
      </c>
      <c r="C2108" t="s">
        <v>27</v>
      </c>
      <c r="D2108" t="s">
        <v>23</v>
      </c>
      <c r="E2108">
        <v>1381</v>
      </c>
      <c r="F2108">
        <v>50</v>
      </c>
      <c r="G2108">
        <v>1431</v>
      </c>
      <c r="H2108">
        <v>23</v>
      </c>
      <c r="I2108">
        <v>1408</v>
      </c>
      <c r="J2108">
        <v>0</v>
      </c>
      <c r="K2108">
        <v>0</v>
      </c>
      <c r="L2108">
        <v>8</v>
      </c>
      <c r="M2108">
        <v>0.6</v>
      </c>
      <c r="N2108">
        <v>1</v>
      </c>
      <c r="O2108">
        <v>2.5</v>
      </c>
      <c r="P2108">
        <v>0.71299999999999997</v>
      </c>
      <c r="Q2108">
        <v>1.6E-2</v>
      </c>
    </row>
    <row r="2109" spans="1:17">
      <c r="A2109" t="s">
        <v>2139</v>
      </c>
      <c r="B2109" s="1">
        <v>46120</v>
      </c>
      <c r="C2109" t="s">
        <v>27</v>
      </c>
      <c r="D2109" t="s">
        <v>25</v>
      </c>
      <c r="E2109">
        <v>45</v>
      </c>
      <c r="F2109">
        <v>32</v>
      </c>
      <c r="G2109">
        <v>77</v>
      </c>
      <c r="H2109">
        <v>29</v>
      </c>
      <c r="I2109">
        <v>48</v>
      </c>
      <c r="J2109">
        <v>0</v>
      </c>
      <c r="K2109">
        <v>0</v>
      </c>
      <c r="L2109">
        <v>5.5</v>
      </c>
      <c r="M2109">
        <v>0.67300000000000004</v>
      </c>
      <c r="N2109">
        <v>0.96099999999999997</v>
      </c>
      <c r="O2109">
        <v>3</v>
      </c>
      <c r="P2109">
        <v>0.65500000000000003</v>
      </c>
      <c r="Q2109">
        <v>0.377</v>
      </c>
    </row>
    <row r="2110" spans="1:17">
      <c r="A2110" t="s">
        <v>2140</v>
      </c>
      <c r="B2110" s="1">
        <v>46120</v>
      </c>
      <c r="C2110" t="s">
        <v>32</v>
      </c>
      <c r="D2110" t="s">
        <v>19</v>
      </c>
      <c r="E2110">
        <v>582</v>
      </c>
      <c r="F2110">
        <v>29</v>
      </c>
      <c r="G2110">
        <v>611</v>
      </c>
      <c r="H2110">
        <v>31</v>
      </c>
      <c r="I2110">
        <v>580</v>
      </c>
      <c r="J2110">
        <v>0</v>
      </c>
      <c r="K2110">
        <v>0</v>
      </c>
      <c r="L2110">
        <v>8</v>
      </c>
      <c r="M2110">
        <v>0.6</v>
      </c>
      <c r="N2110">
        <v>1</v>
      </c>
      <c r="O2110">
        <v>2.5</v>
      </c>
      <c r="P2110">
        <v>0.78700000000000003</v>
      </c>
      <c r="Q2110">
        <v>5.0999999999999997E-2</v>
      </c>
    </row>
    <row r="2111" spans="1:17">
      <c r="A2111" t="s">
        <v>2141</v>
      </c>
      <c r="B2111" s="1">
        <v>46120</v>
      </c>
      <c r="C2111" t="s">
        <v>32</v>
      </c>
      <c r="D2111" t="s">
        <v>21</v>
      </c>
      <c r="E2111">
        <v>1464</v>
      </c>
      <c r="F2111">
        <v>33</v>
      </c>
      <c r="G2111">
        <v>1497</v>
      </c>
      <c r="H2111">
        <v>24</v>
      </c>
      <c r="I2111">
        <v>1473</v>
      </c>
      <c r="J2111">
        <v>1</v>
      </c>
      <c r="K2111">
        <v>1</v>
      </c>
      <c r="L2111">
        <v>8</v>
      </c>
      <c r="M2111">
        <v>0.6</v>
      </c>
      <c r="N2111">
        <v>0.97499999999999998</v>
      </c>
      <c r="O2111">
        <v>2.5</v>
      </c>
      <c r="P2111">
        <v>0.70199999999999996</v>
      </c>
      <c r="Q2111">
        <v>1.6E-2</v>
      </c>
    </row>
    <row r="2112" spans="1:17">
      <c r="A2112" t="s">
        <v>2142</v>
      </c>
      <c r="B2112" s="1">
        <v>46120</v>
      </c>
      <c r="C2112" t="s">
        <v>32</v>
      </c>
      <c r="D2112" t="s">
        <v>23</v>
      </c>
      <c r="E2112">
        <v>1578</v>
      </c>
      <c r="F2112">
        <v>59</v>
      </c>
      <c r="G2112">
        <v>1637</v>
      </c>
      <c r="H2112">
        <v>20</v>
      </c>
      <c r="I2112">
        <v>1617</v>
      </c>
      <c r="J2112">
        <v>1</v>
      </c>
      <c r="K2112">
        <v>1</v>
      </c>
      <c r="L2112">
        <v>8</v>
      </c>
      <c r="M2112">
        <v>0.6</v>
      </c>
      <c r="N2112">
        <v>0.94899999999999995</v>
      </c>
      <c r="O2112">
        <v>2.5</v>
      </c>
      <c r="P2112">
        <v>0.69299999999999995</v>
      </c>
      <c r="Q2112">
        <v>1.2E-2</v>
      </c>
    </row>
    <row r="2113" spans="1:17">
      <c r="A2113" t="s">
        <v>2143</v>
      </c>
      <c r="B2113" s="1">
        <v>46120</v>
      </c>
      <c r="C2113" t="s">
        <v>32</v>
      </c>
      <c r="D2113" t="s">
        <v>25</v>
      </c>
      <c r="E2113">
        <v>0</v>
      </c>
      <c r="F2113">
        <v>24</v>
      </c>
      <c r="G2113">
        <v>24</v>
      </c>
      <c r="H2113">
        <v>24</v>
      </c>
      <c r="I2113">
        <v>0</v>
      </c>
      <c r="J2113">
        <v>0</v>
      </c>
      <c r="K2113">
        <v>0</v>
      </c>
      <c r="L2113">
        <v>1.4</v>
      </c>
      <c r="M2113">
        <v>0.97699999999999998</v>
      </c>
      <c r="N2113">
        <v>0.97599999999999998</v>
      </c>
      <c r="O2113">
        <v>4.8</v>
      </c>
      <c r="P2113">
        <v>0.70199999999999996</v>
      </c>
      <c r="Q2113">
        <v>1</v>
      </c>
    </row>
    <row r="2114" spans="1:17">
      <c r="A2114" t="s">
        <v>2144</v>
      </c>
      <c r="B2114" s="1">
        <v>46120</v>
      </c>
      <c r="C2114" t="s">
        <v>37</v>
      </c>
      <c r="D2114" t="s">
        <v>19</v>
      </c>
      <c r="E2114">
        <v>0</v>
      </c>
      <c r="F2114">
        <v>52</v>
      </c>
      <c r="G2114">
        <v>52</v>
      </c>
      <c r="H2114">
        <v>52</v>
      </c>
      <c r="I2114">
        <v>0</v>
      </c>
      <c r="J2114">
        <v>1</v>
      </c>
      <c r="K2114">
        <v>0</v>
      </c>
      <c r="L2114">
        <v>2</v>
      </c>
      <c r="M2114">
        <v>0.96299999999999997</v>
      </c>
      <c r="N2114">
        <v>0.98</v>
      </c>
      <c r="O2114">
        <v>4.4000000000000004</v>
      </c>
      <c r="P2114">
        <v>0.67</v>
      </c>
      <c r="Q2114">
        <v>1</v>
      </c>
    </row>
    <row r="2115" spans="1:17">
      <c r="A2115" t="s">
        <v>2145</v>
      </c>
      <c r="B2115" s="1">
        <v>46120</v>
      </c>
      <c r="C2115" t="s">
        <v>37</v>
      </c>
      <c r="D2115" t="s">
        <v>21</v>
      </c>
      <c r="E2115">
        <v>667</v>
      </c>
      <c r="F2115">
        <v>38</v>
      </c>
      <c r="G2115">
        <v>705</v>
      </c>
      <c r="H2115">
        <v>33</v>
      </c>
      <c r="I2115">
        <v>672</v>
      </c>
      <c r="J2115">
        <v>0</v>
      </c>
      <c r="K2115">
        <v>0</v>
      </c>
      <c r="L2115">
        <v>8</v>
      </c>
      <c r="M2115">
        <v>0.6</v>
      </c>
      <c r="N2115">
        <v>1</v>
      </c>
      <c r="O2115">
        <v>2.5</v>
      </c>
      <c r="P2115">
        <v>0.68400000000000005</v>
      </c>
      <c r="Q2115">
        <v>4.7E-2</v>
      </c>
    </row>
    <row r="2116" spans="1:17">
      <c r="A2116" t="s">
        <v>2146</v>
      </c>
      <c r="B2116" s="1">
        <v>46120</v>
      </c>
      <c r="C2116" t="s">
        <v>37</v>
      </c>
      <c r="D2116" t="s">
        <v>23</v>
      </c>
      <c r="E2116">
        <v>515</v>
      </c>
      <c r="F2116">
        <v>42</v>
      </c>
      <c r="G2116">
        <v>557</v>
      </c>
      <c r="H2116">
        <v>28</v>
      </c>
      <c r="I2116">
        <v>529</v>
      </c>
      <c r="J2116">
        <v>1</v>
      </c>
      <c r="K2116">
        <v>1</v>
      </c>
      <c r="L2116">
        <v>8</v>
      </c>
      <c r="M2116">
        <v>0.6</v>
      </c>
      <c r="N2116">
        <v>0.96699999999999997</v>
      </c>
      <c r="O2116">
        <v>2.5</v>
      </c>
      <c r="P2116">
        <v>0.76800000000000002</v>
      </c>
      <c r="Q2116">
        <v>0.05</v>
      </c>
    </row>
    <row r="2117" spans="1:17">
      <c r="A2117" t="s">
        <v>2147</v>
      </c>
      <c r="B2117" s="1">
        <v>46120</v>
      </c>
      <c r="C2117" t="s">
        <v>37</v>
      </c>
      <c r="D2117" t="s">
        <v>25</v>
      </c>
      <c r="E2117">
        <v>0</v>
      </c>
      <c r="F2117">
        <v>31</v>
      </c>
      <c r="G2117">
        <v>31</v>
      </c>
      <c r="H2117">
        <v>31</v>
      </c>
      <c r="I2117">
        <v>0</v>
      </c>
      <c r="J2117">
        <v>0</v>
      </c>
      <c r="K2117">
        <v>0</v>
      </c>
      <c r="L2117">
        <v>1.3</v>
      </c>
      <c r="M2117">
        <v>0.98199999999999998</v>
      </c>
      <c r="N2117">
        <v>0.94799999999999995</v>
      </c>
      <c r="O2117">
        <v>4.5999999999999996</v>
      </c>
      <c r="P2117">
        <v>0.72199999999999998</v>
      </c>
      <c r="Q2117">
        <v>1</v>
      </c>
    </row>
    <row r="2118" spans="1:17">
      <c r="A2118" t="s">
        <v>2148</v>
      </c>
      <c r="B2118" s="1">
        <v>46120</v>
      </c>
      <c r="C2118" t="s">
        <v>43</v>
      </c>
      <c r="D2118" t="s">
        <v>19</v>
      </c>
      <c r="E2118">
        <v>1217</v>
      </c>
      <c r="F2118">
        <v>29</v>
      </c>
      <c r="G2118">
        <v>1246</v>
      </c>
      <c r="H2118">
        <v>31</v>
      </c>
      <c r="I2118">
        <v>1215</v>
      </c>
      <c r="J2118">
        <v>0</v>
      </c>
      <c r="K2118">
        <v>0</v>
      </c>
      <c r="L2118">
        <v>8</v>
      </c>
      <c r="M2118">
        <v>0.6</v>
      </c>
      <c r="N2118">
        <v>0.96399999999999997</v>
      </c>
      <c r="O2118">
        <v>2.5</v>
      </c>
      <c r="P2118">
        <v>0.76800000000000002</v>
      </c>
      <c r="Q2118">
        <v>2.5000000000000001E-2</v>
      </c>
    </row>
    <row r="2119" spans="1:17">
      <c r="A2119" t="s">
        <v>2149</v>
      </c>
      <c r="B2119" s="1">
        <v>46120</v>
      </c>
      <c r="C2119" t="s">
        <v>43</v>
      </c>
      <c r="D2119" t="s">
        <v>21</v>
      </c>
      <c r="E2119">
        <v>0</v>
      </c>
      <c r="F2119">
        <v>39</v>
      </c>
      <c r="G2119">
        <v>39</v>
      </c>
      <c r="H2119">
        <v>39</v>
      </c>
      <c r="I2119">
        <v>0</v>
      </c>
      <c r="J2119">
        <v>0</v>
      </c>
      <c r="K2119">
        <v>0</v>
      </c>
      <c r="L2119">
        <v>1.4</v>
      </c>
      <c r="M2119">
        <v>0.98</v>
      </c>
      <c r="N2119">
        <v>0.96699999999999997</v>
      </c>
      <c r="O2119">
        <v>4.5</v>
      </c>
      <c r="P2119">
        <v>0.64100000000000001</v>
      </c>
      <c r="Q2119">
        <v>1</v>
      </c>
    </row>
    <row r="2120" spans="1:17">
      <c r="A2120" t="s">
        <v>2150</v>
      </c>
      <c r="B2120" s="1">
        <v>46120</v>
      </c>
      <c r="C2120" t="s">
        <v>43</v>
      </c>
      <c r="D2120" t="s">
        <v>23</v>
      </c>
      <c r="E2120">
        <v>0</v>
      </c>
      <c r="F2120">
        <v>24</v>
      </c>
      <c r="G2120">
        <v>24</v>
      </c>
      <c r="H2120">
        <v>24</v>
      </c>
      <c r="I2120">
        <v>0</v>
      </c>
      <c r="J2120">
        <v>1</v>
      </c>
      <c r="K2120">
        <v>0</v>
      </c>
      <c r="L2120">
        <v>1.3</v>
      </c>
      <c r="M2120">
        <v>0.97699999999999998</v>
      </c>
      <c r="N2120">
        <v>0.98499999999999999</v>
      </c>
      <c r="O2120">
        <v>4.3</v>
      </c>
      <c r="P2120">
        <v>0.78600000000000003</v>
      </c>
      <c r="Q2120">
        <v>1</v>
      </c>
    </row>
    <row r="2121" spans="1:17">
      <c r="A2121" t="s">
        <v>2151</v>
      </c>
      <c r="B2121" s="1">
        <v>46120</v>
      </c>
      <c r="C2121" t="s">
        <v>43</v>
      </c>
      <c r="D2121" t="s">
        <v>25</v>
      </c>
      <c r="E2121">
        <v>0</v>
      </c>
      <c r="F2121">
        <v>41</v>
      </c>
      <c r="G2121">
        <v>41</v>
      </c>
      <c r="H2121">
        <v>38</v>
      </c>
      <c r="I2121">
        <v>3</v>
      </c>
      <c r="J2121">
        <v>0</v>
      </c>
      <c r="K2121">
        <v>0</v>
      </c>
      <c r="L2121">
        <v>1.3</v>
      </c>
      <c r="M2121">
        <v>0.97099999999999997</v>
      </c>
      <c r="N2121">
        <v>1</v>
      </c>
      <c r="O2121">
        <v>4.5999999999999996</v>
      </c>
      <c r="P2121">
        <v>0.79200000000000004</v>
      </c>
      <c r="Q2121">
        <v>0.92700000000000005</v>
      </c>
    </row>
    <row r="2122" spans="1:17">
      <c r="A2122" t="s">
        <v>2152</v>
      </c>
      <c r="B2122" s="1">
        <v>46120</v>
      </c>
      <c r="C2122" t="s">
        <v>48</v>
      </c>
      <c r="D2122" t="s">
        <v>19</v>
      </c>
      <c r="E2122">
        <v>6</v>
      </c>
      <c r="F2122">
        <v>33</v>
      </c>
      <c r="G2122">
        <v>39</v>
      </c>
      <c r="H2122">
        <v>39</v>
      </c>
      <c r="I2122">
        <v>0</v>
      </c>
      <c r="J2122">
        <v>1</v>
      </c>
      <c r="K2122">
        <v>0</v>
      </c>
      <c r="L2122">
        <v>2.1</v>
      </c>
      <c r="M2122">
        <v>0.97599999999999998</v>
      </c>
      <c r="N2122">
        <v>0.95799999999999996</v>
      </c>
      <c r="O2122">
        <v>4.4000000000000004</v>
      </c>
      <c r="P2122">
        <v>0.70199999999999996</v>
      </c>
      <c r="Q2122">
        <v>1</v>
      </c>
    </row>
    <row r="2123" spans="1:17">
      <c r="A2123" t="s">
        <v>2153</v>
      </c>
      <c r="B2123" s="1">
        <v>46120</v>
      </c>
      <c r="C2123" t="s">
        <v>48</v>
      </c>
      <c r="D2123" t="s">
        <v>21</v>
      </c>
      <c r="E2123">
        <v>1961</v>
      </c>
      <c r="F2123">
        <v>38</v>
      </c>
      <c r="G2123">
        <v>1999</v>
      </c>
      <c r="H2123">
        <v>24</v>
      </c>
      <c r="I2123">
        <v>1975</v>
      </c>
      <c r="J2123">
        <v>0</v>
      </c>
      <c r="K2123">
        <v>0</v>
      </c>
      <c r="L2123">
        <v>8</v>
      </c>
      <c r="M2123">
        <v>0.6</v>
      </c>
      <c r="N2123">
        <v>1</v>
      </c>
      <c r="O2123">
        <v>2.5</v>
      </c>
      <c r="P2123">
        <v>0.71899999999999997</v>
      </c>
      <c r="Q2123">
        <v>1.2E-2</v>
      </c>
    </row>
    <row r="2124" spans="1:17">
      <c r="A2124" t="s">
        <v>2154</v>
      </c>
      <c r="B2124" s="1">
        <v>46120</v>
      </c>
      <c r="C2124" t="s">
        <v>48</v>
      </c>
      <c r="D2124" t="s">
        <v>23</v>
      </c>
      <c r="E2124">
        <v>7</v>
      </c>
      <c r="F2124">
        <v>48</v>
      </c>
      <c r="G2124">
        <v>55</v>
      </c>
      <c r="H2124">
        <v>55</v>
      </c>
      <c r="I2124">
        <v>0</v>
      </c>
      <c r="J2124">
        <v>0</v>
      </c>
      <c r="K2124">
        <v>0</v>
      </c>
      <c r="L2124">
        <v>1.1000000000000001</v>
      </c>
      <c r="M2124">
        <v>1</v>
      </c>
      <c r="N2124">
        <v>1</v>
      </c>
      <c r="O2124">
        <v>4.5999999999999996</v>
      </c>
      <c r="P2124">
        <v>0.68500000000000005</v>
      </c>
      <c r="Q2124">
        <v>1</v>
      </c>
    </row>
    <row r="2125" spans="1:17">
      <c r="A2125" t="s">
        <v>2155</v>
      </c>
      <c r="B2125" s="1">
        <v>46120</v>
      </c>
      <c r="C2125" t="s">
        <v>48</v>
      </c>
      <c r="D2125" t="s">
        <v>25</v>
      </c>
      <c r="E2125">
        <v>624</v>
      </c>
      <c r="F2125">
        <v>20</v>
      </c>
      <c r="G2125">
        <v>644</v>
      </c>
      <c r="H2125">
        <v>25</v>
      </c>
      <c r="I2125">
        <v>619</v>
      </c>
      <c r="J2125">
        <v>0</v>
      </c>
      <c r="K2125">
        <v>0</v>
      </c>
      <c r="L2125">
        <v>8</v>
      </c>
      <c r="M2125">
        <v>0.6</v>
      </c>
      <c r="N2125">
        <v>0.97299999999999998</v>
      </c>
      <c r="O2125">
        <v>2.5</v>
      </c>
      <c r="P2125">
        <v>0.71299999999999997</v>
      </c>
      <c r="Q2125">
        <v>3.9E-2</v>
      </c>
    </row>
    <row r="2126" spans="1:17">
      <c r="A2126" t="s">
        <v>2156</v>
      </c>
      <c r="B2126" s="1">
        <v>46120</v>
      </c>
      <c r="C2126" t="s">
        <v>53</v>
      </c>
      <c r="D2126" t="s">
        <v>19</v>
      </c>
      <c r="E2126">
        <v>1051</v>
      </c>
      <c r="F2126">
        <v>61</v>
      </c>
      <c r="G2126">
        <v>1112</v>
      </c>
      <c r="H2126">
        <v>29</v>
      </c>
      <c r="I2126">
        <v>1083</v>
      </c>
      <c r="J2126">
        <v>0</v>
      </c>
      <c r="K2126">
        <v>0</v>
      </c>
      <c r="L2126">
        <v>8</v>
      </c>
      <c r="M2126">
        <v>0.6</v>
      </c>
      <c r="N2126">
        <v>0.97399999999999998</v>
      </c>
      <c r="O2126">
        <v>2.5</v>
      </c>
      <c r="P2126">
        <v>0.70299999999999996</v>
      </c>
      <c r="Q2126">
        <v>2.5999999999999999E-2</v>
      </c>
    </row>
    <row r="2127" spans="1:17">
      <c r="A2127" t="s">
        <v>2157</v>
      </c>
      <c r="B2127" s="1">
        <v>46120</v>
      </c>
      <c r="C2127" t="s">
        <v>53</v>
      </c>
      <c r="D2127" t="s">
        <v>21</v>
      </c>
      <c r="E2127">
        <v>1174</v>
      </c>
      <c r="F2127">
        <v>31</v>
      </c>
      <c r="G2127">
        <v>1205</v>
      </c>
      <c r="H2127">
        <v>26</v>
      </c>
      <c r="I2127">
        <v>1179</v>
      </c>
      <c r="J2127">
        <v>0</v>
      </c>
      <c r="K2127">
        <v>0</v>
      </c>
      <c r="L2127">
        <v>8</v>
      </c>
      <c r="M2127">
        <v>0.6</v>
      </c>
      <c r="N2127">
        <v>1</v>
      </c>
      <c r="O2127">
        <v>2.5</v>
      </c>
      <c r="P2127">
        <v>0.77200000000000002</v>
      </c>
      <c r="Q2127">
        <v>2.1999999999999999E-2</v>
      </c>
    </row>
    <row r="2128" spans="1:17">
      <c r="A2128" t="s">
        <v>2158</v>
      </c>
      <c r="B2128" s="1">
        <v>46120</v>
      </c>
      <c r="C2128" t="s">
        <v>53</v>
      </c>
      <c r="D2128" t="s">
        <v>23</v>
      </c>
      <c r="E2128">
        <v>781</v>
      </c>
      <c r="F2128">
        <v>33</v>
      </c>
      <c r="G2128">
        <v>814</v>
      </c>
      <c r="H2128">
        <v>30</v>
      </c>
      <c r="I2128">
        <v>784</v>
      </c>
      <c r="J2128">
        <v>0</v>
      </c>
      <c r="K2128">
        <v>0</v>
      </c>
      <c r="L2128">
        <v>8</v>
      </c>
      <c r="M2128">
        <v>0.6</v>
      </c>
      <c r="N2128">
        <v>0.98</v>
      </c>
      <c r="O2128">
        <v>2.5</v>
      </c>
      <c r="P2128">
        <v>0.72699999999999998</v>
      </c>
      <c r="Q2128">
        <v>3.6999999999999998E-2</v>
      </c>
    </row>
    <row r="2129" spans="1:17">
      <c r="A2129" t="s">
        <v>2159</v>
      </c>
      <c r="B2129" s="1">
        <v>46120</v>
      </c>
      <c r="C2129" t="s">
        <v>53</v>
      </c>
      <c r="D2129" t="s">
        <v>25</v>
      </c>
      <c r="E2129">
        <v>0</v>
      </c>
      <c r="F2129">
        <v>34</v>
      </c>
      <c r="G2129">
        <v>34</v>
      </c>
      <c r="H2129">
        <v>34</v>
      </c>
      <c r="I2129">
        <v>0</v>
      </c>
      <c r="J2129">
        <v>0</v>
      </c>
      <c r="K2129">
        <v>0</v>
      </c>
      <c r="L2129">
        <v>0.8</v>
      </c>
      <c r="M2129">
        <v>0.995</v>
      </c>
      <c r="N2129">
        <v>1</v>
      </c>
      <c r="O2129">
        <v>4.3</v>
      </c>
      <c r="P2129">
        <v>0.76200000000000001</v>
      </c>
      <c r="Q2129">
        <v>1</v>
      </c>
    </row>
    <row r="2130" spans="1:17">
      <c r="A2130" t="s">
        <v>2160</v>
      </c>
      <c r="B2130" s="1">
        <v>46121</v>
      </c>
      <c r="C2130" t="s">
        <v>18</v>
      </c>
      <c r="D2130" t="s">
        <v>19</v>
      </c>
      <c r="E2130">
        <v>285</v>
      </c>
      <c r="F2130">
        <v>46</v>
      </c>
      <c r="G2130">
        <v>331</v>
      </c>
      <c r="H2130">
        <v>41</v>
      </c>
      <c r="I2130">
        <v>290</v>
      </c>
      <c r="J2130">
        <v>0</v>
      </c>
      <c r="K2130">
        <v>0</v>
      </c>
      <c r="L2130">
        <v>8</v>
      </c>
      <c r="M2130">
        <v>0.6</v>
      </c>
      <c r="N2130">
        <v>1</v>
      </c>
      <c r="O2130">
        <v>2.5</v>
      </c>
      <c r="P2130">
        <v>0.78600000000000003</v>
      </c>
      <c r="Q2130">
        <v>0.124</v>
      </c>
    </row>
    <row r="2131" spans="1:17">
      <c r="A2131" t="s">
        <v>2161</v>
      </c>
      <c r="B2131" s="1">
        <v>46121</v>
      </c>
      <c r="C2131" t="s">
        <v>18</v>
      </c>
      <c r="D2131" t="s">
        <v>21</v>
      </c>
      <c r="E2131">
        <v>0</v>
      </c>
      <c r="F2131">
        <v>43</v>
      </c>
      <c r="G2131">
        <v>43</v>
      </c>
      <c r="H2131">
        <v>43</v>
      </c>
      <c r="I2131">
        <v>0</v>
      </c>
      <c r="J2131">
        <v>0</v>
      </c>
      <c r="K2131">
        <v>0</v>
      </c>
      <c r="L2131">
        <v>0.8</v>
      </c>
      <c r="M2131">
        <v>0.96599999999999997</v>
      </c>
      <c r="N2131">
        <v>0.98399999999999999</v>
      </c>
      <c r="O2131">
        <v>4.8</v>
      </c>
      <c r="P2131">
        <v>0.73199999999999998</v>
      </c>
      <c r="Q2131">
        <v>1</v>
      </c>
    </row>
    <row r="2132" spans="1:17">
      <c r="A2132" t="s">
        <v>2162</v>
      </c>
      <c r="B2132" s="1">
        <v>46121</v>
      </c>
      <c r="C2132" t="s">
        <v>18</v>
      </c>
      <c r="D2132" t="s">
        <v>23</v>
      </c>
      <c r="E2132">
        <v>568</v>
      </c>
      <c r="F2132">
        <v>47</v>
      </c>
      <c r="G2132">
        <v>615</v>
      </c>
      <c r="H2132">
        <v>40</v>
      </c>
      <c r="I2132">
        <v>575</v>
      </c>
      <c r="J2132">
        <v>0</v>
      </c>
      <c r="K2132">
        <v>0</v>
      </c>
      <c r="L2132">
        <v>8</v>
      </c>
      <c r="M2132">
        <v>0.6</v>
      </c>
      <c r="N2132">
        <v>0.97899999999999998</v>
      </c>
      <c r="O2132">
        <v>2.5</v>
      </c>
      <c r="P2132">
        <v>0.78600000000000003</v>
      </c>
      <c r="Q2132">
        <v>6.5000000000000002E-2</v>
      </c>
    </row>
    <row r="2133" spans="1:17">
      <c r="A2133" t="s">
        <v>2163</v>
      </c>
      <c r="B2133" s="1">
        <v>46121</v>
      </c>
      <c r="C2133" t="s">
        <v>18</v>
      </c>
      <c r="D2133" t="s">
        <v>25</v>
      </c>
      <c r="E2133">
        <v>0</v>
      </c>
      <c r="F2133">
        <v>23</v>
      </c>
      <c r="G2133">
        <v>23</v>
      </c>
      <c r="H2133">
        <v>23</v>
      </c>
      <c r="I2133">
        <v>0</v>
      </c>
      <c r="J2133">
        <v>1</v>
      </c>
      <c r="K2133">
        <v>0</v>
      </c>
      <c r="L2133">
        <v>1.4</v>
      </c>
      <c r="M2133">
        <v>0.94699999999999995</v>
      </c>
      <c r="N2133">
        <v>0.95</v>
      </c>
      <c r="O2133">
        <v>4.8</v>
      </c>
      <c r="P2133">
        <v>0.76100000000000001</v>
      </c>
      <c r="Q2133">
        <v>1</v>
      </c>
    </row>
    <row r="2134" spans="1:17">
      <c r="A2134" t="s">
        <v>2164</v>
      </c>
      <c r="B2134" s="1">
        <v>46121</v>
      </c>
      <c r="C2134" t="s">
        <v>27</v>
      </c>
      <c r="D2134" t="s">
        <v>19</v>
      </c>
      <c r="E2134">
        <v>0</v>
      </c>
      <c r="F2134">
        <v>34</v>
      </c>
      <c r="G2134">
        <v>34</v>
      </c>
      <c r="H2134">
        <v>34</v>
      </c>
      <c r="I2134">
        <v>0</v>
      </c>
      <c r="J2134">
        <v>0</v>
      </c>
      <c r="K2134">
        <v>0</v>
      </c>
      <c r="L2134">
        <v>1</v>
      </c>
      <c r="M2134">
        <v>1</v>
      </c>
      <c r="N2134">
        <v>1</v>
      </c>
      <c r="O2134">
        <v>4.7</v>
      </c>
      <c r="P2134">
        <v>0.71799999999999997</v>
      </c>
      <c r="Q2134">
        <v>1</v>
      </c>
    </row>
    <row r="2135" spans="1:17">
      <c r="A2135" t="s">
        <v>2165</v>
      </c>
      <c r="B2135" s="1">
        <v>46121</v>
      </c>
      <c r="C2135" t="s">
        <v>27</v>
      </c>
      <c r="D2135" t="s">
        <v>21</v>
      </c>
      <c r="E2135">
        <v>0</v>
      </c>
      <c r="F2135">
        <v>31</v>
      </c>
      <c r="G2135">
        <v>31</v>
      </c>
      <c r="H2135">
        <v>31</v>
      </c>
      <c r="I2135">
        <v>0</v>
      </c>
      <c r="J2135">
        <v>0</v>
      </c>
      <c r="K2135">
        <v>0</v>
      </c>
      <c r="L2135">
        <v>1.5</v>
      </c>
      <c r="M2135">
        <v>0.96</v>
      </c>
      <c r="N2135">
        <v>0.97699999999999998</v>
      </c>
      <c r="O2135">
        <v>4.2</v>
      </c>
      <c r="P2135">
        <v>0.70699999999999996</v>
      </c>
      <c r="Q2135">
        <v>1</v>
      </c>
    </row>
    <row r="2136" spans="1:17">
      <c r="A2136" t="s">
        <v>2166</v>
      </c>
      <c r="B2136" s="1">
        <v>46121</v>
      </c>
      <c r="C2136" t="s">
        <v>27</v>
      </c>
      <c r="D2136" t="s">
        <v>23</v>
      </c>
      <c r="E2136">
        <v>1408</v>
      </c>
      <c r="F2136">
        <v>52</v>
      </c>
      <c r="G2136">
        <v>1460</v>
      </c>
      <c r="H2136">
        <v>18</v>
      </c>
      <c r="I2136">
        <v>1442</v>
      </c>
      <c r="J2136">
        <v>0</v>
      </c>
      <c r="K2136">
        <v>0</v>
      </c>
      <c r="L2136">
        <v>8</v>
      </c>
      <c r="M2136">
        <v>0.6</v>
      </c>
      <c r="N2136">
        <v>0.96399999999999997</v>
      </c>
      <c r="O2136">
        <v>2.5</v>
      </c>
      <c r="P2136">
        <v>0.71299999999999997</v>
      </c>
      <c r="Q2136">
        <v>1.2E-2</v>
      </c>
    </row>
    <row r="2137" spans="1:17">
      <c r="A2137" t="s">
        <v>2167</v>
      </c>
      <c r="B2137" s="1">
        <v>46121</v>
      </c>
      <c r="C2137" t="s">
        <v>27</v>
      </c>
      <c r="D2137" t="s">
        <v>25</v>
      </c>
      <c r="E2137">
        <v>48</v>
      </c>
      <c r="F2137">
        <v>24</v>
      </c>
      <c r="G2137">
        <v>72</v>
      </c>
      <c r="H2137">
        <v>24</v>
      </c>
      <c r="I2137">
        <v>48</v>
      </c>
      <c r="J2137">
        <v>0</v>
      </c>
      <c r="K2137">
        <v>0</v>
      </c>
      <c r="L2137">
        <v>4.8</v>
      </c>
      <c r="M2137">
        <v>0.72199999999999998</v>
      </c>
      <c r="N2137">
        <v>0.98</v>
      </c>
      <c r="O2137">
        <v>3</v>
      </c>
      <c r="P2137">
        <v>0.65500000000000003</v>
      </c>
      <c r="Q2137">
        <v>0.33300000000000002</v>
      </c>
    </row>
    <row r="2138" spans="1:17">
      <c r="A2138" t="s">
        <v>2168</v>
      </c>
      <c r="B2138" s="1">
        <v>46121</v>
      </c>
      <c r="C2138" t="s">
        <v>32</v>
      </c>
      <c r="D2138" t="s">
        <v>19</v>
      </c>
      <c r="E2138">
        <v>580</v>
      </c>
      <c r="F2138">
        <v>32</v>
      </c>
      <c r="G2138">
        <v>612</v>
      </c>
      <c r="H2138">
        <v>32</v>
      </c>
      <c r="I2138">
        <v>580</v>
      </c>
      <c r="J2138">
        <v>1</v>
      </c>
      <c r="K2138">
        <v>1</v>
      </c>
      <c r="L2138">
        <v>8</v>
      </c>
      <c r="M2138">
        <v>0.6</v>
      </c>
      <c r="N2138">
        <v>0.96199999999999997</v>
      </c>
      <c r="O2138">
        <v>2.5</v>
      </c>
      <c r="P2138">
        <v>0.78700000000000003</v>
      </c>
      <c r="Q2138">
        <v>5.1999999999999998E-2</v>
      </c>
    </row>
    <row r="2139" spans="1:17">
      <c r="A2139" t="s">
        <v>2169</v>
      </c>
      <c r="B2139" s="1">
        <v>46121</v>
      </c>
      <c r="C2139" t="s">
        <v>32</v>
      </c>
      <c r="D2139" t="s">
        <v>21</v>
      </c>
      <c r="E2139">
        <v>1473</v>
      </c>
      <c r="F2139">
        <v>34</v>
      </c>
      <c r="G2139">
        <v>1507</v>
      </c>
      <c r="H2139">
        <v>21</v>
      </c>
      <c r="I2139">
        <v>1486</v>
      </c>
      <c r="J2139">
        <v>0</v>
      </c>
      <c r="K2139">
        <v>0</v>
      </c>
      <c r="L2139">
        <v>8</v>
      </c>
      <c r="M2139">
        <v>0.6</v>
      </c>
      <c r="N2139">
        <v>0.98499999999999999</v>
      </c>
      <c r="O2139">
        <v>2.5</v>
      </c>
      <c r="P2139">
        <v>0.70199999999999996</v>
      </c>
      <c r="Q2139">
        <v>1.4E-2</v>
      </c>
    </row>
    <row r="2140" spans="1:17">
      <c r="A2140" t="s">
        <v>2170</v>
      </c>
      <c r="B2140" s="1">
        <v>46121</v>
      </c>
      <c r="C2140" t="s">
        <v>32</v>
      </c>
      <c r="D2140" t="s">
        <v>23</v>
      </c>
      <c r="E2140">
        <v>1617</v>
      </c>
      <c r="F2140">
        <v>41</v>
      </c>
      <c r="G2140">
        <v>1658</v>
      </c>
      <c r="H2140">
        <v>28</v>
      </c>
      <c r="I2140">
        <v>1630</v>
      </c>
      <c r="J2140">
        <v>0</v>
      </c>
      <c r="K2140">
        <v>0</v>
      </c>
      <c r="L2140">
        <v>8</v>
      </c>
      <c r="M2140">
        <v>0.6</v>
      </c>
      <c r="N2140">
        <v>0.98899999999999999</v>
      </c>
      <c r="O2140">
        <v>2.5</v>
      </c>
      <c r="P2140">
        <v>0.69299999999999995</v>
      </c>
      <c r="Q2140">
        <v>1.7000000000000001E-2</v>
      </c>
    </row>
    <row r="2141" spans="1:17">
      <c r="A2141" t="s">
        <v>2171</v>
      </c>
      <c r="B2141" s="1">
        <v>46121</v>
      </c>
      <c r="C2141" t="s">
        <v>32</v>
      </c>
      <c r="D2141" t="s">
        <v>25</v>
      </c>
      <c r="E2141">
        <v>0</v>
      </c>
      <c r="F2141">
        <v>39</v>
      </c>
      <c r="G2141">
        <v>39</v>
      </c>
      <c r="H2141">
        <v>39</v>
      </c>
      <c r="I2141">
        <v>0</v>
      </c>
      <c r="J2141">
        <v>0</v>
      </c>
      <c r="K2141">
        <v>0</v>
      </c>
      <c r="L2141">
        <v>1.3</v>
      </c>
      <c r="M2141">
        <v>0.99199999999999999</v>
      </c>
      <c r="N2141">
        <v>0.998</v>
      </c>
      <c r="O2141">
        <v>4.5999999999999996</v>
      </c>
      <c r="P2141">
        <v>0.70199999999999996</v>
      </c>
      <c r="Q2141">
        <v>1</v>
      </c>
    </row>
    <row r="2142" spans="1:17">
      <c r="A2142" t="s">
        <v>2172</v>
      </c>
      <c r="B2142" s="1">
        <v>46121</v>
      </c>
      <c r="C2142" t="s">
        <v>37</v>
      </c>
      <c r="D2142" t="s">
        <v>19</v>
      </c>
      <c r="E2142">
        <v>0</v>
      </c>
      <c r="F2142">
        <v>39</v>
      </c>
      <c r="G2142">
        <v>39</v>
      </c>
      <c r="H2142">
        <v>39</v>
      </c>
      <c r="I2142">
        <v>0</v>
      </c>
      <c r="J2142">
        <v>0</v>
      </c>
      <c r="K2142">
        <v>0</v>
      </c>
      <c r="L2142">
        <v>1.2</v>
      </c>
      <c r="M2142">
        <v>0.94799999999999995</v>
      </c>
      <c r="N2142">
        <v>0.996</v>
      </c>
      <c r="O2142">
        <v>4.5999999999999996</v>
      </c>
      <c r="P2142">
        <v>0.67</v>
      </c>
      <c r="Q2142">
        <v>1</v>
      </c>
    </row>
    <row r="2143" spans="1:17">
      <c r="A2143" t="s">
        <v>2173</v>
      </c>
      <c r="B2143" s="1">
        <v>46121</v>
      </c>
      <c r="C2143" t="s">
        <v>37</v>
      </c>
      <c r="D2143" t="s">
        <v>21</v>
      </c>
      <c r="E2143">
        <v>672</v>
      </c>
      <c r="F2143">
        <v>40</v>
      </c>
      <c r="G2143">
        <v>712</v>
      </c>
      <c r="H2143">
        <v>31</v>
      </c>
      <c r="I2143">
        <v>681</v>
      </c>
      <c r="J2143">
        <v>0</v>
      </c>
      <c r="K2143">
        <v>0</v>
      </c>
      <c r="L2143">
        <v>8</v>
      </c>
      <c r="M2143">
        <v>0.6</v>
      </c>
      <c r="N2143">
        <v>0.97699999999999998</v>
      </c>
      <c r="O2143">
        <v>2.5</v>
      </c>
      <c r="P2143">
        <v>0.68400000000000005</v>
      </c>
      <c r="Q2143">
        <v>4.3999999999999997E-2</v>
      </c>
    </row>
    <row r="2144" spans="1:17">
      <c r="A2144" t="s">
        <v>2174</v>
      </c>
      <c r="B2144" s="1">
        <v>46121</v>
      </c>
      <c r="C2144" t="s">
        <v>37</v>
      </c>
      <c r="D2144" t="s">
        <v>23</v>
      </c>
      <c r="E2144">
        <v>529</v>
      </c>
      <c r="F2144">
        <v>36</v>
      </c>
      <c r="G2144">
        <v>565</v>
      </c>
      <c r="H2144">
        <v>28</v>
      </c>
      <c r="I2144">
        <v>537</v>
      </c>
      <c r="J2144">
        <v>1</v>
      </c>
      <c r="K2144">
        <v>0</v>
      </c>
      <c r="L2144">
        <v>8</v>
      </c>
      <c r="M2144">
        <v>0.6</v>
      </c>
      <c r="N2144">
        <v>0.99099999999999999</v>
      </c>
      <c r="O2144">
        <v>2.5</v>
      </c>
      <c r="P2144">
        <v>0.76800000000000002</v>
      </c>
      <c r="Q2144">
        <v>0.05</v>
      </c>
    </row>
    <row r="2145" spans="1:17">
      <c r="A2145" t="s">
        <v>2175</v>
      </c>
      <c r="B2145" s="1">
        <v>46121</v>
      </c>
      <c r="C2145" t="s">
        <v>37</v>
      </c>
      <c r="D2145" t="s">
        <v>25</v>
      </c>
      <c r="E2145">
        <v>0</v>
      </c>
      <c r="F2145">
        <v>29</v>
      </c>
      <c r="G2145">
        <v>29</v>
      </c>
      <c r="H2145">
        <v>29</v>
      </c>
      <c r="I2145">
        <v>0</v>
      </c>
      <c r="J2145">
        <v>0</v>
      </c>
      <c r="K2145">
        <v>0</v>
      </c>
      <c r="L2145">
        <v>1.6</v>
      </c>
      <c r="M2145">
        <v>0.97099999999999997</v>
      </c>
      <c r="N2145">
        <v>1</v>
      </c>
      <c r="O2145">
        <v>4.7</v>
      </c>
      <c r="P2145">
        <v>0.72199999999999998</v>
      </c>
      <c r="Q2145">
        <v>1</v>
      </c>
    </row>
    <row r="2146" spans="1:17">
      <c r="A2146" t="s">
        <v>2176</v>
      </c>
      <c r="B2146" s="1">
        <v>46121</v>
      </c>
      <c r="C2146" t="s">
        <v>43</v>
      </c>
      <c r="D2146" t="s">
        <v>19</v>
      </c>
      <c r="E2146">
        <v>1215</v>
      </c>
      <c r="F2146">
        <v>42</v>
      </c>
      <c r="G2146">
        <v>1257</v>
      </c>
      <c r="H2146">
        <v>27</v>
      </c>
      <c r="I2146">
        <v>1230</v>
      </c>
      <c r="J2146">
        <v>0</v>
      </c>
      <c r="K2146">
        <v>0</v>
      </c>
      <c r="L2146">
        <v>8</v>
      </c>
      <c r="M2146">
        <v>0.6</v>
      </c>
      <c r="N2146">
        <v>0.97299999999999998</v>
      </c>
      <c r="O2146">
        <v>2.5</v>
      </c>
      <c r="P2146">
        <v>0.76800000000000002</v>
      </c>
      <c r="Q2146">
        <v>2.1000000000000001E-2</v>
      </c>
    </row>
    <row r="2147" spans="1:17">
      <c r="A2147" t="s">
        <v>2177</v>
      </c>
      <c r="B2147" s="1">
        <v>46121</v>
      </c>
      <c r="C2147" t="s">
        <v>43</v>
      </c>
      <c r="D2147" t="s">
        <v>21</v>
      </c>
      <c r="E2147">
        <v>0</v>
      </c>
      <c r="F2147">
        <v>45</v>
      </c>
      <c r="G2147">
        <v>45</v>
      </c>
      <c r="H2147">
        <v>45</v>
      </c>
      <c r="I2147">
        <v>0</v>
      </c>
      <c r="J2147">
        <v>0</v>
      </c>
      <c r="K2147">
        <v>0</v>
      </c>
      <c r="L2147">
        <v>1.5</v>
      </c>
      <c r="M2147">
        <v>0.98299999999999998</v>
      </c>
      <c r="N2147">
        <v>0.96</v>
      </c>
      <c r="O2147">
        <v>4.4000000000000004</v>
      </c>
      <c r="P2147">
        <v>0.64100000000000001</v>
      </c>
      <c r="Q2147">
        <v>1</v>
      </c>
    </row>
    <row r="2148" spans="1:17">
      <c r="A2148" t="s">
        <v>2178</v>
      </c>
      <c r="B2148" s="1">
        <v>46121</v>
      </c>
      <c r="C2148" t="s">
        <v>43</v>
      </c>
      <c r="D2148" t="s">
        <v>23</v>
      </c>
      <c r="E2148">
        <v>0</v>
      </c>
      <c r="F2148">
        <v>34</v>
      </c>
      <c r="G2148">
        <v>34</v>
      </c>
      <c r="H2148">
        <v>34</v>
      </c>
      <c r="I2148">
        <v>0</v>
      </c>
      <c r="J2148">
        <v>0</v>
      </c>
      <c r="K2148">
        <v>0</v>
      </c>
      <c r="L2148">
        <v>1.3</v>
      </c>
      <c r="M2148">
        <v>0.97799999999999998</v>
      </c>
      <c r="N2148">
        <v>0.97399999999999998</v>
      </c>
      <c r="O2148">
        <v>4.3</v>
      </c>
      <c r="P2148">
        <v>0.78600000000000003</v>
      </c>
      <c r="Q2148">
        <v>1</v>
      </c>
    </row>
    <row r="2149" spans="1:17">
      <c r="A2149" t="s">
        <v>2179</v>
      </c>
      <c r="B2149" s="1">
        <v>46121</v>
      </c>
      <c r="C2149" t="s">
        <v>43</v>
      </c>
      <c r="D2149" t="s">
        <v>25</v>
      </c>
      <c r="E2149">
        <v>3</v>
      </c>
      <c r="F2149">
        <v>32</v>
      </c>
      <c r="G2149">
        <v>35</v>
      </c>
      <c r="H2149">
        <v>35</v>
      </c>
      <c r="I2149">
        <v>0</v>
      </c>
      <c r="J2149">
        <v>1</v>
      </c>
      <c r="K2149">
        <v>0</v>
      </c>
      <c r="L2149">
        <v>2</v>
      </c>
      <c r="M2149">
        <v>0.95499999999999996</v>
      </c>
      <c r="N2149">
        <v>0.97399999999999998</v>
      </c>
      <c r="O2149">
        <v>4.8</v>
      </c>
      <c r="P2149">
        <v>0.79200000000000004</v>
      </c>
      <c r="Q2149">
        <v>1</v>
      </c>
    </row>
    <row r="2150" spans="1:17">
      <c r="A2150" t="s">
        <v>2180</v>
      </c>
      <c r="B2150" s="1">
        <v>46121</v>
      </c>
      <c r="C2150" t="s">
        <v>48</v>
      </c>
      <c r="D2150" t="s">
        <v>19</v>
      </c>
      <c r="E2150">
        <v>0</v>
      </c>
      <c r="F2150">
        <v>50</v>
      </c>
      <c r="G2150">
        <v>50</v>
      </c>
      <c r="H2150">
        <v>44</v>
      </c>
      <c r="I2150">
        <v>6</v>
      </c>
      <c r="J2150">
        <v>0</v>
      </c>
      <c r="K2150">
        <v>0</v>
      </c>
      <c r="L2150">
        <v>1.6</v>
      </c>
      <c r="M2150">
        <v>0.92700000000000005</v>
      </c>
      <c r="N2150">
        <v>0.98499999999999999</v>
      </c>
      <c r="O2150">
        <v>4.4000000000000004</v>
      </c>
      <c r="P2150">
        <v>0.70199999999999996</v>
      </c>
      <c r="Q2150">
        <v>0.88</v>
      </c>
    </row>
    <row r="2151" spans="1:17">
      <c r="A2151" t="s">
        <v>2181</v>
      </c>
      <c r="B2151" s="1">
        <v>46121</v>
      </c>
      <c r="C2151" t="s">
        <v>48</v>
      </c>
      <c r="D2151" t="s">
        <v>21</v>
      </c>
      <c r="E2151">
        <v>1975</v>
      </c>
      <c r="F2151">
        <v>40</v>
      </c>
      <c r="G2151">
        <v>2015</v>
      </c>
      <c r="H2151">
        <v>21</v>
      </c>
      <c r="I2151">
        <v>1994</v>
      </c>
      <c r="J2151">
        <v>0</v>
      </c>
      <c r="K2151">
        <v>0</v>
      </c>
      <c r="L2151">
        <v>8</v>
      </c>
      <c r="M2151">
        <v>0.6</v>
      </c>
      <c r="N2151">
        <v>0.98599999999999999</v>
      </c>
      <c r="O2151">
        <v>2.5</v>
      </c>
      <c r="P2151">
        <v>0.71899999999999997</v>
      </c>
      <c r="Q2151">
        <v>0.01</v>
      </c>
    </row>
    <row r="2152" spans="1:17">
      <c r="A2152" t="s">
        <v>2182</v>
      </c>
      <c r="B2152" s="1">
        <v>46121</v>
      </c>
      <c r="C2152" t="s">
        <v>48</v>
      </c>
      <c r="D2152" t="s">
        <v>23</v>
      </c>
      <c r="E2152">
        <v>0</v>
      </c>
      <c r="F2152">
        <v>39</v>
      </c>
      <c r="G2152">
        <v>39</v>
      </c>
      <c r="H2152">
        <v>39</v>
      </c>
      <c r="I2152">
        <v>0</v>
      </c>
      <c r="J2152">
        <v>0</v>
      </c>
      <c r="K2152">
        <v>0</v>
      </c>
      <c r="L2152">
        <v>1.3</v>
      </c>
      <c r="M2152">
        <v>0.96499999999999997</v>
      </c>
      <c r="N2152">
        <v>1</v>
      </c>
      <c r="O2152">
        <v>4.4000000000000004</v>
      </c>
      <c r="P2152">
        <v>0.68500000000000005</v>
      </c>
      <c r="Q2152">
        <v>1</v>
      </c>
    </row>
    <row r="2153" spans="1:17">
      <c r="A2153" t="s">
        <v>2183</v>
      </c>
      <c r="B2153" s="1">
        <v>46121</v>
      </c>
      <c r="C2153" t="s">
        <v>48</v>
      </c>
      <c r="D2153" t="s">
        <v>25</v>
      </c>
      <c r="E2153">
        <v>619</v>
      </c>
      <c r="F2153">
        <v>27</v>
      </c>
      <c r="G2153">
        <v>646</v>
      </c>
      <c r="H2153">
        <v>22</v>
      </c>
      <c r="I2153">
        <v>624</v>
      </c>
      <c r="J2153">
        <v>0</v>
      </c>
      <c r="K2153">
        <v>0</v>
      </c>
      <c r="L2153">
        <v>8</v>
      </c>
      <c r="M2153">
        <v>0.6</v>
      </c>
      <c r="N2153">
        <v>0.995</v>
      </c>
      <c r="O2153">
        <v>2.5</v>
      </c>
      <c r="P2153">
        <v>0.71299999999999997</v>
      </c>
      <c r="Q2153">
        <v>3.4000000000000002E-2</v>
      </c>
    </row>
    <row r="2154" spans="1:17">
      <c r="A2154" t="s">
        <v>2184</v>
      </c>
      <c r="B2154" s="1">
        <v>46121</v>
      </c>
      <c r="C2154" t="s">
        <v>53</v>
      </c>
      <c r="D2154" t="s">
        <v>19</v>
      </c>
      <c r="E2154">
        <v>1083</v>
      </c>
      <c r="F2154">
        <v>40</v>
      </c>
      <c r="G2154">
        <v>1123</v>
      </c>
      <c r="H2154">
        <v>28</v>
      </c>
      <c r="I2154">
        <v>1095</v>
      </c>
      <c r="J2154">
        <v>1</v>
      </c>
      <c r="K2154">
        <v>1</v>
      </c>
      <c r="L2154">
        <v>8</v>
      </c>
      <c r="M2154">
        <v>0.6</v>
      </c>
      <c r="N2154">
        <v>0.96</v>
      </c>
      <c r="O2154">
        <v>2.5</v>
      </c>
      <c r="P2154">
        <v>0.70299999999999996</v>
      </c>
      <c r="Q2154">
        <v>2.5000000000000001E-2</v>
      </c>
    </row>
    <row r="2155" spans="1:17">
      <c r="A2155" t="s">
        <v>2185</v>
      </c>
      <c r="B2155" s="1">
        <v>46121</v>
      </c>
      <c r="C2155" t="s">
        <v>53</v>
      </c>
      <c r="D2155" t="s">
        <v>21</v>
      </c>
      <c r="E2155">
        <v>1179</v>
      </c>
      <c r="F2155">
        <v>34</v>
      </c>
      <c r="G2155">
        <v>1213</v>
      </c>
      <c r="H2155">
        <v>24</v>
      </c>
      <c r="I2155">
        <v>1189</v>
      </c>
      <c r="J2155">
        <v>0</v>
      </c>
      <c r="K2155">
        <v>0</v>
      </c>
      <c r="L2155">
        <v>8</v>
      </c>
      <c r="M2155">
        <v>0.6</v>
      </c>
      <c r="N2155">
        <v>0.98199999999999998</v>
      </c>
      <c r="O2155">
        <v>2.5</v>
      </c>
      <c r="P2155">
        <v>0.77200000000000002</v>
      </c>
      <c r="Q2155">
        <v>0.02</v>
      </c>
    </row>
    <row r="2156" spans="1:17">
      <c r="A2156" t="s">
        <v>2186</v>
      </c>
      <c r="B2156" s="1">
        <v>46121</v>
      </c>
      <c r="C2156" t="s">
        <v>53</v>
      </c>
      <c r="D2156" t="s">
        <v>23</v>
      </c>
      <c r="E2156">
        <v>784</v>
      </c>
      <c r="F2156">
        <v>36</v>
      </c>
      <c r="G2156">
        <v>820</v>
      </c>
      <c r="H2156">
        <v>30</v>
      </c>
      <c r="I2156">
        <v>790</v>
      </c>
      <c r="J2156">
        <v>0</v>
      </c>
      <c r="K2156">
        <v>0</v>
      </c>
      <c r="L2156">
        <v>8</v>
      </c>
      <c r="M2156">
        <v>0.6</v>
      </c>
      <c r="N2156">
        <v>0.99399999999999999</v>
      </c>
      <c r="O2156">
        <v>2.5</v>
      </c>
      <c r="P2156">
        <v>0.72699999999999998</v>
      </c>
      <c r="Q2156">
        <v>3.6999999999999998E-2</v>
      </c>
    </row>
    <row r="2157" spans="1:17">
      <c r="A2157" t="s">
        <v>2187</v>
      </c>
      <c r="B2157" s="1">
        <v>46121</v>
      </c>
      <c r="C2157" t="s">
        <v>53</v>
      </c>
      <c r="D2157" t="s">
        <v>25</v>
      </c>
      <c r="E2157">
        <v>0</v>
      </c>
      <c r="F2157">
        <v>27</v>
      </c>
      <c r="G2157">
        <v>27</v>
      </c>
      <c r="H2157">
        <v>27</v>
      </c>
      <c r="I2157">
        <v>0</v>
      </c>
      <c r="J2157">
        <v>0</v>
      </c>
      <c r="K2157">
        <v>0</v>
      </c>
      <c r="L2157">
        <v>1.6</v>
      </c>
      <c r="M2157">
        <v>0.91900000000000004</v>
      </c>
      <c r="N2157">
        <v>0.99299999999999999</v>
      </c>
      <c r="O2157">
        <v>4.5999999999999996</v>
      </c>
      <c r="P2157">
        <v>0.76200000000000001</v>
      </c>
      <c r="Q2157">
        <v>1</v>
      </c>
    </row>
    <row r="2158" spans="1:17">
      <c r="A2158" t="s">
        <v>2188</v>
      </c>
      <c r="B2158" s="1">
        <v>46122</v>
      </c>
      <c r="C2158" t="s">
        <v>18</v>
      </c>
      <c r="D2158" t="s">
        <v>19</v>
      </c>
      <c r="E2158">
        <v>290</v>
      </c>
      <c r="F2158">
        <v>46</v>
      </c>
      <c r="G2158">
        <v>336</v>
      </c>
      <c r="H2158">
        <v>42</v>
      </c>
      <c r="I2158">
        <v>294</v>
      </c>
      <c r="J2158">
        <v>0</v>
      </c>
      <c r="K2158">
        <v>0</v>
      </c>
      <c r="L2158">
        <v>8</v>
      </c>
      <c r="M2158">
        <v>0.6</v>
      </c>
      <c r="N2158">
        <v>0.98399999999999999</v>
      </c>
      <c r="O2158">
        <v>2.5</v>
      </c>
      <c r="P2158">
        <v>0.78600000000000003</v>
      </c>
      <c r="Q2158">
        <v>0.125</v>
      </c>
    </row>
    <row r="2159" spans="1:17">
      <c r="A2159" t="s">
        <v>2189</v>
      </c>
      <c r="B2159" s="1">
        <v>46122</v>
      </c>
      <c r="C2159" t="s">
        <v>18</v>
      </c>
      <c r="D2159" t="s">
        <v>21</v>
      </c>
      <c r="E2159">
        <v>0</v>
      </c>
      <c r="F2159">
        <v>40</v>
      </c>
      <c r="G2159">
        <v>40</v>
      </c>
      <c r="H2159">
        <v>40</v>
      </c>
      <c r="I2159">
        <v>0</v>
      </c>
      <c r="J2159">
        <v>0</v>
      </c>
      <c r="K2159">
        <v>0</v>
      </c>
      <c r="L2159">
        <v>1.6</v>
      </c>
      <c r="M2159">
        <v>0.97499999999999998</v>
      </c>
      <c r="N2159">
        <v>0.98799999999999999</v>
      </c>
      <c r="O2159">
        <v>4.5999999999999996</v>
      </c>
      <c r="P2159">
        <v>0.73199999999999998</v>
      </c>
      <c r="Q2159">
        <v>1</v>
      </c>
    </row>
    <row r="2160" spans="1:17">
      <c r="A2160" t="s">
        <v>2190</v>
      </c>
      <c r="B2160" s="1">
        <v>46122</v>
      </c>
      <c r="C2160" t="s">
        <v>18</v>
      </c>
      <c r="D2160" t="s">
        <v>23</v>
      </c>
      <c r="E2160">
        <v>575</v>
      </c>
      <c r="F2160">
        <v>32</v>
      </c>
      <c r="G2160">
        <v>607</v>
      </c>
      <c r="H2160">
        <v>39</v>
      </c>
      <c r="I2160">
        <v>568</v>
      </c>
      <c r="J2160">
        <v>0</v>
      </c>
      <c r="K2160">
        <v>0</v>
      </c>
      <c r="L2160">
        <v>8</v>
      </c>
      <c r="M2160">
        <v>0.6</v>
      </c>
      <c r="N2160">
        <v>1</v>
      </c>
      <c r="O2160">
        <v>2.5</v>
      </c>
      <c r="P2160">
        <v>0.78600000000000003</v>
      </c>
      <c r="Q2160">
        <v>6.4000000000000001E-2</v>
      </c>
    </row>
    <row r="2161" spans="1:17">
      <c r="A2161" t="s">
        <v>2191</v>
      </c>
      <c r="B2161" s="1">
        <v>46122</v>
      </c>
      <c r="C2161" t="s">
        <v>18</v>
      </c>
      <c r="D2161" t="s">
        <v>25</v>
      </c>
      <c r="E2161">
        <v>0</v>
      </c>
      <c r="F2161">
        <v>29</v>
      </c>
      <c r="G2161">
        <v>29</v>
      </c>
      <c r="H2161">
        <v>29</v>
      </c>
      <c r="I2161">
        <v>0</v>
      </c>
      <c r="J2161">
        <v>0</v>
      </c>
      <c r="K2161">
        <v>0</v>
      </c>
      <c r="L2161">
        <v>1.5</v>
      </c>
      <c r="M2161">
        <v>0.97199999999999998</v>
      </c>
      <c r="N2161">
        <v>0.98299999999999998</v>
      </c>
      <c r="O2161">
        <v>4.4000000000000004</v>
      </c>
      <c r="P2161">
        <v>0.76100000000000001</v>
      </c>
      <c r="Q2161">
        <v>1</v>
      </c>
    </row>
    <row r="2162" spans="1:17">
      <c r="A2162" t="s">
        <v>2192</v>
      </c>
      <c r="B2162" s="1">
        <v>46122</v>
      </c>
      <c r="C2162" t="s">
        <v>27</v>
      </c>
      <c r="D2162" t="s">
        <v>19</v>
      </c>
      <c r="E2162">
        <v>0</v>
      </c>
      <c r="F2162">
        <v>18</v>
      </c>
      <c r="G2162">
        <v>18</v>
      </c>
      <c r="H2162">
        <v>18</v>
      </c>
      <c r="I2162">
        <v>0</v>
      </c>
      <c r="J2162">
        <v>0</v>
      </c>
      <c r="K2162">
        <v>0</v>
      </c>
      <c r="L2162">
        <v>1.2</v>
      </c>
      <c r="M2162">
        <v>0.91400000000000003</v>
      </c>
      <c r="N2162">
        <v>0.94499999999999995</v>
      </c>
      <c r="O2162">
        <v>4.4000000000000004</v>
      </c>
      <c r="P2162">
        <v>0.71799999999999997</v>
      </c>
      <c r="Q2162">
        <v>1</v>
      </c>
    </row>
    <row r="2163" spans="1:17">
      <c r="A2163" t="s">
        <v>2193</v>
      </c>
      <c r="B2163" s="1">
        <v>46122</v>
      </c>
      <c r="C2163" t="s">
        <v>27</v>
      </c>
      <c r="D2163" t="s">
        <v>21</v>
      </c>
      <c r="E2163">
        <v>0</v>
      </c>
      <c r="F2163">
        <v>60</v>
      </c>
      <c r="G2163">
        <v>60</v>
      </c>
      <c r="H2163">
        <v>47</v>
      </c>
      <c r="I2163">
        <v>13</v>
      </c>
      <c r="J2163">
        <v>0</v>
      </c>
      <c r="K2163">
        <v>0</v>
      </c>
      <c r="L2163">
        <v>2.5</v>
      </c>
      <c r="M2163">
        <v>0.86799999999999999</v>
      </c>
      <c r="N2163">
        <v>1</v>
      </c>
      <c r="O2163">
        <v>4</v>
      </c>
      <c r="P2163">
        <v>0.70699999999999996</v>
      </c>
      <c r="Q2163">
        <v>0.78300000000000003</v>
      </c>
    </row>
    <row r="2164" spans="1:17">
      <c r="A2164" t="s">
        <v>2194</v>
      </c>
      <c r="B2164" s="1">
        <v>46122</v>
      </c>
      <c r="C2164" t="s">
        <v>27</v>
      </c>
      <c r="D2164" t="s">
        <v>23</v>
      </c>
      <c r="E2164">
        <v>1442</v>
      </c>
      <c r="F2164">
        <v>41</v>
      </c>
      <c r="G2164">
        <v>1483</v>
      </c>
      <c r="H2164">
        <v>19</v>
      </c>
      <c r="I2164">
        <v>1464</v>
      </c>
      <c r="J2164">
        <v>0</v>
      </c>
      <c r="K2164">
        <v>0</v>
      </c>
      <c r="L2164">
        <v>8</v>
      </c>
      <c r="M2164">
        <v>0.6</v>
      </c>
      <c r="N2164">
        <v>0.97199999999999998</v>
      </c>
      <c r="O2164">
        <v>2.5</v>
      </c>
      <c r="P2164">
        <v>0.71299999999999997</v>
      </c>
      <c r="Q2164">
        <v>1.2999999999999999E-2</v>
      </c>
    </row>
    <row r="2165" spans="1:17">
      <c r="A2165" t="s">
        <v>2195</v>
      </c>
      <c r="B2165" s="1">
        <v>46122</v>
      </c>
      <c r="C2165" t="s">
        <v>27</v>
      </c>
      <c r="D2165" t="s">
        <v>25</v>
      </c>
      <c r="E2165">
        <v>48</v>
      </c>
      <c r="F2165">
        <v>19</v>
      </c>
      <c r="G2165">
        <v>67</v>
      </c>
      <c r="H2165">
        <v>29</v>
      </c>
      <c r="I2165">
        <v>38</v>
      </c>
      <c r="J2165">
        <v>0</v>
      </c>
      <c r="K2165">
        <v>0</v>
      </c>
      <c r="L2165">
        <v>4.5999999999999996</v>
      </c>
      <c r="M2165">
        <v>0.70599999999999996</v>
      </c>
      <c r="N2165">
        <v>0.96499999999999997</v>
      </c>
      <c r="O2165">
        <v>3.2</v>
      </c>
      <c r="P2165">
        <v>0.65500000000000003</v>
      </c>
      <c r="Q2165">
        <v>0.433</v>
      </c>
    </row>
    <row r="2166" spans="1:17">
      <c r="A2166" t="s">
        <v>2196</v>
      </c>
      <c r="B2166" s="1">
        <v>46122</v>
      </c>
      <c r="C2166" t="s">
        <v>32</v>
      </c>
      <c r="D2166" t="s">
        <v>19</v>
      </c>
      <c r="E2166">
        <v>580</v>
      </c>
      <c r="F2166">
        <v>34</v>
      </c>
      <c r="G2166">
        <v>614</v>
      </c>
      <c r="H2166">
        <v>38</v>
      </c>
      <c r="I2166">
        <v>576</v>
      </c>
      <c r="J2166">
        <v>0</v>
      </c>
      <c r="K2166">
        <v>0</v>
      </c>
      <c r="L2166">
        <v>8</v>
      </c>
      <c r="M2166">
        <v>0.6</v>
      </c>
      <c r="N2166">
        <v>0.97899999999999998</v>
      </c>
      <c r="O2166">
        <v>2.5</v>
      </c>
      <c r="P2166">
        <v>0.78700000000000003</v>
      </c>
      <c r="Q2166">
        <v>6.2E-2</v>
      </c>
    </row>
    <row r="2167" spans="1:17">
      <c r="A2167" t="s">
        <v>2197</v>
      </c>
      <c r="B2167" s="1">
        <v>46122</v>
      </c>
      <c r="C2167" t="s">
        <v>32</v>
      </c>
      <c r="D2167" t="s">
        <v>21</v>
      </c>
      <c r="E2167">
        <v>1486</v>
      </c>
      <c r="F2167">
        <v>35</v>
      </c>
      <c r="G2167">
        <v>1521</v>
      </c>
      <c r="H2167">
        <v>28</v>
      </c>
      <c r="I2167">
        <v>1493</v>
      </c>
      <c r="J2167">
        <v>0</v>
      </c>
      <c r="K2167">
        <v>0</v>
      </c>
      <c r="L2167">
        <v>8</v>
      </c>
      <c r="M2167">
        <v>0.6</v>
      </c>
      <c r="N2167">
        <v>0.996</v>
      </c>
      <c r="O2167">
        <v>2.5</v>
      </c>
      <c r="P2167">
        <v>0.70199999999999996</v>
      </c>
      <c r="Q2167">
        <v>1.7999999999999999E-2</v>
      </c>
    </row>
    <row r="2168" spans="1:17">
      <c r="A2168" t="s">
        <v>2198</v>
      </c>
      <c r="B2168" s="1">
        <v>46122</v>
      </c>
      <c r="C2168" t="s">
        <v>32</v>
      </c>
      <c r="D2168" t="s">
        <v>23</v>
      </c>
      <c r="E2168">
        <v>1630</v>
      </c>
      <c r="F2168">
        <v>23</v>
      </c>
      <c r="G2168">
        <v>1653</v>
      </c>
      <c r="H2168">
        <v>27</v>
      </c>
      <c r="I2168">
        <v>1626</v>
      </c>
      <c r="J2168">
        <v>0</v>
      </c>
      <c r="K2168">
        <v>0</v>
      </c>
      <c r="L2168">
        <v>8</v>
      </c>
      <c r="M2168">
        <v>0.6</v>
      </c>
      <c r="N2168">
        <v>1</v>
      </c>
      <c r="O2168">
        <v>2.5</v>
      </c>
      <c r="P2168">
        <v>0.69299999999999995</v>
      </c>
      <c r="Q2168">
        <v>1.6E-2</v>
      </c>
    </row>
    <row r="2169" spans="1:17">
      <c r="A2169" t="s">
        <v>2199</v>
      </c>
      <c r="B2169" s="1">
        <v>46122</v>
      </c>
      <c r="C2169" t="s">
        <v>32</v>
      </c>
      <c r="D2169" t="s">
        <v>25</v>
      </c>
      <c r="E2169">
        <v>0</v>
      </c>
      <c r="F2169">
        <v>31</v>
      </c>
      <c r="G2169">
        <v>31</v>
      </c>
      <c r="H2169">
        <v>31</v>
      </c>
      <c r="I2169">
        <v>0</v>
      </c>
      <c r="J2169">
        <v>0</v>
      </c>
      <c r="K2169">
        <v>0</v>
      </c>
      <c r="L2169">
        <v>1.9</v>
      </c>
      <c r="M2169">
        <v>0.95499999999999996</v>
      </c>
      <c r="N2169">
        <v>0.98399999999999999</v>
      </c>
      <c r="O2169">
        <v>4.5999999999999996</v>
      </c>
      <c r="P2169">
        <v>0.70199999999999996</v>
      </c>
      <c r="Q2169">
        <v>1</v>
      </c>
    </row>
    <row r="2170" spans="1:17">
      <c r="A2170" t="s">
        <v>2200</v>
      </c>
      <c r="B2170" s="1">
        <v>46122</v>
      </c>
      <c r="C2170" t="s">
        <v>37</v>
      </c>
      <c r="D2170" t="s">
        <v>19</v>
      </c>
      <c r="E2170">
        <v>0</v>
      </c>
      <c r="F2170">
        <v>41</v>
      </c>
      <c r="G2170">
        <v>41</v>
      </c>
      <c r="H2170">
        <v>41</v>
      </c>
      <c r="I2170">
        <v>0</v>
      </c>
      <c r="J2170">
        <v>1</v>
      </c>
      <c r="K2170">
        <v>0</v>
      </c>
      <c r="L2170">
        <v>1.6</v>
      </c>
      <c r="M2170">
        <v>0.90100000000000002</v>
      </c>
      <c r="N2170">
        <v>0.99399999999999999</v>
      </c>
      <c r="O2170">
        <v>4</v>
      </c>
      <c r="P2170">
        <v>0.67</v>
      </c>
      <c r="Q2170">
        <v>1</v>
      </c>
    </row>
    <row r="2171" spans="1:17">
      <c r="A2171" t="s">
        <v>2201</v>
      </c>
      <c r="B2171" s="1">
        <v>46122</v>
      </c>
      <c r="C2171" t="s">
        <v>37</v>
      </c>
      <c r="D2171" t="s">
        <v>21</v>
      </c>
      <c r="E2171">
        <v>681</v>
      </c>
      <c r="F2171">
        <v>41</v>
      </c>
      <c r="G2171">
        <v>722</v>
      </c>
      <c r="H2171">
        <v>33</v>
      </c>
      <c r="I2171">
        <v>689</v>
      </c>
      <c r="J2171">
        <v>0</v>
      </c>
      <c r="K2171">
        <v>0</v>
      </c>
      <c r="L2171">
        <v>8</v>
      </c>
      <c r="M2171">
        <v>0.6</v>
      </c>
      <c r="N2171">
        <v>0.95499999999999996</v>
      </c>
      <c r="O2171">
        <v>2.5</v>
      </c>
      <c r="P2171">
        <v>0.68400000000000005</v>
      </c>
      <c r="Q2171">
        <v>4.5999999999999999E-2</v>
      </c>
    </row>
    <row r="2172" spans="1:17">
      <c r="A2172" t="s">
        <v>2202</v>
      </c>
      <c r="B2172" s="1">
        <v>46122</v>
      </c>
      <c r="C2172" t="s">
        <v>37</v>
      </c>
      <c r="D2172" t="s">
        <v>23</v>
      </c>
      <c r="E2172">
        <v>537</v>
      </c>
      <c r="F2172">
        <v>42</v>
      </c>
      <c r="G2172">
        <v>579</v>
      </c>
      <c r="H2172">
        <v>37</v>
      </c>
      <c r="I2172">
        <v>542</v>
      </c>
      <c r="J2172">
        <v>1</v>
      </c>
      <c r="K2172">
        <v>0</v>
      </c>
      <c r="L2172">
        <v>8</v>
      </c>
      <c r="M2172">
        <v>0.6</v>
      </c>
      <c r="N2172">
        <v>0.97499999999999998</v>
      </c>
      <c r="O2172">
        <v>2.5</v>
      </c>
      <c r="P2172">
        <v>0.76800000000000002</v>
      </c>
      <c r="Q2172">
        <v>6.4000000000000001E-2</v>
      </c>
    </row>
    <row r="2173" spans="1:17">
      <c r="A2173" t="s">
        <v>2203</v>
      </c>
      <c r="B2173" s="1">
        <v>46122</v>
      </c>
      <c r="C2173" t="s">
        <v>37</v>
      </c>
      <c r="D2173" t="s">
        <v>25</v>
      </c>
      <c r="E2173">
        <v>0</v>
      </c>
      <c r="F2173">
        <v>36</v>
      </c>
      <c r="G2173">
        <v>36</v>
      </c>
      <c r="H2173">
        <v>36</v>
      </c>
      <c r="I2173">
        <v>0</v>
      </c>
      <c r="J2173">
        <v>0</v>
      </c>
      <c r="K2173">
        <v>0</v>
      </c>
      <c r="L2173">
        <v>1.1000000000000001</v>
      </c>
      <c r="M2173">
        <v>0.94599999999999995</v>
      </c>
      <c r="N2173">
        <v>0.97399999999999998</v>
      </c>
      <c r="O2173">
        <v>4.8</v>
      </c>
      <c r="P2173">
        <v>0.72199999999999998</v>
      </c>
      <c r="Q2173">
        <v>1</v>
      </c>
    </row>
    <row r="2174" spans="1:17">
      <c r="A2174" t="s">
        <v>2204</v>
      </c>
      <c r="B2174" s="1">
        <v>46122</v>
      </c>
      <c r="C2174" t="s">
        <v>43</v>
      </c>
      <c r="D2174" t="s">
        <v>19</v>
      </c>
      <c r="E2174">
        <v>1230</v>
      </c>
      <c r="F2174">
        <v>34</v>
      </c>
      <c r="G2174">
        <v>1264</v>
      </c>
      <c r="H2174">
        <v>31</v>
      </c>
      <c r="I2174">
        <v>1233</v>
      </c>
      <c r="J2174">
        <v>1</v>
      </c>
      <c r="K2174">
        <v>0</v>
      </c>
      <c r="L2174">
        <v>8</v>
      </c>
      <c r="M2174">
        <v>0.6</v>
      </c>
      <c r="N2174">
        <v>0.96199999999999997</v>
      </c>
      <c r="O2174">
        <v>2.5</v>
      </c>
      <c r="P2174">
        <v>0.76800000000000002</v>
      </c>
      <c r="Q2174">
        <v>2.5000000000000001E-2</v>
      </c>
    </row>
    <row r="2175" spans="1:17">
      <c r="A2175" t="s">
        <v>2205</v>
      </c>
      <c r="B2175" s="1">
        <v>46122</v>
      </c>
      <c r="C2175" t="s">
        <v>43</v>
      </c>
      <c r="D2175" t="s">
        <v>21</v>
      </c>
      <c r="E2175">
        <v>0</v>
      </c>
      <c r="F2175">
        <v>67</v>
      </c>
      <c r="G2175">
        <v>67</v>
      </c>
      <c r="H2175">
        <v>59</v>
      </c>
      <c r="I2175">
        <v>8</v>
      </c>
      <c r="J2175">
        <v>0</v>
      </c>
      <c r="K2175">
        <v>0</v>
      </c>
      <c r="L2175">
        <v>2.2999999999999998</v>
      </c>
      <c r="M2175">
        <v>0.95199999999999996</v>
      </c>
      <c r="N2175">
        <v>0.96399999999999997</v>
      </c>
      <c r="O2175">
        <v>4.3</v>
      </c>
      <c r="P2175">
        <v>0.64100000000000001</v>
      </c>
      <c r="Q2175">
        <v>0.88100000000000001</v>
      </c>
    </row>
    <row r="2176" spans="1:17">
      <c r="A2176" t="s">
        <v>2206</v>
      </c>
      <c r="B2176" s="1">
        <v>46122</v>
      </c>
      <c r="C2176" t="s">
        <v>43</v>
      </c>
      <c r="D2176" t="s">
        <v>23</v>
      </c>
      <c r="E2176">
        <v>0</v>
      </c>
      <c r="F2176">
        <v>50</v>
      </c>
      <c r="G2176">
        <v>50</v>
      </c>
      <c r="H2176">
        <v>50</v>
      </c>
      <c r="I2176">
        <v>0</v>
      </c>
      <c r="J2176">
        <v>0</v>
      </c>
      <c r="K2176">
        <v>0</v>
      </c>
      <c r="L2176">
        <v>0.9</v>
      </c>
      <c r="M2176">
        <v>0.95699999999999996</v>
      </c>
      <c r="N2176">
        <v>0.97099999999999997</v>
      </c>
      <c r="O2176">
        <v>4.5</v>
      </c>
      <c r="P2176">
        <v>0.78600000000000003</v>
      </c>
      <c r="Q2176">
        <v>1</v>
      </c>
    </row>
    <row r="2177" spans="1:17">
      <c r="A2177" t="s">
        <v>2207</v>
      </c>
      <c r="B2177" s="1">
        <v>46122</v>
      </c>
      <c r="C2177" t="s">
        <v>43</v>
      </c>
      <c r="D2177" t="s">
        <v>25</v>
      </c>
      <c r="E2177">
        <v>0</v>
      </c>
      <c r="F2177">
        <v>31</v>
      </c>
      <c r="G2177">
        <v>31</v>
      </c>
      <c r="H2177">
        <v>31</v>
      </c>
      <c r="I2177">
        <v>0</v>
      </c>
      <c r="J2177">
        <v>0</v>
      </c>
      <c r="K2177">
        <v>0</v>
      </c>
      <c r="L2177">
        <v>2.2000000000000002</v>
      </c>
      <c r="M2177">
        <v>1</v>
      </c>
      <c r="N2177">
        <v>0.97099999999999997</v>
      </c>
      <c r="O2177">
        <v>4.7</v>
      </c>
      <c r="P2177">
        <v>0.79200000000000004</v>
      </c>
      <c r="Q2177">
        <v>1</v>
      </c>
    </row>
    <row r="2178" spans="1:17">
      <c r="A2178" t="s">
        <v>2208</v>
      </c>
      <c r="B2178" s="1">
        <v>46122</v>
      </c>
      <c r="C2178" t="s">
        <v>48</v>
      </c>
      <c r="D2178" t="s">
        <v>19</v>
      </c>
      <c r="E2178">
        <v>6</v>
      </c>
      <c r="F2178">
        <v>37</v>
      </c>
      <c r="G2178">
        <v>43</v>
      </c>
      <c r="H2178">
        <v>43</v>
      </c>
      <c r="I2178">
        <v>0</v>
      </c>
      <c r="J2178">
        <v>0</v>
      </c>
      <c r="K2178">
        <v>0</v>
      </c>
      <c r="L2178">
        <v>1.7</v>
      </c>
      <c r="M2178">
        <v>0.95499999999999996</v>
      </c>
      <c r="N2178">
        <v>0.97899999999999998</v>
      </c>
      <c r="O2178">
        <v>4.5</v>
      </c>
      <c r="P2178">
        <v>0.70199999999999996</v>
      </c>
      <c r="Q2178">
        <v>1</v>
      </c>
    </row>
    <row r="2179" spans="1:17">
      <c r="A2179" t="s">
        <v>2209</v>
      </c>
      <c r="B2179" s="1">
        <v>46122</v>
      </c>
      <c r="C2179" t="s">
        <v>48</v>
      </c>
      <c r="D2179" t="s">
        <v>21</v>
      </c>
      <c r="E2179">
        <v>1994</v>
      </c>
      <c r="F2179">
        <v>40</v>
      </c>
      <c r="G2179">
        <v>2034</v>
      </c>
      <c r="H2179">
        <v>19</v>
      </c>
      <c r="I2179">
        <v>2015</v>
      </c>
      <c r="J2179">
        <v>0</v>
      </c>
      <c r="K2179">
        <v>0</v>
      </c>
      <c r="L2179">
        <v>8</v>
      </c>
      <c r="M2179">
        <v>0.6</v>
      </c>
      <c r="N2179">
        <v>0.98699999999999999</v>
      </c>
      <c r="O2179">
        <v>2.5</v>
      </c>
      <c r="P2179">
        <v>0.71899999999999997</v>
      </c>
      <c r="Q2179">
        <v>8.9999999999999993E-3</v>
      </c>
    </row>
    <row r="2180" spans="1:17">
      <c r="A2180" t="s">
        <v>2210</v>
      </c>
      <c r="B2180" s="1">
        <v>46122</v>
      </c>
      <c r="C2180" t="s">
        <v>48</v>
      </c>
      <c r="D2180" t="s">
        <v>23</v>
      </c>
      <c r="E2180">
        <v>0</v>
      </c>
      <c r="F2180">
        <v>70</v>
      </c>
      <c r="G2180">
        <v>70</v>
      </c>
      <c r="H2180">
        <v>48</v>
      </c>
      <c r="I2180">
        <v>22</v>
      </c>
      <c r="J2180">
        <v>0</v>
      </c>
      <c r="K2180">
        <v>0</v>
      </c>
      <c r="L2180">
        <v>2.7</v>
      </c>
      <c r="M2180">
        <v>0.82699999999999996</v>
      </c>
      <c r="N2180">
        <v>0.96299999999999997</v>
      </c>
      <c r="O2180">
        <v>3.6</v>
      </c>
      <c r="P2180">
        <v>0.68500000000000005</v>
      </c>
      <c r="Q2180">
        <v>0.68600000000000005</v>
      </c>
    </row>
    <row r="2181" spans="1:17">
      <c r="A2181" t="s">
        <v>2211</v>
      </c>
      <c r="B2181" s="1">
        <v>46122</v>
      </c>
      <c r="C2181" t="s">
        <v>48</v>
      </c>
      <c r="D2181" t="s">
        <v>25</v>
      </c>
      <c r="E2181">
        <v>624</v>
      </c>
      <c r="F2181">
        <v>33</v>
      </c>
      <c r="G2181">
        <v>657</v>
      </c>
      <c r="H2181">
        <v>26</v>
      </c>
      <c r="I2181">
        <v>631</v>
      </c>
      <c r="J2181">
        <v>0</v>
      </c>
      <c r="K2181">
        <v>0</v>
      </c>
      <c r="L2181">
        <v>8</v>
      </c>
      <c r="M2181">
        <v>0.6</v>
      </c>
      <c r="N2181">
        <v>0.98699999999999999</v>
      </c>
      <c r="O2181">
        <v>2.5</v>
      </c>
      <c r="P2181">
        <v>0.71299999999999997</v>
      </c>
      <c r="Q2181">
        <v>0.04</v>
      </c>
    </row>
    <row r="2182" spans="1:17">
      <c r="A2182" t="s">
        <v>2212</v>
      </c>
      <c r="B2182" s="1">
        <v>46122</v>
      </c>
      <c r="C2182" t="s">
        <v>53</v>
      </c>
      <c r="D2182" t="s">
        <v>19</v>
      </c>
      <c r="E2182">
        <v>1095</v>
      </c>
      <c r="F2182">
        <v>41</v>
      </c>
      <c r="G2182">
        <v>1136</v>
      </c>
      <c r="H2182">
        <v>28</v>
      </c>
      <c r="I2182">
        <v>1108</v>
      </c>
      <c r="J2182">
        <v>0</v>
      </c>
      <c r="K2182">
        <v>0</v>
      </c>
      <c r="L2182">
        <v>8</v>
      </c>
      <c r="M2182">
        <v>0.6</v>
      </c>
      <c r="N2182">
        <v>0.98799999999999999</v>
      </c>
      <c r="O2182">
        <v>2.5</v>
      </c>
      <c r="P2182">
        <v>0.70299999999999996</v>
      </c>
      <c r="Q2182">
        <v>2.5000000000000001E-2</v>
      </c>
    </row>
    <row r="2183" spans="1:17">
      <c r="A2183" t="s">
        <v>2213</v>
      </c>
      <c r="B2183" s="1">
        <v>46122</v>
      </c>
      <c r="C2183" t="s">
        <v>53</v>
      </c>
      <c r="D2183" t="s">
        <v>21</v>
      </c>
      <c r="E2183">
        <v>1189</v>
      </c>
      <c r="F2183">
        <v>46</v>
      </c>
      <c r="G2183">
        <v>1235</v>
      </c>
      <c r="H2183">
        <v>28</v>
      </c>
      <c r="I2183">
        <v>1207</v>
      </c>
      <c r="J2183">
        <v>0</v>
      </c>
      <c r="K2183">
        <v>0</v>
      </c>
      <c r="L2183">
        <v>8</v>
      </c>
      <c r="M2183">
        <v>0.6</v>
      </c>
      <c r="N2183">
        <v>0.98899999999999999</v>
      </c>
      <c r="O2183">
        <v>2.5</v>
      </c>
      <c r="P2183">
        <v>0.77200000000000002</v>
      </c>
      <c r="Q2183">
        <v>2.3E-2</v>
      </c>
    </row>
    <row r="2184" spans="1:17">
      <c r="A2184" t="s">
        <v>2214</v>
      </c>
      <c r="B2184" s="1">
        <v>46122</v>
      </c>
      <c r="C2184" t="s">
        <v>53</v>
      </c>
      <c r="D2184" t="s">
        <v>23</v>
      </c>
      <c r="E2184">
        <v>790</v>
      </c>
      <c r="F2184">
        <v>45</v>
      </c>
      <c r="G2184">
        <v>835</v>
      </c>
      <c r="H2184">
        <v>24</v>
      </c>
      <c r="I2184">
        <v>811</v>
      </c>
      <c r="J2184">
        <v>0</v>
      </c>
      <c r="K2184">
        <v>0</v>
      </c>
      <c r="L2184">
        <v>8</v>
      </c>
      <c r="M2184">
        <v>0.6</v>
      </c>
      <c r="N2184">
        <v>0.996</v>
      </c>
      <c r="O2184">
        <v>2.5</v>
      </c>
      <c r="P2184">
        <v>0.72699999999999998</v>
      </c>
      <c r="Q2184">
        <v>2.9000000000000001E-2</v>
      </c>
    </row>
    <row r="2185" spans="1:17">
      <c r="A2185" t="s">
        <v>2215</v>
      </c>
      <c r="B2185" s="1">
        <v>46122</v>
      </c>
      <c r="C2185" t="s">
        <v>53</v>
      </c>
      <c r="D2185" t="s">
        <v>25</v>
      </c>
      <c r="E2185">
        <v>0</v>
      </c>
      <c r="F2185">
        <v>36</v>
      </c>
      <c r="G2185">
        <v>36</v>
      </c>
      <c r="H2185">
        <v>36</v>
      </c>
      <c r="I2185">
        <v>0</v>
      </c>
      <c r="J2185">
        <v>0</v>
      </c>
      <c r="K2185">
        <v>0</v>
      </c>
      <c r="L2185">
        <v>1.8</v>
      </c>
      <c r="M2185">
        <v>0.96699999999999997</v>
      </c>
      <c r="N2185">
        <v>1</v>
      </c>
      <c r="O2185">
        <v>4.8</v>
      </c>
      <c r="P2185">
        <v>0.76200000000000001</v>
      </c>
      <c r="Q2185">
        <v>1</v>
      </c>
    </row>
    <row r="2186" spans="1:17">
      <c r="A2186" t="s">
        <v>2216</v>
      </c>
      <c r="B2186" s="1">
        <v>46123</v>
      </c>
      <c r="C2186" t="s">
        <v>18</v>
      </c>
      <c r="D2186" t="s">
        <v>19</v>
      </c>
      <c r="E2186">
        <v>294</v>
      </c>
      <c r="F2186">
        <v>47</v>
      </c>
      <c r="G2186">
        <v>341</v>
      </c>
      <c r="H2186">
        <v>39</v>
      </c>
      <c r="I2186">
        <v>302</v>
      </c>
      <c r="J2186">
        <v>1</v>
      </c>
      <c r="K2186">
        <v>0</v>
      </c>
      <c r="L2186">
        <v>8</v>
      </c>
      <c r="M2186">
        <v>0.6</v>
      </c>
      <c r="N2186">
        <v>0.99299999999999999</v>
      </c>
      <c r="O2186">
        <v>2.5</v>
      </c>
      <c r="P2186">
        <v>0.78600000000000003</v>
      </c>
      <c r="Q2186">
        <v>0.114</v>
      </c>
    </row>
    <row r="2187" spans="1:17">
      <c r="A2187" t="s">
        <v>2217</v>
      </c>
      <c r="B2187" s="1">
        <v>46123</v>
      </c>
      <c r="C2187" t="s">
        <v>18</v>
      </c>
      <c r="D2187" t="s">
        <v>21</v>
      </c>
      <c r="E2187">
        <v>0</v>
      </c>
      <c r="F2187">
        <v>45</v>
      </c>
      <c r="G2187">
        <v>45</v>
      </c>
      <c r="H2187">
        <v>45</v>
      </c>
      <c r="I2187">
        <v>0</v>
      </c>
      <c r="J2187">
        <v>0</v>
      </c>
      <c r="K2187">
        <v>0</v>
      </c>
      <c r="L2187">
        <v>2.1</v>
      </c>
      <c r="M2187">
        <v>0.98099999999999998</v>
      </c>
      <c r="N2187">
        <v>0.98499999999999999</v>
      </c>
      <c r="O2187">
        <v>4.8</v>
      </c>
      <c r="P2187">
        <v>0.73199999999999998</v>
      </c>
      <c r="Q2187">
        <v>1</v>
      </c>
    </row>
    <row r="2188" spans="1:17">
      <c r="A2188" t="s">
        <v>2218</v>
      </c>
      <c r="B2188" s="1">
        <v>46123</v>
      </c>
      <c r="C2188" t="s">
        <v>18</v>
      </c>
      <c r="D2188" t="s">
        <v>23</v>
      </c>
      <c r="E2188">
        <v>568</v>
      </c>
      <c r="F2188">
        <v>52</v>
      </c>
      <c r="G2188">
        <v>620</v>
      </c>
      <c r="H2188">
        <v>42</v>
      </c>
      <c r="I2188">
        <v>578</v>
      </c>
      <c r="J2188">
        <v>0</v>
      </c>
      <c r="K2188">
        <v>0</v>
      </c>
      <c r="L2188">
        <v>8</v>
      </c>
      <c r="M2188">
        <v>0.6</v>
      </c>
      <c r="N2188">
        <v>0.97299999999999998</v>
      </c>
      <c r="O2188">
        <v>2.5</v>
      </c>
      <c r="P2188">
        <v>0.78600000000000003</v>
      </c>
      <c r="Q2188">
        <v>6.8000000000000005E-2</v>
      </c>
    </row>
    <row r="2189" spans="1:17">
      <c r="A2189" t="s">
        <v>2219</v>
      </c>
      <c r="B2189" s="1">
        <v>46123</v>
      </c>
      <c r="C2189" t="s">
        <v>18</v>
      </c>
      <c r="D2189" t="s">
        <v>25</v>
      </c>
      <c r="E2189">
        <v>0</v>
      </c>
      <c r="F2189">
        <v>31</v>
      </c>
      <c r="G2189">
        <v>31</v>
      </c>
      <c r="H2189">
        <v>31</v>
      </c>
      <c r="I2189">
        <v>0</v>
      </c>
      <c r="J2189">
        <v>0</v>
      </c>
      <c r="K2189">
        <v>0</v>
      </c>
      <c r="L2189">
        <v>1.7</v>
      </c>
      <c r="M2189">
        <v>0.98699999999999999</v>
      </c>
      <c r="N2189">
        <v>0.96</v>
      </c>
      <c r="O2189">
        <v>4.7</v>
      </c>
      <c r="P2189">
        <v>0.76100000000000001</v>
      </c>
      <c r="Q2189">
        <v>1</v>
      </c>
    </row>
    <row r="2190" spans="1:17">
      <c r="A2190" t="s">
        <v>2220</v>
      </c>
      <c r="B2190" s="1">
        <v>46123</v>
      </c>
      <c r="C2190" t="s">
        <v>27</v>
      </c>
      <c r="D2190" t="s">
        <v>19</v>
      </c>
      <c r="E2190">
        <v>0</v>
      </c>
      <c r="F2190">
        <v>32</v>
      </c>
      <c r="G2190">
        <v>32</v>
      </c>
      <c r="H2190">
        <v>32</v>
      </c>
      <c r="I2190">
        <v>0</v>
      </c>
      <c r="J2190">
        <v>0</v>
      </c>
      <c r="K2190">
        <v>0</v>
      </c>
      <c r="L2190">
        <v>1.2</v>
      </c>
      <c r="M2190">
        <v>0.97099999999999997</v>
      </c>
      <c r="N2190">
        <v>0.95499999999999996</v>
      </c>
      <c r="O2190">
        <v>4.4000000000000004</v>
      </c>
      <c r="P2190">
        <v>0.71799999999999997</v>
      </c>
      <c r="Q2190">
        <v>1</v>
      </c>
    </row>
    <row r="2191" spans="1:17">
      <c r="A2191" t="s">
        <v>2221</v>
      </c>
      <c r="B2191" s="1">
        <v>46123</v>
      </c>
      <c r="C2191" t="s">
        <v>27</v>
      </c>
      <c r="D2191" t="s">
        <v>21</v>
      </c>
      <c r="E2191">
        <v>13</v>
      </c>
      <c r="F2191">
        <v>42</v>
      </c>
      <c r="G2191">
        <v>55</v>
      </c>
      <c r="H2191">
        <v>55</v>
      </c>
      <c r="I2191">
        <v>0</v>
      </c>
      <c r="J2191">
        <v>0</v>
      </c>
      <c r="K2191">
        <v>0</v>
      </c>
      <c r="L2191">
        <v>1.1000000000000001</v>
      </c>
      <c r="M2191">
        <v>0.99</v>
      </c>
      <c r="N2191">
        <v>1</v>
      </c>
      <c r="O2191">
        <v>4.5</v>
      </c>
      <c r="P2191">
        <v>0.70699999999999996</v>
      </c>
      <c r="Q2191">
        <v>1</v>
      </c>
    </row>
    <row r="2192" spans="1:17">
      <c r="A2192" t="s">
        <v>2222</v>
      </c>
      <c r="B2192" s="1">
        <v>46123</v>
      </c>
      <c r="C2192" t="s">
        <v>27</v>
      </c>
      <c r="D2192" t="s">
        <v>23</v>
      </c>
      <c r="E2192">
        <v>1464</v>
      </c>
      <c r="F2192">
        <v>35</v>
      </c>
      <c r="G2192">
        <v>1499</v>
      </c>
      <c r="H2192">
        <v>18</v>
      </c>
      <c r="I2192">
        <v>1481</v>
      </c>
      <c r="J2192">
        <v>0</v>
      </c>
      <c r="K2192">
        <v>0</v>
      </c>
      <c r="L2192">
        <v>8</v>
      </c>
      <c r="M2192">
        <v>0.6</v>
      </c>
      <c r="N2192">
        <v>0.98299999999999998</v>
      </c>
      <c r="O2192">
        <v>2.5</v>
      </c>
      <c r="P2192">
        <v>0.71299999999999997</v>
      </c>
      <c r="Q2192">
        <v>1.2E-2</v>
      </c>
    </row>
    <row r="2193" spans="1:17">
      <c r="A2193" t="s">
        <v>2223</v>
      </c>
      <c r="B2193" s="1">
        <v>46123</v>
      </c>
      <c r="C2193" t="s">
        <v>27</v>
      </c>
      <c r="D2193" t="s">
        <v>25</v>
      </c>
      <c r="E2193">
        <v>38</v>
      </c>
      <c r="F2193">
        <v>23</v>
      </c>
      <c r="G2193">
        <v>61</v>
      </c>
      <c r="H2193">
        <v>23</v>
      </c>
      <c r="I2193">
        <v>38</v>
      </c>
      <c r="J2193">
        <v>0</v>
      </c>
      <c r="K2193">
        <v>0</v>
      </c>
      <c r="L2193">
        <v>4.9000000000000004</v>
      </c>
      <c r="M2193">
        <v>0.745</v>
      </c>
      <c r="N2193">
        <v>0.94799999999999995</v>
      </c>
      <c r="O2193">
        <v>3.1</v>
      </c>
      <c r="P2193">
        <v>0.65500000000000003</v>
      </c>
      <c r="Q2193">
        <v>0.377</v>
      </c>
    </row>
    <row r="2194" spans="1:17">
      <c r="A2194" t="s">
        <v>2224</v>
      </c>
      <c r="B2194" s="1">
        <v>46123</v>
      </c>
      <c r="C2194" t="s">
        <v>32</v>
      </c>
      <c r="D2194" t="s">
        <v>19</v>
      </c>
      <c r="E2194">
        <v>576</v>
      </c>
      <c r="F2194">
        <v>45</v>
      </c>
      <c r="G2194">
        <v>621</v>
      </c>
      <c r="H2194">
        <v>32</v>
      </c>
      <c r="I2194">
        <v>589</v>
      </c>
      <c r="J2194">
        <v>0</v>
      </c>
      <c r="K2194">
        <v>0</v>
      </c>
      <c r="L2194">
        <v>8</v>
      </c>
      <c r="M2194">
        <v>0.6</v>
      </c>
      <c r="N2194">
        <v>1</v>
      </c>
      <c r="O2194">
        <v>2.5</v>
      </c>
      <c r="P2194">
        <v>0.78700000000000003</v>
      </c>
      <c r="Q2194">
        <v>5.1999999999999998E-2</v>
      </c>
    </row>
    <row r="2195" spans="1:17">
      <c r="A2195" t="s">
        <v>2225</v>
      </c>
      <c r="B2195" s="1">
        <v>46123</v>
      </c>
      <c r="C2195" t="s">
        <v>32</v>
      </c>
      <c r="D2195" t="s">
        <v>21</v>
      </c>
      <c r="E2195">
        <v>1493</v>
      </c>
      <c r="F2195">
        <v>59</v>
      </c>
      <c r="G2195">
        <v>1552</v>
      </c>
      <c r="H2195">
        <v>22</v>
      </c>
      <c r="I2195">
        <v>1530</v>
      </c>
      <c r="J2195">
        <v>1</v>
      </c>
      <c r="K2195">
        <v>1</v>
      </c>
      <c r="L2195">
        <v>8</v>
      </c>
      <c r="M2195">
        <v>0.6</v>
      </c>
      <c r="N2195">
        <v>0.95799999999999996</v>
      </c>
      <c r="O2195">
        <v>2.5</v>
      </c>
      <c r="P2195">
        <v>0.70199999999999996</v>
      </c>
      <c r="Q2195">
        <v>1.4E-2</v>
      </c>
    </row>
    <row r="2196" spans="1:17">
      <c r="A2196" t="s">
        <v>2226</v>
      </c>
      <c r="B2196" s="1">
        <v>46123</v>
      </c>
      <c r="C2196" t="s">
        <v>32</v>
      </c>
      <c r="D2196" t="s">
        <v>23</v>
      </c>
      <c r="E2196">
        <v>1626</v>
      </c>
      <c r="F2196">
        <v>29</v>
      </c>
      <c r="G2196">
        <v>1655</v>
      </c>
      <c r="H2196">
        <v>21</v>
      </c>
      <c r="I2196">
        <v>1634</v>
      </c>
      <c r="J2196">
        <v>0</v>
      </c>
      <c r="K2196">
        <v>0</v>
      </c>
      <c r="L2196">
        <v>8</v>
      </c>
      <c r="M2196">
        <v>0.6</v>
      </c>
      <c r="N2196">
        <v>1</v>
      </c>
      <c r="O2196">
        <v>2.5</v>
      </c>
      <c r="P2196">
        <v>0.69299999999999995</v>
      </c>
      <c r="Q2196">
        <v>1.2999999999999999E-2</v>
      </c>
    </row>
    <row r="2197" spans="1:17">
      <c r="A2197" t="s">
        <v>2227</v>
      </c>
      <c r="B2197" s="1">
        <v>46123</v>
      </c>
      <c r="C2197" t="s">
        <v>32</v>
      </c>
      <c r="D2197" t="s">
        <v>25</v>
      </c>
      <c r="E2197">
        <v>0</v>
      </c>
      <c r="F2197">
        <v>34</v>
      </c>
      <c r="G2197">
        <v>34</v>
      </c>
      <c r="H2197">
        <v>34</v>
      </c>
      <c r="I2197">
        <v>0</v>
      </c>
      <c r="J2197">
        <v>0</v>
      </c>
      <c r="K2197">
        <v>0</v>
      </c>
      <c r="L2197">
        <v>0.9</v>
      </c>
      <c r="M2197">
        <v>1</v>
      </c>
      <c r="N2197">
        <v>1</v>
      </c>
      <c r="O2197">
        <v>4.5999999999999996</v>
      </c>
      <c r="P2197">
        <v>0.70199999999999996</v>
      </c>
      <c r="Q2197">
        <v>1</v>
      </c>
    </row>
    <row r="2198" spans="1:17">
      <c r="A2198" t="s">
        <v>2228</v>
      </c>
      <c r="B2198" s="1">
        <v>46123</v>
      </c>
      <c r="C2198" t="s">
        <v>37</v>
      </c>
      <c r="D2198" t="s">
        <v>19</v>
      </c>
      <c r="E2198">
        <v>0</v>
      </c>
      <c r="F2198">
        <v>67</v>
      </c>
      <c r="G2198">
        <v>67</v>
      </c>
      <c r="H2198">
        <v>44</v>
      </c>
      <c r="I2198">
        <v>23</v>
      </c>
      <c r="J2198">
        <v>0</v>
      </c>
      <c r="K2198">
        <v>0</v>
      </c>
      <c r="L2198">
        <v>3</v>
      </c>
      <c r="M2198">
        <v>0.83199999999999996</v>
      </c>
      <c r="N2198">
        <v>0.996</v>
      </c>
      <c r="O2198">
        <v>3.7</v>
      </c>
      <c r="P2198">
        <v>0.67</v>
      </c>
      <c r="Q2198">
        <v>0.65700000000000003</v>
      </c>
    </row>
    <row r="2199" spans="1:17">
      <c r="A2199" t="s">
        <v>2229</v>
      </c>
      <c r="B2199" s="1">
        <v>46123</v>
      </c>
      <c r="C2199" t="s">
        <v>37</v>
      </c>
      <c r="D2199" t="s">
        <v>21</v>
      </c>
      <c r="E2199">
        <v>689</v>
      </c>
      <c r="F2199">
        <v>35</v>
      </c>
      <c r="G2199">
        <v>724</v>
      </c>
      <c r="H2199">
        <v>35</v>
      </c>
      <c r="I2199">
        <v>689</v>
      </c>
      <c r="J2199">
        <v>0</v>
      </c>
      <c r="K2199">
        <v>0</v>
      </c>
      <c r="L2199">
        <v>8</v>
      </c>
      <c r="M2199">
        <v>0.6</v>
      </c>
      <c r="N2199">
        <v>0.97</v>
      </c>
      <c r="O2199">
        <v>2.5</v>
      </c>
      <c r="P2199">
        <v>0.68400000000000005</v>
      </c>
      <c r="Q2199">
        <v>4.8000000000000001E-2</v>
      </c>
    </row>
    <row r="2200" spans="1:17">
      <c r="A2200" t="s">
        <v>2230</v>
      </c>
      <c r="B2200" s="1">
        <v>46123</v>
      </c>
      <c r="C2200" t="s">
        <v>37</v>
      </c>
      <c r="D2200" t="s">
        <v>23</v>
      </c>
      <c r="E2200">
        <v>542</v>
      </c>
      <c r="F2200">
        <v>28</v>
      </c>
      <c r="G2200">
        <v>570</v>
      </c>
      <c r="H2200">
        <v>36</v>
      </c>
      <c r="I2200">
        <v>534</v>
      </c>
      <c r="J2200">
        <v>0</v>
      </c>
      <c r="K2200">
        <v>0</v>
      </c>
      <c r="L2200">
        <v>8</v>
      </c>
      <c r="M2200">
        <v>0.6</v>
      </c>
      <c r="N2200">
        <v>0.98299999999999998</v>
      </c>
      <c r="O2200">
        <v>2.5</v>
      </c>
      <c r="P2200">
        <v>0.76800000000000002</v>
      </c>
      <c r="Q2200">
        <v>6.3E-2</v>
      </c>
    </row>
    <row r="2201" spans="1:17">
      <c r="A2201" t="s">
        <v>2231</v>
      </c>
      <c r="B2201" s="1">
        <v>46123</v>
      </c>
      <c r="C2201" t="s">
        <v>37</v>
      </c>
      <c r="D2201" t="s">
        <v>25</v>
      </c>
      <c r="E2201">
        <v>0</v>
      </c>
      <c r="F2201">
        <v>31</v>
      </c>
      <c r="G2201">
        <v>31</v>
      </c>
      <c r="H2201">
        <v>31</v>
      </c>
      <c r="I2201">
        <v>0</v>
      </c>
      <c r="J2201">
        <v>0</v>
      </c>
      <c r="K2201">
        <v>0</v>
      </c>
      <c r="L2201">
        <v>0.8</v>
      </c>
      <c r="M2201">
        <v>1</v>
      </c>
      <c r="N2201">
        <v>0.93600000000000005</v>
      </c>
      <c r="O2201">
        <v>4.9000000000000004</v>
      </c>
      <c r="P2201">
        <v>0.72199999999999998</v>
      </c>
      <c r="Q2201">
        <v>1</v>
      </c>
    </row>
    <row r="2202" spans="1:17">
      <c r="A2202" t="s">
        <v>2232</v>
      </c>
      <c r="B2202" s="1">
        <v>46123</v>
      </c>
      <c r="C2202" t="s">
        <v>43</v>
      </c>
      <c r="D2202" t="s">
        <v>19</v>
      </c>
      <c r="E2202">
        <v>1233</v>
      </c>
      <c r="F2202">
        <v>30</v>
      </c>
      <c r="G2202">
        <v>1263</v>
      </c>
      <c r="H2202">
        <v>29</v>
      </c>
      <c r="I2202">
        <v>1234</v>
      </c>
      <c r="J2202">
        <v>0</v>
      </c>
      <c r="K2202">
        <v>0</v>
      </c>
      <c r="L2202">
        <v>8</v>
      </c>
      <c r="M2202">
        <v>0.6</v>
      </c>
      <c r="N2202">
        <v>0.95299999999999996</v>
      </c>
      <c r="O2202">
        <v>2.5</v>
      </c>
      <c r="P2202">
        <v>0.76800000000000002</v>
      </c>
      <c r="Q2202">
        <v>2.3E-2</v>
      </c>
    </row>
    <row r="2203" spans="1:17">
      <c r="A2203" t="s">
        <v>2233</v>
      </c>
      <c r="B2203" s="1">
        <v>46123</v>
      </c>
      <c r="C2203" t="s">
        <v>43</v>
      </c>
      <c r="D2203" t="s">
        <v>21</v>
      </c>
      <c r="E2203">
        <v>8</v>
      </c>
      <c r="F2203">
        <v>26</v>
      </c>
      <c r="G2203">
        <v>34</v>
      </c>
      <c r="H2203">
        <v>34</v>
      </c>
      <c r="I2203">
        <v>0</v>
      </c>
      <c r="J2203">
        <v>0</v>
      </c>
      <c r="K2203">
        <v>0</v>
      </c>
      <c r="L2203">
        <v>1.4</v>
      </c>
      <c r="M2203">
        <v>0.95</v>
      </c>
      <c r="N2203">
        <v>0.98099999999999998</v>
      </c>
      <c r="O2203">
        <v>4.8</v>
      </c>
      <c r="P2203">
        <v>0.64100000000000001</v>
      </c>
      <c r="Q2203">
        <v>1</v>
      </c>
    </row>
    <row r="2204" spans="1:17">
      <c r="A2204" t="s">
        <v>2234</v>
      </c>
      <c r="B2204" s="1">
        <v>46123</v>
      </c>
      <c r="C2204" t="s">
        <v>43</v>
      </c>
      <c r="D2204" t="s">
        <v>23</v>
      </c>
      <c r="E2204">
        <v>0</v>
      </c>
      <c r="F2204">
        <v>47</v>
      </c>
      <c r="G2204">
        <v>47</v>
      </c>
      <c r="H2204">
        <v>47</v>
      </c>
      <c r="I2204">
        <v>0</v>
      </c>
      <c r="J2204">
        <v>0</v>
      </c>
      <c r="K2204">
        <v>0</v>
      </c>
      <c r="L2204">
        <v>1.5</v>
      </c>
      <c r="M2204">
        <v>0.97699999999999998</v>
      </c>
      <c r="N2204">
        <v>0.995</v>
      </c>
      <c r="O2204">
        <v>4.3</v>
      </c>
      <c r="P2204">
        <v>0.78600000000000003</v>
      </c>
      <c r="Q2204">
        <v>1</v>
      </c>
    </row>
    <row r="2205" spans="1:17">
      <c r="A2205" t="s">
        <v>2235</v>
      </c>
      <c r="B2205" s="1">
        <v>46123</v>
      </c>
      <c r="C2205" t="s">
        <v>43</v>
      </c>
      <c r="D2205" t="s">
        <v>25</v>
      </c>
      <c r="E2205">
        <v>0</v>
      </c>
      <c r="F2205">
        <v>30</v>
      </c>
      <c r="G2205">
        <v>30</v>
      </c>
      <c r="H2205">
        <v>30</v>
      </c>
      <c r="I2205">
        <v>0</v>
      </c>
      <c r="J2205">
        <v>0</v>
      </c>
      <c r="K2205">
        <v>0</v>
      </c>
      <c r="L2205">
        <v>1.7</v>
      </c>
      <c r="M2205">
        <v>0.96799999999999997</v>
      </c>
      <c r="N2205">
        <v>0.96199999999999997</v>
      </c>
      <c r="O2205">
        <v>4.4000000000000004</v>
      </c>
      <c r="P2205">
        <v>0.79200000000000004</v>
      </c>
      <c r="Q2205">
        <v>1</v>
      </c>
    </row>
    <row r="2206" spans="1:17">
      <c r="A2206" t="s">
        <v>2236</v>
      </c>
      <c r="B2206" s="1">
        <v>46123</v>
      </c>
      <c r="C2206" t="s">
        <v>48</v>
      </c>
      <c r="D2206" t="s">
        <v>19</v>
      </c>
      <c r="E2206">
        <v>0</v>
      </c>
      <c r="F2206">
        <v>41</v>
      </c>
      <c r="G2206">
        <v>41</v>
      </c>
      <c r="H2206">
        <v>41</v>
      </c>
      <c r="I2206">
        <v>0</v>
      </c>
      <c r="J2206">
        <v>0</v>
      </c>
      <c r="K2206">
        <v>0</v>
      </c>
      <c r="L2206">
        <v>1.6</v>
      </c>
      <c r="M2206">
        <v>0.97399999999999998</v>
      </c>
      <c r="N2206">
        <v>0.98099999999999998</v>
      </c>
      <c r="O2206">
        <v>4.4000000000000004</v>
      </c>
      <c r="P2206">
        <v>0.70199999999999996</v>
      </c>
      <c r="Q2206">
        <v>1</v>
      </c>
    </row>
    <row r="2207" spans="1:17">
      <c r="A2207" t="s">
        <v>2237</v>
      </c>
      <c r="B2207" s="1">
        <v>46123</v>
      </c>
      <c r="C2207" t="s">
        <v>48</v>
      </c>
      <c r="D2207" t="s">
        <v>21</v>
      </c>
      <c r="E2207">
        <v>2015</v>
      </c>
      <c r="F2207">
        <v>49</v>
      </c>
      <c r="G2207">
        <v>2064</v>
      </c>
      <c r="H2207">
        <v>19</v>
      </c>
      <c r="I2207">
        <v>2045</v>
      </c>
      <c r="J2207">
        <v>0</v>
      </c>
      <c r="K2207">
        <v>0</v>
      </c>
      <c r="L2207">
        <v>8</v>
      </c>
      <c r="M2207">
        <v>0.6</v>
      </c>
      <c r="N2207">
        <v>0.97399999999999998</v>
      </c>
      <c r="O2207">
        <v>2.5</v>
      </c>
      <c r="P2207">
        <v>0.71899999999999997</v>
      </c>
      <c r="Q2207">
        <v>8.9999999999999993E-3</v>
      </c>
    </row>
    <row r="2208" spans="1:17">
      <c r="A2208" t="s">
        <v>2238</v>
      </c>
      <c r="B2208" s="1">
        <v>46123</v>
      </c>
      <c r="C2208" t="s">
        <v>48</v>
      </c>
      <c r="D2208" t="s">
        <v>23</v>
      </c>
      <c r="E2208">
        <v>22</v>
      </c>
      <c r="F2208">
        <v>55</v>
      </c>
      <c r="G2208">
        <v>77</v>
      </c>
      <c r="H2208">
        <v>54</v>
      </c>
      <c r="I2208">
        <v>23</v>
      </c>
      <c r="J2208">
        <v>0</v>
      </c>
      <c r="K2208">
        <v>0</v>
      </c>
      <c r="L2208">
        <v>3</v>
      </c>
      <c r="M2208">
        <v>0.82499999999999996</v>
      </c>
      <c r="N2208">
        <v>0.96</v>
      </c>
      <c r="O2208">
        <v>3.7</v>
      </c>
      <c r="P2208">
        <v>0.68500000000000005</v>
      </c>
      <c r="Q2208">
        <v>0.70099999999999996</v>
      </c>
    </row>
    <row r="2209" spans="1:17">
      <c r="A2209" t="s">
        <v>2239</v>
      </c>
      <c r="B2209" s="1">
        <v>46123</v>
      </c>
      <c r="C2209" t="s">
        <v>48</v>
      </c>
      <c r="D2209" t="s">
        <v>25</v>
      </c>
      <c r="E2209">
        <v>631</v>
      </c>
      <c r="F2209">
        <v>45</v>
      </c>
      <c r="G2209">
        <v>676</v>
      </c>
      <c r="H2209">
        <v>26</v>
      </c>
      <c r="I2209">
        <v>650</v>
      </c>
      <c r="J2209">
        <v>1</v>
      </c>
      <c r="K2209">
        <v>0</v>
      </c>
      <c r="L2209">
        <v>8</v>
      </c>
      <c r="M2209">
        <v>0.6</v>
      </c>
      <c r="N2209">
        <v>0.99199999999999999</v>
      </c>
      <c r="O2209">
        <v>2.5</v>
      </c>
      <c r="P2209">
        <v>0.71299999999999997</v>
      </c>
      <c r="Q2209">
        <v>3.7999999999999999E-2</v>
      </c>
    </row>
    <row r="2210" spans="1:17">
      <c r="A2210" t="s">
        <v>2240</v>
      </c>
      <c r="B2210" s="1">
        <v>46123</v>
      </c>
      <c r="C2210" t="s">
        <v>53</v>
      </c>
      <c r="D2210" t="s">
        <v>19</v>
      </c>
      <c r="E2210">
        <v>1108</v>
      </c>
      <c r="F2210">
        <v>56</v>
      </c>
      <c r="G2210">
        <v>1164</v>
      </c>
      <c r="H2210">
        <v>30</v>
      </c>
      <c r="I2210">
        <v>1134</v>
      </c>
      <c r="J2210">
        <v>0</v>
      </c>
      <c r="K2210">
        <v>0</v>
      </c>
      <c r="L2210">
        <v>8</v>
      </c>
      <c r="M2210">
        <v>0.6</v>
      </c>
      <c r="N2210">
        <v>1</v>
      </c>
      <c r="O2210">
        <v>2.5</v>
      </c>
      <c r="P2210">
        <v>0.70299999999999996</v>
      </c>
      <c r="Q2210">
        <v>2.5999999999999999E-2</v>
      </c>
    </row>
    <row r="2211" spans="1:17">
      <c r="A2211" t="s">
        <v>2241</v>
      </c>
      <c r="B2211" s="1">
        <v>46123</v>
      </c>
      <c r="C2211" t="s">
        <v>53</v>
      </c>
      <c r="D2211" t="s">
        <v>21</v>
      </c>
      <c r="E2211">
        <v>1207</v>
      </c>
      <c r="F2211">
        <v>34</v>
      </c>
      <c r="G2211">
        <v>1241</v>
      </c>
      <c r="H2211">
        <v>26</v>
      </c>
      <c r="I2211">
        <v>1215</v>
      </c>
      <c r="J2211">
        <v>0</v>
      </c>
      <c r="K2211">
        <v>0</v>
      </c>
      <c r="L2211">
        <v>8</v>
      </c>
      <c r="M2211">
        <v>0.6</v>
      </c>
      <c r="N2211">
        <v>0.97799999999999998</v>
      </c>
      <c r="O2211">
        <v>2.5</v>
      </c>
      <c r="P2211">
        <v>0.77200000000000002</v>
      </c>
      <c r="Q2211">
        <v>2.1000000000000001E-2</v>
      </c>
    </row>
    <row r="2212" spans="1:17">
      <c r="A2212" t="s">
        <v>2242</v>
      </c>
      <c r="B2212" s="1">
        <v>46123</v>
      </c>
      <c r="C2212" t="s">
        <v>53</v>
      </c>
      <c r="D2212" t="s">
        <v>23</v>
      </c>
      <c r="E2212">
        <v>811</v>
      </c>
      <c r="F2212">
        <v>41</v>
      </c>
      <c r="G2212">
        <v>852</v>
      </c>
      <c r="H2212">
        <v>30</v>
      </c>
      <c r="I2212">
        <v>822</v>
      </c>
      <c r="J2212">
        <v>0</v>
      </c>
      <c r="K2212">
        <v>0</v>
      </c>
      <c r="L2212">
        <v>8</v>
      </c>
      <c r="M2212">
        <v>0.6</v>
      </c>
      <c r="N2212">
        <v>0.97899999999999998</v>
      </c>
      <c r="O2212">
        <v>2.5</v>
      </c>
      <c r="P2212">
        <v>0.72699999999999998</v>
      </c>
      <c r="Q2212">
        <v>3.5000000000000003E-2</v>
      </c>
    </row>
    <row r="2213" spans="1:17">
      <c r="A2213" t="s">
        <v>2243</v>
      </c>
      <c r="B2213" s="1">
        <v>46123</v>
      </c>
      <c r="C2213" t="s">
        <v>53</v>
      </c>
      <c r="D2213" t="s">
        <v>25</v>
      </c>
      <c r="E2213">
        <v>0</v>
      </c>
      <c r="F2213">
        <v>40</v>
      </c>
      <c r="G2213">
        <v>40</v>
      </c>
      <c r="H2213">
        <v>40</v>
      </c>
      <c r="I2213">
        <v>0</v>
      </c>
      <c r="J2213">
        <v>0</v>
      </c>
      <c r="K2213">
        <v>0</v>
      </c>
      <c r="L2213">
        <v>1.4</v>
      </c>
      <c r="M2213">
        <v>0.97099999999999997</v>
      </c>
      <c r="N2213">
        <v>0.96299999999999997</v>
      </c>
      <c r="O2213">
        <v>4.5</v>
      </c>
      <c r="P2213">
        <v>0.76200000000000001</v>
      </c>
      <c r="Q2213">
        <v>1</v>
      </c>
    </row>
    <row r="2214" spans="1:17">
      <c r="A2214" t="s">
        <v>2244</v>
      </c>
      <c r="B2214" s="1">
        <v>46125</v>
      </c>
      <c r="C2214" t="s">
        <v>18</v>
      </c>
      <c r="D2214" t="s">
        <v>19</v>
      </c>
      <c r="E2214">
        <v>302</v>
      </c>
      <c r="F2214">
        <v>40</v>
      </c>
      <c r="G2214">
        <v>342</v>
      </c>
      <c r="H2214">
        <v>45</v>
      </c>
      <c r="I2214">
        <v>297</v>
      </c>
      <c r="J2214">
        <v>0</v>
      </c>
      <c r="K2214">
        <v>0</v>
      </c>
      <c r="L2214">
        <v>8</v>
      </c>
      <c r="M2214">
        <v>0.6</v>
      </c>
      <c r="N2214">
        <v>0.95699999999999996</v>
      </c>
      <c r="O2214">
        <v>2.5</v>
      </c>
      <c r="P2214">
        <v>0.78600000000000003</v>
      </c>
      <c r="Q2214">
        <v>0.13200000000000001</v>
      </c>
    </row>
    <row r="2215" spans="1:17">
      <c r="A2215" t="s">
        <v>2245</v>
      </c>
      <c r="B2215" s="1">
        <v>46125</v>
      </c>
      <c r="C2215" t="s">
        <v>18</v>
      </c>
      <c r="D2215" t="s">
        <v>21</v>
      </c>
      <c r="E2215">
        <v>0</v>
      </c>
      <c r="F2215">
        <v>48</v>
      </c>
      <c r="G2215">
        <v>48</v>
      </c>
      <c r="H2215">
        <v>47</v>
      </c>
      <c r="I2215">
        <v>1</v>
      </c>
      <c r="J2215">
        <v>0</v>
      </c>
      <c r="K2215">
        <v>0</v>
      </c>
      <c r="L2215">
        <v>1.4</v>
      </c>
      <c r="M2215">
        <v>0.96299999999999997</v>
      </c>
      <c r="N2215">
        <v>1</v>
      </c>
      <c r="O2215">
        <v>4.5</v>
      </c>
      <c r="P2215">
        <v>0.73199999999999998</v>
      </c>
      <c r="Q2215">
        <v>0.97899999999999998</v>
      </c>
    </row>
    <row r="2216" spans="1:17">
      <c r="A2216" t="s">
        <v>2246</v>
      </c>
      <c r="B2216" s="1">
        <v>46125</v>
      </c>
      <c r="C2216" t="s">
        <v>18</v>
      </c>
      <c r="D2216" t="s">
        <v>23</v>
      </c>
      <c r="E2216">
        <v>578</v>
      </c>
      <c r="F2216">
        <v>20</v>
      </c>
      <c r="G2216">
        <v>598</v>
      </c>
      <c r="H2216">
        <v>38</v>
      </c>
      <c r="I2216">
        <v>560</v>
      </c>
      <c r="J2216">
        <v>0</v>
      </c>
      <c r="K2216">
        <v>0</v>
      </c>
      <c r="L2216">
        <v>8</v>
      </c>
      <c r="M2216">
        <v>0.6</v>
      </c>
      <c r="N2216">
        <v>0.999</v>
      </c>
      <c r="O2216">
        <v>2.5</v>
      </c>
      <c r="P2216">
        <v>0.78600000000000003</v>
      </c>
      <c r="Q2216">
        <v>6.4000000000000001E-2</v>
      </c>
    </row>
    <row r="2217" spans="1:17">
      <c r="A2217" t="s">
        <v>2247</v>
      </c>
      <c r="B2217" s="1">
        <v>46125</v>
      </c>
      <c r="C2217" t="s">
        <v>18</v>
      </c>
      <c r="D2217" t="s">
        <v>25</v>
      </c>
      <c r="E2217">
        <v>0</v>
      </c>
      <c r="F2217">
        <v>41</v>
      </c>
      <c r="G2217">
        <v>41</v>
      </c>
      <c r="H2217">
        <v>38</v>
      </c>
      <c r="I2217">
        <v>3</v>
      </c>
      <c r="J2217">
        <v>0</v>
      </c>
      <c r="K2217">
        <v>0</v>
      </c>
      <c r="L2217">
        <v>2</v>
      </c>
      <c r="M2217">
        <v>0.92</v>
      </c>
      <c r="N2217">
        <v>0.98299999999999998</v>
      </c>
      <c r="O2217">
        <v>4.5</v>
      </c>
      <c r="P2217">
        <v>0.76100000000000001</v>
      </c>
      <c r="Q2217">
        <v>0.92700000000000005</v>
      </c>
    </row>
    <row r="2218" spans="1:17">
      <c r="A2218" t="s">
        <v>2248</v>
      </c>
      <c r="B2218" s="1">
        <v>46125</v>
      </c>
      <c r="C2218" t="s">
        <v>27</v>
      </c>
      <c r="D2218" t="s">
        <v>19</v>
      </c>
      <c r="E2218">
        <v>0</v>
      </c>
      <c r="F2218">
        <v>33</v>
      </c>
      <c r="G2218">
        <v>33</v>
      </c>
      <c r="H2218">
        <v>33</v>
      </c>
      <c r="I2218">
        <v>0</v>
      </c>
      <c r="J2218">
        <v>0</v>
      </c>
      <c r="K2218">
        <v>0</v>
      </c>
      <c r="L2218">
        <v>1.4</v>
      </c>
      <c r="M2218">
        <v>0.98199999999999998</v>
      </c>
      <c r="N2218">
        <v>0.99199999999999999</v>
      </c>
      <c r="O2218">
        <v>4.4000000000000004</v>
      </c>
      <c r="P2218">
        <v>0.71799999999999997</v>
      </c>
      <c r="Q2218">
        <v>1</v>
      </c>
    </row>
    <row r="2219" spans="1:17">
      <c r="A2219" t="s">
        <v>2249</v>
      </c>
      <c r="B2219" s="1">
        <v>46125</v>
      </c>
      <c r="C2219" t="s">
        <v>27</v>
      </c>
      <c r="D2219" t="s">
        <v>21</v>
      </c>
      <c r="E2219">
        <v>0</v>
      </c>
      <c r="F2219">
        <v>34</v>
      </c>
      <c r="G2219">
        <v>34</v>
      </c>
      <c r="H2219">
        <v>34</v>
      </c>
      <c r="I2219">
        <v>0</v>
      </c>
      <c r="J2219">
        <v>0</v>
      </c>
      <c r="K2219">
        <v>0</v>
      </c>
      <c r="L2219">
        <v>1.7</v>
      </c>
      <c r="M2219">
        <v>0.96899999999999997</v>
      </c>
      <c r="N2219">
        <v>1</v>
      </c>
      <c r="O2219">
        <v>4.4000000000000004</v>
      </c>
      <c r="P2219">
        <v>0.70699999999999996</v>
      </c>
      <c r="Q2219">
        <v>1</v>
      </c>
    </row>
    <row r="2220" spans="1:17">
      <c r="A2220" t="s">
        <v>2250</v>
      </c>
      <c r="B2220" s="1">
        <v>46125</v>
      </c>
      <c r="C2220" t="s">
        <v>27</v>
      </c>
      <c r="D2220" t="s">
        <v>23</v>
      </c>
      <c r="E2220">
        <v>1481</v>
      </c>
      <c r="F2220">
        <v>37</v>
      </c>
      <c r="G2220">
        <v>1518</v>
      </c>
      <c r="H2220">
        <v>19</v>
      </c>
      <c r="I2220">
        <v>1499</v>
      </c>
      <c r="J2220">
        <v>0</v>
      </c>
      <c r="K2220">
        <v>0</v>
      </c>
      <c r="L2220">
        <v>8</v>
      </c>
      <c r="M2220">
        <v>0.6</v>
      </c>
      <c r="N2220">
        <v>0.96899999999999997</v>
      </c>
      <c r="O2220">
        <v>2.5</v>
      </c>
      <c r="P2220">
        <v>0.71299999999999997</v>
      </c>
      <c r="Q2220">
        <v>1.2999999999999999E-2</v>
      </c>
    </row>
    <row r="2221" spans="1:17">
      <c r="A2221" t="s">
        <v>2251</v>
      </c>
      <c r="B2221" s="1">
        <v>46125</v>
      </c>
      <c r="C2221" t="s">
        <v>27</v>
      </c>
      <c r="D2221" t="s">
        <v>25</v>
      </c>
      <c r="E2221">
        <v>38</v>
      </c>
      <c r="F2221">
        <v>29</v>
      </c>
      <c r="G2221">
        <v>67</v>
      </c>
      <c r="H2221">
        <v>27</v>
      </c>
      <c r="I2221">
        <v>40</v>
      </c>
      <c r="J2221">
        <v>0</v>
      </c>
      <c r="K2221">
        <v>0</v>
      </c>
      <c r="L2221">
        <v>4.4000000000000004</v>
      </c>
      <c r="M2221">
        <v>0.72299999999999998</v>
      </c>
      <c r="N2221">
        <v>0.98699999999999999</v>
      </c>
      <c r="O2221">
        <v>3.1</v>
      </c>
      <c r="P2221">
        <v>0.65500000000000003</v>
      </c>
      <c r="Q2221">
        <v>0.40300000000000002</v>
      </c>
    </row>
    <row r="2222" spans="1:17">
      <c r="A2222" t="s">
        <v>2252</v>
      </c>
      <c r="B2222" s="1">
        <v>46125</v>
      </c>
      <c r="C2222" t="s">
        <v>32</v>
      </c>
      <c r="D2222" t="s">
        <v>19</v>
      </c>
      <c r="E2222">
        <v>589</v>
      </c>
      <c r="F2222">
        <v>31</v>
      </c>
      <c r="G2222">
        <v>620</v>
      </c>
      <c r="H2222">
        <v>31</v>
      </c>
      <c r="I2222">
        <v>589</v>
      </c>
      <c r="J2222">
        <v>0</v>
      </c>
      <c r="K2222">
        <v>0</v>
      </c>
      <c r="L2222">
        <v>8</v>
      </c>
      <c r="M2222">
        <v>0.6</v>
      </c>
      <c r="N2222">
        <v>0.96099999999999997</v>
      </c>
      <c r="O2222">
        <v>2.5</v>
      </c>
      <c r="P2222">
        <v>0.78700000000000003</v>
      </c>
      <c r="Q2222">
        <v>0.05</v>
      </c>
    </row>
    <row r="2223" spans="1:17">
      <c r="A2223" t="s">
        <v>2253</v>
      </c>
      <c r="B2223" s="1">
        <v>46125</v>
      </c>
      <c r="C2223" t="s">
        <v>32</v>
      </c>
      <c r="D2223" t="s">
        <v>21</v>
      </c>
      <c r="E2223">
        <v>1530</v>
      </c>
      <c r="F2223">
        <v>34</v>
      </c>
      <c r="G2223">
        <v>1564</v>
      </c>
      <c r="H2223">
        <v>22</v>
      </c>
      <c r="I2223">
        <v>1542</v>
      </c>
      <c r="J2223">
        <v>0</v>
      </c>
      <c r="K2223">
        <v>0</v>
      </c>
      <c r="L2223">
        <v>8</v>
      </c>
      <c r="M2223">
        <v>0.6</v>
      </c>
      <c r="N2223">
        <v>0.98</v>
      </c>
      <c r="O2223">
        <v>2.5</v>
      </c>
      <c r="P2223">
        <v>0.70199999999999996</v>
      </c>
      <c r="Q2223">
        <v>1.4E-2</v>
      </c>
    </row>
    <row r="2224" spans="1:17">
      <c r="A2224" t="s">
        <v>2254</v>
      </c>
      <c r="B2224" s="1">
        <v>46125</v>
      </c>
      <c r="C2224" t="s">
        <v>32</v>
      </c>
      <c r="D2224" t="s">
        <v>23</v>
      </c>
      <c r="E2224">
        <v>1634</v>
      </c>
      <c r="F2224">
        <v>40</v>
      </c>
      <c r="G2224">
        <v>1674</v>
      </c>
      <c r="H2224">
        <v>23</v>
      </c>
      <c r="I2224">
        <v>1651</v>
      </c>
      <c r="J2224">
        <v>0</v>
      </c>
      <c r="K2224">
        <v>0</v>
      </c>
      <c r="L2224">
        <v>8</v>
      </c>
      <c r="M2224">
        <v>0.6</v>
      </c>
      <c r="N2224">
        <v>0.96199999999999997</v>
      </c>
      <c r="O2224">
        <v>2.5</v>
      </c>
      <c r="P2224">
        <v>0.69299999999999995</v>
      </c>
      <c r="Q2224">
        <v>1.4E-2</v>
      </c>
    </row>
    <row r="2225" spans="1:17">
      <c r="A2225" t="s">
        <v>2255</v>
      </c>
      <c r="B2225" s="1">
        <v>46125</v>
      </c>
      <c r="C2225" t="s">
        <v>32</v>
      </c>
      <c r="D2225" t="s">
        <v>25</v>
      </c>
      <c r="E2225">
        <v>0</v>
      </c>
      <c r="F2225">
        <v>26</v>
      </c>
      <c r="G2225">
        <v>26</v>
      </c>
      <c r="H2225">
        <v>26</v>
      </c>
      <c r="I2225">
        <v>0</v>
      </c>
      <c r="J2225">
        <v>0</v>
      </c>
      <c r="K2225">
        <v>0</v>
      </c>
      <c r="L2225">
        <v>1.8</v>
      </c>
      <c r="M2225">
        <v>0.91600000000000004</v>
      </c>
      <c r="N2225">
        <v>0.99299999999999999</v>
      </c>
      <c r="O2225">
        <v>4.9000000000000004</v>
      </c>
      <c r="P2225">
        <v>0.70199999999999996</v>
      </c>
      <c r="Q2225">
        <v>1</v>
      </c>
    </row>
    <row r="2226" spans="1:17">
      <c r="A2226" t="s">
        <v>2256</v>
      </c>
      <c r="B2226" s="1">
        <v>46125</v>
      </c>
      <c r="C2226" t="s">
        <v>37</v>
      </c>
      <c r="D2226" t="s">
        <v>19</v>
      </c>
      <c r="E2226">
        <v>23</v>
      </c>
      <c r="F2226">
        <v>26</v>
      </c>
      <c r="G2226">
        <v>49</v>
      </c>
      <c r="H2226">
        <v>44</v>
      </c>
      <c r="I2226">
        <v>5</v>
      </c>
      <c r="J2226">
        <v>0</v>
      </c>
      <c r="K2226">
        <v>0</v>
      </c>
      <c r="L2226">
        <v>2</v>
      </c>
      <c r="M2226">
        <v>0.95599999999999996</v>
      </c>
      <c r="N2226">
        <v>0.98699999999999999</v>
      </c>
      <c r="O2226">
        <v>4.4000000000000004</v>
      </c>
      <c r="P2226">
        <v>0.67</v>
      </c>
      <c r="Q2226">
        <v>0.89800000000000002</v>
      </c>
    </row>
    <row r="2227" spans="1:17">
      <c r="A2227" t="s">
        <v>2257</v>
      </c>
      <c r="B2227" s="1">
        <v>46125</v>
      </c>
      <c r="C2227" t="s">
        <v>37</v>
      </c>
      <c r="D2227" t="s">
        <v>21</v>
      </c>
      <c r="E2227">
        <v>689</v>
      </c>
      <c r="F2227">
        <v>48</v>
      </c>
      <c r="G2227">
        <v>737</v>
      </c>
      <c r="H2227">
        <v>34</v>
      </c>
      <c r="I2227">
        <v>703</v>
      </c>
      <c r="J2227">
        <v>0</v>
      </c>
      <c r="K2227">
        <v>0</v>
      </c>
      <c r="L2227">
        <v>8</v>
      </c>
      <c r="M2227">
        <v>0.6</v>
      </c>
      <c r="N2227">
        <v>0.99399999999999999</v>
      </c>
      <c r="O2227">
        <v>2.5</v>
      </c>
      <c r="P2227">
        <v>0.68400000000000005</v>
      </c>
      <c r="Q2227">
        <v>4.5999999999999999E-2</v>
      </c>
    </row>
    <row r="2228" spans="1:17">
      <c r="A2228" t="s">
        <v>2258</v>
      </c>
      <c r="B2228" s="1">
        <v>46125</v>
      </c>
      <c r="C2228" t="s">
        <v>37</v>
      </c>
      <c r="D2228" t="s">
        <v>23</v>
      </c>
      <c r="E2228">
        <v>534</v>
      </c>
      <c r="F2228">
        <v>29</v>
      </c>
      <c r="G2228">
        <v>563</v>
      </c>
      <c r="H2228">
        <v>30</v>
      </c>
      <c r="I2228">
        <v>533</v>
      </c>
      <c r="J2228">
        <v>0</v>
      </c>
      <c r="K2228">
        <v>0</v>
      </c>
      <c r="L2228">
        <v>8</v>
      </c>
      <c r="M2228">
        <v>0.6</v>
      </c>
      <c r="N2228">
        <v>1</v>
      </c>
      <c r="O2228">
        <v>2.5</v>
      </c>
      <c r="P2228">
        <v>0.76800000000000002</v>
      </c>
      <c r="Q2228">
        <v>5.2999999999999999E-2</v>
      </c>
    </row>
    <row r="2229" spans="1:17">
      <c r="A2229" t="s">
        <v>2259</v>
      </c>
      <c r="B2229" s="1">
        <v>46125</v>
      </c>
      <c r="C2229" t="s">
        <v>37</v>
      </c>
      <c r="D2229" t="s">
        <v>25</v>
      </c>
      <c r="E2229">
        <v>0</v>
      </c>
      <c r="F2229">
        <v>20</v>
      </c>
      <c r="G2229">
        <v>20</v>
      </c>
      <c r="H2229">
        <v>20</v>
      </c>
      <c r="I2229">
        <v>0</v>
      </c>
      <c r="J2229">
        <v>0</v>
      </c>
      <c r="K2229">
        <v>0</v>
      </c>
      <c r="L2229">
        <v>1.7</v>
      </c>
      <c r="M2229">
        <v>0.96799999999999997</v>
      </c>
      <c r="N2229">
        <v>0.96599999999999997</v>
      </c>
      <c r="O2229">
        <v>4.5</v>
      </c>
      <c r="P2229">
        <v>0.72199999999999998</v>
      </c>
      <c r="Q2229">
        <v>1</v>
      </c>
    </row>
    <row r="2230" spans="1:17">
      <c r="A2230" t="s">
        <v>2260</v>
      </c>
      <c r="B2230" s="1">
        <v>46125</v>
      </c>
      <c r="C2230" t="s">
        <v>43</v>
      </c>
      <c r="D2230" t="s">
        <v>19</v>
      </c>
      <c r="E2230">
        <v>1234</v>
      </c>
      <c r="F2230">
        <v>22</v>
      </c>
      <c r="G2230">
        <v>1256</v>
      </c>
      <c r="H2230">
        <v>31</v>
      </c>
      <c r="I2230">
        <v>1225</v>
      </c>
      <c r="J2230">
        <v>0</v>
      </c>
      <c r="K2230">
        <v>0</v>
      </c>
      <c r="L2230">
        <v>8</v>
      </c>
      <c r="M2230">
        <v>0.6</v>
      </c>
      <c r="N2230">
        <v>1</v>
      </c>
      <c r="O2230">
        <v>2.5</v>
      </c>
      <c r="P2230">
        <v>0.76800000000000002</v>
      </c>
      <c r="Q2230">
        <v>2.5000000000000001E-2</v>
      </c>
    </row>
    <row r="2231" spans="1:17">
      <c r="A2231" t="s">
        <v>2261</v>
      </c>
      <c r="B2231" s="1">
        <v>46125</v>
      </c>
      <c r="C2231" t="s">
        <v>43</v>
      </c>
      <c r="D2231" t="s">
        <v>21</v>
      </c>
      <c r="E2231">
        <v>0</v>
      </c>
      <c r="F2231">
        <v>48</v>
      </c>
      <c r="G2231">
        <v>48</v>
      </c>
      <c r="H2231">
        <v>48</v>
      </c>
      <c r="I2231">
        <v>0</v>
      </c>
      <c r="J2231">
        <v>0</v>
      </c>
      <c r="K2231">
        <v>0</v>
      </c>
      <c r="L2231">
        <v>1.4</v>
      </c>
      <c r="M2231">
        <v>0.98099999999999998</v>
      </c>
      <c r="N2231">
        <v>0.96799999999999997</v>
      </c>
      <c r="O2231">
        <v>4.7</v>
      </c>
      <c r="P2231">
        <v>0.64100000000000001</v>
      </c>
      <c r="Q2231">
        <v>1</v>
      </c>
    </row>
    <row r="2232" spans="1:17">
      <c r="A2232" t="s">
        <v>2262</v>
      </c>
      <c r="B2232" s="1">
        <v>46125</v>
      </c>
      <c r="C2232" t="s">
        <v>43</v>
      </c>
      <c r="D2232" t="s">
        <v>23</v>
      </c>
      <c r="E2232">
        <v>0</v>
      </c>
      <c r="F2232">
        <v>45</v>
      </c>
      <c r="G2232">
        <v>45</v>
      </c>
      <c r="H2232">
        <v>45</v>
      </c>
      <c r="I2232">
        <v>0</v>
      </c>
      <c r="J2232">
        <v>0</v>
      </c>
      <c r="K2232">
        <v>0</v>
      </c>
      <c r="L2232">
        <v>0.9</v>
      </c>
      <c r="M2232">
        <v>0.97799999999999998</v>
      </c>
      <c r="N2232">
        <v>0.99199999999999999</v>
      </c>
      <c r="O2232">
        <v>4.4000000000000004</v>
      </c>
      <c r="P2232">
        <v>0.78600000000000003</v>
      </c>
      <c r="Q2232">
        <v>1</v>
      </c>
    </row>
    <row r="2233" spans="1:17">
      <c r="A2233" t="s">
        <v>2263</v>
      </c>
      <c r="B2233" s="1">
        <v>46125</v>
      </c>
      <c r="C2233" t="s">
        <v>43</v>
      </c>
      <c r="D2233" t="s">
        <v>25</v>
      </c>
      <c r="E2233">
        <v>0</v>
      </c>
      <c r="F2233">
        <v>26</v>
      </c>
      <c r="G2233">
        <v>26</v>
      </c>
      <c r="H2233">
        <v>26</v>
      </c>
      <c r="I2233">
        <v>0</v>
      </c>
      <c r="J2233">
        <v>0</v>
      </c>
      <c r="K2233">
        <v>0</v>
      </c>
      <c r="L2233">
        <v>1.4</v>
      </c>
      <c r="M2233">
        <v>0.97899999999999998</v>
      </c>
      <c r="N2233">
        <v>0.95599999999999996</v>
      </c>
      <c r="O2233">
        <v>4.7</v>
      </c>
      <c r="P2233">
        <v>0.79200000000000004</v>
      </c>
      <c r="Q2233">
        <v>1</v>
      </c>
    </row>
    <row r="2234" spans="1:17">
      <c r="A2234" t="s">
        <v>2264</v>
      </c>
      <c r="B2234" s="1">
        <v>46125</v>
      </c>
      <c r="C2234" t="s">
        <v>48</v>
      </c>
      <c r="D2234" t="s">
        <v>19</v>
      </c>
      <c r="E2234">
        <v>0</v>
      </c>
      <c r="F2234">
        <v>46</v>
      </c>
      <c r="G2234">
        <v>46</v>
      </c>
      <c r="H2234">
        <v>46</v>
      </c>
      <c r="I2234">
        <v>0</v>
      </c>
      <c r="J2234">
        <v>0</v>
      </c>
      <c r="K2234">
        <v>0</v>
      </c>
      <c r="L2234">
        <v>1.4</v>
      </c>
      <c r="M2234">
        <v>0.98199999999999998</v>
      </c>
      <c r="N2234">
        <v>1</v>
      </c>
      <c r="O2234">
        <v>4.8</v>
      </c>
      <c r="P2234">
        <v>0.70199999999999996</v>
      </c>
      <c r="Q2234">
        <v>1</v>
      </c>
    </row>
    <row r="2235" spans="1:17">
      <c r="A2235" t="s">
        <v>2265</v>
      </c>
      <c r="B2235" s="1">
        <v>46125</v>
      </c>
      <c r="C2235" t="s">
        <v>48</v>
      </c>
      <c r="D2235" t="s">
        <v>21</v>
      </c>
      <c r="E2235">
        <v>2045</v>
      </c>
      <c r="F2235">
        <v>40</v>
      </c>
      <c r="G2235">
        <v>2085</v>
      </c>
      <c r="H2235">
        <v>23</v>
      </c>
      <c r="I2235">
        <v>2062</v>
      </c>
      <c r="J2235">
        <v>0</v>
      </c>
      <c r="K2235">
        <v>0</v>
      </c>
      <c r="L2235">
        <v>8</v>
      </c>
      <c r="M2235">
        <v>0.6</v>
      </c>
      <c r="N2235">
        <v>1</v>
      </c>
      <c r="O2235">
        <v>2.5</v>
      </c>
      <c r="P2235">
        <v>0.71899999999999997</v>
      </c>
      <c r="Q2235">
        <v>1.0999999999999999E-2</v>
      </c>
    </row>
    <row r="2236" spans="1:17">
      <c r="A2236" t="s">
        <v>2266</v>
      </c>
      <c r="B2236" s="1">
        <v>46125</v>
      </c>
      <c r="C2236" t="s">
        <v>48</v>
      </c>
      <c r="D2236" t="s">
        <v>23</v>
      </c>
      <c r="E2236">
        <v>23</v>
      </c>
      <c r="F2236">
        <v>53</v>
      </c>
      <c r="G2236">
        <v>76</v>
      </c>
      <c r="H2236">
        <v>54</v>
      </c>
      <c r="I2236">
        <v>22</v>
      </c>
      <c r="J2236">
        <v>0</v>
      </c>
      <c r="K2236">
        <v>0</v>
      </c>
      <c r="L2236">
        <v>3.3</v>
      </c>
      <c r="M2236">
        <v>0.83099999999999996</v>
      </c>
      <c r="N2236">
        <v>0.99099999999999999</v>
      </c>
      <c r="O2236">
        <v>4</v>
      </c>
      <c r="P2236">
        <v>0.68500000000000005</v>
      </c>
      <c r="Q2236">
        <v>0.71099999999999997</v>
      </c>
    </row>
    <row r="2237" spans="1:17">
      <c r="A2237" t="s">
        <v>2267</v>
      </c>
      <c r="B2237" s="1">
        <v>46125</v>
      </c>
      <c r="C2237" t="s">
        <v>48</v>
      </c>
      <c r="D2237" t="s">
        <v>25</v>
      </c>
      <c r="E2237">
        <v>650</v>
      </c>
      <c r="F2237">
        <v>26</v>
      </c>
      <c r="G2237">
        <v>676</v>
      </c>
      <c r="H2237">
        <v>28</v>
      </c>
      <c r="I2237">
        <v>648</v>
      </c>
      <c r="J2237">
        <v>0</v>
      </c>
      <c r="K2237">
        <v>0</v>
      </c>
      <c r="L2237">
        <v>8</v>
      </c>
      <c r="M2237">
        <v>0.6</v>
      </c>
      <c r="N2237">
        <v>1</v>
      </c>
      <c r="O2237">
        <v>2.5</v>
      </c>
      <c r="P2237">
        <v>0.71299999999999997</v>
      </c>
      <c r="Q2237">
        <v>4.1000000000000002E-2</v>
      </c>
    </row>
    <row r="2238" spans="1:17">
      <c r="A2238" t="s">
        <v>2268</v>
      </c>
      <c r="B2238" s="1">
        <v>46125</v>
      </c>
      <c r="C2238" t="s">
        <v>53</v>
      </c>
      <c r="D2238" t="s">
        <v>19</v>
      </c>
      <c r="E2238">
        <v>1134</v>
      </c>
      <c r="F2238">
        <v>37</v>
      </c>
      <c r="G2238">
        <v>1171</v>
      </c>
      <c r="H2238">
        <v>23</v>
      </c>
      <c r="I2238">
        <v>1148</v>
      </c>
      <c r="J2238">
        <v>0</v>
      </c>
      <c r="K2238">
        <v>0</v>
      </c>
      <c r="L2238">
        <v>8</v>
      </c>
      <c r="M2238">
        <v>0.6</v>
      </c>
      <c r="N2238">
        <v>0.97699999999999998</v>
      </c>
      <c r="O2238">
        <v>2.5</v>
      </c>
      <c r="P2238">
        <v>0.70299999999999996</v>
      </c>
      <c r="Q2238">
        <v>0.02</v>
      </c>
    </row>
    <row r="2239" spans="1:17">
      <c r="A2239" t="s">
        <v>2269</v>
      </c>
      <c r="B2239" s="1">
        <v>46125</v>
      </c>
      <c r="C2239" t="s">
        <v>53</v>
      </c>
      <c r="D2239" t="s">
        <v>21</v>
      </c>
      <c r="E2239">
        <v>1215</v>
      </c>
      <c r="F2239">
        <v>43</v>
      </c>
      <c r="G2239">
        <v>1258</v>
      </c>
      <c r="H2239">
        <v>28</v>
      </c>
      <c r="I2239">
        <v>1230</v>
      </c>
      <c r="J2239">
        <v>0</v>
      </c>
      <c r="K2239">
        <v>0</v>
      </c>
      <c r="L2239">
        <v>8</v>
      </c>
      <c r="M2239">
        <v>0.6</v>
      </c>
      <c r="N2239">
        <v>0.97799999999999998</v>
      </c>
      <c r="O2239">
        <v>2.5</v>
      </c>
      <c r="P2239">
        <v>0.77200000000000002</v>
      </c>
      <c r="Q2239">
        <v>2.1999999999999999E-2</v>
      </c>
    </row>
    <row r="2240" spans="1:17">
      <c r="A2240" t="s">
        <v>2270</v>
      </c>
      <c r="B2240" s="1">
        <v>46125</v>
      </c>
      <c r="C2240" t="s">
        <v>53</v>
      </c>
      <c r="D2240" t="s">
        <v>23</v>
      </c>
      <c r="E2240">
        <v>822</v>
      </c>
      <c r="F2240">
        <v>37</v>
      </c>
      <c r="G2240">
        <v>859</v>
      </c>
      <c r="H2240">
        <v>31</v>
      </c>
      <c r="I2240">
        <v>828</v>
      </c>
      <c r="J2240">
        <v>0</v>
      </c>
      <c r="K2240">
        <v>0</v>
      </c>
      <c r="L2240">
        <v>8</v>
      </c>
      <c r="M2240">
        <v>0.6</v>
      </c>
      <c r="N2240">
        <v>0.96499999999999997</v>
      </c>
      <c r="O2240">
        <v>2.5</v>
      </c>
      <c r="P2240">
        <v>0.72699999999999998</v>
      </c>
      <c r="Q2240">
        <v>3.5999999999999997E-2</v>
      </c>
    </row>
    <row r="2241" spans="1:17">
      <c r="A2241" t="s">
        <v>2271</v>
      </c>
      <c r="B2241" s="1">
        <v>46125</v>
      </c>
      <c r="C2241" t="s">
        <v>53</v>
      </c>
      <c r="D2241" t="s">
        <v>25</v>
      </c>
      <c r="E2241">
        <v>0</v>
      </c>
      <c r="F2241">
        <v>28</v>
      </c>
      <c r="G2241">
        <v>28</v>
      </c>
      <c r="H2241">
        <v>28</v>
      </c>
      <c r="I2241">
        <v>0</v>
      </c>
      <c r="J2241">
        <v>0</v>
      </c>
      <c r="K2241">
        <v>0</v>
      </c>
      <c r="L2241">
        <v>1.5</v>
      </c>
      <c r="M2241">
        <v>0.95199999999999996</v>
      </c>
      <c r="N2241">
        <v>0.98599999999999999</v>
      </c>
      <c r="O2241">
        <v>4.8</v>
      </c>
      <c r="P2241">
        <v>0.76200000000000001</v>
      </c>
      <c r="Q2241">
        <v>1</v>
      </c>
    </row>
    <row r="2242" spans="1:17">
      <c r="A2242" t="s">
        <v>2272</v>
      </c>
      <c r="B2242" s="1">
        <v>46126</v>
      </c>
      <c r="C2242" t="s">
        <v>18</v>
      </c>
      <c r="D2242" t="s">
        <v>19</v>
      </c>
      <c r="E2242">
        <v>297</v>
      </c>
      <c r="F2242">
        <v>33</v>
      </c>
      <c r="G2242">
        <v>330</v>
      </c>
      <c r="H2242">
        <v>36</v>
      </c>
      <c r="I2242">
        <v>294</v>
      </c>
      <c r="J2242">
        <v>0</v>
      </c>
      <c r="K2242">
        <v>0</v>
      </c>
      <c r="L2242">
        <v>8</v>
      </c>
      <c r="M2242">
        <v>0.6</v>
      </c>
      <c r="N2242">
        <v>0.93300000000000005</v>
      </c>
      <c r="O2242">
        <v>2.5</v>
      </c>
      <c r="P2242">
        <v>0.78600000000000003</v>
      </c>
      <c r="Q2242">
        <v>0.109</v>
      </c>
    </row>
    <row r="2243" spans="1:17">
      <c r="A2243" t="s">
        <v>2273</v>
      </c>
      <c r="B2243" s="1">
        <v>46126</v>
      </c>
      <c r="C2243" t="s">
        <v>18</v>
      </c>
      <c r="D2243" t="s">
        <v>21</v>
      </c>
      <c r="E2243">
        <v>1</v>
      </c>
      <c r="F2243">
        <v>41</v>
      </c>
      <c r="G2243">
        <v>42</v>
      </c>
      <c r="H2243">
        <v>42</v>
      </c>
      <c r="I2243">
        <v>0</v>
      </c>
      <c r="J2243">
        <v>0</v>
      </c>
      <c r="K2243">
        <v>0</v>
      </c>
      <c r="L2243">
        <v>1.8</v>
      </c>
      <c r="M2243">
        <v>0.98299999999999998</v>
      </c>
      <c r="N2243">
        <v>0.998</v>
      </c>
      <c r="O2243">
        <v>4.8</v>
      </c>
      <c r="P2243">
        <v>0.73199999999999998</v>
      </c>
      <c r="Q2243">
        <v>1</v>
      </c>
    </row>
    <row r="2244" spans="1:17">
      <c r="A2244" t="s">
        <v>2274</v>
      </c>
      <c r="B2244" s="1">
        <v>46126</v>
      </c>
      <c r="C2244" t="s">
        <v>18</v>
      </c>
      <c r="D2244" t="s">
        <v>23</v>
      </c>
      <c r="E2244">
        <v>560</v>
      </c>
      <c r="F2244">
        <v>43</v>
      </c>
      <c r="G2244">
        <v>603</v>
      </c>
      <c r="H2244">
        <v>36</v>
      </c>
      <c r="I2244">
        <v>567</v>
      </c>
      <c r="J2244">
        <v>0</v>
      </c>
      <c r="K2244">
        <v>0</v>
      </c>
      <c r="L2244">
        <v>8</v>
      </c>
      <c r="M2244">
        <v>0.6</v>
      </c>
      <c r="N2244">
        <v>0.98199999999999998</v>
      </c>
      <c r="O2244">
        <v>2.5</v>
      </c>
      <c r="P2244">
        <v>0.78600000000000003</v>
      </c>
      <c r="Q2244">
        <v>0.06</v>
      </c>
    </row>
    <row r="2245" spans="1:17">
      <c r="A2245" t="s">
        <v>2275</v>
      </c>
      <c r="B2245" s="1">
        <v>46126</v>
      </c>
      <c r="C2245" t="s">
        <v>18</v>
      </c>
      <c r="D2245" t="s">
        <v>25</v>
      </c>
      <c r="E2245">
        <v>3</v>
      </c>
      <c r="F2245">
        <v>30</v>
      </c>
      <c r="G2245">
        <v>33</v>
      </c>
      <c r="H2245">
        <v>33</v>
      </c>
      <c r="I2245">
        <v>0</v>
      </c>
      <c r="J2245">
        <v>0</v>
      </c>
      <c r="K2245">
        <v>0</v>
      </c>
      <c r="L2245">
        <v>1.6</v>
      </c>
      <c r="M2245">
        <v>0.98599999999999999</v>
      </c>
      <c r="N2245">
        <v>0.98499999999999999</v>
      </c>
      <c r="O2245">
        <v>4.5999999999999996</v>
      </c>
      <c r="P2245">
        <v>0.76100000000000001</v>
      </c>
      <c r="Q2245">
        <v>1</v>
      </c>
    </row>
    <row r="2246" spans="1:17">
      <c r="A2246" t="s">
        <v>2276</v>
      </c>
      <c r="B2246" s="1">
        <v>46126</v>
      </c>
      <c r="C2246" t="s">
        <v>27</v>
      </c>
      <c r="D2246" t="s">
        <v>19</v>
      </c>
      <c r="E2246">
        <v>0</v>
      </c>
      <c r="F2246">
        <v>28</v>
      </c>
      <c r="G2246">
        <v>28</v>
      </c>
      <c r="H2246">
        <v>28</v>
      </c>
      <c r="I2246">
        <v>0</v>
      </c>
      <c r="J2246">
        <v>0</v>
      </c>
      <c r="K2246">
        <v>0</v>
      </c>
      <c r="L2246">
        <v>2.1</v>
      </c>
      <c r="M2246">
        <v>0.97599999999999998</v>
      </c>
      <c r="N2246">
        <v>0.996</v>
      </c>
      <c r="O2246">
        <v>4.7</v>
      </c>
      <c r="P2246">
        <v>0.71799999999999997</v>
      </c>
      <c r="Q2246">
        <v>1</v>
      </c>
    </row>
    <row r="2247" spans="1:17">
      <c r="A2247" t="s">
        <v>2277</v>
      </c>
      <c r="B2247" s="1">
        <v>46126</v>
      </c>
      <c r="C2247" t="s">
        <v>27</v>
      </c>
      <c r="D2247" t="s">
        <v>21</v>
      </c>
      <c r="E2247">
        <v>0</v>
      </c>
      <c r="F2247">
        <v>27</v>
      </c>
      <c r="G2247">
        <v>27</v>
      </c>
      <c r="H2247">
        <v>27</v>
      </c>
      <c r="I2247">
        <v>0</v>
      </c>
      <c r="J2247">
        <v>0</v>
      </c>
      <c r="K2247">
        <v>0</v>
      </c>
      <c r="L2247">
        <v>1.5</v>
      </c>
      <c r="M2247">
        <v>0.94499999999999995</v>
      </c>
      <c r="N2247">
        <v>0.98199999999999998</v>
      </c>
      <c r="O2247">
        <v>4.5999999999999996</v>
      </c>
      <c r="P2247">
        <v>0.70699999999999996</v>
      </c>
      <c r="Q2247">
        <v>1</v>
      </c>
    </row>
    <row r="2248" spans="1:17">
      <c r="A2248" t="s">
        <v>2278</v>
      </c>
      <c r="B2248" s="1">
        <v>46126</v>
      </c>
      <c r="C2248" t="s">
        <v>27</v>
      </c>
      <c r="D2248" t="s">
        <v>23</v>
      </c>
      <c r="E2248">
        <v>1499</v>
      </c>
      <c r="F2248">
        <v>39</v>
      </c>
      <c r="G2248">
        <v>1538</v>
      </c>
      <c r="H2248">
        <v>24</v>
      </c>
      <c r="I2248">
        <v>1514</v>
      </c>
      <c r="J2248">
        <v>1</v>
      </c>
      <c r="K2248">
        <v>0</v>
      </c>
      <c r="L2248">
        <v>8</v>
      </c>
      <c r="M2248">
        <v>0.6</v>
      </c>
      <c r="N2248">
        <v>0.97699999999999998</v>
      </c>
      <c r="O2248">
        <v>2.5</v>
      </c>
      <c r="P2248">
        <v>0.71299999999999997</v>
      </c>
      <c r="Q2248">
        <v>1.6E-2</v>
      </c>
    </row>
    <row r="2249" spans="1:17">
      <c r="A2249" t="s">
        <v>2279</v>
      </c>
      <c r="B2249" s="1">
        <v>46126</v>
      </c>
      <c r="C2249" t="s">
        <v>27</v>
      </c>
      <c r="D2249" t="s">
        <v>25</v>
      </c>
      <c r="E2249">
        <v>40</v>
      </c>
      <c r="F2249">
        <v>39</v>
      </c>
      <c r="G2249">
        <v>79</v>
      </c>
      <c r="H2249">
        <v>21</v>
      </c>
      <c r="I2249">
        <v>58</v>
      </c>
      <c r="J2249">
        <v>1</v>
      </c>
      <c r="K2249">
        <v>1</v>
      </c>
      <c r="L2249">
        <v>6.4</v>
      </c>
      <c r="M2249">
        <v>0.6</v>
      </c>
      <c r="N2249">
        <v>0.95799999999999996</v>
      </c>
      <c r="O2249">
        <v>2.5</v>
      </c>
      <c r="P2249">
        <v>0.65500000000000003</v>
      </c>
      <c r="Q2249">
        <v>0.26600000000000001</v>
      </c>
    </row>
    <row r="2250" spans="1:17">
      <c r="A2250" t="s">
        <v>2280</v>
      </c>
      <c r="B2250" s="1">
        <v>46126</v>
      </c>
      <c r="C2250" t="s">
        <v>32</v>
      </c>
      <c r="D2250" t="s">
        <v>19</v>
      </c>
      <c r="E2250">
        <v>589</v>
      </c>
      <c r="F2250">
        <v>43</v>
      </c>
      <c r="G2250">
        <v>632</v>
      </c>
      <c r="H2250">
        <v>29</v>
      </c>
      <c r="I2250">
        <v>603</v>
      </c>
      <c r="J2250">
        <v>0</v>
      </c>
      <c r="K2250">
        <v>0</v>
      </c>
      <c r="L2250">
        <v>8</v>
      </c>
      <c r="M2250">
        <v>0.6</v>
      </c>
      <c r="N2250">
        <v>0.996</v>
      </c>
      <c r="O2250">
        <v>2.5</v>
      </c>
      <c r="P2250">
        <v>0.78700000000000003</v>
      </c>
      <c r="Q2250">
        <v>4.5999999999999999E-2</v>
      </c>
    </row>
    <row r="2251" spans="1:17">
      <c r="A2251" t="s">
        <v>2281</v>
      </c>
      <c r="B2251" s="1">
        <v>46126</v>
      </c>
      <c r="C2251" t="s">
        <v>32</v>
      </c>
      <c r="D2251" t="s">
        <v>21</v>
      </c>
      <c r="E2251">
        <v>1542</v>
      </c>
      <c r="F2251">
        <v>31</v>
      </c>
      <c r="G2251">
        <v>1573</v>
      </c>
      <c r="H2251">
        <v>23</v>
      </c>
      <c r="I2251">
        <v>1550</v>
      </c>
      <c r="J2251">
        <v>0</v>
      </c>
      <c r="K2251">
        <v>0</v>
      </c>
      <c r="L2251">
        <v>8</v>
      </c>
      <c r="M2251">
        <v>0.6</v>
      </c>
      <c r="N2251">
        <v>1</v>
      </c>
      <c r="O2251">
        <v>2.5</v>
      </c>
      <c r="P2251">
        <v>0.70199999999999996</v>
      </c>
      <c r="Q2251">
        <v>1.4999999999999999E-2</v>
      </c>
    </row>
    <row r="2252" spans="1:17">
      <c r="A2252" t="s">
        <v>2282</v>
      </c>
      <c r="B2252" s="1">
        <v>46126</v>
      </c>
      <c r="C2252" t="s">
        <v>32</v>
      </c>
      <c r="D2252" t="s">
        <v>23</v>
      </c>
      <c r="E2252">
        <v>1651</v>
      </c>
      <c r="F2252">
        <v>52</v>
      </c>
      <c r="G2252">
        <v>1703</v>
      </c>
      <c r="H2252">
        <v>25</v>
      </c>
      <c r="I2252">
        <v>1678</v>
      </c>
      <c r="J2252">
        <v>0</v>
      </c>
      <c r="K2252">
        <v>0</v>
      </c>
      <c r="L2252">
        <v>8</v>
      </c>
      <c r="M2252">
        <v>0.6</v>
      </c>
      <c r="N2252">
        <v>1</v>
      </c>
      <c r="O2252">
        <v>2.5</v>
      </c>
      <c r="P2252">
        <v>0.69299999999999995</v>
      </c>
      <c r="Q2252">
        <v>1.4999999999999999E-2</v>
      </c>
    </row>
    <row r="2253" spans="1:17">
      <c r="A2253" t="s">
        <v>2283</v>
      </c>
      <c r="B2253" s="1">
        <v>46126</v>
      </c>
      <c r="C2253" t="s">
        <v>32</v>
      </c>
      <c r="D2253" t="s">
        <v>25</v>
      </c>
      <c r="E2253">
        <v>0</v>
      </c>
      <c r="F2253">
        <v>35</v>
      </c>
      <c r="G2253">
        <v>35</v>
      </c>
      <c r="H2253">
        <v>35</v>
      </c>
      <c r="I2253">
        <v>0</v>
      </c>
      <c r="J2253">
        <v>0</v>
      </c>
      <c r="K2253">
        <v>0</v>
      </c>
      <c r="L2253">
        <v>1.3</v>
      </c>
      <c r="M2253">
        <v>0.94099999999999995</v>
      </c>
      <c r="N2253">
        <v>0.96199999999999997</v>
      </c>
      <c r="O2253">
        <v>4.3</v>
      </c>
      <c r="P2253">
        <v>0.70199999999999996</v>
      </c>
      <c r="Q2253">
        <v>1</v>
      </c>
    </row>
    <row r="2254" spans="1:17">
      <c r="A2254" t="s">
        <v>2284</v>
      </c>
      <c r="B2254" s="1">
        <v>46126</v>
      </c>
      <c r="C2254" t="s">
        <v>37</v>
      </c>
      <c r="D2254" t="s">
        <v>19</v>
      </c>
      <c r="E2254">
        <v>5</v>
      </c>
      <c r="F2254">
        <v>36</v>
      </c>
      <c r="G2254">
        <v>41</v>
      </c>
      <c r="H2254">
        <v>38</v>
      </c>
      <c r="I2254">
        <v>3</v>
      </c>
      <c r="J2254">
        <v>1</v>
      </c>
      <c r="K2254">
        <v>0</v>
      </c>
      <c r="L2254">
        <v>1.7</v>
      </c>
      <c r="M2254">
        <v>0.90100000000000002</v>
      </c>
      <c r="N2254">
        <v>0.97299999999999998</v>
      </c>
      <c r="O2254">
        <v>4.5</v>
      </c>
      <c r="P2254">
        <v>0.67</v>
      </c>
      <c r="Q2254">
        <v>0.92700000000000005</v>
      </c>
    </row>
    <row r="2255" spans="1:17">
      <c r="A2255" t="s">
        <v>2285</v>
      </c>
      <c r="B2255" s="1">
        <v>46126</v>
      </c>
      <c r="C2255" t="s">
        <v>37</v>
      </c>
      <c r="D2255" t="s">
        <v>21</v>
      </c>
      <c r="E2255">
        <v>703</v>
      </c>
      <c r="F2255">
        <v>33</v>
      </c>
      <c r="G2255">
        <v>736</v>
      </c>
      <c r="H2255">
        <v>33</v>
      </c>
      <c r="I2255">
        <v>703</v>
      </c>
      <c r="J2255">
        <v>0</v>
      </c>
      <c r="K2255">
        <v>0</v>
      </c>
      <c r="L2255">
        <v>8</v>
      </c>
      <c r="M2255">
        <v>0.6</v>
      </c>
      <c r="N2255">
        <v>0.99399999999999999</v>
      </c>
      <c r="O2255">
        <v>2.5</v>
      </c>
      <c r="P2255">
        <v>0.68400000000000005</v>
      </c>
      <c r="Q2255">
        <v>4.4999999999999998E-2</v>
      </c>
    </row>
    <row r="2256" spans="1:17">
      <c r="A2256" t="s">
        <v>2286</v>
      </c>
      <c r="B2256" s="1">
        <v>46126</v>
      </c>
      <c r="C2256" t="s">
        <v>37</v>
      </c>
      <c r="D2256" t="s">
        <v>23</v>
      </c>
      <c r="E2256">
        <v>533</v>
      </c>
      <c r="F2256">
        <v>46</v>
      </c>
      <c r="G2256">
        <v>579</v>
      </c>
      <c r="H2256">
        <v>38</v>
      </c>
      <c r="I2256">
        <v>541</v>
      </c>
      <c r="J2256">
        <v>0</v>
      </c>
      <c r="K2256">
        <v>0</v>
      </c>
      <c r="L2256">
        <v>8</v>
      </c>
      <c r="M2256">
        <v>0.6</v>
      </c>
      <c r="N2256">
        <v>0.96899999999999997</v>
      </c>
      <c r="O2256">
        <v>2.5</v>
      </c>
      <c r="P2256">
        <v>0.76800000000000002</v>
      </c>
      <c r="Q2256">
        <v>6.6000000000000003E-2</v>
      </c>
    </row>
    <row r="2257" spans="1:17">
      <c r="A2257" t="s">
        <v>2287</v>
      </c>
      <c r="B2257" s="1">
        <v>46126</v>
      </c>
      <c r="C2257" t="s">
        <v>37</v>
      </c>
      <c r="D2257" t="s">
        <v>25</v>
      </c>
      <c r="E2257">
        <v>0</v>
      </c>
      <c r="F2257">
        <v>31</v>
      </c>
      <c r="G2257">
        <v>31</v>
      </c>
      <c r="H2257">
        <v>31</v>
      </c>
      <c r="I2257">
        <v>0</v>
      </c>
      <c r="J2257">
        <v>0</v>
      </c>
      <c r="K2257">
        <v>0</v>
      </c>
      <c r="L2257">
        <v>1.9</v>
      </c>
      <c r="M2257">
        <v>1</v>
      </c>
      <c r="N2257">
        <v>1</v>
      </c>
      <c r="O2257">
        <v>4.5999999999999996</v>
      </c>
      <c r="P2257">
        <v>0.72199999999999998</v>
      </c>
      <c r="Q2257">
        <v>1</v>
      </c>
    </row>
    <row r="2258" spans="1:17">
      <c r="A2258" t="s">
        <v>2288</v>
      </c>
      <c r="B2258" s="1">
        <v>46126</v>
      </c>
      <c r="C2258" t="s">
        <v>43</v>
      </c>
      <c r="D2258" t="s">
        <v>19</v>
      </c>
      <c r="E2258">
        <v>1225</v>
      </c>
      <c r="F2258">
        <v>53</v>
      </c>
      <c r="G2258">
        <v>1278</v>
      </c>
      <c r="H2258">
        <v>28</v>
      </c>
      <c r="I2258">
        <v>1250</v>
      </c>
      <c r="J2258">
        <v>0</v>
      </c>
      <c r="K2258">
        <v>0</v>
      </c>
      <c r="L2258">
        <v>8</v>
      </c>
      <c r="M2258">
        <v>0.6</v>
      </c>
      <c r="N2258">
        <v>0.97699999999999998</v>
      </c>
      <c r="O2258">
        <v>2.5</v>
      </c>
      <c r="P2258">
        <v>0.76800000000000002</v>
      </c>
      <c r="Q2258">
        <v>2.1999999999999999E-2</v>
      </c>
    </row>
    <row r="2259" spans="1:17">
      <c r="A2259" t="s">
        <v>2289</v>
      </c>
      <c r="B2259" s="1">
        <v>46126</v>
      </c>
      <c r="C2259" t="s">
        <v>43</v>
      </c>
      <c r="D2259" t="s">
        <v>21</v>
      </c>
      <c r="E2259">
        <v>0</v>
      </c>
      <c r="F2259">
        <v>32</v>
      </c>
      <c r="G2259">
        <v>32</v>
      </c>
      <c r="H2259">
        <v>32</v>
      </c>
      <c r="I2259">
        <v>0</v>
      </c>
      <c r="J2259">
        <v>2</v>
      </c>
      <c r="K2259">
        <v>1</v>
      </c>
      <c r="L2259">
        <v>2.7</v>
      </c>
      <c r="M2259">
        <v>0.82099999999999995</v>
      </c>
      <c r="N2259">
        <v>0.92200000000000004</v>
      </c>
      <c r="O2259">
        <v>4.2</v>
      </c>
      <c r="P2259">
        <v>0.64100000000000001</v>
      </c>
      <c r="Q2259">
        <v>1</v>
      </c>
    </row>
    <row r="2260" spans="1:17">
      <c r="A2260" t="s">
        <v>2290</v>
      </c>
      <c r="B2260" s="1">
        <v>46126</v>
      </c>
      <c r="C2260" t="s">
        <v>43</v>
      </c>
      <c r="D2260" t="s">
        <v>23</v>
      </c>
      <c r="E2260">
        <v>0</v>
      </c>
      <c r="F2260">
        <v>43</v>
      </c>
      <c r="G2260">
        <v>43</v>
      </c>
      <c r="H2260">
        <v>43</v>
      </c>
      <c r="I2260">
        <v>0</v>
      </c>
      <c r="J2260">
        <v>0</v>
      </c>
      <c r="K2260">
        <v>0</v>
      </c>
      <c r="L2260">
        <v>1.6</v>
      </c>
      <c r="M2260">
        <v>0.92</v>
      </c>
      <c r="N2260">
        <v>0.94199999999999995</v>
      </c>
      <c r="O2260">
        <v>4.7</v>
      </c>
      <c r="P2260">
        <v>0.78600000000000003</v>
      </c>
      <c r="Q2260">
        <v>1</v>
      </c>
    </row>
    <row r="2261" spans="1:17">
      <c r="A2261" t="s">
        <v>2291</v>
      </c>
      <c r="B2261" s="1">
        <v>46126</v>
      </c>
      <c r="C2261" t="s">
        <v>43</v>
      </c>
      <c r="D2261" t="s">
        <v>25</v>
      </c>
      <c r="E2261">
        <v>0</v>
      </c>
      <c r="F2261">
        <v>32</v>
      </c>
      <c r="G2261">
        <v>32</v>
      </c>
      <c r="H2261">
        <v>32</v>
      </c>
      <c r="I2261">
        <v>0</v>
      </c>
      <c r="J2261">
        <v>0</v>
      </c>
      <c r="K2261">
        <v>0</v>
      </c>
      <c r="L2261">
        <v>2.2000000000000002</v>
      </c>
      <c r="M2261">
        <v>0.98299999999999998</v>
      </c>
      <c r="N2261">
        <v>0.99</v>
      </c>
      <c r="O2261">
        <v>4.5</v>
      </c>
      <c r="P2261">
        <v>0.79200000000000004</v>
      </c>
      <c r="Q2261">
        <v>1</v>
      </c>
    </row>
    <row r="2262" spans="1:17">
      <c r="A2262" t="s">
        <v>2292</v>
      </c>
      <c r="B2262" s="1">
        <v>46126</v>
      </c>
      <c r="C2262" t="s">
        <v>48</v>
      </c>
      <c r="D2262" t="s">
        <v>19</v>
      </c>
      <c r="E2262">
        <v>0</v>
      </c>
      <c r="F2262">
        <v>55</v>
      </c>
      <c r="G2262">
        <v>55</v>
      </c>
      <c r="H2262">
        <v>54</v>
      </c>
      <c r="I2262">
        <v>1</v>
      </c>
      <c r="J2262">
        <v>1</v>
      </c>
      <c r="K2262">
        <v>0</v>
      </c>
      <c r="L2262">
        <v>1.5</v>
      </c>
      <c r="M2262">
        <v>0.89600000000000002</v>
      </c>
      <c r="N2262">
        <v>1</v>
      </c>
      <c r="O2262">
        <v>4.4000000000000004</v>
      </c>
      <c r="P2262">
        <v>0.70199999999999996</v>
      </c>
      <c r="Q2262">
        <v>0.98199999999999998</v>
      </c>
    </row>
    <row r="2263" spans="1:17">
      <c r="A2263" t="s">
        <v>2293</v>
      </c>
      <c r="B2263" s="1">
        <v>46126</v>
      </c>
      <c r="C2263" t="s">
        <v>48</v>
      </c>
      <c r="D2263" t="s">
        <v>21</v>
      </c>
      <c r="E2263">
        <v>2062</v>
      </c>
      <c r="F2263">
        <v>66</v>
      </c>
      <c r="G2263">
        <v>2128</v>
      </c>
      <c r="H2263">
        <v>20</v>
      </c>
      <c r="I2263">
        <v>2108</v>
      </c>
      <c r="J2263">
        <v>0</v>
      </c>
      <c r="K2263">
        <v>0</v>
      </c>
      <c r="L2263">
        <v>8</v>
      </c>
      <c r="M2263">
        <v>0.6</v>
      </c>
      <c r="N2263">
        <v>0.98599999999999999</v>
      </c>
      <c r="O2263">
        <v>2.5</v>
      </c>
      <c r="P2263">
        <v>0.71899999999999997</v>
      </c>
      <c r="Q2263">
        <v>8.9999999999999993E-3</v>
      </c>
    </row>
    <row r="2264" spans="1:17">
      <c r="A2264" t="s">
        <v>2294</v>
      </c>
      <c r="B2264" s="1">
        <v>46126</v>
      </c>
      <c r="C2264" t="s">
        <v>48</v>
      </c>
      <c r="D2264" t="s">
        <v>23</v>
      </c>
      <c r="E2264">
        <v>22</v>
      </c>
      <c r="F2264">
        <v>63</v>
      </c>
      <c r="G2264">
        <v>85</v>
      </c>
      <c r="H2264">
        <v>63</v>
      </c>
      <c r="I2264">
        <v>22</v>
      </c>
      <c r="J2264">
        <v>0</v>
      </c>
      <c r="K2264">
        <v>0</v>
      </c>
      <c r="L2264">
        <v>2.6</v>
      </c>
      <c r="M2264">
        <v>0.85499999999999998</v>
      </c>
      <c r="N2264">
        <v>0.996</v>
      </c>
      <c r="O2264">
        <v>3.6</v>
      </c>
      <c r="P2264">
        <v>0.68500000000000005</v>
      </c>
      <c r="Q2264">
        <v>0.74099999999999999</v>
      </c>
    </row>
    <row r="2265" spans="1:17">
      <c r="A2265" t="s">
        <v>2295</v>
      </c>
      <c r="B2265" s="1">
        <v>46126</v>
      </c>
      <c r="C2265" t="s">
        <v>48</v>
      </c>
      <c r="D2265" t="s">
        <v>25</v>
      </c>
      <c r="E2265">
        <v>648</v>
      </c>
      <c r="F2265">
        <v>42</v>
      </c>
      <c r="G2265">
        <v>690</v>
      </c>
      <c r="H2265">
        <v>22</v>
      </c>
      <c r="I2265">
        <v>668</v>
      </c>
      <c r="J2265">
        <v>1</v>
      </c>
      <c r="K2265">
        <v>1</v>
      </c>
      <c r="L2265">
        <v>8</v>
      </c>
      <c r="M2265">
        <v>0.6</v>
      </c>
      <c r="N2265">
        <v>0.97399999999999998</v>
      </c>
      <c r="O2265">
        <v>2.5</v>
      </c>
      <c r="P2265">
        <v>0.71299999999999997</v>
      </c>
      <c r="Q2265">
        <v>3.2000000000000001E-2</v>
      </c>
    </row>
    <row r="2266" spans="1:17">
      <c r="A2266" t="s">
        <v>2296</v>
      </c>
      <c r="B2266" s="1">
        <v>46126</v>
      </c>
      <c r="C2266" t="s">
        <v>53</v>
      </c>
      <c r="D2266" t="s">
        <v>19</v>
      </c>
      <c r="E2266">
        <v>1148</v>
      </c>
      <c r="F2266">
        <v>39</v>
      </c>
      <c r="G2266">
        <v>1187</v>
      </c>
      <c r="H2266">
        <v>26</v>
      </c>
      <c r="I2266">
        <v>1161</v>
      </c>
      <c r="J2266">
        <v>0</v>
      </c>
      <c r="K2266">
        <v>0</v>
      </c>
      <c r="L2266">
        <v>8</v>
      </c>
      <c r="M2266">
        <v>0.6</v>
      </c>
      <c r="N2266">
        <v>0.96</v>
      </c>
      <c r="O2266">
        <v>2.5</v>
      </c>
      <c r="P2266">
        <v>0.70299999999999996</v>
      </c>
      <c r="Q2266">
        <v>2.1999999999999999E-2</v>
      </c>
    </row>
    <row r="2267" spans="1:17">
      <c r="A2267" t="s">
        <v>2297</v>
      </c>
      <c r="B2267" s="1">
        <v>46126</v>
      </c>
      <c r="C2267" t="s">
        <v>53</v>
      </c>
      <c r="D2267" t="s">
        <v>21</v>
      </c>
      <c r="E2267">
        <v>1230</v>
      </c>
      <c r="F2267">
        <v>31</v>
      </c>
      <c r="G2267">
        <v>1261</v>
      </c>
      <c r="H2267">
        <v>23</v>
      </c>
      <c r="I2267">
        <v>1238</v>
      </c>
      <c r="J2267">
        <v>0</v>
      </c>
      <c r="K2267">
        <v>0</v>
      </c>
      <c r="L2267">
        <v>8</v>
      </c>
      <c r="M2267">
        <v>0.6</v>
      </c>
      <c r="N2267">
        <v>1</v>
      </c>
      <c r="O2267">
        <v>2.5</v>
      </c>
      <c r="P2267">
        <v>0.77200000000000002</v>
      </c>
      <c r="Q2267">
        <v>1.7999999999999999E-2</v>
      </c>
    </row>
    <row r="2268" spans="1:17">
      <c r="A2268" t="s">
        <v>2298</v>
      </c>
      <c r="B2268" s="1">
        <v>46126</v>
      </c>
      <c r="C2268" t="s">
        <v>53</v>
      </c>
      <c r="D2268" t="s">
        <v>23</v>
      </c>
      <c r="E2268">
        <v>828</v>
      </c>
      <c r="F2268">
        <v>44</v>
      </c>
      <c r="G2268">
        <v>872</v>
      </c>
      <c r="H2268">
        <v>28</v>
      </c>
      <c r="I2268">
        <v>844</v>
      </c>
      <c r="J2268">
        <v>0</v>
      </c>
      <c r="K2268">
        <v>0</v>
      </c>
      <c r="L2268">
        <v>8</v>
      </c>
      <c r="M2268">
        <v>0.6</v>
      </c>
      <c r="N2268">
        <v>0.97699999999999998</v>
      </c>
      <c r="O2268">
        <v>2.5</v>
      </c>
      <c r="P2268">
        <v>0.72699999999999998</v>
      </c>
      <c r="Q2268">
        <v>3.2000000000000001E-2</v>
      </c>
    </row>
    <row r="2269" spans="1:17">
      <c r="A2269" t="s">
        <v>2299</v>
      </c>
      <c r="B2269" s="1">
        <v>46126</v>
      </c>
      <c r="C2269" t="s">
        <v>53</v>
      </c>
      <c r="D2269" t="s">
        <v>25</v>
      </c>
      <c r="E2269">
        <v>0</v>
      </c>
      <c r="F2269">
        <v>33</v>
      </c>
      <c r="G2269">
        <v>33</v>
      </c>
      <c r="H2269">
        <v>33</v>
      </c>
      <c r="I2269">
        <v>0</v>
      </c>
      <c r="J2269">
        <v>1</v>
      </c>
      <c r="K2269">
        <v>0</v>
      </c>
      <c r="L2269">
        <v>2.2000000000000002</v>
      </c>
      <c r="M2269">
        <v>0.95199999999999996</v>
      </c>
      <c r="N2269">
        <v>0.97</v>
      </c>
      <c r="O2269">
        <v>4.5999999999999996</v>
      </c>
      <c r="P2269">
        <v>0.76200000000000001</v>
      </c>
      <c r="Q2269">
        <v>1</v>
      </c>
    </row>
    <row r="2270" spans="1:17">
      <c r="A2270" t="s">
        <v>2300</v>
      </c>
      <c r="B2270" s="1">
        <v>46127</v>
      </c>
      <c r="C2270" t="s">
        <v>18</v>
      </c>
      <c r="D2270" t="s">
        <v>19</v>
      </c>
      <c r="E2270">
        <v>294</v>
      </c>
      <c r="F2270">
        <v>48</v>
      </c>
      <c r="G2270">
        <v>342</v>
      </c>
      <c r="H2270">
        <v>38</v>
      </c>
      <c r="I2270">
        <v>304</v>
      </c>
      <c r="J2270">
        <v>0</v>
      </c>
      <c r="K2270">
        <v>0</v>
      </c>
      <c r="L2270">
        <v>8</v>
      </c>
      <c r="M2270">
        <v>0.6</v>
      </c>
      <c r="N2270">
        <v>1</v>
      </c>
      <c r="O2270">
        <v>2.5</v>
      </c>
      <c r="P2270">
        <v>0.78600000000000003</v>
      </c>
      <c r="Q2270">
        <v>0.111</v>
      </c>
    </row>
    <row r="2271" spans="1:17">
      <c r="A2271" t="s">
        <v>2301</v>
      </c>
      <c r="B2271" s="1">
        <v>46127</v>
      </c>
      <c r="C2271" t="s">
        <v>18</v>
      </c>
      <c r="D2271" t="s">
        <v>21</v>
      </c>
      <c r="E2271">
        <v>0</v>
      </c>
      <c r="F2271">
        <v>33</v>
      </c>
      <c r="G2271">
        <v>33</v>
      </c>
      <c r="H2271">
        <v>33</v>
      </c>
      <c r="I2271">
        <v>0</v>
      </c>
      <c r="J2271">
        <v>0</v>
      </c>
      <c r="K2271">
        <v>0</v>
      </c>
      <c r="L2271">
        <v>1.4</v>
      </c>
      <c r="M2271">
        <v>0.98699999999999999</v>
      </c>
      <c r="N2271">
        <v>0.96699999999999997</v>
      </c>
      <c r="O2271">
        <v>4.5999999999999996</v>
      </c>
      <c r="P2271">
        <v>0.73199999999999998</v>
      </c>
      <c r="Q2271">
        <v>1</v>
      </c>
    </row>
    <row r="2272" spans="1:17">
      <c r="A2272" t="s">
        <v>2302</v>
      </c>
      <c r="B2272" s="1">
        <v>46127</v>
      </c>
      <c r="C2272" t="s">
        <v>18</v>
      </c>
      <c r="D2272" t="s">
        <v>23</v>
      </c>
      <c r="E2272">
        <v>567</v>
      </c>
      <c r="F2272">
        <v>30</v>
      </c>
      <c r="G2272">
        <v>597</v>
      </c>
      <c r="H2272">
        <v>42</v>
      </c>
      <c r="I2272">
        <v>555</v>
      </c>
      <c r="J2272">
        <v>0</v>
      </c>
      <c r="K2272">
        <v>0</v>
      </c>
      <c r="L2272">
        <v>8</v>
      </c>
      <c r="M2272">
        <v>0.6</v>
      </c>
      <c r="N2272">
        <v>0.95599999999999996</v>
      </c>
      <c r="O2272">
        <v>2.5</v>
      </c>
      <c r="P2272">
        <v>0.78600000000000003</v>
      </c>
      <c r="Q2272">
        <v>7.0000000000000007E-2</v>
      </c>
    </row>
    <row r="2273" spans="1:17">
      <c r="A2273" t="s">
        <v>2303</v>
      </c>
      <c r="B2273" s="1">
        <v>46127</v>
      </c>
      <c r="C2273" t="s">
        <v>18</v>
      </c>
      <c r="D2273" t="s">
        <v>25</v>
      </c>
      <c r="E2273">
        <v>0</v>
      </c>
      <c r="F2273">
        <v>19</v>
      </c>
      <c r="G2273">
        <v>19</v>
      </c>
      <c r="H2273">
        <v>19</v>
      </c>
      <c r="I2273">
        <v>0</v>
      </c>
      <c r="J2273">
        <v>0</v>
      </c>
      <c r="K2273">
        <v>0</v>
      </c>
      <c r="L2273">
        <v>1.1000000000000001</v>
      </c>
      <c r="M2273">
        <v>0.96399999999999997</v>
      </c>
      <c r="N2273">
        <v>0.97899999999999998</v>
      </c>
      <c r="O2273">
        <v>4.4000000000000004</v>
      </c>
      <c r="P2273">
        <v>0.76100000000000001</v>
      </c>
      <c r="Q2273">
        <v>1</v>
      </c>
    </row>
    <row r="2274" spans="1:17">
      <c r="A2274" t="s">
        <v>2304</v>
      </c>
      <c r="B2274" s="1">
        <v>46127</v>
      </c>
      <c r="C2274" t="s">
        <v>27</v>
      </c>
      <c r="D2274" t="s">
        <v>19</v>
      </c>
      <c r="E2274">
        <v>0</v>
      </c>
      <c r="F2274">
        <v>24</v>
      </c>
      <c r="G2274">
        <v>24</v>
      </c>
      <c r="H2274">
        <v>24</v>
      </c>
      <c r="I2274">
        <v>0</v>
      </c>
      <c r="J2274">
        <v>0</v>
      </c>
      <c r="K2274">
        <v>0</v>
      </c>
      <c r="L2274">
        <v>1.2</v>
      </c>
      <c r="M2274">
        <v>0.97299999999999998</v>
      </c>
      <c r="N2274">
        <v>0.97899999999999998</v>
      </c>
      <c r="O2274">
        <v>4.4000000000000004</v>
      </c>
      <c r="P2274">
        <v>0.71799999999999997</v>
      </c>
      <c r="Q2274">
        <v>1</v>
      </c>
    </row>
    <row r="2275" spans="1:17">
      <c r="A2275" t="s">
        <v>2305</v>
      </c>
      <c r="B2275" s="1">
        <v>46127</v>
      </c>
      <c r="C2275" t="s">
        <v>27</v>
      </c>
      <c r="D2275" t="s">
        <v>21</v>
      </c>
      <c r="E2275">
        <v>0</v>
      </c>
      <c r="F2275">
        <v>45</v>
      </c>
      <c r="G2275">
        <v>45</v>
      </c>
      <c r="H2275">
        <v>45</v>
      </c>
      <c r="I2275">
        <v>0</v>
      </c>
      <c r="J2275">
        <v>0</v>
      </c>
      <c r="K2275">
        <v>0</v>
      </c>
      <c r="L2275">
        <v>1.2</v>
      </c>
      <c r="M2275">
        <v>0.99399999999999999</v>
      </c>
      <c r="N2275">
        <v>0.98</v>
      </c>
      <c r="O2275">
        <v>4.4000000000000004</v>
      </c>
      <c r="P2275">
        <v>0.70699999999999996</v>
      </c>
      <c r="Q2275">
        <v>1</v>
      </c>
    </row>
    <row r="2276" spans="1:17">
      <c r="A2276" t="s">
        <v>2306</v>
      </c>
      <c r="B2276" s="1">
        <v>46127</v>
      </c>
      <c r="C2276" t="s">
        <v>27</v>
      </c>
      <c r="D2276" t="s">
        <v>23</v>
      </c>
      <c r="E2276">
        <v>1514</v>
      </c>
      <c r="F2276">
        <v>31</v>
      </c>
      <c r="G2276">
        <v>1545</v>
      </c>
      <c r="H2276">
        <v>20</v>
      </c>
      <c r="I2276">
        <v>1525</v>
      </c>
      <c r="J2276">
        <v>0</v>
      </c>
      <c r="K2276">
        <v>0</v>
      </c>
      <c r="L2276">
        <v>8</v>
      </c>
      <c r="M2276">
        <v>0.6</v>
      </c>
      <c r="N2276">
        <v>0.96099999999999997</v>
      </c>
      <c r="O2276">
        <v>2.5</v>
      </c>
      <c r="P2276">
        <v>0.71299999999999997</v>
      </c>
      <c r="Q2276">
        <v>1.2999999999999999E-2</v>
      </c>
    </row>
    <row r="2277" spans="1:17">
      <c r="A2277" t="s">
        <v>2307</v>
      </c>
      <c r="B2277" s="1">
        <v>46127</v>
      </c>
      <c r="C2277" t="s">
        <v>27</v>
      </c>
      <c r="D2277" t="s">
        <v>25</v>
      </c>
      <c r="E2277">
        <v>58</v>
      </c>
      <c r="F2277">
        <v>22</v>
      </c>
      <c r="G2277">
        <v>80</v>
      </c>
      <c r="H2277">
        <v>25</v>
      </c>
      <c r="I2277">
        <v>55</v>
      </c>
      <c r="J2277">
        <v>0</v>
      </c>
      <c r="K2277">
        <v>0</v>
      </c>
      <c r="L2277">
        <v>6.1</v>
      </c>
      <c r="M2277">
        <v>0.6</v>
      </c>
      <c r="N2277">
        <v>0.96799999999999997</v>
      </c>
      <c r="O2277">
        <v>2.6</v>
      </c>
      <c r="P2277">
        <v>0.65500000000000003</v>
      </c>
      <c r="Q2277">
        <v>0.312</v>
      </c>
    </row>
    <row r="2278" spans="1:17">
      <c r="A2278" t="s">
        <v>2308</v>
      </c>
      <c r="B2278" s="1">
        <v>46127</v>
      </c>
      <c r="C2278" t="s">
        <v>32</v>
      </c>
      <c r="D2278" t="s">
        <v>19</v>
      </c>
      <c r="E2278">
        <v>603</v>
      </c>
      <c r="F2278">
        <v>36</v>
      </c>
      <c r="G2278">
        <v>639</v>
      </c>
      <c r="H2278">
        <v>30</v>
      </c>
      <c r="I2278">
        <v>609</v>
      </c>
      <c r="J2278">
        <v>0</v>
      </c>
      <c r="K2278">
        <v>0</v>
      </c>
      <c r="L2278">
        <v>8</v>
      </c>
      <c r="M2278">
        <v>0.6</v>
      </c>
      <c r="N2278">
        <v>0.96899999999999997</v>
      </c>
      <c r="O2278">
        <v>2.5</v>
      </c>
      <c r="P2278">
        <v>0.78700000000000003</v>
      </c>
      <c r="Q2278">
        <v>4.7E-2</v>
      </c>
    </row>
    <row r="2279" spans="1:17">
      <c r="A2279" t="s">
        <v>2309</v>
      </c>
      <c r="B2279" s="1">
        <v>46127</v>
      </c>
      <c r="C2279" t="s">
        <v>32</v>
      </c>
      <c r="D2279" t="s">
        <v>21</v>
      </c>
      <c r="E2279">
        <v>1550</v>
      </c>
      <c r="F2279">
        <v>50</v>
      </c>
      <c r="G2279">
        <v>1600</v>
      </c>
      <c r="H2279">
        <v>22</v>
      </c>
      <c r="I2279">
        <v>1578</v>
      </c>
      <c r="J2279">
        <v>0</v>
      </c>
      <c r="K2279">
        <v>0</v>
      </c>
      <c r="L2279">
        <v>8</v>
      </c>
      <c r="M2279">
        <v>0.6</v>
      </c>
      <c r="N2279">
        <v>0.98399999999999999</v>
      </c>
      <c r="O2279">
        <v>2.5</v>
      </c>
      <c r="P2279">
        <v>0.70199999999999996</v>
      </c>
      <c r="Q2279">
        <v>1.4E-2</v>
      </c>
    </row>
    <row r="2280" spans="1:17">
      <c r="A2280" t="s">
        <v>2310</v>
      </c>
      <c r="B2280" s="1">
        <v>46127</v>
      </c>
      <c r="C2280" t="s">
        <v>32</v>
      </c>
      <c r="D2280" t="s">
        <v>23</v>
      </c>
      <c r="E2280">
        <v>1678</v>
      </c>
      <c r="F2280">
        <v>33</v>
      </c>
      <c r="G2280">
        <v>1711</v>
      </c>
      <c r="H2280">
        <v>22</v>
      </c>
      <c r="I2280">
        <v>1689</v>
      </c>
      <c r="J2280">
        <v>0</v>
      </c>
      <c r="K2280">
        <v>0</v>
      </c>
      <c r="L2280">
        <v>8</v>
      </c>
      <c r="M2280">
        <v>0.6</v>
      </c>
      <c r="N2280">
        <v>1</v>
      </c>
      <c r="O2280">
        <v>2.5</v>
      </c>
      <c r="P2280">
        <v>0.69299999999999995</v>
      </c>
      <c r="Q2280">
        <v>1.2999999999999999E-2</v>
      </c>
    </row>
    <row r="2281" spans="1:17">
      <c r="A2281" t="s">
        <v>2311</v>
      </c>
      <c r="B2281" s="1">
        <v>46127</v>
      </c>
      <c r="C2281" t="s">
        <v>32</v>
      </c>
      <c r="D2281" t="s">
        <v>25</v>
      </c>
      <c r="E2281">
        <v>0</v>
      </c>
      <c r="F2281">
        <v>33</v>
      </c>
      <c r="G2281">
        <v>33</v>
      </c>
      <c r="H2281">
        <v>33</v>
      </c>
      <c r="I2281">
        <v>0</v>
      </c>
      <c r="J2281">
        <v>0</v>
      </c>
      <c r="K2281">
        <v>0</v>
      </c>
      <c r="L2281">
        <v>1.7</v>
      </c>
      <c r="M2281">
        <v>0.96599999999999997</v>
      </c>
      <c r="N2281">
        <v>0.96199999999999997</v>
      </c>
      <c r="O2281">
        <v>4.5</v>
      </c>
      <c r="P2281">
        <v>0.70199999999999996</v>
      </c>
      <c r="Q2281">
        <v>1</v>
      </c>
    </row>
    <row r="2282" spans="1:17">
      <c r="A2282" t="s">
        <v>2312</v>
      </c>
      <c r="B2282" s="1">
        <v>46127</v>
      </c>
      <c r="C2282" t="s">
        <v>37</v>
      </c>
      <c r="D2282" t="s">
        <v>19</v>
      </c>
      <c r="E2282">
        <v>3</v>
      </c>
      <c r="F2282">
        <v>50</v>
      </c>
      <c r="G2282">
        <v>53</v>
      </c>
      <c r="H2282">
        <v>43</v>
      </c>
      <c r="I2282">
        <v>10</v>
      </c>
      <c r="J2282">
        <v>0</v>
      </c>
      <c r="K2282">
        <v>0</v>
      </c>
      <c r="L2282">
        <v>2.6</v>
      </c>
      <c r="M2282">
        <v>0.92800000000000005</v>
      </c>
      <c r="N2282">
        <v>0.97599999999999998</v>
      </c>
      <c r="O2282">
        <v>4.4000000000000004</v>
      </c>
      <c r="P2282">
        <v>0.67</v>
      </c>
      <c r="Q2282">
        <v>0.81100000000000005</v>
      </c>
    </row>
    <row r="2283" spans="1:17">
      <c r="A2283" t="s">
        <v>2313</v>
      </c>
      <c r="B2283" s="1">
        <v>46127</v>
      </c>
      <c r="C2283" t="s">
        <v>37</v>
      </c>
      <c r="D2283" t="s">
        <v>21</v>
      </c>
      <c r="E2283">
        <v>703</v>
      </c>
      <c r="F2283">
        <v>32</v>
      </c>
      <c r="G2283">
        <v>735</v>
      </c>
      <c r="H2283">
        <v>39</v>
      </c>
      <c r="I2283">
        <v>696</v>
      </c>
      <c r="J2283">
        <v>0</v>
      </c>
      <c r="K2283">
        <v>0</v>
      </c>
      <c r="L2283">
        <v>8</v>
      </c>
      <c r="M2283">
        <v>0.6</v>
      </c>
      <c r="N2283">
        <v>0.98299999999999998</v>
      </c>
      <c r="O2283">
        <v>2.5</v>
      </c>
      <c r="P2283">
        <v>0.68400000000000005</v>
      </c>
      <c r="Q2283">
        <v>5.2999999999999999E-2</v>
      </c>
    </row>
    <row r="2284" spans="1:17">
      <c r="A2284" t="s">
        <v>2314</v>
      </c>
      <c r="B2284" s="1">
        <v>46127</v>
      </c>
      <c r="C2284" t="s">
        <v>37</v>
      </c>
      <c r="D2284" t="s">
        <v>23</v>
      </c>
      <c r="E2284">
        <v>541</v>
      </c>
      <c r="F2284">
        <v>42</v>
      </c>
      <c r="G2284">
        <v>583</v>
      </c>
      <c r="H2284">
        <v>32</v>
      </c>
      <c r="I2284">
        <v>551</v>
      </c>
      <c r="J2284">
        <v>0</v>
      </c>
      <c r="K2284">
        <v>0</v>
      </c>
      <c r="L2284">
        <v>8</v>
      </c>
      <c r="M2284">
        <v>0.6</v>
      </c>
      <c r="N2284">
        <v>0.97099999999999997</v>
      </c>
      <c r="O2284">
        <v>2.5</v>
      </c>
      <c r="P2284">
        <v>0.76800000000000002</v>
      </c>
      <c r="Q2284">
        <v>5.5E-2</v>
      </c>
    </row>
    <row r="2285" spans="1:17">
      <c r="A2285" t="s">
        <v>2315</v>
      </c>
      <c r="B2285" s="1">
        <v>46127</v>
      </c>
      <c r="C2285" t="s">
        <v>37</v>
      </c>
      <c r="D2285" t="s">
        <v>25</v>
      </c>
      <c r="E2285">
        <v>0</v>
      </c>
      <c r="F2285">
        <v>19</v>
      </c>
      <c r="G2285">
        <v>19</v>
      </c>
      <c r="H2285">
        <v>19</v>
      </c>
      <c r="I2285">
        <v>0</v>
      </c>
      <c r="J2285">
        <v>0</v>
      </c>
      <c r="K2285">
        <v>0</v>
      </c>
      <c r="L2285">
        <v>1.9</v>
      </c>
      <c r="M2285">
        <v>0.99</v>
      </c>
      <c r="N2285">
        <v>0.97499999999999998</v>
      </c>
      <c r="O2285">
        <v>4.7</v>
      </c>
      <c r="P2285">
        <v>0.72199999999999998</v>
      </c>
      <c r="Q2285">
        <v>1</v>
      </c>
    </row>
    <row r="2286" spans="1:17">
      <c r="A2286" t="s">
        <v>2316</v>
      </c>
      <c r="B2286" s="1">
        <v>46127</v>
      </c>
      <c r="C2286" t="s">
        <v>43</v>
      </c>
      <c r="D2286" t="s">
        <v>19</v>
      </c>
      <c r="E2286">
        <v>1250</v>
      </c>
      <c r="F2286">
        <v>47</v>
      </c>
      <c r="G2286">
        <v>1297</v>
      </c>
      <c r="H2286">
        <v>25</v>
      </c>
      <c r="I2286">
        <v>1272</v>
      </c>
      <c r="J2286">
        <v>0</v>
      </c>
      <c r="K2286">
        <v>0</v>
      </c>
      <c r="L2286">
        <v>8</v>
      </c>
      <c r="M2286">
        <v>0.6</v>
      </c>
      <c r="N2286">
        <v>0.997</v>
      </c>
      <c r="O2286">
        <v>2.5</v>
      </c>
      <c r="P2286">
        <v>0.76800000000000002</v>
      </c>
      <c r="Q2286">
        <v>1.9E-2</v>
      </c>
    </row>
    <row r="2287" spans="1:17">
      <c r="A2287" t="s">
        <v>2317</v>
      </c>
      <c r="B2287" s="1">
        <v>46127</v>
      </c>
      <c r="C2287" t="s">
        <v>43</v>
      </c>
      <c r="D2287" t="s">
        <v>21</v>
      </c>
      <c r="E2287">
        <v>0</v>
      </c>
      <c r="F2287">
        <v>53</v>
      </c>
      <c r="G2287">
        <v>53</v>
      </c>
      <c r="H2287">
        <v>53</v>
      </c>
      <c r="I2287">
        <v>0</v>
      </c>
      <c r="J2287">
        <v>1</v>
      </c>
      <c r="K2287">
        <v>0</v>
      </c>
      <c r="L2287">
        <v>2</v>
      </c>
      <c r="M2287">
        <v>0.92500000000000004</v>
      </c>
      <c r="N2287">
        <v>0.99299999999999999</v>
      </c>
      <c r="O2287">
        <v>4.5</v>
      </c>
      <c r="P2287">
        <v>0.64100000000000001</v>
      </c>
      <c r="Q2287">
        <v>1</v>
      </c>
    </row>
    <row r="2288" spans="1:17">
      <c r="A2288" t="s">
        <v>2318</v>
      </c>
      <c r="B2288" s="1">
        <v>46127</v>
      </c>
      <c r="C2288" t="s">
        <v>43</v>
      </c>
      <c r="D2288" t="s">
        <v>23</v>
      </c>
      <c r="E2288">
        <v>0</v>
      </c>
      <c r="F2288">
        <v>42</v>
      </c>
      <c r="G2288">
        <v>42</v>
      </c>
      <c r="H2288">
        <v>42</v>
      </c>
      <c r="I2288">
        <v>0</v>
      </c>
      <c r="J2288">
        <v>0</v>
      </c>
      <c r="K2288">
        <v>0</v>
      </c>
      <c r="L2288">
        <v>1.6</v>
      </c>
      <c r="M2288">
        <v>0.95399999999999996</v>
      </c>
      <c r="N2288">
        <v>0.96699999999999997</v>
      </c>
      <c r="O2288">
        <v>4.5</v>
      </c>
      <c r="P2288">
        <v>0.78600000000000003</v>
      </c>
      <c r="Q2288">
        <v>1</v>
      </c>
    </row>
    <row r="2289" spans="1:17">
      <c r="A2289" t="s">
        <v>2319</v>
      </c>
      <c r="B2289" s="1">
        <v>46127</v>
      </c>
      <c r="C2289" t="s">
        <v>43</v>
      </c>
      <c r="D2289" t="s">
        <v>25</v>
      </c>
      <c r="E2289">
        <v>0</v>
      </c>
      <c r="F2289">
        <v>36</v>
      </c>
      <c r="G2289">
        <v>36</v>
      </c>
      <c r="H2289">
        <v>36</v>
      </c>
      <c r="I2289">
        <v>0</v>
      </c>
      <c r="J2289">
        <v>0</v>
      </c>
      <c r="K2289">
        <v>0</v>
      </c>
      <c r="L2289">
        <v>2.2000000000000002</v>
      </c>
      <c r="M2289">
        <v>0.99199999999999999</v>
      </c>
      <c r="N2289">
        <v>0.98599999999999999</v>
      </c>
      <c r="O2289">
        <v>4.5</v>
      </c>
      <c r="P2289">
        <v>0.79200000000000004</v>
      </c>
      <c r="Q2289">
        <v>1</v>
      </c>
    </row>
    <row r="2290" spans="1:17">
      <c r="A2290" t="s">
        <v>2320</v>
      </c>
      <c r="B2290" s="1">
        <v>46127</v>
      </c>
      <c r="C2290" t="s">
        <v>48</v>
      </c>
      <c r="D2290" t="s">
        <v>19</v>
      </c>
      <c r="E2290">
        <v>1</v>
      </c>
      <c r="F2290">
        <v>41</v>
      </c>
      <c r="G2290">
        <v>42</v>
      </c>
      <c r="H2290">
        <v>42</v>
      </c>
      <c r="I2290">
        <v>0</v>
      </c>
      <c r="J2290">
        <v>0</v>
      </c>
      <c r="K2290">
        <v>0</v>
      </c>
      <c r="L2290">
        <v>1.7</v>
      </c>
      <c r="M2290">
        <v>0.96699999999999997</v>
      </c>
      <c r="N2290">
        <v>0.98599999999999999</v>
      </c>
      <c r="O2290">
        <v>4.5</v>
      </c>
      <c r="P2290">
        <v>0.70199999999999996</v>
      </c>
      <c r="Q2290">
        <v>1</v>
      </c>
    </row>
    <row r="2291" spans="1:17">
      <c r="A2291" t="s">
        <v>2321</v>
      </c>
      <c r="B2291" s="1">
        <v>46127</v>
      </c>
      <c r="C2291" t="s">
        <v>48</v>
      </c>
      <c r="D2291" t="s">
        <v>21</v>
      </c>
      <c r="E2291">
        <v>2108</v>
      </c>
      <c r="F2291">
        <v>59</v>
      </c>
      <c r="G2291">
        <v>2167</v>
      </c>
      <c r="H2291">
        <v>25</v>
      </c>
      <c r="I2291">
        <v>2142</v>
      </c>
      <c r="J2291">
        <v>0</v>
      </c>
      <c r="K2291">
        <v>0</v>
      </c>
      <c r="L2291">
        <v>8</v>
      </c>
      <c r="M2291">
        <v>0.6</v>
      </c>
      <c r="N2291">
        <v>1</v>
      </c>
      <c r="O2291">
        <v>2.5</v>
      </c>
      <c r="P2291">
        <v>0.71899999999999997</v>
      </c>
      <c r="Q2291">
        <v>1.2E-2</v>
      </c>
    </row>
    <row r="2292" spans="1:17">
      <c r="A2292" t="s">
        <v>2322</v>
      </c>
      <c r="B2292" s="1">
        <v>46127</v>
      </c>
      <c r="C2292" t="s">
        <v>48</v>
      </c>
      <c r="D2292" t="s">
        <v>23</v>
      </c>
      <c r="E2292">
        <v>22</v>
      </c>
      <c r="F2292">
        <v>50</v>
      </c>
      <c r="G2292">
        <v>72</v>
      </c>
      <c r="H2292">
        <v>61</v>
      </c>
      <c r="I2292">
        <v>11</v>
      </c>
      <c r="J2292">
        <v>0</v>
      </c>
      <c r="K2292">
        <v>0</v>
      </c>
      <c r="L2292">
        <v>2.2000000000000002</v>
      </c>
      <c r="M2292">
        <v>0.88200000000000001</v>
      </c>
      <c r="N2292">
        <v>0.98899999999999999</v>
      </c>
      <c r="O2292">
        <v>4.0999999999999996</v>
      </c>
      <c r="P2292">
        <v>0.68500000000000005</v>
      </c>
      <c r="Q2292">
        <v>0.84699999999999998</v>
      </c>
    </row>
    <row r="2293" spans="1:17">
      <c r="A2293" t="s">
        <v>2323</v>
      </c>
      <c r="B2293" s="1">
        <v>46127</v>
      </c>
      <c r="C2293" t="s">
        <v>48</v>
      </c>
      <c r="D2293" t="s">
        <v>25</v>
      </c>
      <c r="E2293">
        <v>668</v>
      </c>
      <c r="F2293">
        <v>38</v>
      </c>
      <c r="G2293">
        <v>706</v>
      </c>
      <c r="H2293">
        <v>25</v>
      </c>
      <c r="I2293">
        <v>681</v>
      </c>
      <c r="J2293">
        <v>1</v>
      </c>
      <c r="K2293">
        <v>0</v>
      </c>
      <c r="L2293">
        <v>8</v>
      </c>
      <c r="M2293">
        <v>0.6</v>
      </c>
      <c r="N2293">
        <v>0.95499999999999996</v>
      </c>
      <c r="O2293">
        <v>2.5</v>
      </c>
      <c r="P2293">
        <v>0.71299999999999997</v>
      </c>
      <c r="Q2293">
        <v>3.5000000000000003E-2</v>
      </c>
    </row>
    <row r="2294" spans="1:17">
      <c r="A2294" t="s">
        <v>2324</v>
      </c>
      <c r="B2294" s="1">
        <v>46127</v>
      </c>
      <c r="C2294" t="s">
        <v>53</v>
      </c>
      <c r="D2294" t="s">
        <v>19</v>
      </c>
      <c r="E2294">
        <v>1161</v>
      </c>
      <c r="F2294">
        <v>51</v>
      </c>
      <c r="G2294">
        <v>1212</v>
      </c>
      <c r="H2294">
        <v>31</v>
      </c>
      <c r="I2294">
        <v>1181</v>
      </c>
      <c r="J2294">
        <v>0</v>
      </c>
      <c r="K2294">
        <v>0</v>
      </c>
      <c r="L2294">
        <v>8</v>
      </c>
      <c r="M2294">
        <v>0.6</v>
      </c>
      <c r="N2294">
        <v>0.96899999999999997</v>
      </c>
      <c r="O2294">
        <v>2.5</v>
      </c>
      <c r="P2294">
        <v>0.70299999999999996</v>
      </c>
      <c r="Q2294">
        <v>2.5999999999999999E-2</v>
      </c>
    </row>
    <row r="2295" spans="1:17">
      <c r="A2295" t="s">
        <v>2325</v>
      </c>
      <c r="B2295" s="1">
        <v>46127</v>
      </c>
      <c r="C2295" t="s">
        <v>53</v>
      </c>
      <c r="D2295" t="s">
        <v>21</v>
      </c>
      <c r="E2295">
        <v>1238</v>
      </c>
      <c r="F2295">
        <v>43</v>
      </c>
      <c r="G2295">
        <v>1281</v>
      </c>
      <c r="H2295">
        <v>22</v>
      </c>
      <c r="I2295">
        <v>1259</v>
      </c>
      <c r="J2295">
        <v>0</v>
      </c>
      <c r="K2295">
        <v>0</v>
      </c>
      <c r="L2295">
        <v>8</v>
      </c>
      <c r="M2295">
        <v>0.6</v>
      </c>
      <c r="N2295">
        <v>0.99399999999999999</v>
      </c>
      <c r="O2295">
        <v>2.5</v>
      </c>
      <c r="P2295">
        <v>0.77200000000000002</v>
      </c>
      <c r="Q2295">
        <v>1.7000000000000001E-2</v>
      </c>
    </row>
    <row r="2296" spans="1:17">
      <c r="A2296" t="s">
        <v>2326</v>
      </c>
      <c r="B2296" s="1">
        <v>46127</v>
      </c>
      <c r="C2296" t="s">
        <v>53</v>
      </c>
      <c r="D2296" t="s">
        <v>23</v>
      </c>
      <c r="E2296">
        <v>844</v>
      </c>
      <c r="F2296">
        <v>33</v>
      </c>
      <c r="G2296">
        <v>877</v>
      </c>
      <c r="H2296">
        <v>26</v>
      </c>
      <c r="I2296">
        <v>851</v>
      </c>
      <c r="J2296">
        <v>0</v>
      </c>
      <c r="K2296">
        <v>0</v>
      </c>
      <c r="L2296">
        <v>8</v>
      </c>
      <c r="M2296">
        <v>0.6</v>
      </c>
      <c r="N2296">
        <v>0.98099999999999998</v>
      </c>
      <c r="O2296">
        <v>2.5</v>
      </c>
      <c r="P2296">
        <v>0.72699999999999998</v>
      </c>
      <c r="Q2296">
        <v>0.03</v>
      </c>
    </row>
    <row r="2297" spans="1:17">
      <c r="A2297" t="s">
        <v>2327</v>
      </c>
      <c r="B2297" s="1">
        <v>46127</v>
      </c>
      <c r="C2297" t="s">
        <v>53</v>
      </c>
      <c r="D2297" t="s">
        <v>25</v>
      </c>
      <c r="E2297">
        <v>0</v>
      </c>
      <c r="F2297">
        <v>39</v>
      </c>
      <c r="G2297">
        <v>39</v>
      </c>
      <c r="H2297">
        <v>39</v>
      </c>
      <c r="I2297">
        <v>0</v>
      </c>
      <c r="J2297">
        <v>0</v>
      </c>
      <c r="K2297">
        <v>0</v>
      </c>
      <c r="L2297">
        <v>1.6</v>
      </c>
      <c r="M2297">
        <v>0.98499999999999999</v>
      </c>
      <c r="N2297">
        <v>1</v>
      </c>
      <c r="O2297">
        <v>4.8</v>
      </c>
      <c r="P2297">
        <v>0.76200000000000001</v>
      </c>
      <c r="Q2297">
        <v>1</v>
      </c>
    </row>
    <row r="2298" spans="1:17">
      <c r="A2298" t="s">
        <v>2328</v>
      </c>
      <c r="B2298" s="1">
        <v>46128</v>
      </c>
      <c r="C2298" t="s">
        <v>18</v>
      </c>
      <c r="D2298" t="s">
        <v>19</v>
      </c>
      <c r="E2298">
        <v>304</v>
      </c>
      <c r="F2298">
        <v>39</v>
      </c>
      <c r="G2298">
        <v>343</v>
      </c>
      <c r="H2298">
        <v>37</v>
      </c>
      <c r="I2298">
        <v>306</v>
      </c>
      <c r="J2298">
        <v>1</v>
      </c>
      <c r="K2298">
        <v>1</v>
      </c>
      <c r="L2298">
        <v>8</v>
      </c>
      <c r="M2298">
        <v>0.6</v>
      </c>
      <c r="N2298">
        <v>0.98899999999999999</v>
      </c>
      <c r="O2298">
        <v>2.5</v>
      </c>
      <c r="P2298">
        <v>0.78600000000000003</v>
      </c>
      <c r="Q2298">
        <v>0.108</v>
      </c>
    </row>
    <row r="2299" spans="1:17">
      <c r="A2299" t="s">
        <v>2329</v>
      </c>
      <c r="B2299" s="1">
        <v>46128</v>
      </c>
      <c r="C2299" t="s">
        <v>18</v>
      </c>
      <c r="D2299" t="s">
        <v>21</v>
      </c>
      <c r="E2299">
        <v>0</v>
      </c>
      <c r="F2299">
        <v>47</v>
      </c>
      <c r="G2299">
        <v>47</v>
      </c>
      <c r="H2299">
        <v>47</v>
      </c>
      <c r="I2299">
        <v>0</v>
      </c>
      <c r="J2299">
        <v>0</v>
      </c>
      <c r="K2299">
        <v>0</v>
      </c>
      <c r="L2299">
        <v>1.7</v>
      </c>
      <c r="M2299">
        <v>0.97199999999999998</v>
      </c>
      <c r="N2299">
        <v>0.97499999999999998</v>
      </c>
      <c r="O2299">
        <v>4.3</v>
      </c>
      <c r="P2299">
        <v>0.73199999999999998</v>
      </c>
      <c r="Q2299">
        <v>1</v>
      </c>
    </row>
    <row r="2300" spans="1:17">
      <c r="A2300" t="s">
        <v>2330</v>
      </c>
      <c r="B2300" s="1">
        <v>46128</v>
      </c>
      <c r="C2300" t="s">
        <v>18</v>
      </c>
      <c r="D2300" t="s">
        <v>23</v>
      </c>
      <c r="E2300">
        <v>555</v>
      </c>
      <c r="F2300">
        <v>48</v>
      </c>
      <c r="G2300">
        <v>603</v>
      </c>
      <c r="H2300">
        <v>41</v>
      </c>
      <c r="I2300">
        <v>562</v>
      </c>
      <c r="J2300">
        <v>0</v>
      </c>
      <c r="K2300">
        <v>0</v>
      </c>
      <c r="L2300">
        <v>8</v>
      </c>
      <c r="M2300">
        <v>0.6</v>
      </c>
      <c r="N2300">
        <v>0.97799999999999998</v>
      </c>
      <c r="O2300">
        <v>2.5</v>
      </c>
      <c r="P2300">
        <v>0.78600000000000003</v>
      </c>
      <c r="Q2300">
        <v>6.8000000000000005E-2</v>
      </c>
    </row>
    <row r="2301" spans="1:17">
      <c r="A2301" t="s">
        <v>2331</v>
      </c>
      <c r="B2301" s="1">
        <v>46128</v>
      </c>
      <c r="C2301" t="s">
        <v>18</v>
      </c>
      <c r="D2301" t="s">
        <v>25</v>
      </c>
      <c r="E2301">
        <v>0</v>
      </c>
      <c r="F2301">
        <v>25</v>
      </c>
      <c r="G2301">
        <v>25</v>
      </c>
      <c r="H2301">
        <v>25</v>
      </c>
      <c r="I2301">
        <v>0</v>
      </c>
      <c r="J2301">
        <v>0</v>
      </c>
      <c r="K2301">
        <v>0</v>
      </c>
      <c r="L2301">
        <v>1.9</v>
      </c>
      <c r="M2301">
        <v>0.98099999999999998</v>
      </c>
      <c r="N2301">
        <v>1</v>
      </c>
      <c r="O2301">
        <v>4.5999999999999996</v>
      </c>
      <c r="P2301">
        <v>0.76100000000000001</v>
      </c>
      <c r="Q2301">
        <v>1</v>
      </c>
    </row>
    <row r="2302" spans="1:17">
      <c r="A2302" t="s">
        <v>2332</v>
      </c>
      <c r="B2302" s="1">
        <v>46128</v>
      </c>
      <c r="C2302" t="s">
        <v>27</v>
      </c>
      <c r="D2302" t="s">
        <v>19</v>
      </c>
      <c r="E2302">
        <v>0</v>
      </c>
      <c r="F2302">
        <v>49</v>
      </c>
      <c r="G2302">
        <v>49</v>
      </c>
      <c r="H2302">
        <v>49</v>
      </c>
      <c r="I2302">
        <v>0</v>
      </c>
      <c r="J2302">
        <v>0</v>
      </c>
      <c r="K2302">
        <v>0</v>
      </c>
      <c r="L2302">
        <v>1.9</v>
      </c>
      <c r="M2302">
        <v>0.98699999999999999</v>
      </c>
      <c r="N2302">
        <v>1</v>
      </c>
      <c r="O2302">
        <v>4.7</v>
      </c>
      <c r="P2302">
        <v>0.71799999999999997</v>
      </c>
      <c r="Q2302">
        <v>1</v>
      </c>
    </row>
    <row r="2303" spans="1:17">
      <c r="A2303" t="s">
        <v>2333</v>
      </c>
      <c r="B2303" s="1">
        <v>46128</v>
      </c>
      <c r="C2303" t="s">
        <v>27</v>
      </c>
      <c r="D2303" t="s">
        <v>21</v>
      </c>
      <c r="E2303">
        <v>0</v>
      </c>
      <c r="F2303">
        <v>43</v>
      </c>
      <c r="G2303">
        <v>43</v>
      </c>
      <c r="H2303">
        <v>43</v>
      </c>
      <c r="I2303">
        <v>0</v>
      </c>
      <c r="J2303">
        <v>0</v>
      </c>
      <c r="K2303">
        <v>0</v>
      </c>
      <c r="L2303">
        <v>1.9</v>
      </c>
      <c r="M2303">
        <v>0.94099999999999995</v>
      </c>
      <c r="N2303">
        <v>0.98499999999999999</v>
      </c>
      <c r="O2303">
        <v>5</v>
      </c>
      <c r="P2303">
        <v>0.70699999999999996</v>
      </c>
      <c r="Q2303">
        <v>1</v>
      </c>
    </row>
    <row r="2304" spans="1:17">
      <c r="A2304" t="s">
        <v>2334</v>
      </c>
      <c r="B2304" s="1">
        <v>46128</v>
      </c>
      <c r="C2304" t="s">
        <v>27</v>
      </c>
      <c r="D2304" t="s">
        <v>23</v>
      </c>
      <c r="E2304">
        <v>1525</v>
      </c>
      <c r="F2304">
        <v>25</v>
      </c>
      <c r="G2304">
        <v>1550</v>
      </c>
      <c r="H2304">
        <v>18</v>
      </c>
      <c r="I2304">
        <v>1532</v>
      </c>
      <c r="J2304">
        <v>0</v>
      </c>
      <c r="K2304">
        <v>0</v>
      </c>
      <c r="L2304">
        <v>8</v>
      </c>
      <c r="M2304">
        <v>0.6</v>
      </c>
      <c r="N2304">
        <v>1</v>
      </c>
      <c r="O2304">
        <v>2.5</v>
      </c>
      <c r="P2304">
        <v>0.71299999999999997</v>
      </c>
      <c r="Q2304">
        <v>1.2E-2</v>
      </c>
    </row>
    <row r="2305" spans="1:17">
      <c r="A2305" t="s">
        <v>2335</v>
      </c>
      <c r="B2305" s="1">
        <v>46128</v>
      </c>
      <c r="C2305" t="s">
        <v>27</v>
      </c>
      <c r="D2305" t="s">
        <v>25</v>
      </c>
      <c r="E2305">
        <v>55</v>
      </c>
      <c r="F2305">
        <v>29</v>
      </c>
      <c r="G2305">
        <v>84</v>
      </c>
      <c r="H2305">
        <v>27</v>
      </c>
      <c r="I2305">
        <v>57</v>
      </c>
      <c r="J2305">
        <v>0</v>
      </c>
      <c r="K2305">
        <v>0</v>
      </c>
      <c r="L2305">
        <v>5.9</v>
      </c>
      <c r="M2305">
        <v>0.63600000000000001</v>
      </c>
      <c r="N2305">
        <v>0.98199999999999998</v>
      </c>
      <c r="O2305">
        <v>2.5</v>
      </c>
      <c r="P2305">
        <v>0.65500000000000003</v>
      </c>
      <c r="Q2305">
        <v>0.32100000000000001</v>
      </c>
    </row>
    <row r="2306" spans="1:17">
      <c r="A2306" t="s">
        <v>2336</v>
      </c>
      <c r="B2306" s="1">
        <v>46128</v>
      </c>
      <c r="C2306" t="s">
        <v>32</v>
      </c>
      <c r="D2306" t="s">
        <v>19</v>
      </c>
      <c r="E2306">
        <v>609</v>
      </c>
      <c r="F2306">
        <v>60</v>
      </c>
      <c r="G2306">
        <v>669</v>
      </c>
      <c r="H2306">
        <v>31</v>
      </c>
      <c r="I2306">
        <v>638</v>
      </c>
      <c r="J2306">
        <v>0</v>
      </c>
      <c r="K2306">
        <v>0</v>
      </c>
      <c r="L2306">
        <v>8</v>
      </c>
      <c r="M2306">
        <v>0.6</v>
      </c>
      <c r="N2306">
        <v>0.97499999999999998</v>
      </c>
      <c r="O2306">
        <v>2.5</v>
      </c>
      <c r="P2306">
        <v>0.78700000000000003</v>
      </c>
      <c r="Q2306">
        <v>4.5999999999999999E-2</v>
      </c>
    </row>
    <row r="2307" spans="1:17">
      <c r="A2307" t="s">
        <v>2337</v>
      </c>
      <c r="B2307" s="1">
        <v>46128</v>
      </c>
      <c r="C2307" t="s">
        <v>32</v>
      </c>
      <c r="D2307" t="s">
        <v>21</v>
      </c>
      <c r="E2307">
        <v>1578</v>
      </c>
      <c r="F2307">
        <v>66</v>
      </c>
      <c r="G2307">
        <v>1644</v>
      </c>
      <c r="H2307">
        <v>25</v>
      </c>
      <c r="I2307">
        <v>1619</v>
      </c>
      <c r="J2307">
        <v>0</v>
      </c>
      <c r="K2307">
        <v>0</v>
      </c>
      <c r="L2307">
        <v>8</v>
      </c>
      <c r="M2307">
        <v>0.6</v>
      </c>
      <c r="N2307">
        <v>0.99099999999999999</v>
      </c>
      <c r="O2307">
        <v>2.5</v>
      </c>
      <c r="P2307">
        <v>0.70199999999999996</v>
      </c>
      <c r="Q2307">
        <v>1.4999999999999999E-2</v>
      </c>
    </row>
    <row r="2308" spans="1:17">
      <c r="A2308" t="s">
        <v>2338</v>
      </c>
      <c r="B2308" s="1">
        <v>46128</v>
      </c>
      <c r="C2308" t="s">
        <v>32</v>
      </c>
      <c r="D2308" t="s">
        <v>23</v>
      </c>
      <c r="E2308">
        <v>1689</v>
      </c>
      <c r="F2308">
        <v>42</v>
      </c>
      <c r="G2308">
        <v>1731</v>
      </c>
      <c r="H2308">
        <v>28</v>
      </c>
      <c r="I2308">
        <v>1703</v>
      </c>
      <c r="J2308">
        <v>0</v>
      </c>
      <c r="K2308">
        <v>0</v>
      </c>
      <c r="L2308">
        <v>8</v>
      </c>
      <c r="M2308">
        <v>0.6</v>
      </c>
      <c r="N2308">
        <v>0.999</v>
      </c>
      <c r="O2308">
        <v>2.5</v>
      </c>
      <c r="P2308">
        <v>0.69299999999999995</v>
      </c>
      <c r="Q2308">
        <v>1.6E-2</v>
      </c>
    </row>
    <row r="2309" spans="1:17">
      <c r="A2309" t="s">
        <v>2339</v>
      </c>
      <c r="B2309" s="1">
        <v>46128</v>
      </c>
      <c r="C2309" t="s">
        <v>32</v>
      </c>
      <c r="D2309" t="s">
        <v>25</v>
      </c>
      <c r="E2309">
        <v>0</v>
      </c>
      <c r="F2309">
        <v>28</v>
      </c>
      <c r="G2309">
        <v>28</v>
      </c>
      <c r="H2309">
        <v>28</v>
      </c>
      <c r="I2309">
        <v>0</v>
      </c>
      <c r="J2309">
        <v>1</v>
      </c>
      <c r="K2309">
        <v>0</v>
      </c>
      <c r="L2309">
        <v>1.6</v>
      </c>
      <c r="M2309">
        <v>0.96499999999999997</v>
      </c>
      <c r="N2309">
        <v>0.97599999999999998</v>
      </c>
      <c r="O2309">
        <v>4.5</v>
      </c>
      <c r="P2309">
        <v>0.70199999999999996</v>
      </c>
      <c r="Q2309">
        <v>1</v>
      </c>
    </row>
    <row r="2310" spans="1:17">
      <c r="A2310" t="s">
        <v>2340</v>
      </c>
      <c r="B2310" s="1">
        <v>46128</v>
      </c>
      <c r="C2310" t="s">
        <v>37</v>
      </c>
      <c r="D2310" t="s">
        <v>19</v>
      </c>
      <c r="E2310">
        <v>10</v>
      </c>
      <c r="F2310">
        <v>37</v>
      </c>
      <c r="G2310">
        <v>47</v>
      </c>
      <c r="H2310">
        <v>39</v>
      </c>
      <c r="I2310">
        <v>8</v>
      </c>
      <c r="J2310">
        <v>0</v>
      </c>
      <c r="K2310">
        <v>0</v>
      </c>
      <c r="L2310">
        <v>2</v>
      </c>
      <c r="M2310">
        <v>0.91100000000000003</v>
      </c>
      <c r="N2310">
        <v>1</v>
      </c>
      <c r="O2310">
        <v>4.3</v>
      </c>
      <c r="P2310">
        <v>0.67</v>
      </c>
      <c r="Q2310">
        <v>0.83</v>
      </c>
    </row>
    <row r="2311" spans="1:17">
      <c r="A2311" t="s">
        <v>2341</v>
      </c>
      <c r="B2311" s="1">
        <v>46128</v>
      </c>
      <c r="C2311" t="s">
        <v>37</v>
      </c>
      <c r="D2311" t="s">
        <v>21</v>
      </c>
      <c r="E2311">
        <v>696</v>
      </c>
      <c r="F2311">
        <v>41</v>
      </c>
      <c r="G2311">
        <v>737</v>
      </c>
      <c r="H2311">
        <v>37</v>
      </c>
      <c r="I2311">
        <v>700</v>
      </c>
      <c r="J2311">
        <v>1</v>
      </c>
      <c r="K2311">
        <v>0</v>
      </c>
      <c r="L2311">
        <v>8</v>
      </c>
      <c r="M2311">
        <v>0.6</v>
      </c>
      <c r="N2311">
        <v>0.98099999999999998</v>
      </c>
      <c r="O2311">
        <v>2.5</v>
      </c>
      <c r="P2311">
        <v>0.68400000000000005</v>
      </c>
      <c r="Q2311">
        <v>0.05</v>
      </c>
    </row>
    <row r="2312" spans="1:17">
      <c r="A2312" t="s">
        <v>2342</v>
      </c>
      <c r="B2312" s="1">
        <v>46128</v>
      </c>
      <c r="C2312" t="s">
        <v>37</v>
      </c>
      <c r="D2312" t="s">
        <v>23</v>
      </c>
      <c r="E2312">
        <v>551</v>
      </c>
      <c r="F2312">
        <v>35</v>
      </c>
      <c r="G2312">
        <v>586</v>
      </c>
      <c r="H2312">
        <v>30</v>
      </c>
      <c r="I2312">
        <v>556</v>
      </c>
      <c r="J2312">
        <v>0</v>
      </c>
      <c r="K2312">
        <v>0</v>
      </c>
      <c r="L2312">
        <v>8</v>
      </c>
      <c r="M2312">
        <v>0.6</v>
      </c>
      <c r="N2312">
        <v>0.99</v>
      </c>
      <c r="O2312">
        <v>2.5</v>
      </c>
      <c r="P2312">
        <v>0.76800000000000002</v>
      </c>
      <c r="Q2312">
        <v>5.0999999999999997E-2</v>
      </c>
    </row>
    <row r="2313" spans="1:17">
      <c r="A2313" t="s">
        <v>2343</v>
      </c>
      <c r="B2313" s="1">
        <v>46128</v>
      </c>
      <c r="C2313" t="s">
        <v>37</v>
      </c>
      <c r="D2313" t="s">
        <v>25</v>
      </c>
      <c r="E2313">
        <v>0</v>
      </c>
      <c r="F2313">
        <v>38</v>
      </c>
      <c r="G2313">
        <v>38</v>
      </c>
      <c r="H2313">
        <v>38</v>
      </c>
      <c r="I2313">
        <v>0</v>
      </c>
      <c r="J2313">
        <v>0</v>
      </c>
      <c r="K2313">
        <v>0</v>
      </c>
      <c r="L2313">
        <v>1.4</v>
      </c>
      <c r="M2313">
        <v>0.97199999999999998</v>
      </c>
      <c r="N2313">
        <v>0.95099999999999996</v>
      </c>
      <c r="O2313">
        <v>4.7</v>
      </c>
      <c r="P2313">
        <v>0.72199999999999998</v>
      </c>
      <c r="Q2313">
        <v>1</v>
      </c>
    </row>
    <row r="2314" spans="1:17">
      <c r="A2314" t="s">
        <v>2344</v>
      </c>
      <c r="B2314" s="1">
        <v>46128</v>
      </c>
      <c r="C2314" t="s">
        <v>43</v>
      </c>
      <c r="D2314" t="s">
        <v>19</v>
      </c>
      <c r="E2314">
        <v>1272</v>
      </c>
      <c r="F2314">
        <v>35</v>
      </c>
      <c r="G2314">
        <v>1307</v>
      </c>
      <c r="H2314">
        <v>26</v>
      </c>
      <c r="I2314">
        <v>1281</v>
      </c>
      <c r="J2314">
        <v>0</v>
      </c>
      <c r="K2314">
        <v>0</v>
      </c>
      <c r="L2314">
        <v>8</v>
      </c>
      <c r="M2314">
        <v>0.6</v>
      </c>
      <c r="N2314">
        <v>0.97299999999999998</v>
      </c>
      <c r="O2314">
        <v>2.5</v>
      </c>
      <c r="P2314">
        <v>0.76800000000000002</v>
      </c>
      <c r="Q2314">
        <v>0.02</v>
      </c>
    </row>
    <row r="2315" spans="1:17">
      <c r="A2315" t="s">
        <v>2345</v>
      </c>
      <c r="B2315" s="1">
        <v>46128</v>
      </c>
      <c r="C2315" t="s">
        <v>43</v>
      </c>
      <c r="D2315" t="s">
        <v>21</v>
      </c>
      <c r="E2315">
        <v>0</v>
      </c>
      <c r="F2315">
        <v>33</v>
      </c>
      <c r="G2315">
        <v>33</v>
      </c>
      <c r="H2315">
        <v>33</v>
      </c>
      <c r="I2315">
        <v>0</v>
      </c>
      <c r="J2315">
        <v>0</v>
      </c>
      <c r="K2315">
        <v>0</v>
      </c>
      <c r="L2315">
        <v>1.4</v>
      </c>
      <c r="M2315">
        <v>0.97899999999999998</v>
      </c>
      <c r="N2315">
        <v>0.94899999999999995</v>
      </c>
      <c r="O2315">
        <v>4.4000000000000004</v>
      </c>
      <c r="P2315">
        <v>0.64100000000000001</v>
      </c>
      <c r="Q2315">
        <v>1</v>
      </c>
    </row>
    <row r="2316" spans="1:17">
      <c r="A2316" t="s">
        <v>2346</v>
      </c>
      <c r="B2316" s="1">
        <v>46128</v>
      </c>
      <c r="C2316" t="s">
        <v>43</v>
      </c>
      <c r="D2316" t="s">
        <v>23</v>
      </c>
      <c r="E2316">
        <v>0</v>
      </c>
      <c r="F2316">
        <v>56</v>
      </c>
      <c r="G2316">
        <v>56</v>
      </c>
      <c r="H2316">
        <v>56</v>
      </c>
      <c r="I2316">
        <v>0</v>
      </c>
      <c r="J2316">
        <v>0</v>
      </c>
      <c r="K2316">
        <v>0</v>
      </c>
      <c r="L2316">
        <v>0.8</v>
      </c>
      <c r="M2316">
        <v>0.89200000000000002</v>
      </c>
      <c r="N2316">
        <v>0.97199999999999998</v>
      </c>
      <c r="O2316">
        <v>4.4000000000000004</v>
      </c>
      <c r="P2316">
        <v>0.78600000000000003</v>
      </c>
      <c r="Q2316">
        <v>1</v>
      </c>
    </row>
    <row r="2317" spans="1:17">
      <c r="A2317" t="s">
        <v>2347</v>
      </c>
      <c r="B2317" s="1">
        <v>46128</v>
      </c>
      <c r="C2317" t="s">
        <v>43</v>
      </c>
      <c r="D2317" t="s">
        <v>25</v>
      </c>
      <c r="E2317">
        <v>0</v>
      </c>
      <c r="F2317">
        <v>21</v>
      </c>
      <c r="G2317">
        <v>21</v>
      </c>
      <c r="H2317">
        <v>21</v>
      </c>
      <c r="I2317">
        <v>0</v>
      </c>
      <c r="J2317">
        <v>0</v>
      </c>
      <c r="K2317">
        <v>0</v>
      </c>
      <c r="L2317">
        <v>1.3</v>
      </c>
      <c r="M2317">
        <v>0.99299999999999999</v>
      </c>
      <c r="N2317">
        <v>1</v>
      </c>
      <c r="O2317">
        <v>4.5999999999999996</v>
      </c>
      <c r="P2317">
        <v>0.79200000000000004</v>
      </c>
      <c r="Q2317">
        <v>1</v>
      </c>
    </row>
    <row r="2318" spans="1:17">
      <c r="A2318" t="s">
        <v>2348</v>
      </c>
      <c r="B2318" s="1">
        <v>46128</v>
      </c>
      <c r="C2318" t="s">
        <v>48</v>
      </c>
      <c r="D2318" t="s">
        <v>19</v>
      </c>
      <c r="E2318">
        <v>0</v>
      </c>
      <c r="F2318">
        <v>15</v>
      </c>
      <c r="G2318">
        <v>15</v>
      </c>
      <c r="H2318">
        <v>15</v>
      </c>
      <c r="I2318">
        <v>0</v>
      </c>
      <c r="J2318">
        <v>0</v>
      </c>
      <c r="K2318">
        <v>0</v>
      </c>
      <c r="L2318">
        <v>1.6</v>
      </c>
      <c r="M2318">
        <v>0.94899999999999995</v>
      </c>
      <c r="N2318">
        <v>0.995</v>
      </c>
      <c r="O2318">
        <v>4.5999999999999996</v>
      </c>
      <c r="P2318">
        <v>0.70199999999999996</v>
      </c>
      <c r="Q2318">
        <v>1</v>
      </c>
    </row>
    <row r="2319" spans="1:17">
      <c r="A2319" t="s">
        <v>2349</v>
      </c>
      <c r="B2319" s="1">
        <v>46128</v>
      </c>
      <c r="C2319" t="s">
        <v>48</v>
      </c>
      <c r="D2319" t="s">
        <v>21</v>
      </c>
      <c r="E2319">
        <v>2142</v>
      </c>
      <c r="F2319">
        <v>37</v>
      </c>
      <c r="G2319">
        <v>2179</v>
      </c>
      <c r="H2319">
        <v>19</v>
      </c>
      <c r="I2319">
        <v>2160</v>
      </c>
      <c r="J2319">
        <v>0</v>
      </c>
      <c r="K2319">
        <v>0</v>
      </c>
      <c r="L2319">
        <v>8</v>
      </c>
      <c r="M2319">
        <v>0.6</v>
      </c>
      <c r="N2319">
        <v>0.99399999999999999</v>
      </c>
      <c r="O2319">
        <v>2.5</v>
      </c>
      <c r="P2319">
        <v>0.71899999999999997</v>
      </c>
      <c r="Q2319">
        <v>8.9999999999999993E-3</v>
      </c>
    </row>
    <row r="2320" spans="1:17">
      <c r="A2320" t="s">
        <v>2350</v>
      </c>
      <c r="B2320" s="1">
        <v>46128</v>
      </c>
      <c r="C2320" t="s">
        <v>48</v>
      </c>
      <c r="D2320" t="s">
        <v>23</v>
      </c>
      <c r="E2320">
        <v>11</v>
      </c>
      <c r="F2320">
        <v>61</v>
      </c>
      <c r="G2320">
        <v>72</v>
      </c>
      <c r="H2320">
        <v>47</v>
      </c>
      <c r="I2320">
        <v>25</v>
      </c>
      <c r="J2320">
        <v>0</v>
      </c>
      <c r="K2320">
        <v>0</v>
      </c>
      <c r="L2320">
        <v>3.2</v>
      </c>
      <c r="M2320">
        <v>0.79500000000000004</v>
      </c>
      <c r="N2320">
        <v>0.99099999999999999</v>
      </c>
      <c r="O2320">
        <v>3.8</v>
      </c>
      <c r="P2320">
        <v>0.68500000000000005</v>
      </c>
      <c r="Q2320">
        <v>0.65300000000000002</v>
      </c>
    </row>
    <row r="2321" spans="1:17">
      <c r="A2321" t="s">
        <v>2351</v>
      </c>
      <c r="B2321" s="1">
        <v>46128</v>
      </c>
      <c r="C2321" t="s">
        <v>48</v>
      </c>
      <c r="D2321" t="s">
        <v>25</v>
      </c>
      <c r="E2321">
        <v>681</v>
      </c>
      <c r="F2321">
        <v>31</v>
      </c>
      <c r="G2321">
        <v>712</v>
      </c>
      <c r="H2321">
        <v>22</v>
      </c>
      <c r="I2321">
        <v>690</v>
      </c>
      <c r="J2321">
        <v>0</v>
      </c>
      <c r="K2321">
        <v>0</v>
      </c>
      <c r="L2321">
        <v>8</v>
      </c>
      <c r="M2321">
        <v>0.6</v>
      </c>
      <c r="N2321">
        <v>0.95899999999999996</v>
      </c>
      <c r="O2321">
        <v>2.5</v>
      </c>
      <c r="P2321">
        <v>0.71299999999999997</v>
      </c>
      <c r="Q2321">
        <v>3.1E-2</v>
      </c>
    </row>
    <row r="2322" spans="1:17">
      <c r="A2322" t="s">
        <v>2352</v>
      </c>
      <c r="B2322" s="1">
        <v>46128</v>
      </c>
      <c r="C2322" t="s">
        <v>53</v>
      </c>
      <c r="D2322" t="s">
        <v>19</v>
      </c>
      <c r="E2322">
        <v>1181</v>
      </c>
      <c r="F2322">
        <v>52</v>
      </c>
      <c r="G2322">
        <v>1233</v>
      </c>
      <c r="H2322">
        <v>28</v>
      </c>
      <c r="I2322">
        <v>1205</v>
      </c>
      <c r="J2322">
        <v>0</v>
      </c>
      <c r="K2322">
        <v>0</v>
      </c>
      <c r="L2322">
        <v>8</v>
      </c>
      <c r="M2322">
        <v>0.6</v>
      </c>
      <c r="N2322">
        <v>0.98399999999999999</v>
      </c>
      <c r="O2322">
        <v>2.5</v>
      </c>
      <c r="P2322">
        <v>0.70299999999999996</v>
      </c>
      <c r="Q2322">
        <v>2.3E-2</v>
      </c>
    </row>
    <row r="2323" spans="1:17">
      <c r="A2323" t="s">
        <v>2353</v>
      </c>
      <c r="B2323" s="1">
        <v>46128</v>
      </c>
      <c r="C2323" t="s">
        <v>53</v>
      </c>
      <c r="D2323" t="s">
        <v>21</v>
      </c>
      <c r="E2323">
        <v>1259</v>
      </c>
      <c r="F2323">
        <v>36</v>
      </c>
      <c r="G2323">
        <v>1295</v>
      </c>
      <c r="H2323">
        <v>24</v>
      </c>
      <c r="I2323">
        <v>1271</v>
      </c>
      <c r="J2323">
        <v>0</v>
      </c>
      <c r="K2323">
        <v>0</v>
      </c>
      <c r="L2323">
        <v>8</v>
      </c>
      <c r="M2323">
        <v>0.6</v>
      </c>
      <c r="N2323">
        <v>1</v>
      </c>
      <c r="O2323">
        <v>2.5</v>
      </c>
      <c r="P2323">
        <v>0.77200000000000002</v>
      </c>
      <c r="Q2323">
        <v>1.9E-2</v>
      </c>
    </row>
    <row r="2324" spans="1:17">
      <c r="A2324" t="s">
        <v>2354</v>
      </c>
      <c r="B2324" s="1">
        <v>46128</v>
      </c>
      <c r="C2324" t="s">
        <v>53</v>
      </c>
      <c r="D2324" t="s">
        <v>23</v>
      </c>
      <c r="E2324">
        <v>851</v>
      </c>
      <c r="F2324">
        <v>41</v>
      </c>
      <c r="G2324">
        <v>892</v>
      </c>
      <c r="H2324">
        <v>25</v>
      </c>
      <c r="I2324">
        <v>867</v>
      </c>
      <c r="J2324">
        <v>0</v>
      </c>
      <c r="K2324">
        <v>0</v>
      </c>
      <c r="L2324">
        <v>8</v>
      </c>
      <c r="M2324">
        <v>0.6</v>
      </c>
      <c r="N2324">
        <v>0.98399999999999999</v>
      </c>
      <c r="O2324">
        <v>2.5</v>
      </c>
      <c r="P2324">
        <v>0.72699999999999998</v>
      </c>
      <c r="Q2324">
        <v>2.8000000000000001E-2</v>
      </c>
    </row>
    <row r="2325" spans="1:17">
      <c r="A2325" t="s">
        <v>2355</v>
      </c>
      <c r="B2325" s="1">
        <v>46128</v>
      </c>
      <c r="C2325" t="s">
        <v>53</v>
      </c>
      <c r="D2325" t="s">
        <v>25</v>
      </c>
      <c r="E2325">
        <v>0</v>
      </c>
      <c r="F2325">
        <v>25</v>
      </c>
      <c r="G2325">
        <v>25</v>
      </c>
      <c r="H2325">
        <v>25</v>
      </c>
      <c r="I2325">
        <v>0</v>
      </c>
      <c r="J2325">
        <v>0</v>
      </c>
      <c r="K2325">
        <v>0</v>
      </c>
      <c r="L2325">
        <v>1.4</v>
      </c>
      <c r="M2325">
        <v>0.93100000000000005</v>
      </c>
      <c r="N2325">
        <v>0.97899999999999998</v>
      </c>
      <c r="O2325">
        <v>4.5</v>
      </c>
      <c r="P2325">
        <v>0.76200000000000001</v>
      </c>
      <c r="Q2325">
        <v>1</v>
      </c>
    </row>
    <row r="2326" spans="1:17">
      <c r="A2326" t="s">
        <v>2356</v>
      </c>
      <c r="B2326" s="1">
        <v>46129</v>
      </c>
      <c r="C2326" t="s">
        <v>18</v>
      </c>
      <c r="D2326" t="s">
        <v>19</v>
      </c>
      <c r="E2326">
        <v>306</v>
      </c>
      <c r="F2326">
        <v>49</v>
      </c>
      <c r="G2326">
        <v>355</v>
      </c>
      <c r="H2326">
        <v>34</v>
      </c>
      <c r="I2326">
        <v>321</v>
      </c>
      <c r="J2326">
        <v>1</v>
      </c>
      <c r="K2326">
        <v>0</v>
      </c>
      <c r="L2326">
        <v>8</v>
      </c>
      <c r="M2326">
        <v>0.6</v>
      </c>
      <c r="N2326">
        <v>1</v>
      </c>
      <c r="O2326">
        <v>2.5</v>
      </c>
      <c r="P2326">
        <v>0.78600000000000003</v>
      </c>
      <c r="Q2326">
        <v>9.6000000000000002E-2</v>
      </c>
    </row>
    <row r="2327" spans="1:17">
      <c r="A2327" t="s">
        <v>2357</v>
      </c>
      <c r="B2327" s="1">
        <v>46129</v>
      </c>
      <c r="C2327" t="s">
        <v>18</v>
      </c>
      <c r="D2327" t="s">
        <v>21</v>
      </c>
      <c r="E2327">
        <v>0</v>
      </c>
      <c r="F2327">
        <v>39</v>
      </c>
      <c r="G2327">
        <v>39</v>
      </c>
      <c r="H2327">
        <v>39</v>
      </c>
      <c r="I2327">
        <v>0</v>
      </c>
      <c r="J2327">
        <v>1</v>
      </c>
      <c r="K2327">
        <v>0</v>
      </c>
      <c r="L2327">
        <v>1.4</v>
      </c>
      <c r="M2327">
        <v>0.97499999999999998</v>
      </c>
      <c r="N2327">
        <v>0.97099999999999997</v>
      </c>
      <c r="O2327">
        <v>4.5</v>
      </c>
      <c r="P2327">
        <v>0.73199999999999998</v>
      </c>
      <c r="Q2327">
        <v>1</v>
      </c>
    </row>
    <row r="2328" spans="1:17">
      <c r="A2328" t="s">
        <v>2358</v>
      </c>
      <c r="B2328" s="1">
        <v>46129</v>
      </c>
      <c r="C2328" t="s">
        <v>18</v>
      </c>
      <c r="D2328" t="s">
        <v>23</v>
      </c>
      <c r="E2328">
        <v>562</v>
      </c>
      <c r="F2328">
        <v>43</v>
      </c>
      <c r="G2328">
        <v>605</v>
      </c>
      <c r="H2328">
        <v>33</v>
      </c>
      <c r="I2328">
        <v>572</v>
      </c>
      <c r="J2328">
        <v>0</v>
      </c>
      <c r="K2328">
        <v>0</v>
      </c>
      <c r="L2328">
        <v>8</v>
      </c>
      <c r="M2328">
        <v>0.6</v>
      </c>
      <c r="N2328">
        <v>0.96299999999999997</v>
      </c>
      <c r="O2328">
        <v>2.5</v>
      </c>
      <c r="P2328">
        <v>0.78600000000000003</v>
      </c>
      <c r="Q2328">
        <v>5.5E-2</v>
      </c>
    </row>
    <row r="2329" spans="1:17">
      <c r="A2329" t="s">
        <v>2359</v>
      </c>
      <c r="B2329" s="1">
        <v>46129</v>
      </c>
      <c r="C2329" t="s">
        <v>18</v>
      </c>
      <c r="D2329" t="s">
        <v>25</v>
      </c>
      <c r="E2329">
        <v>0</v>
      </c>
      <c r="F2329">
        <v>16</v>
      </c>
      <c r="G2329">
        <v>16</v>
      </c>
      <c r="H2329">
        <v>16</v>
      </c>
      <c r="I2329">
        <v>0</v>
      </c>
      <c r="J2329">
        <v>0</v>
      </c>
      <c r="K2329">
        <v>0</v>
      </c>
      <c r="L2329">
        <v>2.1</v>
      </c>
      <c r="M2329">
        <v>0.98599999999999999</v>
      </c>
      <c r="N2329">
        <v>1</v>
      </c>
      <c r="O2329">
        <v>4.7</v>
      </c>
      <c r="P2329">
        <v>0.76100000000000001</v>
      </c>
      <c r="Q2329">
        <v>1</v>
      </c>
    </row>
    <row r="2330" spans="1:17">
      <c r="A2330" t="s">
        <v>2360</v>
      </c>
      <c r="B2330" s="1">
        <v>46129</v>
      </c>
      <c r="C2330" t="s">
        <v>27</v>
      </c>
      <c r="D2330" t="s">
        <v>19</v>
      </c>
      <c r="E2330">
        <v>0</v>
      </c>
      <c r="F2330">
        <v>62</v>
      </c>
      <c r="G2330">
        <v>62</v>
      </c>
      <c r="H2330">
        <v>46</v>
      </c>
      <c r="I2330">
        <v>16</v>
      </c>
      <c r="J2330">
        <v>1</v>
      </c>
      <c r="K2330">
        <v>0</v>
      </c>
      <c r="L2330">
        <v>3.1</v>
      </c>
      <c r="M2330">
        <v>0.78</v>
      </c>
      <c r="N2330">
        <v>0.97899999999999998</v>
      </c>
      <c r="O2330">
        <v>4.2</v>
      </c>
      <c r="P2330">
        <v>0.71799999999999997</v>
      </c>
      <c r="Q2330">
        <v>0.74199999999999999</v>
      </c>
    </row>
    <row r="2331" spans="1:17">
      <c r="A2331" t="s">
        <v>2361</v>
      </c>
      <c r="B2331" s="1">
        <v>46129</v>
      </c>
      <c r="C2331" t="s">
        <v>27</v>
      </c>
      <c r="D2331" t="s">
        <v>21</v>
      </c>
      <c r="E2331">
        <v>0</v>
      </c>
      <c r="F2331">
        <v>29</v>
      </c>
      <c r="G2331">
        <v>29</v>
      </c>
      <c r="H2331">
        <v>29</v>
      </c>
      <c r="I2331">
        <v>0</v>
      </c>
      <c r="J2331">
        <v>1</v>
      </c>
      <c r="K2331">
        <v>0</v>
      </c>
      <c r="L2331">
        <v>1.5</v>
      </c>
      <c r="M2331">
        <v>0.97399999999999998</v>
      </c>
      <c r="N2331">
        <v>0.98599999999999999</v>
      </c>
      <c r="O2331">
        <v>4.5999999999999996</v>
      </c>
      <c r="P2331">
        <v>0.70699999999999996</v>
      </c>
      <c r="Q2331">
        <v>1</v>
      </c>
    </row>
    <row r="2332" spans="1:17">
      <c r="A2332" t="s">
        <v>2362</v>
      </c>
      <c r="B2332" s="1">
        <v>46129</v>
      </c>
      <c r="C2332" t="s">
        <v>27</v>
      </c>
      <c r="D2332" t="s">
        <v>23</v>
      </c>
      <c r="E2332">
        <v>1532</v>
      </c>
      <c r="F2332">
        <v>22</v>
      </c>
      <c r="G2332">
        <v>1554</v>
      </c>
      <c r="H2332">
        <v>21</v>
      </c>
      <c r="I2332">
        <v>1533</v>
      </c>
      <c r="J2332">
        <v>0</v>
      </c>
      <c r="K2332">
        <v>0</v>
      </c>
      <c r="L2332">
        <v>8</v>
      </c>
      <c r="M2332">
        <v>0.6</v>
      </c>
      <c r="N2332">
        <v>1</v>
      </c>
      <c r="O2332">
        <v>2.5</v>
      </c>
      <c r="P2332">
        <v>0.71299999999999997</v>
      </c>
      <c r="Q2332">
        <v>1.4E-2</v>
      </c>
    </row>
    <row r="2333" spans="1:17">
      <c r="A2333" t="s">
        <v>2363</v>
      </c>
      <c r="B2333" s="1">
        <v>46129</v>
      </c>
      <c r="C2333" t="s">
        <v>27</v>
      </c>
      <c r="D2333" t="s">
        <v>25</v>
      </c>
      <c r="E2333">
        <v>57</v>
      </c>
      <c r="F2333">
        <v>24</v>
      </c>
      <c r="G2333">
        <v>81</v>
      </c>
      <c r="H2333">
        <v>25</v>
      </c>
      <c r="I2333">
        <v>56</v>
      </c>
      <c r="J2333">
        <v>0</v>
      </c>
      <c r="K2333">
        <v>0</v>
      </c>
      <c r="L2333">
        <v>5.5</v>
      </c>
      <c r="M2333">
        <v>0.61699999999999999</v>
      </c>
      <c r="N2333">
        <v>0.996</v>
      </c>
      <c r="O2333">
        <v>2.5</v>
      </c>
      <c r="P2333">
        <v>0.65500000000000003</v>
      </c>
      <c r="Q2333">
        <v>0.309</v>
      </c>
    </row>
    <row r="2334" spans="1:17">
      <c r="A2334" t="s">
        <v>2364</v>
      </c>
      <c r="B2334" s="1">
        <v>46129</v>
      </c>
      <c r="C2334" t="s">
        <v>32</v>
      </c>
      <c r="D2334" t="s">
        <v>19</v>
      </c>
      <c r="E2334">
        <v>638</v>
      </c>
      <c r="F2334">
        <v>53</v>
      </c>
      <c r="G2334">
        <v>691</v>
      </c>
      <c r="H2334">
        <v>38</v>
      </c>
      <c r="I2334">
        <v>653</v>
      </c>
      <c r="J2334">
        <v>0</v>
      </c>
      <c r="K2334">
        <v>0</v>
      </c>
      <c r="L2334">
        <v>8</v>
      </c>
      <c r="M2334">
        <v>0.6</v>
      </c>
      <c r="N2334">
        <v>1</v>
      </c>
      <c r="O2334">
        <v>2.5</v>
      </c>
      <c r="P2334">
        <v>0.78700000000000003</v>
      </c>
      <c r="Q2334">
        <v>5.5E-2</v>
      </c>
    </row>
    <row r="2335" spans="1:17">
      <c r="A2335" t="s">
        <v>2365</v>
      </c>
      <c r="B2335" s="1">
        <v>46129</v>
      </c>
      <c r="C2335" t="s">
        <v>32</v>
      </c>
      <c r="D2335" t="s">
        <v>21</v>
      </c>
      <c r="E2335">
        <v>1619</v>
      </c>
      <c r="F2335">
        <v>43</v>
      </c>
      <c r="G2335">
        <v>1662</v>
      </c>
      <c r="H2335">
        <v>24</v>
      </c>
      <c r="I2335">
        <v>1638</v>
      </c>
      <c r="J2335">
        <v>1</v>
      </c>
      <c r="K2335">
        <v>0</v>
      </c>
      <c r="L2335">
        <v>8</v>
      </c>
      <c r="M2335">
        <v>0.6</v>
      </c>
      <c r="N2335">
        <v>0.95799999999999996</v>
      </c>
      <c r="O2335">
        <v>2.5</v>
      </c>
      <c r="P2335">
        <v>0.70199999999999996</v>
      </c>
      <c r="Q2335">
        <v>1.4E-2</v>
      </c>
    </row>
    <row r="2336" spans="1:17">
      <c r="A2336" t="s">
        <v>2366</v>
      </c>
      <c r="B2336" s="1">
        <v>46129</v>
      </c>
      <c r="C2336" t="s">
        <v>32</v>
      </c>
      <c r="D2336" t="s">
        <v>23</v>
      </c>
      <c r="E2336">
        <v>1703</v>
      </c>
      <c r="F2336">
        <v>32</v>
      </c>
      <c r="G2336">
        <v>1735</v>
      </c>
      <c r="H2336">
        <v>22</v>
      </c>
      <c r="I2336">
        <v>1713</v>
      </c>
      <c r="J2336">
        <v>1</v>
      </c>
      <c r="K2336">
        <v>1</v>
      </c>
      <c r="L2336">
        <v>8</v>
      </c>
      <c r="M2336">
        <v>0.6</v>
      </c>
      <c r="N2336">
        <v>0.95299999999999996</v>
      </c>
      <c r="O2336">
        <v>2.5</v>
      </c>
      <c r="P2336">
        <v>0.69299999999999995</v>
      </c>
      <c r="Q2336">
        <v>1.2999999999999999E-2</v>
      </c>
    </row>
    <row r="2337" spans="1:17">
      <c r="A2337" t="s">
        <v>2367</v>
      </c>
      <c r="B2337" s="1">
        <v>46129</v>
      </c>
      <c r="C2337" t="s">
        <v>32</v>
      </c>
      <c r="D2337" t="s">
        <v>25</v>
      </c>
      <c r="E2337">
        <v>0</v>
      </c>
      <c r="F2337">
        <v>26</v>
      </c>
      <c r="G2337">
        <v>26</v>
      </c>
      <c r="H2337">
        <v>26</v>
      </c>
      <c r="I2337">
        <v>0</v>
      </c>
      <c r="J2337">
        <v>0</v>
      </c>
      <c r="K2337">
        <v>0</v>
      </c>
      <c r="L2337">
        <v>1.3</v>
      </c>
      <c r="M2337">
        <v>1</v>
      </c>
      <c r="N2337">
        <v>0.96399999999999997</v>
      </c>
      <c r="O2337">
        <v>4.5999999999999996</v>
      </c>
      <c r="P2337">
        <v>0.70199999999999996</v>
      </c>
      <c r="Q2337">
        <v>1</v>
      </c>
    </row>
    <row r="2338" spans="1:17">
      <c r="A2338" t="s">
        <v>2368</v>
      </c>
      <c r="B2338" s="1">
        <v>46129</v>
      </c>
      <c r="C2338" t="s">
        <v>37</v>
      </c>
      <c r="D2338" t="s">
        <v>19</v>
      </c>
      <c r="E2338">
        <v>8</v>
      </c>
      <c r="F2338">
        <v>57</v>
      </c>
      <c r="G2338">
        <v>65</v>
      </c>
      <c r="H2338">
        <v>39</v>
      </c>
      <c r="I2338">
        <v>26</v>
      </c>
      <c r="J2338">
        <v>0</v>
      </c>
      <c r="K2338">
        <v>0</v>
      </c>
      <c r="L2338">
        <v>3.6</v>
      </c>
      <c r="M2338">
        <v>0.81599999999999995</v>
      </c>
      <c r="N2338">
        <v>1</v>
      </c>
      <c r="O2338">
        <v>3.9</v>
      </c>
      <c r="P2338">
        <v>0.67</v>
      </c>
      <c r="Q2338">
        <v>0.6</v>
      </c>
    </row>
    <row r="2339" spans="1:17">
      <c r="A2339" t="s">
        <v>2369</v>
      </c>
      <c r="B2339" s="1">
        <v>46129</v>
      </c>
      <c r="C2339" t="s">
        <v>37</v>
      </c>
      <c r="D2339" t="s">
        <v>21</v>
      </c>
      <c r="E2339">
        <v>700</v>
      </c>
      <c r="F2339">
        <v>48</v>
      </c>
      <c r="G2339">
        <v>748</v>
      </c>
      <c r="H2339">
        <v>31</v>
      </c>
      <c r="I2339">
        <v>717</v>
      </c>
      <c r="J2339">
        <v>0</v>
      </c>
      <c r="K2339">
        <v>0</v>
      </c>
      <c r="L2339">
        <v>8</v>
      </c>
      <c r="M2339">
        <v>0.6</v>
      </c>
      <c r="N2339">
        <v>0.97499999999999998</v>
      </c>
      <c r="O2339">
        <v>2.5</v>
      </c>
      <c r="P2339">
        <v>0.68400000000000005</v>
      </c>
      <c r="Q2339">
        <v>4.1000000000000002E-2</v>
      </c>
    </row>
    <row r="2340" spans="1:17">
      <c r="A2340" t="s">
        <v>2370</v>
      </c>
      <c r="B2340" s="1">
        <v>46129</v>
      </c>
      <c r="C2340" t="s">
        <v>37</v>
      </c>
      <c r="D2340" t="s">
        <v>23</v>
      </c>
      <c r="E2340">
        <v>556</v>
      </c>
      <c r="F2340">
        <v>32</v>
      </c>
      <c r="G2340">
        <v>588</v>
      </c>
      <c r="H2340">
        <v>37</v>
      </c>
      <c r="I2340">
        <v>551</v>
      </c>
      <c r="J2340">
        <v>0</v>
      </c>
      <c r="K2340">
        <v>0</v>
      </c>
      <c r="L2340">
        <v>8</v>
      </c>
      <c r="M2340">
        <v>0.6</v>
      </c>
      <c r="N2340">
        <v>0.98299999999999998</v>
      </c>
      <c r="O2340">
        <v>2.5</v>
      </c>
      <c r="P2340">
        <v>0.76800000000000002</v>
      </c>
      <c r="Q2340">
        <v>6.3E-2</v>
      </c>
    </row>
    <row r="2341" spans="1:17">
      <c r="A2341" t="s">
        <v>2371</v>
      </c>
      <c r="B2341" s="1">
        <v>46129</v>
      </c>
      <c r="C2341" t="s">
        <v>37</v>
      </c>
      <c r="D2341" t="s">
        <v>25</v>
      </c>
      <c r="E2341">
        <v>0</v>
      </c>
      <c r="F2341">
        <v>22</v>
      </c>
      <c r="G2341">
        <v>22</v>
      </c>
      <c r="H2341">
        <v>22</v>
      </c>
      <c r="I2341">
        <v>0</v>
      </c>
      <c r="J2341">
        <v>1</v>
      </c>
      <c r="K2341">
        <v>0</v>
      </c>
      <c r="L2341">
        <v>1.7</v>
      </c>
      <c r="M2341">
        <v>0.93200000000000005</v>
      </c>
      <c r="N2341">
        <v>0.99299999999999999</v>
      </c>
      <c r="O2341">
        <v>4.5</v>
      </c>
      <c r="P2341">
        <v>0.72199999999999998</v>
      </c>
      <c r="Q2341">
        <v>1</v>
      </c>
    </row>
    <row r="2342" spans="1:17">
      <c r="A2342" t="s">
        <v>2372</v>
      </c>
      <c r="B2342" s="1">
        <v>46129</v>
      </c>
      <c r="C2342" t="s">
        <v>43</v>
      </c>
      <c r="D2342" t="s">
        <v>19</v>
      </c>
      <c r="E2342">
        <v>1281</v>
      </c>
      <c r="F2342">
        <v>28</v>
      </c>
      <c r="G2342">
        <v>1309</v>
      </c>
      <c r="H2342">
        <v>25</v>
      </c>
      <c r="I2342">
        <v>1284</v>
      </c>
      <c r="J2342">
        <v>0</v>
      </c>
      <c r="K2342">
        <v>0</v>
      </c>
      <c r="L2342">
        <v>8</v>
      </c>
      <c r="M2342">
        <v>0.6</v>
      </c>
      <c r="N2342">
        <v>0.98599999999999999</v>
      </c>
      <c r="O2342">
        <v>2.5</v>
      </c>
      <c r="P2342">
        <v>0.76800000000000002</v>
      </c>
      <c r="Q2342">
        <v>1.9E-2</v>
      </c>
    </row>
    <row r="2343" spans="1:17">
      <c r="A2343" t="s">
        <v>2373</v>
      </c>
      <c r="B2343" s="1">
        <v>46129</v>
      </c>
      <c r="C2343" t="s">
        <v>43</v>
      </c>
      <c r="D2343" t="s">
        <v>21</v>
      </c>
      <c r="E2343">
        <v>0</v>
      </c>
      <c r="F2343">
        <v>25</v>
      </c>
      <c r="G2343">
        <v>25</v>
      </c>
      <c r="H2343">
        <v>25</v>
      </c>
      <c r="I2343">
        <v>0</v>
      </c>
      <c r="J2343">
        <v>0</v>
      </c>
      <c r="K2343">
        <v>0</v>
      </c>
      <c r="L2343">
        <v>1.5</v>
      </c>
      <c r="M2343">
        <v>0.94599999999999995</v>
      </c>
      <c r="N2343">
        <v>0.99099999999999999</v>
      </c>
      <c r="O2343">
        <v>4.4000000000000004</v>
      </c>
      <c r="P2343">
        <v>0.64100000000000001</v>
      </c>
      <c r="Q2343">
        <v>1</v>
      </c>
    </row>
    <row r="2344" spans="1:17">
      <c r="A2344" t="s">
        <v>2374</v>
      </c>
      <c r="B2344" s="1">
        <v>46129</v>
      </c>
      <c r="C2344" t="s">
        <v>43</v>
      </c>
      <c r="D2344" t="s">
        <v>23</v>
      </c>
      <c r="E2344">
        <v>0</v>
      </c>
      <c r="F2344">
        <v>35</v>
      </c>
      <c r="G2344">
        <v>35</v>
      </c>
      <c r="H2344">
        <v>35</v>
      </c>
      <c r="I2344">
        <v>0</v>
      </c>
      <c r="J2344">
        <v>0</v>
      </c>
      <c r="K2344">
        <v>0</v>
      </c>
      <c r="L2344">
        <v>1</v>
      </c>
      <c r="M2344">
        <v>0.99299999999999999</v>
      </c>
      <c r="N2344">
        <v>0.97899999999999998</v>
      </c>
      <c r="O2344">
        <v>4.5999999999999996</v>
      </c>
      <c r="P2344">
        <v>0.78600000000000003</v>
      </c>
      <c r="Q2344">
        <v>1</v>
      </c>
    </row>
    <row r="2345" spans="1:17">
      <c r="A2345" t="s">
        <v>2375</v>
      </c>
      <c r="B2345" s="1">
        <v>46129</v>
      </c>
      <c r="C2345" t="s">
        <v>43</v>
      </c>
      <c r="D2345" t="s">
        <v>25</v>
      </c>
      <c r="E2345">
        <v>0</v>
      </c>
      <c r="F2345">
        <v>30</v>
      </c>
      <c r="G2345">
        <v>30</v>
      </c>
      <c r="H2345">
        <v>30</v>
      </c>
      <c r="I2345">
        <v>0</v>
      </c>
      <c r="J2345">
        <v>0</v>
      </c>
      <c r="K2345">
        <v>0</v>
      </c>
      <c r="L2345">
        <v>2</v>
      </c>
      <c r="M2345">
        <v>0.99199999999999999</v>
      </c>
      <c r="N2345">
        <v>1</v>
      </c>
      <c r="O2345">
        <v>4.5999999999999996</v>
      </c>
      <c r="P2345">
        <v>0.79200000000000004</v>
      </c>
      <c r="Q2345">
        <v>1</v>
      </c>
    </row>
    <row r="2346" spans="1:17">
      <c r="A2346" t="s">
        <v>2376</v>
      </c>
      <c r="B2346" s="1">
        <v>46129</v>
      </c>
      <c r="C2346" t="s">
        <v>48</v>
      </c>
      <c r="D2346" t="s">
        <v>19</v>
      </c>
      <c r="E2346">
        <v>0</v>
      </c>
      <c r="F2346">
        <v>51</v>
      </c>
      <c r="G2346">
        <v>51</v>
      </c>
      <c r="H2346">
        <v>44</v>
      </c>
      <c r="I2346">
        <v>7</v>
      </c>
      <c r="J2346">
        <v>1</v>
      </c>
      <c r="K2346">
        <v>0</v>
      </c>
      <c r="L2346">
        <v>2.1</v>
      </c>
      <c r="M2346">
        <v>0.92200000000000004</v>
      </c>
      <c r="N2346">
        <v>0.97299999999999998</v>
      </c>
      <c r="O2346">
        <v>4.0999999999999996</v>
      </c>
      <c r="P2346">
        <v>0.70199999999999996</v>
      </c>
      <c r="Q2346">
        <v>0.86299999999999999</v>
      </c>
    </row>
    <row r="2347" spans="1:17">
      <c r="A2347" t="s">
        <v>2377</v>
      </c>
      <c r="B2347" s="1">
        <v>46129</v>
      </c>
      <c r="C2347" t="s">
        <v>48</v>
      </c>
      <c r="D2347" t="s">
        <v>21</v>
      </c>
      <c r="E2347">
        <v>2160</v>
      </c>
      <c r="F2347">
        <v>26</v>
      </c>
      <c r="G2347">
        <v>2186</v>
      </c>
      <c r="H2347">
        <v>20</v>
      </c>
      <c r="I2347">
        <v>2166</v>
      </c>
      <c r="J2347">
        <v>0</v>
      </c>
      <c r="K2347">
        <v>0</v>
      </c>
      <c r="L2347">
        <v>8</v>
      </c>
      <c r="M2347">
        <v>0.6</v>
      </c>
      <c r="N2347">
        <v>0.98399999999999999</v>
      </c>
      <c r="O2347">
        <v>2.5</v>
      </c>
      <c r="P2347">
        <v>0.71899999999999997</v>
      </c>
      <c r="Q2347">
        <v>8.9999999999999993E-3</v>
      </c>
    </row>
    <row r="2348" spans="1:17">
      <c r="A2348" t="s">
        <v>2378</v>
      </c>
      <c r="B2348" s="1">
        <v>46129</v>
      </c>
      <c r="C2348" t="s">
        <v>48</v>
      </c>
      <c r="D2348" t="s">
        <v>23</v>
      </c>
      <c r="E2348">
        <v>25</v>
      </c>
      <c r="F2348">
        <v>57</v>
      </c>
      <c r="G2348">
        <v>82</v>
      </c>
      <c r="H2348">
        <v>63</v>
      </c>
      <c r="I2348">
        <v>19</v>
      </c>
      <c r="J2348">
        <v>0</v>
      </c>
      <c r="K2348">
        <v>0</v>
      </c>
      <c r="L2348">
        <v>3.4</v>
      </c>
      <c r="M2348">
        <v>0.86199999999999999</v>
      </c>
      <c r="N2348">
        <v>0.96699999999999997</v>
      </c>
      <c r="O2348">
        <v>4</v>
      </c>
      <c r="P2348">
        <v>0.68500000000000005</v>
      </c>
      <c r="Q2348">
        <v>0.76800000000000002</v>
      </c>
    </row>
    <row r="2349" spans="1:17">
      <c r="A2349" t="s">
        <v>2379</v>
      </c>
      <c r="B2349" s="1">
        <v>46129</v>
      </c>
      <c r="C2349" t="s">
        <v>48</v>
      </c>
      <c r="D2349" t="s">
        <v>25</v>
      </c>
      <c r="E2349">
        <v>690</v>
      </c>
      <c r="F2349">
        <v>39</v>
      </c>
      <c r="G2349">
        <v>729</v>
      </c>
      <c r="H2349">
        <v>22</v>
      </c>
      <c r="I2349">
        <v>707</v>
      </c>
      <c r="J2349">
        <v>0</v>
      </c>
      <c r="K2349">
        <v>0</v>
      </c>
      <c r="L2349">
        <v>8</v>
      </c>
      <c r="M2349">
        <v>0.6</v>
      </c>
      <c r="N2349">
        <v>0.95299999999999996</v>
      </c>
      <c r="O2349">
        <v>2.5</v>
      </c>
      <c r="P2349">
        <v>0.71299999999999997</v>
      </c>
      <c r="Q2349">
        <v>0.03</v>
      </c>
    </row>
    <row r="2350" spans="1:17">
      <c r="A2350" t="s">
        <v>2380</v>
      </c>
      <c r="B2350" s="1">
        <v>46129</v>
      </c>
      <c r="C2350" t="s">
        <v>53</v>
      </c>
      <c r="D2350" t="s">
        <v>19</v>
      </c>
      <c r="E2350">
        <v>1205</v>
      </c>
      <c r="F2350">
        <v>47</v>
      </c>
      <c r="G2350">
        <v>1252</v>
      </c>
      <c r="H2350">
        <v>28</v>
      </c>
      <c r="I2350">
        <v>1224</v>
      </c>
      <c r="J2350">
        <v>0</v>
      </c>
      <c r="K2350">
        <v>0</v>
      </c>
      <c r="L2350">
        <v>8</v>
      </c>
      <c r="M2350">
        <v>0.6</v>
      </c>
      <c r="N2350">
        <v>0.98299999999999998</v>
      </c>
      <c r="O2350">
        <v>2.5</v>
      </c>
      <c r="P2350">
        <v>0.70299999999999996</v>
      </c>
      <c r="Q2350">
        <v>2.1999999999999999E-2</v>
      </c>
    </row>
    <row r="2351" spans="1:17">
      <c r="A2351" t="s">
        <v>2381</v>
      </c>
      <c r="B2351" s="1">
        <v>46129</v>
      </c>
      <c r="C2351" t="s">
        <v>53</v>
      </c>
      <c r="D2351" t="s">
        <v>21</v>
      </c>
      <c r="E2351">
        <v>1271</v>
      </c>
      <c r="F2351">
        <v>59</v>
      </c>
      <c r="G2351">
        <v>1330</v>
      </c>
      <c r="H2351">
        <v>22</v>
      </c>
      <c r="I2351">
        <v>1308</v>
      </c>
      <c r="J2351">
        <v>0</v>
      </c>
      <c r="K2351">
        <v>0</v>
      </c>
      <c r="L2351">
        <v>8</v>
      </c>
      <c r="M2351">
        <v>0.6</v>
      </c>
      <c r="N2351">
        <v>0.98699999999999999</v>
      </c>
      <c r="O2351">
        <v>2.5</v>
      </c>
      <c r="P2351">
        <v>0.77200000000000002</v>
      </c>
      <c r="Q2351">
        <v>1.7000000000000001E-2</v>
      </c>
    </row>
    <row r="2352" spans="1:17">
      <c r="A2352" t="s">
        <v>2382</v>
      </c>
      <c r="B2352" s="1">
        <v>46129</v>
      </c>
      <c r="C2352" t="s">
        <v>53</v>
      </c>
      <c r="D2352" t="s">
        <v>23</v>
      </c>
      <c r="E2352">
        <v>867</v>
      </c>
      <c r="F2352">
        <v>31</v>
      </c>
      <c r="G2352">
        <v>898</v>
      </c>
      <c r="H2352">
        <v>29</v>
      </c>
      <c r="I2352">
        <v>869</v>
      </c>
      <c r="J2352">
        <v>0</v>
      </c>
      <c r="K2352">
        <v>0</v>
      </c>
      <c r="L2352">
        <v>8</v>
      </c>
      <c r="M2352">
        <v>0.6</v>
      </c>
      <c r="N2352">
        <v>0.98299999999999998</v>
      </c>
      <c r="O2352">
        <v>2.5</v>
      </c>
      <c r="P2352">
        <v>0.72699999999999998</v>
      </c>
      <c r="Q2352">
        <v>3.2000000000000001E-2</v>
      </c>
    </row>
    <row r="2353" spans="1:17">
      <c r="A2353" t="s">
        <v>2383</v>
      </c>
      <c r="B2353" s="1">
        <v>46129</v>
      </c>
      <c r="C2353" t="s">
        <v>53</v>
      </c>
      <c r="D2353" t="s">
        <v>25</v>
      </c>
      <c r="E2353">
        <v>0</v>
      </c>
      <c r="F2353">
        <v>23</v>
      </c>
      <c r="G2353">
        <v>23</v>
      </c>
      <c r="H2353">
        <v>23</v>
      </c>
      <c r="I2353">
        <v>0</v>
      </c>
      <c r="J2353">
        <v>0</v>
      </c>
      <c r="K2353">
        <v>0</v>
      </c>
      <c r="L2353">
        <v>1.2</v>
      </c>
      <c r="M2353">
        <v>0.94399999999999995</v>
      </c>
      <c r="N2353">
        <v>1</v>
      </c>
      <c r="O2353">
        <v>4.2</v>
      </c>
      <c r="P2353">
        <v>0.76200000000000001</v>
      </c>
      <c r="Q2353">
        <v>1</v>
      </c>
    </row>
    <row r="2354" spans="1:17">
      <c r="A2354" t="s">
        <v>2384</v>
      </c>
      <c r="B2354" s="1">
        <v>46130</v>
      </c>
      <c r="C2354" t="s">
        <v>18</v>
      </c>
      <c r="D2354" t="s">
        <v>19</v>
      </c>
      <c r="E2354">
        <v>321</v>
      </c>
      <c r="F2354">
        <v>42</v>
      </c>
      <c r="G2354">
        <v>363</v>
      </c>
      <c r="H2354">
        <v>40</v>
      </c>
      <c r="I2354">
        <v>323</v>
      </c>
      <c r="J2354">
        <v>0</v>
      </c>
      <c r="K2354">
        <v>0</v>
      </c>
      <c r="L2354">
        <v>8</v>
      </c>
      <c r="M2354">
        <v>0.6</v>
      </c>
      <c r="N2354">
        <v>1</v>
      </c>
      <c r="O2354">
        <v>2.5</v>
      </c>
      <c r="P2354">
        <v>0.78600000000000003</v>
      </c>
      <c r="Q2354">
        <v>0.11</v>
      </c>
    </row>
    <row r="2355" spans="1:17">
      <c r="A2355" t="s">
        <v>2385</v>
      </c>
      <c r="B2355" s="1">
        <v>46130</v>
      </c>
      <c r="C2355" t="s">
        <v>18</v>
      </c>
      <c r="D2355" t="s">
        <v>21</v>
      </c>
      <c r="E2355">
        <v>0</v>
      </c>
      <c r="F2355">
        <v>46</v>
      </c>
      <c r="G2355">
        <v>46</v>
      </c>
      <c r="H2355">
        <v>46</v>
      </c>
      <c r="I2355">
        <v>0</v>
      </c>
      <c r="J2355">
        <v>0</v>
      </c>
      <c r="K2355">
        <v>0</v>
      </c>
      <c r="L2355">
        <v>1.5</v>
      </c>
      <c r="M2355">
        <v>0.98599999999999999</v>
      </c>
      <c r="N2355">
        <v>0.98799999999999999</v>
      </c>
      <c r="O2355">
        <v>4.5999999999999996</v>
      </c>
      <c r="P2355">
        <v>0.73199999999999998</v>
      </c>
      <c r="Q2355">
        <v>1</v>
      </c>
    </row>
    <row r="2356" spans="1:17">
      <c r="A2356" t="s">
        <v>2386</v>
      </c>
      <c r="B2356" s="1">
        <v>46130</v>
      </c>
      <c r="C2356" t="s">
        <v>18</v>
      </c>
      <c r="D2356" t="s">
        <v>23</v>
      </c>
      <c r="E2356">
        <v>572</v>
      </c>
      <c r="F2356">
        <v>41</v>
      </c>
      <c r="G2356">
        <v>613</v>
      </c>
      <c r="H2356">
        <v>37</v>
      </c>
      <c r="I2356">
        <v>576</v>
      </c>
      <c r="J2356">
        <v>1</v>
      </c>
      <c r="K2356">
        <v>1</v>
      </c>
      <c r="L2356">
        <v>8</v>
      </c>
      <c r="M2356">
        <v>0.6</v>
      </c>
      <c r="N2356">
        <v>0.94099999999999995</v>
      </c>
      <c r="O2356">
        <v>2.5</v>
      </c>
      <c r="P2356">
        <v>0.78600000000000003</v>
      </c>
      <c r="Q2356">
        <v>0.06</v>
      </c>
    </row>
    <row r="2357" spans="1:17">
      <c r="A2357" t="s">
        <v>2387</v>
      </c>
      <c r="B2357" s="1">
        <v>46130</v>
      </c>
      <c r="C2357" t="s">
        <v>18</v>
      </c>
      <c r="D2357" t="s">
        <v>25</v>
      </c>
      <c r="E2357">
        <v>0</v>
      </c>
      <c r="F2357">
        <v>36</v>
      </c>
      <c r="G2357">
        <v>36</v>
      </c>
      <c r="H2357">
        <v>36</v>
      </c>
      <c r="I2357">
        <v>0</v>
      </c>
      <c r="J2357">
        <v>0</v>
      </c>
      <c r="K2357">
        <v>0</v>
      </c>
      <c r="L2357">
        <v>1.4</v>
      </c>
      <c r="M2357">
        <v>1</v>
      </c>
      <c r="N2357">
        <v>0.97</v>
      </c>
      <c r="O2357">
        <v>4.5</v>
      </c>
      <c r="P2357">
        <v>0.76100000000000001</v>
      </c>
      <c r="Q2357">
        <v>1</v>
      </c>
    </row>
    <row r="2358" spans="1:17">
      <c r="A2358" t="s">
        <v>2388</v>
      </c>
      <c r="B2358" s="1">
        <v>46130</v>
      </c>
      <c r="C2358" t="s">
        <v>27</v>
      </c>
      <c r="D2358" t="s">
        <v>19</v>
      </c>
      <c r="E2358">
        <v>16</v>
      </c>
      <c r="F2358">
        <v>40</v>
      </c>
      <c r="G2358">
        <v>56</v>
      </c>
      <c r="H2358">
        <v>48</v>
      </c>
      <c r="I2358">
        <v>8</v>
      </c>
      <c r="J2358">
        <v>0</v>
      </c>
      <c r="K2358">
        <v>0</v>
      </c>
      <c r="L2358">
        <v>2.6</v>
      </c>
      <c r="M2358">
        <v>0.95599999999999996</v>
      </c>
      <c r="N2358">
        <v>0.97199999999999998</v>
      </c>
      <c r="O2358">
        <v>4.2</v>
      </c>
      <c r="P2358">
        <v>0.71799999999999997</v>
      </c>
      <c r="Q2358">
        <v>0.85699999999999998</v>
      </c>
    </row>
    <row r="2359" spans="1:17">
      <c r="A2359" t="s">
        <v>2389</v>
      </c>
      <c r="B2359" s="1">
        <v>46130</v>
      </c>
      <c r="C2359" t="s">
        <v>27</v>
      </c>
      <c r="D2359" t="s">
        <v>21</v>
      </c>
      <c r="E2359">
        <v>0</v>
      </c>
      <c r="F2359">
        <v>33</v>
      </c>
      <c r="G2359">
        <v>33</v>
      </c>
      <c r="H2359">
        <v>33</v>
      </c>
      <c r="I2359">
        <v>0</v>
      </c>
      <c r="J2359">
        <v>0</v>
      </c>
      <c r="K2359">
        <v>0</v>
      </c>
      <c r="L2359">
        <v>1.2</v>
      </c>
      <c r="M2359">
        <v>0.93100000000000005</v>
      </c>
      <c r="N2359">
        <v>0.97399999999999998</v>
      </c>
      <c r="O2359">
        <v>4.9000000000000004</v>
      </c>
      <c r="P2359">
        <v>0.70699999999999996</v>
      </c>
      <c r="Q2359">
        <v>1</v>
      </c>
    </row>
    <row r="2360" spans="1:17">
      <c r="A2360" t="s">
        <v>2390</v>
      </c>
      <c r="B2360" s="1">
        <v>46130</v>
      </c>
      <c r="C2360" t="s">
        <v>27</v>
      </c>
      <c r="D2360" t="s">
        <v>23</v>
      </c>
      <c r="E2360">
        <v>1533</v>
      </c>
      <c r="F2360">
        <v>40</v>
      </c>
      <c r="G2360">
        <v>1573</v>
      </c>
      <c r="H2360">
        <v>24</v>
      </c>
      <c r="I2360">
        <v>1549</v>
      </c>
      <c r="J2360">
        <v>0</v>
      </c>
      <c r="K2360">
        <v>0</v>
      </c>
      <c r="L2360">
        <v>8</v>
      </c>
      <c r="M2360">
        <v>0.6</v>
      </c>
      <c r="N2360">
        <v>0.95299999999999996</v>
      </c>
      <c r="O2360">
        <v>2.5</v>
      </c>
      <c r="P2360">
        <v>0.71299999999999997</v>
      </c>
      <c r="Q2360">
        <v>1.4999999999999999E-2</v>
      </c>
    </row>
    <row r="2361" spans="1:17">
      <c r="A2361" t="s">
        <v>2391</v>
      </c>
      <c r="B2361" s="1">
        <v>46130</v>
      </c>
      <c r="C2361" t="s">
        <v>27</v>
      </c>
      <c r="D2361" t="s">
        <v>25</v>
      </c>
      <c r="E2361">
        <v>56</v>
      </c>
      <c r="F2361">
        <v>31</v>
      </c>
      <c r="G2361">
        <v>87</v>
      </c>
      <c r="H2361">
        <v>28</v>
      </c>
      <c r="I2361">
        <v>59</v>
      </c>
      <c r="J2361">
        <v>0</v>
      </c>
      <c r="K2361">
        <v>0</v>
      </c>
      <c r="L2361">
        <v>6.4</v>
      </c>
      <c r="M2361">
        <v>0.64900000000000002</v>
      </c>
      <c r="N2361">
        <v>0.98</v>
      </c>
      <c r="O2361">
        <v>2.6</v>
      </c>
      <c r="P2361">
        <v>0.65500000000000003</v>
      </c>
      <c r="Q2361">
        <v>0.32200000000000001</v>
      </c>
    </row>
    <row r="2362" spans="1:17">
      <c r="A2362" t="s">
        <v>2392</v>
      </c>
      <c r="B2362" s="1">
        <v>46130</v>
      </c>
      <c r="C2362" t="s">
        <v>32</v>
      </c>
      <c r="D2362" t="s">
        <v>19</v>
      </c>
      <c r="E2362">
        <v>653</v>
      </c>
      <c r="F2362">
        <v>46</v>
      </c>
      <c r="G2362">
        <v>699</v>
      </c>
      <c r="H2362">
        <v>32</v>
      </c>
      <c r="I2362">
        <v>667</v>
      </c>
      <c r="J2362">
        <v>1</v>
      </c>
      <c r="K2362">
        <v>0</v>
      </c>
      <c r="L2362">
        <v>8</v>
      </c>
      <c r="M2362">
        <v>0.6</v>
      </c>
      <c r="N2362">
        <v>0.97399999999999998</v>
      </c>
      <c r="O2362">
        <v>2.5</v>
      </c>
      <c r="P2362">
        <v>0.78700000000000003</v>
      </c>
      <c r="Q2362">
        <v>4.5999999999999999E-2</v>
      </c>
    </row>
    <row r="2363" spans="1:17">
      <c r="A2363" t="s">
        <v>2393</v>
      </c>
      <c r="B2363" s="1">
        <v>46130</v>
      </c>
      <c r="C2363" t="s">
        <v>32</v>
      </c>
      <c r="D2363" t="s">
        <v>21</v>
      </c>
      <c r="E2363">
        <v>1638</v>
      </c>
      <c r="F2363">
        <v>41</v>
      </c>
      <c r="G2363">
        <v>1679</v>
      </c>
      <c r="H2363">
        <v>24</v>
      </c>
      <c r="I2363">
        <v>1655</v>
      </c>
      <c r="J2363">
        <v>0</v>
      </c>
      <c r="K2363">
        <v>0</v>
      </c>
      <c r="L2363">
        <v>8</v>
      </c>
      <c r="M2363">
        <v>0.6</v>
      </c>
      <c r="N2363">
        <v>0.98399999999999999</v>
      </c>
      <c r="O2363">
        <v>2.5</v>
      </c>
      <c r="P2363">
        <v>0.70199999999999996</v>
      </c>
      <c r="Q2363">
        <v>1.4E-2</v>
      </c>
    </row>
    <row r="2364" spans="1:17">
      <c r="A2364" t="s">
        <v>2394</v>
      </c>
      <c r="B2364" s="1">
        <v>46130</v>
      </c>
      <c r="C2364" t="s">
        <v>32</v>
      </c>
      <c r="D2364" t="s">
        <v>23</v>
      </c>
      <c r="E2364">
        <v>1713</v>
      </c>
      <c r="F2364">
        <v>49</v>
      </c>
      <c r="G2364">
        <v>1762</v>
      </c>
      <c r="H2364">
        <v>24</v>
      </c>
      <c r="I2364">
        <v>1738</v>
      </c>
      <c r="J2364">
        <v>0</v>
      </c>
      <c r="K2364">
        <v>0</v>
      </c>
      <c r="L2364">
        <v>8</v>
      </c>
      <c r="M2364">
        <v>0.6</v>
      </c>
      <c r="N2364">
        <v>0.94799999999999995</v>
      </c>
      <c r="O2364">
        <v>2.5</v>
      </c>
      <c r="P2364">
        <v>0.69299999999999995</v>
      </c>
      <c r="Q2364">
        <v>1.4E-2</v>
      </c>
    </row>
    <row r="2365" spans="1:17">
      <c r="A2365" t="s">
        <v>2395</v>
      </c>
      <c r="B2365" s="1">
        <v>46130</v>
      </c>
      <c r="C2365" t="s">
        <v>32</v>
      </c>
      <c r="D2365" t="s">
        <v>25</v>
      </c>
      <c r="E2365">
        <v>0</v>
      </c>
      <c r="F2365">
        <v>30</v>
      </c>
      <c r="G2365">
        <v>30</v>
      </c>
      <c r="H2365">
        <v>30</v>
      </c>
      <c r="I2365">
        <v>0</v>
      </c>
      <c r="J2365">
        <v>0</v>
      </c>
      <c r="K2365">
        <v>0</v>
      </c>
      <c r="L2365">
        <v>2.1</v>
      </c>
      <c r="M2365">
        <v>0.99299999999999999</v>
      </c>
      <c r="N2365">
        <v>0.97299999999999998</v>
      </c>
      <c r="O2365">
        <v>4.2</v>
      </c>
      <c r="P2365">
        <v>0.70199999999999996</v>
      </c>
      <c r="Q2365">
        <v>1</v>
      </c>
    </row>
    <row r="2366" spans="1:17">
      <c r="A2366" t="s">
        <v>2396</v>
      </c>
      <c r="B2366" s="1">
        <v>46130</v>
      </c>
      <c r="C2366" t="s">
        <v>37</v>
      </c>
      <c r="D2366" t="s">
        <v>19</v>
      </c>
      <c r="E2366">
        <v>26</v>
      </c>
      <c r="F2366">
        <v>46</v>
      </c>
      <c r="G2366">
        <v>72</v>
      </c>
      <c r="H2366">
        <v>51</v>
      </c>
      <c r="I2366">
        <v>21</v>
      </c>
      <c r="J2366">
        <v>1</v>
      </c>
      <c r="K2366">
        <v>0</v>
      </c>
      <c r="L2366">
        <v>3.6</v>
      </c>
      <c r="M2366">
        <v>0.81399999999999995</v>
      </c>
      <c r="N2366">
        <v>0.95599999999999996</v>
      </c>
      <c r="O2366">
        <v>3.7</v>
      </c>
      <c r="P2366">
        <v>0.67</v>
      </c>
      <c r="Q2366">
        <v>0.70799999999999996</v>
      </c>
    </row>
    <row r="2367" spans="1:17">
      <c r="A2367" t="s">
        <v>2397</v>
      </c>
      <c r="B2367" s="1">
        <v>46130</v>
      </c>
      <c r="C2367" t="s">
        <v>37</v>
      </c>
      <c r="D2367" t="s">
        <v>21</v>
      </c>
      <c r="E2367">
        <v>717</v>
      </c>
      <c r="F2367">
        <v>43</v>
      </c>
      <c r="G2367">
        <v>760</v>
      </c>
      <c r="H2367">
        <v>31</v>
      </c>
      <c r="I2367">
        <v>729</v>
      </c>
      <c r="J2367">
        <v>0</v>
      </c>
      <c r="K2367">
        <v>0</v>
      </c>
      <c r="L2367">
        <v>8</v>
      </c>
      <c r="M2367">
        <v>0.6</v>
      </c>
      <c r="N2367">
        <v>0.96799999999999997</v>
      </c>
      <c r="O2367">
        <v>2.5</v>
      </c>
      <c r="P2367">
        <v>0.68400000000000005</v>
      </c>
      <c r="Q2367">
        <v>4.1000000000000002E-2</v>
      </c>
    </row>
    <row r="2368" spans="1:17">
      <c r="A2368" t="s">
        <v>2398</v>
      </c>
      <c r="B2368" s="1">
        <v>46130</v>
      </c>
      <c r="C2368" t="s">
        <v>37</v>
      </c>
      <c r="D2368" t="s">
        <v>23</v>
      </c>
      <c r="E2368">
        <v>551</v>
      </c>
      <c r="F2368">
        <v>33</v>
      </c>
      <c r="G2368">
        <v>584</v>
      </c>
      <c r="H2368">
        <v>33</v>
      </c>
      <c r="I2368">
        <v>551</v>
      </c>
      <c r="J2368">
        <v>1</v>
      </c>
      <c r="K2368">
        <v>0</v>
      </c>
      <c r="L2368">
        <v>8</v>
      </c>
      <c r="M2368">
        <v>0.6</v>
      </c>
      <c r="N2368">
        <v>0.96299999999999997</v>
      </c>
      <c r="O2368">
        <v>2.5</v>
      </c>
      <c r="P2368">
        <v>0.76800000000000002</v>
      </c>
      <c r="Q2368">
        <v>5.7000000000000002E-2</v>
      </c>
    </row>
    <row r="2369" spans="1:17">
      <c r="A2369" t="s">
        <v>2399</v>
      </c>
      <c r="B2369" s="1">
        <v>46130</v>
      </c>
      <c r="C2369" t="s">
        <v>37</v>
      </c>
      <c r="D2369" t="s">
        <v>25</v>
      </c>
      <c r="E2369">
        <v>0</v>
      </c>
      <c r="F2369">
        <v>29</v>
      </c>
      <c r="G2369">
        <v>29</v>
      </c>
      <c r="H2369">
        <v>29</v>
      </c>
      <c r="I2369">
        <v>0</v>
      </c>
      <c r="J2369">
        <v>0</v>
      </c>
      <c r="K2369">
        <v>0</v>
      </c>
      <c r="L2369">
        <v>1.3</v>
      </c>
      <c r="M2369">
        <v>0.95399999999999996</v>
      </c>
      <c r="N2369">
        <v>0.98499999999999999</v>
      </c>
      <c r="O2369">
        <v>4.4000000000000004</v>
      </c>
      <c r="P2369">
        <v>0.72199999999999998</v>
      </c>
      <c r="Q2369">
        <v>1</v>
      </c>
    </row>
    <row r="2370" spans="1:17">
      <c r="A2370" t="s">
        <v>2400</v>
      </c>
      <c r="B2370" s="1">
        <v>46130</v>
      </c>
      <c r="C2370" t="s">
        <v>43</v>
      </c>
      <c r="D2370" t="s">
        <v>19</v>
      </c>
      <c r="E2370">
        <v>1284</v>
      </c>
      <c r="F2370">
        <v>48</v>
      </c>
      <c r="G2370">
        <v>1332</v>
      </c>
      <c r="H2370">
        <v>26</v>
      </c>
      <c r="I2370">
        <v>1306</v>
      </c>
      <c r="J2370">
        <v>1</v>
      </c>
      <c r="K2370">
        <v>0</v>
      </c>
      <c r="L2370">
        <v>8</v>
      </c>
      <c r="M2370">
        <v>0.6</v>
      </c>
      <c r="N2370">
        <v>0.99199999999999999</v>
      </c>
      <c r="O2370">
        <v>2.5</v>
      </c>
      <c r="P2370">
        <v>0.76800000000000002</v>
      </c>
      <c r="Q2370">
        <v>0.02</v>
      </c>
    </row>
    <row r="2371" spans="1:17">
      <c r="A2371" t="s">
        <v>2401</v>
      </c>
      <c r="B2371" s="1">
        <v>46130</v>
      </c>
      <c r="C2371" t="s">
        <v>43</v>
      </c>
      <c r="D2371" t="s">
        <v>21</v>
      </c>
      <c r="E2371">
        <v>0</v>
      </c>
      <c r="F2371">
        <v>42</v>
      </c>
      <c r="G2371">
        <v>42</v>
      </c>
      <c r="H2371">
        <v>42</v>
      </c>
      <c r="I2371">
        <v>0</v>
      </c>
      <c r="J2371">
        <v>1</v>
      </c>
      <c r="K2371">
        <v>1</v>
      </c>
      <c r="L2371">
        <v>2.1</v>
      </c>
      <c r="M2371">
        <v>0.874</v>
      </c>
      <c r="N2371">
        <v>0.98099999999999998</v>
      </c>
      <c r="O2371">
        <v>4.3</v>
      </c>
      <c r="P2371">
        <v>0.64100000000000001</v>
      </c>
      <c r="Q2371">
        <v>1</v>
      </c>
    </row>
    <row r="2372" spans="1:17">
      <c r="A2372" t="s">
        <v>2402</v>
      </c>
      <c r="B2372" s="1">
        <v>46130</v>
      </c>
      <c r="C2372" t="s">
        <v>43</v>
      </c>
      <c r="D2372" t="s">
        <v>23</v>
      </c>
      <c r="E2372">
        <v>0</v>
      </c>
      <c r="F2372">
        <v>28</v>
      </c>
      <c r="G2372">
        <v>28</v>
      </c>
      <c r="H2372">
        <v>28</v>
      </c>
      <c r="I2372">
        <v>0</v>
      </c>
      <c r="J2372">
        <v>0</v>
      </c>
      <c r="K2372">
        <v>0</v>
      </c>
      <c r="L2372">
        <v>1.8</v>
      </c>
      <c r="M2372">
        <v>0.98799999999999999</v>
      </c>
      <c r="N2372">
        <v>0.97199999999999998</v>
      </c>
      <c r="O2372">
        <v>4.4000000000000004</v>
      </c>
      <c r="P2372">
        <v>0.78600000000000003</v>
      </c>
      <c r="Q2372">
        <v>1</v>
      </c>
    </row>
    <row r="2373" spans="1:17">
      <c r="A2373" t="s">
        <v>2403</v>
      </c>
      <c r="B2373" s="1">
        <v>46130</v>
      </c>
      <c r="C2373" t="s">
        <v>43</v>
      </c>
      <c r="D2373" t="s">
        <v>25</v>
      </c>
      <c r="E2373">
        <v>0</v>
      </c>
      <c r="F2373">
        <v>25</v>
      </c>
      <c r="G2373">
        <v>25</v>
      </c>
      <c r="H2373">
        <v>25</v>
      </c>
      <c r="I2373">
        <v>0</v>
      </c>
      <c r="J2373">
        <v>0</v>
      </c>
      <c r="K2373">
        <v>0</v>
      </c>
      <c r="L2373">
        <v>1.6</v>
      </c>
      <c r="M2373">
        <v>0.95</v>
      </c>
      <c r="N2373">
        <v>0.98</v>
      </c>
      <c r="O2373">
        <v>4.5</v>
      </c>
      <c r="P2373">
        <v>0.79200000000000004</v>
      </c>
      <c r="Q2373">
        <v>1</v>
      </c>
    </row>
    <row r="2374" spans="1:17">
      <c r="A2374" t="s">
        <v>2404</v>
      </c>
      <c r="B2374" s="1">
        <v>46130</v>
      </c>
      <c r="C2374" t="s">
        <v>48</v>
      </c>
      <c r="D2374" t="s">
        <v>19</v>
      </c>
      <c r="E2374">
        <v>7</v>
      </c>
      <c r="F2374">
        <v>42</v>
      </c>
      <c r="G2374">
        <v>49</v>
      </c>
      <c r="H2374">
        <v>49</v>
      </c>
      <c r="I2374">
        <v>0</v>
      </c>
      <c r="J2374">
        <v>0</v>
      </c>
      <c r="K2374">
        <v>0</v>
      </c>
      <c r="L2374">
        <v>2.1</v>
      </c>
      <c r="M2374">
        <v>0.96299999999999997</v>
      </c>
      <c r="N2374">
        <v>1</v>
      </c>
      <c r="O2374">
        <v>4.7</v>
      </c>
      <c r="P2374">
        <v>0.70199999999999996</v>
      </c>
      <c r="Q2374">
        <v>1</v>
      </c>
    </row>
    <row r="2375" spans="1:17">
      <c r="A2375" t="s">
        <v>2405</v>
      </c>
      <c r="B2375" s="1">
        <v>46130</v>
      </c>
      <c r="C2375" t="s">
        <v>48</v>
      </c>
      <c r="D2375" t="s">
        <v>21</v>
      </c>
      <c r="E2375">
        <v>2166</v>
      </c>
      <c r="F2375">
        <v>60</v>
      </c>
      <c r="G2375">
        <v>2226</v>
      </c>
      <c r="H2375">
        <v>25</v>
      </c>
      <c r="I2375">
        <v>2201</v>
      </c>
      <c r="J2375">
        <v>0</v>
      </c>
      <c r="K2375">
        <v>0</v>
      </c>
      <c r="L2375">
        <v>8</v>
      </c>
      <c r="M2375">
        <v>0.6</v>
      </c>
      <c r="N2375">
        <v>0.97799999999999998</v>
      </c>
      <c r="O2375">
        <v>2.5</v>
      </c>
      <c r="P2375">
        <v>0.71899999999999997</v>
      </c>
      <c r="Q2375">
        <v>1.0999999999999999E-2</v>
      </c>
    </row>
    <row r="2376" spans="1:17">
      <c r="A2376" t="s">
        <v>2406</v>
      </c>
      <c r="B2376" s="1">
        <v>46130</v>
      </c>
      <c r="C2376" t="s">
        <v>48</v>
      </c>
      <c r="D2376" t="s">
        <v>23</v>
      </c>
      <c r="E2376">
        <v>19</v>
      </c>
      <c r="F2376">
        <v>52</v>
      </c>
      <c r="G2376">
        <v>71</v>
      </c>
      <c r="H2376">
        <v>49</v>
      </c>
      <c r="I2376">
        <v>22</v>
      </c>
      <c r="J2376">
        <v>0</v>
      </c>
      <c r="K2376">
        <v>0</v>
      </c>
      <c r="L2376">
        <v>3.3</v>
      </c>
      <c r="M2376">
        <v>0.82899999999999996</v>
      </c>
      <c r="N2376">
        <v>0.96699999999999997</v>
      </c>
      <c r="O2376">
        <v>3.9</v>
      </c>
      <c r="P2376">
        <v>0.68500000000000005</v>
      </c>
      <c r="Q2376">
        <v>0.69</v>
      </c>
    </row>
    <row r="2377" spans="1:17">
      <c r="A2377" t="s">
        <v>2407</v>
      </c>
      <c r="B2377" s="1">
        <v>46130</v>
      </c>
      <c r="C2377" t="s">
        <v>48</v>
      </c>
      <c r="D2377" t="s">
        <v>25</v>
      </c>
      <c r="E2377">
        <v>707</v>
      </c>
      <c r="F2377">
        <v>32</v>
      </c>
      <c r="G2377">
        <v>739</v>
      </c>
      <c r="H2377">
        <v>25</v>
      </c>
      <c r="I2377">
        <v>714</v>
      </c>
      <c r="J2377">
        <v>0</v>
      </c>
      <c r="K2377">
        <v>0</v>
      </c>
      <c r="L2377">
        <v>8</v>
      </c>
      <c r="M2377">
        <v>0.6</v>
      </c>
      <c r="N2377">
        <v>0.998</v>
      </c>
      <c r="O2377">
        <v>2.5</v>
      </c>
      <c r="P2377">
        <v>0.71299999999999997</v>
      </c>
      <c r="Q2377">
        <v>3.4000000000000002E-2</v>
      </c>
    </row>
    <row r="2378" spans="1:17">
      <c r="A2378" t="s">
        <v>2408</v>
      </c>
      <c r="B2378" s="1">
        <v>46130</v>
      </c>
      <c r="C2378" t="s">
        <v>53</v>
      </c>
      <c r="D2378" t="s">
        <v>19</v>
      </c>
      <c r="E2378">
        <v>1224</v>
      </c>
      <c r="F2378">
        <v>40</v>
      </c>
      <c r="G2378">
        <v>1264</v>
      </c>
      <c r="H2378">
        <v>30</v>
      </c>
      <c r="I2378">
        <v>1234</v>
      </c>
      <c r="J2378">
        <v>0</v>
      </c>
      <c r="K2378">
        <v>0</v>
      </c>
      <c r="L2378">
        <v>8</v>
      </c>
      <c r="M2378">
        <v>0.6</v>
      </c>
      <c r="N2378">
        <v>0.995</v>
      </c>
      <c r="O2378">
        <v>2.5</v>
      </c>
      <c r="P2378">
        <v>0.70299999999999996</v>
      </c>
      <c r="Q2378">
        <v>2.4E-2</v>
      </c>
    </row>
    <row r="2379" spans="1:17">
      <c r="A2379" t="s">
        <v>2409</v>
      </c>
      <c r="B2379" s="1">
        <v>46130</v>
      </c>
      <c r="C2379" t="s">
        <v>53</v>
      </c>
      <c r="D2379" t="s">
        <v>21</v>
      </c>
      <c r="E2379">
        <v>1308</v>
      </c>
      <c r="F2379">
        <v>32</v>
      </c>
      <c r="G2379">
        <v>1340</v>
      </c>
      <c r="H2379">
        <v>28</v>
      </c>
      <c r="I2379">
        <v>1312</v>
      </c>
      <c r="J2379">
        <v>0</v>
      </c>
      <c r="K2379">
        <v>0</v>
      </c>
      <c r="L2379">
        <v>8</v>
      </c>
      <c r="M2379">
        <v>0.6</v>
      </c>
      <c r="N2379">
        <v>0.98</v>
      </c>
      <c r="O2379">
        <v>2.5</v>
      </c>
      <c r="P2379">
        <v>0.77200000000000002</v>
      </c>
      <c r="Q2379">
        <v>2.1000000000000001E-2</v>
      </c>
    </row>
    <row r="2380" spans="1:17">
      <c r="A2380" t="s">
        <v>2410</v>
      </c>
      <c r="B2380" s="1">
        <v>46130</v>
      </c>
      <c r="C2380" t="s">
        <v>53</v>
      </c>
      <c r="D2380" t="s">
        <v>23</v>
      </c>
      <c r="E2380">
        <v>869</v>
      </c>
      <c r="F2380">
        <v>33</v>
      </c>
      <c r="G2380">
        <v>902</v>
      </c>
      <c r="H2380">
        <v>26</v>
      </c>
      <c r="I2380">
        <v>876</v>
      </c>
      <c r="J2380">
        <v>0</v>
      </c>
      <c r="K2380">
        <v>0</v>
      </c>
      <c r="L2380">
        <v>8</v>
      </c>
      <c r="M2380">
        <v>0.6</v>
      </c>
      <c r="N2380">
        <v>0.97799999999999998</v>
      </c>
      <c r="O2380">
        <v>2.5</v>
      </c>
      <c r="P2380">
        <v>0.72699999999999998</v>
      </c>
      <c r="Q2380">
        <v>2.9000000000000001E-2</v>
      </c>
    </row>
    <row r="2381" spans="1:17">
      <c r="A2381" t="s">
        <v>2411</v>
      </c>
      <c r="B2381" s="1">
        <v>46130</v>
      </c>
      <c r="C2381" t="s">
        <v>53</v>
      </c>
      <c r="D2381" t="s">
        <v>25</v>
      </c>
      <c r="E2381">
        <v>0</v>
      </c>
      <c r="F2381">
        <v>37</v>
      </c>
      <c r="G2381">
        <v>37</v>
      </c>
      <c r="H2381">
        <v>37</v>
      </c>
      <c r="I2381">
        <v>0</v>
      </c>
      <c r="J2381">
        <v>0</v>
      </c>
      <c r="K2381">
        <v>0</v>
      </c>
      <c r="L2381">
        <v>1.3</v>
      </c>
      <c r="M2381">
        <v>0.95199999999999996</v>
      </c>
      <c r="N2381">
        <v>0.99299999999999999</v>
      </c>
      <c r="O2381">
        <v>4.5999999999999996</v>
      </c>
      <c r="P2381">
        <v>0.76200000000000001</v>
      </c>
      <c r="Q2381">
        <v>1</v>
      </c>
    </row>
    <row r="2382" spans="1:17">
      <c r="A2382" t="s">
        <v>2412</v>
      </c>
      <c r="B2382" s="1">
        <v>46131</v>
      </c>
      <c r="C2382" t="s">
        <v>18</v>
      </c>
      <c r="D2382" t="s">
        <v>19</v>
      </c>
      <c r="E2382">
        <v>323</v>
      </c>
      <c r="F2382">
        <v>56</v>
      </c>
      <c r="G2382">
        <v>379</v>
      </c>
      <c r="H2382">
        <v>33</v>
      </c>
      <c r="I2382">
        <v>346</v>
      </c>
      <c r="J2382">
        <v>0</v>
      </c>
      <c r="K2382">
        <v>0</v>
      </c>
      <c r="L2382">
        <v>8</v>
      </c>
      <c r="M2382">
        <v>0.6</v>
      </c>
      <c r="N2382">
        <v>0.98699999999999999</v>
      </c>
      <c r="O2382">
        <v>2.5</v>
      </c>
      <c r="P2382">
        <v>0.78600000000000003</v>
      </c>
      <c r="Q2382">
        <v>8.6999999999999994E-2</v>
      </c>
    </row>
    <row r="2383" spans="1:17">
      <c r="A2383" t="s">
        <v>2413</v>
      </c>
      <c r="B2383" s="1">
        <v>46131</v>
      </c>
      <c r="C2383" t="s">
        <v>18</v>
      </c>
      <c r="D2383" t="s">
        <v>21</v>
      </c>
      <c r="E2383">
        <v>0</v>
      </c>
      <c r="F2383">
        <v>47</v>
      </c>
      <c r="G2383">
        <v>47</v>
      </c>
      <c r="H2383">
        <v>47</v>
      </c>
      <c r="I2383">
        <v>0</v>
      </c>
      <c r="J2383">
        <v>0</v>
      </c>
      <c r="K2383">
        <v>0</v>
      </c>
      <c r="L2383">
        <v>1.2</v>
      </c>
      <c r="M2383">
        <v>0.93100000000000005</v>
      </c>
      <c r="N2383">
        <v>0.95899999999999996</v>
      </c>
      <c r="O2383">
        <v>4.4000000000000004</v>
      </c>
      <c r="P2383">
        <v>0.73199999999999998</v>
      </c>
      <c r="Q2383">
        <v>1</v>
      </c>
    </row>
    <row r="2384" spans="1:17">
      <c r="A2384" t="s">
        <v>2414</v>
      </c>
      <c r="B2384" s="1">
        <v>46131</v>
      </c>
      <c r="C2384" t="s">
        <v>18</v>
      </c>
      <c r="D2384" t="s">
        <v>23</v>
      </c>
      <c r="E2384">
        <v>576</v>
      </c>
      <c r="F2384">
        <v>54</v>
      </c>
      <c r="G2384">
        <v>630</v>
      </c>
      <c r="H2384">
        <v>34</v>
      </c>
      <c r="I2384">
        <v>596</v>
      </c>
      <c r="J2384">
        <v>0</v>
      </c>
      <c r="K2384">
        <v>0</v>
      </c>
      <c r="L2384">
        <v>8</v>
      </c>
      <c r="M2384">
        <v>0.6</v>
      </c>
      <c r="N2384">
        <v>1</v>
      </c>
      <c r="O2384">
        <v>2.5</v>
      </c>
      <c r="P2384">
        <v>0.78600000000000003</v>
      </c>
      <c r="Q2384">
        <v>5.3999999999999999E-2</v>
      </c>
    </row>
    <row r="2385" spans="1:17">
      <c r="A2385" t="s">
        <v>2415</v>
      </c>
      <c r="B2385" s="1">
        <v>46131</v>
      </c>
      <c r="C2385" t="s">
        <v>18</v>
      </c>
      <c r="D2385" t="s">
        <v>25</v>
      </c>
      <c r="E2385">
        <v>0</v>
      </c>
      <c r="F2385">
        <v>29</v>
      </c>
      <c r="G2385">
        <v>29</v>
      </c>
      <c r="H2385">
        <v>29</v>
      </c>
      <c r="I2385">
        <v>0</v>
      </c>
      <c r="J2385">
        <v>0</v>
      </c>
      <c r="K2385">
        <v>0</v>
      </c>
      <c r="L2385">
        <v>1.4</v>
      </c>
      <c r="M2385">
        <v>0.91500000000000004</v>
      </c>
      <c r="N2385">
        <v>0.98599999999999999</v>
      </c>
      <c r="O2385">
        <v>4.8</v>
      </c>
      <c r="P2385">
        <v>0.76100000000000001</v>
      </c>
      <c r="Q2385">
        <v>1</v>
      </c>
    </row>
    <row r="2386" spans="1:17">
      <c r="A2386" t="s">
        <v>2416</v>
      </c>
      <c r="B2386" s="1">
        <v>46131</v>
      </c>
      <c r="C2386" t="s">
        <v>27</v>
      </c>
      <c r="D2386" t="s">
        <v>19</v>
      </c>
      <c r="E2386">
        <v>8</v>
      </c>
      <c r="F2386">
        <v>35</v>
      </c>
      <c r="G2386">
        <v>43</v>
      </c>
      <c r="H2386">
        <v>41</v>
      </c>
      <c r="I2386">
        <v>2</v>
      </c>
      <c r="J2386">
        <v>0</v>
      </c>
      <c r="K2386">
        <v>0</v>
      </c>
      <c r="L2386">
        <v>0.8</v>
      </c>
      <c r="M2386">
        <v>0.96599999999999997</v>
      </c>
      <c r="N2386">
        <v>0.97199999999999998</v>
      </c>
      <c r="O2386">
        <v>4.2</v>
      </c>
      <c r="P2386">
        <v>0.71799999999999997</v>
      </c>
      <c r="Q2386">
        <v>0.95299999999999996</v>
      </c>
    </row>
    <row r="2387" spans="1:17">
      <c r="A2387" t="s">
        <v>2417</v>
      </c>
      <c r="B2387" s="1">
        <v>46131</v>
      </c>
      <c r="C2387" t="s">
        <v>27</v>
      </c>
      <c r="D2387" t="s">
        <v>21</v>
      </c>
      <c r="E2387">
        <v>0</v>
      </c>
      <c r="F2387">
        <v>41</v>
      </c>
      <c r="G2387">
        <v>41</v>
      </c>
      <c r="H2387">
        <v>41</v>
      </c>
      <c r="I2387">
        <v>0</v>
      </c>
      <c r="J2387">
        <v>0</v>
      </c>
      <c r="K2387">
        <v>0</v>
      </c>
      <c r="L2387">
        <v>1</v>
      </c>
      <c r="M2387">
        <v>0.98299999999999998</v>
      </c>
      <c r="N2387">
        <v>1</v>
      </c>
      <c r="O2387">
        <v>4.3</v>
      </c>
      <c r="P2387">
        <v>0.70699999999999996</v>
      </c>
      <c r="Q2387">
        <v>1</v>
      </c>
    </row>
    <row r="2388" spans="1:17">
      <c r="A2388" t="s">
        <v>2418</v>
      </c>
      <c r="B2388" s="1">
        <v>46131</v>
      </c>
      <c r="C2388" t="s">
        <v>27</v>
      </c>
      <c r="D2388" t="s">
        <v>23</v>
      </c>
      <c r="E2388">
        <v>1549</v>
      </c>
      <c r="F2388">
        <v>38</v>
      </c>
      <c r="G2388">
        <v>1587</v>
      </c>
      <c r="H2388">
        <v>24</v>
      </c>
      <c r="I2388">
        <v>1563</v>
      </c>
      <c r="J2388">
        <v>0</v>
      </c>
      <c r="K2388">
        <v>0</v>
      </c>
      <c r="L2388">
        <v>8</v>
      </c>
      <c r="M2388">
        <v>0.6</v>
      </c>
      <c r="N2388">
        <v>1</v>
      </c>
      <c r="O2388">
        <v>2.5</v>
      </c>
      <c r="P2388">
        <v>0.71299999999999997</v>
      </c>
      <c r="Q2388">
        <v>1.4999999999999999E-2</v>
      </c>
    </row>
    <row r="2389" spans="1:17">
      <c r="A2389" t="s">
        <v>2419</v>
      </c>
      <c r="B2389" s="1">
        <v>46131</v>
      </c>
      <c r="C2389" t="s">
        <v>27</v>
      </c>
      <c r="D2389" t="s">
        <v>25</v>
      </c>
      <c r="E2389">
        <v>59</v>
      </c>
      <c r="F2389">
        <v>27</v>
      </c>
      <c r="G2389">
        <v>86</v>
      </c>
      <c r="H2389">
        <v>25</v>
      </c>
      <c r="I2389">
        <v>61</v>
      </c>
      <c r="J2389">
        <v>0</v>
      </c>
      <c r="K2389">
        <v>0</v>
      </c>
      <c r="L2389">
        <v>5.9</v>
      </c>
      <c r="M2389">
        <v>0.61399999999999999</v>
      </c>
      <c r="N2389">
        <v>0.95799999999999996</v>
      </c>
      <c r="O2389">
        <v>2.5</v>
      </c>
      <c r="P2389">
        <v>0.65500000000000003</v>
      </c>
      <c r="Q2389">
        <v>0.29099999999999998</v>
      </c>
    </row>
    <row r="2390" spans="1:17">
      <c r="A2390" t="s">
        <v>2420</v>
      </c>
      <c r="B2390" s="1">
        <v>46131</v>
      </c>
      <c r="C2390" t="s">
        <v>32</v>
      </c>
      <c r="D2390" t="s">
        <v>19</v>
      </c>
      <c r="E2390">
        <v>667</v>
      </c>
      <c r="F2390">
        <v>38</v>
      </c>
      <c r="G2390">
        <v>705</v>
      </c>
      <c r="H2390">
        <v>32</v>
      </c>
      <c r="I2390">
        <v>673</v>
      </c>
      <c r="J2390">
        <v>0</v>
      </c>
      <c r="K2390">
        <v>0</v>
      </c>
      <c r="L2390">
        <v>8</v>
      </c>
      <c r="M2390">
        <v>0.6</v>
      </c>
      <c r="N2390">
        <v>0.99299999999999999</v>
      </c>
      <c r="O2390">
        <v>2.5</v>
      </c>
      <c r="P2390">
        <v>0.78700000000000003</v>
      </c>
      <c r="Q2390">
        <v>4.4999999999999998E-2</v>
      </c>
    </row>
    <row r="2391" spans="1:17">
      <c r="A2391" t="s">
        <v>2421</v>
      </c>
      <c r="B2391" s="1">
        <v>46131</v>
      </c>
      <c r="C2391" t="s">
        <v>32</v>
      </c>
      <c r="D2391" t="s">
        <v>21</v>
      </c>
      <c r="E2391">
        <v>1655</v>
      </c>
      <c r="F2391">
        <v>35</v>
      </c>
      <c r="G2391">
        <v>1690</v>
      </c>
      <c r="H2391">
        <v>25</v>
      </c>
      <c r="I2391">
        <v>1665</v>
      </c>
      <c r="J2391">
        <v>0</v>
      </c>
      <c r="K2391">
        <v>0</v>
      </c>
      <c r="L2391">
        <v>8</v>
      </c>
      <c r="M2391">
        <v>0.6</v>
      </c>
      <c r="N2391">
        <v>1</v>
      </c>
      <c r="O2391">
        <v>2.5</v>
      </c>
      <c r="P2391">
        <v>0.70199999999999996</v>
      </c>
      <c r="Q2391">
        <v>1.4999999999999999E-2</v>
      </c>
    </row>
    <row r="2392" spans="1:17">
      <c r="A2392" t="s">
        <v>2422</v>
      </c>
      <c r="B2392" s="1">
        <v>46131</v>
      </c>
      <c r="C2392" t="s">
        <v>32</v>
      </c>
      <c r="D2392" t="s">
        <v>23</v>
      </c>
      <c r="E2392">
        <v>1738</v>
      </c>
      <c r="F2392">
        <v>39</v>
      </c>
      <c r="G2392">
        <v>1777</v>
      </c>
      <c r="H2392">
        <v>27</v>
      </c>
      <c r="I2392">
        <v>1750</v>
      </c>
      <c r="J2392">
        <v>0</v>
      </c>
      <c r="K2392">
        <v>0</v>
      </c>
      <c r="L2392">
        <v>8</v>
      </c>
      <c r="M2392">
        <v>0.6</v>
      </c>
      <c r="N2392">
        <v>0.98799999999999999</v>
      </c>
      <c r="O2392">
        <v>2.5</v>
      </c>
      <c r="P2392">
        <v>0.69299999999999995</v>
      </c>
      <c r="Q2392">
        <v>1.4999999999999999E-2</v>
      </c>
    </row>
    <row r="2393" spans="1:17">
      <c r="A2393" t="s">
        <v>2423</v>
      </c>
      <c r="B2393" s="1">
        <v>46131</v>
      </c>
      <c r="C2393" t="s">
        <v>32</v>
      </c>
      <c r="D2393" t="s">
        <v>25</v>
      </c>
      <c r="E2393">
        <v>0</v>
      </c>
      <c r="F2393">
        <v>31</v>
      </c>
      <c r="G2393">
        <v>31</v>
      </c>
      <c r="H2393">
        <v>31</v>
      </c>
      <c r="I2393">
        <v>0</v>
      </c>
      <c r="J2393">
        <v>0</v>
      </c>
      <c r="K2393">
        <v>0</v>
      </c>
      <c r="L2393">
        <v>2</v>
      </c>
      <c r="M2393">
        <v>0.94499999999999995</v>
      </c>
      <c r="N2393">
        <v>0.96299999999999997</v>
      </c>
      <c r="O2393">
        <v>4.5999999999999996</v>
      </c>
      <c r="P2393">
        <v>0.70199999999999996</v>
      </c>
      <c r="Q2393">
        <v>1</v>
      </c>
    </row>
    <row r="2394" spans="1:17">
      <c r="A2394" t="s">
        <v>2424</v>
      </c>
      <c r="B2394" s="1">
        <v>46131</v>
      </c>
      <c r="C2394" t="s">
        <v>37</v>
      </c>
      <c r="D2394" t="s">
        <v>19</v>
      </c>
      <c r="E2394">
        <v>21</v>
      </c>
      <c r="F2394">
        <v>24</v>
      </c>
      <c r="G2394">
        <v>45</v>
      </c>
      <c r="H2394">
        <v>45</v>
      </c>
      <c r="I2394">
        <v>0</v>
      </c>
      <c r="J2394">
        <v>0</v>
      </c>
      <c r="K2394">
        <v>0</v>
      </c>
      <c r="L2394">
        <v>1.9</v>
      </c>
      <c r="M2394">
        <v>0.97199999999999998</v>
      </c>
      <c r="N2394">
        <v>0.99099999999999999</v>
      </c>
      <c r="O2394">
        <v>4.4000000000000004</v>
      </c>
      <c r="P2394">
        <v>0.67</v>
      </c>
      <c r="Q2394">
        <v>1</v>
      </c>
    </row>
    <row r="2395" spans="1:17">
      <c r="A2395" t="s">
        <v>2425</v>
      </c>
      <c r="B2395" s="1">
        <v>46131</v>
      </c>
      <c r="C2395" t="s">
        <v>37</v>
      </c>
      <c r="D2395" t="s">
        <v>21</v>
      </c>
      <c r="E2395">
        <v>729</v>
      </c>
      <c r="F2395">
        <v>27</v>
      </c>
      <c r="G2395">
        <v>756</v>
      </c>
      <c r="H2395">
        <v>37</v>
      </c>
      <c r="I2395">
        <v>719</v>
      </c>
      <c r="J2395">
        <v>1</v>
      </c>
      <c r="K2395">
        <v>0</v>
      </c>
      <c r="L2395">
        <v>8</v>
      </c>
      <c r="M2395">
        <v>0.6</v>
      </c>
      <c r="N2395">
        <v>1</v>
      </c>
      <c r="O2395">
        <v>2.5</v>
      </c>
      <c r="P2395">
        <v>0.68400000000000005</v>
      </c>
      <c r="Q2395">
        <v>4.9000000000000002E-2</v>
      </c>
    </row>
    <row r="2396" spans="1:17">
      <c r="A2396" t="s">
        <v>2426</v>
      </c>
      <c r="B2396" s="1">
        <v>46131</v>
      </c>
      <c r="C2396" t="s">
        <v>37</v>
      </c>
      <c r="D2396" t="s">
        <v>23</v>
      </c>
      <c r="E2396">
        <v>551</v>
      </c>
      <c r="F2396">
        <v>44</v>
      </c>
      <c r="G2396">
        <v>595</v>
      </c>
      <c r="H2396">
        <v>32</v>
      </c>
      <c r="I2396">
        <v>563</v>
      </c>
      <c r="J2396">
        <v>0</v>
      </c>
      <c r="K2396">
        <v>0</v>
      </c>
      <c r="L2396">
        <v>8</v>
      </c>
      <c r="M2396">
        <v>0.6</v>
      </c>
      <c r="N2396">
        <v>0.98899999999999999</v>
      </c>
      <c r="O2396">
        <v>2.5</v>
      </c>
      <c r="P2396">
        <v>0.76800000000000002</v>
      </c>
      <c r="Q2396">
        <v>5.3999999999999999E-2</v>
      </c>
    </row>
    <row r="2397" spans="1:17">
      <c r="A2397" t="s">
        <v>2427</v>
      </c>
      <c r="B2397" s="1">
        <v>46131</v>
      </c>
      <c r="C2397" t="s">
        <v>37</v>
      </c>
      <c r="D2397" t="s">
        <v>25</v>
      </c>
      <c r="E2397">
        <v>0</v>
      </c>
      <c r="F2397">
        <v>24</v>
      </c>
      <c r="G2397">
        <v>24</v>
      </c>
      <c r="H2397">
        <v>24</v>
      </c>
      <c r="I2397">
        <v>0</v>
      </c>
      <c r="J2397">
        <v>0</v>
      </c>
      <c r="K2397">
        <v>0</v>
      </c>
      <c r="L2397">
        <v>1.6</v>
      </c>
      <c r="M2397">
        <v>0.93</v>
      </c>
      <c r="N2397">
        <v>1</v>
      </c>
      <c r="O2397">
        <v>4.4000000000000004</v>
      </c>
      <c r="P2397">
        <v>0.72199999999999998</v>
      </c>
      <c r="Q2397">
        <v>1</v>
      </c>
    </row>
    <row r="2398" spans="1:17">
      <c r="A2398" t="s">
        <v>2428</v>
      </c>
      <c r="B2398" s="1">
        <v>46131</v>
      </c>
      <c r="C2398" t="s">
        <v>43</v>
      </c>
      <c r="D2398" t="s">
        <v>19</v>
      </c>
      <c r="E2398">
        <v>1306</v>
      </c>
      <c r="F2398">
        <v>41</v>
      </c>
      <c r="G2398">
        <v>1347</v>
      </c>
      <c r="H2398">
        <v>24</v>
      </c>
      <c r="I2398">
        <v>1323</v>
      </c>
      <c r="J2398">
        <v>0</v>
      </c>
      <c r="K2398">
        <v>0</v>
      </c>
      <c r="L2398">
        <v>8</v>
      </c>
      <c r="M2398">
        <v>0.6</v>
      </c>
      <c r="N2398">
        <v>0.98399999999999999</v>
      </c>
      <c r="O2398">
        <v>2.5</v>
      </c>
      <c r="P2398">
        <v>0.76800000000000002</v>
      </c>
      <c r="Q2398">
        <v>1.7999999999999999E-2</v>
      </c>
    </row>
    <row r="2399" spans="1:17">
      <c r="A2399" t="s">
        <v>2429</v>
      </c>
      <c r="B2399" s="1">
        <v>46131</v>
      </c>
      <c r="C2399" t="s">
        <v>43</v>
      </c>
      <c r="D2399" t="s">
        <v>21</v>
      </c>
      <c r="E2399">
        <v>0</v>
      </c>
      <c r="F2399">
        <v>36</v>
      </c>
      <c r="G2399">
        <v>36</v>
      </c>
      <c r="H2399">
        <v>36</v>
      </c>
      <c r="I2399">
        <v>0</v>
      </c>
      <c r="J2399">
        <v>0</v>
      </c>
      <c r="K2399">
        <v>0</v>
      </c>
      <c r="L2399">
        <v>2</v>
      </c>
      <c r="M2399">
        <v>0.92</v>
      </c>
      <c r="N2399">
        <v>0.97499999999999998</v>
      </c>
      <c r="O2399">
        <v>4.5999999999999996</v>
      </c>
      <c r="P2399">
        <v>0.64100000000000001</v>
      </c>
      <c r="Q2399">
        <v>1</v>
      </c>
    </row>
    <row r="2400" spans="1:17">
      <c r="A2400" t="s">
        <v>2430</v>
      </c>
      <c r="B2400" s="1">
        <v>46131</v>
      </c>
      <c r="C2400" t="s">
        <v>43</v>
      </c>
      <c r="D2400" t="s">
        <v>23</v>
      </c>
      <c r="E2400">
        <v>0</v>
      </c>
      <c r="F2400">
        <v>40</v>
      </c>
      <c r="G2400">
        <v>40</v>
      </c>
      <c r="H2400">
        <v>40</v>
      </c>
      <c r="I2400">
        <v>0</v>
      </c>
      <c r="J2400">
        <v>0</v>
      </c>
      <c r="K2400">
        <v>0</v>
      </c>
      <c r="L2400">
        <v>0.5</v>
      </c>
      <c r="M2400">
        <v>0.96299999999999997</v>
      </c>
      <c r="N2400">
        <v>0.97</v>
      </c>
      <c r="O2400">
        <v>4.7</v>
      </c>
      <c r="P2400">
        <v>0.78600000000000003</v>
      </c>
      <c r="Q2400">
        <v>1</v>
      </c>
    </row>
    <row r="2401" spans="1:17">
      <c r="A2401" t="s">
        <v>2431</v>
      </c>
      <c r="B2401" s="1">
        <v>46131</v>
      </c>
      <c r="C2401" t="s">
        <v>43</v>
      </c>
      <c r="D2401" t="s">
        <v>25</v>
      </c>
      <c r="E2401">
        <v>0</v>
      </c>
      <c r="F2401">
        <v>41</v>
      </c>
      <c r="G2401">
        <v>41</v>
      </c>
      <c r="H2401">
        <v>38</v>
      </c>
      <c r="I2401">
        <v>3</v>
      </c>
      <c r="J2401">
        <v>0</v>
      </c>
      <c r="K2401">
        <v>0</v>
      </c>
      <c r="L2401">
        <v>1.4</v>
      </c>
      <c r="M2401">
        <v>0.95799999999999996</v>
      </c>
      <c r="N2401">
        <v>0.98399999999999999</v>
      </c>
      <c r="O2401">
        <v>4.4000000000000004</v>
      </c>
      <c r="P2401">
        <v>0.79200000000000004</v>
      </c>
      <c r="Q2401">
        <v>0.92700000000000005</v>
      </c>
    </row>
    <row r="2402" spans="1:17">
      <c r="A2402" t="s">
        <v>2432</v>
      </c>
      <c r="B2402" s="1">
        <v>46131</v>
      </c>
      <c r="C2402" t="s">
        <v>48</v>
      </c>
      <c r="D2402" t="s">
        <v>19</v>
      </c>
      <c r="E2402">
        <v>0</v>
      </c>
      <c r="F2402">
        <v>30</v>
      </c>
      <c r="G2402">
        <v>30</v>
      </c>
      <c r="H2402">
        <v>30</v>
      </c>
      <c r="I2402">
        <v>0</v>
      </c>
      <c r="J2402">
        <v>0</v>
      </c>
      <c r="K2402">
        <v>0</v>
      </c>
      <c r="L2402">
        <v>1.3</v>
      </c>
      <c r="M2402">
        <v>0.98099999999999998</v>
      </c>
      <c r="N2402">
        <v>0.99</v>
      </c>
      <c r="O2402">
        <v>4.3</v>
      </c>
      <c r="P2402">
        <v>0.70199999999999996</v>
      </c>
      <c r="Q2402">
        <v>1</v>
      </c>
    </row>
    <row r="2403" spans="1:17">
      <c r="A2403" t="s">
        <v>2433</v>
      </c>
      <c r="B2403" s="1">
        <v>46131</v>
      </c>
      <c r="C2403" t="s">
        <v>48</v>
      </c>
      <c r="D2403" t="s">
        <v>21</v>
      </c>
      <c r="E2403">
        <v>2201</v>
      </c>
      <c r="F2403">
        <v>48</v>
      </c>
      <c r="G2403">
        <v>2249</v>
      </c>
      <c r="H2403">
        <v>19</v>
      </c>
      <c r="I2403">
        <v>2230</v>
      </c>
      <c r="J2403">
        <v>0</v>
      </c>
      <c r="K2403">
        <v>0</v>
      </c>
      <c r="L2403">
        <v>8</v>
      </c>
      <c r="M2403">
        <v>0.6</v>
      </c>
      <c r="N2403">
        <v>0.99</v>
      </c>
      <c r="O2403">
        <v>2.5</v>
      </c>
      <c r="P2403">
        <v>0.71899999999999997</v>
      </c>
      <c r="Q2403">
        <v>8.0000000000000002E-3</v>
      </c>
    </row>
    <row r="2404" spans="1:17">
      <c r="A2404" t="s">
        <v>2434</v>
      </c>
      <c r="B2404" s="1">
        <v>46131</v>
      </c>
      <c r="C2404" t="s">
        <v>48</v>
      </c>
      <c r="D2404" t="s">
        <v>23</v>
      </c>
      <c r="E2404">
        <v>22</v>
      </c>
      <c r="F2404">
        <v>47</v>
      </c>
      <c r="G2404">
        <v>69</v>
      </c>
      <c r="H2404">
        <v>55</v>
      </c>
      <c r="I2404">
        <v>14</v>
      </c>
      <c r="J2404">
        <v>1</v>
      </c>
      <c r="K2404">
        <v>0</v>
      </c>
      <c r="L2404">
        <v>2.5</v>
      </c>
      <c r="M2404">
        <v>0.84399999999999997</v>
      </c>
      <c r="N2404">
        <v>0.997</v>
      </c>
      <c r="O2404">
        <v>4.0999999999999996</v>
      </c>
      <c r="P2404">
        <v>0.68500000000000005</v>
      </c>
      <c r="Q2404">
        <v>0.79700000000000004</v>
      </c>
    </row>
    <row r="2405" spans="1:17">
      <c r="A2405" t="s">
        <v>2435</v>
      </c>
      <c r="B2405" s="1">
        <v>46131</v>
      </c>
      <c r="C2405" t="s">
        <v>48</v>
      </c>
      <c r="D2405" t="s">
        <v>25</v>
      </c>
      <c r="E2405">
        <v>714</v>
      </c>
      <c r="F2405">
        <v>37</v>
      </c>
      <c r="G2405">
        <v>751</v>
      </c>
      <c r="H2405">
        <v>27</v>
      </c>
      <c r="I2405">
        <v>724</v>
      </c>
      <c r="J2405">
        <v>1</v>
      </c>
      <c r="K2405">
        <v>0</v>
      </c>
      <c r="L2405">
        <v>8</v>
      </c>
      <c r="M2405">
        <v>0.6</v>
      </c>
      <c r="N2405">
        <v>0.97899999999999998</v>
      </c>
      <c r="O2405">
        <v>2.5</v>
      </c>
      <c r="P2405">
        <v>0.71299999999999997</v>
      </c>
      <c r="Q2405">
        <v>3.5999999999999997E-2</v>
      </c>
    </row>
    <row r="2406" spans="1:17">
      <c r="A2406" t="s">
        <v>2436</v>
      </c>
      <c r="B2406" s="1">
        <v>46131</v>
      </c>
      <c r="C2406" t="s">
        <v>53</v>
      </c>
      <c r="D2406" t="s">
        <v>19</v>
      </c>
      <c r="E2406">
        <v>1234</v>
      </c>
      <c r="F2406">
        <v>42</v>
      </c>
      <c r="G2406">
        <v>1276</v>
      </c>
      <c r="H2406">
        <v>26</v>
      </c>
      <c r="I2406">
        <v>1250</v>
      </c>
      <c r="J2406">
        <v>0</v>
      </c>
      <c r="K2406">
        <v>0</v>
      </c>
      <c r="L2406">
        <v>8</v>
      </c>
      <c r="M2406">
        <v>0.6</v>
      </c>
      <c r="N2406">
        <v>1</v>
      </c>
      <c r="O2406">
        <v>2.5</v>
      </c>
      <c r="P2406">
        <v>0.70299999999999996</v>
      </c>
      <c r="Q2406">
        <v>0.02</v>
      </c>
    </row>
    <row r="2407" spans="1:17">
      <c r="A2407" t="s">
        <v>2437</v>
      </c>
      <c r="B2407" s="1">
        <v>46131</v>
      </c>
      <c r="C2407" t="s">
        <v>53</v>
      </c>
      <c r="D2407" t="s">
        <v>21</v>
      </c>
      <c r="E2407">
        <v>1312</v>
      </c>
      <c r="F2407">
        <v>40</v>
      </c>
      <c r="G2407">
        <v>1352</v>
      </c>
      <c r="H2407">
        <v>25</v>
      </c>
      <c r="I2407">
        <v>1327</v>
      </c>
      <c r="J2407">
        <v>0</v>
      </c>
      <c r="K2407">
        <v>0</v>
      </c>
      <c r="L2407">
        <v>8</v>
      </c>
      <c r="M2407">
        <v>0.6</v>
      </c>
      <c r="N2407">
        <v>1</v>
      </c>
      <c r="O2407">
        <v>2.5</v>
      </c>
      <c r="P2407">
        <v>0.77200000000000002</v>
      </c>
      <c r="Q2407">
        <v>1.7999999999999999E-2</v>
      </c>
    </row>
    <row r="2408" spans="1:17">
      <c r="A2408" t="s">
        <v>2438</v>
      </c>
      <c r="B2408" s="1">
        <v>46131</v>
      </c>
      <c r="C2408" t="s">
        <v>53</v>
      </c>
      <c r="D2408" t="s">
        <v>23</v>
      </c>
      <c r="E2408">
        <v>876</v>
      </c>
      <c r="F2408">
        <v>33</v>
      </c>
      <c r="G2408">
        <v>909</v>
      </c>
      <c r="H2408">
        <v>30</v>
      </c>
      <c r="I2408">
        <v>879</v>
      </c>
      <c r="J2408">
        <v>0</v>
      </c>
      <c r="K2408">
        <v>0</v>
      </c>
      <c r="L2408">
        <v>8</v>
      </c>
      <c r="M2408">
        <v>0.6</v>
      </c>
      <c r="N2408">
        <v>1</v>
      </c>
      <c r="O2408">
        <v>2.5</v>
      </c>
      <c r="P2408">
        <v>0.72699999999999998</v>
      </c>
      <c r="Q2408">
        <v>3.3000000000000002E-2</v>
      </c>
    </row>
    <row r="2409" spans="1:17">
      <c r="A2409" t="s">
        <v>2439</v>
      </c>
      <c r="B2409" s="1">
        <v>46131</v>
      </c>
      <c r="C2409" t="s">
        <v>53</v>
      </c>
      <c r="D2409" t="s">
        <v>25</v>
      </c>
      <c r="E2409">
        <v>0</v>
      </c>
      <c r="F2409">
        <v>40</v>
      </c>
      <c r="G2409">
        <v>40</v>
      </c>
      <c r="H2409">
        <v>40</v>
      </c>
      <c r="I2409">
        <v>0</v>
      </c>
      <c r="J2409">
        <v>1</v>
      </c>
      <c r="K2409">
        <v>0</v>
      </c>
      <c r="L2409">
        <v>1.5</v>
      </c>
      <c r="M2409">
        <v>0.95499999999999996</v>
      </c>
      <c r="N2409">
        <v>1</v>
      </c>
      <c r="O2409">
        <v>4.5999999999999996</v>
      </c>
      <c r="P2409">
        <v>0.76200000000000001</v>
      </c>
      <c r="Q2409">
        <v>1</v>
      </c>
    </row>
    <row r="2410" spans="1:17">
      <c r="A2410" t="s">
        <v>2440</v>
      </c>
      <c r="B2410" s="1">
        <v>46132</v>
      </c>
      <c r="C2410" t="s">
        <v>18</v>
      </c>
      <c r="D2410" t="s">
        <v>19</v>
      </c>
      <c r="E2410">
        <v>346</v>
      </c>
      <c r="F2410">
        <v>34</v>
      </c>
      <c r="G2410">
        <v>380</v>
      </c>
      <c r="H2410">
        <v>40</v>
      </c>
      <c r="I2410">
        <v>340</v>
      </c>
      <c r="J2410">
        <v>0</v>
      </c>
      <c r="K2410">
        <v>0</v>
      </c>
      <c r="L2410">
        <v>8</v>
      </c>
      <c r="M2410">
        <v>0.6</v>
      </c>
      <c r="N2410">
        <v>0.98799999999999999</v>
      </c>
      <c r="O2410">
        <v>2.5</v>
      </c>
      <c r="P2410">
        <v>0.78600000000000003</v>
      </c>
      <c r="Q2410">
        <v>0.105</v>
      </c>
    </row>
    <row r="2411" spans="1:17">
      <c r="A2411" t="s">
        <v>2441</v>
      </c>
      <c r="B2411" s="1">
        <v>46132</v>
      </c>
      <c r="C2411" t="s">
        <v>18</v>
      </c>
      <c r="D2411" t="s">
        <v>21</v>
      </c>
      <c r="E2411">
        <v>0</v>
      </c>
      <c r="F2411">
        <v>42</v>
      </c>
      <c r="G2411">
        <v>42</v>
      </c>
      <c r="H2411">
        <v>42</v>
      </c>
      <c r="I2411">
        <v>0</v>
      </c>
      <c r="J2411">
        <v>0</v>
      </c>
      <c r="K2411">
        <v>0</v>
      </c>
      <c r="L2411">
        <v>2</v>
      </c>
      <c r="M2411">
        <v>0.98799999999999999</v>
      </c>
      <c r="N2411">
        <v>0.98399999999999999</v>
      </c>
      <c r="O2411">
        <v>4.0999999999999996</v>
      </c>
      <c r="P2411">
        <v>0.73199999999999998</v>
      </c>
      <c r="Q2411">
        <v>1</v>
      </c>
    </row>
    <row r="2412" spans="1:17">
      <c r="A2412" t="s">
        <v>2442</v>
      </c>
      <c r="B2412" s="1">
        <v>46132</v>
      </c>
      <c r="C2412" t="s">
        <v>18</v>
      </c>
      <c r="D2412" t="s">
        <v>23</v>
      </c>
      <c r="E2412">
        <v>596</v>
      </c>
      <c r="F2412">
        <v>54</v>
      </c>
      <c r="G2412">
        <v>650</v>
      </c>
      <c r="H2412">
        <v>38</v>
      </c>
      <c r="I2412">
        <v>612</v>
      </c>
      <c r="J2412">
        <v>0</v>
      </c>
      <c r="K2412">
        <v>0</v>
      </c>
      <c r="L2412">
        <v>8</v>
      </c>
      <c r="M2412">
        <v>0.6</v>
      </c>
      <c r="N2412">
        <v>0.95699999999999996</v>
      </c>
      <c r="O2412">
        <v>2.5</v>
      </c>
      <c r="P2412">
        <v>0.78600000000000003</v>
      </c>
      <c r="Q2412">
        <v>5.8000000000000003E-2</v>
      </c>
    </row>
    <row r="2413" spans="1:17">
      <c r="A2413" t="s">
        <v>2443</v>
      </c>
      <c r="B2413" s="1">
        <v>46132</v>
      </c>
      <c r="C2413" t="s">
        <v>18</v>
      </c>
      <c r="D2413" t="s">
        <v>25</v>
      </c>
      <c r="E2413">
        <v>0</v>
      </c>
      <c r="F2413">
        <v>30</v>
      </c>
      <c r="G2413">
        <v>30</v>
      </c>
      <c r="H2413">
        <v>30</v>
      </c>
      <c r="I2413">
        <v>0</v>
      </c>
      <c r="J2413">
        <v>0</v>
      </c>
      <c r="K2413">
        <v>0</v>
      </c>
      <c r="L2413">
        <v>1.9</v>
      </c>
      <c r="M2413">
        <v>0.92900000000000005</v>
      </c>
      <c r="N2413">
        <v>0.97</v>
      </c>
      <c r="O2413">
        <v>4.5999999999999996</v>
      </c>
      <c r="P2413">
        <v>0.76100000000000001</v>
      </c>
      <c r="Q2413">
        <v>1</v>
      </c>
    </row>
    <row r="2414" spans="1:17">
      <c r="A2414" t="s">
        <v>2444</v>
      </c>
      <c r="B2414" s="1">
        <v>46132</v>
      </c>
      <c r="C2414" t="s">
        <v>27</v>
      </c>
      <c r="D2414" t="s">
        <v>19</v>
      </c>
      <c r="E2414">
        <v>2</v>
      </c>
      <c r="F2414">
        <v>49</v>
      </c>
      <c r="G2414">
        <v>51</v>
      </c>
      <c r="H2414">
        <v>41</v>
      </c>
      <c r="I2414">
        <v>10</v>
      </c>
      <c r="J2414">
        <v>0</v>
      </c>
      <c r="K2414">
        <v>0</v>
      </c>
      <c r="L2414">
        <v>2.4</v>
      </c>
      <c r="M2414">
        <v>0.81200000000000006</v>
      </c>
      <c r="N2414">
        <v>0.94299999999999995</v>
      </c>
      <c r="O2414">
        <v>4.2</v>
      </c>
      <c r="P2414">
        <v>0.71799999999999997</v>
      </c>
      <c r="Q2414">
        <v>0.80400000000000005</v>
      </c>
    </row>
    <row r="2415" spans="1:17">
      <c r="A2415" t="s">
        <v>2445</v>
      </c>
      <c r="B2415" s="1">
        <v>46132</v>
      </c>
      <c r="C2415" t="s">
        <v>27</v>
      </c>
      <c r="D2415" t="s">
        <v>21</v>
      </c>
      <c r="E2415">
        <v>0</v>
      </c>
      <c r="F2415">
        <v>47</v>
      </c>
      <c r="G2415">
        <v>47</v>
      </c>
      <c r="H2415">
        <v>47</v>
      </c>
      <c r="I2415">
        <v>0</v>
      </c>
      <c r="J2415">
        <v>0</v>
      </c>
      <c r="K2415">
        <v>0</v>
      </c>
      <c r="L2415">
        <v>1.8</v>
      </c>
      <c r="M2415">
        <v>0.95299999999999996</v>
      </c>
      <c r="N2415">
        <v>0.96599999999999997</v>
      </c>
      <c r="O2415">
        <v>4.5999999999999996</v>
      </c>
      <c r="P2415">
        <v>0.70699999999999996</v>
      </c>
      <c r="Q2415">
        <v>1</v>
      </c>
    </row>
    <row r="2416" spans="1:17">
      <c r="A2416" t="s">
        <v>2446</v>
      </c>
      <c r="B2416" s="1">
        <v>46132</v>
      </c>
      <c r="C2416" t="s">
        <v>27</v>
      </c>
      <c r="D2416" t="s">
        <v>23</v>
      </c>
      <c r="E2416">
        <v>1563</v>
      </c>
      <c r="F2416">
        <v>52</v>
      </c>
      <c r="G2416">
        <v>1615</v>
      </c>
      <c r="H2416">
        <v>24</v>
      </c>
      <c r="I2416">
        <v>1591</v>
      </c>
      <c r="J2416">
        <v>0</v>
      </c>
      <c r="K2416">
        <v>0</v>
      </c>
      <c r="L2416">
        <v>8</v>
      </c>
      <c r="M2416">
        <v>0.6</v>
      </c>
      <c r="N2416">
        <v>0.99199999999999999</v>
      </c>
      <c r="O2416">
        <v>2.5</v>
      </c>
      <c r="P2416">
        <v>0.71299999999999997</v>
      </c>
      <c r="Q2416">
        <v>1.4999999999999999E-2</v>
      </c>
    </row>
    <row r="2417" spans="1:17">
      <c r="A2417" t="s">
        <v>2447</v>
      </c>
      <c r="B2417" s="1">
        <v>46132</v>
      </c>
      <c r="C2417" t="s">
        <v>27</v>
      </c>
      <c r="D2417" t="s">
        <v>25</v>
      </c>
      <c r="E2417">
        <v>61</v>
      </c>
      <c r="F2417">
        <v>27</v>
      </c>
      <c r="G2417">
        <v>88</v>
      </c>
      <c r="H2417">
        <v>24</v>
      </c>
      <c r="I2417">
        <v>64</v>
      </c>
      <c r="J2417">
        <v>1</v>
      </c>
      <c r="K2417">
        <v>1</v>
      </c>
      <c r="L2417">
        <v>7.4</v>
      </c>
      <c r="M2417">
        <v>0.6</v>
      </c>
      <c r="N2417">
        <v>0.95099999999999996</v>
      </c>
      <c r="O2417">
        <v>2.5</v>
      </c>
      <c r="P2417">
        <v>0.65500000000000003</v>
      </c>
      <c r="Q2417">
        <v>0.27300000000000002</v>
      </c>
    </row>
    <row r="2418" spans="1:17">
      <c r="A2418" t="s">
        <v>2448</v>
      </c>
      <c r="B2418" s="1">
        <v>46132</v>
      </c>
      <c r="C2418" t="s">
        <v>32</v>
      </c>
      <c r="D2418" t="s">
        <v>19</v>
      </c>
      <c r="E2418">
        <v>673</v>
      </c>
      <c r="F2418">
        <v>40</v>
      </c>
      <c r="G2418">
        <v>713</v>
      </c>
      <c r="H2418">
        <v>38</v>
      </c>
      <c r="I2418">
        <v>675</v>
      </c>
      <c r="J2418">
        <v>0</v>
      </c>
      <c r="K2418">
        <v>0</v>
      </c>
      <c r="L2418">
        <v>8</v>
      </c>
      <c r="M2418">
        <v>0.6</v>
      </c>
      <c r="N2418">
        <v>0.98799999999999999</v>
      </c>
      <c r="O2418">
        <v>2.5</v>
      </c>
      <c r="P2418">
        <v>0.78700000000000003</v>
      </c>
      <c r="Q2418">
        <v>5.2999999999999999E-2</v>
      </c>
    </row>
    <row r="2419" spans="1:17">
      <c r="A2419" t="s">
        <v>2449</v>
      </c>
      <c r="B2419" s="1">
        <v>46132</v>
      </c>
      <c r="C2419" t="s">
        <v>32</v>
      </c>
      <c r="D2419" t="s">
        <v>21</v>
      </c>
      <c r="E2419">
        <v>1665</v>
      </c>
      <c r="F2419">
        <v>51</v>
      </c>
      <c r="G2419">
        <v>1716</v>
      </c>
      <c r="H2419">
        <v>25</v>
      </c>
      <c r="I2419">
        <v>1691</v>
      </c>
      <c r="J2419">
        <v>0</v>
      </c>
      <c r="K2419">
        <v>0</v>
      </c>
      <c r="L2419">
        <v>8</v>
      </c>
      <c r="M2419">
        <v>0.6</v>
      </c>
      <c r="N2419">
        <v>1</v>
      </c>
      <c r="O2419">
        <v>2.5</v>
      </c>
      <c r="P2419">
        <v>0.70199999999999996</v>
      </c>
      <c r="Q2419">
        <v>1.4999999999999999E-2</v>
      </c>
    </row>
    <row r="2420" spans="1:17">
      <c r="A2420" t="s">
        <v>2450</v>
      </c>
      <c r="B2420" s="1">
        <v>46132</v>
      </c>
      <c r="C2420" t="s">
        <v>32</v>
      </c>
      <c r="D2420" t="s">
        <v>23</v>
      </c>
      <c r="E2420">
        <v>1750</v>
      </c>
      <c r="F2420">
        <v>51</v>
      </c>
      <c r="G2420">
        <v>1801</v>
      </c>
      <c r="H2420">
        <v>23</v>
      </c>
      <c r="I2420">
        <v>1778</v>
      </c>
      <c r="J2420">
        <v>0</v>
      </c>
      <c r="K2420">
        <v>0</v>
      </c>
      <c r="L2420">
        <v>8</v>
      </c>
      <c r="M2420">
        <v>0.6</v>
      </c>
      <c r="N2420">
        <v>1</v>
      </c>
      <c r="O2420">
        <v>2.5</v>
      </c>
      <c r="P2420">
        <v>0.69299999999999995</v>
      </c>
      <c r="Q2420">
        <v>1.2999999999999999E-2</v>
      </c>
    </row>
    <row r="2421" spans="1:17">
      <c r="A2421" t="s">
        <v>2451</v>
      </c>
      <c r="B2421" s="1">
        <v>46132</v>
      </c>
      <c r="C2421" t="s">
        <v>32</v>
      </c>
      <c r="D2421" t="s">
        <v>25</v>
      </c>
      <c r="E2421">
        <v>0</v>
      </c>
      <c r="F2421">
        <v>24</v>
      </c>
      <c r="G2421">
        <v>24</v>
      </c>
      <c r="H2421">
        <v>24</v>
      </c>
      <c r="I2421">
        <v>0</v>
      </c>
      <c r="J2421">
        <v>0</v>
      </c>
      <c r="K2421">
        <v>0</v>
      </c>
      <c r="L2421">
        <v>1.2</v>
      </c>
      <c r="M2421">
        <v>0.95199999999999996</v>
      </c>
      <c r="N2421">
        <v>0.98499999999999999</v>
      </c>
      <c r="O2421">
        <v>4.5</v>
      </c>
      <c r="P2421">
        <v>0.70199999999999996</v>
      </c>
      <c r="Q2421">
        <v>1</v>
      </c>
    </row>
    <row r="2422" spans="1:17">
      <c r="A2422" t="s">
        <v>2452</v>
      </c>
      <c r="B2422" s="1">
        <v>46132</v>
      </c>
      <c r="C2422" t="s">
        <v>37</v>
      </c>
      <c r="D2422" t="s">
        <v>19</v>
      </c>
      <c r="E2422">
        <v>0</v>
      </c>
      <c r="F2422">
        <v>31</v>
      </c>
      <c r="G2422">
        <v>31</v>
      </c>
      <c r="H2422">
        <v>31</v>
      </c>
      <c r="I2422">
        <v>0</v>
      </c>
      <c r="J2422">
        <v>1</v>
      </c>
      <c r="K2422">
        <v>0</v>
      </c>
      <c r="L2422">
        <v>1.3</v>
      </c>
      <c r="M2422">
        <v>0.91</v>
      </c>
      <c r="N2422">
        <v>0.95699999999999996</v>
      </c>
      <c r="O2422">
        <v>4.4000000000000004</v>
      </c>
      <c r="P2422">
        <v>0.67</v>
      </c>
      <c r="Q2422">
        <v>1</v>
      </c>
    </row>
    <row r="2423" spans="1:17">
      <c r="A2423" t="s">
        <v>2453</v>
      </c>
      <c r="B2423" s="1">
        <v>46132</v>
      </c>
      <c r="C2423" t="s">
        <v>37</v>
      </c>
      <c r="D2423" t="s">
        <v>21</v>
      </c>
      <c r="E2423">
        <v>719</v>
      </c>
      <c r="F2423">
        <v>42</v>
      </c>
      <c r="G2423">
        <v>761</v>
      </c>
      <c r="H2423">
        <v>38</v>
      </c>
      <c r="I2423">
        <v>723</v>
      </c>
      <c r="J2423">
        <v>0</v>
      </c>
      <c r="K2423">
        <v>0</v>
      </c>
      <c r="L2423">
        <v>8</v>
      </c>
      <c r="M2423">
        <v>0.6</v>
      </c>
      <c r="N2423">
        <v>0.999</v>
      </c>
      <c r="O2423">
        <v>2.5</v>
      </c>
      <c r="P2423">
        <v>0.68400000000000005</v>
      </c>
      <c r="Q2423">
        <v>0.05</v>
      </c>
    </row>
    <row r="2424" spans="1:17">
      <c r="A2424" t="s">
        <v>2454</v>
      </c>
      <c r="B2424" s="1">
        <v>46132</v>
      </c>
      <c r="C2424" t="s">
        <v>37</v>
      </c>
      <c r="D2424" t="s">
        <v>23</v>
      </c>
      <c r="E2424">
        <v>563</v>
      </c>
      <c r="F2424">
        <v>40</v>
      </c>
      <c r="G2424">
        <v>603</v>
      </c>
      <c r="H2424">
        <v>35</v>
      </c>
      <c r="I2424">
        <v>568</v>
      </c>
      <c r="J2424">
        <v>0</v>
      </c>
      <c r="K2424">
        <v>0</v>
      </c>
      <c r="L2424">
        <v>8</v>
      </c>
      <c r="M2424">
        <v>0.6</v>
      </c>
      <c r="N2424">
        <v>0.97699999999999998</v>
      </c>
      <c r="O2424">
        <v>2.5</v>
      </c>
      <c r="P2424">
        <v>0.76800000000000002</v>
      </c>
      <c r="Q2424">
        <v>5.8000000000000003E-2</v>
      </c>
    </row>
    <row r="2425" spans="1:17">
      <c r="A2425" t="s">
        <v>2455</v>
      </c>
      <c r="B2425" s="1">
        <v>46132</v>
      </c>
      <c r="C2425" t="s">
        <v>37</v>
      </c>
      <c r="D2425" t="s">
        <v>25</v>
      </c>
      <c r="E2425">
        <v>0</v>
      </c>
      <c r="F2425">
        <v>25</v>
      </c>
      <c r="G2425">
        <v>25</v>
      </c>
      <c r="H2425">
        <v>25</v>
      </c>
      <c r="I2425">
        <v>0</v>
      </c>
      <c r="J2425">
        <v>0</v>
      </c>
      <c r="K2425">
        <v>0</v>
      </c>
      <c r="L2425">
        <v>1.6</v>
      </c>
      <c r="M2425">
        <v>0.95299999999999996</v>
      </c>
      <c r="N2425">
        <v>0.999</v>
      </c>
      <c r="O2425">
        <v>4.5</v>
      </c>
      <c r="P2425">
        <v>0.72199999999999998</v>
      </c>
      <c r="Q2425">
        <v>1</v>
      </c>
    </row>
    <row r="2426" spans="1:17">
      <c r="A2426" t="s">
        <v>2456</v>
      </c>
      <c r="B2426" s="1">
        <v>46132</v>
      </c>
      <c r="C2426" t="s">
        <v>43</v>
      </c>
      <c r="D2426" t="s">
        <v>19</v>
      </c>
      <c r="E2426">
        <v>1323</v>
      </c>
      <c r="F2426">
        <v>36</v>
      </c>
      <c r="G2426">
        <v>1359</v>
      </c>
      <c r="H2426">
        <v>28</v>
      </c>
      <c r="I2426">
        <v>1331</v>
      </c>
      <c r="J2426">
        <v>1</v>
      </c>
      <c r="K2426">
        <v>0</v>
      </c>
      <c r="L2426">
        <v>8</v>
      </c>
      <c r="M2426">
        <v>0.6</v>
      </c>
      <c r="N2426">
        <v>0.96399999999999997</v>
      </c>
      <c r="O2426">
        <v>2.5</v>
      </c>
      <c r="P2426">
        <v>0.76800000000000002</v>
      </c>
      <c r="Q2426">
        <v>2.1000000000000001E-2</v>
      </c>
    </row>
    <row r="2427" spans="1:17">
      <c r="A2427" t="s">
        <v>2457</v>
      </c>
      <c r="B2427" s="1">
        <v>46132</v>
      </c>
      <c r="C2427" t="s">
        <v>43</v>
      </c>
      <c r="D2427" t="s">
        <v>21</v>
      </c>
      <c r="E2427">
        <v>0</v>
      </c>
      <c r="F2427">
        <v>43</v>
      </c>
      <c r="G2427">
        <v>43</v>
      </c>
      <c r="H2427">
        <v>43</v>
      </c>
      <c r="I2427">
        <v>0</v>
      </c>
      <c r="J2427">
        <v>0</v>
      </c>
      <c r="K2427">
        <v>0</v>
      </c>
      <c r="L2427">
        <v>1.8</v>
      </c>
      <c r="M2427">
        <v>0.98299999999999998</v>
      </c>
      <c r="N2427">
        <v>0.995</v>
      </c>
      <c r="O2427">
        <v>4.7</v>
      </c>
      <c r="P2427">
        <v>0.64100000000000001</v>
      </c>
      <c r="Q2427">
        <v>1</v>
      </c>
    </row>
    <row r="2428" spans="1:17">
      <c r="A2428" t="s">
        <v>2458</v>
      </c>
      <c r="B2428" s="1">
        <v>46132</v>
      </c>
      <c r="C2428" t="s">
        <v>43</v>
      </c>
      <c r="D2428" t="s">
        <v>23</v>
      </c>
      <c r="E2428">
        <v>0</v>
      </c>
      <c r="F2428">
        <v>35</v>
      </c>
      <c r="G2428">
        <v>35</v>
      </c>
      <c r="H2428">
        <v>35</v>
      </c>
      <c r="I2428">
        <v>0</v>
      </c>
      <c r="J2428">
        <v>0</v>
      </c>
      <c r="K2428">
        <v>0</v>
      </c>
      <c r="L2428">
        <v>2.2000000000000002</v>
      </c>
      <c r="M2428">
        <v>0.99399999999999999</v>
      </c>
      <c r="N2428">
        <v>0.97599999999999998</v>
      </c>
      <c r="O2428">
        <v>4.7</v>
      </c>
      <c r="P2428">
        <v>0.78600000000000003</v>
      </c>
      <c r="Q2428">
        <v>1</v>
      </c>
    </row>
    <row r="2429" spans="1:17">
      <c r="A2429" t="s">
        <v>2459</v>
      </c>
      <c r="B2429" s="1">
        <v>46132</v>
      </c>
      <c r="C2429" t="s">
        <v>43</v>
      </c>
      <c r="D2429" t="s">
        <v>25</v>
      </c>
      <c r="E2429">
        <v>3</v>
      </c>
      <c r="F2429">
        <v>39</v>
      </c>
      <c r="G2429">
        <v>42</v>
      </c>
      <c r="H2429">
        <v>42</v>
      </c>
      <c r="I2429">
        <v>0</v>
      </c>
      <c r="J2429">
        <v>0</v>
      </c>
      <c r="K2429">
        <v>0</v>
      </c>
      <c r="L2429">
        <v>2.1</v>
      </c>
      <c r="M2429">
        <v>0.94799999999999995</v>
      </c>
      <c r="N2429">
        <v>0.996</v>
      </c>
      <c r="O2429">
        <v>4.2</v>
      </c>
      <c r="P2429">
        <v>0.79200000000000004</v>
      </c>
      <c r="Q2429">
        <v>1</v>
      </c>
    </row>
    <row r="2430" spans="1:17">
      <c r="A2430" t="s">
        <v>2460</v>
      </c>
      <c r="B2430" s="1">
        <v>46132</v>
      </c>
      <c r="C2430" t="s">
        <v>48</v>
      </c>
      <c r="D2430" t="s">
        <v>19</v>
      </c>
      <c r="E2430">
        <v>0</v>
      </c>
      <c r="F2430">
        <v>48</v>
      </c>
      <c r="G2430">
        <v>48</v>
      </c>
      <c r="H2430">
        <v>48</v>
      </c>
      <c r="I2430">
        <v>0</v>
      </c>
      <c r="J2430">
        <v>0</v>
      </c>
      <c r="K2430">
        <v>0</v>
      </c>
      <c r="L2430">
        <v>1.3</v>
      </c>
      <c r="M2430">
        <v>1</v>
      </c>
      <c r="N2430">
        <v>0.997</v>
      </c>
      <c r="O2430">
        <v>4.5</v>
      </c>
      <c r="P2430">
        <v>0.70199999999999996</v>
      </c>
      <c r="Q2430">
        <v>1</v>
      </c>
    </row>
    <row r="2431" spans="1:17">
      <c r="A2431" t="s">
        <v>2461</v>
      </c>
      <c r="B2431" s="1">
        <v>46132</v>
      </c>
      <c r="C2431" t="s">
        <v>48</v>
      </c>
      <c r="D2431" t="s">
        <v>21</v>
      </c>
      <c r="E2431">
        <v>2230</v>
      </c>
      <c r="F2431">
        <v>45</v>
      </c>
      <c r="G2431">
        <v>2275</v>
      </c>
      <c r="H2431">
        <v>23</v>
      </c>
      <c r="I2431">
        <v>2252</v>
      </c>
      <c r="J2431">
        <v>0</v>
      </c>
      <c r="K2431">
        <v>0</v>
      </c>
      <c r="L2431">
        <v>8</v>
      </c>
      <c r="M2431">
        <v>0.6</v>
      </c>
      <c r="N2431">
        <v>0.96</v>
      </c>
      <c r="O2431">
        <v>2.5</v>
      </c>
      <c r="P2431">
        <v>0.71899999999999997</v>
      </c>
      <c r="Q2431">
        <v>0.01</v>
      </c>
    </row>
    <row r="2432" spans="1:17">
      <c r="A2432" t="s">
        <v>2462</v>
      </c>
      <c r="B2432" s="1">
        <v>46132</v>
      </c>
      <c r="C2432" t="s">
        <v>48</v>
      </c>
      <c r="D2432" t="s">
        <v>23</v>
      </c>
      <c r="E2432">
        <v>14</v>
      </c>
      <c r="F2432">
        <v>34</v>
      </c>
      <c r="G2432">
        <v>48</v>
      </c>
      <c r="H2432">
        <v>48</v>
      </c>
      <c r="I2432">
        <v>0</v>
      </c>
      <c r="J2432">
        <v>0</v>
      </c>
      <c r="K2432">
        <v>0</v>
      </c>
      <c r="L2432">
        <v>1.4</v>
      </c>
      <c r="M2432">
        <v>1</v>
      </c>
      <c r="N2432">
        <v>0.97399999999999998</v>
      </c>
      <c r="O2432">
        <v>4.7</v>
      </c>
      <c r="P2432">
        <v>0.68500000000000005</v>
      </c>
      <c r="Q2432">
        <v>1</v>
      </c>
    </row>
    <row r="2433" spans="1:17">
      <c r="A2433" t="s">
        <v>2463</v>
      </c>
      <c r="B2433" s="1">
        <v>46132</v>
      </c>
      <c r="C2433" t="s">
        <v>48</v>
      </c>
      <c r="D2433" t="s">
        <v>25</v>
      </c>
      <c r="E2433">
        <v>724</v>
      </c>
      <c r="F2433">
        <v>41</v>
      </c>
      <c r="G2433">
        <v>765</v>
      </c>
      <c r="H2433">
        <v>22</v>
      </c>
      <c r="I2433">
        <v>743</v>
      </c>
      <c r="J2433">
        <v>0</v>
      </c>
      <c r="K2433">
        <v>0</v>
      </c>
      <c r="L2433">
        <v>8</v>
      </c>
      <c r="M2433">
        <v>0.6</v>
      </c>
      <c r="N2433">
        <v>0.98599999999999999</v>
      </c>
      <c r="O2433">
        <v>2.5</v>
      </c>
      <c r="P2433">
        <v>0.71299999999999997</v>
      </c>
      <c r="Q2433">
        <v>2.9000000000000001E-2</v>
      </c>
    </row>
    <row r="2434" spans="1:17">
      <c r="A2434" t="s">
        <v>2464</v>
      </c>
      <c r="B2434" s="1">
        <v>46132</v>
      </c>
      <c r="C2434" t="s">
        <v>53</v>
      </c>
      <c r="D2434" t="s">
        <v>19</v>
      </c>
      <c r="E2434">
        <v>1250</v>
      </c>
      <c r="F2434">
        <v>71</v>
      </c>
      <c r="G2434">
        <v>1321</v>
      </c>
      <c r="H2434">
        <v>30</v>
      </c>
      <c r="I2434">
        <v>1291</v>
      </c>
      <c r="J2434">
        <v>0</v>
      </c>
      <c r="K2434">
        <v>0</v>
      </c>
      <c r="L2434">
        <v>8</v>
      </c>
      <c r="M2434">
        <v>0.6</v>
      </c>
      <c r="N2434">
        <v>0.95599999999999996</v>
      </c>
      <c r="O2434">
        <v>2.5</v>
      </c>
      <c r="P2434">
        <v>0.70299999999999996</v>
      </c>
      <c r="Q2434">
        <v>2.3E-2</v>
      </c>
    </row>
    <row r="2435" spans="1:17">
      <c r="A2435" t="s">
        <v>2465</v>
      </c>
      <c r="B2435" s="1">
        <v>46132</v>
      </c>
      <c r="C2435" t="s">
        <v>53</v>
      </c>
      <c r="D2435" t="s">
        <v>21</v>
      </c>
      <c r="E2435">
        <v>1327</v>
      </c>
      <c r="F2435">
        <v>53</v>
      </c>
      <c r="G2435">
        <v>1380</v>
      </c>
      <c r="H2435">
        <v>24</v>
      </c>
      <c r="I2435">
        <v>1356</v>
      </c>
      <c r="J2435">
        <v>0</v>
      </c>
      <c r="K2435">
        <v>0</v>
      </c>
      <c r="L2435">
        <v>8</v>
      </c>
      <c r="M2435">
        <v>0.6</v>
      </c>
      <c r="N2435">
        <v>0.97099999999999997</v>
      </c>
      <c r="O2435">
        <v>2.5</v>
      </c>
      <c r="P2435">
        <v>0.77200000000000002</v>
      </c>
      <c r="Q2435">
        <v>1.7000000000000001E-2</v>
      </c>
    </row>
    <row r="2436" spans="1:17">
      <c r="A2436" t="s">
        <v>2466</v>
      </c>
      <c r="B2436" s="1">
        <v>46132</v>
      </c>
      <c r="C2436" t="s">
        <v>53</v>
      </c>
      <c r="D2436" t="s">
        <v>23</v>
      </c>
      <c r="E2436">
        <v>879</v>
      </c>
      <c r="F2436">
        <v>43</v>
      </c>
      <c r="G2436">
        <v>922</v>
      </c>
      <c r="H2436">
        <v>28</v>
      </c>
      <c r="I2436">
        <v>894</v>
      </c>
      <c r="J2436">
        <v>0</v>
      </c>
      <c r="K2436">
        <v>0</v>
      </c>
      <c r="L2436">
        <v>8</v>
      </c>
      <c r="M2436">
        <v>0.6</v>
      </c>
      <c r="N2436">
        <v>0.98699999999999999</v>
      </c>
      <c r="O2436">
        <v>2.5</v>
      </c>
      <c r="P2436">
        <v>0.72699999999999998</v>
      </c>
      <c r="Q2436">
        <v>0.03</v>
      </c>
    </row>
    <row r="2437" spans="1:17">
      <c r="A2437" t="s">
        <v>2467</v>
      </c>
      <c r="B2437" s="1">
        <v>46132</v>
      </c>
      <c r="C2437" t="s">
        <v>53</v>
      </c>
      <c r="D2437" t="s">
        <v>25</v>
      </c>
      <c r="E2437">
        <v>0</v>
      </c>
      <c r="F2437">
        <v>32</v>
      </c>
      <c r="G2437">
        <v>32</v>
      </c>
      <c r="H2437">
        <v>32</v>
      </c>
      <c r="I2437">
        <v>0</v>
      </c>
      <c r="J2437">
        <v>0</v>
      </c>
      <c r="K2437">
        <v>0</v>
      </c>
      <c r="L2437">
        <v>1.6</v>
      </c>
      <c r="M2437">
        <v>0.96799999999999997</v>
      </c>
      <c r="N2437">
        <v>0.98899999999999999</v>
      </c>
      <c r="O2437">
        <v>4.3</v>
      </c>
      <c r="P2437">
        <v>0.76200000000000001</v>
      </c>
      <c r="Q2437">
        <v>1</v>
      </c>
    </row>
    <row r="2438" spans="1:17">
      <c r="A2438" t="s">
        <v>2468</v>
      </c>
      <c r="B2438" s="1">
        <v>46133</v>
      </c>
      <c r="C2438" t="s">
        <v>18</v>
      </c>
      <c r="D2438" t="s">
        <v>19</v>
      </c>
      <c r="E2438">
        <v>340</v>
      </c>
      <c r="F2438">
        <v>54</v>
      </c>
      <c r="G2438">
        <v>394</v>
      </c>
      <c r="H2438">
        <v>45</v>
      </c>
      <c r="I2438">
        <v>349</v>
      </c>
      <c r="J2438">
        <v>0</v>
      </c>
      <c r="K2438">
        <v>0</v>
      </c>
      <c r="L2438">
        <v>8</v>
      </c>
      <c r="M2438">
        <v>0.6</v>
      </c>
      <c r="N2438">
        <v>0.99</v>
      </c>
      <c r="O2438">
        <v>2.5</v>
      </c>
      <c r="P2438">
        <v>0.78600000000000003</v>
      </c>
      <c r="Q2438">
        <v>0.114</v>
      </c>
    </row>
    <row r="2439" spans="1:17">
      <c r="A2439" t="s">
        <v>2469</v>
      </c>
      <c r="B2439" s="1">
        <v>46133</v>
      </c>
      <c r="C2439" t="s">
        <v>18</v>
      </c>
      <c r="D2439" t="s">
        <v>21</v>
      </c>
      <c r="E2439">
        <v>0</v>
      </c>
      <c r="F2439">
        <v>21</v>
      </c>
      <c r="G2439">
        <v>21</v>
      </c>
      <c r="H2439">
        <v>21</v>
      </c>
      <c r="I2439">
        <v>0</v>
      </c>
      <c r="J2439">
        <v>0</v>
      </c>
      <c r="K2439">
        <v>0</v>
      </c>
      <c r="L2439">
        <v>1.3</v>
      </c>
      <c r="M2439">
        <v>0.96499999999999997</v>
      </c>
      <c r="N2439">
        <v>0.95799999999999996</v>
      </c>
      <c r="O2439">
        <v>4.5999999999999996</v>
      </c>
      <c r="P2439">
        <v>0.73199999999999998</v>
      </c>
      <c r="Q2439">
        <v>1</v>
      </c>
    </row>
    <row r="2440" spans="1:17">
      <c r="A2440" t="s">
        <v>2470</v>
      </c>
      <c r="B2440" s="1">
        <v>46133</v>
      </c>
      <c r="C2440" t="s">
        <v>18</v>
      </c>
      <c r="D2440" t="s">
        <v>23</v>
      </c>
      <c r="E2440">
        <v>612</v>
      </c>
      <c r="F2440">
        <v>50</v>
      </c>
      <c r="G2440">
        <v>662</v>
      </c>
      <c r="H2440">
        <v>41</v>
      </c>
      <c r="I2440">
        <v>621</v>
      </c>
      <c r="J2440">
        <v>0</v>
      </c>
      <c r="K2440">
        <v>0</v>
      </c>
      <c r="L2440">
        <v>8</v>
      </c>
      <c r="M2440">
        <v>0.6</v>
      </c>
      <c r="N2440">
        <v>0.97</v>
      </c>
      <c r="O2440">
        <v>2.5</v>
      </c>
      <c r="P2440">
        <v>0.78600000000000003</v>
      </c>
      <c r="Q2440">
        <v>6.2E-2</v>
      </c>
    </row>
    <row r="2441" spans="1:17">
      <c r="A2441" t="s">
        <v>2471</v>
      </c>
      <c r="B2441" s="1">
        <v>46133</v>
      </c>
      <c r="C2441" t="s">
        <v>18</v>
      </c>
      <c r="D2441" t="s">
        <v>25</v>
      </c>
      <c r="E2441">
        <v>0</v>
      </c>
      <c r="F2441">
        <v>16</v>
      </c>
      <c r="G2441">
        <v>16</v>
      </c>
      <c r="H2441">
        <v>16</v>
      </c>
      <c r="I2441">
        <v>0</v>
      </c>
      <c r="J2441">
        <v>0</v>
      </c>
      <c r="K2441">
        <v>0</v>
      </c>
      <c r="L2441">
        <v>1.4</v>
      </c>
      <c r="M2441">
        <v>0.97299999999999998</v>
      </c>
      <c r="N2441">
        <v>0.97399999999999998</v>
      </c>
      <c r="O2441">
        <v>4.5999999999999996</v>
      </c>
      <c r="P2441">
        <v>0.76100000000000001</v>
      </c>
      <c r="Q2441">
        <v>1</v>
      </c>
    </row>
    <row r="2442" spans="1:17">
      <c r="A2442" t="s">
        <v>2472</v>
      </c>
      <c r="B2442" s="1">
        <v>46133</v>
      </c>
      <c r="C2442" t="s">
        <v>27</v>
      </c>
      <c r="D2442" t="s">
        <v>19</v>
      </c>
      <c r="E2442">
        <v>10</v>
      </c>
      <c r="F2442">
        <v>49</v>
      </c>
      <c r="G2442">
        <v>59</v>
      </c>
      <c r="H2442">
        <v>43</v>
      </c>
      <c r="I2442">
        <v>16</v>
      </c>
      <c r="J2442">
        <v>0</v>
      </c>
      <c r="K2442">
        <v>0</v>
      </c>
      <c r="L2442">
        <v>2.8</v>
      </c>
      <c r="M2442">
        <v>0.85899999999999999</v>
      </c>
      <c r="N2442">
        <v>0.94099999999999995</v>
      </c>
      <c r="O2442">
        <v>3.8</v>
      </c>
      <c r="P2442">
        <v>0.71799999999999997</v>
      </c>
      <c r="Q2442">
        <v>0.72899999999999998</v>
      </c>
    </row>
    <row r="2443" spans="1:17">
      <c r="A2443" t="s">
        <v>2473</v>
      </c>
      <c r="B2443" s="1">
        <v>46133</v>
      </c>
      <c r="C2443" t="s">
        <v>27</v>
      </c>
      <c r="D2443" t="s">
        <v>21</v>
      </c>
      <c r="E2443">
        <v>0</v>
      </c>
      <c r="F2443">
        <v>47</v>
      </c>
      <c r="G2443">
        <v>47</v>
      </c>
      <c r="H2443">
        <v>46</v>
      </c>
      <c r="I2443">
        <v>1</v>
      </c>
      <c r="J2443">
        <v>0</v>
      </c>
      <c r="K2443">
        <v>0</v>
      </c>
      <c r="L2443">
        <v>1.4</v>
      </c>
      <c r="M2443">
        <v>1</v>
      </c>
      <c r="N2443">
        <v>0.94899999999999995</v>
      </c>
      <c r="O2443">
        <v>4.7</v>
      </c>
      <c r="P2443">
        <v>0.70699999999999996</v>
      </c>
      <c r="Q2443">
        <v>0.97899999999999998</v>
      </c>
    </row>
    <row r="2444" spans="1:17">
      <c r="A2444" t="s">
        <v>2474</v>
      </c>
      <c r="B2444" s="1">
        <v>46133</v>
      </c>
      <c r="C2444" t="s">
        <v>27</v>
      </c>
      <c r="D2444" t="s">
        <v>23</v>
      </c>
      <c r="E2444">
        <v>1591</v>
      </c>
      <c r="F2444">
        <v>34</v>
      </c>
      <c r="G2444">
        <v>1625</v>
      </c>
      <c r="H2444">
        <v>25</v>
      </c>
      <c r="I2444">
        <v>1600</v>
      </c>
      <c r="J2444">
        <v>0</v>
      </c>
      <c r="K2444">
        <v>0</v>
      </c>
      <c r="L2444">
        <v>8</v>
      </c>
      <c r="M2444">
        <v>0.6</v>
      </c>
      <c r="N2444">
        <v>0.995</v>
      </c>
      <c r="O2444">
        <v>2.5</v>
      </c>
      <c r="P2444">
        <v>0.71299999999999997</v>
      </c>
      <c r="Q2444">
        <v>1.4999999999999999E-2</v>
      </c>
    </row>
    <row r="2445" spans="1:17">
      <c r="A2445" t="s">
        <v>2475</v>
      </c>
      <c r="B2445" s="1">
        <v>46133</v>
      </c>
      <c r="C2445" t="s">
        <v>27</v>
      </c>
      <c r="D2445" t="s">
        <v>25</v>
      </c>
      <c r="E2445">
        <v>64</v>
      </c>
      <c r="F2445">
        <v>33</v>
      </c>
      <c r="G2445">
        <v>97</v>
      </c>
      <c r="H2445">
        <v>25</v>
      </c>
      <c r="I2445">
        <v>72</v>
      </c>
      <c r="J2445">
        <v>0</v>
      </c>
      <c r="K2445">
        <v>0</v>
      </c>
      <c r="L2445">
        <v>7.8</v>
      </c>
      <c r="M2445">
        <v>0.6</v>
      </c>
      <c r="N2445">
        <v>1</v>
      </c>
      <c r="O2445">
        <v>2.5</v>
      </c>
      <c r="P2445">
        <v>0.65500000000000003</v>
      </c>
      <c r="Q2445">
        <v>0.25800000000000001</v>
      </c>
    </row>
    <row r="2446" spans="1:17">
      <c r="A2446" t="s">
        <v>2476</v>
      </c>
      <c r="B2446" s="1">
        <v>46133</v>
      </c>
      <c r="C2446" t="s">
        <v>32</v>
      </c>
      <c r="D2446" t="s">
        <v>19</v>
      </c>
      <c r="E2446">
        <v>675</v>
      </c>
      <c r="F2446">
        <v>33</v>
      </c>
      <c r="G2446">
        <v>708</v>
      </c>
      <c r="H2446">
        <v>36</v>
      </c>
      <c r="I2446">
        <v>672</v>
      </c>
      <c r="J2446">
        <v>0</v>
      </c>
      <c r="K2446">
        <v>0</v>
      </c>
      <c r="L2446">
        <v>8</v>
      </c>
      <c r="M2446">
        <v>0.6</v>
      </c>
      <c r="N2446">
        <v>1</v>
      </c>
      <c r="O2446">
        <v>2.5</v>
      </c>
      <c r="P2446">
        <v>0.78700000000000003</v>
      </c>
      <c r="Q2446">
        <v>5.0999999999999997E-2</v>
      </c>
    </row>
    <row r="2447" spans="1:17">
      <c r="A2447" t="s">
        <v>2477</v>
      </c>
      <c r="B2447" s="1">
        <v>46133</v>
      </c>
      <c r="C2447" t="s">
        <v>32</v>
      </c>
      <c r="D2447" t="s">
        <v>21</v>
      </c>
      <c r="E2447">
        <v>1691</v>
      </c>
      <c r="F2447">
        <v>34</v>
      </c>
      <c r="G2447">
        <v>1725</v>
      </c>
      <c r="H2447">
        <v>27</v>
      </c>
      <c r="I2447">
        <v>1698</v>
      </c>
      <c r="J2447">
        <v>0</v>
      </c>
      <c r="K2447">
        <v>0</v>
      </c>
      <c r="L2447">
        <v>8</v>
      </c>
      <c r="M2447">
        <v>0.6</v>
      </c>
      <c r="N2447">
        <v>0.96099999999999997</v>
      </c>
      <c r="O2447">
        <v>2.5</v>
      </c>
      <c r="P2447">
        <v>0.70199999999999996</v>
      </c>
      <c r="Q2447">
        <v>1.6E-2</v>
      </c>
    </row>
    <row r="2448" spans="1:17">
      <c r="A2448" t="s">
        <v>2478</v>
      </c>
      <c r="B2448" s="1">
        <v>46133</v>
      </c>
      <c r="C2448" t="s">
        <v>32</v>
      </c>
      <c r="D2448" t="s">
        <v>23</v>
      </c>
      <c r="E2448">
        <v>1778</v>
      </c>
      <c r="F2448">
        <v>30</v>
      </c>
      <c r="G2448">
        <v>1808</v>
      </c>
      <c r="H2448">
        <v>27</v>
      </c>
      <c r="I2448">
        <v>1781</v>
      </c>
      <c r="J2448">
        <v>0</v>
      </c>
      <c r="K2448">
        <v>0</v>
      </c>
      <c r="L2448">
        <v>8</v>
      </c>
      <c r="M2448">
        <v>0.6</v>
      </c>
      <c r="N2448">
        <v>0.96499999999999997</v>
      </c>
      <c r="O2448">
        <v>2.5</v>
      </c>
      <c r="P2448">
        <v>0.69299999999999995</v>
      </c>
      <c r="Q2448">
        <v>1.4999999999999999E-2</v>
      </c>
    </row>
    <row r="2449" spans="1:17">
      <c r="A2449" t="s">
        <v>2479</v>
      </c>
      <c r="B2449" s="1">
        <v>46133</v>
      </c>
      <c r="C2449" t="s">
        <v>32</v>
      </c>
      <c r="D2449" t="s">
        <v>25</v>
      </c>
      <c r="E2449">
        <v>0</v>
      </c>
      <c r="F2449">
        <v>32</v>
      </c>
      <c r="G2449">
        <v>32</v>
      </c>
      <c r="H2449">
        <v>32</v>
      </c>
      <c r="I2449">
        <v>0</v>
      </c>
      <c r="J2449">
        <v>1</v>
      </c>
      <c r="K2449">
        <v>0</v>
      </c>
      <c r="L2449">
        <v>1.8</v>
      </c>
      <c r="M2449">
        <v>0.93300000000000005</v>
      </c>
      <c r="N2449">
        <v>0.98599999999999999</v>
      </c>
      <c r="O2449">
        <v>4.5</v>
      </c>
      <c r="P2449">
        <v>0.70199999999999996</v>
      </c>
      <c r="Q2449">
        <v>1</v>
      </c>
    </row>
    <row r="2450" spans="1:17">
      <c r="A2450" t="s">
        <v>2480</v>
      </c>
      <c r="B2450" s="1">
        <v>46133</v>
      </c>
      <c r="C2450" t="s">
        <v>37</v>
      </c>
      <c r="D2450" t="s">
        <v>19</v>
      </c>
      <c r="E2450">
        <v>0</v>
      </c>
      <c r="F2450">
        <v>39</v>
      </c>
      <c r="G2450">
        <v>39</v>
      </c>
      <c r="H2450">
        <v>39</v>
      </c>
      <c r="I2450">
        <v>0</v>
      </c>
      <c r="J2450">
        <v>0</v>
      </c>
      <c r="K2450">
        <v>0</v>
      </c>
      <c r="L2450">
        <v>1.6</v>
      </c>
      <c r="M2450">
        <v>0.98599999999999999</v>
      </c>
      <c r="N2450">
        <v>0.97699999999999998</v>
      </c>
      <c r="O2450">
        <v>4.0999999999999996</v>
      </c>
      <c r="P2450">
        <v>0.67</v>
      </c>
      <c r="Q2450">
        <v>1</v>
      </c>
    </row>
    <row r="2451" spans="1:17">
      <c r="A2451" t="s">
        <v>2481</v>
      </c>
      <c r="B2451" s="1">
        <v>46133</v>
      </c>
      <c r="C2451" t="s">
        <v>37</v>
      </c>
      <c r="D2451" t="s">
        <v>21</v>
      </c>
      <c r="E2451">
        <v>723</v>
      </c>
      <c r="F2451">
        <v>52</v>
      </c>
      <c r="G2451">
        <v>775</v>
      </c>
      <c r="H2451">
        <v>31</v>
      </c>
      <c r="I2451">
        <v>744</v>
      </c>
      <c r="J2451">
        <v>0</v>
      </c>
      <c r="K2451">
        <v>0</v>
      </c>
      <c r="L2451">
        <v>8</v>
      </c>
      <c r="M2451">
        <v>0.6</v>
      </c>
      <c r="N2451">
        <v>1</v>
      </c>
      <c r="O2451">
        <v>2.5</v>
      </c>
      <c r="P2451">
        <v>0.68400000000000005</v>
      </c>
      <c r="Q2451">
        <v>0.04</v>
      </c>
    </row>
    <row r="2452" spans="1:17">
      <c r="A2452" t="s">
        <v>2482</v>
      </c>
      <c r="B2452" s="1">
        <v>46133</v>
      </c>
      <c r="C2452" t="s">
        <v>37</v>
      </c>
      <c r="D2452" t="s">
        <v>23</v>
      </c>
      <c r="E2452">
        <v>568</v>
      </c>
      <c r="F2452">
        <v>38</v>
      </c>
      <c r="G2452">
        <v>606</v>
      </c>
      <c r="H2452">
        <v>39</v>
      </c>
      <c r="I2452">
        <v>567</v>
      </c>
      <c r="J2452">
        <v>0</v>
      </c>
      <c r="K2452">
        <v>0</v>
      </c>
      <c r="L2452">
        <v>8</v>
      </c>
      <c r="M2452">
        <v>0.6</v>
      </c>
      <c r="N2452">
        <v>0.98299999999999998</v>
      </c>
      <c r="O2452">
        <v>2.5</v>
      </c>
      <c r="P2452">
        <v>0.76800000000000002</v>
      </c>
      <c r="Q2452">
        <v>6.4000000000000001E-2</v>
      </c>
    </row>
    <row r="2453" spans="1:17">
      <c r="A2453" t="s">
        <v>2483</v>
      </c>
      <c r="B2453" s="1">
        <v>46133</v>
      </c>
      <c r="C2453" t="s">
        <v>37</v>
      </c>
      <c r="D2453" t="s">
        <v>25</v>
      </c>
      <c r="E2453">
        <v>0</v>
      </c>
      <c r="F2453">
        <v>25</v>
      </c>
      <c r="G2453">
        <v>25</v>
      </c>
      <c r="H2453">
        <v>25</v>
      </c>
      <c r="I2453">
        <v>0</v>
      </c>
      <c r="J2453">
        <v>0</v>
      </c>
      <c r="K2453">
        <v>0</v>
      </c>
      <c r="L2453">
        <v>1.1000000000000001</v>
      </c>
      <c r="M2453">
        <v>0.98699999999999999</v>
      </c>
      <c r="N2453">
        <v>0.998</v>
      </c>
      <c r="O2453">
        <v>4.5999999999999996</v>
      </c>
      <c r="P2453">
        <v>0.72199999999999998</v>
      </c>
      <c r="Q2453">
        <v>1</v>
      </c>
    </row>
    <row r="2454" spans="1:17">
      <c r="A2454" t="s">
        <v>2484</v>
      </c>
      <c r="B2454" s="1">
        <v>46133</v>
      </c>
      <c r="C2454" t="s">
        <v>43</v>
      </c>
      <c r="D2454" t="s">
        <v>19</v>
      </c>
      <c r="E2454">
        <v>1331</v>
      </c>
      <c r="F2454">
        <v>33</v>
      </c>
      <c r="G2454">
        <v>1364</v>
      </c>
      <c r="H2454">
        <v>28</v>
      </c>
      <c r="I2454">
        <v>1336</v>
      </c>
      <c r="J2454">
        <v>0</v>
      </c>
      <c r="K2454">
        <v>0</v>
      </c>
      <c r="L2454">
        <v>8</v>
      </c>
      <c r="M2454">
        <v>0.6</v>
      </c>
      <c r="N2454">
        <v>0.998</v>
      </c>
      <c r="O2454">
        <v>2.5</v>
      </c>
      <c r="P2454">
        <v>0.76800000000000002</v>
      </c>
      <c r="Q2454">
        <v>2.1000000000000001E-2</v>
      </c>
    </row>
    <row r="2455" spans="1:17">
      <c r="A2455" t="s">
        <v>2485</v>
      </c>
      <c r="B2455" s="1">
        <v>46133</v>
      </c>
      <c r="C2455" t="s">
        <v>43</v>
      </c>
      <c r="D2455" t="s">
        <v>21</v>
      </c>
      <c r="E2455">
        <v>0</v>
      </c>
      <c r="F2455">
        <v>43</v>
      </c>
      <c r="G2455">
        <v>43</v>
      </c>
      <c r="H2455">
        <v>43</v>
      </c>
      <c r="I2455">
        <v>0</v>
      </c>
      <c r="J2455">
        <v>0</v>
      </c>
      <c r="K2455">
        <v>0</v>
      </c>
      <c r="L2455">
        <v>1.6</v>
      </c>
      <c r="M2455">
        <v>0.93400000000000005</v>
      </c>
      <c r="N2455">
        <v>0.98299999999999998</v>
      </c>
      <c r="O2455">
        <v>4.5</v>
      </c>
      <c r="P2455">
        <v>0.64100000000000001</v>
      </c>
      <c r="Q2455">
        <v>1</v>
      </c>
    </row>
    <row r="2456" spans="1:17">
      <c r="A2456" t="s">
        <v>2486</v>
      </c>
      <c r="B2456" s="1">
        <v>46133</v>
      </c>
      <c r="C2456" t="s">
        <v>43</v>
      </c>
      <c r="D2456" t="s">
        <v>23</v>
      </c>
      <c r="E2456">
        <v>0</v>
      </c>
      <c r="F2456">
        <v>34</v>
      </c>
      <c r="G2456">
        <v>34</v>
      </c>
      <c r="H2456">
        <v>34</v>
      </c>
      <c r="I2456">
        <v>0</v>
      </c>
      <c r="J2456">
        <v>0</v>
      </c>
      <c r="K2456">
        <v>0</v>
      </c>
      <c r="L2456">
        <v>1.6</v>
      </c>
      <c r="M2456">
        <v>0.97899999999999998</v>
      </c>
      <c r="N2456">
        <v>0.97699999999999998</v>
      </c>
      <c r="O2456">
        <v>4.5</v>
      </c>
      <c r="P2456">
        <v>0.78600000000000003</v>
      </c>
      <c r="Q2456">
        <v>1</v>
      </c>
    </row>
    <row r="2457" spans="1:17">
      <c r="A2457" t="s">
        <v>2487</v>
      </c>
      <c r="B2457" s="1">
        <v>46133</v>
      </c>
      <c r="C2457" t="s">
        <v>43</v>
      </c>
      <c r="D2457" t="s">
        <v>25</v>
      </c>
      <c r="E2457">
        <v>0</v>
      </c>
      <c r="F2457">
        <v>24</v>
      </c>
      <c r="G2457">
        <v>24</v>
      </c>
      <c r="H2457">
        <v>24</v>
      </c>
      <c r="I2457">
        <v>0</v>
      </c>
      <c r="J2457">
        <v>0</v>
      </c>
      <c r="K2457">
        <v>0</v>
      </c>
      <c r="L2457">
        <v>1.3</v>
      </c>
      <c r="M2457">
        <v>0.96799999999999997</v>
      </c>
      <c r="N2457">
        <v>0.98099999999999998</v>
      </c>
      <c r="O2457">
        <v>4.5</v>
      </c>
      <c r="P2457">
        <v>0.79200000000000004</v>
      </c>
      <c r="Q2457">
        <v>1</v>
      </c>
    </row>
    <row r="2458" spans="1:17">
      <c r="A2458" t="s">
        <v>2488</v>
      </c>
      <c r="B2458" s="1">
        <v>46133</v>
      </c>
      <c r="C2458" t="s">
        <v>48</v>
      </c>
      <c r="D2458" t="s">
        <v>19</v>
      </c>
      <c r="E2458">
        <v>0</v>
      </c>
      <c r="F2458">
        <v>48</v>
      </c>
      <c r="G2458">
        <v>48</v>
      </c>
      <c r="H2458">
        <v>48</v>
      </c>
      <c r="I2458">
        <v>0</v>
      </c>
      <c r="J2458">
        <v>0</v>
      </c>
      <c r="K2458">
        <v>0</v>
      </c>
      <c r="L2458">
        <v>2</v>
      </c>
      <c r="M2458">
        <v>0.92300000000000004</v>
      </c>
      <c r="N2458">
        <v>0.995</v>
      </c>
      <c r="O2458">
        <v>4.4000000000000004</v>
      </c>
      <c r="P2458">
        <v>0.70199999999999996</v>
      </c>
      <c r="Q2458">
        <v>1</v>
      </c>
    </row>
    <row r="2459" spans="1:17">
      <c r="A2459" t="s">
        <v>2489</v>
      </c>
      <c r="B2459" s="1">
        <v>46133</v>
      </c>
      <c r="C2459" t="s">
        <v>48</v>
      </c>
      <c r="D2459" t="s">
        <v>21</v>
      </c>
      <c r="E2459">
        <v>2252</v>
      </c>
      <c r="F2459">
        <v>45</v>
      </c>
      <c r="G2459">
        <v>2297</v>
      </c>
      <c r="H2459">
        <v>23</v>
      </c>
      <c r="I2459">
        <v>2274</v>
      </c>
      <c r="J2459">
        <v>0</v>
      </c>
      <c r="K2459">
        <v>0</v>
      </c>
      <c r="L2459">
        <v>8</v>
      </c>
      <c r="M2459">
        <v>0.6</v>
      </c>
      <c r="N2459">
        <v>0.997</v>
      </c>
      <c r="O2459">
        <v>2.5</v>
      </c>
      <c r="P2459">
        <v>0.71899999999999997</v>
      </c>
      <c r="Q2459">
        <v>0.01</v>
      </c>
    </row>
    <row r="2460" spans="1:17">
      <c r="A2460" t="s">
        <v>2490</v>
      </c>
      <c r="B2460" s="1">
        <v>46133</v>
      </c>
      <c r="C2460" t="s">
        <v>48</v>
      </c>
      <c r="D2460" t="s">
        <v>23</v>
      </c>
      <c r="E2460">
        <v>0</v>
      </c>
      <c r="F2460">
        <v>46</v>
      </c>
      <c r="G2460">
        <v>46</v>
      </c>
      <c r="H2460">
        <v>46</v>
      </c>
      <c r="I2460">
        <v>0</v>
      </c>
      <c r="J2460">
        <v>0</v>
      </c>
      <c r="K2460">
        <v>0</v>
      </c>
      <c r="L2460">
        <v>1.7</v>
      </c>
      <c r="M2460">
        <v>0.995</v>
      </c>
      <c r="N2460">
        <v>0.99199999999999999</v>
      </c>
      <c r="O2460">
        <v>4.5999999999999996</v>
      </c>
      <c r="P2460">
        <v>0.68500000000000005</v>
      </c>
      <c r="Q2460">
        <v>1</v>
      </c>
    </row>
    <row r="2461" spans="1:17">
      <c r="A2461" t="s">
        <v>2491</v>
      </c>
      <c r="B2461" s="1">
        <v>46133</v>
      </c>
      <c r="C2461" t="s">
        <v>48</v>
      </c>
      <c r="D2461" t="s">
        <v>25</v>
      </c>
      <c r="E2461">
        <v>743</v>
      </c>
      <c r="F2461">
        <v>41</v>
      </c>
      <c r="G2461">
        <v>784</v>
      </c>
      <c r="H2461">
        <v>22</v>
      </c>
      <c r="I2461">
        <v>762</v>
      </c>
      <c r="J2461">
        <v>0</v>
      </c>
      <c r="K2461">
        <v>0</v>
      </c>
      <c r="L2461">
        <v>8</v>
      </c>
      <c r="M2461">
        <v>0.6</v>
      </c>
      <c r="N2461">
        <v>0.998</v>
      </c>
      <c r="O2461">
        <v>2.5</v>
      </c>
      <c r="P2461">
        <v>0.71299999999999997</v>
      </c>
      <c r="Q2461">
        <v>2.8000000000000001E-2</v>
      </c>
    </row>
    <row r="2462" spans="1:17">
      <c r="A2462" t="s">
        <v>2492</v>
      </c>
      <c r="B2462" s="1">
        <v>46133</v>
      </c>
      <c r="C2462" t="s">
        <v>53</v>
      </c>
      <c r="D2462" t="s">
        <v>19</v>
      </c>
      <c r="E2462">
        <v>1291</v>
      </c>
      <c r="F2462">
        <v>45</v>
      </c>
      <c r="G2462">
        <v>1336</v>
      </c>
      <c r="H2462">
        <v>27</v>
      </c>
      <c r="I2462">
        <v>1309</v>
      </c>
      <c r="J2462">
        <v>0</v>
      </c>
      <c r="K2462">
        <v>0</v>
      </c>
      <c r="L2462">
        <v>8</v>
      </c>
      <c r="M2462">
        <v>0.6</v>
      </c>
      <c r="N2462">
        <v>0.95699999999999996</v>
      </c>
      <c r="O2462">
        <v>2.5</v>
      </c>
      <c r="P2462">
        <v>0.70299999999999996</v>
      </c>
      <c r="Q2462">
        <v>0.02</v>
      </c>
    </row>
    <row r="2463" spans="1:17">
      <c r="A2463" t="s">
        <v>2493</v>
      </c>
      <c r="B2463" s="1">
        <v>46133</v>
      </c>
      <c r="C2463" t="s">
        <v>53</v>
      </c>
      <c r="D2463" t="s">
        <v>21</v>
      </c>
      <c r="E2463">
        <v>1356</v>
      </c>
      <c r="F2463">
        <v>42</v>
      </c>
      <c r="G2463">
        <v>1398</v>
      </c>
      <c r="H2463">
        <v>22</v>
      </c>
      <c r="I2463">
        <v>1376</v>
      </c>
      <c r="J2463">
        <v>0</v>
      </c>
      <c r="K2463">
        <v>0</v>
      </c>
      <c r="L2463">
        <v>8</v>
      </c>
      <c r="M2463">
        <v>0.6</v>
      </c>
      <c r="N2463">
        <v>0.97799999999999998</v>
      </c>
      <c r="O2463">
        <v>2.5</v>
      </c>
      <c r="P2463">
        <v>0.77200000000000002</v>
      </c>
      <c r="Q2463">
        <v>1.6E-2</v>
      </c>
    </row>
    <row r="2464" spans="1:17">
      <c r="A2464" t="s">
        <v>2494</v>
      </c>
      <c r="B2464" s="1">
        <v>46133</v>
      </c>
      <c r="C2464" t="s">
        <v>53</v>
      </c>
      <c r="D2464" t="s">
        <v>23</v>
      </c>
      <c r="E2464">
        <v>894</v>
      </c>
      <c r="F2464">
        <v>40</v>
      </c>
      <c r="G2464">
        <v>934</v>
      </c>
      <c r="H2464">
        <v>26</v>
      </c>
      <c r="I2464">
        <v>908</v>
      </c>
      <c r="J2464">
        <v>0</v>
      </c>
      <c r="K2464">
        <v>0</v>
      </c>
      <c r="L2464">
        <v>8</v>
      </c>
      <c r="M2464">
        <v>0.6</v>
      </c>
      <c r="N2464">
        <v>0.95499999999999996</v>
      </c>
      <c r="O2464">
        <v>2.5</v>
      </c>
      <c r="P2464">
        <v>0.72699999999999998</v>
      </c>
      <c r="Q2464">
        <v>2.8000000000000001E-2</v>
      </c>
    </row>
    <row r="2465" spans="1:17">
      <c r="A2465" t="s">
        <v>2495</v>
      </c>
      <c r="B2465" s="1">
        <v>46133</v>
      </c>
      <c r="C2465" t="s">
        <v>53</v>
      </c>
      <c r="D2465" t="s">
        <v>25</v>
      </c>
      <c r="E2465">
        <v>0</v>
      </c>
      <c r="F2465">
        <v>37</v>
      </c>
      <c r="G2465">
        <v>37</v>
      </c>
      <c r="H2465">
        <v>37</v>
      </c>
      <c r="I2465">
        <v>0</v>
      </c>
      <c r="J2465">
        <v>0</v>
      </c>
      <c r="K2465">
        <v>0</v>
      </c>
      <c r="L2465">
        <v>1.4</v>
      </c>
      <c r="M2465">
        <v>0.95599999999999996</v>
      </c>
      <c r="N2465">
        <v>1</v>
      </c>
      <c r="O2465">
        <v>4.5999999999999996</v>
      </c>
      <c r="P2465">
        <v>0.76200000000000001</v>
      </c>
      <c r="Q2465">
        <v>1</v>
      </c>
    </row>
    <row r="2466" spans="1:17">
      <c r="A2466" t="s">
        <v>2496</v>
      </c>
      <c r="B2466" s="1">
        <v>46134</v>
      </c>
      <c r="C2466" t="s">
        <v>18</v>
      </c>
      <c r="D2466" t="s">
        <v>19</v>
      </c>
      <c r="E2466">
        <v>349</v>
      </c>
      <c r="F2466">
        <v>46</v>
      </c>
      <c r="G2466">
        <v>395</v>
      </c>
      <c r="H2466">
        <v>35</v>
      </c>
      <c r="I2466">
        <v>360</v>
      </c>
      <c r="J2466">
        <v>0</v>
      </c>
      <c r="K2466">
        <v>0</v>
      </c>
      <c r="L2466">
        <v>8</v>
      </c>
      <c r="M2466">
        <v>0.6</v>
      </c>
      <c r="N2466">
        <v>1</v>
      </c>
      <c r="O2466">
        <v>2.5</v>
      </c>
      <c r="P2466">
        <v>0.78600000000000003</v>
      </c>
      <c r="Q2466">
        <v>8.8999999999999996E-2</v>
      </c>
    </row>
    <row r="2467" spans="1:17">
      <c r="A2467" t="s">
        <v>2497</v>
      </c>
      <c r="B2467" s="1">
        <v>46134</v>
      </c>
      <c r="C2467" t="s">
        <v>18</v>
      </c>
      <c r="D2467" t="s">
        <v>21</v>
      </c>
      <c r="E2467">
        <v>0</v>
      </c>
      <c r="F2467">
        <v>42</v>
      </c>
      <c r="G2467">
        <v>42</v>
      </c>
      <c r="H2467">
        <v>42</v>
      </c>
      <c r="I2467">
        <v>0</v>
      </c>
      <c r="J2467">
        <v>0</v>
      </c>
      <c r="K2467">
        <v>0</v>
      </c>
      <c r="L2467">
        <v>1.8</v>
      </c>
      <c r="M2467">
        <v>1</v>
      </c>
      <c r="N2467">
        <v>0.97499999999999998</v>
      </c>
      <c r="O2467">
        <v>4.5999999999999996</v>
      </c>
      <c r="P2467">
        <v>0.73199999999999998</v>
      </c>
      <c r="Q2467">
        <v>1</v>
      </c>
    </row>
    <row r="2468" spans="1:17">
      <c r="A2468" t="s">
        <v>2498</v>
      </c>
      <c r="B2468" s="1">
        <v>46134</v>
      </c>
      <c r="C2468" t="s">
        <v>18</v>
      </c>
      <c r="D2468" t="s">
        <v>23</v>
      </c>
      <c r="E2468">
        <v>621</v>
      </c>
      <c r="F2468">
        <v>49</v>
      </c>
      <c r="G2468">
        <v>670</v>
      </c>
      <c r="H2468">
        <v>36</v>
      </c>
      <c r="I2468">
        <v>634</v>
      </c>
      <c r="J2468">
        <v>0</v>
      </c>
      <c r="K2468">
        <v>0</v>
      </c>
      <c r="L2468">
        <v>8</v>
      </c>
      <c r="M2468">
        <v>0.6</v>
      </c>
      <c r="N2468">
        <v>0.99</v>
      </c>
      <c r="O2468">
        <v>2.5</v>
      </c>
      <c r="P2468">
        <v>0.78600000000000003</v>
      </c>
      <c r="Q2468">
        <v>5.3999999999999999E-2</v>
      </c>
    </row>
    <row r="2469" spans="1:17">
      <c r="A2469" t="s">
        <v>2499</v>
      </c>
      <c r="B2469" s="1">
        <v>46134</v>
      </c>
      <c r="C2469" t="s">
        <v>18</v>
      </c>
      <c r="D2469" t="s">
        <v>25</v>
      </c>
      <c r="E2469">
        <v>0</v>
      </c>
      <c r="F2469">
        <v>27</v>
      </c>
      <c r="G2469">
        <v>27</v>
      </c>
      <c r="H2469">
        <v>27</v>
      </c>
      <c r="I2469">
        <v>0</v>
      </c>
      <c r="J2469">
        <v>0</v>
      </c>
      <c r="K2469">
        <v>0</v>
      </c>
      <c r="L2469">
        <v>1.5</v>
      </c>
      <c r="M2469">
        <v>0.95499999999999996</v>
      </c>
      <c r="N2469">
        <v>1</v>
      </c>
      <c r="O2469">
        <v>4.3</v>
      </c>
      <c r="P2469">
        <v>0.76100000000000001</v>
      </c>
      <c r="Q2469">
        <v>1</v>
      </c>
    </row>
    <row r="2470" spans="1:17">
      <c r="A2470" t="s">
        <v>2500</v>
      </c>
      <c r="B2470" s="1">
        <v>46134</v>
      </c>
      <c r="C2470" t="s">
        <v>27</v>
      </c>
      <c r="D2470" t="s">
        <v>19</v>
      </c>
      <c r="E2470">
        <v>16</v>
      </c>
      <c r="F2470">
        <v>37</v>
      </c>
      <c r="G2470">
        <v>53</v>
      </c>
      <c r="H2470">
        <v>43</v>
      </c>
      <c r="I2470">
        <v>10</v>
      </c>
      <c r="J2470">
        <v>0</v>
      </c>
      <c r="K2470">
        <v>0</v>
      </c>
      <c r="L2470">
        <v>2.6</v>
      </c>
      <c r="M2470">
        <v>0.90700000000000003</v>
      </c>
      <c r="N2470">
        <v>0.98899999999999999</v>
      </c>
      <c r="O2470">
        <v>4</v>
      </c>
      <c r="P2470">
        <v>0.71799999999999997</v>
      </c>
      <c r="Q2470">
        <v>0.81100000000000005</v>
      </c>
    </row>
    <row r="2471" spans="1:17">
      <c r="A2471" t="s">
        <v>2501</v>
      </c>
      <c r="B2471" s="1">
        <v>46134</v>
      </c>
      <c r="C2471" t="s">
        <v>27</v>
      </c>
      <c r="D2471" t="s">
        <v>21</v>
      </c>
      <c r="E2471">
        <v>1</v>
      </c>
      <c r="F2471">
        <v>19</v>
      </c>
      <c r="G2471">
        <v>20</v>
      </c>
      <c r="H2471">
        <v>20</v>
      </c>
      <c r="I2471">
        <v>0</v>
      </c>
      <c r="J2471">
        <v>0</v>
      </c>
      <c r="K2471">
        <v>0</v>
      </c>
      <c r="L2471">
        <v>0.5</v>
      </c>
      <c r="M2471">
        <v>0.96399999999999997</v>
      </c>
      <c r="N2471">
        <v>0.98599999999999999</v>
      </c>
      <c r="O2471">
        <v>4.3</v>
      </c>
      <c r="P2471">
        <v>0.70699999999999996</v>
      </c>
      <c r="Q2471">
        <v>1</v>
      </c>
    </row>
    <row r="2472" spans="1:17">
      <c r="A2472" t="s">
        <v>2502</v>
      </c>
      <c r="B2472" s="1">
        <v>46134</v>
      </c>
      <c r="C2472" t="s">
        <v>27</v>
      </c>
      <c r="D2472" t="s">
        <v>23</v>
      </c>
      <c r="E2472">
        <v>1600</v>
      </c>
      <c r="F2472">
        <v>42</v>
      </c>
      <c r="G2472">
        <v>1642</v>
      </c>
      <c r="H2472">
        <v>22</v>
      </c>
      <c r="I2472">
        <v>1620</v>
      </c>
      <c r="J2472">
        <v>1</v>
      </c>
      <c r="K2472">
        <v>0</v>
      </c>
      <c r="L2472">
        <v>8</v>
      </c>
      <c r="M2472">
        <v>0.6</v>
      </c>
      <c r="N2472">
        <v>0.95299999999999996</v>
      </c>
      <c r="O2472">
        <v>2.5</v>
      </c>
      <c r="P2472">
        <v>0.71299999999999997</v>
      </c>
      <c r="Q2472">
        <v>1.2999999999999999E-2</v>
      </c>
    </row>
    <row r="2473" spans="1:17">
      <c r="A2473" t="s">
        <v>2503</v>
      </c>
      <c r="B2473" s="1">
        <v>46134</v>
      </c>
      <c r="C2473" t="s">
        <v>27</v>
      </c>
      <c r="D2473" t="s">
        <v>25</v>
      </c>
      <c r="E2473">
        <v>72</v>
      </c>
      <c r="F2473">
        <v>29</v>
      </c>
      <c r="G2473">
        <v>101</v>
      </c>
      <c r="H2473">
        <v>28</v>
      </c>
      <c r="I2473">
        <v>73</v>
      </c>
      <c r="J2473">
        <v>0</v>
      </c>
      <c r="K2473">
        <v>0</v>
      </c>
      <c r="L2473">
        <v>7.2</v>
      </c>
      <c r="M2473">
        <v>0.6</v>
      </c>
      <c r="N2473">
        <v>0.98299999999999998</v>
      </c>
      <c r="O2473">
        <v>2.5</v>
      </c>
      <c r="P2473">
        <v>0.65500000000000003</v>
      </c>
      <c r="Q2473">
        <v>0.27700000000000002</v>
      </c>
    </row>
    <row r="2474" spans="1:17">
      <c r="A2474" t="s">
        <v>2504</v>
      </c>
      <c r="B2474" s="1">
        <v>46134</v>
      </c>
      <c r="C2474" t="s">
        <v>32</v>
      </c>
      <c r="D2474" t="s">
        <v>19</v>
      </c>
      <c r="E2474">
        <v>672</v>
      </c>
      <c r="F2474">
        <v>43</v>
      </c>
      <c r="G2474">
        <v>715</v>
      </c>
      <c r="H2474">
        <v>37</v>
      </c>
      <c r="I2474">
        <v>678</v>
      </c>
      <c r="J2474">
        <v>0</v>
      </c>
      <c r="K2474">
        <v>0</v>
      </c>
      <c r="L2474">
        <v>8</v>
      </c>
      <c r="M2474">
        <v>0.6</v>
      </c>
      <c r="N2474">
        <v>0.97899999999999998</v>
      </c>
      <c r="O2474">
        <v>2.5</v>
      </c>
      <c r="P2474">
        <v>0.78700000000000003</v>
      </c>
      <c r="Q2474">
        <v>5.1999999999999998E-2</v>
      </c>
    </row>
    <row r="2475" spans="1:17">
      <c r="A2475" t="s">
        <v>2505</v>
      </c>
      <c r="B2475" s="1">
        <v>46134</v>
      </c>
      <c r="C2475" t="s">
        <v>32</v>
      </c>
      <c r="D2475" t="s">
        <v>21</v>
      </c>
      <c r="E2475">
        <v>1698</v>
      </c>
      <c r="F2475">
        <v>46</v>
      </c>
      <c r="G2475">
        <v>1744</v>
      </c>
      <c r="H2475">
        <v>26</v>
      </c>
      <c r="I2475">
        <v>1718</v>
      </c>
      <c r="J2475">
        <v>0</v>
      </c>
      <c r="K2475">
        <v>0</v>
      </c>
      <c r="L2475">
        <v>8</v>
      </c>
      <c r="M2475">
        <v>0.6</v>
      </c>
      <c r="N2475">
        <v>0.99199999999999999</v>
      </c>
      <c r="O2475">
        <v>2.5</v>
      </c>
      <c r="P2475">
        <v>0.70199999999999996</v>
      </c>
      <c r="Q2475">
        <v>1.4999999999999999E-2</v>
      </c>
    </row>
    <row r="2476" spans="1:17">
      <c r="A2476" t="s">
        <v>2506</v>
      </c>
      <c r="B2476" s="1">
        <v>46134</v>
      </c>
      <c r="C2476" t="s">
        <v>32</v>
      </c>
      <c r="D2476" t="s">
        <v>23</v>
      </c>
      <c r="E2476">
        <v>1781</v>
      </c>
      <c r="F2476">
        <v>50</v>
      </c>
      <c r="G2476">
        <v>1831</v>
      </c>
      <c r="H2476">
        <v>28</v>
      </c>
      <c r="I2476">
        <v>1803</v>
      </c>
      <c r="J2476">
        <v>0</v>
      </c>
      <c r="K2476">
        <v>0</v>
      </c>
      <c r="L2476">
        <v>8</v>
      </c>
      <c r="M2476">
        <v>0.6</v>
      </c>
      <c r="N2476">
        <v>0.97299999999999998</v>
      </c>
      <c r="O2476">
        <v>2.5</v>
      </c>
      <c r="P2476">
        <v>0.69299999999999995</v>
      </c>
      <c r="Q2476">
        <v>1.4999999999999999E-2</v>
      </c>
    </row>
    <row r="2477" spans="1:17">
      <c r="A2477" t="s">
        <v>2507</v>
      </c>
      <c r="B2477" s="1">
        <v>46134</v>
      </c>
      <c r="C2477" t="s">
        <v>32</v>
      </c>
      <c r="D2477" t="s">
        <v>25</v>
      </c>
      <c r="E2477">
        <v>0</v>
      </c>
      <c r="F2477">
        <v>30</v>
      </c>
      <c r="G2477">
        <v>30</v>
      </c>
      <c r="H2477">
        <v>30</v>
      </c>
      <c r="I2477">
        <v>0</v>
      </c>
      <c r="J2477">
        <v>0</v>
      </c>
      <c r="K2477">
        <v>0</v>
      </c>
      <c r="L2477">
        <v>2.4</v>
      </c>
      <c r="M2477">
        <v>0.99199999999999999</v>
      </c>
      <c r="N2477">
        <v>0.97299999999999998</v>
      </c>
      <c r="O2477">
        <v>4.5999999999999996</v>
      </c>
      <c r="P2477">
        <v>0.70199999999999996</v>
      </c>
      <c r="Q2477">
        <v>1</v>
      </c>
    </row>
    <row r="2478" spans="1:17">
      <c r="A2478" t="s">
        <v>2508</v>
      </c>
      <c r="B2478" s="1">
        <v>46134</v>
      </c>
      <c r="C2478" t="s">
        <v>37</v>
      </c>
      <c r="D2478" t="s">
        <v>19</v>
      </c>
      <c r="E2478">
        <v>0</v>
      </c>
      <c r="F2478">
        <v>50</v>
      </c>
      <c r="G2478">
        <v>50</v>
      </c>
      <c r="H2478">
        <v>43</v>
      </c>
      <c r="I2478">
        <v>7</v>
      </c>
      <c r="J2478">
        <v>0</v>
      </c>
      <c r="K2478">
        <v>0</v>
      </c>
      <c r="L2478">
        <v>2.5</v>
      </c>
      <c r="M2478">
        <v>0.90100000000000002</v>
      </c>
      <c r="N2478">
        <v>0.96299999999999997</v>
      </c>
      <c r="O2478">
        <v>3.9</v>
      </c>
      <c r="P2478">
        <v>0.67</v>
      </c>
      <c r="Q2478">
        <v>0.86</v>
      </c>
    </row>
    <row r="2479" spans="1:17">
      <c r="A2479" t="s">
        <v>2509</v>
      </c>
      <c r="B2479" s="1">
        <v>46134</v>
      </c>
      <c r="C2479" t="s">
        <v>37</v>
      </c>
      <c r="D2479" t="s">
        <v>21</v>
      </c>
      <c r="E2479">
        <v>744</v>
      </c>
      <c r="F2479">
        <v>37</v>
      </c>
      <c r="G2479">
        <v>781</v>
      </c>
      <c r="H2479">
        <v>35</v>
      </c>
      <c r="I2479">
        <v>746</v>
      </c>
      <c r="J2479">
        <v>0</v>
      </c>
      <c r="K2479">
        <v>0</v>
      </c>
      <c r="L2479">
        <v>8</v>
      </c>
      <c r="M2479">
        <v>0.6</v>
      </c>
      <c r="N2479">
        <v>1</v>
      </c>
      <c r="O2479">
        <v>2.5</v>
      </c>
      <c r="P2479">
        <v>0.68400000000000005</v>
      </c>
      <c r="Q2479">
        <v>4.4999999999999998E-2</v>
      </c>
    </row>
    <row r="2480" spans="1:17">
      <c r="A2480" t="s">
        <v>2510</v>
      </c>
      <c r="B2480" s="1">
        <v>46134</v>
      </c>
      <c r="C2480" t="s">
        <v>37</v>
      </c>
      <c r="D2480" t="s">
        <v>23</v>
      </c>
      <c r="E2480">
        <v>567</v>
      </c>
      <c r="F2480">
        <v>50</v>
      </c>
      <c r="G2480">
        <v>617</v>
      </c>
      <c r="H2480">
        <v>35</v>
      </c>
      <c r="I2480">
        <v>582</v>
      </c>
      <c r="J2480">
        <v>0</v>
      </c>
      <c r="K2480">
        <v>0</v>
      </c>
      <c r="L2480">
        <v>8</v>
      </c>
      <c r="M2480">
        <v>0.6</v>
      </c>
      <c r="N2480">
        <v>0.96</v>
      </c>
      <c r="O2480">
        <v>2.5</v>
      </c>
      <c r="P2480">
        <v>0.76800000000000002</v>
      </c>
      <c r="Q2480">
        <v>5.7000000000000002E-2</v>
      </c>
    </row>
    <row r="2481" spans="1:17">
      <c r="A2481" t="s">
        <v>2511</v>
      </c>
      <c r="B2481" s="1">
        <v>46134</v>
      </c>
      <c r="C2481" t="s">
        <v>37</v>
      </c>
      <c r="D2481" t="s">
        <v>25</v>
      </c>
      <c r="E2481">
        <v>0</v>
      </c>
      <c r="F2481">
        <v>42</v>
      </c>
      <c r="G2481">
        <v>42</v>
      </c>
      <c r="H2481">
        <v>36</v>
      </c>
      <c r="I2481">
        <v>6</v>
      </c>
      <c r="J2481">
        <v>0</v>
      </c>
      <c r="K2481">
        <v>0</v>
      </c>
      <c r="L2481">
        <v>1.8</v>
      </c>
      <c r="M2481">
        <v>0.90200000000000002</v>
      </c>
      <c r="N2481">
        <v>0.96399999999999997</v>
      </c>
      <c r="O2481">
        <v>4.5999999999999996</v>
      </c>
      <c r="P2481">
        <v>0.72199999999999998</v>
      </c>
      <c r="Q2481">
        <v>0.85699999999999998</v>
      </c>
    </row>
    <row r="2482" spans="1:17">
      <c r="A2482" t="s">
        <v>2512</v>
      </c>
      <c r="B2482" s="1">
        <v>46134</v>
      </c>
      <c r="C2482" t="s">
        <v>43</v>
      </c>
      <c r="D2482" t="s">
        <v>19</v>
      </c>
      <c r="E2482">
        <v>1336</v>
      </c>
      <c r="F2482">
        <v>18</v>
      </c>
      <c r="G2482">
        <v>1354</v>
      </c>
      <c r="H2482">
        <v>27</v>
      </c>
      <c r="I2482">
        <v>1327</v>
      </c>
      <c r="J2482">
        <v>0</v>
      </c>
      <c r="K2482">
        <v>0</v>
      </c>
      <c r="L2482">
        <v>8</v>
      </c>
      <c r="M2482">
        <v>0.6</v>
      </c>
      <c r="N2482">
        <v>0.98499999999999999</v>
      </c>
      <c r="O2482">
        <v>2.5</v>
      </c>
      <c r="P2482">
        <v>0.76800000000000002</v>
      </c>
      <c r="Q2482">
        <v>0.02</v>
      </c>
    </row>
    <row r="2483" spans="1:17">
      <c r="A2483" t="s">
        <v>2513</v>
      </c>
      <c r="B2483" s="1">
        <v>46134</v>
      </c>
      <c r="C2483" t="s">
        <v>43</v>
      </c>
      <c r="D2483" t="s">
        <v>21</v>
      </c>
      <c r="E2483">
        <v>0</v>
      </c>
      <c r="F2483">
        <v>45</v>
      </c>
      <c r="G2483">
        <v>45</v>
      </c>
      <c r="H2483">
        <v>45</v>
      </c>
      <c r="I2483">
        <v>0</v>
      </c>
      <c r="J2483">
        <v>0</v>
      </c>
      <c r="K2483">
        <v>0</v>
      </c>
      <c r="L2483">
        <v>1.6</v>
      </c>
      <c r="M2483">
        <v>0.97899999999999998</v>
      </c>
      <c r="N2483">
        <v>0.98499999999999999</v>
      </c>
      <c r="O2483">
        <v>4.5</v>
      </c>
      <c r="P2483">
        <v>0.64100000000000001</v>
      </c>
      <c r="Q2483">
        <v>1</v>
      </c>
    </row>
    <row r="2484" spans="1:17">
      <c r="A2484" t="s">
        <v>2514</v>
      </c>
      <c r="B2484" s="1">
        <v>46134</v>
      </c>
      <c r="C2484" t="s">
        <v>43</v>
      </c>
      <c r="D2484" t="s">
        <v>23</v>
      </c>
      <c r="E2484">
        <v>0</v>
      </c>
      <c r="F2484">
        <v>39</v>
      </c>
      <c r="G2484">
        <v>39</v>
      </c>
      <c r="H2484">
        <v>39</v>
      </c>
      <c r="I2484">
        <v>0</v>
      </c>
      <c r="J2484">
        <v>0</v>
      </c>
      <c r="K2484">
        <v>0</v>
      </c>
      <c r="L2484">
        <v>1.2</v>
      </c>
      <c r="M2484">
        <v>0.94699999999999995</v>
      </c>
      <c r="N2484">
        <v>0.98699999999999999</v>
      </c>
      <c r="O2484">
        <v>4.4000000000000004</v>
      </c>
      <c r="P2484">
        <v>0.78600000000000003</v>
      </c>
      <c r="Q2484">
        <v>1</v>
      </c>
    </row>
    <row r="2485" spans="1:17">
      <c r="A2485" t="s">
        <v>2515</v>
      </c>
      <c r="B2485" s="1">
        <v>46134</v>
      </c>
      <c r="C2485" t="s">
        <v>43</v>
      </c>
      <c r="D2485" t="s">
        <v>25</v>
      </c>
      <c r="E2485">
        <v>0</v>
      </c>
      <c r="F2485">
        <v>20</v>
      </c>
      <c r="G2485">
        <v>20</v>
      </c>
      <c r="H2485">
        <v>20</v>
      </c>
      <c r="I2485">
        <v>0</v>
      </c>
      <c r="J2485">
        <v>0</v>
      </c>
      <c r="K2485">
        <v>0</v>
      </c>
      <c r="L2485">
        <v>1.7</v>
      </c>
      <c r="M2485">
        <v>1</v>
      </c>
      <c r="N2485">
        <v>1</v>
      </c>
      <c r="O2485">
        <v>4.5</v>
      </c>
      <c r="P2485">
        <v>0.79200000000000004</v>
      </c>
      <c r="Q2485">
        <v>1</v>
      </c>
    </row>
    <row r="2486" spans="1:17">
      <c r="A2486" t="s">
        <v>2516</v>
      </c>
      <c r="B2486" s="1">
        <v>46134</v>
      </c>
      <c r="C2486" t="s">
        <v>48</v>
      </c>
      <c r="D2486" t="s">
        <v>19</v>
      </c>
      <c r="E2486">
        <v>0</v>
      </c>
      <c r="F2486">
        <v>34</v>
      </c>
      <c r="G2486">
        <v>34</v>
      </c>
      <c r="H2486">
        <v>34</v>
      </c>
      <c r="I2486">
        <v>0</v>
      </c>
      <c r="J2486">
        <v>0</v>
      </c>
      <c r="K2486">
        <v>0</v>
      </c>
      <c r="L2486">
        <v>2.1</v>
      </c>
      <c r="M2486">
        <v>0.97799999999999998</v>
      </c>
      <c r="N2486">
        <v>0.98499999999999999</v>
      </c>
      <c r="O2486">
        <v>4.7</v>
      </c>
      <c r="P2486">
        <v>0.70199999999999996</v>
      </c>
      <c r="Q2486">
        <v>1</v>
      </c>
    </row>
    <row r="2487" spans="1:17">
      <c r="A2487" t="s">
        <v>2517</v>
      </c>
      <c r="B2487" s="1">
        <v>46134</v>
      </c>
      <c r="C2487" t="s">
        <v>48</v>
      </c>
      <c r="D2487" t="s">
        <v>21</v>
      </c>
      <c r="E2487">
        <v>2274</v>
      </c>
      <c r="F2487">
        <v>50</v>
      </c>
      <c r="G2487">
        <v>2324</v>
      </c>
      <c r="H2487">
        <v>23</v>
      </c>
      <c r="I2487">
        <v>2301</v>
      </c>
      <c r="J2487">
        <v>0</v>
      </c>
      <c r="K2487">
        <v>0</v>
      </c>
      <c r="L2487">
        <v>8</v>
      </c>
      <c r="M2487">
        <v>0.6</v>
      </c>
      <c r="N2487">
        <v>0.98</v>
      </c>
      <c r="O2487">
        <v>2.5</v>
      </c>
      <c r="P2487">
        <v>0.71899999999999997</v>
      </c>
      <c r="Q2487">
        <v>0.01</v>
      </c>
    </row>
    <row r="2488" spans="1:17">
      <c r="A2488" t="s">
        <v>2518</v>
      </c>
      <c r="B2488" s="1">
        <v>46134</v>
      </c>
      <c r="C2488" t="s">
        <v>48</v>
      </c>
      <c r="D2488" t="s">
        <v>23</v>
      </c>
      <c r="E2488">
        <v>0</v>
      </c>
      <c r="F2488">
        <v>41</v>
      </c>
      <c r="G2488">
        <v>41</v>
      </c>
      <c r="H2488">
        <v>41</v>
      </c>
      <c r="I2488">
        <v>0</v>
      </c>
      <c r="J2488">
        <v>0</v>
      </c>
      <c r="K2488">
        <v>0</v>
      </c>
      <c r="L2488">
        <v>1.6</v>
      </c>
      <c r="M2488">
        <v>0.95699999999999996</v>
      </c>
      <c r="N2488">
        <v>0.97799999999999998</v>
      </c>
      <c r="O2488">
        <v>4.5999999999999996</v>
      </c>
      <c r="P2488">
        <v>0.68500000000000005</v>
      </c>
      <c r="Q2488">
        <v>1</v>
      </c>
    </row>
    <row r="2489" spans="1:17">
      <c r="A2489" t="s">
        <v>2519</v>
      </c>
      <c r="B2489" s="1">
        <v>46134</v>
      </c>
      <c r="C2489" t="s">
        <v>48</v>
      </c>
      <c r="D2489" t="s">
        <v>25</v>
      </c>
      <c r="E2489">
        <v>762</v>
      </c>
      <c r="F2489">
        <v>21</v>
      </c>
      <c r="G2489">
        <v>783</v>
      </c>
      <c r="H2489">
        <v>28</v>
      </c>
      <c r="I2489">
        <v>755</v>
      </c>
      <c r="J2489">
        <v>0</v>
      </c>
      <c r="K2489">
        <v>0</v>
      </c>
      <c r="L2489">
        <v>8</v>
      </c>
      <c r="M2489">
        <v>0.6</v>
      </c>
      <c r="N2489">
        <v>1</v>
      </c>
      <c r="O2489">
        <v>2.5</v>
      </c>
      <c r="P2489">
        <v>0.71299999999999997</v>
      </c>
      <c r="Q2489">
        <v>3.5999999999999997E-2</v>
      </c>
    </row>
    <row r="2490" spans="1:17">
      <c r="A2490" t="s">
        <v>2520</v>
      </c>
      <c r="B2490" s="1">
        <v>46134</v>
      </c>
      <c r="C2490" t="s">
        <v>53</v>
      </c>
      <c r="D2490" t="s">
        <v>19</v>
      </c>
      <c r="E2490">
        <v>1309</v>
      </c>
      <c r="F2490">
        <v>50</v>
      </c>
      <c r="G2490">
        <v>1359</v>
      </c>
      <c r="H2490">
        <v>27</v>
      </c>
      <c r="I2490">
        <v>1332</v>
      </c>
      <c r="J2490">
        <v>0</v>
      </c>
      <c r="K2490">
        <v>0</v>
      </c>
      <c r="L2490">
        <v>8</v>
      </c>
      <c r="M2490">
        <v>0.6</v>
      </c>
      <c r="N2490">
        <v>0.98799999999999999</v>
      </c>
      <c r="O2490">
        <v>2.5</v>
      </c>
      <c r="P2490">
        <v>0.70299999999999996</v>
      </c>
      <c r="Q2490">
        <v>0.02</v>
      </c>
    </row>
    <row r="2491" spans="1:17">
      <c r="A2491" t="s">
        <v>2521</v>
      </c>
      <c r="B2491" s="1">
        <v>46134</v>
      </c>
      <c r="C2491" t="s">
        <v>53</v>
      </c>
      <c r="D2491" t="s">
        <v>21</v>
      </c>
      <c r="E2491">
        <v>1376</v>
      </c>
      <c r="F2491">
        <v>23</v>
      </c>
      <c r="G2491">
        <v>1399</v>
      </c>
      <c r="H2491">
        <v>24</v>
      </c>
      <c r="I2491">
        <v>1375</v>
      </c>
      <c r="J2491">
        <v>0</v>
      </c>
      <c r="K2491">
        <v>0</v>
      </c>
      <c r="L2491">
        <v>8</v>
      </c>
      <c r="M2491">
        <v>0.6</v>
      </c>
      <c r="N2491">
        <v>0.996</v>
      </c>
      <c r="O2491">
        <v>2.5</v>
      </c>
      <c r="P2491">
        <v>0.77200000000000002</v>
      </c>
      <c r="Q2491">
        <v>1.7000000000000001E-2</v>
      </c>
    </row>
    <row r="2492" spans="1:17">
      <c r="A2492" t="s">
        <v>2522</v>
      </c>
      <c r="B2492" s="1">
        <v>46134</v>
      </c>
      <c r="C2492" t="s">
        <v>53</v>
      </c>
      <c r="D2492" t="s">
        <v>23</v>
      </c>
      <c r="E2492">
        <v>908</v>
      </c>
      <c r="F2492">
        <v>46</v>
      </c>
      <c r="G2492">
        <v>954</v>
      </c>
      <c r="H2492">
        <v>27</v>
      </c>
      <c r="I2492">
        <v>927</v>
      </c>
      <c r="J2492">
        <v>0</v>
      </c>
      <c r="K2492">
        <v>0</v>
      </c>
      <c r="L2492">
        <v>8</v>
      </c>
      <c r="M2492">
        <v>0.6</v>
      </c>
      <c r="N2492">
        <v>0.995</v>
      </c>
      <c r="O2492">
        <v>2.5</v>
      </c>
      <c r="P2492">
        <v>0.72699999999999998</v>
      </c>
      <c r="Q2492">
        <v>2.8000000000000001E-2</v>
      </c>
    </row>
    <row r="2493" spans="1:17">
      <c r="A2493" t="s">
        <v>2523</v>
      </c>
      <c r="B2493" s="1">
        <v>46134</v>
      </c>
      <c r="C2493" t="s">
        <v>53</v>
      </c>
      <c r="D2493" t="s">
        <v>25</v>
      </c>
      <c r="E2493">
        <v>0</v>
      </c>
      <c r="F2493">
        <v>23</v>
      </c>
      <c r="G2493">
        <v>23</v>
      </c>
      <c r="H2493">
        <v>23</v>
      </c>
      <c r="I2493">
        <v>0</v>
      </c>
      <c r="J2493">
        <v>0</v>
      </c>
      <c r="K2493">
        <v>0</v>
      </c>
      <c r="L2493">
        <v>2</v>
      </c>
      <c r="M2493">
        <v>0.95799999999999996</v>
      </c>
      <c r="N2493">
        <v>0.97299999999999998</v>
      </c>
      <c r="O2493">
        <v>4.4000000000000004</v>
      </c>
      <c r="P2493">
        <v>0.76200000000000001</v>
      </c>
      <c r="Q2493">
        <v>1</v>
      </c>
    </row>
    <row r="2494" spans="1:17">
      <c r="A2494" t="s">
        <v>2524</v>
      </c>
      <c r="B2494" s="1">
        <v>46135</v>
      </c>
      <c r="C2494" t="s">
        <v>18</v>
      </c>
      <c r="D2494" t="s">
        <v>19</v>
      </c>
      <c r="E2494">
        <v>360</v>
      </c>
      <c r="F2494">
        <v>39</v>
      </c>
      <c r="G2494">
        <v>399</v>
      </c>
      <c r="H2494">
        <v>45</v>
      </c>
      <c r="I2494">
        <v>354</v>
      </c>
      <c r="J2494">
        <v>0</v>
      </c>
      <c r="K2494">
        <v>0</v>
      </c>
      <c r="L2494">
        <v>8</v>
      </c>
      <c r="M2494">
        <v>0.6</v>
      </c>
      <c r="N2494">
        <v>0.99199999999999999</v>
      </c>
      <c r="O2494">
        <v>2.5</v>
      </c>
      <c r="P2494">
        <v>0.78600000000000003</v>
      </c>
      <c r="Q2494">
        <v>0.113</v>
      </c>
    </row>
    <row r="2495" spans="1:17">
      <c r="A2495" t="s">
        <v>2525</v>
      </c>
      <c r="B2495" s="1">
        <v>46135</v>
      </c>
      <c r="C2495" t="s">
        <v>18</v>
      </c>
      <c r="D2495" t="s">
        <v>21</v>
      </c>
      <c r="E2495">
        <v>0</v>
      </c>
      <c r="F2495">
        <v>36</v>
      </c>
      <c r="G2495">
        <v>36</v>
      </c>
      <c r="H2495">
        <v>36</v>
      </c>
      <c r="I2495">
        <v>0</v>
      </c>
      <c r="J2495">
        <v>0</v>
      </c>
      <c r="K2495">
        <v>0</v>
      </c>
      <c r="L2495">
        <v>1.3</v>
      </c>
      <c r="M2495">
        <v>0.99</v>
      </c>
      <c r="N2495">
        <v>0.998</v>
      </c>
      <c r="O2495">
        <v>4.5</v>
      </c>
      <c r="P2495">
        <v>0.73199999999999998</v>
      </c>
      <c r="Q2495">
        <v>1</v>
      </c>
    </row>
    <row r="2496" spans="1:17">
      <c r="A2496" t="s">
        <v>2526</v>
      </c>
      <c r="B2496" s="1">
        <v>46135</v>
      </c>
      <c r="C2496" t="s">
        <v>18</v>
      </c>
      <c r="D2496" t="s">
        <v>23</v>
      </c>
      <c r="E2496">
        <v>634</v>
      </c>
      <c r="F2496">
        <v>54</v>
      </c>
      <c r="G2496">
        <v>688</v>
      </c>
      <c r="H2496">
        <v>41</v>
      </c>
      <c r="I2496">
        <v>647</v>
      </c>
      <c r="J2496">
        <v>0</v>
      </c>
      <c r="K2496">
        <v>0</v>
      </c>
      <c r="L2496">
        <v>8</v>
      </c>
      <c r="M2496">
        <v>0.6</v>
      </c>
      <c r="N2496">
        <v>0.98299999999999998</v>
      </c>
      <c r="O2496">
        <v>2.5</v>
      </c>
      <c r="P2496">
        <v>0.78600000000000003</v>
      </c>
      <c r="Q2496">
        <v>0.06</v>
      </c>
    </row>
    <row r="2497" spans="1:17">
      <c r="A2497" t="s">
        <v>2527</v>
      </c>
      <c r="B2497" s="1">
        <v>46135</v>
      </c>
      <c r="C2497" t="s">
        <v>18</v>
      </c>
      <c r="D2497" t="s">
        <v>25</v>
      </c>
      <c r="E2497">
        <v>0</v>
      </c>
      <c r="F2497">
        <v>27</v>
      </c>
      <c r="G2497">
        <v>27</v>
      </c>
      <c r="H2497">
        <v>27</v>
      </c>
      <c r="I2497">
        <v>0</v>
      </c>
      <c r="J2497">
        <v>0</v>
      </c>
      <c r="K2497">
        <v>0</v>
      </c>
      <c r="L2497">
        <v>1.3</v>
      </c>
      <c r="M2497">
        <v>0.91900000000000004</v>
      </c>
      <c r="N2497">
        <v>0.97099999999999997</v>
      </c>
      <c r="O2497">
        <v>4.5</v>
      </c>
      <c r="P2497">
        <v>0.76100000000000001</v>
      </c>
      <c r="Q2497">
        <v>1</v>
      </c>
    </row>
    <row r="2498" spans="1:17">
      <c r="A2498" t="s">
        <v>2528</v>
      </c>
      <c r="B2498" s="1">
        <v>46135</v>
      </c>
      <c r="C2498" t="s">
        <v>27</v>
      </c>
      <c r="D2498" t="s">
        <v>19</v>
      </c>
      <c r="E2498">
        <v>10</v>
      </c>
      <c r="F2498">
        <v>41</v>
      </c>
      <c r="G2498">
        <v>51</v>
      </c>
      <c r="H2498">
        <v>48</v>
      </c>
      <c r="I2498">
        <v>3</v>
      </c>
      <c r="J2498">
        <v>0</v>
      </c>
      <c r="K2498">
        <v>0</v>
      </c>
      <c r="L2498">
        <v>2</v>
      </c>
      <c r="M2498">
        <v>0.98099999999999998</v>
      </c>
      <c r="N2498">
        <v>0.98599999999999999</v>
      </c>
      <c r="O2498">
        <v>4.4000000000000004</v>
      </c>
      <c r="P2498">
        <v>0.71799999999999997</v>
      </c>
      <c r="Q2498">
        <v>0.94099999999999995</v>
      </c>
    </row>
    <row r="2499" spans="1:17">
      <c r="A2499" t="s">
        <v>2529</v>
      </c>
      <c r="B2499" s="1">
        <v>46135</v>
      </c>
      <c r="C2499" t="s">
        <v>27</v>
      </c>
      <c r="D2499" t="s">
        <v>21</v>
      </c>
      <c r="E2499">
        <v>0</v>
      </c>
      <c r="F2499">
        <v>43</v>
      </c>
      <c r="G2499">
        <v>43</v>
      </c>
      <c r="H2499">
        <v>43</v>
      </c>
      <c r="I2499">
        <v>0</v>
      </c>
      <c r="J2499">
        <v>0</v>
      </c>
      <c r="K2499">
        <v>0</v>
      </c>
      <c r="L2499">
        <v>1.4</v>
      </c>
      <c r="M2499">
        <v>0.99199999999999999</v>
      </c>
      <c r="N2499">
        <v>0.96299999999999997</v>
      </c>
      <c r="O2499">
        <v>4.9000000000000004</v>
      </c>
      <c r="P2499">
        <v>0.70699999999999996</v>
      </c>
      <c r="Q2499">
        <v>1</v>
      </c>
    </row>
    <row r="2500" spans="1:17">
      <c r="A2500" t="s">
        <v>2530</v>
      </c>
      <c r="B2500" s="1">
        <v>46135</v>
      </c>
      <c r="C2500" t="s">
        <v>27</v>
      </c>
      <c r="D2500" t="s">
        <v>23</v>
      </c>
      <c r="E2500">
        <v>1620</v>
      </c>
      <c r="F2500">
        <v>42</v>
      </c>
      <c r="G2500">
        <v>1662</v>
      </c>
      <c r="H2500">
        <v>23</v>
      </c>
      <c r="I2500">
        <v>1639</v>
      </c>
      <c r="J2500">
        <v>1</v>
      </c>
      <c r="K2500">
        <v>1</v>
      </c>
      <c r="L2500">
        <v>8</v>
      </c>
      <c r="M2500">
        <v>0.6</v>
      </c>
      <c r="N2500">
        <v>0.97899999999999998</v>
      </c>
      <c r="O2500">
        <v>2.5</v>
      </c>
      <c r="P2500">
        <v>0.71299999999999997</v>
      </c>
      <c r="Q2500">
        <v>1.4E-2</v>
      </c>
    </row>
    <row r="2501" spans="1:17">
      <c r="A2501" t="s">
        <v>2531</v>
      </c>
      <c r="B2501" s="1">
        <v>46135</v>
      </c>
      <c r="C2501" t="s">
        <v>27</v>
      </c>
      <c r="D2501" t="s">
        <v>25</v>
      </c>
      <c r="E2501">
        <v>73</v>
      </c>
      <c r="F2501">
        <v>25</v>
      </c>
      <c r="G2501">
        <v>98</v>
      </c>
      <c r="H2501">
        <v>30</v>
      </c>
      <c r="I2501">
        <v>68</v>
      </c>
      <c r="J2501">
        <v>0</v>
      </c>
      <c r="K2501">
        <v>0</v>
      </c>
      <c r="L2501">
        <v>6.9</v>
      </c>
      <c r="M2501">
        <v>0.6</v>
      </c>
      <c r="N2501">
        <v>0.999</v>
      </c>
      <c r="O2501">
        <v>2.5</v>
      </c>
      <c r="P2501">
        <v>0.65500000000000003</v>
      </c>
      <c r="Q2501">
        <v>0.30599999999999999</v>
      </c>
    </row>
    <row r="2502" spans="1:17">
      <c r="A2502" t="s">
        <v>2532</v>
      </c>
      <c r="B2502" s="1">
        <v>46135</v>
      </c>
      <c r="C2502" t="s">
        <v>32</v>
      </c>
      <c r="D2502" t="s">
        <v>19</v>
      </c>
      <c r="E2502">
        <v>678</v>
      </c>
      <c r="F2502">
        <v>46</v>
      </c>
      <c r="G2502">
        <v>724</v>
      </c>
      <c r="H2502">
        <v>36</v>
      </c>
      <c r="I2502">
        <v>688</v>
      </c>
      <c r="J2502">
        <v>0</v>
      </c>
      <c r="K2502">
        <v>0</v>
      </c>
      <c r="L2502">
        <v>8</v>
      </c>
      <c r="M2502">
        <v>0.6</v>
      </c>
      <c r="N2502">
        <v>0.99399999999999999</v>
      </c>
      <c r="O2502">
        <v>2.5</v>
      </c>
      <c r="P2502">
        <v>0.78700000000000003</v>
      </c>
      <c r="Q2502">
        <v>0.05</v>
      </c>
    </row>
    <row r="2503" spans="1:17">
      <c r="A2503" t="s">
        <v>2533</v>
      </c>
      <c r="B2503" s="1">
        <v>46135</v>
      </c>
      <c r="C2503" t="s">
        <v>32</v>
      </c>
      <c r="D2503" t="s">
        <v>21</v>
      </c>
      <c r="E2503">
        <v>1718</v>
      </c>
      <c r="F2503">
        <v>36</v>
      </c>
      <c r="G2503">
        <v>1754</v>
      </c>
      <c r="H2503">
        <v>21</v>
      </c>
      <c r="I2503">
        <v>1733</v>
      </c>
      <c r="J2503">
        <v>1</v>
      </c>
      <c r="K2503">
        <v>0</v>
      </c>
      <c r="L2503">
        <v>8</v>
      </c>
      <c r="M2503">
        <v>0.6</v>
      </c>
      <c r="N2503">
        <v>0.95399999999999996</v>
      </c>
      <c r="O2503">
        <v>2.5</v>
      </c>
      <c r="P2503">
        <v>0.70199999999999996</v>
      </c>
      <c r="Q2503">
        <v>1.2E-2</v>
      </c>
    </row>
    <row r="2504" spans="1:17">
      <c r="A2504" t="s">
        <v>2534</v>
      </c>
      <c r="B2504" s="1">
        <v>46135</v>
      </c>
      <c r="C2504" t="s">
        <v>32</v>
      </c>
      <c r="D2504" t="s">
        <v>23</v>
      </c>
      <c r="E2504">
        <v>1803</v>
      </c>
      <c r="F2504">
        <v>34</v>
      </c>
      <c r="G2504">
        <v>1837</v>
      </c>
      <c r="H2504">
        <v>22</v>
      </c>
      <c r="I2504">
        <v>1815</v>
      </c>
      <c r="J2504">
        <v>0</v>
      </c>
      <c r="K2504">
        <v>0</v>
      </c>
      <c r="L2504">
        <v>8</v>
      </c>
      <c r="M2504">
        <v>0.6</v>
      </c>
      <c r="N2504">
        <v>0.98699999999999999</v>
      </c>
      <c r="O2504">
        <v>2.5</v>
      </c>
      <c r="P2504">
        <v>0.69299999999999995</v>
      </c>
      <c r="Q2504">
        <v>1.2E-2</v>
      </c>
    </row>
    <row r="2505" spans="1:17">
      <c r="A2505" t="s">
        <v>2535</v>
      </c>
      <c r="B2505" s="1">
        <v>46135</v>
      </c>
      <c r="C2505" t="s">
        <v>32</v>
      </c>
      <c r="D2505" t="s">
        <v>25</v>
      </c>
      <c r="E2505">
        <v>0</v>
      </c>
      <c r="F2505">
        <v>30</v>
      </c>
      <c r="G2505">
        <v>30</v>
      </c>
      <c r="H2505">
        <v>30</v>
      </c>
      <c r="I2505">
        <v>0</v>
      </c>
      <c r="J2505">
        <v>0</v>
      </c>
      <c r="K2505">
        <v>0</v>
      </c>
      <c r="L2505">
        <v>0.9</v>
      </c>
      <c r="M2505">
        <v>0.96899999999999997</v>
      </c>
      <c r="N2505">
        <v>0.96799999999999997</v>
      </c>
      <c r="O2505">
        <v>4.8</v>
      </c>
      <c r="P2505">
        <v>0.70199999999999996</v>
      </c>
      <c r="Q2505">
        <v>1</v>
      </c>
    </row>
    <row r="2506" spans="1:17">
      <c r="A2506" t="s">
        <v>2536</v>
      </c>
      <c r="B2506" s="1">
        <v>46135</v>
      </c>
      <c r="C2506" t="s">
        <v>37</v>
      </c>
      <c r="D2506" t="s">
        <v>19</v>
      </c>
      <c r="E2506">
        <v>7</v>
      </c>
      <c r="F2506">
        <v>38</v>
      </c>
      <c r="G2506">
        <v>45</v>
      </c>
      <c r="H2506">
        <v>43</v>
      </c>
      <c r="I2506">
        <v>2</v>
      </c>
      <c r="J2506">
        <v>0</v>
      </c>
      <c r="K2506">
        <v>0</v>
      </c>
      <c r="L2506">
        <v>1.4</v>
      </c>
      <c r="M2506">
        <v>0.95199999999999996</v>
      </c>
      <c r="N2506">
        <v>1</v>
      </c>
      <c r="O2506">
        <v>4.5</v>
      </c>
      <c r="P2506">
        <v>0.67</v>
      </c>
      <c r="Q2506">
        <v>0.95599999999999996</v>
      </c>
    </row>
    <row r="2507" spans="1:17">
      <c r="A2507" t="s">
        <v>2537</v>
      </c>
      <c r="B2507" s="1">
        <v>46135</v>
      </c>
      <c r="C2507" t="s">
        <v>37</v>
      </c>
      <c r="D2507" t="s">
        <v>21</v>
      </c>
      <c r="E2507">
        <v>746</v>
      </c>
      <c r="F2507">
        <v>56</v>
      </c>
      <c r="G2507">
        <v>802</v>
      </c>
      <c r="H2507">
        <v>33</v>
      </c>
      <c r="I2507">
        <v>769</v>
      </c>
      <c r="J2507">
        <v>0</v>
      </c>
      <c r="K2507">
        <v>0</v>
      </c>
      <c r="L2507">
        <v>8</v>
      </c>
      <c r="M2507">
        <v>0.6</v>
      </c>
      <c r="N2507">
        <v>0.93799999999999994</v>
      </c>
      <c r="O2507">
        <v>2.5</v>
      </c>
      <c r="P2507">
        <v>0.68400000000000005</v>
      </c>
      <c r="Q2507">
        <v>4.1000000000000002E-2</v>
      </c>
    </row>
    <row r="2508" spans="1:17">
      <c r="A2508" t="s">
        <v>2538</v>
      </c>
      <c r="B2508" s="1">
        <v>46135</v>
      </c>
      <c r="C2508" t="s">
        <v>37</v>
      </c>
      <c r="D2508" t="s">
        <v>23</v>
      </c>
      <c r="E2508">
        <v>582</v>
      </c>
      <c r="F2508">
        <v>39</v>
      </c>
      <c r="G2508">
        <v>621</v>
      </c>
      <c r="H2508">
        <v>33</v>
      </c>
      <c r="I2508">
        <v>588</v>
      </c>
      <c r="J2508">
        <v>1</v>
      </c>
      <c r="K2508">
        <v>1</v>
      </c>
      <c r="L2508">
        <v>8</v>
      </c>
      <c r="M2508">
        <v>0.6</v>
      </c>
      <c r="N2508">
        <v>0.94599999999999995</v>
      </c>
      <c r="O2508">
        <v>2.5</v>
      </c>
      <c r="P2508">
        <v>0.76800000000000002</v>
      </c>
      <c r="Q2508">
        <v>5.2999999999999999E-2</v>
      </c>
    </row>
    <row r="2509" spans="1:17">
      <c r="A2509" t="s">
        <v>2539</v>
      </c>
      <c r="B2509" s="1">
        <v>46135</v>
      </c>
      <c r="C2509" t="s">
        <v>37</v>
      </c>
      <c r="D2509" t="s">
        <v>25</v>
      </c>
      <c r="E2509">
        <v>6</v>
      </c>
      <c r="F2509">
        <v>39</v>
      </c>
      <c r="G2509">
        <v>45</v>
      </c>
      <c r="H2509">
        <v>35</v>
      </c>
      <c r="I2509">
        <v>10</v>
      </c>
      <c r="J2509">
        <v>0</v>
      </c>
      <c r="K2509">
        <v>0</v>
      </c>
      <c r="L2509">
        <v>2.2999999999999998</v>
      </c>
      <c r="M2509">
        <v>0.872</v>
      </c>
      <c r="N2509">
        <v>0.97899999999999998</v>
      </c>
      <c r="O2509">
        <v>4.2</v>
      </c>
      <c r="P2509">
        <v>0.72199999999999998</v>
      </c>
      <c r="Q2509">
        <v>0.77800000000000002</v>
      </c>
    </row>
    <row r="2510" spans="1:17">
      <c r="A2510" t="s">
        <v>2540</v>
      </c>
      <c r="B2510" s="1">
        <v>46135</v>
      </c>
      <c r="C2510" t="s">
        <v>43</v>
      </c>
      <c r="D2510" t="s">
        <v>19</v>
      </c>
      <c r="E2510">
        <v>1327</v>
      </c>
      <c r="F2510">
        <v>39</v>
      </c>
      <c r="G2510">
        <v>1366</v>
      </c>
      <c r="H2510">
        <v>26</v>
      </c>
      <c r="I2510">
        <v>1340</v>
      </c>
      <c r="J2510">
        <v>0</v>
      </c>
      <c r="K2510">
        <v>0</v>
      </c>
      <c r="L2510">
        <v>8</v>
      </c>
      <c r="M2510">
        <v>0.6</v>
      </c>
      <c r="N2510">
        <v>0.99</v>
      </c>
      <c r="O2510">
        <v>2.5</v>
      </c>
      <c r="P2510">
        <v>0.76800000000000002</v>
      </c>
      <c r="Q2510">
        <v>1.9E-2</v>
      </c>
    </row>
    <row r="2511" spans="1:17">
      <c r="A2511" t="s">
        <v>2541</v>
      </c>
      <c r="B2511" s="1">
        <v>46135</v>
      </c>
      <c r="C2511" t="s">
        <v>43</v>
      </c>
      <c r="D2511" t="s">
        <v>21</v>
      </c>
      <c r="E2511">
        <v>0</v>
      </c>
      <c r="F2511">
        <v>33</v>
      </c>
      <c r="G2511">
        <v>33</v>
      </c>
      <c r="H2511">
        <v>33</v>
      </c>
      <c r="I2511">
        <v>0</v>
      </c>
      <c r="J2511">
        <v>0</v>
      </c>
      <c r="K2511">
        <v>0</v>
      </c>
      <c r="L2511">
        <v>1.2</v>
      </c>
      <c r="M2511">
        <v>0.96099999999999997</v>
      </c>
      <c r="N2511">
        <v>0.99299999999999999</v>
      </c>
      <c r="O2511">
        <v>4.5999999999999996</v>
      </c>
      <c r="P2511">
        <v>0.64100000000000001</v>
      </c>
      <c r="Q2511">
        <v>1</v>
      </c>
    </row>
    <row r="2512" spans="1:17">
      <c r="A2512" t="s">
        <v>2542</v>
      </c>
      <c r="B2512" s="1">
        <v>46135</v>
      </c>
      <c r="C2512" t="s">
        <v>43</v>
      </c>
      <c r="D2512" t="s">
        <v>23</v>
      </c>
      <c r="E2512">
        <v>0</v>
      </c>
      <c r="F2512">
        <v>41</v>
      </c>
      <c r="G2512">
        <v>41</v>
      </c>
      <c r="H2512">
        <v>41</v>
      </c>
      <c r="I2512">
        <v>0</v>
      </c>
      <c r="J2512">
        <v>0</v>
      </c>
      <c r="K2512">
        <v>0</v>
      </c>
      <c r="L2512">
        <v>1.8</v>
      </c>
      <c r="M2512">
        <v>0.96499999999999997</v>
      </c>
      <c r="N2512">
        <v>0.98399999999999999</v>
      </c>
      <c r="O2512">
        <v>4.4000000000000004</v>
      </c>
      <c r="P2512">
        <v>0.78600000000000003</v>
      </c>
      <c r="Q2512">
        <v>1</v>
      </c>
    </row>
    <row r="2513" spans="1:17">
      <c r="A2513" t="s">
        <v>2543</v>
      </c>
      <c r="B2513" s="1">
        <v>46135</v>
      </c>
      <c r="C2513" t="s">
        <v>43</v>
      </c>
      <c r="D2513" t="s">
        <v>25</v>
      </c>
      <c r="E2513">
        <v>0</v>
      </c>
      <c r="F2513">
        <v>30</v>
      </c>
      <c r="G2513">
        <v>30</v>
      </c>
      <c r="H2513">
        <v>30</v>
      </c>
      <c r="I2513">
        <v>0</v>
      </c>
      <c r="J2513">
        <v>0</v>
      </c>
      <c r="K2513">
        <v>0</v>
      </c>
      <c r="L2513">
        <v>1.4</v>
      </c>
      <c r="M2513">
        <v>0.98799999999999999</v>
      </c>
      <c r="N2513">
        <v>0.97599999999999998</v>
      </c>
      <c r="O2513">
        <v>4.7</v>
      </c>
      <c r="P2513">
        <v>0.79200000000000004</v>
      </c>
      <c r="Q2513">
        <v>1</v>
      </c>
    </row>
    <row r="2514" spans="1:17">
      <c r="A2514" t="s">
        <v>2544</v>
      </c>
      <c r="B2514" s="1">
        <v>46135</v>
      </c>
      <c r="C2514" t="s">
        <v>48</v>
      </c>
      <c r="D2514" t="s">
        <v>19</v>
      </c>
      <c r="E2514">
        <v>0</v>
      </c>
      <c r="F2514">
        <v>43</v>
      </c>
      <c r="G2514">
        <v>43</v>
      </c>
      <c r="H2514">
        <v>43</v>
      </c>
      <c r="I2514">
        <v>0</v>
      </c>
      <c r="J2514">
        <v>0</v>
      </c>
      <c r="K2514">
        <v>0</v>
      </c>
      <c r="L2514">
        <v>1.7</v>
      </c>
      <c r="M2514">
        <v>0.93300000000000005</v>
      </c>
      <c r="N2514">
        <v>0.98599999999999999</v>
      </c>
      <c r="O2514">
        <v>4.7</v>
      </c>
      <c r="P2514">
        <v>0.70199999999999996</v>
      </c>
      <c r="Q2514">
        <v>1</v>
      </c>
    </row>
    <row r="2515" spans="1:17">
      <c r="A2515" t="s">
        <v>2545</v>
      </c>
      <c r="B2515" s="1">
        <v>46135</v>
      </c>
      <c r="C2515" t="s">
        <v>48</v>
      </c>
      <c r="D2515" t="s">
        <v>21</v>
      </c>
      <c r="E2515">
        <v>2301</v>
      </c>
      <c r="F2515">
        <v>51</v>
      </c>
      <c r="G2515">
        <v>2352</v>
      </c>
      <c r="H2515">
        <v>23</v>
      </c>
      <c r="I2515">
        <v>2329</v>
      </c>
      <c r="J2515">
        <v>0</v>
      </c>
      <c r="K2515">
        <v>0</v>
      </c>
      <c r="L2515">
        <v>8</v>
      </c>
      <c r="M2515">
        <v>0.6</v>
      </c>
      <c r="N2515">
        <v>0.96499999999999997</v>
      </c>
      <c r="O2515">
        <v>2.5</v>
      </c>
      <c r="P2515">
        <v>0.71899999999999997</v>
      </c>
      <c r="Q2515">
        <v>0.01</v>
      </c>
    </row>
    <row r="2516" spans="1:17">
      <c r="A2516" t="s">
        <v>2546</v>
      </c>
      <c r="B2516" s="1">
        <v>46135</v>
      </c>
      <c r="C2516" t="s">
        <v>48</v>
      </c>
      <c r="D2516" t="s">
        <v>23</v>
      </c>
      <c r="E2516">
        <v>0</v>
      </c>
      <c r="F2516">
        <v>36</v>
      </c>
      <c r="G2516">
        <v>36</v>
      </c>
      <c r="H2516">
        <v>36</v>
      </c>
      <c r="I2516">
        <v>0</v>
      </c>
      <c r="J2516">
        <v>0</v>
      </c>
      <c r="K2516">
        <v>0</v>
      </c>
      <c r="L2516">
        <v>2.1</v>
      </c>
      <c r="M2516">
        <v>0.97299999999999998</v>
      </c>
      <c r="N2516">
        <v>0.98299999999999998</v>
      </c>
      <c r="O2516">
        <v>4.5</v>
      </c>
      <c r="P2516">
        <v>0.68500000000000005</v>
      </c>
      <c r="Q2516">
        <v>1</v>
      </c>
    </row>
    <row r="2517" spans="1:17">
      <c r="A2517" t="s">
        <v>2547</v>
      </c>
      <c r="B2517" s="1">
        <v>46135</v>
      </c>
      <c r="C2517" t="s">
        <v>48</v>
      </c>
      <c r="D2517" t="s">
        <v>25</v>
      </c>
      <c r="E2517">
        <v>755</v>
      </c>
      <c r="F2517">
        <v>32</v>
      </c>
      <c r="G2517">
        <v>787</v>
      </c>
      <c r="H2517">
        <v>25</v>
      </c>
      <c r="I2517">
        <v>762</v>
      </c>
      <c r="J2517">
        <v>0</v>
      </c>
      <c r="K2517">
        <v>0</v>
      </c>
      <c r="L2517">
        <v>8</v>
      </c>
      <c r="M2517">
        <v>0.6</v>
      </c>
      <c r="N2517">
        <v>0.97899999999999998</v>
      </c>
      <c r="O2517">
        <v>2.5</v>
      </c>
      <c r="P2517">
        <v>0.71299999999999997</v>
      </c>
      <c r="Q2517">
        <v>3.2000000000000001E-2</v>
      </c>
    </row>
    <row r="2518" spans="1:17">
      <c r="A2518" t="s">
        <v>2548</v>
      </c>
      <c r="B2518" s="1">
        <v>46135</v>
      </c>
      <c r="C2518" t="s">
        <v>53</v>
      </c>
      <c r="D2518" t="s">
        <v>19</v>
      </c>
      <c r="E2518">
        <v>1332</v>
      </c>
      <c r="F2518">
        <v>33</v>
      </c>
      <c r="G2518">
        <v>1365</v>
      </c>
      <c r="H2518">
        <v>28</v>
      </c>
      <c r="I2518">
        <v>1337</v>
      </c>
      <c r="J2518">
        <v>0</v>
      </c>
      <c r="K2518">
        <v>0</v>
      </c>
      <c r="L2518">
        <v>8</v>
      </c>
      <c r="M2518">
        <v>0.6</v>
      </c>
      <c r="N2518">
        <v>0.96699999999999997</v>
      </c>
      <c r="O2518">
        <v>2.5</v>
      </c>
      <c r="P2518">
        <v>0.70299999999999996</v>
      </c>
      <c r="Q2518">
        <v>2.1000000000000001E-2</v>
      </c>
    </row>
    <row r="2519" spans="1:17">
      <c r="A2519" t="s">
        <v>2549</v>
      </c>
      <c r="B2519" s="1">
        <v>46135</v>
      </c>
      <c r="C2519" t="s">
        <v>53</v>
      </c>
      <c r="D2519" t="s">
        <v>21</v>
      </c>
      <c r="E2519">
        <v>1375</v>
      </c>
      <c r="F2519">
        <v>42</v>
      </c>
      <c r="G2519">
        <v>1417</v>
      </c>
      <c r="H2519">
        <v>22</v>
      </c>
      <c r="I2519">
        <v>1395</v>
      </c>
      <c r="J2519">
        <v>0</v>
      </c>
      <c r="K2519">
        <v>0</v>
      </c>
      <c r="L2519">
        <v>8</v>
      </c>
      <c r="M2519">
        <v>0.6</v>
      </c>
      <c r="N2519">
        <v>0.98499999999999999</v>
      </c>
      <c r="O2519">
        <v>2.5</v>
      </c>
      <c r="P2519">
        <v>0.77200000000000002</v>
      </c>
      <c r="Q2519">
        <v>1.6E-2</v>
      </c>
    </row>
    <row r="2520" spans="1:17">
      <c r="A2520" t="s">
        <v>2550</v>
      </c>
      <c r="B2520" s="1">
        <v>46135</v>
      </c>
      <c r="C2520" t="s">
        <v>53</v>
      </c>
      <c r="D2520" t="s">
        <v>23</v>
      </c>
      <c r="E2520">
        <v>927</v>
      </c>
      <c r="F2520">
        <v>25</v>
      </c>
      <c r="G2520">
        <v>952</v>
      </c>
      <c r="H2520">
        <v>27</v>
      </c>
      <c r="I2520">
        <v>925</v>
      </c>
      <c r="J2520">
        <v>0</v>
      </c>
      <c r="K2520">
        <v>0</v>
      </c>
      <c r="L2520">
        <v>8</v>
      </c>
      <c r="M2520">
        <v>0.6</v>
      </c>
      <c r="N2520">
        <v>0.97299999999999998</v>
      </c>
      <c r="O2520">
        <v>2.5</v>
      </c>
      <c r="P2520">
        <v>0.72699999999999998</v>
      </c>
      <c r="Q2520">
        <v>2.8000000000000001E-2</v>
      </c>
    </row>
    <row r="2521" spans="1:17">
      <c r="A2521" t="s">
        <v>2551</v>
      </c>
      <c r="B2521" s="1">
        <v>46135</v>
      </c>
      <c r="C2521" t="s">
        <v>53</v>
      </c>
      <c r="D2521" t="s">
        <v>25</v>
      </c>
      <c r="E2521">
        <v>0</v>
      </c>
      <c r="F2521">
        <v>34</v>
      </c>
      <c r="G2521">
        <v>34</v>
      </c>
      <c r="H2521">
        <v>34</v>
      </c>
      <c r="I2521">
        <v>0</v>
      </c>
      <c r="J2521">
        <v>0</v>
      </c>
      <c r="K2521">
        <v>0</v>
      </c>
      <c r="L2521">
        <v>0.9</v>
      </c>
      <c r="M2521">
        <v>1</v>
      </c>
      <c r="N2521">
        <v>0.98899999999999999</v>
      </c>
      <c r="O2521">
        <v>4.5999999999999996</v>
      </c>
      <c r="P2521">
        <v>0.76200000000000001</v>
      </c>
      <c r="Q2521">
        <v>1</v>
      </c>
    </row>
    <row r="2522" spans="1:17">
      <c r="A2522" t="s">
        <v>2552</v>
      </c>
      <c r="B2522" s="1">
        <v>46136</v>
      </c>
      <c r="C2522" t="s">
        <v>18</v>
      </c>
      <c r="D2522" t="s">
        <v>19</v>
      </c>
      <c r="E2522">
        <v>354</v>
      </c>
      <c r="F2522">
        <v>41</v>
      </c>
      <c r="G2522">
        <v>395</v>
      </c>
      <c r="H2522">
        <v>39</v>
      </c>
      <c r="I2522">
        <v>356</v>
      </c>
      <c r="J2522">
        <v>0</v>
      </c>
      <c r="K2522">
        <v>0</v>
      </c>
      <c r="L2522">
        <v>8</v>
      </c>
      <c r="M2522">
        <v>0.6</v>
      </c>
      <c r="N2522">
        <v>0.99099999999999999</v>
      </c>
      <c r="O2522">
        <v>2.5</v>
      </c>
      <c r="P2522">
        <v>0.78600000000000003</v>
      </c>
      <c r="Q2522">
        <v>9.9000000000000005E-2</v>
      </c>
    </row>
    <row r="2523" spans="1:17">
      <c r="A2523" t="s">
        <v>2553</v>
      </c>
      <c r="B2523" s="1">
        <v>46136</v>
      </c>
      <c r="C2523" t="s">
        <v>18</v>
      </c>
      <c r="D2523" t="s">
        <v>21</v>
      </c>
      <c r="E2523">
        <v>0</v>
      </c>
      <c r="F2523">
        <v>42</v>
      </c>
      <c r="G2523">
        <v>42</v>
      </c>
      <c r="H2523">
        <v>42</v>
      </c>
      <c r="I2523">
        <v>0</v>
      </c>
      <c r="J2523">
        <v>0</v>
      </c>
      <c r="K2523">
        <v>0</v>
      </c>
      <c r="L2523">
        <v>1.1000000000000001</v>
      </c>
      <c r="M2523">
        <v>0.96199999999999997</v>
      </c>
      <c r="N2523">
        <v>0.98099999999999998</v>
      </c>
      <c r="O2523">
        <v>4.3</v>
      </c>
      <c r="P2523">
        <v>0.73199999999999998</v>
      </c>
      <c r="Q2523">
        <v>1</v>
      </c>
    </row>
    <row r="2524" spans="1:17">
      <c r="A2524" t="s">
        <v>2554</v>
      </c>
      <c r="B2524" s="1">
        <v>46136</v>
      </c>
      <c r="C2524" t="s">
        <v>18</v>
      </c>
      <c r="D2524" t="s">
        <v>23</v>
      </c>
      <c r="E2524">
        <v>647</v>
      </c>
      <c r="F2524">
        <v>43</v>
      </c>
      <c r="G2524">
        <v>690</v>
      </c>
      <c r="H2524">
        <v>34</v>
      </c>
      <c r="I2524">
        <v>656</v>
      </c>
      <c r="J2524">
        <v>0</v>
      </c>
      <c r="K2524">
        <v>0</v>
      </c>
      <c r="L2524">
        <v>8</v>
      </c>
      <c r="M2524">
        <v>0.6</v>
      </c>
      <c r="N2524">
        <v>0.97699999999999998</v>
      </c>
      <c r="O2524">
        <v>2.5</v>
      </c>
      <c r="P2524">
        <v>0.78600000000000003</v>
      </c>
      <c r="Q2524">
        <v>4.9000000000000002E-2</v>
      </c>
    </row>
    <row r="2525" spans="1:17">
      <c r="A2525" t="s">
        <v>2555</v>
      </c>
      <c r="B2525" s="1">
        <v>46136</v>
      </c>
      <c r="C2525" t="s">
        <v>18</v>
      </c>
      <c r="D2525" t="s">
        <v>25</v>
      </c>
      <c r="E2525">
        <v>0</v>
      </c>
      <c r="F2525">
        <v>31</v>
      </c>
      <c r="G2525">
        <v>31</v>
      </c>
      <c r="H2525">
        <v>31</v>
      </c>
      <c r="I2525">
        <v>0</v>
      </c>
      <c r="J2525">
        <v>0</v>
      </c>
      <c r="K2525">
        <v>0</v>
      </c>
      <c r="L2525">
        <v>1.6</v>
      </c>
      <c r="M2525">
        <v>0.92600000000000005</v>
      </c>
      <c r="N2525">
        <v>0.95199999999999996</v>
      </c>
      <c r="O2525">
        <v>4.4000000000000004</v>
      </c>
      <c r="P2525">
        <v>0.76100000000000001</v>
      </c>
      <c r="Q2525">
        <v>1</v>
      </c>
    </row>
    <row r="2526" spans="1:17">
      <c r="A2526" t="s">
        <v>2556</v>
      </c>
      <c r="B2526" s="1">
        <v>46136</v>
      </c>
      <c r="C2526" t="s">
        <v>27</v>
      </c>
      <c r="D2526" t="s">
        <v>19</v>
      </c>
      <c r="E2526">
        <v>3</v>
      </c>
      <c r="F2526">
        <v>31</v>
      </c>
      <c r="G2526">
        <v>34</v>
      </c>
      <c r="H2526">
        <v>34</v>
      </c>
      <c r="I2526">
        <v>0</v>
      </c>
      <c r="J2526">
        <v>0</v>
      </c>
      <c r="K2526">
        <v>0</v>
      </c>
      <c r="L2526">
        <v>2.1</v>
      </c>
      <c r="M2526">
        <v>0.98199999999999998</v>
      </c>
      <c r="N2526">
        <v>0.97199999999999998</v>
      </c>
      <c r="O2526">
        <v>4.7</v>
      </c>
      <c r="P2526">
        <v>0.71799999999999997</v>
      </c>
      <c r="Q2526">
        <v>1</v>
      </c>
    </row>
    <row r="2527" spans="1:17">
      <c r="A2527" t="s">
        <v>2557</v>
      </c>
      <c r="B2527" s="1">
        <v>46136</v>
      </c>
      <c r="C2527" t="s">
        <v>27</v>
      </c>
      <c r="D2527" t="s">
        <v>21</v>
      </c>
      <c r="E2527">
        <v>0</v>
      </c>
      <c r="F2527">
        <v>41</v>
      </c>
      <c r="G2527">
        <v>41</v>
      </c>
      <c r="H2527">
        <v>41</v>
      </c>
      <c r="I2527">
        <v>0</v>
      </c>
      <c r="J2527">
        <v>0</v>
      </c>
      <c r="K2527">
        <v>0</v>
      </c>
      <c r="L2527">
        <v>1.7</v>
      </c>
      <c r="M2527">
        <v>0.96499999999999997</v>
      </c>
      <c r="N2527">
        <v>0.98499999999999999</v>
      </c>
      <c r="O2527">
        <v>4.7</v>
      </c>
      <c r="P2527">
        <v>0.70699999999999996</v>
      </c>
      <c r="Q2527">
        <v>1</v>
      </c>
    </row>
    <row r="2528" spans="1:17">
      <c r="A2528" t="s">
        <v>2558</v>
      </c>
      <c r="B2528" s="1">
        <v>46136</v>
      </c>
      <c r="C2528" t="s">
        <v>27</v>
      </c>
      <c r="D2528" t="s">
        <v>23</v>
      </c>
      <c r="E2528">
        <v>1639</v>
      </c>
      <c r="F2528">
        <v>43</v>
      </c>
      <c r="G2528">
        <v>1682</v>
      </c>
      <c r="H2528">
        <v>24</v>
      </c>
      <c r="I2528">
        <v>1658</v>
      </c>
      <c r="J2528">
        <v>0</v>
      </c>
      <c r="K2528">
        <v>0</v>
      </c>
      <c r="L2528">
        <v>8</v>
      </c>
      <c r="M2528">
        <v>0.6</v>
      </c>
      <c r="N2528">
        <v>1</v>
      </c>
      <c r="O2528">
        <v>2.5</v>
      </c>
      <c r="P2528">
        <v>0.71299999999999997</v>
      </c>
      <c r="Q2528">
        <v>1.4E-2</v>
      </c>
    </row>
    <row r="2529" spans="1:17">
      <c r="A2529" t="s">
        <v>2559</v>
      </c>
      <c r="B2529" s="1">
        <v>46136</v>
      </c>
      <c r="C2529" t="s">
        <v>27</v>
      </c>
      <c r="D2529" t="s">
        <v>25</v>
      </c>
      <c r="E2529">
        <v>68</v>
      </c>
      <c r="F2529">
        <v>35</v>
      </c>
      <c r="G2529">
        <v>103</v>
      </c>
      <c r="H2529">
        <v>28</v>
      </c>
      <c r="I2529">
        <v>75</v>
      </c>
      <c r="J2529">
        <v>0</v>
      </c>
      <c r="K2529">
        <v>0</v>
      </c>
      <c r="L2529">
        <v>7.7</v>
      </c>
      <c r="M2529">
        <v>0.6</v>
      </c>
      <c r="N2529">
        <v>1</v>
      </c>
      <c r="O2529">
        <v>2.5</v>
      </c>
      <c r="P2529">
        <v>0.65500000000000003</v>
      </c>
      <c r="Q2529">
        <v>0.27200000000000002</v>
      </c>
    </row>
    <row r="2530" spans="1:17">
      <c r="A2530" t="s">
        <v>2560</v>
      </c>
      <c r="B2530" s="1">
        <v>46136</v>
      </c>
      <c r="C2530" t="s">
        <v>32</v>
      </c>
      <c r="D2530" t="s">
        <v>19</v>
      </c>
      <c r="E2530">
        <v>688</v>
      </c>
      <c r="F2530">
        <v>38</v>
      </c>
      <c r="G2530">
        <v>726</v>
      </c>
      <c r="H2530">
        <v>39</v>
      </c>
      <c r="I2530">
        <v>687</v>
      </c>
      <c r="J2530">
        <v>0</v>
      </c>
      <c r="K2530">
        <v>0</v>
      </c>
      <c r="L2530">
        <v>8</v>
      </c>
      <c r="M2530">
        <v>0.6</v>
      </c>
      <c r="N2530">
        <v>0.99399999999999999</v>
      </c>
      <c r="O2530">
        <v>2.5</v>
      </c>
      <c r="P2530">
        <v>0.78700000000000003</v>
      </c>
      <c r="Q2530">
        <v>5.3999999999999999E-2</v>
      </c>
    </row>
    <row r="2531" spans="1:17">
      <c r="A2531" t="s">
        <v>2561</v>
      </c>
      <c r="B2531" s="1">
        <v>46136</v>
      </c>
      <c r="C2531" t="s">
        <v>32</v>
      </c>
      <c r="D2531" t="s">
        <v>21</v>
      </c>
      <c r="E2531">
        <v>1733</v>
      </c>
      <c r="F2531">
        <v>41</v>
      </c>
      <c r="G2531">
        <v>1774</v>
      </c>
      <c r="H2531">
        <v>21</v>
      </c>
      <c r="I2531">
        <v>1753</v>
      </c>
      <c r="J2531">
        <v>0</v>
      </c>
      <c r="K2531">
        <v>0</v>
      </c>
      <c r="L2531">
        <v>8</v>
      </c>
      <c r="M2531">
        <v>0.6</v>
      </c>
      <c r="N2531">
        <v>0.96799999999999997</v>
      </c>
      <c r="O2531">
        <v>2.5</v>
      </c>
      <c r="P2531">
        <v>0.70199999999999996</v>
      </c>
      <c r="Q2531">
        <v>1.2E-2</v>
      </c>
    </row>
    <row r="2532" spans="1:17">
      <c r="A2532" t="s">
        <v>2562</v>
      </c>
      <c r="B2532" s="1">
        <v>46136</v>
      </c>
      <c r="C2532" t="s">
        <v>32</v>
      </c>
      <c r="D2532" t="s">
        <v>23</v>
      </c>
      <c r="E2532">
        <v>1815</v>
      </c>
      <c r="F2532">
        <v>36</v>
      </c>
      <c r="G2532">
        <v>1851</v>
      </c>
      <c r="H2532">
        <v>26</v>
      </c>
      <c r="I2532">
        <v>1825</v>
      </c>
      <c r="J2532">
        <v>0</v>
      </c>
      <c r="K2532">
        <v>0</v>
      </c>
      <c r="L2532">
        <v>8</v>
      </c>
      <c r="M2532">
        <v>0.6</v>
      </c>
      <c r="N2532">
        <v>1</v>
      </c>
      <c r="O2532">
        <v>2.5</v>
      </c>
      <c r="P2532">
        <v>0.69299999999999995</v>
      </c>
      <c r="Q2532">
        <v>1.4E-2</v>
      </c>
    </row>
    <row r="2533" spans="1:17">
      <c r="A2533" t="s">
        <v>2563</v>
      </c>
      <c r="B2533" s="1">
        <v>46136</v>
      </c>
      <c r="C2533" t="s">
        <v>32</v>
      </c>
      <c r="D2533" t="s">
        <v>25</v>
      </c>
      <c r="E2533">
        <v>0</v>
      </c>
      <c r="F2533">
        <v>40</v>
      </c>
      <c r="G2533">
        <v>40</v>
      </c>
      <c r="H2533">
        <v>40</v>
      </c>
      <c r="I2533">
        <v>0</v>
      </c>
      <c r="J2533">
        <v>0</v>
      </c>
      <c r="K2533">
        <v>0</v>
      </c>
      <c r="L2533">
        <v>1.2</v>
      </c>
      <c r="M2533">
        <v>1</v>
      </c>
      <c r="N2533">
        <v>0.998</v>
      </c>
      <c r="O2533">
        <v>4.5</v>
      </c>
      <c r="P2533">
        <v>0.70199999999999996</v>
      </c>
      <c r="Q2533">
        <v>1</v>
      </c>
    </row>
    <row r="2534" spans="1:17">
      <c r="A2534" t="s">
        <v>2564</v>
      </c>
      <c r="B2534" s="1">
        <v>46136</v>
      </c>
      <c r="C2534" t="s">
        <v>37</v>
      </c>
      <c r="D2534" t="s">
        <v>19</v>
      </c>
      <c r="E2534">
        <v>2</v>
      </c>
      <c r="F2534">
        <v>33</v>
      </c>
      <c r="G2534">
        <v>35</v>
      </c>
      <c r="H2534">
        <v>35</v>
      </c>
      <c r="I2534">
        <v>0</v>
      </c>
      <c r="J2534">
        <v>0</v>
      </c>
      <c r="K2534">
        <v>0</v>
      </c>
      <c r="L2534">
        <v>0.8</v>
      </c>
      <c r="M2534">
        <v>0.93200000000000005</v>
      </c>
      <c r="N2534">
        <v>1</v>
      </c>
      <c r="O2534">
        <v>4.4000000000000004</v>
      </c>
      <c r="P2534">
        <v>0.67</v>
      </c>
      <c r="Q2534">
        <v>1</v>
      </c>
    </row>
    <row r="2535" spans="1:17">
      <c r="A2535" t="s">
        <v>2565</v>
      </c>
      <c r="B2535" s="1">
        <v>46136</v>
      </c>
      <c r="C2535" t="s">
        <v>37</v>
      </c>
      <c r="D2535" t="s">
        <v>21</v>
      </c>
      <c r="E2535">
        <v>769</v>
      </c>
      <c r="F2535">
        <v>33</v>
      </c>
      <c r="G2535">
        <v>802</v>
      </c>
      <c r="H2535">
        <v>31</v>
      </c>
      <c r="I2535">
        <v>771</v>
      </c>
      <c r="J2535">
        <v>0</v>
      </c>
      <c r="K2535">
        <v>0</v>
      </c>
      <c r="L2535">
        <v>8</v>
      </c>
      <c r="M2535">
        <v>0.6</v>
      </c>
      <c r="N2535">
        <v>0.98599999999999999</v>
      </c>
      <c r="O2535">
        <v>2.5</v>
      </c>
      <c r="P2535">
        <v>0.68400000000000005</v>
      </c>
      <c r="Q2535">
        <v>3.9E-2</v>
      </c>
    </row>
    <row r="2536" spans="1:17">
      <c r="A2536" t="s">
        <v>2566</v>
      </c>
      <c r="B2536" s="1">
        <v>46136</v>
      </c>
      <c r="C2536" t="s">
        <v>37</v>
      </c>
      <c r="D2536" t="s">
        <v>23</v>
      </c>
      <c r="E2536">
        <v>588</v>
      </c>
      <c r="F2536">
        <v>46</v>
      </c>
      <c r="G2536">
        <v>634</v>
      </c>
      <c r="H2536">
        <v>38</v>
      </c>
      <c r="I2536">
        <v>596</v>
      </c>
      <c r="J2536">
        <v>0</v>
      </c>
      <c r="K2536">
        <v>0</v>
      </c>
      <c r="L2536">
        <v>8</v>
      </c>
      <c r="M2536">
        <v>0.6</v>
      </c>
      <c r="N2536">
        <v>0.96799999999999997</v>
      </c>
      <c r="O2536">
        <v>2.5</v>
      </c>
      <c r="P2536">
        <v>0.76800000000000002</v>
      </c>
      <c r="Q2536">
        <v>0.06</v>
      </c>
    </row>
    <row r="2537" spans="1:17">
      <c r="A2537" t="s">
        <v>2567</v>
      </c>
      <c r="B2537" s="1">
        <v>46136</v>
      </c>
      <c r="C2537" t="s">
        <v>37</v>
      </c>
      <c r="D2537" t="s">
        <v>25</v>
      </c>
      <c r="E2537">
        <v>10</v>
      </c>
      <c r="F2537">
        <v>35</v>
      </c>
      <c r="G2537">
        <v>45</v>
      </c>
      <c r="H2537">
        <v>36</v>
      </c>
      <c r="I2537">
        <v>9</v>
      </c>
      <c r="J2537">
        <v>1</v>
      </c>
      <c r="K2537">
        <v>0</v>
      </c>
      <c r="L2537">
        <v>2.6</v>
      </c>
      <c r="M2537">
        <v>0.92300000000000004</v>
      </c>
      <c r="N2537">
        <v>0.98799999999999999</v>
      </c>
      <c r="O2537">
        <v>4.0999999999999996</v>
      </c>
      <c r="P2537">
        <v>0.72199999999999998</v>
      </c>
      <c r="Q2537">
        <v>0.8</v>
      </c>
    </row>
    <row r="2538" spans="1:17">
      <c r="A2538" t="s">
        <v>2568</v>
      </c>
      <c r="B2538" s="1">
        <v>46136</v>
      </c>
      <c r="C2538" t="s">
        <v>43</v>
      </c>
      <c r="D2538" t="s">
        <v>19</v>
      </c>
      <c r="E2538">
        <v>1340</v>
      </c>
      <c r="F2538">
        <v>34</v>
      </c>
      <c r="G2538">
        <v>1374</v>
      </c>
      <c r="H2538">
        <v>26</v>
      </c>
      <c r="I2538">
        <v>1348</v>
      </c>
      <c r="J2538">
        <v>0</v>
      </c>
      <c r="K2538">
        <v>0</v>
      </c>
      <c r="L2538">
        <v>8</v>
      </c>
      <c r="M2538">
        <v>0.6</v>
      </c>
      <c r="N2538">
        <v>0.96</v>
      </c>
      <c r="O2538">
        <v>2.5</v>
      </c>
      <c r="P2538">
        <v>0.76800000000000002</v>
      </c>
      <c r="Q2538">
        <v>1.9E-2</v>
      </c>
    </row>
    <row r="2539" spans="1:17">
      <c r="A2539" t="s">
        <v>2569</v>
      </c>
      <c r="B2539" s="1">
        <v>46136</v>
      </c>
      <c r="C2539" t="s">
        <v>43</v>
      </c>
      <c r="D2539" t="s">
        <v>21</v>
      </c>
      <c r="E2539">
        <v>0</v>
      </c>
      <c r="F2539">
        <v>28</v>
      </c>
      <c r="G2539">
        <v>28</v>
      </c>
      <c r="H2539">
        <v>28</v>
      </c>
      <c r="I2539">
        <v>0</v>
      </c>
      <c r="J2539">
        <v>0</v>
      </c>
      <c r="K2539">
        <v>0</v>
      </c>
      <c r="L2539">
        <v>1.5</v>
      </c>
      <c r="M2539">
        <v>1</v>
      </c>
      <c r="N2539">
        <v>0.98799999999999999</v>
      </c>
      <c r="O2539">
        <v>4.7</v>
      </c>
      <c r="P2539">
        <v>0.64100000000000001</v>
      </c>
      <c r="Q2539">
        <v>1</v>
      </c>
    </row>
    <row r="2540" spans="1:17">
      <c r="A2540" t="s">
        <v>2570</v>
      </c>
      <c r="B2540" s="1">
        <v>46136</v>
      </c>
      <c r="C2540" t="s">
        <v>43</v>
      </c>
      <c r="D2540" t="s">
        <v>23</v>
      </c>
      <c r="E2540">
        <v>0</v>
      </c>
      <c r="F2540">
        <v>33</v>
      </c>
      <c r="G2540">
        <v>33</v>
      </c>
      <c r="H2540">
        <v>33</v>
      </c>
      <c r="I2540">
        <v>0</v>
      </c>
      <c r="J2540">
        <v>1</v>
      </c>
      <c r="K2540">
        <v>0</v>
      </c>
      <c r="L2540">
        <v>1.9</v>
      </c>
      <c r="M2540">
        <v>0.96599999999999997</v>
      </c>
      <c r="N2540">
        <v>0.95899999999999996</v>
      </c>
      <c r="O2540">
        <v>4.4000000000000004</v>
      </c>
      <c r="P2540">
        <v>0.78600000000000003</v>
      </c>
      <c r="Q2540">
        <v>1</v>
      </c>
    </row>
    <row r="2541" spans="1:17">
      <c r="A2541" t="s">
        <v>2571</v>
      </c>
      <c r="B2541" s="1">
        <v>46136</v>
      </c>
      <c r="C2541" t="s">
        <v>43</v>
      </c>
      <c r="D2541" t="s">
        <v>25</v>
      </c>
      <c r="E2541">
        <v>0</v>
      </c>
      <c r="F2541">
        <v>28</v>
      </c>
      <c r="G2541">
        <v>28</v>
      </c>
      <c r="H2541">
        <v>28</v>
      </c>
      <c r="I2541">
        <v>0</v>
      </c>
      <c r="J2541">
        <v>0</v>
      </c>
      <c r="K2541">
        <v>0</v>
      </c>
      <c r="L2541">
        <v>1.7</v>
      </c>
      <c r="M2541">
        <v>1</v>
      </c>
      <c r="N2541">
        <v>1</v>
      </c>
      <c r="O2541">
        <v>4.5999999999999996</v>
      </c>
      <c r="P2541">
        <v>0.79200000000000004</v>
      </c>
      <c r="Q2541">
        <v>1</v>
      </c>
    </row>
    <row r="2542" spans="1:17">
      <c r="A2542" t="s">
        <v>2572</v>
      </c>
      <c r="B2542" s="1">
        <v>46136</v>
      </c>
      <c r="C2542" t="s">
        <v>48</v>
      </c>
      <c r="D2542" t="s">
        <v>19</v>
      </c>
      <c r="E2542">
        <v>0</v>
      </c>
      <c r="F2542">
        <v>52</v>
      </c>
      <c r="G2542">
        <v>52</v>
      </c>
      <c r="H2542">
        <v>47</v>
      </c>
      <c r="I2542">
        <v>5</v>
      </c>
      <c r="J2542">
        <v>0</v>
      </c>
      <c r="K2542">
        <v>0</v>
      </c>
      <c r="L2542">
        <v>1.6</v>
      </c>
      <c r="M2542">
        <v>0.92900000000000005</v>
      </c>
      <c r="N2542">
        <v>0.95199999999999996</v>
      </c>
      <c r="O2542">
        <v>4.4000000000000004</v>
      </c>
      <c r="P2542">
        <v>0.70199999999999996</v>
      </c>
      <c r="Q2542">
        <v>0.90400000000000003</v>
      </c>
    </row>
    <row r="2543" spans="1:17">
      <c r="A2543" t="s">
        <v>2573</v>
      </c>
      <c r="B2543" s="1">
        <v>46136</v>
      </c>
      <c r="C2543" t="s">
        <v>48</v>
      </c>
      <c r="D2543" t="s">
        <v>21</v>
      </c>
      <c r="E2543">
        <v>2329</v>
      </c>
      <c r="F2543">
        <v>39</v>
      </c>
      <c r="G2543">
        <v>2368</v>
      </c>
      <c r="H2543">
        <v>21</v>
      </c>
      <c r="I2543">
        <v>2347</v>
      </c>
      <c r="J2543">
        <v>0</v>
      </c>
      <c r="K2543">
        <v>0</v>
      </c>
      <c r="L2543">
        <v>8</v>
      </c>
      <c r="M2543">
        <v>0.6</v>
      </c>
      <c r="N2543">
        <v>0.94399999999999995</v>
      </c>
      <c r="O2543">
        <v>2.5</v>
      </c>
      <c r="P2543">
        <v>0.71899999999999997</v>
      </c>
      <c r="Q2543">
        <v>8.9999999999999993E-3</v>
      </c>
    </row>
    <row r="2544" spans="1:17">
      <c r="A2544" t="s">
        <v>2574</v>
      </c>
      <c r="B2544" s="1">
        <v>46136</v>
      </c>
      <c r="C2544" t="s">
        <v>48</v>
      </c>
      <c r="D2544" t="s">
        <v>23</v>
      </c>
      <c r="E2544">
        <v>0</v>
      </c>
      <c r="F2544">
        <v>44</v>
      </c>
      <c r="G2544">
        <v>44</v>
      </c>
      <c r="H2544">
        <v>44</v>
      </c>
      <c r="I2544">
        <v>0</v>
      </c>
      <c r="J2544">
        <v>0</v>
      </c>
      <c r="K2544">
        <v>0</v>
      </c>
      <c r="L2544">
        <v>1.2</v>
      </c>
      <c r="M2544">
        <v>0.95299999999999996</v>
      </c>
      <c r="N2544">
        <v>0.96499999999999997</v>
      </c>
      <c r="O2544">
        <v>4.5999999999999996</v>
      </c>
      <c r="P2544">
        <v>0.68500000000000005</v>
      </c>
      <c r="Q2544">
        <v>1</v>
      </c>
    </row>
    <row r="2545" spans="1:17">
      <c r="A2545" t="s">
        <v>2575</v>
      </c>
      <c r="B2545" s="1">
        <v>46136</v>
      </c>
      <c r="C2545" t="s">
        <v>48</v>
      </c>
      <c r="D2545" t="s">
        <v>25</v>
      </c>
      <c r="E2545">
        <v>762</v>
      </c>
      <c r="F2545">
        <v>21</v>
      </c>
      <c r="G2545">
        <v>783</v>
      </c>
      <c r="H2545">
        <v>25</v>
      </c>
      <c r="I2545">
        <v>758</v>
      </c>
      <c r="J2545">
        <v>0</v>
      </c>
      <c r="K2545">
        <v>0</v>
      </c>
      <c r="L2545">
        <v>8</v>
      </c>
      <c r="M2545">
        <v>0.6</v>
      </c>
      <c r="N2545">
        <v>0.98299999999999998</v>
      </c>
      <c r="O2545">
        <v>2.5</v>
      </c>
      <c r="P2545">
        <v>0.71299999999999997</v>
      </c>
      <c r="Q2545">
        <v>3.2000000000000001E-2</v>
      </c>
    </row>
    <row r="2546" spans="1:17">
      <c r="A2546" t="s">
        <v>2576</v>
      </c>
      <c r="B2546" s="1">
        <v>46136</v>
      </c>
      <c r="C2546" t="s">
        <v>53</v>
      </c>
      <c r="D2546" t="s">
        <v>19</v>
      </c>
      <c r="E2546">
        <v>1337</v>
      </c>
      <c r="F2546">
        <v>43</v>
      </c>
      <c r="G2546">
        <v>1380</v>
      </c>
      <c r="H2546">
        <v>29</v>
      </c>
      <c r="I2546">
        <v>1351</v>
      </c>
      <c r="J2546">
        <v>0</v>
      </c>
      <c r="K2546">
        <v>0</v>
      </c>
      <c r="L2546">
        <v>8</v>
      </c>
      <c r="M2546">
        <v>0.6</v>
      </c>
      <c r="N2546">
        <v>0.98499999999999999</v>
      </c>
      <c r="O2546">
        <v>2.5</v>
      </c>
      <c r="P2546">
        <v>0.70299999999999996</v>
      </c>
      <c r="Q2546">
        <v>2.1000000000000001E-2</v>
      </c>
    </row>
    <row r="2547" spans="1:17">
      <c r="A2547" t="s">
        <v>2577</v>
      </c>
      <c r="B2547" s="1">
        <v>46136</v>
      </c>
      <c r="C2547" t="s">
        <v>53</v>
      </c>
      <c r="D2547" t="s">
        <v>21</v>
      </c>
      <c r="E2547">
        <v>1395</v>
      </c>
      <c r="F2547">
        <v>34</v>
      </c>
      <c r="G2547">
        <v>1429</v>
      </c>
      <c r="H2547">
        <v>21</v>
      </c>
      <c r="I2547">
        <v>1408</v>
      </c>
      <c r="J2547">
        <v>0</v>
      </c>
      <c r="K2547">
        <v>0</v>
      </c>
      <c r="L2547">
        <v>8</v>
      </c>
      <c r="M2547">
        <v>0.6</v>
      </c>
      <c r="N2547">
        <v>0.98599999999999999</v>
      </c>
      <c r="O2547">
        <v>2.5</v>
      </c>
      <c r="P2547">
        <v>0.77200000000000002</v>
      </c>
      <c r="Q2547">
        <v>1.4999999999999999E-2</v>
      </c>
    </row>
    <row r="2548" spans="1:17">
      <c r="A2548" t="s">
        <v>2578</v>
      </c>
      <c r="B2548" s="1">
        <v>46136</v>
      </c>
      <c r="C2548" t="s">
        <v>53</v>
      </c>
      <c r="D2548" t="s">
        <v>23</v>
      </c>
      <c r="E2548">
        <v>925</v>
      </c>
      <c r="F2548">
        <v>35</v>
      </c>
      <c r="G2548">
        <v>960</v>
      </c>
      <c r="H2548">
        <v>28</v>
      </c>
      <c r="I2548">
        <v>932</v>
      </c>
      <c r="J2548">
        <v>0</v>
      </c>
      <c r="K2548">
        <v>0</v>
      </c>
      <c r="L2548">
        <v>8</v>
      </c>
      <c r="M2548">
        <v>0.6</v>
      </c>
      <c r="N2548">
        <v>0.96</v>
      </c>
      <c r="O2548">
        <v>2.5</v>
      </c>
      <c r="P2548">
        <v>0.72699999999999998</v>
      </c>
      <c r="Q2548">
        <v>2.9000000000000001E-2</v>
      </c>
    </row>
    <row r="2549" spans="1:17">
      <c r="A2549" t="s">
        <v>2579</v>
      </c>
      <c r="B2549" s="1">
        <v>46136</v>
      </c>
      <c r="C2549" t="s">
        <v>53</v>
      </c>
      <c r="D2549" t="s">
        <v>25</v>
      </c>
      <c r="E2549">
        <v>0</v>
      </c>
      <c r="F2549">
        <v>18</v>
      </c>
      <c r="G2549">
        <v>18</v>
      </c>
      <c r="H2549">
        <v>18</v>
      </c>
      <c r="I2549">
        <v>0</v>
      </c>
      <c r="J2549">
        <v>2</v>
      </c>
      <c r="K2549">
        <v>0</v>
      </c>
      <c r="L2549">
        <v>1.5</v>
      </c>
      <c r="M2549">
        <v>0.91</v>
      </c>
      <c r="N2549">
        <v>0.96699999999999997</v>
      </c>
      <c r="O2549">
        <v>4.5999999999999996</v>
      </c>
      <c r="P2549">
        <v>0.76200000000000001</v>
      </c>
      <c r="Q2549">
        <v>1</v>
      </c>
    </row>
    <row r="2550" spans="1:17">
      <c r="A2550" t="s">
        <v>2580</v>
      </c>
      <c r="B2550" s="1">
        <v>46137</v>
      </c>
      <c r="C2550" t="s">
        <v>18</v>
      </c>
      <c r="D2550" t="s">
        <v>19</v>
      </c>
      <c r="E2550">
        <v>356</v>
      </c>
      <c r="F2550">
        <v>62</v>
      </c>
      <c r="G2550">
        <v>418</v>
      </c>
      <c r="H2550">
        <v>39</v>
      </c>
      <c r="I2550">
        <v>379</v>
      </c>
      <c r="J2550">
        <v>0</v>
      </c>
      <c r="K2550">
        <v>0</v>
      </c>
      <c r="L2550">
        <v>8</v>
      </c>
      <c r="M2550">
        <v>0.6</v>
      </c>
      <c r="N2550">
        <v>0.99</v>
      </c>
      <c r="O2550">
        <v>2.5</v>
      </c>
      <c r="P2550">
        <v>0.78600000000000003</v>
      </c>
      <c r="Q2550">
        <v>9.2999999999999999E-2</v>
      </c>
    </row>
    <row r="2551" spans="1:17">
      <c r="A2551" t="s">
        <v>2581</v>
      </c>
      <c r="B2551" s="1">
        <v>46137</v>
      </c>
      <c r="C2551" t="s">
        <v>18</v>
      </c>
      <c r="D2551" t="s">
        <v>21</v>
      </c>
      <c r="E2551">
        <v>0</v>
      </c>
      <c r="F2551">
        <v>34</v>
      </c>
      <c r="G2551">
        <v>34</v>
      </c>
      <c r="H2551">
        <v>34</v>
      </c>
      <c r="I2551">
        <v>0</v>
      </c>
      <c r="J2551">
        <v>0</v>
      </c>
      <c r="K2551">
        <v>0</v>
      </c>
      <c r="L2551">
        <v>1.3</v>
      </c>
      <c r="M2551">
        <v>0.97099999999999997</v>
      </c>
      <c r="N2551">
        <v>0.96099999999999997</v>
      </c>
      <c r="O2551">
        <v>4.9000000000000004</v>
      </c>
      <c r="P2551">
        <v>0.73199999999999998</v>
      </c>
      <c r="Q2551">
        <v>1</v>
      </c>
    </row>
    <row r="2552" spans="1:17">
      <c r="A2552" t="s">
        <v>2582</v>
      </c>
      <c r="B2552" s="1">
        <v>46137</v>
      </c>
      <c r="C2552" t="s">
        <v>18</v>
      </c>
      <c r="D2552" t="s">
        <v>23</v>
      </c>
      <c r="E2552">
        <v>656</v>
      </c>
      <c r="F2552">
        <v>54</v>
      </c>
      <c r="G2552">
        <v>710</v>
      </c>
      <c r="H2552">
        <v>32</v>
      </c>
      <c r="I2552">
        <v>678</v>
      </c>
      <c r="J2552">
        <v>0</v>
      </c>
      <c r="K2552">
        <v>0</v>
      </c>
      <c r="L2552">
        <v>8</v>
      </c>
      <c r="M2552">
        <v>0.6</v>
      </c>
      <c r="N2552">
        <v>0.97499999999999998</v>
      </c>
      <c r="O2552">
        <v>2.5</v>
      </c>
      <c r="P2552">
        <v>0.78600000000000003</v>
      </c>
      <c r="Q2552">
        <v>4.4999999999999998E-2</v>
      </c>
    </row>
    <row r="2553" spans="1:17">
      <c r="A2553" t="s">
        <v>2583</v>
      </c>
      <c r="B2553" s="1">
        <v>46137</v>
      </c>
      <c r="C2553" t="s">
        <v>18</v>
      </c>
      <c r="D2553" t="s">
        <v>25</v>
      </c>
      <c r="E2553">
        <v>0</v>
      </c>
      <c r="F2553">
        <v>24</v>
      </c>
      <c r="G2553">
        <v>24</v>
      </c>
      <c r="H2553">
        <v>24</v>
      </c>
      <c r="I2553">
        <v>0</v>
      </c>
      <c r="J2553">
        <v>0</v>
      </c>
      <c r="K2553">
        <v>0</v>
      </c>
      <c r="L2553">
        <v>1.2</v>
      </c>
      <c r="M2553">
        <v>0.94799999999999995</v>
      </c>
      <c r="N2553">
        <v>0.97899999999999998</v>
      </c>
      <c r="O2553">
        <v>4.5</v>
      </c>
      <c r="P2553">
        <v>0.76100000000000001</v>
      </c>
      <c r="Q2553">
        <v>1</v>
      </c>
    </row>
    <row r="2554" spans="1:17">
      <c r="A2554" t="s">
        <v>2584</v>
      </c>
      <c r="B2554" s="1">
        <v>46137</v>
      </c>
      <c r="C2554" t="s">
        <v>27</v>
      </c>
      <c r="D2554" t="s">
        <v>19</v>
      </c>
      <c r="E2554">
        <v>0</v>
      </c>
      <c r="F2554">
        <v>43</v>
      </c>
      <c r="G2554">
        <v>43</v>
      </c>
      <c r="H2554">
        <v>43</v>
      </c>
      <c r="I2554">
        <v>0</v>
      </c>
      <c r="J2554">
        <v>0</v>
      </c>
      <c r="K2554">
        <v>0</v>
      </c>
      <c r="L2554">
        <v>1.6</v>
      </c>
      <c r="M2554">
        <v>0.97599999999999998</v>
      </c>
      <c r="N2554">
        <v>0.98699999999999999</v>
      </c>
      <c r="O2554">
        <v>4.8</v>
      </c>
      <c r="P2554">
        <v>0.71799999999999997</v>
      </c>
      <c r="Q2554">
        <v>1</v>
      </c>
    </row>
    <row r="2555" spans="1:17">
      <c r="A2555" t="s">
        <v>2585</v>
      </c>
      <c r="B2555" s="1">
        <v>46137</v>
      </c>
      <c r="C2555" t="s">
        <v>27</v>
      </c>
      <c r="D2555" t="s">
        <v>21</v>
      </c>
      <c r="E2555">
        <v>0</v>
      </c>
      <c r="F2555">
        <v>48</v>
      </c>
      <c r="G2555">
        <v>48</v>
      </c>
      <c r="H2555">
        <v>48</v>
      </c>
      <c r="I2555">
        <v>0</v>
      </c>
      <c r="J2555">
        <v>0</v>
      </c>
      <c r="K2555">
        <v>0</v>
      </c>
      <c r="L2555">
        <v>1.9</v>
      </c>
      <c r="M2555">
        <v>0.97399999999999998</v>
      </c>
      <c r="N2555">
        <v>0.98199999999999998</v>
      </c>
      <c r="O2555">
        <v>4.5999999999999996</v>
      </c>
      <c r="P2555">
        <v>0.70699999999999996</v>
      </c>
      <c r="Q2555">
        <v>1</v>
      </c>
    </row>
    <row r="2556" spans="1:17">
      <c r="A2556" t="s">
        <v>2586</v>
      </c>
      <c r="B2556" s="1">
        <v>46137</v>
      </c>
      <c r="C2556" t="s">
        <v>27</v>
      </c>
      <c r="D2556" t="s">
        <v>23</v>
      </c>
      <c r="E2556">
        <v>1658</v>
      </c>
      <c r="F2556">
        <v>44</v>
      </c>
      <c r="G2556">
        <v>1702</v>
      </c>
      <c r="H2556">
        <v>23</v>
      </c>
      <c r="I2556">
        <v>1679</v>
      </c>
      <c r="J2556">
        <v>0</v>
      </c>
      <c r="K2556">
        <v>0</v>
      </c>
      <c r="L2556">
        <v>8</v>
      </c>
      <c r="M2556">
        <v>0.6</v>
      </c>
      <c r="N2556">
        <v>0.99</v>
      </c>
      <c r="O2556">
        <v>2.5</v>
      </c>
      <c r="P2556">
        <v>0.71299999999999997</v>
      </c>
      <c r="Q2556">
        <v>1.4E-2</v>
      </c>
    </row>
    <row r="2557" spans="1:17">
      <c r="A2557" t="s">
        <v>2587</v>
      </c>
      <c r="B2557" s="1">
        <v>46137</v>
      </c>
      <c r="C2557" t="s">
        <v>27</v>
      </c>
      <c r="D2557" t="s">
        <v>25</v>
      </c>
      <c r="E2557">
        <v>75</v>
      </c>
      <c r="F2557">
        <v>32</v>
      </c>
      <c r="G2557">
        <v>107</v>
      </c>
      <c r="H2557">
        <v>24</v>
      </c>
      <c r="I2557">
        <v>83</v>
      </c>
      <c r="J2557">
        <v>0</v>
      </c>
      <c r="K2557">
        <v>0</v>
      </c>
      <c r="L2557">
        <v>8</v>
      </c>
      <c r="M2557">
        <v>0.6</v>
      </c>
      <c r="N2557">
        <v>0.97699999999999998</v>
      </c>
      <c r="O2557">
        <v>2.5</v>
      </c>
      <c r="P2557">
        <v>0.65500000000000003</v>
      </c>
      <c r="Q2557">
        <v>0.224</v>
      </c>
    </row>
    <row r="2558" spans="1:17">
      <c r="A2558" t="s">
        <v>2588</v>
      </c>
      <c r="B2558" s="1">
        <v>46137</v>
      </c>
      <c r="C2558" t="s">
        <v>32</v>
      </c>
      <c r="D2558" t="s">
        <v>19</v>
      </c>
      <c r="E2558">
        <v>687</v>
      </c>
      <c r="F2558">
        <v>49</v>
      </c>
      <c r="G2558">
        <v>736</v>
      </c>
      <c r="H2558">
        <v>35</v>
      </c>
      <c r="I2558">
        <v>701</v>
      </c>
      <c r="J2558">
        <v>0</v>
      </c>
      <c r="K2558">
        <v>0</v>
      </c>
      <c r="L2558">
        <v>8</v>
      </c>
      <c r="M2558">
        <v>0.6</v>
      </c>
      <c r="N2558">
        <v>0.99</v>
      </c>
      <c r="O2558">
        <v>2.5</v>
      </c>
      <c r="P2558">
        <v>0.78700000000000003</v>
      </c>
      <c r="Q2558">
        <v>4.8000000000000001E-2</v>
      </c>
    </row>
    <row r="2559" spans="1:17">
      <c r="A2559" t="s">
        <v>2589</v>
      </c>
      <c r="B2559" s="1">
        <v>46137</v>
      </c>
      <c r="C2559" t="s">
        <v>32</v>
      </c>
      <c r="D2559" t="s">
        <v>21</v>
      </c>
      <c r="E2559">
        <v>1753</v>
      </c>
      <c r="F2559">
        <v>42</v>
      </c>
      <c r="G2559">
        <v>1795</v>
      </c>
      <c r="H2559">
        <v>27</v>
      </c>
      <c r="I2559">
        <v>1768</v>
      </c>
      <c r="J2559">
        <v>0</v>
      </c>
      <c r="K2559">
        <v>0</v>
      </c>
      <c r="L2559">
        <v>8</v>
      </c>
      <c r="M2559">
        <v>0.6</v>
      </c>
      <c r="N2559">
        <v>0.98499999999999999</v>
      </c>
      <c r="O2559">
        <v>2.5</v>
      </c>
      <c r="P2559">
        <v>0.70199999999999996</v>
      </c>
      <c r="Q2559">
        <v>1.4999999999999999E-2</v>
      </c>
    </row>
    <row r="2560" spans="1:17">
      <c r="A2560" t="s">
        <v>2590</v>
      </c>
      <c r="B2560" s="1">
        <v>46137</v>
      </c>
      <c r="C2560" t="s">
        <v>32</v>
      </c>
      <c r="D2560" t="s">
        <v>23</v>
      </c>
      <c r="E2560">
        <v>1825</v>
      </c>
      <c r="F2560">
        <v>34</v>
      </c>
      <c r="G2560">
        <v>1859</v>
      </c>
      <c r="H2560">
        <v>28</v>
      </c>
      <c r="I2560">
        <v>1831</v>
      </c>
      <c r="J2560">
        <v>0</v>
      </c>
      <c r="K2560">
        <v>0</v>
      </c>
      <c r="L2560">
        <v>8</v>
      </c>
      <c r="M2560">
        <v>0.6</v>
      </c>
      <c r="N2560">
        <v>1</v>
      </c>
      <c r="O2560">
        <v>2.5</v>
      </c>
      <c r="P2560">
        <v>0.69299999999999995</v>
      </c>
      <c r="Q2560">
        <v>1.4999999999999999E-2</v>
      </c>
    </row>
    <row r="2561" spans="1:17">
      <c r="A2561" t="s">
        <v>2591</v>
      </c>
      <c r="B2561" s="1">
        <v>46137</v>
      </c>
      <c r="C2561" t="s">
        <v>32</v>
      </c>
      <c r="D2561" t="s">
        <v>25</v>
      </c>
      <c r="E2561">
        <v>0</v>
      </c>
      <c r="F2561">
        <v>42</v>
      </c>
      <c r="G2561">
        <v>42</v>
      </c>
      <c r="H2561">
        <v>42</v>
      </c>
      <c r="I2561">
        <v>0</v>
      </c>
      <c r="J2561">
        <v>0</v>
      </c>
      <c r="K2561">
        <v>0</v>
      </c>
      <c r="L2561">
        <v>1.2</v>
      </c>
      <c r="M2561">
        <v>0.92800000000000005</v>
      </c>
      <c r="N2561">
        <v>0.97699999999999998</v>
      </c>
      <c r="O2561">
        <v>4.5999999999999996</v>
      </c>
      <c r="P2561">
        <v>0.70199999999999996</v>
      </c>
      <c r="Q2561">
        <v>1</v>
      </c>
    </row>
    <row r="2562" spans="1:17">
      <c r="A2562" t="s">
        <v>2592</v>
      </c>
      <c r="B2562" s="1">
        <v>46137</v>
      </c>
      <c r="C2562" t="s">
        <v>37</v>
      </c>
      <c r="D2562" t="s">
        <v>19</v>
      </c>
      <c r="E2562">
        <v>0</v>
      </c>
      <c r="F2562">
        <v>35</v>
      </c>
      <c r="G2562">
        <v>35</v>
      </c>
      <c r="H2562">
        <v>35</v>
      </c>
      <c r="I2562">
        <v>0</v>
      </c>
      <c r="J2562">
        <v>0</v>
      </c>
      <c r="K2562">
        <v>0</v>
      </c>
      <c r="L2562">
        <v>1.4</v>
      </c>
      <c r="M2562">
        <v>0.94499999999999995</v>
      </c>
      <c r="N2562">
        <v>0.97</v>
      </c>
      <c r="O2562">
        <v>4.5</v>
      </c>
      <c r="P2562">
        <v>0.67</v>
      </c>
      <c r="Q2562">
        <v>1</v>
      </c>
    </row>
    <row r="2563" spans="1:17">
      <c r="A2563" t="s">
        <v>2593</v>
      </c>
      <c r="B2563" s="1">
        <v>46137</v>
      </c>
      <c r="C2563" t="s">
        <v>37</v>
      </c>
      <c r="D2563" t="s">
        <v>21</v>
      </c>
      <c r="E2563">
        <v>771</v>
      </c>
      <c r="F2563">
        <v>40</v>
      </c>
      <c r="G2563">
        <v>811</v>
      </c>
      <c r="H2563">
        <v>34</v>
      </c>
      <c r="I2563">
        <v>777</v>
      </c>
      <c r="J2563">
        <v>0</v>
      </c>
      <c r="K2563">
        <v>0</v>
      </c>
      <c r="L2563">
        <v>8</v>
      </c>
      <c r="M2563">
        <v>0.6</v>
      </c>
      <c r="N2563">
        <v>0.95699999999999996</v>
      </c>
      <c r="O2563">
        <v>2.5</v>
      </c>
      <c r="P2563">
        <v>0.68400000000000005</v>
      </c>
      <c r="Q2563">
        <v>4.2000000000000003E-2</v>
      </c>
    </row>
    <row r="2564" spans="1:17">
      <c r="A2564" t="s">
        <v>2594</v>
      </c>
      <c r="B2564" s="1">
        <v>46137</v>
      </c>
      <c r="C2564" t="s">
        <v>37</v>
      </c>
      <c r="D2564" t="s">
        <v>23</v>
      </c>
      <c r="E2564">
        <v>596</v>
      </c>
      <c r="F2564">
        <v>48</v>
      </c>
      <c r="G2564">
        <v>644</v>
      </c>
      <c r="H2564">
        <v>36</v>
      </c>
      <c r="I2564">
        <v>608</v>
      </c>
      <c r="J2564">
        <v>0</v>
      </c>
      <c r="K2564">
        <v>0</v>
      </c>
      <c r="L2564">
        <v>8</v>
      </c>
      <c r="M2564">
        <v>0.6</v>
      </c>
      <c r="N2564">
        <v>0.99099999999999999</v>
      </c>
      <c r="O2564">
        <v>2.5</v>
      </c>
      <c r="P2564">
        <v>0.76800000000000002</v>
      </c>
      <c r="Q2564">
        <v>5.6000000000000001E-2</v>
      </c>
    </row>
    <row r="2565" spans="1:17">
      <c r="A2565" t="s">
        <v>2595</v>
      </c>
      <c r="B2565" s="1">
        <v>46137</v>
      </c>
      <c r="C2565" t="s">
        <v>37</v>
      </c>
      <c r="D2565" t="s">
        <v>25</v>
      </c>
      <c r="E2565">
        <v>9</v>
      </c>
      <c r="F2565">
        <v>35</v>
      </c>
      <c r="G2565">
        <v>44</v>
      </c>
      <c r="H2565">
        <v>44</v>
      </c>
      <c r="I2565">
        <v>0</v>
      </c>
      <c r="J2565">
        <v>0</v>
      </c>
      <c r="K2565">
        <v>0</v>
      </c>
      <c r="L2565">
        <v>1.5</v>
      </c>
      <c r="M2565">
        <v>0.94499999999999995</v>
      </c>
      <c r="N2565">
        <v>0.97499999999999998</v>
      </c>
      <c r="O2565">
        <v>4.3</v>
      </c>
      <c r="P2565">
        <v>0.72199999999999998</v>
      </c>
      <c r="Q2565">
        <v>1</v>
      </c>
    </row>
    <row r="2566" spans="1:17">
      <c r="A2566" t="s">
        <v>2596</v>
      </c>
      <c r="B2566" s="1">
        <v>46137</v>
      </c>
      <c r="C2566" t="s">
        <v>43</v>
      </c>
      <c r="D2566" t="s">
        <v>19</v>
      </c>
      <c r="E2566">
        <v>1348</v>
      </c>
      <c r="F2566">
        <v>49</v>
      </c>
      <c r="G2566">
        <v>1397</v>
      </c>
      <c r="H2566">
        <v>31</v>
      </c>
      <c r="I2566">
        <v>1366</v>
      </c>
      <c r="J2566">
        <v>0</v>
      </c>
      <c r="K2566">
        <v>0</v>
      </c>
      <c r="L2566">
        <v>8</v>
      </c>
      <c r="M2566">
        <v>0.6</v>
      </c>
      <c r="N2566">
        <v>0.97</v>
      </c>
      <c r="O2566">
        <v>2.5</v>
      </c>
      <c r="P2566">
        <v>0.76800000000000002</v>
      </c>
      <c r="Q2566">
        <v>2.1999999999999999E-2</v>
      </c>
    </row>
    <row r="2567" spans="1:17">
      <c r="A2567" t="s">
        <v>2597</v>
      </c>
      <c r="B2567" s="1">
        <v>46137</v>
      </c>
      <c r="C2567" t="s">
        <v>43</v>
      </c>
      <c r="D2567" t="s">
        <v>21</v>
      </c>
      <c r="E2567">
        <v>0</v>
      </c>
      <c r="F2567">
        <v>26</v>
      </c>
      <c r="G2567">
        <v>26</v>
      </c>
      <c r="H2567">
        <v>26</v>
      </c>
      <c r="I2567">
        <v>0</v>
      </c>
      <c r="J2567">
        <v>0</v>
      </c>
      <c r="K2567">
        <v>0</v>
      </c>
      <c r="L2567">
        <v>1.5</v>
      </c>
      <c r="M2567">
        <v>0.96299999999999997</v>
      </c>
      <c r="N2567">
        <v>0.98299999999999998</v>
      </c>
      <c r="O2567">
        <v>4.7</v>
      </c>
      <c r="P2567">
        <v>0.64100000000000001</v>
      </c>
      <c r="Q2567">
        <v>1</v>
      </c>
    </row>
    <row r="2568" spans="1:17">
      <c r="A2568" t="s">
        <v>2598</v>
      </c>
      <c r="B2568" s="1">
        <v>46137</v>
      </c>
      <c r="C2568" t="s">
        <v>43</v>
      </c>
      <c r="D2568" t="s">
        <v>23</v>
      </c>
      <c r="E2568">
        <v>0</v>
      </c>
      <c r="F2568">
        <v>41</v>
      </c>
      <c r="G2568">
        <v>41</v>
      </c>
      <c r="H2568">
        <v>41</v>
      </c>
      <c r="I2568">
        <v>0</v>
      </c>
      <c r="J2568">
        <v>0</v>
      </c>
      <c r="K2568">
        <v>0</v>
      </c>
      <c r="L2568">
        <v>1.5</v>
      </c>
      <c r="M2568">
        <v>0.95399999999999996</v>
      </c>
      <c r="N2568">
        <v>0.997</v>
      </c>
      <c r="O2568">
        <v>4.7</v>
      </c>
      <c r="P2568">
        <v>0.78600000000000003</v>
      </c>
      <c r="Q2568">
        <v>1</v>
      </c>
    </row>
    <row r="2569" spans="1:17">
      <c r="A2569" t="s">
        <v>2599</v>
      </c>
      <c r="B2569" s="1">
        <v>46137</v>
      </c>
      <c r="C2569" t="s">
        <v>43</v>
      </c>
      <c r="D2569" t="s">
        <v>25</v>
      </c>
      <c r="E2569">
        <v>0</v>
      </c>
      <c r="F2569">
        <v>18</v>
      </c>
      <c r="G2569">
        <v>18</v>
      </c>
      <c r="H2569">
        <v>18</v>
      </c>
      <c r="I2569">
        <v>0</v>
      </c>
      <c r="J2569">
        <v>0</v>
      </c>
      <c r="K2569">
        <v>0</v>
      </c>
      <c r="L2569">
        <v>1.1000000000000001</v>
      </c>
      <c r="M2569">
        <v>0.92200000000000004</v>
      </c>
      <c r="N2569">
        <v>1</v>
      </c>
      <c r="O2569">
        <v>4.5</v>
      </c>
      <c r="P2569">
        <v>0.79200000000000004</v>
      </c>
      <c r="Q2569">
        <v>1</v>
      </c>
    </row>
    <row r="2570" spans="1:17">
      <c r="A2570" t="s">
        <v>2600</v>
      </c>
      <c r="B2570" s="1">
        <v>46137</v>
      </c>
      <c r="C2570" t="s">
        <v>48</v>
      </c>
      <c r="D2570" t="s">
        <v>19</v>
      </c>
      <c r="E2570">
        <v>5</v>
      </c>
      <c r="F2570">
        <v>76</v>
      </c>
      <c r="G2570">
        <v>81</v>
      </c>
      <c r="H2570">
        <v>51</v>
      </c>
      <c r="I2570">
        <v>30</v>
      </c>
      <c r="J2570">
        <v>0</v>
      </c>
      <c r="K2570">
        <v>0</v>
      </c>
      <c r="L2570">
        <v>3.5</v>
      </c>
      <c r="M2570">
        <v>0.81399999999999995</v>
      </c>
      <c r="N2570">
        <v>0.97</v>
      </c>
      <c r="O2570">
        <v>3.8</v>
      </c>
      <c r="P2570">
        <v>0.70199999999999996</v>
      </c>
      <c r="Q2570">
        <v>0.63</v>
      </c>
    </row>
    <row r="2571" spans="1:17">
      <c r="A2571" t="s">
        <v>2601</v>
      </c>
      <c r="B2571" s="1">
        <v>46137</v>
      </c>
      <c r="C2571" t="s">
        <v>48</v>
      </c>
      <c r="D2571" t="s">
        <v>21</v>
      </c>
      <c r="E2571">
        <v>2347</v>
      </c>
      <c r="F2571">
        <v>60</v>
      </c>
      <c r="G2571">
        <v>2407</v>
      </c>
      <c r="H2571">
        <v>25</v>
      </c>
      <c r="I2571">
        <v>2382</v>
      </c>
      <c r="J2571">
        <v>0</v>
      </c>
      <c r="K2571">
        <v>0</v>
      </c>
      <c r="L2571">
        <v>8</v>
      </c>
      <c r="M2571">
        <v>0.6</v>
      </c>
      <c r="N2571">
        <v>0.98299999999999998</v>
      </c>
      <c r="O2571">
        <v>2.5</v>
      </c>
      <c r="P2571">
        <v>0.71899999999999997</v>
      </c>
      <c r="Q2571">
        <v>0.01</v>
      </c>
    </row>
    <row r="2572" spans="1:17">
      <c r="A2572" t="s">
        <v>2602</v>
      </c>
      <c r="B2572" s="1">
        <v>46137</v>
      </c>
      <c r="C2572" t="s">
        <v>48</v>
      </c>
      <c r="D2572" t="s">
        <v>23</v>
      </c>
      <c r="E2572">
        <v>0</v>
      </c>
      <c r="F2572">
        <v>36</v>
      </c>
      <c r="G2572">
        <v>36</v>
      </c>
      <c r="H2572">
        <v>36</v>
      </c>
      <c r="I2572">
        <v>0</v>
      </c>
      <c r="J2572">
        <v>0</v>
      </c>
      <c r="K2572">
        <v>0</v>
      </c>
      <c r="L2572">
        <v>1.8</v>
      </c>
      <c r="M2572">
        <v>0.93899999999999995</v>
      </c>
      <c r="N2572">
        <v>0.98</v>
      </c>
      <c r="O2572">
        <v>4.8</v>
      </c>
      <c r="P2572">
        <v>0.68500000000000005</v>
      </c>
      <c r="Q2572">
        <v>1</v>
      </c>
    </row>
    <row r="2573" spans="1:17">
      <c r="A2573" t="s">
        <v>2603</v>
      </c>
      <c r="B2573" s="1">
        <v>46137</v>
      </c>
      <c r="C2573" t="s">
        <v>48</v>
      </c>
      <c r="D2573" t="s">
        <v>25</v>
      </c>
      <c r="E2573">
        <v>758</v>
      </c>
      <c r="F2573">
        <v>34</v>
      </c>
      <c r="G2573">
        <v>792</v>
      </c>
      <c r="H2573">
        <v>27</v>
      </c>
      <c r="I2573">
        <v>765</v>
      </c>
      <c r="J2573">
        <v>0</v>
      </c>
      <c r="K2573">
        <v>0</v>
      </c>
      <c r="L2573">
        <v>8</v>
      </c>
      <c r="M2573">
        <v>0.6</v>
      </c>
      <c r="N2573">
        <v>0.98199999999999998</v>
      </c>
      <c r="O2573">
        <v>2.5</v>
      </c>
      <c r="P2573">
        <v>0.71299999999999997</v>
      </c>
      <c r="Q2573">
        <v>3.4000000000000002E-2</v>
      </c>
    </row>
    <row r="2574" spans="1:17">
      <c r="A2574" t="s">
        <v>2604</v>
      </c>
      <c r="B2574" s="1">
        <v>46137</v>
      </c>
      <c r="C2574" t="s">
        <v>53</v>
      </c>
      <c r="D2574" t="s">
        <v>19</v>
      </c>
      <c r="E2574">
        <v>1351</v>
      </c>
      <c r="F2574">
        <v>43</v>
      </c>
      <c r="G2574">
        <v>1394</v>
      </c>
      <c r="H2574">
        <v>31</v>
      </c>
      <c r="I2574">
        <v>1363</v>
      </c>
      <c r="J2574">
        <v>0</v>
      </c>
      <c r="K2574">
        <v>0</v>
      </c>
      <c r="L2574">
        <v>8</v>
      </c>
      <c r="M2574">
        <v>0.6</v>
      </c>
      <c r="N2574">
        <v>0.99399999999999999</v>
      </c>
      <c r="O2574">
        <v>2.5</v>
      </c>
      <c r="P2574">
        <v>0.70299999999999996</v>
      </c>
      <c r="Q2574">
        <v>2.1999999999999999E-2</v>
      </c>
    </row>
    <row r="2575" spans="1:17">
      <c r="A2575" t="s">
        <v>2605</v>
      </c>
      <c r="B2575" s="1">
        <v>46137</v>
      </c>
      <c r="C2575" t="s">
        <v>53</v>
      </c>
      <c r="D2575" t="s">
        <v>21</v>
      </c>
      <c r="E2575">
        <v>1408</v>
      </c>
      <c r="F2575">
        <v>37</v>
      </c>
      <c r="G2575">
        <v>1445</v>
      </c>
      <c r="H2575">
        <v>29</v>
      </c>
      <c r="I2575">
        <v>1416</v>
      </c>
      <c r="J2575">
        <v>0</v>
      </c>
      <c r="K2575">
        <v>0</v>
      </c>
      <c r="L2575">
        <v>8</v>
      </c>
      <c r="M2575">
        <v>0.6</v>
      </c>
      <c r="N2575">
        <v>0.95899999999999996</v>
      </c>
      <c r="O2575">
        <v>2.5</v>
      </c>
      <c r="P2575">
        <v>0.77200000000000002</v>
      </c>
      <c r="Q2575">
        <v>0.02</v>
      </c>
    </row>
    <row r="2576" spans="1:17">
      <c r="A2576" t="s">
        <v>2606</v>
      </c>
      <c r="B2576" s="1">
        <v>46137</v>
      </c>
      <c r="C2576" t="s">
        <v>53</v>
      </c>
      <c r="D2576" t="s">
        <v>23</v>
      </c>
      <c r="E2576">
        <v>932</v>
      </c>
      <c r="F2576">
        <v>41</v>
      </c>
      <c r="G2576">
        <v>973</v>
      </c>
      <c r="H2576">
        <v>31</v>
      </c>
      <c r="I2576">
        <v>942</v>
      </c>
      <c r="J2576">
        <v>0</v>
      </c>
      <c r="K2576">
        <v>0</v>
      </c>
      <c r="L2576">
        <v>8</v>
      </c>
      <c r="M2576">
        <v>0.6</v>
      </c>
      <c r="N2576">
        <v>1</v>
      </c>
      <c r="O2576">
        <v>2.5</v>
      </c>
      <c r="P2576">
        <v>0.72699999999999998</v>
      </c>
      <c r="Q2576">
        <v>3.2000000000000001E-2</v>
      </c>
    </row>
    <row r="2577" spans="1:17">
      <c r="A2577" t="s">
        <v>2607</v>
      </c>
      <c r="B2577" s="1">
        <v>46137</v>
      </c>
      <c r="C2577" t="s">
        <v>53</v>
      </c>
      <c r="D2577" t="s">
        <v>25</v>
      </c>
      <c r="E2577">
        <v>0</v>
      </c>
      <c r="F2577">
        <v>32</v>
      </c>
      <c r="G2577">
        <v>32</v>
      </c>
      <c r="H2577">
        <v>32</v>
      </c>
      <c r="I2577">
        <v>0</v>
      </c>
      <c r="J2577">
        <v>0</v>
      </c>
      <c r="K2577">
        <v>0</v>
      </c>
      <c r="L2577">
        <v>1.4</v>
      </c>
      <c r="M2577">
        <v>0.92800000000000005</v>
      </c>
      <c r="N2577">
        <v>0.97799999999999998</v>
      </c>
      <c r="O2577">
        <v>4.4000000000000004</v>
      </c>
      <c r="P2577">
        <v>0.76200000000000001</v>
      </c>
      <c r="Q2577">
        <v>1</v>
      </c>
    </row>
    <row r="2578" spans="1:17">
      <c r="A2578" t="s">
        <v>2608</v>
      </c>
      <c r="B2578" s="1">
        <v>46138</v>
      </c>
      <c r="C2578" t="s">
        <v>18</v>
      </c>
      <c r="D2578" t="s">
        <v>19</v>
      </c>
      <c r="E2578">
        <v>379</v>
      </c>
      <c r="F2578">
        <v>38</v>
      </c>
      <c r="G2578">
        <v>417</v>
      </c>
      <c r="H2578">
        <v>44</v>
      </c>
      <c r="I2578">
        <v>373</v>
      </c>
      <c r="J2578">
        <v>0</v>
      </c>
      <c r="K2578">
        <v>0</v>
      </c>
      <c r="L2578">
        <v>8</v>
      </c>
      <c r="M2578">
        <v>0.6</v>
      </c>
      <c r="N2578">
        <v>0.99399999999999999</v>
      </c>
      <c r="O2578">
        <v>2.5</v>
      </c>
      <c r="P2578">
        <v>0.78600000000000003</v>
      </c>
      <c r="Q2578">
        <v>0.106</v>
      </c>
    </row>
    <row r="2579" spans="1:17">
      <c r="A2579" t="s">
        <v>2609</v>
      </c>
      <c r="B2579" s="1">
        <v>46138</v>
      </c>
      <c r="C2579" t="s">
        <v>18</v>
      </c>
      <c r="D2579" t="s">
        <v>21</v>
      </c>
      <c r="E2579">
        <v>0</v>
      </c>
      <c r="F2579">
        <v>42</v>
      </c>
      <c r="G2579">
        <v>42</v>
      </c>
      <c r="H2579">
        <v>42</v>
      </c>
      <c r="I2579">
        <v>0</v>
      </c>
      <c r="J2579">
        <v>1</v>
      </c>
      <c r="K2579">
        <v>0</v>
      </c>
      <c r="L2579">
        <v>1.6</v>
      </c>
      <c r="M2579">
        <v>0.92200000000000004</v>
      </c>
      <c r="N2579">
        <v>0.97799999999999998</v>
      </c>
      <c r="O2579">
        <v>4.8</v>
      </c>
      <c r="P2579">
        <v>0.73199999999999998</v>
      </c>
      <c r="Q2579">
        <v>1</v>
      </c>
    </row>
    <row r="2580" spans="1:17">
      <c r="A2580" t="s">
        <v>2610</v>
      </c>
      <c r="B2580" s="1">
        <v>46138</v>
      </c>
      <c r="C2580" t="s">
        <v>18</v>
      </c>
      <c r="D2580" t="s">
        <v>23</v>
      </c>
      <c r="E2580">
        <v>678</v>
      </c>
      <c r="F2580">
        <v>55</v>
      </c>
      <c r="G2580">
        <v>733</v>
      </c>
      <c r="H2580">
        <v>32</v>
      </c>
      <c r="I2580">
        <v>701</v>
      </c>
      <c r="J2580">
        <v>0</v>
      </c>
      <c r="K2580">
        <v>0</v>
      </c>
      <c r="L2580">
        <v>8</v>
      </c>
      <c r="M2580">
        <v>0.6</v>
      </c>
      <c r="N2580">
        <v>0.96399999999999997</v>
      </c>
      <c r="O2580">
        <v>2.5</v>
      </c>
      <c r="P2580">
        <v>0.78600000000000003</v>
      </c>
      <c r="Q2580">
        <v>4.3999999999999997E-2</v>
      </c>
    </row>
    <row r="2581" spans="1:17">
      <c r="A2581" t="s">
        <v>2611</v>
      </c>
      <c r="B2581" s="1">
        <v>46138</v>
      </c>
      <c r="C2581" t="s">
        <v>18</v>
      </c>
      <c r="D2581" t="s">
        <v>25</v>
      </c>
      <c r="E2581">
        <v>0</v>
      </c>
      <c r="F2581">
        <v>22</v>
      </c>
      <c r="G2581">
        <v>22</v>
      </c>
      <c r="H2581">
        <v>22</v>
      </c>
      <c r="I2581">
        <v>0</v>
      </c>
      <c r="J2581">
        <v>0</v>
      </c>
      <c r="K2581">
        <v>0</v>
      </c>
      <c r="L2581">
        <v>2.4</v>
      </c>
      <c r="M2581">
        <v>0.95899999999999996</v>
      </c>
      <c r="N2581">
        <v>1</v>
      </c>
      <c r="O2581">
        <v>4.5</v>
      </c>
      <c r="P2581">
        <v>0.76100000000000001</v>
      </c>
      <c r="Q2581">
        <v>1</v>
      </c>
    </row>
    <row r="2582" spans="1:17">
      <c r="A2582" t="s">
        <v>2612</v>
      </c>
      <c r="B2582" s="1">
        <v>46138</v>
      </c>
      <c r="C2582" t="s">
        <v>27</v>
      </c>
      <c r="D2582" t="s">
        <v>19</v>
      </c>
      <c r="E2582">
        <v>0</v>
      </c>
      <c r="F2582">
        <v>54</v>
      </c>
      <c r="G2582">
        <v>54</v>
      </c>
      <c r="H2582">
        <v>44</v>
      </c>
      <c r="I2582">
        <v>10</v>
      </c>
      <c r="J2582">
        <v>0</v>
      </c>
      <c r="K2582">
        <v>0</v>
      </c>
      <c r="L2582">
        <v>2.1</v>
      </c>
      <c r="M2582">
        <v>0.90600000000000003</v>
      </c>
      <c r="N2582">
        <v>0.95599999999999996</v>
      </c>
      <c r="O2582">
        <v>4.2</v>
      </c>
      <c r="P2582">
        <v>0.71799999999999997</v>
      </c>
      <c r="Q2582">
        <v>0.81499999999999995</v>
      </c>
    </row>
    <row r="2583" spans="1:17">
      <c r="A2583" t="s">
        <v>2613</v>
      </c>
      <c r="B2583" s="1">
        <v>46138</v>
      </c>
      <c r="C2583" t="s">
        <v>27</v>
      </c>
      <c r="D2583" t="s">
        <v>21</v>
      </c>
      <c r="E2583">
        <v>0</v>
      </c>
      <c r="F2583">
        <v>39</v>
      </c>
      <c r="G2583">
        <v>39</v>
      </c>
      <c r="H2583">
        <v>39</v>
      </c>
      <c r="I2583">
        <v>0</v>
      </c>
      <c r="J2583">
        <v>0</v>
      </c>
      <c r="K2583">
        <v>0</v>
      </c>
      <c r="L2583">
        <v>1.9</v>
      </c>
      <c r="M2583">
        <v>0.90600000000000003</v>
      </c>
      <c r="N2583">
        <v>0.96399999999999997</v>
      </c>
      <c r="O2583">
        <v>4.5999999999999996</v>
      </c>
      <c r="P2583">
        <v>0.70699999999999996</v>
      </c>
      <c r="Q2583">
        <v>1</v>
      </c>
    </row>
    <row r="2584" spans="1:17">
      <c r="A2584" t="s">
        <v>2614</v>
      </c>
      <c r="B2584" s="1">
        <v>46138</v>
      </c>
      <c r="C2584" t="s">
        <v>27</v>
      </c>
      <c r="D2584" t="s">
        <v>23</v>
      </c>
      <c r="E2584">
        <v>1679</v>
      </c>
      <c r="F2584">
        <v>43</v>
      </c>
      <c r="G2584">
        <v>1722</v>
      </c>
      <c r="H2584">
        <v>23</v>
      </c>
      <c r="I2584">
        <v>1699</v>
      </c>
      <c r="J2584">
        <v>1</v>
      </c>
      <c r="K2584">
        <v>0</v>
      </c>
      <c r="L2584">
        <v>8</v>
      </c>
      <c r="M2584">
        <v>0.6</v>
      </c>
      <c r="N2584">
        <v>0.97399999999999998</v>
      </c>
      <c r="O2584">
        <v>2.5</v>
      </c>
      <c r="P2584">
        <v>0.71299999999999997</v>
      </c>
      <c r="Q2584">
        <v>1.2999999999999999E-2</v>
      </c>
    </row>
    <row r="2585" spans="1:17">
      <c r="A2585" t="s">
        <v>2615</v>
      </c>
      <c r="B2585" s="1">
        <v>46138</v>
      </c>
      <c r="C2585" t="s">
        <v>27</v>
      </c>
      <c r="D2585" t="s">
        <v>25</v>
      </c>
      <c r="E2585">
        <v>83</v>
      </c>
      <c r="F2585">
        <v>27</v>
      </c>
      <c r="G2585">
        <v>110</v>
      </c>
      <c r="H2585">
        <v>28</v>
      </c>
      <c r="I2585">
        <v>82</v>
      </c>
      <c r="J2585">
        <v>0</v>
      </c>
      <c r="K2585">
        <v>0</v>
      </c>
      <c r="L2585">
        <v>8</v>
      </c>
      <c r="M2585">
        <v>0.6</v>
      </c>
      <c r="N2585">
        <v>1</v>
      </c>
      <c r="O2585">
        <v>2.5</v>
      </c>
      <c r="P2585">
        <v>0.65500000000000003</v>
      </c>
      <c r="Q2585">
        <v>0.255</v>
      </c>
    </row>
    <row r="2586" spans="1:17">
      <c r="A2586" t="s">
        <v>2616</v>
      </c>
      <c r="B2586" s="1">
        <v>46138</v>
      </c>
      <c r="C2586" t="s">
        <v>32</v>
      </c>
      <c r="D2586" t="s">
        <v>19</v>
      </c>
      <c r="E2586">
        <v>701</v>
      </c>
      <c r="F2586">
        <v>43</v>
      </c>
      <c r="G2586">
        <v>744</v>
      </c>
      <c r="H2586">
        <v>31</v>
      </c>
      <c r="I2586">
        <v>713</v>
      </c>
      <c r="J2586">
        <v>1</v>
      </c>
      <c r="K2586">
        <v>0</v>
      </c>
      <c r="L2586">
        <v>8</v>
      </c>
      <c r="M2586">
        <v>0.6</v>
      </c>
      <c r="N2586">
        <v>0.95199999999999996</v>
      </c>
      <c r="O2586">
        <v>2.5</v>
      </c>
      <c r="P2586">
        <v>0.78700000000000003</v>
      </c>
      <c r="Q2586">
        <v>4.2000000000000003E-2</v>
      </c>
    </row>
    <row r="2587" spans="1:17">
      <c r="A2587" t="s">
        <v>2617</v>
      </c>
      <c r="B2587" s="1">
        <v>46138</v>
      </c>
      <c r="C2587" t="s">
        <v>32</v>
      </c>
      <c r="D2587" t="s">
        <v>21</v>
      </c>
      <c r="E2587">
        <v>1768</v>
      </c>
      <c r="F2587">
        <v>52</v>
      </c>
      <c r="G2587">
        <v>1820</v>
      </c>
      <c r="H2587">
        <v>25</v>
      </c>
      <c r="I2587">
        <v>1795</v>
      </c>
      <c r="J2587">
        <v>0</v>
      </c>
      <c r="K2587">
        <v>0</v>
      </c>
      <c r="L2587">
        <v>8</v>
      </c>
      <c r="M2587">
        <v>0.6</v>
      </c>
      <c r="N2587">
        <v>0.98199999999999998</v>
      </c>
      <c r="O2587">
        <v>2.5</v>
      </c>
      <c r="P2587">
        <v>0.70199999999999996</v>
      </c>
      <c r="Q2587">
        <v>1.4E-2</v>
      </c>
    </row>
    <row r="2588" spans="1:17">
      <c r="A2588" t="s">
        <v>2618</v>
      </c>
      <c r="B2588" s="1">
        <v>46138</v>
      </c>
      <c r="C2588" t="s">
        <v>32</v>
      </c>
      <c r="D2588" t="s">
        <v>23</v>
      </c>
      <c r="E2588">
        <v>1831</v>
      </c>
      <c r="F2588">
        <v>38</v>
      </c>
      <c r="G2588">
        <v>1869</v>
      </c>
      <c r="H2588">
        <v>24</v>
      </c>
      <c r="I2588">
        <v>1845</v>
      </c>
      <c r="J2588">
        <v>0</v>
      </c>
      <c r="K2588">
        <v>0</v>
      </c>
      <c r="L2588">
        <v>8</v>
      </c>
      <c r="M2588">
        <v>0.6</v>
      </c>
      <c r="N2588">
        <v>1</v>
      </c>
      <c r="O2588">
        <v>2.5</v>
      </c>
      <c r="P2588">
        <v>0.69299999999999995</v>
      </c>
      <c r="Q2588">
        <v>1.2999999999999999E-2</v>
      </c>
    </row>
    <row r="2589" spans="1:17">
      <c r="A2589" t="s">
        <v>2619</v>
      </c>
      <c r="B2589" s="1">
        <v>46138</v>
      </c>
      <c r="C2589" t="s">
        <v>32</v>
      </c>
      <c r="D2589" t="s">
        <v>25</v>
      </c>
      <c r="E2589">
        <v>0</v>
      </c>
      <c r="F2589">
        <v>25</v>
      </c>
      <c r="G2589">
        <v>25</v>
      </c>
      <c r="H2589">
        <v>25</v>
      </c>
      <c r="I2589">
        <v>0</v>
      </c>
      <c r="J2589">
        <v>0</v>
      </c>
      <c r="K2589">
        <v>0</v>
      </c>
      <c r="L2589">
        <v>1.5</v>
      </c>
      <c r="M2589">
        <v>0.97</v>
      </c>
      <c r="N2589">
        <v>1</v>
      </c>
      <c r="O2589">
        <v>4.5</v>
      </c>
      <c r="P2589">
        <v>0.70199999999999996</v>
      </c>
      <c r="Q2589">
        <v>1</v>
      </c>
    </row>
    <row r="2590" spans="1:17">
      <c r="A2590" t="s">
        <v>2620</v>
      </c>
      <c r="B2590" s="1">
        <v>46138</v>
      </c>
      <c r="C2590" t="s">
        <v>37</v>
      </c>
      <c r="D2590" t="s">
        <v>19</v>
      </c>
      <c r="E2590">
        <v>0</v>
      </c>
      <c r="F2590">
        <v>24</v>
      </c>
      <c r="G2590">
        <v>24</v>
      </c>
      <c r="H2590">
        <v>24</v>
      </c>
      <c r="I2590">
        <v>0</v>
      </c>
      <c r="J2590">
        <v>0</v>
      </c>
      <c r="K2590">
        <v>0</v>
      </c>
      <c r="L2590">
        <v>1.8</v>
      </c>
      <c r="M2590">
        <v>0.97499999999999998</v>
      </c>
      <c r="N2590">
        <v>0.94099999999999995</v>
      </c>
      <c r="O2590">
        <v>4.5</v>
      </c>
      <c r="P2590">
        <v>0.67</v>
      </c>
      <c r="Q2590">
        <v>1</v>
      </c>
    </row>
    <row r="2591" spans="1:17">
      <c r="A2591" t="s">
        <v>2621</v>
      </c>
      <c r="B2591" s="1">
        <v>46138</v>
      </c>
      <c r="C2591" t="s">
        <v>37</v>
      </c>
      <c r="D2591" t="s">
        <v>21</v>
      </c>
      <c r="E2591">
        <v>777</v>
      </c>
      <c r="F2591">
        <v>38</v>
      </c>
      <c r="G2591">
        <v>815</v>
      </c>
      <c r="H2591">
        <v>40</v>
      </c>
      <c r="I2591">
        <v>775</v>
      </c>
      <c r="J2591">
        <v>0</v>
      </c>
      <c r="K2591">
        <v>0</v>
      </c>
      <c r="L2591">
        <v>8</v>
      </c>
      <c r="M2591">
        <v>0.6</v>
      </c>
      <c r="N2591">
        <v>1</v>
      </c>
      <c r="O2591">
        <v>2.5</v>
      </c>
      <c r="P2591">
        <v>0.68400000000000005</v>
      </c>
      <c r="Q2591">
        <v>4.9000000000000002E-2</v>
      </c>
    </row>
    <row r="2592" spans="1:17">
      <c r="A2592" t="s">
        <v>2622</v>
      </c>
      <c r="B2592" s="1">
        <v>46138</v>
      </c>
      <c r="C2592" t="s">
        <v>37</v>
      </c>
      <c r="D2592" t="s">
        <v>23</v>
      </c>
      <c r="E2592">
        <v>608</v>
      </c>
      <c r="F2592">
        <v>58</v>
      </c>
      <c r="G2592">
        <v>666</v>
      </c>
      <c r="H2592">
        <v>36</v>
      </c>
      <c r="I2592">
        <v>630</v>
      </c>
      <c r="J2592">
        <v>0</v>
      </c>
      <c r="K2592">
        <v>0</v>
      </c>
      <c r="L2592">
        <v>8</v>
      </c>
      <c r="M2592">
        <v>0.6</v>
      </c>
      <c r="N2592">
        <v>0.97</v>
      </c>
      <c r="O2592">
        <v>2.5</v>
      </c>
      <c r="P2592">
        <v>0.76800000000000002</v>
      </c>
      <c r="Q2592">
        <v>5.3999999999999999E-2</v>
      </c>
    </row>
    <row r="2593" spans="1:17">
      <c r="A2593" t="s">
        <v>2623</v>
      </c>
      <c r="B2593" s="1">
        <v>46138</v>
      </c>
      <c r="C2593" t="s">
        <v>37</v>
      </c>
      <c r="D2593" t="s">
        <v>25</v>
      </c>
      <c r="E2593">
        <v>0</v>
      </c>
      <c r="F2593">
        <v>37</v>
      </c>
      <c r="G2593">
        <v>37</v>
      </c>
      <c r="H2593">
        <v>37</v>
      </c>
      <c r="I2593">
        <v>0</v>
      </c>
      <c r="J2593">
        <v>0</v>
      </c>
      <c r="K2593">
        <v>0</v>
      </c>
      <c r="L2593">
        <v>1.4</v>
      </c>
      <c r="M2593">
        <v>0.96399999999999997</v>
      </c>
      <c r="N2593">
        <v>0.97599999999999998</v>
      </c>
      <c r="O2593">
        <v>4.5999999999999996</v>
      </c>
      <c r="P2593">
        <v>0.72199999999999998</v>
      </c>
      <c r="Q2593">
        <v>1</v>
      </c>
    </row>
    <row r="2594" spans="1:17">
      <c r="A2594" t="s">
        <v>2624</v>
      </c>
      <c r="B2594" s="1">
        <v>46138</v>
      </c>
      <c r="C2594" t="s">
        <v>43</v>
      </c>
      <c r="D2594" t="s">
        <v>19</v>
      </c>
      <c r="E2594">
        <v>1366</v>
      </c>
      <c r="F2594">
        <v>58</v>
      </c>
      <c r="G2594">
        <v>1424</v>
      </c>
      <c r="H2594">
        <v>26</v>
      </c>
      <c r="I2594">
        <v>1398</v>
      </c>
      <c r="J2594">
        <v>0</v>
      </c>
      <c r="K2594">
        <v>0</v>
      </c>
      <c r="L2594">
        <v>8</v>
      </c>
      <c r="M2594">
        <v>0.6</v>
      </c>
      <c r="N2594">
        <v>0.99</v>
      </c>
      <c r="O2594">
        <v>2.5</v>
      </c>
      <c r="P2594">
        <v>0.76800000000000002</v>
      </c>
      <c r="Q2594">
        <v>1.7999999999999999E-2</v>
      </c>
    </row>
    <row r="2595" spans="1:17">
      <c r="A2595" t="s">
        <v>2625</v>
      </c>
      <c r="B2595" s="1">
        <v>46138</v>
      </c>
      <c r="C2595" t="s">
        <v>43</v>
      </c>
      <c r="D2595" t="s">
        <v>21</v>
      </c>
      <c r="E2595">
        <v>0</v>
      </c>
      <c r="F2595">
        <v>48</v>
      </c>
      <c r="G2595">
        <v>48</v>
      </c>
      <c r="H2595">
        <v>48</v>
      </c>
      <c r="I2595">
        <v>0</v>
      </c>
      <c r="J2595">
        <v>0</v>
      </c>
      <c r="K2595">
        <v>0</v>
      </c>
      <c r="L2595">
        <v>1.4</v>
      </c>
      <c r="M2595">
        <v>1</v>
      </c>
      <c r="N2595">
        <v>0.97599999999999998</v>
      </c>
      <c r="O2595">
        <v>4.8</v>
      </c>
      <c r="P2595">
        <v>0.64100000000000001</v>
      </c>
      <c r="Q2595">
        <v>1</v>
      </c>
    </row>
    <row r="2596" spans="1:17">
      <c r="A2596" t="s">
        <v>2626</v>
      </c>
      <c r="B2596" s="1">
        <v>46138</v>
      </c>
      <c r="C2596" t="s">
        <v>43</v>
      </c>
      <c r="D2596" t="s">
        <v>23</v>
      </c>
      <c r="E2596">
        <v>0</v>
      </c>
      <c r="F2596">
        <v>42</v>
      </c>
      <c r="G2596">
        <v>42</v>
      </c>
      <c r="H2596">
        <v>42</v>
      </c>
      <c r="I2596">
        <v>0</v>
      </c>
      <c r="J2596">
        <v>0</v>
      </c>
      <c r="K2596">
        <v>0</v>
      </c>
      <c r="L2596">
        <v>1.2</v>
      </c>
      <c r="M2596">
        <v>0.95899999999999996</v>
      </c>
      <c r="N2596">
        <v>0.98</v>
      </c>
      <c r="O2596">
        <v>4.4000000000000004</v>
      </c>
      <c r="P2596">
        <v>0.78600000000000003</v>
      </c>
      <c r="Q2596">
        <v>1</v>
      </c>
    </row>
    <row r="2597" spans="1:17">
      <c r="A2597" t="s">
        <v>2627</v>
      </c>
      <c r="B2597" s="1">
        <v>46138</v>
      </c>
      <c r="C2597" t="s">
        <v>43</v>
      </c>
      <c r="D2597" t="s">
        <v>25</v>
      </c>
      <c r="E2597">
        <v>0</v>
      </c>
      <c r="F2597">
        <v>24</v>
      </c>
      <c r="G2597">
        <v>24</v>
      </c>
      <c r="H2597">
        <v>24</v>
      </c>
      <c r="I2597">
        <v>0</v>
      </c>
      <c r="J2597">
        <v>0</v>
      </c>
      <c r="K2597">
        <v>0</v>
      </c>
      <c r="L2597">
        <v>1.5</v>
      </c>
      <c r="M2597">
        <v>0.95299999999999996</v>
      </c>
      <c r="N2597">
        <v>0.96699999999999997</v>
      </c>
      <c r="O2597">
        <v>4.5999999999999996</v>
      </c>
      <c r="P2597">
        <v>0.79200000000000004</v>
      </c>
      <c r="Q2597">
        <v>1</v>
      </c>
    </row>
    <row r="2598" spans="1:17">
      <c r="A2598" t="s">
        <v>2628</v>
      </c>
      <c r="B2598" s="1">
        <v>46138</v>
      </c>
      <c r="C2598" t="s">
        <v>48</v>
      </c>
      <c r="D2598" t="s">
        <v>19</v>
      </c>
      <c r="E2598">
        <v>30</v>
      </c>
      <c r="F2598">
        <v>50</v>
      </c>
      <c r="G2598">
        <v>80</v>
      </c>
      <c r="H2598">
        <v>44</v>
      </c>
      <c r="I2598">
        <v>36</v>
      </c>
      <c r="J2598">
        <v>0</v>
      </c>
      <c r="K2598">
        <v>0</v>
      </c>
      <c r="L2598">
        <v>4.2</v>
      </c>
      <c r="M2598">
        <v>0.77200000000000002</v>
      </c>
      <c r="N2598">
        <v>0.99099999999999999</v>
      </c>
      <c r="O2598">
        <v>3.2</v>
      </c>
      <c r="P2598">
        <v>0.70199999999999996</v>
      </c>
      <c r="Q2598">
        <v>0.55000000000000004</v>
      </c>
    </row>
    <row r="2599" spans="1:17">
      <c r="A2599" t="s">
        <v>2629</v>
      </c>
      <c r="B2599" s="1">
        <v>46138</v>
      </c>
      <c r="C2599" t="s">
        <v>48</v>
      </c>
      <c r="D2599" t="s">
        <v>21</v>
      </c>
      <c r="E2599">
        <v>2382</v>
      </c>
      <c r="F2599">
        <v>36</v>
      </c>
      <c r="G2599">
        <v>2418</v>
      </c>
      <c r="H2599">
        <v>19</v>
      </c>
      <c r="I2599">
        <v>2399</v>
      </c>
      <c r="J2599">
        <v>0</v>
      </c>
      <c r="K2599">
        <v>0</v>
      </c>
      <c r="L2599">
        <v>8</v>
      </c>
      <c r="M2599">
        <v>0.6</v>
      </c>
      <c r="N2599">
        <v>1</v>
      </c>
      <c r="O2599">
        <v>2.5</v>
      </c>
      <c r="P2599">
        <v>0.71899999999999997</v>
      </c>
      <c r="Q2599">
        <v>8.0000000000000002E-3</v>
      </c>
    </row>
    <row r="2600" spans="1:17">
      <c r="A2600" t="s">
        <v>2630</v>
      </c>
      <c r="B2600" s="1">
        <v>46138</v>
      </c>
      <c r="C2600" t="s">
        <v>48</v>
      </c>
      <c r="D2600" t="s">
        <v>23</v>
      </c>
      <c r="E2600">
        <v>0</v>
      </c>
      <c r="F2600">
        <v>28</v>
      </c>
      <c r="G2600">
        <v>28</v>
      </c>
      <c r="H2600">
        <v>28</v>
      </c>
      <c r="I2600">
        <v>0</v>
      </c>
      <c r="J2600">
        <v>0</v>
      </c>
      <c r="K2600">
        <v>0</v>
      </c>
      <c r="L2600">
        <v>1.2</v>
      </c>
      <c r="M2600">
        <v>0.92600000000000005</v>
      </c>
      <c r="N2600">
        <v>0.96299999999999997</v>
      </c>
      <c r="O2600">
        <v>4.5</v>
      </c>
      <c r="P2600">
        <v>0.68500000000000005</v>
      </c>
      <c r="Q2600">
        <v>1</v>
      </c>
    </row>
    <row r="2601" spans="1:17">
      <c r="A2601" t="s">
        <v>2631</v>
      </c>
      <c r="B2601" s="1">
        <v>46138</v>
      </c>
      <c r="C2601" t="s">
        <v>48</v>
      </c>
      <c r="D2601" t="s">
        <v>25</v>
      </c>
      <c r="E2601">
        <v>765</v>
      </c>
      <c r="F2601">
        <v>25</v>
      </c>
      <c r="G2601">
        <v>790</v>
      </c>
      <c r="H2601">
        <v>27</v>
      </c>
      <c r="I2601">
        <v>763</v>
      </c>
      <c r="J2601">
        <v>0</v>
      </c>
      <c r="K2601">
        <v>0</v>
      </c>
      <c r="L2601">
        <v>8</v>
      </c>
      <c r="M2601">
        <v>0.6</v>
      </c>
      <c r="N2601">
        <v>1</v>
      </c>
      <c r="O2601">
        <v>2.5</v>
      </c>
      <c r="P2601">
        <v>0.71299999999999997</v>
      </c>
      <c r="Q2601">
        <v>3.4000000000000002E-2</v>
      </c>
    </row>
    <row r="2602" spans="1:17">
      <c r="A2602" t="s">
        <v>2632</v>
      </c>
      <c r="B2602" s="1">
        <v>46138</v>
      </c>
      <c r="C2602" t="s">
        <v>53</v>
      </c>
      <c r="D2602" t="s">
        <v>19</v>
      </c>
      <c r="E2602">
        <v>1363</v>
      </c>
      <c r="F2602">
        <v>44</v>
      </c>
      <c r="G2602">
        <v>1407</v>
      </c>
      <c r="H2602">
        <v>26</v>
      </c>
      <c r="I2602">
        <v>1381</v>
      </c>
      <c r="J2602">
        <v>0</v>
      </c>
      <c r="K2602">
        <v>0</v>
      </c>
      <c r="L2602">
        <v>8</v>
      </c>
      <c r="M2602">
        <v>0.6</v>
      </c>
      <c r="N2602">
        <v>0.94499999999999995</v>
      </c>
      <c r="O2602">
        <v>2.5</v>
      </c>
      <c r="P2602">
        <v>0.70299999999999996</v>
      </c>
      <c r="Q2602">
        <v>1.7999999999999999E-2</v>
      </c>
    </row>
    <row r="2603" spans="1:17">
      <c r="A2603" t="s">
        <v>2633</v>
      </c>
      <c r="B2603" s="1">
        <v>46138</v>
      </c>
      <c r="C2603" t="s">
        <v>53</v>
      </c>
      <c r="D2603" t="s">
        <v>21</v>
      </c>
      <c r="E2603">
        <v>1416</v>
      </c>
      <c r="F2603">
        <v>38</v>
      </c>
      <c r="G2603">
        <v>1454</v>
      </c>
      <c r="H2603">
        <v>22</v>
      </c>
      <c r="I2603">
        <v>1432</v>
      </c>
      <c r="J2603">
        <v>0</v>
      </c>
      <c r="K2603">
        <v>0</v>
      </c>
      <c r="L2603">
        <v>8</v>
      </c>
      <c r="M2603">
        <v>0.6</v>
      </c>
      <c r="N2603">
        <v>1</v>
      </c>
      <c r="O2603">
        <v>2.5</v>
      </c>
      <c r="P2603">
        <v>0.77200000000000002</v>
      </c>
      <c r="Q2603">
        <v>1.4999999999999999E-2</v>
      </c>
    </row>
    <row r="2604" spans="1:17">
      <c r="A2604" t="s">
        <v>2634</v>
      </c>
      <c r="B2604" s="1">
        <v>46138</v>
      </c>
      <c r="C2604" t="s">
        <v>53</v>
      </c>
      <c r="D2604" t="s">
        <v>23</v>
      </c>
      <c r="E2604">
        <v>942</v>
      </c>
      <c r="F2604">
        <v>41</v>
      </c>
      <c r="G2604">
        <v>983</v>
      </c>
      <c r="H2604">
        <v>25</v>
      </c>
      <c r="I2604">
        <v>958</v>
      </c>
      <c r="J2604">
        <v>0</v>
      </c>
      <c r="K2604">
        <v>0</v>
      </c>
      <c r="L2604">
        <v>8</v>
      </c>
      <c r="M2604">
        <v>0.6</v>
      </c>
      <c r="N2604">
        <v>0.96299999999999997</v>
      </c>
      <c r="O2604">
        <v>2.5</v>
      </c>
      <c r="P2604">
        <v>0.72699999999999998</v>
      </c>
      <c r="Q2604">
        <v>2.5000000000000001E-2</v>
      </c>
    </row>
    <row r="2605" spans="1:17">
      <c r="A2605" t="s">
        <v>2635</v>
      </c>
      <c r="B2605" s="1">
        <v>46138</v>
      </c>
      <c r="C2605" t="s">
        <v>53</v>
      </c>
      <c r="D2605" t="s">
        <v>25</v>
      </c>
      <c r="E2605">
        <v>0</v>
      </c>
      <c r="F2605">
        <v>29</v>
      </c>
      <c r="G2605">
        <v>29</v>
      </c>
      <c r="H2605">
        <v>29</v>
      </c>
      <c r="I2605">
        <v>0</v>
      </c>
      <c r="J2605">
        <v>0</v>
      </c>
      <c r="K2605">
        <v>0</v>
      </c>
      <c r="L2605">
        <v>1.3</v>
      </c>
      <c r="M2605">
        <v>0.95699999999999996</v>
      </c>
      <c r="N2605">
        <v>0.95499999999999996</v>
      </c>
      <c r="O2605">
        <v>4.3</v>
      </c>
      <c r="P2605">
        <v>0.76200000000000001</v>
      </c>
      <c r="Q2605">
        <v>1</v>
      </c>
    </row>
    <row r="2606" spans="1:17">
      <c r="A2606" t="s">
        <v>2636</v>
      </c>
      <c r="B2606" s="1">
        <v>46139</v>
      </c>
      <c r="C2606" t="s">
        <v>18</v>
      </c>
      <c r="D2606" t="s">
        <v>19</v>
      </c>
      <c r="E2606">
        <v>373</v>
      </c>
      <c r="F2606">
        <v>39</v>
      </c>
      <c r="G2606">
        <v>412</v>
      </c>
      <c r="H2606">
        <v>40</v>
      </c>
      <c r="I2606">
        <v>372</v>
      </c>
      <c r="J2606">
        <v>1</v>
      </c>
      <c r="K2606">
        <v>0</v>
      </c>
      <c r="L2606">
        <v>8</v>
      </c>
      <c r="M2606">
        <v>0.6</v>
      </c>
      <c r="N2606">
        <v>0.98199999999999998</v>
      </c>
      <c r="O2606">
        <v>2.5</v>
      </c>
      <c r="P2606">
        <v>0.78600000000000003</v>
      </c>
      <c r="Q2606">
        <v>9.7000000000000003E-2</v>
      </c>
    </row>
    <row r="2607" spans="1:17">
      <c r="A2607" t="s">
        <v>2637</v>
      </c>
      <c r="B2607" s="1">
        <v>46139</v>
      </c>
      <c r="C2607" t="s">
        <v>18</v>
      </c>
      <c r="D2607" t="s">
        <v>21</v>
      </c>
      <c r="E2607">
        <v>0</v>
      </c>
      <c r="F2607">
        <v>21</v>
      </c>
      <c r="G2607">
        <v>21</v>
      </c>
      <c r="H2607">
        <v>21</v>
      </c>
      <c r="I2607">
        <v>0</v>
      </c>
      <c r="J2607">
        <v>0</v>
      </c>
      <c r="K2607">
        <v>0</v>
      </c>
      <c r="L2607">
        <v>1</v>
      </c>
      <c r="M2607">
        <v>0.97699999999999998</v>
      </c>
      <c r="N2607">
        <v>0.98399999999999999</v>
      </c>
      <c r="O2607">
        <v>4.7</v>
      </c>
      <c r="P2607">
        <v>0.73199999999999998</v>
      </c>
      <c r="Q2607">
        <v>1</v>
      </c>
    </row>
    <row r="2608" spans="1:17">
      <c r="A2608" t="s">
        <v>2638</v>
      </c>
      <c r="B2608" s="1">
        <v>46139</v>
      </c>
      <c r="C2608" t="s">
        <v>18</v>
      </c>
      <c r="D2608" t="s">
        <v>23</v>
      </c>
      <c r="E2608">
        <v>701</v>
      </c>
      <c r="F2608">
        <v>42</v>
      </c>
      <c r="G2608">
        <v>743</v>
      </c>
      <c r="H2608">
        <v>34</v>
      </c>
      <c r="I2608">
        <v>709</v>
      </c>
      <c r="J2608">
        <v>0</v>
      </c>
      <c r="K2608">
        <v>0</v>
      </c>
      <c r="L2608">
        <v>8</v>
      </c>
      <c r="M2608">
        <v>0.6</v>
      </c>
      <c r="N2608">
        <v>0.99099999999999999</v>
      </c>
      <c r="O2608">
        <v>2.5</v>
      </c>
      <c r="P2608">
        <v>0.78600000000000003</v>
      </c>
      <c r="Q2608">
        <v>4.5999999999999999E-2</v>
      </c>
    </row>
    <row r="2609" spans="1:17">
      <c r="A2609" t="s">
        <v>2639</v>
      </c>
      <c r="B2609" s="1">
        <v>46139</v>
      </c>
      <c r="C2609" t="s">
        <v>18</v>
      </c>
      <c r="D2609" t="s">
        <v>25</v>
      </c>
      <c r="E2609">
        <v>0</v>
      </c>
      <c r="F2609">
        <v>25</v>
      </c>
      <c r="G2609">
        <v>25</v>
      </c>
      <c r="H2609">
        <v>25</v>
      </c>
      <c r="I2609">
        <v>0</v>
      </c>
      <c r="J2609">
        <v>0</v>
      </c>
      <c r="K2609">
        <v>0</v>
      </c>
      <c r="L2609">
        <v>1.3</v>
      </c>
      <c r="M2609">
        <v>0.96299999999999997</v>
      </c>
      <c r="N2609">
        <v>0.99199999999999999</v>
      </c>
      <c r="O2609">
        <v>4.7</v>
      </c>
      <c r="P2609">
        <v>0.76100000000000001</v>
      </c>
      <c r="Q2609">
        <v>1</v>
      </c>
    </row>
    <row r="2610" spans="1:17">
      <c r="A2610" t="s">
        <v>2640</v>
      </c>
      <c r="B2610" s="1">
        <v>46139</v>
      </c>
      <c r="C2610" t="s">
        <v>27</v>
      </c>
      <c r="D2610" t="s">
        <v>19</v>
      </c>
      <c r="E2610">
        <v>10</v>
      </c>
      <c r="F2610">
        <v>44</v>
      </c>
      <c r="G2610">
        <v>54</v>
      </c>
      <c r="H2610">
        <v>40</v>
      </c>
      <c r="I2610">
        <v>14</v>
      </c>
      <c r="J2610">
        <v>0</v>
      </c>
      <c r="K2610">
        <v>0</v>
      </c>
      <c r="L2610">
        <v>3</v>
      </c>
      <c r="M2610">
        <v>0.85</v>
      </c>
      <c r="N2610">
        <v>0.97299999999999998</v>
      </c>
      <c r="O2610">
        <v>4.2</v>
      </c>
      <c r="P2610">
        <v>0.71799999999999997</v>
      </c>
      <c r="Q2610">
        <v>0.74099999999999999</v>
      </c>
    </row>
    <row r="2611" spans="1:17">
      <c r="A2611" t="s">
        <v>2641</v>
      </c>
      <c r="B2611" s="1">
        <v>46139</v>
      </c>
      <c r="C2611" t="s">
        <v>27</v>
      </c>
      <c r="D2611" t="s">
        <v>21</v>
      </c>
      <c r="E2611">
        <v>0</v>
      </c>
      <c r="F2611">
        <v>52</v>
      </c>
      <c r="G2611">
        <v>52</v>
      </c>
      <c r="H2611">
        <v>50</v>
      </c>
      <c r="I2611">
        <v>2</v>
      </c>
      <c r="J2611">
        <v>0</v>
      </c>
      <c r="K2611">
        <v>0</v>
      </c>
      <c r="L2611">
        <v>1.8</v>
      </c>
      <c r="M2611">
        <v>0.95399999999999996</v>
      </c>
      <c r="N2611">
        <v>0.99</v>
      </c>
      <c r="O2611">
        <v>4.3</v>
      </c>
      <c r="P2611">
        <v>0.70699999999999996</v>
      </c>
      <c r="Q2611">
        <v>0.96199999999999997</v>
      </c>
    </row>
    <row r="2612" spans="1:17">
      <c r="A2612" t="s">
        <v>2642</v>
      </c>
      <c r="B2612" s="1">
        <v>46139</v>
      </c>
      <c r="C2612" t="s">
        <v>27</v>
      </c>
      <c r="D2612" t="s">
        <v>23</v>
      </c>
      <c r="E2612">
        <v>1699</v>
      </c>
      <c r="F2612">
        <v>60</v>
      </c>
      <c r="G2612">
        <v>1759</v>
      </c>
      <c r="H2612">
        <v>21</v>
      </c>
      <c r="I2612">
        <v>1738</v>
      </c>
      <c r="J2612">
        <v>0</v>
      </c>
      <c r="K2612">
        <v>0</v>
      </c>
      <c r="L2612">
        <v>8</v>
      </c>
      <c r="M2612">
        <v>0.6</v>
      </c>
      <c r="N2612">
        <v>0.97899999999999998</v>
      </c>
      <c r="O2612">
        <v>2.5</v>
      </c>
      <c r="P2612">
        <v>0.71299999999999997</v>
      </c>
      <c r="Q2612">
        <v>1.2E-2</v>
      </c>
    </row>
    <row r="2613" spans="1:17">
      <c r="A2613" t="s">
        <v>2643</v>
      </c>
      <c r="B2613" s="1">
        <v>46139</v>
      </c>
      <c r="C2613" t="s">
        <v>27</v>
      </c>
      <c r="D2613" t="s">
        <v>25</v>
      </c>
      <c r="E2613">
        <v>82</v>
      </c>
      <c r="F2613">
        <v>29</v>
      </c>
      <c r="G2613">
        <v>111</v>
      </c>
      <c r="H2613">
        <v>26</v>
      </c>
      <c r="I2613">
        <v>85</v>
      </c>
      <c r="J2613">
        <v>0</v>
      </c>
      <c r="K2613">
        <v>0</v>
      </c>
      <c r="L2613">
        <v>8</v>
      </c>
      <c r="M2613">
        <v>0.6</v>
      </c>
      <c r="N2613">
        <v>0.97099999999999997</v>
      </c>
      <c r="O2613">
        <v>2.5</v>
      </c>
      <c r="P2613">
        <v>0.65500000000000003</v>
      </c>
      <c r="Q2613">
        <v>0.23400000000000001</v>
      </c>
    </row>
    <row r="2614" spans="1:17">
      <c r="A2614" t="s">
        <v>2644</v>
      </c>
      <c r="B2614" s="1">
        <v>46139</v>
      </c>
      <c r="C2614" t="s">
        <v>32</v>
      </c>
      <c r="D2614" t="s">
        <v>19</v>
      </c>
      <c r="E2614">
        <v>713</v>
      </c>
      <c r="F2614">
        <v>56</v>
      </c>
      <c r="G2614">
        <v>769</v>
      </c>
      <c r="H2614">
        <v>30</v>
      </c>
      <c r="I2614">
        <v>739</v>
      </c>
      <c r="J2614">
        <v>0</v>
      </c>
      <c r="K2614">
        <v>0</v>
      </c>
      <c r="L2614">
        <v>8</v>
      </c>
      <c r="M2614">
        <v>0.6</v>
      </c>
      <c r="N2614">
        <v>1</v>
      </c>
      <c r="O2614">
        <v>2.5</v>
      </c>
      <c r="P2614">
        <v>0.78700000000000003</v>
      </c>
      <c r="Q2614">
        <v>3.9E-2</v>
      </c>
    </row>
    <row r="2615" spans="1:17">
      <c r="A2615" t="s">
        <v>2645</v>
      </c>
      <c r="B2615" s="1">
        <v>46139</v>
      </c>
      <c r="C2615" t="s">
        <v>32</v>
      </c>
      <c r="D2615" t="s">
        <v>21</v>
      </c>
      <c r="E2615">
        <v>1795</v>
      </c>
      <c r="F2615">
        <v>43</v>
      </c>
      <c r="G2615">
        <v>1838</v>
      </c>
      <c r="H2615">
        <v>27</v>
      </c>
      <c r="I2615">
        <v>1811</v>
      </c>
      <c r="J2615">
        <v>0</v>
      </c>
      <c r="K2615">
        <v>0</v>
      </c>
      <c r="L2615">
        <v>8</v>
      </c>
      <c r="M2615">
        <v>0.6</v>
      </c>
      <c r="N2615">
        <v>0.99299999999999999</v>
      </c>
      <c r="O2615">
        <v>2.5</v>
      </c>
      <c r="P2615">
        <v>0.70199999999999996</v>
      </c>
      <c r="Q2615">
        <v>1.4999999999999999E-2</v>
      </c>
    </row>
    <row r="2616" spans="1:17">
      <c r="A2616" t="s">
        <v>2646</v>
      </c>
      <c r="B2616" s="1">
        <v>46139</v>
      </c>
      <c r="C2616" t="s">
        <v>32</v>
      </c>
      <c r="D2616" t="s">
        <v>23</v>
      </c>
      <c r="E2616">
        <v>1845</v>
      </c>
      <c r="F2616">
        <v>44</v>
      </c>
      <c r="G2616">
        <v>1889</v>
      </c>
      <c r="H2616">
        <v>25</v>
      </c>
      <c r="I2616">
        <v>1864</v>
      </c>
      <c r="J2616">
        <v>0</v>
      </c>
      <c r="K2616">
        <v>0</v>
      </c>
      <c r="L2616">
        <v>8</v>
      </c>
      <c r="M2616">
        <v>0.6</v>
      </c>
      <c r="N2616">
        <v>0.96199999999999997</v>
      </c>
      <c r="O2616">
        <v>2.5</v>
      </c>
      <c r="P2616">
        <v>0.69299999999999995</v>
      </c>
      <c r="Q2616">
        <v>1.2999999999999999E-2</v>
      </c>
    </row>
    <row r="2617" spans="1:17">
      <c r="A2617" t="s">
        <v>2647</v>
      </c>
      <c r="B2617" s="1">
        <v>46139</v>
      </c>
      <c r="C2617" t="s">
        <v>32</v>
      </c>
      <c r="D2617" t="s">
        <v>25</v>
      </c>
      <c r="E2617">
        <v>0</v>
      </c>
      <c r="F2617">
        <v>22</v>
      </c>
      <c r="G2617">
        <v>22</v>
      </c>
      <c r="H2617">
        <v>22</v>
      </c>
      <c r="I2617">
        <v>0</v>
      </c>
      <c r="J2617">
        <v>0</v>
      </c>
      <c r="K2617">
        <v>0</v>
      </c>
      <c r="L2617">
        <v>1.3</v>
      </c>
      <c r="M2617">
        <v>0.998</v>
      </c>
      <c r="N2617">
        <v>1</v>
      </c>
      <c r="O2617">
        <v>4.4000000000000004</v>
      </c>
      <c r="P2617">
        <v>0.70199999999999996</v>
      </c>
      <c r="Q2617">
        <v>1</v>
      </c>
    </row>
    <row r="2618" spans="1:17">
      <c r="A2618" t="s">
        <v>2648</v>
      </c>
      <c r="B2618" s="1">
        <v>46139</v>
      </c>
      <c r="C2618" t="s">
        <v>37</v>
      </c>
      <c r="D2618" t="s">
        <v>19</v>
      </c>
      <c r="E2618">
        <v>0</v>
      </c>
      <c r="F2618">
        <v>35</v>
      </c>
      <c r="G2618">
        <v>35</v>
      </c>
      <c r="H2618">
        <v>35</v>
      </c>
      <c r="I2618">
        <v>0</v>
      </c>
      <c r="J2618">
        <v>0</v>
      </c>
      <c r="K2618">
        <v>0</v>
      </c>
      <c r="L2618">
        <v>1.6</v>
      </c>
      <c r="M2618">
        <v>0.96499999999999997</v>
      </c>
      <c r="N2618">
        <v>0.97799999999999998</v>
      </c>
      <c r="O2618">
        <v>4.8</v>
      </c>
      <c r="P2618">
        <v>0.67</v>
      </c>
      <c r="Q2618">
        <v>1</v>
      </c>
    </row>
    <row r="2619" spans="1:17">
      <c r="A2619" t="s">
        <v>2649</v>
      </c>
      <c r="B2619" s="1">
        <v>46139</v>
      </c>
      <c r="C2619" t="s">
        <v>37</v>
      </c>
      <c r="D2619" t="s">
        <v>21</v>
      </c>
      <c r="E2619">
        <v>775</v>
      </c>
      <c r="F2619">
        <v>44</v>
      </c>
      <c r="G2619">
        <v>819</v>
      </c>
      <c r="H2619">
        <v>33</v>
      </c>
      <c r="I2619">
        <v>786</v>
      </c>
      <c r="J2619">
        <v>0</v>
      </c>
      <c r="K2619">
        <v>0</v>
      </c>
      <c r="L2619">
        <v>8</v>
      </c>
      <c r="M2619">
        <v>0.6</v>
      </c>
      <c r="N2619">
        <v>0.996</v>
      </c>
      <c r="O2619">
        <v>2.5</v>
      </c>
      <c r="P2619">
        <v>0.68400000000000005</v>
      </c>
      <c r="Q2619">
        <v>0.04</v>
      </c>
    </row>
    <row r="2620" spans="1:17">
      <c r="A2620" t="s">
        <v>2650</v>
      </c>
      <c r="B2620" s="1">
        <v>46139</v>
      </c>
      <c r="C2620" t="s">
        <v>37</v>
      </c>
      <c r="D2620" t="s">
        <v>23</v>
      </c>
      <c r="E2620">
        <v>630</v>
      </c>
      <c r="F2620">
        <v>55</v>
      </c>
      <c r="G2620">
        <v>685</v>
      </c>
      <c r="H2620">
        <v>31</v>
      </c>
      <c r="I2620">
        <v>654</v>
      </c>
      <c r="J2620">
        <v>0</v>
      </c>
      <c r="K2620">
        <v>0</v>
      </c>
      <c r="L2620">
        <v>8</v>
      </c>
      <c r="M2620">
        <v>0.6</v>
      </c>
      <c r="N2620">
        <v>0.998</v>
      </c>
      <c r="O2620">
        <v>2.5</v>
      </c>
      <c r="P2620">
        <v>0.76800000000000002</v>
      </c>
      <c r="Q2620">
        <v>4.4999999999999998E-2</v>
      </c>
    </row>
    <row r="2621" spans="1:17">
      <c r="A2621" t="s">
        <v>2651</v>
      </c>
      <c r="B2621" s="1">
        <v>46139</v>
      </c>
      <c r="C2621" t="s">
        <v>37</v>
      </c>
      <c r="D2621" t="s">
        <v>25</v>
      </c>
      <c r="E2621">
        <v>0</v>
      </c>
      <c r="F2621">
        <v>28</v>
      </c>
      <c r="G2621">
        <v>28</v>
      </c>
      <c r="H2621">
        <v>28</v>
      </c>
      <c r="I2621">
        <v>0</v>
      </c>
      <c r="J2621">
        <v>0</v>
      </c>
      <c r="K2621">
        <v>0</v>
      </c>
      <c r="L2621">
        <v>1.6</v>
      </c>
      <c r="M2621">
        <v>0.94799999999999995</v>
      </c>
      <c r="N2621">
        <v>0.998</v>
      </c>
      <c r="O2621">
        <v>4.5999999999999996</v>
      </c>
      <c r="P2621">
        <v>0.72199999999999998</v>
      </c>
      <c r="Q2621">
        <v>1</v>
      </c>
    </row>
    <row r="2622" spans="1:17">
      <c r="A2622" t="s">
        <v>2652</v>
      </c>
      <c r="B2622" s="1">
        <v>46139</v>
      </c>
      <c r="C2622" t="s">
        <v>43</v>
      </c>
      <c r="D2622" t="s">
        <v>19</v>
      </c>
      <c r="E2622">
        <v>1398</v>
      </c>
      <c r="F2622">
        <v>28</v>
      </c>
      <c r="G2622">
        <v>1426</v>
      </c>
      <c r="H2622">
        <v>31</v>
      </c>
      <c r="I2622">
        <v>1395</v>
      </c>
      <c r="J2622">
        <v>0</v>
      </c>
      <c r="K2622">
        <v>0</v>
      </c>
      <c r="L2622">
        <v>8</v>
      </c>
      <c r="M2622">
        <v>0.6</v>
      </c>
      <c r="N2622">
        <v>0.98699999999999999</v>
      </c>
      <c r="O2622">
        <v>2.5</v>
      </c>
      <c r="P2622">
        <v>0.76800000000000002</v>
      </c>
      <c r="Q2622">
        <v>2.1999999999999999E-2</v>
      </c>
    </row>
    <row r="2623" spans="1:17">
      <c r="A2623" t="s">
        <v>2653</v>
      </c>
      <c r="B2623" s="1">
        <v>46139</v>
      </c>
      <c r="C2623" t="s">
        <v>43</v>
      </c>
      <c r="D2623" t="s">
        <v>21</v>
      </c>
      <c r="E2623">
        <v>0</v>
      </c>
      <c r="F2623">
        <v>44</v>
      </c>
      <c r="G2623">
        <v>44</v>
      </c>
      <c r="H2623">
        <v>44</v>
      </c>
      <c r="I2623">
        <v>0</v>
      </c>
      <c r="J2623">
        <v>1</v>
      </c>
      <c r="K2623">
        <v>0</v>
      </c>
      <c r="L2623">
        <v>2.2000000000000002</v>
      </c>
      <c r="M2623">
        <v>0.96399999999999997</v>
      </c>
      <c r="N2623">
        <v>0.98699999999999999</v>
      </c>
      <c r="O2623">
        <v>4.4000000000000004</v>
      </c>
      <c r="P2623">
        <v>0.64100000000000001</v>
      </c>
      <c r="Q2623">
        <v>1</v>
      </c>
    </row>
    <row r="2624" spans="1:17">
      <c r="A2624" t="s">
        <v>2654</v>
      </c>
      <c r="B2624" s="1">
        <v>46139</v>
      </c>
      <c r="C2624" t="s">
        <v>43</v>
      </c>
      <c r="D2624" t="s">
        <v>23</v>
      </c>
      <c r="E2624">
        <v>0</v>
      </c>
      <c r="F2624">
        <v>49</v>
      </c>
      <c r="G2624">
        <v>49</v>
      </c>
      <c r="H2624">
        <v>49</v>
      </c>
      <c r="I2624">
        <v>0</v>
      </c>
      <c r="J2624">
        <v>0</v>
      </c>
      <c r="K2624">
        <v>0</v>
      </c>
      <c r="L2624">
        <v>1.8</v>
      </c>
      <c r="M2624">
        <v>1</v>
      </c>
      <c r="N2624">
        <v>1</v>
      </c>
      <c r="O2624">
        <v>4.8</v>
      </c>
      <c r="P2624">
        <v>0.78600000000000003</v>
      </c>
      <c r="Q2624">
        <v>1</v>
      </c>
    </row>
    <row r="2625" spans="1:17">
      <c r="A2625" t="s">
        <v>2655</v>
      </c>
      <c r="B2625" s="1">
        <v>46139</v>
      </c>
      <c r="C2625" t="s">
        <v>43</v>
      </c>
      <c r="D2625" t="s">
        <v>25</v>
      </c>
      <c r="E2625">
        <v>0</v>
      </c>
      <c r="F2625">
        <v>30</v>
      </c>
      <c r="G2625">
        <v>30</v>
      </c>
      <c r="H2625">
        <v>30</v>
      </c>
      <c r="I2625">
        <v>0</v>
      </c>
      <c r="J2625">
        <v>0</v>
      </c>
      <c r="K2625">
        <v>0</v>
      </c>
      <c r="L2625">
        <v>1.1000000000000001</v>
      </c>
      <c r="M2625">
        <v>1</v>
      </c>
      <c r="N2625">
        <v>0.95599999999999996</v>
      </c>
      <c r="O2625">
        <v>4.9000000000000004</v>
      </c>
      <c r="P2625">
        <v>0.79200000000000004</v>
      </c>
      <c r="Q2625">
        <v>1</v>
      </c>
    </row>
    <row r="2626" spans="1:17">
      <c r="A2626" t="s">
        <v>2656</v>
      </c>
      <c r="B2626" s="1">
        <v>46139</v>
      </c>
      <c r="C2626" t="s">
        <v>48</v>
      </c>
      <c r="D2626" t="s">
        <v>19</v>
      </c>
      <c r="E2626">
        <v>36</v>
      </c>
      <c r="F2626">
        <v>37</v>
      </c>
      <c r="G2626">
        <v>73</v>
      </c>
      <c r="H2626">
        <v>47</v>
      </c>
      <c r="I2626">
        <v>26</v>
      </c>
      <c r="J2626">
        <v>0</v>
      </c>
      <c r="K2626">
        <v>0</v>
      </c>
      <c r="L2626">
        <v>3.4</v>
      </c>
      <c r="M2626">
        <v>0.78700000000000003</v>
      </c>
      <c r="N2626">
        <v>0.98699999999999999</v>
      </c>
      <c r="O2626">
        <v>3.3</v>
      </c>
      <c r="P2626">
        <v>0.70199999999999996</v>
      </c>
      <c r="Q2626">
        <v>0.64400000000000002</v>
      </c>
    </row>
    <row r="2627" spans="1:17">
      <c r="A2627" t="s">
        <v>2657</v>
      </c>
      <c r="B2627" s="1">
        <v>46139</v>
      </c>
      <c r="C2627" t="s">
        <v>48</v>
      </c>
      <c r="D2627" t="s">
        <v>21</v>
      </c>
      <c r="E2627">
        <v>2399</v>
      </c>
      <c r="F2627">
        <v>55</v>
      </c>
      <c r="G2627">
        <v>2454</v>
      </c>
      <c r="H2627">
        <v>19</v>
      </c>
      <c r="I2627">
        <v>2435</v>
      </c>
      <c r="J2627">
        <v>0</v>
      </c>
      <c r="K2627">
        <v>0</v>
      </c>
      <c r="L2627">
        <v>8</v>
      </c>
      <c r="M2627">
        <v>0.6</v>
      </c>
      <c r="N2627">
        <v>0.98499999999999999</v>
      </c>
      <c r="O2627">
        <v>2.5</v>
      </c>
      <c r="P2627">
        <v>0.71899999999999997</v>
      </c>
      <c r="Q2627">
        <v>8.0000000000000002E-3</v>
      </c>
    </row>
    <row r="2628" spans="1:17">
      <c r="A2628" t="s">
        <v>2658</v>
      </c>
      <c r="B2628" s="1">
        <v>46139</v>
      </c>
      <c r="C2628" t="s">
        <v>48</v>
      </c>
      <c r="D2628" t="s">
        <v>23</v>
      </c>
      <c r="E2628">
        <v>0</v>
      </c>
      <c r="F2628">
        <v>55</v>
      </c>
      <c r="G2628">
        <v>55</v>
      </c>
      <c r="H2628">
        <v>54</v>
      </c>
      <c r="I2628">
        <v>1</v>
      </c>
      <c r="J2628">
        <v>0</v>
      </c>
      <c r="K2628">
        <v>0</v>
      </c>
      <c r="L2628">
        <v>1.5</v>
      </c>
      <c r="M2628">
        <v>0.97199999999999998</v>
      </c>
      <c r="N2628">
        <v>0.97699999999999998</v>
      </c>
      <c r="O2628">
        <v>4.3</v>
      </c>
      <c r="P2628">
        <v>0.68500000000000005</v>
      </c>
      <c r="Q2628">
        <v>0.98199999999999998</v>
      </c>
    </row>
    <row r="2629" spans="1:17">
      <c r="A2629" t="s">
        <v>2659</v>
      </c>
      <c r="B2629" s="1">
        <v>46139</v>
      </c>
      <c r="C2629" t="s">
        <v>48</v>
      </c>
      <c r="D2629" t="s">
        <v>25</v>
      </c>
      <c r="E2629">
        <v>763</v>
      </c>
      <c r="F2629">
        <v>31</v>
      </c>
      <c r="G2629">
        <v>794</v>
      </c>
      <c r="H2629">
        <v>27</v>
      </c>
      <c r="I2629">
        <v>767</v>
      </c>
      <c r="J2629">
        <v>1</v>
      </c>
      <c r="K2629">
        <v>0</v>
      </c>
      <c r="L2629">
        <v>8</v>
      </c>
      <c r="M2629">
        <v>0.6</v>
      </c>
      <c r="N2629">
        <v>0.98599999999999999</v>
      </c>
      <c r="O2629">
        <v>2.5</v>
      </c>
      <c r="P2629">
        <v>0.71299999999999997</v>
      </c>
      <c r="Q2629">
        <v>3.4000000000000002E-2</v>
      </c>
    </row>
    <row r="2630" spans="1:17">
      <c r="A2630" t="s">
        <v>2660</v>
      </c>
      <c r="B2630" s="1">
        <v>46139</v>
      </c>
      <c r="C2630" t="s">
        <v>53</v>
      </c>
      <c r="D2630" t="s">
        <v>19</v>
      </c>
      <c r="E2630">
        <v>1381</v>
      </c>
      <c r="F2630">
        <v>49</v>
      </c>
      <c r="G2630">
        <v>1430</v>
      </c>
      <c r="H2630">
        <v>28</v>
      </c>
      <c r="I2630">
        <v>1402</v>
      </c>
      <c r="J2630">
        <v>0</v>
      </c>
      <c r="K2630">
        <v>0</v>
      </c>
      <c r="L2630">
        <v>8</v>
      </c>
      <c r="M2630">
        <v>0.6</v>
      </c>
      <c r="N2630">
        <v>1</v>
      </c>
      <c r="O2630">
        <v>2.5</v>
      </c>
      <c r="P2630">
        <v>0.70299999999999996</v>
      </c>
      <c r="Q2630">
        <v>0.02</v>
      </c>
    </row>
    <row r="2631" spans="1:17">
      <c r="A2631" t="s">
        <v>2661</v>
      </c>
      <c r="B2631" s="1">
        <v>46139</v>
      </c>
      <c r="C2631" t="s">
        <v>53</v>
      </c>
      <c r="D2631" t="s">
        <v>21</v>
      </c>
      <c r="E2631">
        <v>1432</v>
      </c>
      <c r="F2631">
        <v>39</v>
      </c>
      <c r="G2631">
        <v>1471</v>
      </c>
      <c r="H2631">
        <v>23</v>
      </c>
      <c r="I2631">
        <v>1448</v>
      </c>
      <c r="J2631">
        <v>0</v>
      </c>
      <c r="K2631">
        <v>0</v>
      </c>
      <c r="L2631">
        <v>8</v>
      </c>
      <c r="M2631">
        <v>0.6</v>
      </c>
      <c r="N2631">
        <v>0.98399999999999999</v>
      </c>
      <c r="O2631">
        <v>2.5</v>
      </c>
      <c r="P2631">
        <v>0.77200000000000002</v>
      </c>
      <c r="Q2631">
        <v>1.6E-2</v>
      </c>
    </row>
    <row r="2632" spans="1:17">
      <c r="A2632" t="s">
        <v>2662</v>
      </c>
      <c r="B2632" s="1">
        <v>46139</v>
      </c>
      <c r="C2632" t="s">
        <v>53</v>
      </c>
      <c r="D2632" t="s">
        <v>23</v>
      </c>
      <c r="E2632">
        <v>958</v>
      </c>
      <c r="F2632">
        <v>34</v>
      </c>
      <c r="G2632">
        <v>992</v>
      </c>
      <c r="H2632">
        <v>25</v>
      </c>
      <c r="I2632">
        <v>967</v>
      </c>
      <c r="J2632">
        <v>0</v>
      </c>
      <c r="K2632">
        <v>0</v>
      </c>
      <c r="L2632">
        <v>8</v>
      </c>
      <c r="M2632">
        <v>0.6</v>
      </c>
      <c r="N2632">
        <v>0.98699999999999999</v>
      </c>
      <c r="O2632">
        <v>2.5</v>
      </c>
      <c r="P2632">
        <v>0.72699999999999998</v>
      </c>
      <c r="Q2632">
        <v>2.5000000000000001E-2</v>
      </c>
    </row>
    <row r="2633" spans="1:17">
      <c r="A2633" t="s">
        <v>2663</v>
      </c>
      <c r="B2633" s="1">
        <v>46139</v>
      </c>
      <c r="C2633" t="s">
        <v>53</v>
      </c>
      <c r="D2633" t="s">
        <v>25</v>
      </c>
      <c r="E2633">
        <v>0</v>
      </c>
      <c r="F2633">
        <v>31</v>
      </c>
      <c r="G2633">
        <v>31</v>
      </c>
      <c r="H2633">
        <v>31</v>
      </c>
      <c r="I2633">
        <v>0</v>
      </c>
      <c r="J2633">
        <v>0</v>
      </c>
      <c r="K2633">
        <v>0</v>
      </c>
      <c r="L2633">
        <v>0.8</v>
      </c>
      <c r="M2633">
        <v>0.97</v>
      </c>
      <c r="N2633">
        <v>0.94799999999999995</v>
      </c>
      <c r="O2633">
        <v>4.5999999999999996</v>
      </c>
      <c r="P2633">
        <v>0.76200000000000001</v>
      </c>
      <c r="Q2633">
        <v>1</v>
      </c>
    </row>
    <row r="2634" spans="1:17">
      <c r="A2634" t="s">
        <v>2664</v>
      </c>
      <c r="B2634" s="1">
        <v>46140</v>
      </c>
      <c r="C2634" t="s">
        <v>18</v>
      </c>
      <c r="D2634" t="s">
        <v>19</v>
      </c>
      <c r="E2634">
        <v>372</v>
      </c>
      <c r="F2634">
        <v>40</v>
      </c>
      <c r="G2634">
        <v>412</v>
      </c>
      <c r="H2634">
        <v>35</v>
      </c>
      <c r="I2634">
        <v>377</v>
      </c>
      <c r="J2634">
        <v>0</v>
      </c>
      <c r="K2634">
        <v>0</v>
      </c>
      <c r="L2634">
        <v>8</v>
      </c>
      <c r="M2634">
        <v>0.6</v>
      </c>
      <c r="N2634">
        <v>0.995</v>
      </c>
      <c r="O2634">
        <v>2.5</v>
      </c>
      <c r="P2634">
        <v>0.78600000000000003</v>
      </c>
      <c r="Q2634">
        <v>8.5000000000000006E-2</v>
      </c>
    </row>
    <row r="2635" spans="1:17">
      <c r="A2635" t="s">
        <v>2665</v>
      </c>
      <c r="B2635" s="1">
        <v>46140</v>
      </c>
      <c r="C2635" t="s">
        <v>18</v>
      </c>
      <c r="D2635" t="s">
        <v>21</v>
      </c>
      <c r="E2635">
        <v>0</v>
      </c>
      <c r="F2635">
        <v>47</v>
      </c>
      <c r="G2635">
        <v>47</v>
      </c>
      <c r="H2635">
        <v>47</v>
      </c>
      <c r="I2635">
        <v>0</v>
      </c>
      <c r="J2635">
        <v>0</v>
      </c>
      <c r="K2635">
        <v>0</v>
      </c>
      <c r="L2635">
        <v>2.1</v>
      </c>
      <c r="M2635">
        <v>0.95599999999999996</v>
      </c>
      <c r="N2635">
        <v>1</v>
      </c>
      <c r="O2635">
        <v>4.5</v>
      </c>
      <c r="P2635">
        <v>0.73199999999999998</v>
      </c>
      <c r="Q2635">
        <v>1</v>
      </c>
    </row>
    <row r="2636" spans="1:17">
      <c r="A2636" t="s">
        <v>2666</v>
      </c>
      <c r="B2636" s="1">
        <v>46140</v>
      </c>
      <c r="C2636" t="s">
        <v>18</v>
      </c>
      <c r="D2636" t="s">
        <v>23</v>
      </c>
      <c r="E2636">
        <v>709</v>
      </c>
      <c r="F2636">
        <v>31</v>
      </c>
      <c r="G2636">
        <v>740</v>
      </c>
      <c r="H2636">
        <v>36</v>
      </c>
      <c r="I2636">
        <v>704</v>
      </c>
      <c r="J2636">
        <v>0</v>
      </c>
      <c r="K2636">
        <v>0</v>
      </c>
      <c r="L2636">
        <v>8</v>
      </c>
      <c r="M2636">
        <v>0.6</v>
      </c>
      <c r="N2636">
        <v>0.998</v>
      </c>
      <c r="O2636">
        <v>2.5</v>
      </c>
      <c r="P2636">
        <v>0.78600000000000003</v>
      </c>
      <c r="Q2636">
        <v>4.9000000000000002E-2</v>
      </c>
    </row>
    <row r="2637" spans="1:17">
      <c r="A2637" t="s">
        <v>2667</v>
      </c>
      <c r="B2637" s="1">
        <v>46140</v>
      </c>
      <c r="C2637" t="s">
        <v>18</v>
      </c>
      <c r="D2637" t="s">
        <v>25</v>
      </c>
      <c r="E2637">
        <v>0</v>
      </c>
      <c r="F2637">
        <v>31</v>
      </c>
      <c r="G2637">
        <v>31</v>
      </c>
      <c r="H2637">
        <v>31</v>
      </c>
      <c r="I2637">
        <v>0</v>
      </c>
      <c r="J2637">
        <v>0</v>
      </c>
      <c r="K2637">
        <v>0</v>
      </c>
      <c r="L2637">
        <v>1</v>
      </c>
      <c r="M2637">
        <v>0.96499999999999997</v>
      </c>
      <c r="N2637">
        <v>0.98099999999999998</v>
      </c>
      <c r="O2637">
        <v>4.3</v>
      </c>
      <c r="P2637">
        <v>0.76100000000000001</v>
      </c>
      <c r="Q2637">
        <v>1</v>
      </c>
    </row>
    <row r="2638" spans="1:17">
      <c r="A2638" t="s">
        <v>2668</v>
      </c>
      <c r="B2638" s="1">
        <v>46140</v>
      </c>
      <c r="C2638" t="s">
        <v>27</v>
      </c>
      <c r="D2638" t="s">
        <v>19</v>
      </c>
      <c r="E2638">
        <v>14</v>
      </c>
      <c r="F2638">
        <v>42</v>
      </c>
      <c r="G2638">
        <v>56</v>
      </c>
      <c r="H2638">
        <v>38</v>
      </c>
      <c r="I2638">
        <v>18</v>
      </c>
      <c r="J2638">
        <v>0</v>
      </c>
      <c r="K2638">
        <v>0</v>
      </c>
      <c r="L2638">
        <v>4</v>
      </c>
      <c r="M2638">
        <v>0.84799999999999998</v>
      </c>
      <c r="N2638">
        <v>1</v>
      </c>
      <c r="O2638">
        <v>4</v>
      </c>
      <c r="P2638">
        <v>0.71799999999999997</v>
      </c>
      <c r="Q2638">
        <v>0.67900000000000005</v>
      </c>
    </row>
    <row r="2639" spans="1:17">
      <c r="A2639" t="s">
        <v>2669</v>
      </c>
      <c r="B2639" s="1">
        <v>46140</v>
      </c>
      <c r="C2639" t="s">
        <v>27</v>
      </c>
      <c r="D2639" t="s">
        <v>21</v>
      </c>
      <c r="E2639">
        <v>2</v>
      </c>
      <c r="F2639">
        <v>36</v>
      </c>
      <c r="G2639">
        <v>38</v>
      </c>
      <c r="H2639">
        <v>38</v>
      </c>
      <c r="I2639">
        <v>0</v>
      </c>
      <c r="J2639">
        <v>0</v>
      </c>
      <c r="K2639">
        <v>0</v>
      </c>
      <c r="L2639">
        <v>1.4</v>
      </c>
      <c r="M2639">
        <v>1</v>
      </c>
      <c r="N2639">
        <v>0.995</v>
      </c>
      <c r="O2639">
        <v>4.7</v>
      </c>
      <c r="P2639">
        <v>0.70699999999999996</v>
      </c>
      <c r="Q2639">
        <v>1</v>
      </c>
    </row>
    <row r="2640" spans="1:17">
      <c r="A2640" t="s">
        <v>2670</v>
      </c>
      <c r="B2640" s="1">
        <v>46140</v>
      </c>
      <c r="C2640" t="s">
        <v>27</v>
      </c>
      <c r="D2640" t="s">
        <v>23</v>
      </c>
      <c r="E2640">
        <v>1738</v>
      </c>
      <c r="F2640">
        <v>32</v>
      </c>
      <c r="G2640">
        <v>1770</v>
      </c>
      <c r="H2640">
        <v>20</v>
      </c>
      <c r="I2640">
        <v>1750</v>
      </c>
      <c r="J2640">
        <v>0</v>
      </c>
      <c r="K2640">
        <v>0</v>
      </c>
      <c r="L2640">
        <v>8</v>
      </c>
      <c r="M2640">
        <v>0.6</v>
      </c>
      <c r="N2640">
        <v>0.96399999999999997</v>
      </c>
      <c r="O2640">
        <v>2.5</v>
      </c>
      <c r="P2640">
        <v>0.71299999999999997</v>
      </c>
      <c r="Q2640">
        <v>1.0999999999999999E-2</v>
      </c>
    </row>
    <row r="2641" spans="1:17">
      <c r="A2641" t="s">
        <v>2671</v>
      </c>
      <c r="B2641" s="1">
        <v>46140</v>
      </c>
      <c r="C2641" t="s">
        <v>27</v>
      </c>
      <c r="D2641" t="s">
        <v>25</v>
      </c>
      <c r="E2641">
        <v>85</v>
      </c>
      <c r="F2641">
        <v>30</v>
      </c>
      <c r="G2641">
        <v>115</v>
      </c>
      <c r="H2641">
        <v>30</v>
      </c>
      <c r="I2641">
        <v>85</v>
      </c>
      <c r="J2641">
        <v>1</v>
      </c>
      <c r="K2641">
        <v>0</v>
      </c>
      <c r="L2641">
        <v>8</v>
      </c>
      <c r="M2641">
        <v>0.6</v>
      </c>
      <c r="N2641">
        <v>0.98199999999999998</v>
      </c>
      <c r="O2641">
        <v>2.5</v>
      </c>
      <c r="P2641">
        <v>0.65500000000000003</v>
      </c>
      <c r="Q2641">
        <v>0.26100000000000001</v>
      </c>
    </row>
    <row r="2642" spans="1:17">
      <c r="A2642" t="s">
        <v>2672</v>
      </c>
      <c r="B2642" s="1">
        <v>46140</v>
      </c>
      <c r="C2642" t="s">
        <v>32</v>
      </c>
      <c r="D2642" t="s">
        <v>19</v>
      </c>
      <c r="E2642">
        <v>739</v>
      </c>
      <c r="F2642">
        <v>52</v>
      </c>
      <c r="G2642">
        <v>791</v>
      </c>
      <c r="H2642">
        <v>32</v>
      </c>
      <c r="I2642">
        <v>759</v>
      </c>
      <c r="J2642">
        <v>0</v>
      </c>
      <c r="K2642">
        <v>0</v>
      </c>
      <c r="L2642">
        <v>8</v>
      </c>
      <c r="M2642">
        <v>0.6</v>
      </c>
      <c r="N2642">
        <v>0.96199999999999997</v>
      </c>
      <c r="O2642">
        <v>2.5</v>
      </c>
      <c r="P2642">
        <v>0.78700000000000003</v>
      </c>
      <c r="Q2642">
        <v>0.04</v>
      </c>
    </row>
    <row r="2643" spans="1:17">
      <c r="A2643" t="s">
        <v>2673</v>
      </c>
      <c r="B2643" s="1">
        <v>46140</v>
      </c>
      <c r="C2643" t="s">
        <v>32</v>
      </c>
      <c r="D2643" t="s">
        <v>21</v>
      </c>
      <c r="E2643">
        <v>1811</v>
      </c>
      <c r="F2643">
        <v>41</v>
      </c>
      <c r="G2643">
        <v>1852</v>
      </c>
      <c r="H2643">
        <v>25</v>
      </c>
      <c r="I2643">
        <v>1827</v>
      </c>
      <c r="J2643">
        <v>0</v>
      </c>
      <c r="K2643">
        <v>0</v>
      </c>
      <c r="L2643">
        <v>8</v>
      </c>
      <c r="M2643">
        <v>0.6</v>
      </c>
      <c r="N2643">
        <v>0.99</v>
      </c>
      <c r="O2643">
        <v>2.5</v>
      </c>
      <c r="P2643">
        <v>0.70199999999999996</v>
      </c>
      <c r="Q2643">
        <v>1.2999999999999999E-2</v>
      </c>
    </row>
    <row r="2644" spans="1:17">
      <c r="A2644" t="s">
        <v>2674</v>
      </c>
      <c r="B2644" s="1">
        <v>46140</v>
      </c>
      <c r="C2644" t="s">
        <v>32</v>
      </c>
      <c r="D2644" t="s">
        <v>23</v>
      </c>
      <c r="E2644">
        <v>1864</v>
      </c>
      <c r="F2644">
        <v>50</v>
      </c>
      <c r="G2644">
        <v>1914</v>
      </c>
      <c r="H2644">
        <v>21</v>
      </c>
      <c r="I2644">
        <v>1893</v>
      </c>
      <c r="J2644">
        <v>0</v>
      </c>
      <c r="K2644">
        <v>0</v>
      </c>
      <c r="L2644">
        <v>8</v>
      </c>
      <c r="M2644">
        <v>0.6</v>
      </c>
      <c r="N2644">
        <v>0.98199999999999998</v>
      </c>
      <c r="O2644">
        <v>2.5</v>
      </c>
      <c r="P2644">
        <v>0.69299999999999995</v>
      </c>
      <c r="Q2644">
        <v>1.0999999999999999E-2</v>
      </c>
    </row>
    <row r="2645" spans="1:17">
      <c r="A2645" t="s">
        <v>2675</v>
      </c>
      <c r="B2645" s="1">
        <v>46140</v>
      </c>
      <c r="C2645" t="s">
        <v>32</v>
      </c>
      <c r="D2645" t="s">
        <v>25</v>
      </c>
      <c r="E2645">
        <v>0</v>
      </c>
      <c r="F2645">
        <v>24</v>
      </c>
      <c r="G2645">
        <v>24</v>
      </c>
      <c r="H2645">
        <v>24</v>
      </c>
      <c r="I2645">
        <v>0</v>
      </c>
      <c r="J2645">
        <v>1</v>
      </c>
      <c r="K2645">
        <v>0</v>
      </c>
      <c r="L2645">
        <v>1.4</v>
      </c>
      <c r="M2645">
        <v>0.91</v>
      </c>
      <c r="N2645">
        <v>0.96399999999999997</v>
      </c>
      <c r="O2645">
        <v>4.4000000000000004</v>
      </c>
      <c r="P2645">
        <v>0.70199999999999996</v>
      </c>
      <c r="Q2645">
        <v>1</v>
      </c>
    </row>
    <row r="2646" spans="1:17">
      <c r="A2646" t="s">
        <v>2676</v>
      </c>
      <c r="B2646" s="1">
        <v>46140</v>
      </c>
      <c r="C2646" t="s">
        <v>37</v>
      </c>
      <c r="D2646" t="s">
        <v>19</v>
      </c>
      <c r="E2646">
        <v>0</v>
      </c>
      <c r="F2646">
        <v>53</v>
      </c>
      <c r="G2646">
        <v>53</v>
      </c>
      <c r="H2646">
        <v>49</v>
      </c>
      <c r="I2646">
        <v>4</v>
      </c>
      <c r="J2646">
        <v>1</v>
      </c>
      <c r="K2646">
        <v>0</v>
      </c>
      <c r="L2646">
        <v>1.9</v>
      </c>
      <c r="M2646">
        <v>0.91400000000000003</v>
      </c>
      <c r="N2646">
        <v>0.99199999999999999</v>
      </c>
      <c r="O2646">
        <v>4.5</v>
      </c>
      <c r="P2646">
        <v>0.67</v>
      </c>
      <c r="Q2646">
        <v>0.92500000000000004</v>
      </c>
    </row>
    <row r="2647" spans="1:17">
      <c r="A2647" t="s">
        <v>2677</v>
      </c>
      <c r="B2647" s="1">
        <v>46140</v>
      </c>
      <c r="C2647" t="s">
        <v>37</v>
      </c>
      <c r="D2647" t="s">
        <v>21</v>
      </c>
      <c r="E2647">
        <v>786</v>
      </c>
      <c r="F2647">
        <v>46</v>
      </c>
      <c r="G2647">
        <v>832</v>
      </c>
      <c r="H2647">
        <v>35</v>
      </c>
      <c r="I2647">
        <v>797</v>
      </c>
      <c r="J2647">
        <v>0</v>
      </c>
      <c r="K2647">
        <v>0</v>
      </c>
      <c r="L2647">
        <v>8</v>
      </c>
      <c r="M2647">
        <v>0.6</v>
      </c>
      <c r="N2647">
        <v>0.98299999999999998</v>
      </c>
      <c r="O2647">
        <v>2.5</v>
      </c>
      <c r="P2647">
        <v>0.68400000000000005</v>
      </c>
      <c r="Q2647">
        <v>4.2000000000000003E-2</v>
      </c>
    </row>
    <row r="2648" spans="1:17">
      <c r="A2648" t="s">
        <v>2678</v>
      </c>
      <c r="B2648" s="1">
        <v>46140</v>
      </c>
      <c r="C2648" t="s">
        <v>37</v>
      </c>
      <c r="D2648" t="s">
        <v>23</v>
      </c>
      <c r="E2648">
        <v>654</v>
      </c>
      <c r="F2648">
        <v>50</v>
      </c>
      <c r="G2648">
        <v>704</v>
      </c>
      <c r="H2648">
        <v>37</v>
      </c>
      <c r="I2648">
        <v>667</v>
      </c>
      <c r="J2648">
        <v>0</v>
      </c>
      <c r="K2648">
        <v>0</v>
      </c>
      <c r="L2648">
        <v>8</v>
      </c>
      <c r="M2648">
        <v>0.6</v>
      </c>
      <c r="N2648">
        <v>0.96699999999999997</v>
      </c>
      <c r="O2648">
        <v>2.5</v>
      </c>
      <c r="P2648">
        <v>0.76800000000000002</v>
      </c>
      <c r="Q2648">
        <v>5.2999999999999999E-2</v>
      </c>
    </row>
    <row r="2649" spans="1:17">
      <c r="A2649" t="s">
        <v>2679</v>
      </c>
      <c r="B2649" s="1">
        <v>46140</v>
      </c>
      <c r="C2649" t="s">
        <v>37</v>
      </c>
      <c r="D2649" t="s">
        <v>25</v>
      </c>
      <c r="E2649">
        <v>0</v>
      </c>
      <c r="F2649">
        <v>34</v>
      </c>
      <c r="G2649">
        <v>34</v>
      </c>
      <c r="H2649">
        <v>34</v>
      </c>
      <c r="I2649">
        <v>0</v>
      </c>
      <c r="J2649">
        <v>1</v>
      </c>
      <c r="K2649">
        <v>0</v>
      </c>
      <c r="L2649">
        <v>1.7</v>
      </c>
      <c r="M2649">
        <v>0.96399999999999997</v>
      </c>
      <c r="N2649">
        <v>0.93799999999999994</v>
      </c>
      <c r="O2649">
        <v>4.7</v>
      </c>
      <c r="P2649">
        <v>0.72199999999999998</v>
      </c>
      <c r="Q2649">
        <v>1</v>
      </c>
    </row>
    <row r="2650" spans="1:17">
      <c r="A2650" t="s">
        <v>2680</v>
      </c>
      <c r="B2650" s="1">
        <v>46140</v>
      </c>
      <c r="C2650" t="s">
        <v>43</v>
      </c>
      <c r="D2650" t="s">
        <v>19</v>
      </c>
      <c r="E2650">
        <v>1395</v>
      </c>
      <c r="F2650">
        <v>41</v>
      </c>
      <c r="G2650">
        <v>1436</v>
      </c>
      <c r="H2650">
        <v>29</v>
      </c>
      <c r="I2650">
        <v>1407</v>
      </c>
      <c r="J2650">
        <v>0</v>
      </c>
      <c r="K2650">
        <v>0</v>
      </c>
      <c r="L2650">
        <v>8</v>
      </c>
      <c r="M2650">
        <v>0.6</v>
      </c>
      <c r="N2650">
        <v>0.97699999999999998</v>
      </c>
      <c r="O2650">
        <v>2.5</v>
      </c>
      <c r="P2650">
        <v>0.76800000000000002</v>
      </c>
      <c r="Q2650">
        <v>0.02</v>
      </c>
    </row>
    <row r="2651" spans="1:17">
      <c r="A2651" t="s">
        <v>2681</v>
      </c>
      <c r="B2651" s="1">
        <v>46140</v>
      </c>
      <c r="C2651" t="s">
        <v>43</v>
      </c>
      <c r="D2651" t="s">
        <v>21</v>
      </c>
      <c r="E2651">
        <v>0</v>
      </c>
      <c r="F2651">
        <v>46</v>
      </c>
      <c r="G2651">
        <v>46</v>
      </c>
      <c r="H2651">
        <v>46</v>
      </c>
      <c r="I2651">
        <v>0</v>
      </c>
      <c r="J2651">
        <v>1</v>
      </c>
      <c r="K2651">
        <v>0</v>
      </c>
      <c r="L2651">
        <v>1.9</v>
      </c>
      <c r="M2651">
        <v>0.91300000000000003</v>
      </c>
      <c r="N2651">
        <v>0.95299999999999996</v>
      </c>
      <c r="O2651">
        <v>4.3</v>
      </c>
      <c r="P2651">
        <v>0.64100000000000001</v>
      </c>
      <c r="Q2651">
        <v>1</v>
      </c>
    </row>
    <row r="2652" spans="1:17">
      <c r="A2652" t="s">
        <v>2682</v>
      </c>
      <c r="B2652" s="1">
        <v>46140</v>
      </c>
      <c r="C2652" t="s">
        <v>43</v>
      </c>
      <c r="D2652" t="s">
        <v>23</v>
      </c>
      <c r="E2652">
        <v>0</v>
      </c>
      <c r="F2652">
        <v>64</v>
      </c>
      <c r="G2652">
        <v>64</v>
      </c>
      <c r="H2652">
        <v>64</v>
      </c>
      <c r="I2652">
        <v>0</v>
      </c>
      <c r="J2652">
        <v>0</v>
      </c>
      <c r="K2652">
        <v>0</v>
      </c>
      <c r="L2652">
        <v>1.6</v>
      </c>
      <c r="M2652">
        <v>0.96599999999999997</v>
      </c>
      <c r="N2652">
        <v>1</v>
      </c>
      <c r="O2652">
        <v>4.3</v>
      </c>
      <c r="P2652">
        <v>0.78600000000000003</v>
      </c>
      <c r="Q2652">
        <v>1</v>
      </c>
    </row>
    <row r="2653" spans="1:17">
      <c r="A2653" t="s">
        <v>2683</v>
      </c>
      <c r="B2653" s="1">
        <v>46140</v>
      </c>
      <c r="C2653" t="s">
        <v>43</v>
      </c>
      <c r="D2653" t="s">
        <v>25</v>
      </c>
      <c r="E2653">
        <v>0</v>
      </c>
      <c r="F2653">
        <v>19</v>
      </c>
      <c r="G2653">
        <v>19</v>
      </c>
      <c r="H2653">
        <v>19</v>
      </c>
      <c r="I2653">
        <v>0</v>
      </c>
      <c r="J2653">
        <v>1</v>
      </c>
      <c r="K2653">
        <v>0</v>
      </c>
      <c r="L2653">
        <v>1.7</v>
      </c>
      <c r="M2653">
        <v>0.998</v>
      </c>
      <c r="N2653">
        <v>0.96199999999999997</v>
      </c>
      <c r="O2653">
        <v>4.3</v>
      </c>
      <c r="P2653">
        <v>0.79200000000000004</v>
      </c>
      <c r="Q2653">
        <v>1</v>
      </c>
    </row>
    <row r="2654" spans="1:17">
      <c r="A2654" t="s">
        <v>2684</v>
      </c>
      <c r="B2654" s="1">
        <v>46140</v>
      </c>
      <c r="C2654" t="s">
        <v>48</v>
      </c>
      <c r="D2654" t="s">
        <v>19</v>
      </c>
      <c r="E2654">
        <v>26</v>
      </c>
      <c r="F2654">
        <v>32</v>
      </c>
      <c r="G2654">
        <v>58</v>
      </c>
      <c r="H2654">
        <v>50</v>
      </c>
      <c r="I2654">
        <v>8</v>
      </c>
      <c r="J2654">
        <v>0</v>
      </c>
      <c r="K2654">
        <v>0</v>
      </c>
      <c r="L2654">
        <v>1.9</v>
      </c>
      <c r="M2654">
        <v>0.94099999999999995</v>
      </c>
      <c r="N2654">
        <v>0.98399999999999999</v>
      </c>
      <c r="O2654">
        <v>4.3</v>
      </c>
      <c r="P2654">
        <v>0.70199999999999996</v>
      </c>
      <c r="Q2654">
        <v>0.86199999999999999</v>
      </c>
    </row>
    <row r="2655" spans="1:17">
      <c r="A2655" t="s">
        <v>2685</v>
      </c>
      <c r="B2655" s="1">
        <v>46140</v>
      </c>
      <c r="C2655" t="s">
        <v>48</v>
      </c>
      <c r="D2655" t="s">
        <v>21</v>
      </c>
      <c r="E2655">
        <v>2435</v>
      </c>
      <c r="F2655">
        <v>29</v>
      </c>
      <c r="G2655">
        <v>2464</v>
      </c>
      <c r="H2655">
        <v>22</v>
      </c>
      <c r="I2655">
        <v>2442</v>
      </c>
      <c r="J2655">
        <v>0</v>
      </c>
      <c r="K2655">
        <v>0</v>
      </c>
      <c r="L2655">
        <v>8</v>
      </c>
      <c r="M2655">
        <v>0.6</v>
      </c>
      <c r="N2655">
        <v>0.995</v>
      </c>
      <c r="O2655">
        <v>2.5</v>
      </c>
      <c r="P2655">
        <v>0.71899999999999997</v>
      </c>
      <c r="Q2655">
        <v>8.9999999999999993E-3</v>
      </c>
    </row>
    <row r="2656" spans="1:17">
      <c r="A2656" t="s">
        <v>2686</v>
      </c>
      <c r="B2656" s="1">
        <v>46140</v>
      </c>
      <c r="C2656" t="s">
        <v>48</v>
      </c>
      <c r="D2656" t="s">
        <v>23</v>
      </c>
      <c r="E2656">
        <v>1</v>
      </c>
      <c r="F2656">
        <v>57</v>
      </c>
      <c r="G2656">
        <v>58</v>
      </c>
      <c r="H2656">
        <v>47</v>
      </c>
      <c r="I2656">
        <v>11</v>
      </c>
      <c r="J2656">
        <v>0</v>
      </c>
      <c r="K2656">
        <v>0</v>
      </c>
      <c r="L2656">
        <v>2.1</v>
      </c>
      <c r="M2656">
        <v>0.94699999999999995</v>
      </c>
      <c r="N2656">
        <v>0.995</v>
      </c>
      <c r="O2656">
        <v>4.0999999999999996</v>
      </c>
      <c r="P2656">
        <v>0.68500000000000005</v>
      </c>
      <c r="Q2656">
        <v>0.81</v>
      </c>
    </row>
    <row r="2657" spans="1:17">
      <c r="A2657" t="s">
        <v>2687</v>
      </c>
      <c r="B2657" s="1">
        <v>46140</v>
      </c>
      <c r="C2657" t="s">
        <v>48</v>
      </c>
      <c r="D2657" t="s">
        <v>25</v>
      </c>
      <c r="E2657">
        <v>767</v>
      </c>
      <c r="F2657">
        <v>40</v>
      </c>
      <c r="G2657">
        <v>807</v>
      </c>
      <c r="H2657">
        <v>27</v>
      </c>
      <c r="I2657">
        <v>780</v>
      </c>
      <c r="J2657">
        <v>0</v>
      </c>
      <c r="K2657">
        <v>0</v>
      </c>
      <c r="L2657">
        <v>8</v>
      </c>
      <c r="M2657">
        <v>0.6</v>
      </c>
      <c r="N2657">
        <v>0.97699999999999998</v>
      </c>
      <c r="O2657">
        <v>2.5</v>
      </c>
      <c r="P2657">
        <v>0.71299999999999997</v>
      </c>
      <c r="Q2657">
        <v>3.3000000000000002E-2</v>
      </c>
    </row>
    <row r="2658" spans="1:17">
      <c r="A2658" t="s">
        <v>2688</v>
      </c>
      <c r="B2658" s="1">
        <v>46140</v>
      </c>
      <c r="C2658" t="s">
        <v>53</v>
      </c>
      <c r="D2658" t="s">
        <v>19</v>
      </c>
      <c r="E2658">
        <v>1402</v>
      </c>
      <c r="F2658">
        <v>37</v>
      </c>
      <c r="G2658">
        <v>1439</v>
      </c>
      <c r="H2658">
        <v>28</v>
      </c>
      <c r="I2658">
        <v>1411</v>
      </c>
      <c r="J2658">
        <v>0</v>
      </c>
      <c r="K2658">
        <v>0</v>
      </c>
      <c r="L2658">
        <v>8</v>
      </c>
      <c r="M2658">
        <v>0.6</v>
      </c>
      <c r="N2658">
        <v>1</v>
      </c>
      <c r="O2658">
        <v>2.5</v>
      </c>
      <c r="P2658">
        <v>0.70299999999999996</v>
      </c>
      <c r="Q2658">
        <v>1.9E-2</v>
      </c>
    </row>
    <row r="2659" spans="1:17">
      <c r="A2659" t="s">
        <v>2689</v>
      </c>
      <c r="B2659" s="1">
        <v>46140</v>
      </c>
      <c r="C2659" t="s">
        <v>53</v>
      </c>
      <c r="D2659" t="s">
        <v>21</v>
      </c>
      <c r="E2659">
        <v>1448</v>
      </c>
      <c r="F2659">
        <v>49</v>
      </c>
      <c r="G2659">
        <v>1497</v>
      </c>
      <c r="H2659">
        <v>23</v>
      </c>
      <c r="I2659">
        <v>1474</v>
      </c>
      <c r="J2659">
        <v>0</v>
      </c>
      <c r="K2659">
        <v>0</v>
      </c>
      <c r="L2659">
        <v>8</v>
      </c>
      <c r="M2659">
        <v>0.6</v>
      </c>
      <c r="N2659">
        <v>1</v>
      </c>
      <c r="O2659">
        <v>2.5</v>
      </c>
      <c r="P2659">
        <v>0.77200000000000002</v>
      </c>
      <c r="Q2659">
        <v>1.4999999999999999E-2</v>
      </c>
    </row>
    <row r="2660" spans="1:17">
      <c r="A2660" t="s">
        <v>2690</v>
      </c>
      <c r="B2660" s="1">
        <v>46140</v>
      </c>
      <c r="C2660" t="s">
        <v>53</v>
      </c>
      <c r="D2660" t="s">
        <v>23</v>
      </c>
      <c r="E2660">
        <v>967</v>
      </c>
      <c r="F2660">
        <v>29</v>
      </c>
      <c r="G2660">
        <v>996</v>
      </c>
      <c r="H2660">
        <v>27</v>
      </c>
      <c r="I2660">
        <v>969</v>
      </c>
      <c r="J2660">
        <v>0</v>
      </c>
      <c r="K2660">
        <v>0</v>
      </c>
      <c r="L2660">
        <v>8</v>
      </c>
      <c r="M2660">
        <v>0.6</v>
      </c>
      <c r="N2660">
        <v>1</v>
      </c>
      <c r="O2660">
        <v>2.5</v>
      </c>
      <c r="P2660">
        <v>0.72699999999999998</v>
      </c>
      <c r="Q2660">
        <v>2.7E-2</v>
      </c>
    </row>
    <row r="2661" spans="1:17">
      <c r="A2661" t="s">
        <v>2691</v>
      </c>
      <c r="B2661" s="1">
        <v>46140</v>
      </c>
      <c r="C2661" t="s">
        <v>53</v>
      </c>
      <c r="D2661" t="s">
        <v>25</v>
      </c>
      <c r="E2661">
        <v>0</v>
      </c>
      <c r="F2661">
        <v>20</v>
      </c>
      <c r="G2661">
        <v>20</v>
      </c>
      <c r="H2661">
        <v>20</v>
      </c>
      <c r="I2661">
        <v>0</v>
      </c>
      <c r="J2661">
        <v>0</v>
      </c>
      <c r="K2661">
        <v>0</v>
      </c>
      <c r="L2661">
        <v>1.9</v>
      </c>
      <c r="M2661">
        <v>0.97599999999999998</v>
      </c>
      <c r="N2661">
        <v>0.97399999999999998</v>
      </c>
      <c r="O2661">
        <v>4.2</v>
      </c>
      <c r="P2661">
        <v>0.76200000000000001</v>
      </c>
      <c r="Q2661">
        <v>1</v>
      </c>
    </row>
    <row r="2662" spans="1:17">
      <c r="A2662" t="s">
        <v>2692</v>
      </c>
      <c r="B2662" s="1">
        <v>46141</v>
      </c>
      <c r="C2662" t="s">
        <v>18</v>
      </c>
      <c r="D2662" t="s">
        <v>19</v>
      </c>
      <c r="E2662">
        <v>377</v>
      </c>
      <c r="F2662">
        <v>34</v>
      </c>
      <c r="G2662">
        <v>411</v>
      </c>
      <c r="H2662">
        <v>44</v>
      </c>
      <c r="I2662">
        <v>367</v>
      </c>
      <c r="J2662">
        <v>0</v>
      </c>
      <c r="K2662">
        <v>0</v>
      </c>
      <c r="L2662">
        <v>8</v>
      </c>
      <c r="M2662">
        <v>0.6</v>
      </c>
      <c r="N2662">
        <v>0.97499999999999998</v>
      </c>
      <c r="O2662">
        <v>2.5</v>
      </c>
      <c r="P2662">
        <v>0.78600000000000003</v>
      </c>
      <c r="Q2662">
        <v>0.107</v>
      </c>
    </row>
    <row r="2663" spans="1:17">
      <c r="A2663" t="s">
        <v>2693</v>
      </c>
      <c r="B2663" s="1">
        <v>46141</v>
      </c>
      <c r="C2663" t="s">
        <v>18</v>
      </c>
      <c r="D2663" t="s">
        <v>21</v>
      </c>
      <c r="E2663">
        <v>0</v>
      </c>
      <c r="F2663">
        <v>43</v>
      </c>
      <c r="G2663">
        <v>43</v>
      </c>
      <c r="H2663">
        <v>43</v>
      </c>
      <c r="I2663">
        <v>0</v>
      </c>
      <c r="J2663">
        <v>0</v>
      </c>
      <c r="K2663">
        <v>0</v>
      </c>
      <c r="L2663">
        <v>1</v>
      </c>
      <c r="M2663">
        <v>0.98099999999999998</v>
      </c>
      <c r="N2663">
        <v>1</v>
      </c>
      <c r="O2663">
        <v>4.9000000000000004</v>
      </c>
      <c r="P2663">
        <v>0.73199999999999998</v>
      </c>
      <c r="Q2663">
        <v>1</v>
      </c>
    </row>
    <row r="2664" spans="1:17">
      <c r="A2664" t="s">
        <v>2694</v>
      </c>
      <c r="B2664" s="1">
        <v>46141</v>
      </c>
      <c r="C2664" t="s">
        <v>18</v>
      </c>
      <c r="D2664" t="s">
        <v>23</v>
      </c>
      <c r="E2664">
        <v>704</v>
      </c>
      <c r="F2664">
        <v>35</v>
      </c>
      <c r="G2664">
        <v>739</v>
      </c>
      <c r="H2664">
        <v>36</v>
      </c>
      <c r="I2664">
        <v>703</v>
      </c>
      <c r="J2664">
        <v>0</v>
      </c>
      <c r="K2664">
        <v>0</v>
      </c>
      <c r="L2664">
        <v>8</v>
      </c>
      <c r="M2664">
        <v>0.6</v>
      </c>
      <c r="N2664">
        <v>0.98799999999999999</v>
      </c>
      <c r="O2664">
        <v>2.5</v>
      </c>
      <c r="P2664">
        <v>0.78600000000000003</v>
      </c>
      <c r="Q2664">
        <v>4.9000000000000002E-2</v>
      </c>
    </row>
    <row r="2665" spans="1:17">
      <c r="A2665" t="s">
        <v>2695</v>
      </c>
      <c r="B2665" s="1">
        <v>46141</v>
      </c>
      <c r="C2665" t="s">
        <v>18</v>
      </c>
      <c r="D2665" t="s">
        <v>25</v>
      </c>
      <c r="E2665">
        <v>0</v>
      </c>
      <c r="F2665">
        <v>19</v>
      </c>
      <c r="G2665">
        <v>19</v>
      </c>
      <c r="H2665">
        <v>19</v>
      </c>
      <c r="I2665">
        <v>0</v>
      </c>
      <c r="J2665">
        <v>0</v>
      </c>
      <c r="K2665">
        <v>0</v>
      </c>
      <c r="L2665">
        <v>1.7</v>
      </c>
      <c r="M2665">
        <v>1</v>
      </c>
      <c r="N2665">
        <v>0.95899999999999996</v>
      </c>
      <c r="O2665">
        <v>4.3</v>
      </c>
      <c r="P2665">
        <v>0.76100000000000001</v>
      </c>
      <c r="Q2665">
        <v>1</v>
      </c>
    </row>
    <row r="2666" spans="1:17">
      <c r="A2666" t="s">
        <v>2696</v>
      </c>
      <c r="B2666" s="1">
        <v>46141</v>
      </c>
      <c r="C2666" t="s">
        <v>27</v>
      </c>
      <c r="D2666" t="s">
        <v>19</v>
      </c>
      <c r="E2666">
        <v>18</v>
      </c>
      <c r="F2666">
        <v>44</v>
      </c>
      <c r="G2666">
        <v>62</v>
      </c>
      <c r="H2666">
        <v>45</v>
      </c>
      <c r="I2666">
        <v>17</v>
      </c>
      <c r="J2666">
        <v>0</v>
      </c>
      <c r="K2666">
        <v>0</v>
      </c>
      <c r="L2666">
        <v>2.9</v>
      </c>
      <c r="M2666">
        <v>0.85899999999999999</v>
      </c>
      <c r="N2666">
        <v>0.97899999999999998</v>
      </c>
      <c r="O2666">
        <v>3.8</v>
      </c>
      <c r="P2666">
        <v>0.71799999999999997</v>
      </c>
      <c r="Q2666">
        <v>0.72599999999999998</v>
      </c>
    </row>
    <row r="2667" spans="1:17">
      <c r="A2667" t="s">
        <v>2697</v>
      </c>
      <c r="B2667" s="1">
        <v>46141</v>
      </c>
      <c r="C2667" t="s">
        <v>27</v>
      </c>
      <c r="D2667" t="s">
        <v>21</v>
      </c>
      <c r="E2667">
        <v>0</v>
      </c>
      <c r="F2667">
        <v>49</v>
      </c>
      <c r="G2667">
        <v>49</v>
      </c>
      <c r="H2667">
        <v>49</v>
      </c>
      <c r="I2667">
        <v>0</v>
      </c>
      <c r="J2667">
        <v>0</v>
      </c>
      <c r="K2667">
        <v>0</v>
      </c>
      <c r="L2667">
        <v>1.2</v>
      </c>
      <c r="M2667">
        <v>0.95299999999999996</v>
      </c>
      <c r="N2667">
        <v>0.97499999999999998</v>
      </c>
      <c r="O2667">
        <v>4.5999999999999996</v>
      </c>
      <c r="P2667">
        <v>0.70699999999999996</v>
      </c>
      <c r="Q2667">
        <v>1</v>
      </c>
    </row>
    <row r="2668" spans="1:17">
      <c r="A2668" t="s">
        <v>2698</v>
      </c>
      <c r="B2668" s="1">
        <v>46141</v>
      </c>
      <c r="C2668" t="s">
        <v>27</v>
      </c>
      <c r="D2668" t="s">
        <v>23</v>
      </c>
      <c r="E2668">
        <v>1750</v>
      </c>
      <c r="F2668">
        <v>55</v>
      </c>
      <c r="G2668">
        <v>1805</v>
      </c>
      <c r="H2668">
        <v>25</v>
      </c>
      <c r="I2668">
        <v>1780</v>
      </c>
      <c r="J2668">
        <v>0</v>
      </c>
      <c r="K2668">
        <v>0</v>
      </c>
      <c r="L2668">
        <v>8</v>
      </c>
      <c r="M2668">
        <v>0.6</v>
      </c>
      <c r="N2668">
        <v>0.99</v>
      </c>
      <c r="O2668">
        <v>2.5</v>
      </c>
      <c r="P2668">
        <v>0.71299999999999997</v>
      </c>
      <c r="Q2668">
        <v>1.4E-2</v>
      </c>
    </row>
    <row r="2669" spans="1:17">
      <c r="A2669" t="s">
        <v>2699</v>
      </c>
      <c r="B2669" s="1">
        <v>46141</v>
      </c>
      <c r="C2669" t="s">
        <v>27</v>
      </c>
      <c r="D2669" t="s">
        <v>25</v>
      </c>
      <c r="E2669">
        <v>85</v>
      </c>
      <c r="F2669">
        <v>34</v>
      </c>
      <c r="G2669">
        <v>119</v>
      </c>
      <c r="H2669">
        <v>30</v>
      </c>
      <c r="I2669">
        <v>89</v>
      </c>
      <c r="J2669">
        <v>0</v>
      </c>
      <c r="K2669">
        <v>0</v>
      </c>
      <c r="L2669">
        <v>8</v>
      </c>
      <c r="M2669">
        <v>0.6</v>
      </c>
      <c r="N2669">
        <v>0.97499999999999998</v>
      </c>
      <c r="O2669">
        <v>2.5</v>
      </c>
      <c r="P2669">
        <v>0.65500000000000003</v>
      </c>
      <c r="Q2669">
        <v>0.252</v>
      </c>
    </row>
    <row r="2670" spans="1:17">
      <c r="A2670" t="s">
        <v>2700</v>
      </c>
      <c r="B2670" s="1">
        <v>46141</v>
      </c>
      <c r="C2670" t="s">
        <v>32</v>
      </c>
      <c r="D2670" t="s">
        <v>19</v>
      </c>
      <c r="E2670">
        <v>759</v>
      </c>
      <c r="F2670">
        <v>34</v>
      </c>
      <c r="G2670">
        <v>793</v>
      </c>
      <c r="H2670">
        <v>36</v>
      </c>
      <c r="I2670">
        <v>757</v>
      </c>
      <c r="J2670">
        <v>0</v>
      </c>
      <c r="K2670">
        <v>0</v>
      </c>
      <c r="L2670">
        <v>8</v>
      </c>
      <c r="M2670">
        <v>0.6</v>
      </c>
      <c r="N2670">
        <v>0.98599999999999999</v>
      </c>
      <c r="O2670">
        <v>2.5</v>
      </c>
      <c r="P2670">
        <v>0.78700000000000003</v>
      </c>
      <c r="Q2670">
        <v>4.4999999999999998E-2</v>
      </c>
    </row>
    <row r="2671" spans="1:17">
      <c r="A2671" t="s">
        <v>2701</v>
      </c>
      <c r="B2671" s="1">
        <v>46141</v>
      </c>
      <c r="C2671" t="s">
        <v>32</v>
      </c>
      <c r="D2671" t="s">
        <v>21</v>
      </c>
      <c r="E2671">
        <v>1827</v>
      </c>
      <c r="F2671">
        <v>41</v>
      </c>
      <c r="G2671">
        <v>1868</v>
      </c>
      <c r="H2671">
        <v>25</v>
      </c>
      <c r="I2671">
        <v>1843</v>
      </c>
      <c r="J2671">
        <v>0</v>
      </c>
      <c r="K2671">
        <v>0</v>
      </c>
      <c r="L2671">
        <v>8</v>
      </c>
      <c r="M2671">
        <v>0.6</v>
      </c>
      <c r="N2671">
        <v>0.99</v>
      </c>
      <c r="O2671">
        <v>2.5</v>
      </c>
      <c r="P2671">
        <v>0.70199999999999996</v>
      </c>
      <c r="Q2671">
        <v>1.2999999999999999E-2</v>
      </c>
    </row>
    <row r="2672" spans="1:17">
      <c r="A2672" t="s">
        <v>2702</v>
      </c>
      <c r="B2672" s="1">
        <v>46141</v>
      </c>
      <c r="C2672" t="s">
        <v>32</v>
      </c>
      <c r="D2672" t="s">
        <v>23</v>
      </c>
      <c r="E2672">
        <v>1893</v>
      </c>
      <c r="F2672">
        <v>25</v>
      </c>
      <c r="G2672">
        <v>1918</v>
      </c>
      <c r="H2672">
        <v>21</v>
      </c>
      <c r="I2672">
        <v>1897</v>
      </c>
      <c r="J2672">
        <v>0</v>
      </c>
      <c r="K2672">
        <v>0</v>
      </c>
      <c r="L2672">
        <v>8</v>
      </c>
      <c r="M2672">
        <v>0.6</v>
      </c>
      <c r="N2672">
        <v>1</v>
      </c>
      <c r="O2672">
        <v>2.5</v>
      </c>
      <c r="P2672">
        <v>0.69299999999999995</v>
      </c>
      <c r="Q2672">
        <v>1.0999999999999999E-2</v>
      </c>
    </row>
    <row r="2673" spans="1:17">
      <c r="A2673" t="s">
        <v>2703</v>
      </c>
      <c r="B2673" s="1">
        <v>46141</v>
      </c>
      <c r="C2673" t="s">
        <v>32</v>
      </c>
      <c r="D2673" t="s">
        <v>25</v>
      </c>
      <c r="E2673">
        <v>0</v>
      </c>
      <c r="F2673">
        <v>35</v>
      </c>
      <c r="G2673">
        <v>35</v>
      </c>
      <c r="H2673">
        <v>35</v>
      </c>
      <c r="I2673">
        <v>0</v>
      </c>
      <c r="J2673">
        <v>0</v>
      </c>
      <c r="K2673">
        <v>0</v>
      </c>
      <c r="L2673">
        <v>1.8</v>
      </c>
      <c r="M2673">
        <v>1</v>
      </c>
      <c r="N2673">
        <v>0.95399999999999996</v>
      </c>
      <c r="O2673">
        <v>4.5</v>
      </c>
      <c r="P2673">
        <v>0.70199999999999996</v>
      </c>
      <c r="Q2673">
        <v>1</v>
      </c>
    </row>
    <row r="2674" spans="1:17">
      <c r="A2674" t="s">
        <v>2704</v>
      </c>
      <c r="B2674" s="1">
        <v>46141</v>
      </c>
      <c r="C2674" t="s">
        <v>37</v>
      </c>
      <c r="D2674" t="s">
        <v>19</v>
      </c>
      <c r="E2674">
        <v>4</v>
      </c>
      <c r="F2674">
        <v>48</v>
      </c>
      <c r="G2674">
        <v>52</v>
      </c>
      <c r="H2674">
        <v>49</v>
      </c>
      <c r="I2674">
        <v>3</v>
      </c>
      <c r="J2674">
        <v>0</v>
      </c>
      <c r="K2674">
        <v>0</v>
      </c>
      <c r="L2674">
        <v>2.2999999999999998</v>
      </c>
      <c r="M2674">
        <v>0.92400000000000004</v>
      </c>
      <c r="N2674">
        <v>1</v>
      </c>
      <c r="O2674">
        <v>4.7</v>
      </c>
      <c r="P2674">
        <v>0.67</v>
      </c>
      <c r="Q2674">
        <v>0.94199999999999995</v>
      </c>
    </row>
    <row r="2675" spans="1:17">
      <c r="A2675" t="s">
        <v>2705</v>
      </c>
      <c r="B2675" s="1">
        <v>46141</v>
      </c>
      <c r="C2675" t="s">
        <v>37</v>
      </c>
      <c r="D2675" t="s">
        <v>21</v>
      </c>
      <c r="E2675">
        <v>797</v>
      </c>
      <c r="F2675">
        <v>38</v>
      </c>
      <c r="G2675">
        <v>835</v>
      </c>
      <c r="H2675">
        <v>33</v>
      </c>
      <c r="I2675">
        <v>802</v>
      </c>
      <c r="J2675">
        <v>0</v>
      </c>
      <c r="K2675">
        <v>0</v>
      </c>
      <c r="L2675">
        <v>8</v>
      </c>
      <c r="M2675">
        <v>0.6</v>
      </c>
      <c r="N2675">
        <v>0.98199999999999998</v>
      </c>
      <c r="O2675">
        <v>2.5</v>
      </c>
      <c r="P2675">
        <v>0.68400000000000005</v>
      </c>
      <c r="Q2675">
        <v>0.04</v>
      </c>
    </row>
    <row r="2676" spans="1:17">
      <c r="A2676" t="s">
        <v>2706</v>
      </c>
      <c r="B2676" s="1">
        <v>46141</v>
      </c>
      <c r="C2676" t="s">
        <v>37</v>
      </c>
      <c r="D2676" t="s">
        <v>23</v>
      </c>
      <c r="E2676">
        <v>667</v>
      </c>
      <c r="F2676">
        <v>42</v>
      </c>
      <c r="G2676">
        <v>709</v>
      </c>
      <c r="H2676">
        <v>35</v>
      </c>
      <c r="I2676">
        <v>674</v>
      </c>
      <c r="J2676">
        <v>0</v>
      </c>
      <c r="K2676">
        <v>0</v>
      </c>
      <c r="L2676">
        <v>8</v>
      </c>
      <c r="M2676">
        <v>0.6</v>
      </c>
      <c r="N2676">
        <v>1</v>
      </c>
      <c r="O2676">
        <v>2.5</v>
      </c>
      <c r="P2676">
        <v>0.76800000000000002</v>
      </c>
      <c r="Q2676">
        <v>4.9000000000000002E-2</v>
      </c>
    </row>
    <row r="2677" spans="1:17">
      <c r="A2677" t="s">
        <v>2707</v>
      </c>
      <c r="B2677" s="1">
        <v>46141</v>
      </c>
      <c r="C2677" t="s">
        <v>37</v>
      </c>
      <c r="D2677" t="s">
        <v>25</v>
      </c>
      <c r="E2677">
        <v>0</v>
      </c>
      <c r="F2677">
        <v>29</v>
      </c>
      <c r="G2677">
        <v>29</v>
      </c>
      <c r="H2677">
        <v>29</v>
      </c>
      <c r="I2677">
        <v>0</v>
      </c>
      <c r="J2677">
        <v>0</v>
      </c>
      <c r="K2677">
        <v>0</v>
      </c>
      <c r="L2677">
        <v>1.5</v>
      </c>
      <c r="M2677">
        <v>0.97199999999999998</v>
      </c>
      <c r="N2677">
        <v>1</v>
      </c>
      <c r="O2677">
        <v>4.4000000000000004</v>
      </c>
      <c r="P2677">
        <v>0.72199999999999998</v>
      </c>
      <c r="Q2677">
        <v>1</v>
      </c>
    </row>
    <row r="2678" spans="1:17">
      <c r="A2678" t="s">
        <v>2708</v>
      </c>
      <c r="B2678" s="1">
        <v>46141</v>
      </c>
      <c r="C2678" t="s">
        <v>43</v>
      </c>
      <c r="D2678" t="s">
        <v>19</v>
      </c>
      <c r="E2678">
        <v>1407</v>
      </c>
      <c r="F2678">
        <v>49</v>
      </c>
      <c r="G2678">
        <v>1456</v>
      </c>
      <c r="H2678">
        <v>30</v>
      </c>
      <c r="I2678">
        <v>1426</v>
      </c>
      <c r="J2678">
        <v>0</v>
      </c>
      <c r="K2678">
        <v>0</v>
      </c>
      <c r="L2678">
        <v>8</v>
      </c>
      <c r="M2678">
        <v>0.6</v>
      </c>
      <c r="N2678">
        <v>0.99299999999999999</v>
      </c>
      <c r="O2678">
        <v>2.5</v>
      </c>
      <c r="P2678">
        <v>0.76800000000000002</v>
      </c>
      <c r="Q2678">
        <v>2.1000000000000001E-2</v>
      </c>
    </row>
    <row r="2679" spans="1:17">
      <c r="A2679" t="s">
        <v>2709</v>
      </c>
      <c r="B2679" s="1">
        <v>46141</v>
      </c>
      <c r="C2679" t="s">
        <v>43</v>
      </c>
      <c r="D2679" t="s">
        <v>21</v>
      </c>
      <c r="E2679">
        <v>0</v>
      </c>
      <c r="F2679">
        <v>33</v>
      </c>
      <c r="G2679">
        <v>33</v>
      </c>
      <c r="H2679">
        <v>33</v>
      </c>
      <c r="I2679">
        <v>0</v>
      </c>
      <c r="J2679">
        <v>0</v>
      </c>
      <c r="K2679">
        <v>0</v>
      </c>
      <c r="L2679">
        <v>1.6</v>
      </c>
      <c r="M2679">
        <v>0.95799999999999996</v>
      </c>
      <c r="N2679">
        <v>1</v>
      </c>
      <c r="O2679">
        <v>4.4000000000000004</v>
      </c>
      <c r="P2679">
        <v>0.64100000000000001</v>
      </c>
      <c r="Q2679">
        <v>1</v>
      </c>
    </row>
    <row r="2680" spans="1:17">
      <c r="A2680" t="s">
        <v>2710</v>
      </c>
      <c r="B2680" s="1">
        <v>46141</v>
      </c>
      <c r="C2680" t="s">
        <v>43</v>
      </c>
      <c r="D2680" t="s">
        <v>23</v>
      </c>
      <c r="E2680">
        <v>0</v>
      </c>
      <c r="F2680">
        <v>44</v>
      </c>
      <c r="G2680">
        <v>44</v>
      </c>
      <c r="H2680">
        <v>44</v>
      </c>
      <c r="I2680">
        <v>0</v>
      </c>
      <c r="J2680">
        <v>0</v>
      </c>
      <c r="K2680">
        <v>0</v>
      </c>
      <c r="L2680">
        <v>1</v>
      </c>
      <c r="M2680">
        <v>0.93</v>
      </c>
      <c r="N2680">
        <v>0.996</v>
      </c>
      <c r="O2680">
        <v>4.5999999999999996</v>
      </c>
      <c r="P2680">
        <v>0.78600000000000003</v>
      </c>
      <c r="Q2680">
        <v>1</v>
      </c>
    </row>
    <row r="2681" spans="1:17">
      <c r="A2681" t="s">
        <v>2711</v>
      </c>
      <c r="B2681" s="1">
        <v>46141</v>
      </c>
      <c r="C2681" t="s">
        <v>43</v>
      </c>
      <c r="D2681" t="s">
        <v>25</v>
      </c>
      <c r="E2681">
        <v>0</v>
      </c>
      <c r="F2681">
        <v>29</v>
      </c>
      <c r="G2681">
        <v>29</v>
      </c>
      <c r="H2681">
        <v>29</v>
      </c>
      <c r="I2681">
        <v>0</v>
      </c>
      <c r="J2681">
        <v>0</v>
      </c>
      <c r="K2681">
        <v>0</v>
      </c>
      <c r="L2681">
        <v>0.6</v>
      </c>
      <c r="M2681">
        <v>0.98299999999999998</v>
      </c>
      <c r="N2681">
        <v>1</v>
      </c>
      <c r="O2681">
        <v>4.5999999999999996</v>
      </c>
      <c r="P2681">
        <v>0.79200000000000004</v>
      </c>
      <c r="Q2681">
        <v>1</v>
      </c>
    </row>
    <row r="2682" spans="1:17">
      <c r="A2682" t="s">
        <v>2712</v>
      </c>
      <c r="B2682" s="1">
        <v>46141</v>
      </c>
      <c r="C2682" t="s">
        <v>48</v>
      </c>
      <c r="D2682" t="s">
        <v>19</v>
      </c>
      <c r="E2682">
        <v>8</v>
      </c>
      <c r="F2682">
        <v>30</v>
      </c>
      <c r="G2682">
        <v>38</v>
      </c>
      <c r="H2682">
        <v>38</v>
      </c>
      <c r="I2682">
        <v>0</v>
      </c>
      <c r="J2682">
        <v>0</v>
      </c>
      <c r="K2682">
        <v>0</v>
      </c>
      <c r="L2682">
        <v>1.9</v>
      </c>
      <c r="M2682">
        <v>0.93899999999999995</v>
      </c>
      <c r="N2682">
        <v>0.94499999999999995</v>
      </c>
      <c r="O2682">
        <v>4.5999999999999996</v>
      </c>
      <c r="P2682">
        <v>0.70199999999999996</v>
      </c>
      <c r="Q2682">
        <v>1</v>
      </c>
    </row>
    <row r="2683" spans="1:17">
      <c r="A2683" t="s">
        <v>2713</v>
      </c>
      <c r="B2683" s="1">
        <v>46141</v>
      </c>
      <c r="C2683" t="s">
        <v>48</v>
      </c>
      <c r="D2683" t="s">
        <v>21</v>
      </c>
      <c r="E2683">
        <v>2442</v>
      </c>
      <c r="F2683">
        <v>62</v>
      </c>
      <c r="G2683">
        <v>2504</v>
      </c>
      <c r="H2683">
        <v>22</v>
      </c>
      <c r="I2683">
        <v>2482</v>
      </c>
      <c r="J2683">
        <v>0</v>
      </c>
      <c r="K2683">
        <v>0</v>
      </c>
      <c r="L2683">
        <v>8</v>
      </c>
      <c r="M2683">
        <v>0.6</v>
      </c>
      <c r="N2683">
        <v>0.97599999999999998</v>
      </c>
      <c r="O2683">
        <v>2.5</v>
      </c>
      <c r="P2683">
        <v>0.71899999999999997</v>
      </c>
      <c r="Q2683">
        <v>8.9999999999999993E-3</v>
      </c>
    </row>
    <row r="2684" spans="1:17">
      <c r="A2684" t="s">
        <v>2714</v>
      </c>
      <c r="B2684" s="1">
        <v>46141</v>
      </c>
      <c r="C2684" t="s">
        <v>48</v>
      </c>
      <c r="D2684" t="s">
        <v>23</v>
      </c>
      <c r="E2684">
        <v>11</v>
      </c>
      <c r="F2684">
        <v>58</v>
      </c>
      <c r="G2684">
        <v>69</v>
      </c>
      <c r="H2684">
        <v>61</v>
      </c>
      <c r="I2684">
        <v>8</v>
      </c>
      <c r="J2684">
        <v>0</v>
      </c>
      <c r="K2684">
        <v>0</v>
      </c>
      <c r="L2684">
        <v>1.9</v>
      </c>
      <c r="M2684">
        <v>0.90800000000000003</v>
      </c>
      <c r="N2684">
        <v>0.96199999999999997</v>
      </c>
      <c r="O2684">
        <v>4.5999999999999996</v>
      </c>
      <c r="P2684">
        <v>0.68500000000000005</v>
      </c>
      <c r="Q2684">
        <v>0.88400000000000001</v>
      </c>
    </row>
    <row r="2685" spans="1:17">
      <c r="A2685" t="s">
        <v>2715</v>
      </c>
      <c r="B2685" s="1">
        <v>46141</v>
      </c>
      <c r="C2685" t="s">
        <v>48</v>
      </c>
      <c r="D2685" t="s">
        <v>25</v>
      </c>
      <c r="E2685">
        <v>780</v>
      </c>
      <c r="F2685">
        <v>43</v>
      </c>
      <c r="G2685">
        <v>823</v>
      </c>
      <c r="H2685">
        <v>28</v>
      </c>
      <c r="I2685">
        <v>795</v>
      </c>
      <c r="J2685">
        <v>0</v>
      </c>
      <c r="K2685">
        <v>0</v>
      </c>
      <c r="L2685">
        <v>8</v>
      </c>
      <c r="M2685">
        <v>0.6</v>
      </c>
      <c r="N2685">
        <v>0.97699999999999998</v>
      </c>
      <c r="O2685">
        <v>2.5</v>
      </c>
      <c r="P2685">
        <v>0.71299999999999997</v>
      </c>
      <c r="Q2685">
        <v>3.4000000000000002E-2</v>
      </c>
    </row>
    <row r="2686" spans="1:17">
      <c r="A2686" t="s">
        <v>2716</v>
      </c>
      <c r="B2686" s="1">
        <v>46141</v>
      </c>
      <c r="C2686" t="s">
        <v>53</v>
      </c>
      <c r="D2686" t="s">
        <v>19</v>
      </c>
      <c r="E2686">
        <v>1411</v>
      </c>
      <c r="F2686">
        <v>64</v>
      </c>
      <c r="G2686">
        <v>1475</v>
      </c>
      <c r="H2686">
        <v>27</v>
      </c>
      <c r="I2686">
        <v>1448</v>
      </c>
      <c r="J2686">
        <v>0</v>
      </c>
      <c r="K2686">
        <v>0</v>
      </c>
      <c r="L2686">
        <v>8</v>
      </c>
      <c r="M2686">
        <v>0.6</v>
      </c>
      <c r="N2686">
        <v>0.98599999999999999</v>
      </c>
      <c r="O2686">
        <v>2.5</v>
      </c>
      <c r="P2686">
        <v>0.70299999999999996</v>
      </c>
      <c r="Q2686">
        <v>1.7999999999999999E-2</v>
      </c>
    </row>
    <row r="2687" spans="1:17">
      <c r="A2687" t="s">
        <v>2717</v>
      </c>
      <c r="B2687" s="1">
        <v>46141</v>
      </c>
      <c r="C2687" t="s">
        <v>53</v>
      </c>
      <c r="D2687" t="s">
        <v>21</v>
      </c>
      <c r="E2687">
        <v>1474</v>
      </c>
      <c r="F2687">
        <v>28</v>
      </c>
      <c r="G2687">
        <v>1502</v>
      </c>
      <c r="H2687">
        <v>28</v>
      </c>
      <c r="I2687">
        <v>1474</v>
      </c>
      <c r="J2687">
        <v>0</v>
      </c>
      <c r="K2687">
        <v>0</v>
      </c>
      <c r="L2687">
        <v>8</v>
      </c>
      <c r="M2687">
        <v>0.6</v>
      </c>
      <c r="N2687">
        <v>0.98</v>
      </c>
      <c r="O2687">
        <v>2.5</v>
      </c>
      <c r="P2687">
        <v>0.77200000000000002</v>
      </c>
      <c r="Q2687">
        <v>1.9E-2</v>
      </c>
    </row>
    <row r="2688" spans="1:17">
      <c r="A2688" t="s">
        <v>2718</v>
      </c>
      <c r="B2688" s="1">
        <v>46141</v>
      </c>
      <c r="C2688" t="s">
        <v>53</v>
      </c>
      <c r="D2688" t="s">
        <v>23</v>
      </c>
      <c r="E2688">
        <v>969</v>
      </c>
      <c r="F2688">
        <v>32</v>
      </c>
      <c r="G2688">
        <v>1001</v>
      </c>
      <c r="H2688">
        <v>29</v>
      </c>
      <c r="I2688">
        <v>972</v>
      </c>
      <c r="J2688">
        <v>0</v>
      </c>
      <c r="K2688">
        <v>0</v>
      </c>
      <c r="L2688">
        <v>8</v>
      </c>
      <c r="M2688">
        <v>0.6</v>
      </c>
      <c r="N2688">
        <v>0.98699999999999999</v>
      </c>
      <c r="O2688">
        <v>2.5</v>
      </c>
      <c r="P2688">
        <v>0.72699999999999998</v>
      </c>
      <c r="Q2688">
        <v>2.9000000000000001E-2</v>
      </c>
    </row>
    <row r="2689" spans="1:17">
      <c r="A2689" t="s">
        <v>2719</v>
      </c>
      <c r="B2689" s="1">
        <v>46141</v>
      </c>
      <c r="C2689" t="s">
        <v>53</v>
      </c>
      <c r="D2689" t="s">
        <v>25</v>
      </c>
      <c r="E2689">
        <v>0</v>
      </c>
      <c r="F2689">
        <v>31</v>
      </c>
      <c r="G2689">
        <v>31</v>
      </c>
      <c r="H2689">
        <v>31</v>
      </c>
      <c r="I2689">
        <v>0</v>
      </c>
      <c r="J2689">
        <v>0</v>
      </c>
      <c r="K2689">
        <v>0</v>
      </c>
      <c r="L2689">
        <v>1.3</v>
      </c>
      <c r="M2689">
        <v>0.93799999999999994</v>
      </c>
      <c r="N2689">
        <v>0.96699999999999997</v>
      </c>
      <c r="O2689">
        <v>4.5</v>
      </c>
      <c r="P2689">
        <v>0.76200000000000001</v>
      </c>
      <c r="Q2689">
        <v>1</v>
      </c>
    </row>
    <row r="2690" spans="1:17">
      <c r="A2690" t="s">
        <v>2720</v>
      </c>
      <c r="B2690" s="1">
        <v>46142</v>
      </c>
      <c r="C2690" t="s">
        <v>18</v>
      </c>
      <c r="D2690" t="s">
        <v>19</v>
      </c>
      <c r="E2690">
        <v>367</v>
      </c>
      <c r="F2690">
        <v>34</v>
      </c>
      <c r="G2690">
        <v>401</v>
      </c>
      <c r="H2690">
        <v>42</v>
      </c>
      <c r="I2690">
        <v>359</v>
      </c>
      <c r="J2690">
        <v>0</v>
      </c>
      <c r="K2690">
        <v>0</v>
      </c>
      <c r="L2690">
        <v>8</v>
      </c>
      <c r="M2690">
        <v>0.6</v>
      </c>
      <c r="N2690">
        <v>0.99199999999999999</v>
      </c>
      <c r="O2690">
        <v>2.5</v>
      </c>
      <c r="P2690">
        <v>0.78600000000000003</v>
      </c>
      <c r="Q2690">
        <v>0.105</v>
      </c>
    </row>
    <row r="2691" spans="1:17">
      <c r="A2691" t="s">
        <v>2721</v>
      </c>
      <c r="B2691" s="1">
        <v>46142</v>
      </c>
      <c r="C2691" t="s">
        <v>18</v>
      </c>
      <c r="D2691" t="s">
        <v>21</v>
      </c>
      <c r="E2691">
        <v>0</v>
      </c>
      <c r="F2691">
        <v>57</v>
      </c>
      <c r="G2691">
        <v>57</v>
      </c>
      <c r="H2691">
        <v>48</v>
      </c>
      <c r="I2691">
        <v>9</v>
      </c>
      <c r="J2691">
        <v>0</v>
      </c>
      <c r="K2691">
        <v>0</v>
      </c>
      <c r="L2691">
        <v>3</v>
      </c>
      <c r="M2691">
        <v>0.92700000000000005</v>
      </c>
      <c r="N2691">
        <v>0.94399999999999995</v>
      </c>
      <c r="O2691">
        <v>4.4000000000000004</v>
      </c>
      <c r="P2691">
        <v>0.73199999999999998</v>
      </c>
      <c r="Q2691">
        <v>0.84199999999999997</v>
      </c>
    </row>
    <row r="2692" spans="1:17">
      <c r="A2692" t="s">
        <v>2722</v>
      </c>
      <c r="B2692" s="1">
        <v>46142</v>
      </c>
      <c r="C2692" t="s">
        <v>18</v>
      </c>
      <c r="D2692" t="s">
        <v>23</v>
      </c>
      <c r="E2692">
        <v>703</v>
      </c>
      <c r="F2692">
        <v>48</v>
      </c>
      <c r="G2692">
        <v>751</v>
      </c>
      <c r="H2692">
        <v>37</v>
      </c>
      <c r="I2692">
        <v>714</v>
      </c>
      <c r="J2692">
        <v>0</v>
      </c>
      <c r="K2692">
        <v>0</v>
      </c>
      <c r="L2692">
        <v>8</v>
      </c>
      <c r="M2692">
        <v>0.6</v>
      </c>
      <c r="N2692">
        <v>0.999</v>
      </c>
      <c r="O2692">
        <v>2.5</v>
      </c>
      <c r="P2692">
        <v>0.78600000000000003</v>
      </c>
      <c r="Q2692">
        <v>4.9000000000000002E-2</v>
      </c>
    </row>
    <row r="2693" spans="1:17">
      <c r="A2693" t="s">
        <v>2723</v>
      </c>
      <c r="B2693" s="1">
        <v>46142</v>
      </c>
      <c r="C2693" t="s">
        <v>18</v>
      </c>
      <c r="D2693" t="s">
        <v>25</v>
      </c>
      <c r="E2693">
        <v>0</v>
      </c>
      <c r="F2693">
        <v>16</v>
      </c>
      <c r="G2693">
        <v>16</v>
      </c>
      <c r="H2693">
        <v>16</v>
      </c>
      <c r="I2693">
        <v>0</v>
      </c>
      <c r="J2693">
        <v>0</v>
      </c>
      <c r="K2693">
        <v>0</v>
      </c>
      <c r="L2693">
        <v>1.4</v>
      </c>
      <c r="M2693">
        <v>0.93600000000000005</v>
      </c>
      <c r="N2693">
        <v>0.98899999999999999</v>
      </c>
      <c r="O2693">
        <v>4.3</v>
      </c>
      <c r="P2693">
        <v>0.76100000000000001</v>
      </c>
      <c r="Q2693">
        <v>1</v>
      </c>
    </row>
    <row r="2694" spans="1:17">
      <c r="A2694" t="s">
        <v>2724</v>
      </c>
      <c r="B2694" s="1">
        <v>46142</v>
      </c>
      <c r="C2694" t="s">
        <v>27</v>
      </c>
      <c r="D2694" t="s">
        <v>19</v>
      </c>
      <c r="E2694">
        <v>17</v>
      </c>
      <c r="F2694">
        <v>32</v>
      </c>
      <c r="G2694">
        <v>49</v>
      </c>
      <c r="H2694">
        <v>46</v>
      </c>
      <c r="I2694">
        <v>3</v>
      </c>
      <c r="J2694">
        <v>0</v>
      </c>
      <c r="K2694">
        <v>0</v>
      </c>
      <c r="L2694">
        <v>1.6</v>
      </c>
      <c r="M2694">
        <v>0.95799999999999996</v>
      </c>
      <c r="N2694">
        <v>0.95399999999999996</v>
      </c>
      <c r="O2694">
        <v>4.2</v>
      </c>
      <c r="P2694">
        <v>0.71799999999999997</v>
      </c>
      <c r="Q2694">
        <v>0.93899999999999995</v>
      </c>
    </row>
    <row r="2695" spans="1:17">
      <c r="A2695" t="s">
        <v>2725</v>
      </c>
      <c r="B2695" s="1">
        <v>46142</v>
      </c>
      <c r="C2695" t="s">
        <v>27</v>
      </c>
      <c r="D2695" t="s">
        <v>21</v>
      </c>
      <c r="E2695">
        <v>0</v>
      </c>
      <c r="F2695">
        <v>47</v>
      </c>
      <c r="G2695">
        <v>47</v>
      </c>
      <c r="H2695">
        <v>44</v>
      </c>
      <c r="I2695">
        <v>3</v>
      </c>
      <c r="J2695">
        <v>0</v>
      </c>
      <c r="K2695">
        <v>0</v>
      </c>
      <c r="L2695">
        <v>1.2</v>
      </c>
      <c r="M2695">
        <v>0.92100000000000004</v>
      </c>
      <c r="N2695">
        <v>0.98799999999999999</v>
      </c>
      <c r="O2695">
        <v>4.3</v>
      </c>
      <c r="P2695">
        <v>0.70699999999999996</v>
      </c>
      <c r="Q2695">
        <v>0.93600000000000005</v>
      </c>
    </row>
    <row r="2696" spans="1:17">
      <c r="A2696" t="s">
        <v>2726</v>
      </c>
      <c r="B2696" s="1">
        <v>46142</v>
      </c>
      <c r="C2696" t="s">
        <v>27</v>
      </c>
      <c r="D2696" t="s">
        <v>23</v>
      </c>
      <c r="E2696">
        <v>1780</v>
      </c>
      <c r="F2696">
        <v>49</v>
      </c>
      <c r="G2696">
        <v>1829</v>
      </c>
      <c r="H2696">
        <v>19</v>
      </c>
      <c r="I2696">
        <v>1810</v>
      </c>
      <c r="J2696">
        <v>0</v>
      </c>
      <c r="K2696">
        <v>0</v>
      </c>
      <c r="L2696">
        <v>8</v>
      </c>
      <c r="M2696">
        <v>0.6</v>
      </c>
      <c r="N2696">
        <v>0.996</v>
      </c>
      <c r="O2696">
        <v>2.5</v>
      </c>
      <c r="P2696">
        <v>0.71299999999999997</v>
      </c>
      <c r="Q2696">
        <v>0.01</v>
      </c>
    </row>
    <row r="2697" spans="1:17">
      <c r="A2697" t="s">
        <v>2727</v>
      </c>
      <c r="B2697" s="1">
        <v>46142</v>
      </c>
      <c r="C2697" t="s">
        <v>27</v>
      </c>
      <c r="D2697" t="s">
        <v>25</v>
      </c>
      <c r="E2697">
        <v>89</v>
      </c>
      <c r="F2697">
        <v>28</v>
      </c>
      <c r="G2697">
        <v>117</v>
      </c>
      <c r="H2697">
        <v>30</v>
      </c>
      <c r="I2697">
        <v>87</v>
      </c>
      <c r="J2697">
        <v>0</v>
      </c>
      <c r="K2697">
        <v>0</v>
      </c>
      <c r="L2697">
        <v>8</v>
      </c>
      <c r="M2697">
        <v>0.6</v>
      </c>
      <c r="N2697">
        <v>1</v>
      </c>
      <c r="O2697">
        <v>2.5</v>
      </c>
      <c r="P2697">
        <v>0.65500000000000003</v>
      </c>
      <c r="Q2697">
        <v>0.25600000000000001</v>
      </c>
    </row>
    <row r="2698" spans="1:17">
      <c r="A2698" t="s">
        <v>2728</v>
      </c>
      <c r="B2698" s="1">
        <v>46142</v>
      </c>
      <c r="C2698" t="s">
        <v>32</v>
      </c>
      <c r="D2698" t="s">
        <v>19</v>
      </c>
      <c r="E2698">
        <v>757</v>
      </c>
      <c r="F2698">
        <v>48</v>
      </c>
      <c r="G2698">
        <v>805</v>
      </c>
      <c r="H2698">
        <v>36</v>
      </c>
      <c r="I2698">
        <v>769</v>
      </c>
      <c r="J2698">
        <v>0</v>
      </c>
      <c r="K2698">
        <v>0</v>
      </c>
      <c r="L2698">
        <v>8</v>
      </c>
      <c r="M2698">
        <v>0.6</v>
      </c>
      <c r="N2698">
        <v>0.97399999999999998</v>
      </c>
      <c r="O2698">
        <v>2.5</v>
      </c>
      <c r="P2698">
        <v>0.78700000000000003</v>
      </c>
      <c r="Q2698">
        <v>4.4999999999999998E-2</v>
      </c>
    </row>
    <row r="2699" spans="1:17">
      <c r="A2699" t="s">
        <v>2729</v>
      </c>
      <c r="B2699" s="1">
        <v>46142</v>
      </c>
      <c r="C2699" t="s">
        <v>32</v>
      </c>
      <c r="D2699" t="s">
        <v>21</v>
      </c>
      <c r="E2699">
        <v>1843</v>
      </c>
      <c r="F2699">
        <v>42</v>
      </c>
      <c r="G2699">
        <v>1885</v>
      </c>
      <c r="H2699">
        <v>21</v>
      </c>
      <c r="I2699">
        <v>1864</v>
      </c>
      <c r="J2699">
        <v>0</v>
      </c>
      <c r="K2699">
        <v>0</v>
      </c>
      <c r="L2699">
        <v>8</v>
      </c>
      <c r="M2699">
        <v>0.6</v>
      </c>
      <c r="N2699">
        <v>0.99199999999999999</v>
      </c>
      <c r="O2699">
        <v>2.5</v>
      </c>
      <c r="P2699">
        <v>0.70199999999999996</v>
      </c>
      <c r="Q2699">
        <v>1.0999999999999999E-2</v>
      </c>
    </row>
    <row r="2700" spans="1:17">
      <c r="A2700" t="s">
        <v>2730</v>
      </c>
      <c r="B2700" s="1">
        <v>46142</v>
      </c>
      <c r="C2700" t="s">
        <v>32</v>
      </c>
      <c r="D2700" t="s">
        <v>23</v>
      </c>
      <c r="E2700">
        <v>1897</v>
      </c>
      <c r="F2700">
        <v>40</v>
      </c>
      <c r="G2700">
        <v>1937</v>
      </c>
      <c r="H2700">
        <v>22</v>
      </c>
      <c r="I2700">
        <v>1915</v>
      </c>
      <c r="J2700">
        <v>1</v>
      </c>
      <c r="K2700">
        <v>0</v>
      </c>
      <c r="L2700">
        <v>8</v>
      </c>
      <c r="M2700">
        <v>0.6</v>
      </c>
      <c r="N2700">
        <v>0.98899999999999999</v>
      </c>
      <c r="O2700">
        <v>2.5</v>
      </c>
      <c r="P2700">
        <v>0.69299999999999995</v>
      </c>
      <c r="Q2700">
        <v>1.0999999999999999E-2</v>
      </c>
    </row>
    <row r="2701" spans="1:17">
      <c r="A2701" t="s">
        <v>2731</v>
      </c>
      <c r="B2701" s="1">
        <v>46142</v>
      </c>
      <c r="C2701" t="s">
        <v>32</v>
      </c>
      <c r="D2701" t="s">
        <v>25</v>
      </c>
      <c r="E2701">
        <v>0</v>
      </c>
      <c r="F2701">
        <v>32</v>
      </c>
      <c r="G2701">
        <v>32</v>
      </c>
      <c r="H2701">
        <v>32</v>
      </c>
      <c r="I2701">
        <v>0</v>
      </c>
      <c r="J2701">
        <v>0</v>
      </c>
      <c r="K2701">
        <v>0</v>
      </c>
      <c r="L2701">
        <v>1.7</v>
      </c>
      <c r="M2701">
        <v>0.97799999999999998</v>
      </c>
      <c r="N2701">
        <v>0.96</v>
      </c>
      <c r="O2701">
        <v>4.9000000000000004</v>
      </c>
      <c r="P2701">
        <v>0.70199999999999996</v>
      </c>
      <c r="Q2701">
        <v>1</v>
      </c>
    </row>
    <row r="2702" spans="1:17">
      <c r="A2702" t="s">
        <v>2732</v>
      </c>
      <c r="B2702" s="1">
        <v>46142</v>
      </c>
      <c r="C2702" t="s">
        <v>37</v>
      </c>
      <c r="D2702" t="s">
        <v>19</v>
      </c>
      <c r="E2702">
        <v>3</v>
      </c>
      <c r="F2702">
        <v>42</v>
      </c>
      <c r="G2702">
        <v>45</v>
      </c>
      <c r="H2702">
        <v>41</v>
      </c>
      <c r="I2702">
        <v>4</v>
      </c>
      <c r="J2702">
        <v>0</v>
      </c>
      <c r="K2702">
        <v>0</v>
      </c>
      <c r="L2702">
        <v>1.6</v>
      </c>
      <c r="M2702">
        <v>0.95299999999999996</v>
      </c>
      <c r="N2702">
        <v>0.96399999999999997</v>
      </c>
      <c r="O2702">
        <v>4.5999999999999996</v>
      </c>
      <c r="P2702">
        <v>0.67</v>
      </c>
      <c r="Q2702">
        <v>0.91100000000000003</v>
      </c>
    </row>
    <row r="2703" spans="1:17">
      <c r="A2703" t="s">
        <v>2733</v>
      </c>
      <c r="B2703" s="1">
        <v>46142</v>
      </c>
      <c r="C2703" t="s">
        <v>37</v>
      </c>
      <c r="D2703" t="s">
        <v>21</v>
      </c>
      <c r="E2703">
        <v>802</v>
      </c>
      <c r="F2703">
        <v>37</v>
      </c>
      <c r="G2703">
        <v>839</v>
      </c>
      <c r="H2703">
        <v>39</v>
      </c>
      <c r="I2703">
        <v>800</v>
      </c>
      <c r="J2703">
        <v>0</v>
      </c>
      <c r="K2703">
        <v>0</v>
      </c>
      <c r="L2703">
        <v>8</v>
      </c>
      <c r="M2703">
        <v>0.6</v>
      </c>
      <c r="N2703">
        <v>0.95299999999999996</v>
      </c>
      <c r="O2703">
        <v>2.5</v>
      </c>
      <c r="P2703">
        <v>0.68400000000000005</v>
      </c>
      <c r="Q2703">
        <v>4.5999999999999999E-2</v>
      </c>
    </row>
    <row r="2704" spans="1:17">
      <c r="A2704" t="s">
        <v>2734</v>
      </c>
      <c r="B2704" s="1">
        <v>46142</v>
      </c>
      <c r="C2704" t="s">
        <v>37</v>
      </c>
      <c r="D2704" t="s">
        <v>23</v>
      </c>
      <c r="E2704">
        <v>674</v>
      </c>
      <c r="F2704">
        <v>33</v>
      </c>
      <c r="G2704">
        <v>707</v>
      </c>
      <c r="H2704">
        <v>31</v>
      </c>
      <c r="I2704">
        <v>676</v>
      </c>
      <c r="J2704">
        <v>0</v>
      </c>
      <c r="K2704">
        <v>0</v>
      </c>
      <c r="L2704">
        <v>8</v>
      </c>
      <c r="M2704">
        <v>0.6</v>
      </c>
      <c r="N2704">
        <v>0.95499999999999996</v>
      </c>
      <c r="O2704">
        <v>2.5</v>
      </c>
      <c r="P2704">
        <v>0.76800000000000002</v>
      </c>
      <c r="Q2704">
        <v>4.3999999999999997E-2</v>
      </c>
    </row>
    <row r="2705" spans="1:17">
      <c r="A2705" t="s">
        <v>2735</v>
      </c>
      <c r="B2705" s="1">
        <v>46142</v>
      </c>
      <c r="C2705" t="s">
        <v>37</v>
      </c>
      <c r="D2705" t="s">
        <v>25</v>
      </c>
      <c r="E2705">
        <v>0</v>
      </c>
      <c r="F2705">
        <v>23</v>
      </c>
      <c r="G2705">
        <v>23</v>
      </c>
      <c r="H2705">
        <v>23</v>
      </c>
      <c r="I2705">
        <v>0</v>
      </c>
      <c r="J2705">
        <v>0</v>
      </c>
      <c r="K2705">
        <v>0</v>
      </c>
      <c r="L2705">
        <v>1.6</v>
      </c>
      <c r="M2705">
        <v>0.97499999999999998</v>
      </c>
      <c r="N2705">
        <v>0.98699999999999999</v>
      </c>
      <c r="O2705">
        <v>4.4000000000000004</v>
      </c>
      <c r="P2705">
        <v>0.72199999999999998</v>
      </c>
      <c r="Q2705">
        <v>1</v>
      </c>
    </row>
    <row r="2706" spans="1:17">
      <c r="A2706" t="s">
        <v>2736</v>
      </c>
      <c r="B2706" s="1">
        <v>46142</v>
      </c>
      <c r="C2706" t="s">
        <v>43</v>
      </c>
      <c r="D2706" t="s">
        <v>19</v>
      </c>
      <c r="E2706">
        <v>1426</v>
      </c>
      <c r="F2706">
        <v>38</v>
      </c>
      <c r="G2706">
        <v>1464</v>
      </c>
      <c r="H2706">
        <v>27</v>
      </c>
      <c r="I2706">
        <v>1437</v>
      </c>
      <c r="J2706">
        <v>0</v>
      </c>
      <c r="K2706">
        <v>0</v>
      </c>
      <c r="L2706">
        <v>8</v>
      </c>
      <c r="M2706">
        <v>0.6</v>
      </c>
      <c r="N2706">
        <v>0.98299999999999998</v>
      </c>
      <c r="O2706">
        <v>2.5</v>
      </c>
      <c r="P2706">
        <v>0.76800000000000002</v>
      </c>
      <c r="Q2706">
        <v>1.7999999999999999E-2</v>
      </c>
    </row>
    <row r="2707" spans="1:17">
      <c r="A2707" t="s">
        <v>2737</v>
      </c>
      <c r="B2707" s="1">
        <v>46142</v>
      </c>
      <c r="C2707" t="s">
        <v>43</v>
      </c>
      <c r="D2707" t="s">
        <v>21</v>
      </c>
      <c r="E2707">
        <v>0</v>
      </c>
      <c r="F2707">
        <v>54</v>
      </c>
      <c r="G2707">
        <v>54</v>
      </c>
      <c r="H2707">
        <v>51</v>
      </c>
      <c r="I2707">
        <v>3</v>
      </c>
      <c r="J2707">
        <v>0</v>
      </c>
      <c r="K2707">
        <v>0</v>
      </c>
      <c r="L2707">
        <v>2.6</v>
      </c>
      <c r="M2707">
        <v>0.99099999999999999</v>
      </c>
      <c r="N2707">
        <v>0.996</v>
      </c>
      <c r="O2707">
        <v>4.5999999999999996</v>
      </c>
      <c r="P2707">
        <v>0.64100000000000001</v>
      </c>
      <c r="Q2707">
        <v>0.94399999999999995</v>
      </c>
    </row>
    <row r="2708" spans="1:17">
      <c r="A2708" t="s">
        <v>2738</v>
      </c>
      <c r="B2708" s="1">
        <v>46142</v>
      </c>
      <c r="C2708" t="s">
        <v>43</v>
      </c>
      <c r="D2708" t="s">
        <v>23</v>
      </c>
      <c r="E2708">
        <v>0</v>
      </c>
      <c r="F2708">
        <v>36</v>
      </c>
      <c r="G2708">
        <v>36</v>
      </c>
      <c r="H2708">
        <v>36</v>
      </c>
      <c r="I2708">
        <v>0</v>
      </c>
      <c r="J2708">
        <v>0</v>
      </c>
      <c r="K2708">
        <v>0</v>
      </c>
      <c r="L2708">
        <v>1.7</v>
      </c>
      <c r="M2708">
        <v>0.97299999999999998</v>
      </c>
      <c r="N2708">
        <v>1</v>
      </c>
      <c r="O2708">
        <v>4.5</v>
      </c>
      <c r="P2708">
        <v>0.78600000000000003</v>
      </c>
      <c r="Q2708">
        <v>1</v>
      </c>
    </row>
    <row r="2709" spans="1:17">
      <c r="A2709" t="s">
        <v>2739</v>
      </c>
      <c r="B2709" s="1">
        <v>46142</v>
      </c>
      <c r="C2709" t="s">
        <v>43</v>
      </c>
      <c r="D2709" t="s">
        <v>25</v>
      </c>
      <c r="E2709">
        <v>0</v>
      </c>
      <c r="F2709">
        <v>24</v>
      </c>
      <c r="G2709">
        <v>24</v>
      </c>
      <c r="H2709">
        <v>24</v>
      </c>
      <c r="I2709">
        <v>0</v>
      </c>
      <c r="J2709">
        <v>0</v>
      </c>
      <c r="K2709">
        <v>0</v>
      </c>
      <c r="L2709">
        <v>1.6</v>
      </c>
      <c r="M2709">
        <v>0.995</v>
      </c>
      <c r="N2709">
        <v>1</v>
      </c>
      <c r="O2709">
        <v>4.0999999999999996</v>
      </c>
      <c r="P2709">
        <v>0.79200000000000004</v>
      </c>
      <c r="Q2709">
        <v>1</v>
      </c>
    </row>
    <row r="2710" spans="1:17">
      <c r="A2710" t="s">
        <v>2740</v>
      </c>
      <c r="B2710" s="1">
        <v>46142</v>
      </c>
      <c r="C2710" t="s">
        <v>48</v>
      </c>
      <c r="D2710" t="s">
        <v>19</v>
      </c>
      <c r="E2710">
        <v>0</v>
      </c>
      <c r="F2710">
        <v>34</v>
      </c>
      <c r="G2710">
        <v>34</v>
      </c>
      <c r="H2710">
        <v>34</v>
      </c>
      <c r="I2710">
        <v>0</v>
      </c>
      <c r="J2710">
        <v>0</v>
      </c>
      <c r="K2710">
        <v>0</v>
      </c>
      <c r="L2710">
        <v>1</v>
      </c>
      <c r="M2710">
        <v>0.96099999999999997</v>
      </c>
      <c r="N2710">
        <v>1</v>
      </c>
      <c r="O2710">
        <v>4.7</v>
      </c>
      <c r="P2710">
        <v>0.70199999999999996</v>
      </c>
      <c r="Q2710">
        <v>1</v>
      </c>
    </row>
    <row r="2711" spans="1:17">
      <c r="A2711" t="s">
        <v>2741</v>
      </c>
      <c r="B2711" s="1">
        <v>46142</v>
      </c>
      <c r="C2711" t="s">
        <v>48</v>
      </c>
      <c r="D2711" t="s">
        <v>21</v>
      </c>
      <c r="E2711">
        <v>2482</v>
      </c>
      <c r="F2711">
        <v>43</v>
      </c>
      <c r="G2711">
        <v>2525</v>
      </c>
      <c r="H2711">
        <v>20</v>
      </c>
      <c r="I2711">
        <v>2505</v>
      </c>
      <c r="J2711">
        <v>0</v>
      </c>
      <c r="K2711">
        <v>0</v>
      </c>
      <c r="L2711">
        <v>8</v>
      </c>
      <c r="M2711">
        <v>0.6</v>
      </c>
      <c r="N2711">
        <v>0.98699999999999999</v>
      </c>
      <c r="O2711">
        <v>2.5</v>
      </c>
      <c r="P2711">
        <v>0.71899999999999997</v>
      </c>
      <c r="Q2711">
        <v>8.0000000000000002E-3</v>
      </c>
    </row>
    <row r="2712" spans="1:17">
      <c r="A2712" t="s">
        <v>2742</v>
      </c>
      <c r="B2712" s="1">
        <v>46142</v>
      </c>
      <c r="C2712" t="s">
        <v>48</v>
      </c>
      <c r="D2712" t="s">
        <v>23</v>
      </c>
      <c r="E2712">
        <v>8</v>
      </c>
      <c r="F2712">
        <v>37</v>
      </c>
      <c r="G2712">
        <v>45</v>
      </c>
      <c r="H2712">
        <v>45</v>
      </c>
      <c r="I2712">
        <v>0</v>
      </c>
      <c r="J2712">
        <v>0</v>
      </c>
      <c r="K2712">
        <v>0</v>
      </c>
      <c r="L2712">
        <v>1.2</v>
      </c>
      <c r="M2712">
        <v>1</v>
      </c>
      <c r="N2712">
        <v>1</v>
      </c>
      <c r="O2712">
        <v>4.8</v>
      </c>
      <c r="P2712">
        <v>0.68500000000000005</v>
      </c>
      <c r="Q2712">
        <v>1</v>
      </c>
    </row>
    <row r="2713" spans="1:17">
      <c r="A2713" t="s">
        <v>2743</v>
      </c>
      <c r="B2713" s="1">
        <v>46142</v>
      </c>
      <c r="C2713" t="s">
        <v>48</v>
      </c>
      <c r="D2713" t="s">
        <v>25</v>
      </c>
      <c r="E2713">
        <v>795</v>
      </c>
      <c r="F2713">
        <v>30</v>
      </c>
      <c r="G2713">
        <v>825</v>
      </c>
      <c r="H2713">
        <v>23</v>
      </c>
      <c r="I2713">
        <v>802</v>
      </c>
      <c r="J2713">
        <v>0</v>
      </c>
      <c r="K2713">
        <v>0</v>
      </c>
      <c r="L2713">
        <v>8</v>
      </c>
      <c r="M2713">
        <v>0.6</v>
      </c>
      <c r="N2713">
        <v>0.94299999999999995</v>
      </c>
      <c r="O2713">
        <v>2.5</v>
      </c>
      <c r="P2713">
        <v>0.71299999999999997</v>
      </c>
      <c r="Q2713">
        <v>2.8000000000000001E-2</v>
      </c>
    </row>
    <row r="2714" spans="1:17">
      <c r="A2714" t="s">
        <v>2744</v>
      </c>
      <c r="B2714" s="1">
        <v>46142</v>
      </c>
      <c r="C2714" t="s">
        <v>53</v>
      </c>
      <c r="D2714" t="s">
        <v>19</v>
      </c>
      <c r="E2714">
        <v>1448</v>
      </c>
      <c r="F2714">
        <v>38</v>
      </c>
      <c r="G2714">
        <v>1486</v>
      </c>
      <c r="H2714">
        <v>29</v>
      </c>
      <c r="I2714">
        <v>1457</v>
      </c>
      <c r="J2714">
        <v>1</v>
      </c>
      <c r="K2714">
        <v>0</v>
      </c>
      <c r="L2714">
        <v>8</v>
      </c>
      <c r="M2714">
        <v>0.6</v>
      </c>
      <c r="N2714">
        <v>0.98699999999999999</v>
      </c>
      <c r="O2714">
        <v>2.5</v>
      </c>
      <c r="P2714">
        <v>0.70299999999999996</v>
      </c>
      <c r="Q2714">
        <v>0.02</v>
      </c>
    </row>
    <row r="2715" spans="1:17">
      <c r="A2715" t="s">
        <v>2745</v>
      </c>
      <c r="B2715" s="1">
        <v>46142</v>
      </c>
      <c r="C2715" t="s">
        <v>53</v>
      </c>
      <c r="D2715" t="s">
        <v>21</v>
      </c>
      <c r="E2715">
        <v>1474</v>
      </c>
      <c r="F2715">
        <v>50</v>
      </c>
      <c r="G2715">
        <v>1524</v>
      </c>
      <c r="H2715">
        <v>24</v>
      </c>
      <c r="I2715">
        <v>1500</v>
      </c>
      <c r="J2715">
        <v>0</v>
      </c>
      <c r="K2715">
        <v>0</v>
      </c>
      <c r="L2715">
        <v>8</v>
      </c>
      <c r="M2715">
        <v>0.6</v>
      </c>
      <c r="N2715">
        <v>0.97099999999999997</v>
      </c>
      <c r="O2715">
        <v>2.5</v>
      </c>
      <c r="P2715">
        <v>0.77200000000000002</v>
      </c>
      <c r="Q2715">
        <v>1.6E-2</v>
      </c>
    </row>
    <row r="2716" spans="1:17">
      <c r="A2716" t="s">
        <v>2746</v>
      </c>
      <c r="B2716" s="1">
        <v>46142</v>
      </c>
      <c r="C2716" t="s">
        <v>53</v>
      </c>
      <c r="D2716" t="s">
        <v>23</v>
      </c>
      <c r="E2716">
        <v>972</v>
      </c>
      <c r="F2716">
        <v>37</v>
      </c>
      <c r="G2716">
        <v>1009</v>
      </c>
      <c r="H2716">
        <v>29</v>
      </c>
      <c r="I2716">
        <v>980</v>
      </c>
      <c r="J2716">
        <v>1</v>
      </c>
      <c r="K2716">
        <v>0</v>
      </c>
      <c r="L2716">
        <v>8</v>
      </c>
      <c r="M2716">
        <v>0.6</v>
      </c>
      <c r="N2716">
        <v>0.97599999999999998</v>
      </c>
      <c r="O2716">
        <v>2.5</v>
      </c>
      <c r="P2716">
        <v>0.72699999999999998</v>
      </c>
      <c r="Q2716">
        <v>2.9000000000000001E-2</v>
      </c>
    </row>
    <row r="2717" spans="1:17">
      <c r="A2717" t="s">
        <v>2747</v>
      </c>
      <c r="B2717" s="1">
        <v>46142</v>
      </c>
      <c r="C2717" t="s">
        <v>53</v>
      </c>
      <c r="D2717" t="s">
        <v>25</v>
      </c>
      <c r="E2717">
        <v>0</v>
      </c>
      <c r="F2717">
        <v>33</v>
      </c>
      <c r="G2717">
        <v>33</v>
      </c>
      <c r="H2717">
        <v>33</v>
      </c>
      <c r="I2717">
        <v>0</v>
      </c>
      <c r="J2717">
        <v>0</v>
      </c>
      <c r="K2717">
        <v>0</v>
      </c>
      <c r="L2717">
        <v>1.5</v>
      </c>
      <c r="M2717">
        <v>1</v>
      </c>
      <c r="N2717">
        <v>0.98499999999999999</v>
      </c>
      <c r="O2717">
        <v>4.8</v>
      </c>
      <c r="P2717">
        <v>0.76200000000000001</v>
      </c>
      <c r="Q2717">
        <v>1</v>
      </c>
    </row>
    <row r="2718" spans="1:17">
      <c r="A2718" t="s">
        <v>2748</v>
      </c>
      <c r="B2718" s="1">
        <v>46143</v>
      </c>
      <c r="C2718" t="s">
        <v>18</v>
      </c>
      <c r="D2718" t="s">
        <v>19</v>
      </c>
      <c r="E2718">
        <v>359</v>
      </c>
      <c r="F2718">
        <v>37</v>
      </c>
      <c r="G2718">
        <v>396</v>
      </c>
      <c r="H2718">
        <v>36</v>
      </c>
      <c r="I2718">
        <v>360</v>
      </c>
      <c r="J2718">
        <v>0</v>
      </c>
      <c r="K2718">
        <v>0</v>
      </c>
      <c r="L2718">
        <v>8</v>
      </c>
      <c r="M2718">
        <v>0.6</v>
      </c>
      <c r="N2718">
        <v>0.97199999999999998</v>
      </c>
      <c r="O2718">
        <v>2.5</v>
      </c>
      <c r="P2718">
        <v>0.72399999999999998</v>
      </c>
      <c r="Q2718">
        <v>9.0999999999999998E-2</v>
      </c>
    </row>
    <row r="2719" spans="1:17">
      <c r="A2719" t="s">
        <v>2749</v>
      </c>
      <c r="B2719" s="1">
        <v>46143</v>
      </c>
      <c r="C2719" t="s">
        <v>18</v>
      </c>
      <c r="D2719" t="s">
        <v>21</v>
      </c>
      <c r="E2719">
        <v>9</v>
      </c>
      <c r="F2719">
        <v>41</v>
      </c>
      <c r="G2719">
        <v>50</v>
      </c>
      <c r="H2719">
        <v>50</v>
      </c>
      <c r="I2719">
        <v>0</v>
      </c>
      <c r="J2719">
        <v>0</v>
      </c>
      <c r="K2719">
        <v>0</v>
      </c>
      <c r="L2719">
        <v>1.6</v>
      </c>
      <c r="M2719">
        <v>1</v>
      </c>
      <c r="N2719">
        <v>0.99399999999999999</v>
      </c>
      <c r="O2719">
        <v>4.7</v>
      </c>
      <c r="P2719">
        <v>0.8</v>
      </c>
      <c r="Q2719">
        <v>1</v>
      </c>
    </row>
    <row r="2720" spans="1:17">
      <c r="A2720" t="s">
        <v>2750</v>
      </c>
      <c r="B2720" s="1">
        <v>46143</v>
      </c>
      <c r="C2720" t="s">
        <v>18</v>
      </c>
      <c r="D2720" t="s">
        <v>23</v>
      </c>
      <c r="E2720">
        <v>714</v>
      </c>
      <c r="F2720">
        <v>48</v>
      </c>
      <c r="G2720">
        <v>762</v>
      </c>
      <c r="H2720">
        <v>40</v>
      </c>
      <c r="I2720">
        <v>722</v>
      </c>
      <c r="J2720">
        <v>0</v>
      </c>
      <c r="K2720">
        <v>0</v>
      </c>
      <c r="L2720">
        <v>8</v>
      </c>
      <c r="M2720">
        <v>0.6</v>
      </c>
      <c r="N2720">
        <v>0.97199999999999998</v>
      </c>
      <c r="O2720">
        <v>2.5</v>
      </c>
      <c r="P2720">
        <v>0.77700000000000002</v>
      </c>
      <c r="Q2720">
        <v>5.1999999999999998E-2</v>
      </c>
    </row>
    <row r="2721" spans="1:17">
      <c r="A2721" t="s">
        <v>2751</v>
      </c>
      <c r="B2721" s="1">
        <v>46143</v>
      </c>
      <c r="C2721" t="s">
        <v>18</v>
      </c>
      <c r="D2721" t="s">
        <v>25</v>
      </c>
      <c r="E2721">
        <v>0</v>
      </c>
      <c r="F2721">
        <v>22</v>
      </c>
      <c r="G2721">
        <v>22</v>
      </c>
      <c r="H2721">
        <v>22</v>
      </c>
      <c r="I2721">
        <v>0</v>
      </c>
      <c r="J2721">
        <v>0</v>
      </c>
      <c r="K2721">
        <v>0</v>
      </c>
      <c r="L2721">
        <v>1.5</v>
      </c>
      <c r="M2721">
        <v>0.94099999999999995</v>
      </c>
      <c r="N2721">
        <v>1</v>
      </c>
      <c r="O2721">
        <v>4.4000000000000004</v>
      </c>
      <c r="P2721">
        <v>0.76500000000000001</v>
      </c>
      <c r="Q2721">
        <v>1</v>
      </c>
    </row>
    <row r="2722" spans="1:17">
      <c r="A2722" t="s">
        <v>2752</v>
      </c>
      <c r="B2722" s="1">
        <v>46143</v>
      </c>
      <c r="C2722" t="s">
        <v>27</v>
      </c>
      <c r="D2722" t="s">
        <v>19</v>
      </c>
      <c r="E2722">
        <v>3</v>
      </c>
      <c r="F2722">
        <v>45</v>
      </c>
      <c r="G2722">
        <v>48</v>
      </c>
      <c r="H2722">
        <v>43</v>
      </c>
      <c r="I2722">
        <v>5</v>
      </c>
      <c r="J2722">
        <v>0</v>
      </c>
      <c r="K2722">
        <v>0</v>
      </c>
      <c r="L2722">
        <v>1.2</v>
      </c>
      <c r="M2722">
        <v>0.95</v>
      </c>
      <c r="N2722">
        <v>0.97599999999999998</v>
      </c>
      <c r="O2722">
        <v>4.8</v>
      </c>
      <c r="P2722">
        <v>0.70499999999999996</v>
      </c>
      <c r="Q2722">
        <v>0.89600000000000002</v>
      </c>
    </row>
    <row r="2723" spans="1:17">
      <c r="A2723" t="s">
        <v>2753</v>
      </c>
      <c r="B2723" s="1">
        <v>46143</v>
      </c>
      <c r="C2723" t="s">
        <v>27</v>
      </c>
      <c r="D2723" t="s">
        <v>21</v>
      </c>
      <c r="E2723">
        <v>3</v>
      </c>
      <c r="F2723">
        <v>43</v>
      </c>
      <c r="G2723">
        <v>46</v>
      </c>
      <c r="H2723">
        <v>46</v>
      </c>
      <c r="I2723">
        <v>0</v>
      </c>
      <c r="J2723">
        <v>0</v>
      </c>
      <c r="K2723">
        <v>0</v>
      </c>
      <c r="L2723">
        <v>1.8</v>
      </c>
      <c r="M2723">
        <v>0.93400000000000005</v>
      </c>
      <c r="N2723">
        <v>0.98599999999999999</v>
      </c>
      <c r="O2723">
        <v>4.5</v>
      </c>
      <c r="P2723">
        <v>0.70699999999999996</v>
      </c>
      <c r="Q2723">
        <v>1</v>
      </c>
    </row>
    <row r="2724" spans="1:17">
      <c r="A2724" t="s">
        <v>2754</v>
      </c>
      <c r="B2724" s="1">
        <v>46143</v>
      </c>
      <c r="C2724" t="s">
        <v>27</v>
      </c>
      <c r="D2724" t="s">
        <v>23</v>
      </c>
      <c r="E2724">
        <v>1810</v>
      </c>
      <c r="F2724">
        <v>66</v>
      </c>
      <c r="G2724">
        <v>1876</v>
      </c>
      <c r="H2724">
        <v>22</v>
      </c>
      <c r="I2724">
        <v>1854</v>
      </c>
      <c r="J2724">
        <v>0</v>
      </c>
      <c r="K2724">
        <v>0</v>
      </c>
      <c r="L2724">
        <v>8</v>
      </c>
      <c r="M2724">
        <v>0.6</v>
      </c>
      <c r="N2724">
        <v>0.998</v>
      </c>
      <c r="O2724">
        <v>2.5</v>
      </c>
      <c r="P2724">
        <v>0.71699999999999997</v>
      </c>
      <c r="Q2724">
        <v>1.2E-2</v>
      </c>
    </row>
    <row r="2725" spans="1:17">
      <c r="A2725" t="s">
        <v>2755</v>
      </c>
      <c r="B2725" s="1">
        <v>46143</v>
      </c>
      <c r="C2725" t="s">
        <v>27</v>
      </c>
      <c r="D2725" t="s">
        <v>25</v>
      </c>
      <c r="E2725">
        <v>87</v>
      </c>
      <c r="F2725">
        <v>33</v>
      </c>
      <c r="G2725">
        <v>120</v>
      </c>
      <c r="H2725">
        <v>27</v>
      </c>
      <c r="I2725">
        <v>93</v>
      </c>
      <c r="J2725">
        <v>0</v>
      </c>
      <c r="K2725">
        <v>0</v>
      </c>
      <c r="L2725">
        <v>8</v>
      </c>
      <c r="M2725">
        <v>0.6</v>
      </c>
      <c r="N2725">
        <v>1</v>
      </c>
      <c r="O2725">
        <v>2.5</v>
      </c>
      <c r="P2725">
        <v>0.72899999999999998</v>
      </c>
      <c r="Q2725">
        <v>0.22500000000000001</v>
      </c>
    </row>
    <row r="2726" spans="1:17">
      <c r="A2726" t="s">
        <v>2756</v>
      </c>
      <c r="B2726" s="1">
        <v>46143</v>
      </c>
      <c r="C2726" t="s">
        <v>32</v>
      </c>
      <c r="D2726" t="s">
        <v>19</v>
      </c>
      <c r="E2726">
        <v>769</v>
      </c>
      <c r="F2726">
        <v>41</v>
      </c>
      <c r="G2726">
        <v>810</v>
      </c>
      <c r="H2726">
        <v>33</v>
      </c>
      <c r="I2726">
        <v>777</v>
      </c>
      <c r="J2726">
        <v>0</v>
      </c>
      <c r="K2726">
        <v>0</v>
      </c>
      <c r="L2726">
        <v>8</v>
      </c>
      <c r="M2726">
        <v>0.6</v>
      </c>
      <c r="N2726">
        <v>0.99</v>
      </c>
      <c r="O2726">
        <v>2.5</v>
      </c>
      <c r="P2726">
        <v>0.77</v>
      </c>
      <c r="Q2726">
        <v>4.1000000000000002E-2</v>
      </c>
    </row>
    <row r="2727" spans="1:17">
      <c r="A2727" t="s">
        <v>2757</v>
      </c>
      <c r="B2727" s="1">
        <v>46143</v>
      </c>
      <c r="C2727" t="s">
        <v>32</v>
      </c>
      <c r="D2727" t="s">
        <v>21</v>
      </c>
      <c r="E2727">
        <v>1864</v>
      </c>
      <c r="F2727">
        <v>37</v>
      </c>
      <c r="G2727">
        <v>1901</v>
      </c>
      <c r="H2727">
        <v>26</v>
      </c>
      <c r="I2727">
        <v>1875</v>
      </c>
      <c r="J2727">
        <v>0</v>
      </c>
      <c r="K2727">
        <v>0</v>
      </c>
      <c r="L2727">
        <v>8</v>
      </c>
      <c r="M2727">
        <v>0.6</v>
      </c>
      <c r="N2727">
        <v>0.96299999999999997</v>
      </c>
      <c r="O2727">
        <v>2.5</v>
      </c>
      <c r="P2727">
        <v>0.72</v>
      </c>
      <c r="Q2727">
        <v>1.4E-2</v>
      </c>
    </row>
    <row r="2728" spans="1:17">
      <c r="A2728" t="s">
        <v>2758</v>
      </c>
      <c r="B2728" s="1">
        <v>46143</v>
      </c>
      <c r="C2728" t="s">
        <v>32</v>
      </c>
      <c r="D2728" t="s">
        <v>23</v>
      </c>
      <c r="E2728">
        <v>1915</v>
      </c>
      <c r="F2728">
        <v>49</v>
      </c>
      <c r="G2728">
        <v>1964</v>
      </c>
      <c r="H2728">
        <v>22</v>
      </c>
      <c r="I2728">
        <v>1942</v>
      </c>
      <c r="J2728">
        <v>0</v>
      </c>
      <c r="K2728">
        <v>0</v>
      </c>
      <c r="L2728">
        <v>8</v>
      </c>
      <c r="M2728">
        <v>0.6</v>
      </c>
      <c r="N2728">
        <v>0.995</v>
      </c>
      <c r="O2728">
        <v>2.5</v>
      </c>
      <c r="P2728">
        <v>0.73499999999999999</v>
      </c>
      <c r="Q2728">
        <v>1.0999999999999999E-2</v>
      </c>
    </row>
    <row r="2729" spans="1:17">
      <c r="A2729" t="s">
        <v>2759</v>
      </c>
      <c r="B2729" s="1">
        <v>46143</v>
      </c>
      <c r="C2729" t="s">
        <v>32</v>
      </c>
      <c r="D2729" t="s">
        <v>25</v>
      </c>
      <c r="E2729">
        <v>0</v>
      </c>
      <c r="F2729">
        <v>25</v>
      </c>
      <c r="G2729">
        <v>25</v>
      </c>
      <c r="H2729">
        <v>25</v>
      </c>
      <c r="I2729">
        <v>0</v>
      </c>
      <c r="J2729">
        <v>0</v>
      </c>
      <c r="K2729">
        <v>0</v>
      </c>
      <c r="L2729">
        <v>1.5</v>
      </c>
      <c r="M2729">
        <v>0.98199999999999998</v>
      </c>
      <c r="N2729">
        <v>1</v>
      </c>
      <c r="O2729">
        <v>4.4000000000000004</v>
      </c>
      <c r="P2729">
        <v>0.72899999999999998</v>
      </c>
      <c r="Q2729">
        <v>1</v>
      </c>
    </row>
    <row r="2730" spans="1:17">
      <c r="A2730" t="s">
        <v>2760</v>
      </c>
      <c r="B2730" s="1">
        <v>46143</v>
      </c>
      <c r="C2730" t="s">
        <v>37</v>
      </c>
      <c r="D2730" t="s">
        <v>19</v>
      </c>
      <c r="E2730">
        <v>4</v>
      </c>
      <c r="F2730">
        <v>45</v>
      </c>
      <c r="G2730">
        <v>49</v>
      </c>
      <c r="H2730">
        <v>48</v>
      </c>
      <c r="I2730">
        <v>1</v>
      </c>
      <c r="J2730">
        <v>0</v>
      </c>
      <c r="K2730">
        <v>0</v>
      </c>
      <c r="L2730">
        <v>2.2000000000000002</v>
      </c>
      <c r="M2730">
        <v>0.93899999999999995</v>
      </c>
      <c r="N2730">
        <v>0.96399999999999997</v>
      </c>
      <c r="O2730">
        <v>4.8</v>
      </c>
      <c r="P2730">
        <v>0.627</v>
      </c>
      <c r="Q2730">
        <v>0.98</v>
      </c>
    </row>
    <row r="2731" spans="1:17">
      <c r="A2731" t="s">
        <v>2761</v>
      </c>
      <c r="B2731" s="1">
        <v>46143</v>
      </c>
      <c r="C2731" t="s">
        <v>37</v>
      </c>
      <c r="D2731" t="s">
        <v>21</v>
      </c>
      <c r="E2731">
        <v>800</v>
      </c>
      <c r="F2731">
        <v>48</v>
      </c>
      <c r="G2731">
        <v>848</v>
      </c>
      <c r="H2731">
        <v>35</v>
      </c>
      <c r="I2731">
        <v>813</v>
      </c>
      <c r="J2731">
        <v>0</v>
      </c>
      <c r="K2731">
        <v>0</v>
      </c>
      <c r="L2731">
        <v>8</v>
      </c>
      <c r="M2731">
        <v>0.6</v>
      </c>
      <c r="N2731">
        <v>0.98599999999999999</v>
      </c>
      <c r="O2731">
        <v>2.5</v>
      </c>
      <c r="P2731">
        <v>0.66900000000000004</v>
      </c>
      <c r="Q2731">
        <v>4.1000000000000002E-2</v>
      </c>
    </row>
    <row r="2732" spans="1:17">
      <c r="A2732" t="s">
        <v>2762</v>
      </c>
      <c r="B2732" s="1">
        <v>46143</v>
      </c>
      <c r="C2732" t="s">
        <v>37</v>
      </c>
      <c r="D2732" t="s">
        <v>23</v>
      </c>
      <c r="E2732">
        <v>676</v>
      </c>
      <c r="F2732">
        <v>42</v>
      </c>
      <c r="G2732">
        <v>718</v>
      </c>
      <c r="H2732">
        <v>34</v>
      </c>
      <c r="I2732">
        <v>684</v>
      </c>
      <c r="J2732">
        <v>0</v>
      </c>
      <c r="K2732">
        <v>0</v>
      </c>
      <c r="L2732">
        <v>8</v>
      </c>
      <c r="M2732">
        <v>0.6</v>
      </c>
      <c r="N2732">
        <v>0.98499999999999999</v>
      </c>
      <c r="O2732">
        <v>2.5</v>
      </c>
      <c r="P2732">
        <v>0.77300000000000002</v>
      </c>
      <c r="Q2732">
        <v>4.7E-2</v>
      </c>
    </row>
    <row r="2733" spans="1:17">
      <c r="A2733" t="s">
        <v>2763</v>
      </c>
      <c r="B2733" s="1">
        <v>46143</v>
      </c>
      <c r="C2733" t="s">
        <v>37</v>
      </c>
      <c r="D2733" t="s">
        <v>25</v>
      </c>
      <c r="E2733">
        <v>0</v>
      </c>
      <c r="F2733">
        <v>30</v>
      </c>
      <c r="G2733">
        <v>30</v>
      </c>
      <c r="H2733">
        <v>30</v>
      </c>
      <c r="I2733">
        <v>0</v>
      </c>
      <c r="J2733">
        <v>0</v>
      </c>
      <c r="K2733">
        <v>0</v>
      </c>
      <c r="L2733">
        <v>1.9</v>
      </c>
      <c r="M2733">
        <v>0.97899999999999998</v>
      </c>
      <c r="N2733">
        <v>1</v>
      </c>
      <c r="O2733">
        <v>4.5999999999999996</v>
      </c>
      <c r="P2733">
        <v>0.65400000000000003</v>
      </c>
      <c r="Q2733">
        <v>1</v>
      </c>
    </row>
    <row r="2734" spans="1:17">
      <c r="A2734" t="s">
        <v>2764</v>
      </c>
      <c r="B2734" s="1">
        <v>46143</v>
      </c>
      <c r="C2734" t="s">
        <v>43</v>
      </c>
      <c r="D2734" t="s">
        <v>19</v>
      </c>
      <c r="E2734">
        <v>1437</v>
      </c>
      <c r="F2734">
        <v>39</v>
      </c>
      <c r="G2734">
        <v>1476</v>
      </c>
      <c r="H2734">
        <v>25</v>
      </c>
      <c r="I2734">
        <v>1451</v>
      </c>
      <c r="J2734">
        <v>0</v>
      </c>
      <c r="K2734">
        <v>0</v>
      </c>
      <c r="L2734">
        <v>8</v>
      </c>
      <c r="M2734">
        <v>0.6</v>
      </c>
      <c r="N2734">
        <v>1</v>
      </c>
      <c r="O2734">
        <v>2.5</v>
      </c>
      <c r="P2734">
        <v>0.73399999999999999</v>
      </c>
      <c r="Q2734">
        <v>1.7000000000000001E-2</v>
      </c>
    </row>
    <row r="2735" spans="1:17">
      <c r="A2735" t="s">
        <v>2765</v>
      </c>
      <c r="B2735" s="1">
        <v>46143</v>
      </c>
      <c r="C2735" t="s">
        <v>43</v>
      </c>
      <c r="D2735" t="s">
        <v>21</v>
      </c>
      <c r="E2735">
        <v>3</v>
      </c>
      <c r="F2735">
        <v>27</v>
      </c>
      <c r="G2735">
        <v>30</v>
      </c>
      <c r="H2735">
        <v>30</v>
      </c>
      <c r="I2735">
        <v>0</v>
      </c>
      <c r="J2735">
        <v>0</v>
      </c>
      <c r="K2735">
        <v>0</v>
      </c>
      <c r="L2735">
        <v>1.6</v>
      </c>
      <c r="M2735">
        <v>0.95599999999999996</v>
      </c>
      <c r="N2735">
        <v>0.98099999999999998</v>
      </c>
      <c r="O2735">
        <v>4.4000000000000004</v>
      </c>
      <c r="P2735">
        <v>0.621</v>
      </c>
      <c r="Q2735">
        <v>1</v>
      </c>
    </row>
    <row r="2736" spans="1:17">
      <c r="A2736" t="s">
        <v>2766</v>
      </c>
      <c r="B2736" s="1">
        <v>46143</v>
      </c>
      <c r="C2736" t="s">
        <v>43</v>
      </c>
      <c r="D2736" t="s">
        <v>23</v>
      </c>
      <c r="E2736">
        <v>0</v>
      </c>
      <c r="F2736">
        <v>39</v>
      </c>
      <c r="G2736">
        <v>39</v>
      </c>
      <c r="H2736">
        <v>39</v>
      </c>
      <c r="I2736">
        <v>0</v>
      </c>
      <c r="J2736">
        <v>0</v>
      </c>
      <c r="K2736">
        <v>0</v>
      </c>
      <c r="L2736">
        <v>1.5</v>
      </c>
      <c r="M2736">
        <v>1</v>
      </c>
      <c r="N2736">
        <v>1</v>
      </c>
      <c r="O2736">
        <v>4.8</v>
      </c>
      <c r="P2736">
        <v>0.754</v>
      </c>
      <c r="Q2736">
        <v>1</v>
      </c>
    </row>
    <row r="2737" spans="1:17">
      <c r="A2737" t="s">
        <v>2767</v>
      </c>
      <c r="B2737" s="1">
        <v>46143</v>
      </c>
      <c r="C2737" t="s">
        <v>43</v>
      </c>
      <c r="D2737" t="s">
        <v>25</v>
      </c>
      <c r="E2737">
        <v>0</v>
      </c>
      <c r="F2737">
        <v>27</v>
      </c>
      <c r="G2737">
        <v>27</v>
      </c>
      <c r="H2737">
        <v>27</v>
      </c>
      <c r="I2737">
        <v>0</v>
      </c>
      <c r="J2737">
        <v>0</v>
      </c>
      <c r="K2737">
        <v>0</v>
      </c>
      <c r="L2737">
        <v>2.1</v>
      </c>
      <c r="M2737">
        <v>1</v>
      </c>
      <c r="N2737">
        <v>1</v>
      </c>
      <c r="O2737">
        <v>4.4000000000000004</v>
      </c>
      <c r="P2737">
        <v>0.78100000000000003</v>
      </c>
      <c r="Q2737">
        <v>1</v>
      </c>
    </row>
    <row r="2738" spans="1:17">
      <c r="A2738" t="s">
        <v>2768</v>
      </c>
      <c r="B2738" s="1">
        <v>46143</v>
      </c>
      <c r="C2738" t="s">
        <v>48</v>
      </c>
      <c r="D2738" t="s">
        <v>19</v>
      </c>
      <c r="E2738">
        <v>0</v>
      </c>
      <c r="F2738">
        <v>35</v>
      </c>
      <c r="G2738">
        <v>35</v>
      </c>
      <c r="H2738">
        <v>35</v>
      </c>
      <c r="I2738">
        <v>0</v>
      </c>
      <c r="J2738">
        <v>0</v>
      </c>
      <c r="K2738">
        <v>0</v>
      </c>
      <c r="L2738">
        <v>1.8</v>
      </c>
      <c r="M2738">
        <v>0.996</v>
      </c>
      <c r="N2738">
        <v>0.99299999999999999</v>
      </c>
      <c r="O2738">
        <v>4.9000000000000004</v>
      </c>
      <c r="P2738">
        <v>0.74299999999999999</v>
      </c>
      <c r="Q2738">
        <v>1</v>
      </c>
    </row>
    <row r="2739" spans="1:17">
      <c r="A2739" t="s">
        <v>2769</v>
      </c>
      <c r="B2739" s="1">
        <v>46143</v>
      </c>
      <c r="C2739" t="s">
        <v>48</v>
      </c>
      <c r="D2739" t="s">
        <v>21</v>
      </c>
      <c r="E2739">
        <v>2505</v>
      </c>
      <c r="F2739">
        <v>43</v>
      </c>
      <c r="G2739">
        <v>2548</v>
      </c>
      <c r="H2739">
        <v>20</v>
      </c>
      <c r="I2739">
        <v>2528</v>
      </c>
      <c r="J2739">
        <v>0</v>
      </c>
      <c r="K2739">
        <v>0</v>
      </c>
      <c r="L2739">
        <v>8</v>
      </c>
      <c r="M2739">
        <v>0.6</v>
      </c>
      <c r="N2739">
        <v>0.96099999999999997</v>
      </c>
      <c r="O2739">
        <v>2.5</v>
      </c>
      <c r="P2739">
        <v>0.69199999999999995</v>
      </c>
      <c r="Q2739">
        <v>8.0000000000000002E-3</v>
      </c>
    </row>
    <row r="2740" spans="1:17">
      <c r="A2740" t="s">
        <v>2770</v>
      </c>
      <c r="B2740" s="1">
        <v>46143</v>
      </c>
      <c r="C2740" t="s">
        <v>48</v>
      </c>
      <c r="D2740" t="s">
        <v>23</v>
      </c>
      <c r="E2740">
        <v>0</v>
      </c>
      <c r="F2740">
        <v>48</v>
      </c>
      <c r="G2740">
        <v>48</v>
      </c>
      <c r="H2740">
        <v>48</v>
      </c>
      <c r="I2740">
        <v>0</v>
      </c>
      <c r="J2740">
        <v>1</v>
      </c>
      <c r="K2740">
        <v>0</v>
      </c>
      <c r="L2740">
        <v>2</v>
      </c>
      <c r="M2740">
        <v>0.97499999999999998</v>
      </c>
      <c r="N2740">
        <v>0.97799999999999998</v>
      </c>
      <c r="O2740">
        <v>4.3</v>
      </c>
      <c r="P2740">
        <v>0.80200000000000005</v>
      </c>
      <c r="Q2740">
        <v>1</v>
      </c>
    </row>
    <row r="2741" spans="1:17">
      <c r="A2741" t="s">
        <v>2771</v>
      </c>
      <c r="B2741" s="1">
        <v>46143</v>
      </c>
      <c r="C2741" t="s">
        <v>48</v>
      </c>
      <c r="D2741" t="s">
        <v>25</v>
      </c>
      <c r="E2741">
        <v>802</v>
      </c>
      <c r="F2741">
        <v>31</v>
      </c>
      <c r="G2741">
        <v>833</v>
      </c>
      <c r="H2741">
        <v>25</v>
      </c>
      <c r="I2741">
        <v>808</v>
      </c>
      <c r="J2741">
        <v>0</v>
      </c>
      <c r="K2741">
        <v>0</v>
      </c>
      <c r="L2741">
        <v>8</v>
      </c>
      <c r="M2741">
        <v>0.6</v>
      </c>
      <c r="N2741">
        <v>0.98599999999999999</v>
      </c>
      <c r="O2741">
        <v>2.5</v>
      </c>
      <c r="P2741">
        <v>0.747</v>
      </c>
      <c r="Q2741">
        <v>0.03</v>
      </c>
    </row>
    <row r="2742" spans="1:17">
      <c r="A2742" t="s">
        <v>2772</v>
      </c>
      <c r="B2742" s="1">
        <v>46143</v>
      </c>
      <c r="C2742" t="s">
        <v>53</v>
      </c>
      <c r="D2742" t="s">
        <v>19</v>
      </c>
      <c r="E2742">
        <v>1457</v>
      </c>
      <c r="F2742">
        <v>33</v>
      </c>
      <c r="G2742">
        <v>1490</v>
      </c>
      <c r="H2742">
        <v>24</v>
      </c>
      <c r="I2742">
        <v>1466</v>
      </c>
      <c r="J2742">
        <v>0</v>
      </c>
      <c r="K2742">
        <v>0</v>
      </c>
      <c r="L2742">
        <v>8</v>
      </c>
      <c r="M2742">
        <v>0.6</v>
      </c>
      <c r="N2742">
        <v>0.98699999999999999</v>
      </c>
      <c r="O2742">
        <v>2.5</v>
      </c>
      <c r="P2742">
        <v>0.69299999999999995</v>
      </c>
      <c r="Q2742">
        <v>1.6E-2</v>
      </c>
    </row>
    <row r="2743" spans="1:17">
      <c r="A2743" t="s">
        <v>2773</v>
      </c>
      <c r="B2743" s="1">
        <v>46143</v>
      </c>
      <c r="C2743" t="s">
        <v>53</v>
      </c>
      <c r="D2743" t="s">
        <v>21</v>
      </c>
      <c r="E2743">
        <v>1500</v>
      </c>
      <c r="F2743">
        <v>35</v>
      </c>
      <c r="G2743">
        <v>1535</v>
      </c>
      <c r="H2743">
        <v>18</v>
      </c>
      <c r="I2743">
        <v>1517</v>
      </c>
      <c r="J2743">
        <v>0</v>
      </c>
      <c r="K2743">
        <v>0</v>
      </c>
      <c r="L2743">
        <v>8</v>
      </c>
      <c r="M2743">
        <v>0.6</v>
      </c>
      <c r="N2743">
        <v>0.97899999999999998</v>
      </c>
      <c r="O2743">
        <v>2.5</v>
      </c>
      <c r="P2743">
        <v>0.66400000000000003</v>
      </c>
      <c r="Q2743">
        <v>1.2E-2</v>
      </c>
    </row>
    <row r="2744" spans="1:17">
      <c r="A2744" t="s">
        <v>2774</v>
      </c>
      <c r="B2744" s="1">
        <v>46143</v>
      </c>
      <c r="C2744" t="s">
        <v>53</v>
      </c>
      <c r="D2744" t="s">
        <v>23</v>
      </c>
      <c r="E2744">
        <v>980</v>
      </c>
      <c r="F2744">
        <v>46</v>
      </c>
      <c r="G2744">
        <v>1026</v>
      </c>
      <c r="H2744">
        <v>28</v>
      </c>
      <c r="I2744">
        <v>998</v>
      </c>
      <c r="J2744">
        <v>0</v>
      </c>
      <c r="K2744">
        <v>0</v>
      </c>
      <c r="L2744">
        <v>8</v>
      </c>
      <c r="M2744">
        <v>0.6</v>
      </c>
      <c r="N2744">
        <v>0.99299999999999999</v>
      </c>
      <c r="O2744">
        <v>2.5</v>
      </c>
      <c r="P2744">
        <v>0.77800000000000002</v>
      </c>
      <c r="Q2744">
        <v>2.7E-2</v>
      </c>
    </row>
    <row r="2745" spans="1:17">
      <c r="A2745" t="s">
        <v>2775</v>
      </c>
      <c r="B2745" s="1">
        <v>46143</v>
      </c>
      <c r="C2745" t="s">
        <v>53</v>
      </c>
      <c r="D2745" t="s">
        <v>25</v>
      </c>
      <c r="E2745">
        <v>0</v>
      </c>
      <c r="F2745">
        <v>46</v>
      </c>
      <c r="G2745">
        <v>46</v>
      </c>
      <c r="H2745">
        <v>46</v>
      </c>
      <c r="I2745">
        <v>0</v>
      </c>
      <c r="J2745">
        <v>0</v>
      </c>
      <c r="K2745">
        <v>0</v>
      </c>
      <c r="L2745">
        <v>1.4</v>
      </c>
      <c r="M2745">
        <v>1</v>
      </c>
      <c r="N2745">
        <v>0.98399999999999999</v>
      </c>
      <c r="O2745">
        <v>4.5999999999999996</v>
      </c>
      <c r="P2745">
        <v>0.71299999999999997</v>
      </c>
      <c r="Q2745">
        <v>1</v>
      </c>
    </row>
    <row r="2746" spans="1:17">
      <c r="A2746" t="s">
        <v>2776</v>
      </c>
      <c r="B2746" s="1">
        <v>46144</v>
      </c>
      <c r="C2746" t="s">
        <v>18</v>
      </c>
      <c r="D2746" t="s">
        <v>19</v>
      </c>
      <c r="E2746">
        <v>360</v>
      </c>
      <c r="F2746">
        <v>29</v>
      </c>
      <c r="G2746">
        <v>389</v>
      </c>
      <c r="H2746">
        <v>37</v>
      </c>
      <c r="I2746">
        <v>352</v>
      </c>
      <c r="J2746">
        <v>0</v>
      </c>
      <c r="K2746">
        <v>0</v>
      </c>
      <c r="L2746">
        <v>8</v>
      </c>
      <c r="M2746">
        <v>0.6</v>
      </c>
      <c r="N2746">
        <v>0.99099999999999999</v>
      </c>
      <c r="O2746">
        <v>2.5</v>
      </c>
      <c r="P2746">
        <v>0.72399999999999998</v>
      </c>
      <c r="Q2746">
        <v>9.5000000000000001E-2</v>
      </c>
    </row>
    <row r="2747" spans="1:17">
      <c r="A2747" t="s">
        <v>2777</v>
      </c>
      <c r="B2747" s="1">
        <v>46144</v>
      </c>
      <c r="C2747" t="s">
        <v>18</v>
      </c>
      <c r="D2747" t="s">
        <v>21</v>
      </c>
      <c r="E2747">
        <v>0</v>
      </c>
      <c r="F2747">
        <v>54</v>
      </c>
      <c r="G2747">
        <v>54</v>
      </c>
      <c r="H2747">
        <v>54</v>
      </c>
      <c r="I2747">
        <v>0</v>
      </c>
      <c r="J2747">
        <v>1</v>
      </c>
      <c r="K2747">
        <v>0</v>
      </c>
      <c r="L2747">
        <v>1.9</v>
      </c>
      <c r="M2747">
        <v>0.95899999999999996</v>
      </c>
      <c r="N2747">
        <v>0.95599999999999996</v>
      </c>
      <c r="O2747">
        <v>4.4000000000000004</v>
      </c>
      <c r="P2747">
        <v>0.8</v>
      </c>
      <c r="Q2747">
        <v>1</v>
      </c>
    </row>
    <row r="2748" spans="1:17">
      <c r="A2748" t="s">
        <v>2778</v>
      </c>
      <c r="B2748" s="1">
        <v>46144</v>
      </c>
      <c r="C2748" t="s">
        <v>18</v>
      </c>
      <c r="D2748" t="s">
        <v>23</v>
      </c>
      <c r="E2748">
        <v>722</v>
      </c>
      <c r="F2748">
        <v>31</v>
      </c>
      <c r="G2748">
        <v>753</v>
      </c>
      <c r="H2748">
        <v>32</v>
      </c>
      <c r="I2748">
        <v>721</v>
      </c>
      <c r="J2748">
        <v>0</v>
      </c>
      <c r="K2748">
        <v>0</v>
      </c>
      <c r="L2748">
        <v>8</v>
      </c>
      <c r="M2748">
        <v>0.6</v>
      </c>
      <c r="N2748">
        <v>0.97399999999999998</v>
      </c>
      <c r="O2748">
        <v>2.5</v>
      </c>
      <c r="P2748">
        <v>0.77700000000000002</v>
      </c>
      <c r="Q2748">
        <v>4.2000000000000003E-2</v>
      </c>
    </row>
    <row r="2749" spans="1:17">
      <c r="A2749" t="s">
        <v>2779</v>
      </c>
      <c r="B2749" s="1">
        <v>46144</v>
      </c>
      <c r="C2749" t="s">
        <v>18</v>
      </c>
      <c r="D2749" t="s">
        <v>25</v>
      </c>
      <c r="E2749">
        <v>0</v>
      </c>
      <c r="F2749">
        <v>31</v>
      </c>
      <c r="G2749">
        <v>31</v>
      </c>
      <c r="H2749">
        <v>31</v>
      </c>
      <c r="I2749">
        <v>0</v>
      </c>
      <c r="J2749">
        <v>0</v>
      </c>
      <c r="K2749">
        <v>0</v>
      </c>
      <c r="L2749">
        <v>1.2</v>
      </c>
      <c r="M2749">
        <v>0.97799999999999998</v>
      </c>
      <c r="N2749">
        <v>1</v>
      </c>
      <c r="O2749">
        <v>4.4000000000000004</v>
      </c>
      <c r="P2749">
        <v>0.76500000000000001</v>
      </c>
      <c r="Q2749">
        <v>1</v>
      </c>
    </row>
    <row r="2750" spans="1:17">
      <c r="A2750" t="s">
        <v>2780</v>
      </c>
      <c r="B2750" s="1">
        <v>46144</v>
      </c>
      <c r="C2750" t="s">
        <v>27</v>
      </c>
      <c r="D2750" t="s">
        <v>19</v>
      </c>
      <c r="E2750">
        <v>5</v>
      </c>
      <c r="F2750">
        <v>43</v>
      </c>
      <c r="G2750">
        <v>48</v>
      </c>
      <c r="H2750">
        <v>47</v>
      </c>
      <c r="I2750">
        <v>1</v>
      </c>
      <c r="J2750">
        <v>0</v>
      </c>
      <c r="K2750">
        <v>0</v>
      </c>
      <c r="L2750">
        <v>1</v>
      </c>
      <c r="M2750">
        <v>0.99099999999999999</v>
      </c>
      <c r="N2750">
        <v>0.98399999999999999</v>
      </c>
      <c r="O2750">
        <v>4.7</v>
      </c>
      <c r="P2750">
        <v>0.70499999999999996</v>
      </c>
      <c r="Q2750">
        <v>0.97899999999999998</v>
      </c>
    </row>
    <row r="2751" spans="1:17">
      <c r="A2751" t="s">
        <v>2781</v>
      </c>
      <c r="B2751" s="1">
        <v>46144</v>
      </c>
      <c r="C2751" t="s">
        <v>27</v>
      </c>
      <c r="D2751" t="s">
        <v>21</v>
      </c>
      <c r="E2751">
        <v>0</v>
      </c>
      <c r="F2751">
        <v>29</v>
      </c>
      <c r="G2751">
        <v>29</v>
      </c>
      <c r="H2751">
        <v>29</v>
      </c>
      <c r="I2751">
        <v>0</v>
      </c>
      <c r="J2751">
        <v>0</v>
      </c>
      <c r="K2751">
        <v>0</v>
      </c>
      <c r="L2751">
        <v>1.5</v>
      </c>
      <c r="M2751">
        <v>0.96599999999999997</v>
      </c>
      <c r="N2751">
        <v>0.995</v>
      </c>
      <c r="O2751">
        <v>5</v>
      </c>
      <c r="P2751">
        <v>0.70699999999999996</v>
      </c>
      <c r="Q2751">
        <v>1</v>
      </c>
    </row>
    <row r="2752" spans="1:17">
      <c r="A2752" t="s">
        <v>2782</v>
      </c>
      <c r="B2752" s="1">
        <v>46144</v>
      </c>
      <c r="C2752" t="s">
        <v>27</v>
      </c>
      <c r="D2752" t="s">
        <v>23</v>
      </c>
      <c r="E2752">
        <v>1854</v>
      </c>
      <c r="F2752">
        <v>37</v>
      </c>
      <c r="G2752">
        <v>1891</v>
      </c>
      <c r="H2752">
        <v>25</v>
      </c>
      <c r="I2752">
        <v>1866</v>
      </c>
      <c r="J2752">
        <v>0</v>
      </c>
      <c r="K2752">
        <v>0</v>
      </c>
      <c r="L2752">
        <v>8</v>
      </c>
      <c r="M2752">
        <v>0.6</v>
      </c>
      <c r="N2752">
        <v>0.98099999999999998</v>
      </c>
      <c r="O2752">
        <v>2.5</v>
      </c>
      <c r="P2752">
        <v>0.71699999999999997</v>
      </c>
      <c r="Q2752">
        <v>1.2999999999999999E-2</v>
      </c>
    </row>
    <row r="2753" spans="1:17">
      <c r="A2753" t="s">
        <v>2783</v>
      </c>
      <c r="B2753" s="1">
        <v>46144</v>
      </c>
      <c r="C2753" t="s">
        <v>27</v>
      </c>
      <c r="D2753" t="s">
        <v>25</v>
      </c>
      <c r="E2753">
        <v>93</v>
      </c>
      <c r="F2753">
        <v>23</v>
      </c>
      <c r="G2753">
        <v>116</v>
      </c>
      <c r="H2753">
        <v>29</v>
      </c>
      <c r="I2753">
        <v>87</v>
      </c>
      <c r="J2753">
        <v>0</v>
      </c>
      <c r="K2753">
        <v>0</v>
      </c>
      <c r="L2753">
        <v>8</v>
      </c>
      <c r="M2753">
        <v>0.6</v>
      </c>
      <c r="N2753">
        <v>0.98799999999999999</v>
      </c>
      <c r="O2753">
        <v>2.5</v>
      </c>
      <c r="P2753">
        <v>0.72899999999999998</v>
      </c>
      <c r="Q2753">
        <v>0.25</v>
      </c>
    </row>
    <row r="2754" spans="1:17">
      <c r="A2754" t="s">
        <v>2784</v>
      </c>
      <c r="B2754" s="1">
        <v>46144</v>
      </c>
      <c r="C2754" t="s">
        <v>32</v>
      </c>
      <c r="D2754" t="s">
        <v>19</v>
      </c>
      <c r="E2754">
        <v>777</v>
      </c>
      <c r="F2754">
        <v>30</v>
      </c>
      <c r="G2754">
        <v>807</v>
      </c>
      <c r="H2754">
        <v>33</v>
      </c>
      <c r="I2754">
        <v>774</v>
      </c>
      <c r="J2754">
        <v>0</v>
      </c>
      <c r="K2754">
        <v>0</v>
      </c>
      <c r="L2754">
        <v>8</v>
      </c>
      <c r="M2754">
        <v>0.6</v>
      </c>
      <c r="N2754">
        <v>0.997</v>
      </c>
      <c r="O2754">
        <v>2.5</v>
      </c>
      <c r="P2754">
        <v>0.77</v>
      </c>
      <c r="Q2754">
        <v>4.1000000000000002E-2</v>
      </c>
    </row>
    <row r="2755" spans="1:17">
      <c r="A2755" t="s">
        <v>2785</v>
      </c>
      <c r="B2755" s="1">
        <v>46144</v>
      </c>
      <c r="C2755" t="s">
        <v>32</v>
      </c>
      <c r="D2755" t="s">
        <v>21</v>
      </c>
      <c r="E2755">
        <v>1875</v>
      </c>
      <c r="F2755">
        <v>33</v>
      </c>
      <c r="G2755">
        <v>1908</v>
      </c>
      <c r="H2755">
        <v>24</v>
      </c>
      <c r="I2755">
        <v>1884</v>
      </c>
      <c r="J2755">
        <v>1</v>
      </c>
      <c r="K2755">
        <v>0</v>
      </c>
      <c r="L2755">
        <v>8</v>
      </c>
      <c r="M2755">
        <v>0.6</v>
      </c>
      <c r="N2755">
        <v>0.98499999999999999</v>
      </c>
      <c r="O2755">
        <v>2.5</v>
      </c>
      <c r="P2755">
        <v>0.72</v>
      </c>
      <c r="Q2755">
        <v>1.2999999999999999E-2</v>
      </c>
    </row>
    <row r="2756" spans="1:17">
      <c r="A2756" t="s">
        <v>2786</v>
      </c>
      <c r="B2756" s="1">
        <v>46144</v>
      </c>
      <c r="C2756" t="s">
        <v>32</v>
      </c>
      <c r="D2756" t="s">
        <v>23</v>
      </c>
      <c r="E2756">
        <v>1942</v>
      </c>
      <c r="F2756">
        <v>58</v>
      </c>
      <c r="G2756">
        <v>2000</v>
      </c>
      <c r="H2756">
        <v>23</v>
      </c>
      <c r="I2756">
        <v>1977</v>
      </c>
      <c r="J2756">
        <v>0</v>
      </c>
      <c r="K2756">
        <v>0</v>
      </c>
      <c r="L2756">
        <v>8</v>
      </c>
      <c r="M2756">
        <v>0.6</v>
      </c>
      <c r="N2756">
        <v>1</v>
      </c>
      <c r="O2756">
        <v>2.5</v>
      </c>
      <c r="P2756">
        <v>0.73499999999999999</v>
      </c>
      <c r="Q2756">
        <v>1.0999999999999999E-2</v>
      </c>
    </row>
    <row r="2757" spans="1:17">
      <c r="A2757" t="s">
        <v>2787</v>
      </c>
      <c r="B2757" s="1">
        <v>46144</v>
      </c>
      <c r="C2757" t="s">
        <v>32</v>
      </c>
      <c r="D2757" t="s">
        <v>25</v>
      </c>
      <c r="E2757">
        <v>0</v>
      </c>
      <c r="F2757">
        <v>18</v>
      </c>
      <c r="G2757">
        <v>18</v>
      </c>
      <c r="H2757">
        <v>18</v>
      </c>
      <c r="I2757">
        <v>0</v>
      </c>
      <c r="J2757">
        <v>0</v>
      </c>
      <c r="K2757">
        <v>0</v>
      </c>
      <c r="L2757">
        <v>1.9</v>
      </c>
      <c r="M2757">
        <v>0.95799999999999996</v>
      </c>
      <c r="N2757">
        <v>0.98899999999999999</v>
      </c>
      <c r="O2757">
        <v>4.7</v>
      </c>
      <c r="P2757">
        <v>0.72899999999999998</v>
      </c>
      <c r="Q2757">
        <v>1</v>
      </c>
    </row>
    <row r="2758" spans="1:17">
      <c r="A2758" t="s">
        <v>2788</v>
      </c>
      <c r="B2758" s="1">
        <v>46144</v>
      </c>
      <c r="C2758" t="s">
        <v>37</v>
      </c>
      <c r="D2758" t="s">
        <v>19</v>
      </c>
      <c r="E2758">
        <v>1</v>
      </c>
      <c r="F2758">
        <v>54</v>
      </c>
      <c r="G2758">
        <v>55</v>
      </c>
      <c r="H2758">
        <v>49</v>
      </c>
      <c r="I2758">
        <v>6</v>
      </c>
      <c r="J2758">
        <v>0</v>
      </c>
      <c r="K2758">
        <v>0</v>
      </c>
      <c r="L2758">
        <v>2.2000000000000002</v>
      </c>
      <c r="M2758">
        <v>0.94599999999999995</v>
      </c>
      <c r="N2758">
        <v>0.999</v>
      </c>
      <c r="O2758">
        <v>4.0999999999999996</v>
      </c>
      <c r="P2758">
        <v>0.627</v>
      </c>
      <c r="Q2758">
        <v>0.89100000000000001</v>
      </c>
    </row>
    <row r="2759" spans="1:17">
      <c r="A2759" t="s">
        <v>2789</v>
      </c>
      <c r="B2759" s="1">
        <v>46144</v>
      </c>
      <c r="C2759" t="s">
        <v>37</v>
      </c>
      <c r="D2759" t="s">
        <v>21</v>
      </c>
      <c r="E2759">
        <v>813</v>
      </c>
      <c r="F2759">
        <v>44</v>
      </c>
      <c r="G2759">
        <v>857</v>
      </c>
      <c r="H2759">
        <v>36</v>
      </c>
      <c r="I2759">
        <v>821</v>
      </c>
      <c r="J2759">
        <v>0</v>
      </c>
      <c r="K2759">
        <v>0</v>
      </c>
      <c r="L2759">
        <v>8</v>
      </c>
      <c r="M2759">
        <v>0.6</v>
      </c>
      <c r="N2759">
        <v>0.97299999999999998</v>
      </c>
      <c r="O2759">
        <v>2.5</v>
      </c>
      <c r="P2759">
        <v>0.66900000000000004</v>
      </c>
      <c r="Q2759">
        <v>4.2000000000000003E-2</v>
      </c>
    </row>
    <row r="2760" spans="1:17">
      <c r="A2760" t="s">
        <v>2790</v>
      </c>
      <c r="B2760" s="1">
        <v>46144</v>
      </c>
      <c r="C2760" t="s">
        <v>37</v>
      </c>
      <c r="D2760" t="s">
        <v>23</v>
      </c>
      <c r="E2760">
        <v>684</v>
      </c>
      <c r="F2760">
        <v>37</v>
      </c>
      <c r="G2760">
        <v>721</v>
      </c>
      <c r="H2760">
        <v>41</v>
      </c>
      <c r="I2760">
        <v>680</v>
      </c>
      <c r="J2760">
        <v>0</v>
      </c>
      <c r="K2760">
        <v>0</v>
      </c>
      <c r="L2760">
        <v>8</v>
      </c>
      <c r="M2760">
        <v>0.6</v>
      </c>
      <c r="N2760">
        <v>0.99399999999999999</v>
      </c>
      <c r="O2760">
        <v>2.5</v>
      </c>
      <c r="P2760">
        <v>0.77300000000000002</v>
      </c>
      <c r="Q2760">
        <v>5.7000000000000002E-2</v>
      </c>
    </row>
    <row r="2761" spans="1:17">
      <c r="A2761" t="s">
        <v>2791</v>
      </c>
      <c r="B2761" s="1">
        <v>46144</v>
      </c>
      <c r="C2761" t="s">
        <v>37</v>
      </c>
      <c r="D2761" t="s">
        <v>25</v>
      </c>
      <c r="E2761">
        <v>0</v>
      </c>
      <c r="F2761">
        <v>33</v>
      </c>
      <c r="G2761">
        <v>33</v>
      </c>
      <c r="H2761">
        <v>33</v>
      </c>
      <c r="I2761">
        <v>0</v>
      </c>
      <c r="J2761">
        <v>0</v>
      </c>
      <c r="K2761">
        <v>0</v>
      </c>
      <c r="L2761">
        <v>1.7</v>
      </c>
      <c r="M2761">
        <v>0.93899999999999995</v>
      </c>
      <c r="N2761">
        <v>0.98299999999999998</v>
      </c>
      <c r="O2761">
        <v>4.7</v>
      </c>
      <c r="P2761">
        <v>0.65400000000000003</v>
      </c>
      <c r="Q2761">
        <v>1</v>
      </c>
    </row>
    <row r="2762" spans="1:17">
      <c r="A2762" t="s">
        <v>2792</v>
      </c>
      <c r="B2762" s="1">
        <v>46144</v>
      </c>
      <c r="C2762" t="s">
        <v>43</v>
      </c>
      <c r="D2762" t="s">
        <v>19</v>
      </c>
      <c r="E2762">
        <v>1451</v>
      </c>
      <c r="F2762">
        <v>45</v>
      </c>
      <c r="G2762">
        <v>1496</v>
      </c>
      <c r="H2762">
        <v>23</v>
      </c>
      <c r="I2762">
        <v>1473</v>
      </c>
      <c r="J2762">
        <v>0</v>
      </c>
      <c r="K2762">
        <v>0</v>
      </c>
      <c r="L2762">
        <v>8</v>
      </c>
      <c r="M2762">
        <v>0.6</v>
      </c>
      <c r="N2762">
        <v>1</v>
      </c>
      <c r="O2762">
        <v>2.5</v>
      </c>
      <c r="P2762">
        <v>0.73399999999999999</v>
      </c>
      <c r="Q2762">
        <v>1.4999999999999999E-2</v>
      </c>
    </row>
    <row r="2763" spans="1:17">
      <c r="A2763" t="s">
        <v>2793</v>
      </c>
      <c r="B2763" s="1">
        <v>46144</v>
      </c>
      <c r="C2763" t="s">
        <v>43</v>
      </c>
      <c r="D2763" t="s">
        <v>21</v>
      </c>
      <c r="E2763">
        <v>0</v>
      </c>
      <c r="F2763">
        <v>49</v>
      </c>
      <c r="G2763">
        <v>49</v>
      </c>
      <c r="H2763">
        <v>49</v>
      </c>
      <c r="I2763">
        <v>0</v>
      </c>
      <c r="J2763">
        <v>0</v>
      </c>
      <c r="K2763">
        <v>0</v>
      </c>
      <c r="L2763">
        <v>2.1</v>
      </c>
      <c r="M2763">
        <v>0.92500000000000004</v>
      </c>
      <c r="N2763">
        <v>0.98299999999999998</v>
      </c>
      <c r="O2763">
        <v>4.5</v>
      </c>
      <c r="P2763">
        <v>0.621</v>
      </c>
      <c r="Q2763">
        <v>1</v>
      </c>
    </row>
    <row r="2764" spans="1:17">
      <c r="A2764" t="s">
        <v>2794</v>
      </c>
      <c r="B2764" s="1">
        <v>46144</v>
      </c>
      <c r="C2764" t="s">
        <v>43</v>
      </c>
      <c r="D2764" t="s">
        <v>23</v>
      </c>
      <c r="E2764">
        <v>0</v>
      </c>
      <c r="F2764">
        <v>53</v>
      </c>
      <c r="G2764">
        <v>53</v>
      </c>
      <c r="H2764">
        <v>44</v>
      </c>
      <c r="I2764">
        <v>9</v>
      </c>
      <c r="J2764">
        <v>0</v>
      </c>
      <c r="K2764">
        <v>0</v>
      </c>
      <c r="L2764">
        <v>1.8</v>
      </c>
      <c r="M2764">
        <v>0.94699999999999995</v>
      </c>
      <c r="N2764">
        <v>0.96299999999999997</v>
      </c>
      <c r="O2764">
        <v>4.2</v>
      </c>
      <c r="P2764">
        <v>0.754</v>
      </c>
      <c r="Q2764">
        <v>0.83</v>
      </c>
    </row>
    <row r="2765" spans="1:17">
      <c r="A2765" t="s">
        <v>2795</v>
      </c>
      <c r="B2765" s="1">
        <v>46144</v>
      </c>
      <c r="C2765" t="s">
        <v>43</v>
      </c>
      <c r="D2765" t="s">
        <v>25</v>
      </c>
      <c r="E2765">
        <v>0</v>
      </c>
      <c r="F2765">
        <v>20</v>
      </c>
      <c r="G2765">
        <v>20</v>
      </c>
      <c r="H2765">
        <v>20</v>
      </c>
      <c r="I2765">
        <v>0</v>
      </c>
      <c r="J2765">
        <v>0</v>
      </c>
      <c r="K2765">
        <v>0</v>
      </c>
      <c r="L2765">
        <v>1.1000000000000001</v>
      </c>
      <c r="M2765">
        <v>0.92300000000000004</v>
      </c>
      <c r="N2765">
        <v>1</v>
      </c>
      <c r="O2765">
        <v>4.9000000000000004</v>
      </c>
      <c r="P2765">
        <v>0.78100000000000003</v>
      </c>
      <c r="Q2765">
        <v>1</v>
      </c>
    </row>
    <row r="2766" spans="1:17">
      <c r="A2766" t="s">
        <v>2796</v>
      </c>
      <c r="B2766" s="1">
        <v>46144</v>
      </c>
      <c r="C2766" t="s">
        <v>48</v>
      </c>
      <c r="D2766" t="s">
        <v>19</v>
      </c>
      <c r="E2766">
        <v>0</v>
      </c>
      <c r="F2766">
        <v>51</v>
      </c>
      <c r="G2766">
        <v>51</v>
      </c>
      <c r="H2766">
        <v>50</v>
      </c>
      <c r="I2766">
        <v>1</v>
      </c>
      <c r="J2766">
        <v>0</v>
      </c>
      <c r="K2766">
        <v>0</v>
      </c>
      <c r="L2766">
        <v>1.6</v>
      </c>
      <c r="M2766">
        <v>0.97099999999999997</v>
      </c>
      <c r="N2766">
        <v>0.97399999999999998</v>
      </c>
      <c r="O2766">
        <v>4.5</v>
      </c>
      <c r="P2766">
        <v>0.74299999999999999</v>
      </c>
      <c r="Q2766">
        <v>0.98</v>
      </c>
    </row>
    <row r="2767" spans="1:17">
      <c r="A2767" t="s">
        <v>2797</v>
      </c>
      <c r="B2767" s="1">
        <v>46144</v>
      </c>
      <c r="C2767" t="s">
        <v>48</v>
      </c>
      <c r="D2767" t="s">
        <v>21</v>
      </c>
      <c r="E2767">
        <v>2528</v>
      </c>
      <c r="F2767">
        <v>32</v>
      </c>
      <c r="G2767">
        <v>2560</v>
      </c>
      <c r="H2767">
        <v>19</v>
      </c>
      <c r="I2767">
        <v>2541</v>
      </c>
      <c r="J2767">
        <v>0</v>
      </c>
      <c r="K2767">
        <v>0</v>
      </c>
      <c r="L2767">
        <v>8</v>
      </c>
      <c r="M2767">
        <v>0.6</v>
      </c>
      <c r="N2767">
        <v>0.98699999999999999</v>
      </c>
      <c r="O2767">
        <v>2.5</v>
      </c>
      <c r="P2767">
        <v>0.69199999999999995</v>
      </c>
      <c r="Q2767">
        <v>7.0000000000000001E-3</v>
      </c>
    </row>
    <row r="2768" spans="1:17">
      <c r="A2768" t="s">
        <v>2798</v>
      </c>
      <c r="B2768" s="1">
        <v>46144</v>
      </c>
      <c r="C2768" t="s">
        <v>48</v>
      </c>
      <c r="D2768" t="s">
        <v>23</v>
      </c>
      <c r="E2768">
        <v>0</v>
      </c>
      <c r="F2768">
        <v>45</v>
      </c>
      <c r="G2768">
        <v>45</v>
      </c>
      <c r="H2768">
        <v>44</v>
      </c>
      <c r="I2768">
        <v>1</v>
      </c>
      <c r="J2768">
        <v>1</v>
      </c>
      <c r="K2768">
        <v>1</v>
      </c>
      <c r="L2768">
        <v>2.2999999999999998</v>
      </c>
      <c r="M2768">
        <v>0.86499999999999999</v>
      </c>
      <c r="N2768">
        <v>0.95599999999999996</v>
      </c>
      <c r="O2768">
        <v>4.0999999999999996</v>
      </c>
      <c r="P2768">
        <v>0.80200000000000005</v>
      </c>
      <c r="Q2768">
        <v>0.97799999999999998</v>
      </c>
    </row>
    <row r="2769" spans="1:17">
      <c r="A2769" t="s">
        <v>2799</v>
      </c>
      <c r="B2769" s="1">
        <v>46144</v>
      </c>
      <c r="C2769" t="s">
        <v>48</v>
      </c>
      <c r="D2769" t="s">
        <v>25</v>
      </c>
      <c r="E2769">
        <v>808</v>
      </c>
      <c r="F2769">
        <v>25</v>
      </c>
      <c r="G2769">
        <v>833</v>
      </c>
      <c r="H2769">
        <v>25</v>
      </c>
      <c r="I2769">
        <v>808</v>
      </c>
      <c r="J2769">
        <v>0</v>
      </c>
      <c r="K2769">
        <v>0</v>
      </c>
      <c r="L2769">
        <v>8</v>
      </c>
      <c r="M2769">
        <v>0.6</v>
      </c>
      <c r="N2769">
        <v>0.97399999999999998</v>
      </c>
      <c r="O2769">
        <v>2.5</v>
      </c>
      <c r="P2769">
        <v>0.747</v>
      </c>
      <c r="Q2769">
        <v>0.03</v>
      </c>
    </row>
    <row r="2770" spans="1:17">
      <c r="A2770" t="s">
        <v>2800</v>
      </c>
      <c r="B2770" s="1">
        <v>46144</v>
      </c>
      <c r="C2770" t="s">
        <v>53</v>
      </c>
      <c r="D2770" t="s">
        <v>19</v>
      </c>
      <c r="E2770">
        <v>1466</v>
      </c>
      <c r="F2770">
        <v>34</v>
      </c>
      <c r="G2770">
        <v>1500</v>
      </c>
      <c r="H2770">
        <v>30</v>
      </c>
      <c r="I2770">
        <v>1470</v>
      </c>
      <c r="J2770">
        <v>1</v>
      </c>
      <c r="K2770">
        <v>0</v>
      </c>
      <c r="L2770">
        <v>8</v>
      </c>
      <c r="M2770">
        <v>0.6</v>
      </c>
      <c r="N2770">
        <v>0.96399999999999997</v>
      </c>
      <c r="O2770">
        <v>2.5</v>
      </c>
      <c r="P2770">
        <v>0.69299999999999995</v>
      </c>
      <c r="Q2770">
        <v>0.02</v>
      </c>
    </row>
    <row r="2771" spans="1:17">
      <c r="A2771" t="s">
        <v>2801</v>
      </c>
      <c r="B2771" s="1">
        <v>46144</v>
      </c>
      <c r="C2771" t="s">
        <v>53</v>
      </c>
      <c r="D2771" t="s">
        <v>21</v>
      </c>
      <c r="E2771">
        <v>1517</v>
      </c>
      <c r="F2771">
        <v>36</v>
      </c>
      <c r="G2771">
        <v>1553</v>
      </c>
      <c r="H2771">
        <v>24</v>
      </c>
      <c r="I2771">
        <v>1529</v>
      </c>
      <c r="J2771">
        <v>0</v>
      </c>
      <c r="K2771">
        <v>0</v>
      </c>
      <c r="L2771">
        <v>8</v>
      </c>
      <c r="M2771">
        <v>0.6</v>
      </c>
      <c r="N2771">
        <v>0.998</v>
      </c>
      <c r="O2771">
        <v>2.5</v>
      </c>
      <c r="P2771">
        <v>0.66400000000000003</v>
      </c>
      <c r="Q2771">
        <v>1.4999999999999999E-2</v>
      </c>
    </row>
    <row r="2772" spans="1:17">
      <c r="A2772" t="s">
        <v>2802</v>
      </c>
      <c r="B2772" s="1">
        <v>46144</v>
      </c>
      <c r="C2772" t="s">
        <v>53</v>
      </c>
      <c r="D2772" t="s">
        <v>23</v>
      </c>
      <c r="E2772">
        <v>998</v>
      </c>
      <c r="F2772">
        <v>45</v>
      </c>
      <c r="G2772">
        <v>1043</v>
      </c>
      <c r="H2772">
        <v>25</v>
      </c>
      <c r="I2772">
        <v>1018</v>
      </c>
      <c r="J2772">
        <v>0</v>
      </c>
      <c r="K2772">
        <v>0</v>
      </c>
      <c r="L2772">
        <v>8</v>
      </c>
      <c r="M2772">
        <v>0.6</v>
      </c>
      <c r="N2772">
        <v>1</v>
      </c>
      <c r="O2772">
        <v>2.5</v>
      </c>
      <c r="P2772">
        <v>0.77800000000000002</v>
      </c>
      <c r="Q2772">
        <v>2.4E-2</v>
      </c>
    </row>
    <row r="2773" spans="1:17">
      <c r="A2773" t="s">
        <v>2803</v>
      </c>
      <c r="B2773" s="1">
        <v>46144</v>
      </c>
      <c r="C2773" t="s">
        <v>53</v>
      </c>
      <c r="D2773" t="s">
        <v>25</v>
      </c>
      <c r="E2773">
        <v>0</v>
      </c>
      <c r="F2773">
        <v>29</v>
      </c>
      <c r="G2773">
        <v>29</v>
      </c>
      <c r="H2773">
        <v>29</v>
      </c>
      <c r="I2773">
        <v>0</v>
      </c>
      <c r="J2773">
        <v>0</v>
      </c>
      <c r="K2773">
        <v>0</v>
      </c>
      <c r="L2773">
        <v>1.7</v>
      </c>
      <c r="M2773">
        <v>0.96699999999999997</v>
      </c>
      <c r="N2773">
        <v>0.96399999999999997</v>
      </c>
      <c r="O2773">
        <v>4.4000000000000004</v>
      </c>
      <c r="P2773">
        <v>0.71299999999999997</v>
      </c>
      <c r="Q2773">
        <v>1</v>
      </c>
    </row>
    <row r="2774" spans="1:17">
      <c r="A2774" t="s">
        <v>2804</v>
      </c>
      <c r="B2774" s="1">
        <v>46146</v>
      </c>
      <c r="C2774" t="s">
        <v>18</v>
      </c>
      <c r="D2774" t="s">
        <v>19</v>
      </c>
      <c r="E2774">
        <v>352</v>
      </c>
      <c r="F2774">
        <v>49</v>
      </c>
      <c r="G2774">
        <v>401</v>
      </c>
      <c r="H2774">
        <v>36</v>
      </c>
      <c r="I2774">
        <v>365</v>
      </c>
      <c r="J2774">
        <v>0</v>
      </c>
      <c r="K2774">
        <v>0</v>
      </c>
      <c r="L2774">
        <v>8</v>
      </c>
      <c r="M2774">
        <v>0.6</v>
      </c>
      <c r="N2774">
        <v>0.98599999999999999</v>
      </c>
      <c r="O2774">
        <v>2.5</v>
      </c>
      <c r="P2774">
        <v>0.72399999999999998</v>
      </c>
      <c r="Q2774">
        <v>0.09</v>
      </c>
    </row>
    <row r="2775" spans="1:17">
      <c r="A2775" t="s">
        <v>2805</v>
      </c>
      <c r="B2775" s="1">
        <v>46146</v>
      </c>
      <c r="C2775" t="s">
        <v>18</v>
      </c>
      <c r="D2775" t="s">
        <v>21</v>
      </c>
      <c r="E2775">
        <v>0</v>
      </c>
      <c r="F2775">
        <v>55</v>
      </c>
      <c r="G2775">
        <v>55</v>
      </c>
      <c r="H2775">
        <v>53</v>
      </c>
      <c r="I2775">
        <v>2</v>
      </c>
      <c r="J2775">
        <v>0</v>
      </c>
      <c r="K2775">
        <v>0</v>
      </c>
      <c r="L2775">
        <v>1.6</v>
      </c>
      <c r="M2775">
        <v>0.94399999999999995</v>
      </c>
      <c r="N2775">
        <v>0.98799999999999999</v>
      </c>
      <c r="O2775">
        <v>4.8</v>
      </c>
      <c r="P2775">
        <v>0.8</v>
      </c>
      <c r="Q2775">
        <v>0.96399999999999997</v>
      </c>
    </row>
    <row r="2776" spans="1:17">
      <c r="A2776" t="s">
        <v>2806</v>
      </c>
      <c r="B2776" s="1">
        <v>46146</v>
      </c>
      <c r="C2776" t="s">
        <v>18</v>
      </c>
      <c r="D2776" t="s">
        <v>23</v>
      </c>
      <c r="E2776">
        <v>721</v>
      </c>
      <c r="F2776">
        <v>50</v>
      </c>
      <c r="G2776">
        <v>771</v>
      </c>
      <c r="H2776">
        <v>36</v>
      </c>
      <c r="I2776">
        <v>735</v>
      </c>
      <c r="J2776">
        <v>1</v>
      </c>
      <c r="K2776">
        <v>0</v>
      </c>
      <c r="L2776">
        <v>8</v>
      </c>
      <c r="M2776">
        <v>0.6</v>
      </c>
      <c r="N2776">
        <v>0.96499999999999997</v>
      </c>
      <c r="O2776">
        <v>2.5</v>
      </c>
      <c r="P2776">
        <v>0.77700000000000002</v>
      </c>
      <c r="Q2776">
        <v>4.7E-2</v>
      </c>
    </row>
    <row r="2777" spans="1:17">
      <c r="A2777" t="s">
        <v>2807</v>
      </c>
      <c r="B2777" s="1">
        <v>46146</v>
      </c>
      <c r="C2777" t="s">
        <v>18</v>
      </c>
      <c r="D2777" t="s">
        <v>25</v>
      </c>
      <c r="E2777">
        <v>0</v>
      </c>
      <c r="F2777">
        <v>34</v>
      </c>
      <c r="G2777">
        <v>34</v>
      </c>
      <c r="H2777">
        <v>34</v>
      </c>
      <c r="I2777">
        <v>0</v>
      </c>
      <c r="J2777">
        <v>0</v>
      </c>
      <c r="K2777">
        <v>0</v>
      </c>
      <c r="L2777">
        <v>1.4</v>
      </c>
      <c r="M2777">
        <v>1</v>
      </c>
      <c r="N2777">
        <v>0.97699999999999998</v>
      </c>
      <c r="O2777">
        <v>4.5</v>
      </c>
      <c r="P2777">
        <v>0.76500000000000001</v>
      </c>
      <c r="Q2777">
        <v>1</v>
      </c>
    </row>
    <row r="2778" spans="1:17">
      <c r="A2778" t="s">
        <v>2808</v>
      </c>
      <c r="B2778" s="1">
        <v>46146</v>
      </c>
      <c r="C2778" t="s">
        <v>27</v>
      </c>
      <c r="D2778" t="s">
        <v>19</v>
      </c>
      <c r="E2778">
        <v>1</v>
      </c>
      <c r="F2778">
        <v>46</v>
      </c>
      <c r="G2778">
        <v>47</v>
      </c>
      <c r="H2778">
        <v>39</v>
      </c>
      <c r="I2778">
        <v>8</v>
      </c>
      <c r="J2778">
        <v>0</v>
      </c>
      <c r="K2778">
        <v>0</v>
      </c>
      <c r="L2778">
        <v>2.1</v>
      </c>
      <c r="M2778">
        <v>0.91</v>
      </c>
      <c r="N2778">
        <v>0.999</v>
      </c>
      <c r="O2778">
        <v>4.2</v>
      </c>
      <c r="P2778">
        <v>0.70499999999999996</v>
      </c>
      <c r="Q2778">
        <v>0.83</v>
      </c>
    </row>
    <row r="2779" spans="1:17">
      <c r="A2779" t="s">
        <v>2809</v>
      </c>
      <c r="B2779" s="1">
        <v>46146</v>
      </c>
      <c r="C2779" t="s">
        <v>27</v>
      </c>
      <c r="D2779" t="s">
        <v>21</v>
      </c>
      <c r="E2779">
        <v>0</v>
      </c>
      <c r="F2779">
        <v>46</v>
      </c>
      <c r="G2779">
        <v>46</v>
      </c>
      <c r="H2779">
        <v>45</v>
      </c>
      <c r="I2779">
        <v>1</v>
      </c>
      <c r="J2779">
        <v>0</v>
      </c>
      <c r="K2779">
        <v>0</v>
      </c>
      <c r="L2779">
        <v>1</v>
      </c>
      <c r="M2779">
        <v>0.95899999999999996</v>
      </c>
      <c r="N2779">
        <v>0.998</v>
      </c>
      <c r="O2779">
        <v>4.8</v>
      </c>
      <c r="P2779">
        <v>0.70699999999999996</v>
      </c>
      <c r="Q2779">
        <v>0.97799999999999998</v>
      </c>
    </row>
    <row r="2780" spans="1:17">
      <c r="A2780" t="s">
        <v>2810</v>
      </c>
      <c r="B2780" s="1">
        <v>46146</v>
      </c>
      <c r="C2780" t="s">
        <v>27</v>
      </c>
      <c r="D2780" t="s">
        <v>23</v>
      </c>
      <c r="E2780">
        <v>1866</v>
      </c>
      <c r="F2780">
        <v>29</v>
      </c>
      <c r="G2780">
        <v>1895</v>
      </c>
      <c r="H2780">
        <v>28</v>
      </c>
      <c r="I2780">
        <v>1867</v>
      </c>
      <c r="J2780">
        <v>0</v>
      </c>
      <c r="K2780">
        <v>0</v>
      </c>
      <c r="L2780">
        <v>8</v>
      </c>
      <c r="M2780">
        <v>0.6</v>
      </c>
      <c r="N2780">
        <v>1</v>
      </c>
      <c r="O2780">
        <v>2.5</v>
      </c>
      <c r="P2780">
        <v>0.71699999999999997</v>
      </c>
      <c r="Q2780">
        <v>1.4999999999999999E-2</v>
      </c>
    </row>
    <row r="2781" spans="1:17">
      <c r="A2781" t="s">
        <v>2811</v>
      </c>
      <c r="B2781" s="1">
        <v>46146</v>
      </c>
      <c r="C2781" t="s">
        <v>27</v>
      </c>
      <c r="D2781" t="s">
        <v>25</v>
      </c>
      <c r="E2781">
        <v>87</v>
      </c>
      <c r="F2781">
        <v>29</v>
      </c>
      <c r="G2781">
        <v>116</v>
      </c>
      <c r="H2781">
        <v>24</v>
      </c>
      <c r="I2781">
        <v>92</v>
      </c>
      <c r="J2781">
        <v>0</v>
      </c>
      <c r="K2781">
        <v>0</v>
      </c>
      <c r="L2781">
        <v>8</v>
      </c>
      <c r="M2781">
        <v>0.6</v>
      </c>
      <c r="N2781">
        <v>0.999</v>
      </c>
      <c r="O2781">
        <v>2.5</v>
      </c>
      <c r="P2781">
        <v>0.72899999999999998</v>
      </c>
      <c r="Q2781">
        <v>0.20699999999999999</v>
      </c>
    </row>
    <row r="2782" spans="1:17">
      <c r="A2782" t="s">
        <v>2812</v>
      </c>
      <c r="B2782" s="1">
        <v>46146</v>
      </c>
      <c r="C2782" t="s">
        <v>32</v>
      </c>
      <c r="D2782" t="s">
        <v>19</v>
      </c>
      <c r="E2782">
        <v>774</v>
      </c>
      <c r="F2782">
        <v>44</v>
      </c>
      <c r="G2782">
        <v>818</v>
      </c>
      <c r="H2782">
        <v>35</v>
      </c>
      <c r="I2782">
        <v>783</v>
      </c>
      <c r="J2782">
        <v>0</v>
      </c>
      <c r="K2782">
        <v>0</v>
      </c>
      <c r="L2782">
        <v>8</v>
      </c>
      <c r="M2782">
        <v>0.6</v>
      </c>
      <c r="N2782">
        <v>1</v>
      </c>
      <c r="O2782">
        <v>2.5</v>
      </c>
      <c r="P2782">
        <v>0.77</v>
      </c>
      <c r="Q2782">
        <v>4.2999999999999997E-2</v>
      </c>
    </row>
    <row r="2783" spans="1:17">
      <c r="A2783" t="s">
        <v>2813</v>
      </c>
      <c r="B2783" s="1">
        <v>46146</v>
      </c>
      <c r="C2783" t="s">
        <v>32</v>
      </c>
      <c r="D2783" t="s">
        <v>21</v>
      </c>
      <c r="E2783">
        <v>1884</v>
      </c>
      <c r="F2783">
        <v>29</v>
      </c>
      <c r="G2783">
        <v>1913</v>
      </c>
      <c r="H2783">
        <v>24</v>
      </c>
      <c r="I2783">
        <v>1889</v>
      </c>
      <c r="J2783">
        <v>0</v>
      </c>
      <c r="K2783">
        <v>0</v>
      </c>
      <c r="L2783">
        <v>8</v>
      </c>
      <c r="M2783">
        <v>0.6</v>
      </c>
      <c r="N2783">
        <v>0.98</v>
      </c>
      <c r="O2783">
        <v>2.5</v>
      </c>
      <c r="P2783">
        <v>0.72</v>
      </c>
      <c r="Q2783">
        <v>1.2999999999999999E-2</v>
      </c>
    </row>
    <row r="2784" spans="1:17">
      <c r="A2784" t="s">
        <v>2814</v>
      </c>
      <c r="B2784" s="1">
        <v>46146</v>
      </c>
      <c r="C2784" t="s">
        <v>32</v>
      </c>
      <c r="D2784" t="s">
        <v>23</v>
      </c>
      <c r="E2784">
        <v>1977</v>
      </c>
      <c r="F2784">
        <v>43</v>
      </c>
      <c r="G2784">
        <v>2020</v>
      </c>
      <c r="H2784">
        <v>20</v>
      </c>
      <c r="I2784">
        <v>2000</v>
      </c>
      <c r="J2784">
        <v>0</v>
      </c>
      <c r="K2784">
        <v>0</v>
      </c>
      <c r="L2784">
        <v>8</v>
      </c>
      <c r="M2784">
        <v>0.6</v>
      </c>
      <c r="N2784">
        <v>1</v>
      </c>
      <c r="O2784">
        <v>2.5</v>
      </c>
      <c r="P2784">
        <v>0.73499999999999999</v>
      </c>
      <c r="Q2784">
        <v>0.01</v>
      </c>
    </row>
    <row r="2785" spans="1:17">
      <c r="A2785" t="s">
        <v>2815</v>
      </c>
      <c r="B2785" s="1">
        <v>46146</v>
      </c>
      <c r="C2785" t="s">
        <v>32</v>
      </c>
      <c r="D2785" t="s">
        <v>25</v>
      </c>
      <c r="E2785">
        <v>0</v>
      </c>
      <c r="F2785">
        <v>26</v>
      </c>
      <c r="G2785">
        <v>26</v>
      </c>
      <c r="H2785">
        <v>26</v>
      </c>
      <c r="I2785">
        <v>0</v>
      </c>
      <c r="J2785">
        <v>0</v>
      </c>
      <c r="K2785">
        <v>0</v>
      </c>
      <c r="L2785">
        <v>1.7</v>
      </c>
      <c r="M2785">
        <v>0.97199999999999998</v>
      </c>
      <c r="N2785">
        <v>0.96799999999999997</v>
      </c>
      <c r="O2785">
        <v>4.5999999999999996</v>
      </c>
      <c r="P2785">
        <v>0.72899999999999998</v>
      </c>
      <c r="Q2785">
        <v>1</v>
      </c>
    </row>
    <row r="2786" spans="1:17">
      <c r="A2786" t="s">
        <v>2816</v>
      </c>
      <c r="B2786" s="1">
        <v>46146</v>
      </c>
      <c r="C2786" t="s">
        <v>37</v>
      </c>
      <c r="D2786" t="s">
        <v>19</v>
      </c>
      <c r="E2786">
        <v>6</v>
      </c>
      <c r="F2786">
        <v>33</v>
      </c>
      <c r="G2786">
        <v>39</v>
      </c>
      <c r="H2786">
        <v>39</v>
      </c>
      <c r="I2786">
        <v>0</v>
      </c>
      <c r="J2786">
        <v>0</v>
      </c>
      <c r="K2786">
        <v>0</v>
      </c>
      <c r="L2786">
        <v>1.3</v>
      </c>
      <c r="M2786">
        <v>0.95299999999999996</v>
      </c>
      <c r="N2786">
        <v>0.99</v>
      </c>
      <c r="O2786">
        <v>4.2</v>
      </c>
      <c r="P2786">
        <v>0.627</v>
      </c>
      <c r="Q2786">
        <v>1</v>
      </c>
    </row>
    <row r="2787" spans="1:17">
      <c r="A2787" t="s">
        <v>2817</v>
      </c>
      <c r="B2787" s="1">
        <v>46146</v>
      </c>
      <c r="C2787" t="s">
        <v>37</v>
      </c>
      <c r="D2787" t="s">
        <v>21</v>
      </c>
      <c r="E2787">
        <v>821</v>
      </c>
      <c r="F2787">
        <v>64</v>
      </c>
      <c r="G2787">
        <v>885</v>
      </c>
      <c r="H2787">
        <v>34</v>
      </c>
      <c r="I2787">
        <v>851</v>
      </c>
      <c r="J2787">
        <v>0</v>
      </c>
      <c r="K2787">
        <v>0</v>
      </c>
      <c r="L2787">
        <v>8</v>
      </c>
      <c r="M2787">
        <v>0.6</v>
      </c>
      <c r="N2787">
        <v>0.98499999999999999</v>
      </c>
      <c r="O2787">
        <v>2.5</v>
      </c>
      <c r="P2787">
        <v>0.66900000000000004</v>
      </c>
      <c r="Q2787">
        <v>3.7999999999999999E-2</v>
      </c>
    </row>
    <row r="2788" spans="1:17">
      <c r="A2788" t="s">
        <v>2818</v>
      </c>
      <c r="B2788" s="1">
        <v>46146</v>
      </c>
      <c r="C2788" t="s">
        <v>37</v>
      </c>
      <c r="D2788" t="s">
        <v>23</v>
      </c>
      <c r="E2788">
        <v>680</v>
      </c>
      <c r="F2788">
        <v>31</v>
      </c>
      <c r="G2788">
        <v>711</v>
      </c>
      <c r="H2788">
        <v>42</v>
      </c>
      <c r="I2788">
        <v>669</v>
      </c>
      <c r="J2788">
        <v>0</v>
      </c>
      <c r="K2788">
        <v>0</v>
      </c>
      <c r="L2788">
        <v>8</v>
      </c>
      <c r="M2788">
        <v>0.6</v>
      </c>
      <c r="N2788">
        <v>0.999</v>
      </c>
      <c r="O2788">
        <v>2.5</v>
      </c>
      <c r="P2788">
        <v>0.77300000000000002</v>
      </c>
      <c r="Q2788">
        <v>5.8999999999999997E-2</v>
      </c>
    </row>
    <row r="2789" spans="1:17">
      <c r="A2789" t="s">
        <v>2819</v>
      </c>
      <c r="B2789" s="1">
        <v>46146</v>
      </c>
      <c r="C2789" t="s">
        <v>37</v>
      </c>
      <c r="D2789" t="s">
        <v>25</v>
      </c>
      <c r="E2789">
        <v>0</v>
      </c>
      <c r="F2789">
        <v>39</v>
      </c>
      <c r="G2789">
        <v>39</v>
      </c>
      <c r="H2789">
        <v>39</v>
      </c>
      <c r="I2789">
        <v>0</v>
      </c>
      <c r="J2789">
        <v>0</v>
      </c>
      <c r="K2789">
        <v>0</v>
      </c>
      <c r="L2789">
        <v>2.1</v>
      </c>
      <c r="M2789">
        <v>0.94499999999999995</v>
      </c>
      <c r="N2789">
        <v>0.96399999999999997</v>
      </c>
      <c r="O2789">
        <v>4.4000000000000004</v>
      </c>
      <c r="P2789">
        <v>0.65400000000000003</v>
      </c>
      <c r="Q2789">
        <v>1</v>
      </c>
    </row>
    <row r="2790" spans="1:17">
      <c r="A2790" t="s">
        <v>2820</v>
      </c>
      <c r="B2790" s="1">
        <v>46146</v>
      </c>
      <c r="C2790" t="s">
        <v>43</v>
      </c>
      <c r="D2790" t="s">
        <v>19</v>
      </c>
      <c r="E2790">
        <v>1473</v>
      </c>
      <c r="F2790">
        <v>38</v>
      </c>
      <c r="G2790">
        <v>1511</v>
      </c>
      <c r="H2790">
        <v>22</v>
      </c>
      <c r="I2790">
        <v>1489</v>
      </c>
      <c r="J2790">
        <v>0</v>
      </c>
      <c r="K2790">
        <v>0</v>
      </c>
      <c r="L2790">
        <v>8</v>
      </c>
      <c r="M2790">
        <v>0.6</v>
      </c>
      <c r="N2790">
        <v>0.98799999999999999</v>
      </c>
      <c r="O2790">
        <v>2.5</v>
      </c>
      <c r="P2790">
        <v>0.73399999999999999</v>
      </c>
      <c r="Q2790">
        <v>1.4999999999999999E-2</v>
      </c>
    </row>
    <row r="2791" spans="1:17">
      <c r="A2791" t="s">
        <v>2821</v>
      </c>
      <c r="B2791" s="1">
        <v>46146</v>
      </c>
      <c r="C2791" t="s">
        <v>43</v>
      </c>
      <c r="D2791" t="s">
        <v>21</v>
      </c>
      <c r="E2791">
        <v>0</v>
      </c>
      <c r="F2791">
        <v>29</v>
      </c>
      <c r="G2791">
        <v>29</v>
      </c>
      <c r="H2791">
        <v>29</v>
      </c>
      <c r="I2791">
        <v>0</v>
      </c>
      <c r="J2791">
        <v>1</v>
      </c>
      <c r="K2791">
        <v>0</v>
      </c>
      <c r="L2791">
        <v>1.9</v>
      </c>
      <c r="M2791">
        <v>0.94699999999999995</v>
      </c>
      <c r="N2791">
        <v>0.96799999999999997</v>
      </c>
      <c r="O2791">
        <v>4.5</v>
      </c>
      <c r="P2791">
        <v>0.621</v>
      </c>
      <c r="Q2791">
        <v>1</v>
      </c>
    </row>
    <row r="2792" spans="1:17">
      <c r="A2792" t="s">
        <v>2822</v>
      </c>
      <c r="B2792" s="1">
        <v>46146</v>
      </c>
      <c r="C2792" t="s">
        <v>43</v>
      </c>
      <c r="D2792" t="s">
        <v>23</v>
      </c>
      <c r="E2792">
        <v>9</v>
      </c>
      <c r="F2792">
        <v>21</v>
      </c>
      <c r="G2792">
        <v>30</v>
      </c>
      <c r="H2792">
        <v>30</v>
      </c>
      <c r="I2792">
        <v>0</v>
      </c>
      <c r="J2792">
        <v>0</v>
      </c>
      <c r="K2792">
        <v>0</v>
      </c>
      <c r="L2792">
        <v>1.2</v>
      </c>
      <c r="M2792">
        <v>0.999</v>
      </c>
      <c r="N2792">
        <v>0.97099999999999997</v>
      </c>
      <c r="O2792">
        <v>4.4000000000000004</v>
      </c>
      <c r="P2792">
        <v>0.754</v>
      </c>
      <c r="Q2792">
        <v>1</v>
      </c>
    </row>
    <row r="2793" spans="1:17">
      <c r="A2793" t="s">
        <v>2823</v>
      </c>
      <c r="B2793" s="1">
        <v>46146</v>
      </c>
      <c r="C2793" t="s">
        <v>43</v>
      </c>
      <c r="D2793" t="s">
        <v>25</v>
      </c>
      <c r="E2793">
        <v>0</v>
      </c>
      <c r="F2793">
        <v>34</v>
      </c>
      <c r="G2793">
        <v>34</v>
      </c>
      <c r="H2793">
        <v>34</v>
      </c>
      <c r="I2793">
        <v>0</v>
      </c>
      <c r="J2793">
        <v>0</v>
      </c>
      <c r="K2793">
        <v>0</v>
      </c>
      <c r="L2793">
        <v>1.5</v>
      </c>
      <c r="M2793">
        <v>0.95199999999999996</v>
      </c>
      <c r="N2793">
        <v>0.98799999999999999</v>
      </c>
      <c r="O2793">
        <v>4.5</v>
      </c>
      <c r="P2793">
        <v>0.78100000000000003</v>
      </c>
      <c r="Q2793">
        <v>1</v>
      </c>
    </row>
    <row r="2794" spans="1:17">
      <c r="A2794" t="s">
        <v>2824</v>
      </c>
      <c r="B2794" s="1">
        <v>46146</v>
      </c>
      <c r="C2794" t="s">
        <v>48</v>
      </c>
      <c r="D2794" t="s">
        <v>19</v>
      </c>
      <c r="E2794">
        <v>1</v>
      </c>
      <c r="F2794">
        <v>37</v>
      </c>
      <c r="G2794">
        <v>38</v>
      </c>
      <c r="H2794">
        <v>38</v>
      </c>
      <c r="I2794">
        <v>0</v>
      </c>
      <c r="J2794">
        <v>0</v>
      </c>
      <c r="K2794">
        <v>0</v>
      </c>
      <c r="L2794">
        <v>1.3</v>
      </c>
      <c r="M2794">
        <v>0.93600000000000005</v>
      </c>
      <c r="N2794">
        <v>1</v>
      </c>
      <c r="O2794">
        <v>4.5999999999999996</v>
      </c>
      <c r="P2794">
        <v>0.74299999999999999</v>
      </c>
      <c r="Q2794">
        <v>1</v>
      </c>
    </row>
    <row r="2795" spans="1:17">
      <c r="A2795" t="s">
        <v>2825</v>
      </c>
      <c r="B2795" s="1">
        <v>46146</v>
      </c>
      <c r="C2795" t="s">
        <v>48</v>
      </c>
      <c r="D2795" t="s">
        <v>21</v>
      </c>
      <c r="E2795">
        <v>2541</v>
      </c>
      <c r="F2795">
        <v>29</v>
      </c>
      <c r="G2795">
        <v>2570</v>
      </c>
      <c r="H2795">
        <v>16</v>
      </c>
      <c r="I2795">
        <v>2554</v>
      </c>
      <c r="J2795">
        <v>1</v>
      </c>
      <c r="K2795">
        <v>0</v>
      </c>
      <c r="L2795">
        <v>8</v>
      </c>
      <c r="M2795">
        <v>0.6</v>
      </c>
      <c r="N2795">
        <v>0.97899999999999998</v>
      </c>
      <c r="O2795">
        <v>2.5</v>
      </c>
      <c r="P2795">
        <v>0.69199999999999995</v>
      </c>
      <c r="Q2795">
        <v>6.0000000000000001E-3</v>
      </c>
    </row>
    <row r="2796" spans="1:17">
      <c r="A2796" t="s">
        <v>2826</v>
      </c>
      <c r="B2796" s="1">
        <v>46146</v>
      </c>
      <c r="C2796" t="s">
        <v>48</v>
      </c>
      <c r="D2796" t="s">
        <v>23</v>
      </c>
      <c r="E2796">
        <v>1</v>
      </c>
      <c r="F2796">
        <v>59</v>
      </c>
      <c r="G2796">
        <v>60</v>
      </c>
      <c r="H2796">
        <v>49</v>
      </c>
      <c r="I2796">
        <v>11</v>
      </c>
      <c r="J2796">
        <v>0</v>
      </c>
      <c r="K2796">
        <v>0</v>
      </c>
      <c r="L2796">
        <v>2.2999999999999998</v>
      </c>
      <c r="M2796">
        <v>0.92300000000000004</v>
      </c>
      <c r="N2796">
        <v>0.95599999999999996</v>
      </c>
      <c r="O2796">
        <v>4.0999999999999996</v>
      </c>
      <c r="P2796">
        <v>0.80200000000000005</v>
      </c>
      <c r="Q2796">
        <v>0.81699999999999995</v>
      </c>
    </row>
    <row r="2797" spans="1:17">
      <c r="A2797" t="s">
        <v>2827</v>
      </c>
      <c r="B2797" s="1">
        <v>46146</v>
      </c>
      <c r="C2797" t="s">
        <v>48</v>
      </c>
      <c r="D2797" t="s">
        <v>25</v>
      </c>
      <c r="E2797">
        <v>808</v>
      </c>
      <c r="F2797">
        <v>38</v>
      </c>
      <c r="G2797">
        <v>846</v>
      </c>
      <c r="H2797">
        <v>23</v>
      </c>
      <c r="I2797">
        <v>823</v>
      </c>
      <c r="J2797">
        <v>0</v>
      </c>
      <c r="K2797">
        <v>0</v>
      </c>
      <c r="L2797">
        <v>8</v>
      </c>
      <c r="M2797">
        <v>0.6</v>
      </c>
      <c r="N2797">
        <v>0.997</v>
      </c>
      <c r="O2797">
        <v>2.5</v>
      </c>
      <c r="P2797">
        <v>0.747</v>
      </c>
      <c r="Q2797">
        <v>2.7E-2</v>
      </c>
    </row>
    <row r="2798" spans="1:17">
      <c r="A2798" t="s">
        <v>2828</v>
      </c>
      <c r="B2798" s="1">
        <v>46146</v>
      </c>
      <c r="C2798" t="s">
        <v>53</v>
      </c>
      <c r="D2798" t="s">
        <v>19</v>
      </c>
      <c r="E2798">
        <v>1470</v>
      </c>
      <c r="F2798">
        <v>46</v>
      </c>
      <c r="G2798">
        <v>1516</v>
      </c>
      <c r="H2798">
        <v>28</v>
      </c>
      <c r="I2798">
        <v>1488</v>
      </c>
      <c r="J2798">
        <v>0</v>
      </c>
      <c r="K2798">
        <v>0</v>
      </c>
      <c r="L2798">
        <v>8</v>
      </c>
      <c r="M2798">
        <v>0.6</v>
      </c>
      <c r="N2798">
        <v>0.96199999999999997</v>
      </c>
      <c r="O2798">
        <v>2.5</v>
      </c>
      <c r="P2798">
        <v>0.69299999999999995</v>
      </c>
      <c r="Q2798">
        <v>1.7999999999999999E-2</v>
      </c>
    </row>
    <row r="2799" spans="1:17">
      <c r="A2799" t="s">
        <v>2829</v>
      </c>
      <c r="B2799" s="1">
        <v>46146</v>
      </c>
      <c r="C2799" t="s">
        <v>53</v>
      </c>
      <c r="D2799" t="s">
        <v>21</v>
      </c>
      <c r="E2799">
        <v>1529</v>
      </c>
      <c r="F2799">
        <v>44</v>
      </c>
      <c r="G2799">
        <v>1573</v>
      </c>
      <c r="H2799">
        <v>24</v>
      </c>
      <c r="I2799">
        <v>1549</v>
      </c>
      <c r="J2799">
        <v>0</v>
      </c>
      <c r="K2799">
        <v>0</v>
      </c>
      <c r="L2799">
        <v>8</v>
      </c>
      <c r="M2799">
        <v>0.6</v>
      </c>
      <c r="N2799">
        <v>0.996</v>
      </c>
      <c r="O2799">
        <v>2.5</v>
      </c>
      <c r="P2799">
        <v>0.66400000000000003</v>
      </c>
      <c r="Q2799">
        <v>1.4999999999999999E-2</v>
      </c>
    </row>
    <row r="2800" spans="1:17">
      <c r="A2800" t="s">
        <v>2830</v>
      </c>
      <c r="B2800" s="1">
        <v>46146</v>
      </c>
      <c r="C2800" t="s">
        <v>53</v>
      </c>
      <c r="D2800" t="s">
        <v>23</v>
      </c>
      <c r="E2800">
        <v>1018</v>
      </c>
      <c r="F2800">
        <v>33</v>
      </c>
      <c r="G2800">
        <v>1051</v>
      </c>
      <c r="H2800">
        <v>26</v>
      </c>
      <c r="I2800">
        <v>1025</v>
      </c>
      <c r="J2800">
        <v>0</v>
      </c>
      <c r="K2800">
        <v>0</v>
      </c>
      <c r="L2800">
        <v>8</v>
      </c>
      <c r="M2800">
        <v>0.6</v>
      </c>
      <c r="N2800">
        <v>0.96</v>
      </c>
      <c r="O2800">
        <v>2.5</v>
      </c>
      <c r="P2800">
        <v>0.77800000000000002</v>
      </c>
      <c r="Q2800">
        <v>2.5000000000000001E-2</v>
      </c>
    </row>
    <row r="2801" spans="1:17">
      <c r="A2801" t="s">
        <v>2831</v>
      </c>
      <c r="B2801" s="1">
        <v>46146</v>
      </c>
      <c r="C2801" t="s">
        <v>53</v>
      </c>
      <c r="D2801" t="s">
        <v>25</v>
      </c>
      <c r="E2801">
        <v>0</v>
      </c>
      <c r="F2801">
        <v>40</v>
      </c>
      <c r="G2801">
        <v>40</v>
      </c>
      <c r="H2801">
        <v>40</v>
      </c>
      <c r="I2801">
        <v>0</v>
      </c>
      <c r="J2801">
        <v>0</v>
      </c>
      <c r="K2801">
        <v>0</v>
      </c>
      <c r="L2801">
        <v>1.6</v>
      </c>
      <c r="M2801">
        <v>0.98799999999999999</v>
      </c>
      <c r="N2801">
        <v>0.98299999999999998</v>
      </c>
      <c r="O2801">
        <v>4.5</v>
      </c>
      <c r="P2801">
        <v>0.71299999999999997</v>
      </c>
      <c r="Q2801">
        <v>1</v>
      </c>
    </row>
    <row r="2802" spans="1:17">
      <c r="A2802" t="s">
        <v>2832</v>
      </c>
      <c r="B2802" s="1">
        <v>46147</v>
      </c>
      <c r="C2802" t="s">
        <v>18</v>
      </c>
      <c r="D2802" t="s">
        <v>19</v>
      </c>
      <c r="E2802">
        <v>365</v>
      </c>
      <c r="F2802">
        <v>51</v>
      </c>
      <c r="G2802">
        <v>416</v>
      </c>
      <c r="H2802">
        <v>36</v>
      </c>
      <c r="I2802">
        <v>380</v>
      </c>
      <c r="J2802">
        <v>0</v>
      </c>
      <c r="K2802">
        <v>0</v>
      </c>
      <c r="L2802">
        <v>8</v>
      </c>
      <c r="M2802">
        <v>0.6</v>
      </c>
      <c r="N2802">
        <v>0.99399999999999999</v>
      </c>
      <c r="O2802">
        <v>2.5</v>
      </c>
      <c r="P2802">
        <v>0.72399999999999998</v>
      </c>
      <c r="Q2802">
        <v>8.6999999999999994E-2</v>
      </c>
    </row>
    <row r="2803" spans="1:17">
      <c r="A2803" t="s">
        <v>2833</v>
      </c>
      <c r="B2803" s="1">
        <v>46147</v>
      </c>
      <c r="C2803" t="s">
        <v>18</v>
      </c>
      <c r="D2803" t="s">
        <v>21</v>
      </c>
      <c r="E2803">
        <v>2</v>
      </c>
      <c r="F2803">
        <v>40</v>
      </c>
      <c r="G2803">
        <v>42</v>
      </c>
      <c r="H2803">
        <v>42</v>
      </c>
      <c r="I2803">
        <v>0</v>
      </c>
      <c r="J2803">
        <v>0</v>
      </c>
      <c r="K2803">
        <v>0</v>
      </c>
      <c r="L2803">
        <v>1.5</v>
      </c>
      <c r="M2803">
        <v>0.96299999999999997</v>
      </c>
      <c r="N2803">
        <v>1</v>
      </c>
      <c r="O2803">
        <v>4.5</v>
      </c>
      <c r="P2803">
        <v>0.8</v>
      </c>
      <c r="Q2803">
        <v>1</v>
      </c>
    </row>
    <row r="2804" spans="1:17">
      <c r="A2804" t="s">
        <v>2834</v>
      </c>
      <c r="B2804" s="1">
        <v>46147</v>
      </c>
      <c r="C2804" t="s">
        <v>18</v>
      </c>
      <c r="D2804" t="s">
        <v>23</v>
      </c>
      <c r="E2804">
        <v>735</v>
      </c>
      <c r="F2804">
        <v>52</v>
      </c>
      <c r="G2804">
        <v>787</v>
      </c>
      <c r="H2804">
        <v>40</v>
      </c>
      <c r="I2804">
        <v>747</v>
      </c>
      <c r="J2804">
        <v>0</v>
      </c>
      <c r="K2804">
        <v>0</v>
      </c>
      <c r="L2804">
        <v>8</v>
      </c>
      <c r="M2804">
        <v>0.6</v>
      </c>
      <c r="N2804">
        <v>0.96499999999999997</v>
      </c>
      <c r="O2804">
        <v>2.5</v>
      </c>
      <c r="P2804">
        <v>0.77700000000000002</v>
      </c>
      <c r="Q2804">
        <v>5.0999999999999997E-2</v>
      </c>
    </row>
    <row r="2805" spans="1:17">
      <c r="A2805" t="s">
        <v>2835</v>
      </c>
      <c r="B2805" s="1">
        <v>46147</v>
      </c>
      <c r="C2805" t="s">
        <v>18</v>
      </c>
      <c r="D2805" t="s">
        <v>25</v>
      </c>
      <c r="E2805">
        <v>0</v>
      </c>
      <c r="F2805">
        <v>21</v>
      </c>
      <c r="G2805">
        <v>21</v>
      </c>
      <c r="H2805">
        <v>21</v>
      </c>
      <c r="I2805">
        <v>0</v>
      </c>
      <c r="J2805">
        <v>0</v>
      </c>
      <c r="K2805">
        <v>0</v>
      </c>
      <c r="L2805">
        <v>2</v>
      </c>
      <c r="M2805">
        <v>0.96099999999999997</v>
      </c>
      <c r="N2805">
        <v>0.998</v>
      </c>
      <c r="O2805">
        <v>4.5999999999999996</v>
      </c>
      <c r="P2805">
        <v>0.76500000000000001</v>
      </c>
      <c r="Q2805">
        <v>1</v>
      </c>
    </row>
    <row r="2806" spans="1:17">
      <c r="A2806" t="s">
        <v>2836</v>
      </c>
      <c r="B2806" s="1">
        <v>46147</v>
      </c>
      <c r="C2806" t="s">
        <v>27</v>
      </c>
      <c r="D2806" t="s">
        <v>19</v>
      </c>
      <c r="E2806">
        <v>8</v>
      </c>
      <c r="F2806">
        <v>41</v>
      </c>
      <c r="G2806">
        <v>49</v>
      </c>
      <c r="H2806">
        <v>39</v>
      </c>
      <c r="I2806">
        <v>10</v>
      </c>
      <c r="J2806">
        <v>0</v>
      </c>
      <c r="K2806">
        <v>0</v>
      </c>
      <c r="L2806">
        <v>2.1</v>
      </c>
      <c r="M2806">
        <v>0.88300000000000001</v>
      </c>
      <c r="N2806">
        <v>0.999</v>
      </c>
      <c r="O2806">
        <v>4.0999999999999996</v>
      </c>
      <c r="P2806">
        <v>0.70499999999999996</v>
      </c>
      <c r="Q2806">
        <v>0.79600000000000004</v>
      </c>
    </row>
    <row r="2807" spans="1:17">
      <c r="A2807" t="s">
        <v>2837</v>
      </c>
      <c r="B2807" s="1">
        <v>46147</v>
      </c>
      <c r="C2807" t="s">
        <v>27</v>
      </c>
      <c r="D2807" t="s">
        <v>21</v>
      </c>
      <c r="E2807">
        <v>1</v>
      </c>
      <c r="F2807">
        <v>36</v>
      </c>
      <c r="G2807">
        <v>37</v>
      </c>
      <c r="H2807">
        <v>37</v>
      </c>
      <c r="I2807">
        <v>0</v>
      </c>
      <c r="J2807">
        <v>0</v>
      </c>
      <c r="K2807">
        <v>0</v>
      </c>
      <c r="L2807">
        <v>1.4</v>
      </c>
      <c r="M2807">
        <v>0.98</v>
      </c>
      <c r="N2807">
        <v>1</v>
      </c>
      <c r="O2807">
        <v>4.7</v>
      </c>
      <c r="P2807">
        <v>0.70699999999999996</v>
      </c>
      <c r="Q2807">
        <v>1</v>
      </c>
    </row>
    <row r="2808" spans="1:17">
      <c r="A2808" t="s">
        <v>2838</v>
      </c>
      <c r="B2808" s="1">
        <v>46147</v>
      </c>
      <c r="C2808" t="s">
        <v>27</v>
      </c>
      <c r="D2808" t="s">
        <v>23</v>
      </c>
      <c r="E2808">
        <v>1867</v>
      </c>
      <c r="F2808">
        <v>38</v>
      </c>
      <c r="G2808">
        <v>1905</v>
      </c>
      <c r="H2808">
        <v>22</v>
      </c>
      <c r="I2808">
        <v>1883</v>
      </c>
      <c r="J2808">
        <v>0</v>
      </c>
      <c r="K2808">
        <v>0</v>
      </c>
      <c r="L2808">
        <v>8</v>
      </c>
      <c r="M2808">
        <v>0.6</v>
      </c>
      <c r="N2808">
        <v>0.95799999999999996</v>
      </c>
      <c r="O2808">
        <v>2.5</v>
      </c>
      <c r="P2808">
        <v>0.71699999999999997</v>
      </c>
      <c r="Q2808">
        <v>1.2E-2</v>
      </c>
    </row>
    <row r="2809" spans="1:17">
      <c r="A2809" t="s">
        <v>2839</v>
      </c>
      <c r="B2809" s="1">
        <v>46147</v>
      </c>
      <c r="C2809" t="s">
        <v>27</v>
      </c>
      <c r="D2809" t="s">
        <v>25</v>
      </c>
      <c r="E2809">
        <v>92</v>
      </c>
      <c r="F2809">
        <v>37</v>
      </c>
      <c r="G2809">
        <v>129</v>
      </c>
      <c r="H2809">
        <v>29</v>
      </c>
      <c r="I2809">
        <v>100</v>
      </c>
      <c r="J2809">
        <v>0</v>
      </c>
      <c r="K2809">
        <v>0</v>
      </c>
      <c r="L2809">
        <v>8</v>
      </c>
      <c r="M2809">
        <v>0.6</v>
      </c>
      <c r="N2809">
        <v>1</v>
      </c>
      <c r="O2809">
        <v>2.5</v>
      </c>
      <c r="P2809">
        <v>0.72899999999999998</v>
      </c>
      <c r="Q2809">
        <v>0.22500000000000001</v>
      </c>
    </row>
    <row r="2810" spans="1:17">
      <c r="A2810" t="s">
        <v>2840</v>
      </c>
      <c r="B2810" s="1">
        <v>46147</v>
      </c>
      <c r="C2810" t="s">
        <v>32</v>
      </c>
      <c r="D2810" t="s">
        <v>19</v>
      </c>
      <c r="E2810">
        <v>783</v>
      </c>
      <c r="F2810">
        <v>35</v>
      </c>
      <c r="G2810">
        <v>818</v>
      </c>
      <c r="H2810">
        <v>33</v>
      </c>
      <c r="I2810">
        <v>785</v>
      </c>
      <c r="J2810">
        <v>0</v>
      </c>
      <c r="K2810">
        <v>0</v>
      </c>
      <c r="L2810">
        <v>8</v>
      </c>
      <c r="M2810">
        <v>0.6</v>
      </c>
      <c r="N2810">
        <v>1</v>
      </c>
      <c r="O2810">
        <v>2.5</v>
      </c>
      <c r="P2810">
        <v>0.77</v>
      </c>
      <c r="Q2810">
        <v>0.04</v>
      </c>
    </row>
    <row r="2811" spans="1:17">
      <c r="A2811" t="s">
        <v>2841</v>
      </c>
      <c r="B2811" s="1">
        <v>46147</v>
      </c>
      <c r="C2811" t="s">
        <v>32</v>
      </c>
      <c r="D2811" t="s">
        <v>21</v>
      </c>
      <c r="E2811">
        <v>1889</v>
      </c>
      <c r="F2811">
        <v>33</v>
      </c>
      <c r="G2811">
        <v>1922</v>
      </c>
      <c r="H2811">
        <v>22</v>
      </c>
      <c r="I2811">
        <v>1900</v>
      </c>
      <c r="J2811">
        <v>0</v>
      </c>
      <c r="K2811">
        <v>0</v>
      </c>
      <c r="L2811">
        <v>8</v>
      </c>
      <c r="M2811">
        <v>0.6</v>
      </c>
      <c r="N2811">
        <v>0.96799999999999997</v>
      </c>
      <c r="O2811">
        <v>2.5</v>
      </c>
      <c r="P2811">
        <v>0.72</v>
      </c>
      <c r="Q2811">
        <v>1.0999999999999999E-2</v>
      </c>
    </row>
    <row r="2812" spans="1:17">
      <c r="A2812" t="s">
        <v>2842</v>
      </c>
      <c r="B2812" s="1">
        <v>46147</v>
      </c>
      <c r="C2812" t="s">
        <v>32</v>
      </c>
      <c r="D2812" t="s">
        <v>23</v>
      </c>
      <c r="E2812">
        <v>2000</v>
      </c>
      <c r="F2812">
        <v>32</v>
      </c>
      <c r="G2812">
        <v>2032</v>
      </c>
      <c r="H2812">
        <v>18</v>
      </c>
      <c r="I2812">
        <v>2014</v>
      </c>
      <c r="J2812">
        <v>1</v>
      </c>
      <c r="K2812">
        <v>0</v>
      </c>
      <c r="L2812">
        <v>8</v>
      </c>
      <c r="M2812">
        <v>0.6</v>
      </c>
      <c r="N2812">
        <v>0.97199999999999998</v>
      </c>
      <c r="O2812">
        <v>2.5</v>
      </c>
      <c r="P2812">
        <v>0.73499999999999999</v>
      </c>
      <c r="Q2812">
        <v>8.9999999999999993E-3</v>
      </c>
    </row>
    <row r="2813" spans="1:17">
      <c r="A2813" t="s">
        <v>2843</v>
      </c>
      <c r="B2813" s="1">
        <v>46147</v>
      </c>
      <c r="C2813" t="s">
        <v>32</v>
      </c>
      <c r="D2813" t="s">
        <v>25</v>
      </c>
      <c r="E2813">
        <v>0</v>
      </c>
      <c r="F2813">
        <v>33</v>
      </c>
      <c r="G2813">
        <v>33</v>
      </c>
      <c r="H2813">
        <v>33</v>
      </c>
      <c r="I2813">
        <v>0</v>
      </c>
      <c r="J2813">
        <v>0</v>
      </c>
      <c r="K2813">
        <v>0</v>
      </c>
      <c r="L2813">
        <v>1.7</v>
      </c>
      <c r="M2813">
        <v>0.97599999999999998</v>
      </c>
      <c r="N2813">
        <v>0.97699999999999998</v>
      </c>
      <c r="O2813">
        <v>4.5</v>
      </c>
      <c r="P2813">
        <v>0.72899999999999998</v>
      </c>
      <c r="Q2813">
        <v>1</v>
      </c>
    </row>
    <row r="2814" spans="1:17">
      <c r="A2814" t="s">
        <v>2844</v>
      </c>
      <c r="B2814" s="1">
        <v>46147</v>
      </c>
      <c r="C2814" t="s">
        <v>37</v>
      </c>
      <c r="D2814" t="s">
        <v>19</v>
      </c>
      <c r="E2814">
        <v>0</v>
      </c>
      <c r="F2814">
        <v>34</v>
      </c>
      <c r="G2814">
        <v>34</v>
      </c>
      <c r="H2814">
        <v>34</v>
      </c>
      <c r="I2814">
        <v>0</v>
      </c>
      <c r="J2814">
        <v>0</v>
      </c>
      <c r="K2814">
        <v>0</v>
      </c>
      <c r="L2814">
        <v>1.1000000000000001</v>
      </c>
      <c r="M2814">
        <v>0.98399999999999999</v>
      </c>
      <c r="N2814">
        <v>0.98699999999999999</v>
      </c>
      <c r="O2814">
        <v>4.5999999999999996</v>
      </c>
      <c r="P2814">
        <v>0.627</v>
      </c>
      <c r="Q2814">
        <v>1</v>
      </c>
    </row>
    <row r="2815" spans="1:17">
      <c r="A2815" t="s">
        <v>2845</v>
      </c>
      <c r="B2815" s="1">
        <v>46147</v>
      </c>
      <c r="C2815" t="s">
        <v>37</v>
      </c>
      <c r="D2815" t="s">
        <v>21</v>
      </c>
      <c r="E2815">
        <v>851</v>
      </c>
      <c r="F2815">
        <v>38</v>
      </c>
      <c r="G2815">
        <v>889</v>
      </c>
      <c r="H2815">
        <v>33</v>
      </c>
      <c r="I2815">
        <v>856</v>
      </c>
      <c r="J2815">
        <v>0</v>
      </c>
      <c r="K2815">
        <v>0</v>
      </c>
      <c r="L2815">
        <v>8</v>
      </c>
      <c r="M2815">
        <v>0.6</v>
      </c>
      <c r="N2815">
        <v>0.97199999999999998</v>
      </c>
      <c r="O2815">
        <v>2.5</v>
      </c>
      <c r="P2815">
        <v>0.66900000000000004</v>
      </c>
      <c r="Q2815">
        <v>3.6999999999999998E-2</v>
      </c>
    </row>
    <row r="2816" spans="1:17">
      <c r="A2816" t="s">
        <v>2846</v>
      </c>
      <c r="B2816" s="1">
        <v>46147</v>
      </c>
      <c r="C2816" t="s">
        <v>37</v>
      </c>
      <c r="D2816" t="s">
        <v>23</v>
      </c>
      <c r="E2816">
        <v>669</v>
      </c>
      <c r="F2816">
        <v>40</v>
      </c>
      <c r="G2816">
        <v>709</v>
      </c>
      <c r="H2816">
        <v>34</v>
      </c>
      <c r="I2816">
        <v>675</v>
      </c>
      <c r="J2816">
        <v>0</v>
      </c>
      <c r="K2816">
        <v>0</v>
      </c>
      <c r="L2816">
        <v>8</v>
      </c>
      <c r="M2816">
        <v>0.6</v>
      </c>
      <c r="N2816">
        <v>0.98799999999999999</v>
      </c>
      <c r="O2816">
        <v>2.5</v>
      </c>
      <c r="P2816">
        <v>0.77300000000000002</v>
      </c>
      <c r="Q2816">
        <v>4.8000000000000001E-2</v>
      </c>
    </row>
    <row r="2817" spans="1:17">
      <c r="A2817" t="s">
        <v>2847</v>
      </c>
      <c r="B2817" s="1">
        <v>46147</v>
      </c>
      <c r="C2817" t="s">
        <v>37</v>
      </c>
      <c r="D2817" t="s">
        <v>25</v>
      </c>
      <c r="E2817">
        <v>0</v>
      </c>
      <c r="F2817">
        <v>26</v>
      </c>
      <c r="G2817">
        <v>26</v>
      </c>
      <c r="H2817">
        <v>26</v>
      </c>
      <c r="I2817">
        <v>0</v>
      </c>
      <c r="J2817">
        <v>1</v>
      </c>
      <c r="K2817">
        <v>0</v>
      </c>
      <c r="L2817">
        <v>1.4</v>
      </c>
      <c r="M2817">
        <v>0.92200000000000004</v>
      </c>
      <c r="N2817">
        <v>1</v>
      </c>
      <c r="O2817">
        <v>4.5</v>
      </c>
      <c r="P2817">
        <v>0.65400000000000003</v>
      </c>
      <c r="Q2817">
        <v>1</v>
      </c>
    </row>
    <row r="2818" spans="1:17">
      <c r="A2818" t="s">
        <v>2848</v>
      </c>
      <c r="B2818" s="1">
        <v>46147</v>
      </c>
      <c r="C2818" t="s">
        <v>43</v>
      </c>
      <c r="D2818" t="s">
        <v>19</v>
      </c>
      <c r="E2818">
        <v>1489</v>
      </c>
      <c r="F2818">
        <v>31</v>
      </c>
      <c r="G2818">
        <v>1520</v>
      </c>
      <c r="H2818">
        <v>25</v>
      </c>
      <c r="I2818">
        <v>1495</v>
      </c>
      <c r="J2818">
        <v>0</v>
      </c>
      <c r="K2818">
        <v>0</v>
      </c>
      <c r="L2818">
        <v>8</v>
      </c>
      <c r="M2818">
        <v>0.6</v>
      </c>
      <c r="N2818">
        <v>0.97399999999999998</v>
      </c>
      <c r="O2818">
        <v>2.5</v>
      </c>
      <c r="P2818">
        <v>0.73399999999999999</v>
      </c>
      <c r="Q2818">
        <v>1.6E-2</v>
      </c>
    </row>
    <row r="2819" spans="1:17">
      <c r="A2819" t="s">
        <v>2849</v>
      </c>
      <c r="B2819" s="1">
        <v>46147</v>
      </c>
      <c r="C2819" t="s">
        <v>43</v>
      </c>
      <c r="D2819" t="s">
        <v>21</v>
      </c>
      <c r="E2819">
        <v>0</v>
      </c>
      <c r="F2819">
        <v>36</v>
      </c>
      <c r="G2819">
        <v>36</v>
      </c>
      <c r="H2819">
        <v>36</v>
      </c>
      <c r="I2819">
        <v>0</v>
      </c>
      <c r="J2819">
        <v>0</v>
      </c>
      <c r="K2819">
        <v>0</v>
      </c>
      <c r="L2819">
        <v>1.9</v>
      </c>
      <c r="M2819">
        <v>0.98599999999999999</v>
      </c>
      <c r="N2819">
        <v>1</v>
      </c>
      <c r="O2819">
        <v>4.8</v>
      </c>
      <c r="P2819">
        <v>0.621</v>
      </c>
      <c r="Q2819">
        <v>1</v>
      </c>
    </row>
    <row r="2820" spans="1:17">
      <c r="A2820" t="s">
        <v>2850</v>
      </c>
      <c r="B2820" s="1">
        <v>46147</v>
      </c>
      <c r="C2820" t="s">
        <v>43</v>
      </c>
      <c r="D2820" t="s">
        <v>23</v>
      </c>
      <c r="E2820">
        <v>0</v>
      </c>
      <c r="F2820">
        <v>60</v>
      </c>
      <c r="G2820">
        <v>60</v>
      </c>
      <c r="H2820">
        <v>56</v>
      </c>
      <c r="I2820">
        <v>4</v>
      </c>
      <c r="J2820">
        <v>0</v>
      </c>
      <c r="K2820">
        <v>0</v>
      </c>
      <c r="L2820">
        <v>1.6</v>
      </c>
      <c r="M2820">
        <v>0.89</v>
      </c>
      <c r="N2820">
        <v>1</v>
      </c>
      <c r="O2820">
        <v>4.2</v>
      </c>
      <c r="P2820">
        <v>0.754</v>
      </c>
      <c r="Q2820">
        <v>0.93300000000000005</v>
      </c>
    </row>
    <row r="2821" spans="1:17">
      <c r="A2821" t="s">
        <v>2851</v>
      </c>
      <c r="B2821" s="1">
        <v>46147</v>
      </c>
      <c r="C2821" t="s">
        <v>43</v>
      </c>
      <c r="D2821" t="s">
        <v>25</v>
      </c>
      <c r="E2821">
        <v>0</v>
      </c>
      <c r="F2821">
        <v>43</v>
      </c>
      <c r="G2821">
        <v>43</v>
      </c>
      <c r="H2821">
        <v>43</v>
      </c>
      <c r="I2821">
        <v>0</v>
      </c>
      <c r="J2821">
        <v>0</v>
      </c>
      <c r="K2821">
        <v>0</v>
      </c>
      <c r="L2821">
        <v>1.6</v>
      </c>
      <c r="M2821">
        <v>0.95</v>
      </c>
      <c r="N2821">
        <v>0.96799999999999997</v>
      </c>
      <c r="O2821">
        <v>4.5999999999999996</v>
      </c>
      <c r="P2821">
        <v>0.78100000000000003</v>
      </c>
      <c r="Q2821">
        <v>1</v>
      </c>
    </row>
    <row r="2822" spans="1:17">
      <c r="A2822" t="s">
        <v>2852</v>
      </c>
      <c r="B2822" s="1">
        <v>46147</v>
      </c>
      <c r="C2822" t="s">
        <v>48</v>
      </c>
      <c r="D2822" t="s">
        <v>19</v>
      </c>
      <c r="E2822">
        <v>0</v>
      </c>
      <c r="F2822">
        <v>50</v>
      </c>
      <c r="G2822">
        <v>50</v>
      </c>
      <c r="H2822">
        <v>47</v>
      </c>
      <c r="I2822">
        <v>3</v>
      </c>
      <c r="J2822">
        <v>0</v>
      </c>
      <c r="K2822">
        <v>0</v>
      </c>
      <c r="L2822">
        <v>1.4</v>
      </c>
      <c r="M2822">
        <v>0.98799999999999999</v>
      </c>
      <c r="N2822">
        <v>0.99399999999999999</v>
      </c>
      <c r="O2822">
        <v>4.2</v>
      </c>
      <c r="P2822">
        <v>0.74299999999999999</v>
      </c>
      <c r="Q2822">
        <v>0.94</v>
      </c>
    </row>
    <row r="2823" spans="1:17">
      <c r="A2823" t="s">
        <v>2853</v>
      </c>
      <c r="B2823" s="1">
        <v>46147</v>
      </c>
      <c r="C2823" t="s">
        <v>48</v>
      </c>
      <c r="D2823" t="s">
        <v>21</v>
      </c>
      <c r="E2823">
        <v>2554</v>
      </c>
      <c r="F2823">
        <v>50</v>
      </c>
      <c r="G2823">
        <v>2604</v>
      </c>
      <c r="H2823">
        <v>17</v>
      </c>
      <c r="I2823">
        <v>2587</v>
      </c>
      <c r="J2823">
        <v>0</v>
      </c>
      <c r="K2823">
        <v>0</v>
      </c>
      <c r="L2823">
        <v>8</v>
      </c>
      <c r="M2823">
        <v>0.6</v>
      </c>
      <c r="N2823">
        <v>0.95799999999999996</v>
      </c>
      <c r="O2823">
        <v>2.5</v>
      </c>
      <c r="P2823">
        <v>0.69199999999999995</v>
      </c>
      <c r="Q2823">
        <v>7.0000000000000001E-3</v>
      </c>
    </row>
    <row r="2824" spans="1:17">
      <c r="A2824" t="s">
        <v>2854</v>
      </c>
      <c r="B2824" s="1">
        <v>46147</v>
      </c>
      <c r="C2824" t="s">
        <v>48</v>
      </c>
      <c r="D2824" t="s">
        <v>23</v>
      </c>
      <c r="E2824">
        <v>11</v>
      </c>
      <c r="F2824">
        <v>49</v>
      </c>
      <c r="G2824">
        <v>60</v>
      </c>
      <c r="H2824">
        <v>52</v>
      </c>
      <c r="I2824">
        <v>8</v>
      </c>
      <c r="J2824">
        <v>0</v>
      </c>
      <c r="K2824">
        <v>0</v>
      </c>
      <c r="L2824">
        <v>2</v>
      </c>
      <c r="M2824">
        <v>0.92200000000000004</v>
      </c>
      <c r="N2824">
        <v>1</v>
      </c>
      <c r="O2824">
        <v>4.2</v>
      </c>
      <c r="P2824">
        <v>0.80200000000000005</v>
      </c>
      <c r="Q2824">
        <v>0.86699999999999999</v>
      </c>
    </row>
    <row r="2825" spans="1:17">
      <c r="A2825" t="s">
        <v>2855</v>
      </c>
      <c r="B2825" s="1">
        <v>46147</v>
      </c>
      <c r="C2825" t="s">
        <v>48</v>
      </c>
      <c r="D2825" t="s">
        <v>25</v>
      </c>
      <c r="E2825">
        <v>823</v>
      </c>
      <c r="F2825">
        <v>34</v>
      </c>
      <c r="G2825">
        <v>857</v>
      </c>
      <c r="H2825">
        <v>22</v>
      </c>
      <c r="I2825">
        <v>835</v>
      </c>
      <c r="J2825">
        <v>1</v>
      </c>
      <c r="K2825">
        <v>0</v>
      </c>
      <c r="L2825">
        <v>8</v>
      </c>
      <c r="M2825">
        <v>0.6</v>
      </c>
      <c r="N2825">
        <v>0.98299999999999998</v>
      </c>
      <c r="O2825">
        <v>2.5</v>
      </c>
      <c r="P2825">
        <v>0.747</v>
      </c>
      <c r="Q2825">
        <v>2.5999999999999999E-2</v>
      </c>
    </row>
    <row r="2826" spans="1:17">
      <c r="A2826" t="s">
        <v>2856</v>
      </c>
      <c r="B2826" s="1">
        <v>46147</v>
      </c>
      <c r="C2826" t="s">
        <v>53</v>
      </c>
      <c r="D2826" t="s">
        <v>19</v>
      </c>
      <c r="E2826">
        <v>1488</v>
      </c>
      <c r="F2826">
        <v>61</v>
      </c>
      <c r="G2826">
        <v>1549</v>
      </c>
      <c r="H2826">
        <v>25</v>
      </c>
      <c r="I2826">
        <v>1524</v>
      </c>
      <c r="J2826">
        <v>0</v>
      </c>
      <c r="K2826">
        <v>0</v>
      </c>
      <c r="L2826">
        <v>8</v>
      </c>
      <c r="M2826">
        <v>0.6</v>
      </c>
      <c r="N2826">
        <v>0.996</v>
      </c>
      <c r="O2826">
        <v>2.5</v>
      </c>
      <c r="P2826">
        <v>0.69299999999999995</v>
      </c>
      <c r="Q2826">
        <v>1.6E-2</v>
      </c>
    </row>
    <row r="2827" spans="1:17">
      <c r="A2827" t="s">
        <v>2857</v>
      </c>
      <c r="B2827" s="1">
        <v>46147</v>
      </c>
      <c r="C2827" t="s">
        <v>53</v>
      </c>
      <c r="D2827" t="s">
        <v>21</v>
      </c>
      <c r="E2827">
        <v>1549</v>
      </c>
      <c r="F2827">
        <v>46</v>
      </c>
      <c r="G2827">
        <v>1595</v>
      </c>
      <c r="H2827">
        <v>19</v>
      </c>
      <c r="I2827">
        <v>1576</v>
      </c>
      <c r="J2827">
        <v>0</v>
      </c>
      <c r="K2827">
        <v>0</v>
      </c>
      <c r="L2827">
        <v>8</v>
      </c>
      <c r="M2827">
        <v>0.6</v>
      </c>
      <c r="N2827">
        <v>1</v>
      </c>
      <c r="O2827">
        <v>2.5</v>
      </c>
      <c r="P2827">
        <v>0.66400000000000003</v>
      </c>
      <c r="Q2827">
        <v>1.2E-2</v>
      </c>
    </row>
    <row r="2828" spans="1:17">
      <c r="A2828" t="s">
        <v>2858</v>
      </c>
      <c r="B2828" s="1">
        <v>46147</v>
      </c>
      <c r="C2828" t="s">
        <v>53</v>
      </c>
      <c r="D2828" t="s">
        <v>23</v>
      </c>
      <c r="E2828">
        <v>1025</v>
      </c>
      <c r="F2828">
        <v>54</v>
      </c>
      <c r="G2828">
        <v>1079</v>
      </c>
      <c r="H2828">
        <v>32</v>
      </c>
      <c r="I2828">
        <v>1047</v>
      </c>
      <c r="J2828">
        <v>0</v>
      </c>
      <c r="K2828">
        <v>0</v>
      </c>
      <c r="L2828">
        <v>8</v>
      </c>
      <c r="M2828">
        <v>0.6</v>
      </c>
      <c r="N2828">
        <v>1</v>
      </c>
      <c r="O2828">
        <v>2.5</v>
      </c>
      <c r="P2828">
        <v>0.77800000000000002</v>
      </c>
      <c r="Q2828">
        <v>0.03</v>
      </c>
    </row>
    <row r="2829" spans="1:17">
      <c r="A2829" t="s">
        <v>2859</v>
      </c>
      <c r="B2829" s="1">
        <v>46147</v>
      </c>
      <c r="C2829" t="s">
        <v>53</v>
      </c>
      <c r="D2829" t="s">
        <v>25</v>
      </c>
      <c r="E2829">
        <v>0</v>
      </c>
      <c r="F2829">
        <v>20</v>
      </c>
      <c r="G2829">
        <v>20</v>
      </c>
      <c r="H2829">
        <v>20</v>
      </c>
      <c r="I2829">
        <v>0</v>
      </c>
      <c r="J2829">
        <v>0</v>
      </c>
      <c r="K2829">
        <v>0</v>
      </c>
      <c r="L2829">
        <v>1.3</v>
      </c>
      <c r="M2829">
        <v>0.95299999999999996</v>
      </c>
      <c r="N2829">
        <v>1</v>
      </c>
      <c r="O2829">
        <v>4.7</v>
      </c>
      <c r="P2829">
        <v>0.71299999999999997</v>
      </c>
      <c r="Q2829">
        <v>1</v>
      </c>
    </row>
    <row r="2830" spans="1:17">
      <c r="A2830" t="s">
        <v>2860</v>
      </c>
      <c r="B2830" s="1">
        <v>46148</v>
      </c>
      <c r="C2830" t="s">
        <v>18</v>
      </c>
      <c r="D2830" t="s">
        <v>19</v>
      </c>
      <c r="E2830">
        <v>380</v>
      </c>
      <c r="F2830">
        <v>34</v>
      </c>
      <c r="G2830">
        <v>414</v>
      </c>
      <c r="H2830">
        <v>32</v>
      </c>
      <c r="I2830">
        <v>382</v>
      </c>
      <c r="J2830">
        <v>0</v>
      </c>
      <c r="K2830">
        <v>0</v>
      </c>
      <c r="L2830">
        <v>8</v>
      </c>
      <c r="M2830">
        <v>0.6</v>
      </c>
      <c r="N2830">
        <v>0.995</v>
      </c>
      <c r="O2830">
        <v>2.5</v>
      </c>
      <c r="P2830">
        <v>0.72399999999999998</v>
      </c>
      <c r="Q2830">
        <v>7.6999999999999999E-2</v>
      </c>
    </row>
    <row r="2831" spans="1:17">
      <c r="A2831" t="s">
        <v>2861</v>
      </c>
      <c r="B2831" s="1">
        <v>46148</v>
      </c>
      <c r="C2831" t="s">
        <v>18</v>
      </c>
      <c r="D2831" t="s">
        <v>21</v>
      </c>
      <c r="E2831">
        <v>0</v>
      </c>
      <c r="F2831">
        <v>26</v>
      </c>
      <c r="G2831">
        <v>26</v>
      </c>
      <c r="H2831">
        <v>26</v>
      </c>
      <c r="I2831">
        <v>0</v>
      </c>
      <c r="J2831">
        <v>0</v>
      </c>
      <c r="K2831">
        <v>0</v>
      </c>
      <c r="L2831">
        <v>1.9</v>
      </c>
      <c r="M2831">
        <v>0.97899999999999998</v>
      </c>
      <c r="N2831">
        <v>1</v>
      </c>
      <c r="O2831">
        <v>4.0999999999999996</v>
      </c>
      <c r="P2831">
        <v>0.8</v>
      </c>
      <c r="Q2831">
        <v>1</v>
      </c>
    </row>
    <row r="2832" spans="1:17">
      <c r="A2832" t="s">
        <v>2862</v>
      </c>
      <c r="B2832" s="1">
        <v>46148</v>
      </c>
      <c r="C2832" t="s">
        <v>18</v>
      </c>
      <c r="D2832" t="s">
        <v>23</v>
      </c>
      <c r="E2832">
        <v>747</v>
      </c>
      <c r="F2832">
        <v>46</v>
      </c>
      <c r="G2832">
        <v>793</v>
      </c>
      <c r="H2832">
        <v>34</v>
      </c>
      <c r="I2832">
        <v>759</v>
      </c>
      <c r="J2832">
        <v>0</v>
      </c>
      <c r="K2832">
        <v>0</v>
      </c>
      <c r="L2832">
        <v>8</v>
      </c>
      <c r="M2832">
        <v>0.6</v>
      </c>
      <c r="N2832">
        <v>1</v>
      </c>
      <c r="O2832">
        <v>2.5</v>
      </c>
      <c r="P2832">
        <v>0.77700000000000002</v>
      </c>
      <c r="Q2832">
        <v>4.2999999999999997E-2</v>
      </c>
    </row>
    <row r="2833" spans="1:17">
      <c r="A2833" t="s">
        <v>2863</v>
      </c>
      <c r="B2833" s="1">
        <v>46148</v>
      </c>
      <c r="C2833" t="s">
        <v>18</v>
      </c>
      <c r="D2833" t="s">
        <v>25</v>
      </c>
      <c r="E2833">
        <v>0</v>
      </c>
      <c r="F2833">
        <v>40</v>
      </c>
      <c r="G2833">
        <v>40</v>
      </c>
      <c r="H2833">
        <v>34</v>
      </c>
      <c r="I2833">
        <v>6</v>
      </c>
      <c r="J2833">
        <v>0</v>
      </c>
      <c r="K2833">
        <v>0</v>
      </c>
      <c r="L2833">
        <v>1.8</v>
      </c>
      <c r="M2833">
        <v>0.93100000000000005</v>
      </c>
      <c r="N2833">
        <v>1</v>
      </c>
      <c r="O2833">
        <v>4.4000000000000004</v>
      </c>
      <c r="P2833">
        <v>0.76500000000000001</v>
      </c>
      <c r="Q2833">
        <v>0.85</v>
      </c>
    </row>
    <row r="2834" spans="1:17">
      <c r="A2834" t="s">
        <v>2864</v>
      </c>
      <c r="B2834" s="1">
        <v>46148</v>
      </c>
      <c r="C2834" t="s">
        <v>27</v>
      </c>
      <c r="D2834" t="s">
        <v>19</v>
      </c>
      <c r="E2834">
        <v>10</v>
      </c>
      <c r="F2834">
        <v>52</v>
      </c>
      <c r="G2834">
        <v>62</v>
      </c>
      <c r="H2834">
        <v>47</v>
      </c>
      <c r="I2834">
        <v>15</v>
      </c>
      <c r="J2834">
        <v>0</v>
      </c>
      <c r="K2834">
        <v>0</v>
      </c>
      <c r="L2834">
        <v>2.7</v>
      </c>
      <c r="M2834">
        <v>0.86899999999999999</v>
      </c>
      <c r="N2834">
        <v>0.99</v>
      </c>
      <c r="O2834">
        <v>3.9</v>
      </c>
      <c r="P2834">
        <v>0.70499999999999996</v>
      </c>
      <c r="Q2834">
        <v>0.75800000000000001</v>
      </c>
    </row>
    <row r="2835" spans="1:17">
      <c r="A2835" t="s">
        <v>2865</v>
      </c>
      <c r="B2835" s="1">
        <v>46148</v>
      </c>
      <c r="C2835" t="s">
        <v>27</v>
      </c>
      <c r="D2835" t="s">
        <v>21</v>
      </c>
      <c r="E2835">
        <v>0</v>
      </c>
      <c r="F2835">
        <v>39</v>
      </c>
      <c r="G2835">
        <v>39</v>
      </c>
      <c r="H2835">
        <v>39</v>
      </c>
      <c r="I2835">
        <v>0</v>
      </c>
      <c r="J2835">
        <v>0</v>
      </c>
      <c r="K2835">
        <v>0</v>
      </c>
      <c r="L2835">
        <v>1.9</v>
      </c>
      <c r="M2835">
        <v>0.95699999999999996</v>
      </c>
      <c r="N2835">
        <v>0.98</v>
      </c>
      <c r="O2835">
        <v>4.5999999999999996</v>
      </c>
      <c r="P2835">
        <v>0.70699999999999996</v>
      </c>
      <c r="Q2835">
        <v>1</v>
      </c>
    </row>
    <row r="2836" spans="1:17">
      <c r="A2836" t="s">
        <v>2866</v>
      </c>
      <c r="B2836" s="1">
        <v>46148</v>
      </c>
      <c r="C2836" t="s">
        <v>27</v>
      </c>
      <c r="D2836" t="s">
        <v>23</v>
      </c>
      <c r="E2836">
        <v>1883</v>
      </c>
      <c r="F2836">
        <v>29</v>
      </c>
      <c r="G2836">
        <v>1912</v>
      </c>
      <c r="H2836">
        <v>25</v>
      </c>
      <c r="I2836">
        <v>1887</v>
      </c>
      <c r="J2836">
        <v>0</v>
      </c>
      <c r="K2836">
        <v>0</v>
      </c>
      <c r="L2836">
        <v>8</v>
      </c>
      <c r="M2836">
        <v>0.6</v>
      </c>
      <c r="N2836">
        <v>0.97</v>
      </c>
      <c r="O2836">
        <v>2.5</v>
      </c>
      <c r="P2836">
        <v>0.71699999999999997</v>
      </c>
      <c r="Q2836">
        <v>1.2999999999999999E-2</v>
      </c>
    </row>
    <row r="2837" spans="1:17">
      <c r="A2837" t="s">
        <v>2867</v>
      </c>
      <c r="B2837" s="1">
        <v>46148</v>
      </c>
      <c r="C2837" t="s">
        <v>27</v>
      </c>
      <c r="D2837" t="s">
        <v>25</v>
      </c>
      <c r="E2837">
        <v>100</v>
      </c>
      <c r="F2837">
        <v>21</v>
      </c>
      <c r="G2837">
        <v>121</v>
      </c>
      <c r="H2837">
        <v>29</v>
      </c>
      <c r="I2837">
        <v>92</v>
      </c>
      <c r="J2837">
        <v>0</v>
      </c>
      <c r="K2837">
        <v>0</v>
      </c>
      <c r="L2837">
        <v>8</v>
      </c>
      <c r="M2837">
        <v>0.6</v>
      </c>
      <c r="N2837">
        <v>0.97299999999999998</v>
      </c>
      <c r="O2837">
        <v>2.5</v>
      </c>
      <c r="P2837">
        <v>0.72899999999999998</v>
      </c>
      <c r="Q2837">
        <v>0.24</v>
      </c>
    </row>
    <row r="2838" spans="1:17">
      <c r="A2838" t="s">
        <v>2868</v>
      </c>
      <c r="B2838" s="1">
        <v>46148</v>
      </c>
      <c r="C2838" t="s">
        <v>32</v>
      </c>
      <c r="D2838" t="s">
        <v>19</v>
      </c>
      <c r="E2838">
        <v>785</v>
      </c>
      <c r="F2838">
        <v>43</v>
      </c>
      <c r="G2838">
        <v>828</v>
      </c>
      <c r="H2838">
        <v>26</v>
      </c>
      <c r="I2838">
        <v>802</v>
      </c>
      <c r="J2838">
        <v>0</v>
      </c>
      <c r="K2838">
        <v>0</v>
      </c>
      <c r="L2838">
        <v>8</v>
      </c>
      <c r="M2838">
        <v>0.6</v>
      </c>
      <c r="N2838">
        <v>1</v>
      </c>
      <c r="O2838">
        <v>2.5</v>
      </c>
      <c r="P2838">
        <v>0.77</v>
      </c>
      <c r="Q2838">
        <v>3.1E-2</v>
      </c>
    </row>
    <row r="2839" spans="1:17">
      <c r="A2839" t="s">
        <v>2869</v>
      </c>
      <c r="B2839" s="1">
        <v>46148</v>
      </c>
      <c r="C2839" t="s">
        <v>32</v>
      </c>
      <c r="D2839" t="s">
        <v>21</v>
      </c>
      <c r="E2839">
        <v>1900</v>
      </c>
      <c r="F2839">
        <v>43</v>
      </c>
      <c r="G2839">
        <v>1943</v>
      </c>
      <c r="H2839">
        <v>26</v>
      </c>
      <c r="I2839">
        <v>1917</v>
      </c>
      <c r="J2839">
        <v>0</v>
      </c>
      <c r="K2839">
        <v>0</v>
      </c>
      <c r="L2839">
        <v>8</v>
      </c>
      <c r="M2839">
        <v>0.6</v>
      </c>
      <c r="N2839">
        <v>1</v>
      </c>
      <c r="O2839">
        <v>2.5</v>
      </c>
      <c r="P2839">
        <v>0.72</v>
      </c>
      <c r="Q2839">
        <v>1.2999999999999999E-2</v>
      </c>
    </row>
    <row r="2840" spans="1:17">
      <c r="A2840" t="s">
        <v>2870</v>
      </c>
      <c r="B2840" s="1">
        <v>46148</v>
      </c>
      <c r="C2840" t="s">
        <v>32</v>
      </c>
      <c r="D2840" t="s">
        <v>23</v>
      </c>
      <c r="E2840">
        <v>2014</v>
      </c>
      <c r="F2840">
        <v>53</v>
      </c>
      <c r="G2840">
        <v>2067</v>
      </c>
      <c r="H2840">
        <v>22</v>
      </c>
      <c r="I2840">
        <v>2045</v>
      </c>
      <c r="J2840">
        <v>1</v>
      </c>
      <c r="K2840">
        <v>1</v>
      </c>
      <c r="L2840">
        <v>8</v>
      </c>
      <c r="M2840">
        <v>0.6</v>
      </c>
      <c r="N2840">
        <v>0.96</v>
      </c>
      <c r="O2840">
        <v>2.5</v>
      </c>
      <c r="P2840">
        <v>0.73499999999999999</v>
      </c>
      <c r="Q2840">
        <v>1.0999999999999999E-2</v>
      </c>
    </row>
    <row r="2841" spans="1:17">
      <c r="A2841" t="s">
        <v>2871</v>
      </c>
      <c r="B2841" s="1">
        <v>46148</v>
      </c>
      <c r="C2841" t="s">
        <v>32</v>
      </c>
      <c r="D2841" t="s">
        <v>25</v>
      </c>
      <c r="E2841">
        <v>0</v>
      </c>
      <c r="F2841">
        <v>26</v>
      </c>
      <c r="G2841">
        <v>26</v>
      </c>
      <c r="H2841">
        <v>26</v>
      </c>
      <c r="I2841">
        <v>0</v>
      </c>
      <c r="J2841">
        <v>0</v>
      </c>
      <c r="K2841">
        <v>0</v>
      </c>
      <c r="L2841">
        <v>1.6</v>
      </c>
      <c r="M2841">
        <v>0.95599999999999996</v>
      </c>
      <c r="N2841">
        <v>0.98299999999999998</v>
      </c>
      <c r="O2841">
        <v>4.7</v>
      </c>
      <c r="P2841">
        <v>0.72899999999999998</v>
      </c>
      <c r="Q2841">
        <v>1</v>
      </c>
    </row>
    <row r="2842" spans="1:17">
      <c r="A2842" t="s">
        <v>2872</v>
      </c>
      <c r="B2842" s="1">
        <v>46148</v>
      </c>
      <c r="C2842" t="s">
        <v>37</v>
      </c>
      <c r="D2842" t="s">
        <v>19</v>
      </c>
      <c r="E2842">
        <v>0</v>
      </c>
      <c r="F2842">
        <v>60</v>
      </c>
      <c r="G2842">
        <v>60</v>
      </c>
      <c r="H2842">
        <v>52</v>
      </c>
      <c r="I2842">
        <v>8</v>
      </c>
      <c r="J2842">
        <v>1</v>
      </c>
      <c r="K2842">
        <v>0</v>
      </c>
      <c r="L2842">
        <v>1.9</v>
      </c>
      <c r="M2842">
        <v>0.88800000000000001</v>
      </c>
      <c r="N2842">
        <v>0.95599999999999996</v>
      </c>
      <c r="O2842">
        <v>4.2</v>
      </c>
      <c r="P2842">
        <v>0.627</v>
      </c>
      <c r="Q2842">
        <v>0.86699999999999999</v>
      </c>
    </row>
    <row r="2843" spans="1:17">
      <c r="A2843" t="s">
        <v>2873</v>
      </c>
      <c r="B2843" s="1">
        <v>46148</v>
      </c>
      <c r="C2843" t="s">
        <v>37</v>
      </c>
      <c r="D2843" t="s">
        <v>21</v>
      </c>
      <c r="E2843">
        <v>856</v>
      </c>
      <c r="F2843">
        <v>36</v>
      </c>
      <c r="G2843">
        <v>892</v>
      </c>
      <c r="H2843">
        <v>30</v>
      </c>
      <c r="I2843">
        <v>862</v>
      </c>
      <c r="J2843">
        <v>0</v>
      </c>
      <c r="K2843">
        <v>0</v>
      </c>
      <c r="L2843">
        <v>8</v>
      </c>
      <c r="M2843">
        <v>0.6</v>
      </c>
      <c r="N2843">
        <v>1</v>
      </c>
      <c r="O2843">
        <v>2.5</v>
      </c>
      <c r="P2843">
        <v>0.66900000000000004</v>
      </c>
      <c r="Q2843">
        <v>3.4000000000000002E-2</v>
      </c>
    </row>
    <row r="2844" spans="1:17">
      <c r="A2844" t="s">
        <v>2874</v>
      </c>
      <c r="B2844" s="1">
        <v>46148</v>
      </c>
      <c r="C2844" t="s">
        <v>37</v>
      </c>
      <c r="D2844" t="s">
        <v>23</v>
      </c>
      <c r="E2844">
        <v>675</v>
      </c>
      <c r="F2844">
        <v>34</v>
      </c>
      <c r="G2844">
        <v>709</v>
      </c>
      <c r="H2844">
        <v>41</v>
      </c>
      <c r="I2844">
        <v>668</v>
      </c>
      <c r="J2844">
        <v>0</v>
      </c>
      <c r="K2844">
        <v>0</v>
      </c>
      <c r="L2844">
        <v>8</v>
      </c>
      <c r="M2844">
        <v>0.6</v>
      </c>
      <c r="N2844">
        <v>0.97699999999999998</v>
      </c>
      <c r="O2844">
        <v>2.5</v>
      </c>
      <c r="P2844">
        <v>0.77300000000000002</v>
      </c>
      <c r="Q2844">
        <v>5.8000000000000003E-2</v>
      </c>
    </row>
    <row r="2845" spans="1:17">
      <c r="A2845" t="s">
        <v>2875</v>
      </c>
      <c r="B2845" s="1">
        <v>46148</v>
      </c>
      <c r="C2845" t="s">
        <v>37</v>
      </c>
      <c r="D2845" t="s">
        <v>25</v>
      </c>
      <c r="E2845">
        <v>0</v>
      </c>
      <c r="F2845">
        <v>38</v>
      </c>
      <c r="G2845">
        <v>38</v>
      </c>
      <c r="H2845">
        <v>38</v>
      </c>
      <c r="I2845">
        <v>0</v>
      </c>
      <c r="J2845">
        <v>0</v>
      </c>
      <c r="K2845">
        <v>0</v>
      </c>
      <c r="L2845">
        <v>1.5</v>
      </c>
      <c r="M2845">
        <v>0.93899999999999995</v>
      </c>
      <c r="N2845">
        <v>0.96399999999999997</v>
      </c>
      <c r="O2845">
        <v>4.3</v>
      </c>
      <c r="P2845">
        <v>0.65400000000000003</v>
      </c>
      <c r="Q2845">
        <v>1</v>
      </c>
    </row>
    <row r="2846" spans="1:17">
      <c r="A2846" t="s">
        <v>2876</v>
      </c>
      <c r="B2846" s="1">
        <v>46148</v>
      </c>
      <c r="C2846" t="s">
        <v>43</v>
      </c>
      <c r="D2846" t="s">
        <v>19</v>
      </c>
      <c r="E2846">
        <v>1495</v>
      </c>
      <c r="F2846">
        <v>46</v>
      </c>
      <c r="G2846">
        <v>1541</v>
      </c>
      <c r="H2846">
        <v>22</v>
      </c>
      <c r="I2846">
        <v>1519</v>
      </c>
      <c r="J2846">
        <v>0</v>
      </c>
      <c r="K2846">
        <v>0</v>
      </c>
      <c r="L2846">
        <v>8</v>
      </c>
      <c r="M2846">
        <v>0.6</v>
      </c>
      <c r="N2846">
        <v>0.94599999999999995</v>
      </c>
      <c r="O2846">
        <v>2.5</v>
      </c>
      <c r="P2846">
        <v>0.73399999999999999</v>
      </c>
      <c r="Q2846">
        <v>1.4E-2</v>
      </c>
    </row>
    <row r="2847" spans="1:17">
      <c r="A2847" t="s">
        <v>2877</v>
      </c>
      <c r="B2847" s="1">
        <v>46148</v>
      </c>
      <c r="C2847" t="s">
        <v>43</v>
      </c>
      <c r="D2847" t="s">
        <v>21</v>
      </c>
      <c r="E2847">
        <v>0</v>
      </c>
      <c r="F2847">
        <v>45</v>
      </c>
      <c r="G2847">
        <v>45</v>
      </c>
      <c r="H2847">
        <v>45</v>
      </c>
      <c r="I2847">
        <v>0</v>
      </c>
      <c r="J2847">
        <v>0</v>
      </c>
      <c r="K2847">
        <v>0</v>
      </c>
      <c r="L2847">
        <v>1.2</v>
      </c>
      <c r="M2847">
        <v>0.92800000000000005</v>
      </c>
      <c r="N2847">
        <v>0.98199999999999998</v>
      </c>
      <c r="O2847">
        <v>4.4000000000000004</v>
      </c>
      <c r="P2847">
        <v>0.621</v>
      </c>
      <c r="Q2847">
        <v>1</v>
      </c>
    </row>
    <row r="2848" spans="1:17">
      <c r="A2848" t="s">
        <v>2878</v>
      </c>
      <c r="B2848" s="1">
        <v>46148</v>
      </c>
      <c r="C2848" t="s">
        <v>43</v>
      </c>
      <c r="D2848" t="s">
        <v>23</v>
      </c>
      <c r="E2848">
        <v>4</v>
      </c>
      <c r="F2848">
        <v>59</v>
      </c>
      <c r="G2848">
        <v>63</v>
      </c>
      <c r="H2848">
        <v>45</v>
      </c>
      <c r="I2848">
        <v>18</v>
      </c>
      <c r="J2848">
        <v>0</v>
      </c>
      <c r="K2848">
        <v>0</v>
      </c>
      <c r="L2848">
        <v>2.9</v>
      </c>
      <c r="M2848">
        <v>0.86599999999999999</v>
      </c>
      <c r="N2848">
        <v>0.996</v>
      </c>
      <c r="O2848">
        <v>3.9</v>
      </c>
      <c r="P2848">
        <v>0.754</v>
      </c>
      <c r="Q2848">
        <v>0.71399999999999997</v>
      </c>
    </row>
    <row r="2849" spans="1:17">
      <c r="A2849" t="s">
        <v>2879</v>
      </c>
      <c r="B2849" s="1">
        <v>46148</v>
      </c>
      <c r="C2849" t="s">
        <v>43</v>
      </c>
      <c r="D2849" t="s">
        <v>25</v>
      </c>
      <c r="E2849">
        <v>0</v>
      </c>
      <c r="F2849">
        <v>37</v>
      </c>
      <c r="G2849">
        <v>37</v>
      </c>
      <c r="H2849">
        <v>37</v>
      </c>
      <c r="I2849">
        <v>0</v>
      </c>
      <c r="J2849">
        <v>0</v>
      </c>
      <c r="K2849">
        <v>0</v>
      </c>
      <c r="L2849">
        <v>1.4</v>
      </c>
      <c r="M2849">
        <v>0.97599999999999998</v>
      </c>
      <c r="N2849">
        <v>0.95299999999999996</v>
      </c>
      <c r="O2849">
        <v>4.5999999999999996</v>
      </c>
      <c r="P2849">
        <v>0.78100000000000003</v>
      </c>
      <c r="Q2849">
        <v>1</v>
      </c>
    </row>
    <row r="2850" spans="1:17">
      <c r="A2850" t="s">
        <v>2880</v>
      </c>
      <c r="B2850" s="1">
        <v>46148</v>
      </c>
      <c r="C2850" t="s">
        <v>48</v>
      </c>
      <c r="D2850" t="s">
        <v>19</v>
      </c>
      <c r="E2850">
        <v>3</v>
      </c>
      <c r="F2850">
        <v>24</v>
      </c>
      <c r="G2850">
        <v>27</v>
      </c>
      <c r="H2850">
        <v>27</v>
      </c>
      <c r="I2850">
        <v>0</v>
      </c>
      <c r="J2850">
        <v>0</v>
      </c>
      <c r="K2850">
        <v>0</v>
      </c>
      <c r="L2850">
        <v>1.6</v>
      </c>
      <c r="M2850">
        <v>0.94899999999999995</v>
      </c>
      <c r="N2850">
        <v>0.95199999999999996</v>
      </c>
      <c r="O2850">
        <v>4.8</v>
      </c>
      <c r="P2850">
        <v>0.74299999999999999</v>
      </c>
      <c r="Q2850">
        <v>1</v>
      </c>
    </row>
    <row r="2851" spans="1:17">
      <c r="A2851" t="s">
        <v>2881</v>
      </c>
      <c r="B2851" s="1">
        <v>46148</v>
      </c>
      <c r="C2851" t="s">
        <v>48</v>
      </c>
      <c r="D2851" t="s">
        <v>21</v>
      </c>
      <c r="E2851">
        <v>2587</v>
      </c>
      <c r="F2851">
        <v>23</v>
      </c>
      <c r="G2851">
        <v>2610</v>
      </c>
      <c r="H2851">
        <v>19</v>
      </c>
      <c r="I2851">
        <v>2591</v>
      </c>
      <c r="J2851">
        <v>1</v>
      </c>
      <c r="K2851">
        <v>1</v>
      </c>
      <c r="L2851">
        <v>8</v>
      </c>
      <c r="M2851">
        <v>0.6</v>
      </c>
      <c r="N2851">
        <v>0.94699999999999995</v>
      </c>
      <c r="O2851">
        <v>2.5</v>
      </c>
      <c r="P2851">
        <v>0.69199999999999995</v>
      </c>
      <c r="Q2851">
        <v>7.0000000000000001E-3</v>
      </c>
    </row>
    <row r="2852" spans="1:17">
      <c r="A2852" t="s">
        <v>2882</v>
      </c>
      <c r="B2852" s="1">
        <v>46148</v>
      </c>
      <c r="C2852" t="s">
        <v>48</v>
      </c>
      <c r="D2852" t="s">
        <v>23</v>
      </c>
      <c r="E2852">
        <v>8</v>
      </c>
      <c r="F2852">
        <v>37</v>
      </c>
      <c r="G2852">
        <v>45</v>
      </c>
      <c r="H2852">
        <v>45</v>
      </c>
      <c r="I2852">
        <v>0</v>
      </c>
      <c r="J2852">
        <v>0</v>
      </c>
      <c r="K2852">
        <v>0</v>
      </c>
      <c r="L2852">
        <v>2.2999999999999998</v>
      </c>
      <c r="M2852">
        <v>0.995</v>
      </c>
      <c r="N2852">
        <v>0.97599999999999998</v>
      </c>
      <c r="O2852">
        <v>4.8</v>
      </c>
      <c r="P2852">
        <v>0.80200000000000005</v>
      </c>
      <c r="Q2852">
        <v>1</v>
      </c>
    </row>
    <row r="2853" spans="1:17">
      <c r="A2853" t="s">
        <v>2883</v>
      </c>
      <c r="B2853" s="1">
        <v>46148</v>
      </c>
      <c r="C2853" t="s">
        <v>48</v>
      </c>
      <c r="D2853" t="s">
        <v>25</v>
      </c>
      <c r="E2853">
        <v>835</v>
      </c>
      <c r="F2853">
        <v>28</v>
      </c>
      <c r="G2853">
        <v>863</v>
      </c>
      <c r="H2853">
        <v>21</v>
      </c>
      <c r="I2853">
        <v>842</v>
      </c>
      <c r="J2853">
        <v>2</v>
      </c>
      <c r="K2853">
        <v>0</v>
      </c>
      <c r="L2853">
        <v>8</v>
      </c>
      <c r="M2853">
        <v>0.6</v>
      </c>
      <c r="N2853">
        <v>0.94299999999999995</v>
      </c>
      <c r="O2853">
        <v>2.5</v>
      </c>
      <c r="P2853">
        <v>0.747</v>
      </c>
      <c r="Q2853">
        <v>2.4E-2</v>
      </c>
    </row>
    <row r="2854" spans="1:17">
      <c r="A2854" t="s">
        <v>2884</v>
      </c>
      <c r="B2854" s="1">
        <v>46148</v>
      </c>
      <c r="C2854" t="s">
        <v>53</v>
      </c>
      <c r="D2854" t="s">
        <v>19</v>
      </c>
      <c r="E2854">
        <v>1524</v>
      </c>
      <c r="F2854">
        <v>37</v>
      </c>
      <c r="G2854">
        <v>1561</v>
      </c>
      <c r="H2854">
        <v>26</v>
      </c>
      <c r="I2854">
        <v>1535</v>
      </c>
      <c r="J2854">
        <v>0</v>
      </c>
      <c r="K2854">
        <v>0</v>
      </c>
      <c r="L2854">
        <v>8</v>
      </c>
      <c r="M2854">
        <v>0.6</v>
      </c>
      <c r="N2854">
        <v>0.97699999999999998</v>
      </c>
      <c r="O2854">
        <v>2.5</v>
      </c>
      <c r="P2854">
        <v>0.69299999999999995</v>
      </c>
      <c r="Q2854">
        <v>1.7000000000000001E-2</v>
      </c>
    </row>
    <row r="2855" spans="1:17">
      <c r="A2855" t="s">
        <v>2885</v>
      </c>
      <c r="B2855" s="1">
        <v>46148</v>
      </c>
      <c r="C2855" t="s">
        <v>53</v>
      </c>
      <c r="D2855" t="s">
        <v>21</v>
      </c>
      <c r="E2855">
        <v>1576</v>
      </c>
      <c r="F2855">
        <v>40</v>
      </c>
      <c r="G2855">
        <v>1616</v>
      </c>
      <c r="H2855">
        <v>24</v>
      </c>
      <c r="I2855">
        <v>1592</v>
      </c>
      <c r="J2855">
        <v>0</v>
      </c>
      <c r="K2855">
        <v>0</v>
      </c>
      <c r="L2855">
        <v>8</v>
      </c>
      <c r="M2855">
        <v>0.6</v>
      </c>
      <c r="N2855">
        <v>0.95299999999999996</v>
      </c>
      <c r="O2855">
        <v>2.5</v>
      </c>
      <c r="P2855">
        <v>0.66400000000000003</v>
      </c>
      <c r="Q2855">
        <v>1.4999999999999999E-2</v>
      </c>
    </row>
    <row r="2856" spans="1:17">
      <c r="A2856" t="s">
        <v>2886</v>
      </c>
      <c r="B2856" s="1">
        <v>46148</v>
      </c>
      <c r="C2856" t="s">
        <v>53</v>
      </c>
      <c r="D2856" t="s">
        <v>23</v>
      </c>
      <c r="E2856">
        <v>1047</v>
      </c>
      <c r="F2856">
        <v>59</v>
      </c>
      <c r="G2856">
        <v>1106</v>
      </c>
      <c r="H2856">
        <v>28</v>
      </c>
      <c r="I2856">
        <v>1078</v>
      </c>
      <c r="J2856">
        <v>0</v>
      </c>
      <c r="K2856">
        <v>0</v>
      </c>
      <c r="L2856">
        <v>8</v>
      </c>
      <c r="M2856">
        <v>0.6</v>
      </c>
      <c r="N2856">
        <v>1</v>
      </c>
      <c r="O2856">
        <v>2.5</v>
      </c>
      <c r="P2856">
        <v>0.77800000000000002</v>
      </c>
      <c r="Q2856">
        <v>2.5000000000000001E-2</v>
      </c>
    </row>
    <row r="2857" spans="1:17">
      <c r="A2857" t="s">
        <v>2887</v>
      </c>
      <c r="B2857" s="1">
        <v>46148</v>
      </c>
      <c r="C2857" t="s">
        <v>53</v>
      </c>
      <c r="D2857" t="s">
        <v>25</v>
      </c>
      <c r="E2857">
        <v>0</v>
      </c>
      <c r="F2857">
        <v>22</v>
      </c>
      <c r="G2857">
        <v>22</v>
      </c>
      <c r="H2857">
        <v>22</v>
      </c>
      <c r="I2857">
        <v>0</v>
      </c>
      <c r="J2857">
        <v>0</v>
      </c>
      <c r="K2857">
        <v>0</v>
      </c>
      <c r="L2857">
        <v>1.5</v>
      </c>
      <c r="M2857">
        <v>0.94799999999999995</v>
      </c>
      <c r="N2857">
        <v>0.93300000000000005</v>
      </c>
      <c r="O2857">
        <v>4.4000000000000004</v>
      </c>
      <c r="P2857">
        <v>0.71299999999999997</v>
      </c>
      <c r="Q2857">
        <v>1</v>
      </c>
    </row>
    <row r="2858" spans="1:17">
      <c r="A2858" t="s">
        <v>2888</v>
      </c>
      <c r="B2858" s="1">
        <v>46149</v>
      </c>
      <c r="C2858" t="s">
        <v>18</v>
      </c>
      <c r="D2858" t="s">
        <v>19</v>
      </c>
      <c r="E2858">
        <v>382</v>
      </c>
      <c r="F2858">
        <v>35</v>
      </c>
      <c r="G2858">
        <v>417</v>
      </c>
      <c r="H2858">
        <v>37</v>
      </c>
      <c r="I2858">
        <v>380</v>
      </c>
      <c r="J2858">
        <v>0</v>
      </c>
      <c r="K2858">
        <v>0</v>
      </c>
      <c r="L2858">
        <v>8</v>
      </c>
      <c r="M2858">
        <v>0.6</v>
      </c>
      <c r="N2858">
        <v>0.97099999999999997</v>
      </c>
      <c r="O2858">
        <v>2.5</v>
      </c>
      <c r="P2858">
        <v>0.72399999999999998</v>
      </c>
      <c r="Q2858">
        <v>8.8999999999999996E-2</v>
      </c>
    </row>
    <row r="2859" spans="1:17">
      <c r="A2859" t="s">
        <v>2889</v>
      </c>
      <c r="B2859" s="1">
        <v>46149</v>
      </c>
      <c r="C2859" t="s">
        <v>18</v>
      </c>
      <c r="D2859" t="s">
        <v>21</v>
      </c>
      <c r="E2859">
        <v>0</v>
      </c>
      <c r="F2859">
        <v>58</v>
      </c>
      <c r="G2859">
        <v>58</v>
      </c>
      <c r="H2859">
        <v>47</v>
      </c>
      <c r="I2859">
        <v>11</v>
      </c>
      <c r="J2859">
        <v>0</v>
      </c>
      <c r="K2859">
        <v>0</v>
      </c>
      <c r="L2859">
        <v>2.4</v>
      </c>
      <c r="M2859">
        <v>0.88700000000000001</v>
      </c>
      <c r="N2859">
        <v>0.98499999999999999</v>
      </c>
      <c r="O2859">
        <v>4.2</v>
      </c>
      <c r="P2859">
        <v>0.8</v>
      </c>
      <c r="Q2859">
        <v>0.81</v>
      </c>
    </row>
    <row r="2860" spans="1:17">
      <c r="A2860" t="s">
        <v>2890</v>
      </c>
      <c r="B2860" s="1">
        <v>46149</v>
      </c>
      <c r="C2860" t="s">
        <v>18</v>
      </c>
      <c r="D2860" t="s">
        <v>23</v>
      </c>
      <c r="E2860">
        <v>759</v>
      </c>
      <c r="F2860">
        <v>50</v>
      </c>
      <c r="G2860">
        <v>809</v>
      </c>
      <c r="H2860">
        <v>36</v>
      </c>
      <c r="I2860">
        <v>773</v>
      </c>
      <c r="J2860">
        <v>0</v>
      </c>
      <c r="K2860">
        <v>0</v>
      </c>
      <c r="L2860">
        <v>8</v>
      </c>
      <c r="M2860">
        <v>0.6</v>
      </c>
      <c r="N2860">
        <v>0.98899999999999999</v>
      </c>
      <c r="O2860">
        <v>2.5</v>
      </c>
      <c r="P2860">
        <v>0.77700000000000002</v>
      </c>
      <c r="Q2860">
        <v>4.3999999999999997E-2</v>
      </c>
    </row>
    <row r="2861" spans="1:17">
      <c r="A2861" t="s">
        <v>2891</v>
      </c>
      <c r="B2861" s="1">
        <v>46149</v>
      </c>
      <c r="C2861" t="s">
        <v>18</v>
      </c>
      <c r="D2861" t="s">
        <v>25</v>
      </c>
      <c r="E2861">
        <v>6</v>
      </c>
      <c r="F2861">
        <v>35</v>
      </c>
      <c r="G2861">
        <v>41</v>
      </c>
      <c r="H2861">
        <v>38</v>
      </c>
      <c r="I2861">
        <v>3</v>
      </c>
      <c r="J2861">
        <v>0</v>
      </c>
      <c r="K2861">
        <v>0</v>
      </c>
      <c r="L2861">
        <v>2.2999999999999998</v>
      </c>
      <c r="M2861">
        <v>0.93799999999999994</v>
      </c>
      <c r="N2861">
        <v>0.97099999999999997</v>
      </c>
      <c r="O2861">
        <v>4.5999999999999996</v>
      </c>
      <c r="P2861">
        <v>0.76500000000000001</v>
      </c>
      <c r="Q2861">
        <v>0.92700000000000005</v>
      </c>
    </row>
    <row r="2862" spans="1:17">
      <c r="A2862" t="s">
        <v>2892</v>
      </c>
      <c r="B2862" s="1">
        <v>46149</v>
      </c>
      <c r="C2862" t="s">
        <v>27</v>
      </c>
      <c r="D2862" t="s">
        <v>19</v>
      </c>
      <c r="E2862">
        <v>15</v>
      </c>
      <c r="F2862">
        <v>44</v>
      </c>
      <c r="G2862">
        <v>59</v>
      </c>
      <c r="H2862">
        <v>46</v>
      </c>
      <c r="I2862">
        <v>13</v>
      </c>
      <c r="J2862">
        <v>0</v>
      </c>
      <c r="K2862">
        <v>0</v>
      </c>
      <c r="L2862">
        <v>2.5</v>
      </c>
      <c r="M2862">
        <v>0.90300000000000002</v>
      </c>
      <c r="N2862">
        <v>0.99399999999999999</v>
      </c>
      <c r="O2862">
        <v>3.9</v>
      </c>
      <c r="P2862">
        <v>0.70499999999999996</v>
      </c>
      <c r="Q2862">
        <v>0.78</v>
      </c>
    </row>
    <row r="2863" spans="1:17">
      <c r="A2863" t="s">
        <v>2893</v>
      </c>
      <c r="B2863" s="1">
        <v>46149</v>
      </c>
      <c r="C2863" t="s">
        <v>27</v>
      </c>
      <c r="D2863" t="s">
        <v>21</v>
      </c>
      <c r="E2863">
        <v>0</v>
      </c>
      <c r="F2863">
        <v>31</v>
      </c>
      <c r="G2863">
        <v>31</v>
      </c>
      <c r="H2863">
        <v>31</v>
      </c>
      <c r="I2863">
        <v>0</v>
      </c>
      <c r="J2863">
        <v>0</v>
      </c>
      <c r="K2863">
        <v>0</v>
      </c>
      <c r="L2863">
        <v>1.5</v>
      </c>
      <c r="M2863">
        <v>0.95099999999999996</v>
      </c>
      <c r="N2863">
        <v>0.97099999999999997</v>
      </c>
      <c r="O2863">
        <v>4.8</v>
      </c>
      <c r="P2863">
        <v>0.70699999999999996</v>
      </c>
      <c r="Q2863">
        <v>1</v>
      </c>
    </row>
    <row r="2864" spans="1:17">
      <c r="A2864" t="s">
        <v>2894</v>
      </c>
      <c r="B2864" s="1">
        <v>46149</v>
      </c>
      <c r="C2864" t="s">
        <v>27</v>
      </c>
      <c r="D2864" t="s">
        <v>23</v>
      </c>
      <c r="E2864">
        <v>1887</v>
      </c>
      <c r="F2864">
        <v>64</v>
      </c>
      <c r="G2864">
        <v>1951</v>
      </c>
      <c r="H2864">
        <v>21</v>
      </c>
      <c r="I2864">
        <v>1930</v>
      </c>
      <c r="J2864">
        <v>0</v>
      </c>
      <c r="K2864">
        <v>0</v>
      </c>
      <c r="L2864">
        <v>8</v>
      </c>
      <c r="M2864">
        <v>0.6</v>
      </c>
      <c r="N2864">
        <v>0.98499999999999999</v>
      </c>
      <c r="O2864">
        <v>2.5</v>
      </c>
      <c r="P2864">
        <v>0.71699999999999997</v>
      </c>
      <c r="Q2864">
        <v>1.0999999999999999E-2</v>
      </c>
    </row>
    <row r="2865" spans="1:17">
      <c r="A2865" t="s">
        <v>2895</v>
      </c>
      <c r="B2865" s="1">
        <v>46149</v>
      </c>
      <c r="C2865" t="s">
        <v>27</v>
      </c>
      <c r="D2865" t="s">
        <v>25</v>
      </c>
      <c r="E2865">
        <v>92</v>
      </c>
      <c r="F2865">
        <v>33</v>
      </c>
      <c r="G2865">
        <v>125</v>
      </c>
      <c r="H2865">
        <v>26</v>
      </c>
      <c r="I2865">
        <v>99</v>
      </c>
      <c r="J2865">
        <v>0</v>
      </c>
      <c r="K2865">
        <v>0</v>
      </c>
      <c r="L2865">
        <v>8</v>
      </c>
      <c r="M2865">
        <v>0.6</v>
      </c>
      <c r="N2865">
        <v>0.996</v>
      </c>
      <c r="O2865">
        <v>2.5</v>
      </c>
      <c r="P2865">
        <v>0.72899999999999998</v>
      </c>
      <c r="Q2865">
        <v>0.20799999999999999</v>
      </c>
    </row>
    <row r="2866" spans="1:17">
      <c r="A2866" t="s">
        <v>2896</v>
      </c>
      <c r="B2866" s="1">
        <v>46149</v>
      </c>
      <c r="C2866" t="s">
        <v>32</v>
      </c>
      <c r="D2866" t="s">
        <v>19</v>
      </c>
      <c r="E2866">
        <v>802</v>
      </c>
      <c r="F2866">
        <v>48</v>
      </c>
      <c r="G2866">
        <v>850</v>
      </c>
      <c r="H2866">
        <v>33</v>
      </c>
      <c r="I2866">
        <v>817</v>
      </c>
      <c r="J2866">
        <v>0</v>
      </c>
      <c r="K2866">
        <v>0</v>
      </c>
      <c r="L2866">
        <v>8</v>
      </c>
      <c r="M2866">
        <v>0.6</v>
      </c>
      <c r="N2866">
        <v>0.97099999999999997</v>
      </c>
      <c r="O2866">
        <v>2.5</v>
      </c>
      <c r="P2866">
        <v>0.77</v>
      </c>
      <c r="Q2866">
        <v>3.9E-2</v>
      </c>
    </row>
    <row r="2867" spans="1:17">
      <c r="A2867" t="s">
        <v>2897</v>
      </c>
      <c r="B2867" s="1">
        <v>46149</v>
      </c>
      <c r="C2867" t="s">
        <v>32</v>
      </c>
      <c r="D2867" t="s">
        <v>21</v>
      </c>
      <c r="E2867">
        <v>1917</v>
      </c>
      <c r="F2867">
        <v>52</v>
      </c>
      <c r="G2867">
        <v>1969</v>
      </c>
      <c r="H2867">
        <v>26</v>
      </c>
      <c r="I2867">
        <v>1943</v>
      </c>
      <c r="J2867">
        <v>0</v>
      </c>
      <c r="K2867">
        <v>0</v>
      </c>
      <c r="L2867">
        <v>8</v>
      </c>
      <c r="M2867">
        <v>0.6</v>
      </c>
      <c r="N2867">
        <v>1</v>
      </c>
      <c r="O2867">
        <v>2.5</v>
      </c>
      <c r="P2867">
        <v>0.72</v>
      </c>
      <c r="Q2867">
        <v>1.2999999999999999E-2</v>
      </c>
    </row>
    <row r="2868" spans="1:17">
      <c r="A2868" t="s">
        <v>2898</v>
      </c>
      <c r="B2868" s="1">
        <v>46149</v>
      </c>
      <c r="C2868" t="s">
        <v>32</v>
      </c>
      <c r="D2868" t="s">
        <v>23</v>
      </c>
      <c r="E2868">
        <v>2045</v>
      </c>
      <c r="F2868">
        <v>42</v>
      </c>
      <c r="G2868">
        <v>2087</v>
      </c>
      <c r="H2868">
        <v>22</v>
      </c>
      <c r="I2868">
        <v>2065</v>
      </c>
      <c r="J2868">
        <v>0</v>
      </c>
      <c r="K2868">
        <v>0</v>
      </c>
      <c r="L2868">
        <v>8</v>
      </c>
      <c r="M2868">
        <v>0.6</v>
      </c>
      <c r="N2868">
        <v>0.99</v>
      </c>
      <c r="O2868">
        <v>2.5</v>
      </c>
      <c r="P2868">
        <v>0.73499999999999999</v>
      </c>
      <c r="Q2868">
        <v>1.0999999999999999E-2</v>
      </c>
    </row>
    <row r="2869" spans="1:17">
      <c r="A2869" t="s">
        <v>2899</v>
      </c>
      <c r="B2869" s="1">
        <v>46149</v>
      </c>
      <c r="C2869" t="s">
        <v>32</v>
      </c>
      <c r="D2869" t="s">
        <v>25</v>
      </c>
      <c r="E2869">
        <v>0</v>
      </c>
      <c r="F2869">
        <v>37</v>
      </c>
      <c r="G2869">
        <v>37</v>
      </c>
      <c r="H2869">
        <v>37</v>
      </c>
      <c r="I2869">
        <v>0</v>
      </c>
      <c r="J2869">
        <v>0</v>
      </c>
      <c r="K2869">
        <v>0</v>
      </c>
      <c r="L2869">
        <v>1.8</v>
      </c>
      <c r="M2869">
        <v>0.91700000000000004</v>
      </c>
      <c r="N2869">
        <v>0.95599999999999996</v>
      </c>
      <c r="O2869">
        <v>4.8</v>
      </c>
      <c r="P2869">
        <v>0.72899999999999998</v>
      </c>
      <c r="Q2869">
        <v>1</v>
      </c>
    </row>
    <row r="2870" spans="1:17">
      <c r="A2870" t="s">
        <v>2900</v>
      </c>
      <c r="B2870" s="1">
        <v>46149</v>
      </c>
      <c r="C2870" t="s">
        <v>37</v>
      </c>
      <c r="D2870" t="s">
        <v>19</v>
      </c>
      <c r="E2870">
        <v>8</v>
      </c>
      <c r="F2870">
        <v>33</v>
      </c>
      <c r="G2870">
        <v>41</v>
      </c>
      <c r="H2870">
        <v>41</v>
      </c>
      <c r="I2870">
        <v>0</v>
      </c>
      <c r="J2870">
        <v>0</v>
      </c>
      <c r="K2870">
        <v>0</v>
      </c>
      <c r="L2870">
        <v>1</v>
      </c>
      <c r="M2870">
        <v>0.96599999999999997</v>
      </c>
      <c r="N2870">
        <v>1</v>
      </c>
      <c r="O2870">
        <v>4.3</v>
      </c>
      <c r="P2870">
        <v>0.627</v>
      </c>
      <c r="Q2870">
        <v>1</v>
      </c>
    </row>
    <row r="2871" spans="1:17">
      <c r="A2871" t="s">
        <v>2901</v>
      </c>
      <c r="B2871" s="1">
        <v>46149</v>
      </c>
      <c r="C2871" t="s">
        <v>37</v>
      </c>
      <c r="D2871" t="s">
        <v>21</v>
      </c>
      <c r="E2871">
        <v>862</v>
      </c>
      <c r="F2871">
        <v>35</v>
      </c>
      <c r="G2871">
        <v>897</v>
      </c>
      <c r="H2871">
        <v>31</v>
      </c>
      <c r="I2871">
        <v>866</v>
      </c>
      <c r="J2871">
        <v>0</v>
      </c>
      <c r="K2871">
        <v>0</v>
      </c>
      <c r="L2871">
        <v>8</v>
      </c>
      <c r="M2871">
        <v>0.6</v>
      </c>
      <c r="N2871">
        <v>0.99399999999999999</v>
      </c>
      <c r="O2871">
        <v>2.5</v>
      </c>
      <c r="P2871">
        <v>0.66900000000000004</v>
      </c>
      <c r="Q2871">
        <v>3.5000000000000003E-2</v>
      </c>
    </row>
    <row r="2872" spans="1:17">
      <c r="A2872" t="s">
        <v>2902</v>
      </c>
      <c r="B2872" s="1">
        <v>46149</v>
      </c>
      <c r="C2872" t="s">
        <v>37</v>
      </c>
      <c r="D2872" t="s">
        <v>23</v>
      </c>
      <c r="E2872">
        <v>668</v>
      </c>
      <c r="F2872">
        <v>52</v>
      </c>
      <c r="G2872">
        <v>720</v>
      </c>
      <c r="H2872">
        <v>32</v>
      </c>
      <c r="I2872">
        <v>688</v>
      </c>
      <c r="J2872">
        <v>0</v>
      </c>
      <c r="K2872">
        <v>0</v>
      </c>
      <c r="L2872">
        <v>8</v>
      </c>
      <c r="M2872">
        <v>0.6</v>
      </c>
      <c r="N2872">
        <v>0.998</v>
      </c>
      <c r="O2872">
        <v>2.5</v>
      </c>
      <c r="P2872">
        <v>0.77300000000000002</v>
      </c>
      <c r="Q2872">
        <v>4.3999999999999997E-2</v>
      </c>
    </row>
    <row r="2873" spans="1:17">
      <c r="A2873" t="s">
        <v>2903</v>
      </c>
      <c r="B2873" s="1">
        <v>46149</v>
      </c>
      <c r="C2873" t="s">
        <v>37</v>
      </c>
      <c r="D2873" t="s">
        <v>25</v>
      </c>
      <c r="E2873">
        <v>0</v>
      </c>
      <c r="F2873">
        <v>19</v>
      </c>
      <c r="G2873">
        <v>19</v>
      </c>
      <c r="H2873">
        <v>19</v>
      </c>
      <c r="I2873">
        <v>0</v>
      </c>
      <c r="J2873">
        <v>0</v>
      </c>
      <c r="K2873">
        <v>0</v>
      </c>
      <c r="L2873">
        <v>1.7</v>
      </c>
      <c r="M2873">
        <v>1</v>
      </c>
      <c r="N2873">
        <v>0.98499999999999999</v>
      </c>
      <c r="O2873">
        <v>4.5999999999999996</v>
      </c>
      <c r="P2873">
        <v>0.65400000000000003</v>
      </c>
      <c r="Q2873">
        <v>1</v>
      </c>
    </row>
    <row r="2874" spans="1:17">
      <c r="A2874" t="s">
        <v>2904</v>
      </c>
      <c r="B2874" s="1">
        <v>46149</v>
      </c>
      <c r="C2874" t="s">
        <v>43</v>
      </c>
      <c r="D2874" t="s">
        <v>19</v>
      </c>
      <c r="E2874">
        <v>1519</v>
      </c>
      <c r="F2874">
        <v>45</v>
      </c>
      <c r="G2874">
        <v>1564</v>
      </c>
      <c r="H2874">
        <v>22</v>
      </c>
      <c r="I2874">
        <v>1542</v>
      </c>
      <c r="J2874">
        <v>0</v>
      </c>
      <c r="K2874">
        <v>0</v>
      </c>
      <c r="L2874">
        <v>8</v>
      </c>
      <c r="M2874">
        <v>0.6</v>
      </c>
      <c r="N2874">
        <v>0.98299999999999998</v>
      </c>
      <c r="O2874">
        <v>2.5</v>
      </c>
      <c r="P2874">
        <v>0.73399999999999999</v>
      </c>
      <c r="Q2874">
        <v>1.4E-2</v>
      </c>
    </row>
    <row r="2875" spans="1:17">
      <c r="A2875" t="s">
        <v>2905</v>
      </c>
      <c r="B2875" s="1">
        <v>46149</v>
      </c>
      <c r="C2875" t="s">
        <v>43</v>
      </c>
      <c r="D2875" t="s">
        <v>21</v>
      </c>
      <c r="E2875">
        <v>0</v>
      </c>
      <c r="F2875">
        <v>62</v>
      </c>
      <c r="G2875">
        <v>62</v>
      </c>
      <c r="H2875">
        <v>43</v>
      </c>
      <c r="I2875">
        <v>19</v>
      </c>
      <c r="J2875">
        <v>0</v>
      </c>
      <c r="K2875">
        <v>0</v>
      </c>
      <c r="L2875">
        <v>2.7</v>
      </c>
      <c r="M2875">
        <v>0.82599999999999996</v>
      </c>
      <c r="N2875">
        <v>1</v>
      </c>
      <c r="O2875">
        <v>3.8</v>
      </c>
      <c r="P2875">
        <v>0.621</v>
      </c>
      <c r="Q2875">
        <v>0.69399999999999995</v>
      </c>
    </row>
    <row r="2876" spans="1:17">
      <c r="A2876" t="s">
        <v>2906</v>
      </c>
      <c r="B2876" s="1">
        <v>46149</v>
      </c>
      <c r="C2876" t="s">
        <v>43</v>
      </c>
      <c r="D2876" t="s">
        <v>23</v>
      </c>
      <c r="E2876">
        <v>18</v>
      </c>
      <c r="F2876">
        <v>56</v>
      </c>
      <c r="G2876">
        <v>74</v>
      </c>
      <c r="H2876">
        <v>44</v>
      </c>
      <c r="I2876">
        <v>30</v>
      </c>
      <c r="J2876">
        <v>0</v>
      </c>
      <c r="K2876">
        <v>0</v>
      </c>
      <c r="L2876">
        <v>4.0999999999999996</v>
      </c>
      <c r="M2876">
        <v>0.76100000000000001</v>
      </c>
      <c r="N2876">
        <v>0.99399999999999999</v>
      </c>
      <c r="O2876">
        <v>3.5</v>
      </c>
      <c r="P2876">
        <v>0.754</v>
      </c>
      <c r="Q2876">
        <v>0.59499999999999997</v>
      </c>
    </row>
    <row r="2877" spans="1:17">
      <c r="A2877" t="s">
        <v>2907</v>
      </c>
      <c r="B2877" s="1">
        <v>46149</v>
      </c>
      <c r="C2877" t="s">
        <v>43</v>
      </c>
      <c r="D2877" t="s">
        <v>25</v>
      </c>
      <c r="E2877">
        <v>0</v>
      </c>
      <c r="F2877">
        <v>21</v>
      </c>
      <c r="G2877">
        <v>21</v>
      </c>
      <c r="H2877">
        <v>21</v>
      </c>
      <c r="I2877">
        <v>0</v>
      </c>
      <c r="J2877">
        <v>1</v>
      </c>
      <c r="K2877">
        <v>0</v>
      </c>
      <c r="L2877">
        <v>1.5</v>
      </c>
      <c r="M2877">
        <v>0.93600000000000005</v>
      </c>
      <c r="N2877">
        <v>0.97899999999999998</v>
      </c>
      <c r="O2877">
        <v>4.8</v>
      </c>
      <c r="P2877">
        <v>0.78100000000000003</v>
      </c>
      <c r="Q2877">
        <v>1</v>
      </c>
    </row>
    <row r="2878" spans="1:17">
      <c r="A2878" t="s">
        <v>2908</v>
      </c>
      <c r="B2878" s="1">
        <v>46149</v>
      </c>
      <c r="C2878" t="s">
        <v>48</v>
      </c>
      <c r="D2878" t="s">
        <v>19</v>
      </c>
      <c r="E2878">
        <v>0</v>
      </c>
      <c r="F2878">
        <v>44</v>
      </c>
      <c r="G2878">
        <v>44</v>
      </c>
      <c r="H2878">
        <v>44</v>
      </c>
      <c r="I2878">
        <v>0</v>
      </c>
      <c r="J2878">
        <v>0</v>
      </c>
      <c r="K2878">
        <v>0</v>
      </c>
      <c r="L2878">
        <v>1.3</v>
      </c>
      <c r="M2878">
        <v>0.98799999999999999</v>
      </c>
      <c r="N2878">
        <v>0.97099999999999997</v>
      </c>
      <c r="O2878">
        <v>4.5999999999999996</v>
      </c>
      <c r="P2878">
        <v>0.74299999999999999</v>
      </c>
      <c r="Q2878">
        <v>1</v>
      </c>
    </row>
    <row r="2879" spans="1:17">
      <c r="A2879" t="s">
        <v>2909</v>
      </c>
      <c r="B2879" s="1">
        <v>46149</v>
      </c>
      <c r="C2879" t="s">
        <v>48</v>
      </c>
      <c r="D2879" t="s">
        <v>21</v>
      </c>
      <c r="E2879">
        <v>2591</v>
      </c>
      <c r="F2879">
        <v>46</v>
      </c>
      <c r="G2879">
        <v>2637</v>
      </c>
      <c r="H2879">
        <v>19</v>
      </c>
      <c r="I2879">
        <v>2618</v>
      </c>
      <c r="J2879">
        <v>0</v>
      </c>
      <c r="K2879">
        <v>0</v>
      </c>
      <c r="L2879">
        <v>8</v>
      </c>
      <c r="M2879">
        <v>0.6</v>
      </c>
      <c r="N2879">
        <v>0.95199999999999996</v>
      </c>
      <c r="O2879">
        <v>2.5</v>
      </c>
      <c r="P2879">
        <v>0.69199999999999995</v>
      </c>
      <c r="Q2879">
        <v>7.0000000000000001E-3</v>
      </c>
    </row>
    <row r="2880" spans="1:17">
      <c r="A2880" t="s">
        <v>2910</v>
      </c>
      <c r="B2880" s="1">
        <v>46149</v>
      </c>
      <c r="C2880" t="s">
        <v>48</v>
      </c>
      <c r="D2880" t="s">
        <v>23</v>
      </c>
      <c r="E2880">
        <v>0</v>
      </c>
      <c r="F2880">
        <v>34</v>
      </c>
      <c r="G2880">
        <v>34</v>
      </c>
      <c r="H2880">
        <v>34</v>
      </c>
      <c r="I2880">
        <v>0</v>
      </c>
      <c r="J2880">
        <v>1</v>
      </c>
      <c r="K2880">
        <v>0</v>
      </c>
      <c r="L2880">
        <v>1.7</v>
      </c>
      <c r="M2880">
        <v>0.94499999999999995</v>
      </c>
      <c r="N2880">
        <v>0.94599999999999995</v>
      </c>
      <c r="O2880">
        <v>4.5999999999999996</v>
      </c>
      <c r="P2880">
        <v>0.80200000000000005</v>
      </c>
      <c r="Q2880">
        <v>1</v>
      </c>
    </row>
    <row r="2881" spans="1:17">
      <c r="A2881" t="s">
        <v>2911</v>
      </c>
      <c r="B2881" s="1">
        <v>46149</v>
      </c>
      <c r="C2881" t="s">
        <v>48</v>
      </c>
      <c r="D2881" t="s">
        <v>25</v>
      </c>
      <c r="E2881">
        <v>842</v>
      </c>
      <c r="F2881">
        <v>47</v>
      </c>
      <c r="G2881">
        <v>889</v>
      </c>
      <c r="H2881">
        <v>28</v>
      </c>
      <c r="I2881">
        <v>861</v>
      </c>
      <c r="J2881">
        <v>0</v>
      </c>
      <c r="K2881">
        <v>0</v>
      </c>
      <c r="L2881">
        <v>8</v>
      </c>
      <c r="M2881">
        <v>0.6</v>
      </c>
      <c r="N2881">
        <v>0.97799999999999998</v>
      </c>
      <c r="O2881">
        <v>2.5</v>
      </c>
      <c r="P2881">
        <v>0.747</v>
      </c>
      <c r="Q2881">
        <v>3.1E-2</v>
      </c>
    </row>
    <row r="2882" spans="1:17">
      <c r="A2882" t="s">
        <v>2912</v>
      </c>
      <c r="B2882" s="1">
        <v>46149</v>
      </c>
      <c r="C2882" t="s">
        <v>53</v>
      </c>
      <c r="D2882" t="s">
        <v>19</v>
      </c>
      <c r="E2882">
        <v>1535</v>
      </c>
      <c r="F2882">
        <v>53</v>
      </c>
      <c r="G2882">
        <v>1588</v>
      </c>
      <c r="H2882">
        <v>24</v>
      </c>
      <c r="I2882">
        <v>1564</v>
      </c>
      <c r="J2882">
        <v>0</v>
      </c>
      <c r="K2882">
        <v>0</v>
      </c>
      <c r="L2882">
        <v>8</v>
      </c>
      <c r="M2882">
        <v>0.6</v>
      </c>
      <c r="N2882">
        <v>1</v>
      </c>
      <c r="O2882">
        <v>2.5</v>
      </c>
      <c r="P2882">
        <v>0.69299999999999995</v>
      </c>
      <c r="Q2882">
        <v>1.4999999999999999E-2</v>
      </c>
    </row>
    <row r="2883" spans="1:17">
      <c r="A2883" t="s">
        <v>2913</v>
      </c>
      <c r="B2883" s="1">
        <v>46149</v>
      </c>
      <c r="C2883" t="s">
        <v>53</v>
      </c>
      <c r="D2883" t="s">
        <v>21</v>
      </c>
      <c r="E2883">
        <v>1592</v>
      </c>
      <c r="F2883">
        <v>61</v>
      </c>
      <c r="G2883">
        <v>1653</v>
      </c>
      <c r="H2883">
        <v>18</v>
      </c>
      <c r="I2883">
        <v>1635</v>
      </c>
      <c r="J2883">
        <v>0</v>
      </c>
      <c r="K2883">
        <v>0</v>
      </c>
      <c r="L2883">
        <v>8</v>
      </c>
      <c r="M2883">
        <v>0.6</v>
      </c>
      <c r="N2883">
        <v>0.97399999999999998</v>
      </c>
      <c r="O2883">
        <v>2.5</v>
      </c>
      <c r="P2883">
        <v>0.66400000000000003</v>
      </c>
      <c r="Q2883">
        <v>1.0999999999999999E-2</v>
      </c>
    </row>
    <row r="2884" spans="1:17">
      <c r="A2884" t="s">
        <v>2914</v>
      </c>
      <c r="B2884" s="1">
        <v>46149</v>
      </c>
      <c r="C2884" t="s">
        <v>53</v>
      </c>
      <c r="D2884" t="s">
        <v>23</v>
      </c>
      <c r="E2884">
        <v>1078</v>
      </c>
      <c r="F2884">
        <v>27</v>
      </c>
      <c r="G2884">
        <v>1105</v>
      </c>
      <c r="H2884">
        <v>28</v>
      </c>
      <c r="I2884">
        <v>1077</v>
      </c>
      <c r="J2884">
        <v>0</v>
      </c>
      <c r="K2884">
        <v>0</v>
      </c>
      <c r="L2884">
        <v>8</v>
      </c>
      <c r="M2884">
        <v>0.6</v>
      </c>
      <c r="N2884">
        <v>1</v>
      </c>
      <c r="O2884">
        <v>2.5</v>
      </c>
      <c r="P2884">
        <v>0.77800000000000002</v>
      </c>
      <c r="Q2884">
        <v>2.5000000000000001E-2</v>
      </c>
    </row>
    <row r="2885" spans="1:17">
      <c r="A2885" t="s">
        <v>2915</v>
      </c>
      <c r="B2885" s="1">
        <v>46149</v>
      </c>
      <c r="C2885" t="s">
        <v>53</v>
      </c>
      <c r="D2885" t="s">
        <v>25</v>
      </c>
      <c r="E2885">
        <v>0</v>
      </c>
      <c r="F2885">
        <v>23</v>
      </c>
      <c r="G2885">
        <v>23</v>
      </c>
      <c r="H2885">
        <v>23</v>
      </c>
      <c r="I2885">
        <v>0</v>
      </c>
      <c r="J2885">
        <v>0</v>
      </c>
      <c r="K2885">
        <v>0</v>
      </c>
      <c r="L2885">
        <v>1.7</v>
      </c>
      <c r="M2885">
        <v>0.96099999999999997</v>
      </c>
      <c r="N2885">
        <v>1</v>
      </c>
      <c r="O2885">
        <v>4.4000000000000004</v>
      </c>
      <c r="P2885">
        <v>0.71299999999999997</v>
      </c>
      <c r="Q2885">
        <v>1</v>
      </c>
    </row>
    <row r="2886" spans="1:17">
      <c r="A2886" t="s">
        <v>2916</v>
      </c>
      <c r="B2886" s="1">
        <v>46150</v>
      </c>
      <c r="C2886" t="s">
        <v>18</v>
      </c>
      <c r="D2886" t="s">
        <v>19</v>
      </c>
      <c r="E2886">
        <v>380</v>
      </c>
      <c r="F2886">
        <v>59</v>
      </c>
      <c r="G2886">
        <v>439</v>
      </c>
      <c r="H2886">
        <v>41</v>
      </c>
      <c r="I2886">
        <v>398</v>
      </c>
      <c r="J2886">
        <v>0</v>
      </c>
      <c r="K2886">
        <v>0</v>
      </c>
      <c r="L2886">
        <v>8</v>
      </c>
      <c r="M2886">
        <v>0.6</v>
      </c>
      <c r="N2886">
        <v>0.97699999999999998</v>
      </c>
      <c r="O2886">
        <v>2.5</v>
      </c>
      <c r="P2886">
        <v>0.72399999999999998</v>
      </c>
      <c r="Q2886">
        <v>9.2999999999999999E-2</v>
      </c>
    </row>
    <row r="2887" spans="1:17">
      <c r="A2887" t="s">
        <v>2917</v>
      </c>
      <c r="B2887" s="1">
        <v>46150</v>
      </c>
      <c r="C2887" t="s">
        <v>18</v>
      </c>
      <c r="D2887" t="s">
        <v>21</v>
      </c>
      <c r="E2887">
        <v>11</v>
      </c>
      <c r="F2887">
        <v>50</v>
      </c>
      <c r="G2887">
        <v>61</v>
      </c>
      <c r="H2887">
        <v>60</v>
      </c>
      <c r="I2887">
        <v>1</v>
      </c>
      <c r="J2887">
        <v>0</v>
      </c>
      <c r="K2887">
        <v>0</v>
      </c>
      <c r="L2887">
        <v>1.8</v>
      </c>
      <c r="M2887">
        <v>0.98299999999999998</v>
      </c>
      <c r="N2887">
        <v>0.95699999999999996</v>
      </c>
      <c r="O2887">
        <v>4.5</v>
      </c>
      <c r="P2887">
        <v>0.8</v>
      </c>
      <c r="Q2887">
        <v>0.98399999999999999</v>
      </c>
    </row>
    <row r="2888" spans="1:17">
      <c r="A2888" t="s">
        <v>2918</v>
      </c>
      <c r="B2888" s="1">
        <v>46150</v>
      </c>
      <c r="C2888" t="s">
        <v>18</v>
      </c>
      <c r="D2888" t="s">
        <v>23</v>
      </c>
      <c r="E2888">
        <v>773</v>
      </c>
      <c r="F2888">
        <v>40</v>
      </c>
      <c r="G2888">
        <v>813</v>
      </c>
      <c r="H2888">
        <v>34</v>
      </c>
      <c r="I2888">
        <v>779</v>
      </c>
      <c r="J2888">
        <v>1</v>
      </c>
      <c r="K2888">
        <v>0</v>
      </c>
      <c r="L2888">
        <v>8</v>
      </c>
      <c r="M2888">
        <v>0.6</v>
      </c>
      <c r="N2888">
        <v>0.97</v>
      </c>
      <c r="O2888">
        <v>2.5</v>
      </c>
      <c r="P2888">
        <v>0.77700000000000002</v>
      </c>
      <c r="Q2888">
        <v>4.2000000000000003E-2</v>
      </c>
    </row>
    <row r="2889" spans="1:17">
      <c r="A2889" t="s">
        <v>2919</v>
      </c>
      <c r="B2889" s="1">
        <v>46150</v>
      </c>
      <c r="C2889" t="s">
        <v>18</v>
      </c>
      <c r="D2889" t="s">
        <v>25</v>
      </c>
      <c r="E2889">
        <v>3</v>
      </c>
      <c r="F2889">
        <v>29</v>
      </c>
      <c r="G2889">
        <v>32</v>
      </c>
      <c r="H2889">
        <v>32</v>
      </c>
      <c r="I2889">
        <v>0</v>
      </c>
      <c r="J2889">
        <v>0</v>
      </c>
      <c r="K2889">
        <v>0</v>
      </c>
      <c r="L2889">
        <v>1.7</v>
      </c>
      <c r="M2889">
        <v>0.98899999999999999</v>
      </c>
      <c r="N2889">
        <v>0.96799999999999997</v>
      </c>
      <c r="O2889">
        <v>4.8</v>
      </c>
      <c r="P2889">
        <v>0.76500000000000001</v>
      </c>
      <c r="Q2889">
        <v>1</v>
      </c>
    </row>
    <row r="2890" spans="1:17">
      <c r="A2890" t="s">
        <v>2920</v>
      </c>
      <c r="B2890" s="1">
        <v>46150</v>
      </c>
      <c r="C2890" t="s">
        <v>27</v>
      </c>
      <c r="D2890" t="s">
        <v>19</v>
      </c>
      <c r="E2890">
        <v>13</v>
      </c>
      <c r="F2890">
        <v>35</v>
      </c>
      <c r="G2890">
        <v>48</v>
      </c>
      <c r="H2890">
        <v>42</v>
      </c>
      <c r="I2890">
        <v>6</v>
      </c>
      <c r="J2890">
        <v>0</v>
      </c>
      <c r="K2890">
        <v>0</v>
      </c>
      <c r="L2890">
        <v>1.9</v>
      </c>
      <c r="M2890">
        <v>0.92</v>
      </c>
      <c r="N2890">
        <v>0.995</v>
      </c>
      <c r="O2890">
        <v>4.3</v>
      </c>
      <c r="P2890">
        <v>0.70499999999999996</v>
      </c>
      <c r="Q2890">
        <v>0.875</v>
      </c>
    </row>
    <row r="2891" spans="1:17">
      <c r="A2891" t="s">
        <v>2921</v>
      </c>
      <c r="B2891" s="1">
        <v>46150</v>
      </c>
      <c r="C2891" t="s">
        <v>27</v>
      </c>
      <c r="D2891" t="s">
        <v>21</v>
      </c>
      <c r="E2891">
        <v>0</v>
      </c>
      <c r="F2891">
        <v>40</v>
      </c>
      <c r="G2891">
        <v>40</v>
      </c>
      <c r="H2891">
        <v>40</v>
      </c>
      <c r="I2891">
        <v>0</v>
      </c>
      <c r="J2891">
        <v>0</v>
      </c>
      <c r="K2891">
        <v>0</v>
      </c>
      <c r="L2891">
        <v>1.2</v>
      </c>
      <c r="M2891">
        <v>0.94899999999999995</v>
      </c>
      <c r="N2891">
        <v>0.996</v>
      </c>
      <c r="O2891">
        <v>4.7</v>
      </c>
      <c r="P2891">
        <v>0.70699999999999996</v>
      </c>
      <c r="Q2891">
        <v>1</v>
      </c>
    </row>
    <row r="2892" spans="1:17">
      <c r="A2892" t="s">
        <v>2922</v>
      </c>
      <c r="B2892" s="1">
        <v>46150</v>
      </c>
      <c r="C2892" t="s">
        <v>27</v>
      </c>
      <c r="D2892" t="s">
        <v>23</v>
      </c>
      <c r="E2892">
        <v>1930</v>
      </c>
      <c r="F2892">
        <v>32</v>
      </c>
      <c r="G2892">
        <v>1962</v>
      </c>
      <c r="H2892">
        <v>22</v>
      </c>
      <c r="I2892">
        <v>1940</v>
      </c>
      <c r="J2892">
        <v>0</v>
      </c>
      <c r="K2892">
        <v>0</v>
      </c>
      <c r="L2892">
        <v>8</v>
      </c>
      <c r="M2892">
        <v>0.6</v>
      </c>
      <c r="N2892">
        <v>0.95699999999999996</v>
      </c>
      <c r="O2892">
        <v>2.5</v>
      </c>
      <c r="P2892">
        <v>0.71699999999999997</v>
      </c>
      <c r="Q2892">
        <v>1.0999999999999999E-2</v>
      </c>
    </row>
    <row r="2893" spans="1:17">
      <c r="A2893" t="s">
        <v>2923</v>
      </c>
      <c r="B2893" s="1">
        <v>46150</v>
      </c>
      <c r="C2893" t="s">
        <v>27</v>
      </c>
      <c r="D2893" t="s">
        <v>25</v>
      </c>
      <c r="E2893">
        <v>99</v>
      </c>
      <c r="F2893">
        <v>26</v>
      </c>
      <c r="G2893">
        <v>125</v>
      </c>
      <c r="H2893">
        <v>24</v>
      </c>
      <c r="I2893">
        <v>101</v>
      </c>
      <c r="J2893">
        <v>0</v>
      </c>
      <c r="K2893">
        <v>0</v>
      </c>
      <c r="L2893">
        <v>8</v>
      </c>
      <c r="M2893">
        <v>0.6</v>
      </c>
      <c r="N2893">
        <v>0.98799999999999999</v>
      </c>
      <c r="O2893">
        <v>2.5</v>
      </c>
      <c r="P2893">
        <v>0.72899999999999998</v>
      </c>
      <c r="Q2893">
        <v>0.192</v>
      </c>
    </row>
    <row r="2894" spans="1:17">
      <c r="A2894" t="s">
        <v>2924</v>
      </c>
      <c r="B2894" s="1">
        <v>46150</v>
      </c>
      <c r="C2894" t="s">
        <v>32</v>
      </c>
      <c r="D2894" t="s">
        <v>19</v>
      </c>
      <c r="E2894">
        <v>817</v>
      </c>
      <c r="F2894">
        <v>32</v>
      </c>
      <c r="G2894">
        <v>849</v>
      </c>
      <c r="H2894">
        <v>28</v>
      </c>
      <c r="I2894">
        <v>821</v>
      </c>
      <c r="J2894">
        <v>0</v>
      </c>
      <c r="K2894">
        <v>0</v>
      </c>
      <c r="L2894">
        <v>8</v>
      </c>
      <c r="M2894">
        <v>0.6</v>
      </c>
      <c r="N2894">
        <v>1</v>
      </c>
      <c r="O2894">
        <v>2.5</v>
      </c>
      <c r="P2894">
        <v>0.77</v>
      </c>
      <c r="Q2894">
        <v>3.3000000000000002E-2</v>
      </c>
    </row>
    <row r="2895" spans="1:17">
      <c r="A2895" t="s">
        <v>2925</v>
      </c>
      <c r="B2895" s="1">
        <v>46150</v>
      </c>
      <c r="C2895" t="s">
        <v>32</v>
      </c>
      <c r="D2895" t="s">
        <v>21</v>
      </c>
      <c r="E2895">
        <v>1943</v>
      </c>
      <c r="F2895">
        <v>31</v>
      </c>
      <c r="G2895">
        <v>1974</v>
      </c>
      <c r="H2895">
        <v>26</v>
      </c>
      <c r="I2895">
        <v>1948</v>
      </c>
      <c r="J2895">
        <v>0</v>
      </c>
      <c r="K2895">
        <v>0</v>
      </c>
      <c r="L2895">
        <v>8</v>
      </c>
      <c r="M2895">
        <v>0.6</v>
      </c>
      <c r="N2895">
        <v>0.98099999999999998</v>
      </c>
      <c r="O2895">
        <v>2.5</v>
      </c>
      <c r="P2895">
        <v>0.72</v>
      </c>
      <c r="Q2895">
        <v>1.2999999999999999E-2</v>
      </c>
    </row>
    <row r="2896" spans="1:17">
      <c r="A2896" t="s">
        <v>2926</v>
      </c>
      <c r="B2896" s="1">
        <v>46150</v>
      </c>
      <c r="C2896" t="s">
        <v>32</v>
      </c>
      <c r="D2896" t="s">
        <v>23</v>
      </c>
      <c r="E2896">
        <v>2065</v>
      </c>
      <c r="F2896">
        <v>27</v>
      </c>
      <c r="G2896">
        <v>2092</v>
      </c>
      <c r="H2896">
        <v>20</v>
      </c>
      <c r="I2896">
        <v>2072</v>
      </c>
      <c r="J2896">
        <v>0</v>
      </c>
      <c r="K2896">
        <v>0</v>
      </c>
      <c r="L2896">
        <v>8</v>
      </c>
      <c r="M2896">
        <v>0.6</v>
      </c>
      <c r="N2896">
        <v>0.97899999999999998</v>
      </c>
      <c r="O2896">
        <v>2.5</v>
      </c>
      <c r="P2896">
        <v>0.73499999999999999</v>
      </c>
      <c r="Q2896">
        <v>0.01</v>
      </c>
    </row>
    <row r="2897" spans="1:17">
      <c r="A2897" t="s">
        <v>2927</v>
      </c>
      <c r="B2897" s="1">
        <v>46150</v>
      </c>
      <c r="C2897" t="s">
        <v>32</v>
      </c>
      <c r="D2897" t="s">
        <v>25</v>
      </c>
      <c r="E2897">
        <v>0</v>
      </c>
      <c r="F2897">
        <v>28</v>
      </c>
      <c r="G2897">
        <v>28</v>
      </c>
      <c r="H2897">
        <v>28</v>
      </c>
      <c r="I2897">
        <v>0</v>
      </c>
      <c r="J2897">
        <v>0</v>
      </c>
      <c r="K2897">
        <v>0</v>
      </c>
      <c r="L2897">
        <v>1.9</v>
      </c>
      <c r="M2897">
        <v>0.96699999999999997</v>
      </c>
      <c r="N2897">
        <v>0.98</v>
      </c>
      <c r="O2897">
        <v>4.7</v>
      </c>
      <c r="P2897">
        <v>0.72899999999999998</v>
      </c>
      <c r="Q2897">
        <v>1</v>
      </c>
    </row>
    <row r="2898" spans="1:17">
      <c r="A2898" t="s">
        <v>2928</v>
      </c>
      <c r="B2898" s="1">
        <v>46150</v>
      </c>
      <c r="C2898" t="s">
        <v>37</v>
      </c>
      <c r="D2898" t="s">
        <v>19</v>
      </c>
      <c r="E2898">
        <v>0</v>
      </c>
      <c r="F2898">
        <v>37</v>
      </c>
      <c r="G2898">
        <v>37</v>
      </c>
      <c r="H2898">
        <v>37</v>
      </c>
      <c r="I2898">
        <v>0</v>
      </c>
      <c r="J2898">
        <v>0</v>
      </c>
      <c r="K2898">
        <v>0</v>
      </c>
      <c r="L2898">
        <v>2</v>
      </c>
      <c r="M2898">
        <v>0.96299999999999997</v>
      </c>
      <c r="N2898">
        <v>0.97899999999999998</v>
      </c>
      <c r="O2898">
        <v>4.5999999999999996</v>
      </c>
      <c r="P2898">
        <v>0.627</v>
      </c>
      <c r="Q2898">
        <v>1</v>
      </c>
    </row>
    <row r="2899" spans="1:17">
      <c r="A2899" t="s">
        <v>2929</v>
      </c>
      <c r="B2899" s="1">
        <v>46150</v>
      </c>
      <c r="C2899" t="s">
        <v>37</v>
      </c>
      <c r="D2899" t="s">
        <v>21</v>
      </c>
      <c r="E2899">
        <v>866</v>
      </c>
      <c r="F2899">
        <v>38</v>
      </c>
      <c r="G2899">
        <v>904</v>
      </c>
      <c r="H2899">
        <v>30</v>
      </c>
      <c r="I2899">
        <v>874</v>
      </c>
      <c r="J2899">
        <v>0</v>
      </c>
      <c r="K2899">
        <v>0</v>
      </c>
      <c r="L2899">
        <v>8</v>
      </c>
      <c r="M2899">
        <v>0.6</v>
      </c>
      <c r="N2899">
        <v>1</v>
      </c>
      <c r="O2899">
        <v>2.5</v>
      </c>
      <c r="P2899">
        <v>0.66900000000000004</v>
      </c>
      <c r="Q2899">
        <v>3.3000000000000002E-2</v>
      </c>
    </row>
    <row r="2900" spans="1:17">
      <c r="A2900" t="s">
        <v>2930</v>
      </c>
      <c r="B2900" s="1">
        <v>46150</v>
      </c>
      <c r="C2900" t="s">
        <v>37</v>
      </c>
      <c r="D2900" t="s">
        <v>23</v>
      </c>
      <c r="E2900">
        <v>688</v>
      </c>
      <c r="F2900">
        <v>47</v>
      </c>
      <c r="G2900">
        <v>735</v>
      </c>
      <c r="H2900">
        <v>40</v>
      </c>
      <c r="I2900">
        <v>695</v>
      </c>
      <c r="J2900">
        <v>0</v>
      </c>
      <c r="K2900">
        <v>0</v>
      </c>
      <c r="L2900">
        <v>8</v>
      </c>
      <c r="M2900">
        <v>0.6</v>
      </c>
      <c r="N2900">
        <v>0.98399999999999999</v>
      </c>
      <c r="O2900">
        <v>2.5</v>
      </c>
      <c r="P2900">
        <v>0.77300000000000002</v>
      </c>
      <c r="Q2900">
        <v>5.3999999999999999E-2</v>
      </c>
    </row>
    <row r="2901" spans="1:17">
      <c r="A2901" t="s">
        <v>2931</v>
      </c>
      <c r="B2901" s="1">
        <v>46150</v>
      </c>
      <c r="C2901" t="s">
        <v>37</v>
      </c>
      <c r="D2901" t="s">
        <v>25</v>
      </c>
      <c r="E2901">
        <v>0</v>
      </c>
      <c r="F2901">
        <v>36</v>
      </c>
      <c r="G2901">
        <v>36</v>
      </c>
      <c r="H2901">
        <v>36</v>
      </c>
      <c r="I2901">
        <v>0</v>
      </c>
      <c r="J2901">
        <v>0</v>
      </c>
      <c r="K2901">
        <v>0</v>
      </c>
      <c r="L2901">
        <v>1.3</v>
      </c>
      <c r="M2901">
        <v>0.99</v>
      </c>
      <c r="N2901">
        <v>0.999</v>
      </c>
      <c r="O2901">
        <v>4.5</v>
      </c>
      <c r="P2901">
        <v>0.65400000000000003</v>
      </c>
      <c r="Q2901">
        <v>1</v>
      </c>
    </row>
    <row r="2902" spans="1:17">
      <c r="A2902" t="s">
        <v>2932</v>
      </c>
      <c r="B2902" s="1">
        <v>46150</v>
      </c>
      <c r="C2902" t="s">
        <v>43</v>
      </c>
      <c r="D2902" t="s">
        <v>19</v>
      </c>
      <c r="E2902">
        <v>1542</v>
      </c>
      <c r="F2902">
        <v>52</v>
      </c>
      <c r="G2902">
        <v>1594</v>
      </c>
      <c r="H2902">
        <v>25</v>
      </c>
      <c r="I2902">
        <v>1569</v>
      </c>
      <c r="J2902">
        <v>0</v>
      </c>
      <c r="K2902">
        <v>0</v>
      </c>
      <c r="L2902">
        <v>8</v>
      </c>
      <c r="M2902">
        <v>0.6</v>
      </c>
      <c r="N2902">
        <v>0.96</v>
      </c>
      <c r="O2902">
        <v>2.5</v>
      </c>
      <c r="P2902">
        <v>0.73399999999999999</v>
      </c>
      <c r="Q2902">
        <v>1.6E-2</v>
      </c>
    </row>
    <row r="2903" spans="1:17">
      <c r="A2903" t="s">
        <v>2933</v>
      </c>
      <c r="B2903" s="1">
        <v>46150</v>
      </c>
      <c r="C2903" t="s">
        <v>43</v>
      </c>
      <c r="D2903" t="s">
        <v>21</v>
      </c>
      <c r="E2903">
        <v>19</v>
      </c>
      <c r="F2903">
        <v>38</v>
      </c>
      <c r="G2903">
        <v>57</v>
      </c>
      <c r="H2903">
        <v>51</v>
      </c>
      <c r="I2903">
        <v>6</v>
      </c>
      <c r="J2903">
        <v>0</v>
      </c>
      <c r="K2903">
        <v>0</v>
      </c>
      <c r="L2903">
        <v>1.6</v>
      </c>
      <c r="M2903">
        <v>0.95599999999999996</v>
      </c>
      <c r="N2903">
        <v>0.995</v>
      </c>
      <c r="O2903">
        <v>4.5</v>
      </c>
      <c r="P2903">
        <v>0.621</v>
      </c>
      <c r="Q2903">
        <v>0.89500000000000002</v>
      </c>
    </row>
    <row r="2904" spans="1:17">
      <c r="A2904" t="s">
        <v>2934</v>
      </c>
      <c r="B2904" s="1">
        <v>46150</v>
      </c>
      <c r="C2904" t="s">
        <v>43</v>
      </c>
      <c r="D2904" t="s">
        <v>23</v>
      </c>
      <c r="E2904">
        <v>30</v>
      </c>
      <c r="F2904">
        <v>42</v>
      </c>
      <c r="G2904">
        <v>72</v>
      </c>
      <c r="H2904">
        <v>46</v>
      </c>
      <c r="I2904">
        <v>26</v>
      </c>
      <c r="J2904">
        <v>0</v>
      </c>
      <c r="K2904">
        <v>0</v>
      </c>
      <c r="L2904">
        <v>3.6</v>
      </c>
      <c r="M2904">
        <v>0.84899999999999998</v>
      </c>
      <c r="N2904">
        <v>0.97799999999999998</v>
      </c>
      <c r="O2904">
        <v>3.6</v>
      </c>
      <c r="P2904">
        <v>0.754</v>
      </c>
      <c r="Q2904">
        <v>0.63900000000000001</v>
      </c>
    </row>
    <row r="2905" spans="1:17">
      <c r="A2905" t="s">
        <v>2935</v>
      </c>
      <c r="B2905" s="1">
        <v>46150</v>
      </c>
      <c r="C2905" t="s">
        <v>43</v>
      </c>
      <c r="D2905" t="s">
        <v>25</v>
      </c>
      <c r="E2905">
        <v>0</v>
      </c>
      <c r="F2905">
        <v>31</v>
      </c>
      <c r="G2905">
        <v>31</v>
      </c>
      <c r="H2905">
        <v>31</v>
      </c>
      <c r="I2905">
        <v>0</v>
      </c>
      <c r="J2905">
        <v>0</v>
      </c>
      <c r="K2905">
        <v>0</v>
      </c>
      <c r="L2905">
        <v>1.7</v>
      </c>
      <c r="M2905">
        <v>0.998</v>
      </c>
      <c r="N2905">
        <v>0.96799999999999997</v>
      </c>
      <c r="O2905">
        <v>4.5999999999999996</v>
      </c>
      <c r="P2905">
        <v>0.78100000000000003</v>
      </c>
      <c r="Q2905">
        <v>1</v>
      </c>
    </row>
    <row r="2906" spans="1:17">
      <c r="A2906" t="s">
        <v>2936</v>
      </c>
      <c r="B2906" s="1">
        <v>46150</v>
      </c>
      <c r="C2906" t="s">
        <v>48</v>
      </c>
      <c r="D2906" t="s">
        <v>19</v>
      </c>
      <c r="E2906">
        <v>0</v>
      </c>
      <c r="F2906">
        <v>40</v>
      </c>
      <c r="G2906">
        <v>40</v>
      </c>
      <c r="H2906">
        <v>37</v>
      </c>
      <c r="I2906">
        <v>3</v>
      </c>
      <c r="J2906">
        <v>2</v>
      </c>
      <c r="K2906">
        <v>2</v>
      </c>
      <c r="L2906">
        <v>2.9</v>
      </c>
      <c r="M2906">
        <v>0.73599999999999999</v>
      </c>
      <c r="N2906">
        <v>0.93500000000000005</v>
      </c>
      <c r="O2906">
        <v>4.0999999999999996</v>
      </c>
      <c r="P2906">
        <v>0.74299999999999999</v>
      </c>
      <c r="Q2906">
        <v>0.92500000000000004</v>
      </c>
    </row>
    <row r="2907" spans="1:17">
      <c r="A2907" t="s">
        <v>2937</v>
      </c>
      <c r="B2907" s="1">
        <v>46150</v>
      </c>
      <c r="C2907" t="s">
        <v>48</v>
      </c>
      <c r="D2907" t="s">
        <v>21</v>
      </c>
      <c r="E2907">
        <v>2618</v>
      </c>
      <c r="F2907">
        <v>35</v>
      </c>
      <c r="G2907">
        <v>2653</v>
      </c>
      <c r="H2907">
        <v>20</v>
      </c>
      <c r="I2907">
        <v>2633</v>
      </c>
      <c r="J2907">
        <v>0</v>
      </c>
      <c r="K2907">
        <v>0</v>
      </c>
      <c r="L2907">
        <v>8</v>
      </c>
      <c r="M2907">
        <v>0.6</v>
      </c>
      <c r="N2907">
        <v>0.97699999999999998</v>
      </c>
      <c r="O2907">
        <v>2.5</v>
      </c>
      <c r="P2907">
        <v>0.69199999999999995</v>
      </c>
      <c r="Q2907">
        <v>8.0000000000000002E-3</v>
      </c>
    </row>
    <row r="2908" spans="1:17">
      <c r="A2908" t="s">
        <v>2938</v>
      </c>
      <c r="B2908" s="1">
        <v>46150</v>
      </c>
      <c r="C2908" t="s">
        <v>48</v>
      </c>
      <c r="D2908" t="s">
        <v>23</v>
      </c>
      <c r="E2908">
        <v>0</v>
      </c>
      <c r="F2908">
        <v>47</v>
      </c>
      <c r="G2908">
        <v>47</v>
      </c>
      <c r="H2908">
        <v>47</v>
      </c>
      <c r="I2908">
        <v>0</v>
      </c>
      <c r="J2908">
        <v>0</v>
      </c>
      <c r="K2908">
        <v>0</v>
      </c>
      <c r="L2908">
        <v>1.6</v>
      </c>
      <c r="M2908">
        <v>0.98799999999999999</v>
      </c>
      <c r="N2908">
        <v>0.98599999999999999</v>
      </c>
      <c r="O2908">
        <v>4.7</v>
      </c>
      <c r="P2908">
        <v>0.80200000000000005</v>
      </c>
      <c r="Q2908">
        <v>1</v>
      </c>
    </row>
    <row r="2909" spans="1:17">
      <c r="A2909" t="s">
        <v>2939</v>
      </c>
      <c r="B2909" s="1">
        <v>46150</v>
      </c>
      <c r="C2909" t="s">
        <v>48</v>
      </c>
      <c r="D2909" t="s">
        <v>25</v>
      </c>
      <c r="E2909">
        <v>861</v>
      </c>
      <c r="F2909">
        <v>35</v>
      </c>
      <c r="G2909">
        <v>896</v>
      </c>
      <c r="H2909">
        <v>24</v>
      </c>
      <c r="I2909">
        <v>872</v>
      </c>
      <c r="J2909">
        <v>0</v>
      </c>
      <c r="K2909">
        <v>0</v>
      </c>
      <c r="L2909">
        <v>8</v>
      </c>
      <c r="M2909">
        <v>0.6</v>
      </c>
      <c r="N2909">
        <v>0.98099999999999998</v>
      </c>
      <c r="O2909">
        <v>2.5</v>
      </c>
      <c r="P2909">
        <v>0.747</v>
      </c>
      <c r="Q2909">
        <v>2.7E-2</v>
      </c>
    </row>
    <row r="2910" spans="1:17">
      <c r="A2910" t="s">
        <v>2940</v>
      </c>
      <c r="B2910" s="1">
        <v>46150</v>
      </c>
      <c r="C2910" t="s">
        <v>53</v>
      </c>
      <c r="D2910" t="s">
        <v>19</v>
      </c>
      <c r="E2910">
        <v>1564</v>
      </c>
      <c r="F2910">
        <v>37</v>
      </c>
      <c r="G2910">
        <v>1601</v>
      </c>
      <c r="H2910">
        <v>23</v>
      </c>
      <c r="I2910">
        <v>1578</v>
      </c>
      <c r="J2910">
        <v>0</v>
      </c>
      <c r="K2910">
        <v>0</v>
      </c>
      <c r="L2910">
        <v>8</v>
      </c>
      <c r="M2910">
        <v>0.6</v>
      </c>
      <c r="N2910">
        <v>0.96099999999999997</v>
      </c>
      <c r="O2910">
        <v>2.5</v>
      </c>
      <c r="P2910">
        <v>0.69299999999999995</v>
      </c>
      <c r="Q2910">
        <v>1.4E-2</v>
      </c>
    </row>
    <row r="2911" spans="1:17">
      <c r="A2911" t="s">
        <v>2941</v>
      </c>
      <c r="B2911" s="1">
        <v>46150</v>
      </c>
      <c r="C2911" t="s">
        <v>53</v>
      </c>
      <c r="D2911" t="s">
        <v>21</v>
      </c>
      <c r="E2911">
        <v>1635</v>
      </c>
      <c r="F2911">
        <v>27</v>
      </c>
      <c r="G2911">
        <v>1662</v>
      </c>
      <c r="H2911">
        <v>24</v>
      </c>
      <c r="I2911">
        <v>1638</v>
      </c>
      <c r="J2911">
        <v>0</v>
      </c>
      <c r="K2911">
        <v>0</v>
      </c>
      <c r="L2911">
        <v>8</v>
      </c>
      <c r="M2911">
        <v>0.6</v>
      </c>
      <c r="N2911">
        <v>1</v>
      </c>
      <c r="O2911">
        <v>2.5</v>
      </c>
      <c r="P2911">
        <v>0.66400000000000003</v>
      </c>
      <c r="Q2911">
        <v>1.4E-2</v>
      </c>
    </row>
    <row r="2912" spans="1:17">
      <c r="A2912" t="s">
        <v>2942</v>
      </c>
      <c r="B2912" s="1">
        <v>46150</v>
      </c>
      <c r="C2912" t="s">
        <v>53</v>
      </c>
      <c r="D2912" t="s">
        <v>23</v>
      </c>
      <c r="E2912">
        <v>1077</v>
      </c>
      <c r="F2912">
        <v>44</v>
      </c>
      <c r="G2912">
        <v>1121</v>
      </c>
      <c r="H2912">
        <v>28</v>
      </c>
      <c r="I2912">
        <v>1093</v>
      </c>
      <c r="J2912">
        <v>0</v>
      </c>
      <c r="K2912">
        <v>0</v>
      </c>
      <c r="L2912">
        <v>8</v>
      </c>
      <c r="M2912">
        <v>0.6</v>
      </c>
      <c r="N2912">
        <v>0.97899999999999998</v>
      </c>
      <c r="O2912">
        <v>2.5</v>
      </c>
      <c r="P2912">
        <v>0.77800000000000002</v>
      </c>
      <c r="Q2912">
        <v>2.5000000000000001E-2</v>
      </c>
    </row>
    <row r="2913" spans="1:17">
      <c r="A2913" t="s">
        <v>2943</v>
      </c>
      <c r="B2913" s="1">
        <v>46150</v>
      </c>
      <c r="C2913" t="s">
        <v>53</v>
      </c>
      <c r="D2913" t="s">
        <v>25</v>
      </c>
      <c r="E2913">
        <v>0</v>
      </c>
      <c r="F2913">
        <v>28</v>
      </c>
      <c r="G2913">
        <v>28</v>
      </c>
      <c r="H2913">
        <v>28</v>
      </c>
      <c r="I2913">
        <v>0</v>
      </c>
      <c r="J2913">
        <v>0</v>
      </c>
      <c r="K2913">
        <v>0</v>
      </c>
      <c r="L2913">
        <v>1.6</v>
      </c>
      <c r="M2913">
        <v>0.96599999999999997</v>
      </c>
      <c r="N2913">
        <v>0.97499999999999998</v>
      </c>
      <c r="O2913">
        <v>4.5</v>
      </c>
      <c r="P2913">
        <v>0.71299999999999997</v>
      </c>
      <c r="Q2913">
        <v>1</v>
      </c>
    </row>
    <row r="2914" spans="1:17">
      <c r="A2914" t="s">
        <v>2944</v>
      </c>
      <c r="B2914" s="1">
        <v>46153</v>
      </c>
      <c r="C2914" t="s">
        <v>18</v>
      </c>
      <c r="D2914" t="s">
        <v>19</v>
      </c>
      <c r="E2914">
        <v>398</v>
      </c>
      <c r="F2914">
        <v>61</v>
      </c>
      <c r="G2914">
        <v>459</v>
      </c>
      <c r="H2914">
        <v>34</v>
      </c>
      <c r="I2914">
        <v>425</v>
      </c>
      <c r="J2914">
        <v>0</v>
      </c>
      <c r="K2914">
        <v>0</v>
      </c>
      <c r="L2914">
        <v>8</v>
      </c>
      <c r="M2914">
        <v>0.6</v>
      </c>
      <c r="N2914">
        <v>1</v>
      </c>
      <c r="O2914">
        <v>2.5</v>
      </c>
      <c r="P2914">
        <v>0.72399999999999998</v>
      </c>
      <c r="Q2914">
        <v>7.3999999999999996E-2</v>
      </c>
    </row>
    <row r="2915" spans="1:17">
      <c r="A2915" t="s">
        <v>2945</v>
      </c>
      <c r="B2915" s="1">
        <v>46153</v>
      </c>
      <c r="C2915" t="s">
        <v>18</v>
      </c>
      <c r="D2915" t="s">
        <v>21</v>
      </c>
      <c r="E2915">
        <v>1</v>
      </c>
      <c r="F2915">
        <v>43</v>
      </c>
      <c r="G2915">
        <v>44</v>
      </c>
      <c r="H2915">
        <v>44</v>
      </c>
      <c r="I2915">
        <v>0</v>
      </c>
      <c r="J2915">
        <v>0</v>
      </c>
      <c r="K2915">
        <v>0</v>
      </c>
      <c r="L2915">
        <v>1.5</v>
      </c>
      <c r="M2915">
        <v>0.98799999999999999</v>
      </c>
      <c r="N2915">
        <v>1</v>
      </c>
      <c r="O2915">
        <v>4.5999999999999996</v>
      </c>
      <c r="P2915">
        <v>0.8</v>
      </c>
      <c r="Q2915">
        <v>1</v>
      </c>
    </row>
    <row r="2916" spans="1:17">
      <c r="A2916" t="s">
        <v>2946</v>
      </c>
      <c r="B2916" s="1">
        <v>46153</v>
      </c>
      <c r="C2916" t="s">
        <v>18</v>
      </c>
      <c r="D2916" t="s">
        <v>23</v>
      </c>
      <c r="E2916">
        <v>779</v>
      </c>
      <c r="F2916">
        <v>33</v>
      </c>
      <c r="G2916">
        <v>812</v>
      </c>
      <c r="H2916">
        <v>37</v>
      </c>
      <c r="I2916">
        <v>775</v>
      </c>
      <c r="J2916">
        <v>1</v>
      </c>
      <c r="K2916">
        <v>0</v>
      </c>
      <c r="L2916">
        <v>8</v>
      </c>
      <c r="M2916">
        <v>0.6</v>
      </c>
      <c r="N2916">
        <v>1</v>
      </c>
      <c r="O2916">
        <v>2.5</v>
      </c>
      <c r="P2916">
        <v>0.77700000000000002</v>
      </c>
      <c r="Q2916">
        <v>4.5999999999999999E-2</v>
      </c>
    </row>
    <row r="2917" spans="1:17">
      <c r="A2917" t="s">
        <v>2947</v>
      </c>
      <c r="B2917" s="1">
        <v>46153</v>
      </c>
      <c r="C2917" t="s">
        <v>18</v>
      </c>
      <c r="D2917" t="s">
        <v>25</v>
      </c>
      <c r="E2917">
        <v>0</v>
      </c>
      <c r="F2917">
        <v>22</v>
      </c>
      <c r="G2917">
        <v>22</v>
      </c>
      <c r="H2917">
        <v>22</v>
      </c>
      <c r="I2917">
        <v>0</v>
      </c>
      <c r="J2917">
        <v>1</v>
      </c>
      <c r="K2917">
        <v>0</v>
      </c>
      <c r="L2917">
        <v>2.1</v>
      </c>
      <c r="M2917">
        <v>0.98799999999999999</v>
      </c>
      <c r="N2917">
        <v>1</v>
      </c>
      <c r="O2917">
        <v>4.2</v>
      </c>
      <c r="P2917">
        <v>0.76500000000000001</v>
      </c>
      <c r="Q2917">
        <v>1</v>
      </c>
    </row>
    <row r="2918" spans="1:17">
      <c r="A2918" t="s">
        <v>2948</v>
      </c>
      <c r="B2918" s="1">
        <v>46153</v>
      </c>
      <c r="C2918" t="s">
        <v>27</v>
      </c>
      <c r="D2918" t="s">
        <v>19</v>
      </c>
      <c r="E2918">
        <v>6</v>
      </c>
      <c r="F2918">
        <v>50</v>
      </c>
      <c r="G2918">
        <v>56</v>
      </c>
      <c r="H2918">
        <v>44</v>
      </c>
      <c r="I2918">
        <v>12</v>
      </c>
      <c r="J2918">
        <v>0</v>
      </c>
      <c r="K2918">
        <v>0</v>
      </c>
      <c r="L2918">
        <v>2.6</v>
      </c>
      <c r="M2918">
        <v>0.86499999999999999</v>
      </c>
      <c r="N2918">
        <v>0.99199999999999999</v>
      </c>
      <c r="O2918">
        <v>3.8</v>
      </c>
      <c r="P2918">
        <v>0.70499999999999996</v>
      </c>
      <c r="Q2918">
        <v>0.78600000000000003</v>
      </c>
    </row>
    <row r="2919" spans="1:17">
      <c r="A2919" t="s">
        <v>2949</v>
      </c>
      <c r="B2919" s="1">
        <v>46153</v>
      </c>
      <c r="C2919" t="s">
        <v>27</v>
      </c>
      <c r="D2919" t="s">
        <v>21</v>
      </c>
      <c r="E2919">
        <v>0</v>
      </c>
      <c r="F2919">
        <v>57</v>
      </c>
      <c r="G2919">
        <v>57</v>
      </c>
      <c r="H2919">
        <v>50</v>
      </c>
      <c r="I2919">
        <v>7</v>
      </c>
      <c r="J2919">
        <v>0</v>
      </c>
      <c r="K2919">
        <v>0</v>
      </c>
      <c r="L2919">
        <v>2.4</v>
      </c>
      <c r="M2919">
        <v>0.89</v>
      </c>
      <c r="N2919">
        <v>0.96099999999999997</v>
      </c>
      <c r="O2919">
        <v>4.4000000000000004</v>
      </c>
      <c r="P2919">
        <v>0.70699999999999996</v>
      </c>
      <c r="Q2919">
        <v>0.877</v>
      </c>
    </row>
    <row r="2920" spans="1:17">
      <c r="A2920" t="s">
        <v>2950</v>
      </c>
      <c r="B2920" s="1">
        <v>46153</v>
      </c>
      <c r="C2920" t="s">
        <v>27</v>
      </c>
      <c r="D2920" t="s">
        <v>23</v>
      </c>
      <c r="E2920">
        <v>1940</v>
      </c>
      <c r="F2920">
        <v>51</v>
      </c>
      <c r="G2920">
        <v>1991</v>
      </c>
      <c r="H2920">
        <v>21</v>
      </c>
      <c r="I2920">
        <v>1970</v>
      </c>
      <c r="J2920">
        <v>0</v>
      </c>
      <c r="K2920">
        <v>0</v>
      </c>
      <c r="L2920">
        <v>8</v>
      </c>
      <c r="M2920">
        <v>0.6</v>
      </c>
      <c r="N2920">
        <v>0.97699999999999998</v>
      </c>
      <c r="O2920">
        <v>2.5</v>
      </c>
      <c r="P2920">
        <v>0.71699999999999997</v>
      </c>
      <c r="Q2920">
        <v>1.0999999999999999E-2</v>
      </c>
    </row>
    <row r="2921" spans="1:17">
      <c r="A2921" t="s">
        <v>2951</v>
      </c>
      <c r="B2921" s="1">
        <v>46153</v>
      </c>
      <c r="C2921" t="s">
        <v>27</v>
      </c>
      <c r="D2921" t="s">
        <v>25</v>
      </c>
      <c r="E2921">
        <v>101</v>
      </c>
      <c r="F2921">
        <v>27</v>
      </c>
      <c r="G2921">
        <v>128</v>
      </c>
      <c r="H2921">
        <v>26</v>
      </c>
      <c r="I2921">
        <v>102</v>
      </c>
      <c r="J2921">
        <v>0</v>
      </c>
      <c r="K2921">
        <v>0</v>
      </c>
      <c r="L2921">
        <v>8</v>
      </c>
      <c r="M2921">
        <v>0.6</v>
      </c>
      <c r="N2921">
        <v>1</v>
      </c>
      <c r="O2921">
        <v>2.5</v>
      </c>
      <c r="P2921">
        <v>0.72899999999999998</v>
      </c>
      <c r="Q2921">
        <v>0.20300000000000001</v>
      </c>
    </row>
    <row r="2922" spans="1:17">
      <c r="A2922" t="s">
        <v>2952</v>
      </c>
      <c r="B2922" s="1">
        <v>46153</v>
      </c>
      <c r="C2922" t="s">
        <v>32</v>
      </c>
      <c r="D2922" t="s">
        <v>19</v>
      </c>
      <c r="E2922">
        <v>821</v>
      </c>
      <c r="F2922">
        <v>68</v>
      </c>
      <c r="G2922">
        <v>889</v>
      </c>
      <c r="H2922">
        <v>25</v>
      </c>
      <c r="I2922">
        <v>864</v>
      </c>
      <c r="J2922">
        <v>1</v>
      </c>
      <c r="K2922">
        <v>1</v>
      </c>
      <c r="L2922">
        <v>8</v>
      </c>
      <c r="M2922">
        <v>0.6</v>
      </c>
      <c r="N2922">
        <v>0.93799999999999994</v>
      </c>
      <c r="O2922">
        <v>2.5</v>
      </c>
      <c r="P2922">
        <v>0.77</v>
      </c>
      <c r="Q2922">
        <v>2.8000000000000001E-2</v>
      </c>
    </row>
    <row r="2923" spans="1:17">
      <c r="A2923" t="s">
        <v>2953</v>
      </c>
      <c r="B2923" s="1">
        <v>46153</v>
      </c>
      <c r="C2923" t="s">
        <v>32</v>
      </c>
      <c r="D2923" t="s">
        <v>21</v>
      </c>
      <c r="E2923">
        <v>1948</v>
      </c>
      <c r="F2923">
        <v>38</v>
      </c>
      <c r="G2923">
        <v>1986</v>
      </c>
      <c r="H2923">
        <v>22</v>
      </c>
      <c r="I2923">
        <v>1964</v>
      </c>
      <c r="J2923">
        <v>0</v>
      </c>
      <c r="K2923">
        <v>0</v>
      </c>
      <c r="L2923">
        <v>8</v>
      </c>
      <c r="M2923">
        <v>0.6</v>
      </c>
      <c r="N2923">
        <v>0.995</v>
      </c>
      <c r="O2923">
        <v>2.5</v>
      </c>
      <c r="P2923">
        <v>0.72</v>
      </c>
      <c r="Q2923">
        <v>1.0999999999999999E-2</v>
      </c>
    </row>
    <row r="2924" spans="1:17">
      <c r="A2924" t="s">
        <v>2954</v>
      </c>
      <c r="B2924" s="1">
        <v>46153</v>
      </c>
      <c r="C2924" t="s">
        <v>32</v>
      </c>
      <c r="D2924" t="s">
        <v>23</v>
      </c>
      <c r="E2924">
        <v>2072</v>
      </c>
      <c r="F2924">
        <v>48</v>
      </c>
      <c r="G2924">
        <v>2120</v>
      </c>
      <c r="H2924">
        <v>21</v>
      </c>
      <c r="I2924">
        <v>2099</v>
      </c>
      <c r="J2924">
        <v>0</v>
      </c>
      <c r="K2924">
        <v>0</v>
      </c>
      <c r="L2924">
        <v>8</v>
      </c>
      <c r="M2924">
        <v>0.6</v>
      </c>
      <c r="N2924">
        <v>0.95699999999999996</v>
      </c>
      <c r="O2924">
        <v>2.5</v>
      </c>
      <c r="P2924">
        <v>0.73499999999999999</v>
      </c>
      <c r="Q2924">
        <v>0.01</v>
      </c>
    </row>
    <row r="2925" spans="1:17">
      <c r="A2925" t="s">
        <v>2955</v>
      </c>
      <c r="B2925" s="1">
        <v>46153</v>
      </c>
      <c r="C2925" t="s">
        <v>32</v>
      </c>
      <c r="D2925" t="s">
        <v>25</v>
      </c>
      <c r="E2925">
        <v>0</v>
      </c>
      <c r="F2925">
        <v>38</v>
      </c>
      <c r="G2925">
        <v>38</v>
      </c>
      <c r="H2925">
        <v>38</v>
      </c>
      <c r="I2925">
        <v>0</v>
      </c>
      <c r="J2925">
        <v>0</v>
      </c>
      <c r="K2925">
        <v>0</v>
      </c>
      <c r="L2925">
        <v>1.5</v>
      </c>
      <c r="M2925">
        <v>0.93100000000000005</v>
      </c>
      <c r="N2925">
        <v>0.96199999999999997</v>
      </c>
      <c r="O2925">
        <v>4.5999999999999996</v>
      </c>
      <c r="P2925">
        <v>0.72899999999999998</v>
      </c>
      <c r="Q2925">
        <v>1</v>
      </c>
    </row>
    <row r="2926" spans="1:17">
      <c r="A2926" t="s">
        <v>2956</v>
      </c>
      <c r="B2926" s="1">
        <v>46153</v>
      </c>
      <c r="C2926" t="s">
        <v>37</v>
      </c>
      <c r="D2926" t="s">
        <v>19</v>
      </c>
      <c r="E2926">
        <v>0</v>
      </c>
      <c r="F2926">
        <v>38</v>
      </c>
      <c r="G2926">
        <v>38</v>
      </c>
      <c r="H2926">
        <v>38</v>
      </c>
      <c r="I2926">
        <v>0</v>
      </c>
      <c r="J2926">
        <v>1</v>
      </c>
      <c r="K2926">
        <v>1</v>
      </c>
      <c r="L2926">
        <v>1.5</v>
      </c>
      <c r="M2926">
        <v>0.86899999999999999</v>
      </c>
      <c r="N2926">
        <v>0.95199999999999996</v>
      </c>
      <c r="O2926">
        <v>4.3</v>
      </c>
      <c r="P2926">
        <v>0.627</v>
      </c>
      <c r="Q2926">
        <v>1</v>
      </c>
    </row>
    <row r="2927" spans="1:17">
      <c r="A2927" t="s">
        <v>2957</v>
      </c>
      <c r="B2927" s="1">
        <v>46153</v>
      </c>
      <c r="C2927" t="s">
        <v>37</v>
      </c>
      <c r="D2927" t="s">
        <v>21</v>
      </c>
      <c r="E2927">
        <v>874</v>
      </c>
      <c r="F2927">
        <v>58</v>
      </c>
      <c r="G2927">
        <v>932</v>
      </c>
      <c r="H2927">
        <v>28</v>
      </c>
      <c r="I2927">
        <v>904</v>
      </c>
      <c r="J2927">
        <v>0</v>
      </c>
      <c r="K2927">
        <v>0</v>
      </c>
      <c r="L2927">
        <v>8</v>
      </c>
      <c r="M2927">
        <v>0.6</v>
      </c>
      <c r="N2927">
        <v>0.97299999999999998</v>
      </c>
      <c r="O2927">
        <v>2.5</v>
      </c>
      <c r="P2927">
        <v>0.66900000000000004</v>
      </c>
      <c r="Q2927">
        <v>0.03</v>
      </c>
    </row>
    <row r="2928" spans="1:17">
      <c r="A2928" t="s">
        <v>2958</v>
      </c>
      <c r="B2928" s="1">
        <v>46153</v>
      </c>
      <c r="C2928" t="s">
        <v>37</v>
      </c>
      <c r="D2928" t="s">
        <v>23</v>
      </c>
      <c r="E2928">
        <v>695</v>
      </c>
      <c r="F2928">
        <v>40</v>
      </c>
      <c r="G2928">
        <v>735</v>
      </c>
      <c r="H2928">
        <v>31</v>
      </c>
      <c r="I2928">
        <v>704</v>
      </c>
      <c r="J2928">
        <v>0</v>
      </c>
      <c r="K2928">
        <v>0</v>
      </c>
      <c r="L2928">
        <v>8</v>
      </c>
      <c r="M2928">
        <v>0.6</v>
      </c>
      <c r="N2928">
        <v>0.99</v>
      </c>
      <c r="O2928">
        <v>2.5</v>
      </c>
      <c r="P2928">
        <v>0.77300000000000002</v>
      </c>
      <c r="Q2928">
        <v>4.2000000000000003E-2</v>
      </c>
    </row>
    <row r="2929" spans="1:17">
      <c r="A2929" t="s">
        <v>2959</v>
      </c>
      <c r="B2929" s="1">
        <v>46153</v>
      </c>
      <c r="C2929" t="s">
        <v>37</v>
      </c>
      <c r="D2929" t="s">
        <v>25</v>
      </c>
      <c r="E2929">
        <v>0</v>
      </c>
      <c r="F2929">
        <v>33</v>
      </c>
      <c r="G2929">
        <v>33</v>
      </c>
      <c r="H2929">
        <v>33</v>
      </c>
      <c r="I2929">
        <v>0</v>
      </c>
      <c r="J2929">
        <v>0</v>
      </c>
      <c r="K2929">
        <v>0</v>
      </c>
      <c r="L2929">
        <v>2.1</v>
      </c>
      <c r="M2929">
        <v>0.97099999999999997</v>
      </c>
      <c r="N2929">
        <v>1</v>
      </c>
      <c r="O2929">
        <v>4.7</v>
      </c>
      <c r="P2929">
        <v>0.65400000000000003</v>
      </c>
      <c r="Q2929">
        <v>1</v>
      </c>
    </row>
    <row r="2930" spans="1:17">
      <c r="A2930" t="s">
        <v>2960</v>
      </c>
      <c r="B2930" s="1">
        <v>46153</v>
      </c>
      <c r="C2930" t="s">
        <v>43</v>
      </c>
      <c r="D2930" t="s">
        <v>19</v>
      </c>
      <c r="E2930">
        <v>1569</v>
      </c>
      <c r="F2930">
        <v>38</v>
      </c>
      <c r="G2930">
        <v>1607</v>
      </c>
      <c r="H2930">
        <v>23</v>
      </c>
      <c r="I2930">
        <v>1584</v>
      </c>
      <c r="J2930">
        <v>0</v>
      </c>
      <c r="K2930">
        <v>0</v>
      </c>
      <c r="L2930">
        <v>8</v>
      </c>
      <c r="M2930">
        <v>0.6</v>
      </c>
      <c r="N2930">
        <v>0.97599999999999998</v>
      </c>
      <c r="O2930">
        <v>2.5</v>
      </c>
      <c r="P2930">
        <v>0.73399999999999999</v>
      </c>
      <c r="Q2930">
        <v>1.4E-2</v>
      </c>
    </row>
    <row r="2931" spans="1:17">
      <c r="A2931" t="s">
        <v>2961</v>
      </c>
      <c r="B2931" s="1">
        <v>46153</v>
      </c>
      <c r="C2931" t="s">
        <v>43</v>
      </c>
      <c r="D2931" t="s">
        <v>21</v>
      </c>
      <c r="E2931">
        <v>6</v>
      </c>
      <c r="F2931">
        <v>49</v>
      </c>
      <c r="G2931">
        <v>55</v>
      </c>
      <c r="H2931">
        <v>55</v>
      </c>
      <c r="I2931">
        <v>0</v>
      </c>
      <c r="J2931">
        <v>0</v>
      </c>
      <c r="K2931">
        <v>0</v>
      </c>
      <c r="L2931">
        <v>1.9</v>
      </c>
      <c r="M2931">
        <v>0.95599999999999996</v>
      </c>
      <c r="N2931">
        <v>0.97699999999999998</v>
      </c>
      <c r="O2931">
        <v>4.5999999999999996</v>
      </c>
      <c r="P2931">
        <v>0.621</v>
      </c>
      <c r="Q2931">
        <v>1</v>
      </c>
    </row>
    <row r="2932" spans="1:17">
      <c r="A2932" t="s">
        <v>2962</v>
      </c>
      <c r="B2932" s="1">
        <v>46153</v>
      </c>
      <c r="C2932" t="s">
        <v>43</v>
      </c>
      <c r="D2932" t="s">
        <v>23</v>
      </c>
      <c r="E2932">
        <v>26</v>
      </c>
      <c r="F2932">
        <v>42</v>
      </c>
      <c r="G2932">
        <v>68</v>
      </c>
      <c r="H2932">
        <v>57</v>
      </c>
      <c r="I2932">
        <v>11</v>
      </c>
      <c r="J2932">
        <v>0</v>
      </c>
      <c r="K2932">
        <v>0</v>
      </c>
      <c r="L2932">
        <v>2.1</v>
      </c>
      <c r="M2932">
        <v>0.92400000000000004</v>
      </c>
      <c r="N2932">
        <v>0.98499999999999999</v>
      </c>
      <c r="O2932">
        <v>4.4000000000000004</v>
      </c>
      <c r="P2932">
        <v>0.754</v>
      </c>
      <c r="Q2932">
        <v>0.83799999999999997</v>
      </c>
    </row>
    <row r="2933" spans="1:17">
      <c r="A2933" t="s">
        <v>2963</v>
      </c>
      <c r="B2933" s="1">
        <v>46153</v>
      </c>
      <c r="C2933" t="s">
        <v>43</v>
      </c>
      <c r="D2933" t="s">
        <v>25</v>
      </c>
      <c r="E2933">
        <v>0</v>
      </c>
      <c r="F2933">
        <v>33</v>
      </c>
      <c r="G2933">
        <v>33</v>
      </c>
      <c r="H2933">
        <v>33</v>
      </c>
      <c r="I2933">
        <v>0</v>
      </c>
      <c r="J2933">
        <v>0</v>
      </c>
      <c r="K2933">
        <v>0</v>
      </c>
      <c r="L2933">
        <v>1.3</v>
      </c>
      <c r="M2933">
        <v>0.88200000000000001</v>
      </c>
      <c r="N2933">
        <v>0.97299999999999998</v>
      </c>
      <c r="O2933">
        <v>4.4000000000000004</v>
      </c>
      <c r="P2933">
        <v>0.78100000000000003</v>
      </c>
      <c r="Q2933">
        <v>1</v>
      </c>
    </row>
    <row r="2934" spans="1:17">
      <c r="A2934" t="s">
        <v>2964</v>
      </c>
      <c r="B2934" s="1">
        <v>46153</v>
      </c>
      <c r="C2934" t="s">
        <v>48</v>
      </c>
      <c r="D2934" t="s">
        <v>19</v>
      </c>
      <c r="E2934">
        <v>3</v>
      </c>
      <c r="F2934">
        <v>44</v>
      </c>
      <c r="G2934">
        <v>47</v>
      </c>
      <c r="H2934">
        <v>47</v>
      </c>
      <c r="I2934">
        <v>0</v>
      </c>
      <c r="J2934">
        <v>1</v>
      </c>
      <c r="K2934">
        <v>0</v>
      </c>
      <c r="L2934">
        <v>1.4</v>
      </c>
      <c r="M2934">
        <v>0.96499999999999997</v>
      </c>
      <c r="N2934">
        <v>1</v>
      </c>
      <c r="O2934">
        <v>4.4000000000000004</v>
      </c>
      <c r="P2934">
        <v>0.74299999999999999</v>
      </c>
      <c r="Q2934">
        <v>1</v>
      </c>
    </row>
    <row r="2935" spans="1:17">
      <c r="A2935" t="s">
        <v>2965</v>
      </c>
      <c r="B2935" s="1">
        <v>46153</v>
      </c>
      <c r="C2935" t="s">
        <v>48</v>
      </c>
      <c r="D2935" t="s">
        <v>21</v>
      </c>
      <c r="E2935">
        <v>2633</v>
      </c>
      <c r="F2935">
        <v>35</v>
      </c>
      <c r="G2935">
        <v>2668</v>
      </c>
      <c r="H2935">
        <v>16</v>
      </c>
      <c r="I2935">
        <v>2652</v>
      </c>
      <c r="J2935">
        <v>0</v>
      </c>
      <c r="K2935">
        <v>0</v>
      </c>
      <c r="L2935">
        <v>8</v>
      </c>
      <c r="M2935">
        <v>0.6</v>
      </c>
      <c r="N2935">
        <v>1</v>
      </c>
      <c r="O2935">
        <v>2.5</v>
      </c>
      <c r="P2935">
        <v>0.69199999999999995</v>
      </c>
      <c r="Q2935">
        <v>6.0000000000000001E-3</v>
      </c>
    </row>
    <row r="2936" spans="1:17">
      <c r="A2936" t="s">
        <v>2966</v>
      </c>
      <c r="B2936" s="1">
        <v>46153</v>
      </c>
      <c r="C2936" t="s">
        <v>48</v>
      </c>
      <c r="D2936" t="s">
        <v>23</v>
      </c>
      <c r="E2936">
        <v>0</v>
      </c>
      <c r="F2936">
        <v>41</v>
      </c>
      <c r="G2936">
        <v>41</v>
      </c>
      <c r="H2936">
        <v>41</v>
      </c>
      <c r="I2936">
        <v>0</v>
      </c>
      <c r="J2936">
        <v>0</v>
      </c>
      <c r="K2936">
        <v>0</v>
      </c>
      <c r="L2936">
        <v>1.6</v>
      </c>
      <c r="M2936">
        <v>0.97199999999999998</v>
      </c>
      <c r="N2936">
        <v>0.98799999999999999</v>
      </c>
      <c r="O2936">
        <v>4.4000000000000004</v>
      </c>
      <c r="P2936">
        <v>0.80200000000000005</v>
      </c>
      <c r="Q2936">
        <v>1</v>
      </c>
    </row>
    <row r="2937" spans="1:17">
      <c r="A2937" t="s">
        <v>2967</v>
      </c>
      <c r="B2937" s="1">
        <v>46153</v>
      </c>
      <c r="C2937" t="s">
        <v>48</v>
      </c>
      <c r="D2937" t="s">
        <v>25</v>
      </c>
      <c r="E2937">
        <v>872</v>
      </c>
      <c r="F2937">
        <v>30</v>
      </c>
      <c r="G2937">
        <v>902</v>
      </c>
      <c r="H2937">
        <v>26</v>
      </c>
      <c r="I2937">
        <v>876</v>
      </c>
      <c r="J2937">
        <v>0</v>
      </c>
      <c r="K2937">
        <v>0</v>
      </c>
      <c r="L2937">
        <v>8</v>
      </c>
      <c r="M2937">
        <v>0.6</v>
      </c>
      <c r="N2937">
        <v>1</v>
      </c>
      <c r="O2937">
        <v>2.5</v>
      </c>
      <c r="P2937">
        <v>0.747</v>
      </c>
      <c r="Q2937">
        <v>2.9000000000000001E-2</v>
      </c>
    </row>
    <row r="2938" spans="1:17">
      <c r="A2938" t="s">
        <v>2968</v>
      </c>
      <c r="B2938" s="1">
        <v>46153</v>
      </c>
      <c r="C2938" t="s">
        <v>53</v>
      </c>
      <c r="D2938" t="s">
        <v>19</v>
      </c>
      <c r="E2938">
        <v>1578</v>
      </c>
      <c r="F2938">
        <v>65</v>
      </c>
      <c r="G2938">
        <v>1643</v>
      </c>
      <c r="H2938">
        <v>27</v>
      </c>
      <c r="I2938">
        <v>1616</v>
      </c>
      <c r="J2938">
        <v>0</v>
      </c>
      <c r="K2938">
        <v>0</v>
      </c>
      <c r="L2938">
        <v>8</v>
      </c>
      <c r="M2938">
        <v>0.6</v>
      </c>
      <c r="N2938">
        <v>0.99399999999999999</v>
      </c>
      <c r="O2938">
        <v>2.5</v>
      </c>
      <c r="P2938">
        <v>0.69299999999999995</v>
      </c>
      <c r="Q2938">
        <v>1.6E-2</v>
      </c>
    </row>
    <row r="2939" spans="1:17">
      <c r="A2939" t="s">
        <v>2969</v>
      </c>
      <c r="B2939" s="1">
        <v>46153</v>
      </c>
      <c r="C2939" t="s">
        <v>53</v>
      </c>
      <c r="D2939" t="s">
        <v>21</v>
      </c>
      <c r="E2939">
        <v>1638</v>
      </c>
      <c r="F2939">
        <v>52</v>
      </c>
      <c r="G2939">
        <v>1690</v>
      </c>
      <c r="H2939">
        <v>23</v>
      </c>
      <c r="I2939">
        <v>1667</v>
      </c>
      <c r="J2939">
        <v>0</v>
      </c>
      <c r="K2939">
        <v>0</v>
      </c>
      <c r="L2939">
        <v>8</v>
      </c>
      <c r="M2939">
        <v>0.6</v>
      </c>
      <c r="N2939">
        <v>0.98499999999999999</v>
      </c>
      <c r="O2939">
        <v>2.5</v>
      </c>
      <c r="P2939">
        <v>0.66400000000000003</v>
      </c>
      <c r="Q2939">
        <v>1.4E-2</v>
      </c>
    </row>
    <row r="2940" spans="1:17">
      <c r="A2940" t="s">
        <v>2970</v>
      </c>
      <c r="B2940" s="1">
        <v>46153</v>
      </c>
      <c r="C2940" t="s">
        <v>53</v>
      </c>
      <c r="D2940" t="s">
        <v>23</v>
      </c>
      <c r="E2940">
        <v>1093</v>
      </c>
      <c r="F2940">
        <v>17</v>
      </c>
      <c r="G2940">
        <v>1110</v>
      </c>
      <c r="H2940">
        <v>26</v>
      </c>
      <c r="I2940">
        <v>1084</v>
      </c>
      <c r="J2940">
        <v>0</v>
      </c>
      <c r="K2940">
        <v>0</v>
      </c>
      <c r="L2940">
        <v>8</v>
      </c>
      <c r="M2940">
        <v>0.6</v>
      </c>
      <c r="N2940">
        <v>1</v>
      </c>
      <c r="O2940">
        <v>2.5</v>
      </c>
      <c r="P2940">
        <v>0.77800000000000002</v>
      </c>
      <c r="Q2940">
        <v>2.3E-2</v>
      </c>
    </row>
    <row r="2941" spans="1:17">
      <c r="A2941" t="s">
        <v>2971</v>
      </c>
      <c r="B2941" s="1">
        <v>46153</v>
      </c>
      <c r="C2941" t="s">
        <v>53</v>
      </c>
      <c r="D2941" t="s">
        <v>25</v>
      </c>
      <c r="E2941">
        <v>0</v>
      </c>
      <c r="F2941">
        <v>24</v>
      </c>
      <c r="G2941">
        <v>24</v>
      </c>
      <c r="H2941">
        <v>24</v>
      </c>
      <c r="I2941">
        <v>0</v>
      </c>
      <c r="J2941">
        <v>0</v>
      </c>
      <c r="K2941">
        <v>0</v>
      </c>
      <c r="L2941">
        <v>1.9</v>
      </c>
      <c r="M2941">
        <v>0.98899999999999999</v>
      </c>
      <c r="N2941">
        <v>0.97399999999999998</v>
      </c>
      <c r="O2941">
        <v>4.3</v>
      </c>
      <c r="P2941">
        <v>0.71299999999999997</v>
      </c>
      <c r="Q2941">
        <v>1</v>
      </c>
    </row>
    <row r="2942" spans="1:17">
      <c r="A2942" t="s">
        <v>2972</v>
      </c>
      <c r="B2942" s="1">
        <v>46154</v>
      </c>
      <c r="C2942" t="s">
        <v>18</v>
      </c>
      <c r="D2942" t="s">
        <v>19</v>
      </c>
      <c r="E2942">
        <v>425</v>
      </c>
      <c r="F2942">
        <v>38</v>
      </c>
      <c r="G2942">
        <v>463</v>
      </c>
      <c r="H2942">
        <v>35</v>
      </c>
      <c r="I2942">
        <v>428</v>
      </c>
      <c r="J2942">
        <v>0</v>
      </c>
      <c r="K2942">
        <v>0</v>
      </c>
      <c r="L2942">
        <v>8</v>
      </c>
      <c r="M2942">
        <v>0.6</v>
      </c>
      <c r="N2942">
        <v>1</v>
      </c>
      <c r="O2942">
        <v>2.5</v>
      </c>
      <c r="P2942">
        <v>0.72399999999999998</v>
      </c>
      <c r="Q2942">
        <v>7.5999999999999998E-2</v>
      </c>
    </row>
    <row r="2943" spans="1:17">
      <c r="A2943" t="s">
        <v>2973</v>
      </c>
      <c r="B2943" s="1">
        <v>46154</v>
      </c>
      <c r="C2943" t="s">
        <v>18</v>
      </c>
      <c r="D2943" t="s">
        <v>21</v>
      </c>
      <c r="E2943">
        <v>0</v>
      </c>
      <c r="F2943">
        <v>36</v>
      </c>
      <c r="G2943">
        <v>36</v>
      </c>
      <c r="H2943">
        <v>36</v>
      </c>
      <c r="I2943">
        <v>0</v>
      </c>
      <c r="J2943">
        <v>0</v>
      </c>
      <c r="K2943">
        <v>0</v>
      </c>
      <c r="L2943">
        <v>1.3</v>
      </c>
      <c r="M2943">
        <v>0.97099999999999997</v>
      </c>
      <c r="N2943">
        <v>0.97299999999999998</v>
      </c>
      <c r="O2943">
        <v>4.7</v>
      </c>
      <c r="P2943">
        <v>0.8</v>
      </c>
      <c r="Q2943">
        <v>1</v>
      </c>
    </row>
    <row r="2944" spans="1:17">
      <c r="A2944" t="s">
        <v>2974</v>
      </c>
      <c r="B2944" s="1">
        <v>46154</v>
      </c>
      <c r="C2944" t="s">
        <v>18</v>
      </c>
      <c r="D2944" t="s">
        <v>23</v>
      </c>
      <c r="E2944">
        <v>775</v>
      </c>
      <c r="F2944">
        <v>37</v>
      </c>
      <c r="G2944">
        <v>812</v>
      </c>
      <c r="H2944">
        <v>36</v>
      </c>
      <c r="I2944">
        <v>776</v>
      </c>
      <c r="J2944">
        <v>0</v>
      </c>
      <c r="K2944">
        <v>0</v>
      </c>
      <c r="L2944">
        <v>8</v>
      </c>
      <c r="M2944">
        <v>0.6</v>
      </c>
      <c r="N2944">
        <v>0.98799999999999999</v>
      </c>
      <c r="O2944">
        <v>2.5</v>
      </c>
      <c r="P2944">
        <v>0.77700000000000002</v>
      </c>
      <c r="Q2944">
        <v>4.3999999999999997E-2</v>
      </c>
    </row>
    <row r="2945" spans="1:17">
      <c r="A2945" t="s">
        <v>2975</v>
      </c>
      <c r="B2945" s="1">
        <v>46154</v>
      </c>
      <c r="C2945" t="s">
        <v>18</v>
      </c>
      <c r="D2945" t="s">
        <v>25</v>
      </c>
      <c r="E2945">
        <v>0</v>
      </c>
      <c r="F2945">
        <v>30</v>
      </c>
      <c r="G2945">
        <v>30</v>
      </c>
      <c r="H2945">
        <v>30</v>
      </c>
      <c r="I2945">
        <v>0</v>
      </c>
      <c r="J2945">
        <v>0</v>
      </c>
      <c r="K2945">
        <v>0</v>
      </c>
      <c r="L2945">
        <v>1.4</v>
      </c>
      <c r="M2945">
        <v>0.94399999999999995</v>
      </c>
      <c r="N2945">
        <v>0.98699999999999999</v>
      </c>
      <c r="O2945">
        <v>4.2</v>
      </c>
      <c r="P2945">
        <v>0.76500000000000001</v>
      </c>
      <c r="Q2945">
        <v>1</v>
      </c>
    </row>
    <row r="2946" spans="1:17">
      <c r="A2946" t="s">
        <v>2976</v>
      </c>
      <c r="B2946" s="1">
        <v>46154</v>
      </c>
      <c r="C2946" t="s">
        <v>27</v>
      </c>
      <c r="D2946" t="s">
        <v>19</v>
      </c>
      <c r="E2946">
        <v>12</v>
      </c>
      <c r="F2946">
        <v>37</v>
      </c>
      <c r="G2946">
        <v>49</v>
      </c>
      <c r="H2946">
        <v>36</v>
      </c>
      <c r="I2946">
        <v>13</v>
      </c>
      <c r="J2946">
        <v>0</v>
      </c>
      <c r="K2946">
        <v>0</v>
      </c>
      <c r="L2946">
        <v>2.5</v>
      </c>
      <c r="M2946">
        <v>0.872</v>
      </c>
      <c r="N2946">
        <v>0.97399999999999998</v>
      </c>
      <c r="O2946">
        <v>3.9</v>
      </c>
      <c r="P2946">
        <v>0.70499999999999996</v>
      </c>
      <c r="Q2946">
        <v>0.73499999999999999</v>
      </c>
    </row>
    <row r="2947" spans="1:17">
      <c r="A2947" t="s">
        <v>2977</v>
      </c>
      <c r="B2947" s="1">
        <v>46154</v>
      </c>
      <c r="C2947" t="s">
        <v>27</v>
      </c>
      <c r="D2947" t="s">
        <v>21</v>
      </c>
      <c r="E2947">
        <v>7</v>
      </c>
      <c r="F2947">
        <v>37</v>
      </c>
      <c r="G2947">
        <v>44</v>
      </c>
      <c r="H2947">
        <v>44</v>
      </c>
      <c r="I2947">
        <v>0</v>
      </c>
      <c r="J2947">
        <v>0</v>
      </c>
      <c r="K2947">
        <v>0</v>
      </c>
      <c r="L2947">
        <v>1.8</v>
      </c>
      <c r="M2947">
        <v>1</v>
      </c>
      <c r="N2947">
        <v>0.98099999999999998</v>
      </c>
      <c r="O2947">
        <v>4.7</v>
      </c>
      <c r="P2947">
        <v>0.70699999999999996</v>
      </c>
      <c r="Q2947">
        <v>1</v>
      </c>
    </row>
    <row r="2948" spans="1:17">
      <c r="A2948" t="s">
        <v>2978</v>
      </c>
      <c r="B2948" s="1">
        <v>46154</v>
      </c>
      <c r="C2948" t="s">
        <v>27</v>
      </c>
      <c r="D2948" t="s">
        <v>23</v>
      </c>
      <c r="E2948">
        <v>1970</v>
      </c>
      <c r="F2948">
        <v>32</v>
      </c>
      <c r="G2948">
        <v>2002</v>
      </c>
      <c r="H2948">
        <v>23</v>
      </c>
      <c r="I2948">
        <v>1979</v>
      </c>
      <c r="J2948">
        <v>0</v>
      </c>
      <c r="K2948">
        <v>0</v>
      </c>
      <c r="L2948">
        <v>8</v>
      </c>
      <c r="M2948">
        <v>0.6</v>
      </c>
      <c r="N2948">
        <v>0.96599999999999997</v>
      </c>
      <c r="O2948">
        <v>2.5</v>
      </c>
      <c r="P2948">
        <v>0.71699999999999997</v>
      </c>
      <c r="Q2948">
        <v>1.0999999999999999E-2</v>
      </c>
    </row>
    <row r="2949" spans="1:17">
      <c r="A2949" t="s">
        <v>2979</v>
      </c>
      <c r="B2949" s="1">
        <v>46154</v>
      </c>
      <c r="C2949" t="s">
        <v>27</v>
      </c>
      <c r="D2949" t="s">
        <v>25</v>
      </c>
      <c r="E2949">
        <v>102</v>
      </c>
      <c r="F2949">
        <v>40</v>
      </c>
      <c r="G2949">
        <v>142</v>
      </c>
      <c r="H2949">
        <v>25</v>
      </c>
      <c r="I2949">
        <v>117</v>
      </c>
      <c r="J2949">
        <v>0</v>
      </c>
      <c r="K2949">
        <v>0</v>
      </c>
      <c r="L2949">
        <v>8</v>
      </c>
      <c r="M2949">
        <v>0.6</v>
      </c>
      <c r="N2949">
        <v>1</v>
      </c>
      <c r="O2949">
        <v>2.5</v>
      </c>
      <c r="P2949">
        <v>0.72899999999999998</v>
      </c>
      <c r="Q2949">
        <v>0.17599999999999999</v>
      </c>
    </row>
    <row r="2950" spans="1:17">
      <c r="A2950" t="s">
        <v>2980</v>
      </c>
      <c r="B2950" s="1">
        <v>46154</v>
      </c>
      <c r="C2950" t="s">
        <v>32</v>
      </c>
      <c r="D2950" t="s">
        <v>19</v>
      </c>
      <c r="E2950">
        <v>864</v>
      </c>
      <c r="F2950">
        <v>39</v>
      </c>
      <c r="G2950">
        <v>903</v>
      </c>
      <c r="H2950">
        <v>34</v>
      </c>
      <c r="I2950">
        <v>869</v>
      </c>
      <c r="J2950">
        <v>0</v>
      </c>
      <c r="K2950">
        <v>0</v>
      </c>
      <c r="L2950">
        <v>8</v>
      </c>
      <c r="M2950">
        <v>0.6</v>
      </c>
      <c r="N2950">
        <v>0.999</v>
      </c>
      <c r="O2950">
        <v>2.5</v>
      </c>
      <c r="P2950">
        <v>0.77</v>
      </c>
      <c r="Q2950">
        <v>3.7999999999999999E-2</v>
      </c>
    </row>
    <row r="2951" spans="1:17">
      <c r="A2951" t="s">
        <v>2981</v>
      </c>
      <c r="B2951" s="1">
        <v>46154</v>
      </c>
      <c r="C2951" t="s">
        <v>32</v>
      </c>
      <c r="D2951" t="s">
        <v>21</v>
      </c>
      <c r="E2951">
        <v>1964</v>
      </c>
      <c r="F2951">
        <v>35</v>
      </c>
      <c r="G2951">
        <v>1999</v>
      </c>
      <c r="H2951">
        <v>27</v>
      </c>
      <c r="I2951">
        <v>1972</v>
      </c>
      <c r="J2951">
        <v>0</v>
      </c>
      <c r="K2951">
        <v>0</v>
      </c>
      <c r="L2951">
        <v>8</v>
      </c>
      <c r="M2951">
        <v>0.6</v>
      </c>
      <c r="N2951">
        <v>0.95699999999999996</v>
      </c>
      <c r="O2951">
        <v>2.5</v>
      </c>
      <c r="P2951">
        <v>0.72</v>
      </c>
      <c r="Q2951">
        <v>1.4E-2</v>
      </c>
    </row>
    <row r="2952" spans="1:17">
      <c r="A2952" t="s">
        <v>2982</v>
      </c>
      <c r="B2952" s="1">
        <v>46154</v>
      </c>
      <c r="C2952" t="s">
        <v>32</v>
      </c>
      <c r="D2952" t="s">
        <v>23</v>
      </c>
      <c r="E2952">
        <v>2099</v>
      </c>
      <c r="F2952">
        <v>39</v>
      </c>
      <c r="G2952">
        <v>2138</v>
      </c>
      <c r="H2952">
        <v>20</v>
      </c>
      <c r="I2952">
        <v>2118</v>
      </c>
      <c r="J2952">
        <v>0</v>
      </c>
      <c r="K2952">
        <v>0</v>
      </c>
      <c r="L2952">
        <v>8</v>
      </c>
      <c r="M2952">
        <v>0.6</v>
      </c>
      <c r="N2952">
        <v>0.98499999999999999</v>
      </c>
      <c r="O2952">
        <v>2.5</v>
      </c>
      <c r="P2952">
        <v>0.73499999999999999</v>
      </c>
      <c r="Q2952">
        <v>8.9999999999999993E-3</v>
      </c>
    </row>
    <row r="2953" spans="1:17">
      <c r="A2953" t="s">
        <v>2983</v>
      </c>
      <c r="B2953" s="1">
        <v>46154</v>
      </c>
      <c r="C2953" t="s">
        <v>32</v>
      </c>
      <c r="D2953" t="s">
        <v>25</v>
      </c>
      <c r="E2953">
        <v>0</v>
      </c>
      <c r="F2953">
        <v>29</v>
      </c>
      <c r="G2953">
        <v>29</v>
      </c>
      <c r="H2953">
        <v>29</v>
      </c>
      <c r="I2953">
        <v>0</v>
      </c>
      <c r="J2953">
        <v>0</v>
      </c>
      <c r="K2953">
        <v>0</v>
      </c>
      <c r="L2953">
        <v>1.6</v>
      </c>
      <c r="M2953">
        <v>0.96</v>
      </c>
      <c r="N2953">
        <v>0.95599999999999996</v>
      </c>
      <c r="O2953">
        <v>4.4000000000000004</v>
      </c>
      <c r="P2953">
        <v>0.72899999999999998</v>
      </c>
      <c r="Q2953">
        <v>1</v>
      </c>
    </row>
    <row r="2954" spans="1:17">
      <c r="A2954" t="s">
        <v>2984</v>
      </c>
      <c r="B2954" s="1">
        <v>46154</v>
      </c>
      <c r="C2954" t="s">
        <v>37</v>
      </c>
      <c r="D2954" t="s">
        <v>19</v>
      </c>
      <c r="E2954">
        <v>0</v>
      </c>
      <c r="F2954">
        <v>47</v>
      </c>
      <c r="G2954">
        <v>47</v>
      </c>
      <c r="H2954">
        <v>47</v>
      </c>
      <c r="I2954">
        <v>0</v>
      </c>
      <c r="J2954">
        <v>0</v>
      </c>
      <c r="K2954">
        <v>0</v>
      </c>
      <c r="L2954">
        <v>1</v>
      </c>
      <c r="M2954">
        <v>0.97899999999999998</v>
      </c>
      <c r="N2954">
        <v>0.97</v>
      </c>
      <c r="O2954">
        <v>4.2</v>
      </c>
      <c r="P2954">
        <v>0.627</v>
      </c>
      <c r="Q2954">
        <v>1</v>
      </c>
    </row>
    <row r="2955" spans="1:17">
      <c r="A2955" t="s">
        <v>2985</v>
      </c>
      <c r="B2955" s="1">
        <v>46154</v>
      </c>
      <c r="C2955" t="s">
        <v>37</v>
      </c>
      <c r="D2955" t="s">
        <v>21</v>
      </c>
      <c r="E2955">
        <v>904</v>
      </c>
      <c r="F2955">
        <v>51</v>
      </c>
      <c r="G2955">
        <v>955</v>
      </c>
      <c r="H2955">
        <v>34</v>
      </c>
      <c r="I2955">
        <v>921</v>
      </c>
      <c r="J2955">
        <v>0</v>
      </c>
      <c r="K2955">
        <v>0</v>
      </c>
      <c r="L2955">
        <v>8</v>
      </c>
      <c r="M2955">
        <v>0.6</v>
      </c>
      <c r="N2955">
        <v>1</v>
      </c>
      <c r="O2955">
        <v>2.5</v>
      </c>
      <c r="P2955">
        <v>0.66900000000000004</v>
      </c>
      <c r="Q2955">
        <v>3.5999999999999997E-2</v>
      </c>
    </row>
    <row r="2956" spans="1:17">
      <c r="A2956" t="s">
        <v>2986</v>
      </c>
      <c r="B2956" s="1">
        <v>46154</v>
      </c>
      <c r="C2956" t="s">
        <v>37</v>
      </c>
      <c r="D2956" t="s">
        <v>23</v>
      </c>
      <c r="E2956">
        <v>704</v>
      </c>
      <c r="F2956">
        <v>35</v>
      </c>
      <c r="G2956">
        <v>739</v>
      </c>
      <c r="H2956">
        <v>34</v>
      </c>
      <c r="I2956">
        <v>705</v>
      </c>
      <c r="J2956">
        <v>0</v>
      </c>
      <c r="K2956">
        <v>0</v>
      </c>
      <c r="L2956">
        <v>8</v>
      </c>
      <c r="M2956">
        <v>0.6</v>
      </c>
      <c r="N2956">
        <v>1</v>
      </c>
      <c r="O2956">
        <v>2.5</v>
      </c>
      <c r="P2956">
        <v>0.77300000000000002</v>
      </c>
      <c r="Q2956">
        <v>4.5999999999999999E-2</v>
      </c>
    </row>
    <row r="2957" spans="1:17">
      <c r="A2957" t="s">
        <v>2987</v>
      </c>
      <c r="B2957" s="1">
        <v>46154</v>
      </c>
      <c r="C2957" t="s">
        <v>37</v>
      </c>
      <c r="D2957" t="s">
        <v>25</v>
      </c>
      <c r="E2957">
        <v>0</v>
      </c>
      <c r="F2957">
        <v>25</v>
      </c>
      <c r="G2957">
        <v>25</v>
      </c>
      <c r="H2957">
        <v>25</v>
      </c>
      <c r="I2957">
        <v>0</v>
      </c>
      <c r="J2957">
        <v>0</v>
      </c>
      <c r="K2957">
        <v>0</v>
      </c>
      <c r="L2957">
        <v>1.1000000000000001</v>
      </c>
      <c r="M2957">
        <v>0.97699999999999998</v>
      </c>
      <c r="N2957">
        <v>0.95499999999999996</v>
      </c>
      <c r="O2957">
        <v>4.7</v>
      </c>
      <c r="P2957">
        <v>0.65400000000000003</v>
      </c>
      <c r="Q2957">
        <v>1</v>
      </c>
    </row>
    <row r="2958" spans="1:17">
      <c r="A2958" t="s">
        <v>2988</v>
      </c>
      <c r="B2958" s="1">
        <v>46154</v>
      </c>
      <c r="C2958" t="s">
        <v>43</v>
      </c>
      <c r="D2958" t="s">
        <v>19</v>
      </c>
      <c r="E2958">
        <v>1584</v>
      </c>
      <c r="F2958">
        <v>32</v>
      </c>
      <c r="G2958">
        <v>1616</v>
      </c>
      <c r="H2958">
        <v>28</v>
      </c>
      <c r="I2958">
        <v>1588</v>
      </c>
      <c r="J2958">
        <v>0</v>
      </c>
      <c r="K2958">
        <v>0</v>
      </c>
      <c r="L2958">
        <v>8</v>
      </c>
      <c r="M2958">
        <v>0.6</v>
      </c>
      <c r="N2958">
        <v>0.98799999999999999</v>
      </c>
      <c r="O2958">
        <v>2.5</v>
      </c>
      <c r="P2958">
        <v>0.73399999999999999</v>
      </c>
      <c r="Q2958">
        <v>1.7000000000000001E-2</v>
      </c>
    </row>
    <row r="2959" spans="1:17">
      <c r="A2959" t="s">
        <v>2989</v>
      </c>
      <c r="B2959" s="1">
        <v>46154</v>
      </c>
      <c r="C2959" t="s">
        <v>43</v>
      </c>
      <c r="D2959" t="s">
        <v>21</v>
      </c>
      <c r="E2959">
        <v>0</v>
      </c>
      <c r="F2959">
        <v>58</v>
      </c>
      <c r="G2959">
        <v>58</v>
      </c>
      <c r="H2959">
        <v>46</v>
      </c>
      <c r="I2959">
        <v>12</v>
      </c>
      <c r="J2959">
        <v>0</v>
      </c>
      <c r="K2959">
        <v>0</v>
      </c>
      <c r="L2959">
        <v>3.1</v>
      </c>
      <c r="M2959">
        <v>0.89100000000000001</v>
      </c>
      <c r="N2959">
        <v>0.99299999999999999</v>
      </c>
      <c r="O2959">
        <v>4.0999999999999996</v>
      </c>
      <c r="P2959">
        <v>0.621</v>
      </c>
      <c r="Q2959">
        <v>0.79300000000000004</v>
      </c>
    </row>
    <row r="2960" spans="1:17">
      <c r="A2960" t="s">
        <v>2990</v>
      </c>
      <c r="B2960" s="1">
        <v>46154</v>
      </c>
      <c r="C2960" t="s">
        <v>43</v>
      </c>
      <c r="D2960" t="s">
        <v>23</v>
      </c>
      <c r="E2960">
        <v>11</v>
      </c>
      <c r="F2960">
        <v>22</v>
      </c>
      <c r="G2960">
        <v>33</v>
      </c>
      <c r="H2960">
        <v>33</v>
      </c>
      <c r="I2960">
        <v>0</v>
      </c>
      <c r="J2960">
        <v>0</v>
      </c>
      <c r="K2960">
        <v>0</v>
      </c>
      <c r="L2960">
        <v>1.5</v>
      </c>
      <c r="M2960">
        <v>0.97199999999999998</v>
      </c>
      <c r="N2960">
        <v>0.99399999999999999</v>
      </c>
      <c r="O2960">
        <v>4.9000000000000004</v>
      </c>
      <c r="P2960">
        <v>0.754</v>
      </c>
      <c r="Q2960">
        <v>1</v>
      </c>
    </row>
    <row r="2961" spans="1:17">
      <c r="A2961" t="s">
        <v>2991</v>
      </c>
      <c r="B2961" s="1">
        <v>46154</v>
      </c>
      <c r="C2961" t="s">
        <v>43</v>
      </c>
      <c r="D2961" t="s">
        <v>25</v>
      </c>
      <c r="E2961">
        <v>0</v>
      </c>
      <c r="F2961">
        <v>36</v>
      </c>
      <c r="G2961">
        <v>36</v>
      </c>
      <c r="H2961">
        <v>36</v>
      </c>
      <c r="I2961">
        <v>0</v>
      </c>
      <c r="J2961">
        <v>1</v>
      </c>
      <c r="K2961">
        <v>0</v>
      </c>
      <c r="L2961">
        <v>1.4</v>
      </c>
      <c r="M2961">
        <v>0.97099999999999997</v>
      </c>
      <c r="N2961">
        <v>0.997</v>
      </c>
      <c r="O2961">
        <v>4.5999999999999996</v>
      </c>
      <c r="P2961">
        <v>0.78100000000000003</v>
      </c>
      <c r="Q2961">
        <v>1</v>
      </c>
    </row>
    <row r="2962" spans="1:17">
      <c r="A2962" t="s">
        <v>2992</v>
      </c>
      <c r="B2962" s="1">
        <v>46154</v>
      </c>
      <c r="C2962" t="s">
        <v>48</v>
      </c>
      <c r="D2962" t="s">
        <v>19</v>
      </c>
      <c r="E2962">
        <v>0</v>
      </c>
      <c r="F2962">
        <v>36</v>
      </c>
      <c r="G2962">
        <v>36</v>
      </c>
      <c r="H2962">
        <v>36</v>
      </c>
      <c r="I2962">
        <v>0</v>
      </c>
      <c r="J2962">
        <v>0</v>
      </c>
      <c r="K2962">
        <v>0</v>
      </c>
      <c r="L2962">
        <v>2</v>
      </c>
      <c r="M2962">
        <v>0.998</v>
      </c>
      <c r="N2962">
        <v>1</v>
      </c>
      <c r="O2962">
        <v>4.5</v>
      </c>
      <c r="P2962">
        <v>0.74299999999999999</v>
      </c>
      <c r="Q2962">
        <v>1</v>
      </c>
    </row>
    <row r="2963" spans="1:17">
      <c r="A2963" t="s">
        <v>2993</v>
      </c>
      <c r="B2963" s="1">
        <v>46154</v>
      </c>
      <c r="C2963" t="s">
        <v>48</v>
      </c>
      <c r="D2963" t="s">
        <v>21</v>
      </c>
      <c r="E2963">
        <v>2652</v>
      </c>
      <c r="F2963">
        <v>46</v>
      </c>
      <c r="G2963">
        <v>2698</v>
      </c>
      <c r="H2963">
        <v>16</v>
      </c>
      <c r="I2963">
        <v>2682</v>
      </c>
      <c r="J2963">
        <v>0</v>
      </c>
      <c r="K2963">
        <v>0</v>
      </c>
      <c r="L2963">
        <v>8</v>
      </c>
      <c r="M2963">
        <v>0.6</v>
      </c>
      <c r="N2963">
        <v>1</v>
      </c>
      <c r="O2963">
        <v>2.5</v>
      </c>
      <c r="P2963">
        <v>0.69199999999999995</v>
      </c>
      <c r="Q2963">
        <v>6.0000000000000001E-3</v>
      </c>
    </row>
    <row r="2964" spans="1:17">
      <c r="A2964" t="s">
        <v>2994</v>
      </c>
      <c r="B2964" s="1">
        <v>46154</v>
      </c>
      <c r="C2964" t="s">
        <v>48</v>
      </c>
      <c r="D2964" t="s">
        <v>23</v>
      </c>
      <c r="E2964">
        <v>0</v>
      </c>
      <c r="F2964">
        <v>50</v>
      </c>
      <c r="G2964">
        <v>50</v>
      </c>
      <c r="H2964">
        <v>50</v>
      </c>
      <c r="I2964">
        <v>0</v>
      </c>
      <c r="J2964">
        <v>0</v>
      </c>
      <c r="K2964">
        <v>0</v>
      </c>
      <c r="L2964">
        <v>1.5</v>
      </c>
      <c r="M2964">
        <v>1</v>
      </c>
      <c r="N2964">
        <v>1</v>
      </c>
      <c r="O2964">
        <v>4.5999999999999996</v>
      </c>
      <c r="P2964">
        <v>0.80200000000000005</v>
      </c>
      <c r="Q2964">
        <v>1</v>
      </c>
    </row>
    <row r="2965" spans="1:17">
      <c r="A2965" t="s">
        <v>2995</v>
      </c>
      <c r="B2965" s="1">
        <v>46154</v>
      </c>
      <c r="C2965" t="s">
        <v>48</v>
      </c>
      <c r="D2965" t="s">
        <v>25</v>
      </c>
      <c r="E2965">
        <v>876</v>
      </c>
      <c r="F2965">
        <v>30</v>
      </c>
      <c r="G2965">
        <v>906</v>
      </c>
      <c r="H2965">
        <v>25</v>
      </c>
      <c r="I2965">
        <v>881</v>
      </c>
      <c r="J2965">
        <v>0</v>
      </c>
      <c r="K2965">
        <v>0</v>
      </c>
      <c r="L2965">
        <v>8</v>
      </c>
      <c r="M2965">
        <v>0.6</v>
      </c>
      <c r="N2965">
        <v>0.99199999999999999</v>
      </c>
      <c r="O2965">
        <v>2.5</v>
      </c>
      <c r="P2965">
        <v>0.747</v>
      </c>
      <c r="Q2965">
        <v>2.8000000000000001E-2</v>
      </c>
    </row>
    <row r="2966" spans="1:17">
      <c r="A2966" t="s">
        <v>2996</v>
      </c>
      <c r="B2966" s="1">
        <v>46154</v>
      </c>
      <c r="C2966" t="s">
        <v>53</v>
      </c>
      <c r="D2966" t="s">
        <v>19</v>
      </c>
      <c r="E2966">
        <v>1616</v>
      </c>
      <c r="F2966">
        <v>31</v>
      </c>
      <c r="G2966">
        <v>1647</v>
      </c>
      <c r="H2966">
        <v>28</v>
      </c>
      <c r="I2966">
        <v>1619</v>
      </c>
      <c r="J2966">
        <v>0</v>
      </c>
      <c r="K2966">
        <v>0</v>
      </c>
      <c r="L2966">
        <v>8</v>
      </c>
      <c r="M2966">
        <v>0.6</v>
      </c>
      <c r="N2966">
        <v>0.95899999999999996</v>
      </c>
      <c r="O2966">
        <v>2.5</v>
      </c>
      <c r="P2966">
        <v>0.69299999999999995</v>
      </c>
      <c r="Q2966">
        <v>1.7000000000000001E-2</v>
      </c>
    </row>
    <row r="2967" spans="1:17">
      <c r="A2967" t="s">
        <v>2997</v>
      </c>
      <c r="B2967" s="1">
        <v>46154</v>
      </c>
      <c r="C2967" t="s">
        <v>53</v>
      </c>
      <c r="D2967" t="s">
        <v>21</v>
      </c>
      <c r="E2967">
        <v>1667</v>
      </c>
      <c r="F2967">
        <v>48</v>
      </c>
      <c r="G2967">
        <v>1715</v>
      </c>
      <c r="H2967">
        <v>22</v>
      </c>
      <c r="I2967">
        <v>1693</v>
      </c>
      <c r="J2967">
        <v>0</v>
      </c>
      <c r="K2967">
        <v>0</v>
      </c>
      <c r="L2967">
        <v>8</v>
      </c>
      <c r="M2967">
        <v>0.6</v>
      </c>
      <c r="N2967">
        <v>0.94399999999999995</v>
      </c>
      <c r="O2967">
        <v>2.5</v>
      </c>
      <c r="P2967">
        <v>0.66400000000000003</v>
      </c>
      <c r="Q2967">
        <v>1.2999999999999999E-2</v>
      </c>
    </row>
    <row r="2968" spans="1:17">
      <c r="A2968" t="s">
        <v>2998</v>
      </c>
      <c r="B2968" s="1">
        <v>46154</v>
      </c>
      <c r="C2968" t="s">
        <v>53</v>
      </c>
      <c r="D2968" t="s">
        <v>23</v>
      </c>
      <c r="E2968">
        <v>1084</v>
      </c>
      <c r="F2968">
        <v>50</v>
      </c>
      <c r="G2968">
        <v>1134</v>
      </c>
      <c r="H2968">
        <v>28</v>
      </c>
      <c r="I2968">
        <v>1106</v>
      </c>
      <c r="J2968">
        <v>0</v>
      </c>
      <c r="K2968">
        <v>0</v>
      </c>
      <c r="L2968">
        <v>8</v>
      </c>
      <c r="M2968">
        <v>0.6</v>
      </c>
      <c r="N2968">
        <v>0.99199999999999999</v>
      </c>
      <c r="O2968">
        <v>2.5</v>
      </c>
      <c r="P2968">
        <v>0.77800000000000002</v>
      </c>
      <c r="Q2968">
        <v>2.5000000000000001E-2</v>
      </c>
    </row>
    <row r="2969" spans="1:17">
      <c r="A2969" t="s">
        <v>2999</v>
      </c>
      <c r="B2969" s="1">
        <v>46154</v>
      </c>
      <c r="C2969" t="s">
        <v>53</v>
      </c>
      <c r="D2969" t="s">
        <v>25</v>
      </c>
      <c r="E2969">
        <v>0</v>
      </c>
      <c r="F2969">
        <v>18</v>
      </c>
      <c r="G2969">
        <v>18</v>
      </c>
      <c r="H2969">
        <v>18</v>
      </c>
      <c r="I2969">
        <v>0</v>
      </c>
      <c r="J2969">
        <v>0</v>
      </c>
      <c r="K2969">
        <v>0</v>
      </c>
      <c r="L2969">
        <v>1.1000000000000001</v>
      </c>
      <c r="M2969">
        <v>0.93100000000000005</v>
      </c>
      <c r="N2969">
        <v>0.94699999999999995</v>
      </c>
      <c r="O2969">
        <v>4.5999999999999996</v>
      </c>
      <c r="P2969">
        <v>0.71299999999999997</v>
      </c>
      <c r="Q2969">
        <v>1</v>
      </c>
    </row>
    <row r="2970" spans="1:17">
      <c r="A2970" t="s">
        <v>3000</v>
      </c>
      <c r="B2970" s="1">
        <v>46155</v>
      </c>
      <c r="C2970" t="s">
        <v>18</v>
      </c>
      <c r="D2970" t="s">
        <v>19</v>
      </c>
      <c r="E2970">
        <v>428</v>
      </c>
      <c r="F2970">
        <v>36</v>
      </c>
      <c r="G2970">
        <v>464</v>
      </c>
      <c r="H2970">
        <v>31</v>
      </c>
      <c r="I2970">
        <v>433</v>
      </c>
      <c r="J2970">
        <v>0</v>
      </c>
      <c r="K2970">
        <v>0</v>
      </c>
      <c r="L2970">
        <v>8</v>
      </c>
      <c r="M2970">
        <v>0.6</v>
      </c>
      <c r="N2970">
        <v>1</v>
      </c>
      <c r="O2970">
        <v>2.5</v>
      </c>
      <c r="P2970">
        <v>0.72399999999999998</v>
      </c>
      <c r="Q2970">
        <v>6.7000000000000004E-2</v>
      </c>
    </row>
    <row r="2971" spans="1:17">
      <c r="A2971" t="s">
        <v>3001</v>
      </c>
      <c r="B2971" s="1">
        <v>46155</v>
      </c>
      <c r="C2971" t="s">
        <v>18</v>
      </c>
      <c r="D2971" t="s">
        <v>21</v>
      </c>
      <c r="E2971">
        <v>0</v>
      </c>
      <c r="F2971">
        <v>48</v>
      </c>
      <c r="G2971">
        <v>48</v>
      </c>
      <c r="H2971">
        <v>46</v>
      </c>
      <c r="I2971">
        <v>2</v>
      </c>
      <c r="J2971">
        <v>1</v>
      </c>
      <c r="K2971">
        <v>0</v>
      </c>
      <c r="L2971">
        <v>1.7</v>
      </c>
      <c r="M2971">
        <v>0.93799999999999994</v>
      </c>
      <c r="N2971">
        <v>0.97599999999999998</v>
      </c>
      <c r="O2971">
        <v>4.3</v>
      </c>
      <c r="P2971">
        <v>0.8</v>
      </c>
      <c r="Q2971">
        <v>0.95799999999999996</v>
      </c>
    </row>
    <row r="2972" spans="1:17">
      <c r="A2972" t="s">
        <v>3002</v>
      </c>
      <c r="B2972" s="1">
        <v>46155</v>
      </c>
      <c r="C2972" t="s">
        <v>18</v>
      </c>
      <c r="D2972" t="s">
        <v>23</v>
      </c>
      <c r="E2972">
        <v>776</v>
      </c>
      <c r="F2972">
        <v>46</v>
      </c>
      <c r="G2972">
        <v>822</v>
      </c>
      <c r="H2972">
        <v>37</v>
      </c>
      <c r="I2972">
        <v>785</v>
      </c>
      <c r="J2972">
        <v>0</v>
      </c>
      <c r="K2972">
        <v>0</v>
      </c>
      <c r="L2972">
        <v>8</v>
      </c>
      <c r="M2972">
        <v>0.6</v>
      </c>
      <c r="N2972">
        <v>0.97299999999999998</v>
      </c>
      <c r="O2972">
        <v>2.5</v>
      </c>
      <c r="P2972">
        <v>0.77700000000000002</v>
      </c>
      <c r="Q2972">
        <v>4.4999999999999998E-2</v>
      </c>
    </row>
    <row r="2973" spans="1:17">
      <c r="A2973" t="s">
        <v>3003</v>
      </c>
      <c r="B2973" s="1">
        <v>46155</v>
      </c>
      <c r="C2973" t="s">
        <v>18</v>
      </c>
      <c r="D2973" t="s">
        <v>25</v>
      </c>
      <c r="E2973">
        <v>0</v>
      </c>
      <c r="F2973">
        <v>19</v>
      </c>
      <c r="G2973">
        <v>19</v>
      </c>
      <c r="H2973">
        <v>19</v>
      </c>
      <c r="I2973">
        <v>0</v>
      </c>
      <c r="J2973">
        <v>0</v>
      </c>
      <c r="K2973">
        <v>0</v>
      </c>
      <c r="L2973">
        <v>1.9</v>
      </c>
      <c r="M2973">
        <v>0.95599999999999996</v>
      </c>
      <c r="N2973">
        <v>0.98</v>
      </c>
      <c r="O2973">
        <v>4.5999999999999996</v>
      </c>
      <c r="P2973">
        <v>0.76500000000000001</v>
      </c>
      <c r="Q2973">
        <v>1</v>
      </c>
    </row>
    <row r="2974" spans="1:17">
      <c r="A2974" t="s">
        <v>3004</v>
      </c>
      <c r="B2974" s="1">
        <v>46155</v>
      </c>
      <c r="C2974" t="s">
        <v>27</v>
      </c>
      <c r="D2974" t="s">
        <v>19</v>
      </c>
      <c r="E2974">
        <v>13</v>
      </c>
      <c r="F2974">
        <v>47</v>
      </c>
      <c r="G2974">
        <v>60</v>
      </c>
      <c r="H2974">
        <v>39</v>
      </c>
      <c r="I2974">
        <v>21</v>
      </c>
      <c r="J2974">
        <v>0</v>
      </c>
      <c r="K2974">
        <v>0</v>
      </c>
      <c r="L2974">
        <v>2.6</v>
      </c>
      <c r="M2974">
        <v>0.85099999999999998</v>
      </c>
      <c r="N2974">
        <v>0.996</v>
      </c>
      <c r="O2974">
        <v>3.9</v>
      </c>
      <c r="P2974">
        <v>0.70499999999999996</v>
      </c>
      <c r="Q2974">
        <v>0.65</v>
      </c>
    </row>
    <row r="2975" spans="1:17">
      <c r="A2975" t="s">
        <v>3005</v>
      </c>
      <c r="B2975" s="1">
        <v>46155</v>
      </c>
      <c r="C2975" t="s">
        <v>27</v>
      </c>
      <c r="D2975" t="s">
        <v>21</v>
      </c>
      <c r="E2975">
        <v>0</v>
      </c>
      <c r="F2975">
        <v>50</v>
      </c>
      <c r="G2975">
        <v>50</v>
      </c>
      <c r="H2975">
        <v>42</v>
      </c>
      <c r="I2975">
        <v>8</v>
      </c>
      <c r="J2975">
        <v>1</v>
      </c>
      <c r="K2975">
        <v>0</v>
      </c>
      <c r="L2975">
        <v>2</v>
      </c>
      <c r="M2975">
        <v>0.88600000000000001</v>
      </c>
      <c r="N2975">
        <v>0.97899999999999998</v>
      </c>
      <c r="O2975">
        <v>4.3</v>
      </c>
      <c r="P2975">
        <v>0.70699999999999996</v>
      </c>
      <c r="Q2975">
        <v>0.84</v>
      </c>
    </row>
    <row r="2976" spans="1:17">
      <c r="A2976" t="s">
        <v>3006</v>
      </c>
      <c r="B2976" s="1">
        <v>46155</v>
      </c>
      <c r="C2976" t="s">
        <v>27</v>
      </c>
      <c r="D2976" t="s">
        <v>23</v>
      </c>
      <c r="E2976">
        <v>1979</v>
      </c>
      <c r="F2976">
        <v>38</v>
      </c>
      <c r="G2976">
        <v>2017</v>
      </c>
      <c r="H2976">
        <v>24</v>
      </c>
      <c r="I2976">
        <v>1993</v>
      </c>
      <c r="J2976">
        <v>0</v>
      </c>
      <c r="K2976">
        <v>0</v>
      </c>
      <c r="L2976">
        <v>8</v>
      </c>
      <c r="M2976">
        <v>0.6</v>
      </c>
      <c r="N2976">
        <v>1</v>
      </c>
      <c r="O2976">
        <v>2.5</v>
      </c>
      <c r="P2976">
        <v>0.71699999999999997</v>
      </c>
      <c r="Q2976">
        <v>1.2E-2</v>
      </c>
    </row>
    <row r="2977" spans="1:17">
      <c r="A2977" t="s">
        <v>3007</v>
      </c>
      <c r="B2977" s="1">
        <v>46155</v>
      </c>
      <c r="C2977" t="s">
        <v>27</v>
      </c>
      <c r="D2977" t="s">
        <v>25</v>
      </c>
      <c r="E2977">
        <v>117</v>
      </c>
      <c r="F2977">
        <v>29</v>
      </c>
      <c r="G2977">
        <v>146</v>
      </c>
      <c r="H2977">
        <v>28</v>
      </c>
      <c r="I2977">
        <v>118</v>
      </c>
      <c r="J2977">
        <v>0</v>
      </c>
      <c r="K2977">
        <v>0</v>
      </c>
      <c r="L2977">
        <v>8</v>
      </c>
      <c r="M2977">
        <v>0.6</v>
      </c>
      <c r="N2977">
        <v>0.97399999999999998</v>
      </c>
      <c r="O2977">
        <v>2.5</v>
      </c>
      <c r="P2977">
        <v>0.72899999999999998</v>
      </c>
      <c r="Q2977">
        <v>0.192</v>
      </c>
    </row>
    <row r="2978" spans="1:17">
      <c r="A2978" t="s">
        <v>3008</v>
      </c>
      <c r="B2978" s="1">
        <v>46155</v>
      </c>
      <c r="C2978" t="s">
        <v>32</v>
      </c>
      <c r="D2978" t="s">
        <v>19</v>
      </c>
      <c r="E2978">
        <v>869</v>
      </c>
      <c r="F2978">
        <v>41</v>
      </c>
      <c r="G2978">
        <v>910</v>
      </c>
      <c r="H2978">
        <v>28</v>
      </c>
      <c r="I2978">
        <v>882</v>
      </c>
      <c r="J2978">
        <v>0</v>
      </c>
      <c r="K2978">
        <v>0</v>
      </c>
      <c r="L2978">
        <v>8</v>
      </c>
      <c r="M2978">
        <v>0.6</v>
      </c>
      <c r="N2978">
        <v>0.97299999999999998</v>
      </c>
      <c r="O2978">
        <v>2.5</v>
      </c>
      <c r="P2978">
        <v>0.77</v>
      </c>
      <c r="Q2978">
        <v>3.1E-2</v>
      </c>
    </row>
    <row r="2979" spans="1:17">
      <c r="A2979" t="s">
        <v>3009</v>
      </c>
      <c r="B2979" s="1">
        <v>46155</v>
      </c>
      <c r="C2979" t="s">
        <v>32</v>
      </c>
      <c r="D2979" t="s">
        <v>21</v>
      </c>
      <c r="E2979">
        <v>1972</v>
      </c>
      <c r="F2979">
        <v>36</v>
      </c>
      <c r="G2979">
        <v>2008</v>
      </c>
      <c r="H2979">
        <v>22</v>
      </c>
      <c r="I2979">
        <v>1986</v>
      </c>
      <c r="J2979">
        <v>0</v>
      </c>
      <c r="K2979">
        <v>0</v>
      </c>
      <c r="L2979">
        <v>8</v>
      </c>
      <c r="M2979">
        <v>0.6</v>
      </c>
      <c r="N2979">
        <v>0.97799999999999998</v>
      </c>
      <c r="O2979">
        <v>2.5</v>
      </c>
      <c r="P2979">
        <v>0.72</v>
      </c>
      <c r="Q2979">
        <v>1.0999999999999999E-2</v>
      </c>
    </row>
    <row r="2980" spans="1:17">
      <c r="A2980" t="s">
        <v>3010</v>
      </c>
      <c r="B2980" s="1">
        <v>46155</v>
      </c>
      <c r="C2980" t="s">
        <v>32</v>
      </c>
      <c r="D2980" t="s">
        <v>23</v>
      </c>
      <c r="E2980">
        <v>2118</v>
      </c>
      <c r="F2980">
        <v>60</v>
      </c>
      <c r="G2980">
        <v>2178</v>
      </c>
      <c r="H2980">
        <v>22</v>
      </c>
      <c r="I2980">
        <v>2156</v>
      </c>
      <c r="J2980">
        <v>0</v>
      </c>
      <c r="K2980">
        <v>0</v>
      </c>
      <c r="L2980">
        <v>8</v>
      </c>
      <c r="M2980">
        <v>0.6</v>
      </c>
      <c r="N2980">
        <v>1</v>
      </c>
      <c r="O2980">
        <v>2.5</v>
      </c>
      <c r="P2980">
        <v>0.73499999999999999</v>
      </c>
      <c r="Q2980">
        <v>0.01</v>
      </c>
    </row>
    <row r="2981" spans="1:17">
      <c r="A2981" t="s">
        <v>3011</v>
      </c>
      <c r="B2981" s="1">
        <v>46155</v>
      </c>
      <c r="C2981" t="s">
        <v>32</v>
      </c>
      <c r="D2981" t="s">
        <v>25</v>
      </c>
      <c r="E2981">
        <v>0</v>
      </c>
      <c r="F2981">
        <v>25</v>
      </c>
      <c r="G2981">
        <v>25</v>
      </c>
      <c r="H2981">
        <v>25</v>
      </c>
      <c r="I2981">
        <v>0</v>
      </c>
      <c r="J2981">
        <v>0</v>
      </c>
      <c r="K2981">
        <v>0</v>
      </c>
      <c r="L2981">
        <v>1.6</v>
      </c>
      <c r="M2981">
        <v>1</v>
      </c>
      <c r="N2981">
        <v>0.98399999999999999</v>
      </c>
      <c r="O2981">
        <v>4.7</v>
      </c>
      <c r="P2981">
        <v>0.72899999999999998</v>
      </c>
      <c r="Q2981">
        <v>1</v>
      </c>
    </row>
    <row r="2982" spans="1:17">
      <c r="A2982" t="s">
        <v>3012</v>
      </c>
      <c r="B2982" s="1">
        <v>46155</v>
      </c>
      <c r="C2982" t="s">
        <v>37</v>
      </c>
      <c r="D2982" t="s">
        <v>19</v>
      </c>
      <c r="E2982">
        <v>0</v>
      </c>
      <c r="F2982">
        <v>36</v>
      </c>
      <c r="G2982">
        <v>36</v>
      </c>
      <c r="H2982">
        <v>36</v>
      </c>
      <c r="I2982">
        <v>0</v>
      </c>
      <c r="J2982">
        <v>0</v>
      </c>
      <c r="K2982">
        <v>0</v>
      </c>
      <c r="L2982">
        <v>1.1000000000000001</v>
      </c>
      <c r="M2982">
        <v>1</v>
      </c>
      <c r="N2982">
        <v>0.98</v>
      </c>
      <c r="O2982">
        <v>4.5999999999999996</v>
      </c>
      <c r="P2982">
        <v>0.627</v>
      </c>
      <c r="Q2982">
        <v>1</v>
      </c>
    </row>
    <row r="2983" spans="1:17">
      <c r="A2983" t="s">
        <v>3013</v>
      </c>
      <c r="B2983" s="1">
        <v>46155</v>
      </c>
      <c r="C2983" t="s">
        <v>37</v>
      </c>
      <c r="D2983" t="s">
        <v>21</v>
      </c>
      <c r="E2983">
        <v>921</v>
      </c>
      <c r="F2983">
        <v>52</v>
      </c>
      <c r="G2983">
        <v>973</v>
      </c>
      <c r="H2983">
        <v>31</v>
      </c>
      <c r="I2983">
        <v>942</v>
      </c>
      <c r="J2983">
        <v>0</v>
      </c>
      <c r="K2983">
        <v>0</v>
      </c>
      <c r="L2983">
        <v>8</v>
      </c>
      <c r="M2983">
        <v>0.6</v>
      </c>
      <c r="N2983">
        <v>0.97699999999999998</v>
      </c>
      <c r="O2983">
        <v>2.5</v>
      </c>
      <c r="P2983">
        <v>0.66900000000000004</v>
      </c>
      <c r="Q2983">
        <v>3.2000000000000001E-2</v>
      </c>
    </row>
    <row r="2984" spans="1:17">
      <c r="A2984" t="s">
        <v>3014</v>
      </c>
      <c r="B2984" s="1">
        <v>46155</v>
      </c>
      <c r="C2984" t="s">
        <v>37</v>
      </c>
      <c r="D2984" t="s">
        <v>23</v>
      </c>
      <c r="E2984">
        <v>705</v>
      </c>
      <c r="F2984">
        <v>44</v>
      </c>
      <c r="G2984">
        <v>749</v>
      </c>
      <c r="H2984">
        <v>39</v>
      </c>
      <c r="I2984">
        <v>710</v>
      </c>
      <c r="J2984">
        <v>0</v>
      </c>
      <c r="K2984">
        <v>0</v>
      </c>
      <c r="L2984">
        <v>8</v>
      </c>
      <c r="M2984">
        <v>0.6</v>
      </c>
      <c r="N2984">
        <v>0.95</v>
      </c>
      <c r="O2984">
        <v>2.5</v>
      </c>
      <c r="P2984">
        <v>0.77300000000000002</v>
      </c>
      <c r="Q2984">
        <v>5.1999999999999998E-2</v>
      </c>
    </row>
    <row r="2985" spans="1:17">
      <c r="A2985" t="s">
        <v>3015</v>
      </c>
      <c r="B2985" s="1">
        <v>46155</v>
      </c>
      <c r="C2985" t="s">
        <v>37</v>
      </c>
      <c r="D2985" t="s">
        <v>25</v>
      </c>
      <c r="E2985">
        <v>0</v>
      </c>
      <c r="F2985">
        <v>22</v>
      </c>
      <c r="G2985">
        <v>22</v>
      </c>
      <c r="H2985">
        <v>22</v>
      </c>
      <c r="I2985">
        <v>0</v>
      </c>
      <c r="J2985">
        <v>0</v>
      </c>
      <c r="K2985">
        <v>0</v>
      </c>
      <c r="L2985">
        <v>1.5</v>
      </c>
      <c r="M2985">
        <v>0.97299999999999998</v>
      </c>
      <c r="N2985">
        <v>0.98</v>
      </c>
      <c r="O2985">
        <v>4.5999999999999996</v>
      </c>
      <c r="P2985">
        <v>0.65400000000000003</v>
      </c>
      <c r="Q2985">
        <v>1</v>
      </c>
    </row>
    <row r="2986" spans="1:17">
      <c r="A2986" t="s">
        <v>3016</v>
      </c>
      <c r="B2986" s="1">
        <v>46155</v>
      </c>
      <c r="C2986" t="s">
        <v>43</v>
      </c>
      <c r="D2986" t="s">
        <v>19</v>
      </c>
      <c r="E2986">
        <v>1588</v>
      </c>
      <c r="F2986">
        <v>36</v>
      </c>
      <c r="G2986">
        <v>1624</v>
      </c>
      <c r="H2986">
        <v>23</v>
      </c>
      <c r="I2986">
        <v>1601</v>
      </c>
      <c r="J2986">
        <v>0</v>
      </c>
      <c r="K2986">
        <v>0</v>
      </c>
      <c r="L2986">
        <v>8</v>
      </c>
      <c r="M2986">
        <v>0.6</v>
      </c>
      <c r="N2986">
        <v>0.97</v>
      </c>
      <c r="O2986">
        <v>2.5</v>
      </c>
      <c r="P2986">
        <v>0.73399999999999999</v>
      </c>
      <c r="Q2986">
        <v>1.4E-2</v>
      </c>
    </row>
    <row r="2987" spans="1:17">
      <c r="A2987" t="s">
        <v>3017</v>
      </c>
      <c r="B2987" s="1">
        <v>46155</v>
      </c>
      <c r="C2987" t="s">
        <v>43</v>
      </c>
      <c r="D2987" t="s">
        <v>21</v>
      </c>
      <c r="E2987">
        <v>12</v>
      </c>
      <c r="F2987">
        <v>42</v>
      </c>
      <c r="G2987">
        <v>54</v>
      </c>
      <c r="H2987">
        <v>49</v>
      </c>
      <c r="I2987">
        <v>5</v>
      </c>
      <c r="J2987">
        <v>0</v>
      </c>
      <c r="K2987">
        <v>0</v>
      </c>
      <c r="L2987">
        <v>1.7</v>
      </c>
      <c r="M2987">
        <v>0.94699999999999995</v>
      </c>
      <c r="N2987">
        <v>0.99099999999999999</v>
      </c>
      <c r="O2987">
        <v>4.3</v>
      </c>
      <c r="P2987">
        <v>0.621</v>
      </c>
      <c r="Q2987">
        <v>0.90700000000000003</v>
      </c>
    </row>
    <row r="2988" spans="1:17">
      <c r="A2988" t="s">
        <v>3018</v>
      </c>
      <c r="B2988" s="1">
        <v>46155</v>
      </c>
      <c r="C2988" t="s">
        <v>43</v>
      </c>
      <c r="D2988" t="s">
        <v>23</v>
      </c>
      <c r="E2988">
        <v>0</v>
      </c>
      <c r="F2988">
        <v>39</v>
      </c>
      <c r="G2988">
        <v>39</v>
      </c>
      <c r="H2988">
        <v>39</v>
      </c>
      <c r="I2988">
        <v>0</v>
      </c>
      <c r="J2988">
        <v>0</v>
      </c>
      <c r="K2988">
        <v>0</v>
      </c>
      <c r="L2988">
        <v>1.9</v>
      </c>
      <c r="M2988">
        <v>0.95399999999999996</v>
      </c>
      <c r="N2988">
        <v>0.99299999999999999</v>
      </c>
      <c r="O2988">
        <v>4.7</v>
      </c>
      <c r="P2988">
        <v>0.754</v>
      </c>
      <c r="Q2988">
        <v>1</v>
      </c>
    </row>
    <row r="2989" spans="1:17">
      <c r="A2989" t="s">
        <v>3019</v>
      </c>
      <c r="B2989" s="1">
        <v>46155</v>
      </c>
      <c r="C2989" t="s">
        <v>43</v>
      </c>
      <c r="D2989" t="s">
        <v>25</v>
      </c>
      <c r="E2989">
        <v>0</v>
      </c>
      <c r="F2989">
        <v>33</v>
      </c>
      <c r="G2989">
        <v>33</v>
      </c>
      <c r="H2989">
        <v>33</v>
      </c>
      <c r="I2989">
        <v>0</v>
      </c>
      <c r="J2989">
        <v>0</v>
      </c>
      <c r="K2989">
        <v>0</v>
      </c>
      <c r="L2989">
        <v>1.5</v>
      </c>
      <c r="M2989">
        <v>0.99399999999999999</v>
      </c>
      <c r="N2989">
        <v>0.995</v>
      </c>
      <c r="O2989">
        <v>4.4000000000000004</v>
      </c>
      <c r="P2989">
        <v>0.78100000000000003</v>
      </c>
      <c r="Q2989">
        <v>1</v>
      </c>
    </row>
    <row r="2990" spans="1:17">
      <c r="A2990" t="s">
        <v>3020</v>
      </c>
      <c r="B2990" s="1">
        <v>46155</v>
      </c>
      <c r="C2990" t="s">
        <v>48</v>
      </c>
      <c r="D2990" t="s">
        <v>19</v>
      </c>
      <c r="E2990">
        <v>0</v>
      </c>
      <c r="F2990">
        <v>49</v>
      </c>
      <c r="G2990">
        <v>49</v>
      </c>
      <c r="H2990">
        <v>49</v>
      </c>
      <c r="I2990">
        <v>0</v>
      </c>
      <c r="J2990">
        <v>1</v>
      </c>
      <c r="K2990">
        <v>0</v>
      </c>
      <c r="L2990">
        <v>1.6</v>
      </c>
      <c r="M2990">
        <v>0.97099999999999997</v>
      </c>
      <c r="N2990">
        <v>0.98199999999999998</v>
      </c>
      <c r="O2990">
        <v>4.3</v>
      </c>
      <c r="P2990">
        <v>0.74299999999999999</v>
      </c>
      <c r="Q2990">
        <v>1</v>
      </c>
    </row>
    <row r="2991" spans="1:17">
      <c r="A2991" t="s">
        <v>3021</v>
      </c>
      <c r="B2991" s="1">
        <v>46155</v>
      </c>
      <c r="C2991" t="s">
        <v>48</v>
      </c>
      <c r="D2991" t="s">
        <v>21</v>
      </c>
      <c r="E2991">
        <v>2682</v>
      </c>
      <c r="F2991">
        <v>36</v>
      </c>
      <c r="G2991">
        <v>2718</v>
      </c>
      <c r="H2991">
        <v>21</v>
      </c>
      <c r="I2991">
        <v>2697</v>
      </c>
      <c r="J2991">
        <v>0</v>
      </c>
      <c r="K2991">
        <v>0</v>
      </c>
      <c r="L2991">
        <v>8</v>
      </c>
      <c r="M2991">
        <v>0.6</v>
      </c>
      <c r="N2991">
        <v>0.98899999999999999</v>
      </c>
      <c r="O2991">
        <v>2.5</v>
      </c>
      <c r="P2991">
        <v>0.69199999999999995</v>
      </c>
      <c r="Q2991">
        <v>8.0000000000000002E-3</v>
      </c>
    </row>
    <row r="2992" spans="1:17">
      <c r="A2992" t="s">
        <v>3022</v>
      </c>
      <c r="B2992" s="1">
        <v>46155</v>
      </c>
      <c r="C2992" t="s">
        <v>48</v>
      </c>
      <c r="D2992" t="s">
        <v>23</v>
      </c>
      <c r="E2992">
        <v>0</v>
      </c>
      <c r="F2992">
        <v>44</v>
      </c>
      <c r="G2992">
        <v>44</v>
      </c>
      <c r="H2992">
        <v>44</v>
      </c>
      <c r="I2992">
        <v>0</v>
      </c>
      <c r="J2992">
        <v>0</v>
      </c>
      <c r="K2992">
        <v>0</v>
      </c>
      <c r="L2992">
        <v>1.6</v>
      </c>
      <c r="M2992">
        <v>0.94899999999999995</v>
      </c>
      <c r="N2992">
        <v>0.97299999999999998</v>
      </c>
      <c r="O2992">
        <v>4.5999999999999996</v>
      </c>
      <c r="P2992">
        <v>0.80200000000000005</v>
      </c>
      <c r="Q2992">
        <v>1</v>
      </c>
    </row>
    <row r="2993" spans="1:17">
      <c r="A2993" t="s">
        <v>3023</v>
      </c>
      <c r="B2993" s="1">
        <v>46155</v>
      </c>
      <c r="C2993" t="s">
        <v>48</v>
      </c>
      <c r="D2993" t="s">
        <v>25</v>
      </c>
      <c r="E2993">
        <v>881</v>
      </c>
      <c r="F2993">
        <v>25</v>
      </c>
      <c r="G2993">
        <v>906</v>
      </c>
      <c r="H2993">
        <v>25</v>
      </c>
      <c r="I2993">
        <v>881</v>
      </c>
      <c r="J2993">
        <v>0</v>
      </c>
      <c r="K2993">
        <v>0</v>
      </c>
      <c r="L2993">
        <v>8</v>
      </c>
      <c r="M2993">
        <v>0.6</v>
      </c>
      <c r="N2993">
        <v>0.96599999999999997</v>
      </c>
      <c r="O2993">
        <v>2.5</v>
      </c>
      <c r="P2993">
        <v>0.747</v>
      </c>
      <c r="Q2993">
        <v>2.8000000000000001E-2</v>
      </c>
    </row>
    <row r="2994" spans="1:17">
      <c r="A2994" t="s">
        <v>3024</v>
      </c>
      <c r="B2994" s="1">
        <v>46155</v>
      </c>
      <c r="C2994" t="s">
        <v>53</v>
      </c>
      <c r="D2994" t="s">
        <v>19</v>
      </c>
      <c r="E2994">
        <v>1619</v>
      </c>
      <c r="F2994">
        <v>49</v>
      </c>
      <c r="G2994">
        <v>1668</v>
      </c>
      <c r="H2994">
        <v>29</v>
      </c>
      <c r="I2994">
        <v>1639</v>
      </c>
      <c r="J2994">
        <v>0</v>
      </c>
      <c r="K2994">
        <v>0</v>
      </c>
      <c r="L2994">
        <v>8</v>
      </c>
      <c r="M2994">
        <v>0.6</v>
      </c>
      <c r="N2994">
        <v>0.98299999999999998</v>
      </c>
      <c r="O2994">
        <v>2.5</v>
      </c>
      <c r="P2994">
        <v>0.69299999999999995</v>
      </c>
      <c r="Q2994">
        <v>1.7000000000000001E-2</v>
      </c>
    </row>
    <row r="2995" spans="1:17">
      <c r="A2995" t="s">
        <v>3025</v>
      </c>
      <c r="B2995" s="1">
        <v>46155</v>
      </c>
      <c r="C2995" t="s">
        <v>53</v>
      </c>
      <c r="D2995" t="s">
        <v>21</v>
      </c>
      <c r="E2995">
        <v>1693</v>
      </c>
      <c r="F2995">
        <v>53</v>
      </c>
      <c r="G2995">
        <v>1746</v>
      </c>
      <c r="H2995">
        <v>21</v>
      </c>
      <c r="I2995">
        <v>1725</v>
      </c>
      <c r="J2995">
        <v>0</v>
      </c>
      <c r="K2995">
        <v>0</v>
      </c>
      <c r="L2995">
        <v>8</v>
      </c>
      <c r="M2995">
        <v>0.6</v>
      </c>
      <c r="N2995">
        <v>0.97699999999999998</v>
      </c>
      <c r="O2995">
        <v>2.5</v>
      </c>
      <c r="P2995">
        <v>0.66400000000000003</v>
      </c>
      <c r="Q2995">
        <v>1.2E-2</v>
      </c>
    </row>
    <row r="2996" spans="1:17">
      <c r="A2996" t="s">
        <v>3026</v>
      </c>
      <c r="B2996" s="1">
        <v>46155</v>
      </c>
      <c r="C2996" t="s">
        <v>53</v>
      </c>
      <c r="D2996" t="s">
        <v>23</v>
      </c>
      <c r="E2996">
        <v>1106</v>
      </c>
      <c r="F2996">
        <v>41</v>
      </c>
      <c r="G2996">
        <v>1147</v>
      </c>
      <c r="H2996">
        <v>27</v>
      </c>
      <c r="I2996">
        <v>1120</v>
      </c>
      <c r="J2996">
        <v>0</v>
      </c>
      <c r="K2996">
        <v>0</v>
      </c>
      <c r="L2996">
        <v>8</v>
      </c>
      <c r="M2996">
        <v>0.6</v>
      </c>
      <c r="N2996">
        <v>0.98599999999999999</v>
      </c>
      <c r="O2996">
        <v>2.5</v>
      </c>
      <c r="P2996">
        <v>0.77800000000000002</v>
      </c>
      <c r="Q2996">
        <v>2.4E-2</v>
      </c>
    </row>
    <row r="2997" spans="1:17">
      <c r="A2997" t="s">
        <v>3027</v>
      </c>
      <c r="B2997" s="1">
        <v>46155</v>
      </c>
      <c r="C2997" t="s">
        <v>53</v>
      </c>
      <c r="D2997" t="s">
        <v>25</v>
      </c>
      <c r="E2997">
        <v>0</v>
      </c>
      <c r="F2997">
        <v>33</v>
      </c>
      <c r="G2997">
        <v>33</v>
      </c>
      <c r="H2997">
        <v>33</v>
      </c>
      <c r="I2997">
        <v>0</v>
      </c>
      <c r="J2997">
        <v>0</v>
      </c>
      <c r="K2997">
        <v>0</v>
      </c>
      <c r="L2997">
        <v>1.6</v>
      </c>
      <c r="M2997">
        <v>0.96799999999999997</v>
      </c>
      <c r="N2997">
        <v>1</v>
      </c>
      <c r="O2997">
        <v>4.5999999999999996</v>
      </c>
      <c r="P2997">
        <v>0.71299999999999997</v>
      </c>
      <c r="Q2997">
        <v>1</v>
      </c>
    </row>
    <row r="2998" spans="1:17">
      <c r="A2998" t="s">
        <v>3028</v>
      </c>
      <c r="B2998" s="1">
        <v>46156</v>
      </c>
      <c r="C2998" t="s">
        <v>18</v>
      </c>
      <c r="D2998" t="s">
        <v>19</v>
      </c>
      <c r="E2998">
        <v>433</v>
      </c>
      <c r="F2998">
        <v>35</v>
      </c>
      <c r="G2998">
        <v>468</v>
      </c>
      <c r="H2998">
        <v>39</v>
      </c>
      <c r="I2998">
        <v>429</v>
      </c>
      <c r="J2998">
        <v>0</v>
      </c>
      <c r="K2998">
        <v>0</v>
      </c>
      <c r="L2998">
        <v>8</v>
      </c>
      <c r="M2998">
        <v>0.6</v>
      </c>
      <c r="N2998">
        <v>0.98799999999999999</v>
      </c>
      <c r="O2998">
        <v>2.5</v>
      </c>
      <c r="P2998">
        <v>0.72399999999999998</v>
      </c>
      <c r="Q2998">
        <v>8.3000000000000004E-2</v>
      </c>
    </row>
    <row r="2999" spans="1:17">
      <c r="A2999" t="s">
        <v>3029</v>
      </c>
      <c r="B2999" s="1">
        <v>46156</v>
      </c>
      <c r="C2999" t="s">
        <v>18</v>
      </c>
      <c r="D2999" t="s">
        <v>21</v>
      </c>
      <c r="E2999">
        <v>2</v>
      </c>
      <c r="F2999">
        <v>34</v>
      </c>
      <c r="G2999">
        <v>36</v>
      </c>
      <c r="H2999">
        <v>36</v>
      </c>
      <c r="I2999">
        <v>0</v>
      </c>
      <c r="J2999">
        <v>0</v>
      </c>
      <c r="K2999">
        <v>0</v>
      </c>
      <c r="L2999">
        <v>1.5</v>
      </c>
      <c r="M2999">
        <v>0.91600000000000004</v>
      </c>
      <c r="N2999">
        <v>0.98699999999999999</v>
      </c>
      <c r="O2999">
        <v>4.8</v>
      </c>
      <c r="P2999">
        <v>0.8</v>
      </c>
      <c r="Q2999">
        <v>1</v>
      </c>
    </row>
    <row r="3000" spans="1:17">
      <c r="A3000" t="s">
        <v>3030</v>
      </c>
      <c r="B3000" s="1">
        <v>46156</v>
      </c>
      <c r="C3000" t="s">
        <v>18</v>
      </c>
      <c r="D3000" t="s">
        <v>23</v>
      </c>
      <c r="E3000">
        <v>785</v>
      </c>
      <c r="F3000">
        <v>32</v>
      </c>
      <c r="G3000">
        <v>817</v>
      </c>
      <c r="H3000">
        <v>38</v>
      </c>
      <c r="I3000">
        <v>779</v>
      </c>
      <c r="J3000">
        <v>0</v>
      </c>
      <c r="K3000">
        <v>0</v>
      </c>
      <c r="L3000">
        <v>8</v>
      </c>
      <c r="M3000">
        <v>0.6</v>
      </c>
      <c r="N3000">
        <v>0.98399999999999999</v>
      </c>
      <c r="O3000">
        <v>2.5</v>
      </c>
      <c r="P3000">
        <v>0.77700000000000002</v>
      </c>
      <c r="Q3000">
        <v>4.7E-2</v>
      </c>
    </row>
    <row r="3001" spans="1:17">
      <c r="A3001" t="s">
        <v>3031</v>
      </c>
      <c r="B3001" s="1">
        <v>46156</v>
      </c>
      <c r="C3001" t="s">
        <v>18</v>
      </c>
      <c r="D3001" t="s">
        <v>25</v>
      </c>
      <c r="E3001">
        <v>0</v>
      </c>
      <c r="F3001">
        <v>20</v>
      </c>
      <c r="G3001">
        <v>20</v>
      </c>
      <c r="H3001">
        <v>20</v>
      </c>
      <c r="I3001">
        <v>0</v>
      </c>
      <c r="J3001">
        <v>0</v>
      </c>
      <c r="K3001">
        <v>0</v>
      </c>
      <c r="L3001">
        <v>1.3</v>
      </c>
      <c r="M3001">
        <v>0.95399999999999996</v>
      </c>
      <c r="N3001">
        <v>0.99</v>
      </c>
      <c r="O3001">
        <v>4.7</v>
      </c>
      <c r="P3001">
        <v>0.76500000000000001</v>
      </c>
      <c r="Q3001">
        <v>1</v>
      </c>
    </row>
    <row r="3002" spans="1:17">
      <c r="A3002" t="s">
        <v>3032</v>
      </c>
      <c r="B3002" s="1">
        <v>46156</v>
      </c>
      <c r="C3002" t="s">
        <v>27</v>
      </c>
      <c r="D3002" t="s">
        <v>19</v>
      </c>
      <c r="E3002">
        <v>21</v>
      </c>
      <c r="F3002">
        <v>37</v>
      </c>
      <c r="G3002">
        <v>58</v>
      </c>
      <c r="H3002">
        <v>40</v>
      </c>
      <c r="I3002">
        <v>18</v>
      </c>
      <c r="J3002">
        <v>0</v>
      </c>
      <c r="K3002">
        <v>0</v>
      </c>
      <c r="L3002">
        <v>3.2</v>
      </c>
      <c r="M3002">
        <v>0.89200000000000002</v>
      </c>
      <c r="N3002">
        <v>1</v>
      </c>
      <c r="O3002">
        <v>3.7</v>
      </c>
      <c r="P3002">
        <v>0.70499999999999996</v>
      </c>
      <c r="Q3002">
        <v>0.69</v>
      </c>
    </row>
    <row r="3003" spans="1:17">
      <c r="A3003" t="s">
        <v>3033</v>
      </c>
      <c r="B3003" s="1">
        <v>46156</v>
      </c>
      <c r="C3003" t="s">
        <v>27</v>
      </c>
      <c r="D3003" t="s">
        <v>21</v>
      </c>
      <c r="E3003">
        <v>8</v>
      </c>
      <c r="F3003">
        <v>59</v>
      </c>
      <c r="G3003">
        <v>67</v>
      </c>
      <c r="H3003">
        <v>54</v>
      </c>
      <c r="I3003">
        <v>13</v>
      </c>
      <c r="J3003">
        <v>0</v>
      </c>
      <c r="K3003">
        <v>0</v>
      </c>
      <c r="L3003">
        <v>3</v>
      </c>
      <c r="M3003">
        <v>0.89400000000000002</v>
      </c>
      <c r="N3003">
        <v>0.995</v>
      </c>
      <c r="O3003">
        <v>4.3</v>
      </c>
      <c r="P3003">
        <v>0.70699999999999996</v>
      </c>
      <c r="Q3003">
        <v>0.80600000000000005</v>
      </c>
    </row>
    <row r="3004" spans="1:17">
      <c r="A3004" t="s">
        <v>3034</v>
      </c>
      <c r="B3004" s="1">
        <v>46156</v>
      </c>
      <c r="C3004" t="s">
        <v>27</v>
      </c>
      <c r="D3004" t="s">
        <v>23</v>
      </c>
      <c r="E3004">
        <v>1993</v>
      </c>
      <c r="F3004">
        <v>40</v>
      </c>
      <c r="G3004">
        <v>2033</v>
      </c>
      <c r="H3004">
        <v>28</v>
      </c>
      <c r="I3004">
        <v>2005</v>
      </c>
      <c r="J3004">
        <v>0</v>
      </c>
      <c r="K3004">
        <v>0</v>
      </c>
      <c r="L3004">
        <v>8</v>
      </c>
      <c r="M3004">
        <v>0.6</v>
      </c>
      <c r="N3004">
        <v>1</v>
      </c>
      <c r="O3004">
        <v>2.5</v>
      </c>
      <c r="P3004">
        <v>0.71699999999999997</v>
      </c>
      <c r="Q3004">
        <v>1.4E-2</v>
      </c>
    </row>
    <row r="3005" spans="1:17">
      <c r="A3005" t="s">
        <v>3035</v>
      </c>
      <c r="B3005" s="1">
        <v>46156</v>
      </c>
      <c r="C3005" t="s">
        <v>27</v>
      </c>
      <c r="D3005" t="s">
        <v>25</v>
      </c>
      <c r="E3005">
        <v>118</v>
      </c>
      <c r="F3005">
        <v>24</v>
      </c>
      <c r="G3005">
        <v>142</v>
      </c>
      <c r="H3005">
        <v>31</v>
      </c>
      <c r="I3005">
        <v>111</v>
      </c>
      <c r="J3005">
        <v>0</v>
      </c>
      <c r="K3005">
        <v>0</v>
      </c>
      <c r="L3005">
        <v>8</v>
      </c>
      <c r="M3005">
        <v>0.6</v>
      </c>
      <c r="N3005">
        <v>1</v>
      </c>
      <c r="O3005">
        <v>2.5</v>
      </c>
      <c r="P3005">
        <v>0.72899999999999998</v>
      </c>
      <c r="Q3005">
        <v>0.218</v>
      </c>
    </row>
    <row r="3006" spans="1:17">
      <c r="A3006" t="s">
        <v>3036</v>
      </c>
      <c r="B3006" s="1">
        <v>46156</v>
      </c>
      <c r="C3006" t="s">
        <v>32</v>
      </c>
      <c r="D3006" t="s">
        <v>19</v>
      </c>
      <c r="E3006">
        <v>882</v>
      </c>
      <c r="F3006">
        <v>43</v>
      </c>
      <c r="G3006">
        <v>925</v>
      </c>
      <c r="H3006">
        <v>35</v>
      </c>
      <c r="I3006">
        <v>890</v>
      </c>
      <c r="J3006">
        <v>0</v>
      </c>
      <c r="K3006">
        <v>0</v>
      </c>
      <c r="L3006">
        <v>8</v>
      </c>
      <c r="M3006">
        <v>0.6</v>
      </c>
      <c r="N3006">
        <v>0.97199999999999998</v>
      </c>
      <c r="O3006">
        <v>2.5</v>
      </c>
      <c r="P3006">
        <v>0.77</v>
      </c>
      <c r="Q3006">
        <v>3.7999999999999999E-2</v>
      </c>
    </row>
    <row r="3007" spans="1:17">
      <c r="A3007" t="s">
        <v>3037</v>
      </c>
      <c r="B3007" s="1">
        <v>46156</v>
      </c>
      <c r="C3007" t="s">
        <v>32</v>
      </c>
      <c r="D3007" t="s">
        <v>21</v>
      </c>
      <c r="E3007">
        <v>1986</v>
      </c>
      <c r="F3007">
        <v>40</v>
      </c>
      <c r="G3007">
        <v>2026</v>
      </c>
      <c r="H3007">
        <v>25</v>
      </c>
      <c r="I3007">
        <v>2001</v>
      </c>
      <c r="J3007">
        <v>2</v>
      </c>
      <c r="K3007">
        <v>0</v>
      </c>
      <c r="L3007">
        <v>8</v>
      </c>
      <c r="M3007">
        <v>0.6</v>
      </c>
      <c r="N3007">
        <v>0.95599999999999996</v>
      </c>
      <c r="O3007">
        <v>2.5</v>
      </c>
      <c r="P3007">
        <v>0.72</v>
      </c>
      <c r="Q3007">
        <v>1.2E-2</v>
      </c>
    </row>
    <row r="3008" spans="1:17">
      <c r="A3008" t="s">
        <v>3038</v>
      </c>
      <c r="B3008" s="1">
        <v>46156</v>
      </c>
      <c r="C3008" t="s">
        <v>32</v>
      </c>
      <c r="D3008" t="s">
        <v>23</v>
      </c>
      <c r="E3008">
        <v>2156</v>
      </c>
      <c r="F3008">
        <v>19</v>
      </c>
      <c r="G3008">
        <v>2175</v>
      </c>
      <c r="H3008">
        <v>25</v>
      </c>
      <c r="I3008">
        <v>2150</v>
      </c>
      <c r="J3008">
        <v>0</v>
      </c>
      <c r="K3008">
        <v>0</v>
      </c>
      <c r="L3008">
        <v>8</v>
      </c>
      <c r="M3008">
        <v>0.6</v>
      </c>
      <c r="N3008">
        <v>0.96499999999999997</v>
      </c>
      <c r="O3008">
        <v>2.5</v>
      </c>
      <c r="P3008">
        <v>0.73499999999999999</v>
      </c>
      <c r="Q3008">
        <v>1.0999999999999999E-2</v>
      </c>
    </row>
    <row r="3009" spans="1:17">
      <c r="A3009" t="s">
        <v>3039</v>
      </c>
      <c r="B3009" s="1">
        <v>46156</v>
      </c>
      <c r="C3009" t="s">
        <v>32</v>
      </c>
      <c r="D3009" t="s">
        <v>25</v>
      </c>
      <c r="E3009">
        <v>0</v>
      </c>
      <c r="F3009">
        <v>23</v>
      </c>
      <c r="G3009">
        <v>23</v>
      </c>
      <c r="H3009">
        <v>23</v>
      </c>
      <c r="I3009">
        <v>0</v>
      </c>
      <c r="J3009">
        <v>1</v>
      </c>
      <c r="K3009">
        <v>0</v>
      </c>
      <c r="L3009">
        <v>0.7</v>
      </c>
      <c r="M3009">
        <v>0.96299999999999997</v>
      </c>
      <c r="N3009">
        <v>0.98099999999999998</v>
      </c>
      <c r="O3009">
        <v>4.5</v>
      </c>
      <c r="P3009">
        <v>0.72899999999999998</v>
      </c>
      <c r="Q3009">
        <v>1</v>
      </c>
    </row>
    <row r="3010" spans="1:17">
      <c r="A3010" t="s">
        <v>3040</v>
      </c>
      <c r="B3010" s="1">
        <v>46156</v>
      </c>
      <c r="C3010" t="s">
        <v>37</v>
      </c>
      <c r="D3010" t="s">
        <v>19</v>
      </c>
      <c r="E3010">
        <v>0</v>
      </c>
      <c r="F3010">
        <v>46</v>
      </c>
      <c r="G3010">
        <v>46</v>
      </c>
      <c r="H3010">
        <v>46</v>
      </c>
      <c r="I3010">
        <v>0</v>
      </c>
      <c r="J3010">
        <v>0</v>
      </c>
      <c r="K3010">
        <v>0</v>
      </c>
      <c r="L3010">
        <v>1.7</v>
      </c>
      <c r="M3010">
        <v>0.92100000000000004</v>
      </c>
      <c r="N3010">
        <v>0.996</v>
      </c>
      <c r="O3010">
        <v>4.7</v>
      </c>
      <c r="P3010">
        <v>0.627</v>
      </c>
      <c r="Q3010">
        <v>1</v>
      </c>
    </row>
    <row r="3011" spans="1:17">
      <c r="A3011" t="s">
        <v>3041</v>
      </c>
      <c r="B3011" s="1">
        <v>46156</v>
      </c>
      <c r="C3011" t="s">
        <v>37</v>
      </c>
      <c r="D3011" t="s">
        <v>21</v>
      </c>
      <c r="E3011">
        <v>942</v>
      </c>
      <c r="F3011">
        <v>46</v>
      </c>
      <c r="G3011">
        <v>988</v>
      </c>
      <c r="H3011">
        <v>36</v>
      </c>
      <c r="I3011">
        <v>952</v>
      </c>
      <c r="J3011">
        <v>0</v>
      </c>
      <c r="K3011">
        <v>0</v>
      </c>
      <c r="L3011">
        <v>8</v>
      </c>
      <c r="M3011">
        <v>0.6</v>
      </c>
      <c r="N3011">
        <v>0.97299999999999998</v>
      </c>
      <c r="O3011">
        <v>2.5</v>
      </c>
      <c r="P3011">
        <v>0.66900000000000004</v>
      </c>
      <c r="Q3011">
        <v>3.5999999999999997E-2</v>
      </c>
    </row>
    <row r="3012" spans="1:17">
      <c r="A3012" t="s">
        <v>3042</v>
      </c>
      <c r="B3012" s="1">
        <v>46156</v>
      </c>
      <c r="C3012" t="s">
        <v>37</v>
      </c>
      <c r="D3012" t="s">
        <v>23</v>
      </c>
      <c r="E3012">
        <v>710</v>
      </c>
      <c r="F3012">
        <v>25</v>
      </c>
      <c r="G3012">
        <v>735</v>
      </c>
      <c r="H3012">
        <v>37</v>
      </c>
      <c r="I3012">
        <v>698</v>
      </c>
      <c r="J3012">
        <v>0</v>
      </c>
      <c r="K3012">
        <v>0</v>
      </c>
      <c r="L3012">
        <v>8</v>
      </c>
      <c r="M3012">
        <v>0.6</v>
      </c>
      <c r="N3012">
        <v>0.98299999999999998</v>
      </c>
      <c r="O3012">
        <v>2.5</v>
      </c>
      <c r="P3012">
        <v>0.77300000000000002</v>
      </c>
      <c r="Q3012">
        <v>0.05</v>
      </c>
    </row>
    <row r="3013" spans="1:17">
      <c r="A3013" t="s">
        <v>3043</v>
      </c>
      <c r="B3013" s="1">
        <v>46156</v>
      </c>
      <c r="C3013" t="s">
        <v>37</v>
      </c>
      <c r="D3013" t="s">
        <v>25</v>
      </c>
      <c r="E3013">
        <v>0</v>
      </c>
      <c r="F3013">
        <v>32</v>
      </c>
      <c r="G3013">
        <v>32</v>
      </c>
      <c r="H3013">
        <v>32</v>
      </c>
      <c r="I3013">
        <v>0</v>
      </c>
      <c r="J3013">
        <v>0</v>
      </c>
      <c r="K3013">
        <v>0</v>
      </c>
      <c r="L3013">
        <v>1.6</v>
      </c>
      <c r="M3013">
        <v>0.98399999999999999</v>
      </c>
      <c r="N3013">
        <v>0.93400000000000005</v>
      </c>
      <c r="O3013">
        <v>4.5999999999999996</v>
      </c>
      <c r="P3013">
        <v>0.65400000000000003</v>
      </c>
      <c r="Q3013">
        <v>1</v>
      </c>
    </row>
    <row r="3014" spans="1:17">
      <c r="A3014" t="s">
        <v>3044</v>
      </c>
      <c r="B3014" s="1">
        <v>46156</v>
      </c>
      <c r="C3014" t="s">
        <v>43</v>
      </c>
      <c r="D3014" t="s">
        <v>19</v>
      </c>
      <c r="E3014">
        <v>1601</v>
      </c>
      <c r="F3014">
        <v>46</v>
      </c>
      <c r="G3014">
        <v>1647</v>
      </c>
      <c r="H3014">
        <v>27</v>
      </c>
      <c r="I3014">
        <v>1620</v>
      </c>
      <c r="J3014">
        <v>0</v>
      </c>
      <c r="K3014">
        <v>0</v>
      </c>
      <c r="L3014">
        <v>8</v>
      </c>
      <c r="M3014">
        <v>0.6</v>
      </c>
      <c r="N3014">
        <v>0.98799999999999999</v>
      </c>
      <c r="O3014">
        <v>2.5</v>
      </c>
      <c r="P3014">
        <v>0.73399999999999999</v>
      </c>
      <c r="Q3014">
        <v>1.6E-2</v>
      </c>
    </row>
    <row r="3015" spans="1:17">
      <c r="A3015" t="s">
        <v>3045</v>
      </c>
      <c r="B3015" s="1">
        <v>46156</v>
      </c>
      <c r="C3015" t="s">
        <v>43</v>
      </c>
      <c r="D3015" t="s">
        <v>21</v>
      </c>
      <c r="E3015">
        <v>5</v>
      </c>
      <c r="F3015">
        <v>45</v>
      </c>
      <c r="G3015">
        <v>50</v>
      </c>
      <c r="H3015">
        <v>50</v>
      </c>
      <c r="I3015">
        <v>0</v>
      </c>
      <c r="J3015">
        <v>0</v>
      </c>
      <c r="K3015">
        <v>0</v>
      </c>
      <c r="L3015">
        <v>1.5</v>
      </c>
      <c r="M3015">
        <v>0.96899999999999997</v>
      </c>
      <c r="N3015">
        <v>0.95199999999999996</v>
      </c>
      <c r="O3015">
        <v>4.5</v>
      </c>
      <c r="P3015">
        <v>0.621</v>
      </c>
      <c r="Q3015">
        <v>1</v>
      </c>
    </row>
    <row r="3016" spans="1:17">
      <c r="A3016" t="s">
        <v>3046</v>
      </c>
      <c r="B3016" s="1">
        <v>46156</v>
      </c>
      <c r="C3016" t="s">
        <v>43</v>
      </c>
      <c r="D3016" t="s">
        <v>23</v>
      </c>
      <c r="E3016">
        <v>0</v>
      </c>
      <c r="F3016">
        <v>53</v>
      </c>
      <c r="G3016">
        <v>53</v>
      </c>
      <c r="H3016">
        <v>53</v>
      </c>
      <c r="I3016">
        <v>0</v>
      </c>
      <c r="J3016">
        <v>0</v>
      </c>
      <c r="K3016">
        <v>0</v>
      </c>
      <c r="L3016">
        <v>1.7</v>
      </c>
      <c r="M3016">
        <v>0.96799999999999997</v>
      </c>
      <c r="N3016">
        <v>0.96099999999999997</v>
      </c>
      <c r="O3016">
        <v>4.8</v>
      </c>
      <c r="P3016">
        <v>0.754</v>
      </c>
      <c r="Q3016">
        <v>1</v>
      </c>
    </row>
    <row r="3017" spans="1:17">
      <c r="A3017" t="s">
        <v>3047</v>
      </c>
      <c r="B3017" s="1">
        <v>46156</v>
      </c>
      <c r="C3017" t="s">
        <v>43</v>
      </c>
      <c r="D3017" t="s">
        <v>25</v>
      </c>
      <c r="E3017">
        <v>0</v>
      </c>
      <c r="F3017">
        <v>21</v>
      </c>
      <c r="G3017">
        <v>21</v>
      </c>
      <c r="H3017">
        <v>21</v>
      </c>
      <c r="I3017">
        <v>0</v>
      </c>
      <c r="J3017">
        <v>0</v>
      </c>
      <c r="K3017">
        <v>0</v>
      </c>
      <c r="L3017">
        <v>1.5</v>
      </c>
      <c r="M3017">
        <v>0.95399999999999996</v>
      </c>
      <c r="N3017">
        <v>1</v>
      </c>
      <c r="O3017">
        <v>4.3</v>
      </c>
      <c r="P3017">
        <v>0.78100000000000003</v>
      </c>
      <c r="Q3017">
        <v>1</v>
      </c>
    </row>
    <row r="3018" spans="1:17">
      <c r="A3018" t="s">
        <v>3048</v>
      </c>
      <c r="B3018" s="1">
        <v>46156</v>
      </c>
      <c r="C3018" t="s">
        <v>48</v>
      </c>
      <c r="D3018" t="s">
        <v>19</v>
      </c>
      <c r="E3018">
        <v>0</v>
      </c>
      <c r="F3018">
        <v>37</v>
      </c>
      <c r="G3018">
        <v>37</v>
      </c>
      <c r="H3018">
        <v>37</v>
      </c>
      <c r="I3018">
        <v>0</v>
      </c>
      <c r="J3018">
        <v>0</v>
      </c>
      <c r="K3018">
        <v>0</v>
      </c>
      <c r="L3018">
        <v>1.3</v>
      </c>
      <c r="M3018">
        <v>0.95299999999999996</v>
      </c>
      <c r="N3018">
        <v>0.996</v>
      </c>
      <c r="O3018">
        <v>4.5</v>
      </c>
      <c r="P3018">
        <v>0.74299999999999999</v>
      </c>
      <c r="Q3018">
        <v>1</v>
      </c>
    </row>
    <row r="3019" spans="1:17">
      <c r="A3019" t="s">
        <v>3049</v>
      </c>
      <c r="B3019" s="1">
        <v>46156</v>
      </c>
      <c r="C3019" t="s">
        <v>48</v>
      </c>
      <c r="D3019" t="s">
        <v>21</v>
      </c>
      <c r="E3019">
        <v>2697</v>
      </c>
      <c r="F3019">
        <v>47</v>
      </c>
      <c r="G3019">
        <v>2744</v>
      </c>
      <c r="H3019">
        <v>16</v>
      </c>
      <c r="I3019">
        <v>2728</v>
      </c>
      <c r="J3019">
        <v>0</v>
      </c>
      <c r="K3019">
        <v>0</v>
      </c>
      <c r="L3019">
        <v>8</v>
      </c>
      <c r="M3019">
        <v>0.6</v>
      </c>
      <c r="N3019">
        <v>1</v>
      </c>
      <c r="O3019">
        <v>2.5</v>
      </c>
      <c r="P3019">
        <v>0.69199999999999995</v>
      </c>
      <c r="Q3019">
        <v>6.0000000000000001E-3</v>
      </c>
    </row>
    <row r="3020" spans="1:17">
      <c r="A3020" t="s">
        <v>3050</v>
      </c>
      <c r="B3020" s="1">
        <v>46156</v>
      </c>
      <c r="C3020" t="s">
        <v>48</v>
      </c>
      <c r="D3020" t="s">
        <v>23</v>
      </c>
      <c r="E3020">
        <v>0</v>
      </c>
      <c r="F3020">
        <v>61</v>
      </c>
      <c r="G3020">
        <v>61</v>
      </c>
      <c r="H3020">
        <v>54</v>
      </c>
      <c r="I3020">
        <v>7</v>
      </c>
      <c r="J3020">
        <v>1</v>
      </c>
      <c r="K3020">
        <v>0</v>
      </c>
      <c r="L3020">
        <v>2</v>
      </c>
      <c r="M3020">
        <v>0.90100000000000002</v>
      </c>
      <c r="N3020">
        <v>0.97199999999999998</v>
      </c>
      <c r="O3020">
        <v>4.5</v>
      </c>
      <c r="P3020">
        <v>0.80200000000000005</v>
      </c>
      <c r="Q3020">
        <v>0.88500000000000001</v>
      </c>
    </row>
    <row r="3021" spans="1:17">
      <c r="A3021" t="s">
        <v>3051</v>
      </c>
      <c r="B3021" s="1">
        <v>46156</v>
      </c>
      <c r="C3021" t="s">
        <v>48</v>
      </c>
      <c r="D3021" t="s">
        <v>25</v>
      </c>
      <c r="E3021">
        <v>881</v>
      </c>
      <c r="F3021">
        <v>35</v>
      </c>
      <c r="G3021">
        <v>916</v>
      </c>
      <c r="H3021">
        <v>23</v>
      </c>
      <c r="I3021">
        <v>893</v>
      </c>
      <c r="J3021">
        <v>0</v>
      </c>
      <c r="K3021">
        <v>0</v>
      </c>
      <c r="L3021">
        <v>8</v>
      </c>
      <c r="M3021">
        <v>0.6</v>
      </c>
      <c r="N3021">
        <v>0.98299999999999998</v>
      </c>
      <c r="O3021">
        <v>2.5</v>
      </c>
      <c r="P3021">
        <v>0.747</v>
      </c>
      <c r="Q3021">
        <v>2.5000000000000001E-2</v>
      </c>
    </row>
    <row r="3022" spans="1:17">
      <c r="A3022" t="s">
        <v>3052</v>
      </c>
      <c r="B3022" s="1">
        <v>46156</v>
      </c>
      <c r="C3022" t="s">
        <v>53</v>
      </c>
      <c r="D3022" t="s">
        <v>19</v>
      </c>
      <c r="E3022">
        <v>1639</v>
      </c>
      <c r="F3022">
        <v>38</v>
      </c>
      <c r="G3022">
        <v>1677</v>
      </c>
      <c r="H3022">
        <v>26</v>
      </c>
      <c r="I3022">
        <v>1651</v>
      </c>
      <c r="J3022">
        <v>0</v>
      </c>
      <c r="K3022">
        <v>0</v>
      </c>
      <c r="L3022">
        <v>8</v>
      </c>
      <c r="M3022">
        <v>0.6</v>
      </c>
      <c r="N3022">
        <v>0.98</v>
      </c>
      <c r="O3022">
        <v>2.5</v>
      </c>
      <c r="P3022">
        <v>0.69299999999999995</v>
      </c>
      <c r="Q3022">
        <v>1.6E-2</v>
      </c>
    </row>
    <row r="3023" spans="1:17">
      <c r="A3023" t="s">
        <v>3053</v>
      </c>
      <c r="B3023" s="1">
        <v>46156</v>
      </c>
      <c r="C3023" t="s">
        <v>53</v>
      </c>
      <c r="D3023" t="s">
        <v>21</v>
      </c>
      <c r="E3023">
        <v>1725</v>
      </c>
      <c r="F3023">
        <v>51</v>
      </c>
      <c r="G3023">
        <v>1776</v>
      </c>
      <c r="H3023">
        <v>22</v>
      </c>
      <c r="I3023">
        <v>1754</v>
      </c>
      <c r="J3023">
        <v>0</v>
      </c>
      <c r="K3023">
        <v>0</v>
      </c>
      <c r="L3023">
        <v>8</v>
      </c>
      <c r="M3023">
        <v>0.6</v>
      </c>
      <c r="N3023">
        <v>0.96599999999999997</v>
      </c>
      <c r="O3023">
        <v>2.5</v>
      </c>
      <c r="P3023">
        <v>0.66400000000000003</v>
      </c>
      <c r="Q3023">
        <v>1.2E-2</v>
      </c>
    </row>
    <row r="3024" spans="1:17">
      <c r="A3024" t="s">
        <v>3054</v>
      </c>
      <c r="B3024" s="1">
        <v>46156</v>
      </c>
      <c r="C3024" t="s">
        <v>53</v>
      </c>
      <c r="D3024" t="s">
        <v>23</v>
      </c>
      <c r="E3024">
        <v>1120</v>
      </c>
      <c r="F3024">
        <v>35</v>
      </c>
      <c r="G3024">
        <v>1155</v>
      </c>
      <c r="H3024">
        <v>31</v>
      </c>
      <c r="I3024">
        <v>1124</v>
      </c>
      <c r="J3024">
        <v>0</v>
      </c>
      <c r="K3024">
        <v>0</v>
      </c>
      <c r="L3024">
        <v>8</v>
      </c>
      <c r="M3024">
        <v>0.6</v>
      </c>
      <c r="N3024">
        <v>0.99199999999999999</v>
      </c>
      <c r="O3024">
        <v>2.5</v>
      </c>
      <c r="P3024">
        <v>0.77800000000000002</v>
      </c>
      <c r="Q3024">
        <v>2.7E-2</v>
      </c>
    </row>
    <row r="3025" spans="1:17">
      <c r="A3025" t="s">
        <v>3055</v>
      </c>
      <c r="B3025" s="1">
        <v>46156</v>
      </c>
      <c r="C3025" t="s">
        <v>53</v>
      </c>
      <c r="D3025" t="s">
        <v>25</v>
      </c>
      <c r="E3025">
        <v>0</v>
      </c>
      <c r="F3025">
        <v>40</v>
      </c>
      <c r="G3025">
        <v>40</v>
      </c>
      <c r="H3025">
        <v>40</v>
      </c>
      <c r="I3025">
        <v>0</v>
      </c>
      <c r="J3025">
        <v>0</v>
      </c>
      <c r="K3025">
        <v>0</v>
      </c>
      <c r="L3025">
        <v>1.4</v>
      </c>
      <c r="M3025">
        <v>0.98299999999999998</v>
      </c>
      <c r="N3025">
        <v>0.97399999999999998</v>
      </c>
      <c r="O3025">
        <v>4.5999999999999996</v>
      </c>
      <c r="P3025">
        <v>0.71299999999999997</v>
      </c>
      <c r="Q3025">
        <v>1</v>
      </c>
    </row>
    <row r="3026" spans="1:17">
      <c r="A3026" t="s">
        <v>3056</v>
      </c>
      <c r="B3026" s="1">
        <v>46157</v>
      </c>
      <c r="C3026" t="s">
        <v>18</v>
      </c>
      <c r="D3026" t="s">
        <v>19</v>
      </c>
      <c r="E3026">
        <v>429</v>
      </c>
      <c r="F3026">
        <v>57</v>
      </c>
      <c r="G3026">
        <v>486</v>
      </c>
      <c r="H3026">
        <v>34</v>
      </c>
      <c r="I3026">
        <v>452</v>
      </c>
      <c r="J3026">
        <v>1</v>
      </c>
      <c r="K3026">
        <v>0</v>
      </c>
      <c r="L3026">
        <v>8</v>
      </c>
      <c r="M3026">
        <v>0.6</v>
      </c>
      <c r="N3026">
        <v>1</v>
      </c>
      <c r="O3026">
        <v>2.5</v>
      </c>
      <c r="P3026">
        <v>0.72399999999999998</v>
      </c>
      <c r="Q3026">
        <v>7.0000000000000007E-2</v>
      </c>
    </row>
    <row r="3027" spans="1:17">
      <c r="A3027" t="s">
        <v>3057</v>
      </c>
      <c r="B3027" s="1">
        <v>46157</v>
      </c>
      <c r="C3027" t="s">
        <v>18</v>
      </c>
      <c r="D3027" t="s">
        <v>21</v>
      </c>
      <c r="E3027">
        <v>0</v>
      </c>
      <c r="F3027">
        <v>44</v>
      </c>
      <c r="G3027">
        <v>44</v>
      </c>
      <c r="H3027">
        <v>44</v>
      </c>
      <c r="I3027">
        <v>0</v>
      </c>
      <c r="J3027">
        <v>0</v>
      </c>
      <c r="K3027">
        <v>0</v>
      </c>
      <c r="L3027">
        <v>1.9</v>
      </c>
      <c r="M3027">
        <v>0.96899999999999997</v>
      </c>
      <c r="N3027">
        <v>0.96699999999999997</v>
      </c>
      <c r="O3027">
        <v>4.9000000000000004</v>
      </c>
      <c r="P3027">
        <v>0.8</v>
      </c>
      <c r="Q3027">
        <v>1</v>
      </c>
    </row>
    <row r="3028" spans="1:17">
      <c r="A3028" t="s">
        <v>3058</v>
      </c>
      <c r="B3028" s="1">
        <v>46157</v>
      </c>
      <c r="C3028" t="s">
        <v>18</v>
      </c>
      <c r="D3028" t="s">
        <v>23</v>
      </c>
      <c r="E3028">
        <v>779</v>
      </c>
      <c r="F3028">
        <v>50</v>
      </c>
      <c r="G3028">
        <v>829</v>
      </c>
      <c r="H3028">
        <v>33</v>
      </c>
      <c r="I3028">
        <v>796</v>
      </c>
      <c r="J3028">
        <v>0</v>
      </c>
      <c r="K3028">
        <v>0</v>
      </c>
      <c r="L3028">
        <v>8</v>
      </c>
      <c r="M3028">
        <v>0.6</v>
      </c>
      <c r="N3028">
        <v>0.999</v>
      </c>
      <c r="O3028">
        <v>2.5</v>
      </c>
      <c r="P3028">
        <v>0.77700000000000002</v>
      </c>
      <c r="Q3028">
        <v>0.04</v>
      </c>
    </row>
    <row r="3029" spans="1:17">
      <c r="A3029" t="s">
        <v>3059</v>
      </c>
      <c r="B3029" s="1">
        <v>46157</v>
      </c>
      <c r="C3029" t="s">
        <v>18</v>
      </c>
      <c r="D3029" t="s">
        <v>25</v>
      </c>
      <c r="E3029">
        <v>0</v>
      </c>
      <c r="F3029">
        <v>40</v>
      </c>
      <c r="G3029">
        <v>40</v>
      </c>
      <c r="H3029">
        <v>39</v>
      </c>
      <c r="I3029">
        <v>1</v>
      </c>
      <c r="J3029">
        <v>0</v>
      </c>
      <c r="K3029">
        <v>0</v>
      </c>
      <c r="L3029">
        <v>1.5</v>
      </c>
      <c r="M3029">
        <v>0.96599999999999997</v>
      </c>
      <c r="N3029">
        <v>0.96</v>
      </c>
      <c r="O3029">
        <v>4.7</v>
      </c>
      <c r="P3029">
        <v>0.76500000000000001</v>
      </c>
      <c r="Q3029">
        <v>0.97499999999999998</v>
      </c>
    </row>
    <row r="3030" spans="1:17">
      <c r="A3030" t="s">
        <v>3060</v>
      </c>
      <c r="B3030" s="1">
        <v>46157</v>
      </c>
      <c r="C3030" t="s">
        <v>27</v>
      </c>
      <c r="D3030" t="s">
        <v>19</v>
      </c>
      <c r="E3030">
        <v>18</v>
      </c>
      <c r="F3030">
        <v>40</v>
      </c>
      <c r="G3030">
        <v>58</v>
      </c>
      <c r="H3030">
        <v>39</v>
      </c>
      <c r="I3030">
        <v>19</v>
      </c>
      <c r="J3030">
        <v>0</v>
      </c>
      <c r="K3030">
        <v>0</v>
      </c>
      <c r="L3030">
        <v>2.5</v>
      </c>
      <c r="M3030">
        <v>0.89600000000000002</v>
      </c>
      <c r="N3030">
        <v>1</v>
      </c>
      <c r="O3030">
        <v>4.0999999999999996</v>
      </c>
      <c r="P3030">
        <v>0.70499999999999996</v>
      </c>
      <c r="Q3030">
        <v>0.67200000000000004</v>
      </c>
    </row>
    <row r="3031" spans="1:17">
      <c r="A3031" t="s">
        <v>3061</v>
      </c>
      <c r="B3031" s="1">
        <v>46157</v>
      </c>
      <c r="C3031" t="s">
        <v>27</v>
      </c>
      <c r="D3031" t="s">
        <v>21</v>
      </c>
      <c r="E3031">
        <v>13</v>
      </c>
      <c r="F3031">
        <v>42</v>
      </c>
      <c r="G3031">
        <v>55</v>
      </c>
      <c r="H3031">
        <v>50</v>
      </c>
      <c r="I3031">
        <v>5</v>
      </c>
      <c r="J3031">
        <v>0</v>
      </c>
      <c r="K3031">
        <v>0</v>
      </c>
      <c r="L3031">
        <v>1.6</v>
      </c>
      <c r="M3031">
        <v>0.96299999999999997</v>
      </c>
      <c r="N3031">
        <v>0.98799999999999999</v>
      </c>
      <c r="O3031">
        <v>4.4000000000000004</v>
      </c>
      <c r="P3031">
        <v>0.70699999999999996</v>
      </c>
      <c r="Q3031">
        <v>0.90900000000000003</v>
      </c>
    </row>
    <row r="3032" spans="1:17">
      <c r="A3032" t="s">
        <v>3062</v>
      </c>
      <c r="B3032" s="1">
        <v>46157</v>
      </c>
      <c r="C3032" t="s">
        <v>27</v>
      </c>
      <c r="D3032" t="s">
        <v>23</v>
      </c>
      <c r="E3032">
        <v>2005</v>
      </c>
      <c r="F3032">
        <v>26</v>
      </c>
      <c r="G3032">
        <v>2031</v>
      </c>
      <c r="H3032">
        <v>25</v>
      </c>
      <c r="I3032">
        <v>2006</v>
      </c>
      <c r="J3032">
        <v>0</v>
      </c>
      <c r="K3032">
        <v>0</v>
      </c>
      <c r="L3032">
        <v>8</v>
      </c>
      <c r="M3032">
        <v>0.6</v>
      </c>
      <c r="N3032">
        <v>1</v>
      </c>
      <c r="O3032">
        <v>2.5</v>
      </c>
      <c r="P3032">
        <v>0.71699999999999997</v>
      </c>
      <c r="Q3032">
        <v>1.2E-2</v>
      </c>
    </row>
    <row r="3033" spans="1:17">
      <c r="A3033" t="s">
        <v>3063</v>
      </c>
      <c r="B3033" s="1">
        <v>46157</v>
      </c>
      <c r="C3033" t="s">
        <v>27</v>
      </c>
      <c r="D3033" t="s">
        <v>25</v>
      </c>
      <c r="E3033">
        <v>111</v>
      </c>
      <c r="F3033">
        <v>34</v>
      </c>
      <c r="G3033">
        <v>145</v>
      </c>
      <c r="H3033">
        <v>31</v>
      </c>
      <c r="I3033">
        <v>114</v>
      </c>
      <c r="J3033">
        <v>0</v>
      </c>
      <c r="K3033">
        <v>0</v>
      </c>
      <c r="L3033">
        <v>8</v>
      </c>
      <c r="M3033">
        <v>0.6</v>
      </c>
      <c r="N3033">
        <v>0.98499999999999999</v>
      </c>
      <c r="O3033">
        <v>2.5</v>
      </c>
      <c r="P3033">
        <v>0.72899999999999998</v>
      </c>
      <c r="Q3033">
        <v>0.214</v>
      </c>
    </row>
    <row r="3034" spans="1:17">
      <c r="A3034" t="s">
        <v>3064</v>
      </c>
      <c r="B3034" s="1">
        <v>46157</v>
      </c>
      <c r="C3034" t="s">
        <v>32</v>
      </c>
      <c r="D3034" t="s">
        <v>19</v>
      </c>
      <c r="E3034">
        <v>890</v>
      </c>
      <c r="F3034">
        <v>36</v>
      </c>
      <c r="G3034">
        <v>926</v>
      </c>
      <c r="H3034">
        <v>29</v>
      </c>
      <c r="I3034">
        <v>897</v>
      </c>
      <c r="J3034">
        <v>0</v>
      </c>
      <c r="K3034">
        <v>0</v>
      </c>
      <c r="L3034">
        <v>8</v>
      </c>
      <c r="M3034">
        <v>0.6</v>
      </c>
      <c r="N3034">
        <v>0.98699999999999999</v>
      </c>
      <c r="O3034">
        <v>2.5</v>
      </c>
      <c r="P3034">
        <v>0.77</v>
      </c>
      <c r="Q3034">
        <v>3.1E-2</v>
      </c>
    </row>
    <row r="3035" spans="1:17">
      <c r="A3035" t="s">
        <v>3065</v>
      </c>
      <c r="B3035" s="1">
        <v>46157</v>
      </c>
      <c r="C3035" t="s">
        <v>32</v>
      </c>
      <c r="D3035" t="s">
        <v>21</v>
      </c>
      <c r="E3035">
        <v>2001</v>
      </c>
      <c r="F3035">
        <v>37</v>
      </c>
      <c r="G3035">
        <v>2038</v>
      </c>
      <c r="H3035">
        <v>24</v>
      </c>
      <c r="I3035">
        <v>2014</v>
      </c>
      <c r="J3035">
        <v>0</v>
      </c>
      <c r="K3035">
        <v>0</v>
      </c>
      <c r="L3035">
        <v>8</v>
      </c>
      <c r="M3035">
        <v>0.6</v>
      </c>
      <c r="N3035">
        <v>1</v>
      </c>
      <c r="O3035">
        <v>2.5</v>
      </c>
      <c r="P3035">
        <v>0.72</v>
      </c>
      <c r="Q3035">
        <v>1.2E-2</v>
      </c>
    </row>
    <row r="3036" spans="1:17">
      <c r="A3036" t="s">
        <v>3066</v>
      </c>
      <c r="B3036" s="1">
        <v>46157</v>
      </c>
      <c r="C3036" t="s">
        <v>32</v>
      </c>
      <c r="D3036" t="s">
        <v>23</v>
      </c>
      <c r="E3036">
        <v>2150</v>
      </c>
      <c r="F3036">
        <v>44</v>
      </c>
      <c r="G3036">
        <v>2194</v>
      </c>
      <c r="H3036">
        <v>21</v>
      </c>
      <c r="I3036">
        <v>2173</v>
      </c>
      <c r="J3036">
        <v>0</v>
      </c>
      <c r="K3036">
        <v>0</v>
      </c>
      <c r="L3036">
        <v>8</v>
      </c>
      <c r="M3036">
        <v>0.6</v>
      </c>
      <c r="N3036">
        <v>0.95699999999999996</v>
      </c>
      <c r="O3036">
        <v>2.5</v>
      </c>
      <c r="P3036">
        <v>0.73499999999999999</v>
      </c>
      <c r="Q3036">
        <v>0.01</v>
      </c>
    </row>
    <row r="3037" spans="1:17">
      <c r="A3037" t="s">
        <v>3067</v>
      </c>
      <c r="B3037" s="1">
        <v>46157</v>
      </c>
      <c r="C3037" t="s">
        <v>32</v>
      </c>
      <c r="D3037" t="s">
        <v>25</v>
      </c>
      <c r="E3037">
        <v>0</v>
      </c>
      <c r="F3037">
        <v>33</v>
      </c>
      <c r="G3037">
        <v>33</v>
      </c>
      <c r="H3037">
        <v>33</v>
      </c>
      <c r="I3037">
        <v>0</v>
      </c>
      <c r="J3037">
        <v>0</v>
      </c>
      <c r="K3037">
        <v>0</v>
      </c>
      <c r="L3037">
        <v>1.3</v>
      </c>
      <c r="M3037">
        <v>1</v>
      </c>
      <c r="N3037">
        <v>0.96499999999999997</v>
      </c>
      <c r="O3037">
        <v>4.4000000000000004</v>
      </c>
      <c r="P3037">
        <v>0.72899999999999998</v>
      </c>
      <c r="Q3037">
        <v>1</v>
      </c>
    </row>
    <row r="3038" spans="1:17">
      <c r="A3038" t="s">
        <v>3068</v>
      </c>
      <c r="B3038" s="1">
        <v>46157</v>
      </c>
      <c r="C3038" t="s">
        <v>37</v>
      </c>
      <c r="D3038" t="s">
        <v>19</v>
      </c>
      <c r="E3038">
        <v>0</v>
      </c>
      <c r="F3038">
        <v>29</v>
      </c>
      <c r="G3038">
        <v>29</v>
      </c>
      <c r="H3038">
        <v>29</v>
      </c>
      <c r="I3038">
        <v>0</v>
      </c>
      <c r="J3038">
        <v>0</v>
      </c>
      <c r="K3038">
        <v>0</v>
      </c>
      <c r="L3038">
        <v>2.2999999999999998</v>
      </c>
      <c r="M3038">
        <v>0.99399999999999999</v>
      </c>
      <c r="N3038">
        <v>0.97099999999999997</v>
      </c>
      <c r="O3038">
        <v>4.3</v>
      </c>
      <c r="P3038">
        <v>0.627</v>
      </c>
      <c r="Q3038">
        <v>1</v>
      </c>
    </row>
    <row r="3039" spans="1:17">
      <c r="A3039" t="s">
        <v>3069</v>
      </c>
      <c r="B3039" s="1">
        <v>46157</v>
      </c>
      <c r="C3039" t="s">
        <v>37</v>
      </c>
      <c r="D3039" t="s">
        <v>21</v>
      </c>
      <c r="E3039">
        <v>952</v>
      </c>
      <c r="F3039">
        <v>32</v>
      </c>
      <c r="G3039">
        <v>984</v>
      </c>
      <c r="H3039">
        <v>32</v>
      </c>
      <c r="I3039">
        <v>952</v>
      </c>
      <c r="J3039">
        <v>0</v>
      </c>
      <c r="K3039">
        <v>0</v>
      </c>
      <c r="L3039">
        <v>8</v>
      </c>
      <c r="M3039">
        <v>0.6</v>
      </c>
      <c r="N3039">
        <v>0.97499999999999998</v>
      </c>
      <c r="O3039">
        <v>2.5</v>
      </c>
      <c r="P3039">
        <v>0.66900000000000004</v>
      </c>
      <c r="Q3039">
        <v>3.3000000000000002E-2</v>
      </c>
    </row>
    <row r="3040" spans="1:17">
      <c r="A3040" t="s">
        <v>3070</v>
      </c>
      <c r="B3040" s="1">
        <v>46157</v>
      </c>
      <c r="C3040" t="s">
        <v>37</v>
      </c>
      <c r="D3040" t="s">
        <v>23</v>
      </c>
      <c r="E3040">
        <v>698</v>
      </c>
      <c r="F3040">
        <v>46</v>
      </c>
      <c r="G3040">
        <v>744</v>
      </c>
      <c r="H3040">
        <v>32</v>
      </c>
      <c r="I3040">
        <v>712</v>
      </c>
      <c r="J3040">
        <v>0</v>
      </c>
      <c r="K3040">
        <v>0</v>
      </c>
      <c r="L3040">
        <v>8</v>
      </c>
      <c r="M3040">
        <v>0.6</v>
      </c>
      <c r="N3040">
        <v>0.997</v>
      </c>
      <c r="O3040">
        <v>2.5</v>
      </c>
      <c r="P3040">
        <v>0.77300000000000002</v>
      </c>
      <c r="Q3040">
        <v>4.2999999999999997E-2</v>
      </c>
    </row>
    <row r="3041" spans="1:17">
      <c r="A3041" t="s">
        <v>3071</v>
      </c>
      <c r="B3041" s="1">
        <v>46157</v>
      </c>
      <c r="C3041" t="s">
        <v>37</v>
      </c>
      <c r="D3041" t="s">
        <v>25</v>
      </c>
      <c r="E3041">
        <v>0</v>
      </c>
      <c r="F3041">
        <v>28</v>
      </c>
      <c r="G3041">
        <v>28</v>
      </c>
      <c r="H3041">
        <v>28</v>
      </c>
      <c r="I3041">
        <v>0</v>
      </c>
      <c r="J3041">
        <v>0</v>
      </c>
      <c r="K3041">
        <v>0</v>
      </c>
      <c r="L3041">
        <v>1.5</v>
      </c>
      <c r="M3041">
        <v>0.96799999999999997</v>
      </c>
      <c r="N3041">
        <v>1</v>
      </c>
      <c r="O3041">
        <v>4.5999999999999996</v>
      </c>
      <c r="P3041">
        <v>0.65400000000000003</v>
      </c>
      <c r="Q3041">
        <v>1</v>
      </c>
    </row>
    <row r="3042" spans="1:17">
      <c r="A3042" t="s">
        <v>3072</v>
      </c>
      <c r="B3042" s="1">
        <v>46157</v>
      </c>
      <c r="C3042" t="s">
        <v>43</v>
      </c>
      <c r="D3042" t="s">
        <v>19</v>
      </c>
      <c r="E3042">
        <v>1620</v>
      </c>
      <c r="F3042">
        <v>48</v>
      </c>
      <c r="G3042">
        <v>1668</v>
      </c>
      <c r="H3042">
        <v>24</v>
      </c>
      <c r="I3042">
        <v>1644</v>
      </c>
      <c r="J3042">
        <v>1</v>
      </c>
      <c r="K3042">
        <v>0</v>
      </c>
      <c r="L3042">
        <v>8</v>
      </c>
      <c r="M3042">
        <v>0.6</v>
      </c>
      <c r="N3042">
        <v>0.98</v>
      </c>
      <c r="O3042">
        <v>2.5</v>
      </c>
      <c r="P3042">
        <v>0.73399999999999999</v>
      </c>
      <c r="Q3042">
        <v>1.4E-2</v>
      </c>
    </row>
    <row r="3043" spans="1:17">
      <c r="A3043" t="s">
        <v>3073</v>
      </c>
      <c r="B3043" s="1">
        <v>46157</v>
      </c>
      <c r="C3043" t="s">
        <v>43</v>
      </c>
      <c r="D3043" t="s">
        <v>21</v>
      </c>
      <c r="E3043">
        <v>0</v>
      </c>
      <c r="F3043">
        <v>50</v>
      </c>
      <c r="G3043">
        <v>50</v>
      </c>
      <c r="H3043">
        <v>43</v>
      </c>
      <c r="I3043">
        <v>7</v>
      </c>
      <c r="J3043">
        <v>1</v>
      </c>
      <c r="K3043">
        <v>0</v>
      </c>
      <c r="L3043">
        <v>2.4</v>
      </c>
      <c r="M3043">
        <v>0.93500000000000005</v>
      </c>
      <c r="N3043">
        <v>0.96199999999999997</v>
      </c>
      <c r="O3043">
        <v>4.5</v>
      </c>
      <c r="P3043">
        <v>0.621</v>
      </c>
      <c r="Q3043">
        <v>0.86</v>
      </c>
    </row>
    <row r="3044" spans="1:17">
      <c r="A3044" t="s">
        <v>3074</v>
      </c>
      <c r="B3044" s="1">
        <v>46157</v>
      </c>
      <c r="C3044" t="s">
        <v>43</v>
      </c>
      <c r="D3044" t="s">
        <v>23</v>
      </c>
      <c r="E3044">
        <v>0</v>
      </c>
      <c r="F3044">
        <v>47</v>
      </c>
      <c r="G3044">
        <v>47</v>
      </c>
      <c r="H3044">
        <v>47</v>
      </c>
      <c r="I3044">
        <v>0</v>
      </c>
      <c r="J3044">
        <v>0</v>
      </c>
      <c r="K3044">
        <v>0</v>
      </c>
      <c r="L3044">
        <v>1.3</v>
      </c>
      <c r="M3044">
        <v>1</v>
      </c>
      <c r="N3044">
        <v>0.98899999999999999</v>
      </c>
      <c r="O3044">
        <v>4.7</v>
      </c>
      <c r="P3044">
        <v>0.754</v>
      </c>
      <c r="Q3044">
        <v>1</v>
      </c>
    </row>
    <row r="3045" spans="1:17">
      <c r="A3045" t="s">
        <v>3075</v>
      </c>
      <c r="B3045" s="1">
        <v>46157</v>
      </c>
      <c r="C3045" t="s">
        <v>43</v>
      </c>
      <c r="D3045" t="s">
        <v>25</v>
      </c>
      <c r="E3045">
        <v>0</v>
      </c>
      <c r="F3045">
        <v>30</v>
      </c>
      <c r="G3045">
        <v>30</v>
      </c>
      <c r="H3045">
        <v>30</v>
      </c>
      <c r="I3045">
        <v>0</v>
      </c>
      <c r="J3045">
        <v>0</v>
      </c>
      <c r="K3045">
        <v>0</v>
      </c>
      <c r="L3045">
        <v>1.5</v>
      </c>
      <c r="M3045">
        <v>0.96199999999999997</v>
      </c>
      <c r="N3045">
        <v>0.96199999999999997</v>
      </c>
      <c r="O3045">
        <v>4.3</v>
      </c>
      <c r="P3045">
        <v>0.78100000000000003</v>
      </c>
      <c r="Q3045">
        <v>1</v>
      </c>
    </row>
    <row r="3046" spans="1:17">
      <c r="A3046" t="s">
        <v>3076</v>
      </c>
      <c r="B3046" s="1">
        <v>46157</v>
      </c>
      <c r="C3046" t="s">
        <v>48</v>
      </c>
      <c r="D3046" t="s">
        <v>19</v>
      </c>
      <c r="E3046">
        <v>0</v>
      </c>
      <c r="F3046">
        <v>40</v>
      </c>
      <c r="G3046">
        <v>40</v>
      </c>
      <c r="H3046">
        <v>40</v>
      </c>
      <c r="I3046">
        <v>0</v>
      </c>
      <c r="J3046">
        <v>0</v>
      </c>
      <c r="K3046">
        <v>0</v>
      </c>
      <c r="L3046">
        <v>2.2999999999999998</v>
      </c>
      <c r="M3046">
        <v>0.98299999999999998</v>
      </c>
      <c r="N3046">
        <v>0.97699999999999998</v>
      </c>
      <c r="O3046">
        <v>4.5999999999999996</v>
      </c>
      <c r="P3046">
        <v>0.74299999999999999</v>
      </c>
      <c r="Q3046">
        <v>1</v>
      </c>
    </row>
    <row r="3047" spans="1:17">
      <c r="A3047" t="s">
        <v>3077</v>
      </c>
      <c r="B3047" s="1">
        <v>46157</v>
      </c>
      <c r="C3047" t="s">
        <v>48</v>
      </c>
      <c r="D3047" t="s">
        <v>21</v>
      </c>
      <c r="E3047">
        <v>2728</v>
      </c>
      <c r="F3047">
        <v>36</v>
      </c>
      <c r="G3047">
        <v>2764</v>
      </c>
      <c r="H3047">
        <v>18</v>
      </c>
      <c r="I3047">
        <v>2746</v>
      </c>
      <c r="J3047">
        <v>0</v>
      </c>
      <c r="K3047">
        <v>0</v>
      </c>
      <c r="L3047">
        <v>8</v>
      </c>
      <c r="M3047">
        <v>0.6</v>
      </c>
      <c r="N3047">
        <v>0.96299999999999997</v>
      </c>
      <c r="O3047">
        <v>2.5</v>
      </c>
      <c r="P3047">
        <v>0.69199999999999995</v>
      </c>
      <c r="Q3047">
        <v>7.0000000000000001E-3</v>
      </c>
    </row>
    <row r="3048" spans="1:17">
      <c r="A3048" t="s">
        <v>3078</v>
      </c>
      <c r="B3048" s="1">
        <v>46157</v>
      </c>
      <c r="C3048" t="s">
        <v>48</v>
      </c>
      <c r="D3048" t="s">
        <v>23</v>
      </c>
      <c r="E3048">
        <v>7</v>
      </c>
      <c r="F3048">
        <v>25</v>
      </c>
      <c r="G3048">
        <v>32</v>
      </c>
      <c r="H3048">
        <v>32</v>
      </c>
      <c r="I3048">
        <v>0</v>
      </c>
      <c r="J3048">
        <v>1</v>
      </c>
      <c r="K3048">
        <v>0</v>
      </c>
      <c r="L3048">
        <v>1.3</v>
      </c>
      <c r="M3048">
        <v>0.94599999999999995</v>
      </c>
      <c r="N3048">
        <v>0.93700000000000006</v>
      </c>
      <c r="O3048">
        <v>4.5</v>
      </c>
      <c r="P3048">
        <v>0.80200000000000005</v>
      </c>
      <c r="Q3048">
        <v>1</v>
      </c>
    </row>
    <row r="3049" spans="1:17">
      <c r="A3049" t="s">
        <v>3079</v>
      </c>
      <c r="B3049" s="1">
        <v>46157</v>
      </c>
      <c r="C3049" t="s">
        <v>48</v>
      </c>
      <c r="D3049" t="s">
        <v>25</v>
      </c>
      <c r="E3049">
        <v>893</v>
      </c>
      <c r="F3049">
        <v>24</v>
      </c>
      <c r="G3049">
        <v>917</v>
      </c>
      <c r="H3049">
        <v>23</v>
      </c>
      <c r="I3049">
        <v>894</v>
      </c>
      <c r="J3049">
        <v>0</v>
      </c>
      <c r="K3049">
        <v>0</v>
      </c>
      <c r="L3049">
        <v>8</v>
      </c>
      <c r="M3049">
        <v>0.6</v>
      </c>
      <c r="N3049">
        <v>0.98299999999999998</v>
      </c>
      <c r="O3049">
        <v>2.5</v>
      </c>
      <c r="P3049">
        <v>0.747</v>
      </c>
      <c r="Q3049">
        <v>2.5000000000000001E-2</v>
      </c>
    </row>
    <row r="3050" spans="1:17">
      <c r="A3050" t="s">
        <v>3080</v>
      </c>
      <c r="B3050" s="1">
        <v>46157</v>
      </c>
      <c r="C3050" t="s">
        <v>53</v>
      </c>
      <c r="D3050" t="s">
        <v>19</v>
      </c>
      <c r="E3050">
        <v>1651</v>
      </c>
      <c r="F3050">
        <v>53</v>
      </c>
      <c r="G3050">
        <v>1704</v>
      </c>
      <c r="H3050">
        <v>31</v>
      </c>
      <c r="I3050">
        <v>1673</v>
      </c>
      <c r="J3050">
        <v>0</v>
      </c>
      <c r="K3050">
        <v>0</v>
      </c>
      <c r="L3050">
        <v>8</v>
      </c>
      <c r="M3050">
        <v>0.6</v>
      </c>
      <c r="N3050">
        <v>0.95699999999999996</v>
      </c>
      <c r="O3050">
        <v>2.5</v>
      </c>
      <c r="P3050">
        <v>0.69299999999999995</v>
      </c>
      <c r="Q3050">
        <v>1.7999999999999999E-2</v>
      </c>
    </row>
    <row r="3051" spans="1:17">
      <c r="A3051" t="s">
        <v>3081</v>
      </c>
      <c r="B3051" s="1">
        <v>46157</v>
      </c>
      <c r="C3051" t="s">
        <v>53</v>
      </c>
      <c r="D3051" t="s">
        <v>21</v>
      </c>
      <c r="E3051">
        <v>1754</v>
      </c>
      <c r="F3051">
        <v>47</v>
      </c>
      <c r="G3051">
        <v>1801</v>
      </c>
      <c r="H3051">
        <v>24</v>
      </c>
      <c r="I3051">
        <v>1777</v>
      </c>
      <c r="J3051">
        <v>0</v>
      </c>
      <c r="K3051">
        <v>0</v>
      </c>
      <c r="L3051">
        <v>8</v>
      </c>
      <c r="M3051">
        <v>0.6</v>
      </c>
      <c r="N3051">
        <v>0.95299999999999996</v>
      </c>
      <c r="O3051">
        <v>2.5</v>
      </c>
      <c r="P3051">
        <v>0.66400000000000003</v>
      </c>
      <c r="Q3051">
        <v>1.2999999999999999E-2</v>
      </c>
    </row>
    <row r="3052" spans="1:17">
      <c r="A3052" t="s">
        <v>3082</v>
      </c>
      <c r="B3052" s="1">
        <v>46157</v>
      </c>
      <c r="C3052" t="s">
        <v>53</v>
      </c>
      <c r="D3052" t="s">
        <v>23</v>
      </c>
      <c r="E3052">
        <v>1124</v>
      </c>
      <c r="F3052">
        <v>33</v>
      </c>
      <c r="G3052">
        <v>1157</v>
      </c>
      <c r="H3052">
        <v>25</v>
      </c>
      <c r="I3052">
        <v>1132</v>
      </c>
      <c r="J3052">
        <v>0</v>
      </c>
      <c r="K3052">
        <v>0</v>
      </c>
      <c r="L3052">
        <v>8</v>
      </c>
      <c r="M3052">
        <v>0.6</v>
      </c>
      <c r="N3052">
        <v>0.97699999999999998</v>
      </c>
      <c r="O3052">
        <v>2.5</v>
      </c>
      <c r="P3052">
        <v>0.77800000000000002</v>
      </c>
      <c r="Q3052">
        <v>2.1999999999999999E-2</v>
      </c>
    </row>
    <row r="3053" spans="1:17">
      <c r="A3053" t="s">
        <v>3083</v>
      </c>
      <c r="B3053" s="1">
        <v>46157</v>
      </c>
      <c r="C3053" t="s">
        <v>53</v>
      </c>
      <c r="D3053" t="s">
        <v>25</v>
      </c>
      <c r="E3053">
        <v>0</v>
      </c>
      <c r="F3053">
        <v>27</v>
      </c>
      <c r="G3053">
        <v>27</v>
      </c>
      <c r="H3053">
        <v>27</v>
      </c>
      <c r="I3053">
        <v>0</v>
      </c>
      <c r="J3053">
        <v>0</v>
      </c>
      <c r="K3053">
        <v>0</v>
      </c>
      <c r="L3053">
        <v>1.1000000000000001</v>
      </c>
      <c r="M3053">
        <v>0.98399999999999999</v>
      </c>
      <c r="N3053">
        <v>0.92600000000000005</v>
      </c>
      <c r="O3053">
        <v>4.4000000000000004</v>
      </c>
      <c r="P3053">
        <v>0.71299999999999997</v>
      </c>
      <c r="Q3053">
        <v>1</v>
      </c>
    </row>
    <row r="3054" spans="1:17">
      <c r="A3054" t="s">
        <v>3084</v>
      </c>
      <c r="B3054" s="1">
        <v>46160</v>
      </c>
      <c r="C3054" t="s">
        <v>18</v>
      </c>
      <c r="D3054" t="s">
        <v>19</v>
      </c>
      <c r="E3054">
        <v>452</v>
      </c>
      <c r="F3054">
        <v>47</v>
      </c>
      <c r="G3054">
        <v>499</v>
      </c>
      <c r="H3054">
        <v>40</v>
      </c>
      <c r="I3054">
        <v>459</v>
      </c>
      <c r="J3054">
        <v>0</v>
      </c>
      <c r="K3054">
        <v>0</v>
      </c>
      <c r="L3054">
        <v>8</v>
      </c>
      <c r="M3054">
        <v>0.6</v>
      </c>
      <c r="N3054">
        <v>0.98</v>
      </c>
      <c r="O3054">
        <v>2.5</v>
      </c>
      <c r="P3054">
        <v>0.72399999999999998</v>
      </c>
      <c r="Q3054">
        <v>0.08</v>
      </c>
    </row>
    <row r="3055" spans="1:17">
      <c r="A3055" t="s">
        <v>3085</v>
      </c>
      <c r="B3055" s="1">
        <v>46160</v>
      </c>
      <c r="C3055" t="s">
        <v>18</v>
      </c>
      <c r="D3055" t="s">
        <v>21</v>
      </c>
      <c r="E3055">
        <v>0</v>
      </c>
      <c r="F3055">
        <v>58</v>
      </c>
      <c r="G3055">
        <v>58</v>
      </c>
      <c r="H3055">
        <v>48</v>
      </c>
      <c r="I3055">
        <v>10</v>
      </c>
      <c r="J3055">
        <v>0</v>
      </c>
      <c r="K3055">
        <v>0</v>
      </c>
      <c r="L3055">
        <v>2.6</v>
      </c>
      <c r="M3055">
        <v>0.88700000000000001</v>
      </c>
      <c r="N3055">
        <v>0.99099999999999999</v>
      </c>
      <c r="O3055">
        <v>4.0999999999999996</v>
      </c>
      <c r="P3055">
        <v>0.8</v>
      </c>
      <c r="Q3055">
        <v>0.82799999999999996</v>
      </c>
    </row>
    <row r="3056" spans="1:17">
      <c r="A3056" t="s">
        <v>3086</v>
      </c>
      <c r="B3056" s="1">
        <v>46160</v>
      </c>
      <c r="C3056" t="s">
        <v>18</v>
      </c>
      <c r="D3056" t="s">
        <v>23</v>
      </c>
      <c r="E3056">
        <v>796</v>
      </c>
      <c r="F3056">
        <v>31</v>
      </c>
      <c r="G3056">
        <v>827</v>
      </c>
      <c r="H3056">
        <v>39</v>
      </c>
      <c r="I3056">
        <v>788</v>
      </c>
      <c r="J3056">
        <v>0</v>
      </c>
      <c r="K3056">
        <v>0</v>
      </c>
      <c r="L3056">
        <v>8</v>
      </c>
      <c r="M3056">
        <v>0.6</v>
      </c>
      <c r="N3056">
        <v>0.98599999999999999</v>
      </c>
      <c r="O3056">
        <v>2.5</v>
      </c>
      <c r="P3056">
        <v>0.77700000000000002</v>
      </c>
      <c r="Q3056">
        <v>4.7E-2</v>
      </c>
    </row>
    <row r="3057" spans="1:17">
      <c r="A3057" t="s">
        <v>3087</v>
      </c>
      <c r="B3057" s="1">
        <v>46160</v>
      </c>
      <c r="C3057" t="s">
        <v>18</v>
      </c>
      <c r="D3057" t="s">
        <v>25</v>
      </c>
      <c r="E3057">
        <v>1</v>
      </c>
      <c r="F3057">
        <v>27</v>
      </c>
      <c r="G3057">
        <v>28</v>
      </c>
      <c r="H3057">
        <v>28</v>
      </c>
      <c r="I3057">
        <v>0</v>
      </c>
      <c r="J3057">
        <v>0</v>
      </c>
      <c r="K3057">
        <v>0</v>
      </c>
      <c r="L3057">
        <v>1.5</v>
      </c>
      <c r="M3057">
        <v>0.98599999999999999</v>
      </c>
      <c r="N3057">
        <v>0.97099999999999997</v>
      </c>
      <c r="O3057">
        <v>4.5</v>
      </c>
      <c r="P3057">
        <v>0.76500000000000001</v>
      </c>
      <c r="Q3057">
        <v>1</v>
      </c>
    </row>
    <row r="3058" spans="1:17">
      <c r="A3058" t="s">
        <v>3088</v>
      </c>
      <c r="B3058" s="1">
        <v>46160</v>
      </c>
      <c r="C3058" t="s">
        <v>27</v>
      </c>
      <c r="D3058" t="s">
        <v>19</v>
      </c>
      <c r="E3058">
        <v>19</v>
      </c>
      <c r="F3058">
        <v>34</v>
      </c>
      <c r="G3058">
        <v>53</v>
      </c>
      <c r="H3058">
        <v>46</v>
      </c>
      <c r="I3058">
        <v>7</v>
      </c>
      <c r="J3058">
        <v>0</v>
      </c>
      <c r="K3058">
        <v>0</v>
      </c>
      <c r="L3058">
        <v>2.2000000000000002</v>
      </c>
      <c r="M3058">
        <v>0.93</v>
      </c>
      <c r="N3058">
        <v>0.97299999999999998</v>
      </c>
      <c r="O3058">
        <v>4.3</v>
      </c>
      <c r="P3058">
        <v>0.70499999999999996</v>
      </c>
      <c r="Q3058">
        <v>0.86799999999999999</v>
      </c>
    </row>
    <row r="3059" spans="1:17">
      <c r="A3059" t="s">
        <v>3089</v>
      </c>
      <c r="B3059" s="1">
        <v>46160</v>
      </c>
      <c r="C3059" t="s">
        <v>27</v>
      </c>
      <c r="D3059" t="s">
        <v>21</v>
      </c>
      <c r="E3059">
        <v>5</v>
      </c>
      <c r="F3059">
        <v>38</v>
      </c>
      <c r="G3059">
        <v>43</v>
      </c>
      <c r="H3059">
        <v>43</v>
      </c>
      <c r="I3059">
        <v>0</v>
      </c>
      <c r="J3059">
        <v>0</v>
      </c>
      <c r="K3059">
        <v>0</v>
      </c>
      <c r="L3059">
        <v>1.8</v>
      </c>
      <c r="M3059">
        <v>0.97599999999999998</v>
      </c>
      <c r="N3059">
        <v>0.96799999999999997</v>
      </c>
      <c r="O3059">
        <v>4.9000000000000004</v>
      </c>
      <c r="P3059">
        <v>0.70699999999999996</v>
      </c>
      <c r="Q3059">
        <v>1</v>
      </c>
    </row>
    <row r="3060" spans="1:17">
      <c r="A3060" t="s">
        <v>3090</v>
      </c>
      <c r="B3060" s="1">
        <v>46160</v>
      </c>
      <c r="C3060" t="s">
        <v>27</v>
      </c>
      <c r="D3060" t="s">
        <v>23</v>
      </c>
      <c r="E3060">
        <v>2006</v>
      </c>
      <c r="F3060">
        <v>45</v>
      </c>
      <c r="G3060">
        <v>2051</v>
      </c>
      <c r="H3060">
        <v>28</v>
      </c>
      <c r="I3060">
        <v>2023</v>
      </c>
      <c r="J3060">
        <v>0</v>
      </c>
      <c r="K3060">
        <v>0</v>
      </c>
      <c r="L3060">
        <v>8</v>
      </c>
      <c r="M3060">
        <v>0.6</v>
      </c>
      <c r="N3060">
        <v>0.999</v>
      </c>
      <c r="O3060">
        <v>2.5</v>
      </c>
      <c r="P3060">
        <v>0.71699999999999997</v>
      </c>
      <c r="Q3060">
        <v>1.4E-2</v>
      </c>
    </row>
    <row r="3061" spans="1:17">
      <c r="A3061" t="s">
        <v>3091</v>
      </c>
      <c r="B3061" s="1">
        <v>46160</v>
      </c>
      <c r="C3061" t="s">
        <v>27</v>
      </c>
      <c r="D3061" t="s">
        <v>25</v>
      </c>
      <c r="E3061">
        <v>114</v>
      </c>
      <c r="F3061">
        <v>54</v>
      </c>
      <c r="G3061">
        <v>168</v>
      </c>
      <c r="H3061">
        <v>23</v>
      </c>
      <c r="I3061">
        <v>145</v>
      </c>
      <c r="J3061">
        <v>0</v>
      </c>
      <c r="K3061">
        <v>0</v>
      </c>
      <c r="L3061">
        <v>8</v>
      </c>
      <c r="M3061">
        <v>0.6</v>
      </c>
      <c r="N3061">
        <v>0.98899999999999999</v>
      </c>
      <c r="O3061">
        <v>2.5</v>
      </c>
      <c r="P3061">
        <v>0.72899999999999998</v>
      </c>
      <c r="Q3061">
        <v>0.13700000000000001</v>
      </c>
    </row>
    <row r="3062" spans="1:17">
      <c r="A3062" t="s">
        <v>3092</v>
      </c>
      <c r="B3062" s="1">
        <v>46160</v>
      </c>
      <c r="C3062" t="s">
        <v>32</v>
      </c>
      <c r="D3062" t="s">
        <v>19</v>
      </c>
      <c r="E3062">
        <v>897</v>
      </c>
      <c r="F3062">
        <v>42</v>
      </c>
      <c r="G3062">
        <v>939</v>
      </c>
      <c r="H3062">
        <v>35</v>
      </c>
      <c r="I3062">
        <v>904</v>
      </c>
      <c r="J3062">
        <v>0</v>
      </c>
      <c r="K3062">
        <v>0</v>
      </c>
      <c r="L3062">
        <v>8</v>
      </c>
      <c r="M3062">
        <v>0.6</v>
      </c>
      <c r="N3062">
        <v>0.98299999999999998</v>
      </c>
      <c r="O3062">
        <v>2.5</v>
      </c>
      <c r="P3062">
        <v>0.77</v>
      </c>
      <c r="Q3062">
        <v>3.6999999999999998E-2</v>
      </c>
    </row>
    <row r="3063" spans="1:17">
      <c r="A3063" t="s">
        <v>3093</v>
      </c>
      <c r="B3063" s="1">
        <v>46160</v>
      </c>
      <c r="C3063" t="s">
        <v>32</v>
      </c>
      <c r="D3063" t="s">
        <v>21</v>
      </c>
      <c r="E3063">
        <v>2014</v>
      </c>
      <c r="F3063">
        <v>40</v>
      </c>
      <c r="G3063">
        <v>2054</v>
      </c>
      <c r="H3063">
        <v>27</v>
      </c>
      <c r="I3063">
        <v>2027</v>
      </c>
      <c r="J3063">
        <v>0</v>
      </c>
      <c r="K3063">
        <v>0</v>
      </c>
      <c r="L3063">
        <v>8</v>
      </c>
      <c r="M3063">
        <v>0.6</v>
      </c>
      <c r="N3063">
        <v>0.97199999999999998</v>
      </c>
      <c r="O3063">
        <v>2.5</v>
      </c>
      <c r="P3063">
        <v>0.72</v>
      </c>
      <c r="Q3063">
        <v>1.2999999999999999E-2</v>
      </c>
    </row>
    <row r="3064" spans="1:17">
      <c r="A3064" t="s">
        <v>3094</v>
      </c>
      <c r="B3064" s="1">
        <v>46160</v>
      </c>
      <c r="C3064" t="s">
        <v>32</v>
      </c>
      <c r="D3064" t="s">
        <v>23</v>
      </c>
      <c r="E3064">
        <v>2173</v>
      </c>
      <c r="F3064">
        <v>40</v>
      </c>
      <c r="G3064">
        <v>2213</v>
      </c>
      <c r="H3064">
        <v>25</v>
      </c>
      <c r="I3064">
        <v>2188</v>
      </c>
      <c r="J3064">
        <v>0</v>
      </c>
      <c r="K3064">
        <v>0</v>
      </c>
      <c r="L3064">
        <v>8</v>
      </c>
      <c r="M3064">
        <v>0.6</v>
      </c>
      <c r="N3064">
        <v>0.97</v>
      </c>
      <c r="O3064">
        <v>2.5</v>
      </c>
      <c r="P3064">
        <v>0.73499999999999999</v>
      </c>
      <c r="Q3064">
        <v>1.0999999999999999E-2</v>
      </c>
    </row>
    <row r="3065" spans="1:17">
      <c r="A3065" t="s">
        <v>3095</v>
      </c>
      <c r="B3065" s="1">
        <v>46160</v>
      </c>
      <c r="C3065" t="s">
        <v>32</v>
      </c>
      <c r="D3065" t="s">
        <v>25</v>
      </c>
      <c r="E3065">
        <v>0</v>
      </c>
      <c r="F3065">
        <v>32</v>
      </c>
      <c r="G3065">
        <v>32</v>
      </c>
      <c r="H3065">
        <v>32</v>
      </c>
      <c r="I3065">
        <v>0</v>
      </c>
      <c r="J3065">
        <v>1</v>
      </c>
      <c r="K3065">
        <v>0</v>
      </c>
      <c r="L3065">
        <v>1.7</v>
      </c>
      <c r="M3065">
        <v>0.97099999999999997</v>
      </c>
      <c r="N3065">
        <v>0.97499999999999998</v>
      </c>
      <c r="O3065">
        <v>4.8</v>
      </c>
      <c r="P3065">
        <v>0.72899999999999998</v>
      </c>
      <c r="Q3065">
        <v>1</v>
      </c>
    </row>
    <row r="3066" spans="1:17">
      <c r="A3066" t="s">
        <v>3096</v>
      </c>
      <c r="B3066" s="1">
        <v>46160</v>
      </c>
      <c r="C3066" t="s">
        <v>37</v>
      </c>
      <c r="D3066" t="s">
        <v>19</v>
      </c>
      <c r="E3066">
        <v>0</v>
      </c>
      <c r="F3066">
        <v>43</v>
      </c>
      <c r="G3066">
        <v>43</v>
      </c>
      <c r="H3066">
        <v>43</v>
      </c>
      <c r="I3066">
        <v>0</v>
      </c>
      <c r="J3066">
        <v>0</v>
      </c>
      <c r="K3066">
        <v>0</v>
      </c>
      <c r="L3066">
        <v>1.4</v>
      </c>
      <c r="M3066">
        <v>0.98799999999999999</v>
      </c>
      <c r="N3066">
        <v>0.97799999999999998</v>
      </c>
      <c r="O3066">
        <v>4.7</v>
      </c>
      <c r="P3066">
        <v>0.627</v>
      </c>
      <c r="Q3066">
        <v>1</v>
      </c>
    </row>
    <row r="3067" spans="1:17">
      <c r="A3067" t="s">
        <v>3097</v>
      </c>
      <c r="B3067" s="1">
        <v>46160</v>
      </c>
      <c r="C3067" t="s">
        <v>37</v>
      </c>
      <c r="D3067" t="s">
        <v>21</v>
      </c>
      <c r="E3067">
        <v>952</v>
      </c>
      <c r="F3067">
        <v>64</v>
      </c>
      <c r="G3067">
        <v>1016</v>
      </c>
      <c r="H3067">
        <v>29</v>
      </c>
      <c r="I3067">
        <v>987</v>
      </c>
      <c r="J3067">
        <v>1</v>
      </c>
      <c r="K3067">
        <v>0</v>
      </c>
      <c r="L3067">
        <v>8</v>
      </c>
      <c r="M3067">
        <v>0.6</v>
      </c>
      <c r="N3067">
        <v>0.997</v>
      </c>
      <c r="O3067">
        <v>2.5</v>
      </c>
      <c r="P3067">
        <v>0.66900000000000004</v>
      </c>
      <c r="Q3067">
        <v>2.9000000000000001E-2</v>
      </c>
    </row>
    <row r="3068" spans="1:17">
      <c r="A3068" t="s">
        <v>3098</v>
      </c>
      <c r="B3068" s="1">
        <v>46160</v>
      </c>
      <c r="C3068" t="s">
        <v>37</v>
      </c>
      <c r="D3068" t="s">
        <v>23</v>
      </c>
      <c r="E3068">
        <v>712</v>
      </c>
      <c r="F3068">
        <v>38</v>
      </c>
      <c r="G3068">
        <v>750</v>
      </c>
      <c r="H3068">
        <v>38</v>
      </c>
      <c r="I3068">
        <v>712</v>
      </c>
      <c r="J3068">
        <v>0</v>
      </c>
      <c r="K3068">
        <v>0</v>
      </c>
      <c r="L3068">
        <v>8</v>
      </c>
      <c r="M3068">
        <v>0.6</v>
      </c>
      <c r="N3068">
        <v>0.997</v>
      </c>
      <c r="O3068">
        <v>2.5</v>
      </c>
      <c r="P3068">
        <v>0.77300000000000002</v>
      </c>
      <c r="Q3068">
        <v>5.0999999999999997E-2</v>
      </c>
    </row>
    <row r="3069" spans="1:17">
      <c r="A3069" t="s">
        <v>3099</v>
      </c>
      <c r="B3069" s="1">
        <v>46160</v>
      </c>
      <c r="C3069" t="s">
        <v>37</v>
      </c>
      <c r="D3069" t="s">
        <v>25</v>
      </c>
      <c r="E3069">
        <v>0</v>
      </c>
      <c r="F3069">
        <v>29</v>
      </c>
      <c r="G3069">
        <v>29</v>
      </c>
      <c r="H3069">
        <v>29</v>
      </c>
      <c r="I3069">
        <v>0</v>
      </c>
      <c r="J3069">
        <v>0</v>
      </c>
      <c r="K3069">
        <v>0</v>
      </c>
      <c r="L3069">
        <v>1.3</v>
      </c>
      <c r="M3069">
        <v>0.995</v>
      </c>
      <c r="N3069">
        <v>1</v>
      </c>
      <c r="O3069">
        <v>4.8</v>
      </c>
      <c r="P3069">
        <v>0.65400000000000003</v>
      </c>
      <c r="Q3069">
        <v>1</v>
      </c>
    </row>
    <row r="3070" spans="1:17">
      <c r="A3070" t="s">
        <v>3100</v>
      </c>
      <c r="B3070" s="1">
        <v>46160</v>
      </c>
      <c r="C3070" t="s">
        <v>43</v>
      </c>
      <c r="D3070" t="s">
        <v>19</v>
      </c>
      <c r="E3070">
        <v>1644</v>
      </c>
      <c r="F3070">
        <v>39</v>
      </c>
      <c r="G3070">
        <v>1683</v>
      </c>
      <c r="H3070">
        <v>22</v>
      </c>
      <c r="I3070">
        <v>1661</v>
      </c>
      <c r="J3070">
        <v>0</v>
      </c>
      <c r="K3070">
        <v>0</v>
      </c>
      <c r="L3070">
        <v>8</v>
      </c>
      <c r="M3070">
        <v>0.6</v>
      </c>
      <c r="N3070">
        <v>0.97199999999999998</v>
      </c>
      <c r="O3070">
        <v>2.5</v>
      </c>
      <c r="P3070">
        <v>0.73399999999999999</v>
      </c>
      <c r="Q3070">
        <v>1.2999999999999999E-2</v>
      </c>
    </row>
    <row r="3071" spans="1:17">
      <c r="A3071" t="s">
        <v>3101</v>
      </c>
      <c r="B3071" s="1">
        <v>46160</v>
      </c>
      <c r="C3071" t="s">
        <v>43</v>
      </c>
      <c r="D3071" t="s">
        <v>21</v>
      </c>
      <c r="E3071">
        <v>7</v>
      </c>
      <c r="F3071">
        <v>41</v>
      </c>
      <c r="G3071">
        <v>48</v>
      </c>
      <c r="H3071">
        <v>48</v>
      </c>
      <c r="I3071">
        <v>0</v>
      </c>
      <c r="J3071">
        <v>0</v>
      </c>
      <c r="K3071">
        <v>0</v>
      </c>
      <c r="L3071">
        <v>1.6</v>
      </c>
      <c r="M3071">
        <v>1</v>
      </c>
      <c r="N3071">
        <v>0.98599999999999999</v>
      </c>
      <c r="O3071">
        <v>4.5</v>
      </c>
      <c r="P3071">
        <v>0.621</v>
      </c>
      <c r="Q3071">
        <v>1</v>
      </c>
    </row>
    <row r="3072" spans="1:17">
      <c r="A3072" t="s">
        <v>3102</v>
      </c>
      <c r="B3072" s="1">
        <v>46160</v>
      </c>
      <c r="C3072" t="s">
        <v>43</v>
      </c>
      <c r="D3072" t="s">
        <v>23</v>
      </c>
      <c r="E3072">
        <v>0</v>
      </c>
      <c r="F3072">
        <v>41</v>
      </c>
      <c r="G3072">
        <v>41</v>
      </c>
      <c r="H3072">
        <v>41</v>
      </c>
      <c r="I3072">
        <v>0</v>
      </c>
      <c r="J3072">
        <v>1</v>
      </c>
      <c r="K3072">
        <v>0</v>
      </c>
      <c r="L3072">
        <v>1.4</v>
      </c>
      <c r="M3072">
        <v>0.94799999999999995</v>
      </c>
      <c r="N3072">
        <v>0.95499999999999996</v>
      </c>
      <c r="O3072">
        <v>4.3</v>
      </c>
      <c r="P3072">
        <v>0.754</v>
      </c>
      <c r="Q3072">
        <v>1</v>
      </c>
    </row>
    <row r="3073" spans="1:17">
      <c r="A3073" t="s">
        <v>3103</v>
      </c>
      <c r="B3073" s="1">
        <v>46160</v>
      </c>
      <c r="C3073" t="s">
        <v>43</v>
      </c>
      <c r="D3073" t="s">
        <v>25</v>
      </c>
      <c r="E3073">
        <v>0</v>
      </c>
      <c r="F3073">
        <v>19</v>
      </c>
      <c r="G3073">
        <v>19</v>
      </c>
      <c r="H3073">
        <v>19</v>
      </c>
      <c r="I3073">
        <v>0</v>
      </c>
      <c r="J3073">
        <v>1</v>
      </c>
      <c r="K3073">
        <v>0</v>
      </c>
      <c r="L3073">
        <v>1.4</v>
      </c>
      <c r="M3073">
        <v>0.93200000000000005</v>
      </c>
      <c r="N3073">
        <v>0.96099999999999997</v>
      </c>
      <c r="O3073">
        <v>4.5</v>
      </c>
      <c r="P3073">
        <v>0.78100000000000003</v>
      </c>
      <c r="Q3073">
        <v>1</v>
      </c>
    </row>
    <row r="3074" spans="1:17">
      <c r="A3074" t="s">
        <v>3104</v>
      </c>
      <c r="B3074" s="1">
        <v>46160</v>
      </c>
      <c r="C3074" t="s">
        <v>48</v>
      </c>
      <c r="D3074" t="s">
        <v>19</v>
      </c>
      <c r="E3074">
        <v>0</v>
      </c>
      <c r="F3074">
        <v>49</v>
      </c>
      <c r="G3074">
        <v>49</v>
      </c>
      <c r="H3074">
        <v>46</v>
      </c>
      <c r="I3074">
        <v>3</v>
      </c>
      <c r="J3074">
        <v>0</v>
      </c>
      <c r="K3074">
        <v>0</v>
      </c>
      <c r="L3074">
        <v>2.2999999999999998</v>
      </c>
      <c r="M3074">
        <v>0.93300000000000005</v>
      </c>
      <c r="N3074">
        <v>0.998</v>
      </c>
      <c r="O3074">
        <v>4.5</v>
      </c>
      <c r="P3074">
        <v>0.74299999999999999</v>
      </c>
      <c r="Q3074">
        <v>0.93899999999999995</v>
      </c>
    </row>
    <row r="3075" spans="1:17">
      <c r="A3075" t="s">
        <v>3105</v>
      </c>
      <c r="B3075" s="1">
        <v>46160</v>
      </c>
      <c r="C3075" t="s">
        <v>48</v>
      </c>
      <c r="D3075" t="s">
        <v>21</v>
      </c>
      <c r="E3075">
        <v>2746</v>
      </c>
      <c r="F3075">
        <v>51</v>
      </c>
      <c r="G3075">
        <v>2797</v>
      </c>
      <c r="H3075">
        <v>21</v>
      </c>
      <c r="I3075">
        <v>2776</v>
      </c>
      <c r="J3075">
        <v>0</v>
      </c>
      <c r="K3075">
        <v>0</v>
      </c>
      <c r="L3075">
        <v>8</v>
      </c>
      <c r="M3075">
        <v>0.6</v>
      </c>
      <c r="N3075">
        <v>0.996</v>
      </c>
      <c r="O3075">
        <v>2.5</v>
      </c>
      <c r="P3075">
        <v>0.69199999999999995</v>
      </c>
      <c r="Q3075">
        <v>8.0000000000000002E-3</v>
      </c>
    </row>
    <row r="3076" spans="1:17">
      <c r="A3076" t="s">
        <v>3106</v>
      </c>
      <c r="B3076" s="1">
        <v>46160</v>
      </c>
      <c r="C3076" t="s">
        <v>48</v>
      </c>
      <c r="D3076" t="s">
        <v>23</v>
      </c>
      <c r="E3076">
        <v>0</v>
      </c>
      <c r="F3076">
        <v>25</v>
      </c>
      <c r="G3076">
        <v>25</v>
      </c>
      <c r="H3076">
        <v>25</v>
      </c>
      <c r="I3076">
        <v>0</v>
      </c>
      <c r="J3076">
        <v>0</v>
      </c>
      <c r="K3076">
        <v>0</v>
      </c>
      <c r="L3076">
        <v>1.6</v>
      </c>
      <c r="M3076">
        <v>1</v>
      </c>
      <c r="N3076">
        <v>0.97499999999999998</v>
      </c>
      <c r="O3076">
        <v>4.8</v>
      </c>
      <c r="P3076">
        <v>0.80200000000000005</v>
      </c>
      <c r="Q3076">
        <v>1</v>
      </c>
    </row>
    <row r="3077" spans="1:17">
      <c r="A3077" t="s">
        <v>3107</v>
      </c>
      <c r="B3077" s="1">
        <v>46160</v>
      </c>
      <c r="C3077" t="s">
        <v>48</v>
      </c>
      <c r="D3077" t="s">
        <v>25</v>
      </c>
      <c r="E3077">
        <v>894</v>
      </c>
      <c r="F3077">
        <v>33</v>
      </c>
      <c r="G3077">
        <v>927</v>
      </c>
      <c r="H3077">
        <v>24</v>
      </c>
      <c r="I3077">
        <v>903</v>
      </c>
      <c r="J3077">
        <v>0</v>
      </c>
      <c r="K3077">
        <v>0</v>
      </c>
      <c r="L3077">
        <v>8</v>
      </c>
      <c r="M3077">
        <v>0.6</v>
      </c>
      <c r="N3077">
        <v>0.96399999999999997</v>
      </c>
      <c r="O3077">
        <v>2.5</v>
      </c>
      <c r="P3077">
        <v>0.747</v>
      </c>
      <c r="Q3077">
        <v>2.5999999999999999E-2</v>
      </c>
    </row>
    <row r="3078" spans="1:17">
      <c r="A3078" t="s">
        <v>3108</v>
      </c>
      <c r="B3078" s="1">
        <v>46160</v>
      </c>
      <c r="C3078" t="s">
        <v>53</v>
      </c>
      <c r="D3078" t="s">
        <v>19</v>
      </c>
      <c r="E3078">
        <v>1673</v>
      </c>
      <c r="F3078">
        <v>46</v>
      </c>
      <c r="G3078">
        <v>1719</v>
      </c>
      <c r="H3078">
        <v>29</v>
      </c>
      <c r="I3078">
        <v>1690</v>
      </c>
      <c r="J3078">
        <v>0</v>
      </c>
      <c r="K3078">
        <v>0</v>
      </c>
      <c r="L3078">
        <v>8</v>
      </c>
      <c r="M3078">
        <v>0.6</v>
      </c>
      <c r="N3078">
        <v>1</v>
      </c>
      <c r="O3078">
        <v>2.5</v>
      </c>
      <c r="P3078">
        <v>0.69299999999999995</v>
      </c>
      <c r="Q3078">
        <v>1.7000000000000001E-2</v>
      </c>
    </row>
    <row r="3079" spans="1:17">
      <c r="A3079" t="s">
        <v>3109</v>
      </c>
      <c r="B3079" s="1">
        <v>46160</v>
      </c>
      <c r="C3079" t="s">
        <v>53</v>
      </c>
      <c r="D3079" t="s">
        <v>21</v>
      </c>
      <c r="E3079">
        <v>1777</v>
      </c>
      <c r="F3079">
        <v>35</v>
      </c>
      <c r="G3079">
        <v>1812</v>
      </c>
      <c r="H3079">
        <v>22</v>
      </c>
      <c r="I3079">
        <v>1790</v>
      </c>
      <c r="J3079">
        <v>0</v>
      </c>
      <c r="K3079">
        <v>0</v>
      </c>
      <c r="L3079">
        <v>8</v>
      </c>
      <c r="M3079">
        <v>0.6</v>
      </c>
      <c r="N3079">
        <v>0.95399999999999996</v>
      </c>
      <c r="O3079">
        <v>2.5</v>
      </c>
      <c r="P3079">
        <v>0.66400000000000003</v>
      </c>
      <c r="Q3079">
        <v>1.2E-2</v>
      </c>
    </row>
    <row r="3080" spans="1:17">
      <c r="A3080" t="s">
        <v>3110</v>
      </c>
      <c r="B3080" s="1">
        <v>46160</v>
      </c>
      <c r="C3080" t="s">
        <v>53</v>
      </c>
      <c r="D3080" t="s">
        <v>23</v>
      </c>
      <c r="E3080">
        <v>1132</v>
      </c>
      <c r="F3080">
        <v>32</v>
      </c>
      <c r="G3080">
        <v>1164</v>
      </c>
      <c r="H3080">
        <v>25</v>
      </c>
      <c r="I3080">
        <v>1139</v>
      </c>
      <c r="J3080">
        <v>0</v>
      </c>
      <c r="K3080">
        <v>0</v>
      </c>
      <c r="L3080">
        <v>8</v>
      </c>
      <c r="M3080">
        <v>0.6</v>
      </c>
      <c r="N3080">
        <v>0.98299999999999998</v>
      </c>
      <c r="O3080">
        <v>2.5</v>
      </c>
      <c r="P3080">
        <v>0.77800000000000002</v>
      </c>
      <c r="Q3080">
        <v>2.1000000000000001E-2</v>
      </c>
    </row>
    <row r="3081" spans="1:17">
      <c r="A3081" t="s">
        <v>3111</v>
      </c>
      <c r="B3081" s="1">
        <v>46160</v>
      </c>
      <c r="C3081" t="s">
        <v>53</v>
      </c>
      <c r="D3081" t="s">
        <v>25</v>
      </c>
      <c r="E3081">
        <v>0</v>
      </c>
      <c r="F3081">
        <v>45</v>
      </c>
      <c r="G3081">
        <v>45</v>
      </c>
      <c r="H3081">
        <v>42</v>
      </c>
      <c r="I3081">
        <v>3</v>
      </c>
      <c r="J3081">
        <v>0</v>
      </c>
      <c r="K3081">
        <v>0</v>
      </c>
      <c r="L3081">
        <v>1.6</v>
      </c>
      <c r="M3081">
        <v>0.92500000000000004</v>
      </c>
      <c r="N3081">
        <v>1</v>
      </c>
      <c r="O3081">
        <v>4.4000000000000004</v>
      </c>
      <c r="P3081">
        <v>0.71299999999999997</v>
      </c>
      <c r="Q3081">
        <v>0.93300000000000005</v>
      </c>
    </row>
    <row r="3082" spans="1:17">
      <c r="A3082" t="s">
        <v>3112</v>
      </c>
      <c r="B3082" s="1">
        <v>46161</v>
      </c>
      <c r="C3082" t="s">
        <v>18</v>
      </c>
      <c r="D3082" t="s">
        <v>19</v>
      </c>
      <c r="E3082">
        <v>459</v>
      </c>
      <c r="F3082">
        <v>29</v>
      </c>
      <c r="G3082">
        <v>488</v>
      </c>
      <c r="H3082">
        <v>41</v>
      </c>
      <c r="I3082">
        <v>447</v>
      </c>
      <c r="J3082">
        <v>0</v>
      </c>
      <c r="K3082">
        <v>0</v>
      </c>
      <c r="L3082">
        <v>8</v>
      </c>
      <c r="M3082">
        <v>0.6</v>
      </c>
      <c r="N3082">
        <v>0.96099999999999997</v>
      </c>
      <c r="O3082">
        <v>2.5</v>
      </c>
      <c r="P3082">
        <v>0.72399999999999998</v>
      </c>
      <c r="Q3082">
        <v>8.4000000000000005E-2</v>
      </c>
    </row>
    <row r="3083" spans="1:17">
      <c r="A3083" t="s">
        <v>3113</v>
      </c>
      <c r="B3083" s="1">
        <v>46161</v>
      </c>
      <c r="C3083" t="s">
        <v>18</v>
      </c>
      <c r="D3083" t="s">
        <v>21</v>
      </c>
      <c r="E3083">
        <v>10</v>
      </c>
      <c r="F3083">
        <v>32</v>
      </c>
      <c r="G3083">
        <v>42</v>
      </c>
      <c r="H3083">
        <v>42</v>
      </c>
      <c r="I3083">
        <v>0</v>
      </c>
      <c r="J3083">
        <v>1</v>
      </c>
      <c r="K3083">
        <v>0</v>
      </c>
      <c r="L3083">
        <v>1.5</v>
      </c>
      <c r="M3083">
        <v>0.94099999999999995</v>
      </c>
      <c r="N3083">
        <v>0.96899999999999997</v>
      </c>
      <c r="O3083">
        <v>4.0999999999999996</v>
      </c>
      <c r="P3083">
        <v>0.8</v>
      </c>
      <c r="Q3083">
        <v>1</v>
      </c>
    </row>
    <row r="3084" spans="1:17">
      <c r="A3084" t="s">
        <v>3114</v>
      </c>
      <c r="B3084" s="1">
        <v>46161</v>
      </c>
      <c r="C3084" t="s">
        <v>18</v>
      </c>
      <c r="D3084" t="s">
        <v>23</v>
      </c>
      <c r="E3084">
        <v>788</v>
      </c>
      <c r="F3084">
        <v>37</v>
      </c>
      <c r="G3084">
        <v>825</v>
      </c>
      <c r="H3084">
        <v>33</v>
      </c>
      <c r="I3084">
        <v>792</v>
      </c>
      <c r="J3084">
        <v>0</v>
      </c>
      <c r="K3084">
        <v>0</v>
      </c>
      <c r="L3084">
        <v>8</v>
      </c>
      <c r="M3084">
        <v>0.6</v>
      </c>
      <c r="N3084">
        <v>0.98599999999999999</v>
      </c>
      <c r="O3084">
        <v>2.5</v>
      </c>
      <c r="P3084">
        <v>0.77700000000000002</v>
      </c>
      <c r="Q3084">
        <v>0.04</v>
      </c>
    </row>
    <row r="3085" spans="1:17">
      <c r="A3085" t="s">
        <v>3115</v>
      </c>
      <c r="B3085" s="1">
        <v>46161</v>
      </c>
      <c r="C3085" t="s">
        <v>18</v>
      </c>
      <c r="D3085" t="s">
        <v>25</v>
      </c>
      <c r="E3085">
        <v>0</v>
      </c>
      <c r="F3085">
        <v>21</v>
      </c>
      <c r="G3085">
        <v>21</v>
      </c>
      <c r="H3085">
        <v>21</v>
      </c>
      <c r="I3085">
        <v>0</v>
      </c>
      <c r="J3085">
        <v>0</v>
      </c>
      <c r="K3085">
        <v>0</v>
      </c>
      <c r="L3085">
        <v>1.6</v>
      </c>
      <c r="M3085">
        <v>0.93799999999999994</v>
      </c>
      <c r="N3085">
        <v>0.98799999999999999</v>
      </c>
      <c r="O3085">
        <v>4.5</v>
      </c>
      <c r="P3085">
        <v>0.76500000000000001</v>
      </c>
      <c r="Q3085">
        <v>1</v>
      </c>
    </row>
    <row r="3086" spans="1:17">
      <c r="A3086" t="s">
        <v>3116</v>
      </c>
      <c r="B3086" s="1">
        <v>46161</v>
      </c>
      <c r="C3086" t="s">
        <v>27</v>
      </c>
      <c r="D3086" t="s">
        <v>19</v>
      </c>
      <c r="E3086">
        <v>7</v>
      </c>
      <c r="F3086">
        <v>42</v>
      </c>
      <c r="G3086">
        <v>49</v>
      </c>
      <c r="H3086">
        <v>39</v>
      </c>
      <c r="I3086">
        <v>10</v>
      </c>
      <c r="J3086">
        <v>1</v>
      </c>
      <c r="K3086">
        <v>1</v>
      </c>
      <c r="L3086">
        <v>2.7</v>
      </c>
      <c r="M3086">
        <v>0.81299999999999994</v>
      </c>
      <c r="N3086">
        <v>0.97599999999999998</v>
      </c>
      <c r="O3086">
        <v>3.9</v>
      </c>
      <c r="P3086">
        <v>0.70499999999999996</v>
      </c>
      <c r="Q3086">
        <v>0.79600000000000004</v>
      </c>
    </row>
    <row r="3087" spans="1:17">
      <c r="A3087" t="s">
        <v>3117</v>
      </c>
      <c r="B3087" s="1">
        <v>46161</v>
      </c>
      <c r="C3087" t="s">
        <v>27</v>
      </c>
      <c r="D3087" t="s">
        <v>21</v>
      </c>
      <c r="E3087">
        <v>0</v>
      </c>
      <c r="F3087">
        <v>37</v>
      </c>
      <c r="G3087">
        <v>37</v>
      </c>
      <c r="H3087">
        <v>37</v>
      </c>
      <c r="I3087">
        <v>0</v>
      </c>
      <c r="J3087">
        <v>0</v>
      </c>
      <c r="K3087">
        <v>0</v>
      </c>
      <c r="L3087">
        <v>1.7</v>
      </c>
      <c r="M3087">
        <v>0.94699999999999995</v>
      </c>
      <c r="N3087">
        <v>0.99399999999999999</v>
      </c>
      <c r="O3087">
        <v>4.4000000000000004</v>
      </c>
      <c r="P3087">
        <v>0.70699999999999996</v>
      </c>
      <c r="Q3087">
        <v>1</v>
      </c>
    </row>
    <row r="3088" spans="1:17">
      <c r="A3088" t="s">
        <v>3118</v>
      </c>
      <c r="B3088" s="1">
        <v>46161</v>
      </c>
      <c r="C3088" t="s">
        <v>27</v>
      </c>
      <c r="D3088" t="s">
        <v>23</v>
      </c>
      <c r="E3088">
        <v>2023</v>
      </c>
      <c r="F3088">
        <v>35</v>
      </c>
      <c r="G3088">
        <v>2058</v>
      </c>
      <c r="H3088">
        <v>23</v>
      </c>
      <c r="I3088">
        <v>2035</v>
      </c>
      <c r="J3088">
        <v>0</v>
      </c>
      <c r="K3088">
        <v>0</v>
      </c>
      <c r="L3088">
        <v>8</v>
      </c>
      <c r="M3088">
        <v>0.6</v>
      </c>
      <c r="N3088">
        <v>0.96899999999999997</v>
      </c>
      <c r="O3088">
        <v>2.5</v>
      </c>
      <c r="P3088">
        <v>0.71699999999999997</v>
      </c>
      <c r="Q3088">
        <v>1.0999999999999999E-2</v>
      </c>
    </row>
    <row r="3089" spans="1:17">
      <c r="A3089" t="s">
        <v>3119</v>
      </c>
      <c r="B3089" s="1">
        <v>46161</v>
      </c>
      <c r="C3089" t="s">
        <v>27</v>
      </c>
      <c r="D3089" t="s">
        <v>25</v>
      </c>
      <c r="E3089">
        <v>145</v>
      </c>
      <c r="F3089">
        <v>14</v>
      </c>
      <c r="G3089">
        <v>159</v>
      </c>
      <c r="H3089">
        <v>26</v>
      </c>
      <c r="I3089">
        <v>133</v>
      </c>
      <c r="J3089">
        <v>0</v>
      </c>
      <c r="K3089">
        <v>0</v>
      </c>
      <c r="L3089">
        <v>8</v>
      </c>
      <c r="M3089">
        <v>0.6</v>
      </c>
      <c r="N3089">
        <v>0.98399999999999999</v>
      </c>
      <c r="O3089">
        <v>2.5</v>
      </c>
      <c r="P3089">
        <v>0.72899999999999998</v>
      </c>
      <c r="Q3089">
        <v>0.16400000000000001</v>
      </c>
    </row>
    <row r="3090" spans="1:17">
      <c r="A3090" t="s">
        <v>3120</v>
      </c>
      <c r="B3090" s="1">
        <v>46161</v>
      </c>
      <c r="C3090" t="s">
        <v>32</v>
      </c>
      <c r="D3090" t="s">
        <v>19</v>
      </c>
      <c r="E3090">
        <v>904</v>
      </c>
      <c r="F3090">
        <v>34</v>
      </c>
      <c r="G3090">
        <v>938</v>
      </c>
      <c r="H3090">
        <v>34</v>
      </c>
      <c r="I3090">
        <v>904</v>
      </c>
      <c r="J3090">
        <v>0</v>
      </c>
      <c r="K3090">
        <v>0</v>
      </c>
      <c r="L3090">
        <v>8</v>
      </c>
      <c r="M3090">
        <v>0.6</v>
      </c>
      <c r="N3090">
        <v>0.99199999999999999</v>
      </c>
      <c r="O3090">
        <v>2.5</v>
      </c>
      <c r="P3090">
        <v>0.77</v>
      </c>
      <c r="Q3090">
        <v>3.5999999999999997E-2</v>
      </c>
    </row>
    <row r="3091" spans="1:17">
      <c r="A3091" t="s">
        <v>3121</v>
      </c>
      <c r="B3091" s="1">
        <v>46161</v>
      </c>
      <c r="C3091" t="s">
        <v>32</v>
      </c>
      <c r="D3091" t="s">
        <v>21</v>
      </c>
      <c r="E3091">
        <v>2027</v>
      </c>
      <c r="F3091">
        <v>52</v>
      </c>
      <c r="G3091">
        <v>2079</v>
      </c>
      <c r="H3091">
        <v>26</v>
      </c>
      <c r="I3091">
        <v>2053</v>
      </c>
      <c r="J3091">
        <v>0</v>
      </c>
      <c r="K3091">
        <v>0</v>
      </c>
      <c r="L3091">
        <v>8</v>
      </c>
      <c r="M3091">
        <v>0.6</v>
      </c>
      <c r="N3091">
        <v>1</v>
      </c>
      <c r="O3091">
        <v>2.5</v>
      </c>
      <c r="P3091">
        <v>0.72</v>
      </c>
      <c r="Q3091">
        <v>1.2999999999999999E-2</v>
      </c>
    </row>
    <row r="3092" spans="1:17">
      <c r="A3092" t="s">
        <v>3122</v>
      </c>
      <c r="B3092" s="1">
        <v>46161</v>
      </c>
      <c r="C3092" t="s">
        <v>32</v>
      </c>
      <c r="D3092" t="s">
        <v>23</v>
      </c>
      <c r="E3092">
        <v>2188</v>
      </c>
      <c r="F3092">
        <v>55</v>
      </c>
      <c r="G3092">
        <v>2243</v>
      </c>
      <c r="H3092">
        <v>21</v>
      </c>
      <c r="I3092">
        <v>2222</v>
      </c>
      <c r="J3092">
        <v>0</v>
      </c>
      <c r="K3092">
        <v>0</v>
      </c>
      <c r="L3092">
        <v>8</v>
      </c>
      <c r="M3092">
        <v>0.6</v>
      </c>
      <c r="N3092">
        <v>0.98299999999999998</v>
      </c>
      <c r="O3092">
        <v>2.5</v>
      </c>
      <c r="P3092">
        <v>0.73499999999999999</v>
      </c>
      <c r="Q3092">
        <v>8.9999999999999993E-3</v>
      </c>
    </row>
    <row r="3093" spans="1:17">
      <c r="A3093" t="s">
        <v>3123</v>
      </c>
      <c r="B3093" s="1">
        <v>46161</v>
      </c>
      <c r="C3093" t="s">
        <v>32</v>
      </c>
      <c r="D3093" t="s">
        <v>25</v>
      </c>
      <c r="E3093">
        <v>0</v>
      </c>
      <c r="F3093">
        <v>32</v>
      </c>
      <c r="G3093">
        <v>32</v>
      </c>
      <c r="H3093">
        <v>32</v>
      </c>
      <c r="I3093">
        <v>0</v>
      </c>
      <c r="J3093">
        <v>0</v>
      </c>
      <c r="K3093">
        <v>0</v>
      </c>
      <c r="L3093">
        <v>1.8</v>
      </c>
      <c r="M3093">
        <v>0.96099999999999997</v>
      </c>
      <c r="N3093">
        <v>0.97399999999999998</v>
      </c>
      <c r="O3093">
        <v>4.3</v>
      </c>
      <c r="P3093">
        <v>0.72899999999999998</v>
      </c>
      <c r="Q3093">
        <v>1</v>
      </c>
    </row>
    <row r="3094" spans="1:17">
      <c r="A3094" t="s">
        <v>3124</v>
      </c>
      <c r="B3094" s="1">
        <v>46161</v>
      </c>
      <c r="C3094" t="s">
        <v>37</v>
      </c>
      <c r="D3094" t="s">
        <v>19</v>
      </c>
      <c r="E3094">
        <v>0</v>
      </c>
      <c r="F3094">
        <v>56</v>
      </c>
      <c r="G3094">
        <v>56</v>
      </c>
      <c r="H3094">
        <v>47</v>
      </c>
      <c r="I3094">
        <v>9</v>
      </c>
      <c r="J3094">
        <v>0</v>
      </c>
      <c r="K3094">
        <v>0</v>
      </c>
      <c r="L3094">
        <v>2.7</v>
      </c>
      <c r="M3094">
        <v>0.92300000000000004</v>
      </c>
      <c r="N3094">
        <v>0.98</v>
      </c>
      <c r="O3094">
        <v>4.4000000000000004</v>
      </c>
      <c r="P3094">
        <v>0.627</v>
      </c>
      <c r="Q3094">
        <v>0.83899999999999997</v>
      </c>
    </row>
    <row r="3095" spans="1:17">
      <c r="A3095" t="s">
        <v>3125</v>
      </c>
      <c r="B3095" s="1">
        <v>46161</v>
      </c>
      <c r="C3095" t="s">
        <v>37</v>
      </c>
      <c r="D3095" t="s">
        <v>21</v>
      </c>
      <c r="E3095">
        <v>987</v>
      </c>
      <c r="F3095">
        <v>43</v>
      </c>
      <c r="G3095">
        <v>1030</v>
      </c>
      <c r="H3095">
        <v>36</v>
      </c>
      <c r="I3095">
        <v>994</v>
      </c>
      <c r="J3095">
        <v>0</v>
      </c>
      <c r="K3095">
        <v>0</v>
      </c>
      <c r="L3095">
        <v>8</v>
      </c>
      <c r="M3095">
        <v>0.6</v>
      </c>
      <c r="N3095">
        <v>0.97099999999999997</v>
      </c>
      <c r="O3095">
        <v>2.5</v>
      </c>
      <c r="P3095">
        <v>0.66900000000000004</v>
      </c>
      <c r="Q3095">
        <v>3.5000000000000003E-2</v>
      </c>
    </row>
    <row r="3096" spans="1:17">
      <c r="A3096" t="s">
        <v>3126</v>
      </c>
      <c r="B3096" s="1">
        <v>46161</v>
      </c>
      <c r="C3096" t="s">
        <v>37</v>
      </c>
      <c r="D3096" t="s">
        <v>23</v>
      </c>
      <c r="E3096">
        <v>712</v>
      </c>
      <c r="F3096">
        <v>32</v>
      </c>
      <c r="G3096">
        <v>744</v>
      </c>
      <c r="H3096">
        <v>35</v>
      </c>
      <c r="I3096">
        <v>709</v>
      </c>
      <c r="J3096">
        <v>0</v>
      </c>
      <c r="K3096">
        <v>0</v>
      </c>
      <c r="L3096">
        <v>8</v>
      </c>
      <c r="M3096">
        <v>0.6</v>
      </c>
      <c r="N3096">
        <v>0.98599999999999999</v>
      </c>
      <c r="O3096">
        <v>2.5</v>
      </c>
      <c r="P3096">
        <v>0.77300000000000002</v>
      </c>
      <c r="Q3096">
        <v>4.7E-2</v>
      </c>
    </row>
    <row r="3097" spans="1:17">
      <c r="A3097" t="s">
        <v>3127</v>
      </c>
      <c r="B3097" s="1">
        <v>46161</v>
      </c>
      <c r="C3097" t="s">
        <v>37</v>
      </c>
      <c r="D3097" t="s">
        <v>25</v>
      </c>
      <c r="E3097">
        <v>0</v>
      </c>
      <c r="F3097">
        <v>30</v>
      </c>
      <c r="G3097">
        <v>30</v>
      </c>
      <c r="H3097">
        <v>30</v>
      </c>
      <c r="I3097">
        <v>0</v>
      </c>
      <c r="J3097">
        <v>1</v>
      </c>
      <c r="K3097">
        <v>0</v>
      </c>
      <c r="L3097">
        <v>1</v>
      </c>
      <c r="M3097">
        <v>0.92</v>
      </c>
      <c r="N3097">
        <v>0.95299999999999996</v>
      </c>
      <c r="O3097">
        <v>4.3</v>
      </c>
      <c r="P3097">
        <v>0.65400000000000003</v>
      </c>
      <c r="Q3097">
        <v>1</v>
      </c>
    </row>
    <row r="3098" spans="1:17">
      <c r="A3098" t="s">
        <v>3128</v>
      </c>
      <c r="B3098" s="1">
        <v>46161</v>
      </c>
      <c r="C3098" t="s">
        <v>43</v>
      </c>
      <c r="D3098" t="s">
        <v>19</v>
      </c>
      <c r="E3098">
        <v>1661</v>
      </c>
      <c r="F3098">
        <v>34</v>
      </c>
      <c r="G3098">
        <v>1695</v>
      </c>
      <c r="H3098">
        <v>27</v>
      </c>
      <c r="I3098">
        <v>1668</v>
      </c>
      <c r="J3098">
        <v>0</v>
      </c>
      <c r="K3098">
        <v>0</v>
      </c>
      <c r="L3098">
        <v>8</v>
      </c>
      <c r="M3098">
        <v>0.6</v>
      </c>
      <c r="N3098">
        <v>0.94899999999999995</v>
      </c>
      <c r="O3098">
        <v>2.5</v>
      </c>
      <c r="P3098">
        <v>0.73399999999999999</v>
      </c>
      <c r="Q3098">
        <v>1.6E-2</v>
      </c>
    </row>
    <row r="3099" spans="1:17">
      <c r="A3099" t="s">
        <v>3129</v>
      </c>
      <c r="B3099" s="1">
        <v>46161</v>
      </c>
      <c r="C3099" t="s">
        <v>43</v>
      </c>
      <c r="D3099" t="s">
        <v>21</v>
      </c>
      <c r="E3099">
        <v>0</v>
      </c>
      <c r="F3099">
        <v>39</v>
      </c>
      <c r="G3099">
        <v>39</v>
      </c>
      <c r="H3099">
        <v>39</v>
      </c>
      <c r="I3099">
        <v>0</v>
      </c>
      <c r="J3099">
        <v>1</v>
      </c>
      <c r="K3099">
        <v>0</v>
      </c>
      <c r="L3099">
        <v>1.7</v>
      </c>
      <c r="M3099">
        <v>0.94599999999999995</v>
      </c>
      <c r="N3099">
        <v>1</v>
      </c>
      <c r="O3099">
        <v>4.3</v>
      </c>
      <c r="P3099">
        <v>0.621</v>
      </c>
      <c r="Q3099">
        <v>1</v>
      </c>
    </row>
    <row r="3100" spans="1:17">
      <c r="A3100" t="s">
        <v>3130</v>
      </c>
      <c r="B3100" s="1">
        <v>46161</v>
      </c>
      <c r="C3100" t="s">
        <v>43</v>
      </c>
      <c r="D3100" t="s">
        <v>23</v>
      </c>
      <c r="E3100">
        <v>0</v>
      </c>
      <c r="F3100">
        <v>43</v>
      </c>
      <c r="G3100">
        <v>43</v>
      </c>
      <c r="H3100">
        <v>43</v>
      </c>
      <c r="I3100">
        <v>0</v>
      </c>
      <c r="J3100">
        <v>0</v>
      </c>
      <c r="K3100">
        <v>0</v>
      </c>
      <c r="L3100">
        <v>1.4</v>
      </c>
      <c r="M3100">
        <v>0.997</v>
      </c>
      <c r="N3100">
        <v>0.96699999999999997</v>
      </c>
      <c r="O3100">
        <v>4.7</v>
      </c>
      <c r="P3100">
        <v>0.754</v>
      </c>
      <c r="Q3100">
        <v>1</v>
      </c>
    </row>
    <row r="3101" spans="1:17">
      <c r="A3101" t="s">
        <v>3131</v>
      </c>
      <c r="B3101" s="1">
        <v>46161</v>
      </c>
      <c r="C3101" t="s">
        <v>43</v>
      </c>
      <c r="D3101" t="s">
        <v>25</v>
      </c>
      <c r="E3101">
        <v>0</v>
      </c>
      <c r="F3101">
        <v>24</v>
      </c>
      <c r="G3101">
        <v>24</v>
      </c>
      <c r="H3101">
        <v>24</v>
      </c>
      <c r="I3101">
        <v>0</v>
      </c>
      <c r="J3101">
        <v>0</v>
      </c>
      <c r="K3101">
        <v>0</v>
      </c>
      <c r="L3101">
        <v>2</v>
      </c>
      <c r="M3101">
        <v>0.95899999999999996</v>
      </c>
      <c r="N3101">
        <v>0.97299999999999998</v>
      </c>
      <c r="O3101">
        <v>4.5999999999999996</v>
      </c>
      <c r="P3101">
        <v>0.78100000000000003</v>
      </c>
      <c r="Q3101">
        <v>1</v>
      </c>
    </row>
    <row r="3102" spans="1:17">
      <c r="A3102" t="s">
        <v>3132</v>
      </c>
      <c r="B3102" s="1">
        <v>46161</v>
      </c>
      <c r="C3102" t="s">
        <v>48</v>
      </c>
      <c r="D3102" t="s">
        <v>19</v>
      </c>
      <c r="E3102">
        <v>3</v>
      </c>
      <c r="F3102">
        <v>34</v>
      </c>
      <c r="G3102">
        <v>37</v>
      </c>
      <c r="H3102">
        <v>37</v>
      </c>
      <c r="I3102">
        <v>0</v>
      </c>
      <c r="J3102">
        <v>0</v>
      </c>
      <c r="K3102">
        <v>0</v>
      </c>
      <c r="L3102">
        <v>1.6</v>
      </c>
      <c r="M3102">
        <v>0.96899999999999997</v>
      </c>
      <c r="N3102">
        <v>1</v>
      </c>
      <c r="O3102">
        <v>4.2</v>
      </c>
      <c r="P3102">
        <v>0.74299999999999999</v>
      </c>
      <c r="Q3102">
        <v>1</v>
      </c>
    </row>
    <row r="3103" spans="1:17">
      <c r="A3103" t="s">
        <v>3133</v>
      </c>
      <c r="B3103" s="1">
        <v>46161</v>
      </c>
      <c r="C3103" t="s">
        <v>48</v>
      </c>
      <c r="D3103" t="s">
        <v>21</v>
      </c>
      <c r="E3103">
        <v>2776</v>
      </c>
      <c r="F3103">
        <v>51</v>
      </c>
      <c r="G3103">
        <v>2827</v>
      </c>
      <c r="H3103">
        <v>21</v>
      </c>
      <c r="I3103">
        <v>2806</v>
      </c>
      <c r="J3103">
        <v>0</v>
      </c>
      <c r="K3103">
        <v>0</v>
      </c>
      <c r="L3103">
        <v>8</v>
      </c>
      <c r="M3103">
        <v>0.6</v>
      </c>
      <c r="N3103">
        <v>0.96799999999999997</v>
      </c>
      <c r="O3103">
        <v>2.5</v>
      </c>
      <c r="P3103">
        <v>0.69199999999999995</v>
      </c>
      <c r="Q3103">
        <v>7.0000000000000001E-3</v>
      </c>
    </row>
    <row r="3104" spans="1:17">
      <c r="A3104" t="s">
        <v>3134</v>
      </c>
      <c r="B3104" s="1">
        <v>46161</v>
      </c>
      <c r="C3104" t="s">
        <v>48</v>
      </c>
      <c r="D3104" t="s">
        <v>23</v>
      </c>
      <c r="E3104">
        <v>0</v>
      </c>
      <c r="F3104">
        <v>37</v>
      </c>
      <c r="G3104">
        <v>37</v>
      </c>
      <c r="H3104">
        <v>37</v>
      </c>
      <c r="I3104">
        <v>0</v>
      </c>
      <c r="J3104">
        <v>0</v>
      </c>
      <c r="K3104">
        <v>0</v>
      </c>
      <c r="L3104">
        <v>0.6</v>
      </c>
      <c r="M3104">
        <v>0.94799999999999995</v>
      </c>
      <c r="N3104">
        <v>0.98799999999999999</v>
      </c>
      <c r="O3104">
        <v>4.5</v>
      </c>
      <c r="P3104">
        <v>0.80200000000000005</v>
      </c>
      <c r="Q3104">
        <v>1</v>
      </c>
    </row>
    <row r="3105" spans="1:17">
      <c r="A3105" t="s">
        <v>3135</v>
      </c>
      <c r="B3105" s="1">
        <v>46161</v>
      </c>
      <c r="C3105" t="s">
        <v>48</v>
      </c>
      <c r="D3105" t="s">
        <v>25</v>
      </c>
      <c r="E3105">
        <v>903</v>
      </c>
      <c r="F3105">
        <v>30</v>
      </c>
      <c r="G3105">
        <v>933</v>
      </c>
      <c r="H3105">
        <v>23</v>
      </c>
      <c r="I3105">
        <v>910</v>
      </c>
      <c r="J3105">
        <v>0</v>
      </c>
      <c r="K3105">
        <v>0</v>
      </c>
      <c r="L3105">
        <v>8</v>
      </c>
      <c r="M3105">
        <v>0.6</v>
      </c>
      <c r="N3105">
        <v>1</v>
      </c>
      <c r="O3105">
        <v>2.5</v>
      </c>
      <c r="P3105">
        <v>0.747</v>
      </c>
      <c r="Q3105">
        <v>2.5000000000000001E-2</v>
      </c>
    </row>
    <row r="3106" spans="1:17">
      <c r="A3106" t="s">
        <v>3136</v>
      </c>
      <c r="B3106" s="1">
        <v>46161</v>
      </c>
      <c r="C3106" t="s">
        <v>53</v>
      </c>
      <c r="D3106" t="s">
        <v>19</v>
      </c>
      <c r="E3106">
        <v>1690</v>
      </c>
      <c r="F3106">
        <v>28</v>
      </c>
      <c r="G3106">
        <v>1718</v>
      </c>
      <c r="H3106">
        <v>26</v>
      </c>
      <c r="I3106">
        <v>1692</v>
      </c>
      <c r="J3106">
        <v>1</v>
      </c>
      <c r="K3106">
        <v>0</v>
      </c>
      <c r="L3106">
        <v>8</v>
      </c>
      <c r="M3106">
        <v>0.6</v>
      </c>
      <c r="N3106">
        <v>0.95099999999999996</v>
      </c>
      <c r="O3106">
        <v>2.5</v>
      </c>
      <c r="P3106">
        <v>0.69299999999999995</v>
      </c>
      <c r="Q3106">
        <v>1.4999999999999999E-2</v>
      </c>
    </row>
    <row r="3107" spans="1:17">
      <c r="A3107" t="s">
        <v>3137</v>
      </c>
      <c r="B3107" s="1">
        <v>46161</v>
      </c>
      <c r="C3107" t="s">
        <v>53</v>
      </c>
      <c r="D3107" t="s">
        <v>21</v>
      </c>
      <c r="E3107">
        <v>1790</v>
      </c>
      <c r="F3107">
        <v>48</v>
      </c>
      <c r="G3107">
        <v>1838</v>
      </c>
      <c r="H3107">
        <v>24</v>
      </c>
      <c r="I3107">
        <v>1814</v>
      </c>
      <c r="J3107">
        <v>0</v>
      </c>
      <c r="K3107">
        <v>0</v>
      </c>
      <c r="L3107">
        <v>8</v>
      </c>
      <c r="M3107">
        <v>0.6</v>
      </c>
      <c r="N3107">
        <v>1</v>
      </c>
      <c r="O3107">
        <v>2.5</v>
      </c>
      <c r="P3107">
        <v>0.66400000000000003</v>
      </c>
      <c r="Q3107">
        <v>1.2999999999999999E-2</v>
      </c>
    </row>
    <row r="3108" spans="1:17">
      <c r="A3108" t="s">
        <v>3138</v>
      </c>
      <c r="B3108" s="1">
        <v>46161</v>
      </c>
      <c r="C3108" t="s">
        <v>53</v>
      </c>
      <c r="D3108" t="s">
        <v>23</v>
      </c>
      <c r="E3108">
        <v>1139</v>
      </c>
      <c r="F3108">
        <v>46</v>
      </c>
      <c r="G3108">
        <v>1185</v>
      </c>
      <c r="H3108">
        <v>28</v>
      </c>
      <c r="I3108">
        <v>1157</v>
      </c>
      <c r="J3108">
        <v>0</v>
      </c>
      <c r="K3108">
        <v>0</v>
      </c>
      <c r="L3108">
        <v>8</v>
      </c>
      <c r="M3108">
        <v>0.6</v>
      </c>
      <c r="N3108">
        <v>0.97699999999999998</v>
      </c>
      <c r="O3108">
        <v>2.5</v>
      </c>
      <c r="P3108">
        <v>0.77800000000000002</v>
      </c>
      <c r="Q3108">
        <v>2.4E-2</v>
      </c>
    </row>
    <row r="3109" spans="1:17">
      <c r="A3109" t="s">
        <v>3139</v>
      </c>
      <c r="B3109" s="1">
        <v>46161</v>
      </c>
      <c r="C3109" t="s">
        <v>53</v>
      </c>
      <c r="D3109" t="s">
        <v>25</v>
      </c>
      <c r="E3109">
        <v>3</v>
      </c>
      <c r="F3109">
        <v>16</v>
      </c>
      <c r="G3109">
        <v>19</v>
      </c>
      <c r="H3109">
        <v>19</v>
      </c>
      <c r="I3109">
        <v>0</v>
      </c>
      <c r="J3109">
        <v>0</v>
      </c>
      <c r="K3109">
        <v>0</v>
      </c>
      <c r="L3109">
        <v>1.6</v>
      </c>
      <c r="M3109">
        <v>0.92800000000000005</v>
      </c>
      <c r="N3109">
        <v>0.95099999999999996</v>
      </c>
      <c r="O3109">
        <v>4.5999999999999996</v>
      </c>
      <c r="P3109">
        <v>0.71299999999999997</v>
      </c>
      <c r="Q3109">
        <v>1</v>
      </c>
    </row>
    <row r="3110" spans="1:17">
      <c r="A3110" t="s">
        <v>3140</v>
      </c>
      <c r="B3110" s="1">
        <v>46162</v>
      </c>
      <c r="C3110" t="s">
        <v>18</v>
      </c>
      <c r="D3110" t="s">
        <v>19</v>
      </c>
      <c r="E3110">
        <v>447</v>
      </c>
      <c r="F3110">
        <v>57</v>
      </c>
      <c r="G3110">
        <v>504</v>
      </c>
      <c r="H3110">
        <v>35</v>
      </c>
      <c r="I3110">
        <v>469</v>
      </c>
      <c r="J3110">
        <v>0</v>
      </c>
      <c r="K3110">
        <v>0</v>
      </c>
      <c r="L3110">
        <v>8</v>
      </c>
      <c r="M3110">
        <v>0.6</v>
      </c>
      <c r="N3110">
        <v>1</v>
      </c>
      <c r="O3110">
        <v>2.5</v>
      </c>
      <c r="P3110">
        <v>0.72399999999999998</v>
      </c>
      <c r="Q3110">
        <v>6.9000000000000006E-2</v>
      </c>
    </row>
    <row r="3111" spans="1:17">
      <c r="A3111" t="s">
        <v>3141</v>
      </c>
      <c r="B3111" s="1">
        <v>46162</v>
      </c>
      <c r="C3111" t="s">
        <v>18</v>
      </c>
      <c r="D3111" t="s">
        <v>21</v>
      </c>
      <c r="E3111">
        <v>0</v>
      </c>
      <c r="F3111">
        <v>25</v>
      </c>
      <c r="G3111">
        <v>25</v>
      </c>
      <c r="H3111">
        <v>25</v>
      </c>
      <c r="I3111">
        <v>0</v>
      </c>
      <c r="J3111">
        <v>0</v>
      </c>
      <c r="K3111">
        <v>0</v>
      </c>
      <c r="L3111">
        <v>1.5</v>
      </c>
      <c r="M3111">
        <v>0.98199999999999998</v>
      </c>
      <c r="N3111">
        <v>1</v>
      </c>
      <c r="O3111">
        <v>4.5999999999999996</v>
      </c>
      <c r="P3111">
        <v>0.8</v>
      </c>
      <c r="Q3111">
        <v>1</v>
      </c>
    </row>
    <row r="3112" spans="1:17">
      <c r="A3112" t="s">
        <v>3142</v>
      </c>
      <c r="B3112" s="1">
        <v>46162</v>
      </c>
      <c r="C3112" t="s">
        <v>18</v>
      </c>
      <c r="D3112" t="s">
        <v>23</v>
      </c>
      <c r="E3112">
        <v>792</v>
      </c>
      <c r="F3112">
        <v>40</v>
      </c>
      <c r="G3112">
        <v>832</v>
      </c>
      <c r="H3112">
        <v>35</v>
      </c>
      <c r="I3112">
        <v>797</v>
      </c>
      <c r="J3112">
        <v>0</v>
      </c>
      <c r="K3112">
        <v>0</v>
      </c>
      <c r="L3112">
        <v>8</v>
      </c>
      <c r="M3112">
        <v>0.6</v>
      </c>
      <c r="N3112">
        <v>0.98</v>
      </c>
      <c r="O3112">
        <v>2.5</v>
      </c>
      <c r="P3112">
        <v>0.77700000000000002</v>
      </c>
      <c r="Q3112">
        <v>4.2000000000000003E-2</v>
      </c>
    </row>
    <row r="3113" spans="1:17">
      <c r="A3113" t="s">
        <v>3143</v>
      </c>
      <c r="B3113" s="1">
        <v>46162</v>
      </c>
      <c r="C3113" t="s">
        <v>18</v>
      </c>
      <c r="D3113" t="s">
        <v>25</v>
      </c>
      <c r="E3113">
        <v>0</v>
      </c>
      <c r="F3113">
        <v>32</v>
      </c>
      <c r="G3113">
        <v>32</v>
      </c>
      <c r="H3113">
        <v>32</v>
      </c>
      <c r="I3113">
        <v>0</v>
      </c>
      <c r="J3113">
        <v>0</v>
      </c>
      <c r="K3113">
        <v>0</v>
      </c>
      <c r="L3113">
        <v>1</v>
      </c>
      <c r="M3113">
        <v>0.96899999999999997</v>
      </c>
      <c r="N3113">
        <v>0.97199999999999998</v>
      </c>
      <c r="O3113">
        <v>4.5999999999999996</v>
      </c>
      <c r="P3113">
        <v>0.76500000000000001</v>
      </c>
      <c r="Q3113">
        <v>1</v>
      </c>
    </row>
    <row r="3114" spans="1:17">
      <c r="A3114" t="s">
        <v>3144</v>
      </c>
      <c r="B3114" s="1">
        <v>46162</v>
      </c>
      <c r="C3114" t="s">
        <v>27</v>
      </c>
      <c r="D3114" t="s">
        <v>19</v>
      </c>
      <c r="E3114">
        <v>10</v>
      </c>
      <c r="F3114">
        <v>33</v>
      </c>
      <c r="G3114">
        <v>43</v>
      </c>
      <c r="H3114">
        <v>43</v>
      </c>
      <c r="I3114">
        <v>0</v>
      </c>
      <c r="J3114">
        <v>0</v>
      </c>
      <c r="K3114">
        <v>0</v>
      </c>
      <c r="L3114">
        <v>1.2</v>
      </c>
      <c r="M3114">
        <v>0.96199999999999997</v>
      </c>
      <c r="N3114">
        <v>1</v>
      </c>
      <c r="O3114">
        <v>4.5</v>
      </c>
      <c r="P3114">
        <v>0.70499999999999996</v>
      </c>
      <c r="Q3114">
        <v>1</v>
      </c>
    </row>
    <row r="3115" spans="1:17">
      <c r="A3115" t="s">
        <v>3145</v>
      </c>
      <c r="B3115" s="1">
        <v>46162</v>
      </c>
      <c r="C3115" t="s">
        <v>27</v>
      </c>
      <c r="D3115" t="s">
        <v>21</v>
      </c>
      <c r="E3115">
        <v>0</v>
      </c>
      <c r="F3115">
        <v>45</v>
      </c>
      <c r="G3115">
        <v>45</v>
      </c>
      <c r="H3115">
        <v>45</v>
      </c>
      <c r="I3115">
        <v>0</v>
      </c>
      <c r="J3115">
        <v>0</v>
      </c>
      <c r="K3115">
        <v>0</v>
      </c>
      <c r="L3115">
        <v>1.6</v>
      </c>
      <c r="M3115">
        <v>0.93700000000000006</v>
      </c>
      <c r="N3115">
        <v>1</v>
      </c>
      <c r="O3115">
        <v>4.5999999999999996</v>
      </c>
      <c r="P3115">
        <v>0.70699999999999996</v>
      </c>
      <c r="Q3115">
        <v>1</v>
      </c>
    </row>
    <row r="3116" spans="1:17">
      <c r="A3116" t="s">
        <v>3146</v>
      </c>
      <c r="B3116" s="1">
        <v>46162</v>
      </c>
      <c r="C3116" t="s">
        <v>27</v>
      </c>
      <c r="D3116" t="s">
        <v>23</v>
      </c>
      <c r="E3116">
        <v>2035</v>
      </c>
      <c r="F3116">
        <v>45</v>
      </c>
      <c r="G3116">
        <v>2080</v>
      </c>
      <c r="H3116">
        <v>22</v>
      </c>
      <c r="I3116">
        <v>2058</v>
      </c>
      <c r="J3116">
        <v>0</v>
      </c>
      <c r="K3116">
        <v>0</v>
      </c>
      <c r="L3116">
        <v>8</v>
      </c>
      <c r="M3116">
        <v>0.6</v>
      </c>
      <c r="N3116">
        <v>0.97899999999999998</v>
      </c>
      <c r="O3116">
        <v>2.5</v>
      </c>
      <c r="P3116">
        <v>0.71699999999999997</v>
      </c>
      <c r="Q3116">
        <v>1.0999999999999999E-2</v>
      </c>
    </row>
    <row r="3117" spans="1:17">
      <c r="A3117" t="s">
        <v>3147</v>
      </c>
      <c r="B3117" s="1">
        <v>46162</v>
      </c>
      <c r="C3117" t="s">
        <v>27</v>
      </c>
      <c r="D3117" t="s">
        <v>25</v>
      </c>
      <c r="E3117">
        <v>133</v>
      </c>
      <c r="F3117">
        <v>25</v>
      </c>
      <c r="G3117">
        <v>158</v>
      </c>
      <c r="H3117">
        <v>31</v>
      </c>
      <c r="I3117">
        <v>127</v>
      </c>
      <c r="J3117">
        <v>0</v>
      </c>
      <c r="K3117">
        <v>0</v>
      </c>
      <c r="L3117">
        <v>8</v>
      </c>
      <c r="M3117">
        <v>0.6</v>
      </c>
      <c r="N3117">
        <v>1</v>
      </c>
      <c r="O3117">
        <v>2.5</v>
      </c>
      <c r="P3117">
        <v>0.72899999999999998</v>
      </c>
      <c r="Q3117">
        <v>0.19600000000000001</v>
      </c>
    </row>
    <row r="3118" spans="1:17">
      <c r="A3118" t="s">
        <v>3148</v>
      </c>
      <c r="B3118" s="1">
        <v>46162</v>
      </c>
      <c r="C3118" t="s">
        <v>32</v>
      </c>
      <c r="D3118" t="s">
        <v>19</v>
      </c>
      <c r="E3118">
        <v>904</v>
      </c>
      <c r="F3118">
        <v>25</v>
      </c>
      <c r="G3118">
        <v>929</v>
      </c>
      <c r="H3118">
        <v>31</v>
      </c>
      <c r="I3118">
        <v>898</v>
      </c>
      <c r="J3118">
        <v>1</v>
      </c>
      <c r="K3118">
        <v>1</v>
      </c>
      <c r="L3118">
        <v>8</v>
      </c>
      <c r="M3118">
        <v>0.6</v>
      </c>
      <c r="N3118">
        <v>0.94899999999999995</v>
      </c>
      <c r="O3118">
        <v>2.5</v>
      </c>
      <c r="P3118">
        <v>0.77</v>
      </c>
      <c r="Q3118">
        <v>3.3000000000000002E-2</v>
      </c>
    </row>
    <row r="3119" spans="1:17">
      <c r="A3119" t="s">
        <v>3149</v>
      </c>
      <c r="B3119" s="1">
        <v>46162</v>
      </c>
      <c r="C3119" t="s">
        <v>32</v>
      </c>
      <c r="D3119" t="s">
        <v>21</v>
      </c>
      <c r="E3119">
        <v>2053</v>
      </c>
      <c r="F3119">
        <v>38</v>
      </c>
      <c r="G3119">
        <v>2091</v>
      </c>
      <c r="H3119">
        <v>26</v>
      </c>
      <c r="I3119">
        <v>2065</v>
      </c>
      <c r="J3119">
        <v>0</v>
      </c>
      <c r="K3119">
        <v>0</v>
      </c>
      <c r="L3119">
        <v>8</v>
      </c>
      <c r="M3119">
        <v>0.6</v>
      </c>
      <c r="N3119">
        <v>0.98499999999999999</v>
      </c>
      <c r="O3119">
        <v>2.5</v>
      </c>
      <c r="P3119">
        <v>0.72</v>
      </c>
      <c r="Q3119">
        <v>1.2E-2</v>
      </c>
    </row>
    <row r="3120" spans="1:17">
      <c r="A3120" t="s">
        <v>3150</v>
      </c>
      <c r="B3120" s="1">
        <v>46162</v>
      </c>
      <c r="C3120" t="s">
        <v>32</v>
      </c>
      <c r="D3120" t="s">
        <v>23</v>
      </c>
      <c r="E3120">
        <v>2222</v>
      </c>
      <c r="F3120">
        <v>32</v>
      </c>
      <c r="G3120">
        <v>2254</v>
      </c>
      <c r="H3120">
        <v>21</v>
      </c>
      <c r="I3120">
        <v>2233</v>
      </c>
      <c r="J3120">
        <v>0</v>
      </c>
      <c r="K3120">
        <v>0</v>
      </c>
      <c r="L3120">
        <v>8</v>
      </c>
      <c r="M3120">
        <v>0.6</v>
      </c>
      <c r="N3120">
        <v>0.96299999999999997</v>
      </c>
      <c r="O3120">
        <v>2.5</v>
      </c>
      <c r="P3120">
        <v>0.73499999999999999</v>
      </c>
      <c r="Q3120">
        <v>8.9999999999999993E-3</v>
      </c>
    </row>
    <row r="3121" spans="1:17">
      <c r="A3121" t="s">
        <v>3151</v>
      </c>
      <c r="B3121" s="1">
        <v>46162</v>
      </c>
      <c r="C3121" t="s">
        <v>32</v>
      </c>
      <c r="D3121" t="s">
        <v>25</v>
      </c>
      <c r="E3121">
        <v>0</v>
      </c>
      <c r="F3121">
        <v>33</v>
      </c>
      <c r="G3121">
        <v>33</v>
      </c>
      <c r="H3121">
        <v>33</v>
      </c>
      <c r="I3121">
        <v>0</v>
      </c>
      <c r="J3121">
        <v>0</v>
      </c>
      <c r="K3121">
        <v>0</v>
      </c>
      <c r="L3121">
        <v>2.1</v>
      </c>
      <c r="M3121">
        <v>0.92400000000000004</v>
      </c>
      <c r="N3121">
        <v>1</v>
      </c>
      <c r="O3121">
        <v>4.5999999999999996</v>
      </c>
      <c r="P3121">
        <v>0.72899999999999998</v>
      </c>
      <c r="Q3121">
        <v>1</v>
      </c>
    </row>
    <row r="3122" spans="1:17">
      <c r="A3122" t="s">
        <v>3152</v>
      </c>
      <c r="B3122" s="1">
        <v>46162</v>
      </c>
      <c r="C3122" t="s">
        <v>37</v>
      </c>
      <c r="D3122" t="s">
        <v>19</v>
      </c>
      <c r="E3122">
        <v>9</v>
      </c>
      <c r="F3122">
        <v>34</v>
      </c>
      <c r="G3122">
        <v>43</v>
      </c>
      <c r="H3122">
        <v>43</v>
      </c>
      <c r="I3122">
        <v>0</v>
      </c>
      <c r="J3122">
        <v>0</v>
      </c>
      <c r="K3122">
        <v>0</v>
      </c>
      <c r="L3122">
        <v>2.2000000000000002</v>
      </c>
      <c r="M3122">
        <v>0.94499999999999995</v>
      </c>
      <c r="N3122">
        <v>0.98699999999999999</v>
      </c>
      <c r="O3122">
        <v>4.5999999999999996</v>
      </c>
      <c r="P3122">
        <v>0.627</v>
      </c>
      <c r="Q3122">
        <v>1</v>
      </c>
    </row>
    <row r="3123" spans="1:17">
      <c r="A3123" t="s">
        <v>3153</v>
      </c>
      <c r="B3123" s="1">
        <v>46162</v>
      </c>
      <c r="C3123" t="s">
        <v>37</v>
      </c>
      <c r="D3123" t="s">
        <v>21</v>
      </c>
      <c r="E3123">
        <v>994</v>
      </c>
      <c r="F3123">
        <v>28</v>
      </c>
      <c r="G3123">
        <v>1022</v>
      </c>
      <c r="H3123">
        <v>29</v>
      </c>
      <c r="I3123">
        <v>993</v>
      </c>
      <c r="J3123">
        <v>0</v>
      </c>
      <c r="K3123">
        <v>0</v>
      </c>
      <c r="L3123">
        <v>8</v>
      </c>
      <c r="M3123">
        <v>0.6</v>
      </c>
      <c r="N3123">
        <v>0.98199999999999998</v>
      </c>
      <c r="O3123">
        <v>2.5</v>
      </c>
      <c r="P3123">
        <v>0.66900000000000004</v>
      </c>
      <c r="Q3123">
        <v>2.8000000000000001E-2</v>
      </c>
    </row>
    <row r="3124" spans="1:17">
      <c r="A3124" t="s">
        <v>3154</v>
      </c>
      <c r="B3124" s="1">
        <v>46162</v>
      </c>
      <c r="C3124" t="s">
        <v>37</v>
      </c>
      <c r="D3124" t="s">
        <v>23</v>
      </c>
      <c r="E3124">
        <v>709</v>
      </c>
      <c r="F3124">
        <v>60</v>
      </c>
      <c r="G3124">
        <v>769</v>
      </c>
      <c r="H3124">
        <v>36</v>
      </c>
      <c r="I3124">
        <v>733</v>
      </c>
      <c r="J3124">
        <v>0</v>
      </c>
      <c r="K3124">
        <v>0</v>
      </c>
      <c r="L3124">
        <v>8</v>
      </c>
      <c r="M3124">
        <v>0.6</v>
      </c>
      <c r="N3124">
        <v>0.95799999999999996</v>
      </c>
      <c r="O3124">
        <v>2.5</v>
      </c>
      <c r="P3124">
        <v>0.77300000000000002</v>
      </c>
      <c r="Q3124">
        <v>4.7E-2</v>
      </c>
    </row>
    <row r="3125" spans="1:17">
      <c r="A3125" t="s">
        <v>3155</v>
      </c>
      <c r="B3125" s="1">
        <v>46162</v>
      </c>
      <c r="C3125" t="s">
        <v>37</v>
      </c>
      <c r="D3125" t="s">
        <v>25</v>
      </c>
      <c r="E3125">
        <v>0</v>
      </c>
      <c r="F3125">
        <v>38</v>
      </c>
      <c r="G3125">
        <v>38</v>
      </c>
      <c r="H3125">
        <v>38</v>
      </c>
      <c r="I3125">
        <v>0</v>
      </c>
      <c r="J3125">
        <v>0</v>
      </c>
      <c r="K3125">
        <v>0</v>
      </c>
      <c r="L3125">
        <v>1.6</v>
      </c>
      <c r="M3125">
        <v>0.95199999999999996</v>
      </c>
      <c r="N3125">
        <v>0.97899999999999998</v>
      </c>
      <c r="O3125">
        <v>4.7</v>
      </c>
      <c r="P3125">
        <v>0.65400000000000003</v>
      </c>
      <c r="Q3125">
        <v>1</v>
      </c>
    </row>
    <row r="3126" spans="1:17">
      <c r="A3126" t="s">
        <v>3156</v>
      </c>
      <c r="B3126" s="1">
        <v>46162</v>
      </c>
      <c r="C3126" t="s">
        <v>43</v>
      </c>
      <c r="D3126" t="s">
        <v>19</v>
      </c>
      <c r="E3126">
        <v>1668</v>
      </c>
      <c r="F3126">
        <v>50</v>
      </c>
      <c r="G3126">
        <v>1718</v>
      </c>
      <c r="H3126">
        <v>27</v>
      </c>
      <c r="I3126">
        <v>1691</v>
      </c>
      <c r="J3126">
        <v>0</v>
      </c>
      <c r="K3126">
        <v>0</v>
      </c>
      <c r="L3126">
        <v>8</v>
      </c>
      <c r="M3126">
        <v>0.6</v>
      </c>
      <c r="N3126">
        <v>0.98399999999999999</v>
      </c>
      <c r="O3126">
        <v>2.5</v>
      </c>
      <c r="P3126">
        <v>0.73399999999999999</v>
      </c>
      <c r="Q3126">
        <v>1.6E-2</v>
      </c>
    </row>
    <row r="3127" spans="1:17">
      <c r="A3127" t="s">
        <v>3157</v>
      </c>
      <c r="B3127" s="1">
        <v>46162</v>
      </c>
      <c r="C3127" t="s">
        <v>43</v>
      </c>
      <c r="D3127" t="s">
        <v>21</v>
      </c>
      <c r="E3127">
        <v>0</v>
      </c>
      <c r="F3127">
        <v>52</v>
      </c>
      <c r="G3127">
        <v>52</v>
      </c>
      <c r="H3127">
        <v>50</v>
      </c>
      <c r="I3127">
        <v>2</v>
      </c>
      <c r="J3127">
        <v>0</v>
      </c>
      <c r="K3127">
        <v>0</v>
      </c>
      <c r="L3127">
        <v>1.9</v>
      </c>
      <c r="M3127">
        <v>0.95499999999999996</v>
      </c>
      <c r="N3127">
        <v>0.96499999999999997</v>
      </c>
      <c r="O3127">
        <v>4.9000000000000004</v>
      </c>
      <c r="P3127">
        <v>0.621</v>
      </c>
      <c r="Q3127">
        <v>0.96199999999999997</v>
      </c>
    </row>
    <row r="3128" spans="1:17">
      <c r="A3128" t="s">
        <v>3158</v>
      </c>
      <c r="B3128" s="1">
        <v>46162</v>
      </c>
      <c r="C3128" t="s">
        <v>43</v>
      </c>
      <c r="D3128" t="s">
        <v>23</v>
      </c>
      <c r="E3128">
        <v>0</v>
      </c>
      <c r="F3128">
        <v>43</v>
      </c>
      <c r="G3128">
        <v>43</v>
      </c>
      <c r="H3128">
        <v>43</v>
      </c>
      <c r="I3128">
        <v>0</v>
      </c>
      <c r="J3128">
        <v>0</v>
      </c>
      <c r="K3128">
        <v>0</v>
      </c>
      <c r="L3128">
        <v>0.9</v>
      </c>
      <c r="M3128">
        <v>0.96699999999999997</v>
      </c>
      <c r="N3128">
        <v>0.97099999999999997</v>
      </c>
      <c r="O3128">
        <v>4.0999999999999996</v>
      </c>
      <c r="P3128">
        <v>0.754</v>
      </c>
      <c r="Q3128">
        <v>1</v>
      </c>
    </row>
    <row r="3129" spans="1:17">
      <c r="A3129" t="s">
        <v>3159</v>
      </c>
      <c r="B3129" s="1">
        <v>46162</v>
      </c>
      <c r="C3129" t="s">
        <v>43</v>
      </c>
      <c r="D3129" t="s">
        <v>25</v>
      </c>
      <c r="E3129">
        <v>0</v>
      </c>
      <c r="F3129">
        <v>35</v>
      </c>
      <c r="G3129">
        <v>35</v>
      </c>
      <c r="H3129">
        <v>35</v>
      </c>
      <c r="I3129">
        <v>0</v>
      </c>
      <c r="J3129">
        <v>0</v>
      </c>
      <c r="K3129">
        <v>0</v>
      </c>
      <c r="L3129">
        <v>1.4</v>
      </c>
      <c r="M3129">
        <v>0.94299999999999995</v>
      </c>
      <c r="N3129">
        <v>0.97399999999999998</v>
      </c>
      <c r="O3129">
        <v>4.4000000000000004</v>
      </c>
      <c r="P3129">
        <v>0.78100000000000003</v>
      </c>
      <c r="Q3129">
        <v>1</v>
      </c>
    </row>
    <row r="3130" spans="1:17">
      <c r="A3130" t="s">
        <v>3160</v>
      </c>
      <c r="B3130" s="1">
        <v>46162</v>
      </c>
      <c r="C3130" t="s">
        <v>48</v>
      </c>
      <c r="D3130" t="s">
        <v>19</v>
      </c>
      <c r="E3130">
        <v>0</v>
      </c>
      <c r="F3130">
        <v>41</v>
      </c>
      <c r="G3130">
        <v>41</v>
      </c>
      <c r="H3130">
        <v>41</v>
      </c>
      <c r="I3130">
        <v>0</v>
      </c>
      <c r="J3130">
        <v>0</v>
      </c>
      <c r="K3130">
        <v>0</v>
      </c>
      <c r="L3130">
        <v>1.2</v>
      </c>
      <c r="M3130">
        <v>1</v>
      </c>
      <c r="N3130">
        <v>0.99099999999999999</v>
      </c>
      <c r="O3130">
        <v>4.5999999999999996</v>
      </c>
      <c r="P3130">
        <v>0.74299999999999999</v>
      </c>
      <c r="Q3130">
        <v>1</v>
      </c>
    </row>
    <row r="3131" spans="1:17">
      <c r="A3131" t="s">
        <v>3161</v>
      </c>
      <c r="B3131" s="1">
        <v>46162</v>
      </c>
      <c r="C3131" t="s">
        <v>48</v>
      </c>
      <c r="D3131" t="s">
        <v>21</v>
      </c>
      <c r="E3131">
        <v>2806</v>
      </c>
      <c r="F3131">
        <v>34</v>
      </c>
      <c r="G3131">
        <v>2840</v>
      </c>
      <c r="H3131">
        <v>18</v>
      </c>
      <c r="I3131">
        <v>2822</v>
      </c>
      <c r="J3131">
        <v>0</v>
      </c>
      <c r="K3131">
        <v>0</v>
      </c>
      <c r="L3131">
        <v>8</v>
      </c>
      <c r="M3131">
        <v>0.6</v>
      </c>
      <c r="N3131">
        <v>1</v>
      </c>
      <c r="O3131">
        <v>2.5</v>
      </c>
      <c r="P3131">
        <v>0.69199999999999995</v>
      </c>
      <c r="Q3131">
        <v>6.0000000000000001E-3</v>
      </c>
    </row>
    <row r="3132" spans="1:17">
      <c r="A3132" t="s">
        <v>3162</v>
      </c>
      <c r="B3132" s="1">
        <v>46162</v>
      </c>
      <c r="C3132" t="s">
        <v>48</v>
      </c>
      <c r="D3132" t="s">
        <v>23</v>
      </c>
      <c r="E3132">
        <v>0</v>
      </c>
      <c r="F3132">
        <v>57</v>
      </c>
      <c r="G3132">
        <v>57</v>
      </c>
      <c r="H3132">
        <v>57</v>
      </c>
      <c r="I3132">
        <v>0</v>
      </c>
      <c r="J3132">
        <v>0</v>
      </c>
      <c r="K3132">
        <v>0</v>
      </c>
      <c r="L3132">
        <v>1.6</v>
      </c>
      <c r="M3132">
        <v>0.98199999999999998</v>
      </c>
      <c r="N3132">
        <v>0.97499999999999998</v>
      </c>
      <c r="O3132">
        <v>4.7</v>
      </c>
      <c r="P3132">
        <v>0.80200000000000005</v>
      </c>
      <c r="Q3132">
        <v>1</v>
      </c>
    </row>
    <row r="3133" spans="1:17">
      <c r="A3133" t="s">
        <v>3163</v>
      </c>
      <c r="B3133" s="1">
        <v>46162</v>
      </c>
      <c r="C3133" t="s">
        <v>48</v>
      </c>
      <c r="D3133" t="s">
        <v>25</v>
      </c>
      <c r="E3133">
        <v>910</v>
      </c>
      <c r="F3133">
        <v>28</v>
      </c>
      <c r="G3133">
        <v>938</v>
      </c>
      <c r="H3133">
        <v>26</v>
      </c>
      <c r="I3133">
        <v>912</v>
      </c>
      <c r="J3133">
        <v>0</v>
      </c>
      <c r="K3133">
        <v>0</v>
      </c>
      <c r="L3133">
        <v>8</v>
      </c>
      <c r="M3133">
        <v>0.6</v>
      </c>
      <c r="N3133">
        <v>1</v>
      </c>
      <c r="O3133">
        <v>2.5</v>
      </c>
      <c r="P3133">
        <v>0.747</v>
      </c>
      <c r="Q3133">
        <v>2.8000000000000001E-2</v>
      </c>
    </row>
    <row r="3134" spans="1:17">
      <c r="A3134" t="s">
        <v>3164</v>
      </c>
      <c r="B3134" s="1">
        <v>46162</v>
      </c>
      <c r="C3134" t="s">
        <v>53</v>
      </c>
      <c r="D3134" t="s">
        <v>19</v>
      </c>
      <c r="E3134">
        <v>1692</v>
      </c>
      <c r="F3134">
        <v>45</v>
      </c>
      <c r="G3134">
        <v>1737</v>
      </c>
      <c r="H3134">
        <v>29</v>
      </c>
      <c r="I3134">
        <v>1708</v>
      </c>
      <c r="J3134">
        <v>0</v>
      </c>
      <c r="K3134">
        <v>0</v>
      </c>
      <c r="L3134">
        <v>8</v>
      </c>
      <c r="M3134">
        <v>0.6</v>
      </c>
      <c r="N3134">
        <v>0.97899999999999998</v>
      </c>
      <c r="O3134">
        <v>2.5</v>
      </c>
      <c r="P3134">
        <v>0.69299999999999995</v>
      </c>
      <c r="Q3134">
        <v>1.7000000000000001E-2</v>
      </c>
    </row>
    <row r="3135" spans="1:17">
      <c r="A3135" t="s">
        <v>3165</v>
      </c>
      <c r="B3135" s="1">
        <v>46162</v>
      </c>
      <c r="C3135" t="s">
        <v>53</v>
      </c>
      <c r="D3135" t="s">
        <v>21</v>
      </c>
      <c r="E3135">
        <v>1814</v>
      </c>
      <c r="F3135">
        <v>29</v>
      </c>
      <c r="G3135">
        <v>1843</v>
      </c>
      <c r="H3135">
        <v>20</v>
      </c>
      <c r="I3135">
        <v>1823</v>
      </c>
      <c r="J3135">
        <v>0</v>
      </c>
      <c r="K3135">
        <v>0</v>
      </c>
      <c r="L3135">
        <v>8</v>
      </c>
      <c r="M3135">
        <v>0.6</v>
      </c>
      <c r="N3135">
        <v>0.97799999999999998</v>
      </c>
      <c r="O3135">
        <v>2.5</v>
      </c>
      <c r="P3135">
        <v>0.66400000000000003</v>
      </c>
      <c r="Q3135">
        <v>1.0999999999999999E-2</v>
      </c>
    </row>
    <row r="3136" spans="1:17">
      <c r="A3136" t="s">
        <v>3166</v>
      </c>
      <c r="B3136" s="1">
        <v>46162</v>
      </c>
      <c r="C3136" t="s">
        <v>53</v>
      </c>
      <c r="D3136" t="s">
        <v>23</v>
      </c>
      <c r="E3136">
        <v>1157</v>
      </c>
      <c r="F3136">
        <v>40</v>
      </c>
      <c r="G3136">
        <v>1197</v>
      </c>
      <c r="H3136">
        <v>25</v>
      </c>
      <c r="I3136">
        <v>1172</v>
      </c>
      <c r="J3136">
        <v>0</v>
      </c>
      <c r="K3136">
        <v>0</v>
      </c>
      <c r="L3136">
        <v>8</v>
      </c>
      <c r="M3136">
        <v>0.6</v>
      </c>
      <c r="N3136">
        <v>1</v>
      </c>
      <c r="O3136">
        <v>2.5</v>
      </c>
      <c r="P3136">
        <v>0.77800000000000002</v>
      </c>
      <c r="Q3136">
        <v>2.1000000000000001E-2</v>
      </c>
    </row>
    <row r="3137" spans="1:17">
      <c r="A3137" t="s">
        <v>3167</v>
      </c>
      <c r="B3137" s="1">
        <v>46162</v>
      </c>
      <c r="C3137" t="s">
        <v>53</v>
      </c>
      <c r="D3137" t="s">
        <v>25</v>
      </c>
      <c r="E3137">
        <v>0</v>
      </c>
      <c r="F3137">
        <v>25</v>
      </c>
      <c r="G3137">
        <v>25</v>
      </c>
      <c r="H3137">
        <v>25</v>
      </c>
      <c r="I3137">
        <v>0</v>
      </c>
      <c r="J3137">
        <v>0</v>
      </c>
      <c r="K3137">
        <v>0</v>
      </c>
      <c r="L3137">
        <v>1.3</v>
      </c>
      <c r="M3137">
        <v>0.96699999999999997</v>
      </c>
      <c r="N3137">
        <v>1</v>
      </c>
      <c r="O3137">
        <v>4.5999999999999996</v>
      </c>
      <c r="P3137">
        <v>0.71299999999999997</v>
      </c>
      <c r="Q3137">
        <v>1</v>
      </c>
    </row>
    <row r="3138" spans="1:17">
      <c r="A3138" t="s">
        <v>3168</v>
      </c>
      <c r="B3138" s="1">
        <v>46163</v>
      </c>
      <c r="C3138" t="s">
        <v>18</v>
      </c>
      <c r="D3138" t="s">
        <v>19</v>
      </c>
      <c r="E3138">
        <v>469</v>
      </c>
      <c r="F3138">
        <v>41</v>
      </c>
      <c r="G3138">
        <v>510</v>
      </c>
      <c r="H3138">
        <v>35</v>
      </c>
      <c r="I3138">
        <v>475</v>
      </c>
      <c r="J3138">
        <v>0</v>
      </c>
      <c r="K3138">
        <v>0</v>
      </c>
      <c r="L3138">
        <v>8</v>
      </c>
      <c r="M3138">
        <v>0.6</v>
      </c>
      <c r="N3138">
        <v>0.95199999999999996</v>
      </c>
      <c r="O3138">
        <v>2.5</v>
      </c>
      <c r="P3138">
        <v>0.72399999999999998</v>
      </c>
      <c r="Q3138">
        <v>6.9000000000000006E-2</v>
      </c>
    </row>
    <row r="3139" spans="1:17">
      <c r="A3139" t="s">
        <v>3169</v>
      </c>
      <c r="B3139" s="1">
        <v>46163</v>
      </c>
      <c r="C3139" t="s">
        <v>18</v>
      </c>
      <c r="D3139" t="s">
        <v>21</v>
      </c>
      <c r="E3139">
        <v>0</v>
      </c>
      <c r="F3139">
        <v>54</v>
      </c>
      <c r="G3139">
        <v>54</v>
      </c>
      <c r="H3139">
        <v>54</v>
      </c>
      <c r="I3139">
        <v>0</v>
      </c>
      <c r="J3139">
        <v>0</v>
      </c>
      <c r="K3139">
        <v>0</v>
      </c>
      <c r="L3139">
        <v>1.5</v>
      </c>
      <c r="M3139">
        <v>0.95199999999999996</v>
      </c>
      <c r="N3139">
        <v>0.99299999999999999</v>
      </c>
      <c r="O3139">
        <v>4.8</v>
      </c>
      <c r="P3139">
        <v>0.8</v>
      </c>
      <c r="Q3139">
        <v>1</v>
      </c>
    </row>
    <row r="3140" spans="1:17">
      <c r="A3140" t="s">
        <v>3170</v>
      </c>
      <c r="B3140" s="1">
        <v>46163</v>
      </c>
      <c r="C3140" t="s">
        <v>18</v>
      </c>
      <c r="D3140" t="s">
        <v>23</v>
      </c>
      <c r="E3140">
        <v>797</v>
      </c>
      <c r="F3140">
        <v>60</v>
      </c>
      <c r="G3140">
        <v>857</v>
      </c>
      <c r="H3140">
        <v>40</v>
      </c>
      <c r="I3140">
        <v>817</v>
      </c>
      <c r="J3140">
        <v>0</v>
      </c>
      <c r="K3140">
        <v>0</v>
      </c>
      <c r="L3140">
        <v>8</v>
      </c>
      <c r="M3140">
        <v>0.6</v>
      </c>
      <c r="N3140">
        <v>0.97799999999999998</v>
      </c>
      <c r="O3140">
        <v>2.5</v>
      </c>
      <c r="P3140">
        <v>0.77700000000000002</v>
      </c>
      <c r="Q3140">
        <v>4.7E-2</v>
      </c>
    </row>
    <row r="3141" spans="1:17">
      <c r="A3141" t="s">
        <v>3171</v>
      </c>
      <c r="B3141" s="1">
        <v>46163</v>
      </c>
      <c r="C3141" t="s">
        <v>18</v>
      </c>
      <c r="D3141" t="s">
        <v>25</v>
      </c>
      <c r="E3141">
        <v>0</v>
      </c>
      <c r="F3141">
        <v>36</v>
      </c>
      <c r="G3141">
        <v>36</v>
      </c>
      <c r="H3141">
        <v>34</v>
      </c>
      <c r="I3141">
        <v>2</v>
      </c>
      <c r="J3141">
        <v>0</v>
      </c>
      <c r="K3141">
        <v>0</v>
      </c>
      <c r="L3141">
        <v>1.7</v>
      </c>
      <c r="M3141">
        <v>0.94499999999999995</v>
      </c>
      <c r="N3141">
        <v>0.98</v>
      </c>
      <c r="O3141">
        <v>4.5999999999999996</v>
      </c>
      <c r="P3141">
        <v>0.76500000000000001</v>
      </c>
      <c r="Q3141">
        <v>0.94399999999999995</v>
      </c>
    </row>
    <row r="3142" spans="1:17">
      <c r="A3142" t="s">
        <v>3172</v>
      </c>
      <c r="B3142" s="1">
        <v>46163</v>
      </c>
      <c r="C3142" t="s">
        <v>27</v>
      </c>
      <c r="D3142" t="s">
        <v>19</v>
      </c>
      <c r="E3142">
        <v>0</v>
      </c>
      <c r="F3142">
        <v>30</v>
      </c>
      <c r="G3142">
        <v>30</v>
      </c>
      <c r="H3142">
        <v>30</v>
      </c>
      <c r="I3142">
        <v>0</v>
      </c>
      <c r="J3142">
        <v>0</v>
      </c>
      <c r="K3142">
        <v>0</v>
      </c>
      <c r="L3142">
        <v>1.6</v>
      </c>
      <c r="M3142">
        <v>0.997</v>
      </c>
      <c r="N3142">
        <v>1</v>
      </c>
      <c r="O3142">
        <v>4.5999999999999996</v>
      </c>
      <c r="P3142">
        <v>0.70499999999999996</v>
      </c>
      <c r="Q3142">
        <v>1</v>
      </c>
    </row>
    <row r="3143" spans="1:17">
      <c r="A3143" t="s">
        <v>3173</v>
      </c>
      <c r="B3143" s="1">
        <v>46163</v>
      </c>
      <c r="C3143" t="s">
        <v>27</v>
      </c>
      <c r="D3143" t="s">
        <v>21</v>
      </c>
      <c r="E3143">
        <v>0</v>
      </c>
      <c r="F3143">
        <v>29</v>
      </c>
      <c r="G3143">
        <v>29</v>
      </c>
      <c r="H3143">
        <v>29</v>
      </c>
      <c r="I3143">
        <v>0</v>
      </c>
      <c r="J3143">
        <v>0</v>
      </c>
      <c r="K3143">
        <v>0</v>
      </c>
      <c r="L3143">
        <v>1</v>
      </c>
      <c r="M3143">
        <v>0.94199999999999995</v>
      </c>
      <c r="N3143">
        <v>0.99299999999999999</v>
      </c>
      <c r="O3143">
        <v>4.2</v>
      </c>
      <c r="P3143">
        <v>0.70699999999999996</v>
      </c>
      <c r="Q3143">
        <v>1</v>
      </c>
    </row>
    <row r="3144" spans="1:17">
      <c r="A3144" t="s">
        <v>3174</v>
      </c>
      <c r="B3144" s="1">
        <v>46163</v>
      </c>
      <c r="C3144" t="s">
        <v>27</v>
      </c>
      <c r="D3144" t="s">
        <v>23</v>
      </c>
      <c r="E3144">
        <v>2058</v>
      </c>
      <c r="F3144">
        <v>45</v>
      </c>
      <c r="G3144">
        <v>2103</v>
      </c>
      <c r="H3144">
        <v>23</v>
      </c>
      <c r="I3144">
        <v>2080</v>
      </c>
      <c r="J3144">
        <v>0</v>
      </c>
      <c r="K3144">
        <v>0</v>
      </c>
      <c r="L3144">
        <v>8</v>
      </c>
      <c r="M3144">
        <v>0.6</v>
      </c>
      <c r="N3144">
        <v>0.98499999999999999</v>
      </c>
      <c r="O3144">
        <v>2.5</v>
      </c>
      <c r="P3144">
        <v>0.71699999999999997</v>
      </c>
      <c r="Q3144">
        <v>1.0999999999999999E-2</v>
      </c>
    </row>
    <row r="3145" spans="1:17">
      <c r="A3145" t="s">
        <v>3175</v>
      </c>
      <c r="B3145" s="1">
        <v>46163</v>
      </c>
      <c r="C3145" t="s">
        <v>27</v>
      </c>
      <c r="D3145" t="s">
        <v>25</v>
      </c>
      <c r="E3145">
        <v>127</v>
      </c>
      <c r="F3145">
        <v>31</v>
      </c>
      <c r="G3145">
        <v>158</v>
      </c>
      <c r="H3145">
        <v>31</v>
      </c>
      <c r="I3145">
        <v>127</v>
      </c>
      <c r="J3145">
        <v>0</v>
      </c>
      <c r="K3145">
        <v>0</v>
      </c>
      <c r="L3145">
        <v>8</v>
      </c>
      <c r="M3145">
        <v>0.6</v>
      </c>
      <c r="N3145">
        <v>0.96899999999999997</v>
      </c>
      <c r="O3145">
        <v>2.5</v>
      </c>
      <c r="P3145">
        <v>0.72899999999999998</v>
      </c>
      <c r="Q3145">
        <v>0.19600000000000001</v>
      </c>
    </row>
    <row r="3146" spans="1:17">
      <c r="A3146" t="s">
        <v>3176</v>
      </c>
      <c r="B3146" s="1">
        <v>46163</v>
      </c>
      <c r="C3146" t="s">
        <v>32</v>
      </c>
      <c r="D3146" t="s">
        <v>19</v>
      </c>
      <c r="E3146">
        <v>898</v>
      </c>
      <c r="F3146">
        <v>51</v>
      </c>
      <c r="G3146">
        <v>949</v>
      </c>
      <c r="H3146">
        <v>32</v>
      </c>
      <c r="I3146">
        <v>917</v>
      </c>
      <c r="J3146">
        <v>0</v>
      </c>
      <c r="K3146">
        <v>0</v>
      </c>
      <c r="L3146">
        <v>8</v>
      </c>
      <c r="M3146">
        <v>0.6</v>
      </c>
      <c r="N3146">
        <v>0.97799999999999998</v>
      </c>
      <c r="O3146">
        <v>2.5</v>
      </c>
      <c r="P3146">
        <v>0.77</v>
      </c>
      <c r="Q3146">
        <v>3.4000000000000002E-2</v>
      </c>
    </row>
    <row r="3147" spans="1:17">
      <c r="A3147" t="s">
        <v>3177</v>
      </c>
      <c r="B3147" s="1">
        <v>46163</v>
      </c>
      <c r="C3147" t="s">
        <v>32</v>
      </c>
      <c r="D3147" t="s">
        <v>21</v>
      </c>
      <c r="E3147">
        <v>2065</v>
      </c>
      <c r="F3147">
        <v>40</v>
      </c>
      <c r="G3147">
        <v>2105</v>
      </c>
      <c r="H3147">
        <v>25</v>
      </c>
      <c r="I3147">
        <v>2080</v>
      </c>
      <c r="J3147">
        <v>1</v>
      </c>
      <c r="K3147">
        <v>1</v>
      </c>
      <c r="L3147">
        <v>8</v>
      </c>
      <c r="M3147">
        <v>0.6</v>
      </c>
      <c r="N3147">
        <v>0.95099999999999996</v>
      </c>
      <c r="O3147">
        <v>2.5</v>
      </c>
      <c r="P3147">
        <v>0.72</v>
      </c>
      <c r="Q3147">
        <v>1.2E-2</v>
      </c>
    </row>
    <row r="3148" spans="1:17">
      <c r="A3148" t="s">
        <v>3178</v>
      </c>
      <c r="B3148" s="1">
        <v>46163</v>
      </c>
      <c r="C3148" t="s">
        <v>32</v>
      </c>
      <c r="D3148" t="s">
        <v>23</v>
      </c>
      <c r="E3148">
        <v>2233</v>
      </c>
      <c r="F3148">
        <v>46</v>
      </c>
      <c r="G3148">
        <v>2279</v>
      </c>
      <c r="H3148">
        <v>22</v>
      </c>
      <c r="I3148">
        <v>2257</v>
      </c>
      <c r="J3148">
        <v>0</v>
      </c>
      <c r="K3148">
        <v>0</v>
      </c>
      <c r="L3148">
        <v>8</v>
      </c>
      <c r="M3148">
        <v>0.6</v>
      </c>
      <c r="N3148">
        <v>0.98199999999999998</v>
      </c>
      <c r="O3148">
        <v>2.5</v>
      </c>
      <c r="P3148">
        <v>0.73499999999999999</v>
      </c>
      <c r="Q3148">
        <v>0.01</v>
      </c>
    </row>
    <row r="3149" spans="1:17">
      <c r="A3149" t="s">
        <v>3179</v>
      </c>
      <c r="B3149" s="1">
        <v>46163</v>
      </c>
      <c r="C3149" t="s">
        <v>32</v>
      </c>
      <c r="D3149" t="s">
        <v>25</v>
      </c>
      <c r="E3149">
        <v>0</v>
      </c>
      <c r="F3149">
        <v>29</v>
      </c>
      <c r="G3149">
        <v>29</v>
      </c>
      <c r="H3149">
        <v>29</v>
      </c>
      <c r="I3149">
        <v>0</v>
      </c>
      <c r="J3149">
        <v>1</v>
      </c>
      <c r="K3149">
        <v>0</v>
      </c>
      <c r="L3149">
        <v>1.9</v>
      </c>
      <c r="M3149">
        <v>0.98199999999999998</v>
      </c>
      <c r="N3149">
        <v>1</v>
      </c>
      <c r="O3149">
        <v>4.5</v>
      </c>
      <c r="P3149">
        <v>0.72899999999999998</v>
      </c>
      <c r="Q3149">
        <v>1</v>
      </c>
    </row>
    <row r="3150" spans="1:17">
      <c r="A3150" t="s">
        <v>3180</v>
      </c>
      <c r="B3150" s="1">
        <v>46163</v>
      </c>
      <c r="C3150" t="s">
        <v>37</v>
      </c>
      <c r="D3150" t="s">
        <v>19</v>
      </c>
      <c r="E3150">
        <v>0</v>
      </c>
      <c r="F3150">
        <v>35</v>
      </c>
      <c r="G3150">
        <v>35</v>
      </c>
      <c r="H3150">
        <v>35</v>
      </c>
      <c r="I3150">
        <v>0</v>
      </c>
      <c r="J3150">
        <v>0</v>
      </c>
      <c r="K3150">
        <v>0</v>
      </c>
      <c r="L3150">
        <v>1.3</v>
      </c>
      <c r="M3150">
        <v>0.97</v>
      </c>
      <c r="N3150">
        <v>0.98399999999999999</v>
      </c>
      <c r="O3150">
        <v>4.3</v>
      </c>
      <c r="P3150">
        <v>0.627</v>
      </c>
      <c r="Q3150">
        <v>1</v>
      </c>
    </row>
    <row r="3151" spans="1:17">
      <c r="A3151" t="s">
        <v>3181</v>
      </c>
      <c r="B3151" s="1">
        <v>46163</v>
      </c>
      <c r="C3151" t="s">
        <v>37</v>
      </c>
      <c r="D3151" t="s">
        <v>21</v>
      </c>
      <c r="E3151">
        <v>993</v>
      </c>
      <c r="F3151">
        <v>50</v>
      </c>
      <c r="G3151">
        <v>1043</v>
      </c>
      <c r="H3151">
        <v>35</v>
      </c>
      <c r="I3151">
        <v>1008</v>
      </c>
      <c r="J3151">
        <v>0</v>
      </c>
      <c r="K3151">
        <v>0</v>
      </c>
      <c r="L3151">
        <v>8</v>
      </c>
      <c r="M3151">
        <v>0.6</v>
      </c>
      <c r="N3151">
        <v>0.96799999999999997</v>
      </c>
      <c r="O3151">
        <v>2.5</v>
      </c>
      <c r="P3151">
        <v>0.66900000000000004</v>
      </c>
      <c r="Q3151">
        <v>3.4000000000000002E-2</v>
      </c>
    </row>
    <row r="3152" spans="1:17">
      <c r="A3152" t="s">
        <v>3182</v>
      </c>
      <c r="B3152" s="1">
        <v>46163</v>
      </c>
      <c r="C3152" t="s">
        <v>37</v>
      </c>
      <c r="D3152" t="s">
        <v>23</v>
      </c>
      <c r="E3152">
        <v>733</v>
      </c>
      <c r="F3152">
        <v>48</v>
      </c>
      <c r="G3152">
        <v>781</v>
      </c>
      <c r="H3152">
        <v>32</v>
      </c>
      <c r="I3152">
        <v>749</v>
      </c>
      <c r="J3152">
        <v>0</v>
      </c>
      <c r="K3152">
        <v>0</v>
      </c>
      <c r="L3152">
        <v>8</v>
      </c>
      <c r="M3152">
        <v>0.6</v>
      </c>
      <c r="N3152">
        <v>0.98299999999999998</v>
      </c>
      <c r="O3152">
        <v>2.5</v>
      </c>
      <c r="P3152">
        <v>0.77300000000000002</v>
      </c>
      <c r="Q3152">
        <v>4.1000000000000002E-2</v>
      </c>
    </row>
    <row r="3153" spans="1:17">
      <c r="A3153" t="s">
        <v>3183</v>
      </c>
      <c r="B3153" s="1">
        <v>46163</v>
      </c>
      <c r="C3153" t="s">
        <v>37</v>
      </c>
      <c r="D3153" t="s">
        <v>25</v>
      </c>
      <c r="E3153">
        <v>0</v>
      </c>
      <c r="F3153">
        <v>27</v>
      </c>
      <c r="G3153">
        <v>27</v>
      </c>
      <c r="H3153">
        <v>27</v>
      </c>
      <c r="I3153">
        <v>0</v>
      </c>
      <c r="J3153">
        <v>0</v>
      </c>
      <c r="K3153">
        <v>0</v>
      </c>
      <c r="L3153">
        <v>1.3</v>
      </c>
      <c r="M3153">
        <v>0.96499999999999997</v>
      </c>
      <c r="N3153">
        <v>1</v>
      </c>
      <c r="O3153">
        <v>4.4000000000000004</v>
      </c>
      <c r="P3153">
        <v>0.65400000000000003</v>
      </c>
      <c r="Q3153">
        <v>1</v>
      </c>
    </row>
    <row r="3154" spans="1:17">
      <c r="A3154" t="s">
        <v>3184</v>
      </c>
      <c r="B3154" s="1">
        <v>46163</v>
      </c>
      <c r="C3154" t="s">
        <v>43</v>
      </c>
      <c r="D3154" t="s">
        <v>19</v>
      </c>
      <c r="E3154">
        <v>1691</v>
      </c>
      <c r="F3154">
        <v>55</v>
      </c>
      <c r="G3154">
        <v>1746</v>
      </c>
      <c r="H3154">
        <v>27</v>
      </c>
      <c r="I3154">
        <v>1719</v>
      </c>
      <c r="J3154">
        <v>0</v>
      </c>
      <c r="K3154">
        <v>0</v>
      </c>
      <c r="L3154">
        <v>8</v>
      </c>
      <c r="M3154">
        <v>0.6</v>
      </c>
      <c r="N3154">
        <v>0.98899999999999999</v>
      </c>
      <c r="O3154">
        <v>2.5</v>
      </c>
      <c r="P3154">
        <v>0.73399999999999999</v>
      </c>
      <c r="Q3154">
        <v>1.4999999999999999E-2</v>
      </c>
    </row>
    <row r="3155" spans="1:17">
      <c r="A3155" t="s">
        <v>3185</v>
      </c>
      <c r="B3155" s="1">
        <v>46163</v>
      </c>
      <c r="C3155" t="s">
        <v>43</v>
      </c>
      <c r="D3155" t="s">
        <v>21</v>
      </c>
      <c r="E3155">
        <v>2</v>
      </c>
      <c r="F3155">
        <v>36</v>
      </c>
      <c r="G3155">
        <v>38</v>
      </c>
      <c r="H3155">
        <v>38</v>
      </c>
      <c r="I3155">
        <v>0</v>
      </c>
      <c r="J3155">
        <v>0</v>
      </c>
      <c r="K3155">
        <v>0</v>
      </c>
      <c r="L3155">
        <v>2.6</v>
      </c>
      <c r="M3155">
        <v>0.96499999999999997</v>
      </c>
      <c r="N3155">
        <v>0.97799999999999998</v>
      </c>
      <c r="O3155">
        <v>4.2</v>
      </c>
      <c r="P3155">
        <v>0.621</v>
      </c>
      <c r="Q3155">
        <v>1</v>
      </c>
    </row>
    <row r="3156" spans="1:17">
      <c r="A3156" t="s">
        <v>3186</v>
      </c>
      <c r="B3156" s="1">
        <v>46163</v>
      </c>
      <c r="C3156" t="s">
        <v>43</v>
      </c>
      <c r="D3156" t="s">
        <v>23</v>
      </c>
      <c r="E3156">
        <v>0</v>
      </c>
      <c r="F3156">
        <v>49</v>
      </c>
      <c r="G3156">
        <v>49</v>
      </c>
      <c r="H3156">
        <v>47</v>
      </c>
      <c r="I3156">
        <v>2</v>
      </c>
      <c r="J3156">
        <v>0</v>
      </c>
      <c r="K3156">
        <v>0</v>
      </c>
      <c r="L3156">
        <v>1.8</v>
      </c>
      <c r="M3156">
        <v>0.96499999999999997</v>
      </c>
      <c r="N3156">
        <v>0.995</v>
      </c>
      <c r="O3156">
        <v>4.5999999999999996</v>
      </c>
      <c r="P3156">
        <v>0.754</v>
      </c>
      <c r="Q3156">
        <v>0.95899999999999996</v>
      </c>
    </row>
    <row r="3157" spans="1:17">
      <c r="A3157" t="s">
        <v>3187</v>
      </c>
      <c r="B3157" s="1">
        <v>46163</v>
      </c>
      <c r="C3157" t="s">
        <v>43</v>
      </c>
      <c r="D3157" t="s">
        <v>25</v>
      </c>
      <c r="E3157">
        <v>0</v>
      </c>
      <c r="F3157">
        <v>32</v>
      </c>
      <c r="G3157">
        <v>32</v>
      </c>
      <c r="H3157">
        <v>32</v>
      </c>
      <c r="I3157">
        <v>0</v>
      </c>
      <c r="J3157">
        <v>0</v>
      </c>
      <c r="K3157">
        <v>0</v>
      </c>
      <c r="L3157">
        <v>1.3</v>
      </c>
      <c r="M3157">
        <v>0.98599999999999999</v>
      </c>
      <c r="N3157">
        <v>0.97599999999999998</v>
      </c>
      <c r="O3157">
        <v>4.3</v>
      </c>
      <c r="P3157">
        <v>0.78100000000000003</v>
      </c>
      <c r="Q3157">
        <v>1</v>
      </c>
    </row>
    <row r="3158" spans="1:17">
      <c r="A3158" t="s">
        <v>3188</v>
      </c>
      <c r="B3158" s="1">
        <v>46163</v>
      </c>
      <c r="C3158" t="s">
        <v>48</v>
      </c>
      <c r="D3158" t="s">
        <v>19</v>
      </c>
      <c r="E3158">
        <v>0</v>
      </c>
      <c r="F3158">
        <v>61</v>
      </c>
      <c r="G3158">
        <v>61</v>
      </c>
      <c r="H3158">
        <v>59</v>
      </c>
      <c r="I3158">
        <v>2</v>
      </c>
      <c r="J3158">
        <v>1</v>
      </c>
      <c r="K3158">
        <v>0</v>
      </c>
      <c r="L3158">
        <v>2.5</v>
      </c>
      <c r="M3158">
        <v>0.91700000000000004</v>
      </c>
      <c r="N3158">
        <v>0.98399999999999999</v>
      </c>
      <c r="O3158">
        <v>4.5999999999999996</v>
      </c>
      <c r="P3158">
        <v>0.74299999999999999</v>
      </c>
      <c r="Q3158">
        <v>0.96699999999999997</v>
      </c>
    </row>
    <row r="3159" spans="1:17">
      <c r="A3159" t="s">
        <v>3189</v>
      </c>
      <c r="B3159" s="1">
        <v>46163</v>
      </c>
      <c r="C3159" t="s">
        <v>48</v>
      </c>
      <c r="D3159" t="s">
        <v>21</v>
      </c>
      <c r="E3159">
        <v>2822</v>
      </c>
      <c r="F3159">
        <v>51</v>
      </c>
      <c r="G3159">
        <v>2873</v>
      </c>
      <c r="H3159">
        <v>20</v>
      </c>
      <c r="I3159">
        <v>2853</v>
      </c>
      <c r="J3159">
        <v>0</v>
      </c>
      <c r="K3159">
        <v>0</v>
      </c>
      <c r="L3159">
        <v>8</v>
      </c>
      <c r="M3159">
        <v>0.6</v>
      </c>
      <c r="N3159">
        <v>0.996</v>
      </c>
      <c r="O3159">
        <v>2.5</v>
      </c>
      <c r="P3159">
        <v>0.69199999999999995</v>
      </c>
      <c r="Q3159">
        <v>7.0000000000000001E-3</v>
      </c>
    </row>
    <row r="3160" spans="1:17">
      <c r="A3160" t="s">
        <v>3190</v>
      </c>
      <c r="B3160" s="1">
        <v>46163</v>
      </c>
      <c r="C3160" t="s">
        <v>48</v>
      </c>
      <c r="D3160" t="s">
        <v>23</v>
      </c>
      <c r="E3160">
        <v>0</v>
      </c>
      <c r="F3160">
        <v>54</v>
      </c>
      <c r="G3160">
        <v>54</v>
      </c>
      <c r="H3160">
        <v>54</v>
      </c>
      <c r="I3160">
        <v>0</v>
      </c>
      <c r="J3160">
        <v>0</v>
      </c>
      <c r="K3160">
        <v>0</v>
      </c>
      <c r="L3160">
        <v>1.6</v>
      </c>
      <c r="M3160">
        <v>0.97</v>
      </c>
      <c r="N3160">
        <v>1</v>
      </c>
      <c r="O3160">
        <v>4.5999999999999996</v>
      </c>
      <c r="P3160">
        <v>0.80200000000000005</v>
      </c>
      <c r="Q3160">
        <v>1</v>
      </c>
    </row>
    <row r="3161" spans="1:17">
      <c r="A3161" t="s">
        <v>3191</v>
      </c>
      <c r="B3161" s="1">
        <v>46163</v>
      </c>
      <c r="C3161" t="s">
        <v>48</v>
      </c>
      <c r="D3161" t="s">
        <v>25</v>
      </c>
      <c r="E3161">
        <v>912</v>
      </c>
      <c r="F3161">
        <v>37</v>
      </c>
      <c r="G3161">
        <v>949</v>
      </c>
      <c r="H3161">
        <v>26</v>
      </c>
      <c r="I3161">
        <v>923</v>
      </c>
      <c r="J3161">
        <v>0</v>
      </c>
      <c r="K3161">
        <v>0</v>
      </c>
      <c r="L3161">
        <v>8</v>
      </c>
      <c r="M3161">
        <v>0.6</v>
      </c>
      <c r="N3161">
        <v>0.95899999999999996</v>
      </c>
      <c r="O3161">
        <v>2.5</v>
      </c>
      <c r="P3161">
        <v>0.747</v>
      </c>
      <c r="Q3161">
        <v>2.7E-2</v>
      </c>
    </row>
    <row r="3162" spans="1:17">
      <c r="A3162" t="s">
        <v>3192</v>
      </c>
      <c r="B3162" s="1">
        <v>46163</v>
      </c>
      <c r="C3162" t="s">
        <v>53</v>
      </c>
      <c r="D3162" t="s">
        <v>19</v>
      </c>
      <c r="E3162">
        <v>1708</v>
      </c>
      <c r="F3162">
        <v>43</v>
      </c>
      <c r="G3162">
        <v>1751</v>
      </c>
      <c r="H3162">
        <v>26</v>
      </c>
      <c r="I3162">
        <v>1725</v>
      </c>
      <c r="J3162">
        <v>0</v>
      </c>
      <c r="K3162">
        <v>0</v>
      </c>
      <c r="L3162">
        <v>8</v>
      </c>
      <c r="M3162">
        <v>0.6</v>
      </c>
      <c r="N3162">
        <v>0.99099999999999999</v>
      </c>
      <c r="O3162">
        <v>2.5</v>
      </c>
      <c r="P3162">
        <v>0.69299999999999995</v>
      </c>
      <c r="Q3162">
        <v>1.4999999999999999E-2</v>
      </c>
    </row>
    <row r="3163" spans="1:17">
      <c r="A3163" t="s">
        <v>3193</v>
      </c>
      <c r="B3163" s="1">
        <v>46163</v>
      </c>
      <c r="C3163" t="s">
        <v>53</v>
      </c>
      <c r="D3163" t="s">
        <v>21</v>
      </c>
      <c r="E3163">
        <v>1823</v>
      </c>
      <c r="F3163">
        <v>44</v>
      </c>
      <c r="G3163">
        <v>1867</v>
      </c>
      <c r="H3163">
        <v>22</v>
      </c>
      <c r="I3163">
        <v>1845</v>
      </c>
      <c r="J3163">
        <v>0</v>
      </c>
      <c r="K3163">
        <v>0</v>
      </c>
      <c r="L3163">
        <v>8</v>
      </c>
      <c r="M3163">
        <v>0.6</v>
      </c>
      <c r="N3163">
        <v>0.98699999999999999</v>
      </c>
      <c r="O3163">
        <v>2.5</v>
      </c>
      <c r="P3163">
        <v>0.66400000000000003</v>
      </c>
      <c r="Q3163">
        <v>1.2E-2</v>
      </c>
    </row>
    <row r="3164" spans="1:17">
      <c r="A3164" t="s">
        <v>3194</v>
      </c>
      <c r="B3164" s="1">
        <v>46163</v>
      </c>
      <c r="C3164" t="s">
        <v>53</v>
      </c>
      <c r="D3164" t="s">
        <v>23</v>
      </c>
      <c r="E3164">
        <v>1172</v>
      </c>
      <c r="F3164">
        <v>24</v>
      </c>
      <c r="G3164">
        <v>1196</v>
      </c>
      <c r="H3164">
        <v>29</v>
      </c>
      <c r="I3164">
        <v>1167</v>
      </c>
      <c r="J3164">
        <v>0</v>
      </c>
      <c r="K3164">
        <v>0</v>
      </c>
      <c r="L3164">
        <v>8</v>
      </c>
      <c r="M3164">
        <v>0.6</v>
      </c>
      <c r="N3164">
        <v>0.98199999999999998</v>
      </c>
      <c r="O3164">
        <v>2.5</v>
      </c>
      <c r="P3164">
        <v>0.77800000000000002</v>
      </c>
      <c r="Q3164">
        <v>2.4E-2</v>
      </c>
    </row>
    <row r="3165" spans="1:17">
      <c r="A3165" t="s">
        <v>3195</v>
      </c>
      <c r="B3165" s="1">
        <v>46163</v>
      </c>
      <c r="C3165" t="s">
        <v>53</v>
      </c>
      <c r="D3165" t="s">
        <v>25</v>
      </c>
      <c r="E3165">
        <v>0</v>
      </c>
      <c r="F3165">
        <v>26</v>
      </c>
      <c r="G3165">
        <v>26</v>
      </c>
      <c r="H3165">
        <v>26</v>
      </c>
      <c r="I3165">
        <v>0</v>
      </c>
      <c r="J3165">
        <v>0</v>
      </c>
      <c r="K3165">
        <v>0</v>
      </c>
      <c r="L3165">
        <v>0.9</v>
      </c>
      <c r="M3165">
        <v>0.94799999999999995</v>
      </c>
      <c r="N3165">
        <v>0.98</v>
      </c>
      <c r="O3165">
        <v>4.2</v>
      </c>
      <c r="P3165">
        <v>0.71299999999999997</v>
      </c>
      <c r="Q3165">
        <v>1</v>
      </c>
    </row>
    <row r="3166" spans="1:17">
      <c r="A3166" t="s">
        <v>3196</v>
      </c>
      <c r="B3166" s="1">
        <v>46164</v>
      </c>
      <c r="C3166" t="s">
        <v>18</v>
      </c>
      <c r="D3166" t="s">
        <v>19</v>
      </c>
      <c r="E3166">
        <v>475</v>
      </c>
      <c r="F3166">
        <v>37</v>
      </c>
      <c r="G3166">
        <v>512</v>
      </c>
      <c r="H3166">
        <v>32</v>
      </c>
      <c r="I3166">
        <v>480</v>
      </c>
      <c r="J3166">
        <v>0</v>
      </c>
      <c r="K3166">
        <v>0</v>
      </c>
      <c r="L3166">
        <v>8</v>
      </c>
      <c r="M3166">
        <v>0.6</v>
      </c>
      <c r="N3166">
        <v>0.96499999999999997</v>
      </c>
      <c r="O3166">
        <v>2.5</v>
      </c>
      <c r="P3166">
        <v>0.72399999999999998</v>
      </c>
      <c r="Q3166">
        <v>6.2E-2</v>
      </c>
    </row>
    <row r="3167" spans="1:17">
      <c r="A3167" t="s">
        <v>3197</v>
      </c>
      <c r="B3167" s="1">
        <v>46164</v>
      </c>
      <c r="C3167" t="s">
        <v>18</v>
      </c>
      <c r="D3167" t="s">
        <v>21</v>
      </c>
      <c r="E3167">
        <v>0</v>
      </c>
      <c r="F3167">
        <v>31</v>
      </c>
      <c r="G3167">
        <v>31</v>
      </c>
      <c r="H3167">
        <v>31</v>
      </c>
      <c r="I3167">
        <v>0</v>
      </c>
      <c r="J3167">
        <v>0</v>
      </c>
      <c r="K3167">
        <v>0</v>
      </c>
      <c r="L3167">
        <v>1.4</v>
      </c>
      <c r="M3167">
        <v>0.99099999999999999</v>
      </c>
      <c r="N3167">
        <v>0.96699999999999997</v>
      </c>
      <c r="O3167">
        <v>4.5</v>
      </c>
      <c r="P3167">
        <v>0.8</v>
      </c>
      <c r="Q3167">
        <v>1</v>
      </c>
    </row>
    <row r="3168" spans="1:17">
      <c r="A3168" t="s">
        <v>3198</v>
      </c>
      <c r="B3168" s="1">
        <v>46164</v>
      </c>
      <c r="C3168" t="s">
        <v>18</v>
      </c>
      <c r="D3168" t="s">
        <v>23</v>
      </c>
      <c r="E3168">
        <v>817</v>
      </c>
      <c r="F3168">
        <v>35</v>
      </c>
      <c r="G3168">
        <v>852</v>
      </c>
      <c r="H3168">
        <v>33</v>
      </c>
      <c r="I3168">
        <v>819</v>
      </c>
      <c r="J3168">
        <v>0</v>
      </c>
      <c r="K3168">
        <v>0</v>
      </c>
      <c r="L3168">
        <v>8</v>
      </c>
      <c r="M3168">
        <v>0.6</v>
      </c>
      <c r="N3168">
        <v>0.96699999999999997</v>
      </c>
      <c r="O3168">
        <v>2.5</v>
      </c>
      <c r="P3168">
        <v>0.77700000000000002</v>
      </c>
      <c r="Q3168">
        <v>3.9E-2</v>
      </c>
    </row>
    <row r="3169" spans="1:17">
      <c r="A3169" t="s">
        <v>3199</v>
      </c>
      <c r="B3169" s="1">
        <v>46164</v>
      </c>
      <c r="C3169" t="s">
        <v>18</v>
      </c>
      <c r="D3169" t="s">
        <v>25</v>
      </c>
      <c r="E3169">
        <v>2</v>
      </c>
      <c r="F3169">
        <v>39</v>
      </c>
      <c r="G3169">
        <v>41</v>
      </c>
      <c r="H3169">
        <v>41</v>
      </c>
      <c r="I3169">
        <v>0</v>
      </c>
      <c r="J3169">
        <v>0</v>
      </c>
      <c r="K3169">
        <v>0</v>
      </c>
      <c r="L3169">
        <v>1.8</v>
      </c>
      <c r="M3169">
        <v>0.96799999999999997</v>
      </c>
      <c r="N3169">
        <v>0.98099999999999998</v>
      </c>
      <c r="O3169">
        <v>4.5</v>
      </c>
      <c r="P3169">
        <v>0.76500000000000001</v>
      </c>
      <c r="Q3169">
        <v>1</v>
      </c>
    </row>
    <row r="3170" spans="1:17">
      <c r="A3170" t="s">
        <v>3200</v>
      </c>
      <c r="B3170" s="1">
        <v>46164</v>
      </c>
      <c r="C3170" t="s">
        <v>27</v>
      </c>
      <c r="D3170" t="s">
        <v>19</v>
      </c>
      <c r="E3170">
        <v>0</v>
      </c>
      <c r="F3170">
        <v>43</v>
      </c>
      <c r="G3170">
        <v>43</v>
      </c>
      <c r="H3170">
        <v>42</v>
      </c>
      <c r="I3170">
        <v>1</v>
      </c>
      <c r="J3170">
        <v>0</v>
      </c>
      <c r="K3170">
        <v>0</v>
      </c>
      <c r="L3170">
        <v>2</v>
      </c>
      <c r="M3170">
        <v>0.98</v>
      </c>
      <c r="N3170">
        <v>0.97</v>
      </c>
      <c r="O3170">
        <v>4.4000000000000004</v>
      </c>
      <c r="P3170">
        <v>0.70499999999999996</v>
      </c>
      <c r="Q3170">
        <v>0.97699999999999998</v>
      </c>
    </row>
    <row r="3171" spans="1:17">
      <c r="A3171" t="s">
        <v>3201</v>
      </c>
      <c r="B3171" s="1">
        <v>46164</v>
      </c>
      <c r="C3171" t="s">
        <v>27</v>
      </c>
      <c r="D3171" t="s">
        <v>21</v>
      </c>
      <c r="E3171">
        <v>0</v>
      </c>
      <c r="F3171">
        <v>35</v>
      </c>
      <c r="G3171">
        <v>35</v>
      </c>
      <c r="H3171">
        <v>35</v>
      </c>
      <c r="I3171">
        <v>0</v>
      </c>
      <c r="J3171">
        <v>0</v>
      </c>
      <c r="K3171">
        <v>0</v>
      </c>
      <c r="L3171">
        <v>1.6</v>
      </c>
      <c r="M3171">
        <v>0.94199999999999995</v>
      </c>
      <c r="N3171">
        <v>0.97299999999999998</v>
      </c>
      <c r="O3171">
        <v>4.5</v>
      </c>
      <c r="P3171">
        <v>0.70699999999999996</v>
      </c>
      <c r="Q3171">
        <v>1</v>
      </c>
    </row>
    <row r="3172" spans="1:17">
      <c r="A3172" t="s">
        <v>3202</v>
      </c>
      <c r="B3172" s="1">
        <v>46164</v>
      </c>
      <c r="C3172" t="s">
        <v>27</v>
      </c>
      <c r="D3172" t="s">
        <v>23</v>
      </c>
      <c r="E3172">
        <v>2080</v>
      </c>
      <c r="F3172">
        <v>22</v>
      </c>
      <c r="G3172">
        <v>2102</v>
      </c>
      <c r="H3172">
        <v>28</v>
      </c>
      <c r="I3172">
        <v>2074</v>
      </c>
      <c r="J3172">
        <v>0</v>
      </c>
      <c r="K3172">
        <v>0</v>
      </c>
      <c r="L3172">
        <v>8</v>
      </c>
      <c r="M3172">
        <v>0.6</v>
      </c>
      <c r="N3172">
        <v>0.97</v>
      </c>
      <c r="O3172">
        <v>2.5</v>
      </c>
      <c r="P3172">
        <v>0.71699999999999997</v>
      </c>
      <c r="Q3172">
        <v>1.2999999999999999E-2</v>
      </c>
    </row>
    <row r="3173" spans="1:17">
      <c r="A3173" t="s">
        <v>3203</v>
      </c>
      <c r="B3173" s="1">
        <v>46164</v>
      </c>
      <c r="C3173" t="s">
        <v>27</v>
      </c>
      <c r="D3173" t="s">
        <v>25</v>
      </c>
      <c r="E3173">
        <v>127</v>
      </c>
      <c r="F3173">
        <v>16</v>
      </c>
      <c r="G3173">
        <v>143</v>
      </c>
      <c r="H3173">
        <v>31</v>
      </c>
      <c r="I3173">
        <v>112</v>
      </c>
      <c r="J3173">
        <v>0</v>
      </c>
      <c r="K3173">
        <v>0</v>
      </c>
      <c r="L3173">
        <v>8</v>
      </c>
      <c r="M3173">
        <v>0.6</v>
      </c>
      <c r="N3173">
        <v>1</v>
      </c>
      <c r="O3173">
        <v>2.5</v>
      </c>
      <c r="P3173">
        <v>0.72899999999999998</v>
      </c>
      <c r="Q3173">
        <v>0.217</v>
      </c>
    </row>
    <row r="3174" spans="1:17">
      <c r="A3174" t="s">
        <v>3204</v>
      </c>
      <c r="B3174" s="1">
        <v>46164</v>
      </c>
      <c r="C3174" t="s">
        <v>32</v>
      </c>
      <c r="D3174" t="s">
        <v>19</v>
      </c>
      <c r="E3174">
        <v>917</v>
      </c>
      <c r="F3174">
        <v>25</v>
      </c>
      <c r="G3174">
        <v>942</v>
      </c>
      <c r="H3174">
        <v>31</v>
      </c>
      <c r="I3174">
        <v>911</v>
      </c>
      <c r="J3174">
        <v>0</v>
      </c>
      <c r="K3174">
        <v>0</v>
      </c>
      <c r="L3174">
        <v>8</v>
      </c>
      <c r="M3174">
        <v>0.6</v>
      </c>
      <c r="N3174">
        <v>0.99199999999999999</v>
      </c>
      <c r="O3174">
        <v>2.5</v>
      </c>
      <c r="P3174">
        <v>0.77</v>
      </c>
      <c r="Q3174">
        <v>3.3000000000000002E-2</v>
      </c>
    </row>
    <row r="3175" spans="1:17">
      <c r="A3175" t="s">
        <v>3205</v>
      </c>
      <c r="B3175" s="1">
        <v>46164</v>
      </c>
      <c r="C3175" t="s">
        <v>32</v>
      </c>
      <c r="D3175" t="s">
        <v>21</v>
      </c>
      <c r="E3175">
        <v>2080</v>
      </c>
      <c r="F3175">
        <v>58</v>
      </c>
      <c r="G3175">
        <v>2138</v>
      </c>
      <c r="H3175">
        <v>24</v>
      </c>
      <c r="I3175">
        <v>2114</v>
      </c>
      <c r="J3175">
        <v>0</v>
      </c>
      <c r="K3175">
        <v>0</v>
      </c>
      <c r="L3175">
        <v>8</v>
      </c>
      <c r="M3175">
        <v>0.6</v>
      </c>
      <c r="N3175">
        <v>1</v>
      </c>
      <c r="O3175">
        <v>2.5</v>
      </c>
      <c r="P3175">
        <v>0.72</v>
      </c>
      <c r="Q3175">
        <v>1.0999999999999999E-2</v>
      </c>
    </row>
    <row r="3176" spans="1:17">
      <c r="A3176" t="s">
        <v>3206</v>
      </c>
      <c r="B3176" s="1">
        <v>46164</v>
      </c>
      <c r="C3176" t="s">
        <v>32</v>
      </c>
      <c r="D3176" t="s">
        <v>23</v>
      </c>
      <c r="E3176">
        <v>2257</v>
      </c>
      <c r="F3176">
        <v>40</v>
      </c>
      <c r="G3176">
        <v>2297</v>
      </c>
      <c r="H3176">
        <v>23</v>
      </c>
      <c r="I3176">
        <v>2274</v>
      </c>
      <c r="J3176">
        <v>1</v>
      </c>
      <c r="K3176">
        <v>0</v>
      </c>
      <c r="L3176">
        <v>8</v>
      </c>
      <c r="M3176">
        <v>0.6</v>
      </c>
      <c r="N3176">
        <v>0.97699999999999998</v>
      </c>
      <c r="O3176">
        <v>2.5</v>
      </c>
      <c r="P3176">
        <v>0.73499999999999999</v>
      </c>
      <c r="Q3176">
        <v>0.01</v>
      </c>
    </row>
    <row r="3177" spans="1:17">
      <c r="A3177" t="s">
        <v>3207</v>
      </c>
      <c r="B3177" s="1">
        <v>46164</v>
      </c>
      <c r="C3177" t="s">
        <v>32</v>
      </c>
      <c r="D3177" t="s">
        <v>25</v>
      </c>
      <c r="E3177">
        <v>0</v>
      </c>
      <c r="F3177">
        <v>22</v>
      </c>
      <c r="G3177">
        <v>22</v>
      </c>
      <c r="H3177">
        <v>22</v>
      </c>
      <c r="I3177">
        <v>0</v>
      </c>
      <c r="J3177">
        <v>0</v>
      </c>
      <c r="K3177">
        <v>0</v>
      </c>
      <c r="L3177">
        <v>1.6</v>
      </c>
      <c r="M3177">
        <v>0.92</v>
      </c>
      <c r="N3177">
        <v>0.98199999999999998</v>
      </c>
      <c r="O3177">
        <v>4.5</v>
      </c>
      <c r="P3177">
        <v>0.72899999999999998</v>
      </c>
      <c r="Q3177">
        <v>1</v>
      </c>
    </row>
    <row r="3178" spans="1:17">
      <c r="A3178" t="s">
        <v>3208</v>
      </c>
      <c r="B3178" s="1">
        <v>46164</v>
      </c>
      <c r="C3178" t="s">
        <v>37</v>
      </c>
      <c r="D3178" t="s">
        <v>19</v>
      </c>
      <c r="E3178">
        <v>0</v>
      </c>
      <c r="F3178">
        <v>38</v>
      </c>
      <c r="G3178">
        <v>38</v>
      </c>
      <c r="H3178">
        <v>38</v>
      </c>
      <c r="I3178">
        <v>0</v>
      </c>
      <c r="J3178">
        <v>0</v>
      </c>
      <c r="K3178">
        <v>0</v>
      </c>
      <c r="L3178">
        <v>1.6</v>
      </c>
      <c r="M3178">
        <v>0.98</v>
      </c>
      <c r="N3178">
        <v>0.97499999999999998</v>
      </c>
      <c r="O3178">
        <v>4.5</v>
      </c>
      <c r="P3178">
        <v>0.627</v>
      </c>
      <c r="Q3178">
        <v>1</v>
      </c>
    </row>
    <row r="3179" spans="1:17">
      <c r="A3179" t="s">
        <v>3209</v>
      </c>
      <c r="B3179" s="1">
        <v>46164</v>
      </c>
      <c r="C3179" t="s">
        <v>37</v>
      </c>
      <c r="D3179" t="s">
        <v>21</v>
      </c>
      <c r="E3179">
        <v>1008</v>
      </c>
      <c r="F3179">
        <v>46</v>
      </c>
      <c r="G3179">
        <v>1054</v>
      </c>
      <c r="H3179">
        <v>29</v>
      </c>
      <c r="I3179">
        <v>1025</v>
      </c>
      <c r="J3179">
        <v>0</v>
      </c>
      <c r="K3179">
        <v>0</v>
      </c>
      <c r="L3179">
        <v>8</v>
      </c>
      <c r="M3179">
        <v>0.6</v>
      </c>
      <c r="N3179">
        <v>0.98399999999999999</v>
      </c>
      <c r="O3179">
        <v>2.5</v>
      </c>
      <c r="P3179">
        <v>0.66900000000000004</v>
      </c>
      <c r="Q3179">
        <v>2.8000000000000001E-2</v>
      </c>
    </row>
    <row r="3180" spans="1:17">
      <c r="A3180" t="s">
        <v>3210</v>
      </c>
      <c r="B3180" s="1">
        <v>46164</v>
      </c>
      <c r="C3180" t="s">
        <v>37</v>
      </c>
      <c r="D3180" t="s">
        <v>23</v>
      </c>
      <c r="E3180">
        <v>749</v>
      </c>
      <c r="F3180">
        <v>40</v>
      </c>
      <c r="G3180">
        <v>789</v>
      </c>
      <c r="H3180">
        <v>33</v>
      </c>
      <c r="I3180">
        <v>756</v>
      </c>
      <c r="J3180">
        <v>0</v>
      </c>
      <c r="K3180">
        <v>0</v>
      </c>
      <c r="L3180">
        <v>8</v>
      </c>
      <c r="M3180">
        <v>0.6</v>
      </c>
      <c r="N3180">
        <v>0.99199999999999999</v>
      </c>
      <c r="O3180">
        <v>2.5</v>
      </c>
      <c r="P3180">
        <v>0.77300000000000002</v>
      </c>
      <c r="Q3180">
        <v>4.2000000000000003E-2</v>
      </c>
    </row>
    <row r="3181" spans="1:17">
      <c r="A3181" t="s">
        <v>3211</v>
      </c>
      <c r="B3181" s="1">
        <v>46164</v>
      </c>
      <c r="C3181" t="s">
        <v>37</v>
      </c>
      <c r="D3181" t="s">
        <v>25</v>
      </c>
      <c r="E3181">
        <v>0</v>
      </c>
      <c r="F3181">
        <v>16</v>
      </c>
      <c r="G3181">
        <v>16</v>
      </c>
      <c r="H3181">
        <v>16</v>
      </c>
      <c r="I3181">
        <v>0</v>
      </c>
      <c r="J3181">
        <v>0</v>
      </c>
      <c r="K3181">
        <v>0</v>
      </c>
      <c r="L3181">
        <v>1.4</v>
      </c>
      <c r="M3181">
        <v>0.98399999999999999</v>
      </c>
      <c r="N3181">
        <v>0.98899999999999999</v>
      </c>
      <c r="O3181">
        <v>4.5</v>
      </c>
      <c r="P3181">
        <v>0.65400000000000003</v>
      </c>
      <c r="Q3181">
        <v>1</v>
      </c>
    </row>
    <row r="3182" spans="1:17">
      <c r="A3182" t="s">
        <v>3212</v>
      </c>
      <c r="B3182" s="1">
        <v>46164</v>
      </c>
      <c r="C3182" t="s">
        <v>43</v>
      </c>
      <c r="D3182" t="s">
        <v>19</v>
      </c>
      <c r="E3182">
        <v>1719</v>
      </c>
      <c r="F3182">
        <v>38</v>
      </c>
      <c r="G3182">
        <v>1757</v>
      </c>
      <c r="H3182">
        <v>20</v>
      </c>
      <c r="I3182">
        <v>1737</v>
      </c>
      <c r="J3182">
        <v>1</v>
      </c>
      <c r="K3182">
        <v>0</v>
      </c>
      <c r="L3182">
        <v>8</v>
      </c>
      <c r="M3182">
        <v>0.6</v>
      </c>
      <c r="N3182">
        <v>0.996</v>
      </c>
      <c r="O3182">
        <v>2.5</v>
      </c>
      <c r="P3182">
        <v>0.73399999999999999</v>
      </c>
      <c r="Q3182">
        <v>1.0999999999999999E-2</v>
      </c>
    </row>
    <row r="3183" spans="1:17">
      <c r="A3183" t="s">
        <v>3213</v>
      </c>
      <c r="B3183" s="1">
        <v>46164</v>
      </c>
      <c r="C3183" t="s">
        <v>43</v>
      </c>
      <c r="D3183" t="s">
        <v>21</v>
      </c>
      <c r="E3183">
        <v>0</v>
      </c>
      <c r="F3183">
        <v>47</v>
      </c>
      <c r="G3183">
        <v>47</v>
      </c>
      <c r="H3183">
        <v>44</v>
      </c>
      <c r="I3183">
        <v>3</v>
      </c>
      <c r="J3183">
        <v>0</v>
      </c>
      <c r="K3183">
        <v>0</v>
      </c>
      <c r="L3183">
        <v>2.2000000000000002</v>
      </c>
      <c r="M3183">
        <v>0.96799999999999997</v>
      </c>
      <c r="N3183">
        <v>1</v>
      </c>
      <c r="O3183">
        <v>4.0999999999999996</v>
      </c>
      <c r="P3183">
        <v>0.621</v>
      </c>
      <c r="Q3183">
        <v>0.93600000000000005</v>
      </c>
    </row>
    <row r="3184" spans="1:17">
      <c r="A3184" t="s">
        <v>3214</v>
      </c>
      <c r="B3184" s="1">
        <v>46164</v>
      </c>
      <c r="C3184" t="s">
        <v>43</v>
      </c>
      <c r="D3184" t="s">
        <v>23</v>
      </c>
      <c r="E3184">
        <v>2</v>
      </c>
      <c r="F3184">
        <v>41</v>
      </c>
      <c r="G3184">
        <v>43</v>
      </c>
      <c r="H3184">
        <v>43</v>
      </c>
      <c r="I3184">
        <v>0</v>
      </c>
      <c r="J3184">
        <v>0</v>
      </c>
      <c r="K3184">
        <v>0</v>
      </c>
      <c r="L3184">
        <v>1.5</v>
      </c>
      <c r="M3184">
        <v>0.97699999999999998</v>
      </c>
      <c r="N3184">
        <v>0.95099999999999996</v>
      </c>
      <c r="O3184">
        <v>4.5</v>
      </c>
      <c r="P3184">
        <v>0.754</v>
      </c>
      <c r="Q3184">
        <v>1</v>
      </c>
    </row>
    <row r="3185" spans="1:17">
      <c r="A3185" t="s">
        <v>3215</v>
      </c>
      <c r="B3185" s="1">
        <v>46164</v>
      </c>
      <c r="C3185" t="s">
        <v>43</v>
      </c>
      <c r="D3185" t="s">
        <v>25</v>
      </c>
      <c r="E3185">
        <v>0</v>
      </c>
      <c r="F3185">
        <v>37</v>
      </c>
      <c r="G3185">
        <v>37</v>
      </c>
      <c r="H3185">
        <v>37</v>
      </c>
      <c r="I3185">
        <v>0</v>
      </c>
      <c r="J3185">
        <v>0</v>
      </c>
      <c r="K3185">
        <v>0</v>
      </c>
      <c r="L3185">
        <v>1.3</v>
      </c>
      <c r="M3185">
        <v>0.995</v>
      </c>
      <c r="N3185">
        <v>0.98799999999999999</v>
      </c>
      <c r="O3185">
        <v>4.4000000000000004</v>
      </c>
      <c r="P3185">
        <v>0.78100000000000003</v>
      </c>
      <c r="Q3185">
        <v>1</v>
      </c>
    </row>
    <row r="3186" spans="1:17">
      <c r="A3186" t="s">
        <v>3216</v>
      </c>
      <c r="B3186" s="1">
        <v>46164</v>
      </c>
      <c r="C3186" t="s">
        <v>48</v>
      </c>
      <c r="D3186" t="s">
        <v>19</v>
      </c>
      <c r="E3186">
        <v>2</v>
      </c>
      <c r="F3186">
        <v>56</v>
      </c>
      <c r="G3186">
        <v>58</v>
      </c>
      <c r="H3186">
        <v>58</v>
      </c>
      <c r="I3186">
        <v>0</v>
      </c>
      <c r="J3186">
        <v>0</v>
      </c>
      <c r="K3186">
        <v>0</v>
      </c>
      <c r="L3186">
        <v>1.3</v>
      </c>
      <c r="M3186">
        <v>0.96</v>
      </c>
      <c r="N3186">
        <v>0.997</v>
      </c>
      <c r="O3186">
        <v>4.5</v>
      </c>
      <c r="P3186">
        <v>0.74299999999999999</v>
      </c>
      <c r="Q3186">
        <v>1</v>
      </c>
    </row>
    <row r="3187" spans="1:17">
      <c r="A3187" t="s">
        <v>3217</v>
      </c>
      <c r="B3187" s="1">
        <v>46164</v>
      </c>
      <c r="C3187" t="s">
        <v>48</v>
      </c>
      <c r="D3187" t="s">
        <v>21</v>
      </c>
      <c r="E3187">
        <v>2853</v>
      </c>
      <c r="F3187">
        <v>49</v>
      </c>
      <c r="G3187">
        <v>2902</v>
      </c>
      <c r="H3187">
        <v>20</v>
      </c>
      <c r="I3187">
        <v>2882</v>
      </c>
      <c r="J3187">
        <v>0</v>
      </c>
      <c r="K3187">
        <v>0</v>
      </c>
      <c r="L3187">
        <v>8</v>
      </c>
      <c r="M3187">
        <v>0.6</v>
      </c>
      <c r="N3187">
        <v>0.96</v>
      </c>
      <c r="O3187">
        <v>2.5</v>
      </c>
      <c r="P3187">
        <v>0.69199999999999995</v>
      </c>
      <c r="Q3187">
        <v>7.0000000000000001E-3</v>
      </c>
    </row>
    <row r="3188" spans="1:17">
      <c r="A3188" t="s">
        <v>3218</v>
      </c>
      <c r="B3188" s="1">
        <v>46164</v>
      </c>
      <c r="C3188" t="s">
        <v>48</v>
      </c>
      <c r="D3188" t="s">
        <v>23</v>
      </c>
      <c r="E3188">
        <v>0</v>
      </c>
      <c r="F3188">
        <v>44</v>
      </c>
      <c r="G3188">
        <v>44</v>
      </c>
      <c r="H3188">
        <v>44</v>
      </c>
      <c r="I3188">
        <v>0</v>
      </c>
      <c r="J3188">
        <v>0</v>
      </c>
      <c r="K3188">
        <v>0</v>
      </c>
      <c r="L3188">
        <v>1.3</v>
      </c>
      <c r="M3188">
        <v>0.91500000000000004</v>
      </c>
      <c r="N3188">
        <v>0.98</v>
      </c>
      <c r="O3188">
        <v>4.4000000000000004</v>
      </c>
      <c r="P3188">
        <v>0.80200000000000005</v>
      </c>
      <c r="Q3188">
        <v>1</v>
      </c>
    </row>
    <row r="3189" spans="1:17">
      <c r="A3189" t="s">
        <v>3219</v>
      </c>
      <c r="B3189" s="1">
        <v>46164</v>
      </c>
      <c r="C3189" t="s">
        <v>48</v>
      </c>
      <c r="D3189" t="s">
        <v>25</v>
      </c>
      <c r="E3189">
        <v>923</v>
      </c>
      <c r="F3189">
        <v>27</v>
      </c>
      <c r="G3189">
        <v>950</v>
      </c>
      <c r="H3189">
        <v>25</v>
      </c>
      <c r="I3189">
        <v>925</v>
      </c>
      <c r="J3189">
        <v>0</v>
      </c>
      <c r="K3189">
        <v>0</v>
      </c>
      <c r="L3189">
        <v>8</v>
      </c>
      <c r="M3189">
        <v>0.6</v>
      </c>
      <c r="N3189">
        <v>0.97699999999999998</v>
      </c>
      <c r="O3189">
        <v>2.5</v>
      </c>
      <c r="P3189">
        <v>0.747</v>
      </c>
      <c r="Q3189">
        <v>2.5999999999999999E-2</v>
      </c>
    </row>
    <row r="3190" spans="1:17">
      <c r="A3190" t="s">
        <v>3220</v>
      </c>
      <c r="B3190" s="1">
        <v>46164</v>
      </c>
      <c r="C3190" t="s">
        <v>53</v>
      </c>
      <c r="D3190" t="s">
        <v>19</v>
      </c>
      <c r="E3190">
        <v>1725</v>
      </c>
      <c r="F3190">
        <v>35</v>
      </c>
      <c r="G3190">
        <v>1760</v>
      </c>
      <c r="H3190">
        <v>25</v>
      </c>
      <c r="I3190">
        <v>1735</v>
      </c>
      <c r="J3190">
        <v>0</v>
      </c>
      <c r="K3190">
        <v>0</v>
      </c>
      <c r="L3190">
        <v>8</v>
      </c>
      <c r="M3190">
        <v>0.6</v>
      </c>
      <c r="N3190">
        <v>0.98399999999999999</v>
      </c>
      <c r="O3190">
        <v>2.5</v>
      </c>
      <c r="P3190">
        <v>0.69299999999999995</v>
      </c>
      <c r="Q3190">
        <v>1.4E-2</v>
      </c>
    </row>
    <row r="3191" spans="1:17">
      <c r="A3191" t="s">
        <v>3221</v>
      </c>
      <c r="B3191" s="1">
        <v>46164</v>
      </c>
      <c r="C3191" t="s">
        <v>53</v>
      </c>
      <c r="D3191" t="s">
        <v>21</v>
      </c>
      <c r="E3191">
        <v>1845</v>
      </c>
      <c r="F3191">
        <v>35</v>
      </c>
      <c r="G3191">
        <v>1880</v>
      </c>
      <c r="H3191">
        <v>20</v>
      </c>
      <c r="I3191">
        <v>1860</v>
      </c>
      <c r="J3191">
        <v>0</v>
      </c>
      <c r="K3191">
        <v>0</v>
      </c>
      <c r="L3191">
        <v>8</v>
      </c>
      <c r="M3191">
        <v>0.6</v>
      </c>
      <c r="N3191">
        <v>0.97</v>
      </c>
      <c r="O3191">
        <v>2.5</v>
      </c>
      <c r="P3191">
        <v>0.66400000000000003</v>
      </c>
      <c r="Q3191">
        <v>1.0999999999999999E-2</v>
      </c>
    </row>
    <row r="3192" spans="1:17">
      <c r="A3192" t="s">
        <v>3222</v>
      </c>
      <c r="B3192" s="1">
        <v>46164</v>
      </c>
      <c r="C3192" t="s">
        <v>53</v>
      </c>
      <c r="D3192" t="s">
        <v>23</v>
      </c>
      <c r="E3192">
        <v>1167</v>
      </c>
      <c r="F3192">
        <v>58</v>
      </c>
      <c r="G3192">
        <v>1225</v>
      </c>
      <c r="H3192">
        <v>31</v>
      </c>
      <c r="I3192">
        <v>1194</v>
      </c>
      <c r="J3192">
        <v>0</v>
      </c>
      <c r="K3192">
        <v>0</v>
      </c>
      <c r="L3192">
        <v>8</v>
      </c>
      <c r="M3192">
        <v>0.6</v>
      </c>
      <c r="N3192">
        <v>0.98</v>
      </c>
      <c r="O3192">
        <v>2.5</v>
      </c>
      <c r="P3192">
        <v>0.77800000000000002</v>
      </c>
      <c r="Q3192">
        <v>2.5000000000000001E-2</v>
      </c>
    </row>
    <row r="3193" spans="1:17">
      <c r="A3193" t="s">
        <v>3223</v>
      </c>
      <c r="B3193" s="1">
        <v>46164</v>
      </c>
      <c r="C3193" t="s">
        <v>53</v>
      </c>
      <c r="D3193" t="s">
        <v>25</v>
      </c>
      <c r="E3193">
        <v>0</v>
      </c>
      <c r="F3193">
        <v>22</v>
      </c>
      <c r="G3193">
        <v>22</v>
      </c>
      <c r="H3193">
        <v>22</v>
      </c>
      <c r="I3193">
        <v>0</v>
      </c>
      <c r="J3193">
        <v>0</v>
      </c>
      <c r="K3193">
        <v>0</v>
      </c>
      <c r="L3193">
        <v>1</v>
      </c>
      <c r="M3193">
        <v>0.997</v>
      </c>
      <c r="N3193">
        <v>1</v>
      </c>
      <c r="O3193">
        <v>4.4000000000000004</v>
      </c>
      <c r="P3193">
        <v>0.71299999999999997</v>
      </c>
      <c r="Q3193">
        <v>1</v>
      </c>
    </row>
    <row r="3194" spans="1:17">
      <c r="A3194" t="s">
        <v>3224</v>
      </c>
      <c r="B3194" s="1">
        <v>46166</v>
      </c>
      <c r="C3194" t="s">
        <v>18</v>
      </c>
      <c r="D3194" t="s">
        <v>19</v>
      </c>
      <c r="E3194">
        <v>480</v>
      </c>
      <c r="F3194">
        <v>59</v>
      </c>
      <c r="G3194">
        <v>539</v>
      </c>
      <c r="H3194">
        <v>41</v>
      </c>
      <c r="I3194">
        <v>498</v>
      </c>
      <c r="J3194">
        <v>0</v>
      </c>
      <c r="K3194">
        <v>0</v>
      </c>
      <c r="L3194">
        <v>8</v>
      </c>
      <c r="M3194">
        <v>0.6</v>
      </c>
      <c r="N3194">
        <v>0.98299999999999998</v>
      </c>
      <c r="O3194">
        <v>2.5</v>
      </c>
      <c r="P3194">
        <v>0.72399999999999998</v>
      </c>
      <c r="Q3194">
        <v>7.5999999999999998E-2</v>
      </c>
    </row>
    <row r="3195" spans="1:17">
      <c r="A3195" t="s">
        <v>3225</v>
      </c>
      <c r="B3195" s="1">
        <v>46166</v>
      </c>
      <c r="C3195" t="s">
        <v>18</v>
      </c>
      <c r="D3195" t="s">
        <v>21</v>
      </c>
      <c r="E3195">
        <v>0</v>
      </c>
      <c r="F3195">
        <v>38</v>
      </c>
      <c r="G3195">
        <v>38</v>
      </c>
      <c r="H3195">
        <v>38</v>
      </c>
      <c r="I3195">
        <v>0</v>
      </c>
      <c r="J3195">
        <v>0</v>
      </c>
      <c r="K3195">
        <v>0</v>
      </c>
      <c r="L3195">
        <v>1.4</v>
      </c>
      <c r="M3195">
        <v>0.998</v>
      </c>
      <c r="N3195">
        <v>0.99</v>
      </c>
      <c r="O3195">
        <v>4.5999999999999996</v>
      </c>
      <c r="P3195">
        <v>0.8</v>
      </c>
      <c r="Q3195">
        <v>1</v>
      </c>
    </row>
    <row r="3196" spans="1:17">
      <c r="A3196" t="s">
        <v>3226</v>
      </c>
      <c r="B3196" s="1">
        <v>46166</v>
      </c>
      <c r="C3196" t="s">
        <v>18</v>
      </c>
      <c r="D3196" t="s">
        <v>23</v>
      </c>
      <c r="E3196">
        <v>819</v>
      </c>
      <c r="F3196">
        <v>39</v>
      </c>
      <c r="G3196">
        <v>858</v>
      </c>
      <c r="H3196">
        <v>33</v>
      </c>
      <c r="I3196">
        <v>825</v>
      </c>
      <c r="J3196">
        <v>0</v>
      </c>
      <c r="K3196">
        <v>0</v>
      </c>
      <c r="L3196">
        <v>8</v>
      </c>
      <c r="M3196">
        <v>0.6</v>
      </c>
      <c r="N3196">
        <v>1</v>
      </c>
      <c r="O3196">
        <v>2.5</v>
      </c>
      <c r="P3196">
        <v>0.77700000000000002</v>
      </c>
      <c r="Q3196">
        <v>3.7999999999999999E-2</v>
      </c>
    </row>
    <row r="3197" spans="1:17">
      <c r="A3197" t="s">
        <v>3227</v>
      </c>
      <c r="B3197" s="1">
        <v>46166</v>
      </c>
      <c r="C3197" t="s">
        <v>18</v>
      </c>
      <c r="D3197" t="s">
        <v>25</v>
      </c>
      <c r="E3197">
        <v>0</v>
      </c>
      <c r="F3197">
        <v>33</v>
      </c>
      <c r="G3197">
        <v>33</v>
      </c>
      <c r="H3197">
        <v>33</v>
      </c>
      <c r="I3197">
        <v>0</v>
      </c>
      <c r="J3197">
        <v>0</v>
      </c>
      <c r="K3197">
        <v>0</v>
      </c>
      <c r="L3197">
        <v>1.3</v>
      </c>
      <c r="M3197">
        <v>0.93400000000000005</v>
      </c>
      <c r="N3197">
        <v>0.98399999999999999</v>
      </c>
      <c r="O3197">
        <v>4.8</v>
      </c>
      <c r="P3197">
        <v>0.76500000000000001</v>
      </c>
      <c r="Q3197">
        <v>1</v>
      </c>
    </row>
    <row r="3198" spans="1:17">
      <c r="A3198" t="s">
        <v>3228</v>
      </c>
      <c r="B3198" s="1">
        <v>46166</v>
      </c>
      <c r="C3198" t="s">
        <v>27</v>
      </c>
      <c r="D3198" t="s">
        <v>19</v>
      </c>
      <c r="E3198">
        <v>1</v>
      </c>
      <c r="F3198">
        <v>24</v>
      </c>
      <c r="G3198">
        <v>25</v>
      </c>
      <c r="H3198">
        <v>25</v>
      </c>
      <c r="I3198">
        <v>0</v>
      </c>
      <c r="J3198">
        <v>0</v>
      </c>
      <c r="K3198">
        <v>0</v>
      </c>
      <c r="L3198">
        <v>1.5</v>
      </c>
      <c r="M3198">
        <v>0.94899999999999995</v>
      </c>
      <c r="N3198">
        <v>0.98899999999999999</v>
      </c>
      <c r="O3198">
        <v>4.5999999999999996</v>
      </c>
      <c r="P3198">
        <v>0.70499999999999996</v>
      </c>
      <c r="Q3198">
        <v>1</v>
      </c>
    </row>
    <row r="3199" spans="1:17">
      <c r="A3199" t="s">
        <v>3229</v>
      </c>
      <c r="B3199" s="1">
        <v>46166</v>
      </c>
      <c r="C3199" t="s">
        <v>27</v>
      </c>
      <c r="D3199" t="s">
        <v>21</v>
      </c>
      <c r="E3199">
        <v>0</v>
      </c>
      <c r="F3199">
        <v>47</v>
      </c>
      <c r="G3199">
        <v>47</v>
      </c>
      <c r="H3199">
        <v>47</v>
      </c>
      <c r="I3199">
        <v>0</v>
      </c>
      <c r="J3199">
        <v>0</v>
      </c>
      <c r="K3199">
        <v>0</v>
      </c>
      <c r="L3199">
        <v>1.8</v>
      </c>
      <c r="M3199">
        <v>0.98799999999999999</v>
      </c>
      <c r="N3199">
        <v>0.998</v>
      </c>
      <c r="O3199">
        <v>4.5999999999999996</v>
      </c>
      <c r="P3199">
        <v>0.70699999999999996</v>
      </c>
      <c r="Q3199">
        <v>1</v>
      </c>
    </row>
    <row r="3200" spans="1:17">
      <c r="A3200" t="s">
        <v>3230</v>
      </c>
      <c r="B3200" s="1">
        <v>46166</v>
      </c>
      <c r="C3200" t="s">
        <v>27</v>
      </c>
      <c r="D3200" t="s">
        <v>23</v>
      </c>
      <c r="E3200">
        <v>2074</v>
      </c>
      <c r="F3200">
        <v>32</v>
      </c>
      <c r="G3200">
        <v>2106</v>
      </c>
      <c r="H3200">
        <v>26</v>
      </c>
      <c r="I3200">
        <v>2080</v>
      </c>
      <c r="J3200">
        <v>0</v>
      </c>
      <c r="K3200">
        <v>0</v>
      </c>
      <c r="L3200">
        <v>8</v>
      </c>
      <c r="M3200">
        <v>0.6</v>
      </c>
      <c r="N3200">
        <v>0.97699999999999998</v>
      </c>
      <c r="O3200">
        <v>2.5</v>
      </c>
      <c r="P3200">
        <v>0.71699999999999997</v>
      </c>
      <c r="Q3200">
        <v>1.2E-2</v>
      </c>
    </row>
    <row r="3201" spans="1:17">
      <c r="A3201" t="s">
        <v>3231</v>
      </c>
      <c r="B3201" s="1">
        <v>46166</v>
      </c>
      <c r="C3201" t="s">
        <v>27</v>
      </c>
      <c r="D3201" t="s">
        <v>25</v>
      </c>
      <c r="E3201">
        <v>112</v>
      </c>
      <c r="F3201">
        <v>37</v>
      </c>
      <c r="G3201">
        <v>149</v>
      </c>
      <c r="H3201">
        <v>28</v>
      </c>
      <c r="I3201">
        <v>121</v>
      </c>
      <c r="J3201">
        <v>1</v>
      </c>
      <c r="K3201">
        <v>0</v>
      </c>
      <c r="L3201">
        <v>8</v>
      </c>
      <c r="M3201">
        <v>0.6</v>
      </c>
      <c r="N3201">
        <v>0.95399999999999996</v>
      </c>
      <c r="O3201">
        <v>2.5</v>
      </c>
      <c r="P3201">
        <v>0.72899999999999998</v>
      </c>
      <c r="Q3201">
        <v>0.188</v>
      </c>
    </row>
    <row r="3202" spans="1:17">
      <c r="A3202" t="s">
        <v>3232</v>
      </c>
      <c r="B3202" s="1">
        <v>46166</v>
      </c>
      <c r="C3202" t="s">
        <v>32</v>
      </c>
      <c r="D3202" t="s">
        <v>19</v>
      </c>
      <c r="E3202">
        <v>911</v>
      </c>
      <c r="F3202">
        <v>63</v>
      </c>
      <c r="G3202">
        <v>974</v>
      </c>
      <c r="H3202">
        <v>28</v>
      </c>
      <c r="I3202">
        <v>946</v>
      </c>
      <c r="J3202">
        <v>1</v>
      </c>
      <c r="K3202">
        <v>0</v>
      </c>
      <c r="L3202">
        <v>8</v>
      </c>
      <c r="M3202">
        <v>0.6</v>
      </c>
      <c r="N3202">
        <v>0.98499999999999999</v>
      </c>
      <c r="O3202">
        <v>2.5</v>
      </c>
      <c r="P3202">
        <v>0.77</v>
      </c>
      <c r="Q3202">
        <v>2.9000000000000001E-2</v>
      </c>
    </row>
    <row r="3203" spans="1:17">
      <c r="A3203" t="s">
        <v>3233</v>
      </c>
      <c r="B3203" s="1">
        <v>46166</v>
      </c>
      <c r="C3203" t="s">
        <v>32</v>
      </c>
      <c r="D3203" t="s">
        <v>21</v>
      </c>
      <c r="E3203">
        <v>2114</v>
      </c>
      <c r="F3203">
        <v>35</v>
      </c>
      <c r="G3203">
        <v>2149</v>
      </c>
      <c r="H3203">
        <v>26</v>
      </c>
      <c r="I3203">
        <v>2123</v>
      </c>
      <c r="J3203">
        <v>0</v>
      </c>
      <c r="K3203">
        <v>0</v>
      </c>
      <c r="L3203">
        <v>8</v>
      </c>
      <c r="M3203">
        <v>0.6</v>
      </c>
      <c r="N3203">
        <v>0.98499999999999999</v>
      </c>
      <c r="O3203">
        <v>2.5</v>
      </c>
      <c r="P3203">
        <v>0.72</v>
      </c>
      <c r="Q3203">
        <v>1.2E-2</v>
      </c>
    </row>
    <row r="3204" spans="1:17">
      <c r="A3204" t="s">
        <v>3234</v>
      </c>
      <c r="B3204" s="1">
        <v>46166</v>
      </c>
      <c r="C3204" t="s">
        <v>32</v>
      </c>
      <c r="D3204" t="s">
        <v>23</v>
      </c>
      <c r="E3204">
        <v>2274</v>
      </c>
      <c r="F3204">
        <v>37</v>
      </c>
      <c r="G3204">
        <v>2311</v>
      </c>
      <c r="H3204">
        <v>20</v>
      </c>
      <c r="I3204">
        <v>2291</v>
      </c>
      <c r="J3204">
        <v>1</v>
      </c>
      <c r="K3204">
        <v>0</v>
      </c>
      <c r="L3204">
        <v>8</v>
      </c>
      <c r="M3204">
        <v>0.6</v>
      </c>
      <c r="N3204">
        <v>0.94499999999999995</v>
      </c>
      <c r="O3204">
        <v>2.5</v>
      </c>
      <c r="P3204">
        <v>0.73499999999999999</v>
      </c>
      <c r="Q3204">
        <v>8.9999999999999993E-3</v>
      </c>
    </row>
    <row r="3205" spans="1:17">
      <c r="A3205" t="s">
        <v>3235</v>
      </c>
      <c r="B3205" s="1">
        <v>46166</v>
      </c>
      <c r="C3205" t="s">
        <v>32</v>
      </c>
      <c r="D3205" t="s">
        <v>25</v>
      </c>
      <c r="E3205">
        <v>0</v>
      </c>
      <c r="F3205">
        <v>43</v>
      </c>
      <c r="G3205">
        <v>43</v>
      </c>
      <c r="H3205">
        <v>43</v>
      </c>
      <c r="I3205">
        <v>0</v>
      </c>
      <c r="J3205">
        <v>0</v>
      </c>
      <c r="K3205">
        <v>0</v>
      </c>
      <c r="L3205">
        <v>1.5</v>
      </c>
      <c r="M3205">
        <v>0.97299999999999998</v>
      </c>
      <c r="N3205">
        <v>0.97599999999999998</v>
      </c>
      <c r="O3205">
        <v>4.7</v>
      </c>
      <c r="P3205">
        <v>0.72899999999999998</v>
      </c>
      <c r="Q3205">
        <v>1</v>
      </c>
    </row>
    <row r="3206" spans="1:17">
      <c r="A3206" t="s">
        <v>3236</v>
      </c>
      <c r="B3206" s="1">
        <v>46166</v>
      </c>
      <c r="C3206" t="s">
        <v>37</v>
      </c>
      <c r="D3206" t="s">
        <v>19</v>
      </c>
      <c r="E3206">
        <v>0</v>
      </c>
      <c r="F3206">
        <v>47</v>
      </c>
      <c r="G3206">
        <v>47</v>
      </c>
      <c r="H3206">
        <v>41</v>
      </c>
      <c r="I3206">
        <v>6</v>
      </c>
      <c r="J3206">
        <v>0</v>
      </c>
      <c r="K3206">
        <v>0</v>
      </c>
      <c r="L3206">
        <v>1.8</v>
      </c>
      <c r="M3206">
        <v>0.95399999999999996</v>
      </c>
      <c r="N3206">
        <v>0.97699999999999998</v>
      </c>
      <c r="O3206">
        <v>4.4000000000000004</v>
      </c>
      <c r="P3206">
        <v>0.627</v>
      </c>
      <c r="Q3206">
        <v>0.872</v>
      </c>
    </row>
    <row r="3207" spans="1:17">
      <c r="A3207" t="s">
        <v>3237</v>
      </c>
      <c r="B3207" s="1">
        <v>46166</v>
      </c>
      <c r="C3207" t="s">
        <v>37</v>
      </c>
      <c r="D3207" t="s">
        <v>21</v>
      </c>
      <c r="E3207">
        <v>1025</v>
      </c>
      <c r="F3207">
        <v>39</v>
      </c>
      <c r="G3207">
        <v>1064</v>
      </c>
      <c r="H3207">
        <v>35</v>
      </c>
      <c r="I3207">
        <v>1029</v>
      </c>
      <c r="J3207">
        <v>0</v>
      </c>
      <c r="K3207">
        <v>0</v>
      </c>
      <c r="L3207">
        <v>8</v>
      </c>
      <c r="M3207">
        <v>0.6</v>
      </c>
      <c r="N3207">
        <v>1</v>
      </c>
      <c r="O3207">
        <v>2.5</v>
      </c>
      <c r="P3207">
        <v>0.66900000000000004</v>
      </c>
      <c r="Q3207">
        <v>3.3000000000000002E-2</v>
      </c>
    </row>
    <row r="3208" spans="1:17">
      <c r="A3208" t="s">
        <v>3238</v>
      </c>
      <c r="B3208" s="1">
        <v>46166</v>
      </c>
      <c r="C3208" t="s">
        <v>37</v>
      </c>
      <c r="D3208" t="s">
        <v>23</v>
      </c>
      <c r="E3208">
        <v>756</v>
      </c>
      <c r="F3208">
        <v>43</v>
      </c>
      <c r="G3208">
        <v>799</v>
      </c>
      <c r="H3208">
        <v>41</v>
      </c>
      <c r="I3208">
        <v>758</v>
      </c>
      <c r="J3208">
        <v>0</v>
      </c>
      <c r="K3208">
        <v>0</v>
      </c>
      <c r="L3208">
        <v>8</v>
      </c>
      <c r="M3208">
        <v>0.6</v>
      </c>
      <c r="N3208">
        <v>0.97199999999999998</v>
      </c>
      <c r="O3208">
        <v>2.5</v>
      </c>
      <c r="P3208">
        <v>0.77300000000000002</v>
      </c>
      <c r="Q3208">
        <v>5.0999999999999997E-2</v>
      </c>
    </row>
    <row r="3209" spans="1:17">
      <c r="A3209" t="s">
        <v>3239</v>
      </c>
      <c r="B3209" s="1">
        <v>46166</v>
      </c>
      <c r="C3209" t="s">
        <v>37</v>
      </c>
      <c r="D3209" t="s">
        <v>25</v>
      </c>
      <c r="E3209">
        <v>0</v>
      </c>
      <c r="F3209">
        <v>43</v>
      </c>
      <c r="G3209">
        <v>43</v>
      </c>
      <c r="H3209">
        <v>37</v>
      </c>
      <c r="I3209">
        <v>6</v>
      </c>
      <c r="J3209">
        <v>0</v>
      </c>
      <c r="K3209">
        <v>0</v>
      </c>
      <c r="L3209">
        <v>2</v>
      </c>
      <c r="M3209">
        <v>0.96099999999999997</v>
      </c>
      <c r="N3209">
        <v>0.97599999999999998</v>
      </c>
      <c r="O3209">
        <v>4.2</v>
      </c>
      <c r="P3209">
        <v>0.65400000000000003</v>
      </c>
      <c r="Q3209">
        <v>0.86</v>
      </c>
    </row>
    <row r="3210" spans="1:17">
      <c r="A3210" t="s">
        <v>3240</v>
      </c>
      <c r="B3210" s="1">
        <v>46166</v>
      </c>
      <c r="C3210" t="s">
        <v>43</v>
      </c>
      <c r="D3210" t="s">
        <v>19</v>
      </c>
      <c r="E3210">
        <v>1737</v>
      </c>
      <c r="F3210">
        <v>46</v>
      </c>
      <c r="G3210">
        <v>1783</v>
      </c>
      <c r="H3210">
        <v>21</v>
      </c>
      <c r="I3210">
        <v>1762</v>
      </c>
      <c r="J3210">
        <v>0</v>
      </c>
      <c r="K3210">
        <v>0</v>
      </c>
      <c r="L3210">
        <v>8</v>
      </c>
      <c r="M3210">
        <v>0.6</v>
      </c>
      <c r="N3210">
        <v>1</v>
      </c>
      <c r="O3210">
        <v>2.5</v>
      </c>
      <c r="P3210">
        <v>0.73399999999999999</v>
      </c>
      <c r="Q3210">
        <v>1.2E-2</v>
      </c>
    </row>
    <row r="3211" spans="1:17">
      <c r="A3211" t="s">
        <v>3241</v>
      </c>
      <c r="B3211" s="1">
        <v>46166</v>
      </c>
      <c r="C3211" t="s">
        <v>43</v>
      </c>
      <c r="D3211" t="s">
        <v>21</v>
      </c>
      <c r="E3211">
        <v>3</v>
      </c>
      <c r="F3211">
        <v>35</v>
      </c>
      <c r="G3211">
        <v>38</v>
      </c>
      <c r="H3211">
        <v>38</v>
      </c>
      <c r="I3211">
        <v>0</v>
      </c>
      <c r="J3211">
        <v>0</v>
      </c>
      <c r="K3211">
        <v>0</v>
      </c>
      <c r="L3211">
        <v>1.7</v>
      </c>
      <c r="M3211">
        <v>0.99299999999999999</v>
      </c>
      <c r="N3211">
        <v>0.98799999999999999</v>
      </c>
      <c r="O3211">
        <v>4.5999999999999996</v>
      </c>
      <c r="P3211">
        <v>0.621</v>
      </c>
      <c r="Q3211">
        <v>1</v>
      </c>
    </row>
    <row r="3212" spans="1:17">
      <c r="A3212" t="s">
        <v>3242</v>
      </c>
      <c r="B3212" s="1">
        <v>46166</v>
      </c>
      <c r="C3212" t="s">
        <v>43</v>
      </c>
      <c r="D3212" t="s">
        <v>23</v>
      </c>
      <c r="E3212">
        <v>0</v>
      </c>
      <c r="F3212">
        <v>46</v>
      </c>
      <c r="G3212">
        <v>46</v>
      </c>
      <c r="H3212">
        <v>46</v>
      </c>
      <c r="I3212">
        <v>0</v>
      </c>
      <c r="J3212">
        <v>0</v>
      </c>
      <c r="K3212">
        <v>0</v>
      </c>
      <c r="L3212">
        <v>1.7</v>
      </c>
      <c r="M3212">
        <v>0.98799999999999999</v>
      </c>
      <c r="N3212">
        <v>0.99299999999999999</v>
      </c>
      <c r="O3212">
        <v>4.5</v>
      </c>
      <c r="P3212">
        <v>0.754</v>
      </c>
      <c r="Q3212">
        <v>1</v>
      </c>
    </row>
    <row r="3213" spans="1:17">
      <c r="A3213" t="s">
        <v>3243</v>
      </c>
      <c r="B3213" s="1">
        <v>46166</v>
      </c>
      <c r="C3213" t="s">
        <v>43</v>
      </c>
      <c r="D3213" t="s">
        <v>25</v>
      </c>
      <c r="E3213">
        <v>0</v>
      </c>
      <c r="F3213">
        <v>27</v>
      </c>
      <c r="G3213">
        <v>27</v>
      </c>
      <c r="H3213">
        <v>27</v>
      </c>
      <c r="I3213">
        <v>0</v>
      </c>
      <c r="J3213">
        <v>0</v>
      </c>
      <c r="K3213">
        <v>0</v>
      </c>
      <c r="L3213">
        <v>1.4</v>
      </c>
      <c r="M3213">
        <v>1</v>
      </c>
      <c r="N3213">
        <v>0.98699999999999999</v>
      </c>
      <c r="O3213">
        <v>4.5999999999999996</v>
      </c>
      <c r="P3213">
        <v>0.78100000000000003</v>
      </c>
      <c r="Q3213">
        <v>1</v>
      </c>
    </row>
    <row r="3214" spans="1:17">
      <c r="A3214" t="s">
        <v>3244</v>
      </c>
      <c r="B3214" s="1">
        <v>46166</v>
      </c>
      <c r="C3214" t="s">
        <v>48</v>
      </c>
      <c r="D3214" t="s">
        <v>19</v>
      </c>
      <c r="E3214">
        <v>0</v>
      </c>
      <c r="F3214">
        <v>38</v>
      </c>
      <c r="G3214">
        <v>38</v>
      </c>
      <c r="H3214">
        <v>38</v>
      </c>
      <c r="I3214">
        <v>0</v>
      </c>
      <c r="J3214">
        <v>0</v>
      </c>
      <c r="K3214">
        <v>0</v>
      </c>
      <c r="L3214">
        <v>1.6</v>
      </c>
      <c r="M3214">
        <v>0.99</v>
      </c>
      <c r="N3214">
        <v>0.96099999999999997</v>
      </c>
      <c r="O3214">
        <v>5</v>
      </c>
      <c r="P3214">
        <v>0.74299999999999999</v>
      </c>
      <c r="Q3214">
        <v>1</v>
      </c>
    </row>
    <row r="3215" spans="1:17">
      <c r="A3215" t="s">
        <v>3245</v>
      </c>
      <c r="B3215" s="1">
        <v>46166</v>
      </c>
      <c r="C3215" t="s">
        <v>48</v>
      </c>
      <c r="D3215" t="s">
        <v>21</v>
      </c>
      <c r="E3215">
        <v>2882</v>
      </c>
      <c r="F3215">
        <v>66</v>
      </c>
      <c r="G3215">
        <v>2948</v>
      </c>
      <c r="H3215">
        <v>18</v>
      </c>
      <c r="I3215">
        <v>2930</v>
      </c>
      <c r="J3215">
        <v>1</v>
      </c>
      <c r="K3215">
        <v>1</v>
      </c>
      <c r="L3215">
        <v>8</v>
      </c>
      <c r="M3215">
        <v>0.6</v>
      </c>
      <c r="N3215">
        <v>0.92500000000000004</v>
      </c>
      <c r="O3215">
        <v>2.5</v>
      </c>
      <c r="P3215">
        <v>0.69199999999999995</v>
      </c>
      <c r="Q3215">
        <v>6.0000000000000001E-3</v>
      </c>
    </row>
    <row r="3216" spans="1:17">
      <c r="A3216" t="s">
        <v>3246</v>
      </c>
      <c r="B3216" s="1">
        <v>46166</v>
      </c>
      <c r="C3216" t="s">
        <v>48</v>
      </c>
      <c r="D3216" t="s">
        <v>23</v>
      </c>
      <c r="E3216">
        <v>0</v>
      </c>
      <c r="F3216">
        <v>49</v>
      </c>
      <c r="G3216">
        <v>49</v>
      </c>
      <c r="H3216">
        <v>48</v>
      </c>
      <c r="I3216">
        <v>1</v>
      </c>
      <c r="J3216">
        <v>0</v>
      </c>
      <c r="K3216">
        <v>0</v>
      </c>
      <c r="L3216">
        <v>1.8</v>
      </c>
      <c r="M3216">
        <v>0.94699999999999995</v>
      </c>
      <c r="N3216">
        <v>0.997</v>
      </c>
      <c r="O3216">
        <v>4.5</v>
      </c>
      <c r="P3216">
        <v>0.80200000000000005</v>
      </c>
      <c r="Q3216">
        <v>0.98</v>
      </c>
    </row>
    <row r="3217" spans="1:17">
      <c r="A3217" t="s">
        <v>3247</v>
      </c>
      <c r="B3217" s="1">
        <v>46166</v>
      </c>
      <c r="C3217" t="s">
        <v>48</v>
      </c>
      <c r="D3217" t="s">
        <v>25</v>
      </c>
      <c r="E3217">
        <v>925</v>
      </c>
      <c r="F3217">
        <v>29</v>
      </c>
      <c r="G3217">
        <v>954</v>
      </c>
      <c r="H3217">
        <v>22</v>
      </c>
      <c r="I3217">
        <v>932</v>
      </c>
      <c r="J3217">
        <v>0</v>
      </c>
      <c r="K3217">
        <v>0</v>
      </c>
      <c r="L3217">
        <v>8</v>
      </c>
      <c r="M3217">
        <v>0.6</v>
      </c>
      <c r="N3217">
        <v>1</v>
      </c>
      <c r="O3217">
        <v>2.5</v>
      </c>
      <c r="P3217">
        <v>0.747</v>
      </c>
      <c r="Q3217">
        <v>2.3E-2</v>
      </c>
    </row>
    <row r="3218" spans="1:17">
      <c r="A3218" t="s">
        <v>3248</v>
      </c>
      <c r="B3218" s="1">
        <v>46166</v>
      </c>
      <c r="C3218" t="s">
        <v>53</v>
      </c>
      <c r="D3218" t="s">
        <v>19</v>
      </c>
      <c r="E3218">
        <v>1735</v>
      </c>
      <c r="F3218">
        <v>50</v>
      </c>
      <c r="G3218">
        <v>1785</v>
      </c>
      <c r="H3218">
        <v>26</v>
      </c>
      <c r="I3218">
        <v>1759</v>
      </c>
      <c r="J3218">
        <v>0</v>
      </c>
      <c r="K3218">
        <v>0</v>
      </c>
      <c r="L3218">
        <v>8</v>
      </c>
      <c r="M3218">
        <v>0.6</v>
      </c>
      <c r="N3218">
        <v>0.95299999999999996</v>
      </c>
      <c r="O3218">
        <v>2.5</v>
      </c>
      <c r="P3218">
        <v>0.69299999999999995</v>
      </c>
      <c r="Q3218">
        <v>1.4999999999999999E-2</v>
      </c>
    </row>
    <row r="3219" spans="1:17">
      <c r="A3219" t="s">
        <v>3249</v>
      </c>
      <c r="B3219" s="1">
        <v>46166</v>
      </c>
      <c r="C3219" t="s">
        <v>53</v>
      </c>
      <c r="D3219" t="s">
        <v>21</v>
      </c>
      <c r="E3219">
        <v>1860</v>
      </c>
      <c r="F3219">
        <v>49</v>
      </c>
      <c r="G3219">
        <v>1909</v>
      </c>
      <c r="H3219">
        <v>19</v>
      </c>
      <c r="I3219">
        <v>1890</v>
      </c>
      <c r="J3219">
        <v>0</v>
      </c>
      <c r="K3219">
        <v>0</v>
      </c>
      <c r="L3219">
        <v>8</v>
      </c>
      <c r="M3219">
        <v>0.6</v>
      </c>
      <c r="N3219">
        <v>0.98699999999999999</v>
      </c>
      <c r="O3219">
        <v>2.5</v>
      </c>
      <c r="P3219">
        <v>0.66400000000000003</v>
      </c>
      <c r="Q3219">
        <v>0.01</v>
      </c>
    </row>
    <row r="3220" spans="1:17">
      <c r="A3220" t="s">
        <v>3250</v>
      </c>
      <c r="B3220" s="1">
        <v>46166</v>
      </c>
      <c r="C3220" t="s">
        <v>53</v>
      </c>
      <c r="D3220" t="s">
        <v>23</v>
      </c>
      <c r="E3220">
        <v>1194</v>
      </c>
      <c r="F3220">
        <v>52</v>
      </c>
      <c r="G3220">
        <v>1246</v>
      </c>
      <c r="H3220">
        <v>30</v>
      </c>
      <c r="I3220">
        <v>1216</v>
      </c>
      <c r="J3220">
        <v>0</v>
      </c>
      <c r="K3220">
        <v>0</v>
      </c>
      <c r="L3220">
        <v>8</v>
      </c>
      <c r="M3220">
        <v>0.6</v>
      </c>
      <c r="N3220">
        <v>0.98699999999999999</v>
      </c>
      <c r="O3220">
        <v>2.5</v>
      </c>
      <c r="P3220">
        <v>0.77800000000000002</v>
      </c>
      <c r="Q3220">
        <v>2.4E-2</v>
      </c>
    </row>
    <row r="3221" spans="1:17">
      <c r="A3221" t="s">
        <v>3251</v>
      </c>
      <c r="B3221" s="1">
        <v>46166</v>
      </c>
      <c r="C3221" t="s">
        <v>53</v>
      </c>
      <c r="D3221" t="s">
        <v>25</v>
      </c>
      <c r="E3221">
        <v>0</v>
      </c>
      <c r="F3221">
        <v>35</v>
      </c>
      <c r="G3221">
        <v>35</v>
      </c>
      <c r="H3221">
        <v>35</v>
      </c>
      <c r="I3221">
        <v>0</v>
      </c>
      <c r="J3221">
        <v>0</v>
      </c>
      <c r="K3221">
        <v>0</v>
      </c>
      <c r="L3221">
        <v>0.9</v>
      </c>
      <c r="M3221">
        <v>0.97</v>
      </c>
      <c r="N3221">
        <v>0.99299999999999999</v>
      </c>
      <c r="O3221">
        <v>4.5</v>
      </c>
      <c r="P3221">
        <v>0.71299999999999997</v>
      </c>
      <c r="Q3221">
        <v>1</v>
      </c>
    </row>
    <row r="3222" spans="1:17">
      <c r="A3222" t="s">
        <v>3252</v>
      </c>
      <c r="B3222" s="1">
        <v>46167</v>
      </c>
      <c r="C3222" t="s">
        <v>18</v>
      </c>
      <c r="D3222" t="s">
        <v>19</v>
      </c>
      <c r="E3222">
        <v>498</v>
      </c>
      <c r="F3222">
        <v>52</v>
      </c>
      <c r="G3222">
        <v>550</v>
      </c>
      <c r="H3222">
        <v>39</v>
      </c>
      <c r="I3222">
        <v>511</v>
      </c>
      <c r="J3222">
        <v>0</v>
      </c>
      <c r="K3222">
        <v>0</v>
      </c>
      <c r="L3222">
        <v>8</v>
      </c>
      <c r="M3222">
        <v>0.6</v>
      </c>
      <c r="N3222">
        <v>0.97699999999999998</v>
      </c>
      <c r="O3222">
        <v>2.5</v>
      </c>
      <c r="P3222">
        <v>0.72399999999999998</v>
      </c>
      <c r="Q3222">
        <v>7.0999999999999994E-2</v>
      </c>
    </row>
    <row r="3223" spans="1:17">
      <c r="A3223" t="s">
        <v>3253</v>
      </c>
      <c r="B3223" s="1">
        <v>46167</v>
      </c>
      <c r="C3223" t="s">
        <v>18</v>
      </c>
      <c r="D3223" t="s">
        <v>21</v>
      </c>
      <c r="E3223">
        <v>0</v>
      </c>
      <c r="F3223">
        <v>44</v>
      </c>
      <c r="G3223">
        <v>44</v>
      </c>
      <c r="H3223">
        <v>44</v>
      </c>
      <c r="I3223">
        <v>0</v>
      </c>
      <c r="J3223">
        <v>0</v>
      </c>
      <c r="K3223">
        <v>0</v>
      </c>
      <c r="L3223">
        <v>1.6</v>
      </c>
      <c r="M3223">
        <v>0.98899999999999999</v>
      </c>
      <c r="N3223">
        <v>0.98599999999999999</v>
      </c>
      <c r="O3223">
        <v>4.5999999999999996</v>
      </c>
      <c r="P3223">
        <v>0.8</v>
      </c>
      <c r="Q3223">
        <v>1</v>
      </c>
    </row>
    <row r="3224" spans="1:17">
      <c r="A3224" t="s">
        <v>3254</v>
      </c>
      <c r="B3224" s="1">
        <v>46167</v>
      </c>
      <c r="C3224" t="s">
        <v>18</v>
      </c>
      <c r="D3224" t="s">
        <v>23</v>
      </c>
      <c r="E3224">
        <v>825</v>
      </c>
      <c r="F3224">
        <v>41</v>
      </c>
      <c r="G3224">
        <v>866</v>
      </c>
      <c r="H3224">
        <v>32</v>
      </c>
      <c r="I3224">
        <v>834</v>
      </c>
      <c r="J3224">
        <v>0</v>
      </c>
      <c r="K3224">
        <v>0</v>
      </c>
      <c r="L3224">
        <v>8</v>
      </c>
      <c r="M3224">
        <v>0.6</v>
      </c>
      <c r="N3224">
        <v>1</v>
      </c>
      <c r="O3224">
        <v>2.5</v>
      </c>
      <c r="P3224">
        <v>0.77700000000000002</v>
      </c>
      <c r="Q3224">
        <v>3.6999999999999998E-2</v>
      </c>
    </row>
    <row r="3225" spans="1:17">
      <c r="A3225" t="s">
        <v>3255</v>
      </c>
      <c r="B3225" s="1">
        <v>46167</v>
      </c>
      <c r="C3225" t="s">
        <v>18</v>
      </c>
      <c r="D3225" t="s">
        <v>25</v>
      </c>
      <c r="E3225">
        <v>0</v>
      </c>
      <c r="F3225">
        <v>25</v>
      </c>
      <c r="G3225">
        <v>25</v>
      </c>
      <c r="H3225">
        <v>25</v>
      </c>
      <c r="I3225">
        <v>0</v>
      </c>
      <c r="J3225">
        <v>1</v>
      </c>
      <c r="K3225">
        <v>0</v>
      </c>
      <c r="L3225">
        <v>1.8</v>
      </c>
      <c r="M3225">
        <v>0.99299999999999999</v>
      </c>
      <c r="N3225">
        <v>0.999</v>
      </c>
      <c r="O3225">
        <v>4.5999999999999996</v>
      </c>
      <c r="P3225">
        <v>0.76500000000000001</v>
      </c>
      <c r="Q3225">
        <v>1</v>
      </c>
    </row>
    <row r="3226" spans="1:17">
      <c r="A3226" t="s">
        <v>3256</v>
      </c>
      <c r="B3226" s="1">
        <v>46167</v>
      </c>
      <c r="C3226" t="s">
        <v>27</v>
      </c>
      <c r="D3226" t="s">
        <v>19</v>
      </c>
      <c r="E3226">
        <v>0</v>
      </c>
      <c r="F3226">
        <v>47</v>
      </c>
      <c r="G3226">
        <v>47</v>
      </c>
      <c r="H3226">
        <v>38</v>
      </c>
      <c r="I3226">
        <v>9</v>
      </c>
      <c r="J3226">
        <v>0</v>
      </c>
      <c r="K3226">
        <v>0</v>
      </c>
      <c r="L3226">
        <v>1.7</v>
      </c>
      <c r="M3226">
        <v>0.89900000000000002</v>
      </c>
      <c r="N3226">
        <v>0.97899999999999998</v>
      </c>
      <c r="O3226">
        <v>4.2</v>
      </c>
      <c r="P3226">
        <v>0.70499999999999996</v>
      </c>
      <c r="Q3226">
        <v>0.80900000000000005</v>
      </c>
    </row>
    <row r="3227" spans="1:17">
      <c r="A3227" t="s">
        <v>3257</v>
      </c>
      <c r="B3227" s="1">
        <v>46167</v>
      </c>
      <c r="C3227" t="s">
        <v>27</v>
      </c>
      <c r="D3227" t="s">
        <v>21</v>
      </c>
      <c r="E3227">
        <v>0</v>
      </c>
      <c r="F3227">
        <v>40</v>
      </c>
      <c r="G3227">
        <v>40</v>
      </c>
      <c r="H3227">
        <v>40</v>
      </c>
      <c r="I3227">
        <v>0</v>
      </c>
      <c r="J3227">
        <v>0</v>
      </c>
      <c r="K3227">
        <v>0</v>
      </c>
      <c r="L3227">
        <v>1.4</v>
      </c>
      <c r="M3227">
        <v>0.95599999999999996</v>
      </c>
      <c r="N3227">
        <v>1</v>
      </c>
      <c r="O3227">
        <v>4.4000000000000004</v>
      </c>
      <c r="P3227">
        <v>0.70699999999999996</v>
      </c>
      <c r="Q3227">
        <v>1</v>
      </c>
    </row>
    <row r="3228" spans="1:17">
      <c r="A3228" t="s">
        <v>3258</v>
      </c>
      <c r="B3228" s="1">
        <v>46167</v>
      </c>
      <c r="C3228" t="s">
        <v>27</v>
      </c>
      <c r="D3228" t="s">
        <v>23</v>
      </c>
      <c r="E3228">
        <v>2080</v>
      </c>
      <c r="F3228">
        <v>38</v>
      </c>
      <c r="G3228">
        <v>2118</v>
      </c>
      <c r="H3228">
        <v>27</v>
      </c>
      <c r="I3228">
        <v>2091</v>
      </c>
      <c r="J3228">
        <v>0</v>
      </c>
      <c r="K3228">
        <v>0</v>
      </c>
      <c r="L3228">
        <v>8</v>
      </c>
      <c r="M3228">
        <v>0.6</v>
      </c>
      <c r="N3228">
        <v>0.96699999999999997</v>
      </c>
      <c r="O3228">
        <v>2.5</v>
      </c>
      <c r="P3228">
        <v>0.71699999999999997</v>
      </c>
      <c r="Q3228">
        <v>1.2999999999999999E-2</v>
      </c>
    </row>
    <row r="3229" spans="1:17">
      <c r="A3229" t="s">
        <v>3259</v>
      </c>
      <c r="B3229" s="1">
        <v>46167</v>
      </c>
      <c r="C3229" t="s">
        <v>27</v>
      </c>
      <c r="D3229" t="s">
        <v>25</v>
      </c>
      <c r="E3229">
        <v>121</v>
      </c>
      <c r="F3229">
        <v>30</v>
      </c>
      <c r="G3229">
        <v>151</v>
      </c>
      <c r="H3229">
        <v>28</v>
      </c>
      <c r="I3229">
        <v>123</v>
      </c>
      <c r="J3229">
        <v>0</v>
      </c>
      <c r="K3229">
        <v>0</v>
      </c>
      <c r="L3229">
        <v>8</v>
      </c>
      <c r="M3229">
        <v>0.6</v>
      </c>
      <c r="N3229">
        <v>0.995</v>
      </c>
      <c r="O3229">
        <v>2.5</v>
      </c>
      <c r="P3229">
        <v>0.72899999999999998</v>
      </c>
      <c r="Q3229">
        <v>0.185</v>
      </c>
    </row>
    <row r="3230" spans="1:17">
      <c r="A3230" t="s">
        <v>3260</v>
      </c>
      <c r="B3230" s="1">
        <v>46167</v>
      </c>
      <c r="C3230" t="s">
        <v>32</v>
      </c>
      <c r="D3230" t="s">
        <v>19</v>
      </c>
      <c r="E3230">
        <v>946</v>
      </c>
      <c r="F3230">
        <v>54</v>
      </c>
      <c r="G3230">
        <v>1000</v>
      </c>
      <c r="H3230">
        <v>32</v>
      </c>
      <c r="I3230">
        <v>968</v>
      </c>
      <c r="J3230">
        <v>0</v>
      </c>
      <c r="K3230">
        <v>0</v>
      </c>
      <c r="L3230">
        <v>8</v>
      </c>
      <c r="M3230">
        <v>0.6</v>
      </c>
      <c r="N3230">
        <v>0.97599999999999998</v>
      </c>
      <c r="O3230">
        <v>2.5</v>
      </c>
      <c r="P3230">
        <v>0.77</v>
      </c>
      <c r="Q3230">
        <v>3.2000000000000001E-2</v>
      </c>
    </row>
    <row r="3231" spans="1:17">
      <c r="A3231" t="s">
        <v>3261</v>
      </c>
      <c r="B3231" s="1">
        <v>46167</v>
      </c>
      <c r="C3231" t="s">
        <v>32</v>
      </c>
      <c r="D3231" t="s">
        <v>21</v>
      </c>
      <c r="E3231">
        <v>2123</v>
      </c>
      <c r="F3231">
        <v>39</v>
      </c>
      <c r="G3231">
        <v>2162</v>
      </c>
      <c r="H3231">
        <v>27</v>
      </c>
      <c r="I3231">
        <v>2135</v>
      </c>
      <c r="J3231">
        <v>0</v>
      </c>
      <c r="K3231">
        <v>0</v>
      </c>
      <c r="L3231">
        <v>8</v>
      </c>
      <c r="M3231">
        <v>0.6</v>
      </c>
      <c r="N3231">
        <v>0.95699999999999996</v>
      </c>
      <c r="O3231">
        <v>2.5</v>
      </c>
      <c r="P3231">
        <v>0.72</v>
      </c>
      <c r="Q3231">
        <v>1.2E-2</v>
      </c>
    </row>
    <row r="3232" spans="1:17">
      <c r="A3232" t="s">
        <v>3262</v>
      </c>
      <c r="B3232" s="1">
        <v>46167</v>
      </c>
      <c r="C3232" t="s">
        <v>32</v>
      </c>
      <c r="D3232" t="s">
        <v>23</v>
      </c>
      <c r="E3232">
        <v>2291</v>
      </c>
      <c r="F3232">
        <v>37</v>
      </c>
      <c r="G3232">
        <v>2328</v>
      </c>
      <c r="H3232">
        <v>24</v>
      </c>
      <c r="I3232">
        <v>2304</v>
      </c>
      <c r="J3232">
        <v>0</v>
      </c>
      <c r="K3232">
        <v>0</v>
      </c>
      <c r="L3232">
        <v>8</v>
      </c>
      <c r="M3232">
        <v>0.6</v>
      </c>
      <c r="N3232">
        <v>0.98699999999999999</v>
      </c>
      <c r="O3232">
        <v>2.5</v>
      </c>
      <c r="P3232">
        <v>0.73499999999999999</v>
      </c>
      <c r="Q3232">
        <v>0.01</v>
      </c>
    </row>
    <row r="3233" spans="1:17">
      <c r="A3233" t="s">
        <v>3263</v>
      </c>
      <c r="B3233" s="1">
        <v>46167</v>
      </c>
      <c r="C3233" t="s">
        <v>32</v>
      </c>
      <c r="D3233" t="s">
        <v>25</v>
      </c>
      <c r="E3233">
        <v>0</v>
      </c>
      <c r="F3233">
        <v>35</v>
      </c>
      <c r="G3233">
        <v>35</v>
      </c>
      <c r="H3233">
        <v>35</v>
      </c>
      <c r="I3233">
        <v>0</v>
      </c>
      <c r="J3233">
        <v>0</v>
      </c>
      <c r="K3233">
        <v>0</v>
      </c>
      <c r="L3233">
        <v>1</v>
      </c>
      <c r="M3233">
        <v>0.99399999999999999</v>
      </c>
      <c r="N3233">
        <v>0.97199999999999998</v>
      </c>
      <c r="O3233">
        <v>4.5</v>
      </c>
      <c r="P3233">
        <v>0.72899999999999998</v>
      </c>
      <c r="Q3233">
        <v>1</v>
      </c>
    </row>
    <row r="3234" spans="1:17">
      <c r="A3234" t="s">
        <v>3264</v>
      </c>
      <c r="B3234" s="1">
        <v>46167</v>
      </c>
      <c r="C3234" t="s">
        <v>37</v>
      </c>
      <c r="D3234" t="s">
        <v>19</v>
      </c>
      <c r="E3234">
        <v>6</v>
      </c>
      <c r="F3234">
        <v>41</v>
      </c>
      <c r="G3234">
        <v>47</v>
      </c>
      <c r="H3234">
        <v>44</v>
      </c>
      <c r="I3234">
        <v>3</v>
      </c>
      <c r="J3234">
        <v>0</v>
      </c>
      <c r="K3234">
        <v>0</v>
      </c>
      <c r="L3234">
        <v>1.6</v>
      </c>
      <c r="M3234">
        <v>0.95599999999999996</v>
      </c>
      <c r="N3234">
        <v>0.98899999999999999</v>
      </c>
      <c r="O3234">
        <v>4.4000000000000004</v>
      </c>
      <c r="P3234">
        <v>0.627</v>
      </c>
      <c r="Q3234">
        <v>0.93600000000000005</v>
      </c>
    </row>
    <row r="3235" spans="1:17">
      <c r="A3235" t="s">
        <v>3265</v>
      </c>
      <c r="B3235" s="1">
        <v>46167</v>
      </c>
      <c r="C3235" t="s">
        <v>37</v>
      </c>
      <c r="D3235" t="s">
        <v>21</v>
      </c>
      <c r="E3235">
        <v>1029</v>
      </c>
      <c r="F3235">
        <v>44</v>
      </c>
      <c r="G3235">
        <v>1073</v>
      </c>
      <c r="H3235">
        <v>34</v>
      </c>
      <c r="I3235">
        <v>1039</v>
      </c>
      <c r="J3235">
        <v>0</v>
      </c>
      <c r="K3235">
        <v>0</v>
      </c>
      <c r="L3235">
        <v>8</v>
      </c>
      <c r="M3235">
        <v>0.6</v>
      </c>
      <c r="N3235">
        <v>1</v>
      </c>
      <c r="O3235">
        <v>2.5</v>
      </c>
      <c r="P3235">
        <v>0.66900000000000004</v>
      </c>
      <c r="Q3235">
        <v>3.2000000000000001E-2</v>
      </c>
    </row>
    <row r="3236" spans="1:17">
      <c r="A3236" t="s">
        <v>3266</v>
      </c>
      <c r="B3236" s="1">
        <v>46167</v>
      </c>
      <c r="C3236" t="s">
        <v>37</v>
      </c>
      <c r="D3236" t="s">
        <v>23</v>
      </c>
      <c r="E3236">
        <v>758</v>
      </c>
      <c r="F3236">
        <v>28</v>
      </c>
      <c r="G3236">
        <v>786</v>
      </c>
      <c r="H3236">
        <v>40</v>
      </c>
      <c r="I3236">
        <v>746</v>
      </c>
      <c r="J3236">
        <v>0</v>
      </c>
      <c r="K3236">
        <v>0</v>
      </c>
      <c r="L3236">
        <v>8</v>
      </c>
      <c r="M3236">
        <v>0.6</v>
      </c>
      <c r="N3236">
        <v>0.997</v>
      </c>
      <c r="O3236">
        <v>2.5</v>
      </c>
      <c r="P3236">
        <v>0.77300000000000002</v>
      </c>
      <c r="Q3236">
        <v>5.0999999999999997E-2</v>
      </c>
    </row>
    <row r="3237" spans="1:17">
      <c r="A3237" t="s">
        <v>3267</v>
      </c>
      <c r="B3237" s="1">
        <v>46167</v>
      </c>
      <c r="C3237" t="s">
        <v>37</v>
      </c>
      <c r="D3237" t="s">
        <v>25</v>
      </c>
      <c r="E3237">
        <v>6</v>
      </c>
      <c r="F3237">
        <v>42</v>
      </c>
      <c r="G3237">
        <v>48</v>
      </c>
      <c r="H3237">
        <v>44</v>
      </c>
      <c r="I3237">
        <v>4</v>
      </c>
      <c r="J3237">
        <v>0</v>
      </c>
      <c r="K3237">
        <v>0</v>
      </c>
      <c r="L3237">
        <v>1.7</v>
      </c>
      <c r="M3237">
        <v>0.95499999999999996</v>
      </c>
      <c r="N3237">
        <v>1</v>
      </c>
      <c r="O3237">
        <v>4.4000000000000004</v>
      </c>
      <c r="P3237">
        <v>0.65400000000000003</v>
      </c>
      <c r="Q3237">
        <v>0.91700000000000004</v>
      </c>
    </row>
    <row r="3238" spans="1:17">
      <c r="A3238" t="s">
        <v>3268</v>
      </c>
      <c r="B3238" s="1">
        <v>46167</v>
      </c>
      <c r="C3238" t="s">
        <v>43</v>
      </c>
      <c r="D3238" t="s">
        <v>19</v>
      </c>
      <c r="E3238">
        <v>1762</v>
      </c>
      <c r="F3238">
        <v>39</v>
      </c>
      <c r="G3238">
        <v>1801</v>
      </c>
      <c r="H3238">
        <v>22</v>
      </c>
      <c r="I3238">
        <v>1779</v>
      </c>
      <c r="J3238">
        <v>0</v>
      </c>
      <c r="K3238">
        <v>0</v>
      </c>
      <c r="L3238">
        <v>8</v>
      </c>
      <c r="M3238">
        <v>0.6</v>
      </c>
      <c r="N3238">
        <v>0.98299999999999998</v>
      </c>
      <c r="O3238">
        <v>2.5</v>
      </c>
      <c r="P3238">
        <v>0.73399999999999999</v>
      </c>
      <c r="Q3238">
        <v>1.2E-2</v>
      </c>
    </row>
    <row r="3239" spans="1:17">
      <c r="A3239" t="s">
        <v>3269</v>
      </c>
      <c r="B3239" s="1">
        <v>46167</v>
      </c>
      <c r="C3239" t="s">
        <v>43</v>
      </c>
      <c r="D3239" t="s">
        <v>21</v>
      </c>
      <c r="E3239">
        <v>0</v>
      </c>
      <c r="F3239">
        <v>18</v>
      </c>
      <c r="G3239">
        <v>18</v>
      </c>
      <c r="H3239">
        <v>18</v>
      </c>
      <c r="I3239">
        <v>0</v>
      </c>
      <c r="J3239">
        <v>1</v>
      </c>
      <c r="K3239">
        <v>0</v>
      </c>
      <c r="L3239">
        <v>2</v>
      </c>
      <c r="M3239">
        <v>0.92700000000000005</v>
      </c>
      <c r="N3239">
        <v>0.99199999999999999</v>
      </c>
      <c r="O3239">
        <v>4.7</v>
      </c>
      <c r="P3239">
        <v>0.621</v>
      </c>
      <c r="Q3239">
        <v>1</v>
      </c>
    </row>
    <row r="3240" spans="1:17">
      <c r="A3240" t="s">
        <v>3270</v>
      </c>
      <c r="B3240" s="1">
        <v>46167</v>
      </c>
      <c r="C3240" t="s">
        <v>43</v>
      </c>
      <c r="D3240" t="s">
        <v>23</v>
      </c>
      <c r="E3240">
        <v>0</v>
      </c>
      <c r="F3240">
        <v>38</v>
      </c>
      <c r="G3240">
        <v>38</v>
      </c>
      <c r="H3240">
        <v>38</v>
      </c>
      <c r="I3240">
        <v>0</v>
      </c>
      <c r="J3240">
        <v>0</v>
      </c>
      <c r="K3240">
        <v>0</v>
      </c>
      <c r="L3240">
        <v>1.4</v>
      </c>
      <c r="M3240">
        <v>0.96099999999999997</v>
      </c>
      <c r="N3240">
        <v>0.998</v>
      </c>
      <c r="O3240">
        <v>4.5</v>
      </c>
      <c r="P3240">
        <v>0.754</v>
      </c>
      <c r="Q3240">
        <v>1</v>
      </c>
    </row>
    <row r="3241" spans="1:17">
      <c r="A3241" t="s">
        <v>3271</v>
      </c>
      <c r="B3241" s="1">
        <v>46167</v>
      </c>
      <c r="C3241" t="s">
        <v>43</v>
      </c>
      <c r="D3241" t="s">
        <v>25</v>
      </c>
      <c r="E3241">
        <v>0</v>
      </c>
      <c r="F3241">
        <v>29</v>
      </c>
      <c r="G3241">
        <v>29</v>
      </c>
      <c r="H3241">
        <v>29</v>
      </c>
      <c r="I3241">
        <v>0</v>
      </c>
      <c r="J3241">
        <v>1</v>
      </c>
      <c r="K3241">
        <v>0</v>
      </c>
      <c r="L3241">
        <v>2</v>
      </c>
      <c r="M3241">
        <v>0.94399999999999995</v>
      </c>
      <c r="N3241">
        <v>0.96699999999999997</v>
      </c>
      <c r="O3241">
        <v>4.5999999999999996</v>
      </c>
      <c r="P3241">
        <v>0.78100000000000003</v>
      </c>
      <c r="Q3241">
        <v>1</v>
      </c>
    </row>
    <row r="3242" spans="1:17">
      <c r="A3242" t="s">
        <v>3272</v>
      </c>
      <c r="B3242" s="1">
        <v>46167</v>
      </c>
      <c r="C3242" t="s">
        <v>48</v>
      </c>
      <c r="D3242" t="s">
        <v>19</v>
      </c>
      <c r="E3242">
        <v>0</v>
      </c>
      <c r="F3242">
        <v>39</v>
      </c>
      <c r="G3242">
        <v>39</v>
      </c>
      <c r="H3242">
        <v>39</v>
      </c>
      <c r="I3242">
        <v>0</v>
      </c>
      <c r="J3242">
        <v>0</v>
      </c>
      <c r="K3242">
        <v>0</v>
      </c>
      <c r="L3242">
        <v>1.2</v>
      </c>
      <c r="M3242">
        <v>0.96599999999999997</v>
      </c>
      <c r="N3242">
        <v>0.98699999999999999</v>
      </c>
      <c r="O3242">
        <v>4.7</v>
      </c>
      <c r="P3242">
        <v>0.74299999999999999</v>
      </c>
      <c r="Q3242">
        <v>1</v>
      </c>
    </row>
    <row r="3243" spans="1:17">
      <c r="A3243" t="s">
        <v>3273</v>
      </c>
      <c r="B3243" s="1">
        <v>46167</v>
      </c>
      <c r="C3243" t="s">
        <v>48</v>
      </c>
      <c r="D3243" t="s">
        <v>21</v>
      </c>
      <c r="E3243">
        <v>2930</v>
      </c>
      <c r="F3243">
        <v>45</v>
      </c>
      <c r="G3243">
        <v>2975</v>
      </c>
      <c r="H3243">
        <v>18</v>
      </c>
      <c r="I3243">
        <v>2957</v>
      </c>
      <c r="J3243">
        <v>0</v>
      </c>
      <c r="K3243">
        <v>0</v>
      </c>
      <c r="L3243">
        <v>8</v>
      </c>
      <c r="M3243">
        <v>0.6</v>
      </c>
      <c r="N3243">
        <v>0.96499999999999997</v>
      </c>
      <c r="O3243">
        <v>2.5</v>
      </c>
      <c r="P3243">
        <v>0.69199999999999995</v>
      </c>
      <c r="Q3243">
        <v>6.0000000000000001E-3</v>
      </c>
    </row>
    <row r="3244" spans="1:17">
      <c r="A3244" t="s">
        <v>3274</v>
      </c>
      <c r="B3244" s="1">
        <v>46167</v>
      </c>
      <c r="C3244" t="s">
        <v>48</v>
      </c>
      <c r="D3244" t="s">
        <v>23</v>
      </c>
      <c r="E3244">
        <v>1</v>
      </c>
      <c r="F3244">
        <v>23</v>
      </c>
      <c r="G3244">
        <v>24</v>
      </c>
      <c r="H3244">
        <v>24</v>
      </c>
      <c r="I3244">
        <v>0</v>
      </c>
      <c r="J3244">
        <v>0</v>
      </c>
      <c r="K3244">
        <v>0</v>
      </c>
      <c r="L3244">
        <v>1.9</v>
      </c>
      <c r="M3244">
        <v>0.95099999999999996</v>
      </c>
      <c r="N3244">
        <v>0.97599999999999998</v>
      </c>
      <c r="O3244">
        <v>4.5999999999999996</v>
      </c>
      <c r="P3244">
        <v>0.80200000000000005</v>
      </c>
      <c r="Q3244">
        <v>1</v>
      </c>
    </row>
    <row r="3245" spans="1:17">
      <c r="A3245" t="s">
        <v>3275</v>
      </c>
      <c r="B3245" s="1">
        <v>46167</v>
      </c>
      <c r="C3245" t="s">
        <v>48</v>
      </c>
      <c r="D3245" t="s">
        <v>25</v>
      </c>
      <c r="E3245">
        <v>932</v>
      </c>
      <c r="F3245">
        <v>36</v>
      </c>
      <c r="G3245">
        <v>968</v>
      </c>
      <c r="H3245">
        <v>24</v>
      </c>
      <c r="I3245">
        <v>944</v>
      </c>
      <c r="J3245">
        <v>0</v>
      </c>
      <c r="K3245">
        <v>0</v>
      </c>
      <c r="L3245">
        <v>8</v>
      </c>
      <c r="M3245">
        <v>0.6</v>
      </c>
      <c r="N3245">
        <v>0.98</v>
      </c>
      <c r="O3245">
        <v>2.5</v>
      </c>
      <c r="P3245">
        <v>0.747</v>
      </c>
      <c r="Q3245">
        <v>2.5000000000000001E-2</v>
      </c>
    </row>
    <row r="3246" spans="1:17">
      <c r="A3246" t="s">
        <v>3276</v>
      </c>
      <c r="B3246" s="1">
        <v>46167</v>
      </c>
      <c r="C3246" t="s">
        <v>53</v>
      </c>
      <c r="D3246" t="s">
        <v>19</v>
      </c>
      <c r="E3246">
        <v>1759</v>
      </c>
      <c r="F3246">
        <v>37</v>
      </c>
      <c r="G3246">
        <v>1796</v>
      </c>
      <c r="H3246">
        <v>30</v>
      </c>
      <c r="I3246">
        <v>1766</v>
      </c>
      <c r="J3246">
        <v>0</v>
      </c>
      <c r="K3246">
        <v>0</v>
      </c>
      <c r="L3246">
        <v>8</v>
      </c>
      <c r="M3246">
        <v>0.6</v>
      </c>
      <c r="N3246">
        <v>0.998</v>
      </c>
      <c r="O3246">
        <v>2.5</v>
      </c>
      <c r="P3246">
        <v>0.69299999999999995</v>
      </c>
      <c r="Q3246">
        <v>1.7000000000000001E-2</v>
      </c>
    </row>
    <row r="3247" spans="1:17">
      <c r="A3247" t="s">
        <v>3277</v>
      </c>
      <c r="B3247" s="1">
        <v>46167</v>
      </c>
      <c r="C3247" t="s">
        <v>53</v>
      </c>
      <c r="D3247" t="s">
        <v>21</v>
      </c>
      <c r="E3247">
        <v>1890</v>
      </c>
      <c r="F3247">
        <v>49</v>
      </c>
      <c r="G3247">
        <v>1939</v>
      </c>
      <c r="H3247">
        <v>21</v>
      </c>
      <c r="I3247">
        <v>1918</v>
      </c>
      <c r="J3247">
        <v>1</v>
      </c>
      <c r="K3247">
        <v>0</v>
      </c>
      <c r="L3247">
        <v>8</v>
      </c>
      <c r="M3247">
        <v>0.6</v>
      </c>
      <c r="N3247">
        <v>0.96599999999999997</v>
      </c>
      <c r="O3247">
        <v>2.5</v>
      </c>
      <c r="P3247">
        <v>0.66400000000000003</v>
      </c>
      <c r="Q3247">
        <v>1.0999999999999999E-2</v>
      </c>
    </row>
    <row r="3248" spans="1:17">
      <c r="A3248" t="s">
        <v>3278</v>
      </c>
      <c r="B3248" s="1">
        <v>46167</v>
      </c>
      <c r="C3248" t="s">
        <v>53</v>
      </c>
      <c r="D3248" t="s">
        <v>23</v>
      </c>
      <c r="E3248">
        <v>1216</v>
      </c>
      <c r="F3248">
        <v>44</v>
      </c>
      <c r="G3248">
        <v>1260</v>
      </c>
      <c r="H3248">
        <v>29</v>
      </c>
      <c r="I3248">
        <v>1231</v>
      </c>
      <c r="J3248">
        <v>0</v>
      </c>
      <c r="K3248">
        <v>0</v>
      </c>
      <c r="L3248">
        <v>8</v>
      </c>
      <c r="M3248">
        <v>0.6</v>
      </c>
      <c r="N3248">
        <v>0.95199999999999996</v>
      </c>
      <c r="O3248">
        <v>2.5</v>
      </c>
      <c r="P3248">
        <v>0.77800000000000002</v>
      </c>
      <c r="Q3248">
        <v>2.3E-2</v>
      </c>
    </row>
    <row r="3249" spans="1:17">
      <c r="A3249" t="s">
        <v>3279</v>
      </c>
      <c r="B3249" s="1">
        <v>46167</v>
      </c>
      <c r="C3249" t="s">
        <v>53</v>
      </c>
      <c r="D3249" t="s">
        <v>25</v>
      </c>
      <c r="E3249">
        <v>0</v>
      </c>
      <c r="F3249">
        <v>30</v>
      </c>
      <c r="G3249">
        <v>30</v>
      </c>
      <c r="H3249">
        <v>30</v>
      </c>
      <c r="I3249">
        <v>0</v>
      </c>
      <c r="J3249">
        <v>0</v>
      </c>
      <c r="K3249">
        <v>0</v>
      </c>
      <c r="L3249">
        <v>1.5</v>
      </c>
      <c r="M3249">
        <v>1</v>
      </c>
      <c r="N3249">
        <v>1</v>
      </c>
      <c r="O3249">
        <v>4.4000000000000004</v>
      </c>
      <c r="P3249">
        <v>0.71299999999999997</v>
      </c>
      <c r="Q3249">
        <v>1</v>
      </c>
    </row>
    <row r="3250" spans="1:17">
      <c r="A3250" t="s">
        <v>3280</v>
      </c>
      <c r="B3250" s="1">
        <v>46168</v>
      </c>
      <c r="C3250" t="s">
        <v>18</v>
      </c>
      <c r="D3250" t="s">
        <v>19</v>
      </c>
      <c r="E3250">
        <v>511</v>
      </c>
      <c r="F3250">
        <v>29</v>
      </c>
      <c r="G3250">
        <v>540</v>
      </c>
      <c r="H3250">
        <v>31</v>
      </c>
      <c r="I3250">
        <v>509</v>
      </c>
      <c r="J3250">
        <v>0</v>
      </c>
      <c r="K3250">
        <v>0</v>
      </c>
      <c r="L3250">
        <v>8</v>
      </c>
      <c r="M3250">
        <v>0.6</v>
      </c>
      <c r="N3250">
        <v>0.98599999999999999</v>
      </c>
      <c r="O3250">
        <v>2.5</v>
      </c>
      <c r="P3250">
        <v>0.72399999999999998</v>
      </c>
      <c r="Q3250">
        <v>5.7000000000000002E-2</v>
      </c>
    </row>
    <row r="3251" spans="1:17">
      <c r="A3251" t="s">
        <v>3281</v>
      </c>
      <c r="B3251" s="1">
        <v>46168</v>
      </c>
      <c r="C3251" t="s">
        <v>18</v>
      </c>
      <c r="D3251" t="s">
        <v>21</v>
      </c>
      <c r="E3251">
        <v>0</v>
      </c>
      <c r="F3251">
        <v>58</v>
      </c>
      <c r="G3251">
        <v>58</v>
      </c>
      <c r="H3251">
        <v>42</v>
      </c>
      <c r="I3251">
        <v>16</v>
      </c>
      <c r="J3251">
        <v>1</v>
      </c>
      <c r="K3251">
        <v>1</v>
      </c>
      <c r="L3251">
        <v>2.8</v>
      </c>
      <c r="M3251">
        <v>0.77</v>
      </c>
      <c r="N3251">
        <v>0.95299999999999996</v>
      </c>
      <c r="O3251">
        <v>4</v>
      </c>
      <c r="P3251">
        <v>0.8</v>
      </c>
      <c r="Q3251">
        <v>0.72399999999999998</v>
      </c>
    </row>
    <row r="3252" spans="1:17">
      <c r="A3252" t="s">
        <v>3282</v>
      </c>
      <c r="B3252" s="1">
        <v>46168</v>
      </c>
      <c r="C3252" t="s">
        <v>18</v>
      </c>
      <c r="D3252" t="s">
        <v>23</v>
      </c>
      <c r="E3252">
        <v>834</v>
      </c>
      <c r="F3252">
        <v>45</v>
      </c>
      <c r="G3252">
        <v>879</v>
      </c>
      <c r="H3252">
        <v>42</v>
      </c>
      <c r="I3252">
        <v>837</v>
      </c>
      <c r="J3252">
        <v>0</v>
      </c>
      <c r="K3252">
        <v>0</v>
      </c>
      <c r="L3252">
        <v>8</v>
      </c>
      <c r="M3252">
        <v>0.6</v>
      </c>
      <c r="N3252">
        <v>1</v>
      </c>
      <c r="O3252">
        <v>2.5</v>
      </c>
      <c r="P3252">
        <v>0.77700000000000002</v>
      </c>
      <c r="Q3252">
        <v>4.8000000000000001E-2</v>
      </c>
    </row>
    <row r="3253" spans="1:17">
      <c r="A3253" t="s">
        <v>3283</v>
      </c>
      <c r="B3253" s="1">
        <v>46168</v>
      </c>
      <c r="C3253" t="s">
        <v>18</v>
      </c>
      <c r="D3253" t="s">
        <v>25</v>
      </c>
      <c r="E3253">
        <v>0</v>
      </c>
      <c r="F3253">
        <v>27</v>
      </c>
      <c r="G3253">
        <v>27</v>
      </c>
      <c r="H3253">
        <v>27</v>
      </c>
      <c r="I3253">
        <v>0</v>
      </c>
      <c r="J3253">
        <v>0</v>
      </c>
      <c r="K3253">
        <v>0</v>
      </c>
      <c r="L3253">
        <v>1.3</v>
      </c>
      <c r="M3253">
        <v>0.95899999999999996</v>
      </c>
      <c r="N3253">
        <v>0.97199999999999998</v>
      </c>
      <c r="O3253">
        <v>4.4000000000000004</v>
      </c>
      <c r="P3253">
        <v>0.76500000000000001</v>
      </c>
      <c r="Q3253">
        <v>1</v>
      </c>
    </row>
    <row r="3254" spans="1:17">
      <c r="A3254" t="s">
        <v>3284</v>
      </c>
      <c r="B3254" s="1">
        <v>46168</v>
      </c>
      <c r="C3254" t="s">
        <v>27</v>
      </c>
      <c r="D3254" t="s">
        <v>19</v>
      </c>
      <c r="E3254">
        <v>9</v>
      </c>
      <c r="F3254">
        <v>38</v>
      </c>
      <c r="G3254">
        <v>47</v>
      </c>
      <c r="H3254">
        <v>43</v>
      </c>
      <c r="I3254">
        <v>4</v>
      </c>
      <c r="J3254">
        <v>0</v>
      </c>
      <c r="K3254">
        <v>0</v>
      </c>
      <c r="L3254">
        <v>1.5</v>
      </c>
      <c r="M3254">
        <v>0.96699999999999997</v>
      </c>
      <c r="N3254">
        <v>0.98899999999999999</v>
      </c>
      <c r="O3254">
        <v>4.4000000000000004</v>
      </c>
      <c r="P3254">
        <v>0.70499999999999996</v>
      </c>
      <c r="Q3254">
        <v>0.91500000000000004</v>
      </c>
    </row>
    <row r="3255" spans="1:17">
      <c r="A3255" t="s">
        <v>3285</v>
      </c>
      <c r="B3255" s="1">
        <v>46168</v>
      </c>
      <c r="C3255" t="s">
        <v>27</v>
      </c>
      <c r="D3255" t="s">
        <v>21</v>
      </c>
      <c r="E3255">
        <v>0</v>
      </c>
      <c r="F3255">
        <v>41</v>
      </c>
      <c r="G3255">
        <v>41</v>
      </c>
      <c r="H3255">
        <v>41</v>
      </c>
      <c r="I3255">
        <v>0</v>
      </c>
      <c r="J3255">
        <v>0</v>
      </c>
      <c r="K3255">
        <v>0</v>
      </c>
      <c r="L3255">
        <v>1.9</v>
      </c>
      <c r="M3255">
        <v>0.98299999999999998</v>
      </c>
      <c r="N3255">
        <v>0.99</v>
      </c>
      <c r="O3255">
        <v>4.5999999999999996</v>
      </c>
      <c r="P3255">
        <v>0.70699999999999996</v>
      </c>
      <c r="Q3255">
        <v>1</v>
      </c>
    </row>
    <row r="3256" spans="1:17">
      <c r="A3256" t="s">
        <v>3286</v>
      </c>
      <c r="B3256" s="1">
        <v>46168</v>
      </c>
      <c r="C3256" t="s">
        <v>27</v>
      </c>
      <c r="D3256" t="s">
        <v>23</v>
      </c>
      <c r="E3256">
        <v>2091</v>
      </c>
      <c r="F3256">
        <v>23</v>
      </c>
      <c r="G3256">
        <v>2114</v>
      </c>
      <c r="H3256">
        <v>25</v>
      </c>
      <c r="I3256">
        <v>2089</v>
      </c>
      <c r="J3256">
        <v>0</v>
      </c>
      <c r="K3256">
        <v>0</v>
      </c>
      <c r="L3256">
        <v>8</v>
      </c>
      <c r="M3256">
        <v>0.6</v>
      </c>
      <c r="N3256">
        <v>0.98199999999999998</v>
      </c>
      <c r="O3256">
        <v>2.5</v>
      </c>
      <c r="P3256">
        <v>0.71699999999999997</v>
      </c>
      <c r="Q3256">
        <v>1.2E-2</v>
      </c>
    </row>
    <row r="3257" spans="1:17">
      <c r="A3257" t="s">
        <v>3287</v>
      </c>
      <c r="B3257" s="1">
        <v>46168</v>
      </c>
      <c r="C3257" t="s">
        <v>27</v>
      </c>
      <c r="D3257" t="s">
        <v>25</v>
      </c>
      <c r="E3257">
        <v>123</v>
      </c>
      <c r="F3257">
        <v>31</v>
      </c>
      <c r="G3257">
        <v>154</v>
      </c>
      <c r="H3257">
        <v>30</v>
      </c>
      <c r="I3257">
        <v>124</v>
      </c>
      <c r="J3257">
        <v>0</v>
      </c>
      <c r="K3257">
        <v>0</v>
      </c>
      <c r="L3257">
        <v>8</v>
      </c>
      <c r="M3257">
        <v>0.6</v>
      </c>
      <c r="N3257">
        <v>0.93899999999999995</v>
      </c>
      <c r="O3257">
        <v>2.5</v>
      </c>
      <c r="P3257">
        <v>0.72899999999999998</v>
      </c>
      <c r="Q3257">
        <v>0.19500000000000001</v>
      </c>
    </row>
    <row r="3258" spans="1:17">
      <c r="A3258" t="s">
        <v>3288</v>
      </c>
      <c r="B3258" s="1">
        <v>46168</v>
      </c>
      <c r="C3258" t="s">
        <v>32</v>
      </c>
      <c r="D3258" t="s">
        <v>19</v>
      </c>
      <c r="E3258">
        <v>968</v>
      </c>
      <c r="F3258">
        <v>46</v>
      </c>
      <c r="G3258">
        <v>1014</v>
      </c>
      <c r="H3258">
        <v>27</v>
      </c>
      <c r="I3258">
        <v>987</v>
      </c>
      <c r="J3258">
        <v>1</v>
      </c>
      <c r="K3258">
        <v>0</v>
      </c>
      <c r="L3258">
        <v>8</v>
      </c>
      <c r="M3258">
        <v>0.6</v>
      </c>
      <c r="N3258">
        <v>0.99399999999999999</v>
      </c>
      <c r="O3258">
        <v>2.5</v>
      </c>
      <c r="P3258">
        <v>0.77</v>
      </c>
      <c r="Q3258">
        <v>2.7E-2</v>
      </c>
    </row>
    <row r="3259" spans="1:17">
      <c r="A3259" t="s">
        <v>3289</v>
      </c>
      <c r="B3259" s="1">
        <v>46168</v>
      </c>
      <c r="C3259" t="s">
        <v>32</v>
      </c>
      <c r="D3259" t="s">
        <v>21</v>
      </c>
      <c r="E3259">
        <v>2135</v>
      </c>
      <c r="F3259">
        <v>49</v>
      </c>
      <c r="G3259">
        <v>2184</v>
      </c>
      <c r="H3259">
        <v>22</v>
      </c>
      <c r="I3259">
        <v>2162</v>
      </c>
      <c r="J3259">
        <v>0</v>
      </c>
      <c r="K3259">
        <v>0</v>
      </c>
      <c r="L3259">
        <v>8</v>
      </c>
      <c r="M3259">
        <v>0.6</v>
      </c>
      <c r="N3259">
        <v>0.997</v>
      </c>
      <c r="O3259">
        <v>2.5</v>
      </c>
      <c r="P3259">
        <v>0.72</v>
      </c>
      <c r="Q3259">
        <v>0.01</v>
      </c>
    </row>
    <row r="3260" spans="1:17">
      <c r="A3260" t="s">
        <v>3290</v>
      </c>
      <c r="B3260" s="1">
        <v>46168</v>
      </c>
      <c r="C3260" t="s">
        <v>32</v>
      </c>
      <c r="D3260" t="s">
        <v>23</v>
      </c>
      <c r="E3260">
        <v>2304</v>
      </c>
      <c r="F3260">
        <v>36</v>
      </c>
      <c r="G3260">
        <v>2340</v>
      </c>
      <c r="H3260">
        <v>21</v>
      </c>
      <c r="I3260">
        <v>2319</v>
      </c>
      <c r="J3260">
        <v>0</v>
      </c>
      <c r="K3260">
        <v>0</v>
      </c>
      <c r="L3260">
        <v>8</v>
      </c>
      <c r="M3260">
        <v>0.6</v>
      </c>
      <c r="N3260">
        <v>0.96899999999999997</v>
      </c>
      <c r="O3260">
        <v>2.5</v>
      </c>
      <c r="P3260">
        <v>0.73499999999999999</v>
      </c>
      <c r="Q3260">
        <v>8.9999999999999993E-3</v>
      </c>
    </row>
    <row r="3261" spans="1:17">
      <c r="A3261" t="s">
        <v>3291</v>
      </c>
      <c r="B3261" s="1">
        <v>46168</v>
      </c>
      <c r="C3261" t="s">
        <v>32</v>
      </c>
      <c r="D3261" t="s">
        <v>25</v>
      </c>
      <c r="E3261">
        <v>0</v>
      </c>
      <c r="F3261">
        <v>33</v>
      </c>
      <c r="G3261">
        <v>33</v>
      </c>
      <c r="H3261">
        <v>33</v>
      </c>
      <c r="I3261">
        <v>0</v>
      </c>
      <c r="J3261">
        <v>0</v>
      </c>
      <c r="K3261">
        <v>0</v>
      </c>
      <c r="L3261">
        <v>1.6</v>
      </c>
      <c r="M3261">
        <v>0.97</v>
      </c>
      <c r="N3261">
        <v>0.97599999999999998</v>
      </c>
      <c r="O3261">
        <v>4.4000000000000004</v>
      </c>
      <c r="P3261">
        <v>0.72899999999999998</v>
      </c>
      <c r="Q3261">
        <v>1</v>
      </c>
    </row>
    <row r="3262" spans="1:17">
      <c r="A3262" t="s">
        <v>3292</v>
      </c>
      <c r="B3262" s="1">
        <v>46168</v>
      </c>
      <c r="C3262" t="s">
        <v>37</v>
      </c>
      <c r="D3262" t="s">
        <v>19</v>
      </c>
      <c r="E3262">
        <v>3</v>
      </c>
      <c r="F3262">
        <v>32</v>
      </c>
      <c r="G3262">
        <v>35</v>
      </c>
      <c r="H3262">
        <v>35</v>
      </c>
      <c r="I3262">
        <v>0</v>
      </c>
      <c r="J3262">
        <v>0</v>
      </c>
      <c r="K3262">
        <v>0</v>
      </c>
      <c r="L3262">
        <v>1.5</v>
      </c>
      <c r="M3262">
        <v>1</v>
      </c>
      <c r="N3262">
        <v>1</v>
      </c>
      <c r="O3262">
        <v>4.5</v>
      </c>
      <c r="P3262">
        <v>0.627</v>
      </c>
      <c r="Q3262">
        <v>1</v>
      </c>
    </row>
    <row r="3263" spans="1:17">
      <c r="A3263" t="s">
        <v>3293</v>
      </c>
      <c r="B3263" s="1">
        <v>46168</v>
      </c>
      <c r="C3263" t="s">
        <v>37</v>
      </c>
      <c r="D3263" t="s">
        <v>21</v>
      </c>
      <c r="E3263">
        <v>1039</v>
      </c>
      <c r="F3263">
        <v>52</v>
      </c>
      <c r="G3263">
        <v>1091</v>
      </c>
      <c r="H3263">
        <v>36</v>
      </c>
      <c r="I3263">
        <v>1055</v>
      </c>
      <c r="J3263">
        <v>0</v>
      </c>
      <c r="K3263">
        <v>0</v>
      </c>
      <c r="L3263">
        <v>8</v>
      </c>
      <c r="M3263">
        <v>0.6</v>
      </c>
      <c r="N3263">
        <v>0.97099999999999997</v>
      </c>
      <c r="O3263">
        <v>2.5</v>
      </c>
      <c r="P3263">
        <v>0.66900000000000004</v>
      </c>
      <c r="Q3263">
        <v>3.3000000000000002E-2</v>
      </c>
    </row>
    <row r="3264" spans="1:17">
      <c r="A3264" t="s">
        <v>3294</v>
      </c>
      <c r="B3264" s="1">
        <v>46168</v>
      </c>
      <c r="C3264" t="s">
        <v>37</v>
      </c>
      <c r="D3264" t="s">
        <v>23</v>
      </c>
      <c r="E3264">
        <v>746</v>
      </c>
      <c r="F3264">
        <v>56</v>
      </c>
      <c r="G3264">
        <v>802</v>
      </c>
      <c r="H3264">
        <v>33</v>
      </c>
      <c r="I3264">
        <v>769</v>
      </c>
      <c r="J3264">
        <v>0</v>
      </c>
      <c r="K3264">
        <v>0</v>
      </c>
      <c r="L3264">
        <v>8</v>
      </c>
      <c r="M3264">
        <v>0.6</v>
      </c>
      <c r="N3264">
        <v>0.997</v>
      </c>
      <c r="O3264">
        <v>2.5</v>
      </c>
      <c r="P3264">
        <v>0.77300000000000002</v>
      </c>
      <c r="Q3264">
        <v>4.1000000000000002E-2</v>
      </c>
    </row>
    <row r="3265" spans="1:17">
      <c r="A3265" t="s">
        <v>3295</v>
      </c>
      <c r="B3265" s="1">
        <v>46168</v>
      </c>
      <c r="C3265" t="s">
        <v>37</v>
      </c>
      <c r="D3265" t="s">
        <v>25</v>
      </c>
      <c r="E3265">
        <v>4</v>
      </c>
      <c r="F3265">
        <v>14</v>
      </c>
      <c r="G3265">
        <v>18</v>
      </c>
      <c r="H3265">
        <v>18</v>
      </c>
      <c r="I3265">
        <v>0</v>
      </c>
      <c r="J3265">
        <v>0</v>
      </c>
      <c r="K3265">
        <v>0</v>
      </c>
      <c r="L3265">
        <v>1.6</v>
      </c>
      <c r="M3265">
        <v>0.93600000000000005</v>
      </c>
      <c r="N3265">
        <v>0.96599999999999997</v>
      </c>
      <c r="O3265">
        <v>4.7</v>
      </c>
      <c r="P3265">
        <v>0.65400000000000003</v>
      </c>
      <c r="Q3265">
        <v>1</v>
      </c>
    </row>
    <row r="3266" spans="1:17">
      <c r="A3266" t="s">
        <v>3296</v>
      </c>
      <c r="B3266" s="1">
        <v>46168</v>
      </c>
      <c r="C3266" t="s">
        <v>43</v>
      </c>
      <c r="D3266" t="s">
        <v>19</v>
      </c>
      <c r="E3266">
        <v>1779</v>
      </c>
      <c r="F3266">
        <v>54</v>
      </c>
      <c r="G3266">
        <v>1833</v>
      </c>
      <c r="H3266">
        <v>22</v>
      </c>
      <c r="I3266">
        <v>1811</v>
      </c>
      <c r="J3266">
        <v>0</v>
      </c>
      <c r="K3266">
        <v>0</v>
      </c>
      <c r="L3266">
        <v>8</v>
      </c>
      <c r="M3266">
        <v>0.6</v>
      </c>
      <c r="N3266">
        <v>0.98499999999999999</v>
      </c>
      <c r="O3266">
        <v>2.5</v>
      </c>
      <c r="P3266">
        <v>0.73399999999999999</v>
      </c>
      <c r="Q3266">
        <v>1.2E-2</v>
      </c>
    </row>
    <row r="3267" spans="1:17">
      <c r="A3267" t="s">
        <v>3297</v>
      </c>
      <c r="B3267" s="1">
        <v>46168</v>
      </c>
      <c r="C3267" t="s">
        <v>43</v>
      </c>
      <c r="D3267" t="s">
        <v>21</v>
      </c>
      <c r="E3267">
        <v>0</v>
      </c>
      <c r="F3267">
        <v>37</v>
      </c>
      <c r="G3267">
        <v>37</v>
      </c>
      <c r="H3267">
        <v>37</v>
      </c>
      <c r="I3267">
        <v>0</v>
      </c>
      <c r="J3267">
        <v>0</v>
      </c>
      <c r="K3267">
        <v>0</v>
      </c>
      <c r="L3267">
        <v>2.5</v>
      </c>
      <c r="M3267">
        <v>0.98199999999999998</v>
      </c>
      <c r="N3267">
        <v>0.996</v>
      </c>
      <c r="O3267">
        <v>4.3</v>
      </c>
      <c r="P3267">
        <v>0.621</v>
      </c>
      <c r="Q3267">
        <v>1</v>
      </c>
    </row>
    <row r="3268" spans="1:17">
      <c r="A3268" t="s">
        <v>3298</v>
      </c>
      <c r="B3268" s="1">
        <v>46168</v>
      </c>
      <c r="C3268" t="s">
        <v>43</v>
      </c>
      <c r="D3268" t="s">
        <v>23</v>
      </c>
      <c r="E3268">
        <v>0</v>
      </c>
      <c r="F3268">
        <v>24</v>
      </c>
      <c r="G3268">
        <v>24</v>
      </c>
      <c r="H3268">
        <v>24</v>
      </c>
      <c r="I3268">
        <v>0</v>
      </c>
      <c r="J3268">
        <v>1</v>
      </c>
      <c r="K3268">
        <v>0</v>
      </c>
      <c r="L3268">
        <v>1.6</v>
      </c>
      <c r="M3268">
        <v>0.97899999999999998</v>
      </c>
      <c r="N3268">
        <v>0.95599999999999996</v>
      </c>
      <c r="O3268">
        <v>4.3</v>
      </c>
      <c r="P3268">
        <v>0.754</v>
      </c>
      <c r="Q3268">
        <v>1</v>
      </c>
    </row>
    <row r="3269" spans="1:17">
      <c r="A3269" t="s">
        <v>3299</v>
      </c>
      <c r="B3269" s="1">
        <v>46168</v>
      </c>
      <c r="C3269" t="s">
        <v>43</v>
      </c>
      <c r="D3269" t="s">
        <v>25</v>
      </c>
      <c r="E3269">
        <v>0</v>
      </c>
      <c r="F3269">
        <v>31</v>
      </c>
      <c r="G3269">
        <v>31</v>
      </c>
      <c r="H3269">
        <v>31</v>
      </c>
      <c r="I3269">
        <v>0</v>
      </c>
      <c r="J3269">
        <v>0</v>
      </c>
      <c r="K3269">
        <v>0</v>
      </c>
      <c r="L3269">
        <v>1.9</v>
      </c>
      <c r="M3269">
        <v>0.97899999999999998</v>
      </c>
      <c r="N3269">
        <v>0.996</v>
      </c>
      <c r="O3269">
        <v>4.5</v>
      </c>
      <c r="P3269">
        <v>0.78100000000000003</v>
      </c>
      <c r="Q3269">
        <v>1</v>
      </c>
    </row>
    <row r="3270" spans="1:17">
      <c r="A3270" t="s">
        <v>3300</v>
      </c>
      <c r="B3270" s="1">
        <v>46168</v>
      </c>
      <c r="C3270" t="s">
        <v>48</v>
      </c>
      <c r="D3270" t="s">
        <v>19</v>
      </c>
      <c r="E3270">
        <v>0</v>
      </c>
      <c r="F3270">
        <v>58</v>
      </c>
      <c r="G3270">
        <v>58</v>
      </c>
      <c r="H3270">
        <v>58</v>
      </c>
      <c r="I3270">
        <v>0</v>
      </c>
      <c r="J3270">
        <v>0</v>
      </c>
      <c r="K3270">
        <v>0</v>
      </c>
      <c r="L3270">
        <v>1.4</v>
      </c>
      <c r="M3270">
        <v>0.995</v>
      </c>
      <c r="N3270">
        <v>0.99299999999999999</v>
      </c>
      <c r="O3270">
        <v>4.2</v>
      </c>
      <c r="P3270">
        <v>0.74299999999999999</v>
      </c>
      <c r="Q3270">
        <v>1</v>
      </c>
    </row>
    <row r="3271" spans="1:17">
      <c r="A3271" t="s">
        <v>3301</v>
      </c>
      <c r="B3271" s="1">
        <v>46168</v>
      </c>
      <c r="C3271" t="s">
        <v>48</v>
      </c>
      <c r="D3271" t="s">
        <v>21</v>
      </c>
      <c r="E3271">
        <v>2957</v>
      </c>
      <c r="F3271">
        <v>44</v>
      </c>
      <c r="G3271">
        <v>3001</v>
      </c>
      <c r="H3271">
        <v>16</v>
      </c>
      <c r="I3271">
        <v>2985</v>
      </c>
      <c r="J3271">
        <v>1</v>
      </c>
      <c r="K3271">
        <v>0</v>
      </c>
      <c r="L3271">
        <v>8</v>
      </c>
      <c r="M3271">
        <v>0.6</v>
      </c>
      <c r="N3271">
        <v>0.96899999999999997</v>
      </c>
      <c r="O3271">
        <v>2.5</v>
      </c>
      <c r="P3271">
        <v>0.69199999999999995</v>
      </c>
      <c r="Q3271">
        <v>5.0000000000000001E-3</v>
      </c>
    </row>
    <row r="3272" spans="1:17">
      <c r="A3272" t="s">
        <v>3302</v>
      </c>
      <c r="B3272" s="1">
        <v>46168</v>
      </c>
      <c r="C3272" t="s">
        <v>48</v>
      </c>
      <c r="D3272" t="s">
        <v>23</v>
      </c>
      <c r="E3272">
        <v>0</v>
      </c>
      <c r="F3272">
        <v>38</v>
      </c>
      <c r="G3272">
        <v>38</v>
      </c>
      <c r="H3272">
        <v>38</v>
      </c>
      <c r="I3272">
        <v>0</v>
      </c>
      <c r="J3272">
        <v>0</v>
      </c>
      <c r="K3272">
        <v>0</v>
      </c>
      <c r="L3272">
        <v>1.3</v>
      </c>
      <c r="M3272">
        <v>0.95699999999999996</v>
      </c>
      <c r="N3272">
        <v>0.996</v>
      </c>
      <c r="O3272">
        <v>4.7</v>
      </c>
      <c r="P3272">
        <v>0.80200000000000005</v>
      </c>
      <c r="Q3272">
        <v>1</v>
      </c>
    </row>
    <row r="3273" spans="1:17">
      <c r="A3273" t="s">
        <v>3303</v>
      </c>
      <c r="B3273" s="1">
        <v>46168</v>
      </c>
      <c r="C3273" t="s">
        <v>48</v>
      </c>
      <c r="D3273" t="s">
        <v>25</v>
      </c>
      <c r="E3273">
        <v>944</v>
      </c>
      <c r="F3273">
        <v>40</v>
      </c>
      <c r="G3273">
        <v>984</v>
      </c>
      <c r="H3273">
        <v>21</v>
      </c>
      <c r="I3273">
        <v>963</v>
      </c>
      <c r="J3273">
        <v>0</v>
      </c>
      <c r="K3273">
        <v>0</v>
      </c>
      <c r="L3273">
        <v>8</v>
      </c>
      <c r="M3273">
        <v>0.6</v>
      </c>
      <c r="N3273">
        <v>0.99399999999999999</v>
      </c>
      <c r="O3273">
        <v>2.5</v>
      </c>
      <c r="P3273">
        <v>0.747</v>
      </c>
      <c r="Q3273">
        <v>2.1000000000000001E-2</v>
      </c>
    </row>
    <row r="3274" spans="1:17">
      <c r="A3274" t="s">
        <v>3304</v>
      </c>
      <c r="B3274" s="1">
        <v>46168</v>
      </c>
      <c r="C3274" t="s">
        <v>53</v>
      </c>
      <c r="D3274" t="s">
        <v>19</v>
      </c>
      <c r="E3274">
        <v>1766</v>
      </c>
      <c r="F3274">
        <v>41</v>
      </c>
      <c r="G3274">
        <v>1807</v>
      </c>
      <c r="H3274">
        <v>26</v>
      </c>
      <c r="I3274">
        <v>1781</v>
      </c>
      <c r="J3274">
        <v>0</v>
      </c>
      <c r="K3274">
        <v>0</v>
      </c>
      <c r="L3274">
        <v>8</v>
      </c>
      <c r="M3274">
        <v>0.6</v>
      </c>
      <c r="N3274">
        <v>0.97599999999999998</v>
      </c>
      <c r="O3274">
        <v>2.5</v>
      </c>
      <c r="P3274">
        <v>0.69299999999999995</v>
      </c>
      <c r="Q3274">
        <v>1.4E-2</v>
      </c>
    </row>
    <row r="3275" spans="1:17">
      <c r="A3275" t="s">
        <v>3305</v>
      </c>
      <c r="B3275" s="1">
        <v>46168</v>
      </c>
      <c r="C3275" t="s">
        <v>53</v>
      </c>
      <c r="D3275" t="s">
        <v>21</v>
      </c>
      <c r="E3275">
        <v>1918</v>
      </c>
      <c r="F3275">
        <v>32</v>
      </c>
      <c r="G3275">
        <v>1950</v>
      </c>
      <c r="H3275">
        <v>24</v>
      </c>
      <c r="I3275">
        <v>1926</v>
      </c>
      <c r="J3275">
        <v>0</v>
      </c>
      <c r="K3275">
        <v>0</v>
      </c>
      <c r="L3275">
        <v>8</v>
      </c>
      <c r="M3275">
        <v>0.6</v>
      </c>
      <c r="N3275">
        <v>1</v>
      </c>
      <c r="O3275">
        <v>2.5</v>
      </c>
      <c r="P3275">
        <v>0.66400000000000003</v>
      </c>
      <c r="Q3275">
        <v>1.2E-2</v>
      </c>
    </row>
    <row r="3276" spans="1:17">
      <c r="A3276" t="s">
        <v>3306</v>
      </c>
      <c r="B3276" s="1">
        <v>46168</v>
      </c>
      <c r="C3276" t="s">
        <v>53</v>
      </c>
      <c r="D3276" t="s">
        <v>23</v>
      </c>
      <c r="E3276">
        <v>1231</v>
      </c>
      <c r="F3276">
        <v>44</v>
      </c>
      <c r="G3276">
        <v>1275</v>
      </c>
      <c r="H3276">
        <v>30</v>
      </c>
      <c r="I3276">
        <v>1245</v>
      </c>
      <c r="J3276">
        <v>0</v>
      </c>
      <c r="K3276">
        <v>0</v>
      </c>
      <c r="L3276">
        <v>8</v>
      </c>
      <c r="M3276">
        <v>0.6</v>
      </c>
      <c r="N3276">
        <v>1</v>
      </c>
      <c r="O3276">
        <v>2.5</v>
      </c>
      <c r="P3276">
        <v>0.77800000000000002</v>
      </c>
      <c r="Q3276">
        <v>2.4E-2</v>
      </c>
    </row>
    <row r="3277" spans="1:17">
      <c r="A3277" t="s">
        <v>3307</v>
      </c>
      <c r="B3277" s="1">
        <v>46168</v>
      </c>
      <c r="C3277" t="s">
        <v>53</v>
      </c>
      <c r="D3277" t="s">
        <v>25</v>
      </c>
      <c r="E3277">
        <v>0</v>
      </c>
      <c r="F3277">
        <v>20</v>
      </c>
      <c r="G3277">
        <v>20</v>
      </c>
      <c r="H3277">
        <v>20</v>
      </c>
      <c r="I3277">
        <v>0</v>
      </c>
      <c r="J3277">
        <v>0</v>
      </c>
      <c r="K3277">
        <v>0</v>
      </c>
      <c r="L3277">
        <v>1.4</v>
      </c>
      <c r="M3277">
        <v>1</v>
      </c>
      <c r="N3277">
        <v>0.96699999999999997</v>
      </c>
      <c r="O3277">
        <v>4.7</v>
      </c>
      <c r="P3277">
        <v>0.71299999999999997</v>
      </c>
      <c r="Q3277">
        <v>1</v>
      </c>
    </row>
    <row r="3278" spans="1:17">
      <c r="A3278" t="s">
        <v>3308</v>
      </c>
      <c r="B3278" s="1">
        <v>46169</v>
      </c>
      <c r="C3278" t="s">
        <v>18</v>
      </c>
      <c r="D3278" t="s">
        <v>19</v>
      </c>
      <c r="E3278">
        <v>509</v>
      </c>
      <c r="F3278">
        <v>52</v>
      </c>
      <c r="G3278">
        <v>561</v>
      </c>
      <c r="H3278">
        <v>33</v>
      </c>
      <c r="I3278">
        <v>528</v>
      </c>
      <c r="J3278">
        <v>0</v>
      </c>
      <c r="K3278">
        <v>0</v>
      </c>
      <c r="L3278">
        <v>8</v>
      </c>
      <c r="M3278">
        <v>0.6</v>
      </c>
      <c r="N3278">
        <v>0.96699999999999997</v>
      </c>
      <c r="O3278">
        <v>2.5</v>
      </c>
      <c r="P3278">
        <v>0.72399999999999998</v>
      </c>
      <c r="Q3278">
        <v>5.8999999999999997E-2</v>
      </c>
    </row>
    <row r="3279" spans="1:17">
      <c r="A3279" t="s">
        <v>3309</v>
      </c>
      <c r="B3279" s="1">
        <v>46169</v>
      </c>
      <c r="C3279" t="s">
        <v>18</v>
      </c>
      <c r="D3279" t="s">
        <v>21</v>
      </c>
      <c r="E3279">
        <v>16</v>
      </c>
      <c r="F3279">
        <v>56</v>
      </c>
      <c r="G3279">
        <v>72</v>
      </c>
      <c r="H3279">
        <v>46</v>
      </c>
      <c r="I3279">
        <v>26</v>
      </c>
      <c r="J3279">
        <v>0</v>
      </c>
      <c r="K3279">
        <v>0</v>
      </c>
      <c r="L3279">
        <v>3.2</v>
      </c>
      <c r="M3279">
        <v>0.76800000000000002</v>
      </c>
      <c r="N3279">
        <v>0.995</v>
      </c>
      <c r="O3279">
        <v>3.5</v>
      </c>
      <c r="P3279">
        <v>0.8</v>
      </c>
      <c r="Q3279">
        <v>0.63900000000000001</v>
      </c>
    </row>
    <row r="3280" spans="1:17">
      <c r="A3280" t="s">
        <v>3310</v>
      </c>
      <c r="B3280" s="1">
        <v>46169</v>
      </c>
      <c r="C3280" t="s">
        <v>18</v>
      </c>
      <c r="D3280" t="s">
        <v>23</v>
      </c>
      <c r="E3280">
        <v>837</v>
      </c>
      <c r="F3280">
        <v>46</v>
      </c>
      <c r="G3280">
        <v>883</v>
      </c>
      <c r="H3280">
        <v>32</v>
      </c>
      <c r="I3280">
        <v>851</v>
      </c>
      <c r="J3280">
        <v>1</v>
      </c>
      <c r="K3280">
        <v>0</v>
      </c>
      <c r="L3280">
        <v>8</v>
      </c>
      <c r="M3280">
        <v>0.6</v>
      </c>
      <c r="N3280">
        <v>0.995</v>
      </c>
      <c r="O3280">
        <v>2.5</v>
      </c>
      <c r="P3280">
        <v>0.77700000000000002</v>
      </c>
      <c r="Q3280">
        <v>3.5999999999999997E-2</v>
      </c>
    </row>
    <row r="3281" spans="1:17">
      <c r="A3281" t="s">
        <v>3311</v>
      </c>
      <c r="B3281" s="1">
        <v>46169</v>
      </c>
      <c r="C3281" t="s">
        <v>18</v>
      </c>
      <c r="D3281" t="s">
        <v>25</v>
      </c>
      <c r="E3281">
        <v>0</v>
      </c>
      <c r="F3281">
        <v>30</v>
      </c>
      <c r="G3281">
        <v>30</v>
      </c>
      <c r="H3281">
        <v>30</v>
      </c>
      <c r="I3281">
        <v>0</v>
      </c>
      <c r="J3281">
        <v>0</v>
      </c>
      <c r="K3281">
        <v>0</v>
      </c>
      <c r="L3281">
        <v>1.4</v>
      </c>
      <c r="M3281">
        <v>0.98099999999999998</v>
      </c>
      <c r="N3281">
        <v>1</v>
      </c>
      <c r="O3281">
        <v>4.7</v>
      </c>
      <c r="P3281">
        <v>0.76500000000000001</v>
      </c>
      <c r="Q3281">
        <v>1</v>
      </c>
    </row>
    <row r="3282" spans="1:17">
      <c r="A3282" t="s">
        <v>3312</v>
      </c>
      <c r="B3282" s="1">
        <v>46169</v>
      </c>
      <c r="C3282" t="s">
        <v>27</v>
      </c>
      <c r="D3282" t="s">
        <v>19</v>
      </c>
      <c r="E3282">
        <v>4</v>
      </c>
      <c r="F3282">
        <v>38</v>
      </c>
      <c r="G3282">
        <v>42</v>
      </c>
      <c r="H3282">
        <v>36</v>
      </c>
      <c r="I3282">
        <v>6</v>
      </c>
      <c r="J3282">
        <v>0</v>
      </c>
      <c r="K3282">
        <v>0</v>
      </c>
      <c r="L3282">
        <v>2.2999999999999998</v>
      </c>
      <c r="M3282">
        <v>0.94699999999999995</v>
      </c>
      <c r="N3282">
        <v>0.98899999999999999</v>
      </c>
      <c r="O3282">
        <v>4.4000000000000004</v>
      </c>
      <c r="P3282">
        <v>0.70499999999999996</v>
      </c>
      <c r="Q3282">
        <v>0.85699999999999998</v>
      </c>
    </row>
    <row r="3283" spans="1:17">
      <c r="A3283" t="s">
        <v>3313</v>
      </c>
      <c r="B3283" s="1">
        <v>46169</v>
      </c>
      <c r="C3283" t="s">
        <v>27</v>
      </c>
      <c r="D3283" t="s">
        <v>21</v>
      </c>
      <c r="E3283">
        <v>0</v>
      </c>
      <c r="F3283">
        <v>45</v>
      </c>
      <c r="G3283">
        <v>45</v>
      </c>
      <c r="H3283">
        <v>45</v>
      </c>
      <c r="I3283">
        <v>0</v>
      </c>
      <c r="J3283">
        <v>0</v>
      </c>
      <c r="K3283">
        <v>0</v>
      </c>
      <c r="L3283">
        <v>1</v>
      </c>
      <c r="M3283">
        <v>1</v>
      </c>
      <c r="N3283">
        <v>0.996</v>
      </c>
      <c r="O3283">
        <v>4.5999999999999996</v>
      </c>
      <c r="P3283">
        <v>0.70699999999999996</v>
      </c>
      <c r="Q3283">
        <v>1</v>
      </c>
    </row>
    <row r="3284" spans="1:17">
      <c r="A3284" t="s">
        <v>3314</v>
      </c>
      <c r="B3284" s="1">
        <v>46169</v>
      </c>
      <c r="C3284" t="s">
        <v>27</v>
      </c>
      <c r="D3284" t="s">
        <v>23</v>
      </c>
      <c r="E3284">
        <v>2089</v>
      </c>
      <c r="F3284">
        <v>29</v>
      </c>
      <c r="G3284">
        <v>2118</v>
      </c>
      <c r="H3284">
        <v>25</v>
      </c>
      <c r="I3284">
        <v>2093</v>
      </c>
      <c r="J3284">
        <v>1</v>
      </c>
      <c r="K3284">
        <v>0</v>
      </c>
      <c r="L3284">
        <v>8</v>
      </c>
      <c r="M3284">
        <v>0.6</v>
      </c>
      <c r="N3284">
        <v>0.98899999999999999</v>
      </c>
      <c r="O3284">
        <v>2.5</v>
      </c>
      <c r="P3284">
        <v>0.71699999999999997</v>
      </c>
      <c r="Q3284">
        <v>1.2E-2</v>
      </c>
    </row>
    <row r="3285" spans="1:17">
      <c r="A3285" t="s">
        <v>3315</v>
      </c>
      <c r="B3285" s="1">
        <v>46169</v>
      </c>
      <c r="C3285" t="s">
        <v>27</v>
      </c>
      <c r="D3285" t="s">
        <v>25</v>
      </c>
      <c r="E3285">
        <v>124</v>
      </c>
      <c r="F3285">
        <v>36</v>
      </c>
      <c r="G3285">
        <v>160</v>
      </c>
      <c r="H3285">
        <v>32</v>
      </c>
      <c r="I3285">
        <v>128</v>
      </c>
      <c r="J3285">
        <v>0</v>
      </c>
      <c r="K3285">
        <v>0</v>
      </c>
      <c r="L3285">
        <v>8</v>
      </c>
      <c r="M3285">
        <v>0.6</v>
      </c>
      <c r="N3285">
        <v>1</v>
      </c>
      <c r="O3285">
        <v>2.5</v>
      </c>
      <c r="P3285">
        <v>0.72899999999999998</v>
      </c>
      <c r="Q3285">
        <v>0.2</v>
      </c>
    </row>
    <row r="3286" spans="1:17">
      <c r="A3286" t="s">
        <v>3316</v>
      </c>
      <c r="B3286" s="1">
        <v>46169</v>
      </c>
      <c r="C3286" t="s">
        <v>32</v>
      </c>
      <c r="D3286" t="s">
        <v>19</v>
      </c>
      <c r="E3286">
        <v>987</v>
      </c>
      <c r="F3286">
        <v>37</v>
      </c>
      <c r="G3286">
        <v>1024</v>
      </c>
      <c r="H3286">
        <v>33</v>
      </c>
      <c r="I3286">
        <v>991</v>
      </c>
      <c r="J3286">
        <v>0</v>
      </c>
      <c r="K3286">
        <v>0</v>
      </c>
      <c r="L3286">
        <v>8</v>
      </c>
      <c r="M3286">
        <v>0.6</v>
      </c>
      <c r="N3286">
        <v>0.98599999999999999</v>
      </c>
      <c r="O3286">
        <v>2.5</v>
      </c>
      <c r="P3286">
        <v>0.77</v>
      </c>
      <c r="Q3286">
        <v>3.2000000000000001E-2</v>
      </c>
    </row>
    <row r="3287" spans="1:17">
      <c r="A3287" t="s">
        <v>3317</v>
      </c>
      <c r="B3287" s="1">
        <v>46169</v>
      </c>
      <c r="C3287" t="s">
        <v>32</v>
      </c>
      <c r="D3287" t="s">
        <v>21</v>
      </c>
      <c r="E3287">
        <v>2162</v>
      </c>
      <c r="F3287">
        <v>36</v>
      </c>
      <c r="G3287">
        <v>2198</v>
      </c>
      <c r="H3287">
        <v>26</v>
      </c>
      <c r="I3287">
        <v>2172</v>
      </c>
      <c r="J3287">
        <v>0</v>
      </c>
      <c r="K3287">
        <v>0</v>
      </c>
      <c r="L3287">
        <v>8</v>
      </c>
      <c r="M3287">
        <v>0.6</v>
      </c>
      <c r="N3287">
        <v>0.98</v>
      </c>
      <c r="O3287">
        <v>2.5</v>
      </c>
      <c r="P3287">
        <v>0.72</v>
      </c>
      <c r="Q3287">
        <v>1.2E-2</v>
      </c>
    </row>
    <row r="3288" spans="1:17">
      <c r="A3288" t="s">
        <v>3318</v>
      </c>
      <c r="B3288" s="1">
        <v>46169</v>
      </c>
      <c r="C3288" t="s">
        <v>32</v>
      </c>
      <c r="D3288" t="s">
        <v>23</v>
      </c>
      <c r="E3288">
        <v>2319</v>
      </c>
      <c r="F3288">
        <v>36</v>
      </c>
      <c r="G3288">
        <v>2355</v>
      </c>
      <c r="H3288">
        <v>19</v>
      </c>
      <c r="I3288">
        <v>2336</v>
      </c>
      <c r="J3288">
        <v>1</v>
      </c>
      <c r="K3288">
        <v>1</v>
      </c>
      <c r="L3288">
        <v>8</v>
      </c>
      <c r="M3288">
        <v>0.6</v>
      </c>
      <c r="N3288">
        <v>0.99099999999999999</v>
      </c>
      <c r="O3288">
        <v>2.5</v>
      </c>
      <c r="P3288">
        <v>0.73499999999999999</v>
      </c>
      <c r="Q3288">
        <v>8.0000000000000002E-3</v>
      </c>
    </row>
    <row r="3289" spans="1:17">
      <c r="A3289" t="s">
        <v>3319</v>
      </c>
      <c r="B3289" s="1">
        <v>46169</v>
      </c>
      <c r="C3289" t="s">
        <v>32</v>
      </c>
      <c r="D3289" t="s">
        <v>25</v>
      </c>
      <c r="E3289">
        <v>0</v>
      </c>
      <c r="F3289">
        <v>28</v>
      </c>
      <c r="G3289">
        <v>28</v>
      </c>
      <c r="H3289">
        <v>28</v>
      </c>
      <c r="I3289">
        <v>0</v>
      </c>
      <c r="J3289">
        <v>0</v>
      </c>
      <c r="K3289">
        <v>0</v>
      </c>
      <c r="L3289">
        <v>1</v>
      </c>
      <c r="M3289">
        <v>0.95699999999999996</v>
      </c>
      <c r="N3289">
        <v>0.97599999999999998</v>
      </c>
      <c r="O3289">
        <v>4.7</v>
      </c>
      <c r="P3289">
        <v>0.72899999999999998</v>
      </c>
      <c r="Q3289">
        <v>1</v>
      </c>
    </row>
    <row r="3290" spans="1:17">
      <c r="A3290" t="s">
        <v>3320</v>
      </c>
      <c r="B3290" s="1">
        <v>46169</v>
      </c>
      <c r="C3290" t="s">
        <v>37</v>
      </c>
      <c r="D3290" t="s">
        <v>19</v>
      </c>
      <c r="E3290">
        <v>0</v>
      </c>
      <c r="F3290">
        <v>42</v>
      </c>
      <c r="G3290">
        <v>42</v>
      </c>
      <c r="H3290">
        <v>42</v>
      </c>
      <c r="I3290">
        <v>0</v>
      </c>
      <c r="J3290">
        <v>1</v>
      </c>
      <c r="K3290">
        <v>0</v>
      </c>
      <c r="L3290">
        <v>2</v>
      </c>
      <c r="M3290">
        <v>0.93500000000000005</v>
      </c>
      <c r="N3290">
        <v>0.99399999999999999</v>
      </c>
      <c r="O3290">
        <v>4.8</v>
      </c>
      <c r="P3290">
        <v>0.627</v>
      </c>
      <c r="Q3290">
        <v>1</v>
      </c>
    </row>
    <row r="3291" spans="1:17">
      <c r="A3291" t="s">
        <v>3321</v>
      </c>
      <c r="B3291" s="1">
        <v>46169</v>
      </c>
      <c r="C3291" t="s">
        <v>37</v>
      </c>
      <c r="D3291" t="s">
        <v>21</v>
      </c>
      <c r="E3291">
        <v>1055</v>
      </c>
      <c r="F3291">
        <v>37</v>
      </c>
      <c r="G3291">
        <v>1092</v>
      </c>
      <c r="H3291">
        <v>34</v>
      </c>
      <c r="I3291">
        <v>1058</v>
      </c>
      <c r="J3291">
        <v>0</v>
      </c>
      <c r="K3291">
        <v>0</v>
      </c>
      <c r="L3291">
        <v>8</v>
      </c>
      <c r="M3291">
        <v>0.6</v>
      </c>
      <c r="N3291">
        <v>0.98199999999999998</v>
      </c>
      <c r="O3291">
        <v>2.5</v>
      </c>
      <c r="P3291">
        <v>0.66900000000000004</v>
      </c>
      <c r="Q3291">
        <v>3.1E-2</v>
      </c>
    </row>
    <row r="3292" spans="1:17">
      <c r="A3292" t="s">
        <v>3322</v>
      </c>
      <c r="B3292" s="1">
        <v>46169</v>
      </c>
      <c r="C3292" t="s">
        <v>37</v>
      </c>
      <c r="D3292" t="s">
        <v>23</v>
      </c>
      <c r="E3292">
        <v>769</v>
      </c>
      <c r="F3292">
        <v>33</v>
      </c>
      <c r="G3292">
        <v>802</v>
      </c>
      <c r="H3292">
        <v>41</v>
      </c>
      <c r="I3292">
        <v>761</v>
      </c>
      <c r="J3292">
        <v>0</v>
      </c>
      <c r="K3292">
        <v>0</v>
      </c>
      <c r="L3292">
        <v>8</v>
      </c>
      <c r="M3292">
        <v>0.6</v>
      </c>
      <c r="N3292">
        <v>0.999</v>
      </c>
      <c r="O3292">
        <v>2.5</v>
      </c>
      <c r="P3292">
        <v>0.77300000000000002</v>
      </c>
      <c r="Q3292">
        <v>5.0999999999999997E-2</v>
      </c>
    </row>
    <row r="3293" spans="1:17">
      <c r="A3293" t="s">
        <v>3323</v>
      </c>
      <c r="B3293" s="1">
        <v>46169</v>
      </c>
      <c r="C3293" t="s">
        <v>37</v>
      </c>
      <c r="D3293" t="s">
        <v>25</v>
      </c>
      <c r="E3293">
        <v>0</v>
      </c>
      <c r="F3293">
        <v>33</v>
      </c>
      <c r="G3293">
        <v>33</v>
      </c>
      <c r="H3293">
        <v>33</v>
      </c>
      <c r="I3293">
        <v>0</v>
      </c>
      <c r="J3293">
        <v>0</v>
      </c>
      <c r="K3293">
        <v>0</v>
      </c>
      <c r="L3293">
        <v>1.7</v>
      </c>
      <c r="M3293">
        <v>0.97699999999999998</v>
      </c>
      <c r="N3293">
        <v>0.98699999999999999</v>
      </c>
      <c r="O3293">
        <v>5</v>
      </c>
      <c r="P3293">
        <v>0.65400000000000003</v>
      </c>
      <c r="Q3293">
        <v>1</v>
      </c>
    </row>
    <row r="3294" spans="1:17">
      <c r="A3294" t="s">
        <v>3324</v>
      </c>
      <c r="B3294" s="1">
        <v>46169</v>
      </c>
      <c r="C3294" t="s">
        <v>43</v>
      </c>
      <c r="D3294" t="s">
        <v>19</v>
      </c>
      <c r="E3294">
        <v>1811</v>
      </c>
      <c r="F3294">
        <v>47</v>
      </c>
      <c r="G3294">
        <v>1858</v>
      </c>
      <c r="H3294">
        <v>23</v>
      </c>
      <c r="I3294">
        <v>1835</v>
      </c>
      <c r="J3294">
        <v>0</v>
      </c>
      <c r="K3294">
        <v>0</v>
      </c>
      <c r="L3294">
        <v>8</v>
      </c>
      <c r="M3294">
        <v>0.6</v>
      </c>
      <c r="N3294">
        <v>0.96699999999999997</v>
      </c>
      <c r="O3294">
        <v>2.5</v>
      </c>
      <c r="P3294">
        <v>0.73399999999999999</v>
      </c>
      <c r="Q3294">
        <v>1.2E-2</v>
      </c>
    </row>
    <row r="3295" spans="1:17">
      <c r="A3295" t="s">
        <v>3325</v>
      </c>
      <c r="B3295" s="1">
        <v>46169</v>
      </c>
      <c r="C3295" t="s">
        <v>43</v>
      </c>
      <c r="D3295" t="s">
        <v>21</v>
      </c>
      <c r="E3295">
        <v>0</v>
      </c>
      <c r="F3295">
        <v>25</v>
      </c>
      <c r="G3295">
        <v>25</v>
      </c>
      <c r="H3295">
        <v>25</v>
      </c>
      <c r="I3295">
        <v>0</v>
      </c>
      <c r="J3295">
        <v>0</v>
      </c>
      <c r="K3295">
        <v>0</v>
      </c>
      <c r="L3295">
        <v>1</v>
      </c>
      <c r="M3295">
        <v>0.94399999999999995</v>
      </c>
      <c r="N3295">
        <v>0.95099999999999996</v>
      </c>
      <c r="O3295">
        <v>4.3</v>
      </c>
      <c r="P3295">
        <v>0.621</v>
      </c>
      <c r="Q3295">
        <v>1</v>
      </c>
    </row>
    <row r="3296" spans="1:17">
      <c r="A3296" t="s">
        <v>3326</v>
      </c>
      <c r="B3296" s="1">
        <v>46169</v>
      </c>
      <c r="C3296" t="s">
        <v>43</v>
      </c>
      <c r="D3296" t="s">
        <v>23</v>
      </c>
      <c r="E3296">
        <v>0</v>
      </c>
      <c r="F3296">
        <v>18</v>
      </c>
      <c r="G3296">
        <v>18</v>
      </c>
      <c r="H3296">
        <v>18</v>
      </c>
      <c r="I3296">
        <v>0</v>
      </c>
      <c r="J3296">
        <v>0</v>
      </c>
      <c r="K3296">
        <v>0</v>
      </c>
      <c r="L3296">
        <v>1.3</v>
      </c>
      <c r="M3296">
        <v>0.97099999999999997</v>
      </c>
      <c r="N3296">
        <v>0.97899999999999998</v>
      </c>
      <c r="O3296">
        <v>4.7</v>
      </c>
      <c r="P3296">
        <v>0.754</v>
      </c>
      <c r="Q3296">
        <v>1</v>
      </c>
    </row>
    <row r="3297" spans="1:17">
      <c r="A3297" t="s">
        <v>3327</v>
      </c>
      <c r="B3297" s="1">
        <v>46169</v>
      </c>
      <c r="C3297" t="s">
        <v>43</v>
      </c>
      <c r="D3297" t="s">
        <v>25</v>
      </c>
      <c r="E3297">
        <v>0</v>
      </c>
      <c r="F3297">
        <v>38</v>
      </c>
      <c r="G3297">
        <v>38</v>
      </c>
      <c r="H3297">
        <v>38</v>
      </c>
      <c r="I3297">
        <v>0</v>
      </c>
      <c r="J3297">
        <v>0</v>
      </c>
      <c r="K3297">
        <v>0</v>
      </c>
      <c r="L3297">
        <v>1.3</v>
      </c>
      <c r="M3297">
        <v>0.97199999999999998</v>
      </c>
      <c r="N3297">
        <v>0.95699999999999996</v>
      </c>
      <c r="O3297">
        <v>4.8</v>
      </c>
      <c r="P3297">
        <v>0.78100000000000003</v>
      </c>
      <c r="Q3297">
        <v>1</v>
      </c>
    </row>
    <row r="3298" spans="1:17">
      <c r="A3298" t="s">
        <v>3328</v>
      </c>
      <c r="B3298" s="1">
        <v>46169</v>
      </c>
      <c r="C3298" t="s">
        <v>48</v>
      </c>
      <c r="D3298" t="s">
        <v>19</v>
      </c>
      <c r="E3298">
        <v>0</v>
      </c>
      <c r="F3298">
        <v>45</v>
      </c>
      <c r="G3298">
        <v>45</v>
      </c>
      <c r="H3298">
        <v>45</v>
      </c>
      <c r="I3298">
        <v>0</v>
      </c>
      <c r="J3298">
        <v>0</v>
      </c>
      <c r="K3298">
        <v>0</v>
      </c>
      <c r="L3298">
        <v>1.6</v>
      </c>
      <c r="M3298">
        <v>0.92600000000000005</v>
      </c>
      <c r="N3298">
        <v>0.97299999999999998</v>
      </c>
      <c r="O3298">
        <v>4.7</v>
      </c>
      <c r="P3298">
        <v>0.74299999999999999</v>
      </c>
      <c r="Q3298">
        <v>1</v>
      </c>
    </row>
    <row r="3299" spans="1:17">
      <c r="A3299" t="s">
        <v>3329</v>
      </c>
      <c r="B3299" s="1">
        <v>46169</v>
      </c>
      <c r="C3299" t="s">
        <v>48</v>
      </c>
      <c r="D3299" t="s">
        <v>21</v>
      </c>
      <c r="E3299">
        <v>2985</v>
      </c>
      <c r="F3299">
        <v>45</v>
      </c>
      <c r="G3299">
        <v>3030</v>
      </c>
      <c r="H3299">
        <v>20</v>
      </c>
      <c r="I3299">
        <v>3010</v>
      </c>
      <c r="J3299">
        <v>0</v>
      </c>
      <c r="K3299">
        <v>0</v>
      </c>
      <c r="L3299">
        <v>8</v>
      </c>
      <c r="M3299">
        <v>0.6</v>
      </c>
      <c r="N3299">
        <v>1</v>
      </c>
      <c r="O3299">
        <v>2.5</v>
      </c>
      <c r="P3299">
        <v>0.69199999999999995</v>
      </c>
      <c r="Q3299">
        <v>7.0000000000000001E-3</v>
      </c>
    </row>
    <row r="3300" spans="1:17">
      <c r="A3300" t="s">
        <v>3330</v>
      </c>
      <c r="B3300" s="1">
        <v>46169</v>
      </c>
      <c r="C3300" t="s">
        <v>48</v>
      </c>
      <c r="D3300" t="s">
        <v>23</v>
      </c>
      <c r="E3300">
        <v>0</v>
      </c>
      <c r="F3300">
        <v>46</v>
      </c>
      <c r="G3300">
        <v>46</v>
      </c>
      <c r="H3300">
        <v>46</v>
      </c>
      <c r="I3300">
        <v>0</v>
      </c>
      <c r="J3300">
        <v>0</v>
      </c>
      <c r="K3300">
        <v>0</v>
      </c>
      <c r="L3300">
        <v>2.1</v>
      </c>
      <c r="M3300">
        <v>0.93500000000000005</v>
      </c>
      <c r="N3300">
        <v>0.96</v>
      </c>
      <c r="O3300">
        <v>4.4000000000000004</v>
      </c>
      <c r="P3300">
        <v>0.80200000000000005</v>
      </c>
      <c r="Q3300">
        <v>1</v>
      </c>
    </row>
    <row r="3301" spans="1:17">
      <c r="A3301" t="s">
        <v>3331</v>
      </c>
      <c r="B3301" s="1">
        <v>46169</v>
      </c>
      <c r="C3301" t="s">
        <v>48</v>
      </c>
      <c r="D3301" t="s">
        <v>25</v>
      </c>
      <c r="E3301">
        <v>963</v>
      </c>
      <c r="F3301">
        <v>25</v>
      </c>
      <c r="G3301">
        <v>988</v>
      </c>
      <c r="H3301">
        <v>22</v>
      </c>
      <c r="I3301">
        <v>966</v>
      </c>
      <c r="J3301">
        <v>0</v>
      </c>
      <c r="K3301">
        <v>0</v>
      </c>
      <c r="L3301">
        <v>8</v>
      </c>
      <c r="M3301">
        <v>0.6</v>
      </c>
      <c r="N3301">
        <v>1</v>
      </c>
      <c r="O3301">
        <v>2.5</v>
      </c>
      <c r="P3301">
        <v>0.747</v>
      </c>
      <c r="Q3301">
        <v>2.1999999999999999E-2</v>
      </c>
    </row>
    <row r="3302" spans="1:17">
      <c r="A3302" t="s">
        <v>3332</v>
      </c>
      <c r="B3302" s="1">
        <v>46169</v>
      </c>
      <c r="C3302" t="s">
        <v>53</v>
      </c>
      <c r="D3302" t="s">
        <v>19</v>
      </c>
      <c r="E3302">
        <v>1781</v>
      </c>
      <c r="F3302">
        <v>25</v>
      </c>
      <c r="G3302">
        <v>1806</v>
      </c>
      <c r="H3302">
        <v>27</v>
      </c>
      <c r="I3302">
        <v>1779</v>
      </c>
      <c r="J3302">
        <v>1</v>
      </c>
      <c r="K3302">
        <v>0</v>
      </c>
      <c r="L3302">
        <v>8</v>
      </c>
      <c r="M3302">
        <v>0.6</v>
      </c>
      <c r="N3302">
        <v>0.97399999999999998</v>
      </c>
      <c r="O3302">
        <v>2.5</v>
      </c>
      <c r="P3302">
        <v>0.69299999999999995</v>
      </c>
      <c r="Q3302">
        <v>1.4999999999999999E-2</v>
      </c>
    </row>
    <row r="3303" spans="1:17">
      <c r="A3303" t="s">
        <v>3333</v>
      </c>
      <c r="B3303" s="1">
        <v>46169</v>
      </c>
      <c r="C3303" t="s">
        <v>53</v>
      </c>
      <c r="D3303" t="s">
        <v>21</v>
      </c>
      <c r="E3303">
        <v>1926</v>
      </c>
      <c r="F3303">
        <v>35</v>
      </c>
      <c r="G3303">
        <v>1961</v>
      </c>
      <c r="H3303">
        <v>18</v>
      </c>
      <c r="I3303">
        <v>1943</v>
      </c>
      <c r="J3303">
        <v>0</v>
      </c>
      <c r="K3303">
        <v>0</v>
      </c>
      <c r="L3303">
        <v>8</v>
      </c>
      <c r="M3303">
        <v>0.6</v>
      </c>
      <c r="N3303">
        <v>0.99299999999999999</v>
      </c>
      <c r="O3303">
        <v>2.5</v>
      </c>
      <c r="P3303">
        <v>0.66400000000000003</v>
      </c>
      <c r="Q3303">
        <v>8.9999999999999993E-3</v>
      </c>
    </row>
    <row r="3304" spans="1:17">
      <c r="A3304" t="s">
        <v>3334</v>
      </c>
      <c r="B3304" s="1">
        <v>46169</v>
      </c>
      <c r="C3304" t="s">
        <v>53</v>
      </c>
      <c r="D3304" t="s">
        <v>23</v>
      </c>
      <c r="E3304">
        <v>1245</v>
      </c>
      <c r="F3304">
        <v>50</v>
      </c>
      <c r="G3304">
        <v>1295</v>
      </c>
      <c r="H3304">
        <v>29</v>
      </c>
      <c r="I3304">
        <v>1266</v>
      </c>
      <c r="J3304">
        <v>0</v>
      </c>
      <c r="K3304">
        <v>0</v>
      </c>
      <c r="L3304">
        <v>8</v>
      </c>
      <c r="M3304">
        <v>0.6</v>
      </c>
      <c r="N3304">
        <v>0.96899999999999997</v>
      </c>
      <c r="O3304">
        <v>2.5</v>
      </c>
      <c r="P3304">
        <v>0.77800000000000002</v>
      </c>
      <c r="Q3304">
        <v>2.1999999999999999E-2</v>
      </c>
    </row>
    <row r="3305" spans="1:17">
      <c r="A3305" t="s">
        <v>3335</v>
      </c>
      <c r="B3305" s="1">
        <v>46169</v>
      </c>
      <c r="C3305" t="s">
        <v>53</v>
      </c>
      <c r="D3305" t="s">
        <v>25</v>
      </c>
      <c r="E3305">
        <v>0</v>
      </c>
      <c r="F3305">
        <v>26</v>
      </c>
      <c r="G3305">
        <v>26</v>
      </c>
      <c r="H3305">
        <v>26</v>
      </c>
      <c r="I3305">
        <v>0</v>
      </c>
      <c r="J3305">
        <v>0</v>
      </c>
      <c r="K3305">
        <v>0</v>
      </c>
      <c r="L3305">
        <v>1.3</v>
      </c>
      <c r="M3305">
        <v>0.997</v>
      </c>
      <c r="N3305">
        <v>1</v>
      </c>
      <c r="O3305">
        <v>4.5</v>
      </c>
      <c r="P3305">
        <v>0.71299999999999997</v>
      </c>
      <c r="Q3305">
        <v>1</v>
      </c>
    </row>
    <row r="3306" spans="1:17">
      <c r="A3306" t="s">
        <v>3336</v>
      </c>
      <c r="B3306" s="1">
        <v>46170</v>
      </c>
      <c r="C3306" t="s">
        <v>18</v>
      </c>
      <c r="D3306" t="s">
        <v>19</v>
      </c>
      <c r="E3306">
        <v>528</v>
      </c>
      <c r="F3306">
        <v>35</v>
      </c>
      <c r="G3306">
        <v>563</v>
      </c>
      <c r="H3306">
        <v>39</v>
      </c>
      <c r="I3306">
        <v>524</v>
      </c>
      <c r="J3306">
        <v>1</v>
      </c>
      <c r="K3306">
        <v>0</v>
      </c>
      <c r="L3306">
        <v>8</v>
      </c>
      <c r="M3306">
        <v>0.6</v>
      </c>
      <c r="N3306">
        <v>0.99</v>
      </c>
      <c r="O3306">
        <v>2.5</v>
      </c>
      <c r="P3306">
        <v>0.72399999999999998</v>
      </c>
      <c r="Q3306">
        <v>6.9000000000000006E-2</v>
      </c>
    </row>
    <row r="3307" spans="1:17">
      <c r="A3307" t="s">
        <v>3337</v>
      </c>
      <c r="B3307" s="1">
        <v>46170</v>
      </c>
      <c r="C3307" t="s">
        <v>18</v>
      </c>
      <c r="D3307" t="s">
        <v>21</v>
      </c>
      <c r="E3307">
        <v>26</v>
      </c>
      <c r="F3307">
        <v>42</v>
      </c>
      <c r="G3307">
        <v>68</v>
      </c>
      <c r="H3307">
        <v>50</v>
      </c>
      <c r="I3307">
        <v>18</v>
      </c>
      <c r="J3307">
        <v>0</v>
      </c>
      <c r="K3307">
        <v>0</v>
      </c>
      <c r="L3307">
        <v>2.7</v>
      </c>
      <c r="M3307">
        <v>0.876</v>
      </c>
      <c r="N3307">
        <v>0.98</v>
      </c>
      <c r="O3307">
        <v>3.7</v>
      </c>
      <c r="P3307">
        <v>0.8</v>
      </c>
      <c r="Q3307">
        <v>0.73499999999999999</v>
      </c>
    </row>
    <row r="3308" spans="1:17">
      <c r="A3308" t="s">
        <v>3338</v>
      </c>
      <c r="B3308" s="1">
        <v>46170</v>
      </c>
      <c r="C3308" t="s">
        <v>18</v>
      </c>
      <c r="D3308" t="s">
        <v>23</v>
      </c>
      <c r="E3308">
        <v>851</v>
      </c>
      <c r="F3308">
        <v>35</v>
      </c>
      <c r="G3308">
        <v>886</v>
      </c>
      <c r="H3308">
        <v>37</v>
      </c>
      <c r="I3308">
        <v>849</v>
      </c>
      <c r="J3308">
        <v>0</v>
      </c>
      <c r="K3308">
        <v>0</v>
      </c>
      <c r="L3308">
        <v>8</v>
      </c>
      <c r="M3308">
        <v>0.6</v>
      </c>
      <c r="N3308">
        <v>0.97399999999999998</v>
      </c>
      <c r="O3308">
        <v>2.5</v>
      </c>
      <c r="P3308">
        <v>0.77700000000000002</v>
      </c>
      <c r="Q3308">
        <v>4.2000000000000003E-2</v>
      </c>
    </row>
    <row r="3309" spans="1:17">
      <c r="A3309" t="s">
        <v>3339</v>
      </c>
      <c r="B3309" s="1">
        <v>46170</v>
      </c>
      <c r="C3309" t="s">
        <v>18</v>
      </c>
      <c r="D3309" t="s">
        <v>25</v>
      </c>
      <c r="E3309">
        <v>0</v>
      </c>
      <c r="F3309">
        <v>38</v>
      </c>
      <c r="G3309">
        <v>38</v>
      </c>
      <c r="H3309">
        <v>34</v>
      </c>
      <c r="I3309">
        <v>4</v>
      </c>
      <c r="J3309">
        <v>0</v>
      </c>
      <c r="K3309">
        <v>0</v>
      </c>
      <c r="L3309">
        <v>1.5</v>
      </c>
      <c r="M3309">
        <v>0.93600000000000005</v>
      </c>
      <c r="N3309">
        <v>0.98499999999999999</v>
      </c>
      <c r="O3309">
        <v>4.0999999999999996</v>
      </c>
      <c r="P3309">
        <v>0.76500000000000001</v>
      </c>
      <c r="Q3309">
        <v>0.89500000000000002</v>
      </c>
    </row>
    <row r="3310" spans="1:17">
      <c r="A3310" t="s">
        <v>3340</v>
      </c>
      <c r="B3310" s="1">
        <v>46170</v>
      </c>
      <c r="C3310" t="s">
        <v>27</v>
      </c>
      <c r="D3310" t="s">
        <v>19</v>
      </c>
      <c r="E3310">
        <v>6</v>
      </c>
      <c r="F3310">
        <v>53</v>
      </c>
      <c r="G3310">
        <v>59</v>
      </c>
      <c r="H3310">
        <v>45</v>
      </c>
      <c r="I3310">
        <v>14</v>
      </c>
      <c r="J3310">
        <v>0</v>
      </c>
      <c r="K3310">
        <v>0</v>
      </c>
      <c r="L3310">
        <v>2.4</v>
      </c>
      <c r="M3310">
        <v>0.91</v>
      </c>
      <c r="N3310">
        <v>0.94699999999999995</v>
      </c>
      <c r="O3310">
        <v>3.9</v>
      </c>
      <c r="P3310">
        <v>0.70499999999999996</v>
      </c>
      <c r="Q3310">
        <v>0.76300000000000001</v>
      </c>
    </row>
    <row r="3311" spans="1:17">
      <c r="A3311" t="s">
        <v>3341</v>
      </c>
      <c r="B3311" s="1">
        <v>46170</v>
      </c>
      <c r="C3311" t="s">
        <v>27</v>
      </c>
      <c r="D3311" t="s">
        <v>21</v>
      </c>
      <c r="E3311">
        <v>0</v>
      </c>
      <c r="F3311">
        <v>25</v>
      </c>
      <c r="G3311">
        <v>25</v>
      </c>
      <c r="H3311">
        <v>25</v>
      </c>
      <c r="I3311">
        <v>0</v>
      </c>
      <c r="J3311">
        <v>1</v>
      </c>
      <c r="K3311">
        <v>0</v>
      </c>
      <c r="L3311">
        <v>1.5</v>
      </c>
      <c r="M3311">
        <v>0.996</v>
      </c>
      <c r="N3311">
        <v>0.96699999999999997</v>
      </c>
      <c r="O3311">
        <v>4.5999999999999996</v>
      </c>
      <c r="P3311">
        <v>0.70699999999999996</v>
      </c>
      <c r="Q3311">
        <v>1</v>
      </c>
    </row>
    <row r="3312" spans="1:17">
      <c r="A3312" t="s">
        <v>3342</v>
      </c>
      <c r="B3312" s="1">
        <v>46170</v>
      </c>
      <c r="C3312" t="s">
        <v>27</v>
      </c>
      <c r="D3312" t="s">
        <v>23</v>
      </c>
      <c r="E3312">
        <v>2093</v>
      </c>
      <c r="F3312">
        <v>37</v>
      </c>
      <c r="G3312">
        <v>2130</v>
      </c>
      <c r="H3312">
        <v>27</v>
      </c>
      <c r="I3312">
        <v>2103</v>
      </c>
      <c r="J3312">
        <v>0</v>
      </c>
      <c r="K3312">
        <v>0</v>
      </c>
      <c r="L3312">
        <v>8</v>
      </c>
      <c r="M3312">
        <v>0.6</v>
      </c>
      <c r="N3312">
        <v>0.98899999999999999</v>
      </c>
      <c r="O3312">
        <v>2.5</v>
      </c>
      <c r="P3312">
        <v>0.71699999999999997</v>
      </c>
      <c r="Q3312">
        <v>1.2999999999999999E-2</v>
      </c>
    </row>
    <row r="3313" spans="1:17">
      <c r="A3313" t="s">
        <v>3343</v>
      </c>
      <c r="B3313" s="1">
        <v>46170</v>
      </c>
      <c r="C3313" t="s">
        <v>27</v>
      </c>
      <c r="D3313" t="s">
        <v>25</v>
      </c>
      <c r="E3313">
        <v>128</v>
      </c>
      <c r="F3313">
        <v>35</v>
      </c>
      <c r="G3313">
        <v>163</v>
      </c>
      <c r="H3313">
        <v>30</v>
      </c>
      <c r="I3313">
        <v>133</v>
      </c>
      <c r="J3313">
        <v>2</v>
      </c>
      <c r="K3313">
        <v>0</v>
      </c>
      <c r="L3313">
        <v>8</v>
      </c>
      <c r="M3313">
        <v>0.6</v>
      </c>
      <c r="N3313">
        <v>0.95899999999999996</v>
      </c>
      <c r="O3313">
        <v>2.5</v>
      </c>
      <c r="P3313">
        <v>0.72899999999999998</v>
      </c>
      <c r="Q3313">
        <v>0.184</v>
      </c>
    </row>
    <row r="3314" spans="1:17">
      <c r="A3314" t="s">
        <v>3344</v>
      </c>
      <c r="B3314" s="1">
        <v>46170</v>
      </c>
      <c r="C3314" t="s">
        <v>32</v>
      </c>
      <c r="D3314" t="s">
        <v>19</v>
      </c>
      <c r="E3314">
        <v>991</v>
      </c>
      <c r="F3314">
        <v>32</v>
      </c>
      <c r="G3314">
        <v>1023</v>
      </c>
      <c r="H3314">
        <v>30</v>
      </c>
      <c r="I3314">
        <v>993</v>
      </c>
      <c r="J3314">
        <v>0</v>
      </c>
      <c r="K3314">
        <v>0</v>
      </c>
      <c r="L3314">
        <v>8</v>
      </c>
      <c r="M3314">
        <v>0.6</v>
      </c>
      <c r="N3314">
        <v>1</v>
      </c>
      <c r="O3314">
        <v>2.5</v>
      </c>
      <c r="P3314">
        <v>0.77</v>
      </c>
      <c r="Q3314">
        <v>2.9000000000000001E-2</v>
      </c>
    </row>
    <row r="3315" spans="1:17">
      <c r="A3315" t="s">
        <v>3345</v>
      </c>
      <c r="B3315" s="1">
        <v>46170</v>
      </c>
      <c r="C3315" t="s">
        <v>32</v>
      </c>
      <c r="D3315" t="s">
        <v>21</v>
      </c>
      <c r="E3315">
        <v>2172</v>
      </c>
      <c r="F3315">
        <v>49</v>
      </c>
      <c r="G3315">
        <v>2221</v>
      </c>
      <c r="H3315">
        <v>21</v>
      </c>
      <c r="I3315">
        <v>2200</v>
      </c>
      <c r="J3315">
        <v>0</v>
      </c>
      <c r="K3315">
        <v>0</v>
      </c>
      <c r="L3315">
        <v>8</v>
      </c>
      <c r="M3315">
        <v>0.6</v>
      </c>
      <c r="N3315">
        <v>0.99099999999999999</v>
      </c>
      <c r="O3315">
        <v>2.5</v>
      </c>
      <c r="P3315">
        <v>0.72</v>
      </c>
      <c r="Q3315">
        <v>8.9999999999999993E-3</v>
      </c>
    </row>
    <row r="3316" spans="1:17">
      <c r="A3316" t="s">
        <v>3346</v>
      </c>
      <c r="B3316" s="1">
        <v>46170</v>
      </c>
      <c r="C3316" t="s">
        <v>32</v>
      </c>
      <c r="D3316" t="s">
        <v>23</v>
      </c>
      <c r="E3316">
        <v>2336</v>
      </c>
      <c r="F3316">
        <v>42</v>
      </c>
      <c r="G3316">
        <v>2378</v>
      </c>
      <c r="H3316">
        <v>19</v>
      </c>
      <c r="I3316">
        <v>2359</v>
      </c>
      <c r="J3316">
        <v>0</v>
      </c>
      <c r="K3316">
        <v>0</v>
      </c>
      <c r="L3316">
        <v>8</v>
      </c>
      <c r="M3316">
        <v>0.6</v>
      </c>
      <c r="N3316">
        <v>0.97599999999999998</v>
      </c>
      <c r="O3316">
        <v>2.5</v>
      </c>
      <c r="P3316">
        <v>0.73499999999999999</v>
      </c>
      <c r="Q3316">
        <v>8.0000000000000002E-3</v>
      </c>
    </row>
    <row r="3317" spans="1:17">
      <c r="A3317" t="s">
        <v>3347</v>
      </c>
      <c r="B3317" s="1">
        <v>46170</v>
      </c>
      <c r="C3317" t="s">
        <v>32</v>
      </c>
      <c r="D3317" t="s">
        <v>25</v>
      </c>
      <c r="E3317">
        <v>0</v>
      </c>
      <c r="F3317">
        <v>36</v>
      </c>
      <c r="G3317">
        <v>36</v>
      </c>
      <c r="H3317">
        <v>36</v>
      </c>
      <c r="I3317">
        <v>0</v>
      </c>
      <c r="J3317">
        <v>0</v>
      </c>
      <c r="K3317">
        <v>0</v>
      </c>
      <c r="L3317">
        <v>1.4</v>
      </c>
      <c r="M3317">
        <v>0.97099999999999997</v>
      </c>
      <c r="N3317">
        <v>0.98499999999999999</v>
      </c>
      <c r="O3317">
        <v>4.4000000000000004</v>
      </c>
      <c r="P3317">
        <v>0.72899999999999998</v>
      </c>
      <c r="Q3317">
        <v>1</v>
      </c>
    </row>
    <row r="3318" spans="1:17">
      <c r="A3318" t="s">
        <v>3348</v>
      </c>
      <c r="B3318" s="1">
        <v>46170</v>
      </c>
      <c r="C3318" t="s">
        <v>37</v>
      </c>
      <c r="D3318" t="s">
        <v>19</v>
      </c>
      <c r="E3318">
        <v>0</v>
      </c>
      <c r="F3318">
        <v>45</v>
      </c>
      <c r="G3318">
        <v>45</v>
      </c>
      <c r="H3318">
        <v>45</v>
      </c>
      <c r="I3318">
        <v>0</v>
      </c>
      <c r="J3318">
        <v>0</v>
      </c>
      <c r="K3318">
        <v>0</v>
      </c>
      <c r="L3318">
        <v>1.4</v>
      </c>
      <c r="M3318">
        <v>0.93700000000000006</v>
      </c>
      <c r="N3318">
        <v>0.97599999999999998</v>
      </c>
      <c r="O3318">
        <v>4.5999999999999996</v>
      </c>
      <c r="P3318">
        <v>0.627</v>
      </c>
      <c r="Q3318">
        <v>1</v>
      </c>
    </row>
    <row r="3319" spans="1:17">
      <c r="A3319" t="s">
        <v>3349</v>
      </c>
      <c r="B3319" s="1">
        <v>46170</v>
      </c>
      <c r="C3319" t="s">
        <v>37</v>
      </c>
      <c r="D3319" t="s">
        <v>21</v>
      </c>
      <c r="E3319">
        <v>1058</v>
      </c>
      <c r="F3319">
        <v>52</v>
      </c>
      <c r="G3319">
        <v>1110</v>
      </c>
      <c r="H3319">
        <v>37</v>
      </c>
      <c r="I3319">
        <v>1073</v>
      </c>
      <c r="J3319">
        <v>0</v>
      </c>
      <c r="K3319">
        <v>0</v>
      </c>
      <c r="L3319">
        <v>8</v>
      </c>
      <c r="M3319">
        <v>0.6</v>
      </c>
      <c r="N3319">
        <v>0.98199999999999998</v>
      </c>
      <c r="O3319">
        <v>2.5</v>
      </c>
      <c r="P3319">
        <v>0.66900000000000004</v>
      </c>
      <c r="Q3319">
        <v>3.3000000000000002E-2</v>
      </c>
    </row>
    <row r="3320" spans="1:17">
      <c r="A3320" t="s">
        <v>3350</v>
      </c>
      <c r="B3320" s="1">
        <v>46170</v>
      </c>
      <c r="C3320" t="s">
        <v>37</v>
      </c>
      <c r="D3320" t="s">
        <v>23</v>
      </c>
      <c r="E3320">
        <v>761</v>
      </c>
      <c r="F3320">
        <v>37</v>
      </c>
      <c r="G3320">
        <v>798</v>
      </c>
      <c r="H3320">
        <v>39</v>
      </c>
      <c r="I3320">
        <v>759</v>
      </c>
      <c r="J3320">
        <v>0</v>
      </c>
      <c r="K3320">
        <v>0</v>
      </c>
      <c r="L3320">
        <v>8</v>
      </c>
      <c r="M3320">
        <v>0.6</v>
      </c>
      <c r="N3320">
        <v>0.97599999999999998</v>
      </c>
      <c r="O3320">
        <v>2.5</v>
      </c>
      <c r="P3320">
        <v>0.77300000000000002</v>
      </c>
      <c r="Q3320">
        <v>4.9000000000000002E-2</v>
      </c>
    </row>
    <row r="3321" spans="1:17">
      <c r="A3321" t="s">
        <v>3351</v>
      </c>
      <c r="B3321" s="1">
        <v>46170</v>
      </c>
      <c r="C3321" t="s">
        <v>37</v>
      </c>
      <c r="D3321" t="s">
        <v>25</v>
      </c>
      <c r="E3321">
        <v>0</v>
      </c>
      <c r="F3321">
        <v>17</v>
      </c>
      <c r="G3321">
        <v>17</v>
      </c>
      <c r="H3321">
        <v>17</v>
      </c>
      <c r="I3321">
        <v>0</v>
      </c>
      <c r="J3321">
        <v>0</v>
      </c>
      <c r="K3321">
        <v>0</v>
      </c>
      <c r="L3321">
        <v>1.6</v>
      </c>
      <c r="M3321">
        <v>0.93899999999999995</v>
      </c>
      <c r="N3321">
        <v>0.99</v>
      </c>
      <c r="O3321">
        <v>4.4000000000000004</v>
      </c>
      <c r="P3321">
        <v>0.65400000000000003</v>
      </c>
      <c r="Q3321">
        <v>1</v>
      </c>
    </row>
    <row r="3322" spans="1:17">
      <c r="A3322" t="s">
        <v>3352</v>
      </c>
      <c r="B3322" s="1">
        <v>46170</v>
      </c>
      <c r="C3322" t="s">
        <v>43</v>
      </c>
      <c r="D3322" t="s">
        <v>19</v>
      </c>
      <c r="E3322">
        <v>1835</v>
      </c>
      <c r="F3322">
        <v>41</v>
      </c>
      <c r="G3322">
        <v>1876</v>
      </c>
      <c r="H3322">
        <v>25</v>
      </c>
      <c r="I3322">
        <v>1851</v>
      </c>
      <c r="J3322">
        <v>0</v>
      </c>
      <c r="K3322">
        <v>0</v>
      </c>
      <c r="L3322">
        <v>8</v>
      </c>
      <c r="M3322">
        <v>0.6</v>
      </c>
      <c r="N3322">
        <v>0.98</v>
      </c>
      <c r="O3322">
        <v>2.5</v>
      </c>
      <c r="P3322">
        <v>0.73399999999999999</v>
      </c>
      <c r="Q3322">
        <v>1.2999999999999999E-2</v>
      </c>
    </row>
    <row r="3323" spans="1:17">
      <c r="A3323" t="s">
        <v>3353</v>
      </c>
      <c r="B3323" s="1">
        <v>46170</v>
      </c>
      <c r="C3323" t="s">
        <v>43</v>
      </c>
      <c r="D3323" t="s">
        <v>21</v>
      </c>
      <c r="E3323">
        <v>0</v>
      </c>
      <c r="F3323">
        <v>44</v>
      </c>
      <c r="G3323">
        <v>44</v>
      </c>
      <c r="H3323">
        <v>44</v>
      </c>
      <c r="I3323">
        <v>0</v>
      </c>
      <c r="J3323">
        <v>0</v>
      </c>
      <c r="K3323">
        <v>0</v>
      </c>
      <c r="L3323">
        <v>1.2</v>
      </c>
      <c r="M3323">
        <v>0.93899999999999995</v>
      </c>
      <c r="N3323">
        <v>0.96799999999999997</v>
      </c>
      <c r="O3323">
        <v>4.2</v>
      </c>
      <c r="P3323">
        <v>0.621</v>
      </c>
      <c r="Q3323">
        <v>1</v>
      </c>
    </row>
    <row r="3324" spans="1:17">
      <c r="A3324" t="s">
        <v>3354</v>
      </c>
      <c r="B3324" s="1">
        <v>46170</v>
      </c>
      <c r="C3324" t="s">
        <v>43</v>
      </c>
      <c r="D3324" t="s">
        <v>23</v>
      </c>
      <c r="E3324">
        <v>0</v>
      </c>
      <c r="F3324">
        <v>64</v>
      </c>
      <c r="G3324">
        <v>64</v>
      </c>
      <c r="H3324">
        <v>50</v>
      </c>
      <c r="I3324">
        <v>14</v>
      </c>
      <c r="J3324">
        <v>0</v>
      </c>
      <c r="K3324">
        <v>0</v>
      </c>
      <c r="L3324">
        <v>3.1</v>
      </c>
      <c r="M3324">
        <v>0.86899999999999999</v>
      </c>
      <c r="N3324">
        <v>0.99</v>
      </c>
      <c r="O3324">
        <v>4.3</v>
      </c>
      <c r="P3324">
        <v>0.754</v>
      </c>
      <c r="Q3324">
        <v>0.78100000000000003</v>
      </c>
    </row>
    <row r="3325" spans="1:17">
      <c r="A3325" t="s">
        <v>3355</v>
      </c>
      <c r="B3325" s="1">
        <v>46170</v>
      </c>
      <c r="C3325" t="s">
        <v>43</v>
      </c>
      <c r="D3325" t="s">
        <v>25</v>
      </c>
      <c r="E3325">
        <v>0</v>
      </c>
      <c r="F3325">
        <v>13</v>
      </c>
      <c r="G3325">
        <v>13</v>
      </c>
      <c r="H3325">
        <v>13</v>
      </c>
      <c r="I3325">
        <v>0</v>
      </c>
      <c r="J3325">
        <v>0</v>
      </c>
      <c r="K3325">
        <v>0</v>
      </c>
      <c r="L3325">
        <v>1.8</v>
      </c>
      <c r="M3325">
        <v>0.99199999999999999</v>
      </c>
      <c r="N3325">
        <v>0.99299999999999999</v>
      </c>
      <c r="O3325">
        <v>4.3</v>
      </c>
      <c r="P3325">
        <v>0.78100000000000003</v>
      </c>
      <c r="Q3325">
        <v>1</v>
      </c>
    </row>
    <row r="3326" spans="1:17">
      <c r="A3326" t="s">
        <v>3356</v>
      </c>
      <c r="B3326" s="1">
        <v>46170</v>
      </c>
      <c r="C3326" t="s">
        <v>48</v>
      </c>
      <c r="D3326" t="s">
        <v>19</v>
      </c>
      <c r="E3326">
        <v>0</v>
      </c>
      <c r="F3326">
        <v>55</v>
      </c>
      <c r="G3326">
        <v>55</v>
      </c>
      <c r="H3326">
        <v>54</v>
      </c>
      <c r="I3326">
        <v>1</v>
      </c>
      <c r="J3326">
        <v>1</v>
      </c>
      <c r="K3326">
        <v>0</v>
      </c>
      <c r="L3326">
        <v>1.6</v>
      </c>
      <c r="M3326">
        <v>0.94599999999999995</v>
      </c>
      <c r="N3326">
        <v>0.98899999999999999</v>
      </c>
      <c r="O3326">
        <v>4.5</v>
      </c>
      <c r="P3326">
        <v>0.74299999999999999</v>
      </c>
      <c r="Q3326">
        <v>0.98199999999999998</v>
      </c>
    </row>
    <row r="3327" spans="1:17">
      <c r="A3327" t="s">
        <v>3357</v>
      </c>
      <c r="B3327" s="1">
        <v>46170</v>
      </c>
      <c r="C3327" t="s">
        <v>48</v>
      </c>
      <c r="D3327" t="s">
        <v>21</v>
      </c>
      <c r="E3327">
        <v>3010</v>
      </c>
      <c r="F3327">
        <v>46</v>
      </c>
      <c r="G3327">
        <v>3056</v>
      </c>
      <c r="H3327">
        <v>16</v>
      </c>
      <c r="I3327">
        <v>3040</v>
      </c>
      <c r="J3327">
        <v>0</v>
      </c>
      <c r="K3327">
        <v>0</v>
      </c>
      <c r="L3327">
        <v>8</v>
      </c>
      <c r="M3327">
        <v>0.6</v>
      </c>
      <c r="N3327">
        <v>1</v>
      </c>
      <c r="O3327">
        <v>2.5</v>
      </c>
      <c r="P3327">
        <v>0.69199999999999995</v>
      </c>
      <c r="Q3327">
        <v>5.0000000000000001E-3</v>
      </c>
    </row>
    <row r="3328" spans="1:17">
      <c r="A3328" t="s">
        <v>3358</v>
      </c>
      <c r="B3328" s="1">
        <v>46170</v>
      </c>
      <c r="C3328" t="s">
        <v>48</v>
      </c>
      <c r="D3328" t="s">
        <v>23</v>
      </c>
      <c r="E3328">
        <v>0</v>
      </c>
      <c r="F3328">
        <v>26</v>
      </c>
      <c r="G3328">
        <v>26</v>
      </c>
      <c r="H3328">
        <v>26</v>
      </c>
      <c r="I3328">
        <v>0</v>
      </c>
      <c r="J3328">
        <v>0</v>
      </c>
      <c r="K3328">
        <v>0</v>
      </c>
      <c r="L3328">
        <v>1.3</v>
      </c>
      <c r="M3328">
        <v>0.97199999999999998</v>
      </c>
      <c r="N3328">
        <v>0.99099999999999999</v>
      </c>
      <c r="O3328">
        <v>4.4000000000000004</v>
      </c>
      <c r="P3328">
        <v>0.80200000000000005</v>
      </c>
      <c r="Q3328">
        <v>1</v>
      </c>
    </row>
    <row r="3329" spans="1:17">
      <c r="A3329" t="s">
        <v>3359</v>
      </c>
      <c r="B3329" s="1">
        <v>46170</v>
      </c>
      <c r="C3329" t="s">
        <v>48</v>
      </c>
      <c r="D3329" t="s">
        <v>25</v>
      </c>
      <c r="E3329">
        <v>966</v>
      </c>
      <c r="F3329">
        <v>27</v>
      </c>
      <c r="G3329">
        <v>993</v>
      </c>
      <c r="H3329">
        <v>25</v>
      </c>
      <c r="I3329">
        <v>968</v>
      </c>
      <c r="J3329">
        <v>0</v>
      </c>
      <c r="K3329">
        <v>0</v>
      </c>
      <c r="L3329">
        <v>8</v>
      </c>
      <c r="M3329">
        <v>0.6</v>
      </c>
      <c r="N3329">
        <v>0.92900000000000005</v>
      </c>
      <c r="O3329">
        <v>2.5</v>
      </c>
      <c r="P3329">
        <v>0.747</v>
      </c>
      <c r="Q3329">
        <v>2.5000000000000001E-2</v>
      </c>
    </row>
    <row r="3330" spans="1:17">
      <c r="A3330" t="s">
        <v>3360</v>
      </c>
      <c r="B3330" s="1">
        <v>46170</v>
      </c>
      <c r="C3330" t="s">
        <v>53</v>
      </c>
      <c r="D3330" t="s">
        <v>19</v>
      </c>
      <c r="E3330">
        <v>1779</v>
      </c>
      <c r="F3330">
        <v>28</v>
      </c>
      <c r="G3330">
        <v>1807</v>
      </c>
      <c r="H3330">
        <v>27</v>
      </c>
      <c r="I3330">
        <v>1780</v>
      </c>
      <c r="J3330">
        <v>0</v>
      </c>
      <c r="K3330">
        <v>0</v>
      </c>
      <c r="L3330">
        <v>8</v>
      </c>
      <c r="M3330">
        <v>0.6</v>
      </c>
      <c r="N3330">
        <v>0.94799999999999995</v>
      </c>
      <c r="O3330">
        <v>2.5</v>
      </c>
      <c r="P3330">
        <v>0.69299999999999995</v>
      </c>
      <c r="Q3330">
        <v>1.4999999999999999E-2</v>
      </c>
    </row>
    <row r="3331" spans="1:17">
      <c r="A3331" t="s">
        <v>3361</v>
      </c>
      <c r="B3331" s="1">
        <v>46170</v>
      </c>
      <c r="C3331" t="s">
        <v>53</v>
      </c>
      <c r="D3331" t="s">
        <v>21</v>
      </c>
      <c r="E3331">
        <v>1943</v>
      </c>
      <c r="F3331">
        <v>40</v>
      </c>
      <c r="G3331">
        <v>1983</v>
      </c>
      <c r="H3331">
        <v>25</v>
      </c>
      <c r="I3331">
        <v>1958</v>
      </c>
      <c r="J3331">
        <v>0</v>
      </c>
      <c r="K3331">
        <v>0</v>
      </c>
      <c r="L3331">
        <v>8</v>
      </c>
      <c r="M3331">
        <v>0.6</v>
      </c>
      <c r="N3331">
        <v>0.98699999999999999</v>
      </c>
      <c r="O3331">
        <v>2.5</v>
      </c>
      <c r="P3331">
        <v>0.66400000000000003</v>
      </c>
      <c r="Q3331">
        <v>1.2999999999999999E-2</v>
      </c>
    </row>
    <row r="3332" spans="1:17">
      <c r="A3332" t="s">
        <v>3362</v>
      </c>
      <c r="B3332" s="1">
        <v>46170</v>
      </c>
      <c r="C3332" t="s">
        <v>53</v>
      </c>
      <c r="D3332" t="s">
        <v>23</v>
      </c>
      <c r="E3332">
        <v>1266</v>
      </c>
      <c r="F3332">
        <v>43</v>
      </c>
      <c r="G3332">
        <v>1309</v>
      </c>
      <c r="H3332">
        <v>24</v>
      </c>
      <c r="I3332">
        <v>1285</v>
      </c>
      <c r="J3332">
        <v>0</v>
      </c>
      <c r="K3332">
        <v>0</v>
      </c>
      <c r="L3332">
        <v>8</v>
      </c>
      <c r="M3332">
        <v>0.6</v>
      </c>
      <c r="N3332">
        <v>0.95599999999999996</v>
      </c>
      <c r="O3332">
        <v>2.5</v>
      </c>
      <c r="P3332">
        <v>0.77800000000000002</v>
      </c>
      <c r="Q3332">
        <v>1.7999999999999999E-2</v>
      </c>
    </row>
    <row r="3333" spans="1:17">
      <c r="A3333" t="s">
        <v>3363</v>
      </c>
      <c r="B3333" s="1">
        <v>46170</v>
      </c>
      <c r="C3333" t="s">
        <v>53</v>
      </c>
      <c r="D3333" t="s">
        <v>25</v>
      </c>
      <c r="E3333">
        <v>0</v>
      </c>
      <c r="F3333">
        <v>32</v>
      </c>
      <c r="G3333">
        <v>32</v>
      </c>
      <c r="H3333">
        <v>32</v>
      </c>
      <c r="I3333">
        <v>0</v>
      </c>
      <c r="J3333">
        <v>0</v>
      </c>
      <c r="K3333">
        <v>0</v>
      </c>
      <c r="L3333">
        <v>1.2</v>
      </c>
      <c r="M3333">
        <v>0.98099999999999998</v>
      </c>
      <c r="N3333">
        <v>0.97</v>
      </c>
      <c r="O3333">
        <v>4.5999999999999996</v>
      </c>
      <c r="P3333">
        <v>0.71299999999999997</v>
      </c>
      <c r="Q3333">
        <v>1</v>
      </c>
    </row>
    <row r="3334" spans="1:17">
      <c r="A3334" t="s">
        <v>3364</v>
      </c>
      <c r="B3334" s="1">
        <v>46171</v>
      </c>
      <c r="C3334" t="s">
        <v>18</v>
      </c>
      <c r="D3334" t="s">
        <v>19</v>
      </c>
      <c r="E3334">
        <v>524</v>
      </c>
      <c r="F3334">
        <v>48</v>
      </c>
      <c r="G3334">
        <v>572</v>
      </c>
      <c r="H3334">
        <v>37</v>
      </c>
      <c r="I3334">
        <v>535</v>
      </c>
      <c r="J3334">
        <v>0</v>
      </c>
      <c r="K3334">
        <v>0</v>
      </c>
      <c r="L3334">
        <v>8</v>
      </c>
      <c r="M3334">
        <v>0.6</v>
      </c>
      <c r="N3334">
        <v>0.97799999999999998</v>
      </c>
      <c r="O3334">
        <v>2.5</v>
      </c>
      <c r="P3334">
        <v>0.72399999999999998</v>
      </c>
      <c r="Q3334">
        <v>6.5000000000000002E-2</v>
      </c>
    </row>
    <row r="3335" spans="1:17">
      <c r="A3335" t="s">
        <v>3365</v>
      </c>
      <c r="B3335" s="1">
        <v>46171</v>
      </c>
      <c r="C3335" t="s">
        <v>18</v>
      </c>
      <c r="D3335" t="s">
        <v>21</v>
      </c>
      <c r="E3335">
        <v>18</v>
      </c>
      <c r="F3335">
        <v>32</v>
      </c>
      <c r="G3335">
        <v>50</v>
      </c>
      <c r="H3335">
        <v>50</v>
      </c>
      <c r="I3335">
        <v>0</v>
      </c>
      <c r="J3335">
        <v>0</v>
      </c>
      <c r="K3335">
        <v>0</v>
      </c>
      <c r="L3335">
        <v>1.2</v>
      </c>
      <c r="M3335">
        <v>0.95399999999999996</v>
      </c>
      <c r="N3335">
        <v>0.96199999999999997</v>
      </c>
      <c r="O3335">
        <v>4.5</v>
      </c>
      <c r="P3335">
        <v>0.8</v>
      </c>
      <c r="Q3335">
        <v>1</v>
      </c>
    </row>
    <row r="3336" spans="1:17">
      <c r="A3336" t="s">
        <v>3366</v>
      </c>
      <c r="B3336" s="1">
        <v>46171</v>
      </c>
      <c r="C3336" t="s">
        <v>18</v>
      </c>
      <c r="D3336" t="s">
        <v>23</v>
      </c>
      <c r="E3336">
        <v>849</v>
      </c>
      <c r="F3336">
        <v>39</v>
      </c>
      <c r="G3336">
        <v>888</v>
      </c>
      <c r="H3336">
        <v>33</v>
      </c>
      <c r="I3336">
        <v>855</v>
      </c>
      <c r="J3336">
        <v>0</v>
      </c>
      <c r="K3336">
        <v>0</v>
      </c>
      <c r="L3336">
        <v>8</v>
      </c>
      <c r="M3336">
        <v>0.6</v>
      </c>
      <c r="N3336">
        <v>0.95799999999999996</v>
      </c>
      <c r="O3336">
        <v>2.5</v>
      </c>
      <c r="P3336">
        <v>0.77700000000000002</v>
      </c>
      <c r="Q3336">
        <v>3.6999999999999998E-2</v>
      </c>
    </row>
    <row r="3337" spans="1:17">
      <c r="A3337" t="s">
        <v>3367</v>
      </c>
      <c r="B3337" s="1">
        <v>46171</v>
      </c>
      <c r="C3337" t="s">
        <v>18</v>
      </c>
      <c r="D3337" t="s">
        <v>25</v>
      </c>
      <c r="E3337">
        <v>4</v>
      </c>
      <c r="F3337">
        <v>33</v>
      </c>
      <c r="G3337">
        <v>37</v>
      </c>
      <c r="H3337">
        <v>37</v>
      </c>
      <c r="I3337">
        <v>0</v>
      </c>
      <c r="J3337">
        <v>1</v>
      </c>
      <c r="K3337">
        <v>0</v>
      </c>
      <c r="L3337">
        <v>1.8</v>
      </c>
      <c r="M3337">
        <v>0.96099999999999997</v>
      </c>
      <c r="N3337">
        <v>0.97699999999999998</v>
      </c>
      <c r="O3337">
        <v>4.5</v>
      </c>
      <c r="P3337">
        <v>0.76500000000000001</v>
      </c>
      <c r="Q3337">
        <v>1</v>
      </c>
    </row>
    <row r="3338" spans="1:17">
      <c r="A3338" t="s">
        <v>3368</v>
      </c>
      <c r="B3338" s="1">
        <v>46171</v>
      </c>
      <c r="C3338" t="s">
        <v>27</v>
      </c>
      <c r="D3338" t="s">
        <v>19</v>
      </c>
      <c r="E3338">
        <v>14</v>
      </c>
      <c r="F3338">
        <v>44</v>
      </c>
      <c r="G3338">
        <v>58</v>
      </c>
      <c r="H3338">
        <v>37</v>
      </c>
      <c r="I3338">
        <v>21</v>
      </c>
      <c r="J3338">
        <v>0</v>
      </c>
      <c r="K3338">
        <v>0</v>
      </c>
      <c r="L3338">
        <v>3</v>
      </c>
      <c r="M3338">
        <v>0.84599999999999997</v>
      </c>
      <c r="N3338">
        <v>0.94299999999999995</v>
      </c>
      <c r="O3338">
        <v>4</v>
      </c>
      <c r="P3338">
        <v>0.70499999999999996</v>
      </c>
      <c r="Q3338">
        <v>0.63800000000000001</v>
      </c>
    </row>
    <row r="3339" spans="1:17">
      <c r="A3339" t="s">
        <v>3369</v>
      </c>
      <c r="B3339" s="1">
        <v>46171</v>
      </c>
      <c r="C3339" t="s">
        <v>27</v>
      </c>
      <c r="D3339" t="s">
        <v>21</v>
      </c>
      <c r="E3339">
        <v>0</v>
      </c>
      <c r="F3339">
        <v>39</v>
      </c>
      <c r="G3339">
        <v>39</v>
      </c>
      <c r="H3339">
        <v>39</v>
      </c>
      <c r="I3339">
        <v>0</v>
      </c>
      <c r="J3339">
        <v>0</v>
      </c>
      <c r="K3339">
        <v>0</v>
      </c>
      <c r="L3339">
        <v>1.3</v>
      </c>
      <c r="M3339">
        <v>0.98699999999999999</v>
      </c>
      <c r="N3339">
        <v>0.98499999999999999</v>
      </c>
      <c r="O3339">
        <v>4.5999999999999996</v>
      </c>
      <c r="P3339">
        <v>0.70699999999999996</v>
      </c>
      <c r="Q3339">
        <v>1</v>
      </c>
    </row>
    <row r="3340" spans="1:17">
      <c r="A3340" t="s">
        <v>3370</v>
      </c>
      <c r="B3340" s="1">
        <v>46171</v>
      </c>
      <c r="C3340" t="s">
        <v>27</v>
      </c>
      <c r="D3340" t="s">
        <v>23</v>
      </c>
      <c r="E3340">
        <v>2103</v>
      </c>
      <c r="F3340">
        <v>62</v>
      </c>
      <c r="G3340">
        <v>2165</v>
      </c>
      <c r="H3340">
        <v>25</v>
      </c>
      <c r="I3340">
        <v>2140</v>
      </c>
      <c r="J3340">
        <v>0</v>
      </c>
      <c r="K3340">
        <v>0</v>
      </c>
      <c r="L3340">
        <v>8</v>
      </c>
      <c r="M3340">
        <v>0.6</v>
      </c>
      <c r="N3340">
        <v>0.99</v>
      </c>
      <c r="O3340">
        <v>2.5</v>
      </c>
      <c r="P3340">
        <v>0.71699999999999997</v>
      </c>
      <c r="Q3340">
        <v>1.2E-2</v>
      </c>
    </row>
    <row r="3341" spans="1:17">
      <c r="A3341" t="s">
        <v>3371</v>
      </c>
      <c r="B3341" s="1">
        <v>46171</v>
      </c>
      <c r="C3341" t="s">
        <v>27</v>
      </c>
      <c r="D3341" t="s">
        <v>25</v>
      </c>
      <c r="E3341">
        <v>133</v>
      </c>
      <c r="F3341">
        <v>37</v>
      </c>
      <c r="G3341">
        <v>170</v>
      </c>
      <c r="H3341">
        <v>27</v>
      </c>
      <c r="I3341">
        <v>143</v>
      </c>
      <c r="J3341">
        <v>0</v>
      </c>
      <c r="K3341">
        <v>0</v>
      </c>
      <c r="L3341">
        <v>8</v>
      </c>
      <c r="M3341">
        <v>0.6</v>
      </c>
      <c r="N3341">
        <v>1</v>
      </c>
      <c r="O3341">
        <v>2.5</v>
      </c>
      <c r="P3341">
        <v>0.72899999999999998</v>
      </c>
      <c r="Q3341">
        <v>0.159</v>
      </c>
    </row>
    <row r="3342" spans="1:17">
      <c r="A3342" t="s">
        <v>3372</v>
      </c>
      <c r="B3342" s="1">
        <v>46171</v>
      </c>
      <c r="C3342" t="s">
        <v>32</v>
      </c>
      <c r="D3342" t="s">
        <v>19</v>
      </c>
      <c r="E3342">
        <v>993</v>
      </c>
      <c r="F3342">
        <v>46</v>
      </c>
      <c r="G3342">
        <v>1039</v>
      </c>
      <c r="H3342">
        <v>32</v>
      </c>
      <c r="I3342">
        <v>1007</v>
      </c>
      <c r="J3342">
        <v>0</v>
      </c>
      <c r="K3342">
        <v>0</v>
      </c>
      <c r="L3342">
        <v>8</v>
      </c>
      <c r="M3342">
        <v>0.6</v>
      </c>
      <c r="N3342">
        <v>0.995</v>
      </c>
      <c r="O3342">
        <v>2.5</v>
      </c>
      <c r="P3342">
        <v>0.77</v>
      </c>
      <c r="Q3342">
        <v>3.1E-2</v>
      </c>
    </row>
    <row r="3343" spans="1:17">
      <c r="A3343" t="s">
        <v>3373</v>
      </c>
      <c r="B3343" s="1">
        <v>46171</v>
      </c>
      <c r="C3343" t="s">
        <v>32</v>
      </c>
      <c r="D3343" t="s">
        <v>21</v>
      </c>
      <c r="E3343">
        <v>2200</v>
      </c>
      <c r="F3343">
        <v>29</v>
      </c>
      <c r="G3343">
        <v>2229</v>
      </c>
      <c r="H3343">
        <v>24</v>
      </c>
      <c r="I3343">
        <v>2205</v>
      </c>
      <c r="J3343">
        <v>0</v>
      </c>
      <c r="K3343">
        <v>0</v>
      </c>
      <c r="L3343">
        <v>8</v>
      </c>
      <c r="M3343">
        <v>0.6</v>
      </c>
      <c r="N3343">
        <v>0.99</v>
      </c>
      <c r="O3343">
        <v>2.5</v>
      </c>
      <c r="P3343">
        <v>0.72</v>
      </c>
      <c r="Q3343">
        <v>1.0999999999999999E-2</v>
      </c>
    </row>
    <row r="3344" spans="1:17">
      <c r="A3344" t="s">
        <v>3374</v>
      </c>
      <c r="B3344" s="1">
        <v>46171</v>
      </c>
      <c r="C3344" t="s">
        <v>32</v>
      </c>
      <c r="D3344" t="s">
        <v>23</v>
      </c>
      <c r="E3344">
        <v>2359</v>
      </c>
      <c r="F3344">
        <v>43</v>
      </c>
      <c r="G3344">
        <v>2402</v>
      </c>
      <c r="H3344">
        <v>25</v>
      </c>
      <c r="I3344">
        <v>2377</v>
      </c>
      <c r="J3344">
        <v>0</v>
      </c>
      <c r="K3344">
        <v>0</v>
      </c>
      <c r="L3344">
        <v>8</v>
      </c>
      <c r="M3344">
        <v>0.6</v>
      </c>
      <c r="N3344">
        <v>1</v>
      </c>
      <c r="O3344">
        <v>2.5</v>
      </c>
      <c r="P3344">
        <v>0.73499999999999999</v>
      </c>
      <c r="Q3344">
        <v>0.01</v>
      </c>
    </row>
    <row r="3345" spans="1:17">
      <c r="A3345" t="s">
        <v>3375</v>
      </c>
      <c r="B3345" s="1">
        <v>46171</v>
      </c>
      <c r="C3345" t="s">
        <v>32</v>
      </c>
      <c r="D3345" t="s">
        <v>25</v>
      </c>
      <c r="E3345">
        <v>0</v>
      </c>
      <c r="F3345">
        <v>35</v>
      </c>
      <c r="G3345">
        <v>35</v>
      </c>
      <c r="H3345">
        <v>35</v>
      </c>
      <c r="I3345">
        <v>0</v>
      </c>
      <c r="J3345">
        <v>0</v>
      </c>
      <c r="K3345">
        <v>0</v>
      </c>
      <c r="L3345">
        <v>2.2999999999999998</v>
      </c>
      <c r="M3345">
        <v>0.97299999999999998</v>
      </c>
      <c r="N3345">
        <v>0.96299999999999997</v>
      </c>
      <c r="O3345">
        <v>4.7</v>
      </c>
      <c r="P3345">
        <v>0.72899999999999998</v>
      </c>
      <c r="Q3345">
        <v>1</v>
      </c>
    </row>
    <row r="3346" spans="1:17">
      <c r="A3346" t="s">
        <v>3376</v>
      </c>
      <c r="B3346" s="1">
        <v>46171</v>
      </c>
      <c r="C3346" t="s">
        <v>37</v>
      </c>
      <c r="D3346" t="s">
        <v>19</v>
      </c>
      <c r="E3346">
        <v>0</v>
      </c>
      <c r="F3346">
        <v>54</v>
      </c>
      <c r="G3346">
        <v>54</v>
      </c>
      <c r="H3346">
        <v>47</v>
      </c>
      <c r="I3346">
        <v>7</v>
      </c>
      <c r="J3346">
        <v>0</v>
      </c>
      <c r="K3346">
        <v>0</v>
      </c>
      <c r="L3346">
        <v>2.4</v>
      </c>
      <c r="M3346">
        <v>0.95</v>
      </c>
      <c r="N3346">
        <v>1</v>
      </c>
      <c r="O3346">
        <v>4.4000000000000004</v>
      </c>
      <c r="P3346">
        <v>0.627</v>
      </c>
      <c r="Q3346">
        <v>0.87</v>
      </c>
    </row>
    <row r="3347" spans="1:17">
      <c r="A3347" t="s">
        <v>3377</v>
      </c>
      <c r="B3347" s="1">
        <v>46171</v>
      </c>
      <c r="C3347" t="s">
        <v>37</v>
      </c>
      <c r="D3347" t="s">
        <v>21</v>
      </c>
      <c r="E3347">
        <v>1073</v>
      </c>
      <c r="F3347">
        <v>61</v>
      </c>
      <c r="G3347">
        <v>1134</v>
      </c>
      <c r="H3347">
        <v>32</v>
      </c>
      <c r="I3347">
        <v>1102</v>
      </c>
      <c r="J3347">
        <v>0</v>
      </c>
      <c r="K3347">
        <v>0</v>
      </c>
      <c r="L3347">
        <v>8</v>
      </c>
      <c r="M3347">
        <v>0.6</v>
      </c>
      <c r="N3347">
        <v>0.99</v>
      </c>
      <c r="O3347">
        <v>2.5</v>
      </c>
      <c r="P3347">
        <v>0.66900000000000004</v>
      </c>
      <c r="Q3347">
        <v>2.8000000000000001E-2</v>
      </c>
    </row>
    <row r="3348" spans="1:17">
      <c r="A3348" t="s">
        <v>3378</v>
      </c>
      <c r="B3348" s="1">
        <v>46171</v>
      </c>
      <c r="C3348" t="s">
        <v>37</v>
      </c>
      <c r="D3348" t="s">
        <v>23</v>
      </c>
      <c r="E3348">
        <v>759</v>
      </c>
      <c r="F3348">
        <v>49</v>
      </c>
      <c r="G3348">
        <v>808</v>
      </c>
      <c r="H3348">
        <v>31</v>
      </c>
      <c r="I3348">
        <v>777</v>
      </c>
      <c r="J3348">
        <v>1</v>
      </c>
      <c r="K3348">
        <v>0</v>
      </c>
      <c r="L3348">
        <v>8</v>
      </c>
      <c r="M3348">
        <v>0.6</v>
      </c>
      <c r="N3348">
        <v>0.99299999999999999</v>
      </c>
      <c r="O3348">
        <v>2.5</v>
      </c>
      <c r="P3348">
        <v>0.77300000000000002</v>
      </c>
      <c r="Q3348">
        <v>3.7999999999999999E-2</v>
      </c>
    </row>
    <row r="3349" spans="1:17">
      <c r="A3349" t="s">
        <v>3379</v>
      </c>
      <c r="B3349" s="1">
        <v>46171</v>
      </c>
      <c r="C3349" t="s">
        <v>37</v>
      </c>
      <c r="D3349" t="s">
        <v>25</v>
      </c>
      <c r="E3349">
        <v>0</v>
      </c>
      <c r="F3349">
        <v>35</v>
      </c>
      <c r="G3349">
        <v>35</v>
      </c>
      <c r="H3349">
        <v>35</v>
      </c>
      <c r="I3349">
        <v>0</v>
      </c>
      <c r="J3349">
        <v>0</v>
      </c>
      <c r="K3349">
        <v>0</v>
      </c>
      <c r="L3349">
        <v>1.8</v>
      </c>
      <c r="M3349">
        <v>0.94899999999999995</v>
      </c>
      <c r="N3349">
        <v>0.97499999999999998</v>
      </c>
      <c r="O3349">
        <v>4.5999999999999996</v>
      </c>
      <c r="P3349">
        <v>0.65400000000000003</v>
      </c>
      <c r="Q3349">
        <v>1</v>
      </c>
    </row>
    <row r="3350" spans="1:17">
      <c r="A3350" t="s">
        <v>3380</v>
      </c>
      <c r="B3350" s="1">
        <v>46171</v>
      </c>
      <c r="C3350" t="s">
        <v>43</v>
      </c>
      <c r="D3350" t="s">
        <v>19</v>
      </c>
      <c r="E3350">
        <v>1851</v>
      </c>
      <c r="F3350">
        <v>38</v>
      </c>
      <c r="G3350">
        <v>1889</v>
      </c>
      <c r="H3350">
        <v>28</v>
      </c>
      <c r="I3350">
        <v>1861</v>
      </c>
      <c r="J3350">
        <v>0</v>
      </c>
      <c r="K3350">
        <v>0</v>
      </c>
      <c r="L3350">
        <v>8</v>
      </c>
      <c r="M3350">
        <v>0.6</v>
      </c>
      <c r="N3350">
        <v>0.96899999999999997</v>
      </c>
      <c r="O3350">
        <v>2.5</v>
      </c>
      <c r="P3350">
        <v>0.73399999999999999</v>
      </c>
      <c r="Q3350">
        <v>1.4999999999999999E-2</v>
      </c>
    </row>
    <row r="3351" spans="1:17">
      <c r="A3351" t="s">
        <v>3381</v>
      </c>
      <c r="B3351" s="1">
        <v>46171</v>
      </c>
      <c r="C3351" t="s">
        <v>43</v>
      </c>
      <c r="D3351" t="s">
        <v>21</v>
      </c>
      <c r="E3351">
        <v>0</v>
      </c>
      <c r="F3351">
        <v>37</v>
      </c>
      <c r="G3351">
        <v>37</v>
      </c>
      <c r="H3351">
        <v>37</v>
      </c>
      <c r="I3351">
        <v>0</v>
      </c>
      <c r="J3351">
        <v>0</v>
      </c>
      <c r="K3351">
        <v>0</v>
      </c>
      <c r="L3351">
        <v>1.2</v>
      </c>
      <c r="M3351">
        <v>0.95599999999999996</v>
      </c>
      <c r="N3351">
        <v>1</v>
      </c>
      <c r="O3351">
        <v>4.4000000000000004</v>
      </c>
      <c r="P3351">
        <v>0.621</v>
      </c>
      <c r="Q3351">
        <v>1</v>
      </c>
    </row>
    <row r="3352" spans="1:17">
      <c r="A3352" t="s">
        <v>3382</v>
      </c>
      <c r="B3352" s="1">
        <v>46171</v>
      </c>
      <c r="C3352" t="s">
        <v>43</v>
      </c>
      <c r="D3352" t="s">
        <v>23</v>
      </c>
      <c r="E3352">
        <v>14</v>
      </c>
      <c r="F3352">
        <v>24</v>
      </c>
      <c r="G3352">
        <v>38</v>
      </c>
      <c r="H3352">
        <v>38</v>
      </c>
      <c r="I3352">
        <v>0</v>
      </c>
      <c r="J3352">
        <v>0</v>
      </c>
      <c r="K3352">
        <v>0</v>
      </c>
      <c r="L3352">
        <v>1.9</v>
      </c>
      <c r="M3352">
        <v>0.98899999999999999</v>
      </c>
      <c r="N3352">
        <v>0.96599999999999997</v>
      </c>
      <c r="O3352">
        <v>4.3</v>
      </c>
      <c r="P3352">
        <v>0.754</v>
      </c>
      <c r="Q3352">
        <v>1</v>
      </c>
    </row>
    <row r="3353" spans="1:17">
      <c r="A3353" t="s">
        <v>3383</v>
      </c>
      <c r="B3353" s="1">
        <v>46171</v>
      </c>
      <c r="C3353" t="s">
        <v>43</v>
      </c>
      <c r="D3353" t="s">
        <v>25</v>
      </c>
      <c r="E3353">
        <v>0</v>
      </c>
      <c r="F3353">
        <v>25</v>
      </c>
      <c r="G3353">
        <v>25</v>
      </c>
      <c r="H3353">
        <v>25</v>
      </c>
      <c r="I3353">
        <v>0</v>
      </c>
      <c r="J3353">
        <v>0</v>
      </c>
      <c r="K3353">
        <v>0</v>
      </c>
      <c r="L3353">
        <v>1.5</v>
      </c>
      <c r="M3353">
        <v>0.99399999999999999</v>
      </c>
      <c r="N3353">
        <v>0.98599999999999999</v>
      </c>
      <c r="O3353">
        <v>4.5</v>
      </c>
      <c r="P3353">
        <v>0.78100000000000003</v>
      </c>
      <c r="Q3353">
        <v>1</v>
      </c>
    </row>
    <row r="3354" spans="1:17">
      <c r="A3354" t="s">
        <v>3384</v>
      </c>
      <c r="B3354" s="1">
        <v>46171</v>
      </c>
      <c r="C3354" t="s">
        <v>48</v>
      </c>
      <c r="D3354" t="s">
        <v>19</v>
      </c>
      <c r="E3354">
        <v>1</v>
      </c>
      <c r="F3354">
        <v>41</v>
      </c>
      <c r="G3354">
        <v>42</v>
      </c>
      <c r="H3354">
        <v>42</v>
      </c>
      <c r="I3354">
        <v>0</v>
      </c>
      <c r="J3354">
        <v>0</v>
      </c>
      <c r="K3354">
        <v>0</v>
      </c>
      <c r="L3354">
        <v>1.6</v>
      </c>
      <c r="M3354">
        <v>0.998</v>
      </c>
      <c r="N3354">
        <v>1</v>
      </c>
      <c r="O3354">
        <v>4.3</v>
      </c>
      <c r="P3354">
        <v>0.74299999999999999</v>
      </c>
      <c r="Q3354">
        <v>1</v>
      </c>
    </row>
    <row r="3355" spans="1:17">
      <c r="A3355" t="s">
        <v>3385</v>
      </c>
      <c r="B3355" s="1">
        <v>46171</v>
      </c>
      <c r="C3355" t="s">
        <v>48</v>
      </c>
      <c r="D3355" t="s">
        <v>21</v>
      </c>
      <c r="E3355">
        <v>3040</v>
      </c>
      <c r="F3355">
        <v>58</v>
      </c>
      <c r="G3355">
        <v>3098</v>
      </c>
      <c r="H3355">
        <v>18</v>
      </c>
      <c r="I3355">
        <v>3080</v>
      </c>
      <c r="J3355">
        <v>0</v>
      </c>
      <c r="K3355">
        <v>0</v>
      </c>
      <c r="L3355">
        <v>8</v>
      </c>
      <c r="M3355">
        <v>0.6</v>
      </c>
      <c r="N3355">
        <v>1</v>
      </c>
      <c r="O3355">
        <v>2.5</v>
      </c>
      <c r="P3355">
        <v>0.69199999999999995</v>
      </c>
      <c r="Q3355">
        <v>6.0000000000000001E-3</v>
      </c>
    </row>
    <row r="3356" spans="1:17">
      <c r="A3356" t="s">
        <v>3386</v>
      </c>
      <c r="B3356" s="1">
        <v>46171</v>
      </c>
      <c r="C3356" t="s">
        <v>48</v>
      </c>
      <c r="D3356" t="s">
        <v>23</v>
      </c>
      <c r="E3356">
        <v>0</v>
      </c>
      <c r="F3356">
        <v>57</v>
      </c>
      <c r="G3356">
        <v>57</v>
      </c>
      <c r="H3356">
        <v>50</v>
      </c>
      <c r="I3356">
        <v>7</v>
      </c>
      <c r="J3356">
        <v>0</v>
      </c>
      <c r="K3356">
        <v>0</v>
      </c>
      <c r="L3356">
        <v>2.7</v>
      </c>
      <c r="M3356">
        <v>0.98299999999999998</v>
      </c>
      <c r="N3356">
        <v>0.99199999999999999</v>
      </c>
      <c r="O3356">
        <v>4.4000000000000004</v>
      </c>
      <c r="P3356">
        <v>0.80200000000000005</v>
      </c>
      <c r="Q3356">
        <v>0.877</v>
      </c>
    </row>
    <row r="3357" spans="1:17">
      <c r="A3357" t="s">
        <v>3387</v>
      </c>
      <c r="B3357" s="1">
        <v>46171</v>
      </c>
      <c r="C3357" t="s">
        <v>48</v>
      </c>
      <c r="D3357" t="s">
        <v>25</v>
      </c>
      <c r="E3357">
        <v>968</v>
      </c>
      <c r="F3357">
        <v>36</v>
      </c>
      <c r="G3357">
        <v>1004</v>
      </c>
      <c r="H3357">
        <v>22</v>
      </c>
      <c r="I3357">
        <v>982</v>
      </c>
      <c r="J3357">
        <v>0</v>
      </c>
      <c r="K3357">
        <v>0</v>
      </c>
      <c r="L3357">
        <v>8</v>
      </c>
      <c r="M3357">
        <v>0.6</v>
      </c>
      <c r="N3357">
        <v>0.98599999999999999</v>
      </c>
      <c r="O3357">
        <v>2.5</v>
      </c>
      <c r="P3357">
        <v>0.747</v>
      </c>
      <c r="Q3357">
        <v>2.1999999999999999E-2</v>
      </c>
    </row>
    <row r="3358" spans="1:17">
      <c r="A3358" t="s">
        <v>3388</v>
      </c>
      <c r="B3358" s="1">
        <v>46171</v>
      </c>
      <c r="C3358" t="s">
        <v>53</v>
      </c>
      <c r="D3358" t="s">
        <v>19</v>
      </c>
      <c r="E3358">
        <v>1780</v>
      </c>
      <c r="F3358">
        <v>46</v>
      </c>
      <c r="G3358">
        <v>1826</v>
      </c>
      <c r="H3358">
        <v>27</v>
      </c>
      <c r="I3358">
        <v>1799</v>
      </c>
      <c r="J3358">
        <v>0</v>
      </c>
      <c r="K3358">
        <v>0</v>
      </c>
      <c r="L3358">
        <v>8</v>
      </c>
      <c r="M3358">
        <v>0.6</v>
      </c>
      <c r="N3358">
        <v>0.97799999999999998</v>
      </c>
      <c r="O3358">
        <v>2.5</v>
      </c>
      <c r="P3358">
        <v>0.69299999999999995</v>
      </c>
      <c r="Q3358">
        <v>1.4999999999999999E-2</v>
      </c>
    </row>
    <row r="3359" spans="1:17">
      <c r="A3359" t="s">
        <v>3389</v>
      </c>
      <c r="B3359" s="1">
        <v>46171</v>
      </c>
      <c r="C3359" t="s">
        <v>53</v>
      </c>
      <c r="D3359" t="s">
        <v>21</v>
      </c>
      <c r="E3359">
        <v>1958</v>
      </c>
      <c r="F3359">
        <v>42</v>
      </c>
      <c r="G3359">
        <v>2000</v>
      </c>
      <c r="H3359">
        <v>19</v>
      </c>
      <c r="I3359">
        <v>1981</v>
      </c>
      <c r="J3359">
        <v>0</v>
      </c>
      <c r="K3359">
        <v>0</v>
      </c>
      <c r="L3359">
        <v>8</v>
      </c>
      <c r="M3359">
        <v>0.6</v>
      </c>
      <c r="N3359">
        <v>0.98599999999999999</v>
      </c>
      <c r="O3359">
        <v>2.5</v>
      </c>
      <c r="P3359">
        <v>0.66400000000000003</v>
      </c>
      <c r="Q3359">
        <v>8.9999999999999993E-3</v>
      </c>
    </row>
    <row r="3360" spans="1:17">
      <c r="A3360" t="s">
        <v>3390</v>
      </c>
      <c r="B3360" s="1">
        <v>46171</v>
      </c>
      <c r="C3360" t="s">
        <v>53</v>
      </c>
      <c r="D3360" t="s">
        <v>23</v>
      </c>
      <c r="E3360">
        <v>1285</v>
      </c>
      <c r="F3360">
        <v>35</v>
      </c>
      <c r="G3360">
        <v>1320</v>
      </c>
      <c r="H3360">
        <v>23</v>
      </c>
      <c r="I3360">
        <v>1297</v>
      </c>
      <c r="J3360">
        <v>1</v>
      </c>
      <c r="K3360">
        <v>0</v>
      </c>
      <c r="L3360">
        <v>8</v>
      </c>
      <c r="M3360">
        <v>0.6</v>
      </c>
      <c r="N3360">
        <v>0.98799999999999999</v>
      </c>
      <c r="O3360">
        <v>2.5</v>
      </c>
      <c r="P3360">
        <v>0.77800000000000002</v>
      </c>
      <c r="Q3360">
        <v>1.7000000000000001E-2</v>
      </c>
    </row>
    <row r="3361" spans="1:17">
      <c r="A3361" t="s">
        <v>3391</v>
      </c>
      <c r="B3361" s="1">
        <v>46171</v>
      </c>
      <c r="C3361" t="s">
        <v>53</v>
      </c>
      <c r="D3361" t="s">
        <v>25</v>
      </c>
      <c r="E3361">
        <v>0</v>
      </c>
      <c r="F3361">
        <v>35</v>
      </c>
      <c r="G3361">
        <v>35</v>
      </c>
      <c r="H3361">
        <v>35</v>
      </c>
      <c r="I3361">
        <v>0</v>
      </c>
      <c r="J3361">
        <v>0</v>
      </c>
      <c r="K3361">
        <v>0</v>
      </c>
      <c r="L3361">
        <v>1</v>
      </c>
      <c r="M3361">
        <v>0.92800000000000005</v>
      </c>
      <c r="N3361">
        <v>0.99299999999999999</v>
      </c>
      <c r="O3361">
        <v>5</v>
      </c>
      <c r="P3361">
        <v>0.71299999999999997</v>
      </c>
      <c r="Q3361">
        <v>1</v>
      </c>
    </row>
    <row r="3362" spans="1:17">
      <c r="A3362" t="s">
        <v>3392</v>
      </c>
      <c r="B3362" s="1">
        <v>46174</v>
      </c>
      <c r="C3362" t="s">
        <v>18</v>
      </c>
      <c r="D3362" t="s">
        <v>19</v>
      </c>
      <c r="E3362">
        <v>535</v>
      </c>
      <c r="F3362">
        <v>40</v>
      </c>
      <c r="G3362">
        <v>575</v>
      </c>
      <c r="H3362">
        <v>39</v>
      </c>
      <c r="I3362">
        <v>536</v>
      </c>
      <c r="J3362">
        <v>0</v>
      </c>
      <c r="K3362">
        <v>0</v>
      </c>
      <c r="L3362">
        <v>8</v>
      </c>
      <c r="M3362">
        <v>0.6</v>
      </c>
      <c r="N3362">
        <v>1</v>
      </c>
      <c r="O3362">
        <v>2.5</v>
      </c>
      <c r="P3362">
        <v>0.66</v>
      </c>
      <c r="Q3362">
        <v>6.8000000000000005E-2</v>
      </c>
    </row>
    <row r="3363" spans="1:17">
      <c r="A3363" t="s">
        <v>3393</v>
      </c>
      <c r="B3363" s="1">
        <v>46174</v>
      </c>
      <c r="C3363" t="s">
        <v>18</v>
      </c>
      <c r="D3363" t="s">
        <v>21</v>
      </c>
      <c r="E3363">
        <v>0</v>
      </c>
      <c r="F3363">
        <v>31</v>
      </c>
      <c r="G3363">
        <v>31</v>
      </c>
      <c r="H3363">
        <v>31</v>
      </c>
      <c r="I3363">
        <v>0</v>
      </c>
      <c r="J3363">
        <v>1</v>
      </c>
      <c r="K3363">
        <v>0</v>
      </c>
      <c r="L3363">
        <v>2.2999999999999998</v>
      </c>
      <c r="M3363">
        <v>0.94899999999999995</v>
      </c>
      <c r="N3363">
        <v>0.97599999999999998</v>
      </c>
      <c r="O3363">
        <v>4.7</v>
      </c>
      <c r="P3363">
        <v>0.72299999999999998</v>
      </c>
      <c r="Q3363">
        <v>1</v>
      </c>
    </row>
    <row r="3364" spans="1:17">
      <c r="A3364" t="s">
        <v>3394</v>
      </c>
      <c r="B3364" s="1">
        <v>46174</v>
      </c>
      <c r="C3364" t="s">
        <v>18</v>
      </c>
      <c r="D3364" t="s">
        <v>23</v>
      </c>
      <c r="E3364">
        <v>855</v>
      </c>
      <c r="F3364">
        <v>32</v>
      </c>
      <c r="G3364">
        <v>887</v>
      </c>
      <c r="H3364">
        <v>34</v>
      </c>
      <c r="I3364">
        <v>853</v>
      </c>
      <c r="J3364">
        <v>0</v>
      </c>
      <c r="K3364">
        <v>0</v>
      </c>
      <c r="L3364">
        <v>8</v>
      </c>
      <c r="M3364">
        <v>0.6</v>
      </c>
      <c r="N3364">
        <v>1</v>
      </c>
      <c r="O3364">
        <v>2.5</v>
      </c>
      <c r="P3364">
        <v>0.73799999999999999</v>
      </c>
      <c r="Q3364">
        <v>3.7999999999999999E-2</v>
      </c>
    </row>
    <row r="3365" spans="1:17">
      <c r="A3365" t="s">
        <v>3395</v>
      </c>
      <c r="B3365" s="1">
        <v>46174</v>
      </c>
      <c r="C3365" t="s">
        <v>18</v>
      </c>
      <c r="D3365" t="s">
        <v>25</v>
      </c>
      <c r="E3365">
        <v>0</v>
      </c>
      <c r="F3365">
        <v>37</v>
      </c>
      <c r="G3365">
        <v>37</v>
      </c>
      <c r="H3365">
        <v>37</v>
      </c>
      <c r="I3365">
        <v>0</v>
      </c>
      <c r="J3365">
        <v>0</v>
      </c>
      <c r="K3365">
        <v>0</v>
      </c>
      <c r="L3365">
        <v>1.3</v>
      </c>
      <c r="M3365">
        <v>0.98</v>
      </c>
      <c r="N3365">
        <v>0.95299999999999996</v>
      </c>
      <c r="O3365">
        <v>4.5</v>
      </c>
      <c r="P3365">
        <v>0.71099999999999997</v>
      </c>
      <c r="Q3365">
        <v>1</v>
      </c>
    </row>
    <row r="3366" spans="1:17">
      <c r="A3366" t="s">
        <v>3396</v>
      </c>
      <c r="B3366" s="1">
        <v>46174</v>
      </c>
      <c r="C3366" t="s">
        <v>27</v>
      </c>
      <c r="D3366" t="s">
        <v>19</v>
      </c>
      <c r="E3366">
        <v>21</v>
      </c>
      <c r="F3366">
        <v>37</v>
      </c>
      <c r="G3366">
        <v>58</v>
      </c>
      <c r="H3366">
        <v>41</v>
      </c>
      <c r="I3366">
        <v>17</v>
      </c>
      <c r="J3366">
        <v>0</v>
      </c>
      <c r="K3366">
        <v>0</v>
      </c>
      <c r="L3366">
        <v>3.2</v>
      </c>
      <c r="M3366">
        <v>0.85099999999999998</v>
      </c>
      <c r="N3366">
        <v>0.99199999999999999</v>
      </c>
      <c r="O3366">
        <v>4.3</v>
      </c>
      <c r="P3366">
        <v>0.74399999999999999</v>
      </c>
      <c r="Q3366">
        <v>0.70699999999999996</v>
      </c>
    </row>
    <row r="3367" spans="1:17">
      <c r="A3367" t="s">
        <v>3397</v>
      </c>
      <c r="B3367" s="1">
        <v>46174</v>
      </c>
      <c r="C3367" t="s">
        <v>27</v>
      </c>
      <c r="D3367" t="s">
        <v>21</v>
      </c>
      <c r="E3367">
        <v>0</v>
      </c>
      <c r="F3367">
        <v>56</v>
      </c>
      <c r="G3367">
        <v>56</v>
      </c>
      <c r="H3367">
        <v>56</v>
      </c>
      <c r="I3367">
        <v>0</v>
      </c>
      <c r="J3367">
        <v>0</v>
      </c>
      <c r="K3367">
        <v>0</v>
      </c>
      <c r="L3367">
        <v>2.2000000000000002</v>
      </c>
      <c r="M3367">
        <v>0.94099999999999995</v>
      </c>
      <c r="N3367">
        <v>0.97599999999999998</v>
      </c>
      <c r="O3367">
        <v>4.8</v>
      </c>
      <c r="P3367">
        <v>0.70899999999999996</v>
      </c>
      <c r="Q3367">
        <v>1</v>
      </c>
    </row>
    <row r="3368" spans="1:17">
      <c r="A3368" t="s">
        <v>3398</v>
      </c>
      <c r="B3368" s="1">
        <v>46174</v>
      </c>
      <c r="C3368" t="s">
        <v>27</v>
      </c>
      <c r="D3368" t="s">
        <v>23</v>
      </c>
      <c r="E3368">
        <v>2140</v>
      </c>
      <c r="F3368">
        <v>53</v>
      </c>
      <c r="G3368">
        <v>2193</v>
      </c>
      <c r="H3368">
        <v>18</v>
      </c>
      <c r="I3368">
        <v>2175</v>
      </c>
      <c r="J3368">
        <v>0</v>
      </c>
      <c r="K3368">
        <v>0</v>
      </c>
      <c r="L3368">
        <v>8</v>
      </c>
      <c r="M3368">
        <v>0.6</v>
      </c>
      <c r="N3368">
        <v>0.99399999999999999</v>
      </c>
      <c r="O3368">
        <v>2.5</v>
      </c>
      <c r="P3368">
        <v>0.77200000000000002</v>
      </c>
      <c r="Q3368">
        <v>8.0000000000000002E-3</v>
      </c>
    </row>
    <row r="3369" spans="1:17">
      <c r="A3369" t="s">
        <v>3399</v>
      </c>
      <c r="B3369" s="1">
        <v>46174</v>
      </c>
      <c r="C3369" t="s">
        <v>27</v>
      </c>
      <c r="D3369" t="s">
        <v>25</v>
      </c>
      <c r="E3369">
        <v>143</v>
      </c>
      <c r="F3369">
        <v>27</v>
      </c>
      <c r="G3369">
        <v>170</v>
      </c>
      <c r="H3369">
        <v>28</v>
      </c>
      <c r="I3369">
        <v>142</v>
      </c>
      <c r="J3369">
        <v>0</v>
      </c>
      <c r="K3369">
        <v>0</v>
      </c>
      <c r="L3369">
        <v>8</v>
      </c>
      <c r="M3369">
        <v>0.6</v>
      </c>
      <c r="N3369">
        <v>0.98</v>
      </c>
      <c r="O3369">
        <v>2.5</v>
      </c>
      <c r="P3369">
        <v>0.81100000000000005</v>
      </c>
      <c r="Q3369">
        <v>0.16500000000000001</v>
      </c>
    </row>
    <row r="3370" spans="1:17">
      <c r="A3370" t="s">
        <v>3400</v>
      </c>
      <c r="B3370" s="1">
        <v>46174</v>
      </c>
      <c r="C3370" t="s">
        <v>32</v>
      </c>
      <c r="D3370" t="s">
        <v>19</v>
      </c>
      <c r="E3370">
        <v>1007</v>
      </c>
      <c r="F3370">
        <v>46</v>
      </c>
      <c r="G3370">
        <v>1053</v>
      </c>
      <c r="H3370">
        <v>33</v>
      </c>
      <c r="I3370">
        <v>1020</v>
      </c>
      <c r="J3370">
        <v>0</v>
      </c>
      <c r="K3370">
        <v>0</v>
      </c>
      <c r="L3370">
        <v>8</v>
      </c>
      <c r="M3370">
        <v>0.6</v>
      </c>
      <c r="N3370">
        <v>0.98</v>
      </c>
      <c r="O3370">
        <v>2.5</v>
      </c>
      <c r="P3370">
        <v>0.755</v>
      </c>
      <c r="Q3370">
        <v>3.1E-2</v>
      </c>
    </row>
    <row r="3371" spans="1:17">
      <c r="A3371" t="s">
        <v>3401</v>
      </c>
      <c r="B3371" s="1">
        <v>46174</v>
      </c>
      <c r="C3371" t="s">
        <v>32</v>
      </c>
      <c r="D3371" t="s">
        <v>21</v>
      </c>
      <c r="E3371">
        <v>2205</v>
      </c>
      <c r="F3371">
        <v>47</v>
      </c>
      <c r="G3371">
        <v>2252</v>
      </c>
      <c r="H3371">
        <v>28</v>
      </c>
      <c r="I3371">
        <v>2224</v>
      </c>
      <c r="J3371">
        <v>0</v>
      </c>
      <c r="K3371">
        <v>0</v>
      </c>
      <c r="L3371">
        <v>8</v>
      </c>
      <c r="M3371">
        <v>0.6</v>
      </c>
      <c r="N3371">
        <v>0.97199999999999998</v>
      </c>
      <c r="O3371">
        <v>2.5</v>
      </c>
      <c r="P3371">
        <v>0.75</v>
      </c>
      <c r="Q3371">
        <v>1.2E-2</v>
      </c>
    </row>
    <row r="3372" spans="1:17">
      <c r="A3372" t="s">
        <v>3402</v>
      </c>
      <c r="B3372" s="1">
        <v>46174</v>
      </c>
      <c r="C3372" t="s">
        <v>32</v>
      </c>
      <c r="D3372" t="s">
        <v>23</v>
      </c>
      <c r="E3372">
        <v>2377</v>
      </c>
      <c r="F3372">
        <v>34</v>
      </c>
      <c r="G3372">
        <v>2411</v>
      </c>
      <c r="H3372">
        <v>20</v>
      </c>
      <c r="I3372">
        <v>2391</v>
      </c>
      <c r="J3372">
        <v>0</v>
      </c>
      <c r="K3372">
        <v>0</v>
      </c>
      <c r="L3372">
        <v>8</v>
      </c>
      <c r="M3372">
        <v>0.6</v>
      </c>
      <c r="N3372">
        <v>0.98099999999999998</v>
      </c>
      <c r="O3372">
        <v>2.5</v>
      </c>
      <c r="P3372">
        <v>0.65100000000000002</v>
      </c>
      <c r="Q3372">
        <v>8.0000000000000002E-3</v>
      </c>
    </row>
    <row r="3373" spans="1:17">
      <c r="A3373" t="s">
        <v>3403</v>
      </c>
      <c r="B3373" s="1">
        <v>46174</v>
      </c>
      <c r="C3373" t="s">
        <v>32</v>
      </c>
      <c r="D3373" t="s">
        <v>25</v>
      </c>
      <c r="E3373">
        <v>0</v>
      </c>
      <c r="F3373">
        <v>30</v>
      </c>
      <c r="G3373">
        <v>30</v>
      </c>
      <c r="H3373">
        <v>30</v>
      </c>
      <c r="I3373">
        <v>0</v>
      </c>
      <c r="J3373">
        <v>0</v>
      </c>
      <c r="K3373">
        <v>0</v>
      </c>
      <c r="L3373">
        <v>0.8</v>
      </c>
      <c r="M3373">
        <v>0.95299999999999996</v>
      </c>
      <c r="N3373">
        <v>1</v>
      </c>
      <c r="O3373">
        <v>4.7</v>
      </c>
      <c r="P3373">
        <v>0.69399999999999995</v>
      </c>
      <c r="Q3373">
        <v>1</v>
      </c>
    </row>
    <row r="3374" spans="1:17">
      <c r="A3374" t="s">
        <v>3404</v>
      </c>
      <c r="B3374" s="1">
        <v>46174</v>
      </c>
      <c r="C3374" t="s">
        <v>37</v>
      </c>
      <c r="D3374" t="s">
        <v>19</v>
      </c>
      <c r="E3374">
        <v>7</v>
      </c>
      <c r="F3374">
        <v>53</v>
      </c>
      <c r="G3374">
        <v>60</v>
      </c>
      <c r="H3374">
        <v>43</v>
      </c>
      <c r="I3374">
        <v>17</v>
      </c>
      <c r="J3374">
        <v>0</v>
      </c>
      <c r="K3374">
        <v>0</v>
      </c>
      <c r="L3374">
        <v>2.6</v>
      </c>
      <c r="M3374">
        <v>0.878</v>
      </c>
      <c r="N3374">
        <v>0.99099999999999999</v>
      </c>
      <c r="O3374">
        <v>3.8</v>
      </c>
      <c r="P3374">
        <v>0.67100000000000004</v>
      </c>
      <c r="Q3374">
        <v>0.71699999999999997</v>
      </c>
    </row>
    <row r="3375" spans="1:17">
      <c r="A3375" t="s">
        <v>3405</v>
      </c>
      <c r="B3375" s="1">
        <v>46174</v>
      </c>
      <c r="C3375" t="s">
        <v>37</v>
      </c>
      <c r="D3375" t="s">
        <v>21</v>
      </c>
      <c r="E3375">
        <v>1102</v>
      </c>
      <c r="F3375">
        <v>38</v>
      </c>
      <c r="G3375">
        <v>1140</v>
      </c>
      <c r="H3375">
        <v>38</v>
      </c>
      <c r="I3375">
        <v>1102</v>
      </c>
      <c r="J3375">
        <v>0</v>
      </c>
      <c r="K3375">
        <v>0</v>
      </c>
      <c r="L3375">
        <v>8</v>
      </c>
      <c r="M3375">
        <v>0.6</v>
      </c>
      <c r="N3375">
        <v>0.98699999999999999</v>
      </c>
      <c r="O3375">
        <v>2.5</v>
      </c>
      <c r="P3375">
        <v>0.82499999999999996</v>
      </c>
      <c r="Q3375">
        <v>3.3000000000000002E-2</v>
      </c>
    </row>
    <row r="3376" spans="1:17">
      <c r="A3376" t="s">
        <v>3406</v>
      </c>
      <c r="B3376" s="1">
        <v>46174</v>
      </c>
      <c r="C3376" t="s">
        <v>37</v>
      </c>
      <c r="D3376" t="s">
        <v>23</v>
      </c>
      <c r="E3376">
        <v>777</v>
      </c>
      <c r="F3376">
        <v>47</v>
      </c>
      <c r="G3376">
        <v>824</v>
      </c>
      <c r="H3376">
        <v>38</v>
      </c>
      <c r="I3376">
        <v>786</v>
      </c>
      <c r="J3376">
        <v>1</v>
      </c>
      <c r="K3376">
        <v>0</v>
      </c>
      <c r="L3376">
        <v>8</v>
      </c>
      <c r="M3376">
        <v>0.6</v>
      </c>
      <c r="N3376">
        <v>0.98</v>
      </c>
      <c r="O3376">
        <v>2.5</v>
      </c>
      <c r="P3376">
        <v>0.81399999999999995</v>
      </c>
      <c r="Q3376">
        <v>4.5999999999999999E-2</v>
      </c>
    </row>
    <row r="3377" spans="1:17">
      <c r="A3377" t="s">
        <v>3407</v>
      </c>
      <c r="B3377" s="1">
        <v>46174</v>
      </c>
      <c r="C3377" t="s">
        <v>37</v>
      </c>
      <c r="D3377" t="s">
        <v>25</v>
      </c>
      <c r="E3377">
        <v>0</v>
      </c>
      <c r="F3377">
        <v>22</v>
      </c>
      <c r="G3377">
        <v>22</v>
      </c>
      <c r="H3377">
        <v>22</v>
      </c>
      <c r="I3377">
        <v>0</v>
      </c>
      <c r="J3377">
        <v>0</v>
      </c>
      <c r="K3377">
        <v>0</v>
      </c>
      <c r="L3377">
        <v>1.5</v>
      </c>
      <c r="M3377">
        <v>1</v>
      </c>
      <c r="N3377">
        <v>0.97299999999999998</v>
      </c>
      <c r="O3377">
        <v>4.8</v>
      </c>
      <c r="P3377">
        <v>0.76600000000000001</v>
      </c>
      <c r="Q3377">
        <v>1</v>
      </c>
    </row>
    <row r="3378" spans="1:17">
      <c r="A3378" t="s">
        <v>3408</v>
      </c>
      <c r="B3378" s="1">
        <v>46174</v>
      </c>
      <c r="C3378" t="s">
        <v>43</v>
      </c>
      <c r="D3378" t="s">
        <v>19</v>
      </c>
      <c r="E3378">
        <v>1861</v>
      </c>
      <c r="F3378">
        <v>50</v>
      </c>
      <c r="G3378">
        <v>1911</v>
      </c>
      <c r="H3378">
        <v>21</v>
      </c>
      <c r="I3378">
        <v>1890</v>
      </c>
      <c r="J3378">
        <v>0</v>
      </c>
      <c r="K3378">
        <v>0</v>
      </c>
      <c r="L3378">
        <v>8</v>
      </c>
      <c r="M3378">
        <v>0.6</v>
      </c>
      <c r="N3378">
        <v>0.98799999999999999</v>
      </c>
      <c r="O3378">
        <v>2.5</v>
      </c>
      <c r="P3378">
        <v>0.70499999999999996</v>
      </c>
      <c r="Q3378">
        <v>1.0999999999999999E-2</v>
      </c>
    </row>
    <row r="3379" spans="1:17">
      <c r="A3379" t="s">
        <v>3409</v>
      </c>
      <c r="B3379" s="1">
        <v>46174</v>
      </c>
      <c r="C3379" t="s">
        <v>43</v>
      </c>
      <c r="D3379" t="s">
        <v>21</v>
      </c>
      <c r="E3379">
        <v>0</v>
      </c>
      <c r="F3379">
        <v>53</v>
      </c>
      <c r="G3379">
        <v>53</v>
      </c>
      <c r="H3379">
        <v>46</v>
      </c>
      <c r="I3379">
        <v>7</v>
      </c>
      <c r="J3379">
        <v>0</v>
      </c>
      <c r="K3379">
        <v>0</v>
      </c>
      <c r="L3379">
        <v>1.9</v>
      </c>
      <c r="M3379">
        <v>0.92300000000000004</v>
      </c>
      <c r="N3379">
        <v>0.98299999999999998</v>
      </c>
      <c r="O3379">
        <v>4.4000000000000004</v>
      </c>
      <c r="P3379">
        <v>0.65300000000000002</v>
      </c>
      <c r="Q3379">
        <v>0.86799999999999999</v>
      </c>
    </row>
    <row r="3380" spans="1:17">
      <c r="A3380" t="s">
        <v>3410</v>
      </c>
      <c r="B3380" s="1">
        <v>46174</v>
      </c>
      <c r="C3380" t="s">
        <v>43</v>
      </c>
      <c r="D3380" t="s">
        <v>23</v>
      </c>
      <c r="E3380">
        <v>0</v>
      </c>
      <c r="F3380">
        <v>31</v>
      </c>
      <c r="G3380">
        <v>31</v>
      </c>
      <c r="H3380">
        <v>31</v>
      </c>
      <c r="I3380">
        <v>0</v>
      </c>
      <c r="J3380">
        <v>0</v>
      </c>
      <c r="K3380">
        <v>0</v>
      </c>
      <c r="L3380">
        <v>1.7</v>
      </c>
      <c r="M3380">
        <v>0.999</v>
      </c>
      <c r="N3380">
        <v>0.97699999999999998</v>
      </c>
      <c r="O3380">
        <v>4.7</v>
      </c>
      <c r="P3380">
        <v>0.69599999999999995</v>
      </c>
      <c r="Q3380">
        <v>1</v>
      </c>
    </row>
    <row r="3381" spans="1:17">
      <c r="A3381" t="s">
        <v>3411</v>
      </c>
      <c r="B3381" s="1">
        <v>46174</v>
      </c>
      <c r="C3381" t="s">
        <v>43</v>
      </c>
      <c r="D3381" t="s">
        <v>25</v>
      </c>
      <c r="E3381">
        <v>0</v>
      </c>
      <c r="F3381">
        <v>33</v>
      </c>
      <c r="G3381">
        <v>33</v>
      </c>
      <c r="H3381">
        <v>33</v>
      </c>
      <c r="I3381">
        <v>0</v>
      </c>
      <c r="J3381">
        <v>0</v>
      </c>
      <c r="K3381">
        <v>0</v>
      </c>
      <c r="L3381">
        <v>2.5</v>
      </c>
      <c r="M3381">
        <v>0.95899999999999996</v>
      </c>
      <c r="N3381">
        <v>0.98399999999999999</v>
      </c>
      <c r="O3381">
        <v>4.5</v>
      </c>
      <c r="P3381">
        <v>0.81200000000000006</v>
      </c>
      <c r="Q3381">
        <v>1</v>
      </c>
    </row>
    <row r="3382" spans="1:17">
      <c r="A3382" t="s">
        <v>3412</v>
      </c>
      <c r="B3382" s="1">
        <v>46174</v>
      </c>
      <c r="C3382" t="s">
        <v>48</v>
      </c>
      <c r="D3382" t="s">
        <v>19</v>
      </c>
      <c r="E3382">
        <v>0</v>
      </c>
      <c r="F3382">
        <v>47</v>
      </c>
      <c r="G3382">
        <v>47</v>
      </c>
      <c r="H3382">
        <v>47</v>
      </c>
      <c r="I3382">
        <v>0</v>
      </c>
      <c r="J3382">
        <v>0</v>
      </c>
      <c r="K3382">
        <v>0</v>
      </c>
      <c r="L3382">
        <v>1.3</v>
      </c>
      <c r="M3382">
        <v>0.99</v>
      </c>
      <c r="N3382">
        <v>0.97399999999999998</v>
      </c>
      <c r="O3382">
        <v>4.4000000000000004</v>
      </c>
      <c r="P3382">
        <v>0.73299999999999998</v>
      </c>
      <c r="Q3382">
        <v>1</v>
      </c>
    </row>
    <row r="3383" spans="1:17">
      <c r="A3383" t="s">
        <v>3413</v>
      </c>
      <c r="B3383" s="1">
        <v>46174</v>
      </c>
      <c r="C3383" t="s">
        <v>48</v>
      </c>
      <c r="D3383" t="s">
        <v>21</v>
      </c>
      <c r="E3383">
        <v>3080</v>
      </c>
      <c r="F3383">
        <v>34</v>
      </c>
      <c r="G3383">
        <v>3114</v>
      </c>
      <c r="H3383">
        <v>26</v>
      </c>
      <c r="I3383">
        <v>3088</v>
      </c>
      <c r="J3383">
        <v>0</v>
      </c>
      <c r="K3383">
        <v>0</v>
      </c>
      <c r="L3383">
        <v>8</v>
      </c>
      <c r="M3383">
        <v>0.6</v>
      </c>
      <c r="N3383">
        <v>0.98299999999999998</v>
      </c>
      <c r="O3383">
        <v>2.5</v>
      </c>
      <c r="P3383">
        <v>0.76500000000000001</v>
      </c>
      <c r="Q3383">
        <v>8.0000000000000002E-3</v>
      </c>
    </row>
    <row r="3384" spans="1:17">
      <c r="A3384" t="s">
        <v>3414</v>
      </c>
      <c r="B3384" s="1">
        <v>46174</v>
      </c>
      <c r="C3384" t="s">
        <v>48</v>
      </c>
      <c r="D3384" t="s">
        <v>23</v>
      </c>
      <c r="E3384">
        <v>7</v>
      </c>
      <c r="F3384">
        <v>79</v>
      </c>
      <c r="G3384">
        <v>86</v>
      </c>
      <c r="H3384">
        <v>62</v>
      </c>
      <c r="I3384">
        <v>24</v>
      </c>
      <c r="J3384">
        <v>0</v>
      </c>
      <c r="K3384">
        <v>0</v>
      </c>
      <c r="L3384">
        <v>3.1</v>
      </c>
      <c r="M3384">
        <v>0.77900000000000003</v>
      </c>
      <c r="N3384">
        <v>1</v>
      </c>
      <c r="O3384">
        <v>3.9</v>
      </c>
      <c r="P3384">
        <v>0.77</v>
      </c>
      <c r="Q3384">
        <v>0.72099999999999997</v>
      </c>
    </row>
    <row r="3385" spans="1:17">
      <c r="A3385" t="s">
        <v>3415</v>
      </c>
      <c r="B3385" s="1">
        <v>46174</v>
      </c>
      <c r="C3385" t="s">
        <v>48</v>
      </c>
      <c r="D3385" t="s">
        <v>25</v>
      </c>
      <c r="E3385">
        <v>982</v>
      </c>
      <c r="F3385">
        <v>20</v>
      </c>
      <c r="G3385">
        <v>1002</v>
      </c>
      <c r="H3385">
        <v>22</v>
      </c>
      <c r="I3385">
        <v>980</v>
      </c>
      <c r="J3385">
        <v>0</v>
      </c>
      <c r="K3385">
        <v>0</v>
      </c>
      <c r="L3385">
        <v>8</v>
      </c>
      <c r="M3385">
        <v>0.6</v>
      </c>
      <c r="N3385">
        <v>0.98299999999999998</v>
      </c>
      <c r="O3385">
        <v>2.5</v>
      </c>
      <c r="P3385">
        <v>0.72899999999999998</v>
      </c>
      <c r="Q3385">
        <v>2.1999999999999999E-2</v>
      </c>
    </row>
    <row r="3386" spans="1:17">
      <c r="A3386" t="s">
        <v>3416</v>
      </c>
      <c r="B3386" s="1">
        <v>46174</v>
      </c>
      <c r="C3386" t="s">
        <v>53</v>
      </c>
      <c r="D3386" t="s">
        <v>19</v>
      </c>
      <c r="E3386">
        <v>1799</v>
      </c>
      <c r="F3386">
        <v>39</v>
      </c>
      <c r="G3386">
        <v>1838</v>
      </c>
      <c r="H3386">
        <v>21</v>
      </c>
      <c r="I3386">
        <v>1817</v>
      </c>
      <c r="J3386">
        <v>0</v>
      </c>
      <c r="K3386">
        <v>0</v>
      </c>
      <c r="L3386">
        <v>8</v>
      </c>
      <c r="M3386">
        <v>0.6</v>
      </c>
      <c r="N3386">
        <v>0.97</v>
      </c>
      <c r="O3386">
        <v>2.5</v>
      </c>
      <c r="P3386">
        <v>0.72599999999999998</v>
      </c>
      <c r="Q3386">
        <v>1.0999999999999999E-2</v>
      </c>
    </row>
    <row r="3387" spans="1:17">
      <c r="A3387" t="s">
        <v>3417</v>
      </c>
      <c r="B3387" s="1">
        <v>46174</v>
      </c>
      <c r="C3387" t="s">
        <v>53</v>
      </c>
      <c r="D3387" t="s">
        <v>21</v>
      </c>
      <c r="E3387">
        <v>1981</v>
      </c>
      <c r="F3387">
        <v>24</v>
      </c>
      <c r="G3387">
        <v>2005</v>
      </c>
      <c r="H3387">
        <v>27</v>
      </c>
      <c r="I3387">
        <v>1978</v>
      </c>
      <c r="J3387">
        <v>0</v>
      </c>
      <c r="K3387">
        <v>0</v>
      </c>
      <c r="L3387">
        <v>8</v>
      </c>
      <c r="M3387">
        <v>0.6</v>
      </c>
      <c r="N3387">
        <v>1</v>
      </c>
      <c r="O3387">
        <v>2.5</v>
      </c>
      <c r="P3387">
        <v>0.67900000000000005</v>
      </c>
      <c r="Q3387">
        <v>1.2999999999999999E-2</v>
      </c>
    </row>
    <row r="3388" spans="1:17">
      <c r="A3388" t="s">
        <v>3418</v>
      </c>
      <c r="B3388" s="1">
        <v>46174</v>
      </c>
      <c r="C3388" t="s">
        <v>53</v>
      </c>
      <c r="D3388" t="s">
        <v>23</v>
      </c>
      <c r="E3388">
        <v>1297</v>
      </c>
      <c r="F3388">
        <v>55</v>
      </c>
      <c r="G3388">
        <v>1352</v>
      </c>
      <c r="H3388">
        <v>31</v>
      </c>
      <c r="I3388">
        <v>1321</v>
      </c>
      <c r="J3388">
        <v>0</v>
      </c>
      <c r="K3388">
        <v>0</v>
      </c>
      <c r="L3388">
        <v>8</v>
      </c>
      <c r="M3388">
        <v>0.6</v>
      </c>
      <c r="N3388">
        <v>0.997</v>
      </c>
      <c r="O3388">
        <v>2.5</v>
      </c>
      <c r="P3388">
        <v>0.71299999999999997</v>
      </c>
      <c r="Q3388">
        <v>2.3E-2</v>
      </c>
    </row>
    <row r="3389" spans="1:17">
      <c r="A3389" t="s">
        <v>3419</v>
      </c>
      <c r="B3389" s="1">
        <v>46174</v>
      </c>
      <c r="C3389" t="s">
        <v>53</v>
      </c>
      <c r="D3389" t="s">
        <v>25</v>
      </c>
      <c r="E3389">
        <v>0</v>
      </c>
      <c r="F3389">
        <v>29</v>
      </c>
      <c r="G3389">
        <v>29</v>
      </c>
      <c r="H3389">
        <v>29</v>
      </c>
      <c r="I3389">
        <v>0</v>
      </c>
      <c r="J3389">
        <v>0</v>
      </c>
      <c r="K3389">
        <v>0</v>
      </c>
      <c r="L3389">
        <v>1.5</v>
      </c>
      <c r="M3389">
        <v>0.96899999999999997</v>
      </c>
      <c r="N3389">
        <v>0.99399999999999999</v>
      </c>
      <c r="O3389">
        <v>4.5</v>
      </c>
      <c r="P3389">
        <v>0.69899999999999995</v>
      </c>
      <c r="Q3389">
        <v>1</v>
      </c>
    </row>
    <row r="3390" spans="1:17">
      <c r="A3390" t="s">
        <v>3420</v>
      </c>
      <c r="B3390" s="1">
        <v>46175</v>
      </c>
      <c r="C3390" t="s">
        <v>18</v>
      </c>
      <c r="D3390" t="s">
        <v>19</v>
      </c>
      <c r="E3390">
        <v>536</v>
      </c>
      <c r="F3390">
        <v>44</v>
      </c>
      <c r="G3390">
        <v>580</v>
      </c>
      <c r="H3390">
        <v>32</v>
      </c>
      <c r="I3390">
        <v>548</v>
      </c>
      <c r="J3390">
        <v>0</v>
      </c>
      <c r="K3390">
        <v>0</v>
      </c>
      <c r="L3390">
        <v>8</v>
      </c>
      <c r="M3390">
        <v>0.6</v>
      </c>
      <c r="N3390">
        <v>0.98599999999999999</v>
      </c>
      <c r="O3390">
        <v>2.5</v>
      </c>
      <c r="P3390">
        <v>0.66</v>
      </c>
      <c r="Q3390">
        <v>5.5E-2</v>
      </c>
    </row>
    <row r="3391" spans="1:17">
      <c r="A3391" t="s">
        <v>3421</v>
      </c>
      <c r="B3391" s="1">
        <v>46175</v>
      </c>
      <c r="C3391" t="s">
        <v>18</v>
      </c>
      <c r="D3391" t="s">
        <v>21</v>
      </c>
      <c r="E3391">
        <v>0</v>
      </c>
      <c r="F3391">
        <v>39</v>
      </c>
      <c r="G3391">
        <v>39</v>
      </c>
      <c r="H3391">
        <v>39</v>
      </c>
      <c r="I3391">
        <v>0</v>
      </c>
      <c r="J3391">
        <v>0</v>
      </c>
      <c r="K3391">
        <v>0</v>
      </c>
      <c r="L3391">
        <v>1</v>
      </c>
      <c r="M3391">
        <v>0.96499999999999997</v>
      </c>
      <c r="N3391">
        <v>0.99299999999999999</v>
      </c>
      <c r="O3391">
        <v>4.5999999999999996</v>
      </c>
      <c r="P3391">
        <v>0.72299999999999998</v>
      </c>
      <c r="Q3391">
        <v>1</v>
      </c>
    </row>
    <row r="3392" spans="1:17">
      <c r="A3392" t="s">
        <v>3422</v>
      </c>
      <c r="B3392" s="1">
        <v>46175</v>
      </c>
      <c r="C3392" t="s">
        <v>18</v>
      </c>
      <c r="D3392" t="s">
        <v>23</v>
      </c>
      <c r="E3392">
        <v>853</v>
      </c>
      <c r="F3392">
        <v>54</v>
      </c>
      <c r="G3392">
        <v>907</v>
      </c>
      <c r="H3392">
        <v>29</v>
      </c>
      <c r="I3392">
        <v>878</v>
      </c>
      <c r="J3392">
        <v>0</v>
      </c>
      <c r="K3392">
        <v>0</v>
      </c>
      <c r="L3392">
        <v>8</v>
      </c>
      <c r="M3392">
        <v>0.6</v>
      </c>
      <c r="N3392">
        <v>0.96599999999999997</v>
      </c>
      <c r="O3392">
        <v>2.5</v>
      </c>
      <c r="P3392">
        <v>0.73799999999999999</v>
      </c>
      <c r="Q3392">
        <v>3.2000000000000001E-2</v>
      </c>
    </row>
    <row r="3393" spans="1:17">
      <c r="A3393" t="s">
        <v>3423</v>
      </c>
      <c r="B3393" s="1">
        <v>46175</v>
      </c>
      <c r="C3393" t="s">
        <v>18</v>
      </c>
      <c r="D3393" t="s">
        <v>25</v>
      </c>
      <c r="E3393">
        <v>0</v>
      </c>
      <c r="F3393">
        <v>18</v>
      </c>
      <c r="G3393">
        <v>18</v>
      </c>
      <c r="H3393">
        <v>18</v>
      </c>
      <c r="I3393">
        <v>0</v>
      </c>
      <c r="J3393">
        <v>1</v>
      </c>
      <c r="K3393">
        <v>0</v>
      </c>
      <c r="L3393">
        <v>2</v>
      </c>
      <c r="M3393">
        <v>0.92800000000000005</v>
      </c>
      <c r="N3393">
        <v>0.96599999999999997</v>
      </c>
      <c r="O3393">
        <v>4.5</v>
      </c>
      <c r="P3393">
        <v>0.71099999999999997</v>
      </c>
      <c r="Q3393">
        <v>1</v>
      </c>
    </row>
    <row r="3394" spans="1:17">
      <c r="A3394" t="s">
        <v>3424</v>
      </c>
      <c r="B3394" s="1">
        <v>46175</v>
      </c>
      <c r="C3394" t="s">
        <v>27</v>
      </c>
      <c r="D3394" t="s">
        <v>19</v>
      </c>
      <c r="E3394">
        <v>17</v>
      </c>
      <c r="F3394">
        <v>40</v>
      </c>
      <c r="G3394">
        <v>57</v>
      </c>
      <c r="H3394">
        <v>38</v>
      </c>
      <c r="I3394">
        <v>19</v>
      </c>
      <c r="J3394">
        <v>0</v>
      </c>
      <c r="K3394">
        <v>0</v>
      </c>
      <c r="L3394">
        <v>3.2</v>
      </c>
      <c r="M3394">
        <v>0.83599999999999997</v>
      </c>
      <c r="N3394">
        <v>0.97599999999999998</v>
      </c>
      <c r="O3394">
        <v>4.0999999999999996</v>
      </c>
      <c r="P3394">
        <v>0.74399999999999999</v>
      </c>
      <c r="Q3394">
        <v>0.66700000000000004</v>
      </c>
    </row>
    <row r="3395" spans="1:17">
      <c r="A3395" t="s">
        <v>3425</v>
      </c>
      <c r="B3395" s="1">
        <v>46175</v>
      </c>
      <c r="C3395" t="s">
        <v>27</v>
      </c>
      <c r="D3395" t="s">
        <v>21</v>
      </c>
      <c r="E3395">
        <v>0</v>
      </c>
      <c r="F3395">
        <v>46</v>
      </c>
      <c r="G3395">
        <v>46</v>
      </c>
      <c r="H3395">
        <v>46</v>
      </c>
      <c r="I3395">
        <v>0</v>
      </c>
      <c r="J3395">
        <v>0</v>
      </c>
      <c r="K3395">
        <v>0</v>
      </c>
      <c r="L3395">
        <v>1.6</v>
      </c>
      <c r="M3395">
        <v>0.95099999999999996</v>
      </c>
      <c r="N3395">
        <v>0.97199999999999998</v>
      </c>
      <c r="O3395">
        <v>4.8</v>
      </c>
      <c r="P3395">
        <v>0.70899999999999996</v>
      </c>
      <c r="Q3395">
        <v>1</v>
      </c>
    </row>
    <row r="3396" spans="1:17">
      <c r="A3396" t="s">
        <v>3426</v>
      </c>
      <c r="B3396" s="1">
        <v>46175</v>
      </c>
      <c r="C3396" t="s">
        <v>27</v>
      </c>
      <c r="D3396" t="s">
        <v>23</v>
      </c>
      <c r="E3396">
        <v>2175</v>
      </c>
      <c r="F3396">
        <v>52</v>
      </c>
      <c r="G3396">
        <v>2227</v>
      </c>
      <c r="H3396">
        <v>20</v>
      </c>
      <c r="I3396">
        <v>2207</v>
      </c>
      <c r="J3396">
        <v>0</v>
      </c>
      <c r="K3396">
        <v>0</v>
      </c>
      <c r="L3396">
        <v>8</v>
      </c>
      <c r="M3396">
        <v>0.6</v>
      </c>
      <c r="N3396">
        <v>0.97399999999999998</v>
      </c>
      <c r="O3396">
        <v>2.5</v>
      </c>
      <c r="P3396">
        <v>0.77200000000000002</v>
      </c>
      <c r="Q3396">
        <v>8.9999999999999993E-3</v>
      </c>
    </row>
    <row r="3397" spans="1:17">
      <c r="A3397" t="s">
        <v>3427</v>
      </c>
      <c r="B3397" s="1">
        <v>46175</v>
      </c>
      <c r="C3397" t="s">
        <v>27</v>
      </c>
      <c r="D3397" t="s">
        <v>25</v>
      </c>
      <c r="E3397">
        <v>142</v>
      </c>
      <c r="F3397">
        <v>28</v>
      </c>
      <c r="G3397">
        <v>170</v>
      </c>
      <c r="H3397">
        <v>25</v>
      </c>
      <c r="I3397">
        <v>145</v>
      </c>
      <c r="J3397">
        <v>0</v>
      </c>
      <c r="K3397">
        <v>0</v>
      </c>
      <c r="L3397">
        <v>8</v>
      </c>
      <c r="M3397">
        <v>0.6</v>
      </c>
      <c r="N3397">
        <v>0.998</v>
      </c>
      <c r="O3397">
        <v>2.5</v>
      </c>
      <c r="P3397">
        <v>0.81100000000000005</v>
      </c>
      <c r="Q3397">
        <v>0.14699999999999999</v>
      </c>
    </row>
    <row r="3398" spans="1:17">
      <c r="A3398" t="s">
        <v>3428</v>
      </c>
      <c r="B3398" s="1">
        <v>46175</v>
      </c>
      <c r="C3398" t="s">
        <v>32</v>
      </c>
      <c r="D3398" t="s">
        <v>19</v>
      </c>
      <c r="E3398">
        <v>1020</v>
      </c>
      <c r="F3398">
        <v>39</v>
      </c>
      <c r="G3398">
        <v>1059</v>
      </c>
      <c r="H3398">
        <v>32</v>
      </c>
      <c r="I3398">
        <v>1027</v>
      </c>
      <c r="J3398">
        <v>0</v>
      </c>
      <c r="K3398">
        <v>0</v>
      </c>
      <c r="L3398">
        <v>8</v>
      </c>
      <c r="M3398">
        <v>0.6</v>
      </c>
      <c r="N3398">
        <v>0.98</v>
      </c>
      <c r="O3398">
        <v>2.5</v>
      </c>
      <c r="P3398">
        <v>0.755</v>
      </c>
      <c r="Q3398">
        <v>0.03</v>
      </c>
    </row>
    <row r="3399" spans="1:17">
      <c r="A3399" t="s">
        <v>3429</v>
      </c>
      <c r="B3399" s="1">
        <v>46175</v>
      </c>
      <c r="C3399" t="s">
        <v>32</v>
      </c>
      <c r="D3399" t="s">
        <v>21</v>
      </c>
      <c r="E3399">
        <v>2224</v>
      </c>
      <c r="F3399">
        <v>26</v>
      </c>
      <c r="G3399">
        <v>2250</v>
      </c>
      <c r="H3399">
        <v>24</v>
      </c>
      <c r="I3399">
        <v>2226</v>
      </c>
      <c r="J3399">
        <v>0</v>
      </c>
      <c r="K3399">
        <v>0</v>
      </c>
      <c r="L3399">
        <v>8</v>
      </c>
      <c r="M3399">
        <v>0.6</v>
      </c>
      <c r="N3399">
        <v>0.98</v>
      </c>
      <c r="O3399">
        <v>2.5</v>
      </c>
      <c r="P3399">
        <v>0.75</v>
      </c>
      <c r="Q3399">
        <v>1.0999999999999999E-2</v>
      </c>
    </row>
    <row r="3400" spans="1:17">
      <c r="A3400" t="s">
        <v>3430</v>
      </c>
      <c r="B3400" s="1">
        <v>46175</v>
      </c>
      <c r="C3400" t="s">
        <v>32</v>
      </c>
      <c r="D3400" t="s">
        <v>23</v>
      </c>
      <c r="E3400">
        <v>2391</v>
      </c>
      <c r="F3400">
        <v>60</v>
      </c>
      <c r="G3400">
        <v>2451</v>
      </c>
      <c r="H3400">
        <v>20</v>
      </c>
      <c r="I3400">
        <v>2431</v>
      </c>
      <c r="J3400">
        <v>0</v>
      </c>
      <c r="K3400">
        <v>0</v>
      </c>
      <c r="L3400">
        <v>8</v>
      </c>
      <c r="M3400">
        <v>0.6</v>
      </c>
      <c r="N3400">
        <v>0.98699999999999999</v>
      </c>
      <c r="O3400">
        <v>2.5</v>
      </c>
      <c r="P3400">
        <v>0.65100000000000002</v>
      </c>
      <c r="Q3400">
        <v>8.0000000000000002E-3</v>
      </c>
    </row>
    <row r="3401" spans="1:17">
      <c r="A3401" t="s">
        <v>3431</v>
      </c>
      <c r="B3401" s="1">
        <v>46175</v>
      </c>
      <c r="C3401" t="s">
        <v>32</v>
      </c>
      <c r="D3401" t="s">
        <v>25</v>
      </c>
      <c r="E3401">
        <v>0</v>
      </c>
      <c r="F3401">
        <v>39</v>
      </c>
      <c r="G3401">
        <v>39</v>
      </c>
      <c r="H3401">
        <v>39</v>
      </c>
      <c r="I3401">
        <v>0</v>
      </c>
      <c r="J3401">
        <v>0</v>
      </c>
      <c r="K3401">
        <v>0</v>
      </c>
      <c r="L3401">
        <v>1.2</v>
      </c>
      <c r="M3401">
        <v>0.93200000000000005</v>
      </c>
      <c r="N3401">
        <v>0.96899999999999997</v>
      </c>
      <c r="O3401">
        <v>4.5</v>
      </c>
      <c r="P3401">
        <v>0.69399999999999995</v>
      </c>
      <c r="Q3401">
        <v>1</v>
      </c>
    </row>
    <row r="3402" spans="1:17">
      <c r="A3402" t="s">
        <v>3432</v>
      </c>
      <c r="B3402" s="1">
        <v>46175</v>
      </c>
      <c r="C3402" t="s">
        <v>37</v>
      </c>
      <c r="D3402" t="s">
        <v>19</v>
      </c>
      <c r="E3402">
        <v>17</v>
      </c>
      <c r="F3402">
        <v>54</v>
      </c>
      <c r="G3402">
        <v>71</v>
      </c>
      <c r="H3402">
        <v>49</v>
      </c>
      <c r="I3402">
        <v>22</v>
      </c>
      <c r="J3402">
        <v>0</v>
      </c>
      <c r="K3402">
        <v>0</v>
      </c>
      <c r="L3402">
        <v>3.4</v>
      </c>
      <c r="M3402">
        <v>0.85699999999999998</v>
      </c>
      <c r="N3402">
        <v>0.94799999999999995</v>
      </c>
      <c r="O3402">
        <v>3.7</v>
      </c>
      <c r="P3402">
        <v>0.67100000000000004</v>
      </c>
      <c r="Q3402">
        <v>0.69</v>
      </c>
    </row>
    <row r="3403" spans="1:17">
      <c r="A3403" t="s">
        <v>3433</v>
      </c>
      <c r="B3403" s="1">
        <v>46175</v>
      </c>
      <c r="C3403" t="s">
        <v>37</v>
      </c>
      <c r="D3403" t="s">
        <v>21</v>
      </c>
      <c r="E3403">
        <v>1102</v>
      </c>
      <c r="F3403">
        <v>54</v>
      </c>
      <c r="G3403">
        <v>1156</v>
      </c>
      <c r="H3403">
        <v>42</v>
      </c>
      <c r="I3403">
        <v>1114</v>
      </c>
      <c r="J3403">
        <v>0</v>
      </c>
      <c r="K3403">
        <v>0</v>
      </c>
      <c r="L3403">
        <v>8</v>
      </c>
      <c r="M3403">
        <v>0.6</v>
      </c>
      <c r="N3403">
        <v>0.95299999999999996</v>
      </c>
      <c r="O3403">
        <v>2.5</v>
      </c>
      <c r="P3403">
        <v>0.82499999999999996</v>
      </c>
      <c r="Q3403">
        <v>3.5999999999999997E-2</v>
      </c>
    </row>
    <row r="3404" spans="1:17">
      <c r="A3404" t="s">
        <v>3434</v>
      </c>
      <c r="B3404" s="1">
        <v>46175</v>
      </c>
      <c r="C3404" t="s">
        <v>37</v>
      </c>
      <c r="D3404" t="s">
        <v>23</v>
      </c>
      <c r="E3404">
        <v>786</v>
      </c>
      <c r="F3404">
        <v>43</v>
      </c>
      <c r="G3404">
        <v>829</v>
      </c>
      <c r="H3404">
        <v>34</v>
      </c>
      <c r="I3404">
        <v>795</v>
      </c>
      <c r="J3404">
        <v>0</v>
      </c>
      <c r="K3404">
        <v>0</v>
      </c>
      <c r="L3404">
        <v>8</v>
      </c>
      <c r="M3404">
        <v>0.6</v>
      </c>
      <c r="N3404">
        <v>0.95299999999999996</v>
      </c>
      <c r="O3404">
        <v>2.5</v>
      </c>
      <c r="P3404">
        <v>0.81399999999999995</v>
      </c>
      <c r="Q3404">
        <v>4.1000000000000002E-2</v>
      </c>
    </row>
    <row r="3405" spans="1:17">
      <c r="A3405" t="s">
        <v>3435</v>
      </c>
      <c r="B3405" s="1">
        <v>46175</v>
      </c>
      <c r="C3405" t="s">
        <v>37</v>
      </c>
      <c r="D3405" t="s">
        <v>25</v>
      </c>
      <c r="E3405">
        <v>0</v>
      </c>
      <c r="F3405">
        <v>32</v>
      </c>
      <c r="G3405">
        <v>32</v>
      </c>
      <c r="H3405">
        <v>32</v>
      </c>
      <c r="I3405">
        <v>0</v>
      </c>
      <c r="J3405">
        <v>0</v>
      </c>
      <c r="K3405">
        <v>0</v>
      </c>
      <c r="L3405">
        <v>1.4</v>
      </c>
      <c r="M3405">
        <v>0.96599999999999997</v>
      </c>
      <c r="N3405">
        <v>0.97199999999999998</v>
      </c>
      <c r="O3405">
        <v>4.8</v>
      </c>
      <c r="P3405">
        <v>0.76600000000000001</v>
      </c>
      <c r="Q3405">
        <v>1</v>
      </c>
    </row>
    <row r="3406" spans="1:17">
      <c r="A3406" t="s">
        <v>3436</v>
      </c>
      <c r="B3406" s="1">
        <v>46175</v>
      </c>
      <c r="C3406" t="s">
        <v>43</v>
      </c>
      <c r="D3406" t="s">
        <v>19</v>
      </c>
      <c r="E3406">
        <v>1890</v>
      </c>
      <c r="F3406">
        <v>30</v>
      </c>
      <c r="G3406">
        <v>1920</v>
      </c>
      <c r="H3406">
        <v>21</v>
      </c>
      <c r="I3406">
        <v>1899</v>
      </c>
      <c r="J3406">
        <v>0</v>
      </c>
      <c r="K3406">
        <v>0</v>
      </c>
      <c r="L3406">
        <v>8</v>
      </c>
      <c r="M3406">
        <v>0.6</v>
      </c>
      <c r="N3406">
        <v>0.95799999999999996</v>
      </c>
      <c r="O3406">
        <v>2.5</v>
      </c>
      <c r="P3406">
        <v>0.70499999999999996</v>
      </c>
      <c r="Q3406">
        <v>1.0999999999999999E-2</v>
      </c>
    </row>
    <row r="3407" spans="1:17">
      <c r="A3407" t="s">
        <v>3437</v>
      </c>
      <c r="B3407" s="1">
        <v>46175</v>
      </c>
      <c r="C3407" t="s">
        <v>43</v>
      </c>
      <c r="D3407" t="s">
        <v>21</v>
      </c>
      <c r="E3407">
        <v>7</v>
      </c>
      <c r="F3407">
        <v>55</v>
      </c>
      <c r="G3407">
        <v>62</v>
      </c>
      <c r="H3407">
        <v>54</v>
      </c>
      <c r="I3407">
        <v>8</v>
      </c>
      <c r="J3407">
        <v>0</v>
      </c>
      <c r="K3407">
        <v>0</v>
      </c>
      <c r="L3407">
        <v>2.4</v>
      </c>
      <c r="M3407">
        <v>0.96099999999999997</v>
      </c>
      <c r="N3407">
        <v>1</v>
      </c>
      <c r="O3407">
        <v>4.4000000000000004</v>
      </c>
      <c r="P3407">
        <v>0.65300000000000002</v>
      </c>
      <c r="Q3407">
        <v>0.871</v>
      </c>
    </row>
    <row r="3408" spans="1:17">
      <c r="A3408" t="s">
        <v>3438</v>
      </c>
      <c r="B3408" s="1">
        <v>46175</v>
      </c>
      <c r="C3408" t="s">
        <v>43</v>
      </c>
      <c r="D3408" t="s">
        <v>23</v>
      </c>
      <c r="E3408">
        <v>0</v>
      </c>
      <c r="F3408">
        <v>46</v>
      </c>
      <c r="G3408">
        <v>46</v>
      </c>
      <c r="H3408">
        <v>46</v>
      </c>
      <c r="I3408">
        <v>0</v>
      </c>
      <c r="J3408">
        <v>0</v>
      </c>
      <c r="K3408">
        <v>0</v>
      </c>
      <c r="L3408">
        <v>1.4</v>
      </c>
      <c r="M3408">
        <v>0.96199999999999997</v>
      </c>
      <c r="N3408">
        <v>0.97299999999999998</v>
      </c>
      <c r="O3408">
        <v>4.5</v>
      </c>
      <c r="P3408">
        <v>0.69599999999999995</v>
      </c>
      <c r="Q3408">
        <v>1</v>
      </c>
    </row>
    <row r="3409" spans="1:17">
      <c r="A3409" t="s">
        <v>3439</v>
      </c>
      <c r="B3409" s="1">
        <v>46175</v>
      </c>
      <c r="C3409" t="s">
        <v>43</v>
      </c>
      <c r="D3409" t="s">
        <v>25</v>
      </c>
      <c r="E3409">
        <v>0</v>
      </c>
      <c r="F3409">
        <v>26</v>
      </c>
      <c r="G3409">
        <v>26</v>
      </c>
      <c r="H3409">
        <v>26</v>
      </c>
      <c r="I3409">
        <v>0</v>
      </c>
      <c r="J3409">
        <v>0</v>
      </c>
      <c r="K3409">
        <v>0</v>
      </c>
      <c r="L3409">
        <v>1.3</v>
      </c>
      <c r="M3409">
        <v>0.93</v>
      </c>
      <c r="N3409">
        <v>0.96699999999999997</v>
      </c>
      <c r="O3409">
        <v>4.5</v>
      </c>
      <c r="P3409">
        <v>0.81200000000000006</v>
      </c>
      <c r="Q3409">
        <v>1</v>
      </c>
    </row>
    <row r="3410" spans="1:17">
      <c r="A3410" t="s">
        <v>3440</v>
      </c>
      <c r="B3410" s="1">
        <v>46175</v>
      </c>
      <c r="C3410" t="s">
        <v>48</v>
      </c>
      <c r="D3410" t="s">
        <v>19</v>
      </c>
      <c r="E3410">
        <v>0</v>
      </c>
      <c r="F3410">
        <v>59</v>
      </c>
      <c r="G3410">
        <v>59</v>
      </c>
      <c r="H3410">
        <v>53</v>
      </c>
      <c r="I3410">
        <v>6</v>
      </c>
      <c r="J3410">
        <v>0</v>
      </c>
      <c r="K3410">
        <v>0</v>
      </c>
      <c r="L3410">
        <v>2.6</v>
      </c>
      <c r="M3410">
        <v>0.92900000000000005</v>
      </c>
      <c r="N3410">
        <v>0.96099999999999997</v>
      </c>
      <c r="O3410">
        <v>4.3</v>
      </c>
      <c r="P3410">
        <v>0.73299999999999998</v>
      </c>
      <c r="Q3410">
        <v>0.89800000000000002</v>
      </c>
    </row>
    <row r="3411" spans="1:17">
      <c r="A3411" t="s">
        <v>3441</v>
      </c>
      <c r="B3411" s="1">
        <v>46175</v>
      </c>
      <c r="C3411" t="s">
        <v>48</v>
      </c>
      <c r="D3411" t="s">
        <v>21</v>
      </c>
      <c r="E3411">
        <v>3088</v>
      </c>
      <c r="F3411">
        <v>49</v>
      </c>
      <c r="G3411">
        <v>3137</v>
      </c>
      <c r="H3411">
        <v>19</v>
      </c>
      <c r="I3411">
        <v>3118</v>
      </c>
      <c r="J3411">
        <v>1</v>
      </c>
      <c r="K3411">
        <v>0</v>
      </c>
      <c r="L3411">
        <v>8</v>
      </c>
      <c r="M3411">
        <v>0.6</v>
      </c>
      <c r="N3411">
        <v>0.92900000000000005</v>
      </c>
      <c r="O3411">
        <v>2.5</v>
      </c>
      <c r="P3411">
        <v>0.76500000000000001</v>
      </c>
      <c r="Q3411">
        <v>6.0000000000000001E-3</v>
      </c>
    </row>
    <row r="3412" spans="1:17">
      <c r="A3412" t="s">
        <v>3442</v>
      </c>
      <c r="B3412" s="1">
        <v>46175</v>
      </c>
      <c r="C3412" t="s">
        <v>48</v>
      </c>
      <c r="D3412" t="s">
        <v>23</v>
      </c>
      <c r="E3412">
        <v>24</v>
      </c>
      <c r="F3412">
        <v>51</v>
      </c>
      <c r="G3412">
        <v>75</v>
      </c>
      <c r="H3412">
        <v>52</v>
      </c>
      <c r="I3412">
        <v>23</v>
      </c>
      <c r="J3412">
        <v>0</v>
      </c>
      <c r="K3412">
        <v>0</v>
      </c>
      <c r="L3412">
        <v>3.9</v>
      </c>
      <c r="M3412">
        <v>0.83799999999999997</v>
      </c>
      <c r="N3412">
        <v>0.97199999999999998</v>
      </c>
      <c r="O3412">
        <v>3.6</v>
      </c>
      <c r="P3412">
        <v>0.77</v>
      </c>
      <c r="Q3412">
        <v>0.69299999999999995</v>
      </c>
    </row>
    <row r="3413" spans="1:17">
      <c r="A3413" t="s">
        <v>3443</v>
      </c>
      <c r="B3413" s="1">
        <v>46175</v>
      </c>
      <c r="C3413" t="s">
        <v>48</v>
      </c>
      <c r="D3413" t="s">
        <v>25</v>
      </c>
      <c r="E3413">
        <v>980</v>
      </c>
      <c r="F3413">
        <v>28</v>
      </c>
      <c r="G3413">
        <v>1008</v>
      </c>
      <c r="H3413">
        <v>21</v>
      </c>
      <c r="I3413">
        <v>987</v>
      </c>
      <c r="J3413">
        <v>0</v>
      </c>
      <c r="K3413">
        <v>0</v>
      </c>
      <c r="L3413">
        <v>8</v>
      </c>
      <c r="M3413">
        <v>0.6</v>
      </c>
      <c r="N3413">
        <v>0.97199999999999998</v>
      </c>
      <c r="O3413">
        <v>2.5</v>
      </c>
      <c r="P3413">
        <v>0.72899999999999998</v>
      </c>
      <c r="Q3413">
        <v>2.1000000000000001E-2</v>
      </c>
    </row>
    <row r="3414" spans="1:17">
      <c r="A3414" t="s">
        <v>3444</v>
      </c>
      <c r="B3414" s="1">
        <v>46175</v>
      </c>
      <c r="C3414" t="s">
        <v>53</v>
      </c>
      <c r="D3414" t="s">
        <v>19</v>
      </c>
      <c r="E3414">
        <v>1817</v>
      </c>
      <c r="F3414">
        <v>36</v>
      </c>
      <c r="G3414">
        <v>1853</v>
      </c>
      <c r="H3414">
        <v>28</v>
      </c>
      <c r="I3414">
        <v>1825</v>
      </c>
      <c r="J3414">
        <v>0</v>
      </c>
      <c r="K3414">
        <v>0</v>
      </c>
      <c r="L3414">
        <v>8</v>
      </c>
      <c r="M3414">
        <v>0.6</v>
      </c>
      <c r="N3414">
        <v>0.98699999999999999</v>
      </c>
      <c r="O3414">
        <v>2.5</v>
      </c>
      <c r="P3414">
        <v>0.72599999999999998</v>
      </c>
      <c r="Q3414">
        <v>1.4999999999999999E-2</v>
      </c>
    </row>
    <row r="3415" spans="1:17">
      <c r="A3415" t="s">
        <v>3445</v>
      </c>
      <c r="B3415" s="1">
        <v>46175</v>
      </c>
      <c r="C3415" t="s">
        <v>53</v>
      </c>
      <c r="D3415" t="s">
        <v>21</v>
      </c>
      <c r="E3415">
        <v>1978</v>
      </c>
      <c r="F3415">
        <v>29</v>
      </c>
      <c r="G3415">
        <v>2007</v>
      </c>
      <c r="H3415">
        <v>24</v>
      </c>
      <c r="I3415">
        <v>1983</v>
      </c>
      <c r="J3415">
        <v>0</v>
      </c>
      <c r="K3415">
        <v>0</v>
      </c>
      <c r="L3415">
        <v>8</v>
      </c>
      <c r="M3415">
        <v>0.6</v>
      </c>
      <c r="N3415">
        <v>0.98399999999999999</v>
      </c>
      <c r="O3415">
        <v>2.5</v>
      </c>
      <c r="P3415">
        <v>0.67900000000000005</v>
      </c>
      <c r="Q3415">
        <v>1.2E-2</v>
      </c>
    </row>
    <row r="3416" spans="1:17">
      <c r="A3416" t="s">
        <v>3446</v>
      </c>
      <c r="B3416" s="1">
        <v>46175</v>
      </c>
      <c r="C3416" t="s">
        <v>53</v>
      </c>
      <c r="D3416" t="s">
        <v>23</v>
      </c>
      <c r="E3416">
        <v>1321</v>
      </c>
      <c r="F3416">
        <v>49</v>
      </c>
      <c r="G3416">
        <v>1370</v>
      </c>
      <c r="H3416">
        <v>23</v>
      </c>
      <c r="I3416">
        <v>1347</v>
      </c>
      <c r="J3416">
        <v>0</v>
      </c>
      <c r="K3416">
        <v>0</v>
      </c>
      <c r="L3416">
        <v>8</v>
      </c>
      <c r="M3416">
        <v>0.6</v>
      </c>
      <c r="N3416">
        <v>0.98799999999999999</v>
      </c>
      <c r="O3416">
        <v>2.5</v>
      </c>
      <c r="P3416">
        <v>0.71299999999999997</v>
      </c>
      <c r="Q3416">
        <v>1.7000000000000001E-2</v>
      </c>
    </row>
    <row r="3417" spans="1:17">
      <c r="A3417" t="s">
        <v>3447</v>
      </c>
      <c r="B3417" s="1">
        <v>46175</v>
      </c>
      <c r="C3417" t="s">
        <v>53</v>
      </c>
      <c r="D3417" t="s">
        <v>25</v>
      </c>
      <c r="E3417">
        <v>0</v>
      </c>
      <c r="F3417">
        <v>36</v>
      </c>
      <c r="G3417">
        <v>36</v>
      </c>
      <c r="H3417">
        <v>36</v>
      </c>
      <c r="I3417">
        <v>0</v>
      </c>
      <c r="J3417">
        <v>0</v>
      </c>
      <c r="K3417">
        <v>0</v>
      </c>
      <c r="L3417">
        <v>1.2</v>
      </c>
      <c r="M3417">
        <v>0.97799999999999998</v>
      </c>
      <c r="N3417">
        <v>0.99099999999999999</v>
      </c>
      <c r="O3417">
        <v>4.8</v>
      </c>
      <c r="P3417">
        <v>0.69899999999999995</v>
      </c>
      <c r="Q3417">
        <v>1</v>
      </c>
    </row>
    <row r="3418" spans="1:17">
      <c r="A3418" t="s">
        <v>3448</v>
      </c>
      <c r="B3418" s="1">
        <v>46176</v>
      </c>
      <c r="C3418" t="s">
        <v>18</v>
      </c>
      <c r="D3418" t="s">
        <v>19</v>
      </c>
      <c r="E3418">
        <v>548</v>
      </c>
      <c r="F3418">
        <v>50</v>
      </c>
      <c r="G3418">
        <v>598</v>
      </c>
      <c r="H3418">
        <v>32</v>
      </c>
      <c r="I3418">
        <v>566</v>
      </c>
      <c r="J3418">
        <v>0</v>
      </c>
      <c r="K3418">
        <v>0</v>
      </c>
      <c r="L3418">
        <v>8</v>
      </c>
      <c r="M3418">
        <v>0.6</v>
      </c>
      <c r="N3418">
        <v>0.97899999999999998</v>
      </c>
      <c r="O3418">
        <v>2.5</v>
      </c>
      <c r="P3418">
        <v>0.66</v>
      </c>
      <c r="Q3418">
        <v>5.3999999999999999E-2</v>
      </c>
    </row>
    <row r="3419" spans="1:17">
      <c r="A3419" t="s">
        <v>3449</v>
      </c>
      <c r="B3419" s="1">
        <v>46176</v>
      </c>
      <c r="C3419" t="s">
        <v>18</v>
      </c>
      <c r="D3419" t="s">
        <v>21</v>
      </c>
      <c r="E3419">
        <v>0</v>
      </c>
      <c r="F3419">
        <v>48</v>
      </c>
      <c r="G3419">
        <v>48</v>
      </c>
      <c r="H3419">
        <v>48</v>
      </c>
      <c r="I3419">
        <v>0</v>
      </c>
      <c r="J3419">
        <v>1</v>
      </c>
      <c r="K3419">
        <v>0</v>
      </c>
      <c r="L3419">
        <v>1.2</v>
      </c>
      <c r="M3419">
        <v>0.91800000000000004</v>
      </c>
      <c r="N3419">
        <v>0.94199999999999995</v>
      </c>
      <c r="O3419">
        <v>4.5999999999999996</v>
      </c>
      <c r="P3419">
        <v>0.72299999999999998</v>
      </c>
      <c r="Q3419">
        <v>1</v>
      </c>
    </row>
    <row r="3420" spans="1:17">
      <c r="A3420" t="s">
        <v>3450</v>
      </c>
      <c r="B3420" s="1">
        <v>46176</v>
      </c>
      <c r="C3420" t="s">
        <v>18</v>
      </c>
      <c r="D3420" t="s">
        <v>23</v>
      </c>
      <c r="E3420">
        <v>878</v>
      </c>
      <c r="F3420">
        <v>48</v>
      </c>
      <c r="G3420">
        <v>926</v>
      </c>
      <c r="H3420">
        <v>34</v>
      </c>
      <c r="I3420">
        <v>892</v>
      </c>
      <c r="J3420">
        <v>0</v>
      </c>
      <c r="K3420">
        <v>0</v>
      </c>
      <c r="L3420">
        <v>8</v>
      </c>
      <c r="M3420">
        <v>0.6</v>
      </c>
      <c r="N3420">
        <v>0.98699999999999999</v>
      </c>
      <c r="O3420">
        <v>2.5</v>
      </c>
      <c r="P3420">
        <v>0.73799999999999999</v>
      </c>
      <c r="Q3420">
        <v>3.6999999999999998E-2</v>
      </c>
    </row>
    <row r="3421" spans="1:17">
      <c r="A3421" t="s">
        <v>3451</v>
      </c>
      <c r="B3421" s="1">
        <v>46176</v>
      </c>
      <c r="C3421" t="s">
        <v>18</v>
      </c>
      <c r="D3421" t="s">
        <v>25</v>
      </c>
      <c r="E3421">
        <v>0</v>
      </c>
      <c r="F3421">
        <v>20</v>
      </c>
      <c r="G3421">
        <v>20</v>
      </c>
      <c r="H3421">
        <v>20</v>
      </c>
      <c r="I3421">
        <v>0</v>
      </c>
      <c r="J3421">
        <v>0</v>
      </c>
      <c r="K3421">
        <v>0</v>
      </c>
      <c r="L3421">
        <v>1.5</v>
      </c>
      <c r="M3421">
        <v>1</v>
      </c>
      <c r="N3421">
        <v>0.99399999999999999</v>
      </c>
      <c r="O3421">
        <v>4.7</v>
      </c>
      <c r="P3421">
        <v>0.71099999999999997</v>
      </c>
      <c r="Q3421">
        <v>1</v>
      </c>
    </row>
    <row r="3422" spans="1:17">
      <c r="A3422" t="s">
        <v>3452</v>
      </c>
      <c r="B3422" s="1">
        <v>46176</v>
      </c>
      <c r="C3422" t="s">
        <v>27</v>
      </c>
      <c r="D3422" t="s">
        <v>19</v>
      </c>
      <c r="E3422">
        <v>19</v>
      </c>
      <c r="F3422">
        <v>30</v>
      </c>
      <c r="G3422">
        <v>49</v>
      </c>
      <c r="H3422">
        <v>42</v>
      </c>
      <c r="I3422">
        <v>7</v>
      </c>
      <c r="J3422">
        <v>0</v>
      </c>
      <c r="K3422">
        <v>0</v>
      </c>
      <c r="L3422">
        <v>2.1</v>
      </c>
      <c r="M3422">
        <v>0.93400000000000005</v>
      </c>
      <c r="N3422">
        <v>0.997</v>
      </c>
      <c r="O3422">
        <v>3.8</v>
      </c>
      <c r="P3422">
        <v>0.74399999999999999</v>
      </c>
      <c r="Q3422">
        <v>0.85699999999999998</v>
      </c>
    </row>
    <row r="3423" spans="1:17">
      <c r="A3423" t="s">
        <v>3453</v>
      </c>
      <c r="B3423" s="1">
        <v>46176</v>
      </c>
      <c r="C3423" t="s">
        <v>27</v>
      </c>
      <c r="D3423" t="s">
        <v>21</v>
      </c>
      <c r="E3423">
        <v>0</v>
      </c>
      <c r="F3423">
        <v>42</v>
      </c>
      <c r="G3423">
        <v>42</v>
      </c>
      <c r="H3423">
        <v>42</v>
      </c>
      <c r="I3423">
        <v>0</v>
      </c>
      <c r="J3423">
        <v>0</v>
      </c>
      <c r="K3423">
        <v>0</v>
      </c>
      <c r="L3423">
        <v>1.4</v>
      </c>
      <c r="M3423">
        <v>0.97</v>
      </c>
      <c r="N3423">
        <v>0.98599999999999999</v>
      </c>
      <c r="O3423">
        <v>4.5</v>
      </c>
      <c r="P3423">
        <v>0.70899999999999996</v>
      </c>
      <c r="Q3423">
        <v>1</v>
      </c>
    </row>
    <row r="3424" spans="1:17">
      <c r="A3424" t="s">
        <v>3454</v>
      </c>
      <c r="B3424" s="1">
        <v>46176</v>
      </c>
      <c r="C3424" t="s">
        <v>27</v>
      </c>
      <c r="D3424" t="s">
        <v>23</v>
      </c>
      <c r="E3424">
        <v>2207</v>
      </c>
      <c r="F3424">
        <v>49</v>
      </c>
      <c r="G3424">
        <v>2256</v>
      </c>
      <c r="H3424">
        <v>17</v>
      </c>
      <c r="I3424">
        <v>2239</v>
      </c>
      <c r="J3424">
        <v>0</v>
      </c>
      <c r="K3424">
        <v>0</v>
      </c>
      <c r="L3424">
        <v>8</v>
      </c>
      <c r="M3424">
        <v>0.6</v>
      </c>
      <c r="N3424">
        <v>0.96</v>
      </c>
      <c r="O3424">
        <v>2.5</v>
      </c>
      <c r="P3424">
        <v>0.77200000000000002</v>
      </c>
      <c r="Q3424">
        <v>8.0000000000000002E-3</v>
      </c>
    </row>
    <row r="3425" spans="1:17">
      <c r="A3425" t="s">
        <v>3455</v>
      </c>
      <c r="B3425" s="1">
        <v>46176</v>
      </c>
      <c r="C3425" t="s">
        <v>27</v>
      </c>
      <c r="D3425" t="s">
        <v>25</v>
      </c>
      <c r="E3425">
        <v>145</v>
      </c>
      <c r="F3425">
        <v>32</v>
      </c>
      <c r="G3425">
        <v>177</v>
      </c>
      <c r="H3425">
        <v>26</v>
      </c>
      <c r="I3425">
        <v>151</v>
      </c>
      <c r="J3425">
        <v>1</v>
      </c>
      <c r="K3425">
        <v>0</v>
      </c>
      <c r="L3425">
        <v>8</v>
      </c>
      <c r="M3425">
        <v>0.6</v>
      </c>
      <c r="N3425">
        <v>0.95099999999999996</v>
      </c>
      <c r="O3425">
        <v>2.5</v>
      </c>
      <c r="P3425">
        <v>0.81100000000000005</v>
      </c>
      <c r="Q3425">
        <v>0.14699999999999999</v>
      </c>
    </row>
    <row r="3426" spans="1:17">
      <c r="A3426" t="s">
        <v>3456</v>
      </c>
      <c r="B3426" s="1">
        <v>46176</v>
      </c>
      <c r="C3426" t="s">
        <v>32</v>
      </c>
      <c r="D3426" t="s">
        <v>19</v>
      </c>
      <c r="E3426">
        <v>1027</v>
      </c>
      <c r="F3426">
        <v>37</v>
      </c>
      <c r="G3426">
        <v>1064</v>
      </c>
      <c r="H3426">
        <v>31</v>
      </c>
      <c r="I3426">
        <v>1033</v>
      </c>
      <c r="J3426">
        <v>1</v>
      </c>
      <c r="K3426">
        <v>0</v>
      </c>
      <c r="L3426">
        <v>8</v>
      </c>
      <c r="M3426">
        <v>0.6</v>
      </c>
      <c r="N3426">
        <v>0.97899999999999998</v>
      </c>
      <c r="O3426">
        <v>2.5</v>
      </c>
      <c r="P3426">
        <v>0.755</v>
      </c>
      <c r="Q3426">
        <v>2.9000000000000001E-2</v>
      </c>
    </row>
    <row r="3427" spans="1:17">
      <c r="A3427" t="s">
        <v>3457</v>
      </c>
      <c r="B3427" s="1">
        <v>46176</v>
      </c>
      <c r="C3427" t="s">
        <v>32</v>
      </c>
      <c r="D3427" t="s">
        <v>21</v>
      </c>
      <c r="E3427">
        <v>2226</v>
      </c>
      <c r="F3427">
        <v>37</v>
      </c>
      <c r="G3427">
        <v>2263</v>
      </c>
      <c r="H3427">
        <v>22</v>
      </c>
      <c r="I3427">
        <v>2241</v>
      </c>
      <c r="J3427">
        <v>2</v>
      </c>
      <c r="K3427">
        <v>1</v>
      </c>
      <c r="L3427">
        <v>8</v>
      </c>
      <c r="M3427">
        <v>0.6</v>
      </c>
      <c r="N3427">
        <v>0.94399999999999995</v>
      </c>
      <c r="O3427">
        <v>2.5</v>
      </c>
      <c r="P3427">
        <v>0.75</v>
      </c>
      <c r="Q3427">
        <v>0.01</v>
      </c>
    </row>
    <row r="3428" spans="1:17">
      <c r="A3428" t="s">
        <v>3458</v>
      </c>
      <c r="B3428" s="1">
        <v>46176</v>
      </c>
      <c r="C3428" t="s">
        <v>32</v>
      </c>
      <c r="D3428" t="s">
        <v>23</v>
      </c>
      <c r="E3428">
        <v>2431</v>
      </c>
      <c r="F3428">
        <v>15</v>
      </c>
      <c r="G3428">
        <v>2446</v>
      </c>
      <c r="H3428">
        <v>21</v>
      </c>
      <c r="I3428">
        <v>2425</v>
      </c>
      <c r="J3428">
        <v>1</v>
      </c>
      <c r="K3428">
        <v>0</v>
      </c>
      <c r="L3428">
        <v>8</v>
      </c>
      <c r="M3428">
        <v>0.6</v>
      </c>
      <c r="N3428">
        <v>1</v>
      </c>
      <c r="O3428">
        <v>2.5</v>
      </c>
      <c r="P3428">
        <v>0.65100000000000002</v>
      </c>
      <c r="Q3428">
        <v>8.9999999999999993E-3</v>
      </c>
    </row>
    <row r="3429" spans="1:17">
      <c r="A3429" t="s">
        <v>3459</v>
      </c>
      <c r="B3429" s="1">
        <v>46176</v>
      </c>
      <c r="C3429" t="s">
        <v>32</v>
      </c>
      <c r="D3429" t="s">
        <v>25</v>
      </c>
      <c r="E3429">
        <v>0</v>
      </c>
      <c r="F3429">
        <v>29</v>
      </c>
      <c r="G3429">
        <v>29</v>
      </c>
      <c r="H3429">
        <v>29</v>
      </c>
      <c r="I3429">
        <v>0</v>
      </c>
      <c r="J3429">
        <v>0</v>
      </c>
      <c r="K3429">
        <v>0</v>
      </c>
      <c r="L3429">
        <v>1.7</v>
      </c>
      <c r="M3429">
        <v>0.98199999999999998</v>
      </c>
      <c r="N3429">
        <v>1</v>
      </c>
      <c r="O3429">
        <v>4.7</v>
      </c>
      <c r="P3429">
        <v>0.69399999999999995</v>
      </c>
      <c r="Q3429">
        <v>1</v>
      </c>
    </row>
    <row r="3430" spans="1:17">
      <c r="A3430" t="s">
        <v>3460</v>
      </c>
      <c r="B3430" s="1">
        <v>46176</v>
      </c>
      <c r="C3430" t="s">
        <v>37</v>
      </c>
      <c r="D3430" t="s">
        <v>19</v>
      </c>
      <c r="E3430">
        <v>22</v>
      </c>
      <c r="F3430">
        <v>35</v>
      </c>
      <c r="G3430">
        <v>57</v>
      </c>
      <c r="H3430">
        <v>43</v>
      </c>
      <c r="I3430">
        <v>14</v>
      </c>
      <c r="J3430">
        <v>0</v>
      </c>
      <c r="K3430">
        <v>0</v>
      </c>
      <c r="L3430">
        <v>2</v>
      </c>
      <c r="M3430">
        <v>0.89</v>
      </c>
      <c r="N3430">
        <v>0.98399999999999999</v>
      </c>
      <c r="O3430">
        <v>4.0999999999999996</v>
      </c>
      <c r="P3430">
        <v>0.67100000000000004</v>
      </c>
      <c r="Q3430">
        <v>0.754</v>
      </c>
    </row>
    <row r="3431" spans="1:17">
      <c r="A3431" t="s">
        <v>3461</v>
      </c>
      <c r="B3431" s="1">
        <v>46176</v>
      </c>
      <c r="C3431" t="s">
        <v>37</v>
      </c>
      <c r="D3431" t="s">
        <v>21</v>
      </c>
      <c r="E3431">
        <v>1114</v>
      </c>
      <c r="F3431">
        <v>45</v>
      </c>
      <c r="G3431">
        <v>1159</v>
      </c>
      <c r="H3431">
        <v>37</v>
      </c>
      <c r="I3431">
        <v>1122</v>
      </c>
      <c r="J3431">
        <v>0</v>
      </c>
      <c r="K3431">
        <v>0</v>
      </c>
      <c r="L3431">
        <v>8</v>
      </c>
      <c r="M3431">
        <v>0.6</v>
      </c>
      <c r="N3431">
        <v>0.97099999999999997</v>
      </c>
      <c r="O3431">
        <v>2.5</v>
      </c>
      <c r="P3431">
        <v>0.82499999999999996</v>
      </c>
      <c r="Q3431">
        <v>3.2000000000000001E-2</v>
      </c>
    </row>
    <row r="3432" spans="1:17">
      <c r="A3432" t="s">
        <v>3462</v>
      </c>
      <c r="B3432" s="1">
        <v>46176</v>
      </c>
      <c r="C3432" t="s">
        <v>37</v>
      </c>
      <c r="D3432" t="s">
        <v>23</v>
      </c>
      <c r="E3432">
        <v>795</v>
      </c>
      <c r="F3432">
        <v>40</v>
      </c>
      <c r="G3432">
        <v>835</v>
      </c>
      <c r="H3432">
        <v>29</v>
      </c>
      <c r="I3432">
        <v>806</v>
      </c>
      <c r="J3432">
        <v>0</v>
      </c>
      <c r="K3432">
        <v>0</v>
      </c>
      <c r="L3432">
        <v>8</v>
      </c>
      <c r="M3432">
        <v>0.6</v>
      </c>
      <c r="N3432">
        <v>0.998</v>
      </c>
      <c r="O3432">
        <v>2.5</v>
      </c>
      <c r="P3432">
        <v>0.81399999999999995</v>
      </c>
      <c r="Q3432">
        <v>3.5000000000000003E-2</v>
      </c>
    </row>
    <row r="3433" spans="1:17">
      <c r="A3433" t="s">
        <v>3463</v>
      </c>
      <c r="B3433" s="1">
        <v>46176</v>
      </c>
      <c r="C3433" t="s">
        <v>37</v>
      </c>
      <c r="D3433" t="s">
        <v>25</v>
      </c>
      <c r="E3433">
        <v>0</v>
      </c>
      <c r="F3433">
        <v>24</v>
      </c>
      <c r="G3433">
        <v>24</v>
      </c>
      <c r="H3433">
        <v>24</v>
      </c>
      <c r="I3433">
        <v>0</v>
      </c>
      <c r="J3433">
        <v>0</v>
      </c>
      <c r="K3433">
        <v>0</v>
      </c>
      <c r="L3433">
        <v>1.6</v>
      </c>
      <c r="M3433">
        <v>0.97099999999999997</v>
      </c>
      <c r="N3433">
        <v>0.96399999999999997</v>
      </c>
      <c r="O3433">
        <v>4.3</v>
      </c>
      <c r="P3433">
        <v>0.76600000000000001</v>
      </c>
      <c r="Q3433">
        <v>1</v>
      </c>
    </row>
    <row r="3434" spans="1:17">
      <c r="A3434" t="s">
        <v>3464</v>
      </c>
      <c r="B3434" s="1">
        <v>46176</v>
      </c>
      <c r="C3434" t="s">
        <v>43</v>
      </c>
      <c r="D3434" t="s">
        <v>19</v>
      </c>
      <c r="E3434">
        <v>1899</v>
      </c>
      <c r="F3434">
        <v>38</v>
      </c>
      <c r="G3434">
        <v>1937</v>
      </c>
      <c r="H3434">
        <v>24</v>
      </c>
      <c r="I3434">
        <v>1913</v>
      </c>
      <c r="J3434">
        <v>0</v>
      </c>
      <c r="K3434">
        <v>0</v>
      </c>
      <c r="L3434">
        <v>8</v>
      </c>
      <c r="M3434">
        <v>0.6</v>
      </c>
      <c r="N3434">
        <v>1</v>
      </c>
      <c r="O3434">
        <v>2.5</v>
      </c>
      <c r="P3434">
        <v>0.70499999999999996</v>
      </c>
      <c r="Q3434">
        <v>1.2E-2</v>
      </c>
    </row>
    <row r="3435" spans="1:17">
      <c r="A3435" t="s">
        <v>3465</v>
      </c>
      <c r="B3435" s="1">
        <v>46176</v>
      </c>
      <c r="C3435" t="s">
        <v>43</v>
      </c>
      <c r="D3435" t="s">
        <v>21</v>
      </c>
      <c r="E3435">
        <v>8</v>
      </c>
      <c r="F3435">
        <v>34</v>
      </c>
      <c r="G3435">
        <v>42</v>
      </c>
      <c r="H3435">
        <v>42</v>
      </c>
      <c r="I3435">
        <v>0</v>
      </c>
      <c r="J3435">
        <v>0</v>
      </c>
      <c r="K3435">
        <v>0</v>
      </c>
      <c r="L3435">
        <v>1.3</v>
      </c>
      <c r="M3435">
        <v>0.94499999999999995</v>
      </c>
      <c r="N3435">
        <v>0.97599999999999998</v>
      </c>
      <c r="O3435">
        <v>4.3</v>
      </c>
      <c r="P3435">
        <v>0.65300000000000002</v>
      </c>
      <c r="Q3435">
        <v>1</v>
      </c>
    </row>
    <row r="3436" spans="1:17">
      <c r="A3436" t="s">
        <v>3466</v>
      </c>
      <c r="B3436" s="1">
        <v>46176</v>
      </c>
      <c r="C3436" t="s">
        <v>43</v>
      </c>
      <c r="D3436" t="s">
        <v>23</v>
      </c>
      <c r="E3436">
        <v>0</v>
      </c>
      <c r="F3436">
        <v>40</v>
      </c>
      <c r="G3436">
        <v>40</v>
      </c>
      <c r="H3436">
        <v>40</v>
      </c>
      <c r="I3436">
        <v>0</v>
      </c>
      <c r="J3436">
        <v>0</v>
      </c>
      <c r="K3436">
        <v>0</v>
      </c>
      <c r="L3436">
        <v>1.9</v>
      </c>
      <c r="M3436">
        <v>0.91500000000000004</v>
      </c>
      <c r="N3436">
        <v>0.96599999999999997</v>
      </c>
      <c r="O3436">
        <v>4.5999999999999996</v>
      </c>
      <c r="P3436">
        <v>0.69599999999999995</v>
      </c>
      <c r="Q3436">
        <v>1</v>
      </c>
    </row>
    <row r="3437" spans="1:17">
      <c r="A3437" t="s">
        <v>3467</v>
      </c>
      <c r="B3437" s="1">
        <v>46176</v>
      </c>
      <c r="C3437" t="s">
        <v>43</v>
      </c>
      <c r="D3437" t="s">
        <v>25</v>
      </c>
      <c r="E3437">
        <v>0</v>
      </c>
      <c r="F3437">
        <v>38</v>
      </c>
      <c r="G3437">
        <v>38</v>
      </c>
      <c r="H3437">
        <v>38</v>
      </c>
      <c r="I3437">
        <v>0</v>
      </c>
      <c r="J3437">
        <v>0</v>
      </c>
      <c r="K3437">
        <v>0</v>
      </c>
      <c r="L3437">
        <v>1</v>
      </c>
      <c r="M3437">
        <v>0.97</v>
      </c>
      <c r="N3437">
        <v>0.96599999999999997</v>
      </c>
      <c r="O3437">
        <v>4.3</v>
      </c>
      <c r="P3437">
        <v>0.81200000000000006</v>
      </c>
      <c r="Q3437">
        <v>1</v>
      </c>
    </row>
    <row r="3438" spans="1:17">
      <c r="A3438" t="s">
        <v>3468</v>
      </c>
      <c r="B3438" s="1">
        <v>46176</v>
      </c>
      <c r="C3438" t="s">
        <v>48</v>
      </c>
      <c r="D3438" t="s">
        <v>19</v>
      </c>
      <c r="E3438">
        <v>6</v>
      </c>
      <c r="F3438">
        <v>37</v>
      </c>
      <c r="G3438">
        <v>43</v>
      </c>
      <c r="H3438">
        <v>43</v>
      </c>
      <c r="I3438">
        <v>0</v>
      </c>
      <c r="J3438">
        <v>0</v>
      </c>
      <c r="K3438">
        <v>0</v>
      </c>
      <c r="L3438">
        <v>1.4</v>
      </c>
      <c r="M3438">
        <v>0.998</v>
      </c>
      <c r="N3438">
        <v>0.99299999999999999</v>
      </c>
      <c r="O3438">
        <v>4.8</v>
      </c>
      <c r="P3438">
        <v>0.73299999999999998</v>
      </c>
      <c r="Q3438">
        <v>1</v>
      </c>
    </row>
    <row r="3439" spans="1:17">
      <c r="A3439" t="s">
        <v>3469</v>
      </c>
      <c r="B3439" s="1">
        <v>46176</v>
      </c>
      <c r="C3439" t="s">
        <v>48</v>
      </c>
      <c r="D3439" t="s">
        <v>21</v>
      </c>
      <c r="E3439">
        <v>3118</v>
      </c>
      <c r="F3439">
        <v>43</v>
      </c>
      <c r="G3439">
        <v>3161</v>
      </c>
      <c r="H3439">
        <v>21</v>
      </c>
      <c r="I3439">
        <v>3140</v>
      </c>
      <c r="J3439">
        <v>0</v>
      </c>
      <c r="K3439">
        <v>0</v>
      </c>
      <c r="L3439">
        <v>8</v>
      </c>
      <c r="M3439">
        <v>0.6</v>
      </c>
      <c r="N3439">
        <v>0.96699999999999997</v>
      </c>
      <c r="O3439">
        <v>2.5</v>
      </c>
      <c r="P3439">
        <v>0.76500000000000001</v>
      </c>
      <c r="Q3439">
        <v>7.0000000000000001E-3</v>
      </c>
    </row>
    <row r="3440" spans="1:17">
      <c r="A3440" t="s">
        <v>3470</v>
      </c>
      <c r="B3440" s="1">
        <v>46176</v>
      </c>
      <c r="C3440" t="s">
        <v>48</v>
      </c>
      <c r="D3440" t="s">
        <v>23</v>
      </c>
      <c r="E3440">
        <v>23</v>
      </c>
      <c r="F3440">
        <v>57</v>
      </c>
      <c r="G3440">
        <v>80</v>
      </c>
      <c r="H3440">
        <v>65</v>
      </c>
      <c r="I3440">
        <v>15</v>
      </c>
      <c r="J3440">
        <v>0</v>
      </c>
      <c r="K3440">
        <v>0</v>
      </c>
      <c r="L3440">
        <v>1.7</v>
      </c>
      <c r="M3440">
        <v>0.874</v>
      </c>
      <c r="N3440">
        <v>0.95799999999999996</v>
      </c>
      <c r="O3440">
        <v>4</v>
      </c>
      <c r="P3440">
        <v>0.77</v>
      </c>
      <c r="Q3440">
        <v>0.81200000000000006</v>
      </c>
    </row>
    <row r="3441" spans="1:17">
      <c r="A3441" t="s">
        <v>3471</v>
      </c>
      <c r="B3441" s="1">
        <v>46176</v>
      </c>
      <c r="C3441" t="s">
        <v>48</v>
      </c>
      <c r="D3441" t="s">
        <v>25</v>
      </c>
      <c r="E3441">
        <v>987</v>
      </c>
      <c r="F3441">
        <v>47</v>
      </c>
      <c r="G3441">
        <v>1034</v>
      </c>
      <c r="H3441">
        <v>22</v>
      </c>
      <c r="I3441">
        <v>1012</v>
      </c>
      <c r="J3441">
        <v>0</v>
      </c>
      <c r="K3441">
        <v>0</v>
      </c>
      <c r="L3441">
        <v>8</v>
      </c>
      <c r="M3441">
        <v>0.6</v>
      </c>
      <c r="N3441">
        <v>0.98099999999999998</v>
      </c>
      <c r="O3441">
        <v>2.5</v>
      </c>
      <c r="P3441">
        <v>0.72899999999999998</v>
      </c>
      <c r="Q3441">
        <v>2.1000000000000001E-2</v>
      </c>
    </row>
    <row r="3442" spans="1:17">
      <c r="A3442" t="s">
        <v>3472</v>
      </c>
      <c r="B3442" s="1">
        <v>46176</v>
      </c>
      <c r="C3442" t="s">
        <v>53</v>
      </c>
      <c r="D3442" t="s">
        <v>19</v>
      </c>
      <c r="E3442">
        <v>1825</v>
      </c>
      <c r="F3442">
        <v>40</v>
      </c>
      <c r="G3442">
        <v>1865</v>
      </c>
      <c r="H3442">
        <v>21</v>
      </c>
      <c r="I3442">
        <v>1844</v>
      </c>
      <c r="J3442">
        <v>1</v>
      </c>
      <c r="K3442">
        <v>1</v>
      </c>
      <c r="L3442">
        <v>8</v>
      </c>
      <c r="M3442">
        <v>0.6</v>
      </c>
      <c r="N3442">
        <v>0.94799999999999995</v>
      </c>
      <c r="O3442">
        <v>2.5</v>
      </c>
      <c r="P3442">
        <v>0.72599999999999998</v>
      </c>
      <c r="Q3442">
        <v>1.0999999999999999E-2</v>
      </c>
    </row>
    <row r="3443" spans="1:17">
      <c r="A3443" t="s">
        <v>3473</v>
      </c>
      <c r="B3443" s="1">
        <v>46176</v>
      </c>
      <c r="C3443" t="s">
        <v>53</v>
      </c>
      <c r="D3443" t="s">
        <v>21</v>
      </c>
      <c r="E3443">
        <v>1983</v>
      </c>
      <c r="F3443">
        <v>46</v>
      </c>
      <c r="G3443">
        <v>2029</v>
      </c>
      <c r="H3443">
        <v>24</v>
      </c>
      <c r="I3443">
        <v>2005</v>
      </c>
      <c r="J3443">
        <v>0</v>
      </c>
      <c r="K3443">
        <v>0</v>
      </c>
      <c r="L3443">
        <v>8</v>
      </c>
      <c r="M3443">
        <v>0.6</v>
      </c>
      <c r="N3443">
        <v>0.98199999999999998</v>
      </c>
      <c r="O3443">
        <v>2.5</v>
      </c>
      <c r="P3443">
        <v>0.67900000000000005</v>
      </c>
      <c r="Q3443">
        <v>1.2E-2</v>
      </c>
    </row>
    <row r="3444" spans="1:17">
      <c r="A3444" t="s">
        <v>3474</v>
      </c>
      <c r="B3444" s="1">
        <v>46176</v>
      </c>
      <c r="C3444" t="s">
        <v>53</v>
      </c>
      <c r="D3444" t="s">
        <v>23</v>
      </c>
      <c r="E3444">
        <v>1347</v>
      </c>
      <c r="F3444">
        <v>26</v>
      </c>
      <c r="G3444">
        <v>1373</v>
      </c>
      <c r="H3444">
        <v>28</v>
      </c>
      <c r="I3444">
        <v>1345</v>
      </c>
      <c r="J3444">
        <v>0</v>
      </c>
      <c r="K3444">
        <v>0</v>
      </c>
      <c r="L3444">
        <v>8</v>
      </c>
      <c r="M3444">
        <v>0.6</v>
      </c>
      <c r="N3444">
        <v>0.97</v>
      </c>
      <c r="O3444">
        <v>2.5</v>
      </c>
      <c r="P3444">
        <v>0.71299999999999997</v>
      </c>
      <c r="Q3444">
        <v>0.02</v>
      </c>
    </row>
    <row r="3445" spans="1:17">
      <c r="A3445" t="s">
        <v>3475</v>
      </c>
      <c r="B3445" s="1">
        <v>46176</v>
      </c>
      <c r="C3445" t="s">
        <v>53</v>
      </c>
      <c r="D3445" t="s">
        <v>25</v>
      </c>
      <c r="E3445">
        <v>0</v>
      </c>
      <c r="F3445">
        <v>36</v>
      </c>
      <c r="G3445">
        <v>36</v>
      </c>
      <c r="H3445">
        <v>36</v>
      </c>
      <c r="I3445">
        <v>0</v>
      </c>
      <c r="J3445">
        <v>1</v>
      </c>
      <c r="K3445">
        <v>0</v>
      </c>
      <c r="L3445">
        <v>1.4</v>
      </c>
      <c r="M3445">
        <v>0.96</v>
      </c>
      <c r="N3445">
        <v>0.97499999999999998</v>
      </c>
      <c r="O3445">
        <v>4.5</v>
      </c>
      <c r="P3445">
        <v>0.69899999999999995</v>
      </c>
      <c r="Q3445">
        <v>1</v>
      </c>
    </row>
    <row r="3446" spans="1:17">
      <c r="A3446" t="s">
        <v>3476</v>
      </c>
      <c r="B3446" s="1">
        <v>46177</v>
      </c>
      <c r="C3446" t="s">
        <v>18</v>
      </c>
      <c r="D3446" t="s">
        <v>19</v>
      </c>
      <c r="E3446">
        <v>566</v>
      </c>
      <c r="F3446">
        <v>43</v>
      </c>
      <c r="G3446">
        <v>609</v>
      </c>
      <c r="H3446">
        <v>36</v>
      </c>
      <c r="I3446">
        <v>573</v>
      </c>
      <c r="J3446">
        <v>0</v>
      </c>
      <c r="K3446">
        <v>0</v>
      </c>
      <c r="L3446">
        <v>8</v>
      </c>
      <c r="M3446">
        <v>0.6</v>
      </c>
      <c r="N3446">
        <v>1</v>
      </c>
      <c r="O3446">
        <v>2.5</v>
      </c>
      <c r="P3446">
        <v>0.66</v>
      </c>
      <c r="Q3446">
        <v>5.8999999999999997E-2</v>
      </c>
    </row>
    <row r="3447" spans="1:17">
      <c r="A3447" t="s">
        <v>3477</v>
      </c>
      <c r="B3447" s="1">
        <v>46177</v>
      </c>
      <c r="C3447" t="s">
        <v>18</v>
      </c>
      <c r="D3447" t="s">
        <v>21</v>
      </c>
      <c r="E3447">
        <v>0</v>
      </c>
      <c r="F3447">
        <v>44</v>
      </c>
      <c r="G3447">
        <v>44</v>
      </c>
      <c r="H3447">
        <v>44</v>
      </c>
      <c r="I3447">
        <v>0</v>
      </c>
      <c r="J3447">
        <v>0</v>
      </c>
      <c r="K3447">
        <v>0</v>
      </c>
      <c r="L3447">
        <v>1.6</v>
      </c>
      <c r="M3447">
        <v>0.98199999999999998</v>
      </c>
      <c r="N3447">
        <v>1</v>
      </c>
      <c r="O3447">
        <v>4.7</v>
      </c>
      <c r="P3447">
        <v>0.72299999999999998</v>
      </c>
      <c r="Q3447">
        <v>1</v>
      </c>
    </row>
    <row r="3448" spans="1:17">
      <c r="A3448" t="s">
        <v>3478</v>
      </c>
      <c r="B3448" s="1">
        <v>46177</v>
      </c>
      <c r="C3448" t="s">
        <v>18</v>
      </c>
      <c r="D3448" t="s">
        <v>23</v>
      </c>
      <c r="E3448">
        <v>892</v>
      </c>
      <c r="F3448">
        <v>21</v>
      </c>
      <c r="G3448">
        <v>913</v>
      </c>
      <c r="H3448">
        <v>32</v>
      </c>
      <c r="I3448">
        <v>881</v>
      </c>
      <c r="J3448">
        <v>0</v>
      </c>
      <c r="K3448">
        <v>0</v>
      </c>
      <c r="L3448">
        <v>8</v>
      </c>
      <c r="M3448">
        <v>0.6</v>
      </c>
      <c r="N3448">
        <v>0.98799999999999999</v>
      </c>
      <c r="O3448">
        <v>2.5</v>
      </c>
      <c r="P3448">
        <v>0.73799999999999999</v>
      </c>
      <c r="Q3448">
        <v>3.5000000000000003E-2</v>
      </c>
    </row>
    <row r="3449" spans="1:17">
      <c r="A3449" t="s">
        <v>3479</v>
      </c>
      <c r="B3449" s="1">
        <v>46177</v>
      </c>
      <c r="C3449" t="s">
        <v>18</v>
      </c>
      <c r="D3449" t="s">
        <v>25</v>
      </c>
      <c r="E3449">
        <v>0</v>
      </c>
      <c r="F3449">
        <v>22</v>
      </c>
      <c r="G3449">
        <v>22</v>
      </c>
      <c r="H3449">
        <v>22</v>
      </c>
      <c r="I3449">
        <v>0</v>
      </c>
      <c r="J3449">
        <v>0</v>
      </c>
      <c r="K3449">
        <v>0</v>
      </c>
      <c r="L3449">
        <v>1.7</v>
      </c>
      <c r="M3449">
        <v>0.98699999999999999</v>
      </c>
      <c r="N3449">
        <v>1</v>
      </c>
      <c r="O3449">
        <v>4.7</v>
      </c>
      <c r="P3449">
        <v>0.71099999999999997</v>
      </c>
      <c r="Q3449">
        <v>1</v>
      </c>
    </row>
    <row r="3450" spans="1:17">
      <c r="A3450" t="s">
        <v>3480</v>
      </c>
      <c r="B3450" s="1">
        <v>46177</v>
      </c>
      <c r="C3450" t="s">
        <v>27</v>
      </c>
      <c r="D3450" t="s">
        <v>19</v>
      </c>
      <c r="E3450">
        <v>7</v>
      </c>
      <c r="F3450">
        <v>43</v>
      </c>
      <c r="G3450">
        <v>50</v>
      </c>
      <c r="H3450">
        <v>48</v>
      </c>
      <c r="I3450">
        <v>2</v>
      </c>
      <c r="J3450">
        <v>0</v>
      </c>
      <c r="K3450">
        <v>0</v>
      </c>
      <c r="L3450">
        <v>1.8</v>
      </c>
      <c r="M3450">
        <v>0.95</v>
      </c>
      <c r="N3450">
        <v>1</v>
      </c>
      <c r="O3450">
        <v>4.4000000000000004</v>
      </c>
      <c r="P3450">
        <v>0.74399999999999999</v>
      </c>
      <c r="Q3450">
        <v>0.96</v>
      </c>
    </row>
    <row r="3451" spans="1:17">
      <c r="A3451" t="s">
        <v>3481</v>
      </c>
      <c r="B3451" s="1">
        <v>46177</v>
      </c>
      <c r="C3451" t="s">
        <v>27</v>
      </c>
      <c r="D3451" t="s">
        <v>21</v>
      </c>
      <c r="E3451">
        <v>0</v>
      </c>
      <c r="F3451">
        <v>65</v>
      </c>
      <c r="G3451">
        <v>65</v>
      </c>
      <c r="H3451">
        <v>58</v>
      </c>
      <c r="I3451">
        <v>7</v>
      </c>
      <c r="J3451">
        <v>0</v>
      </c>
      <c r="K3451">
        <v>0</v>
      </c>
      <c r="L3451">
        <v>2.1</v>
      </c>
      <c r="M3451">
        <v>0.94199999999999995</v>
      </c>
      <c r="N3451">
        <v>1</v>
      </c>
      <c r="O3451">
        <v>4.3</v>
      </c>
      <c r="P3451">
        <v>0.70899999999999996</v>
      </c>
      <c r="Q3451">
        <v>0.89200000000000002</v>
      </c>
    </row>
    <row r="3452" spans="1:17">
      <c r="A3452" t="s">
        <v>3482</v>
      </c>
      <c r="B3452" s="1">
        <v>46177</v>
      </c>
      <c r="C3452" t="s">
        <v>27</v>
      </c>
      <c r="D3452" t="s">
        <v>23</v>
      </c>
      <c r="E3452">
        <v>2239</v>
      </c>
      <c r="F3452">
        <v>56</v>
      </c>
      <c r="G3452">
        <v>2295</v>
      </c>
      <c r="H3452">
        <v>16</v>
      </c>
      <c r="I3452">
        <v>2279</v>
      </c>
      <c r="J3452">
        <v>0</v>
      </c>
      <c r="K3452">
        <v>0</v>
      </c>
      <c r="L3452">
        <v>8</v>
      </c>
      <c r="M3452">
        <v>0.6</v>
      </c>
      <c r="N3452">
        <v>0.97099999999999997</v>
      </c>
      <c r="O3452">
        <v>2.5</v>
      </c>
      <c r="P3452">
        <v>0.77200000000000002</v>
      </c>
      <c r="Q3452">
        <v>7.0000000000000001E-3</v>
      </c>
    </row>
    <row r="3453" spans="1:17">
      <c r="A3453" t="s">
        <v>3483</v>
      </c>
      <c r="B3453" s="1">
        <v>46177</v>
      </c>
      <c r="C3453" t="s">
        <v>27</v>
      </c>
      <c r="D3453" t="s">
        <v>25</v>
      </c>
      <c r="E3453">
        <v>151</v>
      </c>
      <c r="F3453">
        <v>29</v>
      </c>
      <c r="G3453">
        <v>180</v>
      </c>
      <c r="H3453">
        <v>24</v>
      </c>
      <c r="I3453">
        <v>156</v>
      </c>
      <c r="J3453">
        <v>0</v>
      </c>
      <c r="K3453">
        <v>0</v>
      </c>
      <c r="L3453">
        <v>8</v>
      </c>
      <c r="M3453">
        <v>0.6</v>
      </c>
      <c r="N3453">
        <v>0.97</v>
      </c>
      <c r="O3453">
        <v>2.5</v>
      </c>
      <c r="P3453">
        <v>0.81100000000000005</v>
      </c>
      <c r="Q3453">
        <v>0.13300000000000001</v>
      </c>
    </row>
    <row r="3454" spans="1:17">
      <c r="A3454" t="s">
        <v>3484</v>
      </c>
      <c r="B3454" s="1">
        <v>46177</v>
      </c>
      <c r="C3454" t="s">
        <v>32</v>
      </c>
      <c r="D3454" t="s">
        <v>19</v>
      </c>
      <c r="E3454">
        <v>1033</v>
      </c>
      <c r="F3454">
        <v>49</v>
      </c>
      <c r="G3454">
        <v>1082</v>
      </c>
      <c r="H3454">
        <v>31</v>
      </c>
      <c r="I3454">
        <v>1051</v>
      </c>
      <c r="J3454">
        <v>0</v>
      </c>
      <c r="K3454">
        <v>0</v>
      </c>
      <c r="L3454">
        <v>8</v>
      </c>
      <c r="M3454">
        <v>0.6</v>
      </c>
      <c r="N3454">
        <v>1</v>
      </c>
      <c r="O3454">
        <v>2.5</v>
      </c>
      <c r="P3454">
        <v>0.755</v>
      </c>
      <c r="Q3454">
        <v>2.9000000000000001E-2</v>
      </c>
    </row>
    <row r="3455" spans="1:17">
      <c r="A3455" t="s">
        <v>3485</v>
      </c>
      <c r="B3455" s="1">
        <v>46177</v>
      </c>
      <c r="C3455" t="s">
        <v>32</v>
      </c>
      <c r="D3455" t="s">
        <v>21</v>
      </c>
      <c r="E3455">
        <v>2241</v>
      </c>
      <c r="F3455">
        <v>45</v>
      </c>
      <c r="G3455">
        <v>2286</v>
      </c>
      <c r="H3455">
        <v>22</v>
      </c>
      <c r="I3455">
        <v>2264</v>
      </c>
      <c r="J3455">
        <v>0</v>
      </c>
      <c r="K3455">
        <v>0</v>
      </c>
      <c r="L3455">
        <v>8</v>
      </c>
      <c r="M3455">
        <v>0.6</v>
      </c>
      <c r="N3455">
        <v>0.996</v>
      </c>
      <c r="O3455">
        <v>2.5</v>
      </c>
      <c r="P3455">
        <v>0.75</v>
      </c>
      <c r="Q3455">
        <v>0.01</v>
      </c>
    </row>
    <row r="3456" spans="1:17">
      <c r="A3456" t="s">
        <v>3486</v>
      </c>
      <c r="B3456" s="1">
        <v>46177</v>
      </c>
      <c r="C3456" t="s">
        <v>32</v>
      </c>
      <c r="D3456" t="s">
        <v>23</v>
      </c>
      <c r="E3456">
        <v>2425</v>
      </c>
      <c r="F3456">
        <v>33</v>
      </c>
      <c r="G3456">
        <v>2458</v>
      </c>
      <c r="H3456">
        <v>24</v>
      </c>
      <c r="I3456">
        <v>2434</v>
      </c>
      <c r="J3456">
        <v>0</v>
      </c>
      <c r="K3456">
        <v>0</v>
      </c>
      <c r="L3456">
        <v>8</v>
      </c>
      <c r="M3456">
        <v>0.6</v>
      </c>
      <c r="N3456">
        <v>1</v>
      </c>
      <c r="O3456">
        <v>2.5</v>
      </c>
      <c r="P3456">
        <v>0.65100000000000002</v>
      </c>
      <c r="Q3456">
        <v>0.01</v>
      </c>
    </row>
    <row r="3457" spans="1:17">
      <c r="A3457" t="s">
        <v>3487</v>
      </c>
      <c r="B3457" s="1">
        <v>46177</v>
      </c>
      <c r="C3457" t="s">
        <v>32</v>
      </c>
      <c r="D3457" t="s">
        <v>25</v>
      </c>
      <c r="E3457">
        <v>0</v>
      </c>
      <c r="F3457">
        <v>27</v>
      </c>
      <c r="G3457">
        <v>27</v>
      </c>
      <c r="H3457">
        <v>27</v>
      </c>
      <c r="I3457">
        <v>0</v>
      </c>
      <c r="J3457">
        <v>0</v>
      </c>
      <c r="K3457">
        <v>0</v>
      </c>
      <c r="L3457">
        <v>1.7</v>
      </c>
      <c r="M3457">
        <v>0.95099999999999996</v>
      </c>
      <c r="N3457">
        <v>0.96799999999999997</v>
      </c>
      <c r="O3457">
        <v>4.4000000000000004</v>
      </c>
      <c r="P3457">
        <v>0.69399999999999995</v>
      </c>
      <c r="Q3457">
        <v>1</v>
      </c>
    </row>
    <row r="3458" spans="1:17">
      <c r="A3458" t="s">
        <v>3488</v>
      </c>
      <c r="B3458" s="1">
        <v>46177</v>
      </c>
      <c r="C3458" t="s">
        <v>37</v>
      </c>
      <c r="D3458" t="s">
        <v>19</v>
      </c>
      <c r="E3458">
        <v>14</v>
      </c>
      <c r="F3458">
        <v>38</v>
      </c>
      <c r="G3458">
        <v>52</v>
      </c>
      <c r="H3458">
        <v>39</v>
      </c>
      <c r="I3458">
        <v>13</v>
      </c>
      <c r="J3458">
        <v>0</v>
      </c>
      <c r="K3458">
        <v>0</v>
      </c>
      <c r="L3458">
        <v>3.2</v>
      </c>
      <c r="M3458">
        <v>0.92800000000000005</v>
      </c>
      <c r="N3458">
        <v>1</v>
      </c>
      <c r="O3458">
        <v>4.0999999999999996</v>
      </c>
      <c r="P3458">
        <v>0.67100000000000004</v>
      </c>
      <c r="Q3458">
        <v>0.75</v>
      </c>
    </row>
    <row r="3459" spans="1:17">
      <c r="A3459" t="s">
        <v>3489</v>
      </c>
      <c r="B3459" s="1">
        <v>46177</v>
      </c>
      <c r="C3459" t="s">
        <v>37</v>
      </c>
      <c r="D3459" t="s">
        <v>21</v>
      </c>
      <c r="E3459">
        <v>1122</v>
      </c>
      <c r="F3459">
        <v>26</v>
      </c>
      <c r="G3459">
        <v>1148</v>
      </c>
      <c r="H3459">
        <v>40</v>
      </c>
      <c r="I3459">
        <v>1108</v>
      </c>
      <c r="J3459">
        <v>0</v>
      </c>
      <c r="K3459">
        <v>0</v>
      </c>
      <c r="L3459">
        <v>8</v>
      </c>
      <c r="M3459">
        <v>0.6</v>
      </c>
      <c r="N3459">
        <v>1</v>
      </c>
      <c r="O3459">
        <v>2.5</v>
      </c>
      <c r="P3459">
        <v>0.82499999999999996</v>
      </c>
      <c r="Q3459">
        <v>3.5000000000000003E-2</v>
      </c>
    </row>
    <row r="3460" spans="1:17">
      <c r="A3460" t="s">
        <v>3490</v>
      </c>
      <c r="B3460" s="1">
        <v>46177</v>
      </c>
      <c r="C3460" t="s">
        <v>37</v>
      </c>
      <c r="D3460" t="s">
        <v>23</v>
      </c>
      <c r="E3460">
        <v>806</v>
      </c>
      <c r="F3460">
        <v>59</v>
      </c>
      <c r="G3460">
        <v>865</v>
      </c>
      <c r="H3460">
        <v>39</v>
      </c>
      <c r="I3460">
        <v>826</v>
      </c>
      <c r="J3460">
        <v>0</v>
      </c>
      <c r="K3460">
        <v>0</v>
      </c>
      <c r="L3460">
        <v>8</v>
      </c>
      <c r="M3460">
        <v>0.6</v>
      </c>
      <c r="N3460">
        <v>1</v>
      </c>
      <c r="O3460">
        <v>2.5</v>
      </c>
      <c r="P3460">
        <v>0.81399999999999995</v>
      </c>
      <c r="Q3460">
        <v>4.4999999999999998E-2</v>
      </c>
    </row>
    <row r="3461" spans="1:17">
      <c r="A3461" t="s">
        <v>3491</v>
      </c>
      <c r="B3461" s="1">
        <v>46177</v>
      </c>
      <c r="C3461" t="s">
        <v>37</v>
      </c>
      <c r="D3461" t="s">
        <v>25</v>
      </c>
      <c r="E3461">
        <v>0</v>
      </c>
      <c r="F3461">
        <v>38</v>
      </c>
      <c r="G3461">
        <v>38</v>
      </c>
      <c r="H3461">
        <v>38</v>
      </c>
      <c r="I3461">
        <v>0</v>
      </c>
      <c r="J3461">
        <v>0</v>
      </c>
      <c r="K3461">
        <v>0</v>
      </c>
      <c r="L3461">
        <v>1.4</v>
      </c>
      <c r="M3461">
        <v>0.96299999999999997</v>
      </c>
      <c r="N3461">
        <v>0.995</v>
      </c>
      <c r="O3461">
        <v>4.5</v>
      </c>
      <c r="P3461">
        <v>0.76600000000000001</v>
      </c>
      <c r="Q3461">
        <v>1</v>
      </c>
    </row>
    <row r="3462" spans="1:17">
      <c r="A3462" t="s">
        <v>3492</v>
      </c>
      <c r="B3462" s="1">
        <v>46177</v>
      </c>
      <c r="C3462" t="s">
        <v>43</v>
      </c>
      <c r="D3462" t="s">
        <v>19</v>
      </c>
      <c r="E3462">
        <v>1913</v>
      </c>
      <c r="F3462">
        <v>41</v>
      </c>
      <c r="G3462">
        <v>1954</v>
      </c>
      <c r="H3462">
        <v>25</v>
      </c>
      <c r="I3462">
        <v>1929</v>
      </c>
      <c r="J3462">
        <v>0</v>
      </c>
      <c r="K3462">
        <v>0</v>
      </c>
      <c r="L3462">
        <v>8</v>
      </c>
      <c r="M3462">
        <v>0.6</v>
      </c>
      <c r="N3462">
        <v>1</v>
      </c>
      <c r="O3462">
        <v>2.5</v>
      </c>
      <c r="P3462">
        <v>0.70499999999999996</v>
      </c>
      <c r="Q3462">
        <v>1.2999999999999999E-2</v>
      </c>
    </row>
    <row r="3463" spans="1:17">
      <c r="A3463" t="s">
        <v>3493</v>
      </c>
      <c r="B3463" s="1">
        <v>46177</v>
      </c>
      <c r="C3463" t="s">
        <v>43</v>
      </c>
      <c r="D3463" t="s">
        <v>21</v>
      </c>
      <c r="E3463">
        <v>0</v>
      </c>
      <c r="F3463">
        <v>48</v>
      </c>
      <c r="G3463">
        <v>48</v>
      </c>
      <c r="H3463">
        <v>48</v>
      </c>
      <c r="I3463">
        <v>0</v>
      </c>
      <c r="J3463">
        <v>0</v>
      </c>
      <c r="K3463">
        <v>0</v>
      </c>
      <c r="L3463">
        <v>0.6</v>
      </c>
      <c r="M3463">
        <v>0.99199999999999999</v>
      </c>
      <c r="N3463">
        <v>0.98499999999999999</v>
      </c>
      <c r="O3463">
        <v>4.5999999999999996</v>
      </c>
      <c r="P3463">
        <v>0.65300000000000002</v>
      </c>
      <c r="Q3463">
        <v>1</v>
      </c>
    </row>
    <row r="3464" spans="1:17">
      <c r="A3464" t="s">
        <v>3494</v>
      </c>
      <c r="B3464" s="1">
        <v>46177</v>
      </c>
      <c r="C3464" t="s">
        <v>43</v>
      </c>
      <c r="D3464" t="s">
        <v>23</v>
      </c>
      <c r="E3464">
        <v>0</v>
      </c>
      <c r="F3464">
        <v>55</v>
      </c>
      <c r="G3464">
        <v>55</v>
      </c>
      <c r="H3464">
        <v>49</v>
      </c>
      <c r="I3464">
        <v>6</v>
      </c>
      <c r="J3464">
        <v>0</v>
      </c>
      <c r="K3464">
        <v>0</v>
      </c>
      <c r="L3464">
        <v>2.1</v>
      </c>
      <c r="M3464">
        <v>0.93400000000000005</v>
      </c>
      <c r="N3464">
        <v>0.95799999999999996</v>
      </c>
      <c r="O3464">
        <v>4.3</v>
      </c>
      <c r="P3464">
        <v>0.69599999999999995</v>
      </c>
      <c r="Q3464">
        <v>0.89100000000000001</v>
      </c>
    </row>
    <row r="3465" spans="1:17">
      <c r="A3465" t="s">
        <v>3495</v>
      </c>
      <c r="B3465" s="1">
        <v>46177</v>
      </c>
      <c r="C3465" t="s">
        <v>43</v>
      </c>
      <c r="D3465" t="s">
        <v>25</v>
      </c>
      <c r="E3465">
        <v>0</v>
      </c>
      <c r="F3465">
        <v>24</v>
      </c>
      <c r="G3465">
        <v>24</v>
      </c>
      <c r="H3465">
        <v>24</v>
      </c>
      <c r="I3465">
        <v>0</v>
      </c>
      <c r="J3465">
        <v>1</v>
      </c>
      <c r="K3465">
        <v>0</v>
      </c>
      <c r="L3465">
        <v>1.6</v>
      </c>
      <c r="M3465">
        <v>0.91600000000000004</v>
      </c>
      <c r="N3465">
        <v>0.98899999999999999</v>
      </c>
      <c r="O3465">
        <v>4.0999999999999996</v>
      </c>
      <c r="P3465">
        <v>0.81200000000000006</v>
      </c>
      <c r="Q3465">
        <v>1</v>
      </c>
    </row>
    <row r="3466" spans="1:17">
      <c r="A3466" t="s">
        <v>3496</v>
      </c>
      <c r="B3466" s="1">
        <v>46177</v>
      </c>
      <c r="C3466" t="s">
        <v>48</v>
      </c>
      <c r="D3466" t="s">
        <v>19</v>
      </c>
      <c r="E3466">
        <v>0</v>
      </c>
      <c r="F3466">
        <v>43</v>
      </c>
      <c r="G3466">
        <v>43</v>
      </c>
      <c r="H3466">
        <v>43</v>
      </c>
      <c r="I3466">
        <v>0</v>
      </c>
      <c r="J3466">
        <v>0</v>
      </c>
      <c r="K3466">
        <v>0</v>
      </c>
      <c r="L3466">
        <v>1.6</v>
      </c>
      <c r="M3466">
        <v>0.96399999999999997</v>
      </c>
      <c r="N3466">
        <v>1</v>
      </c>
      <c r="O3466">
        <v>4.4000000000000004</v>
      </c>
      <c r="P3466">
        <v>0.73299999999999998</v>
      </c>
      <c r="Q3466">
        <v>1</v>
      </c>
    </row>
    <row r="3467" spans="1:17">
      <c r="A3467" t="s">
        <v>3497</v>
      </c>
      <c r="B3467" s="1">
        <v>46177</v>
      </c>
      <c r="C3467" t="s">
        <v>48</v>
      </c>
      <c r="D3467" t="s">
        <v>21</v>
      </c>
      <c r="E3467">
        <v>3140</v>
      </c>
      <c r="F3467">
        <v>51</v>
      </c>
      <c r="G3467">
        <v>3191</v>
      </c>
      <c r="H3467">
        <v>20</v>
      </c>
      <c r="I3467">
        <v>3171</v>
      </c>
      <c r="J3467">
        <v>1</v>
      </c>
      <c r="K3467">
        <v>0</v>
      </c>
      <c r="L3467">
        <v>8</v>
      </c>
      <c r="M3467">
        <v>0.6</v>
      </c>
      <c r="N3467">
        <v>0.98199999999999998</v>
      </c>
      <c r="O3467">
        <v>2.5</v>
      </c>
      <c r="P3467">
        <v>0.76500000000000001</v>
      </c>
      <c r="Q3467">
        <v>6.0000000000000001E-3</v>
      </c>
    </row>
    <row r="3468" spans="1:17">
      <c r="A3468" t="s">
        <v>3498</v>
      </c>
      <c r="B3468" s="1">
        <v>46177</v>
      </c>
      <c r="C3468" t="s">
        <v>48</v>
      </c>
      <c r="D3468" t="s">
        <v>23</v>
      </c>
      <c r="E3468">
        <v>15</v>
      </c>
      <c r="F3468">
        <v>45</v>
      </c>
      <c r="G3468">
        <v>60</v>
      </c>
      <c r="H3468">
        <v>60</v>
      </c>
      <c r="I3468">
        <v>0</v>
      </c>
      <c r="J3468">
        <v>0</v>
      </c>
      <c r="K3468">
        <v>0</v>
      </c>
      <c r="L3468">
        <v>1.8</v>
      </c>
      <c r="M3468">
        <v>0.93600000000000005</v>
      </c>
      <c r="N3468">
        <v>0.995</v>
      </c>
      <c r="O3468">
        <v>4.7</v>
      </c>
      <c r="P3468">
        <v>0.77</v>
      </c>
      <c r="Q3468">
        <v>1</v>
      </c>
    </row>
    <row r="3469" spans="1:17">
      <c r="A3469" t="s">
        <v>3499</v>
      </c>
      <c r="B3469" s="1">
        <v>46177</v>
      </c>
      <c r="C3469" t="s">
        <v>48</v>
      </c>
      <c r="D3469" t="s">
        <v>25</v>
      </c>
      <c r="E3469">
        <v>1012</v>
      </c>
      <c r="F3469">
        <v>27</v>
      </c>
      <c r="G3469">
        <v>1039</v>
      </c>
      <c r="H3469">
        <v>22</v>
      </c>
      <c r="I3469">
        <v>1017</v>
      </c>
      <c r="J3469">
        <v>0</v>
      </c>
      <c r="K3469">
        <v>0</v>
      </c>
      <c r="L3469">
        <v>8</v>
      </c>
      <c r="M3469">
        <v>0.6</v>
      </c>
      <c r="N3469">
        <v>1</v>
      </c>
      <c r="O3469">
        <v>2.5</v>
      </c>
      <c r="P3469">
        <v>0.72899999999999998</v>
      </c>
      <c r="Q3469">
        <v>2.1000000000000001E-2</v>
      </c>
    </row>
    <row r="3470" spans="1:17">
      <c r="A3470" t="s">
        <v>3500</v>
      </c>
      <c r="B3470" s="1">
        <v>46177</v>
      </c>
      <c r="C3470" t="s">
        <v>53</v>
      </c>
      <c r="D3470" t="s">
        <v>19</v>
      </c>
      <c r="E3470">
        <v>1844</v>
      </c>
      <c r="F3470">
        <v>35</v>
      </c>
      <c r="G3470">
        <v>1879</v>
      </c>
      <c r="H3470">
        <v>28</v>
      </c>
      <c r="I3470">
        <v>1851</v>
      </c>
      <c r="J3470">
        <v>0</v>
      </c>
      <c r="K3470">
        <v>0</v>
      </c>
      <c r="L3470">
        <v>8</v>
      </c>
      <c r="M3470">
        <v>0.6</v>
      </c>
      <c r="N3470">
        <v>0.99</v>
      </c>
      <c r="O3470">
        <v>2.5</v>
      </c>
      <c r="P3470">
        <v>0.72599999999999998</v>
      </c>
      <c r="Q3470">
        <v>1.4999999999999999E-2</v>
      </c>
    </row>
    <row r="3471" spans="1:17">
      <c r="A3471" t="s">
        <v>3501</v>
      </c>
      <c r="B3471" s="1">
        <v>46177</v>
      </c>
      <c r="C3471" t="s">
        <v>53</v>
      </c>
      <c r="D3471" t="s">
        <v>21</v>
      </c>
      <c r="E3471">
        <v>2005</v>
      </c>
      <c r="F3471">
        <v>37</v>
      </c>
      <c r="G3471">
        <v>2042</v>
      </c>
      <c r="H3471">
        <v>26</v>
      </c>
      <c r="I3471">
        <v>2016</v>
      </c>
      <c r="J3471">
        <v>0</v>
      </c>
      <c r="K3471">
        <v>0</v>
      </c>
      <c r="L3471">
        <v>8</v>
      </c>
      <c r="M3471">
        <v>0.6</v>
      </c>
      <c r="N3471">
        <v>0.995</v>
      </c>
      <c r="O3471">
        <v>2.5</v>
      </c>
      <c r="P3471">
        <v>0.67900000000000005</v>
      </c>
      <c r="Q3471">
        <v>1.2999999999999999E-2</v>
      </c>
    </row>
    <row r="3472" spans="1:17">
      <c r="A3472" t="s">
        <v>3502</v>
      </c>
      <c r="B3472" s="1">
        <v>46177</v>
      </c>
      <c r="C3472" t="s">
        <v>53</v>
      </c>
      <c r="D3472" t="s">
        <v>23</v>
      </c>
      <c r="E3472">
        <v>1345</v>
      </c>
      <c r="F3472">
        <v>45</v>
      </c>
      <c r="G3472">
        <v>1390</v>
      </c>
      <c r="H3472">
        <v>30</v>
      </c>
      <c r="I3472">
        <v>1360</v>
      </c>
      <c r="J3472">
        <v>0</v>
      </c>
      <c r="K3472">
        <v>0</v>
      </c>
      <c r="L3472">
        <v>8</v>
      </c>
      <c r="M3472">
        <v>0.6</v>
      </c>
      <c r="N3472">
        <v>1</v>
      </c>
      <c r="O3472">
        <v>2.5</v>
      </c>
      <c r="P3472">
        <v>0.71299999999999997</v>
      </c>
      <c r="Q3472">
        <v>2.1999999999999999E-2</v>
      </c>
    </row>
    <row r="3473" spans="1:17">
      <c r="A3473" t="s">
        <v>3503</v>
      </c>
      <c r="B3473" s="1">
        <v>46177</v>
      </c>
      <c r="C3473" t="s">
        <v>53</v>
      </c>
      <c r="D3473" t="s">
        <v>25</v>
      </c>
      <c r="E3473">
        <v>0</v>
      </c>
      <c r="F3473">
        <v>33</v>
      </c>
      <c r="G3473">
        <v>33</v>
      </c>
      <c r="H3473">
        <v>33</v>
      </c>
      <c r="I3473">
        <v>0</v>
      </c>
      <c r="J3473">
        <v>0</v>
      </c>
      <c r="K3473">
        <v>0</v>
      </c>
      <c r="L3473">
        <v>1.1000000000000001</v>
      </c>
      <c r="M3473">
        <v>0.96499999999999997</v>
      </c>
      <c r="N3473">
        <v>0.95199999999999996</v>
      </c>
      <c r="O3473">
        <v>4.8</v>
      </c>
      <c r="P3473">
        <v>0.69899999999999995</v>
      </c>
      <c r="Q3473">
        <v>1</v>
      </c>
    </row>
    <row r="3474" spans="1:17">
      <c r="A3474" t="s">
        <v>3504</v>
      </c>
      <c r="B3474" s="1">
        <v>46178</v>
      </c>
      <c r="C3474" t="s">
        <v>18</v>
      </c>
      <c r="D3474" t="s">
        <v>19</v>
      </c>
      <c r="E3474">
        <v>573</v>
      </c>
      <c r="F3474">
        <v>50</v>
      </c>
      <c r="G3474">
        <v>623</v>
      </c>
      <c r="H3474">
        <v>33</v>
      </c>
      <c r="I3474">
        <v>590</v>
      </c>
      <c r="J3474">
        <v>0</v>
      </c>
      <c r="K3474">
        <v>0</v>
      </c>
      <c r="L3474">
        <v>8</v>
      </c>
      <c r="M3474">
        <v>0.6</v>
      </c>
      <c r="N3474">
        <v>0.98499999999999999</v>
      </c>
      <c r="O3474">
        <v>2.5</v>
      </c>
      <c r="P3474">
        <v>0.66</v>
      </c>
      <c r="Q3474">
        <v>5.2999999999999999E-2</v>
      </c>
    </row>
    <row r="3475" spans="1:17">
      <c r="A3475" t="s">
        <v>3505</v>
      </c>
      <c r="B3475" s="1">
        <v>46178</v>
      </c>
      <c r="C3475" t="s">
        <v>18</v>
      </c>
      <c r="D3475" t="s">
        <v>21</v>
      </c>
      <c r="E3475">
        <v>0</v>
      </c>
      <c r="F3475">
        <v>43</v>
      </c>
      <c r="G3475">
        <v>43</v>
      </c>
      <c r="H3475">
        <v>43</v>
      </c>
      <c r="I3475">
        <v>0</v>
      </c>
      <c r="J3475">
        <v>1</v>
      </c>
      <c r="K3475">
        <v>0</v>
      </c>
      <c r="L3475">
        <v>1.7</v>
      </c>
      <c r="M3475">
        <v>0.94799999999999995</v>
      </c>
      <c r="N3475">
        <v>0.96299999999999997</v>
      </c>
      <c r="O3475">
        <v>4.5999999999999996</v>
      </c>
      <c r="P3475">
        <v>0.72299999999999998</v>
      </c>
      <c r="Q3475">
        <v>1</v>
      </c>
    </row>
    <row r="3476" spans="1:17">
      <c r="A3476" t="s">
        <v>3506</v>
      </c>
      <c r="B3476" s="1">
        <v>46178</v>
      </c>
      <c r="C3476" t="s">
        <v>18</v>
      </c>
      <c r="D3476" t="s">
        <v>23</v>
      </c>
      <c r="E3476">
        <v>881</v>
      </c>
      <c r="F3476">
        <v>45</v>
      </c>
      <c r="G3476">
        <v>926</v>
      </c>
      <c r="H3476">
        <v>31</v>
      </c>
      <c r="I3476">
        <v>895</v>
      </c>
      <c r="J3476">
        <v>0</v>
      </c>
      <c r="K3476">
        <v>0</v>
      </c>
      <c r="L3476">
        <v>8</v>
      </c>
      <c r="M3476">
        <v>0.6</v>
      </c>
      <c r="N3476">
        <v>0.997</v>
      </c>
      <c r="O3476">
        <v>2.5</v>
      </c>
      <c r="P3476">
        <v>0.73799999999999999</v>
      </c>
      <c r="Q3476">
        <v>3.3000000000000002E-2</v>
      </c>
    </row>
    <row r="3477" spans="1:17">
      <c r="A3477" t="s">
        <v>3507</v>
      </c>
      <c r="B3477" s="1">
        <v>46178</v>
      </c>
      <c r="C3477" t="s">
        <v>18</v>
      </c>
      <c r="D3477" t="s">
        <v>25</v>
      </c>
      <c r="E3477">
        <v>0</v>
      </c>
      <c r="F3477">
        <v>26</v>
      </c>
      <c r="G3477">
        <v>26</v>
      </c>
      <c r="H3477">
        <v>26</v>
      </c>
      <c r="I3477">
        <v>0</v>
      </c>
      <c r="J3477">
        <v>0</v>
      </c>
      <c r="K3477">
        <v>0</v>
      </c>
      <c r="L3477">
        <v>2.1</v>
      </c>
      <c r="M3477">
        <v>1</v>
      </c>
      <c r="N3477">
        <v>0.96</v>
      </c>
      <c r="O3477">
        <v>4.5999999999999996</v>
      </c>
      <c r="P3477">
        <v>0.71099999999999997</v>
      </c>
      <c r="Q3477">
        <v>1</v>
      </c>
    </row>
    <row r="3478" spans="1:17">
      <c r="A3478" t="s">
        <v>3508</v>
      </c>
      <c r="B3478" s="1">
        <v>46178</v>
      </c>
      <c r="C3478" t="s">
        <v>27</v>
      </c>
      <c r="D3478" t="s">
        <v>19</v>
      </c>
      <c r="E3478">
        <v>2</v>
      </c>
      <c r="F3478">
        <v>45</v>
      </c>
      <c r="G3478">
        <v>47</v>
      </c>
      <c r="H3478">
        <v>47</v>
      </c>
      <c r="I3478">
        <v>0</v>
      </c>
      <c r="J3478">
        <v>0</v>
      </c>
      <c r="K3478">
        <v>0</v>
      </c>
      <c r="L3478">
        <v>1.3</v>
      </c>
      <c r="M3478">
        <v>0.94799999999999995</v>
      </c>
      <c r="N3478">
        <v>0.95</v>
      </c>
      <c r="O3478">
        <v>4.5999999999999996</v>
      </c>
      <c r="P3478">
        <v>0.74399999999999999</v>
      </c>
      <c r="Q3478">
        <v>1</v>
      </c>
    </row>
    <row r="3479" spans="1:17">
      <c r="A3479" t="s">
        <v>3509</v>
      </c>
      <c r="B3479" s="1">
        <v>46178</v>
      </c>
      <c r="C3479" t="s">
        <v>27</v>
      </c>
      <c r="D3479" t="s">
        <v>21</v>
      </c>
      <c r="E3479">
        <v>7</v>
      </c>
      <c r="F3479">
        <v>35</v>
      </c>
      <c r="G3479">
        <v>42</v>
      </c>
      <c r="H3479">
        <v>42</v>
      </c>
      <c r="I3479">
        <v>0</v>
      </c>
      <c r="J3479">
        <v>0</v>
      </c>
      <c r="K3479">
        <v>0</v>
      </c>
      <c r="L3479">
        <v>2</v>
      </c>
      <c r="M3479">
        <v>0.96099999999999997</v>
      </c>
      <c r="N3479">
        <v>1</v>
      </c>
      <c r="O3479">
        <v>4.5</v>
      </c>
      <c r="P3479">
        <v>0.70899999999999996</v>
      </c>
      <c r="Q3479">
        <v>1</v>
      </c>
    </row>
    <row r="3480" spans="1:17">
      <c r="A3480" t="s">
        <v>3510</v>
      </c>
      <c r="B3480" s="1">
        <v>46178</v>
      </c>
      <c r="C3480" t="s">
        <v>27</v>
      </c>
      <c r="D3480" t="s">
        <v>23</v>
      </c>
      <c r="E3480">
        <v>2279</v>
      </c>
      <c r="F3480">
        <v>42</v>
      </c>
      <c r="G3480">
        <v>2321</v>
      </c>
      <c r="H3480">
        <v>17</v>
      </c>
      <c r="I3480">
        <v>2304</v>
      </c>
      <c r="J3480">
        <v>0</v>
      </c>
      <c r="K3480">
        <v>0</v>
      </c>
      <c r="L3480">
        <v>8</v>
      </c>
      <c r="M3480">
        <v>0.6</v>
      </c>
      <c r="N3480">
        <v>0.97499999999999998</v>
      </c>
      <c r="O3480">
        <v>2.5</v>
      </c>
      <c r="P3480">
        <v>0.77200000000000002</v>
      </c>
      <c r="Q3480">
        <v>7.0000000000000001E-3</v>
      </c>
    </row>
    <row r="3481" spans="1:17">
      <c r="A3481" t="s">
        <v>3511</v>
      </c>
      <c r="B3481" s="1">
        <v>46178</v>
      </c>
      <c r="C3481" t="s">
        <v>27</v>
      </c>
      <c r="D3481" t="s">
        <v>25</v>
      </c>
      <c r="E3481">
        <v>156</v>
      </c>
      <c r="F3481">
        <v>31</v>
      </c>
      <c r="G3481">
        <v>187</v>
      </c>
      <c r="H3481">
        <v>22</v>
      </c>
      <c r="I3481">
        <v>165</v>
      </c>
      <c r="J3481">
        <v>0</v>
      </c>
      <c r="K3481">
        <v>0</v>
      </c>
      <c r="L3481">
        <v>8</v>
      </c>
      <c r="M3481">
        <v>0.6</v>
      </c>
      <c r="N3481">
        <v>1</v>
      </c>
      <c r="O3481">
        <v>2.5</v>
      </c>
      <c r="P3481">
        <v>0.81100000000000005</v>
      </c>
      <c r="Q3481">
        <v>0.11799999999999999</v>
      </c>
    </row>
    <row r="3482" spans="1:17">
      <c r="A3482" t="s">
        <v>3512</v>
      </c>
      <c r="B3482" s="1">
        <v>46178</v>
      </c>
      <c r="C3482" t="s">
        <v>32</v>
      </c>
      <c r="D3482" t="s">
        <v>19</v>
      </c>
      <c r="E3482">
        <v>1051</v>
      </c>
      <c r="F3482">
        <v>45</v>
      </c>
      <c r="G3482">
        <v>1096</v>
      </c>
      <c r="H3482">
        <v>33</v>
      </c>
      <c r="I3482">
        <v>1063</v>
      </c>
      <c r="J3482">
        <v>0</v>
      </c>
      <c r="K3482">
        <v>0</v>
      </c>
      <c r="L3482">
        <v>8</v>
      </c>
      <c r="M3482">
        <v>0.6</v>
      </c>
      <c r="N3482">
        <v>0.997</v>
      </c>
      <c r="O3482">
        <v>2.5</v>
      </c>
      <c r="P3482">
        <v>0.755</v>
      </c>
      <c r="Q3482">
        <v>0.03</v>
      </c>
    </row>
    <row r="3483" spans="1:17">
      <c r="A3483" t="s">
        <v>3513</v>
      </c>
      <c r="B3483" s="1">
        <v>46178</v>
      </c>
      <c r="C3483" t="s">
        <v>32</v>
      </c>
      <c r="D3483" t="s">
        <v>21</v>
      </c>
      <c r="E3483">
        <v>2264</v>
      </c>
      <c r="F3483">
        <v>26</v>
      </c>
      <c r="G3483">
        <v>2290</v>
      </c>
      <c r="H3483">
        <v>29</v>
      </c>
      <c r="I3483">
        <v>2261</v>
      </c>
      <c r="J3483">
        <v>0</v>
      </c>
      <c r="K3483">
        <v>0</v>
      </c>
      <c r="L3483">
        <v>8</v>
      </c>
      <c r="M3483">
        <v>0.6</v>
      </c>
      <c r="N3483">
        <v>0.99399999999999999</v>
      </c>
      <c r="O3483">
        <v>2.5</v>
      </c>
      <c r="P3483">
        <v>0.75</v>
      </c>
      <c r="Q3483">
        <v>1.2999999999999999E-2</v>
      </c>
    </row>
    <row r="3484" spans="1:17">
      <c r="A3484" t="s">
        <v>3514</v>
      </c>
      <c r="B3484" s="1">
        <v>46178</v>
      </c>
      <c r="C3484" t="s">
        <v>32</v>
      </c>
      <c r="D3484" t="s">
        <v>23</v>
      </c>
      <c r="E3484">
        <v>2434</v>
      </c>
      <c r="F3484">
        <v>44</v>
      </c>
      <c r="G3484">
        <v>2478</v>
      </c>
      <c r="H3484">
        <v>19</v>
      </c>
      <c r="I3484">
        <v>2459</v>
      </c>
      <c r="J3484">
        <v>0</v>
      </c>
      <c r="K3484">
        <v>0</v>
      </c>
      <c r="L3484">
        <v>8</v>
      </c>
      <c r="M3484">
        <v>0.6</v>
      </c>
      <c r="N3484">
        <v>0.996</v>
      </c>
      <c r="O3484">
        <v>2.5</v>
      </c>
      <c r="P3484">
        <v>0.65100000000000002</v>
      </c>
      <c r="Q3484">
        <v>8.0000000000000002E-3</v>
      </c>
    </row>
    <row r="3485" spans="1:17">
      <c r="A3485" t="s">
        <v>3515</v>
      </c>
      <c r="B3485" s="1">
        <v>46178</v>
      </c>
      <c r="C3485" t="s">
        <v>32</v>
      </c>
      <c r="D3485" t="s">
        <v>25</v>
      </c>
      <c r="E3485">
        <v>0</v>
      </c>
      <c r="F3485">
        <v>29</v>
      </c>
      <c r="G3485">
        <v>29</v>
      </c>
      <c r="H3485">
        <v>29</v>
      </c>
      <c r="I3485">
        <v>0</v>
      </c>
      <c r="J3485">
        <v>0</v>
      </c>
      <c r="K3485">
        <v>0</v>
      </c>
      <c r="L3485">
        <v>1</v>
      </c>
      <c r="M3485">
        <v>0.95499999999999996</v>
      </c>
      <c r="N3485">
        <v>0.97</v>
      </c>
      <c r="O3485">
        <v>4.5999999999999996</v>
      </c>
      <c r="P3485">
        <v>0.69399999999999995</v>
      </c>
      <c r="Q3485">
        <v>1</v>
      </c>
    </row>
    <row r="3486" spans="1:17">
      <c r="A3486" t="s">
        <v>3516</v>
      </c>
      <c r="B3486" s="1">
        <v>46178</v>
      </c>
      <c r="C3486" t="s">
        <v>37</v>
      </c>
      <c r="D3486" t="s">
        <v>19</v>
      </c>
      <c r="E3486">
        <v>13</v>
      </c>
      <c r="F3486">
        <v>57</v>
      </c>
      <c r="G3486">
        <v>70</v>
      </c>
      <c r="H3486">
        <v>51</v>
      </c>
      <c r="I3486">
        <v>19</v>
      </c>
      <c r="J3486">
        <v>0</v>
      </c>
      <c r="K3486">
        <v>0</v>
      </c>
      <c r="L3486">
        <v>2.1</v>
      </c>
      <c r="M3486">
        <v>0.84299999999999997</v>
      </c>
      <c r="N3486">
        <v>0.97399999999999998</v>
      </c>
      <c r="O3486">
        <v>3.8</v>
      </c>
      <c r="P3486">
        <v>0.67100000000000004</v>
      </c>
      <c r="Q3486">
        <v>0.72899999999999998</v>
      </c>
    </row>
    <row r="3487" spans="1:17">
      <c r="A3487" t="s">
        <v>3517</v>
      </c>
      <c r="B3487" s="1">
        <v>46178</v>
      </c>
      <c r="C3487" t="s">
        <v>37</v>
      </c>
      <c r="D3487" t="s">
        <v>21</v>
      </c>
      <c r="E3487">
        <v>1108</v>
      </c>
      <c r="F3487">
        <v>47</v>
      </c>
      <c r="G3487">
        <v>1155</v>
      </c>
      <c r="H3487">
        <v>36</v>
      </c>
      <c r="I3487">
        <v>1119</v>
      </c>
      <c r="J3487">
        <v>0</v>
      </c>
      <c r="K3487">
        <v>0</v>
      </c>
      <c r="L3487">
        <v>8</v>
      </c>
      <c r="M3487">
        <v>0.6</v>
      </c>
      <c r="N3487">
        <v>1</v>
      </c>
      <c r="O3487">
        <v>2.5</v>
      </c>
      <c r="P3487">
        <v>0.82499999999999996</v>
      </c>
      <c r="Q3487">
        <v>3.1E-2</v>
      </c>
    </row>
    <row r="3488" spans="1:17">
      <c r="A3488" t="s">
        <v>3518</v>
      </c>
      <c r="B3488" s="1">
        <v>46178</v>
      </c>
      <c r="C3488" t="s">
        <v>37</v>
      </c>
      <c r="D3488" t="s">
        <v>23</v>
      </c>
      <c r="E3488">
        <v>826</v>
      </c>
      <c r="F3488">
        <v>43</v>
      </c>
      <c r="G3488">
        <v>869</v>
      </c>
      <c r="H3488">
        <v>38</v>
      </c>
      <c r="I3488">
        <v>831</v>
      </c>
      <c r="J3488">
        <v>0</v>
      </c>
      <c r="K3488">
        <v>0</v>
      </c>
      <c r="L3488">
        <v>8</v>
      </c>
      <c r="M3488">
        <v>0.6</v>
      </c>
      <c r="N3488">
        <v>1</v>
      </c>
      <c r="O3488">
        <v>2.5</v>
      </c>
      <c r="P3488">
        <v>0.81399999999999995</v>
      </c>
      <c r="Q3488">
        <v>4.3999999999999997E-2</v>
      </c>
    </row>
    <row r="3489" spans="1:17">
      <c r="A3489" t="s">
        <v>3519</v>
      </c>
      <c r="B3489" s="1">
        <v>46178</v>
      </c>
      <c r="C3489" t="s">
        <v>37</v>
      </c>
      <c r="D3489" t="s">
        <v>25</v>
      </c>
      <c r="E3489">
        <v>0</v>
      </c>
      <c r="F3489">
        <v>26</v>
      </c>
      <c r="G3489">
        <v>26</v>
      </c>
      <c r="H3489">
        <v>26</v>
      </c>
      <c r="I3489">
        <v>0</v>
      </c>
      <c r="J3489">
        <v>1</v>
      </c>
      <c r="K3489">
        <v>0</v>
      </c>
      <c r="L3489">
        <v>1.6</v>
      </c>
      <c r="M3489">
        <v>0.96</v>
      </c>
      <c r="N3489">
        <v>0.97</v>
      </c>
      <c r="O3489">
        <v>4.2</v>
      </c>
      <c r="P3489">
        <v>0.76600000000000001</v>
      </c>
      <c r="Q3489">
        <v>1</v>
      </c>
    </row>
    <row r="3490" spans="1:17">
      <c r="A3490" t="s">
        <v>3520</v>
      </c>
      <c r="B3490" s="1">
        <v>46178</v>
      </c>
      <c r="C3490" t="s">
        <v>43</v>
      </c>
      <c r="D3490" t="s">
        <v>19</v>
      </c>
      <c r="E3490">
        <v>1929</v>
      </c>
      <c r="F3490">
        <v>43</v>
      </c>
      <c r="G3490">
        <v>1972</v>
      </c>
      <c r="H3490">
        <v>24</v>
      </c>
      <c r="I3490">
        <v>1948</v>
      </c>
      <c r="J3490">
        <v>0</v>
      </c>
      <c r="K3490">
        <v>0</v>
      </c>
      <c r="L3490">
        <v>8</v>
      </c>
      <c r="M3490">
        <v>0.6</v>
      </c>
      <c r="N3490">
        <v>0.96899999999999997</v>
      </c>
      <c r="O3490">
        <v>2.5</v>
      </c>
      <c r="P3490">
        <v>0.70499999999999996</v>
      </c>
      <c r="Q3490">
        <v>1.2E-2</v>
      </c>
    </row>
    <row r="3491" spans="1:17">
      <c r="A3491" t="s">
        <v>3521</v>
      </c>
      <c r="B3491" s="1">
        <v>46178</v>
      </c>
      <c r="C3491" t="s">
        <v>43</v>
      </c>
      <c r="D3491" t="s">
        <v>21</v>
      </c>
      <c r="E3491">
        <v>0</v>
      </c>
      <c r="F3491">
        <v>35</v>
      </c>
      <c r="G3491">
        <v>35</v>
      </c>
      <c r="H3491">
        <v>35</v>
      </c>
      <c r="I3491">
        <v>0</v>
      </c>
      <c r="J3491">
        <v>0</v>
      </c>
      <c r="K3491">
        <v>0</v>
      </c>
      <c r="L3491">
        <v>1.9</v>
      </c>
      <c r="M3491">
        <v>0.97599999999999998</v>
      </c>
      <c r="N3491">
        <v>0.998</v>
      </c>
      <c r="O3491">
        <v>4.7</v>
      </c>
      <c r="P3491">
        <v>0.65300000000000002</v>
      </c>
      <c r="Q3491">
        <v>1</v>
      </c>
    </row>
    <row r="3492" spans="1:17">
      <c r="A3492" t="s">
        <v>3522</v>
      </c>
      <c r="B3492" s="1">
        <v>46178</v>
      </c>
      <c r="C3492" t="s">
        <v>43</v>
      </c>
      <c r="D3492" t="s">
        <v>23</v>
      </c>
      <c r="E3492">
        <v>6</v>
      </c>
      <c r="F3492">
        <v>54</v>
      </c>
      <c r="G3492">
        <v>60</v>
      </c>
      <c r="H3492">
        <v>46</v>
      </c>
      <c r="I3492">
        <v>14</v>
      </c>
      <c r="J3492">
        <v>0</v>
      </c>
      <c r="K3492">
        <v>0</v>
      </c>
      <c r="L3492">
        <v>2.7</v>
      </c>
      <c r="M3492">
        <v>0.93899999999999995</v>
      </c>
      <c r="N3492">
        <v>0.98299999999999998</v>
      </c>
      <c r="O3492">
        <v>4.3</v>
      </c>
      <c r="P3492">
        <v>0.69599999999999995</v>
      </c>
      <c r="Q3492">
        <v>0.76700000000000002</v>
      </c>
    </row>
    <row r="3493" spans="1:17">
      <c r="A3493" t="s">
        <v>3523</v>
      </c>
      <c r="B3493" s="1">
        <v>46178</v>
      </c>
      <c r="C3493" t="s">
        <v>43</v>
      </c>
      <c r="D3493" t="s">
        <v>25</v>
      </c>
      <c r="E3493">
        <v>0</v>
      </c>
      <c r="F3493">
        <v>24</v>
      </c>
      <c r="G3493">
        <v>24</v>
      </c>
      <c r="H3493">
        <v>24</v>
      </c>
      <c r="I3493">
        <v>0</v>
      </c>
      <c r="J3493">
        <v>0</v>
      </c>
      <c r="K3493">
        <v>0</v>
      </c>
      <c r="L3493">
        <v>1.7</v>
      </c>
      <c r="M3493">
        <v>0.95499999999999996</v>
      </c>
      <c r="N3493">
        <v>0.999</v>
      </c>
      <c r="O3493">
        <v>4.7</v>
      </c>
      <c r="P3493">
        <v>0.81200000000000006</v>
      </c>
      <c r="Q3493">
        <v>1</v>
      </c>
    </row>
    <row r="3494" spans="1:17">
      <c r="A3494" t="s">
        <v>3524</v>
      </c>
      <c r="B3494" s="1">
        <v>46178</v>
      </c>
      <c r="C3494" t="s">
        <v>48</v>
      </c>
      <c r="D3494" t="s">
        <v>19</v>
      </c>
      <c r="E3494">
        <v>0</v>
      </c>
      <c r="F3494">
        <v>57</v>
      </c>
      <c r="G3494">
        <v>57</v>
      </c>
      <c r="H3494">
        <v>54</v>
      </c>
      <c r="I3494">
        <v>3</v>
      </c>
      <c r="J3494">
        <v>0</v>
      </c>
      <c r="K3494">
        <v>0</v>
      </c>
      <c r="L3494">
        <v>1.7</v>
      </c>
      <c r="M3494">
        <v>0.93300000000000005</v>
      </c>
      <c r="N3494">
        <v>0.95799999999999996</v>
      </c>
      <c r="O3494">
        <v>4.3</v>
      </c>
      <c r="P3494">
        <v>0.73299999999999998</v>
      </c>
      <c r="Q3494">
        <v>0.94699999999999995</v>
      </c>
    </row>
    <row r="3495" spans="1:17">
      <c r="A3495" t="s">
        <v>3525</v>
      </c>
      <c r="B3495" s="1">
        <v>46178</v>
      </c>
      <c r="C3495" t="s">
        <v>48</v>
      </c>
      <c r="D3495" t="s">
        <v>21</v>
      </c>
      <c r="E3495">
        <v>3171</v>
      </c>
      <c r="F3495">
        <v>63</v>
      </c>
      <c r="G3495">
        <v>3234</v>
      </c>
      <c r="H3495">
        <v>19</v>
      </c>
      <c r="I3495">
        <v>3215</v>
      </c>
      <c r="J3495">
        <v>1</v>
      </c>
      <c r="K3495">
        <v>0</v>
      </c>
      <c r="L3495">
        <v>8</v>
      </c>
      <c r="M3495">
        <v>0.6</v>
      </c>
      <c r="N3495">
        <v>0.98199999999999998</v>
      </c>
      <c r="O3495">
        <v>2.5</v>
      </c>
      <c r="P3495">
        <v>0.76500000000000001</v>
      </c>
      <c r="Q3495">
        <v>6.0000000000000001E-3</v>
      </c>
    </row>
    <row r="3496" spans="1:17">
      <c r="A3496" t="s">
        <v>3526</v>
      </c>
      <c r="B3496" s="1">
        <v>46178</v>
      </c>
      <c r="C3496" t="s">
        <v>48</v>
      </c>
      <c r="D3496" t="s">
        <v>23</v>
      </c>
      <c r="E3496">
        <v>0</v>
      </c>
      <c r="F3496">
        <v>72</v>
      </c>
      <c r="G3496">
        <v>72</v>
      </c>
      <c r="H3496">
        <v>62</v>
      </c>
      <c r="I3496">
        <v>10</v>
      </c>
      <c r="J3496">
        <v>0</v>
      </c>
      <c r="K3496">
        <v>0</v>
      </c>
      <c r="L3496">
        <v>2.9</v>
      </c>
      <c r="M3496">
        <v>0.90200000000000002</v>
      </c>
      <c r="N3496">
        <v>1</v>
      </c>
      <c r="O3496">
        <v>4.2</v>
      </c>
      <c r="P3496">
        <v>0.77</v>
      </c>
      <c r="Q3496">
        <v>0.86099999999999999</v>
      </c>
    </row>
    <row r="3497" spans="1:17">
      <c r="A3497" t="s">
        <v>3527</v>
      </c>
      <c r="B3497" s="1">
        <v>46178</v>
      </c>
      <c r="C3497" t="s">
        <v>48</v>
      </c>
      <c r="D3497" t="s">
        <v>25</v>
      </c>
      <c r="E3497">
        <v>1017</v>
      </c>
      <c r="F3497">
        <v>30</v>
      </c>
      <c r="G3497">
        <v>1047</v>
      </c>
      <c r="H3497">
        <v>20</v>
      </c>
      <c r="I3497">
        <v>1027</v>
      </c>
      <c r="J3497">
        <v>0</v>
      </c>
      <c r="K3497">
        <v>0</v>
      </c>
      <c r="L3497">
        <v>8</v>
      </c>
      <c r="M3497">
        <v>0.6</v>
      </c>
      <c r="N3497">
        <v>0.98899999999999999</v>
      </c>
      <c r="O3497">
        <v>2.5</v>
      </c>
      <c r="P3497">
        <v>0.72899999999999998</v>
      </c>
      <c r="Q3497">
        <v>1.9E-2</v>
      </c>
    </row>
    <row r="3498" spans="1:17">
      <c r="A3498" t="s">
        <v>3528</v>
      </c>
      <c r="B3498" s="1">
        <v>46178</v>
      </c>
      <c r="C3498" t="s">
        <v>53</v>
      </c>
      <c r="D3498" t="s">
        <v>19</v>
      </c>
      <c r="E3498">
        <v>1851</v>
      </c>
      <c r="F3498">
        <v>51</v>
      </c>
      <c r="G3498">
        <v>1902</v>
      </c>
      <c r="H3498">
        <v>22</v>
      </c>
      <c r="I3498">
        <v>1880</v>
      </c>
      <c r="J3498">
        <v>0</v>
      </c>
      <c r="K3498">
        <v>0</v>
      </c>
      <c r="L3498">
        <v>8</v>
      </c>
      <c r="M3498">
        <v>0.6</v>
      </c>
      <c r="N3498">
        <v>0.99399999999999999</v>
      </c>
      <c r="O3498">
        <v>2.5</v>
      </c>
      <c r="P3498">
        <v>0.72599999999999998</v>
      </c>
      <c r="Q3498">
        <v>1.2E-2</v>
      </c>
    </row>
    <row r="3499" spans="1:17">
      <c r="A3499" t="s">
        <v>3529</v>
      </c>
      <c r="B3499" s="1">
        <v>46178</v>
      </c>
      <c r="C3499" t="s">
        <v>53</v>
      </c>
      <c r="D3499" t="s">
        <v>21</v>
      </c>
      <c r="E3499">
        <v>2016</v>
      </c>
      <c r="F3499">
        <v>43</v>
      </c>
      <c r="G3499">
        <v>2059</v>
      </c>
      <c r="H3499">
        <v>28</v>
      </c>
      <c r="I3499">
        <v>2031</v>
      </c>
      <c r="J3499">
        <v>0</v>
      </c>
      <c r="K3499">
        <v>0</v>
      </c>
      <c r="L3499">
        <v>8</v>
      </c>
      <c r="M3499">
        <v>0.6</v>
      </c>
      <c r="N3499">
        <v>0.96799999999999997</v>
      </c>
      <c r="O3499">
        <v>2.5</v>
      </c>
      <c r="P3499">
        <v>0.67900000000000005</v>
      </c>
      <c r="Q3499">
        <v>1.4E-2</v>
      </c>
    </row>
    <row r="3500" spans="1:17">
      <c r="A3500" t="s">
        <v>3530</v>
      </c>
      <c r="B3500" s="1">
        <v>46178</v>
      </c>
      <c r="C3500" t="s">
        <v>53</v>
      </c>
      <c r="D3500" t="s">
        <v>23</v>
      </c>
      <c r="E3500">
        <v>1360</v>
      </c>
      <c r="F3500">
        <v>36</v>
      </c>
      <c r="G3500">
        <v>1396</v>
      </c>
      <c r="H3500">
        <v>25</v>
      </c>
      <c r="I3500">
        <v>1371</v>
      </c>
      <c r="J3500">
        <v>0</v>
      </c>
      <c r="K3500">
        <v>0</v>
      </c>
      <c r="L3500">
        <v>8</v>
      </c>
      <c r="M3500">
        <v>0.6</v>
      </c>
      <c r="N3500">
        <v>1</v>
      </c>
      <c r="O3500">
        <v>2.5</v>
      </c>
      <c r="P3500">
        <v>0.71299999999999997</v>
      </c>
      <c r="Q3500">
        <v>1.7999999999999999E-2</v>
      </c>
    </row>
    <row r="3501" spans="1:17">
      <c r="A3501" t="s">
        <v>3531</v>
      </c>
      <c r="B3501" s="1">
        <v>46178</v>
      </c>
      <c r="C3501" t="s">
        <v>53</v>
      </c>
      <c r="D3501" t="s">
        <v>25</v>
      </c>
      <c r="E3501">
        <v>0</v>
      </c>
      <c r="F3501">
        <v>42</v>
      </c>
      <c r="G3501">
        <v>42</v>
      </c>
      <c r="H3501">
        <v>42</v>
      </c>
      <c r="I3501">
        <v>0</v>
      </c>
      <c r="J3501">
        <v>0</v>
      </c>
      <c r="K3501">
        <v>0</v>
      </c>
      <c r="L3501">
        <v>1.9</v>
      </c>
      <c r="M3501">
        <v>1</v>
      </c>
      <c r="N3501">
        <v>0.98199999999999998</v>
      </c>
      <c r="O3501">
        <v>4.9000000000000004</v>
      </c>
      <c r="P3501">
        <v>0.69899999999999995</v>
      </c>
      <c r="Q3501">
        <v>1</v>
      </c>
    </row>
    <row r="3502" spans="1:17">
      <c r="A3502" t="s">
        <v>3532</v>
      </c>
      <c r="B3502" s="1">
        <v>46181</v>
      </c>
      <c r="C3502" t="s">
        <v>18</v>
      </c>
      <c r="D3502" t="s">
        <v>19</v>
      </c>
      <c r="E3502">
        <v>590</v>
      </c>
      <c r="F3502">
        <v>47</v>
      </c>
      <c r="G3502">
        <v>637</v>
      </c>
      <c r="H3502">
        <v>34</v>
      </c>
      <c r="I3502">
        <v>603</v>
      </c>
      <c r="J3502">
        <v>0</v>
      </c>
      <c r="K3502">
        <v>0</v>
      </c>
      <c r="L3502">
        <v>8</v>
      </c>
      <c r="M3502">
        <v>0.6</v>
      </c>
      <c r="N3502">
        <v>0.99199999999999999</v>
      </c>
      <c r="O3502">
        <v>2.5</v>
      </c>
      <c r="P3502">
        <v>0.66</v>
      </c>
      <c r="Q3502">
        <v>5.2999999999999999E-2</v>
      </c>
    </row>
    <row r="3503" spans="1:17">
      <c r="A3503" t="s">
        <v>3533</v>
      </c>
      <c r="B3503" s="1">
        <v>46181</v>
      </c>
      <c r="C3503" t="s">
        <v>18</v>
      </c>
      <c r="D3503" t="s">
        <v>21</v>
      </c>
      <c r="E3503">
        <v>0</v>
      </c>
      <c r="F3503">
        <v>45</v>
      </c>
      <c r="G3503">
        <v>45</v>
      </c>
      <c r="H3503">
        <v>45</v>
      </c>
      <c r="I3503">
        <v>0</v>
      </c>
      <c r="J3503">
        <v>0</v>
      </c>
      <c r="K3503">
        <v>0</v>
      </c>
      <c r="L3503">
        <v>1.4</v>
      </c>
      <c r="M3503">
        <v>0.97199999999999998</v>
      </c>
      <c r="N3503">
        <v>1</v>
      </c>
      <c r="O3503">
        <v>4.5999999999999996</v>
      </c>
      <c r="P3503">
        <v>0.72299999999999998</v>
      </c>
      <c r="Q3503">
        <v>1</v>
      </c>
    </row>
    <row r="3504" spans="1:17">
      <c r="A3504" t="s">
        <v>3534</v>
      </c>
      <c r="B3504" s="1">
        <v>46181</v>
      </c>
      <c r="C3504" t="s">
        <v>18</v>
      </c>
      <c r="D3504" t="s">
        <v>23</v>
      </c>
      <c r="E3504">
        <v>895</v>
      </c>
      <c r="F3504">
        <v>47</v>
      </c>
      <c r="G3504">
        <v>942</v>
      </c>
      <c r="H3504">
        <v>37</v>
      </c>
      <c r="I3504">
        <v>905</v>
      </c>
      <c r="J3504">
        <v>0</v>
      </c>
      <c r="K3504">
        <v>0</v>
      </c>
      <c r="L3504">
        <v>8</v>
      </c>
      <c r="M3504">
        <v>0.6</v>
      </c>
      <c r="N3504">
        <v>1</v>
      </c>
      <c r="O3504">
        <v>2.5</v>
      </c>
      <c r="P3504">
        <v>0.73799999999999999</v>
      </c>
      <c r="Q3504">
        <v>3.9E-2</v>
      </c>
    </row>
    <row r="3505" spans="1:17">
      <c r="A3505" t="s">
        <v>3535</v>
      </c>
      <c r="B3505" s="1">
        <v>46181</v>
      </c>
      <c r="C3505" t="s">
        <v>18</v>
      </c>
      <c r="D3505" t="s">
        <v>25</v>
      </c>
      <c r="E3505">
        <v>0</v>
      </c>
      <c r="F3505">
        <v>17</v>
      </c>
      <c r="G3505">
        <v>17</v>
      </c>
      <c r="H3505">
        <v>17</v>
      </c>
      <c r="I3505">
        <v>0</v>
      </c>
      <c r="J3505">
        <v>0</v>
      </c>
      <c r="K3505">
        <v>0</v>
      </c>
      <c r="L3505">
        <v>1.4</v>
      </c>
      <c r="M3505">
        <v>0.97899999999999998</v>
      </c>
      <c r="N3505">
        <v>1</v>
      </c>
      <c r="O3505">
        <v>4.9000000000000004</v>
      </c>
      <c r="P3505">
        <v>0.71099999999999997</v>
      </c>
      <c r="Q3505">
        <v>1</v>
      </c>
    </row>
    <row r="3506" spans="1:17">
      <c r="A3506" t="s">
        <v>3536</v>
      </c>
      <c r="B3506" s="1">
        <v>46181</v>
      </c>
      <c r="C3506" t="s">
        <v>27</v>
      </c>
      <c r="D3506" t="s">
        <v>19</v>
      </c>
      <c r="E3506">
        <v>0</v>
      </c>
      <c r="F3506">
        <v>41</v>
      </c>
      <c r="G3506">
        <v>41</v>
      </c>
      <c r="H3506">
        <v>38</v>
      </c>
      <c r="I3506">
        <v>3</v>
      </c>
      <c r="J3506">
        <v>0</v>
      </c>
      <c r="K3506">
        <v>0</v>
      </c>
      <c r="L3506">
        <v>1.9</v>
      </c>
      <c r="M3506">
        <v>0.97399999999999998</v>
      </c>
      <c r="N3506">
        <v>0.97399999999999998</v>
      </c>
      <c r="O3506">
        <v>4.2</v>
      </c>
      <c r="P3506">
        <v>0.74399999999999999</v>
      </c>
      <c r="Q3506">
        <v>0.92700000000000005</v>
      </c>
    </row>
    <row r="3507" spans="1:17">
      <c r="A3507" t="s">
        <v>3537</v>
      </c>
      <c r="B3507" s="1">
        <v>46181</v>
      </c>
      <c r="C3507" t="s">
        <v>27</v>
      </c>
      <c r="D3507" t="s">
        <v>21</v>
      </c>
      <c r="E3507">
        <v>0</v>
      </c>
      <c r="F3507">
        <v>43</v>
      </c>
      <c r="G3507">
        <v>43</v>
      </c>
      <c r="H3507">
        <v>43</v>
      </c>
      <c r="I3507">
        <v>0</v>
      </c>
      <c r="J3507">
        <v>0</v>
      </c>
      <c r="K3507">
        <v>0</v>
      </c>
      <c r="L3507">
        <v>1.6</v>
      </c>
      <c r="M3507">
        <v>0.94399999999999995</v>
      </c>
      <c r="N3507">
        <v>1</v>
      </c>
      <c r="O3507">
        <v>4.5</v>
      </c>
      <c r="P3507">
        <v>0.70899999999999996</v>
      </c>
      <c r="Q3507">
        <v>1</v>
      </c>
    </row>
    <row r="3508" spans="1:17">
      <c r="A3508" t="s">
        <v>3538</v>
      </c>
      <c r="B3508" s="1">
        <v>46181</v>
      </c>
      <c r="C3508" t="s">
        <v>27</v>
      </c>
      <c r="D3508" t="s">
        <v>23</v>
      </c>
      <c r="E3508">
        <v>2304</v>
      </c>
      <c r="F3508">
        <v>60</v>
      </c>
      <c r="G3508">
        <v>2364</v>
      </c>
      <c r="H3508">
        <v>16</v>
      </c>
      <c r="I3508">
        <v>2348</v>
      </c>
      <c r="J3508">
        <v>0</v>
      </c>
      <c r="K3508">
        <v>0</v>
      </c>
      <c r="L3508">
        <v>8</v>
      </c>
      <c r="M3508">
        <v>0.6</v>
      </c>
      <c r="N3508">
        <v>0.998</v>
      </c>
      <c r="O3508">
        <v>2.5</v>
      </c>
      <c r="P3508">
        <v>0.77200000000000002</v>
      </c>
      <c r="Q3508">
        <v>7.0000000000000001E-3</v>
      </c>
    </row>
    <row r="3509" spans="1:17">
      <c r="A3509" t="s">
        <v>3539</v>
      </c>
      <c r="B3509" s="1">
        <v>46181</v>
      </c>
      <c r="C3509" t="s">
        <v>27</v>
      </c>
      <c r="D3509" t="s">
        <v>25</v>
      </c>
      <c r="E3509">
        <v>165</v>
      </c>
      <c r="F3509">
        <v>27</v>
      </c>
      <c r="G3509">
        <v>192</v>
      </c>
      <c r="H3509">
        <v>24</v>
      </c>
      <c r="I3509">
        <v>168</v>
      </c>
      <c r="J3509">
        <v>0</v>
      </c>
      <c r="K3509">
        <v>0</v>
      </c>
      <c r="L3509">
        <v>8</v>
      </c>
      <c r="M3509">
        <v>0.6</v>
      </c>
      <c r="N3509">
        <v>0.96899999999999997</v>
      </c>
      <c r="O3509">
        <v>2.5</v>
      </c>
      <c r="P3509">
        <v>0.81100000000000005</v>
      </c>
      <c r="Q3509">
        <v>0.125</v>
      </c>
    </row>
    <row r="3510" spans="1:17">
      <c r="A3510" t="s">
        <v>3540</v>
      </c>
      <c r="B3510" s="1">
        <v>46181</v>
      </c>
      <c r="C3510" t="s">
        <v>32</v>
      </c>
      <c r="D3510" t="s">
        <v>19</v>
      </c>
      <c r="E3510">
        <v>1063</v>
      </c>
      <c r="F3510">
        <v>38</v>
      </c>
      <c r="G3510">
        <v>1101</v>
      </c>
      <c r="H3510">
        <v>29</v>
      </c>
      <c r="I3510">
        <v>1072</v>
      </c>
      <c r="J3510">
        <v>1</v>
      </c>
      <c r="K3510">
        <v>0</v>
      </c>
      <c r="L3510">
        <v>8</v>
      </c>
      <c r="M3510">
        <v>0.6</v>
      </c>
      <c r="N3510">
        <v>0.97199999999999998</v>
      </c>
      <c r="O3510">
        <v>2.5</v>
      </c>
      <c r="P3510">
        <v>0.755</v>
      </c>
      <c r="Q3510">
        <v>2.5999999999999999E-2</v>
      </c>
    </row>
    <row r="3511" spans="1:17">
      <c r="A3511" t="s">
        <v>3541</v>
      </c>
      <c r="B3511" s="1">
        <v>46181</v>
      </c>
      <c r="C3511" t="s">
        <v>32</v>
      </c>
      <c r="D3511" t="s">
        <v>21</v>
      </c>
      <c r="E3511">
        <v>2261</v>
      </c>
      <c r="F3511">
        <v>37</v>
      </c>
      <c r="G3511">
        <v>2298</v>
      </c>
      <c r="H3511">
        <v>22</v>
      </c>
      <c r="I3511">
        <v>2276</v>
      </c>
      <c r="J3511">
        <v>0</v>
      </c>
      <c r="K3511">
        <v>0</v>
      </c>
      <c r="L3511">
        <v>8</v>
      </c>
      <c r="M3511">
        <v>0.6</v>
      </c>
      <c r="N3511">
        <v>0.98699999999999999</v>
      </c>
      <c r="O3511">
        <v>2.5</v>
      </c>
      <c r="P3511">
        <v>0.75</v>
      </c>
      <c r="Q3511">
        <v>0.01</v>
      </c>
    </row>
    <row r="3512" spans="1:17">
      <c r="A3512" t="s">
        <v>3542</v>
      </c>
      <c r="B3512" s="1">
        <v>46181</v>
      </c>
      <c r="C3512" t="s">
        <v>32</v>
      </c>
      <c r="D3512" t="s">
        <v>23</v>
      </c>
      <c r="E3512">
        <v>2459</v>
      </c>
      <c r="F3512">
        <v>35</v>
      </c>
      <c r="G3512">
        <v>2494</v>
      </c>
      <c r="H3512">
        <v>18</v>
      </c>
      <c r="I3512">
        <v>2476</v>
      </c>
      <c r="J3512">
        <v>1</v>
      </c>
      <c r="K3512">
        <v>1</v>
      </c>
      <c r="L3512">
        <v>8</v>
      </c>
      <c r="M3512">
        <v>0.6</v>
      </c>
      <c r="N3512">
        <v>0.96499999999999997</v>
      </c>
      <c r="O3512">
        <v>2.5</v>
      </c>
      <c r="P3512">
        <v>0.65100000000000002</v>
      </c>
      <c r="Q3512">
        <v>7.0000000000000001E-3</v>
      </c>
    </row>
    <row r="3513" spans="1:17">
      <c r="A3513" t="s">
        <v>3543</v>
      </c>
      <c r="B3513" s="1">
        <v>46181</v>
      </c>
      <c r="C3513" t="s">
        <v>32</v>
      </c>
      <c r="D3513" t="s">
        <v>25</v>
      </c>
      <c r="E3513">
        <v>0</v>
      </c>
      <c r="F3513">
        <v>25</v>
      </c>
      <c r="G3513">
        <v>25</v>
      </c>
      <c r="H3513">
        <v>25</v>
      </c>
      <c r="I3513">
        <v>0</v>
      </c>
      <c r="J3513">
        <v>1</v>
      </c>
      <c r="K3513">
        <v>0</v>
      </c>
      <c r="L3513">
        <v>2.1</v>
      </c>
      <c r="M3513">
        <v>0.92800000000000005</v>
      </c>
      <c r="N3513">
        <v>0.96599999999999997</v>
      </c>
      <c r="O3513">
        <v>4.7</v>
      </c>
      <c r="P3513">
        <v>0.69399999999999995</v>
      </c>
      <c r="Q3513">
        <v>1</v>
      </c>
    </row>
    <row r="3514" spans="1:17">
      <c r="A3514" t="s">
        <v>3544</v>
      </c>
      <c r="B3514" s="1">
        <v>46181</v>
      </c>
      <c r="C3514" t="s">
        <v>37</v>
      </c>
      <c r="D3514" t="s">
        <v>19</v>
      </c>
      <c r="E3514">
        <v>19</v>
      </c>
      <c r="F3514">
        <v>35</v>
      </c>
      <c r="G3514">
        <v>54</v>
      </c>
      <c r="H3514">
        <v>47</v>
      </c>
      <c r="I3514">
        <v>7</v>
      </c>
      <c r="J3514">
        <v>0</v>
      </c>
      <c r="K3514">
        <v>0</v>
      </c>
      <c r="L3514">
        <v>2.7</v>
      </c>
      <c r="M3514">
        <v>0.91500000000000004</v>
      </c>
      <c r="N3514">
        <v>0.95799999999999996</v>
      </c>
      <c r="O3514">
        <v>4.3</v>
      </c>
      <c r="P3514">
        <v>0.67100000000000004</v>
      </c>
      <c r="Q3514">
        <v>0.87</v>
      </c>
    </row>
    <row r="3515" spans="1:17">
      <c r="A3515" t="s">
        <v>3545</v>
      </c>
      <c r="B3515" s="1">
        <v>46181</v>
      </c>
      <c r="C3515" t="s">
        <v>37</v>
      </c>
      <c r="D3515" t="s">
        <v>21</v>
      </c>
      <c r="E3515">
        <v>1119</v>
      </c>
      <c r="F3515">
        <v>35</v>
      </c>
      <c r="G3515">
        <v>1154</v>
      </c>
      <c r="H3515">
        <v>41</v>
      </c>
      <c r="I3515">
        <v>1113</v>
      </c>
      <c r="J3515">
        <v>0</v>
      </c>
      <c r="K3515">
        <v>0</v>
      </c>
      <c r="L3515">
        <v>8</v>
      </c>
      <c r="M3515">
        <v>0.6</v>
      </c>
      <c r="N3515">
        <v>0.97699999999999998</v>
      </c>
      <c r="O3515">
        <v>2.5</v>
      </c>
      <c r="P3515">
        <v>0.82499999999999996</v>
      </c>
      <c r="Q3515">
        <v>3.5999999999999997E-2</v>
      </c>
    </row>
    <row r="3516" spans="1:17">
      <c r="A3516" t="s">
        <v>3546</v>
      </c>
      <c r="B3516" s="1">
        <v>46181</v>
      </c>
      <c r="C3516" t="s">
        <v>37</v>
      </c>
      <c r="D3516" t="s">
        <v>23</v>
      </c>
      <c r="E3516">
        <v>831</v>
      </c>
      <c r="F3516">
        <v>50</v>
      </c>
      <c r="G3516">
        <v>881</v>
      </c>
      <c r="H3516">
        <v>37</v>
      </c>
      <c r="I3516">
        <v>844</v>
      </c>
      <c r="J3516">
        <v>0</v>
      </c>
      <c r="K3516">
        <v>0</v>
      </c>
      <c r="L3516">
        <v>8</v>
      </c>
      <c r="M3516">
        <v>0.6</v>
      </c>
      <c r="N3516">
        <v>0.98199999999999998</v>
      </c>
      <c r="O3516">
        <v>2.5</v>
      </c>
      <c r="P3516">
        <v>0.81399999999999995</v>
      </c>
      <c r="Q3516">
        <v>4.2000000000000003E-2</v>
      </c>
    </row>
    <row r="3517" spans="1:17">
      <c r="A3517" t="s">
        <v>3547</v>
      </c>
      <c r="B3517" s="1">
        <v>46181</v>
      </c>
      <c r="C3517" t="s">
        <v>37</v>
      </c>
      <c r="D3517" t="s">
        <v>25</v>
      </c>
      <c r="E3517">
        <v>0</v>
      </c>
      <c r="F3517">
        <v>27</v>
      </c>
      <c r="G3517">
        <v>27</v>
      </c>
      <c r="H3517">
        <v>27</v>
      </c>
      <c r="I3517">
        <v>0</v>
      </c>
      <c r="J3517">
        <v>0</v>
      </c>
      <c r="K3517">
        <v>0</v>
      </c>
      <c r="L3517">
        <v>1.4</v>
      </c>
      <c r="M3517">
        <v>0.96299999999999997</v>
      </c>
      <c r="N3517">
        <v>0.99399999999999999</v>
      </c>
      <c r="O3517">
        <v>4.4000000000000004</v>
      </c>
      <c r="P3517">
        <v>0.76600000000000001</v>
      </c>
      <c r="Q3517">
        <v>1</v>
      </c>
    </row>
    <row r="3518" spans="1:17">
      <c r="A3518" t="s">
        <v>3548</v>
      </c>
      <c r="B3518" s="1">
        <v>46181</v>
      </c>
      <c r="C3518" t="s">
        <v>43</v>
      </c>
      <c r="D3518" t="s">
        <v>19</v>
      </c>
      <c r="E3518">
        <v>1948</v>
      </c>
      <c r="F3518">
        <v>46</v>
      </c>
      <c r="G3518">
        <v>1994</v>
      </c>
      <c r="H3518">
        <v>20</v>
      </c>
      <c r="I3518">
        <v>1974</v>
      </c>
      <c r="J3518">
        <v>0</v>
      </c>
      <c r="K3518">
        <v>0</v>
      </c>
      <c r="L3518">
        <v>8</v>
      </c>
      <c r="M3518">
        <v>0.6</v>
      </c>
      <c r="N3518">
        <v>0.96599999999999997</v>
      </c>
      <c r="O3518">
        <v>2.5</v>
      </c>
      <c r="P3518">
        <v>0.70499999999999996</v>
      </c>
      <c r="Q3518">
        <v>0.01</v>
      </c>
    </row>
    <row r="3519" spans="1:17">
      <c r="A3519" t="s">
        <v>3549</v>
      </c>
      <c r="B3519" s="1">
        <v>46181</v>
      </c>
      <c r="C3519" t="s">
        <v>43</v>
      </c>
      <c r="D3519" t="s">
        <v>21</v>
      </c>
      <c r="E3519">
        <v>0</v>
      </c>
      <c r="F3519">
        <v>28</v>
      </c>
      <c r="G3519">
        <v>28</v>
      </c>
      <c r="H3519">
        <v>28</v>
      </c>
      <c r="I3519">
        <v>0</v>
      </c>
      <c r="J3519">
        <v>0</v>
      </c>
      <c r="K3519">
        <v>0</v>
      </c>
      <c r="L3519">
        <v>1.7</v>
      </c>
      <c r="M3519">
        <v>0.98399999999999999</v>
      </c>
      <c r="N3519">
        <v>0.98</v>
      </c>
      <c r="O3519">
        <v>4.9000000000000004</v>
      </c>
      <c r="P3519">
        <v>0.65300000000000002</v>
      </c>
      <c r="Q3519">
        <v>1</v>
      </c>
    </row>
    <row r="3520" spans="1:17">
      <c r="A3520" t="s">
        <v>3550</v>
      </c>
      <c r="B3520" s="1">
        <v>46181</v>
      </c>
      <c r="C3520" t="s">
        <v>43</v>
      </c>
      <c r="D3520" t="s">
        <v>23</v>
      </c>
      <c r="E3520">
        <v>14</v>
      </c>
      <c r="F3520">
        <v>48</v>
      </c>
      <c r="G3520">
        <v>62</v>
      </c>
      <c r="H3520">
        <v>54</v>
      </c>
      <c r="I3520">
        <v>8</v>
      </c>
      <c r="J3520">
        <v>0</v>
      </c>
      <c r="K3520">
        <v>0</v>
      </c>
      <c r="L3520">
        <v>2.1</v>
      </c>
      <c r="M3520">
        <v>0.92600000000000005</v>
      </c>
      <c r="N3520">
        <v>0.95599999999999996</v>
      </c>
      <c r="O3520">
        <v>4.2</v>
      </c>
      <c r="P3520">
        <v>0.69599999999999995</v>
      </c>
      <c r="Q3520">
        <v>0.871</v>
      </c>
    </row>
    <row r="3521" spans="1:17">
      <c r="A3521" t="s">
        <v>3551</v>
      </c>
      <c r="B3521" s="1">
        <v>46181</v>
      </c>
      <c r="C3521" t="s">
        <v>43</v>
      </c>
      <c r="D3521" t="s">
        <v>25</v>
      </c>
      <c r="E3521">
        <v>0</v>
      </c>
      <c r="F3521">
        <v>25</v>
      </c>
      <c r="G3521">
        <v>25</v>
      </c>
      <c r="H3521">
        <v>25</v>
      </c>
      <c r="I3521">
        <v>0</v>
      </c>
      <c r="J3521">
        <v>0</v>
      </c>
      <c r="K3521">
        <v>0</v>
      </c>
      <c r="L3521">
        <v>1.3</v>
      </c>
      <c r="M3521">
        <v>0.97699999999999998</v>
      </c>
      <c r="N3521">
        <v>0.99</v>
      </c>
      <c r="O3521">
        <v>4.9000000000000004</v>
      </c>
      <c r="P3521">
        <v>0.81200000000000006</v>
      </c>
      <c r="Q3521">
        <v>1</v>
      </c>
    </row>
    <row r="3522" spans="1:17">
      <c r="A3522" t="s">
        <v>3552</v>
      </c>
      <c r="B3522" s="1">
        <v>46181</v>
      </c>
      <c r="C3522" t="s">
        <v>48</v>
      </c>
      <c r="D3522" t="s">
        <v>19</v>
      </c>
      <c r="E3522">
        <v>3</v>
      </c>
      <c r="F3522">
        <v>42</v>
      </c>
      <c r="G3522">
        <v>45</v>
      </c>
      <c r="H3522">
        <v>45</v>
      </c>
      <c r="I3522">
        <v>0</v>
      </c>
      <c r="J3522">
        <v>0</v>
      </c>
      <c r="K3522">
        <v>0</v>
      </c>
      <c r="L3522">
        <v>1.7</v>
      </c>
      <c r="M3522">
        <v>0.98699999999999999</v>
      </c>
      <c r="N3522">
        <v>0.995</v>
      </c>
      <c r="O3522">
        <v>4.8</v>
      </c>
      <c r="P3522">
        <v>0.73299999999999998</v>
      </c>
      <c r="Q3522">
        <v>1</v>
      </c>
    </row>
    <row r="3523" spans="1:17">
      <c r="A3523" t="s">
        <v>3553</v>
      </c>
      <c r="B3523" s="1">
        <v>46181</v>
      </c>
      <c r="C3523" t="s">
        <v>48</v>
      </c>
      <c r="D3523" t="s">
        <v>21</v>
      </c>
      <c r="E3523">
        <v>3215</v>
      </c>
      <c r="F3523">
        <v>34</v>
      </c>
      <c r="G3523">
        <v>3249</v>
      </c>
      <c r="H3523">
        <v>21</v>
      </c>
      <c r="I3523">
        <v>3228</v>
      </c>
      <c r="J3523">
        <v>0</v>
      </c>
      <c r="K3523">
        <v>0</v>
      </c>
      <c r="L3523">
        <v>8</v>
      </c>
      <c r="M3523">
        <v>0.6</v>
      </c>
      <c r="N3523">
        <v>0.97399999999999998</v>
      </c>
      <c r="O3523">
        <v>2.5</v>
      </c>
      <c r="P3523">
        <v>0.76500000000000001</v>
      </c>
      <c r="Q3523">
        <v>6.0000000000000001E-3</v>
      </c>
    </row>
    <row r="3524" spans="1:17">
      <c r="A3524" t="s">
        <v>3554</v>
      </c>
      <c r="B3524" s="1">
        <v>46181</v>
      </c>
      <c r="C3524" t="s">
        <v>48</v>
      </c>
      <c r="D3524" t="s">
        <v>23</v>
      </c>
      <c r="E3524">
        <v>10</v>
      </c>
      <c r="F3524">
        <v>32</v>
      </c>
      <c r="G3524">
        <v>42</v>
      </c>
      <c r="H3524">
        <v>42</v>
      </c>
      <c r="I3524">
        <v>0</v>
      </c>
      <c r="J3524">
        <v>0</v>
      </c>
      <c r="K3524">
        <v>0</v>
      </c>
      <c r="L3524">
        <v>1.3</v>
      </c>
      <c r="M3524">
        <v>0.95399999999999996</v>
      </c>
      <c r="N3524">
        <v>1</v>
      </c>
      <c r="O3524">
        <v>4.5999999999999996</v>
      </c>
      <c r="P3524">
        <v>0.77</v>
      </c>
      <c r="Q3524">
        <v>1</v>
      </c>
    </row>
    <row r="3525" spans="1:17">
      <c r="A3525" t="s">
        <v>3555</v>
      </c>
      <c r="B3525" s="1">
        <v>46181</v>
      </c>
      <c r="C3525" t="s">
        <v>48</v>
      </c>
      <c r="D3525" t="s">
        <v>25</v>
      </c>
      <c r="E3525">
        <v>1027</v>
      </c>
      <c r="F3525">
        <v>14</v>
      </c>
      <c r="G3525">
        <v>1041</v>
      </c>
      <c r="H3525">
        <v>19</v>
      </c>
      <c r="I3525">
        <v>1022</v>
      </c>
      <c r="J3525">
        <v>0</v>
      </c>
      <c r="K3525">
        <v>0</v>
      </c>
      <c r="L3525">
        <v>8</v>
      </c>
      <c r="M3525">
        <v>0.6</v>
      </c>
      <c r="N3525">
        <v>0.98199999999999998</v>
      </c>
      <c r="O3525">
        <v>2.5</v>
      </c>
      <c r="P3525">
        <v>0.72899999999999998</v>
      </c>
      <c r="Q3525">
        <v>1.7999999999999999E-2</v>
      </c>
    </row>
    <row r="3526" spans="1:17">
      <c r="A3526" t="s">
        <v>3556</v>
      </c>
      <c r="B3526" s="1">
        <v>46181</v>
      </c>
      <c r="C3526" t="s">
        <v>53</v>
      </c>
      <c r="D3526" t="s">
        <v>19</v>
      </c>
      <c r="E3526">
        <v>1880</v>
      </c>
      <c r="F3526">
        <v>31</v>
      </c>
      <c r="G3526">
        <v>1911</v>
      </c>
      <c r="H3526">
        <v>24</v>
      </c>
      <c r="I3526">
        <v>1887</v>
      </c>
      <c r="J3526">
        <v>1</v>
      </c>
      <c r="K3526">
        <v>1</v>
      </c>
      <c r="L3526">
        <v>8</v>
      </c>
      <c r="M3526">
        <v>0.6</v>
      </c>
      <c r="N3526">
        <v>0.94599999999999995</v>
      </c>
      <c r="O3526">
        <v>2.5</v>
      </c>
      <c r="P3526">
        <v>0.72599999999999998</v>
      </c>
      <c r="Q3526">
        <v>1.2999999999999999E-2</v>
      </c>
    </row>
    <row r="3527" spans="1:17">
      <c r="A3527" t="s">
        <v>3557</v>
      </c>
      <c r="B3527" s="1">
        <v>46181</v>
      </c>
      <c r="C3527" t="s">
        <v>53</v>
      </c>
      <c r="D3527" t="s">
        <v>21</v>
      </c>
      <c r="E3527">
        <v>2031</v>
      </c>
      <c r="F3527">
        <v>28</v>
      </c>
      <c r="G3527">
        <v>2059</v>
      </c>
      <c r="H3527">
        <v>27</v>
      </c>
      <c r="I3527">
        <v>2032</v>
      </c>
      <c r="J3527">
        <v>0</v>
      </c>
      <c r="K3527">
        <v>0</v>
      </c>
      <c r="L3527">
        <v>8</v>
      </c>
      <c r="M3527">
        <v>0.6</v>
      </c>
      <c r="N3527">
        <v>1</v>
      </c>
      <c r="O3527">
        <v>2.5</v>
      </c>
      <c r="P3527">
        <v>0.67900000000000005</v>
      </c>
      <c r="Q3527">
        <v>1.2999999999999999E-2</v>
      </c>
    </row>
    <row r="3528" spans="1:17">
      <c r="A3528" t="s">
        <v>3558</v>
      </c>
      <c r="B3528" s="1">
        <v>46181</v>
      </c>
      <c r="C3528" t="s">
        <v>53</v>
      </c>
      <c r="D3528" t="s">
        <v>23</v>
      </c>
      <c r="E3528">
        <v>1371</v>
      </c>
      <c r="F3528">
        <v>30</v>
      </c>
      <c r="G3528">
        <v>1401</v>
      </c>
      <c r="H3528">
        <v>26</v>
      </c>
      <c r="I3528">
        <v>1375</v>
      </c>
      <c r="J3528">
        <v>0</v>
      </c>
      <c r="K3528">
        <v>0</v>
      </c>
      <c r="L3528">
        <v>8</v>
      </c>
      <c r="M3528">
        <v>0.6</v>
      </c>
      <c r="N3528">
        <v>0.98399999999999999</v>
      </c>
      <c r="O3528">
        <v>2.5</v>
      </c>
      <c r="P3528">
        <v>0.71299999999999997</v>
      </c>
      <c r="Q3528">
        <v>1.9E-2</v>
      </c>
    </row>
    <row r="3529" spans="1:17">
      <c r="A3529" t="s">
        <v>3559</v>
      </c>
      <c r="B3529" s="1">
        <v>46181</v>
      </c>
      <c r="C3529" t="s">
        <v>53</v>
      </c>
      <c r="D3529" t="s">
        <v>25</v>
      </c>
      <c r="E3529">
        <v>0</v>
      </c>
      <c r="F3529">
        <v>34</v>
      </c>
      <c r="G3529">
        <v>34</v>
      </c>
      <c r="H3529">
        <v>34</v>
      </c>
      <c r="I3529">
        <v>0</v>
      </c>
      <c r="J3529">
        <v>0</v>
      </c>
      <c r="K3529">
        <v>0</v>
      </c>
      <c r="L3529">
        <v>1.8</v>
      </c>
      <c r="M3529">
        <v>0.93200000000000005</v>
      </c>
      <c r="N3529">
        <v>1</v>
      </c>
      <c r="O3529">
        <v>4.4000000000000004</v>
      </c>
      <c r="P3529">
        <v>0.69899999999999995</v>
      </c>
      <c r="Q3529">
        <v>1</v>
      </c>
    </row>
    <row r="3530" spans="1:17">
      <c r="A3530" t="s">
        <v>3560</v>
      </c>
      <c r="B3530" s="1">
        <v>46182</v>
      </c>
      <c r="C3530" t="s">
        <v>18</v>
      </c>
      <c r="D3530" t="s">
        <v>19</v>
      </c>
      <c r="E3530">
        <v>603</v>
      </c>
      <c r="F3530">
        <v>38</v>
      </c>
      <c r="G3530">
        <v>641</v>
      </c>
      <c r="H3530">
        <v>33</v>
      </c>
      <c r="I3530">
        <v>608</v>
      </c>
      <c r="J3530">
        <v>0</v>
      </c>
      <c r="K3530">
        <v>0</v>
      </c>
      <c r="L3530">
        <v>8</v>
      </c>
      <c r="M3530">
        <v>0.6</v>
      </c>
      <c r="N3530">
        <v>0.98699999999999999</v>
      </c>
      <c r="O3530">
        <v>2.5</v>
      </c>
      <c r="P3530">
        <v>0.66</v>
      </c>
      <c r="Q3530">
        <v>5.0999999999999997E-2</v>
      </c>
    </row>
    <row r="3531" spans="1:17">
      <c r="A3531" t="s">
        <v>3561</v>
      </c>
      <c r="B3531" s="1">
        <v>46182</v>
      </c>
      <c r="C3531" t="s">
        <v>18</v>
      </c>
      <c r="D3531" t="s">
        <v>21</v>
      </c>
      <c r="E3531">
        <v>0</v>
      </c>
      <c r="F3531">
        <v>27</v>
      </c>
      <c r="G3531">
        <v>27</v>
      </c>
      <c r="H3531">
        <v>27</v>
      </c>
      <c r="I3531">
        <v>0</v>
      </c>
      <c r="J3531">
        <v>0</v>
      </c>
      <c r="K3531">
        <v>0</v>
      </c>
      <c r="L3531">
        <v>1.5</v>
      </c>
      <c r="M3531">
        <v>0.92600000000000005</v>
      </c>
      <c r="N3531">
        <v>1</v>
      </c>
      <c r="O3531">
        <v>4.0999999999999996</v>
      </c>
      <c r="P3531">
        <v>0.72299999999999998</v>
      </c>
      <c r="Q3531">
        <v>1</v>
      </c>
    </row>
    <row r="3532" spans="1:17">
      <c r="A3532" t="s">
        <v>3562</v>
      </c>
      <c r="B3532" s="1">
        <v>46182</v>
      </c>
      <c r="C3532" t="s">
        <v>18</v>
      </c>
      <c r="D3532" t="s">
        <v>23</v>
      </c>
      <c r="E3532">
        <v>905</v>
      </c>
      <c r="F3532">
        <v>37</v>
      </c>
      <c r="G3532">
        <v>942</v>
      </c>
      <c r="H3532">
        <v>32</v>
      </c>
      <c r="I3532">
        <v>910</v>
      </c>
      <c r="J3532">
        <v>0</v>
      </c>
      <c r="K3532">
        <v>0</v>
      </c>
      <c r="L3532">
        <v>8</v>
      </c>
      <c r="M3532">
        <v>0.6</v>
      </c>
      <c r="N3532">
        <v>1</v>
      </c>
      <c r="O3532">
        <v>2.5</v>
      </c>
      <c r="P3532">
        <v>0.73799999999999999</v>
      </c>
      <c r="Q3532">
        <v>3.4000000000000002E-2</v>
      </c>
    </row>
    <row r="3533" spans="1:17">
      <c r="A3533" t="s">
        <v>3563</v>
      </c>
      <c r="B3533" s="1">
        <v>46182</v>
      </c>
      <c r="C3533" t="s">
        <v>18</v>
      </c>
      <c r="D3533" t="s">
        <v>25</v>
      </c>
      <c r="E3533">
        <v>0</v>
      </c>
      <c r="F3533">
        <v>29</v>
      </c>
      <c r="G3533">
        <v>29</v>
      </c>
      <c r="H3533">
        <v>29</v>
      </c>
      <c r="I3533">
        <v>0</v>
      </c>
      <c r="J3533">
        <v>0</v>
      </c>
      <c r="K3533">
        <v>0</v>
      </c>
      <c r="L3533">
        <v>2.1</v>
      </c>
      <c r="M3533">
        <v>0.95599999999999996</v>
      </c>
      <c r="N3533">
        <v>0.97199999999999998</v>
      </c>
      <c r="O3533">
        <v>4.8</v>
      </c>
      <c r="P3533">
        <v>0.71099999999999997</v>
      </c>
      <c r="Q3533">
        <v>1</v>
      </c>
    </row>
    <row r="3534" spans="1:17">
      <c r="A3534" t="s">
        <v>3564</v>
      </c>
      <c r="B3534" s="1">
        <v>46182</v>
      </c>
      <c r="C3534" t="s">
        <v>27</v>
      </c>
      <c r="D3534" t="s">
        <v>19</v>
      </c>
      <c r="E3534">
        <v>3</v>
      </c>
      <c r="F3534">
        <v>47</v>
      </c>
      <c r="G3534">
        <v>50</v>
      </c>
      <c r="H3534">
        <v>38</v>
      </c>
      <c r="I3534">
        <v>12</v>
      </c>
      <c r="J3534">
        <v>1</v>
      </c>
      <c r="K3534">
        <v>0</v>
      </c>
      <c r="L3534">
        <v>2.5</v>
      </c>
      <c r="M3534">
        <v>0.89300000000000002</v>
      </c>
      <c r="N3534">
        <v>0.97099999999999997</v>
      </c>
      <c r="O3534">
        <v>3.9</v>
      </c>
      <c r="P3534">
        <v>0.74399999999999999</v>
      </c>
      <c r="Q3534">
        <v>0.76</v>
      </c>
    </row>
    <row r="3535" spans="1:17">
      <c r="A3535" t="s">
        <v>3565</v>
      </c>
      <c r="B3535" s="1">
        <v>46182</v>
      </c>
      <c r="C3535" t="s">
        <v>27</v>
      </c>
      <c r="D3535" t="s">
        <v>21</v>
      </c>
      <c r="E3535">
        <v>0</v>
      </c>
      <c r="F3535">
        <v>39</v>
      </c>
      <c r="G3535">
        <v>39</v>
      </c>
      <c r="H3535">
        <v>39</v>
      </c>
      <c r="I3535">
        <v>0</v>
      </c>
      <c r="J3535">
        <v>0</v>
      </c>
      <c r="K3535">
        <v>0</v>
      </c>
      <c r="L3535">
        <v>1.2</v>
      </c>
      <c r="M3535">
        <v>0.99199999999999999</v>
      </c>
      <c r="N3535">
        <v>0.98099999999999998</v>
      </c>
      <c r="O3535">
        <v>4.7</v>
      </c>
      <c r="P3535">
        <v>0.70899999999999996</v>
      </c>
      <c r="Q3535">
        <v>1</v>
      </c>
    </row>
    <row r="3536" spans="1:17">
      <c r="A3536" t="s">
        <v>3566</v>
      </c>
      <c r="B3536" s="1">
        <v>46182</v>
      </c>
      <c r="C3536" t="s">
        <v>27</v>
      </c>
      <c r="D3536" t="s">
        <v>23</v>
      </c>
      <c r="E3536">
        <v>2348</v>
      </c>
      <c r="F3536">
        <v>31</v>
      </c>
      <c r="G3536">
        <v>2379</v>
      </c>
      <c r="H3536">
        <v>17</v>
      </c>
      <c r="I3536">
        <v>2362</v>
      </c>
      <c r="J3536">
        <v>0</v>
      </c>
      <c r="K3536">
        <v>0</v>
      </c>
      <c r="L3536">
        <v>8</v>
      </c>
      <c r="M3536">
        <v>0.6</v>
      </c>
      <c r="N3536">
        <v>0.96699999999999997</v>
      </c>
      <c r="O3536">
        <v>2.5</v>
      </c>
      <c r="P3536">
        <v>0.77200000000000002</v>
      </c>
      <c r="Q3536">
        <v>7.0000000000000001E-3</v>
      </c>
    </row>
    <row r="3537" spans="1:17">
      <c r="A3537" t="s">
        <v>3567</v>
      </c>
      <c r="B3537" s="1">
        <v>46182</v>
      </c>
      <c r="C3537" t="s">
        <v>27</v>
      </c>
      <c r="D3537" t="s">
        <v>25</v>
      </c>
      <c r="E3537">
        <v>168</v>
      </c>
      <c r="F3537">
        <v>26</v>
      </c>
      <c r="G3537">
        <v>194</v>
      </c>
      <c r="H3537">
        <v>25</v>
      </c>
      <c r="I3537">
        <v>169</v>
      </c>
      <c r="J3537">
        <v>0</v>
      </c>
      <c r="K3537">
        <v>0</v>
      </c>
      <c r="L3537">
        <v>8</v>
      </c>
      <c r="M3537">
        <v>0.6</v>
      </c>
      <c r="N3537">
        <v>0.96499999999999997</v>
      </c>
      <c r="O3537">
        <v>2.5</v>
      </c>
      <c r="P3537">
        <v>0.81100000000000005</v>
      </c>
      <c r="Q3537">
        <v>0.129</v>
      </c>
    </row>
    <row r="3538" spans="1:17">
      <c r="A3538" t="s">
        <v>3568</v>
      </c>
      <c r="B3538" s="1">
        <v>46182</v>
      </c>
      <c r="C3538" t="s">
        <v>32</v>
      </c>
      <c r="D3538" t="s">
        <v>19</v>
      </c>
      <c r="E3538">
        <v>1072</v>
      </c>
      <c r="F3538">
        <v>37</v>
      </c>
      <c r="G3538">
        <v>1109</v>
      </c>
      <c r="H3538">
        <v>37</v>
      </c>
      <c r="I3538">
        <v>1072</v>
      </c>
      <c r="J3538">
        <v>0</v>
      </c>
      <c r="K3538">
        <v>0</v>
      </c>
      <c r="L3538">
        <v>8</v>
      </c>
      <c r="M3538">
        <v>0.6</v>
      </c>
      <c r="N3538">
        <v>1</v>
      </c>
      <c r="O3538">
        <v>2.5</v>
      </c>
      <c r="P3538">
        <v>0.755</v>
      </c>
      <c r="Q3538">
        <v>3.3000000000000002E-2</v>
      </c>
    </row>
    <row r="3539" spans="1:17">
      <c r="A3539" t="s">
        <v>3569</v>
      </c>
      <c r="B3539" s="1">
        <v>46182</v>
      </c>
      <c r="C3539" t="s">
        <v>32</v>
      </c>
      <c r="D3539" t="s">
        <v>21</v>
      </c>
      <c r="E3539">
        <v>2276</v>
      </c>
      <c r="F3539">
        <v>21</v>
      </c>
      <c r="G3539">
        <v>2297</v>
      </c>
      <c r="H3539">
        <v>23</v>
      </c>
      <c r="I3539">
        <v>2274</v>
      </c>
      <c r="J3539">
        <v>0</v>
      </c>
      <c r="K3539">
        <v>0</v>
      </c>
      <c r="L3539">
        <v>8</v>
      </c>
      <c r="M3539">
        <v>0.6</v>
      </c>
      <c r="N3539">
        <v>0.96099999999999997</v>
      </c>
      <c r="O3539">
        <v>2.5</v>
      </c>
      <c r="P3539">
        <v>0.75</v>
      </c>
      <c r="Q3539">
        <v>0.01</v>
      </c>
    </row>
    <row r="3540" spans="1:17">
      <c r="A3540" t="s">
        <v>3570</v>
      </c>
      <c r="B3540" s="1">
        <v>46182</v>
      </c>
      <c r="C3540" t="s">
        <v>32</v>
      </c>
      <c r="D3540" t="s">
        <v>23</v>
      </c>
      <c r="E3540">
        <v>2476</v>
      </c>
      <c r="F3540">
        <v>39</v>
      </c>
      <c r="G3540">
        <v>2515</v>
      </c>
      <c r="H3540">
        <v>24</v>
      </c>
      <c r="I3540">
        <v>2491</v>
      </c>
      <c r="J3540">
        <v>0</v>
      </c>
      <c r="K3540">
        <v>0</v>
      </c>
      <c r="L3540">
        <v>8</v>
      </c>
      <c r="M3540">
        <v>0.6</v>
      </c>
      <c r="N3540">
        <v>0.97699999999999998</v>
      </c>
      <c r="O3540">
        <v>2.5</v>
      </c>
      <c r="P3540">
        <v>0.65100000000000002</v>
      </c>
      <c r="Q3540">
        <v>0.01</v>
      </c>
    </row>
    <row r="3541" spans="1:17">
      <c r="A3541" t="s">
        <v>3571</v>
      </c>
      <c r="B3541" s="1">
        <v>46182</v>
      </c>
      <c r="C3541" t="s">
        <v>32</v>
      </c>
      <c r="D3541" t="s">
        <v>25</v>
      </c>
      <c r="E3541">
        <v>0</v>
      </c>
      <c r="F3541">
        <v>33</v>
      </c>
      <c r="G3541">
        <v>33</v>
      </c>
      <c r="H3541">
        <v>33</v>
      </c>
      <c r="I3541">
        <v>0</v>
      </c>
      <c r="J3541">
        <v>0</v>
      </c>
      <c r="K3541">
        <v>0</v>
      </c>
      <c r="L3541">
        <v>1.6</v>
      </c>
      <c r="M3541">
        <v>1</v>
      </c>
      <c r="N3541">
        <v>1</v>
      </c>
      <c r="O3541">
        <v>4.4000000000000004</v>
      </c>
      <c r="P3541">
        <v>0.69399999999999995</v>
      </c>
      <c r="Q3541">
        <v>1</v>
      </c>
    </row>
    <row r="3542" spans="1:17">
      <c r="A3542" t="s">
        <v>3572</v>
      </c>
      <c r="B3542" s="1">
        <v>46182</v>
      </c>
      <c r="C3542" t="s">
        <v>37</v>
      </c>
      <c r="D3542" t="s">
        <v>19</v>
      </c>
      <c r="E3542">
        <v>7</v>
      </c>
      <c r="F3542">
        <v>46</v>
      </c>
      <c r="G3542">
        <v>53</v>
      </c>
      <c r="H3542">
        <v>44</v>
      </c>
      <c r="I3542">
        <v>9</v>
      </c>
      <c r="J3542">
        <v>0</v>
      </c>
      <c r="K3542">
        <v>0</v>
      </c>
      <c r="L3542">
        <v>1.9</v>
      </c>
      <c r="M3542">
        <v>0.89600000000000002</v>
      </c>
      <c r="N3542">
        <v>0.96299999999999997</v>
      </c>
      <c r="O3542">
        <v>4.0999999999999996</v>
      </c>
      <c r="P3542">
        <v>0.67100000000000004</v>
      </c>
      <c r="Q3542">
        <v>0.83</v>
      </c>
    </row>
    <row r="3543" spans="1:17">
      <c r="A3543" t="s">
        <v>3573</v>
      </c>
      <c r="B3543" s="1">
        <v>46182</v>
      </c>
      <c r="C3543" t="s">
        <v>37</v>
      </c>
      <c r="D3543" t="s">
        <v>21</v>
      </c>
      <c r="E3543">
        <v>1113</v>
      </c>
      <c r="F3543">
        <v>42</v>
      </c>
      <c r="G3543">
        <v>1155</v>
      </c>
      <c r="H3543">
        <v>32</v>
      </c>
      <c r="I3543">
        <v>1123</v>
      </c>
      <c r="J3543">
        <v>0</v>
      </c>
      <c r="K3543">
        <v>0</v>
      </c>
      <c r="L3543">
        <v>8</v>
      </c>
      <c r="M3543">
        <v>0.6</v>
      </c>
      <c r="N3543">
        <v>0.95899999999999996</v>
      </c>
      <c r="O3543">
        <v>2.5</v>
      </c>
      <c r="P3543">
        <v>0.82499999999999996</v>
      </c>
      <c r="Q3543">
        <v>2.8000000000000001E-2</v>
      </c>
    </row>
    <row r="3544" spans="1:17">
      <c r="A3544" t="s">
        <v>3574</v>
      </c>
      <c r="B3544" s="1">
        <v>46182</v>
      </c>
      <c r="C3544" t="s">
        <v>37</v>
      </c>
      <c r="D3544" t="s">
        <v>23</v>
      </c>
      <c r="E3544">
        <v>844</v>
      </c>
      <c r="F3544">
        <v>42</v>
      </c>
      <c r="G3544">
        <v>886</v>
      </c>
      <c r="H3544">
        <v>37</v>
      </c>
      <c r="I3544">
        <v>849</v>
      </c>
      <c r="J3544">
        <v>0</v>
      </c>
      <c r="K3544">
        <v>0</v>
      </c>
      <c r="L3544">
        <v>8</v>
      </c>
      <c r="M3544">
        <v>0.6</v>
      </c>
      <c r="N3544">
        <v>0.98599999999999999</v>
      </c>
      <c r="O3544">
        <v>2.5</v>
      </c>
      <c r="P3544">
        <v>0.81399999999999995</v>
      </c>
      <c r="Q3544">
        <v>4.2000000000000003E-2</v>
      </c>
    </row>
    <row r="3545" spans="1:17">
      <c r="A3545" t="s">
        <v>3575</v>
      </c>
      <c r="B3545" s="1">
        <v>46182</v>
      </c>
      <c r="C3545" t="s">
        <v>37</v>
      </c>
      <c r="D3545" t="s">
        <v>25</v>
      </c>
      <c r="E3545">
        <v>0</v>
      </c>
      <c r="F3545">
        <v>26</v>
      </c>
      <c r="G3545">
        <v>26</v>
      </c>
      <c r="H3545">
        <v>26</v>
      </c>
      <c r="I3545">
        <v>0</v>
      </c>
      <c r="J3545">
        <v>0</v>
      </c>
      <c r="K3545">
        <v>0</v>
      </c>
      <c r="L3545">
        <v>1</v>
      </c>
      <c r="M3545">
        <v>0.93799999999999994</v>
      </c>
      <c r="N3545">
        <v>1</v>
      </c>
      <c r="O3545">
        <v>4.8</v>
      </c>
      <c r="P3545">
        <v>0.76600000000000001</v>
      </c>
      <c r="Q3545">
        <v>1</v>
      </c>
    </row>
    <row r="3546" spans="1:17">
      <c r="A3546" t="s">
        <v>3576</v>
      </c>
      <c r="B3546" s="1">
        <v>46182</v>
      </c>
      <c r="C3546" t="s">
        <v>43</v>
      </c>
      <c r="D3546" t="s">
        <v>19</v>
      </c>
      <c r="E3546">
        <v>1974</v>
      </c>
      <c r="F3546">
        <v>43</v>
      </c>
      <c r="G3546">
        <v>2017</v>
      </c>
      <c r="H3546">
        <v>23</v>
      </c>
      <c r="I3546">
        <v>1994</v>
      </c>
      <c r="J3546">
        <v>0</v>
      </c>
      <c r="K3546">
        <v>0</v>
      </c>
      <c r="L3546">
        <v>8</v>
      </c>
      <c r="M3546">
        <v>0.6</v>
      </c>
      <c r="N3546">
        <v>0.96899999999999997</v>
      </c>
      <c r="O3546">
        <v>2.5</v>
      </c>
      <c r="P3546">
        <v>0.70499999999999996</v>
      </c>
      <c r="Q3546">
        <v>1.0999999999999999E-2</v>
      </c>
    </row>
    <row r="3547" spans="1:17">
      <c r="A3547" t="s">
        <v>3577</v>
      </c>
      <c r="B3547" s="1">
        <v>46182</v>
      </c>
      <c r="C3547" t="s">
        <v>43</v>
      </c>
      <c r="D3547" t="s">
        <v>21</v>
      </c>
      <c r="E3547">
        <v>0</v>
      </c>
      <c r="F3547">
        <v>25</v>
      </c>
      <c r="G3547">
        <v>25</v>
      </c>
      <c r="H3547">
        <v>25</v>
      </c>
      <c r="I3547">
        <v>0</v>
      </c>
      <c r="J3547">
        <v>0</v>
      </c>
      <c r="K3547">
        <v>0</v>
      </c>
      <c r="L3547">
        <v>2</v>
      </c>
      <c r="M3547">
        <v>0.96799999999999997</v>
      </c>
      <c r="N3547">
        <v>0.99</v>
      </c>
      <c r="O3547">
        <v>4.5</v>
      </c>
      <c r="P3547">
        <v>0.65300000000000002</v>
      </c>
      <c r="Q3547">
        <v>1</v>
      </c>
    </row>
    <row r="3548" spans="1:17">
      <c r="A3548" t="s">
        <v>3578</v>
      </c>
      <c r="B3548" s="1">
        <v>46182</v>
      </c>
      <c r="C3548" t="s">
        <v>43</v>
      </c>
      <c r="D3548" t="s">
        <v>23</v>
      </c>
      <c r="E3548">
        <v>8</v>
      </c>
      <c r="F3548">
        <v>42</v>
      </c>
      <c r="G3548">
        <v>50</v>
      </c>
      <c r="H3548">
        <v>50</v>
      </c>
      <c r="I3548">
        <v>0</v>
      </c>
      <c r="J3548">
        <v>0</v>
      </c>
      <c r="K3548">
        <v>0</v>
      </c>
      <c r="L3548">
        <v>1.4</v>
      </c>
      <c r="M3548">
        <v>0.95199999999999996</v>
      </c>
      <c r="N3548">
        <v>0.97299999999999998</v>
      </c>
      <c r="O3548">
        <v>4.4000000000000004</v>
      </c>
      <c r="P3548">
        <v>0.69599999999999995</v>
      </c>
      <c r="Q3548">
        <v>1</v>
      </c>
    </row>
    <row r="3549" spans="1:17">
      <c r="A3549" t="s">
        <v>3579</v>
      </c>
      <c r="B3549" s="1">
        <v>46182</v>
      </c>
      <c r="C3549" t="s">
        <v>43</v>
      </c>
      <c r="D3549" t="s">
        <v>25</v>
      </c>
      <c r="E3549">
        <v>0</v>
      </c>
      <c r="F3549">
        <v>25</v>
      </c>
      <c r="G3549">
        <v>25</v>
      </c>
      <c r="H3549">
        <v>25</v>
      </c>
      <c r="I3549">
        <v>0</v>
      </c>
      <c r="J3549">
        <v>1</v>
      </c>
      <c r="K3549">
        <v>0</v>
      </c>
      <c r="L3549">
        <v>1.5</v>
      </c>
      <c r="M3549">
        <v>0.93200000000000005</v>
      </c>
      <c r="N3549">
        <v>0.99399999999999999</v>
      </c>
      <c r="O3549">
        <v>4.4000000000000004</v>
      </c>
      <c r="P3549">
        <v>0.81200000000000006</v>
      </c>
      <c r="Q3549">
        <v>1</v>
      </c>
    </row>
    <row r="3550" spans="1:17">
      <c r="A3550" t="s">
        <v>3580</v>
      </c>
      <c r="B3550" s="1">
        <v>46182</v>
      </c>
      <c r="C3550" t="s">
        <v>48</v>
      </c>
      <c r="D3550" t="s">
        <v>19</v>
      </c>
      <c r="E3550">
        <v>0</v>
      </c>
      <c r="F3550">
        <v>56</v>
      </c>
      <c r="G3550">
        <v>56</v>
      </c>
      <c r="H3550">
        <v>53</v>
      </c>
      <c r="I3550">
        <v>3</v>
      </c>
      <c r="J3550">
        <v>0</v>
      </c>
      <c r="K3550">
        <v>0</v>
      </c>
      <c r="L3550">
        <v>1.4</v>
      </c>
      <c r="M3550">
        <v>0.97699999999999998</v>
      </c>
      <c r="N3550">
        <v>0.995</v>
      </c>
      <c r="O3550">
        <v>4.5999999999999996</v>
      </c>
      <c r="P3550">
        <v>0.73299999999999998</v>
      </c>
      <c r="Q3550">
        <v>0.94599999999999995</v>
      </c>
    </row>
    <row r="3551" spans="1:17">
      <c r="A3551" t="s">
        <v>3581</v>
      </c>
      <c r="B3551" s="1">
        <v>46182</v>
      </c>
      <c r="C3551" t="s">
        <v>48</v>
      </c>
      <c r="D3551" t="s">
        <v>21</v>
      </c>
      <c r="E3551">
        <v>3228</v>
      </c>
      <c r="F3551">
        <v>40</v>
      </c>
      <c r="G3551">
        <v>3268</v>
      </c>
      <c r="H3551">
        <v>24</v>
      </c>
      <c r="I3551">
        <v>3244</v>
      </c>
      <c r="J3551">
        <v>0</v>
      </c>
      <c r="K3551">
        <v>0</v>
      </c>
      <c r="L3551">
        <v>8</v>
      </c>
      <c r="M3551">
        <v>0.6</v>
      </c>
      <c r="N3551">
        <v>0.96899999999999997</v>
      </c>
      <c r="O3551">
        <v>2.5</v>
      </c>
      <c r="P3551">
        <v>0.76500000000000001</v>
      </c>
      <c r="Q3551">
        <v>7.0000000000000001E-3</v>
      </c>
    </row>
    <row r="3552" spans="1:17">
      <c r="A3552" t="s">
        <v>3582</v>
      </c>
      <c r="B3552" s="1">
        <v>46182</v>
      </c>
      <c r="C3552" t="s">
        <v>48</v>
      </c>
      <c r="D3552" t="s">
        <v>23</v>
      </c>
      <c r="E3552">
        <v>0</v>
      </c>
      <c r="F3552">
        <v>43</v>
      </c>
      <c r="G3552">
        <v>43</v>
      </c>
      <c r="H3552">
        <v>43</v>
      </c>
      <c r="I3552">
        <v>0</v>
      </c>
      <c r="J3552">
        <v>0</v>
      </c>
      <c r="K3552">
        <v>0</v>
      </c>
      <c r="L3552">
        <v>1.5</v>
      </c>
      <c r="M3552">
        <v>1</v>
      </c>
      <c r="N3552">
        <v>0.97199999999999998</v>
      </c>
      <c r="O3552">
        <v>4.7</v>
      </c>
      <c r="P3552">
        <v>0.77</v>
      </c>
      <c r="Q3552">
        <v>1</v>
      </c>
    </row>
    <row r="3553" spans="1:17">
      <c r="A3553" t="s">
        <v>3583</v>
      </c>
      <c r="B3553" s="1">
        <v>46182</v>
      </c>
      <c r="C3553" t="s">
        <v>48</v>
      </c>
      <c r="D3553" t="s">
        <v>25</v>
      </c>
      <c r="E3553">
        <v>1022</v>
      </c>
      <c r="F3553">
        <v>34</v>
      </c>
      <c r="G3553">
        <v>1056</v>
      </c>
      <c r="H3553">
        <v>21</v>
      </c>
      <c r="I3553">
        <v>1035</v>
      </c>
      <c r="J3553">
        <v>0</v>
      </c>
      <c r="K3553">
        <v>0</v>
      </c>
      <c r="L3553">
        <v>8</v>
      </c>
      <c r="M3553">
        <v>0.6</v>
      </c>
      <c r="N3553">
        <v>0.98699999999999999</v>
      </c>
      <c r="O3553">
        <v>2.5</v>
      </c>
      <c r="P3553">
        <v>0.72899999999999998</v>
      </c>
      <c r="Q3553">
        <v>0.02</v>
      </c>
    </row>
    <row r="3554" spans="1:17">
      <c r="A3554" t="s">
        <v>3584</v>
      </c>
      <c r="B3554" s="1">
        <v>46182</v>
      </c>
      <c r="C3554" t="s">
        <v>53</v>
      </c>
      <c r="D3554" t="s">
        <v>19</v>
      </c>
      <c r="E3554">
        <v>1887</v>
      </c>
      <c r="F3554">
        <v>32</v>
      </c>
      <c r="G3554">
        <v>1919</v>
      </c>
      <c r="H3554">
        <v>24</v>
      </c>
      <c r="I3554">
        <v>1895</v>
      </c>
      <c r="J3554">
        <v>1</v>
      </c>
      <c r="K3554">
        <v>0</v>
      </c>
      <c r="L3554">
        <v>8</v>
      </c>
      <c r="M3554">
        <v>0.6</v>
      </c>
      <c r="N3554">
        <v>0.97799999999999998</v>
      </c>
      <c r="O3554">
        <v>2.5</v>
      </c>
      <c r="P3554">
        <v>0.72599999999999998</v>
      </c>
      <c r="Q3554">
        <v>1.2999999999999999E-2</v>
      </c>
    </row>
    <row r="3555" spans="1:17">
      <c r="A3555" t="s">
        <v>3585</v>
      </c>
      <c r="B3555" s="1">
        <v>46182</v>
      </c>
      <c r="C3555" t="s">
        <v>53</v>
      </c>
      <c r="D3555" t="s">
        <v>21</v>
      </c>
      <c r="E3555">
        <v>2032</v>
      </c>
      <c r="F3555">
        <v>46</v>
      </c>
      <c r="G3555">
        <v>2078</v>
      </c>
      <c r="H3555">
        <v>30</v>
      </c>
      <c r="I3555">
        <v>2048</v>
      </c>
      <c r="J3555">
        <v>0</v>
      </c>
      <c r="K3555">
        <v>0</v>
      </c>
      <c r="L3555">
        <v>8</v>
      </c>
      <c r="M3555">
        <v>0.6</v>
      </c>
      <c r="N3555">
        <v>1</v>
      </c>
      <c r="O3555">
        <v>2.5</v>
      </c>
      <c r="P3555">
        <v>0.67900000000000005</v>
      </c>
      <c r="Q3555">
        <v>1.4E-2</v>
      </c>
    </row>
    <row r="3556" spans="1:17">
      <c r="A3556" t="s">
        <v>3586</v>
      </c>
      <c r="B3556" s="1">
        <v>46182</v>
      </c>
      <c r="C3556" t="s">
        <v>53</v>
      </c>
      <c r="D3556" t="s">
        <v>23</v>
      </c>
      <c r="E3556">
        <v>1375</v>
      </c>
      <c r="F3556">
        <v>42</v>
      </c>
      <c r="G3556">
        <v>1417</v>
      </c>
      <c r="H3556">
        <v>24</v>
      </c>
      <c r="I3556">
        <v>1393</v>
      </c>
      <c r="J3556">
        <v>0</v>
      </c>
      <c r="K3556">
        <v>0</v>
      </c>
      <c r="L3556">
        <v>8</v>
      </c>
      <c r="M3556">
        <v>0.6</v>
      </c>
      <c r="N3556">
        <v>0.98899999999999999</v>
      </c>
      <c r="O3556">
        <v>2.5</v>
      </c>
      <c r="P3556">
        <v>0.71299999999999997</v>
      </c>
      <c r="Q3556">
        <v>1.7000000000000001E-2</v>
      </c>
    </row>
    <row r="3557" spans="1:17">
      <c r="A3557" t="s">
        <v>3587</v>
      </c>
      <c r="B3557" s="1">
        <v>46182</v>
      </c>
      <c r="C3557" t="s">
        <v>53</v>
      </c>
      <c r="D3557" t="s">
        <v>25</v>
      </c>
      <c r="E3557">
        <v>0</v>
      </c>
      <c r="F3557">
        <v>18</v>
      </c>
      <c r="G3557">
        <v>18</v>
      </c>
      <c r="H3557">
        <v>18</v>
      </c>
      <c r="I3557">
        <v>0</v>
      </c>
      <c r="J3557">
        <v>0</v>
      </c>
      <c r="K3557">
        <v>0</v>
      </c>
      <c r="L3557">
        <v>1.5</v>
      </c>
      <c r="M3557">
        <v>0.95899999999999996</v>
      </c>
      <c r="N3557">
        <v>0.98099999999999998</v>
      </c>
      <c r="O3557">
        <v>4.5999999999999996</v>
      </c>
      <c r="P3557">
        <v>0.69899999999999995</v>
      </c>
      <c r="Q3557">
        <v>1</v>
      </c>
    </row>
    <row r="3558" spans="1:17">
      <c r="A3558" t="s">
        <v>3588</v>
      </c>
      <c r="B3558" s="1">
        <v>46183</v>
      </c>
      <c r="C3558" t="s">
        <v>18</v>
      </c>
      <c r="D3558" t="s">
        <v>19</v>
      </c>
      <c r="E3558">
        <v>608</v>
      </c>
      <c r="F3558">
        <v>36</v>
      </c>
      <c r="G3558">
        <v>644</v>
      </c>
      <c r="H3558">
        <v>34</v>
      </c>
      <c r="I3558">
        <v>610</v>
      </c>
      <c r="J3558">
        <v>0</v>
      </c>
      <c r="K3558">
        <v>0</v>
      </c>
      <c r="L3558">
        <v>8</v>
      </c>
      <c r="M3558">
        <v>0.6</v>
      </c>
      <c r="N3558">
        <v>0.97</v>
      </c>
      <c r="O3558">
        <v>2.5</v>
      </c>
      <c r="P3558">
        <v>0.66</v>
      </c>
      <c r="Q3558">
        <v>5.2999999999999999E-2</v>
      </c>
    </row>
    <row r="3559" spans="1:17">
      <c r="A3559" t="s">
        <v>3589</v>
      </c>
      <c r="B3559" s="1">
        <v>46183</v>
      </c>
      <c r="C3559" t="s">
        <v>18</v>
      </c>
      <c r="D3559" t="s">
        <v>21</v>
      </c>
      <c r="E3559">
        <v>0</v>
      </c>
      <c r="F3559">
        <v>47</v>
      </c>
      <c r="G3559">
        <v>47</v>
      </c>
      <c r="H3559">
        <v>47</v>
      </c>
      <c r="I3559">
        <v>0</v>
      </c>
      <c r="J3559">
        <v>0</v>
      </c>
      <c r="K3559">
        <v>0</v>
      </c>
      <c r="L3559">
        <v>1.2</v>
      </c>
      <c r="M3559">
        <v>0.98399999999999999</v>
      </c>
      <c r="N3559">
        <v>0.94099999999999995</v>
      </c>
      <c r="O3559">
        <v>4.5999999999999996</v>
      </c>
      <c r="P3559">
        <v>0.72299999999999998</v>
      </c>
      <c r="Q3559">
        <v>1</v>
      </c>
    </row>
    <row r="3560" spans="1:17">
      <c r="A3560" t="s">
        <v>3590</v>
      </c>
      <c r="B3560" s="1">
        <v>46183</v>
      </c>
      <c r="C3560" t="s">
        <v>18</v>
      </c>
      <c r="D3560" t="s">
        <v>23</v>
      </c>
      <c r="E3560">
        <v>910</v>
      </c>
      <c r="F3560">
        <v>31</v>
      </c>
      <c r="G3560">
        <v>941</v>
      </c>
      <c r="H3560">
        <v>29</v>
      </c>
      <c r="I3560">
        <v>912</v>
      </c>
      <c r="J3560">
        <v>0</v>
      </c>
      <c r="K3560">
        <v>0</v>
      </c>
      <c r="L3560">
        <v>8</v>
      </c>
      <c r="M3560">
        <v>0.6</v>
      </c>
      <c r="N3560">
        <v>0.98899999999999999</v>
      </c>
      <c r="O3560">
        <v>2.5</v>
      </c>
      <c r="P3560">
        <v>0.73799999999999999</v>
      </c>
      <c r="Q3560">
        <v>3.1E-2</v>
      </c>
    </row>
    <row r="3561" spans="1:17">
      <c r="A3561" t="s">
        <v>3591</v>
      </c>
      <c r="B3561" s="1">
        <v>46183</v>
      </c>
      <c r="C3561" t="s">
        <v>18</v>
      </c>
      <c r="D3561" t="s">
        <v>25</v>
      </c>
      <c r="E3561">
        <v>0</v>
      </c>
      <c r="F3561">
        <v>35</v>
      </c>
      <c r="G3561">
        <v>35</v>
      </c>
      <c r="H3561">
        <v>35</v>
      </c>
      <c r="I3561">
        <v>0</v>
      </c>
      <c r="J3561">
        <v>0</v>
      </c>
      <c r="K3561">
        <v>0</v>
      </c>
      <c r="L3561">
        <v>2.2999999999999998</v>
      </c>
      <c r="M3561">
        <v>0.95699999999999996</v>
      </c>
      <c r="N3561">
        <v>0.95</v>
      </c>
      <c r="O3561">
        <v>4.9000000000000004</v>
      </c>
      <c r="P3561">
        <v>0.71099999999999997</v>
      </c>
      <c r="Q3561">
        <v>1</v>
      </c>
    </row>
    <row r="3562" spans="1:17">
      <c r="A3562" t="s">
        <v>3592</v>
      </c>
      <c r="B3562" s="1">
        <v>46183</v>
      </c>
      <c r="C3562" t="s">
        <v>27</v>
      </c>
      <c r="D3562" t="s">
        <v>19</v>
      </c>
      <c r="E3562">
        <v>12</v>
      </c>
      <c r="F3562">
        <v>54</v>
      </c>
      <c r="G3562">
        <v>66</v>
      </c>
      <c r="H3562">
        <v>37</v>
      </c>
      <c r="I3562">
        <v>29</v>
      </c>
      <c r="J3562">
        <v>1</v>
      </c>
      <c r="K3562">
        <v>0</v>
      </c>
      <c r="L3562">
        <v>3.7</v>
      </c>
      <c r="M3562">
        <v>0.78</v>
      </c>
      <c r="N3562">
        <v>1</v>
      </c>
      <c r="O3562">
        <v>3.6</v>
      </c>
      <c r="P3562">
        <v>0.74399999999999999</v>
      </c>
      <c r="Q3562">
        <v>0.56100000000000005</v>
      </c>
    </row>
    <row r="3563" spans="1:17">
      <c r="A3563" t="s">
        <v>3593</v>
      </c>
      <c r="B3563" s="1">
        <v>46183</v>
      </c>
      <c r="C3563" t="s">
        <v>27</v>
      </c>
      <c r="D3563" t="s">
        <v>21</v>
      </c>
      <c r="E3563">
        <v>0</v>
      </c>
      <c r="F3563">
        <v>46</v>
      </c>
      <c r="G3563">
        <v>46</v>
      </c>
      <c r="H3563">
        <v>46</v>
      </c>
      <c r="I3563">
        <v>0</v>
      </c>
      <c r="J3563">
        <v>0</v>
      </c>
      <c r="K3563">
        <v>0</v>
      </c>
      <c r="L3563">
        <v>1</v>
      </c>
      <c r="M3563">
        <v>0.97399999999999998</v>
      </c>
      <c r="N3563">
        <v>0.99099999999999999</v>
      </c>
      <c r="O3563">
        <v>4.2</v>
      </c>
      <c r="P3563">
        <v>0.70899999999999996</v>
      </c>
      <c r="Q3563">
        <v>1</v>
      </c>
    </row>
    <row r="3564" spans="1:17">
      <c r="A3564" t="s">
        <v>3594</v>
      </c>
      <c r="B3564" s="1">
        <v>46183</v>
      </c>
      <c r="C3564" t="s">
        <v>27</v>
      </c>
      <c r="D3564" t="s">
        <v>23</v>
      </c>
      <c r="E3564">
        <v>2362</v>
      </c>
      <c r="F3564">
        <v>33</v>
      </c>
      <c r="G3564">
        <v>2395</v>
      </c>
      <c r="H3564">
        <v>20</v>
      </c>
      <c r="I3564">
        <v>2375</v>
      </c>
      <c r="J3564">
        <v>0</v>
      </c>
      <c r="K3564">
        <v>0</v>
      </c>
      <c r="L3564">
        <v>8</v>
      </c>
      <c r="M3564">
        <v>0.6</v>
      </c>
      <c r="N3564">
        <v>0.97299999999999998</v>
      </c>
      <c r="O3564">
        <v>2.5</v>
      </c>
      <c r="P3564">
        <v>0.77200000000000002</v>
      </c>
      <c r="Q3564">
        <v>8.0000000000000002E-3</v>
      </c>
    </row>
    <row r="3565" spans="1:17">
      <c r="A3565" t="s">
        <v>3595</v>
      </c>
      <c r="B3565" s="1">
        <v>46183</v>
      </c>
      <c r="C3565" t="s">
        <v>27</v>
      </c>
      <c r="D3565" t="s">
        <v>25</v>
      </c>
      <c r="E3565">
        <v>169</v>
      </c>
      <c r="F3565">
        <v>37</v>
      </c>
      <c r="G3565">
        <v>206</v>
      </c>
      <c r="H3565">
        <v>22</v>
      </c>
      <c r="I3565">
        <v>184</v>
      </c>
      <c r="J3565">
        <v>0</v>
      </c>
      <c r="K3565">
        <v>0</v>
      </c>
      <c r="L3565">
        <v>8</v>
      </c>
      <c r="M3565">
        <v>0.6</v>
      </c>
      <c r="N3565">
        <v>0.97599999999999998</v>
      </c>
      <c r="O3565">
        <v>2.5</v>
      </c>
      <c r="P3565">
        <v>0.81100000000000005</v>
      </c>
      <c r="Q3565">
        <v>0.107</v>
      </c>
    </row>
    <row r="3566" spans="1:17">
      <c r="A3566" t="s">
        <v>3596</v>
      </c>
      <c r="B3566" s="1">
        <v>46183</v>
      </c>
      <c r="C3566" t="s">
        <v>32</v>
      </c>
      <c r="D3566" t="s">
        <v>19</v>
      </c>
      <c r="E3566">
        <v>1072</v>
      </c>
      <c r="F3566">
        <v>52</v>
      </c>
      <c r="G3566">
        <v>1124</v>
      </c>
      <c r="H3566">
        <v>35</v>
      </c>
      <c r="I3566">
        <v>1089</v>
      </c>
      <c r="J3566">
        <v>0</v>
      </c>
      <c r="K3566">
        <v>0</v>
      </c>
      <c r="L3566">
        <v>8</v>
      </c>
      <c r="M3566">
        <v>0.6</v>
      </c>
      <c r="N3566">
        <v>1</v>
      </c>
      <c r="O3566">
        <v>2.5</v>
      </c>
      <c r="P3566">
        <v>0.755</v>
      </c>
      <c r="Q3566">
        <v>3.1E-2</v>
      </c>
    </row>
    <row r="3567" spans="1:17">
      <c r="A3567" t="s">
        <v>3597</v>
      </c>
      <c r="B3567" s="1">
        <v>46183</v>
      </c>
      <c r="C3567" t="s">
        <v>32</v>
      </c>
      <c r="D3567" t="s">
        <v>21</v>
      </c>
      <c r="E3567">
        <v>2274</v>
      </c>
      <c r="F3567">
        <v>28</v>
      </c>
      <c r="G3567">
        <v>2302</v>
      </c>
      <c r="H3567">
        <v>25</v>
      </c>
      <c r="I3567">
        <v>2277</v>
      </c>
      <c r="J3567">
        <v>0</v>
      </c>
      <c r="K3567">
        <v>0</v>
      </c>
      <c r="L3567">
        <v>8</v>
      </c>
      <c r="M3567">
        <v>0.6</v>
      </c>
      <c r="N3567">
        <v>1</v>
      </c>
      <c r="O3567">
        <v>2.5</v>
      </c>
      <c r="P3567">
        <v>0.75</v>
      </c>
      <c r="Q3567">
        <v>1.0999999999999999E-2</v>
      </c>
    </row>
    <row r="3568" spans="1:17">
      <c r="A3568" t="s">
        <v>3598</v>
      </c>
      <c r="B3568" s="1">
        <v>46183</v>
      </c>
      <c r="C3568" t="s">
        <v>32</v>
      </c>
      <c r="D3568" t="s">
        <v>23</v>
      </c>
      <c r="E3568">
        <v>2491</v>
      </c>
      <c r="F3568">
        <v>45</v>
      </c>
      <c r="G3568">
        <v>2536</v>
      </c>
      <c r="H3568">
        <v>22</v>
      </c>
      <c r="I3568">
        <v>2514</v>
      </c>
      <c r="J3568">
        <v>0</v>
      </c>
      <c r="K3568">
        <v>0</v>
      </c>
      <c r="L3568">
        <v>8</v>
      </c>
      <c r="M3568">
        <v>0.6</v>
      </c>
      <c r="N3568">
        <v>0.97699999999999998</v>
      </c>
      <c r="O3568">
        <v>2.5</v>
      </c>
      <c r="P3568">
        <v>0.65100000000000002</v>
      </c>
      <c r="Q3568">
        <v>8.9999999999999993E-3</v>
      </c>
    </row>
    <row r="3569" spans="1:17">
      <c r="A3569" t="s">
        <v>3599</v>
      </c>
      <c r="B3569" s="1">
        <v>46183</v>
      </c>
      <c r="C3569" t="s">
        <v>32</v>
      </c>
      <c r="D3569" t="s">
        <v>25</v>
      </c>
      <c r="E3569">
        <v>0</v>
      </c>
      <c r="F3569">
        <v>31</v>
      </c>
      <c r="G3569">
        <v>31</v>
      </c>
      <c r="H3569">
        <v>31</v>
      </c>
      <c r="I3569">
        <v>0</v>
      </c>
      <c r="J3569">
        <v>1</v>
      </c>
      <c r="K3569">
        <v>0</v>
      </c>
      <c r="L3569">
        <v>1.1000000000000001</v>
      </c>
      <c r="M3569">
        <v>0.92</v>
      </c>
      <c r="N3569">
        <v>0.97</v>
      </c>
      <c r="O3569">
        <v>4.5</v>
      </c>
      <c r="P3569">
        <v>0.69399999999999995</v>
      </c>
      <c r="Q3569">
        <v>1</v>
      </c>
    </row>
    <row r="3570" spans="1:17">
      <c r="A3570" t="s">
        <v>3600</v>
      </c>
      <c r="B3570" s="1">
        <v>46183</v>
      </c>
      <c r="C3570" t="s">
        <v>37</v>
      </c>
      <c r="D3570" t="s">
        <v>19</v>
      </c>
      <c r="E3570">
        <v>9</v>
      </c>
      <c r="F3570">
        <v>41</v>
      </c>
      <c r="G3570">
        <v>50</v>
      </c>
      <c r="H3570">
        <v>42</v>
      </c>
      <c r="I3570">
        <v>8</v>
      </c>
      <c r="J3570">
        <v>1</v>
      </c>
      <c r="K3570">
        <v>0</v>
      </c>
      <c r="L3570">
        <v>2</v>
      </c>
      <c r="M3570">
        <v>0.88600000000000001</v>
      </c>
      <c r="N3570">
        <v>0.97599999999999998</v>
      </c>
      <c r="O3570">
        <v>4</v>
      </c>
      <c r="P3570">
        <v>0.67100000000000004</v>
      </c>
      <c r="Q3570">
        <v>0.84</v>
      </c>
    </row>
    <row r="3571" spans="1:17">
      <c r="A3571" t="s">
        <v>3601</v>
      </c>
      <c r="B3571" s="1">
        <v>46183</v>
      </c>
      <c r="C3571" t="s">
        <v>37</v>
      </c>
      <c r="D3571" t="s">
        <v>21</v>
      </c>
      <c r="E3571">
        <v>1123</v>
      </c>
      <c r="F3571">
        <v>36</v>
      </c>
      <c r="G3571">
        <v>1159</v>
      </c>
      <c r="H3571">
        <v>32</v>
      </c>
      <c r="I3571">
        <v>1127</v>
      </c>
      <c r="J3571">
        <v>0</v>
      </c>
      <c r="K3571">
        <v>0</v>
      </c>
      <c r="L3571">
        <v>8</v>
      </c>
      <c r="M3571">
        <v>0.6</v>
      </c>
      <c r="N3571">
        <v>0.99399999999999999</v>
      </c>
      <c r="O3571">
        <v>2.5</v>
      </c>
      <c r="P3571">
        <v>0.82499999999999996</v>
      </c>
      <c r="Q3571">
        <v>2.8000000000000001E-2</v>
      </c>
    </row>
    <row r="3572" spans="1:17">
      <c r="A3572" t="s">
        <v>3602</v>
      </c>
      <c r="B3572" s="1">
        <v>46183</v>
      </c>
      <c r="C3572" t="s">
        <v>37</v>
      </c>
      <c r="D3572" t="s">
        <v>23</v>
      </c>
      <c r="E3572">
        <v>849</v>
      </c>
      <c r="F3572">
        <v>45</v>
      </c>
      <c r="G3572">
        <v>894</v>
      </c>
      <c r="H3572">
        <v>36</v>
      </c>
      <c r="I3572">
        <v>858</v>
      </c>
      <c r="J3572">
        <v>0</v>
      </c>
      <c r="K3572">
        <v>0</v>
      </c>
      <c r="L3572">
        <v>8</v>
      </c>
      <c r="M3572">
        <v>0.6</v>
      </c>
      <c r="N3572">
        <v>1</v>
      </c>
      <c r="O3572">
        <v>2.5</v>
      </c>
      <c r="P3572">
        <v>0.81399999999999995</v>
      </c>
      <c r="Q3572">
        <v>0.04</v>
      </c>
    </row>
    <row r="3573" spans="1:17">
      <c r="A3573" t="s">
        <v>3603</v>
      </c>
      <c r="B3573" s="1">
        <v>46183</v>
      </c>
      <c r="C3573" t="s">
        <v>37</v>
      </c>
      <c r="D3573" t="s">
        <v>25</v>
      </c>
      <c r="E3573">
        <v>0</v>
      </c>
      <c r="F3573">
        <v>16</v>
      </c>
      <c r="G3573">
        <v>16</v>
      </c>
      <c r="H3573">
        <v>16</v>
      </c>
      <c r="I3573">
        <v>0</v>
      </c>
      <c r="J3573">
        <v>0</v>
      </c>
      <c r="K3573">
        <v>0</v>
      </c>
      <c r="L3573">
        <v>2.2999999999999998</v>
      </c>
      <c r="M3573">
        <v>0.94899999999999995</v>
      </c>
      <c r="N3573">
        <v>0.99299999999999999</v>
      </c>
      <c r="O3573">
        <v>4.5999999999999996</v>
      </c>
      <c r="P3573">
        <v>0.76600000000000001</v>
      </c>
      <c r="Q3573">
        <v>1</v>
      </c>
    </row>
    <row r="3574" spans="1:17">
      <c r="A3574" t="s">
        <v>3604</v>
      </c>
      <c r="B3574" s="1">
        <v>46183</v>
      </c>
      <c r="C3574" t="s">
        <v>43</v>
      </c>
      <c r="D3574" t="s">
        <v>19</v>
      </c>
      <c r="E3574">
        <v>1994</v>
      </c>
      <c r="F3574">
        <v>77</v>
      </c>
      <c r="G3574">
        <v>2071</v>
      </c>
      <c r="H3574">
        <v>22</v>
      </c>
      <c r="I3574">
        <v>2049</v>
      </c>
      <c r="J3574">
        <v>0</v>
      </c>
      <c r="K3574">
        <v>0</v>
      </c>
      <c r="L3574">
        <v>8</v>
      </c>
      <c r="M3574">
        <v>0.6</v>
      </c>
      <c r="N3574">
        <v>0.96899999999999997</v>
      </c>
      <c r="O3574">
        <v>2.5</v>
      </c>
      <c r="P3574">
        <v>0.70499999999999996</v>
      </c>
      <c r="Q3574">
        <v>1.0999999999999999E-2</v>
      </c>
    </row>
    <row r="3575" spans="1:17">
      <c r="A3575" t="s">
        <v>3605</v>
      </c>
      <c r="B3575" s="1">
        <v>46183</v>
      </c>
      <c r="C3575" t="s">
        <v>43</v>
      </c>
      <c r="D3575" t="s">
        <v>21</v>
      </c>
      <c r="E3575">
        <v>0</v>
      </c>
      <c r="F3575">
        <v>36</v>
      </c>
      <c r="G3575">
        <v>36</v>
      </c>
      <c r="H3575">
        <v>36</v>
      </c>
      <c r="I3575">
        <v>0</v>
      </c>
      <c r="J3575">
        <v>0</v>
      </c>
      <c r="K3575">
        <v>0</v>
      </c>
      <c r="L3575">
        <v>1.3</v>
      </c>
      <c r="M3575">
        <v>0.98099999999999998</v>
      </c>
      <c r="N3575">
        <v>0.99099999999999999</v>
      </c>
      <c r="O3575">
        <v>4.4000000000000004</v>
      </c>
      <c r="P3575">
        <v>0.65300000000000002</v>
      </c>
      <c r="Q3575">
        <v>1</v>
      </c>
    </row>
    <row r="3576" spans="1:17">
      <c r="A3576" t="s">
        <v>3606</v>
      </c>
      <c r="B3576" s="1">
        <v>46183</v>
      </c>
      <c r="C3576" t="s">
        <v>43</v>
      </c>
      <c r="D3576" t="s">
        <v>23</v>
      </c>
      <c r="E3576">
        <v>0</v>
      </c>
      <c r="F3576">
        <v>38</v>
      </c>
      <c r="G3576">
        <v>38</v>
      </c>
      <c r="H3576">
        <v>38</v>
      </c>
      <c r="I3576">
        <v>0</v>
      </c>
      <c r="J3576">
        <v>0</v>
      </c>
      <c r="K3576">
        <v>0</v>
      </c>
      <c r="L3576">
        <v>1.5</v>
      </c>
      <c r="M3576">
        <v>0.94899999999999995</v>
      </c>
      <c r="N3576">
        <v>0.97</v>
      </c>
      <c r="O3576">
        <v>4.5999999999999996</v>
      </c>
      <c r="P3576">
        <v>0.69599999999999995</v>
      </c>
      <c r="Q3576">
        <v>1</v>
      </c>
    </row>
    <row r="3577" spans="1:17">
      <c r="A3577" t="s">
        <v>3607</v>
      </c>
      <c r="B3577" s="1">
        <v>46183</v>
      </c>
      <c r="C3577" t="s">
        <v>43</v>
      </c>
      <c r="D3577" t="s">
        <v>25</v>
      </c>
      <c r="E3577">
        <v>0</v>
      </c>
      <c r="F3577">
        <v>45</v>
      </c>
      <c r="G3577">
        <v>45</v>
      </c>
      <c r="H3577">
        <v>45</v>
      </c>
      <c r="I3577">
        <v>0</v>
      </c>
      <c r="J3577">
        <v>0</v>
      </c>
      <c r="K3577">
        <v>0</v>
      </c>
      <c r="L3577">
        <v>1.5</v>
      </c>
      <c r="M3577">
        <v>0.98799999999999999</v>
      </c>
      <c r="N3577">
        <v>0.98</v>
      </c>
      <c r="O3577">
        <v>4.8</v>
      </c>
      <c r="P3577">
        <v>0.81200000000000006</v>
      </c>
      <c r="Q3577">
        <v>1</v>
      </c>
    </row>
    <row r="3578" spans="1:17">
      <c r="A3578" t="s">
        <v>3608</v>
      </c>
      <c r="B3578" s="1">
        <v>46183</v>
      </c>
      <c r="C3578" t="s">
        <v>48</v>
      </c>
      <c r="D3578" t="s">
        <v>19</v>
      </c>
      <c r="E3578">
        <v>3</v>
      </c>
      <c r="F3578">
        <v>57</v>
      </c>
      <c r="G3578">
        <v>60</v>
      </c>
      <c r="H3578">
        <v>52</v>
      </c>
      <c r="I3578">
        <v>8</v>
      </c>
      <c r="J3578">
        <v>0</v>
      </c>
      <c r="K3578">
        <v>0</v>
      </c>
      <c r="L3578">
        <v>2.2000000000000002</v>
      </c>
      <c r="M3578">
        <v>0.90600000000000003</v>
      </c>
      <c r="N3578">
        <v>0.97099999999999997</v>
      </c>
      <c r="O3578">
        <v>4.5</v>
      </c>
      <c r="P3578">
        <v>0.73299999999999998</v>
      </c>
      <c r="Q3578">
        <v>0.86699999999999999</v>
      </c>
    </row>
    <row r="3579" spans="1:17">
      <c r="A3579" t="s">
        <v>3609</v>
      </c>
      <c r="B3579" s="1">
        <v>46183</v>
      </c>
      <c r="C3579" t="s">
        <v>48</v>
      </c>
      <c r="D3579" t="s">
        <v>21</v>
      </c>
      <c r="E3579">
        <v>3244</v>
      </c>
      <c r="F3579">
        <v>30</v>
      </c>
      <c r="G3579">
        <v>3274</v>
      </c>
      <c r="H3579">
        <v>22</v>
      </c>
      <c r="I3579">
        <v>3252</v>
      </c>
      <c r="J3579">
        <v>1</v>
      </c>
      <c r="K3579">
        <v>1</v>
      </c>
      <c r="L3579">
        <v>8</v>
      </c>
      <c r="M3579">
        <v>0.6</v>
      </c>
      <c r="N3579">
        <v>0.97599999999999998</v>
      </c>
      <c r="O3579">
        <v>2.5</v>
      </c>
      <c r="P3579">
        <v>0.76500000000000001</v>
      </c>
      <c r="Q3579">
        <v>7.0000000000000001E-3</v>
      </c>
    </row>
    <row r="3580" spans="1:17">
      <c r="A3580" t="s">
        <v>3610</v>
      </c>
      <c r="B3580" s="1">
        <v>46183</v>
      </c>
      <c r="C3580" t="s">
        <v>48</v>
      </c>
      <c r="D3580" t="s">
        <v>23</v>
      </c>
      <c r="E3580">
        <v>0</v>
      </c>
      <c r="F3580">
        <v>42</v>
      </c>
      <c r="G3580">
        <v>42</v>
      </c>
      <c r="H3580">
        <v>42</v>
      </c>
      <c r="I3580">
        <v>0</v>
      </c>
      <c r="J3580">
        <v>2</v>
      </c>
      <c r="K3580">
        <v>2</v>
      </c>
      <c r="L3580">
        <v>2.6</v>
      </c>
      <c r="M3580">
        <v>0.77200000000000002</v>
      </c>
      <c r="N3580">
        <v>0.93799999999999994</v>
      </c>
      <c r="O3580">
        <v>4.2</v>
      </c>
      <c r="P3580">
        <v>0.77</v>
      </c>
      <c r="Q3580">
        <v>1</v>
      </c>
    </row>
    <row r="3581" spans="1:17">
      <c r="A3581" t="s">
        <v>3611</v>
      </c>
      <c r="B3581" s="1">
        <v>46183</v>
      </c>
      <c r="C3581" t="s">
        <v>48</v>
      </c>
      <c r="D3581" t="s">
        <v>25</v>
      </c>
      <c r="E3581">
        <v>1035</v>
      </c>
      <c r="F3581">
        <v>36</v>
      </c>
      <c r="G3581">
        <v>1071</v>
      </c>
      <c r="H3581">
        <v>24</v>
      </c>
      <c r="I3581">
        <v>1047</v>
      </c>
      <c r="J3581">
        <v>0</v>
      </c>
      <c r="K3581">
        <v>0</v>
      </c>
      <c r="L3581">
        <v>8</v>
      </c>
      <c r="M3581">
        <v>0.6</v>
      </c>
      <c r="N3581">
        <v>0.99</v>
      </c>
      <c r="O3581">
        <v>2.5</v>
      </c>
      <c r="P3581">
        <v>0.72899999999999998</v>
      </c>
      <c r="Q3581">
        <v>2.1999999999999999E-2</v>
      </c>
    </row>
    <row r="3582" spans="1:17">
      <c r="A3582" t="s">
        <v>3612</v>
      </c>
      <c r="B3582" s="1">
        <v>46183</v>
      </c>
      <c r="C3582" t="s">
        <v>53</v>
      </c>
      <c r="D3582" t="s">
        <v>19</v>
      </c>
      <c r="E3582">
        <v>1895</v>
      </c>
      <c r="F3582">
        <v>36</v>
      </c>
      <c r="G3582">
        <v>1931</v>
      </c>
      <c r="H3582">
        <v>28</v>
      </c>
      <c r="I3582">
        <v>1903</v>
      </c>
      <c r="J3582">
        <v>0</v>
      </c>
      <c r="K3582">
        <v>0</v>
      </c>
      <c r="L3582">
        <v>8</v>
      </c>
      <c r="M3582">
        <v>0.6</v>
      </c>
      <c r="N3582">
        <v>0.99199999999999999</v>
      </c>
      <c r="O3582">
        <v>2.5</v>
      </c>
      <c r="P3582">
        <v>0.72599999999999998</v>
      </c>
      <c r="Q3582">
        <v>1.4999999999999999E-2</v>
      </c>
    </row>
    <row r="3583" spans="1:17">
      <c r="A3583" t="s">
        <v>3613</v>
      </c>
      <c r="B3583" s="1">
        <v>46183</v>
      </c>
      <c r="C3583" t="s">
        <v>53</v>
      </c>
      <c r="D3583" t="s">
        <v>21</v>
      </c>
      <c r="E3583">
        <v>2048</v>
      </c>
      <c r="F3583">
        <v>44</v>
      </c>
      <c r="G3583">
        <v>2092</v>
      </c>
      <c r="H3583">
        <v>24</v>
      </c>
      <c r="I3583">
        <v>2068</v>
      </c>
      <c r="J3583">
        <v>0</v>
      </c>
      <c r="K3583">
        <v>0</v>
      </c>
      <c r="L3583">
        <v>8</v>
      </c>
      <c r="M3583">
        <v>0.6</v>
      </c>
      <c r="N3583">
        <v>0.95899999999999996</v>
      </c>
      <c r="O3583">
        <v>2.5</v>
      </c>
      <c r="P3583">
        <v>0.67900000000000005</v>
      </c>
      <c r="Q3583">
        <v>1.0999999999999999E-2</v>
      </c>
    </row>
    <row r="3584" spans="1:17">
      <c r="A3584" t="s">
        <v>3614</v>
      </c>
      <c r="B3584" s="1">
        <v>46183</v>
      </c>
      <c r="C3584" t="s">
        <v>53</v>
      </c>
      <c r="D3584" t="s">
        <v>23</v>
      </c>
      <c r="E3584">
        <v>1393</v>
      </c>
      <c r="F3584">
        <v>35</v>
      </c>
      <c r="G3584">
        <v>1428</v>
      </c>
      <c r="H3584">
        <v>29</v>
      </c>
      <c r="I3584">
        <v>1399</v>
      </c>
      <c r="J3584">
        <v>0</v>
      </c>
      <c r="K3584">
        <v>0</v>
      </c>
      <c r="L3584">
        <v>8</v>
      </c>
      <c r="M3584">
        <v>0.6</v>
      </c>
      <c r="N3584">
        <v>0.97499999999999998</v>
      </c>
      <c r="O3584">
        <v>2.5</v>
      </c>
      <c r="P3584">
        <v>0.71299999999999997</v>
      </c>
      <c r="Q3584">
        <v>0.02</v>
      </c>
    </row>
    <row r="3585" spans="1:17">
      <c r="A3585" t="s">
        <v>3615</v>
      </c>
      <c r="B3585" s="1">
        <v>46183</v>
      </c>
      <c r="C3585" t="s">
        <v>53</v>
      </c>
      <c r="D3585" t="s">
        <v>25</v>
      </c>
      <c r="E3585">
        <v>0</v>
      </c>
      <c r="F3585">
        <v>23</v>
      </c>
      <c r="G3585">
        <v>23</v>
      </c>
      <c r="H3585">
        <v>23</v>
      </c>
      <c r="I3585">
        <v>0</v>
      </c>
      <c r="J3585">
        <v>0</v>
      </c>
      <c r="K3585">
        <v>0</v>
      </c>
      <c r="L3585">
        <v>1.9</v>
      </c>
      <c r="M3585">
        <v>0.95399999999999996</v>
      </c>
      <c r="N3585">
        <v>0.98899999999999999</v>
      </c>
      <c r="O3585">
        <v>4.4000000000000004</v>
      </c>
      <c r="P3585">
        <v>0.69899999999999995</v>
      </c>
      <c r="Q3585">
        <v>1</v>
      </c>
    </row>
    <row r="3586" spans="1:17">
      <c r="A3586" t="s">
        <v>3616</v>
      </c>
      <c r="B3586" s="1">
        <v>46184</v>
      </c>
      <c r="C3586" t="s">
        <v>18</v>
      </c>
      <c r="D3586" t="s">
        <v>19</v>
      </c>
      <c r="E3586">
        <v>610</v>
      </c>
      <c r="F3586">
        <v>34</v>
      </c>
      <c r="G3586">
        <v>644</v>
      </c>
      <c r="H3586">
        <v>39</v>
      </c>
      <c r="I3586">
        <v>605</v>
      </c>
      <c r="J3586">
        <v>0</v>
      </c>
      <c r="K3586">
        <v>0</v>
      </c>
      <c r="L3586">
        <v>8</v>
      </c>
      <c r="M3586">
        <v>0.6</v>
      </c>
      <c r="N3586">
        <v>0.99</v>
      </c>
      <c r="O3586">
        <v>2.5</v>
      </c>
      <c r="P3586">
        <v>0.66</v>
      </c>
      <c r="Q3586">
        <v>6.0999999999999999E-2</v>
      </c>
    </row>
    <row r="3587" spans="1:17">
      <c r="A3587" t="s">
        <v>3617</v>
      </c>
      <c r="B3587" s="1">
        <v>46184</v>
      </c>
      <c r="C3587" t="s">
        <v>18</v>
      </c>
      <c r="D3587" t="s">
        <v>21</v>
      </c>
      <c r="E3587">
        <v>0</v>
      </c>
      <c r="F3587">
        <v>43</v>
      </c>
      <c r="G3587">
        <v>43</v>
      </c>
      <c r="H3587">
        <v>43</v>
      </c>
      <c r="I3587">
        <v>0</v>
      </c>
      <c r="J3587">
        <v>0</v>
      </c>
      <c r="K3587">
        <v>0</v>
      </c>
      <c r="L3587">
        <v>1.7</v>
      </c>
      <c r="M3587">
        <v>0.998</v>
      </c>
      <c r="N3587">
        <v>1</v>
      </c>
      <c r="O3587">
        <v>4.5999999999999996</v>
      </c>
      <c r="P3587">
        <v>0.72299999999999998</v>
      </c>
      <c r="Q3587">
        <v>1</v>
      </c>
    </row>
    <row r="3588" spans="1:17">
      <c r="A3588" t="s">
        <v>3618</v>
      </c>
      <c r="B3588" s="1">
        <v>46184</v>
      </c>
      <c r="C3588" t="s">
        <v>18</v>
      </c>
      <c r="D3588" t="s">
        <v>23</v>
      </c>
      <c r="E3588">
        <v>912</v>
      </c>
      <c r="F3588">
        <v>41</v>
      </c>
      <c r="G3588">
        <v>953</v>
      </c>
      <c r="H3588">
        <v>35</v>
      </c>
      <c r="I3588">
        <v>918</v>
      </c>
      <c r="J3588">
        <v>0</v>
      </c>
      <c r="K3588">
        <v>0</v>
      </c>
      <c r="L3588">
        <v>8</v>
      </c>
      <c r="M3588">
        <v>0.6</v>
      </c>
      <c r="N3588">
        <v>0.96699999999999997</v>
      </c>
      <c r="O3588">
        <v>2.5</v>
      </c>
      <c r="P3588">
        <v>0.73799999999999999</v>
      </c>
      <c r="Q3588">
        <v>3.6999999999999998E-2</v>
      </c>
    </row>
    <row r="3589" spans="1:17">
      <c r="A3589" t="s">
        <v>3619</v>
      </c>
      <c r="B3589" s="1">
        <v>46184</v>
      </c>
      <c r="C3589" t="s">
        <v>18</v>
      </c>
      <c r="D3589" t="s">
        <v>25</v>
      </c>
      <c r="E3589">
        <v>0</v>
      </c>
      <c r="F3589">
        <v>23</v>
      </c>
      <c r="G3589">
        <v>23</v>
      </c>
      <c r="H3589">
        <v>23</v>
      </c>
      <c r="I3589">
        <v>0</v>
      </c>
      <c r="J3589">
        <v>1</v>
      </c>
      <c r="K3589">
        <v>0</v>
      </c>
      <c r="L3589">
        <v>2.4</v>
      </c>
      <c r="M3589">
        <v>0.93200000000000005</v>
      </c>
      <c r="N3589">
        <v>0.97599999999999998</v>
      </c>
      <c r="O3589">
        <v>4.7</v>
      </c>
      <c r="P3589">
        <v>0.71099999999999997</v>
      </c>
      <c r="Q3589">
        <v>1</v>
      </c>
    </row>
    <row r="3590" spans="1:17">
      <c r="A3590" t="s">
        <v>3620</v>
      </c>
      <c r="B3590" s="1">
        <v>46184</v>
      </c>
      <c r="C3590" t="s">
        <v>27</v>
      </c>
      <c r="D3590" t="s">
        <v>19</v>
      </c>
      <c r="E3590">
        <v>29</v>
      </c>
      <c r="F3590">
        <v>60</v>
      </c>
      <c r="G3590">
        <v>89</v>
      </c>
      <c r="H3590">
        <v>44</v>
      </c>
      <c r="I3590">
        <v>45</v>
      </c>
      <c r="J3590">
        <v>0</v>
      </c>
      <c r="K3590">
        <v>0</v>
      </c>
      <c r="L3590">
        <v>5.2</v>
      </c>
      <c r="M3590">
        <v>0.74</v>
      </c>
      <c r="N3590">
        <v>0.95899999999999996</v>
      </c>
      <c r="O3590">
        <v>3.2</v>
      </c>
      <c r="P3590">
        <v>0.74399999999999999</v>
      </c>
      <c r="Q3590">
        <v>0.49399999999999999</v>
      </c>
    </row>
    <row r="3591" spans="1:17">
      <c r="A3591" t="s">
        <v>3621</v>
      </c>
      <c r="B3591" s="1">
        <v>46184</v>
      </c>
      <c r="C3591" t="s">
        <v>27</v>
      </c>
      <c r="D3591" t="s">
        <v>21</v>
      </c>
      <c r="E3591">
        <v>0</v>
      </c>
      <c r="F3591">
        <v>31</v>
      </c>
      <c r="G3591">
        <v>31</v>
      </c>
      <c r="H3591">
        <v>31</v>
      </c>
      <c r="I3591">
        <v>0</v>
      </c>
      <c r="J3591">
        <v>0</v>
      </c>
      <c r="K3591">
        <v>0</v>
      </c>
      <c r="L3591">
        <v>1.6</v>
      </c>
      <c r="M3591">
        <v>0.94499999999999995</v>
      </c>
      <c r="N3591">
        <v>1</v>
      </c>
      <c r="O3591">
        <v>4.3</v>
      </c>
      <c r="P3591">
        <v>0.70899999999999996</v>
      </c>
      <c r="Q3591">
        <v>1</v>
      </c>
    </row>
    <row r="3592" spans="1:17">
      <c r="A3592" t="s">
        <v>3622</v>
      </c>
      <c r="B3592" s="1">
        <v>46184</v>
      </c>
      <c r="C3592" t="s">
        <v>27</v>
      </c>
      <c r="D3592" t="s">
        <v>23</v>
      </c>
      <c r="E3592">
        <v>2375</v>
      </c>
      <c r="F3592">
        <v>50</v>
      </c>
      <c r="G3592">
        <v>2425</v>
      </c>
      <c r="H3592">
        <v>19</v>
      </c>
      <c r="I3592">
        <v>2406</v>
      </c>
      <c r="J3592">
        <v>1</v>
      </c>
      <c r="K3592">
        <v>1</v>
      </c>
      <c r="L3592">
        <v>8</v>
      </c>
      <c r="M3592">
        <v>0.6</v>
      </c>
      <c r="N3592">
        <v>0.94299999999999995</v>
      </c>
      <c r="O3592">
        <v>2.5</v>
      </c>
      <c r="P3592">
        <v>0.77200000000000002</v>
      </c>
      <c r="Q3592">
        <v>8.0000000000000002E-3</v>
      </c>
    </row>
    <row r="3593" spans="1:17">
      <c r="A3593" t="s">
        <v>3623</v>
      </c>
      <c r="B3593" s="1">
        <v>46184</v>
      </c>
      <c r="C3593" t="s">
        <v>27</v>
      </c>
      <c r="D3593" t="s">
        <v>25</v>
      </c>
      <c r="E3593">
        <v>184</v>
      </c>
      <c r="F3593">
        <v>20</v>
      </c>
      <c r="G3593">
        <v>204</v>
      </c>
      <c r="H3593">
        <v>21</v>
      </c>
      <c r="I3593">
        <v>183</v>
      </c>
      <c r="J3593">
        <v>0</v>
      </c>
      <c r="K3593">
        <v>0</v>
      </c>
      <c r="L3593">
        <v>8</v>
      </c>
      <c r="M3593">
        <v>0.6</v>
      </c>
      <c r="N3593">
        <v>0.97899999999999998</v>
      </c>
      <c r="O3593">
        <v>2.5</v>
      </c>
      <c r="P3593">
        <v>0.81100000000000005</v>
      </c>
      <c r="Q3593">
        <v>0.10299999999999999</v>
      </c>
    </row>
    <row r="3594" spans="1:17">
      <c r="A3594" t="s">
        <v>3624</v>
      </c>
      <c r="B3594" s="1">
        <v>46184</v>
      </c>
      <c r="C3594" t="s">
        <v>32</v>
      </c>
      <c r="D3594" t="s">
        <v>19</v>
      </c>
      <c r="E3594">
        <v>1089</v>
      </c>
      <c r="F3594">
        <v>42</v>
      </c>
      <c r="G3594">
        <v>1131</v>
      </c>
      <c r="H3594">
        <v>30</v>
      </c>
      <c r="I3594">
        <v>1101</v>
      </c>
      <c r="J3594">
        <v>0</v>
      </c>
      <c r="K3594">
        <v>0</v>
      </c>
      <c r="L3594">
        <v>8</v>
      </c>
      <c r="M3594">
        <v>0.6</v>
      </c>
      <c r="N3594">
        <v>0.98</v>
      </c>
      <c r="O3594">
        <v>2.5</v>
      </c>
      <c r="P3594">
        <v>0.755</v>
      </c>
      <c r="Q3594">
        <v>2.7E-2</v>
      </c>
    </row>
    <row r="3595" spans="1:17">
      <c r="A3595" t="s">
        <v>3625</v>
      </c>
      <c r="B3595" s="1">
        <v>46184</v>
      </c>
      <c r="C3595" t="s">
        <v>32</v>
      </c>
      <c r="D3595" t="s">
        <v>21</v>
      </c>
      <c r="E3595">
        <v>2277</v>
      </c>
      <c r="F3595">
        <v>36</v>
      </c>
      <c r="G3595">
        <v>2313</v>
      </c>
      <c r="H3595">
        <v>25</v>
      </c>
      <c r="I3595">
        <v>2288</v>
      </c>
      <c r="J3595">
        <v>0</v>
      </c>
      <c r="K3595">
        <v>0</v>
      </c>
      <c r="L3595">
        <v>8</v>
      </c>
      <c r="M3595">
        <v>0.6</v>
      </c>
      <c r="N3595">
        <v>0.998</v>
      </c>
      <c r="O3595">
        <v>2.5</v>
      </c>
      <c r="P3595">
        <v>0.75</v>
      </c>
      <c r="Q3595">
        <v>1.0999999999999999E-2</v>
      </c>
    </row>
    <row r="3596" spans="1:17">
      <c r="A3596" t="s">
        <v>3626</v>
      </c>
      <c r="B3596" s="1">
        <v>46184</v>
      </c>
      <c r="C3596" t="s">
        <v>32</v>
      </c>
      <c r="D3596" t="s">
        <v>23</v>
      </c>
      <c r="E3596">
        <v>2514</v>
      </c>
      <c r="F3596">
        <v>44</v>
      </c>
      <c r="G3596">
        <v>2558</v>
      </c>
      <c r="H3596">
        <v>18</v>
      </c>
      <c r="I3596">
        <v>2540</v>
      </c>
      <c r="J3596">
        <v>0</v>
      </c>
      <c r="K3596">
        <v>0</v>
      </c>
      <c r="L3596">
        <v>8</v>
      </c>
      <c r="M3596">
        <v>0.6</v>
      </c>
      <c r="N3596">
        <v>0.98599999999999999</v>
      </c>
      <c r="O3596">
        <v>2.5</v>
      </c>
      <c r="P3596">
        <v>0.65100000000000002</v>
      </c>
      <c r="Q3596">
        <v>7.0000000000000001E-3</v>
      </c>
    </row>
    <row r="3597" spans="1:17">
      <c r="A3597" t="s">
        <v>3627</v>
      </c>
      <c r="B3597" s="1">
        <v>46184</v>
      </c>
      <c r="C3597" t="s">
        <v>32</v>
      </c>
      <c r="D3597" t="s">
        <v>25</v>
      </c>
      <c r="E3597">
        <v>0</v>
      </c>
      <c r="F3597">
        <v>33</v>
      </c>
      <c r="G3597">
        <v>33</v>
      </c>
      <c r="H3597">
        <v>33</v>
      </c>
      <c r="I3597">
        <v>0</v>
      </c>
      <c r="J3597">
        <v>0</v>
      </c>
      <c r="K3597">
        <v>0</v>
      </c>
      <c r="L3597">
        <v>1.7</v>
      </c>
      <c r="M3597">
        <v>0.94599999999999995</v>
      </c>
      <c r="N3597">
        <v>0.98599999999999999</v>
      </c>
      <c r="O3597">
        <v>4.5999999999999996</v>
      </c>
      <c r="P3597">
        <v>0.69399999999999995</v>
      </c>
      <c r="Q3597">
        <v>1</v>
      </c>
    </row>
    <row r="3598" spans="1:17">
      <c r="A3598" t="s">
        <v>3628</v>
      </c>
      <c r="B3598" s="1">
        <v>46184</v>
      </c>
      <c r="C3598" t="s">
        <v>37</v>
      </c>
      <c r="D3598" t="s">
        <v>19</v>
      </c>
      <c r="E3598">
        <v>8</v>
      </c>
      <c r="F3598">
        <v>53</v>
      </c>
      <c r="G3598">
        <v>61</v>
      </c>
      <c r="H3598">
        <v>39</v>
      </c>
      <c r="I3598">
        <v>22</v>
      </c>
      <c r="J3598">
        <v>1</v>
      </c>
      <c r="K3598">
        <v>0</v>
      </c>
      <c r="L3598">
        <v>3.7</v>
      </c>
      <c r="M3598">
        <v>0.79500000000000004</v>
      </c>
      <c r="N3598">
        <v>0.98799999999999999</v>
      </c>
      <c r="O3598">
        <v>4</v>
      </c>
      <c r="P3598">
        <v>0.67100000000000004</v>
      </c>
      <c r="Q3598">
        <v>0.63900000000000001</v>
      </c>
    </row>
    <row r="3599" spans="1:17">
      <c r="A3599" t="s">
        <v>3629</v>
      </c>
      <c r="B3599" s="1">
        <v>46184</v>
      </c>
      <c r="C3599" t="s">
        <v>37</v>
      </c>
      <c r="D3599" t="s">
        <v>21</v>
      </c>
      <c r="E3599">
        <v>1127</v>
      </c>
      <c r="F3599">
        <v>33</v>
      </c>
      <c r="G3599">
        <v>1160</v>
      </c>
      <c r="H3599">
        <v>42</v>
      </c>
      <c r="I3599">
        <v>1118</v>
      </c>
      <c r="J3599">
        <v>0</v>
      </c>
      <c r="K3599">
        <v>0</v>
      </c>
      <c r="L3599">
        <v>8</v>
      </c>
      <c r="M3599">
        <v>0.6</v>
      </c>
      <c r="N3599">
        <v>0.97699999999999998</v>
      </c>
      <c r="O3599">
        <v>2.5</v>
      </c>
      <c r="P3599">
        <v>0.82499999999999996</v>
      </c>
      <c r="Q3599">
        <v>3.5999999999999997E-2</v>
      </c>
    </row>
    <row r="3600" spans="1:17">
      <c r="A3600" t="s">
        <v>3630</v>
      </c>
      <c r="B3600" s="1">
        <v>46184</v>
      </c>
      <c r="C3600" t="s">
        <v>37</v>
      </c>
      <c r="D3600" t="s">
        <v>23</v>
      </c>
      <c r="E3600">
        <v>858</v>
      </c>
      <c r="F3600">
        <v>43</v>
      </c>
      <c r="G3600">
        <v>901</v>
      </c>
      <c r="H3600">
        <v>34</v>
      </c>
      <c r="I3600">
        <v>867</v>
      </c>
      <c r="J3600">
        <v>0</v>
      </c>
      <c r="K3600">
        <v>0</v>
      </c>
      <c r="L3600">
        <v>8</v>
      </c>
      <c r="M3600">
        <v>0.6</v>
      </c>
      <c r="N3600">
        <v>0.96899999999999997</v>
      </c>
      <c r="O3600">
        <v>2.5</v>
      </c>
      <c r="P3600">
        <v>0.81399999999999995</v>
      </c>
      <c r="Q3600">
        <v>3.7999999999999999E-2</v>
      </c>
    </row>
    <row r="3601" spans="1:17">
      <c r="A3601" t="s">
        <v>3631</v>
      </c>
      <c r="B3601" s="1">
        <v>46184</v>
      </c>
      <c r="C3601" t="s">
        <v>37</v>
      </c>
      <c r="D3601" t="s">
        <v>25</v>
      </c>
      <c r="E3601">
        <v>0</v>
      </c>
      <c r="F3601">
        <v>33</v>
      </c>
      <c r="G3601">
        <v>33</v>
      </c>
      <c r="H3601">
        <v>33</v>
      </c>
      <c r="I3601">
        <v>0</v>
      </c>
      <c r="J3601">
        <v>0</v>
      </c>
      <c r="K3601">
        <v>0</v>
      </c>
      <c r="L3601">
        <v>1.7</v>
      </c>
      <c r="M3601">
        <v>0.98399999999999999</v>
      </c>
      <c r="N3601">
        <v>1</v>
      </c>
      <c r="O3601">
        <v>4.4000000000000004</v>
      </c>
      <c r="P3601">
        <v>0.76600000000000001</v>
      </c>
      <c r="Q3601">
        <v>1</v>
      </c>
    </row>
    <row r="3602" spans="1:17">
      <c r="A3602" t="s">
        <v>3632</v>
      </c>
      <c r="B3602" s="1">
        <v>46184</v>
      </c>
      <c r="C3602" t="s">
        <v>43</v>
      </c>
      <c r="D3602" t="s">
        <v>19</v>
      </c>
      <c r="E3602">
        <v>2049</v>
      </c>
      <c r="F3602">
        <v>43</v>
      </c>
      <c r="G3602">
        <v>2092</v>
      </c>
      <c r="H3602">
        <v>22</v>
      </c>
      <c r="I3602">
        <v>2070</v>
      </c>
      <c r="J3602">
        <v>0</v>
      </c>
      <c r="K3602">
        <v>0</v>
      </c>
      <c r="L3602">
        <v>8</v>
      </c>
      <c r="M3602">
        <v>0.6</v>
      </c>
      <c r="N3602">
        <v>0.98599999999999999</v>
      </c>
      <c r="O3602">
        <v>2.5</v>
      </c>
      <c r="P3602">
        <v>0.70499999999999996</v>
      </c>
      <c r="Q3602">
        <v>1.0999999999999999E-2</v>
      </c>
    </row>
    <row r="3603" spans="1:17">
      <c r="A3603" t="s">
        <v>3633</v>
      </c>
      <c r="B3603" s="1">
        <v>46184</v>
      </c>
      <c r="C3603" t="s">
        <v>43</v>
      </c>
      <c r="D3603" t="s">
        <v>21</v>
      </c>
      <c r="E3603">
        <v>0</v>
      </c>
      <c r="F3603">
        <v>46</v>
      </c>
      <c r="G3603">
        <v>46</v>
      </c>
      <c r="H3603">
        <v>44</v>
      </c>
      <c r="I3603">
        <v>2</v>
      </c>
      <c r="J3603">
        <v>0</v>
      </c>
      <c r="K3603">
        <v>0</v>
      </c>
      <c r="L3603">
        <v>1.1000000000000001</v>
      </c>
      <c r="M3603">
        <v>0.998</v>
      </c>
      <c r="N3603">
        <v>0.996</v>
      </c>
      <c r="O3603">
        <v>4.3</v>
      </c>
      <c r="P3603">
        <v>0.65300000000000002</v>
      </c>
      <c r="Q3603">
        <v>0.95699999999999996</v>
      </c>
    </row>
    <row r="3604" spans="1:17">
      <c r="A3604" t="s">
        <v>3634</v>
      </c>
      <c r="B3604" s="1">
        <v>46184</v>
      </c>
      <c r="C3604" t="s">
        <v>43</v>
      </c>
      <c r="D3604" t="s">
        <v>23</v>
      </c>
      <c r="E3604">
        <v>0</v>
      </c>
      <c r="F3604">
        <v>34</v>
      </c>
      <c r="G3604">
        <v>34</v>
      </c>
      <c r="H3604">
        <v>34</v>
      </c>
      <c r="I3604">
        <v>0</v>
      </c>
      <c r="J3604">
        <v>0</v>
      </c>
      <c r="K3604">
        <v>0</v>
      </c>
      <c r="L3604">
        <v>0.8</v>
      </c>
      <c r="M3604">
        <v>0.99</v>
      </c>
      <c r="N3604">
        <v>0.97899999999999998</v>
      </c>
      <c r="O3604">
        <v>4.5999999999999996</v>
      </c>
      <c r="P3604">
        <v>0.69599999999999995</v>
      </c>
      <c r="Q3604">
        <v>1</v>
      </c>
    </row>
    <row r="3605" spans="1:17">
      <c r="A3605" t="s">
        <v>3635</v>
      </c>
      <c r="B3605" s="1">
        <v>46184</v>
      </c>
      <c r="C3605" t="s">
        <v>43</v>
      </c>
      <c r="D3605" t="s">
        <v>25</v>
      </c>
      <c r="E3605">
        <v>0</v>
      </c>
      <c r="F3605">
        <v>20</v>
      </c>
      <c r="G3605">
        <v>20</v>
      </c>
      <c r="H3605">
        <v>20</v>
      </c>
      <c r="I3605">
        <v>0</v>
      </c>
      <c r="J3605">
        <v>0</v>
      </c>
      <c r="K3605">
        <v>0</v>
      </c>
      <c r="L3605">
        <v>1.5</v>
      </c>
      <c r="M3605">
        <v>0.95099999999999996</v>
      </c>
      <c r="N3605">
        <v>0.96299999999999997</v>
      </c>
      <c r="O3605">
        <v>4.7</v>
      </c>
      <c r="P3605">
        <v>0.81200000000000006</v>
      </c>
      <c r="Q3605">
        <v>1</v>
      </c>
    </row>
    <row r="3606" spans="1:17">
      <c r="A3606" t="s">
        <v>3636</v>
      </c>
      <c r="B3606" s="1">
        <v>46184</v>
      </c>
      <c r="C3606" t="s">
        <v>48</v>
      </c>
      <c r="D3606" t="s">
        <v>19</v>
      </c>
      <c r="E3606">
        <v>8</v>
      </c>
      <c r="F3606">
        <v>49</v>
      </c>
      <c r="G3606">
        <v>57</v>
      </c>
      <c r="H3606">
        <v>56</v>
      </c>
      <c r="I3606">
        <v>1</v>
      </c>
      <c r="J3606">
        <v>1</v>
      </c>
      <c r="K3606">
        <v>0</v>
      </c>
      <c r="L3606">
        <v>1.6</v>
      </c>
      <c r="M3606">
        <v>0.94199999999999995</v>
      </c>
      <c r="N3606">
        <v>0.97</v>
      </c>
      <c r="O3606">
        <v>4.8</v>
      </c>
      <c r="P3606">
        <v>0.73299999999999998</v>
      </c>
      <c r="Q3606">
        <v>0.98199999999999998</v>
      </c>
    </row>
    <row r="3607" spans="1:17">
      <c r="A3607" t="s">
        <v>3637</v>
      </c>
      <c r="B3607" s="1">
        <v>46184</v>
      </c>
      <c r="C3607" t="s">
        <v>48</v>
      </c>
      <c r="D3607" t="s">
        <v>21</v>
      </c>
      <c r="E3607">
        <v>3252</v>
      </c>
      <c r="F3607">
        <v>40</v>
      </c>
      <c r="G3607">
        <v>3292</v>
      </c>
      <c r="H3607">
        <v>24</v>
      </c>
      <c r="I3607">
        <v>3268</v>
      </c>
      <c r="J3607">
        <v>0</v>
      </c>
      <c r="K3607">
        <v>0</v>
      </c>
      <c r="L3607">
        <v>8</v>
      </c>
      <c r="M3607">
        <v>0.6</v>
      </c>
      <c r="N3607">
        <v>0.98799999999999999</v>
      </c>
      <c r="O3607">
        <v>2.5</v>
      </c>
      <c r="P3607">
        <v>0.76500000000000001</v>
      </c>
      <c r="Q3607">
        <v>7.0000000000000001E-3</v>
      </c>
    </row>
    <row r="3608" spans="1:17">
      <c r="A3608" t="s">
        <v>3638</v>
      </c>
      <c r="B3608" s="1">
        <v>46184</v>
      </c>
      <c r="C3608" t="s">
        <v>48</v>
      </c>
      <c r="D3608" t="s">
        <v>23</v>
      </c>
      <c r="E3608">
        <v>0</v>
      </c>
      <c r="F3608">
        <v>57</v>
      </c>
      <c r="G3608">
        <v>57</v>
      </c>
      <c r="H3608">
        <v>57</v>
      </c>
      <c r="I3608">
        <v>0</v>
      </c>
      <c r="J3608">
        <v>0</v>
      </c>
      <c r="K3608">
        <v>0</v>
      </c>
      <c r="L3608">
        <v>1.1000000000000001</v>
      </c>
      <c r="M3608">
        <v>0.98799999999999999</v>
      </c>
      <c r="N3608">
        <v>0.98</v>
      </c>
      <c r="O3608">
        <v>4.5</v>
      </c>
      <c r="P3608">
        <v>0.77</v>
      </c>
      <c r="Q3608">
        <v>1</v>
      </c>
    </row>
    <row r="3609" spans="1:17">
      <c r="A3609" t="s">
        <v>3639</v>
      </c>
      <c r="B3609" s="1">
        <v>46184</v>
      </c>
      <c r="C3609" t="s">
        <v>48</v>
      </c>
      <c r="D3609" t="s">
        <v>25</v>
      </c>
      <c r="E3609">
        <v>1047</v>
      </c>
      <c r="F3609">
        <v>52</v>
      </c>
      <c r="G3609">
        <v>1099</v>
      </c>
      <c r="H3609">
        <v>23</v>
      </c>
      <c r="I3609">
        <v>1076</v>
      </c>
      <c r="J3609">
        <v>0</v>
      </c>
      <c r="K3609">
        <v>0</v>
      </c>
      <c r="L3609">
        <v>8</v>
      </c>
      <c r="M3609">
        <v>0.6</v>
      </c>
      <c r="N3609">
        <v>0.97899999999999998</v>
      </c>
      <c r="O3609">
        <v>2.5</v>
      </c>
      <c r="P3609">
        <v>0.72899999999999998</v>
      </c>
      <c r="Q3609">
        <v>2.1000000000000001E-2</v>
      </c>
    </row>
    <row r="3610" spans="1:17">
      <c r="A3610" t="s">
        <v>3640</v>
      </c>
      <c r="B3610" s="1">
        <v>46184</v>
      </c>
      <c r="C3610" t="s">
        <v>53</v>
      </c>
      <c r="D3610" t="s">
        <v>19</v>
      </c>
      <c r="E3610">
        <v>1903</v>
      </c>
      <c r="F3610">
        <v>57</v>
      </c>
      <c r="G3610">
        <v>1960</v>
      </c>
      <c r="H3610">
        <v>28</v>
      </c>
      <c r="I3610">
        <v>1932</v>
      </c>
      <c r="J3610">
        <v>0</v>
      </c>
      <c r="K3610">
        <v>0</v>
      </c>
      <c r="L3610">
        <v>8</v>
      </c>
      <c r="M3610">
        <v>0.6</v>
      </c>
      <c r="N3610">
        <v>0.96599999999999997</v>
      </c>
      <c r="O3610">
        <v>2.5</v>
      </c>
      <c r="P3610">
        <v>0.72599999999999998</v>
      </c>
      <c r="Q3610">
        <v>1.4E-2</v>
      </c>
    </row>
    <row r="3611" spans="1:17">
      <c r="A3611" t="s">
        <v>3641</v>
      </c>
      <c r="B3611" s="1">
        <v>46184</v>
      </c>
      <c r="C3611" t="s">
        <v>53</v>
      </c>
      <c r="D3611" t="s">
        <v>21</v>
      </c>
      <c r="E3611">
        <v>2068</v>
      </c>
      <c r="F3611">
        <v>49</v>
      </c>
      <c r="G3611">
        <v>2117</v>
      </c>
      <c r="H3611">
        <v>24</v>
      </c>
      <c r="I3611">
        <v>2093</v>
      </c>
      <c r="J3611">
        <v>0</v>
      </c>
      <c r="K3611">
        <v>0</v>
      </c>
      <c r="L3611">
        <v>8</v>
      </c>
      <c r="M3611">
        <v>0.6</v>
      </c>
      <c r="N3611">
        <v>0.97099999999999997</v>
      </c>
      <c r="O3611">
        <v>2.5</v>
      </c>
      <c r="P3611">
        <v>0.67900000000000005</v>
      </c>
      <c r="Q3611">
        <v>1.0999999999999999E-2</v>
      </c>
    </row>
    <row r="3612" spans="1:17">
      <c r="A3612" t="s">
        <v>3642</v>
      </c>
      <c r="B3612" s="1">
        <v>46184</v>
      </c>
      <c r="C3612" t="s">
        <v>53</v>
      </c>
      <c r="D3612" t="s">
        <v>23</v>
      </c>
      <c r="E3612">
        <v>1399</v>
      </c>
      <c r="F3612">
        <v>52</v>
      </c>
      <c r="G3612">
        <v>1451</v>
      </c>
      <c r="H3612">
        <v>28</v>
      </c>
      <c r="I3612">
        <v>1423</v>
      </c>
      <c r="J3612">
        <v>0</v>
      </c>
      <c r="K3612">
        <v>0</v>
      </c>
      <c r="L3612">
        <v>8</v>
      </c>
      <c r="M3612">
        <v>0.6</v>
      </c>
      <c r="N3612">
        <v>0.996</v>
      </c>
      <c r="O3612">
        <v>2.5</v>
      </c>
      <c r="P3612">
        <v>0.71299999999999997</v>
      </c>
      <c r="Q3612">
        <v>1.9E-2</v>
      </c>
    </row>
    <row r="3613" spans="1:17">
      <c r="A3613" t="s">
        <v>3643</v>
      </c>
      <c r="B3613" s="1">
        <v>46184</v>
      </c>
      <c r="C3613" t="s">
        <v>53</v>
      </c>
      <c r="D3613" t="s">
        <v>25</v>
      </c>
      <c r="E3613">
        <v>0</v>
      </c>
      <c r="F3613">
        <v>38</v>
      </c>
      <c r="G3613">
        <v>38</v>
      </c>
      <c r="H3613">
        <v>38</v>
      </c>
      <c r="I3613">
        <v>0</v>
      </c>
      <c r="J3613">
        <v>0</v>
      </c>
      <c r="K3613">
        <v>0</v>
      </c>
      <c r="L3613">
        <v>1.9</v>
      </c>
      <c r="M3613">
        <v>0.98399999999999999</v>
      </c>
      <c r="N3613">
        <v>0.98199999999999998</v>
      </c>
      <c r="O3613">
        <v>4.5999999999999996</v>
      </c>
      <c r="P3613">
        <v>0.69899999999999995</v>
      </c>
      <c r="Q3613">
        <v>1</v>
      </c>
    </row>
    <row r="3614" spans="1:17">
      <c r="A3614" t="s">
        <v>3644</v>
      </c>
      <c r="B3614" s="1">
        <v>46185</v>
      </c>
      <c r="C3614" t="s">
        <v>18</v>
      </c>
      <c r="D3614" t="s">
        <v>19</v>
      </c>
      <c r="E3614">
        <v>605</v>
      </c>
      <c r="F3614">
        <v>39</v>
      </c>
      <c r="G3614">
        <v>644</v>
      </c>
      <c r="H3614">
        <v>33</v>
      </c>
      <c r="I3614">
        <v>611</v>
      </c>
      <c r="J3614">
        <v>2</v>
      </c>
      <c r="K3614">
        <v>1</v>
      </c>
      <c r="L3614">
        <v>8</v>
      </c>
      <c r="M3614">
        <v>0.6</v>
      </c>
      <c r="N3614">
        <v>0.97599999999999998</v>
      </c>
      <c r="O3614">
        <v>2.5</v>
      </c>
      <c r="P3614">
        <v>0.66</v>
      </c>
      <c r="Q3614">
        <v>5.0999999999999997E-2</v>
      </c>
    </row>
    <row r="3615" spans="1:17">
      <c r="A3615" t="s">
        <v>3645</v>
      </c>
      <c r="B3615" s="1">
        <v>46185</v>
      </c>
      <c r="C3615" t="s">
        <v>18</v>
      </c>
      <c r="D3615" t="s">
        <v>21</v>
      </c>
      <c r="E3615">
        <v>0</v>
      </c>
      <c r="F3615">
        <v>54</v>
      </c>
      <c r="G3615">
        <v>54</v>
      </c>
      <c r="H3615">
        <v>53</v>
      </c>
      <c r="I3615">
        <v>1</v>
      </c>
      <c r="J3615">
        <v>0</v>
      </c>
      <c r="K3615">
        <v>0</v>
      </c>
      <c r="L3615">
        <v>1.5</v>
      </c>
      <c r="M3615">
        <v>1</v>
      </c>
      <c r="N3615">
        <v>0.98199999999999998</v>
      </c>
      <c r="O3615">
        <v>4.5</v>
      </c>
      <c r="P3615">
        <v>0.72299999999999998</v>
      </c>
      <c r="Q3615">
        <v>0.98099999999999998</v>
      </c>
    </row>
    <row r="3616" spans="1:17">
      <c r="A3616" t="s">
        <v>3646</v>
      </c>
      <c r="B3616" s="1">
        <v>46185</v>
      </c>
      <c r="C3616" t="s">
        <v>18</v>
      </c>
      <c r="D3616" t="s">
        <v>23</v>
      </c>
      <c r="E3616">
        <v>918</v>
      </c>
      <c r="F3616">
        <v>42</v>
      </c>
      <c r="G3616">
        <v>960</v>
      </c>
      <c r="H3616">
        <v>33</v>
      </c>
      <c r="I3616">
        <v>927</v>
      </c>
      <c r="J3616">
        <v>0</v>
      </c>
      <c r="K3616">
        <v>0</v>
      </c>
      <c r="L3616">
        <v>8</v>
      </c>
      <c r="M3616">
        <v>0.6</v>
      </c>
      <c r="N3616">
        <v>0.99199999999999999</v>
      </c>
      <c r="O3616">
        <v>2.5</v>
      </c>
      <c r="P3616">
        <v>0.73799999999999999</v>
      </c>
      <c r="Q3616">
        <v>3.4000000000000002E-2</v>
      </c>
    </row>
    <row r="3617" spans="1:17">
      <c r="A3617" t="s">
        <v>3647</v>
      </c>
      <c r="B3617" s="1">
        <v>46185</v>
      </c>
      <c r="C3617" t="s">
        <v>18</v>
      </c>
      <c r="D3617" t="s">
        <v>25</v>
      </c>
      <c r="E3617">
        <v>0</v>
      </c>
      <c r="F3617">
        <v>35</v>
      </c>
      <c r="G3617">
        <v>35</v>
      </c>
      <c r="H3617">
        <v>35</v>
      </c>
      <c r="I3617">
        <v>0</v>
      </c>
      <c r="J3617">
        <v>0</v>
      </c>
      <c r="K3617">
        <v>0</v>
      </c>
      <c r="L3617">
        <v>1.2</v>
      </c>
      <c r="M3617">
        <v>0.97299999999999998</v>
      </c>
      <c r="N3617">
        <v>0.97199999999999998</v>
      </c>
      <c r="O3617">
        <v>4.5999999999999996</v>
      </c>
      <c r="P3617">
        <v>0.71099999999999997</v>
      </c>
      <c r="Q3617">
        <v>1</v>
      </c>
    </row>
    <row r="3618" spans="1:17">
      <c r="A3618" t="s">
        <v>3648</v>
      </c>
      <c r="B3618" s="1">
        <v>46185</v>
      </c>
      <c r="C3618" t="s">
        <v>27</v>
      </c>
      <c r="D3618" t="s">
        <v>19</v>
      </c>
      <c r="E3618">
        <v>45</v>
      </c>
      <c r="F3618">
        <v>40</v>
      </c>
      <c r="G3618">
        <v>85</v>
      </c>
      <c r="H3618">
        <v>34</v>
      </c>
      <c r="I3618">
        <v>51</v>
      </c>
      <c r="J3618">
        <v>1</v>
      </c>
      <c r="K3618">
        <v>1</v>
      </c>
      <c r="L3618">
        <v>5.7</v>
      </c>
      <c r="M3618">
        <v>0.624</v>
      </c>
      <c r="N3618">
        <v>0.94499999999999995</v>
      </c>
      <c r="O3618">
        <v>2.7</v>
      </c>
      <c r="P3618">
        <v>0.74399999999999999</v>
      </c>
      <c r="Q3618">
        <v>0.4</v>
      </c>
    </row>
    <row r="3619" spans="1:17">
      <c r="A3619" t="s">
        <v>3649</v>
      </c>
      <c r="B3619" s="1">
        <v>46185</v>
      </c>
      <c r="C3619" t="s">
        <v>27</v>
      </c>
      <c r="D3619" t="s">
        <v>21</v>
      </c>
      <c r="E3619">
        <v>0</v>
      </c>
      <c r="F3619">
        <v>61</v>
      </c>
      <c r="G3619">
        <v>61</v>
      </c>
      <c r="H3619">
        <v>54</v>
      </c>
      <c r="I3619">
        <v>7</v>
      </c>
      <c r="J3619">
        <v>0</v>
      </c>
      <c r="K3619">
        <v>0</v>
      </c>
      <c r="L3619">
        <v>2.1</v>
      </c>
      <c r="M3619">
        <v>0.93100000000000005</v>
      </c>
      <c r="N3619">
        <v>1</v>
      </c>
      <c r="O3619">
        <v>4.2</v>
      </c>
      <c r="P3619">
        <v>0.70899999999999996</v>
      </c>
      <c r="Q3619">
        <v>0.88500000000000001</v>
      </c>
    </row>
    <row r="3620" spans="1:17">
      <c r="A3620" t="s">
        <v>3650</v>
      </c>
      <c r="B3620" s="1">
        <v>46185</v>
      </c>
      <c r="C3620" t="s">
        <v>27</v>
      </c>
      <c r="D3620" t="s">
        <v>23</v>
      </c>
      <c r="E3620">
        <v>2406</v>
      </c>
      <c r="F3620">
        <v>24</v>
      </c>
      <c r="G3620">
        <v>2430</v>
      </c>
      <c r="H3620">
        <v>16</v>
      </c>
      <c r="I3620">
        <v>2414</v>
      </c>
      <c r="J3620">
        <v>0</v>
      </c>
      <c r="K3620">
        <v>0</v>
      </c>
      <c r="L3620">
        <v>8</v>
      </c>
      <c r="M3620">
        <v>0.6</v>
      </c>
      <c r="N3620">
        <v>0.99199999999999999</v>
      </c>
      <c r="O3620">
        <v>2.5</v>
      </c>
      <c r="P3620">
        <v>0.77200000000000002</v>
      </c>
      <c r="Q3620">
        <v>7.0000000000000001E-3</v>
      </c>
    </row>
    <row r="3621" spans="1:17">
      <c r="A3621" t="s">
        <v>3651</v>
      </c>
      <c r="B3621" s="1">
        <v>46185</v>
      </c>
      <c r="C3621" t="s">
        <v>27</v>
      </c>
      <c r="D3621" t="s">
        <v>25</v>
      </c>
      <c r="E3621">
        <v>183</v>
      </c>
      <c r="F3621">
        <v>35</v>
      </c>
      <c r="G3621">
        <v>218</v>
      </c>
      <c r="H3621">
        <v>22</v>
      </c>
      <c r="I3621">
        <v>196</v>
      </c>
      <c r="J3621">
        <v>0</v>
      </c>
      <c r="K3621">
        <v>0</v>
      </c>
      <c r="L3621">
        <v>8</v>
      </c>
      <c r="M3621">
        <v>0.6</v>
      </c>
      <c r="N3621">
        <v>0.98399999999999999</v>
      </c>
      <c r="O3621">
        <v>2.5</v>
      </c>
      <c r="P3621">
        <v>0.81100000000000005</v>
      </c>
      <c r="Q3621">
        <v>0.10100000000000001</v>
      </c>
    </row>
    <row r="3622" spans="1:17">
      <c r="A3622" t="s">
        <v>3652</v>
      </c>
      <c r="B3622" s="1">
        <v>46185</v>
      </c>
      <c r="C3622" t="s">
        <v>32</v>
      </c>
      <c r="D3622" t="s">
        <v>19</v>
      </c>
      <c r="E3622">
        <v>1101</v>
      </c>
      <c r="F3622">
        <v>41</v>
      </c>
      <c r="G3622">
        <v>1142</v>
      </c>
      <c r="H3622">
        <v>31</v>
      </c>
      <c r="I3622">
        <v>1111</v>
      </c>
      <c r="J3622">
        <v>0</v>
      </c>
      <c r="K3622">
        <v>0</v>
      </c>
      <c r="L3622">
        <v>8</v>
      </c>
      <c r="M3622">
        <v>0.6</v>
      </c>
      <c r="N3622">
        <v>0.97099999999999997</v>
      </c>
      <c r="O3622">
        <v>2.5</v>
      </c>
      <c r="P3622">
        <v>0.755</v>
      </c>
      <c r="Q3622">
        <v>2.7E-2</v>
      </c>
    </row>
    <row r="3623" spans="1:17">
      <c r="A3623" t="s">
        <v>3653</v>
      </c>
      <c r="B3623" s="1">
        <v>46185</v>
      </c>
      <c r="C3623" t="s">
        <v>32</v>
      </c>
      <c r="D3623" t="s">
        <v>21</v>
      </c>
      <c r="E3623">
        <v>2288</v>
      </c>
      <c r="F3623">
        <v>32</v>
      </c>
      <c r="G3623">
        <v>2320</v>
      </c>
      <c r="H3623">
        <v>28</v>
      </c>
      <c r="I3623">
        <v>2292</v>
      </c>
      <c r="J3623">
        <v>0</v>
      </c>
      <c r="K3623">
        <v>0</v>
      </c>
      <c r="L3623">
        <v>8</v>
      </c>
      <c r="M3623">
        <v>0.6</v>
      </c>
      <c r="N3623">
        <v>0.999</v>
      </c>
      <c r="O3623">
        <v>2.5</v>
      </c>
      <c r="P3623">
        <v>0.75</v>
      </c>
      <c r="Q3623">
        <v>1.2E-2</v>
      </c>
    </row>
    <row r="3624" spans="1:17">
      <c r="A3624" t="s">
        <v>3654</v>
      </c>
      <c r="B3624" s="1">
        <v>46185</v>
      </c>
      <c r="C3624" t="s">
        <v>32</v>
      </c>
      <c r="D3624" t="s">
        <v>23</v>
      </c>
      <c r="E3624">
        <v>2540</v>
      </c>
      <c r="F3624">
        <v>37</v>
      </c>
      <c r="G3624">
        <v>2577</v>
      </c>
      <c r="H3624">
        <v>19</v>
      </c>
      <c r="I3624">
        <v>2558</v>
      </c>
      <c r="J3624">
        <v>0</v>
      </c>
      <c r="K3624">
        <v>0</v>
      </c>
      <c r="L3624">
        <v>8</v>
      </c>
      <c r="M3624">
        <v>0.6</v>
      </c>
      <c r="N3624">
        <v>0.995</v>
      </c>
      <c r="O3624">
        <v>2.5</v>
      </c>
      <c r="P3624">
        <v>0.65100000000000002</v>
      </c>
      <c r="Q3624">
        <v>7.0000000000000001E-3</v>
      </c>
    </row>
    <row r="3625" spans="1:17">
      <c r="A3625" t="s">
        <v>3655</v>
      </c>
      <c r="B3625" s="1">
        <v>46185</v>
      </c>
      <c r="C3625" t="s">
        <v>32</v>
      </c>
      <c r="D3625" t="s">
        <v>25</v>
      </c>
      <c r="E3625">
        <v>0</v>
      </c>
      <c r="F3625">
        <v>38</v>
      </c>
      <c r="G3625">
        <v>38</v>
      </c>
      <c r="H3625">
        <v>38</v>
      </c>
      <c r="I3625">
        <v>0</v>
      </c>
      <c r="J3625">
        <v>0</v>
      </c>
      <c r="K3625">
        <v>0</v>
      </c>
      <c r="L3625">
        <v>2.5</v>
      </c>
      <c r="M3625">
        <v>0.96399999999999997</v>
      </c>
      <c r="N3625">
        <v>1</v>
      </c>
      <c r="O3625">
        <v>4.2</v>
      </c>
      <c r="P3625">
        <v>0.69399999999999995</v>
      </c>
      <c r="Q3625">
        <v>1</v>
      </c>
    </row>
    <row r="3626" spans="1:17">
      <c r="A3626" t="s">
        <v>3656</v>
      </c>
      <c r="B3626" s="1">
        <v>46185</v>
      </c>
      <c r="C3626" t="s">
        <v>37</v>
      </c>
      <c r="D3626" t="s">
        <v>19</v>
      </c>
      <c r="E3626">
        <v>22</v>
      </c>
      <c r="F3626">
        <v>34</v>
      </c>
      <c r="G3626">
        <v>56</v>
      </c>
      <c r="H3626">
        <v>49</v>
      </c>
      <c r="I3626">
        <v>7</v>
      </c>
      <c r="J3626">
        <v>0</v>
      </c>
      <c r="K3626">
        <v>0</v>
      </c>
      <c r="L3626">
        <v>2</v>
      </c>
      <c r="M3626">
        <v>0.90300000000000002</v>
      </c>
      <c r="N3626">
        <v>0.98799999999999999</v>
      </c>
      <c r="O3626">
        <v>4.0999999999999996</v>
      </c>
      <c r="P3626">
        <v>0.67100000000000004</v>
      </c>
      <c r="Q3626">
        <v>0.875</v>
      </c>
    </row>
    <row r="3627" spans="1:17">
      <c r="A3627" t="s">
        <v>3657</v>
      </c>
      <c r="B3627" s="1">
        <v>46185</v>
      </c>
      <c r="C3627" t="s">
        <v>37</v>
      </c>
      <c r="D3627" t="s">
        <v>21</v>
      </c>
      <c r="E3627">
        <v>1118</v>
      </c>
      <c r="F3627">
        <v>48</v>
      </c>
      <c r="G3627">
        <v>1166</v>
      </c>
      <c r="H3627">
        <v>40</v>
      </c>
      <c r="I3627">
        <v>1126</v>
      </c>
      <c r="J3627">
        <v>0</v>
      </c>
      <c r="K3627">
        <v>0</v>
      </c>
      <c r="L3627">
        <v>8</v>
      </c>
      <c r="M3627">
        <v>0.6</v>
      </c>
      <c r="N3627">
        <v>0.99299999999999999</v>
      </c>
      <c r="O3627">
        <v>2.5</v>
      </c>
      <c r="P3627">
        <v>0.82499999999999996</v>
      </c>
      <c r="Q3627">
        <v>3.4000000000000002E-2</v>
      </c>
    </row>
    <row r="3628" spans="1:17">
      <c r="A3628" t="s">
        <v>3658</v>
      </c>
      <c r="B3628" s="1">
        <v>46185</v>
      </c>
      <c r="C3628" t="s">
        <v>37</v>
      </c>
      <c r="D3628" t="s">
        <v>23</v>
      </c>
      <c r="E3628">
        <v>867</v>
      </c>
      <c r="F3628">
        <v>48</v>
      </c>
      <c r="G3628">
        <v>915</v>
      </c>
      <c r="H3628">
        <v>39</v>
      </c>
      <c r="I3628">
        <v>876</v>
      </c>
      <c r="J3628">
        <v>0</v>
      </c>
      <c r="K3628">
        <v>0</v>
      </c>
      <c r="L3628">
        <v>8</v>
      </c>
      <c r="M3628">
        <v>0.6</v>
      </c>
      <c r="N3628">
        <v>0.99299999999999999</v>
      </c>
      <c r="O3628">
        <v>2.5</v>
      </c>
      <c r="P3628">
        <v>0.81399999999999995</v>
      </c>
      <c r="Q3628">
        <v>4.2999999999999997E-2</v>
      </c>
    </row>
    <row r="3629" spans="1:17">
      <c r="A3629" t="s">
        <v>3659</v>
      </c>
      <c r="B3629" s="1">
        <v>46185</v>
      </c>
      <c r="C3629" t="s">
        <v>37</v>
      </c>
      <c r="D3629" t="s">
        <v>25</v>
      </c>
      <c r="E3629">
        <v>0</v>
      </c>
      <c r="F3629">
        <v>23</v>
      </c>
      <c r="G3629">
        <v>23</v>
      </c>
      <c r="H3629">
        <v>23</v>
      </c>
      <c r="I3629">
        <v>0</v>
      </c>
      <c r="J3629">
        <v>1</v>
      </c>
      <c r="K3629">
        <v>0</v>
      </c>
      <c r="L3629">
        <v>1.4</v>
      </c>
      <c r="M3629">
        <v>0.92200000000000004</v>
      </c>
      <c r="N3629">
        <v>0.93200000000000005</v>
      </c>
      <c r="O3629">
        <v>4.7</v>
      </c>
      <c r="P3629">
        <v>0.76600000000000001</v>
      </c>
      <c r="Q3629">
        <v>1</v>
      </c>
    </row>
    <row r="3630" spans="1:17">
      <c r="A3630" t="s">
        <v>3660</v>
      </c>
      <c r="B3630" s="1">
        <v>46185</v>
      </c>
      <c r="C3630" t="s">
        <v>43</v>
      </c>
      <c r="D3630" t="s">
        <v>19</v>
      </c>
      <c r="E3630">
        <v>2070</v>
      </c>
      <c r="F3630">
        <v>43</v>
      </c>
      <c r="G3630">
        <v>2113</v>
      </c>
      <c r="H3630">
        <v>20</v>
      </c>
      <c r="I3630">
        <v>2093</v>
      </c>
      <c r="J3630">
        <v>0</v>
      </c>
      <c r="K3630">
        <v>0</v>
      </c>
      <c r="L3630">
        <v>8</v>
      </c>
      <c r="M3630">
        <v>0.6</v>
      </c>
      <c r="N3630">
        <v>0.99299999999999999</v>
      </c>
      <c r="O3630">
        <v>2.5</v>
      </c>
      <c r="P3630">
        <v>0.70499999999999996</v>
      </c>
      <c r="Q3630">
        <v>8.9999999999999993E-3</v>
      </c>
    </row>
    <row r="3631" spans="1:17">
      <c r="A3631" t="s">
        <v>3661</v>
      </c>
      <c r="B3631" s="1">
        <v>46185</v>
      </c>
      <c r="C3631" t="s">
        <v>43</v>
      </c>
      <c r="D3631" t="s">
        <v>21</v>
      </c>
      <c r="E3631">
        <v>2</v>
      </c>
      <c r="F3631">
        <v>40</v>
      </c>
      <c r="G3631">
        <v>42</v>
      </c>
      <c r="H3631">
        <v>42</v>
      </c>
      <c r="I3631">
        <v>0</v>
      </c>
      <c r="J3631">
        <v>0</v>
      </c>
      <c r="K3631">
        <v>0</v>
      </c>
      <c r="L3631">
        <v>1.6</v>
      </c>
      <c r="M3631">
        <v>0.96899999999999997</v>
      </c>
      <c r="N3631">
        <v>0.995</v>
      </c>
      <c r="O3631">
        <v>4.5999999999999996</v>
      </c>
      <c r="P3631">
        <v>0.65300000000000002</v>
      </c>
      <c r="Q3631">
        <v>1</v>
      </c>
    </row>
    <row r="3632" spans="1:17">
      <c r="A3632" t="s">
        <v>3662</v>
      </c>
      <c r="B3632" s="1">
        <v>46185</v>
      </c>
      <c r="C3632" t="s">
        <v>43</v>
      </c>
      <c r="D3632" t="s">
        <v>23</v>
      </c>
      <c r="E3632">
        <v>0</v>
      </c>
      <c r="F3632">
        <v>34</v>
      </c>
      <c r="G3632">
        <v>34</v>
      </c>
      <c r="H3632">
        <v>34</v>
      </c>
      <c r="I3632">
        <v>0</v>
      </c>
      <c r="J3632">
        <v>0</v>
      </c>
      <c r="K3632">
        <v>0</v>
      </c>
      <c r="L3632">
        <v>1</v>
      </c>
      <c r="M3632">
        <v>1</v>
      </c>
      <c r="N3632">
        <v>0.97799999999999998</v>
      </c>
      <c r="O3632">
        <v>4.5999999999999996</v>
      </c>
      <c r="P3632">
        <v>0.69599999999999995</v>
      </c>
      <c r="Q3632">
        <v>1</v>
      </c>
    </row>
    <row r="3633" spans="1:17">
      <c r="A3633" t="s">
        <v>3663</v>
      </c>
      <c r="B3633" s="1">
        <v>46185</v>
      </c>
      <c r="C3633" t="s">
        <v>43</v>
      </c>
      <c r="D3633" t="s">
        <v>25</v>
      </c>
      <c r="E3633">
        <v>0</v>
      </c>
      <c r="F3633">
        <v>16</v>
      </c>
      <c r="G3633">
        <v>16</v>
      </c>
      <c r="H3633">
        <v>16</v>
      </c>
      <c r="I3633">
        <v>0</v>
      </c>
      <c r="J3633">
        <v>0</v>
      </c>
      <c r="K3633">
        <v>0</v>
      </c>
      <c r="L3633">
        <v>1.7</v>
      </c>
      <c r="M3633">
        <v>1</v>
      </c>
      <c r="N3633">
        <v>0.98899999999999999</v>
      </c>
      <c r="O3633">
        <v>4.2</v>
      </c>
      <c r="P3633">
        <v>0.81200000000000006</v>
      </c>
      <c r="Q3633">
        <v>1</v>
      </c>
    </row>
    <row r="3634" spans="1:17">
      <c r="A3634" t="s">
        <v>3664</v>
      </c>
      <c r="B3634" s="1">
        <v>46185</v>
      </c>
      <c r="C3634" t="s">
        <v>48</v>
      </c>
      <c r="D3634" t="s">
        <v>19</v>
      </c>
      <c r="E3634">
        <v>1</v>
      </c>
      <c r="F3634">
        <v>39</v>
      </c>
      <c r="G3634">
        <v>40</v>
      </c>
      <c r="H3634">
        <v>40</v>
      </c>
      <c r="I3634">
        <v>0</v>
      </c>
      <c r="J3634">
        <v>0</v>
      </c>
      <c r="K3634">
        <v>0</v>
      </c>
      <c r="L3634">
        <v>2</v>
      </c>
      <c r="M3634">
        <v>0.96499999999999997</v>
      </c>
      <c r="N3634">
        <v>0.94299999999999995</v>
      </c>
      <c r="O3634">
        <v>4.3</v>
      </c>
      <c r="P3634">
        <v>0.73299999999999998</v>
      </c>
      <c r="Q3634">
        <v>1</v>
      </c>
    </row>
    <row r="3635" spans="1:17">
      <c r="A3635" t="s">
        <v>3665</v>
      </c>
      <c r="B3635" s="1">
        <v>46185</v>
      </c>
      <c r="C3635" t="s">
        <v>48</v>
      </c>
      <c r="D3635" t="s">
        <v>21</v>
      </c>
      <c r="E3635">
        <v>3268</v>
      </c>
      <c r="F3635">
        <v>51</v>
      </c>
      <c r="G3635">
        <v>3319</v>
      </c>
      <c r="H3635">
        <v>24</v>
      </c>
      <c r="I3635">
        <v>3295</v>
      </c>
      <c r="J3635">
        <v>0</v>
      </c>
      <c r="K3635">
        <v>0</v>
      </c>
      <c r="L3635">
        <v>8</v>
      </c>
      <c r="M3635">
        <v>0.6</v>
      </c>
      <c r="N3635">
        <v>0.98399999999999999</v>
      </c>
      <c r="O3635">
        <v>2.5</v>
      </c>
      <c r="P3635">
        <v>0.76500000000000001</v>
      </c>
      <c r="Q3635">
        <v>7.0000000000000001E-3</v>
      </c>
    </row>
    <row r="3636" spans="1:17">
      <c r="A3636" t="s">
        <v>3666</v>
      </c>
      <c r="B3636" s="1">
        <v>46185</v>
      </c>
      <c r="C3636" t="s">
        <v>48</v>
      </c>
      <c r="D3636" t="s">
        <v>23</v>
      </c>
      <c r="E3636">
        <v>0</v>
      </c>
      <c r="F3636">
        <v>31</v>
      </c>
      <c r="G3636">
        <v>31</v>
      </c>
      <c r="H3636">
        <v>31</v>
      </c>
      <c r="I3636">
        <v>0</v>
      </c>
      <c r="J3636">
        <v>0</v>
      </c>
      <c r="K3636">
        <v>0</v>
      </c>
      <c r="L3636">
        <v>2.2000000000000002</v>
      </c>
      <c r="M3636">
        <v>0.94499999999999995</v>
      </c>
      <c r="N3636">
        <v>0.99299999999999999</v>
      </c>
      <c r="O3636">
        <v>4.5999999999999996</v>
      </c>
      <c r="P3636">
        <v>0.77</v>
      </c>
      <c r="Q3636">
        <v>1</v>
      </c>
    </row>
    <row r="3637" spans="1:17">
      <c r="A3637" t="s">
        <v>3667</v>
      </c>
      <c r="B3637" s="1">
        <v>46185</v>
      </c>
      <c r="C3637" t="s">
        <v>48</v>
      </c>
      <c r="D3637" t="s">
        <v>25</v>
      </c>
      <c r="E3637">
        <v>1076</v>
      </c>
      <c r="F3637">
        <v>42</v>
      </c>
      <c r="G3637">
        <v>1118</v>
      </c>
      <c r="H3637">
        <v>20</v>
      </c>
      <c r="I3637">
        <v>1098</v>
      </c>
      <c r="J3637">
        <v>0</v>
      </c>
      <c r="K3637">
        <v>0</v>
      </c>
      <c r="L3637">
        <v>8</v>
      </c>
      <c r="M3637">
        <v>0.6</v>
      </c>
      <c r="N3637">
        <v>0.96599999999999997</v>
      </c>
      <c r="O3637">
        <v>2.5</v>
      </c>
      <c r="P3637">
        <v>0.72899999999999998</v>
      </c>
      <c r="Q3637">
        <v>1.7999999999999999E-2</v>
      </c>
    </row>
    <row r="3638" spans="1:17">
      <c r="A3638" t="s">
        <v>3668</v>
      </c>
      <c r="B3638" s="1">
        <v>46185</v>
      </c>
      <c r="C3638" t="s">
        <v>53</v>
      </c>
      <c r="D3638" t="s">
        <v>19</v>
      </c>
      <c r="E3638">
        <v>1932</v>
      </c>
      <c r="F3638">
        <v>40</v>
      </c>
      <c r="G3638">
        <v>1972</v>
      </c>
      <c r="H3638">
        <v>26</v>
      </c>
      <c r="I3638">
        <v>1946</v>
      </c>
      <c r="J3638">
        <v>0</v>
      </c>
      <c r="K3638">
        <v>0</v>
      </c>
      <c r="L3638">
        <v>8</v>
      </c>
      <c r="M3638">
        <v>0.6</v>
      </c>
      <c r="N3638">
        <v>0.98399999999999999</v>
      </c>
      <c r="O3638">
        <v>2.5</v>
      </c>
      <c r="P3638">
        <v>0.72599999999999998</v>
      </c>
      <c r="Q3638">
        <v>1.2999999999999999E-2</v>
      </c>
    </row>
    <row r="3639" spans="1:17">
      <c r="A3639" t="s">
        <v>3669</v>
      </c>
      <c r="B3639" s="1">
        <v>46185</v>
      </c>
      <c r="C3639" t="s">
        <v>53</v>
      </c>
      <c r="D3639" t="s">
        <v>21</v>
      </c>
      <c r="E3639">
        <v>2093</v>
      </c>
      <c r="F3639">
        <v>41</v>
      </c>
      <c r="G3639">
        <v>2134</v>
      </c>
      <c r="H3639">
        <v>25</v>
      </c>
      <c r="I3639">
        <v>2109</v>
      </c>
      <c r="J3639">
        <v>0</v>
      </c>
      <c r="K3639">
        <v>0</v>
      </c>
      <c r="L3639">
        <v>8</v>
      </c>
      <c r="M3639">
        <v>0.6</v>
      </c>
      <c r="N3639">
        <v>0.96399999999999997</v>
      </c>
      <c r="O3639">
        <v>2.5</v>
      </c>
      <c r="P3639">
        <v>0.67900000000000005</v>
      </c>
      <c r="Q3639">
        <v>1.2E-2</v>
      </c>
    </row>
    <row r="3640" spans="1:17">
      <c r="A3640" t="s">
        <v>3670</v>
      </c>
      <c r="B3640" s="1">
        <v>46185</v>
      </c>
      <c r="C3640" t="s">
        <v>53</v>
      </c>
      <c r="D3640" t="s">
        <v>23</v>
      </c>
      <c r="E3640">
        <v>1423</v>
      </c>
      <c r="F3640">
        <v>49</v>
      </c>
      <c r="G3640">
        <v>1472</v>
      </c>
      <c r="H3640">
        <v>24</v>
      </c>
      <c r="I3640">
        <v>1448</v>
      </c>
      <c r="J3640">
        <v>0</v>
      </c>
      <c r="K3640">
        <v>0</v>
      </c>
      <c r="L3640">
        <v>8</v>
      </c>
      <c r="M3640">
        <v>0.6</v>
      </c>
      <c r="N3640">
        <v>1</v>
      </c>
      <c r="O3640">
        <v>2.5</v>
      </c>
      <c r="P3640">
        <v>0.71299999999999997</v>
      </c>
      <c r="Q3640">
        <v>1.6E-2</v>
      </c>
    </row>
    <row r="3641" spans="1:17">
      <c r="A3641" t="s">
        <v>3671</v>
      </c>
      <c r="B3641" s="1">
        <v>46185</v>
      </c>
      <c r="C3641" t="s">
        <v>53</v>
      </c>
      <c r="D3641" t="s">
        <v>25</v>
      </c>
      <c r="E3641">
        <v>0</v>
      </c>
      <c r="F3641">
        <v>26</v>
      </c>
      <c r="G3641">
        <v>26</v>
      </c>
      <c r="H3641">
        <v>26</v>
      </c>
      <c r="I3641">
        <v>0</v>
      </c>
      <c r="J3641">
        <v>0</v>
      </c>
      <c r="K3641">
        <v>0</v>
      </c>
      <c r="L3641">
        <v>1.6</v>
      </c>
      <c r="M3641">
        <v>0.98699999999999999</v>
      </c>
      <c r="N3641">
        <v>0.99299999999999999</v>
      </c>
      <c r="O3641">
        <v>4.8</v>
      </c>
      <c r="P3641">
        <v>0.69899999999999995</v>
      </c>
      <c r="Q3641">
        <v>1</v>
      </c>
    </row>
    <row r="3642" spans="1:17">
      <c r="A3642" t="s">
        <v>3672</v>
      </c>
      <c r="B3642" s="1">
        <v>46187</v>
      </c>
      <c r="C3642" t="s">
        <v>18</v>
      </c>
      <c r="D3642" t="s">
        <v>19</v>
      </c>
      <c r="E3642">
        <v>611</v>
      </c>
      <c r="F3642">
        <v>41</v>
      </c>
      <c r="G3642">
        <v>652</v>
      </c>
      <c r="H3642">
        <v>29</v>
      </c>
      <c r="I3642">
        <v>623</v>
      </c>
      <c r="J3642">
        <v>1</v>
      </c>
      <c r="K3642">
        <v>0</v>
      </c>
      <c r="L3642">
        <v>8</v>
      </c>
      <c r="M3642">
        <v>0.6</v>
      </c>
      <c r="N3642">
        <v>0.96499999999999997</v>
      </c>
      <c r="O3642">
        <v>2.5</v>
      </c>
      <c r="P3642">
        <v>0.66</v>
      </c>
      <c r="Q3642">
        <v>4.3999999999999997E-2</v>
      </c>
    </row>
    <row r="3643" spans="1:17">
      <c r="A3643" t="s">
        <v>3673</v>
      </c>
      <c r="B3643" s="1">
        <v>46187</v>
      </c>
      <c r="C3643" t="s">
        <v>18</v>
      </c>
      <c r="D3643" t="s">
        <v>21</v>
      </c>
      <c r="E3643">
        <v>1</v>
      </c>
      <c r="F3643">
        <v>20</v>
      </c>
      <c r="G3643">
        <v>21</v>
      </c>
      <c r="H3643">
        <v>21</v>
      </c>
      <c r="I3643">
        <v>0</v>
      </c>
      <c r="J3643">
        <v>0</v>
      </c>
      <c r="K3643">
        <v>0</v>
      </c>
      <c r="L3643">
        <v>1.4</v>
      </c>
      <c r="M3643">
        <v>0.96199999999999997</v>
      </c>
      <c r="N3643">
        <v>0.97099999999999997</v>
      </c>
      <c r="O3643">
        <v>4.5</v>
      </c>
      <c r="P3643">
        <v>0.72299999999999998</v>
      </c>
      <c r="Q3643">
        <v>1</v>
      </c>
    </row>
    <row r="3644" spans="1:17">
      <c r="A3644" t="s">
        <v>3674</v>
      </c>
      <c r="B3644" s="1">
        <v>46187</v>
      </c>
      <c r="C3644" t="s">
        <v>18</v>
      </c>
      <c r="D3644" t="s">
        <v>23</v>
      </c>
      <c r="E3644">
        <v>927</v>
      </c>
      <c r="F3644">
        <v>61</v>
      </c>
      <c r="G3644">
        <v>988</v>
      </c>
      <c r="H3644">
        <v>38</v>
      </c>
      <c r="I3644">
        <v>950</v>
      </c>
      <c r="J3644">
        <v>0</v>
      </c>
      <c r="K3644">
        <v>0</v>
      </c>
      <c r="L3644">
        <v>8</v>
      </c>
      <c r="M3644">
        <v>0.6</v>
      </c>
      <c r="N3644">
        <v>1</v>
      </c>
      <c r="O3644">
        <v>2.5</v>
      </c>
      <c r="P3644">
        <v>0.73799999999999999</v>
      </c>
      <c r="Q3644">
        <v>3.7999999999999999E-2</v>
      </c>
    </row>
    <row r="3645" spans="1:17">
      <c r="A3645" t="s">
        <v>3675</v>
      </c>
      <c r="B3645" s="1">
        <v>46187</v>
      </c>
      <c r="C3645" t="s">
        <v>18</v>
      </c>
      <c r="D3645" t="s">
        <v>25</v>
      </c>
      <c r="E3645">
        <v>0</v>
      </c>
      <c r="F3645">
        <v>29</v>
      </c>
      <c r="G3645">
        <v>29</v>
      </c>
      <c r="H3645">
        <v>29</v>
      </c>
      <c r="I3645">
        <v>0</v>
      </c>
      <c r="J3645">
        <v>0</v>
      </c>
      <c r="K3645">
        <v>0</v>
      </c>
      <c r="L3645">
        <v>1.4</v>
      </c>
      <c r="M3645">
        <v>0.93899999999999995</v>
      </c>
      <c r="N3645">
        <v>1</v>
      </c>
      <c r="O3645">
        <v>4.5</v>
      </c>
      <c r="P3645">
        <v>0.71099999999999997</v>
      </c>
      <c r="Q3645">
        <v>1</v>
      </c>
    </row>
    <row r="3646" spans="1:17">
      <c r="A3646" t="s">
        <v>3676</v>
      </c>
      <c r="B3646" s="1">
        <v>46187</v>
      </c>
      <c r="C3646" t="s">
        <v>27</v>
      </c>
      <c r="D3646" t="s">
        <v>19</v>
      </c>
      <c r="E3646">
        <v>51</v>
      </c>
      <c r="F3646">
        <v>30</v>
      </c>
      <c r="G3646">
        <v>81</v>
      </c>
      <c r="H3646">
        <v>43</v>
      </c>
      <c r="I3646">
        <v>38</v>
      </c>
      <c r="J3646">
        <v>1</v>
      </c>
      <c r="K3646">
        <v>0</v>
      </c>
      <c r="L3646">
        <v>4.5</v>
      </c>
      <c r="M3646">
        <v>0.70899999999999996</v>
      </c>
      <c r="N3646">
        <v>0.97299999999999998</v>
      </c>
      <c r="O3646">
        <v>3.4</v>
      </c>
      <c r="P3646">
        <v>0.74399999999999999</v>
      </c>
      <c r="Q3646">
        <v>0.53100000000000003</v>
      </c>
    </row>
    <row r="3647" spans="1:17">
      <c r="A3647" t="s">
        <v>3677</v>
      </c>
      <c r="B3647" s="1">
        <v>46187</v>
      </c>
      <c r="C3647" t="s">
        <v>27</v>
      </c>
      <c r="D3647" t="s">
        <v>21</v>
      </c>
      <c r="E3647">
        <v>7</v>
      </c>
      <c r="F3647">
        <v>56</v>
      </c>
      <c r="G3647">
        <v>63</v>
      </c>
      <c r="H3647">
        <v>49</v>
      </c>
      <c r="I3647">
        <v>14</v>
      </c>
      <c r="J3647">
        <v>0</v>
      </c>
      <c r="K3647">
        <v>0</v>
      </c>
      <c r="L3647">
        <v>2.4</v>
      </c>
      <c r="M3647">
        <v>0.89300000000000002</v>
      </c>
      <c r="N3647">
        <v>0.96499999999999997</v>
      </c>
      <c r="O3647">
        <v>4.4000000000000004</v>
      </c>
      <c r="P3647">
        <v>0.70899999999999996</v>
      </c>
      <c r="Q3647">
        <v>0.77800000000000002</v>
      </c>
    </row>
    <row r="3648" spans="1:17">
      <c r="A3648" t="s">
        <v>3678</v>
      </c>
      <c r="B3648" s="1">
        <v>46187</v>
      </c>
      <c r="C3648" t="s">
        <v>27</v>
      </c>
      <c r="D3648" t="s">
        <v>23</v>
      </c>
      <c r="E3648">
        <v>2414</v>
      </c>
      <c r="F3648">
        <v>54</v>
      </c>
      <c r="G3648">
        <v>2468</v>
      </c>
      <c r="H3648">
        <v>19</v>
      </c>
      <c r="I3648">
        <v>2449</v>
      </c>
      <c r="J3648">
        <v>0</v>
      </c>
      <c r="K3648">
        <v>0</v>
      </c>
      <c r="L3648">
        <v>8</v>
      </c>
      <c r="M3648">
        <v>0.6</v>
      </c>
      <c r="N3648">
        <v>1</v>
      </c>
      <c r="O3648">
        <v>2.5</v>
      </c>
      <c r="P3648">
        <v>0.77200000000000002</v>
      </c>
      <c r="Q3648">
        <v>8.0000000000000002E-3</v>
      </c>
    </row>
    <row r="3649" spans="1:17">
      <c r="A3649" t="s">
        <v>3679</v>
      </c>
      <c r="B3649" s="1">
        <v>46187</v>
      </c>
      <c r="C3649" t="s">
        <v>27</v>
      </c>
      <c r="D3649" t="s">
        <v>25</v>
      </c>
      <c r="E3649">
        <v>196</v>
      </c>
      <c r="F3649">
        <v>31</v>
      </c>
      <c r="G3649">
        <v>227</v>
      </c>
      <c r="H3649">
        <v>28</v>
      </c>
      <c r="I3649">
        <v>199</v>
      </c>
      <c r="J3649">
        <v>0</v>
      </c>
      <c r="K3649">
        <v>0</v>
      </c>
      <c r="L3649">
        <v>8</v>
      </c>
      <c r="M3649">
        <v>0.6</v>
      </c>
      <c r="N3649">
        <v>0.95899999999999996</v>
      </c>
      <c r="O3649">
        <v>2.5</v>
      </c>
      <c r="P3649">
        <v>0.81100000000000005</v>
      </c>
      <c r="Q3649">
        <v>0.123</v>
      </c>
    </row>
    <row r="3650" spans="1:17">
      <c r="A3650" t="s">
        <v>3680</v>
      </c>
      <c r="B3650" s="1">
        <v>46187</v>
      </c>
      <c r="C3650" t="s">
        <v>32</v>
      </c>
      <c r="D3650" t="s">
        <v>19</v>
      </c>
      <c r="E3650">
        <v>1111</v>
      </c>
      <c r="F3650">
        <v>51</v>
      </c>
      <c r="G3650">
        <v>1162</v>
      </c>
      <c r="H3650">
        <v>30</v>
      </c>
      <c r="I3650">
        <v>1132</v>
      </c>
      <c r="J3650">
        <v>0</v>
      </c>
      <c r="K3650">
        <v>0</v>
      </c>
      <c r="L3650">
        <v>8</v>
      </c>
      <c r="M3650">
        <v>0.6</v>
      </c>
      <c r="N3650">
        <v>1</v>
      </c>
      <c r="O3650">
        <v>2.5</v>
      </c>
      <c r="P3650">
        <v>0.755</v>
      </c>
      <c r="Q3650">
        <v>2.5999999999999999E-2</v>
      </c>
    </row>
    <row r="3651" spans="1:17">
      <c r="A3651" t="s">
        <v>3681</v>
      </c>
      <c r="B3651" s="1">
        <v>46187</v>
      </c>
      <c r="C3651" t="s">
        <v>32</v>
      </c>
      <c r="D3651" t="s">
        <v>21</v>
      </c>
      <c r="E3651">
        <v>2292</v>
      </c>
      <c r="F3651">
        <v>43</v>
      </c>
      <c r="G3651">
        <v>2335</v>
      </c>
      <c r="H3651">
        <v>26</v>
      </c>
      <c r="I3651">
        <v>2309</v>
      </c>
      <c r="J3651">
        <v>0</v>
      </c>
      <c r="K3651">
        <v>0</v>
      </c>
      <c r="L3651">
        <v>8</v>
      </c>
      <c r="M3651">
        <v>0.6</v>
      </c>
      <c r="N3651">
        <v>0.99399999999999999</v>
      </c>
      <c r="O3651">
        <v>2.5</v>
      </c>
      <c r="P3651">
        <v>0.75</v>
      </c>
      <c r="Q3651">
        <v>1.0999999999999999E-2</v>
      </c>
    </row>
    <row r="3652" spans="1:17">
      <c r="A3652" t="s">
        <v>3682</v>
      </c>
      <c r="B3652" s="1">
        <v>46187</v>
      </c>
      <c r="C3652" t="s">
        <v>32</v>
      </c>
      <c r="D3652" t="s">
        <v>23</v>
      </c>
      <c r="E3652">
        <v>2558</v>
      </c>
      <c r="F3652">
        <v>34</v>
      </c>
      <c r="G3652">
        <v>2592</v>
      </c>
      <c r="H3652">
        <v>23</v>
      </c>
      <c r="I3652">
        <v>2569</v>
      </c>
      <c r="J3652">
        <v>0</v>
      </c>
      <c r="K3652">
        <v>0</v>
      </c>
      <c r="L3652">
        <v>8</v>
      </c>
      <c r="M3652">
        <v>0.6</v>
      </c>
      <c r="N3652">
        <v>0.99</v>
      </c>
      <c r="O3652">
        <v>2.5</v>
      </c>
      <c r="P3652">
        <v>0.65100000000000002</v>
      </c>
      <c r="Q3652">
        <v>8.9999999999999993E-3</v>
      </c>
    </row>
    <row r="3653" spans="1:17">
      <c r="A3653" t="s">
        <v>3683</v>
      </c>
      <c r="B3653" s="1">
        <v>46187</v>
      </c>
      <c r="C3653" t="s">
        <v>32</v>
      </c>
      <c r="D3653" t="s">
        <v>25</v>
      </c>
      <c r="E3653">
        <v>0</v>
      </c>
      <c r="F3653">
        <v>19</v>
      </c>
      <c r="G3653">
        <v>19</v>
      </c>
      <c r="H3653">
        <v>19</v>
      </c>
      <c r="I3653">
        <v>0</v>
      </c>
      <c r="J3653">
        <v>0</v>
      </c>
      <c r="K3653">
        <v>0</v>
      </c>
      <c r="L3653">
        <v>1.7</v>
      </c>
      <c r="M3653">
        <v>0.95399999999999996</v>
      </c>
      <c r="N3653">
        <v>0.98099999999999998</v>
      </c>
      <c r="O3653">
        <v>4.9000000000000004</v>
      </c>
      <c r="P3653">
        <v>0.69399999999999995</v>
      </c>
      <c r="Q3653">
        <v>1</v>
      </c>
    </row>
    <row r="3654" spans="1:17">
      <c r="A3654" t="s">
        <v>3684</v>
      </c>
      <c r="B3654" s="1">
        <v>46187</v>
      </c>
      <c r="C3654" t="s">
        <v>37</v>
      </c>
      <c r="D3654" t="s">
        <v>19</v>
      </c>
      <c r="E3654">
        <v>7</v>
      </c>
      <c r="F3654">
        <v>45</v>
      </c>
      <c r="G3654">
        <v>52</v>
      </c>
      <c r="H3654">
        <v>52</v>
      </c>
      <c r="I3654">
        <v>0</v>
      </c>
      <c r="J3654">
        <v>0</v>
      </c>
      <c r="K3654">
        <v>0</v>
      </c>
      <c r="L3654">
        <v>1.2</v>
      </c>
      <c r="M3654">
        <v>0.98299999999999998</v>
      </c>
      <c r="N3654">
        <v>1</v>
      </c>
      <c r="O3654">
        <v>4.7</v>
      </c>
      <c r="P3654">
        <v>0.67100000000000004</v>
      </c>
      <c r="Q3654">
        <v>1</v>
      </c>
    </row>
    <row r="3655" spans="1:17">
      <c r="A3655" t="s">
        <v>3685</v>
      </c>
      <c r="B3655" s="1">
        <v>46187</v>
      </c>
      <c r="C3655" t="s">
        <v>37</v>
      </c>
      <c r="D3655" t="s">
        <v>21</v>
      </c>
      <c r="E3655">
        <v>1126</v>
      </c>
      <c r="F3655">
        <v>37</v>
      </c>
      <c r="G3655">
        <v>1163</v>
      </c>
      <c r="H3655">
        <v>37</v>
      </c>
      <c r="I3655">
        <v>1126</v>
      </c>
      <c r="J3655">
        <v>0</v>
      </c>
      <c r="K3655">
        <v>0</v>
      </c>
      <c r="L3655">
        <v>8</v>
      </c>
      <c r="M3655">
        <v>0.6</v>
      </c>
      <c r="N3655">
        <v>1</v>
      </c>
      <c r="O3655">
        <v>2.5</v>
      </c>
      <c r="P3655">
        <v>0.82499999999999996</v>
      </c>
      <c r="Q3655">
        <v>3.2000000000000001E-2</v>
      </c>
    </row>
    <row r="3656" spans="1:17">
      <c r="A3656" t="s">
        <v>3686</v>
      </c>
      <c r="B3656" s="1">
        <v>46187</v>
      </c>
      <c r="C3656" t="s">
        <v>37</v>
      </c>
      <c r="D3656" t="s">
        <v>23</v>
      </c>
      <c r="E3656">
        <v>876</v>
      </c>
      <c r="F3656">
        <v>46</v>
      </c>
      <c r="G3656">
        <v>922</v>
      </c>
      <c r="H3656">
        <v>35</v>
      </c>
      <c r="I3656">
        <v>887</v>
      </c>
      <c r="J3656">
        <v>0</v>
      </c>
      <c r="K3656">
        <v>0</v>
      </c>
      <c r="L3656">
        <v>8</v>
      </c>
      <c r="M3656">
        <v>0.6</v>
      </c>
      <c r="N3656">
        <v>0.99099999999999999</v>
      </c>
      <c r="O3656">
        <v>2.5</v>
      </c>
      <c r="P3656">
        <v>0.81399999999999995</v>
      </c>
      <c r="Q3656">
        <v>3.7999999999999999E-2</v>
      </c>
    </row>
    <row r="3657" spans="1:17">
      <c r="A3657" t="s">
        <v>3687</v>
      </c>
      <c r="B3657" s="1">
        <v>46187</v>
      </c>
      <c r="C3657" t="s">
        <v>37</v>
      </c>
      <c r="D3657" t="s">
        <v>25</v>
      </c>
      <c r="E3657">
        <v>0</v>
      </c>
      <c r="F3657">
        <v>19</v>
      </c>
      <c r="G3657">
        <v>19</v>
      </c>
      <c r="H3657">
        <v>19</v>
      </c>
      <c r="I3657">
        <v>0</v>
      </c>
      <c r="J3657">
        <v>0</v>
      </c>
      <c r="K3657">
        <v>0</v>
      </c>
      <c r="L3657">
        <v>1.4</v>
      </c>
      <c r="M3657">
        <v>0.98399999999999999</v>
      </c>
      <c r="N3657">
        <v>0.96699999999999997</v>
      </c>
      <c r="O3657">
        <v>4.5999999999999996</v>
      </c>
      <c r="P3657">
        <v>0.76600000000000001</v>
      </c>
      <c r="Q3657">
        <v>1</v>
      </c>
    </row>
    <row r="3658" spans="1:17">
      <c r="A3658" t="s">
        <v>3688</v>
      </c>
      <c r="B3658" s="1">
        <v>46187</v>
      </c>
      <c r="C3658" t="s">
        <v>43</v>
      </c>
      <c r="D3658" t="s">
        <v>19</v>
      </c>
      <c r="E3658">
        <v>2093</v>
      </c>
      <c r="F3658">
        <v>43</v>
      </c>
      <c r="G3658">
        <v>2136</v>
      </c>
      <c r="H3658">
        <v>22</v>
      </c>
      <c r="I3658">
        <v>2114</v>
      </c>
      <c r="J3658">
        <v>0</v>
      </c>
      <c r="K3658">
        <v>0</v>
      </c>
      <c r="L3658">
        <v>8</v>
      </c>
      <c r="M3658">
        <v>0.6</v>
      </c>
      <c r="N3658">
        <v>0.99299999999999999</v>
      </c>
      <c r="O3658">
        <v>2.5</v>
      </c>
      <c r="P3658">
        <v>0.70499999999999996</v>
      </c>
      <c r="Q3658">
        <v>0.01</v>
      </c>
    </row>
    <row r="3659" spans="1:17">
      <c r="A3659" t="s">
        <v>3689</v>
      </c>
      <c r="B3659" s="1">
        <v>46187</v>
      </c>
      <c r="C3659" t="s">
        <v>43</v>
      </c>
      <c r="D3659" t="s">
        <v>21</v>
      </c>
      <c r="E3659">
        <v>0</v>
      </c>
      <c r="F3659">
        <v>42</v>
      </c>
      <c r="G3659">
        <v>42</v>
      </c>
      <c r="H3659">
        <v>42</v>
      </c>
      <c r="I3659">
        <v>0</v>
      </c>
      <c r="J3659">
        <v>0</v>
      </c>
      <c r="K3659">
        <v>0</v>
      </c>
      <c r="L3659">
        <v>1.4</v>
      </c>
      <c r="M3659">
        <v>1</v>
      </c>
      <c r="N3659">
        <v>0.998</v>
      </c>
      <c r="O3659">
        <v>4.2</v>
      </c>
      <c r="P3659">
        <v>0.65300000000000002</v>
      </c>
      <c r="Q3659">
        <v>1</v>
      </c>
    </row>
    <row r="3660" spans="1:17">
      <c r="A3660" t="s">
        <v>3690</v>
      </c>
      <c r="B3660" s="1">
        <v>46187</v>
      </c>
      <c r="C3660" t="s">
        <v>43</v>
      </c>
      <c r="D3660" t="s">
        <v>23</v>
      </c>
      <c r="E3660">
        <v>0</v>
      </c>
      <c r="F3660">
        <v>21</v>
      </c>
      <c r="G3660">
        <v>21</v>
      </c>
      <c r="H3660">
        <v>21</v>
      </c>
      <c r="I3660">
        <v>0</v>
      </c>
      <c r="J3660">
        <v>0</v>
      </c>
      <c r="K3660">
        <v>0</v>
      </c>
      <c r="L3660">
        <v>1.5</v>
      </c>
      <c r="M3660">
        <v>0.95499999999999996</v>
      </c>
      <c r="N3660">
        <v>0.97499999999999998</v>
      </c>
      <c r="O3660">
        <v>4.3</v>
      </c>
      <c r="P3660">
        <v>0.69599999999999995</v>
      </c>
      <c r="Q3660">
        <v>1</v>
      </c>
    </row>
    <row r="3661" spans="1:17">
      <c r="A3661" t="s">
        <v>3691</v>
      </c>
      <c r="B3661" s="1">
        <v>46187</v>
      </c>
      <c r="C3661" t="s">
        <v>43</v>
      </c>
      <c r="D3661" t="s">
        <v>25</v>
      </c>
      <c r="E3661">
        <v>0</v>
      </c>
      <c r="F3661">
        <v>34</v>
      </c>
      <c r="G3661">
        <v>34</v>
      </c>
      <c r="H3661">
        <v>34</v>
      </c>
      <c r="I3661">
        <v>0</v>
      </c>
      <c r="J3661">
        <v>0</v>
      </c>
      <c r="K3661">
        <v>0</v>
      </c>
      <c r="L3661">
        <v>0.9</v>
      </c>
      <c r="M3661">
        <v>0.99099999999999999</v>
      </c>
      <c r="N3661">
        <v>0.97299999999999998</v>
      </c>
      <c r="O3661">
        <v>4.5</v>
      </c>
      <c r="P3661">
        <v>0.81200000000000006</v>
      </c>
      <c r="Q3661">
        <v>1</v>
      </c>
    </row>
    <row r="3662" spans="1:17">
      <c r="A3662" t="s">
        <v>3692</v>
      </c>
      <c r="B3662" s="1">
        <v>46187</v>
      </c>
      <c r="C3662" t="s">
        <v>48</v>
      </c>
      <c r="D3662" t="s">
        <v>19</v>
      </c>
      <c r="E3662">
        <v>0</v>
      </c>
      <c r="F3662">
        <v>59</v>
      </c>
      <c r="G3662">
        <v>59</v>
      </c>
      <c r="H3662">
        <v>54</v>
      </c>
      <c r="I3662">
        <v>5</v>
      </c>
      <c r="J3662">
        <v>0</v>
      </c>
      <c r="K3662">
        <v>0</v>
      </c>
      <c r="L3662">
        <v>2.2000000000000002</v>
      </c>
      <c r="M3662">
        <v>0.94799999999999995</v>
      </c>
      <c r="N3662">
        <v>1</v>
      </c>
      <c r="O3662">
        <v>4.2</v>
      </c>
      <c r="P3662">
        <v>0.73299999999999998</v>
      </c>
      <c r="Q3662">
        <v>0.91500000000000004</v>
      </c>
    </row>
    <row r="3663" spans="1:17">
      <c r="A3663" t="s">
        <v>3693</v>
      </c>
      <c r="B3663" s="1">
        <v>46187</v>
      </c>
      <c r="C3663" t="s">
        <v>48</v>
      </c>
      <c r="D3663" t="s">
        <v>21</v>
      </c>
      <c r="E3663">
        <v>3295</v>
      </c>
      <c r="F3663">
        <v>41</v>
      </c>
      <c r="G3663">
        <v>3336</v>
      </c>
      <c r="H3663">
        <v>25</v>
      </c>
      <c r="I3663">
        <v>3311</v>
      </c>
      <c r="J3663">
        <v>0</v>
      </c>
      <c r="K3663">
        <v>0</v>
      </c>
      <c r="L3663">
        <v>8</v>
      </c>
      <c r="M3663">
        <v>0.6</v>
      </c>
      <c r="N3663">
        <v>1</v>
      </c>
      <c r="O3663">
        <v>2.5</v>
      </c>
      <c r="P3663">
        <v>0.76500000000000001</v>
      </c>
      <c r="Q3663">
        <v>7.0000000000000001E-3</v>
      </c>
    </row>
    <row r="3664" spans="1:17">
      <c r="A3664" t="s">
        <v>3694</v>
      </c>
      <c r="B3664" s="1">
        <v>46187</v>
      </c>
      <c r="C3664" t="s">
        <v>48</v>
      </c>
      <c r="D3664" t="s">
        <v>23</v>
      </c>
      <c r="E3664">
        <v>0</v>
      </c>
      <c r="F3664">
        <v>42</v>
      </c>
      <c r="G3664">
        <v>42</v>
      </c>
      <c r="H3664">
        <v>42</v>
      </c>
      <c r="I3664">
        <v>0</v>
      </c>
      <c r="J3664">
        <v>0</v>
      </c>
      <c r="K3664">
        <v>0</v>
      </c>
      <c r="L3664">
        <v>1.3</v>
      </c>
      <c r="M3664">
        <v>0.98</v>
      </c>
      <c r="N3664">
        <v>0.998</v>
      </c>
      <c r="O3664">
        <v>4.5</v>
      </c>
      <c r="P3664">
        <v>0.77</v>
      </c>
      <c r="Q3664">
        <v>1</v>
      </c>
    </row>
    <row r="3665" spans="1:17">
      <c r="A3665" t="s">
        <v>3695</v>
      </c>
      <c r="B3665" s="1">
        <v>46187</v>
      </c>
      <c r="C3665" t="s">
        <v>48</v>
      </c>
      <c r="D3665" t="s">
        <v>25</v>
      </c>
      <c r="E3665">
        <v>1098</v>
      </c>
      <c r="F3665">
        <v>34</v>
      </c>
      <c r="G3665">
        <v>1132</v>
      </c>
      <c r="H3665">
        <v>20</v>
      </c>
      <c r="I3665">
        <v>1112</v>
      </c>
      <c r="J3665">
        <v>0</v>
      </c>
      <c r="K3665">
        <v>0</v>
      </c>
      <c r="L3665">
        <v>8</v>
      </c>
      <c r="M3665">
        <v>0.6</v>
      </c>
      <c r="N3665">
        <v>1</v>
      </c>
      <c r="O3665">
        <v>2.5</v>
      </c>
      <c r="P3665">
        <v>0.72899999999999998</v>
      </c>
      <c r="Q3665">
        <v>1.7999999999999999E-2</v>
      </c>
    </row>
    <row r="3666" spans="1:17">
      <c r="A3666" t="s">
        <v>3696</v>
      </c>
      <c r="B3666" s="1">
        <v>46187</v>
      </c>
      <c r="C3666" t="s">
        <v>53</v>
      </c>
      <c r="D3666" t="s">
        <v>19</v>
      </c>
      <c r="E3666">
        <v>1946</v>
      </c>
      <c r="F3666">
        <v>51</v>
      </c>
      <c r="G3666">
        <v>1997</v>
      </c>
      <c r="H3666">
        <v>26</v>
      </c>
      <c r="I3666">
        <v>1971</v>
      </c>
      <c r="J3666">
        <v>0</v>
      </c>
      <c r="K3666">
        <v>0</v>
      </c>
      <c r="L3666">
        <v>8</v>
      </c>
      <c r="M3666">
        <v>0.6</v>
      </c>
      <c r="N3666">
        <v>0.98599999999999999</v>
      </c>
      <c r="O3666">
        <v>2.5</v>
      </c>
      <c r="P3666">
        <v>0.72599999999999998</v>
      </c>
      <c r="Q3666">
        <v>1.2999999999999999E-2</v>
      </c>
    </row>
    <row r="3667" spans="1:17">
      <c r="A3667" t="s">
        <v>3697</v>
      </c>
      <c r="B3667" s="1">
        <v>46187</v>
      </c>
      <c r="C3667" t="s">
        <v>53</v>
      </c>
      <c r="D3667" t="s">
        <v>21</v>
      </c>
      <c r="E3667">
        <v>2109</v>
      </c>
      <c r="F3667">
        <v>16</v>
      </c>
      <c r="G3667">
        <v>2125</v>
      </c>
      <c r="H3667">
        <v>29</v>
      </c>
      <c r="I3667">
        <v>2096</v>
      </c>
      <c r="J3667">
        <v>0</v>
      </c>
      <c r="K3667">
        <v>0</v>
      </c>
      <c r="L3667">
        <v>8</v>
      </c>
      <c r="M3667">
        <v>0.6</v>
      </c>
      <c r="N3667">
        <v>0.96299999999999997</v>
      </c>
      <c r="O3667">
        <v>2.5</v>
      </c>
      <c r="P3667">
        <v>0.67900000000000005</v>
      </c>
      <c r="Q3667">
        <v>1.4E-2</v>
      </c>
    </row>
    <row r="3668" spans="1:17">
      <c r="A3668" t="s">
        <v>3698</v>
      </c>
      <c r="B3668" s="1">
        <v>46187</v>
      </c>
      <c r="C3668" t="s">
        <v>53</v>
      </c>
      <c r="D3668" t="s">
        <v>23</v>
      </c>
      <c r="E3668">
        <v>1448</v>
      </c>
      <c r="F3668">
        <v>49</v>
      </c>
      <c r="G3668">
        <v>1497</v>
      </c>
      <c r="H3668">
        <v>25</v>
      </c>
      <c r="I3668">
        <v>1472</v>
      </c>
      <c r="J3668">
        <v>0</v>
      </c>
      <c r="K3668">
        <v>0</v>
      </c>
      <c r="L3668">
        <v>8</v>
      </c>
      <c r="M3668">
        <v>0.6</v>
      </c>
      <c r="N3668">
        <v>0.98799999999999999</v>
      </c>
      <c r="O3668">
        <v>2.5</v>
      </c>
      <c r="P3668">
        <v>0.71299999999999997</v>
      </c>
      <c r="Q3668">
        <v>1.7000000000000001E-2</v>
      </c>
    </row>
    <row r="3669" spans="1:17">
      <c r="A3669" t="s">
        <v>3699</v>
      </c>
      <c r="B3669" s="1">
        <v>46187</v>
      </c>
      <c r="C3669" t="s">
        <v>53</v>
      </c>
      <c r="D3669" t="s">
        <v>25</v>
      </c>
      <c r="E3669">
        <v>0</v>
      </c>
      <c r="F3669">
        <v>19</v>
      </c>
      <c r="G3669">
        <v>19</v>
      </c>
      <c r="H3669">
        <v>19</v>
      </c>
      <c r="I3669">
        <v>0</v>
      </c>
      <c r="J3669">
        <v>0</v>
      </c>
      <c r="K3669">
        <v>0</v>
      </c>
      <c r="L3669">
        <v>1.3</v>
      </c>
      <c r="M3669">
        <v>0.96599999999999997</v>
      </c>
      <c r="N3669">
        <v>0.98399999999999999</v>
      </c>
      <c r="O3669">
        <v>4.4000000000000004</v>
      </c>
      <c r="P3669">
        <v>0.69899999999999995</v>
      </c>
      <c r="Q3669">
        <v>1</v>
      </c>
    </row>
    <row r="3670" spans="1:17">
      <c r="A3670" t="s">
        <v>3700</v>
      </c>
      <c r="B3670" s="1">
        <v>46188</v>
      </c>
      <c r="C3670" t="s">
        <v>18</v>
      </c>
      <c r="D3670" t="s">
        <v>19</v>
      </c>
      <c r="E3670">
        <v>623</v>
      </c>
      <c r="F3670">
        <v>59</v>
      </c>
      <c r="G3670">
        <v>682</v>
      </c>
      <c r="H3670">
        <v>33</v>
      </c>
      <c r="I3670">
        <v>649</v>
      </c>
      <c r="J3670">
        <v>0</v>
      </c>
      <c r="K3670">
        <v>0</v>
      </c>
      <c r="L3670">
        <v>8</v>
      </c>
      <c r="M3670">
        <v>0.6</v>
      </c>
      <c r="N3670">
        <v>0.97799999999999998</v>
      </c>
      <c r="O3670">
        <v>2.5</v>
      </c>
      <c r="P3670">
        <v>0.66</v>
      </c>
      <c r="Q3670">
        <v>4.8000000000000001E-2</v>
      </c>
    </row>
    <row r="3671" spans="1:17">
      <c r="A3671" t="s">
        <v>3701</v>
      </c>
      <c r="B3671" s="1">
        <v>46188</v>
      </c>
      <c r="C3671" t="s">
        <v>18</v>
      </c>
      <c r="D3671" t="s">
        <v>21</v>
      </c>
      <c r="E3671">
        <v>0</v>
      </c>
      <c r="F3671">
        <v>41</v>
      </c>
      <c r="G3671">
        <v>41</v>
      </c>
      <c r="H3671">
        <v>41</v>
      </c>
      <c r="I3671">
        <v>0</v>
      </c>
      <c r="J3671">
        <v>0</v>
      </c>
      <c r="K3671">
        <v>0</v>
      </c>
      <c r="L3671">
        <v>1.4</v>
      </c>
      <c r="M3671">
        <v>0.95099999999999996</v>
      </c>
      <c r="N3671">
        <v>1</v>
      </c>
      <c r="O3671">
        <v>4.5</v>
      </c>
      <c r="P3671">
        <v>0.72299999999999998</v>
      </c>
      <c r="Q3671">
        <v>1</v>
      </c>
    </row>
    <row r="3672" spans="1:17">
      <c r="A3672" t="s">
        <v>3702</v>
      </c>
      <c r="B3672" s="1">
        <v>46188</v>
      </c>
      <c r="C3672" t="s">
        <v>18</v>
      </c>
      <c r="D3672" t="s">
        <v>23</v>
      </c>
      <c r="E3672">
        <v>950</v>
      </c>
      <c r="F3672">
        <v>54</v>
      </c>
      <c r="G3672">
        <v>1004</v>
      </c>
      <c r="H3672">
        <v>34</v>
      </c>
      <c r="I3672">
        <v>970</v>
      </c>
      <c r="J3672">
        <v>0</v>
      </c>
      <c r="K3672">
        <v>0</v>
      </c>
      <c r="L3672">
        <v>8</v>
      </c>
      <c r="M3672">
        <v>0.6</v>
      </c>
      <c r="N3672">
        <v>0.98699999999999999</v>
      </c>
      <c r="O3672">
        <v>2.5</v>
      </c>
      <c r="P3672">
        <v>0.73799999999999999</v>
      </c>
      <c r="Q3672">
        <v>3.4000000000000002E-2</v>
      </c>
    </row>
    <row r="3673" spans="1:17">
      <c r="A3673" t="s">
        <v>3703</v>
      </c>
      <c r="B3673" s="1">
        <v>46188</v>
      </c>
      <c r="C3673" t="s">
        <v>18</v>
      </c>
      <c r="D3673" t="s">
        <v>25</v>
      </c>
      <c r="E3673">
        <v>0</v>
      </c>
      <c r="F3673">
        <v>22</v>
      </c>
      <c r="G3673">
        <v>22</v>
      </c>
      <c r="H3673">
        <v>22</v>
      </c>
      <c r="I3673">
        <v>0</v>
      </c>
      <c r="J3673">
        <v>0</v>
      </c>
      <c r="K3673">
        <v>0</v>
      </c>
      <c r="L3673">
        <v>1.5</v>
      </c>
      <c r="M3673">
        <v>0.97899999999999998</v>
      </c>
      <c r="N3673">
        <v>0.96099999999999997</v>
      </c>
      <c r="O3673">
        <v>4.5</v>
      </c>
      <c r="P3673">
        <v>0.71099999999999997</v>
      </c>
      <c r="Q3673">
        <v>1</v>
      </c>
    </row>
    <row r="3674" spans="1:17">
      <c r="A3674" t="s">
        <v>3704</v>
      </c>
      <c r="B3674" s="1">
        <v>46188</v>
      </c>
      <c r="C3674" t="s">
        <v>27</v>
      </c>
      <c r="D3674" t="s">
        <v>19</v>
      </c>
      <c r="E3674">
        <v>38</v>
      </c>
      <c r="F3674">
        <v>38</v>
      </c>
      <c r="G3674">
        <v>76</v>
      </c>
      <c r="H3674">
        <v>45</v>
      </c>
      <c r="I3674">
        <v>31</v>
      </c>
      <c r="J3674">
        <v>0</v>
      </c>
      <c r="K3674">
        <v>0</v>
      </c>
      <c r="L3674">
        <v>3.7</v>
      </c>
      <c r="M3674">
        <v>0.80800000000000005</v>
      </c>
      <c r="N3674">
        <v>0.97799999999999998</v>
      </c>
      <c r="O3674">
        <v>3.6</v>
      </c>
      <c r="P3674">
        <v>0.74399999999999999</v>
      </c>
      <c r="Q3674">
        <v>0.59199999999999997</v>
      </c>
    </row>
    <row r="3675" spans="1:17">
      <c r="A3675" t="s">
        <v>3705</v>
      </c>
      <c r="B3675" s="1">
        <v>46188</v>
      </c>
      <c r="C3675" t="s">
        <v>27</v>
      </c>
      <c r="D3675" t="s">
        <v>21</v>
      </c>
      <c r="E3675">
        <v>14</v>
      </c>
      <c r="F3675">
        <v>38</v>
      </c>
      <c r="G3675">
        <v>52</v>
      </c>
      <c r="H3675">
        <v>46</v>
      </c>
      <c r="I3675">
        <v>6</v>
      </c>
      <c r="J3675">
        <v>0</v>
      </c>
      <c r="K3675">
        <v>0</v>
      </c>
      <c r="L3675">
        <v>2</v>
      </c>
      <c r="M3675">
        <v>0.92100000000000004</v>
      </c>
      <c r="N3675">
        <v>0.97</v>
      </c>
      <c r="O3675">
        <v>4.7</v>
      </c>
      <c r="P3675">
        <v>0.70899999999999996</v>
      </c>
      <c r="Q3675">
        <v>0.88500000000000001</v>
      </c>
    </row>
    <row r="3676" spans="1:17">
      <c r="A3676" t="s">
        <v>3706</v>
      </c>
      <c r="B3676" s="1">
        <v>46188</v>
      </c>
      <c r="C3676" t="s">
        <v>27</v>
      </c>
      <c r="D3676" t="s">
        <v>23</v>
      </c>
      <c r="E3676">
        <v>2449</v>
      </c>
      <c r="F3676">
        <v>25</v>
      </c>
      <c r="G3676">
        <v>2474</v>
      </c>
      <c r="H3676">
        <v>19</v>
      </c>
      <c r="I3676">
        <v>2455</v>
      </c>
      <c r="J3676">
        <v>0</v>
      </c>
      <c r="K3676">
        <v>0</v>
      </c>
      <c r="L3676">
        <v>8</v>
      </c>
      <c r="M3676">
        <v>0.6</v>
      </c>
      <c r="N3676">
        <v>0.98499999999999999</v>
      </c>
      <c r="O3676">
        <v>2.5</v>
      </c>
      <c r="P3676">
        <v>0.77200000000000002</v>
      </c>
      <c r="Q3676">
        <v>8.0000000000000002E-3</v>
      </c>
    </row>
    <row r="3677" spans="1:17">
      <c r="A3677" t="s">
        <v>3707</v>
      </c>
      <c r="B3677" s="1">
        <v>46188</v>
      </c>
      <c r="C3677" t="s">
        <v>27</v>
      </c>
      <c r="D3677" t="s">
        <v>25</v>
      </c>
      <c r="E3677">
        <v>199</v>
      </c>
      <c r="F3677">
        <v>32</v>
      </c>
      <c r="G3677">
        <v>231</v>
      </c>
      <c r="H3677">
        <v>22</v>
      </c>
      <c r="I3677">
        <v>209</v>
      </c>
      <c r="J3677">
        <v>1</v>
      </c>
      <c r="K3677">
        <v>0</v>
      </c>
      <c r="L3677">
        <v>8</v>
      </c>
      <c r="M3677">
        <v>0.6</v>
      </c>
      <c r="N3677">
        <v>0.96499999999999997</v>
      </c>
      <c r="O3677">
        <v>2.5</v>
      </c>
      <c r="P3677">
        <v>0.81100000000000005</v>
      </c>
      <c r="Q3677">
        <v>9.5000000000000001E-2</v>
      </c>
    </row>
    <row r="3678" spans="1:17">
      <c r="A3678" t="s">
        <v>3708</v>
      </c>
      <c r="B3678" s="1">
        <v>46188</v>
      </c>
      <c r="C3678" t="s">
        <v>32</v>
      </c>
      <c r="D3678" t="s">
        <v>19</v>
      </c>
      <c r="E3678">
        <v>1132</v>
      </c>
      <c r="F3678">
        <v>27</v>
      </c>
      <c r="G3678">
        <v>1159</v>
      </c>
      <c r="H3678">
        <v>36</v>
      </c>
      <c r="I3678">
        <v>1123</v>
      </c>
      <c r="J3678">
        <v>0</v>
      </c>
      <c r="K3678">
        <v>0</v>
      </c>
      <c r="L3678">
        <v>8</v>
      </c>
      <c r="M3678">
        <v>0.6</v>
      </c>
      <c r="N3678">
        <v>0.99199999999999999</v>
      </c>
      <c r="O3678">
        <v>2.5</v>
      </c>
      <c r="P3678">
        <v>0.755</v>
      </c>
      <c r="Q3678">
        <v>3.1E-2</v>
      </c>
    </row>
    <row r="3679" spans="1:17">
      <c r="A3679" t="s">
        <v>3709</v>
      </c>
      <c r="B3679" s="1">
        <v>46188</v>
      </c>
      <c r="C3679" t="s">
        <v>32</v>
      </c>
      <c r="D3679" t="s">
        <v>21</v>
      </c>
      <c r="E3679">
        <v>2309</v>
      </c>
      <c r="F3679">
        <v>54</v>
      </c>
      <c r="G3679">
        <v>2363</v>
      </c>
      <c r="H3679">
        <v>24</v>
      </c>
      <c r="I3679">
        <v>2339</v>
      </c>
      <c r="J3679">
        <v>0</v>
      </c>
      <c r="K3679">
        <v>0</v>
      </c>
      <c r="L3679">
        <v>8</v>
      </c>
      <c r="M3679">
        <v>0.6</v>
      </c>
      <c r="N3679">
        <v>0.94899999999999995</v>
      </c>
      <c r="O3679">
        <v>2.5</v>
      </c>
      <c r="P3679">
        <v>0.75</v>
      </c>
      <c r="Q3679">
        <v>0.01</v>
      </c>
    </row>
    <row r="3680" spans="1:17">
      <c r="A3680" t="s">
        <v>3710</v>
      </c>
      <c r="B3680" s="1">
        <v>46188</v>
      </c>
      <c r="C3680" t="s">
        <v>32</v>
      </c>
      <c r="D3680" t="s">
        <v>23</v>
      </c>
      <c r="E3680">
        <v>2569</v>
      </c>
      <c r="F3680">
        <v>39</v>
      </c>
      <c r="G3680">
        <v>2608</v>
      </c>
      <c r="H3680">
        <v>22</v>
      </c>
      <c r="I3680">
        <v>2586</v>
      </c>
      <c r="J3680">
        <v>0</v>
      </c>
      <c r="K3680">
        <v>0</v>
      </c>
      <c r="L3680">
        <v>8</v>
      </c>
      <c r="M3680">
        <v>0.6</v>
      </c>
      <c r="N3680">
        <v>0.97699999999999998</v>
      </c>
      <c r="O3680">
        <v>2.5</v>
      </c>
      <c r="P3680">
        <v>0.65100000000000002</v>
      </c>
      <c r="Q3680">
        <v>8.0000000000000002E-3</v>
      </c>
    </row>
    <row r="3681" spans="1:17">
      <c r="A3681" t="s">
        <v>3711</v>
      </c>
      <c r="B3681" s="1">
        <v>46188</v>
      </c>
      <c r="C3681" t="s">
        <v>32</v>
      </c>
      <c r="D3681" t="s">
        <v>25</v>
      </c>
      <c r="E3681">
        <v>0</v>
      </c>
      <c r="F3681">
        <v>20</v>
      </c>
      <c r="G3681">
        <v>20</v>
      </c>
      <c r="H3681">
        <v>20</v>
      </c>
      <c r="I3681">
        <v>0</v>
      </c>
      <c r="J3681">
        <v>0</v>
      </c>
      <c r="K3681">
        <v>0</v>
      </c>
      <c r="L3681">
        <v>1</v>
      </c>
      <c r="M3681">
        <v>0.95899999999999996</v>
      </c>
      <c r="N3681">
        <v>0.98599999999999999</v>
      </c>
      <c r="O3681">
        <v>4.4000000000000004</v>
      </c>
      <c r="P3681">
        <v>0.69399999999999995</v>
      </c>
      <c r="Q3681">
        <v>1</v>
      </c>
    </row>
    <row r="3682" spans="1:17">
      <c r="A3682" t="s">
        <v>3712</v>
      </c>
      <c r="B3682" s="1">
        <v>46188</v>
      </c>
      <c r="C3682" t="s">
        <v>37</v>
      </c>
      <c r="D3682" t="s">
        <v>19</v>
      </c>
      <c r="E3682">
        <v>0</v>
      </c>
      <c r="F3682">
        <v>42</v>
      </c>
      <c r="G3682">
        <v>42</v>
      </c>
      <c r="H3682">
        <v>42</v>
      </c>
      <c r="I3682">
        <v>0</v>
      </c>
      <c r="J3682">
        <v>0</v>
      </c>
      <c r="K3682">
        <v>0</v>
      </c>
      <c r="L3682">
        <v>1.6</v>
      </c>
      <c r="M3682">
        <v>0.98499999999999999</v>
      </c>
      <c r="N3682">
        <v>0.97699999999999998</v>
      </c>
      <c r="O3682">
        <v>4.5</v>
      </c>
      <c r="P3682">
        <v>0.67100000000000004</v>
      </c>
      <c r="Q3682">
        <v>1</v>
      </c>
    </row>
    <row r="3683" spans="1:17">
      <c r="A3683" t="s">
        <v>3713</v>
      </c>
      <c r="B3683" s="1">
        <v>46188</v>
      </c>
      <c r="C3683" t="s">
        <v>37</v>
      </c>
      <c r="D3683" t="s">
        <v>21</v>
      </c>
      <c r="E3683">
        <v>1126</v>
      </c>
      <c r="F3683">
        <v>50</v>
      </c>
      <c r="G3683">
        <v>1176</v>
      </c>
      <c r="H3683">
        <v>38</v>
      </c>
      <c r="I3683">
        <v>1138</v>
      </c>
      <c r="J3683">
        <v>0</v>
      </c>
      <c r="K3683">
        <v>0</v>
      </c>
      <c r="L3683">
        <v>8</v>
      </c>
      <c r="M3683">
        <v>0.6</v>
      </c>
      <c r="N3683">
        <v>0.97499999999999998</v>
      </c>
      <c r="O3683">
        <v>2.5</v>
      </c>
      <c r="P3683">
        <v>0.82499999999999996</v>
      </c>
      <c r="Q3683">
        <v>3.2000000000000001E-2</v>
      </c>
    </row>
    <row r="3684" spans="1:17">
      <c r="A3684" t="s">
        <v>3714</v>
      </c>
      <c r="B3684" s="1">
        <v>46188</v>
      </c>
      <c r="C3684" t="s">
        <v>37</v>
      </c>
      <c r="D3684" t="s">
        <v>23</v>
      </c>
      <c r="E3684">
        <v>887</v>
      </c>
      <c r="F3684">
        <v>50</v>
      </c>
      <c r="G3684">
        <v>937</v>
      </c>
      <c r="H3684">
        <v>35</v>
      </c>
      <c r="I3684">
        <v>902</v>
      </c>
      <c r="J3684">
        <v>0</v>
      </c>
      <c r="K3684">
        <v>0</v>
      </c>
      <c r="L3684">
        <v>8</v>
      </c>
      <c r="M3684">
        <v>0.6</v>
      </c>
      <c r="N3684">
        <v>0.98399999999999999</v>
      </c>
      <c r="O3684">
        <v>2.5</v>
      </c>
      <c r="P3684">
        <v>0.81399999999999995</v>
      </c>
      <c r="Q3684">
        <v>3.6999999999999998E-2</v>
      </c>
    </row>
    <row r="3685" spans="1:17">
      <c r="A3685" t="s">
        <v>3715</v>
      </c>
      <c r="B3685" s="1">
        <v>46188</v>
      </c>
      <c r="C3685" t="s">
        <v>37</v>
      </c>
      <c r="D3685" t="s">
        <v>25</v>
      </c>
      <c r="E3685">
        <v>0</v>
      </c>
      <c r="F3685">
        <v>36</v>
      </c>
      <c r="G3685">
        <v>36</v>
      </c>
      <c r="H3685">
        <v>36</v>
      </c>
      <c r="I3685">
        <v>0</v>
      </c>
      <c r="J3685">
        <v>0</v>
      </c>
      <c r="K3685">
        <v>0</v>
      </c>
      <c r="L3685">
        <v>1.5</v>
      </c>
      <c r="M3685">
        <v>0.99399999999999999</v>
      </c>
      <c r="N3685">
        <v>0.996</v>
      </c>
      <c r="O3685">
        <v>4.3</v>
      </c>
      <c r="P3685">
        <v>0.76600000000000001</v>
      </c>
      <c r="Q3685">
        <v>1</v>
      </c>
    </row>
    <row r="3686" spans="1:17">
      <c r="A3686" t="s">
        <v>3716</v>
      </c>
      <c r="B3686" s="1">
        <v>46188</v>
      </c>
      <c r="C3686" t="s">
        <v>43</v>
      </c>
      <c r="D3686" t="s">
        <v>19</v>
      </c>
      <c r="E3686">
        <v>2114</v>
      </c>
      <c r="F3686">
        <v>48</v>
      </c>
      <c r="G3686">
        <v>2162</v>
      </c>
      <c r="H3686">
        <v>25</v>
      </c>
      <c r="I3686">
        <v>2137</v>
      </c>
      <c r="J3686">
        <v>0</v>
      </c>
      <c r="K3686">
        <v>0</v>
      </c>
      <c r="L3686">
        <v>8</v>
      </c>
      <c r="M3686">
        <v>0.6</v>
      </c>
      <c r="N3686">
        <v>0.96899999999999997</v>
      </c>
      <c r="O3686">
        <v>2.5</v>
      </c>
      <c r="P3686">
        <v>0.70499999999999996</v>
      </c>
      <c r="Q3686">
        <v>1.2E-2</v>
      </c>
    </row>
    <row r="3687" spans="1:17">
      <c r="A3687" t="s">
        <v>3717</v>
      </c>
      <c r="B3687" s="1">
        <v>46188</v>
      </c>
      <c r="C3687" t="s">
        <v>43</v>
      </c>
      <c r="D3687" t="s">
        <v>21</v>
      </c>
      <c r="E3687">
        <v>0</v>
      </c>
      <c r="F3687">
        <v>38</v>
      </c>
      <c r="G3687">
        <v>38</v>
      </c>
      <c r="H3687">
        <v>38</v>
      </c>
      <c r="I3687">
        <v>0</v>
      </c>
      <c r="J3687">
        <v>0</v>
      </c>
      <c r="K3687">
        <v>0</v>
      </c>
      <c r="L3687">
        <v>1.1000000000000001</v>
      </c>
      <c r="M3687">
        <v>0.98399999999999999</v>
      </c>
      <c r="N3687">
        <v>0.95899999999999996</v>
      </c>
      <c r="O3687">
        <v>4.5</v>
      </c>
      <c r="P3687">
        <v>0.65300000000000002</v>
      </c>
      <c r="Q3687">
        <v>1</v>
      </c>
    </row>
    <row r="3688" spans="1:17">
      <c r="A3688" t="s">
        <v>3718</v>
      </c>
      <c r="B3688" s="1">
        <v>46188</v>
      </c>
      <c r="C3688" t="s">
        <v>43</v>
      </c>
      <c r="D3688" t="s">
        <v>23</v>
      </c>
      <c r="E3688">
        <v>0</v>
      </c>
      <c r="F3688">
        <v>39</v>
      </c>
      <c r="G3688">
        <v>39</v>
      </c>
      <c r="H3688">
        <v>39</v>
      </c>
      <c r="I3688">
        <v>0</v>
      </c>
      <c r="J3688">
        <v>0</v>
      </c>
      <c r="K3688">
        <v>0</v>
      </c>
      <c r="L3688">
        <v>1.6</v>
      </c>
      <c r="M3688">
        <v>0.94099999999999995</v>
      </c>
      <c r="N3688">
        <v>0.98299999999999998</v>
      </c>
      <c r="O3688">
        <v>4.3</v>
      </c>
      <c r="P3688">
        <v>0.69599999999999995</v>
      </c>
      <c r="Q3688">
        <v>1</v>
      </c>
    </row>
    <row r="3689" spans="1:17">
      <c r="A3689" t="s">
        <v>3719</v>
      </c>
      <c r="B3689" s="1">
        <v>46188</v>
      </c>
      <c r="C3689" t="s">
        <v>43</v>
      </c>
      <c r="D3689" t="s">
        <v>25</v>
      </c>
      <c r="E3689">
        <v>0</v>
      </c>
      <c r="F3689">
        <v>46</v>
      </c>
      <c r="G3689">
        <v>46</v>
      </c>
      <c r="H3689">
        <v>46</v>
      </c>
      <c r="I3689">
        <v>0</v>
      </c>
      <c r="J3689">
        <v>0</v>
      </c>
      <c r="K3689">
        <v>0</v>
      </c>
      <c r="L3689">
        <v>1</v>
      </c>
      <c r="M3689">
        <v>0.95</v>
      </c>
      <c r="N3689">
        <v>1</v>
      </c>
      <c r="O3689">
        <v>4.4000000000000004</v>
      </c>
      <c r="P3689">
        <v>0.81200000000000006</v>
      </c>
      <c r="Q3689">
        <v>1</v>
      </c>
    </row>
    <row r="3690" spans="1:17">
      <c r="A3690" t="s">
        <v>3720</v>
      </c>
      <c r="B3690" s="1">
        <v>46188</v>
      </c>
      <c r="C3690" t="s">
        <v>48</v>
      </c>
      <c r="D3690" t="s">
        <v>19</v>
      </c>
      <c r="E3690">
        <v>5</v>
      </c>
      <c r="F3690">
        <v>60</v>
      </c>
      <c r="G3690">
        <v>65</v>
      </c>
      <c r="H3690">
        <v>54</v>
      </c>
      <c r="I3690">
        <v>11</v>
      </c>
      <c r="J3690">
        <v>1</v>
      </c>
      <c r="K3690">
        <v>0</v>
      </c>
      <c r="L3690">
        <v>2.4</v>
      </c>
      <c r="M3690">
        <v>0.85599999999999998</v>
      </c>
      <c r="N3690">
        <v>0.96099999999999997</v>
      </c>
      <c r="O3690">
        <v>3.6</v>
      </c>
      <c r="P3690">
        <v>0.73299999999999998</v>
      </c>
      <c r="Q3690">
        <v>0.83099999999999996</v>
      </c>
    </row>
    <row r="3691" spans="1:17">
      <c r="A3691" t="s">
        <v>3721</v>
      </c>
      <c r="B3691" s="1">
        <v>46188</v>
      </c>
      <c r="C3691" t="s">
        <v>48</v>
      </c>
      <c r="D3691" t="s">
        <v>21</v>
      </c>
      <c r="E3691">
        <v>3311</v>
      </c>
      <c r="F3691">
        <v>45</v>
      </c>
      <c r="G3691">
        <v>3356</v>
      </c>
      <c r="H3691">
        <v>25</v>
      </c>
      <c r="I3691">
        <v>3331</v>
      </c>
      <c r="J3691">
        <v>0</v>
      </c>
      <c r="K3691">
        <v>0</v>
      </c>
      <c r="L3691">
        <v>8</v>
      </c>
      <c r="M3691">
        <v>0.6</v>
      </c>
      <c r="N3691">
        <v>0.98299999999999998</v>
      </c>
      <c r="O3691">
        <v>2.5</v>
      </c>
      <c r="P3691">
        <v>0.76500000000000001</v>
      </c>
      <c r="Q3691">
        <v>7.0000000000000001E-3</v>
      </c>
    </row>
    <row r="3692" spans="1:17">
      <c r="A3692" t="s">
        <v>3722</v>
      </c>
      <c r="B3692" s="1">
        <v>46188</v>
      </c>
      <c r="C3692" t="s">
        <v>48</v>
      </c>
      <c r="D3692" t="s">
        <v>23</v>
      </c>
      <c r="E3692">
        <v>0</v>
      </c>
      <c r="F3692">
        <v>22</v>
      </c>
      <c r="G3692">
        <v>22</v>
      </c>
      <c r="H3692">
        <v>22</v>
      </c>
      <c r="I3692">
        <v>0</v>
      </c>
      <c r="J3692">
        <v>0</v>
      </c>
      <c r="K3692">
        <v>0</v>
      </c>
      <c r="L3692">
        <v>1.3</v>
      </c>
      <c r="M3692">
        <v>0.97799999999999998</v>
      </c>
      <c r="N3692">
        <v>1</v>
      </c>
      <c r="O3692">
        <v>4.5</v>
      </c>
      <c r="P3692">
        <v>0.77</v>
      </c>
      <c r="Q3692">
        <v>1</v>
      </c>
    </row>
    <row r="3693" spans="1:17">
      <c r="A3693" t="s">
        <v>3723</v>
      </c>
      <c r="B3693" s="1">
        <v>46188</v>
      </c>
      <c r="C3693" t="s">
        <v>48</v>
      </c>
      <c r="D3693" t="s">
        <v>25</v>
      </c>
      <c r="E3693">
        <v>1112</v>
      </c>
      <c r="F3693">
        <v>39</v>
      </c>
      <c r="G3693">
        <v>1151</v>
      </c>
      <c r="H3693">
        <v>19</v>
      </c>
      <c r="I3693">
        <v>1132</v>
      </c>
      <c r="J3693">
        <v>0</v>
      </c>
      <c r="K3693">
        <v>0</v>
      </c>
      <c r="L3693">
        <v>8</v>
      </c>
      <c r="M3693">
        <v>0.6</v>
      </c>
      <c r="N3693">
        <v>1</v>
      </c>
      <c r="O3693">
        <v>2.5</v>
      </c>
      <c r="P3693">
        <v>0.72899999999999998</v>
      </c>
      <c r="Q3693">
        <v>1.7000000000000001E-2</v>
      </c>
    </row>
    <row r="3694" spans="1:17">
      <c r="A3694" t="s">
        <v>3724</v>
      </c>
      <c r="B3694" s="1">
        <v>46188</v>
      </c>
      <c r="C3694" t="s">
        <v>53</v>
      </c>
      <c r="D3694" t="s">
        <v>19</v>
      </c>
      <c r="E3694">
        <v>1971</v>
      </c>
      <c r="F3694">
        <v>29</v>
      </c>
      <c r="G3694">
        <v>2000</v>
      </c>
      <c r="H3694">
        <v>28</v>
      </c>
      <c r="I3694">
        <v>1972</v>
      </c>
      <c r="J3694">
        <v>0</v>
      </c>
      <c r="K3694">
        <v>0</v>
      </c>
      <c r="L3694">
        <v>8</v>
      </c>
      <c r="M3694">
        <v>0.6</v>
      </c>
      <c r="N3694">
        <v>0.996</v>
      </c>
      <c r="O3694">
        <v>2.5</v>
      </c>
      <c r="P3694">
        <v>0.72599999999999998</v>
      </c>
      <c r="Q3694">
        <v>1.4E-2</v>
      </c>
    </row>
    <row r="3695" spans="1:17">
      <c r="A3695" t="s">
        <v>3725</v>
      </c>
      <c r="B3695" s="1">
        <v>46188</v>
      </c>
      <c r="C3695" t="s">
        <v>53</v>
      </c>
      <c r="D3695" t="s">
        <v>21</v>
      </c>
      <c r="E3695">
        <v>2096</v>
      </c>
      <c r="F3695">
        <v>44</v>
      </c>
      <c r="G3695">
        <v>2140</v>
      </c>
      <c r="H3695">
        <v>31</v>
      </c>
      <c r="I3695">
        <v>2109</v>
      </c>
      <c r="J3695">
        <v>0</v>
      </c>
      <c r="K3695">
        <v>0</v>
      </c>
      <c r="L3695">
        <v>8</v>
      </c>
      <c r="M3695">
        <v>0.6</v>
      </c>
      <c r="N3695">
        <v>0.98299999999999998</v>
      </c>
      <c r="O3695">
        <v>2.5</v>
      </c>
      <c r="P3695">
        <v>0.67900000000000005</v>
      </c>
      <c r="Q3695">
        <v>1.4E-2</v>
      </c>
    </row>
    <row r="3696" spans="1:17">
      <c r="A3696" t="s">
        <v>3726</v>
      </c>
      <c r="B3696" s="1">
        <v>46188</v>
      </c>
      <c r="C3696" t="s">
        <v>53</v>
      </c>
      <c r="D3696" t="s">
        <v>23</v>
      </c>
      <c r="E3696">
        <v>1472</v>
      </c>
      <c r="F3696">
        <v>44</v>
      </c>
      <c r="G3696">
        <v>1516</v>
      </c>
      <c r="H3696">
        <v>25</v>
      </c>
      <c r="I3696">
        <v>1491</v>
      </c>
      <c r="J3696">
        <v>0</v>
      </c>
      <c r="K3696">
        <v>0</v>
      </c>
      <c r="L3696">
        <v>8</v>
      </c>
      <c r="M3696">
        <v>0.6</v>
      </c>
      <c r="N3696">
        <v>0.96499999999999997</v>
      </c>
      <c r="O3696">
        <v>2.5</v>
      </c>
      <c r="P3696">
        <v>0.71299999999999997</v>
      </c>
      <c r="Q3696">
        <v>1.6E-2</v>
      </c>
    </row>
    <row r="3697" spans="1:17">
      <c r="A3697" t="s">
        <v>3727</v>
      </c>
      <c r="B3697" s="1">
        <v>46188</v>
      </c>
      <c r="C3697" t="s">
        <v>53</v>
      </c>
      <c r="D3697" t="s">
        <v>25</v>
      </c>
      <c r="E3697">
        <v>0</v>
      </c>
      <c r="F3697">
        <v>34</v>
      </c>
      <c r="G3697">
        <v>34</v>
      </c>
      <c r="H3697">
        <v>34</v>
      </c>
      <c r="I3697">
        <v>0</v>
      </c>
      <c r="J3697">
        <v>1</v>
      </c>
      <c r="K3697">
        <v>0</v>
      </c>
      <c r="L3697">
        <v>1.5</v>
      </c>
      <c r="M3697">
        <v>0.96</v>
      </c>
      <c r="N3697">
        <v>0.98799999999999999</v>
      </c>
      <c r="O3697">
        <v>4.5999999999999996</v>
      </c>
      <c r="P3697">
        <v>0.69899999999999995</v>
      </c>
      <c r="Q3697">
        <v>1</v>
      </c>
    </row>
    <row r="3698" spans="1:17">
      <c r="A3698" t="s">
        <v>3728</v>
      </c>
      <c r="B3698" s="1">
        <v>46189</v>
      </c>
      <c r="C3698" t="s">
        <v>18</v>
      </c>
      <c r="D3698" t="s">
        <v>19</v>
      </c>
      <c r="E3698">
        <v>649</v>
      </c>
      <c r="F3698">
        <v>59</v>
      </c>
      <c r="G3698">
        <v>708</v>
      </c>
      <c r="H3698">
        <v>39</v>
      </c>
      <c r="I3698">
        <v>669</v>
      </c>
      <c r="J3698">
        <v>0</v>
      </c>
      <c r="K3698">
        <v>0</v>
      </c>
      <c r="L3698">
        <v>8</v>
      </c>
      <c r="M3698">
        <v>0.6</v>
      </c>
      <c r="N3698">
        <v>0.98099999999999998</v>
      </c>
      <c r="O3698">
        <v>2.5</v>
      </c>
      <c r="P3698">
        <v>0.66</v>
      </c>
      <c r="Q3698">
        <v>5.5E-2</v>
      </c>
    </row>
    <row r="3699" spans="1:17">
      <c r="A3699" t="s">
        <v>3729</v>
      </c>
      <c r="B3699" s="1">
        <v>46189</v>
      </c>
      <c r="C3699" t="s">
        <v>18</v>
      </c>
      <c r="D3699" t="s">
        <v>21</v>
      </c>
      <c r="E3699">
        <v>0</v>
      </c>
      <c r="F3699">
        <v>50</v>
      </c>
      <c r="G3699">
        <v>50</v>
      </c>
      <c r="H3699">
        <v>50</v>
      </c>
      <c r="I3699">
        <v>0</v>
      </c>
      <c r="J3699">
        <v>0</v>
      </c>
      <c r="K3699">
        <v>0</v>
      </c>
      <c r="L3699">
        <v>1.4</v>
      </c>
      <c r="M3699">
        <v>0.93</v>
      </c>
      <c r="N3699">
        <v>1</v>
      </c>
      <c r="O3699">
        <v>4.5</v>
      </c>
      <c r="P3699">
        <v>0.72299999999999998</v>
      </c>
      <c r="Q3699">
        <v>1</v>
      </c>
    </row>
    <row r="3700" spans="1:17">
      <c r="A3700" t="s">
        <v>3730</v>
      </c>
      <c r="B3700" s="1">
        <v>46189</v>
      </c>
      <c r="C3700" t="s">
        <v>18</v>
      </c>
      <c r="D3700" t="s">
        <v>23</v>
      </c>
      <c r="E3700">
        <v>970</v>
      </c>
      <c r="F3700">
        <v>32</v>
      </c>
      <c r="G3700">
        <v>1002</v>
      </c>
      <c r="H3700">
        <v>35</v>
      </c>
      <c r="I3700">
        <v>967</v>
      </c>
      <c r="J3700">
        <v>0</v>
      </c>
      <c r="K3700">
        <v>0</v>
      </c>
      <c r="L3700">
        <v>8</v>
      </c>
      <c r="M3700">
        <v>0.6</v>
      </c>
      <c r="N3700">
        <v>1</v>
      </c>
      <c r="O3700">
        <v>2.5</v>
      </c>
      <c r="P3700">
        <v>0.73799999999999999</v>
      </c>
      <c r="Q3700">
        <v>3.5000000000000003E-2</v>
      </c>
    </row>
    <row r="3701" spans="1:17">
      <c r="A3701" t="s">
        <v>3731</v>
      </c>
      <c r="B3701" s="1">
        <v>46189</v>
      </c>
      <c r="C3701" t="s">
        <v>18</v>
      </c>
      <c r="D3701" t="s">
        <v>25</v>
      </c>
      <c r="E3701">
        <v>0</v>
      </c>
      <c r="F3701">
        <v>28</v>
      </c>
      <c r="G3701">
        <v>28</v>
      </c>
      <c r="H3701">
        <v>28</v>
      </c>
      <c r="I3701">
        <v>0</v>
      </c>
      <c r="J3701">
        <v>0</v>
      </c>
      <c r="K3701">
        <v>0</v>
      </c>
      <c r="L3701">
        <v>1.9</v>
      </c>
      <c r="M3701">
        <v>0.99199999999999999</v>
      </c>
      <c r="N3701">
        <v>1</v>
      </c>
      <c r="O3701">
        <v>4.5999999999999996</v>
      </c>
      <c r="P3701">
        <v>0.71099999999999997</v>
      </c>
      <c r="Q3701">
        <v>1</v>
      </c>
    </row>
    <row r="3702" spans="1:17">
      <c r="A3702" t="s">
        <v>3732</v>
      </c>
      <c r="B3702" s="1">
        <v>46189</v>
      </c>
      <c r="C3702" t="s">
        <v>27</v>
      </c>
      <c r="D3702" t="s">
        <v>19</v>
      </c>
      <c r="E3702">
        <v>31</v>
      </c>
      <c r="F3702">
        <v>44</v>
      </c>
      <c r="G3702">
        <v>75</v>
      </c>
      <c r="H3702">
        <v>46</v>
      </c>
      <c r="I3702">
        <v>29</v>
      </c>
      <c r="J3702">
        <v>0</v>
      </c>
      <c r="K3702">
        <v>0</v>
      </c>
      <c r="L3702">
        <v>3.4</v>
      </c>
      <c r="M3702">
        <v>0.81499999999999995</v>
      </c>
      <c r="N3702">
        <v>1</v>
      </c>
      <c r="O3702">
        <v>3.5</v>
      </c>
      <c r="P3702">
        <v>0.74399999999999999</v>
      </c>
      <c r="Q3702">
        <v>0.61299999999999999</v>
      </c>
    </row>
    <row r="3703" spans="1:17">
      <c r="A3703" t="s">
        <v>3733</v>
      </c>
      <c r="B3703" s="1">
        <v>46189</v>
      </c>
      <c r="C3703" t="s">
        <v>27</v>
      </c>
      <c r="D3703" t="s">
        <v>21</v>
      </c>
      <c r="E3703">
        <v>6</v>
      </c>
      <c r="F3703">
        <v>52</v>
      </c>
      <c r="G3703">
        <v>58</v>
      </c>
      <c r="H3703">
        <v>44</v>
      </c>
      <c r="I3703">
        <v>14</v>
      </c>
      <c r="J3703">
        <v>0</v>
      </c>
      <c r="K3703">
        <v>0</v>
      </c>
      <c r="L3703">
        <v>2.6</v>
      </c>
      <c r="M3703">
        <v>0.86399999999999999</v>
      </c>
      <c r="N3703">
        <v>0.997</v>
      </c>
      <c r="O3703">
        <v>3.8</v>
      </c>
      <c r="P3703">
        <v>0.70899999999999996</v>
      </c>
      <c r="Q3703">
        <v>0.75900000000000001</v>
      </c>
    </row>
    <row r="3704" spans="1:17">
      <c r="A3704" t="s">
        <v>3734</v>
      </c>
      <c r="B3704" s="1">
        <v>46189</v>
      </c>
      <c r="C3704" t="s">
        <v>27</v>
      </c>
      <c r="D3704" t="s">
        <v>23</v>
      </c>
      <c r="E3704">
        <v>2455</v>
      </c>
      <c r="F3704">
        <v>37</v>
      </c>
      <c r="G3704">
        <v>2492</v>
      </c>
      <c r="H3704">
        <v>19</v>
      </c>
      <c r="I3704">
        <v>2473</v>
      </c>
      <c r="J3704">
        <v>0</v>
      </c>
      <c r="K3704">
        <v>0</v>
      </c>
      <c r="L3704">
        <v>8</v>
      </c>
      <c r="M3704">
        <v>0.6</v>
      </c>
      <c r="N3704">
        <v>1</v>
      </c>
      <c r="O3704">
        <v>2.5</v>
      </c>
      <c r="P3704">
        <v>0.77200000000000002</v>
      </c>
      <c r="Q3704">
        <v>8.0000000000000002E-3</v>
      </c>
    </row>
    <row r="3705" spans="1:17">
      <c r="A3705" t="s">
        <v>3735</v>
      </c>
      <c r="B3705" s="1">
        <v>46189</v>
      </c>
      <c r="C3705" t="s">
        <v>27</v>
      </c>
      <c r="D3705" t="s">
        <v>25</v>
      </c>
      <c r="E3705">
        <v>209</v>
      </c>
      <c r="F3705">
        <v>38</v>
      </c>
      <c r="G3705">
        <v>247</v>
      </c>
      <c r="H3705">
        <v>26</v>
      </c>
      <c r="I3705">
        <v>221</v>
      </c>
      <c r="J3705">
        <v>0</v>
      </c>
      <c r="K3705">
        <v>0</v>
      </c>
      <c r="L3705">
        <v>8</v>
      </c>
      <c r="M3705">
        <v>0.6</v>
      </c>
      <c r="N3705">
        <v>0.998</v>
      </c>
      <c r="O3705">
        <v>2.5</v>
      </c>
      <c r="P3705">
        <v>0.81100000000000005</v>
      </c>
      <c r="Q3705">
        <v>0.105</v>
      </c>
    </row>
    <row r="3706" spans="1:17">
      <c r="A3706" t="s">
        <v>3736</v>
      </c>
      <c r="B3706" s="1">
        <v>46189</v>
      </c>
      <c r="C3706" t="s">
        <v>32</v>
      </c>
      <c r="D3706" t="s">
        <v>19</v>
      </c>
      <c r="E3706">
        <v>1123</v>
      </c>
      <c r="F3706">
        <v>34</v>
      </c>
      <c r="G3706">
        <v>1157</v>
      </c>
      <c r="H3706">
        <v>32</v>
      </c>
      <c r="I3706">
        <v>1125</v>
      </c>
      <c r="J3706">
        <v>1</v>
      </c>
      <c r="K3706">
        <v>0</v>
      </c>
      <c r="L3706">
        <v>8</v>
      </c>
      <c r="M3706">
        <v>0.6</v>
      </c>
      <c r="N3706">
        <v>0.98399999999999999</v>
      </c>
      <c r="O3706">
        <v>2.5</v>
      </c>
      <c r="P3706">
        <v>0.755</v>
      </c>
      <c r="Q3706">
        <v>2.8000000000000001E-2</v>
      </c>
    </row>
    <row r="3707" spans="1:17">
      <c r="A3707" t="s">
        <v>3737</v>
      </c>
      <c r="B3707" s="1">
        <v>46189</v>
      </c>
      <c r="C3707" t="s">
        <v>32</v>
      </c>
      <c r="D3707" t="s">
        <v>21</v>
      </c>
      <c r="E3707">
        <v>2339</v>
      </c>
      <c r="F3707">
        <v>47</v>
      </c>
      <c r="G3707">
        <v>2386</v>
      </c>
      <c r="H3707">
        <v>27</v>
      </c>
      <c r="I3707">
        <v>2359</v>
      </c>
      <c r="J3707">
        <v>0</v>
      </c>
      <c r="K3707">
        <v>0</v>
      </c>
      <c r="L3707">
        <v>8</v>
      </c>
      <c r="M3707">
        <v>0.6</v>
      </c>
      <c r="N3707">
        <v>0.98199999999999998</v>
      </c>
      <c r="O3707">
        <v>2.5</v>
      </c>
      <c r="P3707">
        <v>0.75</v>
      </c>
      <c r="Q3707">
        <v>1.0999999999999999E-2</v>
      </c>
    </row>
    <row r="3708" spans="1:17">
      <c r="A3708" t="s">
        <v>3738</v>
      </c>
      <c r="B3708" s="1">
        <v>46189</v>
      </c>
      <c r="C3708" t="s">
        <v>32</v>
      </c>
      <c r="D3708" t="s">
        <v>23</v>
      </c>
      <c r="E3708">
        <v>2586</v>
      </c>
      <c r="F3708">
        <v>34</v>
      </c>
      <c r="G3708">
        <v>2620</v>
      </c>
      <c r="H3708">
        <v>23</v>
      </c>
      <c r="I3708">
        <v>2597</v>
      </c>
      <c r="J3708">
        <v>0</v>
      </c>
      <c r="K3708">
        <v>0</v>
      </c>
      <c r="L3708">
        <v>8</v>
      </c>
      <c r="M3708">
        <v>0.6</v>
      </c>
      <c r="N3708">
        <v>0.97199999999999998</v>
      </c>
      <c r="O3708">
        <v>2.5</v>
      </c>
      <c r="P3708">
        <v>0.65100000000000002</v>
      </c>
      <c r="Q3708">
        <v>8.9999999999999993E-3</v>
      </c>
    </row>
    <row r="3709" spans="1:17">
      <c r="A3709" t="s">
        <v>3739</v>
      </c>
      <c r="B3709" s="1">
        <v>46189</v>
      </c>
      <c r="C3709" t="s">
        <v>32</v>
      </c>
      <c r="D3709" t="s">
        <v>25</v>
      </c>
      <c r="E3709">
        <v>0</v>
      </c>
      <c r="F3709">
        <v>35</v>
      </c>
      <c r="G3709">
        <v>35</v>
      </c>
      <c r="H3709">
        <v>35</v>
      </c>
      <c r="I3709">
        <v>0</v>
      </c>
      <c r="J3709">
        <v>0</v>
      </c>
      <c r="K3709">
        <v>0</v>
      </c>
      <c r="L3709">
        <v>1.6</v>
      </c>
      <c r="M3709">
        <v>0.94299999999999995</v>
      </c>
      <c r="N3709">
        <v>0.96499999999999997</v>
      </c>
      <c r="O3709">
        <v>4.2</v>
      </c>
      <c r="P3709">
        <v>0.69399999999999995</v>
      </c>
      <c r="Q3709">
        <v>1</v>
      </c>
    </row>
    <row r="3710" spans="1:17">
      <c r="A3710" t="s">
        <v>3740</v>
      </c>
      <c r="B3710" s="1">
        <v>46189</v>
      </c>
      <c r="C3710" t="s">
        <v>37</v>
      </c>
      <c r="D3710" t="s">
        <v>19</v>
      </c>
      <c r="E3710">
        <v>0</v>
      </c>
      <c r="F3710">
        <v>44</v>
      </c>
      <c r="G3710">
        <v>44</v>
      </c>
      <c r="H3710">
        <v>44</v>
      </c>
      <c r="I3710">
        <v>0</v>
      </c>
      <c r="J3710">
        <v>0</v>
      </c>
      <c r="K3710">
        <v>0</v>
      </c>
      <c r="L3710">
        <v>1.7</v>
      </c>
      <c r="M3710">
        <v>0.94399999999999995</v>
      </c>
      <c r="N3710">
        <v>0.99</v>
      </c>
      <c r="O3710">
        <v>4.2</v>
      </c>
      <c r="P3710">
        <v>0.67100000000000004</v>
      </c>
      <c r="Q3710">
        <v>1</v>
      </c>
    </row>
    <row r="3711" spans="1:17">
      <c r="A3711" t="s">
        <v>3741</v>
      </c>
      <c r="B3711" s="1">
        <v>46189</v>
      </c>
      <c r="C3711" t="s">
        <v>37</v>
      </c>
      <c r="D3711" t="s">
        <v>21</v>
      </c>
      <c r="E3711">
        <v>1138</v>
      </c>
      <c r="F3711">
        <v>50</v>
      </c>
      <c r="G3711">
        <v>1188</v>
      </c>
      <c r="H3711">
        <v>36</v>
      </c>
      <c r="I3711">
        <v>1152</v>
      </c>
      <c r="J3711">
        <v>0</v>
      </c>
      <c r="K3711">
        <v>0</v>
      </c>
      <c r="L3711">
        <v>8</v>
      </c>
      <c r="M3711">
        <v>0.6</v>
      </c>
      <c r="N3711">
        <v>0.96</v>
      </c>
      <c r="O3711">
        <v>2.5</v>
      </c>
      <c r="P3711">
        <v>0.82499999999999996</v>
      </c>
      <c r="Q3711">
        <v>0.03</v>
      </c>
    </row>
    <row r="3712" spans="1:17">
      <c r="A3712" t="s">
        <v>3742</v>
      </c>
      <c r="B3712" s="1">
        <v>46189</v>
      </c>
      <c r="C3712" t="s">
        <v>37</v>
      </c>
      <c r="D3712" t="s">
        <v>23</v>
      </c>
      <c r="E3712">
        <v>902</v>
      </c>
      <c r="F3712">
        <v>32</v>
      </c>
      <c r="G3712">
        <v>934</v>
      </c>
      <c r="H3712">
        <v>28</v>
      </c>
      <c r="I3712">
        <v>906</v>
      </c>
      <c r="J3712">
        <v>1</v>
      </c>
      <c r="K3712">
        <v>1</v>
      </c>
      <c r="L3712">
        <v>8</v>
      </c>
      <c r="M3712">
        <v>0.6</v>
      </c>
      <c r="N3712">
        <v>0.94399999999999995</v>
      </c>
      <c r="O3712">
        <v>2.5</v>
      </c>
      <c r="P3712">
        <v>0.81399999999999995</v>
      </c>
      <c r="Q3712">
        <v>0.03</v>
      </c>
    </row>
    <row r="3713" spans="1:17">
      <c r="A3713" t="s">
        <v>3743</v>
      </c>
      <c r="B3713" s="1">
        <v>46189</v>
      </c>
      <c r="C3713" t="s">
        <v>37</v>
      </c>
      <c r="D3713" t="s">
        <v>25</v>
      </c>
      <c r="E3713">
        <v>0</v>
      </c>
      <c r="F3713">
        <v>40</v>
      </c>
      <c r="G3713">
        <v>40</v>
      </c>
      <c r="H3713">
        <v>40</v>
      </c>
      <c r="I3713">
        <v>0</v>
      </c>
      <c r="J3713">
        <v>0</v>
      </c>
      <c r="K3713">
        <v>0</v>
      </c>
      <c r="L3713">
        <v>1.3</v>
      </c>
      <c r="M3713">
        <v>0.998</v>
      </c>
      <c r="N3713">
        <v>0.99099999999999999</v>
      </c>
      <c r="O3713">
        <v>4.2</v>
      </c>
      <c r="P3713">
        <v>0.76600000000000001</v>
      </c>
      <c r="Q3713">
        <v>1</v>
      </c>
    </row>
    <row r="3714" spans="1:17">
      <c r="A3714" t="s">
        <v>3744</v>
      </c>
      <c r="B3714" s="1">
        <v>46189</v>
      </c>
      <c r="C3714" t="s">
        <v>43</v>
      </c>
      <c r="D3714" t="s">
        <v>19</v>
      </c>
      <c r="E3714">
        <v>2137</v>
      </c>
      <c r="F3714">
        <v>50</v>
      </c>
      <c r="G3714">
        <v>2187</v>
      </c>
      <c r="H3714">
        <v>19</v>
      </c>
      <c r="I3714">
        <v>2168</v>
      </c>
      <c r="J3714">
        <v>0</v>
      </c>
      <c r="K3714">
        <v>0</v>
      </c>
      <c r="L3714">
        <v>8</v>
      </c>
      <c r="M3714">
        <v>0.6</v>
      </c>
      <c r="N3714">
        <v>0.96599999999999997</v>
      </c>
      <c r="O3714">
        <v>2.5</v>
      </c>
      <c r="P3714">
        <v>0.70499999999999996</v>
      </c>
      <c r="Q3714">
        <v>8.9999999999999993E-3</v>
      </c>
    </row>
    <row r="3715" spans="1:17">
      <c r="A3715" t="s">
        <v>3745</v>
      </c>
      <c r="B3715" s="1">
        <v>46189</v>
      </c>
      <c r="C3715" t="s">
        <v>43</v>
      </c>
      <c r="D3715" t="s">
        <v>21</v>
      </c>
      <c r="E3715">
        <v>0</v>
      </c>
      <c r="F3715">
        <v>43</v>
      </c>
      <c r="G3715">
        <v>43</v>
      </c>
      <c r="H3715">
        <v>43</v>
      </c>
      <c r="I3715">
        <v>0</v>
      </c>
      <c r="J3715">
        <v>0</v>
      </c>
      <c r="K3715">
        <v>0</v>
      </c>
      <c r="L3715">
        <v>1.2</v>
      </c>
      <c r="M3715">
        <v>0.97</v>
      </c>
      <c r="N3715">
        <v>1</v>
      </c>
      <c r="O3715">
        <v>4.5999999999999996</v>
      </c>
      <c r="P3715">
        <v>0.65300000000000002</v>
      </c>
      <c r="Q3715">
        <v>1</v>
      </c>
    </row>
    <row r="3716" spans="1:17">
      <c r="A3716" t="s">
        <v>3746</v>
      </c>
      <c r="B3716" s="1">
        <v>46189</v>
      </c>
      <c r="C3716" t="s">
        <v>43</v>
      </c>
      <c r="D3716" t="s">
        <v>23</v>
      </c>
      <c r="E3716">
        <v>0</v>
      </c>
      <c r="F3716">
        <v>56</v>
      </c>
      <c r="G3716">
        <v>56</v>
      </c>
      <c r="H3716">
        <v>56</v>
      </c>
      <c r="I3716">
        <v>0</v>
      </c>
      <c r="J3716">
        <v>0</v>
      </c>
      <c r="K3716">
        <v>0</v>
      </c>
      <c r="L3716">
        <v>1.2</v>
      </c>
      <c r="M3716">
        <v>1</v>
      </c>
      <c r="N3716">
        <v>0.96199999999999997</v>
      </c>
      <c r="O3716">
        <v>4.3</v>
      </c>
      <c r="P3716">
        <v>0.69599999999999995</v>
      </c>
      <c r="Q3716">
        <v>1</v>
      </c>
    </row>
    <row r="3717" spans="1:17">
      <c r="A3717" t="s">
        <v>3747</v>
      </c>
      <c r="B3717" s="1">
        <v>46189</v>
      </c>
      <c r="C3717" t="s">
        <v>43</v>
      </c>
      <c r="D3717" t="s">
        <v>25</v>
      </c>
      <c r="E3717">
        <v>0</v>
      </c>
      <c r="F3717">
        <v>33</v>
      </c>
      <c r="G3717">
        <v>33</v>
      </c>
      <c r="H3717">
        <v>33</v>
      </c>
      <c r="I3717">
        <v>0</v>
      </c>
      <c r="J3717">
        <v>0</v>
      </c>
      <c r="K3717">
        <v>0</v>
      </c>
      <c r="L3717">
        <v>1.9</v>
      </c>
      <c r="M3717">
        <v>0.96499999999999997</v>
      </c>
      <c r="N3717">
        <v>0.98699999999999999</v>
      </c>
      <c r="O3717">
        <v>4.5999999999999996</v>
      </c>
      <c r="P3717">
        <v>0.81200000000000006</v>
      </c>
      <c r="Q3717">
        <v>1</v>
      </c>
    </row>
    <row r="3718" spans="1:17">
      <c r="A3718" t="s">
        <v>3748</v>
      </c>
      <c r="B3718" s="1">
        <v>46189</v>
      </c>
      <c r="C3718" t="s">
        <v>48</v>
      </c>
      <c r="D3718" t="s">
        <v>19</v>
      </c>
      <c r="E3718">
        <v>11</v>
      </c>
      <c r="F3718">
        <v>38</v>
      </c>
      <c r="G3718">
        <v>49</v>
      </c>
      <c r="H3718">
        <v>49</v>
      </c>
      <c r="I3718">
        <v>0</v>
      </c>
      <c r="J3718">
        <v>0</v>
      </c>
      <c r="K3718">
        <v>0</v>
      </c>
      <c r="L3718">
        <v>1.3</v>
      </c>
      <c r="M3718">
        <v>0.95599999999999996</v>
      </c>
      <c r="N3718">
        <v>0.98</v>
      </c>
      <c r="O3718">
        <v>4.7</v>
      </c>
      <c r="P3718">
        <v>0.73299999999999998</v>
      </c>
      <c r="Q3718">
        <v>1</v>
      </c>
    </row>
    <row r="3719" spans="1:17">
      <c r="A3719" t="s">
        <v>3749</v>
      </c>
      <c r="B3719" s="1">
        <v>46189</v>
      </c>
      <c r="C3719" t="s">
        <v>48</v>
      </c>
      <c r="D3719" t="s">
        <v>21</v>
      </c>
      <c r="E3719">
        <v>3331</v>
      </c>
      <c r="F3719">
        <v>27</v>
      </c>
      <c r="G3719">
        <v>3358</v>
      </c>
      <c r="H3719">
        <v>20</v>
      </c>
      <c r="I3719">
        <v>3338</v>
      </c>
      <c r="J3719">
        <v>0</v>
      </c>
      <c r="K3719">
        <v>0</v>
      </c>
      <c r="L3719">
        <v>8</v>
      </c>
      <c r="M3719">
        <v>0.6</v>
      </c>
      <c r="N3719">
        <v>0.99199999999999999</v>
      </c>
      <c r="O3719">
        <v>2.5</v>
      </c>
      <c r="P3719">
        <v>0.76500000000000001</v>
      </c>
      <c r="Q3719">
        <v>6.0000000000000001E-3</v>
      </c>
    </row>
    <row r="3720" spans="1:17">
      <c r="A3720" t="s">
        <v>3750</v>
      </c>
      <c r="B3720" s="1">
        <v>46189</v>
      </c>
      <c r="C3720" t="s">
        <v>48</v>
      </c>
      <c r="D3720" t="s">
        <v>23</v>
      </c>
      <c r="E3720">
        <v>0</v>
      </c>
      <c r="F3720">
        <v>51</v>
      </c>
      <c r="G3720">
        <v>51</v>
      </c>
      <c r="H3720">
        <v>49</v>
      </c>
      <c r="I3720">
        <v>2</v>
      </c>
      <c r="J3720">
        <v>0</v>
      </c>
      <c r="K3720">
        <v>0</v>
      </c>
      <c r="L3720">
        <v>1.9</v>
      </c>
      <c r="M3720">
        <v>0.93400000000000005</v>
      </c>
      <c r="N3720">
        <v>0.99299999999999999</v>
      </c>
      <c r="O3720">
        <v>4.5999999999999996</v>
      </c>
      <c r="P3720">
        <v>0.77</v>
      </c>
      <c r="Q3720">
        <v>0.96099999999999997</v>
      </c>
    </row>
    <row r="3721" spans="1:17">
      <c r="A3721" t="s">
        <v>3751</v>
      </c>
      <c r="B3721" s="1">
        <v>46189</v>
      </c>
      <c r="C3721" t="s">
        <v>48</v>
      </c>
      <c r="D3721" t="s">
        <v>25</v>
      </c>
      <c r="E3721">
        <v>1132</v>
      </c>
      <c r="F3721">
        <v>51</v>
      </c>
      <c r="G3721">
        <v>1183</v>
      </c>
      <c r="H3721">
        <v>25</v>
      </c>
      <c r="I3721">
        <v>1158</v>
      </c>
      <c r="J3721">
        <v>0</v>
      </c>
      <c r="K3721">
        <v>0</v>
      </c>
      <c r="L3721">
        <v>8</v>
      </c>
      <c r="M3721">
        <v>0.6</v>
      </c>
      <c r="N3721">
        <v>0.98599999999999999</v>
      </c>
      <c r="O3721">
        <v>2.5</v>
      </c>
      <c r="P3721">
        <v>0.72899999999999998</v>
      </c>
      <c r="Q3721">
        <v>2.1000000000000001E-2</v>
      </c>
    </row>
    <row r="3722" spans="1:17">
      <c r="A3722" t="s">
        <v>3752</v>
      </c>
      <c r="B3722" s="1">
        <v>46189</v>
      </c>
      <c r="C3722" t="s">
        <v>53</v>
      </c>
      <c r="D3722" t="s">
        <v>19</v>
      </c>
      <c r="E3722">
        <v>1972</v>
      </c>
      <c r="F3722">
        <v>39</v>
      </c>
      <c r="G3722">
        <v>2011</v>
      </c>
      <c r="H3722">
        <v>22</v>
      </c>
      <c r="I3722">
        <v>1989</v>
      </c>
      <c r="J3722">
        <v>1</v>
      </c>
      <c r="K3722">
        <v>0</v>
      </c>
      <c r="L3722">
        <v>8</v>
      </c>
      <c r="M3722">
        <v>0.6</v>
      </c>
      <c r="N3722">
        <v>0.97399999999999998</v>
      </c>
      <c r="O3722">
        <v>2.5</v>
      </c>
      <c r="P3722">
        <v>0.72599999999999998</v>
      </c>
      <c r="Q3722">
        <v>1.0999999999999999E-2</v>
      </c>
    </row>
    <row r="3723" spans="1:17">
      <c r="A3723" t="s">
        <v>3753</v>
      </c>
      <c r="B3723" s="1">
        <v>46189</v>
      </c>
      <c r="C3723" t="s">
        <v>53</v>
      </c>
      <c r="D3723" t="s">
        <v>21</v>
      </c>
      <c r="E3723">
        <v>2109</v>
      </c>
      <c r="F3723">
        <v>19</v>
      </c>
      <c r="G3723">
        <v>2128</v>
      </c>
      <c r="H3723">
        <v>26</v>
      </c>
      <c r="I3723">
        <v>2102</v>
      </c>
      <c r="J3723">
        <v>0</v>
      </c>
      <c r="K3723">
        <v>0</v>
      </c>
      <c r="L3723">
        <v>8</v>
      </c>
      <c r="M3723">
        <v>0.6</v>
      </c>
      <c r="N3723">
        <v>0.98599999999999999</v>
      </c>
      <c r="O3723">
        <v>2.5</v>
      </c>
      <c r="P3723">
        <v>0.67900000000000005</v>
      </c>
      <c r="Q3723">
        <v>1.2E-2</v>
      </c>
    </row>
    <row r="3724" spans="1:17">
      <c r="A3724" t="s">
        <v>3754</v>
      </c>
      <c r="B3724" s="1">
        <v>46189</v>
      </c>
      <c r="C3724" t="s">
        <v>53</v>
      </c>
      <c r="D3724" t="s">
        <v>23</v>
      </c>
      <c r="E3724">
        <v>1491</v>
      </c>
      <c r="F3724">
        <v>35</v>
      </c>
      <c r="G3724">
        <v>1526</v>
      </c>
      <c r="H3724">
        <v>24</v>
      </c>
      <c r="I3724">
        <v>1502</v>
      </c>
      <c r="J3724">
        <v>0</v>
      </c>
      <c r="K3724">
        <v>0</v>
      </c>
      <c r="L3724">
        <v>8</v>
      </c>
      <c r="M3724">
        <v>0.6</v>
      </c>
      <c r="N3724">
        <v>0.995</v>
      </c>
      <c r="O3724">
        <v>2.5</v>
      </c>
      <c r="P3724">
        <v>0.71299999999999997</v>
      </c>
      <c r="Q3724">
        <v>1.6E-2</v>
      </c>
    </row>
    <row r="3725" spans="1:17">
      <c r="A3725" t="s">
        <v>3755</v>
      </c>
      <c r="B3725" s="1">
        <v>46189</v>
      </c>
      <c r="C3725" t="s">
        <v>53</v>
      </c>
      <c r="D3725" t="s">
        <v>25</v>
      </c>
      <c r="E3725">
        <v>0</v>
      </c>
      <c r="F3725">
        <v>16</v>
      </c>
      <c r="G3725">
        <v>16</v>
      </c>
      <c r="H3725">
        <v>16</v>
      </c>
      <c r="I3725">
        <v>0</v>
      </c>
      <c r="J3725">
        <v>0</v>
      </c>
      <c r="K3725">
        <v>0</v>
      </c>
      <c r="L3725">
        <v>1.3</v>
      </c>
      <c r="M3725">
        <v>0.96499999999999997</v>
      </c>
      <c r="N3725">
        <v>1</v>
      </c>
      <c r="O3725">
        <v>4.7</v>
      </c>
      <c r="P3725">
        <v>0.69899999999999995</v>
      </c>
      <c r="Q3725">
        <v>1</v>
      </c>
    </row>
    <row r="3726" spans="1:17">
      <c r="A3726" t="s">
        <v>3756</v>
      </c>
      <c r="B3726" s="1">
        <v>46190</v>
      </c>
      <c r="C3726" t="s">
        <v>18</v>
      </c>
      <c r="D3726" t="s">
        <v>19</v>
      </c>
      <c r="E3726">
        <v>669</v>
      </c>
      <c r="F3726">
        <v>49</v>
      </c>
      <c r="G3726">
        <v>718</v>
      </c>
      <c r="H3726">
        <v>38</v>
      </c>
      <c r="I3726">
        <v>680</v>
      </c>
      <c r="J3726">
        <v>0</v>
      </c>
      <c r="K3726">
        <v>0</v>
      </c>
      <c r="L3726">
        <v>8</v>
      </c>
      <c r="M3726">
        <v>0.6</v>
      </c>
      <c r="N3726">
        <v>0.98899999999999999</v>
      </c>
      <c r="O3726">
        <v>2.5</v>
      </c>
      <c r="P3726">
        <v>0.66</v>
      </c>
      <c r="Q3726">
        <v>5.2999999999999999E-2</v>
      </c>
    </row>
    <row r="3727" spans="1:17">
      <c r="A3727" t="s">
        <v>3757</v>
      </c>
      <c r="B3727" s="1">
        <v>46190</v>
      </c>
      <c r="C3727" t="s">
        <v>18</v>
      </c>
      <c r="D3727" t="s">
        <v>21</v>
      </c>
      <c r="E3727">
        <v>0</v>
      </c>
      <c r="F3727">
        <v>49</v>
      </c>
      <c r="G3727">
        <v>49</v>
      </c>
      <c r="H3727">
        <v>49</v>
      </c>
      <c r="I3727">
        <v>0</v>
      </c>
      <c r="J3727">
        <v>1</v>
      </c>
      <c r="K3727">
        <v>0</v>
      </c>
      <c r="L3727">
        <v>1.5</v>
      </c>
      <c r="M3727">
        <v>0.97299999999999998</v>
      </c>
      <c r="N3727">
        <v>0.97</v>
      </c>
      <c r="O3727">
        <v>4.2</v>
      </c>
      <c r="P3727">
        <v>0.72299999999999998</v>
      </c>
      <c r="Q3727">
        <v>1</v>
      </c>
    </row>
    <row r="3728" spans="1:17">
      <c r="A3728" t="s">
        <v>3758</v>
      </c>
      <c r="B3728" s="1">
        <v>46190</v>
      </c>
      <c r="C3728" t="s">
        <v>18</v>
      </c>
      <c r="D3728" t="s">
        <v>23</v>
      </c>
      <c r="E3728">
        <v>967</v>
      </c>
      <c r="F3728">
        <v>46</v>
      </c>
      <c r="G3728">
        <v>1013</v>
      </c>
      <c r="H3728">
        <v>37</v>
      </c>
      <c r="I3728">
        <v>976</v>
      </c>
      <c r="J3728">
        <v>0</v>
      </c>
      <c r="K3728">
        <v>0</v>
      </c>
      <c r="L3728">
        <v>8</v>
      </c>
      <c r="M3728">
        <v>0.6</v>
      </c>
      <c r="N3728">
        <v>0.97899999999999998</v>
      </c>
      <c r="O3728">
        <v>2.5</v>
      </c>
      <c r="P3728">
        <v>0.73799999999999999</v>
      </c>
      <c r="Q3728">
        <v>3.6999999999999998E-2</v>
      </c>
    </row>
    <row r="3729" spans="1:17">
      <c r="A3729" t="s">
        <v>3759</v>
      </c>
      <c r="B3729" s="1">
        <v>46190</v>
      </c>
      <c r="C3729" t="s">
        <v>18</v>
      </c>
      <c r="D3729" t="s">
        <v>25</v>
      </c>
      <c r="E3729">
        <v>0</v>
      </c>
      <c r="F3729">
        <v>34</v>
      </c>
      <c r="G3729">
        <v>34</v>
      </c>
      <c r="H3729">
        <v>34</v>
      </c>
      <c r="I3729">
        <v>0</v>
      </c>
      <c r="J3729">
        <v>0</v>
      </c>
      <c r="K3729">
        <v>0</v>
      </c>
      <c r="L3729">
        <v>1.2</v>
      </c>
      <c r="M3729">
        <v>0.97</v>
      </c>
      <c r="N3729">
        <v>0.97499999999999998</v>
      </c>
      <c r="O3729">
        <v>4.3</v>
      </c>
      <c r="P3729">
        <v>0.71099999999999997</v>
      </c>
      <c r="Q3729">
        <v>1</v>
      </c>
    </row>
    <row r="3730" spans="1:17">
      <c r="A3730" t="s">
        <v>3760</v>
      </c>
      <c r="B3730" s="1">
        <v>46190</v>
      </c>
      <c r="C3730" t="s">
        <v>27</v>
      </c>
      <c r="D3730" t="s">
        <v>19</v>
      </c>
      <c r="E3730">
        <v>29</v>
      </c>
      <c r="F3730">
        <v>45</v>
      </c>
      <c r="G3730">
        <v>74</v>
      </c>
      <c r="H3730">
        <v>50</v>
      </c>
      <c r="I3730">
        <v>24</v>
      </c>
      <c r="J3730">
        <v>0</v>
      </c>
      <c r="K3730">
        <v>0</v>
      </c>
      <c r="L3730">
        <v>3</v>
      </c>
      <c r="M3730">
        <v>0.87</v>
      </c>
      <c r="N3730">
        <v>1</v>
      </c>
      <c r="O3730">
        <v>3.8</v>
      </c>
      <c r="P3730">
        <v>0.74399999999999999</v>
      </c>
      <c r="Q3730">
        <v>0.67600000000000005</v>
      </c>
    </row>
    <row r="3731" spans="1:17">
      <c r="A3731" t="s">
        <v>3761</v>
      </c>
      <c r="B3731" s="1">
        <v>46190</v>
      </c>
      <c r="C3731" t="s">
        <v>27</v>
      </c>
      <c r="D3731" t="s">
        <v>21</v>
      </c>
      <c r="E3731">
        <v>14</v>
      </c>
      <c r="F3731">
        <v>40</v>
      </c>
      <c r="G3731">
        <v>54</v>
      </c>
      <c r="H3731">
        <v>54</v>
      </c>
      <c r="I3731">
        <v>0</v>
      </c>
      <c r="J3731">
        <v>0</v>
      </c>
      <c r="K3731">
        <v>0</v>
      </c>
      <c r="L3731">
        <v>1.5</v>
      </c>
      <c r="M3731">
        <v>1</v>
      </c>
      <c r="N3731">
        <v>0.98599999999999999</v>
      </c>
      <c r="O3731">
        <v>4.8</v>
      </c>
      <c r="P3731">
        <v>0.70899999999999996</v>
      </c>
      <c r="Q3731">
        <v>1</v>
      </c>
    </row>
    <row r="3732" spans="1:17">
      <c r="A3732" t="s">
        <v>3762</v>
      </c>
      <c r="B3732" s="1">
        <v>46190</v>
      </c>
      <c r="C3732" t="s">
        <v>27</v>
      </c>
      <c r="D3732" t="s">
        <v>23</v>
      </c>
      <c r="E3732">
        <v>2473</v>
      </c>
      <c r="F3732">
        <v>45</v>
      </c>
      <c r="G3732">
        <v>2518</v>
      </c>
      <c r="H3732">
        <v>16</v>
      </c>
      <c r="I3732">
        <v>2502</v>
      </c>
      <c r="J3732">
        <v>0</v>
      </c>
      <c r="K3732">
        <v>0</v>
      </c>
      <c r="L3732">
        <v>8</v>
      </c>
      <c r="M3732">
        <v>0.6</v>
      </c>
      <c r="N3732">
        <v>0.97099999999999997</v>
      </c>
      <c r="O3732">
        <v>2.5</v>
      </c>
      <c r="P3732">
        <v>0.77200000000000002</v>
      </c>
      <c r="Q3732">
        <v>6.0000000000000001E-3</v>
      </c>
    </row>
    <row r="3733" spans="1:17">
      <c r="A3733" t="s">
        <v>3763</v>
      </c>
      <c r="B3733" s="1">
        <v>46190</v>
      </c>
      <c r="C3733" t="s">
        <v>27</v>
      </c>
      <c r="D3733" t="s">
        <v>25</v>
      </c>
      <c r="E3733">
        <v>221</v>
      </c>
      <c r="F3733">
        <v>28</v>
      </c>
      <c r="G3733">
        <v>249</v>
      </c>
      <c r="H3733">
        <v>23</v>
      </c>
      <c r="I3733">
        <v>226</v>
      </c>
      <c r="J3733">
        <v>0</v>
      </c>
      <c r="K3733">
        <v>0</v>
      </c>
      <c r="L3733">
        <v>8</v>
      </c>
      <c r="M3733">
        <v>0.6</v>
      </c>
      <c r="N3733">
        <v>1</v>
      </c>
      <c r="O3733">
        <v>2.5</v>
      </c>
      <c r="P3733">
        <v>0.81100000000000005</v>
      </c>
      <c r="Q3733">
        <v>9.1999999999999998E-2</v>
      </c>
    </row>
    <row r="3734" spans="1:17">
      <c r="A3734" t="s">
        <v>3764</v>
      </c>
      <c r="B3734" s="1">
        <v>46190</v>
      </c>
      <c r="C3734" t="s">
        <v>32</v>
      </c>
      <c r="D3734" t="s">
        <v>19</v>
      </c>
      <c r="E3734">
        <v>1125</v>
      </c>
      <c r="F3734">
        <v>52</v>
      </c>
      <c r="G3734">
        <v>1177</v>
      </c>
      <c r="H3734">
        <v>37</v>
      </c>
      <c r="I3734">
        <v>1140</v>
      </c>
      <c r="J3734">
        <v>0</v>
      </c>
      <c r="K3734">
        <v>0</v>
      </c>
      <c r="L3734">
        <v>8</v>
      </c>
      <c r="M3734">
        <v>0.6</v>
      </c>
      <c r="N3734">
        <v>1</v>
      </c>
      <c r="O3734">
        <v>2.5</v>
      </c>
      <c r="P3734">
        <v>0.755</v>
      </c>
      <c r="Q3734">
        <v>3.1E-2</v>
      </c>
    </row>
    <row r="3735" spans="1:17">
      <c r="A3735" t="s">
        <v>3765</v>
      </c>
      <c r="B3735" s="1">
        <v>46190</v>
      </c>
      <c r="C3735" t="s">
        <v>32</v>
      </c>
      <c r="D3735" t="s">
        <v>21</v>
      </c>
      <c r="E3735">
        <v>2359</v>
      </c>
      <c r="F3735">
        <v>37</v>
      </c>
      <c r="G3735">
        <v>2396</v>
      </c>
      <c r="H3735">
        <v>26</v>
      </c>
      <c r="I3735">
        <v>2370</v>
      </c>
      <c r="J3735">
        <v>0</v>
      </c>
      <c r="K3735">
        <v>0</v>
      </c>
      <c r="L3735">
        <v>8</v>
      </c>
      <c r="M3735">
        <v>0.6</v>
      </c>
      <c r="N3735">
        <v>1</v>
      </c>
      <c r="O3735">
        <v>2.5</v>
      </c>
      <c r="P3735">
        <v>0.75</v>
      </c>
      <c r="Q3735">
        <v>1.0999999999999999E-2</v>
      </c>
    </row>
    <row r="3736" spans="1:17">
      <c r="A3736" t="s">
        <v>3766</v>
      </c>
      <c r="B3736" s="1">
        <v>46190</v>
      </c>
      <c r="C3736" t="s">
        <v>32</v>
      </c>
      <c r="D3736" t="s">
        <v>23</v>
      </c>
      <c r="E3736">
        <v>2597</v>
      </c>
      <c r="F3736">
        <v>48</v>
      </c>
      <c r="G3736">
        <v>2645</v>
      </c>
      <c r="H3736">
        <v>24</v>
      </c>
      <c r="I3736">
        <v>2621</v>
      </c>
      <c r="J3736">
        <v>0</v>
      </c>
      <c r="K3736">
        <v>0</v>
      </c>
      <c r="L3736">
        <v>8</v>
      </c>
      <c r="M3736">
        <v>0.6</v>
      </c>
      <c r="N3736">
        <v>0.98299999999999998</v>
      </c>
      <c r="O3736">
        <v>2.5</v>
      </c>
      <c r="P3736">
        <v>0.65100000000000002</v>
      </c>
      <c r="Q3736">
        <v>8.9999999999999993E-3</v>
      </c>
    </row>
    <row r="3737" spans="1:17">
      <c r="A3737" t="s">
        <v>3767</v>
      </c>
      <c r="B3737" s="1">
        <v>46190</v>
      </c>
      <c r="C3737" t="s">
        <v>32</v>
      </c>
      <c r="D3737" t="s">
        <v>25</v>
      </c>
      <c r="E3737">
        <v>0</v>
      </c>
      <c r="F3737">
        <v>28</v>
      </c>
      <c r="G3737">
        <v>28</v>
      </c>
      <c r="H3737">
        <v>28</v>
      </c>
      <c r="I3737">
        <v>0</v>
      </c>
      <c r="J3737">
        <v>0</v>
      </c>
      <c r="K3737">
        <v>0</v>
      </c>
      <c r="L3737">
        <v>2.1</v>
      </c>
      <c r="M3737">
        <v>0.95299999999999996</v>
      </c>
      <c r="N3737">
        <v>1</v>
      </c>
      <c r="O3737">
        <v>4.5999999999999996</v>
      </c>
      <c r="P3737">
        <v>0.69399999999999995</v>
      </c>
      <c r="Q3737">
        <v>1</v>
      </c>
    </row>
    <row r="3738" spans="1:17">
      <c r="A3738" t="s">
        <v>3768</v>
      </c>
      <c r="B3738" s="1">
        <v>46190</v>
      </c>
      <c r="C3738" t="s">
        <v>37</v>
      </c>
      <c r="D3738" t="s">
        <v>19</v>
      </c>
      <c r="E3738">
        <v>0</v>
      </c>
      <c r="F3738">
        <v>54</v>
      </c>
      <c r="G3738">
        <v>54</v>
      </c>
      <c r="H3738">
        <v>51</v>
      </c>
      <c r="I3738">
        <v>3</v>
      </c>
      <c r="J3738">
        <v>1</v>
      </c>
      <c r="K3738">
        <v>0</v>
      </c>
      <c r="L3738">
        <v>2.2000000000000002</v>
      </c>
      <c r="M3738">
        <v>0.90700000000000003</v>
      </c>
      <c r="N3738">
        <v>0.98499999999999999</v>
      </c>
      <c r="O3738">
        <v>4.5</v>
      </c>
      <c r="P3738">
        <v>0.67100000000000004</v>
      </c>
      <c r="Q3738">
        <v>0.94399999999999995</v>
      </c>
    </row>
    <row r="3739" spans="1:17">
      <c r="A3739" t="s">
        <v>3769</v>
      </c>
      <c r="B3739" s="1">
        <v>46190</v>
      </c>
      <c r="C3739" t="s">
        <v>37</v>
      </c>
      <c r="D3739" t="s">
        <v>21</v>
      </c>
      <c r="E3739">
        <v>1152</v>
      </c>
      <c r="F3739">
        <v>37</v>
      </c>
      <c r="G3739">
        <v>1189</v>
      </c>
      <c r="H3739">
        <v>34</v>
      </c>
      <c r="I3739">
        <v>1155</v>
      </c>
      <c r="J3739">
        <v>0</v>
      </c>
      <c r="K3739">
        <v>0</v>
      </c>
      <c r="L3739">
        <v>8</v>
      </c>
      <c r="M3739">
        <v>0.6</v>
      </c>
      <c r="N3739">
        <v>0.95299999999999996</v>
      </c>
      <c r="O3739">
        <v>2.5</v>
      </c>
      <c r="P3739">
        <v>0.82499999999999996</v>
      </c>
      <c r="Q3739">
        <v>2.9000000000000001E-2</v>
      </c>
    </row>
    <row r="3740" spans="1:17">
      <c r="A3740" t="s">
        <v>3770</v>
      </c>
      <c r="B3740" s="1">
        <v>46190</v>
      </c>
      <c r="C3740" t="s">
        <v>37</v>
      </c>
      <c r="D3740" t="s">
        <v>23</v>
      </c>
      <c r="E3740">
        <v>906</v>
      </c>
      <c r="F3740">
        <v>53</v>
      </c>
      <c r="G3740">
        <v>959</v>
      </c>
      <c r="H3740">
        <v>36</v>
      </c>
      <c r="I3740">
        <v>923</v>
      </c>
      <c r="J3740">
        <v>0</v>
      </c>
      <c r="K3740">
        <v>0</v>
      </c>
      <c r="L3740">
        <v>8</v>
      </c>
      <c r="M3740">
        <v>0.6</v>
      </c>
      <c r="N3740">
        <v>0.99199999999999999</v>
      </c>
      <c r="O3740">
        <v>2.5</v>
      </c>
      <c r="P3740">
        <v>0.81399999999999995</v>
      </c>
      <c r="Q3740">
        <v>3.7999999999999999E-2</v>
      </c>
    </row>
    <row r="3741" spans="1:17">
      <c r="A3741" t="s">
        <v>3771</v>
      </c>
      <c r="B3741" s="1">
        <v>46190</v>
      </c>
      <c r="C3741" t="s">
        <v>37</v>
      </c>
      <c r="D3741" t="s">
        <v>25</v>
      </c>
      <c r="E3741">
        <v>0</v>
      </c>
      <c r="F3741">
        <v>31</v>
      </c>
      <c r="G3741">
        <v>31</v>
      </c>
      <c r="H3741">
        <v>31</v>
      </c>
      <c r="I3741">
        <v>0</v>
      </c>
      <c r="J3741">
        <v>0</v>
      </c>
      <c r="K3741">
        <v>0</v>
      </c>
      <c r="L3741">
        <v>1.5</v>
      </c>
      <c r="M3741">
        <v>0.92900000000000005</v>
      </c>
      <c r="N3741">
        <v>0.98799999999999999</v>
      </c>
      <c r="O3741">
        <v>4.4000000000000004</v>
      </c>
      <c r="P3741">
        <v>0.76600000000000001</v>
      </c>
      <c r="Q3741">
        <v>1</v>
      </c>
    </row>
    <row r="3742" spans="1:17">
      <c r="A3742" t="s">
        <v>3772</v>
      </c>
      <c r="B3742" s="1">
        <v>46190</v>
      </c>
      <c r="C3742" t="s">
        <v>43</v>
      </c>
      <c r="D3742" t="s">
        <v>19</v>
      </c>
      <c r="E3742">
        <v>2168</v>
      </c>
      <c r="F3742">
        <v>31</v>
      </c>
      <c r="G3742">
        <v>2199</v>
      </c>
      <c r="H3742">
        <v>19</v>
      </c>
      <c r="I3742">
        <v>2180</v>
      </c>
      <c r="J3742">
        <v>0</v>
      </c>
      <c r="K3742">
        <v>0</v>
      </c>
      <c r="L3742">
        <v>8</v>
      </c>
      <c r="M3742">
        <v>0.6</v>
      </c>
      <c r="N3742">
        <v>0.98099999999999998</v>
      </c>
      <c r="O3742">
        <v>2.5</v>
      </c>
      <c r="P3742">
        <v>0.70499999999999996</v>
      </c>
      <c r="Q3742">
        <v>8.9999999999999993E-3</v>
      </c>
    </row>
    <row r="3743" spans="1:17">
      <c r="A3743" t="s">
        <v>3773</v>
      </c>
      <c r="B3743" s="1">
        <v>46190</v>
      </c>
      <c r="C3743" t="s">
        <v>43</v>
      </c>
      <c r="D3743" t="s">
        <v>21</v>
      </c>
      <c r="E3743">
        <v>0</v>
      </c>
      <c r="F3743">
        <v>55</v>
      </c>
      <c r="G3743">
        <v>55</v>
      </c>
      <c r="H3743">
        <v>55</v>
      </c>
      <c r="I3743">
        <v>0</v>
      </c>
      <c r="J3743">
        <v>1</v>
      </c>
      <c r="K3743">
        <v>0</v>
      </c>
      <c r="L3743">
        <v>1.6</v>
      </c>
      <c r="M3743">
        <v>0.94499999999999995</v>
      </c>
      <c r="N3743">
        <v>0.996</v>
      </c>
      <c r="O3743">
        <v>4.5</v>
      </c>
      <c r="P3743">
        <v>0.65300000000000002</v>
      </c>
      <c r="Q3743">
        <v>1</v>
      </c>
    </row>
    <row r="3744" spans="1:17">
      <c r="A3744" t="s">
        <v>3774</v>
      </c>
      <c r="B3744" s="1">
        <v>46190</v>
      </c>
      <c r="C3744" t="s">
        <v>43</v>
      </c>
      <c r="D3744" t="s">
        <v>23</v>
      </c>
      <c r="E3744">
        <v>0</v>
      </c>
      <c r="F3744">
        <v>48</v>
      </c>
      <c r="G3744">
        <v>48</v>
      </c>
      <c r="H3744">
        <v>45</v>
      </c>
      <c r="I3744">
        <v>3</v>
      </c>
      <c r="J3744">
        <v>0</v>
      </c>
      <c r="K3744">
        <v>0</v>
      </c>
      <c r="L3744">
        <v>1.6</v>
      </c>
      <c r="M3744">
        <v>0.98</v>
      </c>
      <c r="N3744">
        <v>0.98199999999999998</v>
      </c>
      <c r="O3744">
        <v>4.3</v>
      </c>
      <c r="P3744">
        <v>0.69599999999999995</v>
      </c>
      <c r="Q3744">
        <v>0.93799999999999994</v>
      </c>
    </row>
    <row r="3745" spans="1:17">
      <c r="A3745" t="s">
        <v>3775</v>
      </c>
      <c r="B3745" s="1">
        <v>46190</v>
      </c>
      <c r="C3745" t="s">
        <v>43</v>
      </c>
      <c r="D3745" t="s">
        <v>25</v>
      </c>
      <c r="E3745">
        <v>0</v>
      </c>
      <c r="F3745">
        <v>33</v>
      </c>
      <c r="G3745">
        <v>33</v>
      </c>
      <c r="H3745">
        <v>33</v>
      </c>
      <c r="I3745">
        <v>0</v>
      </c>
      <c r="J3745">
        <v>0</v>
      </c>
      <c r="K3745">
        <v>0</v>
      </c>
      <c r="L3745">
        <v>1.5</v>
      </c>
      <c r="M3745">
        <v>0.98699999999999999</v>
      </c>
      <c r="N3745">
        <v>1</v>
      </c>
      <c r="O3745">
        <v>4.7</v>
      </c>
      <c r="P3745">
        <v>0.81200000000000006</v>
      </c>
      <c r="Q3745">
        <v>1</v>
      </c>
    </row>
    <row r="3746" spans="1:17">
      <c r="A3746" t="s">
        <v>3776</v>
      </c>
      <c r="B3746" s="1">
        <v>46190</v>
      </c>
      <c r="C3746" t="s">
        <v>48</v>
      </c>
      <c r="D3746" t="s">
        <v>19</v>
      </c>
      <c r="E3746">
        <v>0</v>
      </c>
      <c r="F3746">
        <v>48</v>
      </c>
      <c r="G3746">
        <v>48</v>
      </c>
      <c r="H3746">
        <v>48</v>
      </c>
      <c r="I3746">
        <v>0</v>
      </c>
      <c r="J3746">
        <v>0</v>
      </c>
      <c r="K3746">
        <v>0</v>
      </c>
      <c r="L3746">
        <v>1.6</v>
      </c>
      <c r="M3746">
        <v>0.98499999999999999</v>
      </c>
      <c r="N3746">
        <v>0.95799999999999996</v>
      </c>
      <c r="O3746">
        <v>4.5</v>
      </c>
      <c r="P3746">
        <v>0.73299999999999998</v>
      </c>
      <c r="Q3746">
        <v>1</v>
      </c>
    </row>
    <row r="3747" spans="1:17">
      <c r="A3747" t="s">
        <v>3777</v>
      </c>
      <c r="B3747" s="1">
        <v>46190</v>
      </c>
      <c r="C3747" t="s">
        <v>48</v>
      </c>
      <c r="D3747" t="s">
        <v>21</v>
      </c>
      <c r="E3747">
        <v>3338</v>
      </c>
      <c r="F3747">
        <v>40</v>
      </c>
      <c r="G3747">
        <v>3378</v>
      </c>
      <c r="H3747">
        <v>24</v>
      </c>
      <c r="I3747">
        <v>3354</v>
      </c>
      <c r="J3747">
        <v>0</v>
      </c>
      <c r="K3747">
        <v>0</v>
      </c>
      <c r="L3747">
        <v>8</v>
      </c>
      <c r="M3747">
        <v>0.6</v>
      </c>
      <c r="N3747">
        <v>0.94199999999999995</v>
      </c>
      <c r="O3747">
        <v>2.5</v>
      </c>
      <c r="P3747">
        <v>0.76500000000000001</v>
      </c>
      <c r="Q3747">
        <v>7.0000000000000001E-3</v>
      </c>
    </row>
    <row r="3748" spans="1:17">
      <c r="A3748" t="s">
        <v>3778</v>
      </c>
      <c r="B3748" s="1">
        <v>46190</v>
      </c>
      <c r="C3748" t="s">
        <v>48</v>
      </c>
      <c r="D3748" t="s">
        <v>23</v>
      </c>
      <c r="E3748">
        <v>2</v>
      </c>
      <c r="F3748">
        <v>29</v>
      </c>
      <c r="G3748">
        <v>31</v>
      </c>
      <c r="H3748">
        <v>31</v>
      </c>
      <c r="I3748">
        <v>0</v>
      </c>
      <c r="J3748">
        <v>0</v>
      </c>
      <c r="K3748">
        <v>0</v>
      </c>
      <c r="L3748">
        <v>2</v>
      </c>
      <c r="M3748">
        <v>0.98099999999999998</v>
      </c>
      <c r="N3748">
        <v>0.99099999999999999</v>
      </c>
      <c r="O3748">
        <v>4.5999999999999996</v>
      </c>
      <c r="P3748">
        <v>0.77</v>
      </c>
      <c r="Q3748">
        <v>1</v>
      </c>
    </row>
    <row r="3749" spans="1:17">
      <c r="A3749" t="s">
        <v>3779</v>
      </c>
      <c r="B3749" s="1">
        <v>46190</v>
      </c>
      <c r="C3749" t="s">
        <v>48</v>
      </c>
      <c r="D3749" t="s">
        <v>25</v>
      </c>
      <c r="E3749">
        <v>1158</v>
      </c>
      <c r="F3749">
        <v>49</v>
      </c>
      <c r="G3749">
        <v>1207</v>
      </c>
      <c r="H3749">
        <v>22</v>
      </c>
      <c r="I3749">
        <v>1185</v>
      </c>
      <c r="J3749">
        <v>0</v>
      </c>
      <c r="K3749">
        <v>0</v>
      </c>
      <c r="L3749">
        <v>8</v>
      </c>
      <c r="M3749">
        <v>0.6</v>
      </c>
      <c r="N3749">
        <v>0.97599999999999998</v>
      </c>
      <c r="O3749">
        <v>2.5</v>
      </c>
      <c r="P3749">
        <v>0.72899999999999998</v>
      </c>
      <c r="Q3749">
        <v>1.7999999999999999E-2</v>
      </c>
    </row>
    <row r="3750" spans="1:17">
      <c r="A3750" t="s">
        <v>3780</v>
      </c>
      <c r="B3750" s="1">
        <v>46190</v>
      </c>
      <c r="C3750" t="s">
        <v>53</v>
      </c>
      <c r="D3750" t="s">
        <v>19</v>
      </c>
      <c r="E3750">
        <v>1989</v>
      </c>
      <c r="F3750">
        <v>39</v>
      </c>
      <c r="G3750">
        <v>2028</v>
      </c>
      <c r="H3750">
        <v>28</v>
      </c>
      <c r="I3750">
        <v>2000</v>
      </c>
      <c r="J3750">
        <v>0</v>
      </c>
      <c r="K3750">
        <v>0</v>
      </c>
      <c r="L3750">
        <v>8</v>
      </c>
      <c r="M3750">
        <v>0.6</v>
      </c>
      <c r="N3750">
        <v>0.98499999999999999</v>
      </c>
      <c r="O3750">
        <v>2.5</v>
      </c>
      <c r="P3750">
        <v>0.72599999999999998</v>
      </c>
      <c r="Q3750">
        <v>1.4E-2</v>
      </c>
    </row>
    <row r="3751" spans="1:17">
      <c r="A3751" t="s">
        <v>3781</v>
      </c>
      <c r="B3751" s="1">
        <v>46190</v>
      </c>
      <c r="C3751" t="s">
        <v>53</v>
      </c>
      <c r="D3751" t="s">
        <v>21</v>
      </c>
      <c r="E3751">
        <v>2102</v>
      </c>
      <c r="F3751">
        <v>31</v>
      </c>
      <c r="G3751">
        <v>2133</v>
      </c>
      <c r="H3751">
        <v>29</v>
      </c>
      <c r="I3751">
        <v>2104</v>
      </c>
      <c r="J3751">
        <v>0</v>
      </c>
      <c r="K3751">
        <v>0</v>
      </c>
      <c r="L3751">
        <v>8</v>
      </c>
      <c r="M3751">
        <v>0.6</v>
      </c>
      <c r="N3751">
        <v>0.96399999999999997</v>
      </c>
      <c r="O3751">
        <v>2.5</v>
      </c>
      <c r="P3751">
        <v>0.67900000000000005</v>
      </c>
      <c r="Q3751">
        <v>1.4E-2</v>
      </c>
    </row>
    <row r="3752" spans="1:17">
      <c r="A3752" t="s">
        <v>3782</v>
      </c>
      <c r="B3752" s="1">
        <v>46190</v>
      </c>
      <c r="C3752" t="s">
        <v>53</v>
      </c>
      <c r="D3752" t="s">
        <v>23</v>
      </c>
      <c r="E3752">
        <v>1502</v>
      </c>
      <c r="F3752">
        <v>64</v>
      </c>
      <c r="G3752">
        <v>1566</v>
      </c>
      <c r="H3752">
        <v>27</v>
      </c>
      <c r="I3752">
        <v>1539</v>
      </c>
      <c r="J3752">
        <v>0</v>
      </c>
      <c r="K3752">
        <v>0</v>
      </c>
      <c r="L3752">
        <v>8</v>
      </c>
      <c r="M3752">
        <v>0.6</v>
      </c>
      <c r="N3752">
        <v>0.97899999999999998</v>
      </c>
      <c r="O3752">
        <v>2.5</v>
      </c>
      <c r="P3752">
        <v>0.71299999999999997</v>
      </c>
      <c r="Q3752">
        <v>1.7000000000000001E-2</v>
      </c>
    </row>
    <row r="3753" spans="1:17">
      <c r="A3753" t="s">
        <v>3783</v>
      </c>
      <c r="B3753" s="1">
        <v>46190</v>
      </c>
      <c r="C3753" t="s">
        <v>53</v>
      </c>
      <c r="D3753" t="s">
        <v>25</v>
      </c>
      <c r="E3753">
        <v>0</v>
      </c>
      <c r="F3753">
        <v>44</v>
      </c>
      <c r="G3753">
        <v>44</v>
      </c>
      <c r="H3753">
        <v>44</v>
      </c>
      <c r="I3753">
        <v>0</v>
      </c>
      <c r="J3753">
        <v>0</v>
      </c>
      <c r="K3753">
        <v>0</v>
      </c>
      <c r="L3753">
        <v>1.5</v>
      </c>
      <c r="M3753">
        <v>0.94499999999999995</v>
      </c>
      <c r="N3753">
        <v>1</v>
      </c>
      <c r="O3753">
        <v>4.5</v>
      </c>
      <c r="P3753">
        <v>0.69899999999999995</v>
      </c>
      <c r="Q3753">
        <v>1</v>
      </c>
    </row>
    <row r="3754" spans="1:17">
      <c r="A3754" t="s">
        <v>3784</v>
      </c>
      <c r="B3754" s="1">
        <v>46191</v>
      </c>
      <c r="C3754" t="s">
        <v>18</v>
      </c>
      <c r="D3754" t="s">
        <v>19</v>
      </c>
      <c r="E3754">
        <v>680</v>
      </c>
      <c r="F3754">
        <v>39</v>
      </c>
      <c r="G3754">
        <v>719</v>
      </c>
      <c r="H3754">
        <v>37</v>
      </c>
      <c r="I3754">
        <v>682</v>
      </c>
      <c r="J3754">
        <v>1</v>
      </c>
      <c r="K3754">
        <v>0</v>
      </c>
      <c r="L3754">
        <v>8</v>
      </c>
      <c r="M3754">
        <v>0.6</v>
      </c>
      <c r="N3754">
        <v>0.99199999999999999</v>
      </c>
      <c r="O3754">
        <v>2.5</v>
      </c>
      <c r="P3754">
        <v>0.66</v>
      </c>
      <c r="Q3754">
        <v>5.0999999999999997E-2</v>
      </c>
    </row>
    <row r="3755" spans="1:17">
      <c r="A3755" t="s">
        <v>3785</v>
      </c>
      <c r="B3755" s="1">
        <v>46191</v>
      </c>
      <c r="C3755" t="s">
        <v>18</v>
      </c>
      <c r="D3755" t="s">
        <v>21</v>
      </c>
      <c r="E3755">
        <v>0</v>
      </c>
      <c r="F3755">
        <v>23</v>
      </c>
      <c r="G3755">
        <v>23</v>
      </c>
      <c r="H3755">
        <v>23</v>
      </c>
      <c r="I3755">
        <v>0</v>
      </c>
      <c r="J3755">
        <v>0</v>
      </c>
      <c r="K3755">
        <v>0</v>
      </c>
      <c r="L3755">
        <v>1.5</v>
      </c>
      <c r="M3755">
        <v>0.95299999999999996</v>
      </c>
      <c r="N3755">
        <v>0.98499999999999999</v>
      </c>
      <c r="O3755">
        <v>4.5999999999999996</v>
      </c>
      <c r="P3755">
        <v>0.72299999999999998</v>
      </c>
      <c r="Q3755">
        <v>1</v>
      </c>
    </row>
    <row r="3756" spans="1:17">
      <c r="A3756" t="s">
        <v>3786</v>
      </c>
      <c r="B3756" s="1">
        <v>46191</v>
      </c>
      <c r="C3756" t="s">
        <v>18</v>
      </c>
      <c r="D3756" t="s">
        <v>23</v>
      </c>
      <c r="E3756">
        <v>976</v>
      </c>
      <c r="F3756">
        <v>48</v>
      </c>
      <c r="G3756">
        <v>1024</v>
      </c>
      <c r="H3756">
        <v>35</v>
      </c>
      <c r="I3756">
        <v>989</v>
      </c>
      <c r="J3756">
        <v>0</v>
      </c>
      <c r="K3756">
        <v>0</v>
      </c>
      <c r="L3756">
        <v>8</v>
      </c>
      <c r="M3756">
        <v>0.6</v>
      </c>
      <c r="N3756">
        <v>0.95399999999999996</v>
      </c>
      <c r="O3756">
        <v>2.5</v>
      </c>
      <c r="P3756">
        <v>0.73799999999999999</v>
      </c>
      <c r="Q3756">
        <v>3.4000000000000002E-2</v>
      </c>
    </row>
    <row r="3757" spans="1:17">
      <c r="A3757" t="s">
        <v>3787</v>
      </c>
      <c r="B3757" s="1">
        <v>46191</v>
      </c>
      <c r="C3757" t="s">
        <v>18</v>
      </c>
      <c r="D3757" t="s">
        <v>25</v>
      </c>
      <c r="E3757">
        <v>0</v>
      </c>
      <c r="F3757">
        <v>35</v>
      </c>
      <c r="G3757">
        <v>35</v>
      </c>
      <c r="H3757">
        <v>35</v>
      </c>
      <c r="I3757">
        <v>0</v>
      </c>
      <c r="J3757">
        <v>0</v>
      </c>
      <c r="K3757">
        <v>0</v>
      </c>
      <c r="L3757">
        <v>1.9</v>
      </c>
      <c r="M3757">
        <v>1</v>
      </c>
      <c r="N3757">
        <v>0.998</v>
      </c>
      <c r="O3757">
        <v>4.7</v>
      </c>
      <c r="P3757">
        <v>0.71099999999999997</v>
      </c>
      <c r="Q3757">
        <v>1</v>
      </c>
    </row>
    <row r="3758" spans="1:17">
      <c r="A3758" t="s">
        <v>3788</v>
      </c>
      <c r="B3758" s="1">
        <v>46191</v>
      </c>
      <c r="C3758" t="s">
        <v>27</v>
      </c>
      <c r="D3758" t="s">
        <v>19</v>
      </c>
      <c r="E3758">
        <v>24</v>
      </c>
      <c r="F3758">
        <v>49</v>
      </c>
      <c r="G3758">
        <v>73</v>
      </c>
      <c r="H3758">
        <v>50</v>
      </c>
      <c r="I3758">
        <v>23</v>
      </c>
      <c r="J3758">
        <v>0</v>
      </c>
      <c r="K3758">
        <v>0</v>
      </c>
      <c r="L3758">
        <v>2.4</v>
      </c>
      <c r="M3758">
        <v>0.81699999999999995</v>
      </c>
      <c r="N3758">
        <v>0.97499999999999998</v>
      </c>
      <c r="O3758">
        <v>3.6</v>
      </c>
      <c r="P3758">
        <v>0.74399999999999999</v>
      </c>
      <c r="Q3758">
        <v>0.68500000000000005</v>
      </c>
    </row>
    <row r="3759" spans="1:17">
      <c r="A3759" t="s">
        <v>3789</v>
      </c>
      <c r="B3759" s="1">
        <v>46191</v>
      </c>
      <c r="C3759" t="s">
        <v>27</v>
      </c>
      <c r="D3759" t="s">
        <v>21</v>
      </c>
      <c r="E3759">
        <v>0</v>
      </c>
      <c r="F3759">
        <v>42</v>
      </c>
      <c r="G3759">
        <v>42</v>
      </c>
      <c r="H3759">
        <v>42</v>
      </c>
      <c r="I3759">
        <v>0</v>
      </c>
      <c r="J3759">
        <v>0</v>
      </c>
      <c r="K3759">
        <v>0</v>
      </c>
      <c r="L3759">
        <v>1.4</v>
      </c>
      <c r="M3759">
        <v>0.96</v>
      </c>
      <c r="N3759">
        <v>1</v>
      </c>
      <c r="O3759">
        <v>4.5</v>
      </c>
      <c r="P3759">
        <v>0.70899999999999996</v>
      </c>
      <c r="Q3759">
        <v>1</v>
      </c>
    </row>
    <row r="3760" spans="1:17">
      <c r="A3760" t="s">
        <v>3790</v>
      </c>
      <c r="B3760" s="1">
        <v>46191</v>
      </c>
      <c r="C3760" t="s">
        <v>27</v>
      </c>
      <c r="D3760" t="s">
        <v>23</v>
      </c>
      <c r="E3760">
        <v>2502</v>
      </c>
      <c r="F3760">
        <v>38</v>
      </c>
      <c r="G3760">
        <v>2540</v>
      </c>
      <c r="H3760">
        <v>16</v>
      </c>
      <c r="I3760">
        <v>2524</v>
      </c>
      <c r="J3760">
        <v>0</v>
      </c>
      <c r="K3760">
        <v>0</v>
      </c>
      <c r="L3760">
        <v>8</v>
      </c>
      <c r="M3760">
        <v>0.6</v>
      </c>
      <c r="N3760">
        <v>0.95799999999999996</v>
      </c>
      <c r="O3760">
        <v>2.5</v>
      </c>
      <c r="P3760">
        <v>0.77200000000000002</v>
      </c>
      <c r="Q3760">
        <v>6.0000000000000001E-3</v>
      </c>
    </row>
    <row r="3761" spans="1:17">
      <c r="A3761" t="s">
        <v>3791</v>
      </c>
      <c r="B3761" s="1">
        <v>46191</v>
      </c>
      <c r="C3761" t="s">
        <v>27</v>
      </c>
      <c r="D3761" t="s">
        <v>25</v>
      </c>
      <c r="E3761">
        <v>226</v>
      </c>
      <c r="F3761">
        <v>37</v>
      </c>
      <c r="G3761">
        <v>263</v>
      </c>
      <c r="H3761">
        <v>22</v>
      </c>
      <c r="I3761">
        <v>241</v>
      </c>
      <c r="J3761">
        <v>0</v>
      </c>
      <c r="K3761">
        <v>0</v>
      </c>
      <c r="L3761">
        <v>8</v>
      </c>
      <c r="M3761">
        <v>0.6</v>
      </c>
      <c r="N3761">
        <v>0.995</v>
      </c>
      <c r="O3761">
        <v>2.5</v>
      </c>
      <c r="P3761">
        <v>0.81100000000000005</v>
      </c>
      <c r="Q3761">
        <v>8.4000000000000005E-2</v>
      </c>
    </row>
    <row r="3762" spans="1:17">
      <c r="A3762" t="s">
        <v>3792</v>
      </c>
      <c r="B3762" s="1">
        <v>46191</v>
      </c>
      <c r="C3762" t="s">
        <v>32</v>
      </c>
      <c r="D3762" t="s">
        <v>19</v>
      </c>
      <c r="E3762">
        <v>1140</v>
      </c>
      <c r="F3762">
        <v>57</v>
      </c>
      <c r="G3762">
        <v>1197</v>
      </c>
      <c r="H3762">
        <v>35</v>
      </c>
      <c r="I3762">
        <v>1162</v>
      </c>
      <c r="J3762">
        <v>0</v>
      </c>
      <c r="K3762">
        <v>0</v>
      </c>
      <c r="L3762">
        <v>8</v>
      </c>
      <c r="M3762">
        <v>0.6</v>
      </c>
      <c r="N3762">
        <v>1</v>
      </c>
      <c r="O3762">
        <v>2.5</v>
      </c>
      <c r="P3762">
        <v>0.755</v>
      </c>
      <c r="Q3762">
        <v>2.9000000000000001E-2</v>
      </c>
    </row>
    <row r="3763" spans="1:17">
      <c r="A3763" t="s">
        <v>3793</v>
      </c>
      <c r="B3763" s="1">
        <v>46191</v>
      </c>
      <c r="C3763" t="s">
        <v>32</v>
      </c>
      <c r="D3763" t="s">
        <v>21</v>
      </c>
      <c r="E3763">
        <v>2370</v>
      </c>
      <c r="F3763">
        <v>21</v>
      </c>
      <c r="G3763">
        <v>2391</v>
      </c>
      <c r="H3763">
        <v>23</v>
      </c>
      <c r="I3763">
        <v>2368</v>
      </c>
      <c r="J3763">
        <v>0</v>
      </c>
      <c r="K3763">
        <v>0</v>
      </c>
      <c r="L3763">
        <v>8</v>
      </c>
      <c r="M3763">
        <v>0.6</v>
      </c>
      <c r="N3763">
        <v>0.97099999999999997</v>
      </c>
      <c r="O3763">
        <v>2.5</v>
      </c>
      <c r="P3763">
        <v>0.75</v>
      </c>
      <c r="Q3763">
        <v>0.01</v>
      </c>
    </row>
    <row r="3764" spans="1:17">
      <c r="A3764" t="s">
        <v>3794</v>
      </c>
      <c r="B3764" s="1">
        <v>46191</v>
      </c>
      <c r="C3764" t="s">
        <v>32</v>
      </c>
      <c r="D3764" t="s">
        <v>23</v>
      </c>
      <c r="E3764">
        <v>2621</v>
      </c>
      <c r="F3764">
        <v>31</v>
      </c>
      <c r="G3764">
        <v>2652</v>
      </c>
      <c r="H3764">
        <v>22</v>
      </c>
      <c r="I3764">
        <v>2630</v>
      </c>
      <c r="J3764">
        <v>0</v>
      </c>
      <c r="K3764">
        <v>0</v>
      </c>
      <c r="L3764">
        <v>8</v>
      </c>
      <c r="M3764">
        <v>0.6</v>
      </c>
      <c r="N3764">
        <v>0.98</v>
      </c>
      <c r="O3764">
        <v>2.5</v>
      </c>
      <c r="P3764">
        <v>0.65100000000000002</v>
      </c>
      <c r="Q3764">
        <v>8.0000000000000002E-3</v>
      </c>
    </row>
    <row r="3765" spans="1:17">
      <c r="A3765" t="s">
        <v>3795</v>
      </c>
      <c r="B3765" s="1">
        <v>46191</v>
      </c>
      <c r="C3765" t="s">
        <v>32</v>
      </c>
      <c r="D3765" t="s">
        <v>25</v>
      </c>
      <c r="E3765">
        <v>0</v>
      </c>
      <c r="F3765">
        <v>39</v>
      </c>
      <c r="G3765">
        <v>39</v>
      </c>
      <c r="H3765">
        <v>39</v>
      </c>
      <c r="I3765">
        <v>0</v>
      </c>
      <c r="J3765">
        <v>0</v>
      </c>
      <c r="K3765">
        <v>0</v>
      </c>
      <c r="L3765">
        <v>1.5</v>
      </c>
      <c r="M3765">
        <v>0.98</v>
      </c>
      <c r="N3765">
        <v>1</v>
      </c>
      <c r="O3765">
        <v>4.5999999999999996</v>
      </c>
      <c r="P3765">
        <v>0.69399999999999995</v>
      </c>
      <c r="Q3765">
        <v>1</v>
      </c>
    </row>
    <row r="3766" spans="1:17">
      <c r="A3766" t="s">
        <v>3796</v>
      </c>
      <c r="B3766" s="1">
        <v>46191</v>
      </c>
      <c r="C3766" t="s">
        <v>37</v>
      </c>
      <c r="D3766" t="s">
        <v>19</v>
      </c>
      <c r="E3766">
        <v>3</v>
      </c>
      <c r="F3766">
        <v>27</v>
      </c>
      <c r="G3766">
        <v>30</v>
      </c>
      <c r="H3766">
        <v>30</v>
      </c>
      <c r="I3766">
        <v>0</v>
      </c>
      <c r="J3766">
        <v>0</v>
      </c>
      <c r="K3766">
        <v>0</v>
      </c>
      <c r="L3766">
        <v>1.3</v>
      </c>
      <c r="M3766">
        <v>0.97399999999999998</v>
      </c>
      <c r="N3766">
        <v>1</v>
      </c>
      <c r="O3766">
        <v>4.5</v>
      </c>
      <c r="P3766">
        <v>0.67100000000000004</v>
      </c>
      <c r="Q3766">
        <v>1</v>
      </c>
    </row>
    <row r="3767" spans="1:17">
      <c r="A3767" t="s">
        <v>3797</v>
      </c>
      <c r="B3767" s="1">
        <v>46191</v>
      </c>
      <c r="C3767" t="s">
        <v>37</v>
      </c>
      <c r="D3767" t="s">
        <v>21</v>
      </c>
      <c r="E3767">
        <v>1155</v>
      </c>
      <c r="F3767">
        <v>35</v>
      </c>
      <c r="G3767">
        <v>1190</v>
      </c>
      <c r="H3767">
        <v>35</v>
      </c>
      <c r="I3767">
        <v>1155</v>
      </c>
      <c r="J3767">
        <v>0</v>
      </c>
      <c r="K3767">
        <v>0</v>
      </c>
      <c r="L3767">
        <v>8</v>
      </c>
      <c r="M3767">
        <v>0.6</v>
      </c>
      <c r="N3767">
        <v>0.97699999999999998</v>
      </c>
      <c r="O3767">
        <v>2.5</v>
      </c>
      <c r="P3767">
        <v>0.82499999999999996</v>
      </c>
      <c r="Q3767">
        <v>2.9000000000000001E-2</v>
      </c>
    </row>
    <row r="3768" spans="1:17">
      <c r="A3768" t="s">
        <v>3798</v>
      </c>
      <c r="B3768" s="1">
        <v>46191</v>
      </c>
      <c r="C3768" t="s">
        <v>37</v>
      </c>
      <c r="D3768" t="s">
        <v>23</v>
      </c>
      <c r="E3768">
        <v>923</v>
      </c>
      <c r="F3768">
        <v>41</v>
      </c>
      <c r="G3768">
        <v>964</v>
      </c>
      <c r="H3768">
        <v>34</v>
      </c>
      <c r="I3768">
        <v>930</v>
      </c>
      <c r="J3768">
        <v>0</v>
      </c>
      <c r="K3768">
        <v>0</v>
      </c>
      <c r="L3768">
        <v>8</v>
      </c>
      <c r="M3768">
        <v>0.6</v>
      </c>
      <c r="N3768">
        <v>0.96</v>
      </c>
      <c r="O3768">
        <v>2.5</v>
      </c>
      <c r="P3768">
        <v>0.81399999999999995</v>
      </c>
      <c r="Q3768">
        <v>3.5000000000000003E-2</v>
      </c>
    </row>
    <row r="3769" spans="1:17">
      <c r="A3769" t="s">
        <v>3799</v>
      </c>
      <c r="B3769" s="1">
        <v>46191</v>
      </c>
      <c r="C3769" t="s">
        <v>37</v>
      </c>
      <c r="D3769" t="s">
        <v>25</v>
      </c>
      <c r="E3769">
        <v>0</v>
      </c>
      <c r="F3769">
        <v>28</v>
      </c>
      <c r="G3769">
        <v>28</v>
      </c>
      <c r="H3769">
        <v>28</v>
      </c>
      <c r="I3769">
        <v>0</v>
      </c>
      <c r="J3769">
        <v>0</v>
      </c>
      <c r="K3769">
        <v>0</v>
      </c>
      <c r="L3769">
        <v>2</v>
      </c>
      <c r="M3769">
        <v>0.95</v>
      </c>
      <c r="N3769">
        <v>0.99099999999999999</v>
      </c>
      <c r="O3769">
        <v>4.5</v>
      </c>
      <c r="P3769">
        <v>0.76600000000000001</v>
      </c>
      <c r="Q3769">
        <v>1</v>
      </c>
    </row>
    <row r="3770" spans="1:17">
      <c r="A3770" t="s">
        <v>3800</v>
      </c>
      <c r="B3770" s="1">
        <v>46191</v>
      </c>
      <c r="C3770" t="s">
        <v>43</v>
      </c>
      <c r="D3770" t="s">
        <v>19</v>
      </c>
      <c r="E3770">
        <v>2180</v>
      </c>
      <c r="F3770">
        <v>45</v>
      </c>
      <c r="G3770">
        <v>2225</v>
      </c>
      <c r="H3770">
        <v>24</v>
      </c>
      <c r="I3770">
        <v>2201</v>
      </c>
      <c r="J3770">
        <v>0</v>
      </c>
      <c r="K3770">
        <v>0</v>
      </c>
      <c r="L3770">
        <v>8</v>
      </c>
      <c r="M3770">
        <v>0.6</v>
      </c>
      <c r="N3770">
        <v>0.98099999999999998</v>
      </c>
      <c r="O3770">
        <v>2.5</v>
      </c>
      <c r="P3770">
        <v>0.70499999999999996</v>
      </c>
      <c r="Q3770">
        <v>1.0999999999999999E-2</v>
      </c>
    </row>
    <row r="3771" spans="1:17">
      <c r="A3771" t="s">
        <v>3801</v>
      </c>
      <c r="B3771" s="1">
        <v>46191</v>
      </c>
      <c r="C3771" t="s">
        <v>43</v>
      </c>
      <c r="D3771" t="s">
        <v>21</v>
      </c>
      <c r="E3771">
        <v>0</v>
      </c>
      <c r="F3771">
        <v>38</v>
      </c>
      <c r="G3771">
        <v>38</v>
      </c>
      <c r="H3771">
        <v>38</v>
      </c>
      <c r="I3771">
        <v>0</v>
      </c>
      <c r="J3771">
        <v>0</v>
      </c>
      <c r="K3771">
        <v>0</v>
      </c>
      <c r="L3771">
        <v>1.7</v>
      </c>
      <c r="M3771">
        <v>0.91500000000000004</v>
      </c>
      <c r="N3771">
        <v>0.998</v>
      </c>
      <c r="O3771">
        <v>4.7</v>
      </c>
      <c r="P3771">
        <v>0.65300000000000002</v>
      </c>
      <c r="Q3771">
        <v>1</v>
      </c>
    </row>
    <row r="3772" spans="1:17">
      <c r="A3772" t="s">
        <v>3802</v>
      </c>
      <c r="B3772" s="1">
        <v>46191</v>
      </c>
      <c r="C3772" t="s">
        <v>43</v>
      </c>
      <c r="D3772" t="s">
        <v>23</v>
      </c>
      <c r="E3772">
        <v>3</v>
      </c>
      <c r="F3772">
        <v>32</v>
      </c>
      <c r="G3772">
        <v>35</v>
      </c>
      <c r="H3772">
        <v>35</v>
      </c>
      <c r="I3772">
        <v>0</v>
      </c>
      <c r="J3772">
        <v>0</v>
      </c>
      <c r="K3772">
        <v>0</v>
      </c>
      <c r="L3772">
        <v>1.4</v>
      </c>
      <c r="M3772">
        <v>0.998</v>
      </c>
      <c r="N3772">
        <v>0.98099999999999998</v>
      </c>
      <c r="O3772">
        <v>4.7</v>
      </c>
      <c r="P3772">
        <v>0.69599999999999995</v>
      </c>
      <c r="Q3772">
        <v>1</v>
      </c>
    </row>
    <row r="3773" spans="1:17">
      <c r="A3773" t="s">
        <v>3803</v>
      </c>
      <c r="B3773" s="1">
        <v>46191</v>
      </c>
      <c r="C3773" t="s">
        <v>43</v>
      </c>
      <c r="D3773" t="s">
        <v>25</v>
      </c>
      <c r="E3773">
        <v>0</v>
      </c>
      <c r="F3773">
        <v>30</v>
      </c>
      <c r="G3773">
        <v>30</v>
      </c>
      <c r="H3773">
        <v>30</v>
      </c>
      <c r="I3773">
        <v>0</v>
      </c>
      <c r="J3773">
        <v>1</v>
      </c>
      <c r="K3773">
        <v>0</v>
      </c>
      <c r="L3773">
        <v>1.6</v>
      </c>
      <c r="M3773">
        <v>0.98799999999999999</v>
      </c>
      <c r="N3773">
        <v>0.98399999999999999</v>
      </c>
      <c r="O3773">
        <v>4.5</v>
      </c>
      <c r="P3773">
        <v>0.81200000000000006</v>
      </c>
      <c r="Q3773">
        <v>1</v>
      </c>
    </row>
    <row r="3774" spans="1:17">
      <c r="A3774" t="s">
        <v>3804</v>
      </c>
      <c r="B3774" s="1">
        <v>46191</v>
      </c>
      <c r="C3774" t="s">
        <v>48</v>
      </c>
      <c r="D3774" t="s">
        <v>19</v>
      </c>
      <c r="E3774">
        <v>0</v>
      </c>
      <c r="F3774">
        <v>50</v>
      </c>
      <c r="G3774">
        <v>50</v>
      </c>
      <c r="H3774">
        <v>50</v>
      </c>
      <c r="I3774">
        <v>0</v>
      </c>
      <c r="J3774">
        <v>0</v>
      </c>
      <c r="K3774">
        <v>0</v>
      </c>
      <c r="L3774">
        <v>1.9</v>
      </c>
      <c r="M3774">
        <v>0.96199999999999997</v>
      </c>
      <c r="N3774">
        <v>0.96499999999999997</v>
      </c>
      <c r="O3774">
        <v>4.7</v>
      </c>
      <c r="P3774">
        <v>0.73299999999999998</v>
      </c>
      <c r="Q3774">
        <v>1</v>
      </c>
    </row>
    <row r="3775" spans="1:17">
      <c r="A3775" t="s">
        <v>3805</v>
      </c>
      <c r="B3775" s="1">
        <v>46191</v>
      </c>
      <c r="C3775" t="s">
        <v>48</v>
      </c>
      <c r="D3775" t="s">
        <v>21</v>
      </c>
      <c r="E3775">
        <v>3354</v>
      </c>
      <c r="F3775">
        <v>49</v>
      </c>
      <c r="G3775">
        <v>3403</v>
      </c>
      <c r="H3775">
        <v>21</v>
      </c>
      <c r="I3775">
        <v>3382</v>
      </c>
      <c r="J3775">
        <v>0</v>
      </c>
      <c r="K3775">
        <v>0</v>
      </c>
      <c r="L3775">
        <v>8</v>
      </c>
      <c r="M3775">
        <v>0.6</v>
      </c>
      <c r="N3775">
        <v>0.94899999999999995</v>
      </c>
      <c r="O3775">
        <v>2.5</v>
      </c>
      <c r="P3775">
        <v>0.76500000000000001</v>
      </c>
      <c r="Q3775">
        <v>6.0000000000000001E-3</v>
      </c>
    </row>
    <row r="3776" spans="1:17">
      <c r="A3776" t="s">
        <v>3806</v>
      </c>
      <c r="B3776" s="1">
        <v>46191</v>
      </c>
      <c r="C3776" t="s">
        <v>48</v>
      </c>
      <c r="D3776" t="s">
        <v>23</v>
      </c>
      <c r="E3776">
        <v>0</v>
      </c>
      <c r="F3776">
        <v>31</v>
      </c>
      <c r="G3776">
        <v>31</v>
      </c>
      <c r="H3776">
        <v>31</v>
      </c>
      <c r="I3776">
        <v>0</v>
      </c>
      <c r="J3776">
        <v>0</v>
      </c>
      <c r="K3776">
        <v>0</v>
      </c>
      <c r="L3776">
        <v>1.6</v>
      </c>
      <c r="M3776">
        <v>1</v>
      </c>
      <c r="N3776">
        <v>0.98099999999999998</v>
      </c>
      <c r="O3776">
        <v>4.5</v>
      </c>
      <c r="P3776">
        <v>0.77</v>
      </c>
      <c r="Q3776">
        <v>1</v>
      </c>
    </row>
    <row r="3777" spans="1:17">
      <c r="A3777" t="s">
        <v>3807</v>
      </c>
      <c r="B3777" s="1">
        <v>46191</v>
      </c>
      <c r="C3777" t="s">
        <v>48</v>
      </c>
      <c r="D3777" t="s">
        <v>25</v>
      </c>
      <c r="E3777">
        <v>1185</v>
      </c>
      <c r="F3777">
        <v>26</v>
      </c>
      <c r="G3777">
        <v>1211</v>
      </c>
      <c r="H3777">
        <v>19</v>
      </c>
      <c r="I3777">
        <v>1192</v>
      </c>
      <c r="J3777">
        <v>0</v>
      </c>
      <c r="K3777">
        <v>0</v>
      </c>
      <c r="L3777">
        <v>8</v>
      </c>
      <c r="M3777">
        <v>0.6</v>
      </c>
      <c r="N3777">
        <v>0.97499999999999998</v>
      </c>
      <c r="O3777">
        <v>2.5</v>
      </c>
      <c r="P3777">
        <v>0.72899999999999998</v>
      </c>
      <c r="Q3777">
        <v>1.6E-2</v>
      </c>
    </row>
    <row r="3778" spans="1:17">
      <c r="A3778" t="s">
        <v>3808</v>
      </c>
      <c r="B3778" s="1">
        <v>46191</v>
      </c>
      <c r="C3778" t="s">
        <v>53</v>
      </c>
      <c r="D3778" t="s">
        <v>19</v>
      </c>
      <c r="E3778">
        <v>2000</v>
      </c>
      <c r="F3778">
        <v>24</v>
      </c>
      <c r="G3778">
        <v>2024</v>
      </c>
      <c r="H3778">
        <v>26</v>
      </c>
      <c r="I3778">
        <v>1998</v>
      </c>
      <c r="J3778">
        <v>0</v>
      </c>
      <c r="K3778">
        <v>0</v>
      </c>
      <c r="L3778">
        <v>8</v>
      </c>
      <c r="M3778">
        <v>0.6</v>
      </c>
      <c r="N3778">
        <v>0.96299999999999997</v>
      </c>
      <c r="O3778">
        <v>2.5</v>
      </c>
      <c r="P3778">
        <v>0.72599999999999998</v>
      </c>
      <c r="Q3778">
        <v>1.2999999999999999E-2</v>
      </c>
    </row>
    <row r="3779" spans="1:17">
      <c r="A3779" t="s">
        <v>3809</v>
      </c>
      <c r="B3779" s="1">
        <v>46191</v>
      </c>
      <c r="C3779" t="s">
        <v>53</v>
      </c>
      <c r="D3779" t="s">
        <v>21</v>
      </c>
      <c r="E3779">
        <v>2104</v>
      </c>
      <c r="F3779">
        <v>26</v>
      </c>
      <c r="G3779">
        <v>2130</v>
      </c>
      <c r="H3779">
        <v>27</v>
      </c>
      <c r="I3779">
        <v>2103</v>
      </c>
      <c r="J3779">
        <v>0</v>
      </c>
      <c r="K3779">
        <v>0</v>
      </c>
      <c r="L3779">
        <v>8</v>
      </c>
      <c r="M3779">
        <v>0.6</v>
      </c>
      <c r="N3779">
        <v>0.97699999999999998</v>
      </c>
      <c r="O3779">
        <v>2.5</v>
      </c>
      <c r="P3779">
        <v>0.67900000000000005</v>
      </c>
      <c r="Q3779">
        <v>1.2999999999999999E-2</v>
      </c>
    </row>
    <row r="3780" spans="1:17">
      <c r="A3780" t="s">
        <v>3810</v>
      </c>
      <c r="B3780" s="1">
        <v>46191</v>
      </c>
      <c r="C3780" t="s">
        <v>53</v>
      </c>
      <c r="D3780" t="s">
        <v>23</v>
      </c>
      <c r="E3780">
        <v>1539</v>
      </c>
      <c r="F3780">
        <v>39</v>
      </c>
      <c r="G3780">
        <v>1578</v>
      </c>
      <c r="H3780">
        <v>24</v>
      </c>
      <c r="I3780">
        <v>1554</v>
      </c>
      <c r="J3780">
        <v>1</v>
      </c>
      <c r="K3780">
        <v>0</v>
      </c>
      <c r="L3780">
        <v>8</v>
      </c>
      <c r="M3780">
        <v>0.6</v>
      </c>
      <c r="N3780">
        <v>0.99099999999999999</v>
      </c>
      <c r="O3780">
        <v>2.5</v>
      </c>
      <c r="P3780">
        <v>0.71299999999999997</v>
      </c>
      <c r="Q3780">
        <v>1.4999999999999999E-2</v>
      </c>
    </row>
    <row r="3781" spans="1:17">
      <c r="A3781" t="s">
        <v>3811</v>
      </c>
      <c r="B3781" s="1">
        <v>46191</v>
      </c>
      <c r="C3781" t="s">
        <v>53</v>
      </c>
      <c r="D3781" t="s">
        <v>25</v>
      </c>
      <c r="E3781">
        <v>0</v>
      </c>
      <c r="F3781">
        <v>29</v>
      </c>
      <c r="G3781">
        <v>29</v>
      </c>
      <c r="H3781">
        <v>29</v>
      </c>
      <c r="I3781">
        <v>0</v>
      </c>
      <c r="J3781">
        <v>0</v>
      </c>
      <c r="K3781">
        <v>0</v>
      </c>
      <c r="L3781">
        <v>1.1000000000000001</v>
      </c>
      <c r="M3781">
        <v>0.99099999999999999</v>
      </c>
      <c r="N3781">
        <v>0.97899999999999998</v>
      </c>
      <c r="O3781">
        <v>4.5</v>
      </c>
      <c r="P3781">
        <v>0.69899999999999995</v>
      </c>
      <c r="Q3781">
        <v>1</v>
      </c>
    </row>
    <row r="3782" spans="1:17">
      <c r="A3782" t="s">
        <v>3812</v>
      </c>
      <c r="B3782" s="1">
        <v>46192</v>
      </c>
      <c r="C3782" t="s">
        <v>18</v>
      </c>
      <c r="D3782" t="s">
        <v>19</v>
      </c>
      <c r="E3782">
        <v>682</v>
      </c>
      <c r="F3782">
        <v>38</v>
      </c>
      <c r="G3782">
        <v>720</v>
      </c>
      <c r="H3782">
        <v>40</v>
      </c>
      <c r="I3782">
        <v>680</v>
      </c>
      <c r="J3782">
        <v>0</v>
      </c>
      <c r="K3782">
        <v>0</v>
      </c>
      <c r="L3782">
        <v>8</v>
      </c>
      <c r="M3782">
        <v>0.6</v>
      </c>
      <c r="N3782">
        <v>0.98199999999999998</v>
      </c>
      <c r="O3782">
        <v>2.5</v>
      </c>
      <c r="P3782">
        <v>0.66</v>
      </c>
      <c r="Q3782">
        <v>5.6000000000000001E-2</v>
      </c>
    </row>
    <row r="3783" spans="1:17">
      <c r="A3783" t="s">
        <v>3813</v>
      </c>
      <c r="B3783" s="1">
        <v>46192</v>
      </c>
      <c r="C3783" t="s">
        <v>18</v>
      </c>
      <c r="D3783" t="s">
        <v>21</v>
      </c>
      <c r="E3783">
        <v>0</v>
      </c>
      <c r="F3783">
        <v>52</v>
      </c>
      <c r="G3783">
        <v>52</v>
      </c>
      <c r="H3783">
        <v>52</v>
      </c>
      <c r="I3783">
        <v>0</v>
      </c>
      <c r="J3783">
        <v>0</v>
      </c>
      <c r="K3783">
        <v>0</v>
      </c>
      <c r="L3783">
        <v>1.3</v>
      </c>
      <c r="M3783">
        <v>0.96199999999999997</v>
      </c>
      <c r="N3783">
        <v>1</v>
      </c>
      <c r="O3783">
        <v>4.4000000000000004</v>
      </c>
      <c r="P3783">
        <v>0.72299999999999998</v>
      </c>
      <c r="Q3783">
        <v>1</v>
      </c>
    </row>
    <row r="3784" spans="1:17">
      <c r="A3784" t="s">
        <v>3814</v>
      </c>
      <c r="B3784" s="1">
        <v>46192</v>
      </c>
      <c r="C3784" t="s">
        <v>18</v>
      </c>
      <c r="D3784" t="s">
        <v>23</v>
      </c>
      <c r="E3784">
        <v>989</v>
      </c>
      <c r="F3784">
        <v>52</v>
      </c>
      <c r="G3784">
        <v>1041</v>
      </c>
      <c r="H3784">
        <v>29</v>
      </c>
      <c r="I3784">
        <v>1012</v>
      </c>
      <c r="J3784">
        <v>0</v>
      </c>
      <c r="K3784">
        <v>0</v>
      </c>
      <c r="L3784">
        <v>8</v>
      </c>
      <c r="M3784">
        <v>0.6</v>
      </c>
      <c r="N3784">
        <v>0.95599999999999996</v>
      </c>
      <c r="O3784">
        <v>2.5</v>
      </c>
      <c r="P3784">
        <v>0.73799999999999999</v>
      </c>
      <c r="Q3784">
        <v>2.8000000000000001E-2</v>
      </c>
    </row>
    <row r="3785" spans="1:17">
      <c r="A3785" t="s">
        <v>3815</v>
      </c>
      <c r="B3785" s="1">
        <v>46192</v>
      </c>
      <c r="C3785" t="s">
        <v>18</v>
      </c>
      <c r="D3785" t="s">
        <v>25</v>
      </c>
      <c r="E3785">
        <v>0</v>
      </c>
      <c r="F3785">
        <v>41</v>
      </c>
      <c r="G3785">
        <v>41</v>
      </c>
      <c r="H3785">
        <v>40</v>
      </c>
      <c r="I3785">
        <v>1</v>
      </c>
      <c r="J3785">
        <v>0</v>
      </c>
      <c r="K3785">
        <v>0</v>
      </c>
      <c r="L3785">
        <v>1.6</v>
      </c>
      <c r="M3785">
        <v>0.97699999999999998</v>
      </c>
      <c r="N3785">
        <v>1</v>
      </c>
      <c r="O3785">
        <v>4.5999999999999996</v>
      </c>
      <c r="P3785">
        <v>0.71099999999999997</v>
      </c>
      <c r="Q3785">
        <v>0.97599999999999998</v>
      </c>
    </row>
    <row r="3786" spans="1:17">
      <c r="A3786" t="s">
        <v>3816</v>
      </c>
      <c r="B3786" s="1">
        <v>46192</v>
      </c>
      <c r="C3786" t="s">
        <v>27</v>
      </c>
      <c r="D3786" t="s">
        <v>19</v>
      </c>
      <c r="E3786">
        <v>23</v>
      </c>
      <c r="F3786">
        <v>28</v>
      </c>
      <c r="G3786">
        <v>51</v>
      </c>
      <c r="H3786">
        <v>47</v>
      </c>
      <c r="I3786">
        <v>4</v>
      </c>
      <c r="J3786">
        <v>0</v>
      </c>
      <c r="K3786">
        <v>0</v>
      </c>
      <c r="L3786">
        <v>1.9</v>
      </c>
      <c r="M3786">
        <v>0.99299999999999999</v>
      </c>
      <c r="N3786">
        <v>1</v>
      </c>
      <c r="O3786">
        <v>4.4000000000000004</v>
      </c>
      <c r="P3786">
        <v>0.74399999999999999</v>
      </c>
      <c r="Q3786">
        <v>0.92200000000000004</v>
      </c>
    </row>
    <row r="3787" spans="1:17">
      <c r="A3787" t="s">
        <v>3817</v>
      </c>
      <c r="B3787" s="1">
        <v>46192</v>
      </c>
      <c r="C3787" t="s">
        <v>27</v>
      </c>
      <c r="D3787" t="s">
        <v>21</v>
      </c>
      <c r="E3787">
        <v>0</v>
      </c>
      <c r="F3787">
        <v>62</v>
      </c>
      <c r="G3787">
        <v>62</v>
      </c>
      <c r="H3787">
        <v>49</v>
      </c>
      <c r="I3787">
        <v>13</v>
      </c>
      <c r="J3787">
        <v>0</v>
      </c>
      <c r="K3787">
        <v>0</v>
      </c>
      <c r="L3787">
        <v>2.4</v>
      </c>
      <c r="M3787">
        <v>0.89900000000000002</v>
      </c>
      <c r="N3787">
        <v>0.96899999999999997</v>
      </c>
      <c r="O3787">
        <v>3.9</v>
      </c>
      <c r="P3787">
        <v>0.70899999999999996</v>
      </c>
      <c r="Q3787">
        <v>0.79</v>
      </c>
    </row>
    <row r="3788" spans="1:17">
      <c r="A3788" t="s">
        <v>3818</v>
      </c>
      <c r="B3788" s="1">
        <v>46192</v>
      </c>
      <c r="C3788" t="s">
        <v>27</v>
      </c>
      <c r="D3788" t="s">
        <v>23</v>
      </c>
      <c r="E3788">
        <v>2524</v>
      </c>
      <c r="F3788">
        <v>29</v>
      </c>
      <c r="G3788">
        <v>2553</v>
      </c>
      <c r="H3788">
        <v>15</v>
      </c>
      <c r="I3788">
        <v>2538</v>
      </c>
      <c r="J3788">
        <v>1</v>
      </c>
      <c r="K3788">
        <v>1</v>
      </c>
      <c r="L3788">
        <v>8</v>
      </c>
      <c r="M3788">
        <v>0.6</v>
      </c>
      <c r="N3788">
        <v>0.97099999999999997</v>
      </c>
      <c r="O3788">
        <v>2.5</v>
      </c>
      <c r="P3788">
        <v>0.77200000000000002</v>
      </c>
      <c r="Q3788">
        <v>6.0000000000000001E-3</v>
      </c>
    </row>
    <row r="3789" spans="1:17">
      <c r="A3789" t="s">
        <v>3819</v>
      </c>
      <c r="B3789" s="1">
        <v>46192</v>
      </c>
      <c r="C3789" t="s">
        <v>27</v>
      </c>
      <c r="D3789" t="s">
        <v>25</v>
      </c>
      <c r="E3789">
        <v>241</v>
      </c>
      <c r="F3789">
        <v>27</v>
      </c>
      <c r="G3789">
        <v>268</v>
      </c>
      <c r="H3789">
        <v>26</v>
      </c>
      <c r="I3789">
        <v>242</v>
      </c>
      <c r="J3789">
        <v>0</v>
      </c>
      <c r="K3789">
        <v>0</v>
      </c>
      <c r="L3789">
        <v>8</v>
      </c>
      <c r="M3789">
        <v>0.6</v>
      </c>
      <c r="N3789">
        <v>0.98899999999999999</v>
      </c>
      <c r="O3789">
        <v>2.5</v>
      </c>
      <c r="P3789">
        <v>0.81100000000000005</v>
      </c>
      <c r="Q3789">
        <v>9.7000000000000003E-2</v>
      </c>
    </row>
    <row r="3790" spans="1:17">
      <c r="A3790" t="s">
        <v>3820</v>
      </c>
      <c r="B3790" s="1">
        <v>46192</v>
      </c>
      <c r="C3790" t="s">
        <v>32</v>
      </c>
      <c r="D3790" t="s">
        <v>19</v>
      </c>
      <c r="E3790">
        <v>1162</v>
      </c>
      <c r="F3790">
        <v>32</v>
      </c>
      <c r="G3790">
        <v>1194</v>
      </c>
      <c r="H3790">
        <v>34</v>
      </c>
      <c r="I3790">
        <v>1160</v>
      </c>
      <c r="J3790">
        <v>0</v>
      </c>
      <c r="K3790">
        <v>0</v>
      </c>
      <c r="L3790">
        <v>8</v>
      </c>
      <c r="M3790">
        <v>0.6</v>
      </c>
      <c r="N3790">
        <v>0.98499999999999999</v>
      </c>
      <c r="O3790">
        <v>2.5</v>
      </c>
      <c r="P3790">
        <v>0.755</v>
      </c>
      <c r="Q3790">
        <v>2.8000000000000001E-2</v>
      </c>
    </row>
    <row r="3791" spans="1:17">
      <c r="A3791" t="s">
        <v>3821</v>
      </c>
      <c r="B3791" s="1">
        <v>46192</v>
      </c>
      <c r="C3791" t="s">
        <v>32</v>
      </c>
      <c r="D3791" t="s">
        <v>21</v>
      </c>
      <c r="E3791">
        <v>2368</v>
      </c>
      <c r="F3791">
        <v>48</v>
      </c>
      <c r="G3791">
        <v>2416</v>
      </c>
      <c r="H3791">
        <v>26</v>
      </c>
      <c r="I3791">
        <v>2390</v>
      </c>
      <c r="J3791">
        <v>0</v>
      </c>
      <c r="K3791">
        <v>0</v>
      </c>
      <c r="L3791">
        <v>8</v>
      </c>
      <c r="M3791">
        <v>0.6</v>
      </c>
      <c r="N3791">
        <v>0.96499999999999997</v>
      </c>
      <c r="O3791">
        <v>2.5</v>
      </c>
      <c r="P3791">
        <v>0.75</v>
      </c>
      <c r="Q3791">
        <v>1.0999999999999999E-2</v>
      </c>
    </row>
    <row r="3792" spans="1:17">
      <c r="A3792" t="s">
        <v>3822</v>
      </c>
      <c r="B3792" s="1">
        <v>46192</v>
      </c>
      <c r="C3792" t="s">
        <v>32</v>
      </c>
      <c r="D3792" t="s">
        <v>23</v>
      </c>
      <c r="E3792">
        <v>2630</v>
      </c>
      <c r="F3792">
        <v>38</v>
      </c>
      <c r="G3792">
        <v>2668</v>
      </c>
      <c r="H3792">
        <v>20</v>
      </c>
      <c r="I3792">
        <v>2648</v>
      </c>
      <c r="J3792">
        <v>0</v>
      </c>
      <c r="K3792">
        <v>0</v>
      </c>
      <c r="L3792">
        <v>8</v>
      </c>
      <c r="M3792">
        <v>0.6</v>
      </c>
      <c r="N3792">
        <v>0.96799999999999997</v>
      </c>
      <c r="O3792">
        <v>2.5</v>
      </c>
      <c r="P3792">
        <v>0.65100000000000002</v>
      </c>
      <c r="Q3792">
        <v>7.0000000000000001E-3</v>
      </c>
    </row>
    <row r="3793" spans="1:17">
      <c r="A3793" t="s">
        <v>3823</v>
      </c>
      <c r="B3793" s="1">
        <v>46192</v>
      </c>
      <c r="C3793" t="s">
        <v>32</v>
      </c>
      <c r="D3793" t="s">
        <v>25</v>
      </c>
      <c r="E3793">
        <v>0</v>
      </c>
      <c r="F3793">
        <v>32</v>
      </c>
      <c r="G3793">
        <v>32</v>
      </c>
      <c r="H3793">
        <v>32</v>
      </c>
      <c r="I3793">
        <v>0</v>
      </c>
      <c r="J3793">
        <v>0</v>
      </c>
      <c r="K3793">
        <v>0</v>
      </c>
      <c r="L3793">
        <v>1.9</v>
      </c>
      <c r="M3793">
        <v>0.98499999999999999</v>
      </c>
      <c r="N3793">
        <v>0.99199999999999999</v>
      </c>
      <c r="O3793">
        <v>4.3</v>
      </c>
      <c r="P3793">
        <v>0.69399999999999995</v>
      </c>
      <c r="Q3793">
        <v>1</v>
      </c>
    </row>
    <row r="3794" spans="1:17">
      <c r="A3794" t="s">
        <v>3824</v>
      </c>
      <c r="B3794" s="1">
        <v>46192</v>
      </c>
      <c r="C3794" t="s">
        <v>37</v>
      </c>
      <c r="D3794" t="s">
        <v>19</v>
      </c>
      <c r="E3794">
        <v>0</v>
      </c>
      <c r="F3794">
        <v>46</v>
      </c>
      <c r="G3794">
        <v>46</v>
      </c>
      <c r="H3794">
        <v>43</v>
      </c>
      <c r="I3794">
        <v>3</v>
      </c>
      <c r="J3794">
        <v>0</v>
      </c>
      <c r="K3794">
        <v>0</v>
      </c>
      <c r="L3794">
        <v>1.8</v>
      </c>
      <c r="M3794">
        <v>0.94599999999999995</v>
      </c>
      <c r="N3794">
        <v>0.98599999999999999</v>
      </c>
      <c r="O3794">
        <v>4.4000000000000004</v>
      </c>
      <c r="P3794">
        <v>0.67100000000000004</v>
      </c>
      <c r="Q3794">
        <v>0.93500000000000005</v>
      </c>
    </row>
    <row r="3795" spans="1:17">
      <c r="A3795" t="s">
        <v>3825</v>
      </c>
      <c r="B3795" s="1">
        <v>46192</v>
      </c>
      <c r="C3795" t="s">
        <v>37</v>
      </c>
      <c r="D3795" t="s">
        <v>21</v>
      </c>
      <c r="E3795">
        <v>1155</v>
      </c>
      <c r="F3795">
        <v>52</v>
      </c>
      <c r="G3795">
        <v>1207</v>
      </c>
      <c r="H3795">
        <v>34</v>
      </c>
      <c r="I3795">
        <v>1173</v>
      </c>
      <c r="J3795">
        <v>0</v>
      </c>
      <c r="K3795">
        <v>0</v>
      </c>
      <c r="L3795">
        <v>8</v>
      </c>
      <c r="M3795">
        <v>0.6</v>
      </c>
      <c r="N3795">
        <v>0.95399999999999996</v>
      </c>
      <c r="O3795">
        <v>2.5</v>
      </c>
      <c r="P3795">
        <v>0.82499999999999996</v>
      </c>
      <c r="Q3795">
        <v>2.8000000000000001E-2</v>
      </c>
    </row>
    <row r="3796" spans="1:17">
      <c r="A3796" t="s">
        <v>3826</v>
      </c>
      <c r="B3796" s="1">
        <v>46192</v>
      </c>
      <c r="C3796" t="s">
        <v>37</v>
      </c>
      <c r="D3796" t="s">
        <v>23</v>
      </c>
      <c r="E3796">
        <v>930</v>
      </c>
      <c r="F3796">
        <v>50</v>
      </c>
      <c r="G3796">
        <v>980</v>
      </c>
      <c r="H3796">
        <v>34</v>
      </c>
      <c r="I3796">
        <v>946</v>
      </c>
      <c r="J3796">
        <v>0</v>
      </c>
      <c r="K3796">
        <v>0</v>
      </c>
      <c r="L3796">
        <v>8</v>
      </c>
      <c r="M3796">
        <v>0.6</v>
      </c>
      <c r="N3796">
        <v>0.95499999999999996</v>
      </c>
      <c r="O3796">
        <v>2.5</v>
      </c>
      <c r="P3796">
        <v>0.81399999999999995</v>
      </c>
      <c r="Q3796">
        <v>3.5000000000000003E-2</v>
      </c>
    </row>
    <row r="3797" spans="1:17">
      <c r="A3797" t="s">
        <v>3827</v>
      </c>
      <c r="B3797" s="1">
        <v>46192</v>
      </c>
      <c r="C3797" t="s">
        <v>37</v>
      </c>
      <c r="D3797" t="s">
        <v>25</v>
      </c>
      <c r="E3797">
        <v>0</v>
      </c>
      <c r="F3797">
        <v>19</v>
      </c>
      <c r="G3797">
        <v>19</v>
      </c>
      <c r="H3797">
        <v>19</v>
      </c>
      <c r="I3797">
        <v>0</v>
      </c>
      <c r="J3797">
        <v>1</v>
      </c>
      <c r="K3797">
        <v>0</v>
      </c>
      <c r="L3797">
        <v>1.6</v>
      </c>
      <c r="M3797">
        <v>0.95299999999999996</v>
      </c>
      <c r="N3797">
        <v>0.99</v>
      </c>
      <c r="O3797">
        <v>4.5</v>
      </c>
      <c r="P3797">
        <v>0.76600000000000001</v>
      </c>
      <c r="Q3797">
        <v>1</v>
      </c>
    </row>
    <row r="3798" spans="1:17">
      <c r="A3798" t="s">
        <v>3828</v>
      </c>
      <c r="B3798" s="1">
        <v>46192</v>
      </c>
      <c r="C3798" t="s">
        <v>43</v>
      </c>
      <c r="D3798" t="s">
        <v>19</v>
      </c>
      <c r="E3798">
        <v>2201</v>
      </c>
      <c r="F3798">
        <v>36</v>
      </c>
      <c r="G3798">
        <v>2237</v>
      </c>
      <c r="H3798">
        <v>22</v>
      </c>
      <c r="I3798">
        <v>2215</v>
      </c>
      <c r="J3798">
        <v>0</v>
      </c>
      <c r="K3798">
        <v>0</v>
      </c>
      <c r="L3798">
        <v>8</v>
      </c>
      <c r="M3798">
        <v>0.6</v>
      </c>
      <c r="N3798">
        <v>0.98099999999999998</v>
      </c>
      <c r="O3798">
        <v>2.5</v>
      </c>
      <c r="P3798">
        <v>0.70499999999999996</v>
      </c>
      <c r="Q3798">
        <v>0.01</v>
      </c>
    </row>
    <row r="3799" spans="1:17">
      <c r="A3799" t="s">
        <v>3829</v>
      </c>
      <c r="B3799" s="1">
        <v>46192</v>
      </c>
      <c r="C3799" t="s">
        <v>43</v>
      </c>
      <c r="D3799" t="s">
        <v>21</v>
      </c>
      <c r="E3799">
        <v>0</v>
      </c>
      <c r="F3799">
        <v>47</v>
      </c>
      <c r="G3799">
        <v>47</v>
      </c>
      <c r="H3799">
        <v>45</v>
      </c>
      <c r="I3799">
        <v>2</v>
      </c>
      <c r="J3799">
        <v>0</v>
      </c>
      <c r="K3799">
        <v>0</v>
      </c>
      <c r="L3799">
        <v>1.3</v>
      </c>
      <c r="M3799">
        <v>0.98199999999999998</v>
      </c>
      <c r="N3799">
        <v>1</v>
      </c>
      <c r="O3799">
        <v>4.0999999999999996</v>
      </c>
      <c r="P3799">
        <v>0.65300000000000002</v>
      </c>
      <c r="Q3799">
        <v>0.95699999999999996</v>
      </c>
    </row>
    <row r="3800" spans="1:17">
      <c r="A3800" t="s">
        <v>3830</v>
      </c>
      <c r="B3800" s="1">
        <v>46192</v>
      </c>
      <c r="C3800" t="s">
        <v>43</v>
      </c>
      <c r="D3800" t="s">
        <v>23</v>
      </c>
      <c r="E3800">
        <v>0</v>
      </c>
      <c r="F3800">
        <v>26</v>
      </c>
      <c r="G3800">
        <v>26</v>
      </c>
      <c r="H3800">
        <v>26</v>
      </c>
      <c r="I3800">
        <v>0</v>
      </c>
      <c r="J3800">
        <v>0</v>
      </c>
      <c r="K3800">
        <v>0</v>
      </c>
      <c r="L3800">
        <v>1.7</v>
      </c>
      <c r="M3800">
        <v>0.97099999999999997</v>
      </c>
      <c r="N3800">
        <v>0.98799999999999999</v>
      </c>
      <c r="O3800">
        <v>4.2</v>
      </c>
      <c r="P3800">
        <v>0.69599999999999995</v>
      </c>
      <c r="Q3800">
        <v>1</v>
      </c>
    </row>
    <row r="3801" spans="1:17">
      <c r="A3801" t="s">
        <v>3831</v>
      </c>
      <c r="B3801" s="1">
        <v>46192</v>
      </c>
      <c r="C3801" t="s">
        <v>43</v>
      </c>
      <c r="D3801" t="s">
        <v>25</v>
      </c>
      <c r="E3801">
        <v>0</v>
      </c>
      <c r="F3801">
        <v>35</v>
      </c>
      <c r="G3801">
        <v>35</v>
      </c>
      <c r="H3801">
        <v>35</v>
      </c>
      <c r="I3801">
        <v>0</v>
      </c>
      <c r="J3801">
        <v>0</v>
      </c>
      <c r="K3801">
        <v>0</v>
      </c>
      <c r="L3801">
        <v>1.2</v>
      </c>
      <c r="M3801">
        <v>0.92300000000000004</v>
      </c>
      <c r="N3801">
        <v>0.98599999999999999</v>
      </c>
      <c r="O3801">
        <v>4.5999999999999996</v>
      </c>
      <c r="P3801">
        <v>0.81200000000000006</v>
      </c>
      <c r="Q3801">
        <v>1</v>
      </c>
    </row>
    <row r="3802" spans="1:17">
      <c r="A3802" t="s">
        <v>3832</v>
      </c>
      <c r="B3802" s="1">
        <v>46192</v>
      </c>
      <c r="C3802" t="s">
        <v>48</v>
      </c>
      <c r="D3802" t="s">
        <v>19</v>
      </c>
      <c r="E3802">
        <v>0</v>
      </c>
      <c r="F3802">
        <v>40</v>
      </c>
      <c r="G3802">
        <v>40</v>
      </c>
      <c r="H3802">
        <v>40</v>
      </c>
      <c r="I3802">
        <v>0</v>
      </c>
      <c r="J3802">
        <v>3</v>
      </c>
      <c r="K3802">
        <v>0</v>
      </c>
      <c r="L3802">
        <v>2.7</v>
      </c>
      <c r="M3802">
        <v>0.92100000000000004</v>
      </c>
      <c r="N3802">
        <v>0.95099999999999996</v>
      </c>
      <c r="O3802">
        <v>4.7</v>
      </c>
      <c r="P3802">
        <v>0.73299999999999998</v>
      </c>
      <c r="Q3802">
        <v>1</v>
      </c>
    </row>
    <row r="3803" spans="1:17">
      <c r="A3803" t="s">
        <v>3833</v>
      </c>
      <c r="B3803" s="1">
        <v>46192</v>
      </c>
      <c r="C3803" t="s">
        <v>48</v>
      </c>
      <c r="D3803" t="s">
        <v>21</v>
      </c>
      <c r="E3803">
        <v>3382</v>
      </c>
      <c r="F3803">
        <v>34</v>
      </c>
      <c r="G3803">
        <v>3416</v>
      </c>
      <c r="H3803">
        <v>23</v>
      </c>
      <c r="I3803">
        <v>3393</v>
      </c>
      <c r="J3803">
        <v>0</v>
      </c>
      <c r="K3803">
        <v>0</v>
      </c>
      <c r="L3803">
        <v>8</v>
      </c>
      <c r="M3803">
        <v>0.6</v>
      </c>
      <c r="N3803">
        <v>1</v>
      </c>
      <c r="O3803">
        <v>2.5</v>
      </c>
      <c r="P3803">
        <v>0.76500000000000001</v>
      </c>
      <c r="Q3803">
        <v>7.0000000000000001E-3</v>
      </c>
    </row>
    <row r="3804" spans="1:17">
      <c r="A3804" t="s">
        <v>3834</v>
      </c>
      <c r="B3804" s="1">
        <v>46192</v>
      </c>
      <c r="C3804" t="s">
        <v>48</v>
      </c>
      <c r="D3804" t="s">
        <v>23</v>
      </c>
      <c r="E3804">
        <v>0</v>
      </c>
      <c r="F3804">
        <v>68</v>
      </c>
      <c r="G3804">
        <v>68</v>
      </c>
      <c r="H3804">
        <v>53</v>
      </c>
      <c r="I3804">
        <v>15</v>
      </c>
      <c r="J3804">
        <v>0</v>
      </c>
      <c r="K3804">
        <v>0</v>
      </c>
      <c r="L3804">
        <v>3</v>
      </c>
      <c r="M3804">
        <v>0.86699999999999999</v>
      </c>
      <c r="N3804">
        <v>1</v>
      </c>
      <c r="O3804">
        <v>3.6</v>
      </c>
      <c r="P3804">
        <v>0.77</v>
      </c>
      <c r="Q3804">
        <v>0.77900000000000003</v>
      </c>
    </row>
    <row r="3805" spans="1:17">
      <c r="A3805" t="s">
        <v>3835</v>
      </c>
      <c r="B3805" s="1">
        <v>46192</v>
      </c>
      <c r="C3805" t="s">
        <v>48</v>
      </c>
      <c r="D3805" t="s">
        <v>25</v>
      </c>
      <c r="E3805">
        <v>1192</v>
      </c>
      <c r="F3805">
        <v>27</v>
      </c>
      <c r="G3805">
        <v>1219</v>
      </c>
      <c r="H3805">
        <v>19</v>
      </c>
      <c r="I3805">
        <v>1200</v>
      </c>
      <c r="J3805">
        <v>0</v>
      </c>
      <c r="K3805">
        <v>0</v>
      </c>
      <c r="L3805">
        <v>8</v>
      </c>
      <c r="M3805">
        <v>0.6</v>
      </c>
      <c r="N3805">
        <v>0.97599999999999998</v>
      </c>
      <c r="O3805">
        <v>2.5</v>
      </c>
      <c r="P3805">
        <v>0.72899999999999998</v>
      </c>
      <c r="Q3805">
        <v>1.6E-2</v>
      </c>
    </row>
    <row r="3806" spans="1:17">
      <c r="A3806" t="s">
        <v>3836</v>
      </c>
      <c r="B3806" s="1">
        <v>46192</v>
      </c>
      <c r="C3806" t="s">
        <v>53</v>
      </c>
      <c r="D3806" t="s">
        <v>19</v>
      </c>
      <c r="E3806">
        <v>1998</v>
      </c>
      <c r="F3806">
        <v>34</v>
      </c>
      <c r="G3806">
        <v>2032</v>
      </c>
      <c r="H3806">
        <v>28</v>
      </c>
      <c r="I3806">
        <v>2004</v>
      </c>
      <c r="J3806">
        <v>0</v>
      </c>
      <c r="K3806">
        <v>0</v>
      </c>
      <c r="L3806">
        <v>8</v>
      </c>
      <c r="M3806">
        <v>0.6</v>
      </c>
      <c r="N3806">
        <v>0.98399999999999999</v>
      </c>
      <c r="O3806">
        <v>2.5</v>
      </c>
      <c r="P3806">
        <v>0.72599999999999998</v>
      </c>
      <c r="Q3806">
        <v>1.4E-2</v>
      </c>
    </row>
    <row r="3807" spans="1:17">
      <c r="A3807" t="s">
        <v>3837</v>
      </c>
      <c r="B3807" s="1">
        <v>46192</v>
      </c>
      <c r="C3807" t="s">
        <v>53</v>
      </c>
      <c r="D3807" t="s">
        <v>21</v>
      </c>
      <c r="E3807">
        <v>2103</v>
      </c>
      <c r="F3807">
        <v>38</v>
      </c>
      <c r="G3807">
        <v>2141</v>
      </c>
      <c r="H3807">
        <v>27</v>
      </c>
      <c r="I3807">
        <v>2114</v>
      </c>
      <c r="J3807">
        <v>0</v>
      </c>
      <c r="K3807">
        <v>0</v>
      </c>
      <c r="L3807">
        <v>8</v>
      </c>
      <c r="M3807">
        <v>0.6</v>
      </c>
      <c r="N3807">
        <v>0.96899999999999997</v>
      </c>
      <c r="O3807">
        <v>2.5</v>
      </c>
      <c r="P3807">
        <v>0.67900000000000005</v>
      </c>
      <c r="Q3807">
        <v>1.2999999999999999E-2</v>
      </c>
    </row>
    <row r="3808" spans="1:17">
      <c r="A3808" t="s">
        <v>3838</v>
      </c>
      <c r="B3808" s="1">
        <v>46192</v>
      </c>
      <c r="C3808" t="s">
        <v>53</v>
      </c>
      <c r="D3808" t="s">
        <v>23</v>
      </c>
      <c r="E3808">
        <v>1554</v>
      </c>
      <c r="F3808">
        <v>47</v>
      </c>
      <c r="G3808">
        <v>1601</v>
      </c>
      <c r="H3808">
        <v>30</v>
      </c>
      <c r="I3808">
        <v>1571</v>
      </c>
      <c r="J3808">
        <v>0</v>
      </c>
      <c r="K3808">
        <v>0</v>
      </c>
      <c r="L3808">
        <v>8</v>
      </c>
      <c r="M3808">
        <v>0.6</v>
      </c>
      <c r="N3808">
        <v>0.96499999999999997</v>
      </c>
      <c r="O3808">
        <v>2.5</v>
      </c>
      <c r="P3808">
        <v>0.71299999999999997</v>
      </c>
      <c r="Q3808">
        <v>1.9E-2</v>
      </c>
    </row>
    <row r="3809" spans="1:17">
      <c r="A3809" t="s">
        <v>3839</v>
      </c>
      <c r="B3809" s="1">
        <v>46192</v>
      </c>
      <c r="C3809" t="s">
        <v>53</v>
      </c>
      <c r="D3809" t="s">
        <v>25</v>
      </c>
      <c r="E3809">
        <v>0</v>
      </c>
      <c r="F3809">
        <v>30</v>
      </c>
      <c r="G3809">
        <v>30</v>
      </c>
      <c r="H3809">
        <v>30</v>
      </c>
      <c r="I3809">
        <v>0</v>
      </c>
      <c r="J3809">
        <v>0</v>
      </c>
      <c r="K3809">
        <v>0</v>
      </c>
      <c r="L3809">
        <v>1.3</v>
      </c>
      <c r="M3809">
        <v>0.95199999999999996</v>
      </c>
      <c r="N3809">
        <v>0.98099999999999998</v>
      </c>
      <c r="O3809">
        <v>4.4000000000000004</v>
      </c>
      <c r="P3809">
        <v>0.69899999999999995</v>
      </c>
      <c r="Q3809">
        <v>1</v>
      </c>
    </row>
    <row r="3810" spans="1:17">
      <c r="A3810" t="s">
        <v>3840</v>
      </c>
      <c r="B3810" s="1">
        <v>46195</v>
      </c>
      <c r="C3810" t="s">
        <v>18</v>
      </c>
      <c r="D3810" t="s">
        <v>19</v>
      </c>
      <c r="E3810">
        <v>680</v>
      </c>
      <c r="F3810">
        <v>43</v>
      </c>
      <c r="G3810">
        <v>723</v>
      </c>
      <c r="H3810">
        <v>35</v>
      </c>
      <c r="I3810">
        <v>688</v>
      </c>
      <c r="J3810">
        <v>0</v>
      </c>
      <c r="K3810">
        <v>0</v>
      </c>
      <c r="L3810">
        <v>8</v>
      </c>
      <c r="M3810">
        <v>0.6</v>
      </c>
      <c r="N3810">
        <v>1</v>
      </c>
      <c r="O3810">
        <v>2.5</v>
      </c>
      <c r="P3810">
        <v>0.66</v>
      </c>
      <c r="Q3810">
        <v>4.8000000000000001E-2</v>
      </c>
    </row>
    <row r="3811" spans="1:17">
      <c r="A3811" t="s">
        <v>3841</v>
      </c>
      <c r="B3811" s="1">
        <v>46195</v>
      </c>
      <c r="C3811" t="s">
        <v>18</v>
      </c>
      <c r="D3811" t="s">
        <v>21</v>
      </c>
      <c r="E3811">
        <v>0</v>
      </c>
      <c r="F3811">
        <v>32</v>
      </c>
      <c r="G3811">
        <v>32</v>
      </c>
      <c r="H3811">
        <v>32</v>
      </c>
      <c r="I3811">
        <v>0</v>
      </c>
      <c r="J3811">
        <v>0</v>
      </c>
      <c r="K3811">
        <v>0</v>
      </c>
      <c r="L3811">
        <v>2</v>
      </c>
      <c r="M3811">
        <v>0.99199999999999999</v>
      </c>
      <c r="N3811">
        <v>0.98599999999999999</v>
      </c>
      <c r="O3811">
        <v>4.5</v>
      </c>
      <c r="P3811">
        <v>0.72299999999999998</v>
      </c>
      <c r="Q3811">
        <v>1</v>
      </c>
    </row>
    <row r="3812" spans="1:17">
      <c r="A3812" t="s">
        <v>3842</v>
      </c>
      <c r="B3812" s="1">
        <v>46195</v>
      </c>
      <c r="C3812" t="s">
        <v>18</v>
      </c>
      <c r="D3812" t="s">
        <v>23</v>
      </c>
      <c r="E3812">
        <v>1012</v>
      </c>
      <c r="F3812">
        <v>40</v>
      </c>
      <c r="G3812">
        <v>1052</v>
      </c>
      <c r="H3812">
        <v>30</v>
      </c>
      <c r="I3812">
        <v>1022</v>
      </c>
      <c r="J3812">
        <v>0</v>
      </c>
      <c r="K3812">
        <v>0</v>
      </c>
      <c r="L3812">
        <v>8</v>
      </c>
      <c r="M3812">
        <v>0.6</v>
      </c>
      <c r="N3812">
        <v>1</v>
      </c>
      <c r="O3812">
        <v>2.5</v>
      </c>
      <c r="P3812">
        <v>0.73799999999999999</v>
      </c>
      <c r="Q3812">
        <v>2.9000000000000001E-2</v>
      </c>
    </row>
    <row r="3813" spans="1:17">
      <c r="A3813" t="s">
        <v>3843</v>
      </c>
      <c r="B3813" s="1">
        <v>46195</v>
      </c>
      <c r="C3813" t="s">
        <v>18</v>
      </c>
      <c r="D3813" t="s">
        <v>25</v>
      </c>
      <c r="E3813">
        <v>1</v>
      </c>
      <c r="F3813">
        <v>24</v>
      </c>
      <c r="G3813">
        <v>25</v>
      </c>
      <c r="H3813">
        <v>25</v>
      </c>
      <c r="I3813">
        <v>0</v>
      </c>
      <c r="J3813">
        <v>0</v>
      </c>
      <c r="K3813">
        <v>0</v>
      </c>
      <c r="L3813">
        <v>1.7</v>
      </c>
      <c r="M3813">
        <v>0.99199999999999999</v>
      </c>
      <c r="N3813">
        <v>0.96799999999999997</v>
      </c>
      <c r="O3813">
        <v>4.5999999999999996</v>
      </c>
      <c r="P3813">
        <v>0.71099999999999997</v>
      </c>
      <c r="Q3813">
        <v>1</v>
      </c>
    </row>
    <row r="3814" spans="1:17">
      <c r="A3814" t="s">
        <v>3844</v>
      </c>
      <c r="B3814" s="1">
        <v>46195</v>
      </c>
      <c r="C3814" t="s">
        <v>27</v>
      </c>
      <c r="D3814" t="s">
        <v>19</v>
      </c>
      <c r="E3814">
        <v>4</v>
      </c>
      <c r="F3814">
        <v>44</v>
      </c>
      <c r="G3814">
        <v>48</v>
      </c>
      <c r="H3814">
        <v>48</v>
      </c>
      <c r="I3814">
        <v>0</v>
      </c>
      <c r="J3814">
        <v>0</v>
      </c>
      <c r="K3814">
        <v>0</v>
      </c>
      <c r="L3814">
        <v>1.1000000000000001</v>
      </c>
      <c r="M3814">
        <v>0.96099999999999997</v>
      </c>
      <c r="N3814">
        <v>0.996</v>
      </c>
      <c r="O3814">
        <v>4.4000000000000004</v>
      </c>
      <c r="P3814">
        <v>0.74399999999999999</v>
      </c>
      <c r="Q3814">
        <v>1</v>
      </c>
    </row>
    <row r="3815" spans="1:17">
      <c r="A3815" t="s">
        <v>3845</v>
      </c>
      <c r="B3815" s="1">
        <v>46195</v>
      </c>
      <c r="C3815" t="s">
        <v>27</v>
      </c>
      <c r="D3815" t="s">
        <v>21</v>
      </c>
      <c r="E3815">
        <v>13</v>
      </c>
      <c r="F3815">
        <v>29</v>
      </c>
      <c r="G3815">
        <v>42</v>
      </c>
      <c r="H3815">
        <v>42</v>
      </c>
      <c r="I3815">
        <v>0</v>
      </c>
      <c r="J3815">
        <v>0</v>
      </c>
      <c r="K3815">
        <v>0</v>
      </c>
      <c r="L3815">
        <v>1.4</v>
      </c>
      <c r="M3815">
        <v>0.95899999999999996</v>
      </c>
      <c r="N3815">
        <v>0.98899999999999999</v>
      </c>
      <c r="O3815">
        <v>4.8</v>
      </c>
      <c r="P3815">
        <v>0.70899999999999996</v>
      </c>
      <c r="Q3815">
        <v>1</v>
      </c>
    </row>
    <row r="3816" spans="1:17">
      <c r="A3816" t="s">
        <v>3846</v>
      </c>
      <c r="B3816" s="1">
        <v>46195</v>
      </c>
      <c r="C3816" t="s">
        <v>27</v>
      </c>
      <c r="D3816" t="s">
        <v>23</v>
      </c>
      <c r="E3816">
        <v>2538</v>
      </c>
      <c r="F3816">
        <v>31</v>
      </c>
      <c r="G3816">
        <v>2569</v>
      </c>
      <c r="H3816">
        <v>21</v>
      </c>
      <c r="I3816">
        <v>2548</v>
      </c>
      <c r="J3816">
        <v>0</v>
      </c>
      <c r="K3816">
        <v>0</v>
      </c>
      <c r="L3816">
        <v>8</v>
      </c>
      <c r="M3816">
        <v>0.6</v>
      </c>
      <c r="N3816">
        <v>0.96499999999999997</v>
      </c>
      <c r="O3816">
        <v>2.5</v>
      </c>
      <c r="P3816">
        <v>0.77200000000000002</v>
      </c>
      <c r="Q3816">
        <v>8.0000000000000002E-3</v>
      </c>
    </row>
    <row r="3817" spans="1:17">
      <c r="A3817" t="s">
        <v>3847</v>
      </c>
      <c r="B3817" s="1">
        <v>46195</v>
      </c>
      <c r="C3817" t="s">
        <v>27</v>
      </c>
      <c r="D3817" t="s">
        <v>25</v>
      </c>
      <c r="E3817">
        <v>242</v>
      </c>
      <c r="F3817">
        <v>29</v>
      </c>
      <c r="G3817">
        <v>271</v>
      </c>
      <c r="H3817">
        <v>21</v>
      </c>
      <c r="I3817">
        <v>250</v>
      </c>
      <c r="J3817">
        <v>1</v>
      </c>
      <c r="K3817">
        <v>1</v>
      </c>
      <c r="L3817">
        <v>8</v>
      </c>
      <c r="M3817">
        <v>0.6</v>
      </c>
      <c r="N3817">
        <v>0.96499999999999997</v>
      </c>
      <c r="O3817">
        <v>2.5</v>
      </c>
      <c r="P3817">
        <v>0.81100000000000005</v>
      </c>
      <c r="Q3817">
        <v>7.6999999999999999E-2</v>
      </c>
    </row>
    <row r="3818" spans="1:17">
      <c r="A3818" t="s">
        <v>3848</v>
      </c>
      <c r="B3818" s="1">
        <v>46195</v>
      </c>
      <c r="C3818" t="s">
        <v>32</v>
      </c>
      <c r="D3818" t="s">
        <v>19</v>
      </c>
      <c r="E3818">
        <v>1160</v>
      </c>
      <c r="F3818">
        <v>33</v>
      </c>
      <c r="G3818">
        <v>1193</v>
      </c>
      <c r="H3818">
        <v>29</v>
      </c>
      <c r="I3818">
        <v>1164</v>
      </c>
      <c r="J3818">
        <v>0</v>
      </c>
      <c r="K3818">
        <v>0</v>
      </c>
      <c r="L3818">
        <v>8</v>
      </c>
      <c r="M3818">
        <v>0.6</v>
      </c>
      <c r="N3818">
        <v>0.98199999999999998</v>
      </c>
      <c r="O3818">
        <v>2.5</v>
      </c>
      <c r="P3818">
        <v>0.755</v>
      </c>
      <c r="Q3818">
        <v>2.4E-2</v>
      </c>
    </row>
    <row r="3819" spans="1:17">
      <c r="A3819" t="s">
        <v>3849</v>
      </c>
      <c r="B3819" s="1">
        <v>46195</v>
      </c>
      <c r="C3819" t="s">
        <v>32</v>
      </c>
      <c r="D3819" t="s">
        <v>21</v>
      </c>
      <c r="E3819">
        <v>2390</v>
      </c>
      <c r="F3819">
        <v>46</v>
      </c>
      <c r="G3819">
        <v>2436</v>
      </c>
      <c r="H3819">
        <v>23</v>
      </c>
      <c r="I3819">
        <v>2413</v>
      </c>
      <c r="J3819">
        <v>0</v>
      </c>
      <c r="K3819">
        <v>0</v>
      </c>
      <c r="L3819">
        <v>8</v>
      </c>
      <c r="M3819">
        <v>0.6</v>
      </c>
      <c r="N3819">
        <v>1</v>
      </c>
      <c r="O3819">
        <v>2.5</v>
      </c>
      <c r="P3819">
        <v>0.75</v>
      </c>
      <c r="Q3819">
        <v>8.9999999999999993E-3</v>
      </c>
    </row>
    <row r="3820" spans="1:17">
      <c r="A3820" t="s">
        <v>3850</v>
      </c>
      <c r="B3820" s="1">
        <v>46195</v>
      </c>
      <c r="C3820" t="s">
        <v>32</v>
      </c>
      <c r="D3820" t="s">
        <v>23</v>
      </c>
      <c r="E3820">
        <v>2648</v>
      </c>
      <c r="F3820">
        <v>44</v>
      </c>
      <c r="G3820">
        <v>2692</v>
      </c>
      <c r="H3820">
        <v>23</v>
      </c>
      <c r="I3820">
        <v>2669</v>
      </c>
      <c r="J3820">
        <v>0</v>
      </c>
      <c r="K3820">
        <v>0</v>
      </c>
      <c r="L3820">
        <v>8</v>
      </c>
      <c r="M3820">
        <v>0.6</v>
      </c>
      <c r="N3820">
        <v>0.97899999999999998</v>
      </c>
      <c r="O3820">
        <v>2.5</v>
      </c>
      <c r="P3820">
        <v>0.65100000000000002</v>
      </c>
      <c r="Q3820">
        <v>8.9999999999999993E-3</v>
      </c>
    </row>
    <row r="3821" spans="1:17">
      <c r="A3821" t="s">
        <v>3851</v>
      </c>
      <c r="B3821" s="1">
        <v>46195</v>
      </c>
      <c r="C3821" t="s">
        <v>32</v>
      </c>
      <c r="D3821" t="s">
        <v>25</v>
      </c>
      <c r="E3821">
        <v>0</v>
      </c>
      <c r="F3821">
        <v>22</v>
      </c>
      <c r="G3821">
        <v>22</v>
      </c>
      <c r="H3821">
        <v>22</v>
      </c>
      <c r="I3821">
        <v>0</v>
      </c>
      <c r="J3821">
        <v>0</v>
      </c>
      <c r="K3821">
        <v>0</v>
      </c>
      <c r="L3821">
        <v>1.6</v>
      </c>
      <c r="M3821">
        <v>0.94899999999999995</v>
      </c>
      <c r="N3821">
        <v>0.94899999999999995</v>
      </c>
      <c r="O3821">
        <v>4.3</v>
      </c>
      <c r="P3821">
        <v>0.69399999999999995</v>
      </c>
      <c r="Q3821">
        <v>1</v>
      </c>
    </row>
    <row r="3822" spans="1:17">
      <c r="A3822" t="s">
        <v>3852</v>
      </c>
      <c r="B3822" s="1">
        <v>46195</v>
      </c>
      <c r="C3822" t="s">
        <v>37</v>
      </c>
      <c r="D3822" t="s">
        <v>19</v>
      </c>
      <c r="E3822">
        <v>3</v>
      </c>
      <c r="F3822">
        <v>48</v>
      </c>
      <c r="G3822">
        <v>51</v>
      </c>
      <c r="H3822">
        <v>41</v>
      </c>
      <c r="I3822">
        <v>10</v>
      </c>
      <c r="J3822">
        <v>0</v>
      </c>
      <c r="K3822">
        <v>0</v>
      </c>
      <c r="L3822">
        <v>2.9</v>
      </c>
      <c r="M3822">
        <v>0.91700000000000004</v>
      </c>
      <c r="N3822">
        <v>0.95399999999999996</v>
      </c>
      <c r="O3822">
        <v>4.2</v>
      </c>
      <c r="P3822">
        <v>0.67100000000000004</v>
      </c>
      <c r="Q3822">
        <v>0.80400000000000005</v>
      </c>
    </row>
    <row r="3823" spans="1:17">
      <c r="A3823" t="s">
        <v>3853</v>
      </c>
      <c r="B3823" s="1">
        <v>46195</v>
      </c>
      <c r="C3823" t="s">
        <v>37</v>
      </c>
      <c r="D3823" t="s">
        <v>21</v>
      </c>
      <c r="E3823">
        <v>1173</v>
      </c>
      <c r="F3823">
        <v>37</v>
      </c>
      <c r="G3823">
        <v>1210</v>
      </c>
      <c r="H3823">
        <v>35</v>
      </c>
      <c r="I3823">
        <v>1175</v>
      </c>
      <c r="J3823">
        <v>0</v>
      </c>
      <c r="K3823">
        <v>0</v>
      </c>
      <c r="L3823">
        <v>8</v>
      </c>
      <c r="M3823">
        <v>0.6</v>
      </c>
      <c r="N3823">
        <v>0.95599999999999996</v>
      </c>
      <c r="O3823">
        <v>2.5</v>
      </c>
      <c r="P3823">
        <v>0.82499999999999996</v>
      </c>
      <c r="Q3823">
        <v>2.9000000000000001E-2</v>
      </c>
    </row>
    <row r="3824" spans="1:17">
      <c r="A3824" t="s">
        <v>3854</v>
      </c>
      <c r="B3824" s="1">
        <v>46195</v>
      </c>
      <c r="C3824" t="s">
        <v>37</v>
      </c>
      <c r="D3824" t="s">
        <v>23</v>
      </c>
      <c r="E3824">
        <v>946</v>
      </c>
      <c r="F3824">
        <v>37</v>
      </c>
      <c r="G3824">
        <v>983</v>
      </c>
      <c r="H3824">
        <v>30</v>
      </c>
      <c r="I3824">
        <v>953</v>
      </c>
      <c r="J3824">
        <v>0</v>
      </c>
      <c r="K3824">
        <v>0</v>
      </c>
      <c r="L3824">
        <v>8</v>
      </c>
      <c r="M3824">
        <v>0.6</v>
      </c>
      <c r="N3824">
        <v>0.96799999999999997</v>
      </c>
      <c r="O3824">
        <v>2.5</v>
      </c>
      <c r="P3824">
        <v>0.81399999999999995</v>
      </c>
      <c r="Q3824">
        <v>3.1E-2</v>
      </c>
    </row>
    <row r="3825" spans="1:17">
      <c r="A3825" t="s">
        <v>3855</v>
      </c>
      <c r="B3825" s="1">
        <v>46195</v>
      </c>
      <c r="C3825" t="s">
        <v>37</v>
      </c>
      <c r="D3825" t="s">
        <v>25</v>
      </c>
      <c r="E3825">
        <v>0</v>
      </c>
      <c r="F3825">
        <v>37</v>
      </c>
      <c r="G3825">
        <v>37</v>
      </c>
      <c r="H3825">
        <v>37</v>
      </c>
      <c r="I3825">
        <v>0</v>
      </c>
      <c r="J3825">
        <v>0</v>
      </c>
      <c r="K3825">
        <v>0</v>
      </c>
      <c r="L3825">
        <v>1.3</v>
      </c>
      <c r="M3825">
        <v>0.97299999999999998</v>
      </c>
      <c r="N3825">
        <v>1</v>
      </c>
      <c r="O3825">
        <v>4.7</v>
      </c>
      <c r="P3825">
        <v>0.76600000000000001</v>
      </c>
      <c r="Q3825">
        <v>1</v>
      </c>
    </row>
    <row r="3826" spans="1:17">
      <c r="A3826" t="s">
        <v>3856</v>
      </c>
      <c r="B3826" s="1">
        <v>46195</v>
      </c>
      <c r="C3826" t="s">
        <v>43</v>
      </c>
      <c r="D3826" t="s">
        <v>19</v>
      </c>
      <c r="E3826">
        <v>2215</v>
      </c>
      <c r="F3826">
        <v>44</v>
      </c>
      <c r="G3826">
        <v>2259</v>
      </c>
      <c r="H3826">
        <v>23</v>
      </c>
      <c r="I3826">
        <v>2236</v>
      </c>
      <c r="J3826">
        <v>0</v>
      </c>
      <c r="K3826">
        <v>0</v>
      </c>
      <c r="L3826">
        <v>8</v>
      </c>
      <c r="M3826">
        <v>0.6</v>
      </c>
      <c r="N3826">
        <v>0.94399999999999995</v>
      </c>
      <c r="O3826">
        <v>2.5</v>
      </c>
      <c r="P3826">
        <v>0.70499999999999996</v>
      </c>
      <c r="Q3826">
        <v>0.01</v>
      </c>
    </row>
    <row r="3827" spans="1:17">
      <c r="A3827" t="s">
        <v>3857</v>
      </c>
      <c r="B3827" s="1">
        <v>46195</v>
      </c>
      <c r="C3827" t="s">
        <v>43</v>
      </c>
      <c r="D3827" t="s">
        <v>21</v>
      </c>
      <c r="E3827">
        <v>2</v>
      </c>
      <c r="F3827">
        <v>41</v>
      </c>
      <c r="G3827">
        <v>43</v>
      </c>
      <c r="H3827">
        <v>43</v>
      </c>
      <c r="I3827">
        <v>0</v>
      </c>
      <c r="J3827">
        <v>0</v>
      </c>
      <c r="K3827">
        <v>0</v>
      </c>
      <c r="L3827">
        <v>1.7</v>
      </c>
      <c r="M3827">
        <v>0.96799999999999997</v>
      </c>
      <c r="N3827">
        <v>1</v>
      </c>
      <c r="O3827">
        <v>4.5999999999999996</v>
      </c>
      <c r="P3827">
        <v>0.65300000000000002</v>
      </c>
      <c r="Q3827">
        <v>1</v>
      </c>
    </row>
    <row r="3828" spans="1:17">
      <c r="A3828" t="s">
        <v>3858</v>
      </c>
      <c r="B3828" s="1">
        <v>46195</v>
      </c>
      <c r="C3828" t="s">
        <v>43</v>
      </c>
      <c r="D3828" t="s">
        <v>23</v>
      </c>
      <c r="E3828">
        <v>0</v>
      </c>
      <c r="F3828">
        <v>36</v>
      </c>
      <c r="G3828">
        <v>36</v>
      </c>
      <c r="H3828">
        <v>36</v>
      </c>
      <c r="I3828">
        <v>0</v>
      </c>
      <c r="J3828">
        <v>0</v>
      </c>
      <c r="K3828">
        <v>0</v>
      </c>
      <c r="L3828">
        <v>1.1000000000000001</v>
      </c>
      <c r="M3828">
        <v>0.96</v>
      </c>
      <c r="N3828">
        <v>1</v>
      </c>
      <c r="O3828">
        <v>4.5</v>
      </c>
      <c r="P3828">
        <v>0.69599999999999995</v>
      </c>
      <c r="Q3828">
        <v>1</v>
      </c>
    </row>
    <row r="3829" spans="1:17">
      <c r="A3829" t="s">
        <v>3859</v>
      </c>
      <c r="B3829" s="1">
        <v>46195</v>
      </c>
      <c r="C3829" t="s">
        <v>43</v>
      </c>
      <c r="D3829" t="s">
        <v>25</v>
      </c>
      <c r="E3829">
        <v>0</v>
      </c>
      <c r="F3829">
        <v>28</v>
      </c>
      <c r="G3829">
        <v>28</v>
      </c>
      <c r="H3829">
        <v>28</v>
      </c>
      <c r="I3829">
        <v>0</v>
      </c>
      <c r="J3829">
        <v>0</v>
      </c>
      <c r="K3829">
        <v>0</v>
      </c>
      <c r="L3829">
        <v>2</v>
      </c>
      <c r="M3829">
        <v>0.92500000000000004</v>
      </c>
      <c r="N3829">
        <v>0.96599999999999997</v>
      </c>
      <c r="O3829">
        <v>4.5999999999999996</v>
      </c>
      <c r="P3829">
        <v>0.81200000000000006</v>
      </c>
      <c r="Q3829">
        <v>1</v>
      </c>
    </row>
    <row r="3830" spans="1:17">
      <c r="A3830" t="s">
        <v>3860</v>
      </c>
      <c r="B3830" s="1">
        <v>46195</v>
      </c>
      <c r="C3830" t="s">
        <v>48</v>
      </c>
      <c r="D3830" t="s">
        <v>19</v>
      </c>
      <c r="E3830">
        <v>0</v>
      </c>
      <c r="F3830">
        <v>67</v>
      </c>
      <c r="G3830">
        <v>67</v>
      </c>
      <c r="H3830">
        <v>47</v>
      </c>
      <c r="I3830">
        <v>20</v>
      </c>
      <c r="J3830">
        <v>2</v>
      </c>
      <c r="K3830">
        <v>0</v>
      </c>
      <c r="L3830">
        <v>3.3</v>
      </c>
      <c r="M3830">
        <v>0.748</v>
      </c>
      <c r="N3830">
        <v>0.96</v>
      </c>
      <c r="O3830">
        <v>4.0999999999999996</v>
      </c>
      <c r="P3830">
        <v>0.73299999999999998</v>
      </c>
      <c r="Q3830">
        <v>0.70099999999999996</v>
      </c>
    </row>
    <row r="3831" spans="1:17">
      <c r="A3831" t="s">
        <v>3861</v>
      </c>
      <c r="B3831" s="1">
        <v>46195</v>
      </c>
      <c r="C3831" t="s">
        <v>48</v>
      </c>
      <c r="D3831" t="s">
        <v>21</v>
      </c>
      <c r="E3831">
        <v>3393</v>
      </c>
      <c r="F3831">
        <v>50</v>
      </c>
      <c r="G3831">
        <v>3443</v>
      </c>
      <c r="H3831">
        <v>20</v>
      </c>
      <c r="I3831">
        <v>3423</v>
      </c>
      <c r="J3831">
        <v>0</v>
      </c>
      <c r="K3831">
        <v>0</v>
      </c>
      <c r="L3831">
        <v>8</v>
      </c>
      <c r="M3831">
        <v>0.6</v>
      </c>
      <c r="N3831">
        <v>0.998</v>
      </c>
      <c r="O3831">
        <v>2.5</v>
      </c>
      <c r="P3831">
        <v>0.76500000000000001</v>
      </c>
      <c r="Q3831">
        <v>6.0000000000000001E-3</v>
      </c>
    </row>
    <row r="3832" spans="1:17">
      <c r="A3832" t="s">
        <v>3862</v>
      </c>
      <c r="B3832" s="1">
        <v>46195</v>
      </c>
      <c r="C3832" t="s">
        <v>48</v>
      </c>
      <c r="D3832" t="s">
        <v>23</v>
      </c>
      <c r="E3832">
        <v>15</v>
      </c>
      <c r="F3832">
        <v>45</v>
      </c>
      <c r="G3832">
        <v>60</v>
      </c>
      <c r="H3832">
        <v>57</v>
      </c>
      <c r="I3832">
        <v>3</v>
      </c>
      <c r="J3832">
        <v>0</v>
      </c>
      <c r="K3832">
        <v>0</v>
      </c>
      <c r="L3832">
        <v>2.2000000000000002</v>
      </c>
      <c r="M3832">
        <v>0.96899999999999997</v>
      </c>
      <c r="N3832">
        <v>0.98799999999999999</v>
      </c>
      <c r="O3832">
        <v>4.0999999999999996</v>
      </c>
      <c r="P3832">
        <v>0.77</v>
      </c>
      <c r="Q3832">
        <v>0.95</v>
      </c>
    </row>
    <row r="3833" spans="1:17">
      <c r="A3833" t="s">
        <v>3863</v>
      </c>
      <c r="B3833" s="1">
        <v>46195</v>
      </c>
      <c r="C3833" t="s">
        <v>48</v>
      </c>
      <c r="D3833" t="s">
        <v>25</v>
      </c>
      <c r="E3833">
        <v>1200</v>
      </c>
      <c r="F3833">
        <v>30</v>
      </c>
      <c r="G3833">
        <v>1230</v>
      </c>
      <c r="H3833">
        <v>21</v>
      </c>
      <c r="I3833">
        <v>1209</v>
      </c>
      <c r="J3833">
        <v>0</v>
      </c>
      <c r="K3833">
        <v>0</v>
      </c>
      <c r="L3833">
        <v>8</v>
      </c>
      <c r="M3833">
        <v>0.6</v>
      </c>
      <c r="N3833">
        <v>0.97</v>
      </c>
      <c r="O3833">
        <v>2.5</v>
      </c>
      <c r="P3833">
        <v>0.72899999999999998</v>
      </c>
      <c r="Q3833">
        <v>1.7000000000000001E-2</v>
      </c>
    </row>
    <row r="3834" spans="1:17">
      <c r="A3834" t="s">
        <v>3864</v>
      </c>
      <c r="B3834" s="1">
        <v>46195</v>
      </c>
      <c r="C3834" t="s">
        <v>53</v>
      </c>
      <c r="D3834" t="s">
        <v>19</v>
      </c>
      <c r="E3834">
        <v>2004</v>
      </c>
      <c r="F3834">
        <v>48</v>
      </c>
      <c r="G3834">
        <v>2052</v>
      </c>
      <c r="H3834">
        <v>23</v>
      </c>
      <c r="I3834">
        <v>2029</v>
      </c>
      <c r="J3834">
        <v>0</v>
      </c>
      <c r="K3834">
        <v>0</v>
      </c>
      <c r="L3834">
        <v>8</v>
      </c>
      <c r="M3834">
        <v>0.6</v>
      </c>
      <c r="N3834">
        <v>1</v>
      </c>
      <c r="O3834">
        <v>2.5</v>
      </c>
      <c r="P3834">
        <v>0.72599999999999998</v>
      </c>
      <c r="Q3834">
        <v>1.0999999999999999E-2</v>
      </c>
    </row>
    <row r="3835" spans="1:17">
      <c r="A3835" t="s">
        <v>3865</v>
      </c>
      <c r="B3835" s="1">
        <v>46195</v>
      </c>
      <c r="C3835" t="s">
        <v>53</v>
      </c>
      <c r="D3835" t="s">
        <v>21</v>
      </c>
      <c r="E3835">
        <v>2114</v>
      </c>
      <c r="F3835">
        <v>34</v>
      </c>
      <c r="G3835">
        <v>2148</v>
      </c>
      <c r="H3835">
        <v>26</v>
      </c>
      <c r="I3835">
        <v>2122</v>
      </c>
      <c r="J3835">
        <v>0</v>
      </c>
      <c r="K3835">
        <v>0</v>
      </c>
      <c r="L3835">
        <v>8</v>
      </c>
      <c r="M3835">
        <v>0.6</v>
      </c>
      <c r="N3835">
        <v>0.97599999999999998</v>
      </c>
      <c r="O3835">
        <v>2.5</v>
      </c>
      <c r="P3835">
        <v>0.67900000000000005</v>
      </c>
      <c r="Q3835">
        <v>1.2E-2</v>
      </c>
    </row>
    <row r="3836" spans="1:17">
      <c r="A3836" t="s">
        <v>3866</v>
      </c>
      <c r="B3836" s="1">
        <v>46195</v>
      </c>
      <c r="C3836" t="s">
        <v>53</v>
      </c>
      <c r="D3836" t="s">
        <v>23</v>
      </c>
      <c r="E3836">
        <v>1571</v>
      </c>
      <c r="F3836">
        <v>28</v>
      </c>
      <c r="G3836">
        <v>1599</v>
      </c>
      <c r="H3836">
        <v>29</v>
      </c>
      <c r="I3836">
        <v>1570</v>
      </c>
      <c r="J3836">
        <v>1</v>
      </c>
      <c r="K3836">
        <v>0</v>
      </c>
      <c r="L3836">
        <v>8</v>
      </c>
      <c r="M3836">
        <v>0.6</v>
      </c>
      <c r="N3836">
        <v>0.98099999999999998</v>
      </c>
      <c r="O3836">
        <v>2.5</v>
      </c>
      <c r="P3836">
        <v>0.71299999999999997</v>
      </c>
      <c r="Q3836">
        <v>1.7999999999999999E-2</v>
      </c>
    </row>
    <row r="3837" spans="1:17">
      <c r="A3837" t="s">
        <v>3867</v>
      </c>
      <c r="B3837" s="1">
        <v>46195</v>
      </c>
      <c r="C3837" t="s">
        <v>53</v>
      </c>
      <c r="D3837" t="s">
        <v>25</v>
      </c>
      <c r="E3837">
        <v>0</v>
      </c>
      <c r="F3837">
        <v>33</v>
      </c>
      <c r="G3837">
        <v>33</v>
      </c>
      <c r="H3837">
        <v>33</v>
      </c>
      <c r="I3837">
        <v>0</v>
      </c>
      <c r="J3837">
        <v>0</v>
      </c>
      <c r="K3837">
        <v>0</v>
      </c>
      <c r="L3837">
        <v>1.7</v>
      </c>
      <c r="M3837">
        <v>0.99299999999999999</v>
      </c>
      <c r="N3837">
        <v>0.97199999999999998</v>
      </c>
      <c r="O3837">
        <v>4.8</v>
      </c>
      <c r="P3837">
        <v>0.69899999999999995</v>
      </c>
      <c r="Q3837">
        <v>1</v>
      </c>
    </row>
    <row r="3838" spans="1:17">
      <c r="A3838" t="s">
        <v>3868</v>
      </c>
      <c r="B3838" s="1">
        <v>46196</v>
      </c>
      <c r="C3838" t="s">
        <v>18</v>
      </c>
      <c r="D3838" t="s">
        <v>19</v>
      </c>
      <c r="E3838">
        <v>688</v>
      </c>
      <c r="F3838">
        <v>42</v>
      </c>
      <c r="G3838">
        <v>730</v>
      </c>
      <c r="H3838">
        <v>33</v>
      </c>
      <c r="I3838">
        <v>697</v>
      </c>
      <c r="J3838">
        <v>0</v>
      </c>
      <c r="K3838">
        <v>0</v>
      </c>
      <c r="L3838">
        <v>8</v>
      </c>
      <c r="M3838">
        <v>0.6</v>
      </c>
      <c r="N3838">
        <v>0.95699999999999996</v>
      </c>
      <c r="O3838">
        <v>2.5</v>
      </c>
      <c r="P3838">
        <v>0.66</v>
      </c>
      <c r="Q3838">
        <v>4.4999999999999998E-2</v>
      </c>
    </row>
    <row r="3839" spans="1:17">
      <c r="A3839" t="s">
        <v>3869</v>
      </c>
      <c r="B3839" s="1">
        <v>46196</v>
      </c>
      <c r="C3839" t="s">
        <v>18</v>
      </c>
      <c r="D3839" t="s">
        <v>21</v>
      </c>
      <c r="E3839">
        <v>0</v>
      </c>
      <c r="F3839">
        <v>44</v>
      </c>
      <c r="G3839">
        <v>44</v>
      </c>
      <c r="H3839">
        <v>44</v>
      </c>
      <c r="I3839">
        <v>0</v>
      </c>
      <c r="J3839">
        <v>0</v>
      </c>
      <c r="K3839">
        <v>0</v>
      </c>
      <c r="L3839">
        <v>1.3</v>
      </c>
      <c r="M3839">
        <v>0.98099999999999998</v>
      </c>
      <c r="N3839">
        <v>0.95699999999999996</v>
      </c>
      <c r="O3839">
        <v>4.3</v>
      </c>
      <c r="P3839">
        <v>0.72299999999999998</v>
      </c>
      <c r="Q3839">
        <v>1</v>
      </c>
    </row>
    <row r="3840" spans="1:17">
      <c r="A3840" t="s">
        <v>3870</v>
      </c>
      <c r="B3840" s="1">
        <v>46196</v>
      </c>
      <c r="C3840" t="s">
        <v>18</v>
      </c>
      <c r="D3840" t="s">
        <v>23</v>
      </c>
      <c r="E3840">
        <v>1022</v>
      </c>
      <c r="F3840">
        <v>29</v>
      </c>
      <c r="G3840">
        <v>1051</v>
      </c>
      <c r="H3840">
        <v>37</v>
      </c>
      <c r="I3840">
        <v>1014</v>
      </c>
      <c r="J3840">
        <v>0</v>
      </c>
      <c r="K3840">
        <v>0</v>
      </c>
      <c r="L3840">
        <v>8</v>
      </c>
      <c r="M3840">
        <v>0.6</v>
      </c>
      <c r="N3840">
        <v>1</v>
      </c>
      <c r="O3840">
        <v>2.5</v>
      </c>
      <c r="P3840">
        <v>0.73799999999999999</v>
      </c>
      <c r="Q3840">
        <v>3.5000000000000003E-2</v>
      </c>
    </row>
    <row r="3841" spans="1:17">
      <c r="A3841" t="s">
        <v>3871</v>
      </c>
      <c r="B3841" s="1">
        <v>46196</v>
      </c>
      <c r="C3841" t="s">
        <v>18</v>
      </c>
      <c r="D3841" t="s">
        <v>25</v>
      </c>
      <c r="E3841">
        <v>0</v>
      </c>
      <c r="F3841">
        <v>29</v>
      </c>
      <c r="G3841">
        <v>29</v>
      </c>
      <c r="H3841">
        <v>29</v>
      </c>
      <c r="I3841">
        <v>0</v>
      </c>
      <c r="J3841">
        <v>0</v>
      </c>
      <c r="K3841">
        <v>0</v>
      </c>
      <c r="L3841">
        <v>1.3</v>
      </c>
      <c r="M3841">
        <v>0.98599999999999999</v>
      </c>
      <c r="N3841">
        <v>0.97599999999999998</v>
      </c>
      <c r="O3841">
        <v>4.5999999999999996</v>
      </c>
      <c r="P3841">
        <v>0.71099999999999997</v>
      </c>
      <c r="Q3841">
        <v>1</v>
      </c>
    </row>
    <row r="3842" spans="1:17">
      <c r="A3842" t="s">
        <v>3872</v>
      </c>
      <c r="B3842" s="1">
        <v>46196</v>
      </c>
      <c r="C3842" t="s">
        <v>27</v>
      </c>
      <c r="D3842" t="s">
        <v>19</v>
      </c>
      <c r="E3842">
        <v>0</v>
      </c>
      <c r="F3842">
        <v>63</v>
      </c>
      <c r="G3842">
        <v>63</v>
      </c>
      <c r="H3842">
        <v>46</v>
      </c>
      <c r="I3842">
        <v>17</v>
      </c>
      <c r="J3842">
        <v>0</v>
      </c>
      <c r="K3842">
        <v>0</v>
      </c>
      <c r="L3842">
        <v>3.1</v>
      </c>
      <c r="M3842">
        <v>0.876</v>
      </c>
      <c r="N3842">
        <v>0.95699999999999996</v>
      </c>
      <c r="O3842">
        <v>4.2</v>
      </c>
      <c r="P3842">
        <v>0.74399999999999999</v>
      </c>
      <c r="Q3842">
        <v>0.73</v>
      </c>
    </row>
    <row r="3843" spans="1:17">
      <c r="A3843" t="s">
        <v>3873</v>
      </c>
      <c r="B3843" s="1">
        <v>46196</v>
      </c>
      <c r="C3843" t="s">
        <v>27</v>
      </c>
      <c r="D3843" t="s">
        <v>21</v>
      </c>
      <c r="E3843">
        <v>0</v>
      </c>
      <c r="F3843">
        <v>38</v>
      </c>
      <c r="G3843">
        <v>38</v>
      </c>
      <c r="H3843">
        <v>38</v>
      </c>
      <c r="I3843">
        <v>0</v>
      </c>
      <c r="J3843">
        <v>0</v>
      </c>
      <c r="K3843">
        <v>0</v>
      </c>
      <c r="L3843">
        <v>1.9</v>
      </c>
      <c r="M3843">
        <v>0.98399999999999999</v>
      </c>
      <c r="N3843">
        <v>0.95</v>
      </c>
      <c r="O3843">
        <v>4.5</v>
      </c>
      <c r="P3843">
        <v>0.70899999999999996</v>
      </c>
      <c r="Q3843">
        <v>1</v>
      </c>
    </row>
    <row r="3844" spans="1:17">
      <c r="A3844" t="s">
        <v>3874</v>
      </c>
      <c r="B3844" s="1">
        <v>46196</v>
      </c>
      <c r="C3844" t="s">
        <v>27</v>
      </c>
      <c r="D3844" t="s">
        <v>23</v>
      </c>
      <c r="E3844">
        <v>2548</v>
      </c>
      <c r="F3844">
        <v>41</v>
      </c>
      <c r="G3844">
        <v>2589</v>
      </c>
      <c r="H3844">
        <v>19</v>
      </c>
      <c r="I3844">
        <v>2570</v>
      </c>
      <c r="J3844">
        <v>0</v>
      </c>
      <c r="K3844">
        <v>0</v>
      </c>
      <c r="L3844">
        <v>8</v>
      </c>
      <c r="M3844">
        <v>0.6</v>
      </c>
      <c r="N3844">
        <v>0.98</v>
      </c>
      <c r="O3844">
        <v>2.5</v>
      </c>
      <c r="P3844">
        <v>0.77200000000000002</v>
      </c>
      <c r="Q3844">
        <v>7.0000000000000001E-3</v>
      </c>
    </row>
    <row r="3845" spans="1:17">
      <c r="A3845" t="s">
        <v>3875</v>
      </c>
      <c r="B3845" s="1">
        <v>46196</v>
      </c>
      <c r="C3845" t="s">
        <v>27</v>
      </c>
      <c r="D3845" t="s">
        <v>25</v>
      </c>
      <c r="E3845">
        <v>250</v>
      </c>
      <c r="F3845">
        <v>29</v>
      </c>
      <c r="G3845">
        <v>279</v>
      </c>
      <c r="H3845">
        <v>23</v>
      </c>
      <c r="I3845">
        <v>256</v>
      </c>
      <c r="J3845">
        <v>0</v>
      </c>
      <c r="K3845">
        <v>0</v>
      </c>
      <c r="L3845">
        <v>8</v>
      </c>
      <c r="M3845">
        <v>0.6</v>
      </c>
      <c r="N3845">
        <v>0.98599999999999999</v>
      </c>
      <c r="O3845">
        <v>2.5</v>
      </c>
      <c r="P3845">
        <v>0.81100000000000005</v>
      </c>
      <c r="Q3845">
        <v>8.2000000000000003E-2</v>
      </c>
    </row>
    <row r="3846" spans="1:17">
      <c r="A3846" t="s">
        <v>3876</v>
      </c>
      <c r="B3846" s="1">
        <v>46196</v>
      </c>
      <c r="C3846" t="s">
        <v>32</v>
      </c>
      <c r="D3846" t="s">
        <v>19</v>
      </c>
      <c r="E3846">
        <v>1164</v>
      </c>
      <c r="F3846">
        <v>30</v>
      </c>
      <c r="G3846">
        <v>1194</v>
      </c>
      <c r="H3846">
        <v>30</v>
      </c>
      <c r="I3846">
        <v>1164</v>
      </c>
      <c r="J3846">
        <v>0</v>
      </c>
      <c r="K3846">
        <v>0</v>
      </c>
      <c r="L3846">
        <v>8</v>
      </c>
      <c r="M3846">
        <v>0.6</v>
      </c>
      <c r="N3846">
        <v>0.98599999999999999</v>
      </c>
      <c r="O3846">
        <v>2.5</v>
      </c>
      <c r="P3846">
        <v>0.755</v>
      </c>
      <c r="Q3846">
        <v>2.5000000000000001E-2</v>
      </c>
    </row>
    <row r="3847" spans="1:17">
      <c r="A3847" t="s">
        <v>3877</v>
      </c>
      <c r="B3847" s="1">
        <v>46196</v>
      </c>
      <c r="C3847" t="s">
        <v>32</v>
      </c>
      <c r="D3847" t="s">
        <v>21</v>
      </c>
      <c r="E3847">
        <v>2413</v>
      </c>
      <c r="F3847">
        <v>42</v>
      </c>
      <c r="G3847">
        <v>2455</v>
      </c>
      <c r="H3847">
        <v>25</v>
      </c>
      <c r="I3847">
        <v>2430</v>
      </c>
      <c r="J3847">
        <v>0</v>
      </c>
      <c r="K3847">
        <v>0</v>
      </c>
      <c r="L3847">
        <v>8</v>
      </c>
      <c r="M3847">
        <v>0.6</v>
      </c>
      <c r="N3847">
        <v>0.97099999999999997</v>
      </c>
      <c r="O3847">
        <v>2.5</v>
      </c>
      <c r="P3847">
        <v>0.75</v>
      </c>
      <c r="Q3847">
        <v>0.01</v>
      </c>
    </row>
    <row r="3848" spans="1:17">
      <c r="A3848" t="s">
        <v>3878</v>
      </c>
      <c r="B3848" s="1">
        <v>46196</v>
      </c>
      <c r="C3848" t="s">
        <v>32</v>
      </c>
      <c r="D3848" t="s">
        <v>23</v>
      </c>
      <c r="E3848">
        <v>2669</v>
      </c>
      <c r="F3848">
        <v>49</v>
      </c>
      <c r="G3848">
        <v>2718</v>
      </c>
      <c r="H3848">
        <v>23</v>
      </c>
      <c r="I3848">
        <v>2695</v>
      </c>
      <c r="J3848">
        <v>0</v>
      </c>
      <c r="K3848">
        <v>0</v>
      </c>
      <c r="L3848">
        <v>8</v>
      </c>
      <c r="M3848">
        <v>0.6</v>
      </c>
      <c r="N3848">
        <v>0.996</v>
      </c>
      <c r="O3848">
        <v>2.5</v>
      </c>
      <c r="P3848">
        <v>0.65100000000000002</v>
      </c>
      <c r="Q3848">
        <v>8.0000000000000002E-3</v>
      </c>
    </row>
    <row r="3849" spans="1:17">
      <c r="A3849" t="s">
        <v>3879</v>
      </c>
      <c r="B3849" s="1">
        <v>46196</v>
      </c>
      <c r="C3849" t="s">
        <v>32</v>
      </c>
      <c r="D3849" t="s">
        <v>25</v>
      </c>
      <c r="E3849">
        <v>0</v>
      </c>
      <c r="F3849">
        <v>43</v>
      </c>
      <c r="G3849">
        <v>43</v>
      </c>
      <c r="H3849">
        <v>42</v>
      </c>
      <c r="I3849">
        <v>1</v>
      </c>
      <c r="J3849">
        <v>0</v>
      </c>
      <c r="K3849">
        <v>0</v>
      </c>
      <c r="L3849">
        <v>2</v>
      </c>
      <c r="M3849">
        <v>0.92300000000000004</v>
      </c>
      <c r="N3849">
        <v>1</v>
      </c>
      <c r="O3849">
        <v>5</v>
      </c>
      <c r="P3849">
        <v>0.69399999999999995</v>
      </c>
      <c r="Q3849">
        <v>0.97699999999999998</v>
      </c>
    </row>
    <row r="3850" spans="1:17">
      <c r="A3850" t="s">
        <v>3880</v>
      </c>
      <c r="B3850" s="1">
        <v>46196</v>
      </c>
      <c r="C3850" t="s">
        <v>37</v>
      </c>
      <c r="D3850" t="s">
        <v>19</v>
      </c>
      <c r="E3850">
        <v>10</v>
      </c>
      <c r="F3850">
        <v>45</v>
      </c>
      <c r="G3850">
        <v>55</v>
      </c>
      <c r="H3850">
        <v>44</v>
      </c>
      <c r="I3850">
        <v>11</v>
      </c>
      <c r="J3850">
        <v>0</v>
      </c>
      <c r="K3850">
        <v>0</v>
      </c>
      <c r="L3850">
        <v>2.4</v>
      </c>
      <c r="M3850">
        <v>0.88500000000000001</v>
      </c>
      <c r="N3850">
        <v>0.96199999999999997</v>
      </c>
      <c r="O3850">
        <v>4.2</v>
      </c>
      <c r="P3850">
        <v>0.67100000000000004</v>
      </c>
      <c r="Q3850">
        <v>0.8</v>
      </c>
    </row>
    <row r="3851" spans="1:17">
      <c r="A3851" t="s">
        <v>3881</v>
      </c>
      <c r="B3851" s="1">
        <v>46196</v>
      </c>
      <c r="C3851" t="s">
        <v>37</v>
      </c>
      <c r="D3851" t="s">
        <v>21</v>
      </c>
      <c r="E3851">
        <v>1175</v>
      </c>
      <c r="F3851">
        <v>52</v>
      </c>
      <c r="G3851">
        <v>1227</v>
      </c>
      <c r="H3851">
        <v>33</v>
      </c>
      <c r="I3851">
        <v>1194</v>
      </c>
      <c r="J3851">
        <v>0</v>
      </c>
      <c r="K3851">
        <v>0</v>
      </c>
      <c r="L3851">
        <v>8</v>
      </c>
      <c r="M3851">
        <v>0.6</v>
      </c>
      <c r="N3851">
        <v>0.97499999999999998</v>
      </c>
      <c r="O3851">
        <v>2.5</v>
      </c>
      <c r="P3851">
        <v>0.82499999999999996</v>
      </c>
      <c r="Q3851">
        <v>2.7E-2</v>
      </c>
    </row>
    <row r="3852" spans="1:17">
      <c r="A3852" t="s">
        <v>3882</v>
      </c>
      <c r="B3852" s="1">
        <v>46196</v>
      </c>
      <c r="C3852" t="s">
        <v>37</v>
      </c>
      <c r="D3852" t="s">
        <v>23</v>
      </c>
      <c r="E3852">
        <v>953</v>
      </c>
      <c r="F3852">
        <v>37</v>
      </c>
      <c r="G3852">
        <v>990</v>
      </c>
      <c r="H3852">
        <v>31</v>
      </c>
      <c r="I3852">
        <v>959</v>
      </c>
      <c r="J3852">
        <v>0</v>
      </c>
      <c r="K3852">
        <v>0</v>
      </c>
      <c r="L3852">
        <v>8</v>
      </c>
      <c r="M3852">
        <v>0.6</v>
      </c>
      <c r="N3852">
        <v>0.96399999999999997</v>
      </c>
      <c r="O3852">
        <v>2.5</v>
      </c>
      <c r="P3852">
        <v>0.81399999999999995</v>
      </c>
      <c r="Q3852">
        <v>3.1E-2</v>
      </c>
    </row>
    <row r="3853" spans="1:17">
      <c r="A3853" t="s">
        <v>3883</v>
      </c>
      <c r="B3853" s="1">
        <v>46196</v>
      </c>
      <c r="C3853" t="s">
        <v>37</v>
      </c>
      <c r="D3853" t="s">
        <v>25</v>
      </c>
      <c r="E3853">
        <v>0</v>
      </c>
      <c r="F3853">
        <v>24</v>
      </c>
      <c r="G3853">
        <v>24</v>
      </c>
      <c r="H3853">
        <v>24</v>
      </c>
      <c r="I3853">
        <v>0</v>
      </c>
      <c r="J3853">
        <v>0</v>
      </c>
      <c r="K3853">
        <v>0</v>
      </c>
      <c r="L3853">
        <v>1.3</v>
      </c>
      <c r="M3853">
        <v>0.97699999999999998</v>
      </c>
      <c r="N3853">
        <v>0.98699999999999999</v>
      </c>
      <c r="O3853">
        <v>4.4000000000000004</v>
      </c>
      <c r="P3853">
        <v>0.76600000000000001</v>
      </c>
      <c r="Q3853">
        <v>1</v>
      </c>
    </row>
    <row r="3854" spans="1:17">
      <c r="A3854" t="s">
        <v>3884</v>
      </c>
      <c r="B3854" s="1">
        <v>46196</v>
      </c>
      <c r="C3854" t="s">
        <v>43</v>
      </c>
      <c r="D3854" t="s">
        <v>19</v>
      </c>
      <c r="E3854">
        <v>2236</v>
      </c>
      <c r="F3854">
        <v>44</v>
      </c>
      <c r="G3854">
        <v>2280</v>
      </c>
      <c r="H3854">
        <v>19</v>
      </c>
      <c r="I3854">
        <v>2261</v>
      </c>
      <c r="J3854">
        <v>0</v>
      </c>
      <c r="K3854">
        <v>0</v>
      </c>
      <c r="L3854">
        <v>8</v>
      </c>
      <c r="M3854">
        <v>0.6</v>
      </c>
      <c r="N3854">
        <v>0.98499999999999999</v>
      </c>
      <c r="O3854">
        <v>2.5</v>
      </c>
      <c r="P3854">
        <v>0.70499999999999996</v>
      </c>
      <c r="Q3854">
        <v>8.0000000000000002E-3</v>
      </c>
    </row>
    <row r="3855" spans="1:17">
      <c r="A3855" t="s">
        <v>3885</v>
      </c>
      <c r="B3855" s="1">
        <v>46196</v>
      </c>
      <c r="C3855" t="s">
        <v>43</v>
      </c>
      <c r="D3855" t="s">
        <v>21</v>
      </c>
      <c r="E3855">
        <v>0</v>
      </c>
      <c r="F3855">
        <v>49</v>
      </c>
      <c r="G3855">
        <v>49</v>
      </c>
      <c r="H3855">
        <v>47</v>
      </c>
      <c r="I3855">
        <v>2</v>
      </c>
      <c r="J3855">
        <v>1</v>
      </c>
      <c r="K3855">
        <v>0</v>
      </c>
      <c r="L3855">
        <v>1.6</v>
      </c>
      <c r="M3855">
        <v>0.97799999999999998</v>
      </c>
      <c r="N3855">
        <v>0.98299999999999998</v>
      </c>
      <c r="O3855">
        <v>4.7</v>
      </c>
      <c r="P3855">
        <v>0.65300000000000002</v>
      </c>
      <c r="Q3855">
        <v>0.95899999999999996</v>
      </c>
    </row>
    <row r="3856" spans="1:17">
      <c r="A3856" t="s">
        <v>3886</v>
      </c>
      <c r="B3856" s="1">
        <v>46196</v>
      </c>
      <c r="C3856" t="s">
        <v>43</v>
      </c>
      <c r="D3856" t="s">
        <v>23</v>
      </c>
      <c r="E3856">
        <v>0</v>
      </c>
      <c r="F3856">
        <v>32</v>
      </c>
      <c r="G3856">
        <v>32</v>
      </c>
      <c r="H3856">
        <v>32</v>
      </c>
      <c r="I3856">
        <v>0</v>
      </c>
      <c r="J3856">
        <v>0</v>
      </c>
      <c r="K3856">
        <v>0</v>
      </c>
      <c r="L3856">
        <v>1.8</v>
      </c>
      <c r="M3856">
        <v>0.96</v>
      </c>
      <c r="N3856">
        <v>0.99</v>
      </c>
      <c r="O3856">
        <v>4.3</v>
      </c>
      <c r="P3856">
        <v>0.69599999999999995</v>
      </c>
      <c r="Q3856">
        <v>1</v>
      </c>
    </row>
    <row r="3857" spans="1:17">
      <c r="A3857" t="s">
        <v>3887</v>
      </c>
      <c r="B3857" s="1">
        <v>46196</v>
      </c>
      <c r="C3857" t="s">
        <v>43</v>
      </c>
      <c r="D3857" t="s">
        <v>25</v>
      </c>
      <c r="E3857">
        <v>0</v>
      </c>
      <c r="F3857">
        <v>22</v>
      </c>
      <c r="G3857">
        <v>22</v>
      </c>
      <c r="H3857">
        <v>22</v>
      </c>
      <c r="I3857">
        <v>0</v>
      </c>
      <c r="J3857">
        <v>0</v>
      </c>
      <c r="K3857">
        <v>0</v>
      </c>
      <c r="L3857">
        <v>1.7</v>
      </c>
      <c r="M3857">
        <v>0.96399999999999997</v>
      </c>
      <c r="N3857">
        <v>0.97599999999999998</v>
      </c>
      <c r="O3857">
        <v>4.7</v>
      </c>
      <c r="P3857">
        <v>0.81200000000000006</v>
      </c>
      <c r="Q3857">
        <v>1</v>
      </c>
    </row>
    <row r="3858" spans="1:17">
      <c r="A3858" t="s">
        <v>3888</v>
      </c>
      <c r="B3858" s="1">
        <v>46196</v>
      </c>
      <c r="C3858" t="s">
        <v>48</v>
      </c>
      <c r="D3858" t="s">
        <v>19</v>
      </c>
      <c r="E3858">
        <v>20</v>
      </c>
      <c r="F3858">
        <v>46</v>
      </c>
      <c r="G3858">
        <v>66</v>
      </c>
      <c r="H3858">
        <v>57</v>
      </c>
      <c r="I3858">
        <v>9</v>
      </c>
      <c r="J3858">
        <v>0</v>
      </c>
      <c r="K3858">
        <v>0</v>
      </c>
      <c r="L3858">
        <v>2.2000000000000002</v>
      </c>
      <c r="M3858">
        <v>0.93400000000000005</v>
      </c>
      <c r="N3858">
        <v>0.995</v>
      </c>
      <c r="O3858">
        <v>4.5999999999999996</v>
      </c>
      <c r="P3858">
        <v>0.73299999999999998</v>
      </c>
      <c r="Q3858">
        <v>0.86399999999999999</v>
      </c>
    </row>
    <row r="3859" spans="1:17">
      <c r="A3859" t="s">
        <v>3889</v>
      </c>
      <c r="B3859" s="1">
        <v>46196</v>
      </c>
      <c r="C3859" t="s">
        <v>48</v>
      </c>
      <c r="D3859" t="s">
        <v>21</v>
      </c>
      <c r="E3859">
        <v>3423</v>
      </c>
      <c r="F3859">
        <v>41</v>
      </c>
      <c r="G3859">
        <v>3464</v>
      </c>
      <c r="H3859">
        <v>19</v>
      </c>
      <c r="I3859">
        <v>3445</v>
      </c>
      <c r="J3859">
        <v>0</v>
      </c>
      <c r="K3859">
        <v>0</v>
      </c>
      <c r="L3859">
        <v>8</v>
      </c>
      <c r="M3859">
        <v>0.6</v>
      </c>
      <c r="N3859">
        <v>0.98399999999999999</v>
      </c>
      <c r="O3859">
        <v>2.5</v>
      </c>
      <c r="P3859">
        <v>0.76500000000000001</v>
      </c>
      <c r="Q3859">
        <v>5.0000000000000001E-3</v>
      </c>
    </row>
    <row r="3860" spans="1:17">
      <c r="A3860" t="s">
        <v>3890</v>
      </c>
      <c r="B3860" s="1">
        <v>46196</v>
      </c>
      <c r="C3860" t="s">
        <v>48</v>
      </c>
      <c r="D3860" t="s">
        <v>23</v>
      </c>
      <c r="E3860">
        <v>3</v>
      </c>
      <c r="F3860">
        <v>59</v>
      </c>
      <c r="G3860">
        <v>62</v>
      </c>
      <c r="H3860">
        <v>58</v>
      </c>
      <c r="I3860">
        <v>4</v>
      </c>
      <c r="J3860">
        <v>0</v>
      </c>
      <c r="K3860">
        <v>0</v>
      </c>
      <c r="L3860">
        <v>1.9</v>
      </c>
      <c r="M3860">
        <v>0.95299999999999996</v>
      </c>
      <c r="N3860">
        <v>0.97</v>
      </c>
      <c r="O3860">
        <v>4.5999999999999996</v>
      </c>
      <c r="P3860">
        <v>0.77</v>
      </c>
      <c r="Q3860">
        <v>0.93500000000000005</v>
      </c>
    </row>
    <row r="3861" spans="1:17">
      <c r="A3861" t="s">
        <v>3891</v>
      </c>
      <c r="B3861" s="1">
        <v>46196</v>
      </c>
      <c r="C3861" t="s">
        <v>48</v>
      </c>
      <c r="D3861" t="s">
        <v>25</v>
      </c>
      <c r="E3861">
        <v>1209</v>
      </c>
      <c r="F3861">
        <v>26</v>
      </c>
      <c r="G3861">
        <v>1235</v>
      </c>
      <c r="H3861">
        <v>24</v>
      </c>
      <c r="I3861">
        <v>1211</v>
      </c>
      <c r="J3861">
        <v>0</v>
      </c>
      <c r="K3861">
        <v>0</v>
      </c>
      <c r="L3861">
        <v>8</v>
      </c>
      <c r="M3861">
        <v>0.6</v>
      </c>
      <c r="N3861">
        <v>1</v>
      </c>
      <c r="O3861">
        <v>2.5</v>
      </c>
      <c r="P3861">
        <v>0.72899999999999998</v>
      </c>
      <c r="Q3861">
        <v>1.9E-2</v>
      </c>
    </row>
    <row r="3862" spans="1:17">
      <c r="A3862" t="s">
        <v>3892</v>
      </c>
      <c r="B3862" s="1">
        <v>46196</v>
      </c>
      <c r="C3862" t="s">
        <v>53</v>
      </c>
      <c r="D3862" t="s">
        <v>19</v>
      </c>
      <c r="E3862">
        <v>2029</v>
      </c>
      <c r="F3862">
        <v>31</v>
      </c>
      <c r="G3862">
        <v>2060</v>
      </c>
      <c r="H3862">
        <v>26</v>
      </c>
      <c r="I3862">
        <v>2034</v>
      </c>
      <c r="J3862">
        <v>0</v>
      </c>
      <c r="K3862">
        <v>0</v>
      </c>
      <c r="L3862">
        <v>8</v>
      </c>
      <c r="M3862">
        <v>0.6</v>
      </c>
      <c r="N3862">
        <v>0.99399999999999999</v>
      </c>
      <c r="O3862">
        <v>2.5</v>
      </c>
      <c r="P3862">
        <v>0.72599999999999998</v>
      </c>
      <c r="Q3862">
        <v>1.2999999999999999E-2</v>
      </c>
    </row>
    <row r="3863" spans="1:17">
      <c r="A3863" t="s">
        <v>3893</v>
      </c>
      <c r="B3863" s="1">
        <v>46196</v>
      </c>
      <c r="C3863" t="s">
        <v>53</v>
      </c>
      <c r="D3863" t="s">
        <v>21</v>
      </c>
      <c r="E3863">
        <v>2122</v>
      </c>
      <c r="F3863">
        <v>43</v>
      </c>
      <c r="G3863">
        <v>2165</v>
      </c>
      <c r="H3863">
        <v>25</v>
      </c>
      <c r="I3863">
        <v>2140</v>
      </c>
      <c r="J3863">
        <v>0</v>
      </c>
      <c r="K3863">
        <v>0</v>
      </c>
      <c r="L3863">
        <v>8</v>
      </c>
      <c r="M3863">
        <v>0.6</v>
      </c>
      <c r="N3863">
        <v>0.99299999999999999</v>
      </c>
      <c r="O3863">
        <v>2.5</v>
      </c>
      <c r="P3863">
        <v>0.67900000000000005</v>
      </c>
      <c r="Q3863">
        <v>1.2E-2</v>
      </c>
    </row>
    <row r="3864" spans="1:17">
      <c r="A3864" t="s">
        <v>3894</v>
      </c>
      <c r="B3864" s="1">
        <v>46196</v>
      </c>
      <c r="C3864" t="s">
        <v>53</v>
      </c>
      <c r="D3864" t="s">
        <v>23</v>
      </c>
      <c r="E3864">
        <v>1570</v>
      </c>
      <c r="F3864">
        <v>41</v>
      </c>
      <c r="G3864">
        <v>1611</v>
      </c>
      <c r="H3864">
        <v>25</v>
      </c>
      <c r="I3864">
        <v>1586</v>
      </c>
      <c r="J3864">
        <v>0</v>
      </c>
      <c r="K3864">
        <v>0</v>
      </c>
      <c r="L3864">
        <v>8</v>
      </c>
      <c r="M3864">
        <v>0.6</v>
      </c>
      <c r="N3864">
        <v>0.999</v>
      </c>
      <c r="O3864">
        <v>2.5</v>
      </c>
      <c r="P3864">
        <v>0.71299999999999997</v>
      </c>
      <c r="Q3864">
        <v>1.6E-2</v>
      </c>
    </row>
    <row r="3865" spans="1:17">
      <c r="A3865" t="s">
        <v>3895</v>
      </c>
      <c r="B3865" s="1">
        <v>46196</v>
      </c>
      <c r="C3865" t="s">
        <v>53</v>
      </c>
      <c r="D3865" t="s">
        <v>25</v>
      </c>
      <c r="E3865">
        <v>0</v>
      </c>
      <c r="F3865">
        <v>20</v>
      </c>
      <c r="G3865">
        <v>20</v>
      </c>
      <c r="H3865">
        <v>20</v>
      </c>
      <c r="I3865">
        <v>0</v>
      </c>
      <c r="J3865">
        <v>0</v>
      </c>
      <c r="K3865">
        <v>0</v>
      </c>
      <c r="L3865">
        <v>1.5</v>
      </c>
      <c r="M3865">
        <v>0.96499999999999997</v>
      </c>
      <c r="N3865">
        <v>0.97899999999999998</v>
      </c>
      <c r="O3865">
        <v>4.4000000000000004</v>
      </c>
      <c r="P3865">
        <v>0.69899999999999995</v>
      </c>
      <c r="Q3865">
        <v>1</v>
      </c>
    </row>
    <row r="3866" spans="1:17">
      <c r="A3866" t="s">
        <v>3896</v>
      </c>
      <c r="B3866" s="1">
        <v>46197</v>
      </c>
      <c r="C3866" t="s">
        <v>18</v>
      </c>
      <c r="D3866" t="s">
        <v>19</v>
      </c>
      <c r="E3866">
        <v>697</v>
      </c>
      <c r="F3866">
        <v>47</v>
      </c>
      <c r="G3866">
        <v>744</v>
      </c>
      <c r="H3866">
        <v>35</v>
      </c>
      <c r="I3866">
        <v>709</v>
      </c>
      <c r="J3866">
        <v>0</v>
      </c>
      <c r="K3866">
        <v>0</v>
      </c>
      <c r="L3866">
        <v>8</v>
      </c>
      <c r="M3866">
        <v>0.6</v>
      </c>
      <c r="N3866">
        <v>0.98099999999999998</v>
      </c>
      <c r="O3866">
        <v>2.5</v>
      </c>
      <c r="P3866">
        <v>0.66</v>
      </c>
      <c r="Q3866">
        <v>4.7E-2</v>
      </c>
    </row>
    <row r="3867" spans="1:17">
      <c r="A3867" t="s">
        <v>3897</v>
      </c>
      <c r="B3867" s="1">
        <v>46197</v>
      </c>
      <c r="C3867" t="s">
        <v>18</v>
      </c>
      <c r="D3867" t="s">
        <v>21</v>
      </c>
      <c r="E3867">
        <v>0</v>
      </c>
      <c r="F3867">
        <v>39</v>
      </c>
      <c r="G3867">
        <v>39</v>
      </c>
      <c r="H3867">
        <v>39</v>
      </c>
      <c r="I3867">
        <v>0</v>
      </c>
      <c r="J3867">
        <v>0</v>
      </c>
      <c r="K3867">
        <v>0</v>
      </c>
      <c r="L3867">
        <v>1.7</v>
      </c>
      <c r="M3867">
        <v>0.96399999999999997</v>
      </c>
      <c r="N3867">
        <v>0.97699999999999998</v>
      </c>
      <c r="O3867">
        <v>4.5</v>
      </c>
      <c r="P3867">
        <v>0.72299999999999998</v>
      </c>
      <c r="Q3867">
        <v>1</v>
      </c>
    </row>
    <row r="3868" spans="1:17">
      <c r="A3868" t="s">
        <v>3898</v>
      </c>
      <c r="B3868" s="1">
        <v>46197</v>
      </c>
      <c r="C3868" t="s">
        <v>18</v>
      </c>
      <c r="D3868" t="s">
        <v>23</v>
      </c>
      <c r="E3868">
        <v>1014</v>
      </c>
      <c r="F3868">
        <v>38</v>
      </c>
      <c r="G3868">
        <v>1052</v>
      </c>
      <c r="H3868">
        <v>34</v>
      </c>
      <c r="I3868">
        <v>1018</v>
      </c>
      <c r="J3868">
        <v>1</v>
      </c>
      <c r="K3868">
        <v>1</v>
      </c>
      <c r="L3868">
        <v>8</v>
      </c>
      <c r="M3868">
        <v>0.6</v>
      </c>
      <c r="N3868">
        <v>0.94799999999999995</v>
      </c>
      <c r="O3868">
        <v>2.5</v>
      </c>
      <c r="P3868">
        <v>0.73799999999999999</v>
      </c>
      <c r="Q3868">
        <v>3.2000000000000001E-2</v>
      </c>
    </row>
    <row r="3869" spans="1:17">
      <c r="A3869" t="s">
        <v>3899</v>
      </c>
      <c r="B3869" s="1">
        <v>46197</v>
      </c>
      <c r="C3869" t="s">
        <v>18</v>
      </c>
      <c r="D3869" t="s">
        <v>25</v>
      </c>
      <c r="E3869">
        <v>0</v>
      </c>
      <c r="F3869">
        <v>19</v>
      </c>
      <c r="G3869">
        <v>19</v>
      </c>
      <c r="H3869">
        <v>19</v>
      </c>
      <c r="I3869">
        <v>0</v>
      </c>
      <c r="J3869">
        <v>0</v>
      </c>
      <c r="K3869">
        <v>0</v>
      </c>
      <c r="L3869">
        <v>1.6</v>
      </c>
      <c r="M3869">
        <v>0.97899999999999998</v>
      </c>
      <c r="N3869">
        <v>0.98199999999999998</v>
      </c>
      <c r="O3869">
        <v>4.5999999999999996</v>
      </c>
      <c r="P3869">
        <v>0.71099999999999997</v>
      </c>
      <c r="Q3869">
        <v>1</v>
      </c>
    </row>
    <row r="3870" spans="1:17">
      <c r="A3870" t="s">
        <v>3900</v>
      </c>
      <c r="B3870" s="1">
        <v>46197</v>
      </c>
      <c r="C3870" t="s">
        <v>27</v>
      </c>
      <c r="D3870" t="s">
        <v>19</v>
      </c>
      <c r="E3870">
        <v>17</v>
      </c>
      <c r="F3870">
        <v>51</v>
      </c>
      <c r="G3870">
        <v>68</v>
      </c>
      <c r="H3870">
        <v>47</v>
      </c>
      <c r="I3870">
        <v>21</v>
      </c>
      <c r="J3870">
        <v>0</v>
      </c>
      <c r="K3870">
        <v>0</v>
      </c>
      <c r="L3870">
        <v>3.3</v>
      </c>
      <c r="M3870">
        <v>0.84399999999999997</v>
      </c>
      <c r="N3870">
        <v>0.95599999999999996</v>
      </c>
      <c r="O3870">
        <v>3.9</v>
      </c>
      <c r="P3870">
        <v>0.74399999999999999</v>
      </c>
      <c r="Q3870">
        <v>0.69099999999999995</v>
      </c>
    </row>
    <row r="3871" spans="1:17">
      <c r="A3871" t="s">
        <v>3901</v>
      </c>
      <c r="B3871" s="1">
        <v>46197</v>
      </c>
      <c r="C3871" t="s">
        <v>27</v>
      </c>
      <c r="D3871" t="s">
        <v>21</v>
      </c>
      <c r="E3871">
        <v>0</v>
      </c>
      <c r="F3871">
        <v>34</v>
      </c>
      <c r="G3871">
        <v>34</v>
      </c>
      <c r="H3871">
        <v>34</v>
      </c>
      <c r="I3871">
        <v>0</v>
      </c>
      <c r="J3871">
        <v>0</v>
      </c>
      <c r="K3871">
        <v>0</v>
      </c>
      <c r="L3871">
        <v>1.7</v>
      </c>
      <c r="M3871">
        <v>0.94499999999999995</v>
      </c>
      <c r="N3871">
        <v>0.995</v>
      </c>
      <c r="O3871">
        <v>4.5999999999999996</v>
      </c>
      <c r="P3871">
        <v>0.70899999999999996</v>
      </c>
      <c r="Q3871">
        <v>1</v>
      </c>
    </row>
    <row r="3872" spans="1:17">
      <c r="A3872" t="s">
        <v>3902</v>
      </c>
      <c r="B3872" s="1">
        <v>46197</v>
      </c>
      <c r="C3872" t="s">
        <v>27</v>
      </c>
      <c r="D3872" t="s">
        <v>23</v>
      </c>
      <c r="E3872">
        <v>2570</v>
      </c>
      <c r="F3872">
        <v>38</v>
      </c>
      <c r="G3872">
        <v>2608</v>
      </c>
      <c r="H3872">
        <v>19</v>
      </c>
      <c r="I3872">
        <v>2589</v>
      </c>
      <c r="J3872">
        <v>0</v>
      </c>
      <c r="K3872">
        <v>0</v>
      </c>
      <c r="L3872">
        <v>8</v>
      </c>
      <c r="M3872">
        <v>0.6</v>
      </c>
      <c r="N3872">
        <v>0.996</v>
      </c>
      <c r="O3872">
        <v>2.5</v>
      </c>
      <c r="P3872">
        <v>0.77200000000000002</v>
      </c>
      <c r="Q3872">
        <v>7.0000000000000001E-3</v>
      </c>
    </row>
    <row r="3873" spans="1:17">
      <c r="A3873" t="s">
        <v>3903</v>
      </c>
      <c r="B3873" s="1">
        <v>46197</v>
      </c>
      <c r="C3873" t="s">
        <v>27</v>
      </c>
      <c r="D3873" t="s">
        <v>25</v>
      </c>
      <c r="E3873">
        <v>256</v>
      </c>
      <c r="F3873">
        <v>30</v>
      </c>
      <c r="G3873">
        <v>286</v>
      </c>
      <c r="H3873">
        <v>29</v>
      </c>
      <c r="I3873">
        <v>257</v>
      </c>
      <c r="J3873">
        <v>0</v>
      </c>
      <c r="K3873">
        <v>0</v>
      </c>
      <c r="L3873">
        <v>8</v>
      </c>
      <c r="M3873">
        <v>0.6</v>
      </c>
      <c r="N3873">
        <v>0.95799999999999996</v>
      </c>
      <c r="O3873">
        <v>2.5</v>
      </c>
      <c r="P3873">
        <v>0.81100000000000005</v>
      </c>
      <c r="Q3873">
        <v>0.10100000000000001</v>
      </c>
    </row>
    <row r="3874" spans="1:17">
      <c r="A3874" t="s">
        <v>3904</v>
      </c>
      <c r="B3874" s="1">
        <v>46197</v>
      </c>
      <c r="C3874" t="s">
        <v>32</v>
      </c>
      <c r="D3874" t="s">
        <v>19</v>
      </c>
      <c r="E3874">
        <v>1164</v>
      </c>
      <c r="F3874">
        <v>29</v>
      </c>
      <c r="G3874">
        <v>1193</v>
      </c>
      <c r="H3874">
        <v>31</v>
      </c>
      <c r="I3874">
        <v>1162</v>
      </c>
      <c r="J3874">
        <v>0</v>
      </c>
      <c r="K3874">
        <v>0</v>
      </c>
      <c r="L3874">
        <v>8</v>
      </c>
      <c r="M3874">
        <v>0.6</v>
      </c>
      <c r="N3874">
        <v>0.99</v>
      </c>
      <c r="O3874">
        <v>2.5</v>
      </c>
      <c r="P3874">
        <v>0.755</v>
      </c>
      <c r="Q3874">
        <v>2.5999999999999999E-2</v>
      </c>
    </row>
    <row r="3875" spans="1:17">
      <c r="A3875" t="s">
        <v>3905</v>
      </c>
      <c r="B3875" s="1">
        <v>46197</v>
      </c>
      <c r="C3875" t="s">
        <v>32</v>
      </c>
      <c r="D3875" t="s">
        <v>21</v>
      </c>
      <c r="E3875">
        <v>2430</v>
      </c>
      <c r="F3875">
        <v>29</v>
      </c>
      <c r="G3875">
        <v>2459</v>
      </c>
      <c r="H3875">
        <v>26</v>
      </c>
      <c r="I3875">
        <v>2433</v>
      </c>
      <c r="J3875">
        <v>0</v>
      </c>
      <c r="K3875">
        <v>0</v>
      </c>
      <c r="L3875">
        <v>8</v>
      </c>
      <c r="M3875">
        <v>0.6</v>
      </c>
      <c r="N3875">
        <v>0.98599999999999999</v>
      </c>
      <c r="O3875">
        <v>2.5</v>
      </c>
      <c r="P3875">
        <v>0.75</v>
      </c>
      <c r="Q3875">
        <v>1.0999999999999999E-2</v>
      </c>
    </row>
    <row r="3876" spans="1:17">
      <c r="A3876" t="s">
        <v>3906</v>
      </c>
      <c r="B3876" s="1">
        <v>46197</v>
      </c>
      <c r="C3876" t="s">
        <v>32</v>
      </c>
      <c r="D3876" t="s">
        <v>23</v>
      </c>
      <c r="E3876">
        <v>2695</v>
      </c>
      <c r="F3876">
        <v>49</v>
      </c>
      <c r="G3876">
        <v>2744</v>
      </c>
      <c r="H3876">
        <v>22</v>
      </c>
      <c r="I3876">
        <v>2722</v>
      </c>
      <c r="J3876">
        <v>1</v>
      </c>
      <c r="K3876">
        <v>0</v>
      </c>
      <c r="L3876">
        <v>8</v>
      </c>
      <c r="M3876">
        <v>0.6</v>
      </c>
      <c r="N3876">
        <v>0.98399999999999999</v>
      </c>
      <c r="O3876">
        <v>2.5</v>
      </c>
      <c r="P3876">
        <v>0.65100000000000002</v>
      </c>
      <c r="Q3876">
        <v>8.0000000000000002E-3</v>
      </c>
    </row>
    <row r="3877" spans="1:17">
      <c r="A3877" t="s">
        <v>3907</v>
      </c>
      <c r="B3877" s="1">
        <v>46197</v>
      </c>
      <c r="C3877" t="s">
        <v>32</v>
      </c>
      <c r="D3877" t="s">
        <v>25</v>
      </c>
      <c r="E3877">
        <v>1</v>
      </c>
      <c r="F3877">
        <v>21</v>
      </c>
      <c r="G3877">
        <v>22</v>
      </c>
      <c r="H3877">
        <v>22</v>
      </c>
      <c r="I3877">
        <v>0</v>
      </c>
      <c r="J3877">
        <v>0</v>
      </c>
      <c r="K3877">
        <v>0</v>
      </c>
      <c r="L3877">
        <v>1.9</v>
      </c>
      <c r="M3877">
        <v>1</v>
      </c>
      <c r="N3877">
        <v>0.94699999999999995</v>
      </c>
      <c r="O3877">
        <v>4.5999999999999996</v>
      </c>
      <c r="P3877">
        <v>0.69399999999999995</v>
      </c>
      <c r="Q3877">
        <v>1</v>
      </c>
    </row>
    <row r="3878" spans="1:17">
      <c r="A3878" t="s">
        <v>3908</v>
      </c>
      <c r="B3878" s="1">
        <v>46197</v>
      </c>
      <c r="C3878" t="s">
        <v>37</v>
      </c>
      <c r="D3878" t="s">
        <v>19</v>
      </c>
      <c r="E3878">
        <v>11</v>
      </c>
      <c r="F3878">
        <v>46</v>
      </c>
      <c r="G3878">
        <v>57</v>
      </c>
      <c r="H3878">
        <v>44</v>
      </c>
      <c r="I3878">
        <v>13</v>
      </c>
      <c r="J3878">
        <v>0</v>
      </c>
      <c r="K3878">
        <v>0</v>
      </c>
      <c r="L3878">
        <v>2.4</v>
      </c>
      <c r="M3878">
        <v>0.91600000000000004</v>
      </c>
      <c r="N3878">
        <v>1</v>
      </c>
      <c r="O3878">
        <v>4.2</v>
      </c>
      <c r="P3878">
        <v>0.67100000000000004</v>
      </c>
      <c r="Q3878">
        <v>0.77200000000000002</v>
      </c>
    </row>
    <row r="3879" spans="1:17">
      <c r="A3879" t="s">
        <v>3909</v>
      </c>
      <c r="B3879" s="1">
        <v>46197</v>
      </c>
      <c r="C3879" t="s">
        <v>37</v>
      </c>
      <c r="D3879" t="s">
        <v>21</v>
      </c>
      <c r="E3879">
        <v>1194</v>
      </c>
      <c r="F3879">
        <v>48</v>
      </c>
      <c r="G3879">
        <v>1242</v>
      </c>
      <c r="H3879">
        <v>37</v>
      </c>
      <c r="I3879">
        <v>1205</v>
      </c>
      <c r="J3879">
        <v>0</v>
      </c>
      <c r="K3879">
        <v>0</v>
      </c>
      <c r="L3879">
        <v>8</v>
      </c>
      <c r="M3879">
        <v>0.6</v>
      </c>
      <c r="N3879">
        <v>1</v>
      </c>
      <c r="O3879">
        <v>2.5</v>
      </c>
      <c r="P3879">
        <v>0.82499999999999996</v>
      </c>
      <c r="Q3879">
        <v>0.03</v>
      </c>
    </row>
    <row r="3880" spans="1:17">
      <c r="A3880" t="s">
        <v>3910</v>
      </c>
      <c r="B3880" s="1">
        <v>46197</v>
      </c>
      <c r="C3880" t="s">
        <v>37</v>
      </c>
      <c r="D3880" t="s">
        <v>23</v>
      </c>
      <c r="E3880">
        <v>959</v>
      </c>
      <c r="F3880">
        <v>39</v>
      </c>
      <c r="G3880">
        <v>998</v>
      </c>
      <c r="H3880">
        <v>29</v>
      </c>
      <c r="I3880">
        <v>969</v>
      </c>
      <c r="J3880">
        <v>0</v>
      </c>
      <c r="K3880">
        <v>0</v>
      </c>
      <c r="L3880">
        <v>8</v>
      </c>
      <c r="M3880">
        <v>0.6</v>
      </c>
      <c r="N3880">
        <v>1</v>
      </c>
      <c r="O3880">
        <v>2.5</v>
      </c>
      <c r="P3880">
        <v>0.81399999999999995</v>
      </c>
      <c r="Q3880">
        <v>2.9000000000000001E-2</v>
      </c>
    </row>
    <row r="3881" spans="1:17">
      <c r="A3881" t="s">
        <v>3911</v>
      </c>
      <c r="B3881" s="1">
        <v>46197</v>
      </c>
      <c r="C3881" t="s">
        <v>37</v>
      </c>
      <c r="D3881" t="s">
        <v>25</v>
      </c>
      <c r="E3881">
        <v>0</v>
      </c>
      <c r="F3881">
        <v>28</v>
      </c>
      <c r="G3881">
        <v>28</v>
      </c>
      <c r="H3881">
        <v>28</v>
      </c>
      <c r="I3881">
        <v>0</v>
      </c>
      <c r="J3881">
        <v>0</v>
      </c>
      <c r="K3881">
        <v>0</v>
      </c>
      <c r="L3881">
        <v>2</v>
      </c>
      <c r="M3881">
        <v>0.97399999999999998</v>
      </c>
      <c r="N3881">
        <v>0.97699999999999998</v>
      </c>
      <c r="O3881">
        <v>4.5</v>
      </c>
      <c r="P3881">
        <v>0.76600000000000001</v>
      </c>
      <c r="Q3881">
        <v>1</v>
      </c>
    </row>
    <row r="3882" spans="1:17">
      <c r="A3882" t="s">
        <v>3912</v>
      </c>
      <c r="B3882" s="1">
        <v>46197</v>
      </c>
      <c r="C3882" t="s">
        <v>43</v>
      </c>
      <c r="D3882" t="s">
        <v>19</v>
      </c>
      <c r="E3882">
        <v>2261</v>
      </c>
      <c r="F3882">
        <v>35</v>
      </c>
      <c r="G3882">
        <v>2296</v>
      </c>
      <c r="H3882">
        <v>22</v>
      </c>
      <c r="I3882">
        <v>2274</v>
      </c>
      <c r="J3882">
        <v>0</v>
      </c>
      <c r="K3882">
        <v>0</v>
      </c>
      <c r="L3882">
        <v>8</v>
      </c>
      <c r="M3882">
        <v>0.6</v>
      </c>
      <c r="N3882">
        <v>1</v>
      </c>
      <c r="O3882">
        <v>2.5</v>
      </c>
      <c r="P3882">
        <v>0.70499999999999996</v>
      </c>
      <c r="Q3882">
        <v>0.01</v>
      </c>
    </row>
    <row r="3883" spans="1:17">
      <c r="A3883" t="s">
        <v>3913</v>
      </c>
      <c r="B3883" s="1">
        <v>46197</v>
      </c>
      <c r="C3883" t="s">
        <v>43</v>
      </c>
      <c r="D3883" t="s">
        <v>21</v>
      </c>
      <c r="E3883">
        <v>2</v>
      </c>
      <c r="F3883">
        <v>33</v>
      </c>
      <c r="G3883">
        <v>35</v>
      </c>
      <c r="H3883">
        <v>35</v>
      </c>
      <c r="I3883">
        <v>0</v>
      </c>
      <c r="J3883">
        <v>1</v>
      </c>
      <c r="K3883">
        <v>0</v>
      </c>
      <c r="L3883">
        <v>1.9</v>
      </c>
      <c r="M3883">
        <v>0.90500000000000003</v>
      </c>
      <c r="N3883">
        <v>0.98799999999999999</v>
      </c>
      <c r="O3883">
        <v>4.4000000000000004</v>
      </c>
      <c r="P3883">
        <v>0.65300000000000002</v>
      </c>
      <c r="Q3883">
        <v>1</v>
      </c>
    </row>
    <row r="3884" spans="1:17">
      <c r="A3884" t="s">
        <v>3914</v>
      </c>
      <c r="B3884" s="1">
        <v>46197</v>
      </c>
      <c r="C3884" t="s">
        <v>43</v>
      </c>
      <c r="D3884" t="s">
        <v>23</v>
      </c>
      <c r="E3884">
        <v>0</v>
      </c>
      <c r="F3884">
        <v>35</v>
      </c>
      <c r="G3884">
        <v>35</v>
      </c>
      <c r="H3884">
        <v>35</v>
      </c>
      <c r="I3884">
        <v>0</v>
      </c>
      <c r="J3884">
        <v>0</v>
      </c>
      <c r="K3884">
        <v>0</v>
      </c>
      <c r="L3884">
        <v>2</v>
      </c>
      <c r="M3884">
        <v>0.97499999999999998</v>
      </c>
      <c r="N3884">
        <v>0.97899999999999998</v>
      </c>
      <c r="O3884">
        <v>4.2</v>
      </c>
      <c r="P3884">
        <v>0.69599999999999995</v>
      </c>
      <c r="Q3884">
        <v>1</v>
      </c>
    </row>
    <row r="3885" spans="1:17">
      <c r="A3885" t="s">
        <v>3915</v>
      </c>
      <c r="B3885" s="1">
        <v>46197</v>
      </c>
      <c r="C3885" t="s">
        <v>43</v>
      </c>
      <c r="D3885" t="s">
        <v>25</v>
      </c>
      <c r="E3885">
        <v>0</v>
      </c>
      <c r="F3885">
        <v>29</v>
      </c>
      <c r="G3885">
        <v>29</v>
      </c>
      <c r="H3885">
        <v>29</v>
      </c>
      <c r="I3885">
        <v>0</v>
      </c>
      <c r="J3885">
        <v>0</v>
      </c>
      <c r="K3885">
        <v>0</v>
      </c>
      <c r="L3885">
        <v>1.1000000000000001</v>
      </c>
      <c r="M3885">
        <v>0.95599999999999996</v>
      </c>
      <c r="N3885">
        <v>0.98699999999999999</v>
      </c>
      <c r="O3885">
        <v>4.5</v>
      </c>
      <c r="P3885">
        <v>0.81200000000000006</v>
      </c>
      <c r="Q3885">
        <v>1</v>
      </c>
    </row>
    <row r="3886" spans="1:17">
      <c r="A3886" t="s">
        <v>3916</v>
      </c>
      <c r="B3886" s="1">
        <v>46197</v>
      </c>
      <c r="C3886" t="s">
        <v>48</v>
      </c>
      <c r="D3886" t="s">
        <v>19</v>
      </c>
      <c r="E3886">
        <v>9</v>
      </c>
      <c r="F3886">
        <v>47</v>
      </c>
      <c r="G3886">
        <v>56</v>
      </c>
      <c r="H3886">
        <v>56</v>
      </c>
      <c r="I3886">
        <v>0</v>
      </c>
      <c r="J3886">
        <v>0</v>
      </c>
      <c r="K3886">
        <v>0</v>
      </c>
      <c r="L3886">
        <v>1.9</v>
      </c>
      <c r="M3886">
        <v>0.95699999999999996</v>
      </c>
      <c r="N3886">
        <v>0.99099999999999999</v>
      </c>
      <c r="O3886">
        <v>4.8</v>
      </c>
      <c r="P3886">
        <v>0.73299999999999998</v>
      </c>
      <c r="Q3886">
        <v>1</v>
      </c>
    </row>
    <row r="3887" spans="1:17">
      <c r="A3887" t="s">
        <v>3917</v>
      </c>
      <c r="B3887" s="1">
        <v>46197</v>
      </c>
      <c r="C3887" t="s">
        <v>48</v>
      </c>
      <c r="D3887" t="s">
        <v>21</v>
      </c>
      <c r="E3887">
        <v>3445</v>
      </c>
      <c r="F3887">
        <v>54</v>
      </c>
      <c r="G3887">
        <v>3499</v>
      </c>
      <c r="H3887">
        <v>25</v>
      </c>
      <c r="I3887">
        <v>3474</v>
      </c>
      <c r="J3887">
        <v>0</v>
      </c>
      <c r="K3887">
        <v>0</v>
      </c>
      <c r="L3887">
        <v>8</v>
      </c>
      <c r="M3887">
        <v>0.6</v>
      </c>
      <c r="N3887">
        <v>0.995</v>
      </c>
      <c r="O3887">
        <v>2.5</v>
      </c>
      <c r="P3887">
        <v>0.76500000000000001</v>
      </c>
      <c r="Q3887">
        <v>7.0000000000000001E-3</v>
      </c>
    </row>
    <row r="3888" spans="1:17">
      <c r="A3888" t="s">
        <v>3918</v>
      </c>
      <c r="B3888" s="1">
        <v>46197</v>
      </c>
      <c r="C3888" t="s">
        <v>48</v>
      </c>
      <c r="D3888" t="s">
        <v>23</v>
      </c>
      <c r="E3888">
        <v>4</v>
      </c>
      <c r="F3888">
        <v>28</v>
      </c>
      <c r="G3888">
        <v>32</v>
      </c>
      <c r="H3888">
        <v>32</v>
      </c>
      <c r="I3888">
        <v>0</v>
      </c>
      <c r="J3888">
        <v>0</v>
      </c>
      <c r="K3888">
        <v>0</v>
      </c>
      <c r="L3888">
        <v>1.5</v>
      </c>
      <c r="M3888">
        <v>0.97099999999999997</v>
      </c>
      <c r="N3888">
        <v>0.94599999999999995</v>
      </c>
      <c r="O3888">
        <v>4.5999999999999996</v>
      </c>
      <c r="P3888">
        <v>0.77</v>
      </c>
      <c r="Q3888">
        <v>1</v>
      </c>
    </row>
    <row r="3889" spans="1:17">
      <c r="A3889" t="s">
        <v>3919</v>
      </c>
      <c r="B3889" s="1">
        <v>46197</v>
      </c>
      <c r="C3889" t="s">
        <v>48</v>
      </c>
      <c r="D3889" t="s">
        <v>25</v>
      </c>
      <c r="E3889">
        <v>1211</v>
      </c>
      <c r="F3889">
        <v>41</v>
      </c>
      <c r="G3889">
        <v>1252</v>
      </c>
      <c r="H3889">
        <v>20</v>
      </c>
      <c r="I3889">
        <v>1232</v>
      </c>
      <c r="J3889">
        <v>0</v>
      </c>
      <c r="K3889">
        <v>0</v>
      </c>
      <c r="L3889">
        <v>8</v>
      </c>
      <c r="M3889">
        <v>0.6</v>
      </c>
      <c r="N3889">
        <v>0.96099999999999997</v>
      </c>
      <c r="O3889">
        <v>2.5</v>
      </c>
      <c r="P3889">
        <v>0.72899999999999998</v>
      </c>
      <c r="Q3889">
        <v>1.6E-2</v>
      </c>
    </row>
    <row r="3890" spans="1:17">
      <c r="A3890" t="s">
        <v>3920</v>
      </c>
      <c r="B3890" s="1">
        <v>46197</v>
      </c>
      <c r="C3890" t="s">
        <v>53</v>
      </c>
      <c r="D3890" t="s">
        <v>19</v>
      </c>
      <c r="E3890">
        <v>2034</v>
      </c>
      <c r="F3890">
        <v>37</v>
      </c>
      <c r="G3890">
        <v>2071</v>
      </c>
      <c r="H3890">
        <v>27</v>
      </c>
      <c r="I3890">
        <v>2044</v>
      </c>
      <c r="J3890">
        <v>0</v>
      </c>
      <c r="K3890">
        <v>0</v>
      </c>
      <c r="L3890">
        <v>8</v>
      </c>
      <c r="M3890">
        <v>0.6</v>
      </c>
      <c r="N3890">
        <v>0.98499999999999999</v>
      </c>
      <c r="O3890">
        <v>2.5</v>
      </c>
      <c r="P3890">
        <v>0.72599999999999998</v>
      </c>
      <c r="Q3890">
        <v>1.2999999999999999E-2</v>
      </c>
    </row>
    <row r="3891" spans="1:17">
      <c r="A3891" t="s">
        <v>3921</v>
      </c>
      <c r="B3891" s="1">
        <v>46197</v>
      </c>
      <c r="C3891" t="s">
        <v>53</v>
      </c>
      <c r="D3891" t="s">
        <v>21</v>
      </c>
      <c r="E3891">
        <v>2140</v>
      </c>
      <c r="F3891">
        <v>28</v>
      </c>
      <c r="G3891">
        <v>2168</v>
      </c>
      <c r="H3891">
        <v>26</v>
      </c>
      <c r="I3891">
        <v>2142</v>
      </c>
      <c r="J3891">
        <v>0</v>
      </c>
      <c r="K3891">
        <v>0</v>
      </c>
      <c r="L3891">
        <v>8</v>
      </c>
      <c r="M3891">
        <v>0.6</v>
      </c>
      <c r="N3891">
        <v>0.97599999999999998</v>
      </c>
      <c r="O3891">
        <v>2.5</v>
      </c>
      <c r="P3891">
        <v>0.67900000000000005</v>
      </c>
      <c r="Q3891">
        <v>1.2E-2</v>
      </c>
    </row>
    <row r="3892" spans="1:17">
      <c r="A3892" t="s">
        <v>3922</v>
      </c>
      <c r="B3892" s="1">
        <v>46197</v>
      </c>
      <c r="C3892" t="s">
        <v>53</v>
      </c>
      <c r="D3892" t="s">
        <v>23</v>
      </c>
      <c r="E3892">
        <v>1586</v>
      </c>
      <c r="F3892">
        <v>45</v>
      </c>
      <c r="G3892">
        <v>1631</v>
      </c>
      <c r="H3892">
        <v>28</v>
      </c>
      <c r="I3892">
        <v>1603</v>
      </c>
      <c r="J3892">
        <v>0</v>
      </c>
      <c r="K3892">
        <v>0</v>
      </c>
      <c r="L3892">
        <v>8</v>
      </c>
      <c r="M3892">
        <v>0.6</v>
      </c>
      <c r="N3892">
        <v>0.95199999999999996</v>
      </c>
      <c r="O3892">
        <v>2.5</v>
      </c>
      <c r="P3892">
        <v>0.71299999999999997</v>
      </c>
      <c r="Q3892">
        <v>1.7000000000000001E-2</v>
      </c>
    </row>
    <row r="3893" spans="1:17">
      <c r="A3893" t="s">
        <v>3923</v>
      </c>
      <c r="B3893" s="1">
        <v>46197</v>
      </c>
      <c r="C3893" t="s">
        <v>53</v>
      </c>
      <c r="D3893" t="s">
        <v>25</v>
      </c>
      <c r="E3893">
        <v>0</v>
      </c>
      <c r="F3893">
        <v>34</v>
      </c>
      <c r="G3893">
        <v>34</v>
      </c>
      <c r="H3893">
        <v>34</v>
      </c>
      <c r="I3893">
        <v>0</v>
      </c>
      <c r="J3893">
        <v>0</v>
      </c>
      <c r="K3893">
        <v>0</v>
      </c>
      <c r="L3893">
        <v>1.6</v>
      </c>
      <c r="M3893">
        <v>0.93300000000000005</v>
      </c>
      <c r="N3893">
        <v>0.97</v>
      </c>
      <c r="O3893">
        <v>4.8</v>
      </c>
      <c r="P3893">
        <v>0.69899999999999995</v>
      </c>
      <c r="Q3893">
        <v>1</v>
      </c>
    </row>
    <row r="3894" spans="1:17">
      <c r="A3894" t="s">
        <v>3924</v>
      </c>
      <c r="B3894" s="1">
        <v>46198</v>
      </c>
      <c r="C3894" t="s">
        <v>18</v>
      </c>
      <c r="D3894" t="s">
        <v>19</v>
      </c>
      <c r="E3894">
        <v>709</v>
      </c>
      <c r="F3894">
        <v>37</v>
      </c>
      <c r="G3894">
        <v>746</v>
      </c>
      <c r="H3894">
        <v>31</v>
      </c>
      <c r="I3894">
        <v>715</v>
      </c>
      <c r="J3894">
        <v>0</v>
      </c>
      <c r="K3894">
        <v>0</v>
      </c>
      <c r="L3894">
        <v>8</v>
      </c>
      <c r="M3894">
        <v>0.6</v>
      </c>
      <c r="N3894">
        <v>1</v>
      </c>
      <c r="O3894">
        <v>2.5</v>
      </c>
      <c r="P3894">
        <v>0.66</v>
      </c>
      <c r="Q3894">
        <v>4.2000000000000003E-2</v>
      </c>
    </row>
    <row r="3895" spans="1:17">
      <c r="A3895" t="s">
        <v>3925</v>
      </c>
      <c r="B3895" s="1">
        <v>46198</v>
      </c>
      <c r="C3895" t="s">
        <v>18</v>
      </c>
      <c r="D3895" t="s">
        <v>21</v>
      </c>
      <c r="E3895">
        <v>0</v>
      </c>
      <c r="F3895">
        <v>29</v>
      </c>
      <c r="G3895">
        <v>29</v>
      </c>
      <c r="H3895">
        <v>29</v>
      </c>
      <c r="I3895">
        <v>0</v>
      </c>
      <c r="J3895">
        <v>1</v>
      </c>
      <c r="K3895">
        <v>0</v>
      </c>
      <c r="L3895">
        <v>1.7</v>
      </c>
      <c r="M3895">
        <v>0.92500000000000004</v>
      </c>
      <c r="N3895">
        <v>0.95599999999999996</v>
      </c>
      <c r="O3895">
        <v>4.4000000000000004</v>
      </c>
      <c r="P3895">
        <v>0.72299999999999998</v>
      </c>
      <c r="Q3895">
        <v>1</v>
      </c>
    </row>
    <row r="3896" spans="1:17">
      <c r="A3896" t="s">
        <v>3926</v>
      </c>
      <c r="B3896" s="1">
        <v>46198</v>
      </c>
      <c r="C3896" t="s">
        <v>18</v>
      </c>
      <c r="D3896" t="s">
        <v>23</v>
      </c>
      <c r="E3896">
        <v>1018</v>
      </c>
      <c r="F3896">
        <v>23</v>
      </c>
      <c r="G3896">
        <v>1041</v>
      </c>
      <c r="H3896">
        <v>30</v>
      </c>
      <c r="I3896">
        <v>1011</v>
      </c>
      <c r="J3896">
        <v>0</v>
      </c>
      <c r="K3896">
        <v>0</v>
      </c>
      <c r="L3896">
        <v>8</v>
      </c>
      <c r="M3896">
        <v>0.6</v>
      </c>
      <c r="N3896">
        <v>0.99</v>
      </c>
      <c r="O3896">
        <v>2.5</v>
      </c>
      <c r="P3896">
        <v>0.73799999999999999</v>
      </c>
      <c r="Q3896">
        <v>2.9000000000000001E-2</v>
      </c>
    </row>
    <row r="3897" spans="1:17">
      <c r="A3897" t="s">
        <v>3927</v>
      </c>
      <c r="B3897" s="1">
        <v>46198</v>
      </c>
      <c r="C3897" t="s">
        <v>18</v>
      </c>
      <c r="D3897" t="s">
        <v>25</v>
      </c>
      <c r="E3897">
        <v>0</v>
      </c>
      <c r="F3897">
        <v>26</v>
      </c>
      <c r="G3897">
        <v>26</v>
      </c>
      <c r="H3897">
        <v>26</v>
      </c>
      <c r="I3897">
        <v>0</v>
      </c>
      <c r="J3897">
        <v>0</v>
      </c>
      <c r="K3897">
        <v>0</v>
      </c>
      <c r="L3897">
        <v>2</v>
      </c>
      <c r="M3897">
        <v>0.97199999999999998</v>
      </c>
      <c r="N3897">
        <v>0.96499999999999997</v>
      </c>
      <c r="O3897">
        <v>4.5</v>
      </c>
      <c r="P3897">
        <v>0.71099999999999997</v>
      </c>
      <c r="Q3897">
        <v>1</v>
      </c>
    </row>
    <row r="3898" spans="1:17">
      <c r="A3898" t="s">
        <v>3928</v>
      </c>
      <c r="B3898" s="1">
        <v>46198</v>
      </c>
      <c r="C3898" t="s">
        <v>27</v>
      </c>
      <c r="D3898" t="s">
        <v>19</v>
      </c>
      <c r="E3898">
        <v>21</v>
      </c>
      <c r="F3898">
        <v>46</v>
      </c>
      <c r="G3898">
        <v>67</v>
      </c>
      <c r="H3898">
        <v>48</v>
      </c>
      <c r="I3898">
        <v>19</v>
      </c>
      <c r="J3898">
        <v>0</v>
      </c>
      <c r="K3898">
        <v>0</v>
      </c>
      <c r="L3898">
        <v>2.9</v>
      </c>
      <c r="M3898">
        <v>0.83799999999999997</v>
      </c>
      <c r="N3898">
        <v>0.94499999999999995</v>
      </c>
      <c r="O3898">
        <v>3.7</v>
      </c>
      <c r="P3898">
        <v>0.74399999999999999</v>
      </c>
      <c r="Q3898">
        <v>0.71599999999999997</v>
      </c>
    </row>
    <row r="3899" spans="1:17">
      <c r="A3899" t="s">
        <v>3929</v>
      </c>
      <c r="B3899" s="1">
        <v>46198</v>
      </c>
      <c r="C3899" t="s">
        <v>27</v>
      </c>
      <c r="D3899" t="s">
        <v>21</v>
      </c>
      <c r="E3899">
        <v>0</v>
      </c>
      <c r="F3899">
        <v>33</v>
      </c>
      <c r="G3899">
        <v>33</v>
      </c>
      <c r="H3899">
        <v>33</v>
      </c>
      <c r="I3899">
        <v>0</v>
      </c>
      <c r="J3899">
        <v>0</v>
      </c>
      <c r="K3899">
        <v>0</v>
      </c>
      <c r="L3899">
        <v>1</v>
      </c>
      <c r="M3899">
        <v>0.96799999999999997</v>
      </c>
      <c r="N3899">
        <v>0.98</v>
      </c>
      <c r="O3899">
        <v>4.4000000000000004</v>
      </c>
      <c r="P3899">
        <v>0.70899999999999996</v>
      </c>
      <c r="Q3899">
        <v>1</v>
      </c>
    </row>
    <row r="3900" spans="1:17">
      <c r="A3900" t="s">
        <v>3930</v>
      </c>
      <c r="B3900" s="1">
        <v>46198</v>
      </c>
      <c r="C3900" t="s">
        <v>27</v>
      </c>
      <c r="D3900" t="s">
        <v>23</v>
      </c>
      <c r="E3900">
        <v>2589</v>
      </c>
      <c r="F3900">
        <v>51</v>
      </c>
      <c r="G3900">
        <v>2640</v>
      </c>
      <c r="H3900">
        <v>21</v>
      </c>
      <c r="I3900">
        <v>2619</v>
      </c>
      <c r="J3900">
        <v>0</v>
      </c>
      <c r="K3900">
        <v>0</v>
      </c>
      <c r="L3900">
        <v>8</v>
      </c>
      <c r="M3900">
        <v>0.6</v>
      </c>
      <c r="N3900">
        <v>0.995</v>
      </c>
      <c r="O3900">
        <v>2.5</v>
      </c>
      <c r="P3900">
        <v>0.77200000000000002</v>
      </c>
      <c r="Q3900">
        <v>8.0000000000000002E-3</v>
      </c>
    </row>
    <row r="3901" spans="1:17">
      <c r="A3901" t="s">
        <v>3931</v>
      </c>
      <c r="B3901" s="1">
        <v>46198</v>
      </c>
      <c r="C3901" t="s">
        <v>27</v>
      </c>
      <c r="D3901" t="s">
        <v>25</v>
      </c>
      <c r="E3901">
        <v>257</v>
      </c>
      <c r="F3901">
        <v>32</v>
      </c>
      <c r="G3901">
        <v>289</v>
      </c>
      <c r="H3901">
        <v>29</v>
      </c>
      <c r="I3901">
        <v>260</v>
      </c>
      <c r="J3901">
        <v>0</v>
      </c>
      <c r="K3901">
        <v>0</v>
      </c>
      <c r="L3901">
        <v>8</v>
      </c>
      <c r="M3901">
        <v>0.6</v>
      </c>
      <c r="N3901">
        <v>1</v>
      </c>
      <c r="O3901">
        <v>2.5</v>
      </c>
      <c r="P3901">
        <v>0.81100000000000005</v>
      </c>
      <c r="Q3901">
        <v>0.1</v>
      </c>
    </row>
    <row r="3902" spans="1:17">
      <c r="A3902" t="s">
        <v>3932</v>
      </c>
      <c r="B3902" s="1">
        <v>46198</v>
      </c>
      <c r="C3902" t="s">
        <v>32</v>
      </c>
      <c r="D3902" t="s">
        <v>19</v>
      </c>
      <c r="E3902">
        <v>1162</v>
      </c>
      <c r="F3902">
        <v>35</v>
      </c>
      <c r="G3902">
        <v>1197</v>
      </c>
      <c r="H3902">
        <v>28</v>
      </c>
      <c r="I3902">
        <v>1169</v>
      </c>
      <c r="J3902">
        <v>0</v>
      </c>
      <c r="K3902">
        <v>0</v>
      </c>
      <c r="L3902">
        <v>8</v>
      </c>
      <c r="M3902">
        <v>0.6</v>
      </c>
      <c r="N3902">
        <v>0.99299999999999999</v>
      </c>
      <c r="O3902">
        <v>2.5</v>
      </c>
      <c r="P3902">
        <v>0.755</v>
      </c>
      <c r="Q3902">
        <v>2.3E-2</v>
      </c>
    </row>
    <row r="3903" spans="1:17">
      <c r="A3903" t="s">
        <v>3933</v>
      </c>
      <c r="B3903" s="1">
        <v>46198</v>
      </c>
      <c r="C3903" t="s">
        <v>32</v>
      </c>
      <c r="D3903" t="s">
        <v>21</v>
      </c>
      <c r="E3903">
        <v>2433</v>
      </c>
      <c r="F3903">
        <v>29</v>
      </c>
      <c r="G3903">
        <v>2462</v>
      </c>
      <c r="H3903">
        <v>25</v>
      </c>
      <c r="I3903">
        <v>2437</v>
      </c>
      <c r="J3903">
        <v>0</v>
      </c>
      <c r="K3903">
        <v>0</v>
      </c>
      <c r="L3903">
        <v>8</v>
      </c>
      <c r="M3903">
        <v>0.6</v>
      </c>
      <c r="N3903">
        <v>0.96599999999999997</v>
      </c>
      <c r="O3903">
        <v>2.5</v>
      </c>
      <c r="P3903">
        <v>0.75</v>
      </c>
      <c r="Q3903">
        <v>0.01</v>
      </c>
    </row>
    <row r="3904" spans="1:17">
      <c r="A3904" t="s">
        <v>3934</v>
      </c>
      <c r="B3904" s="1">
        <v>46198</v>
      </c>
      <c r="C3904" t="s">
        <v>32</v>
      </c>
      <c r="D3904" t="s">
        <v>23</v>
      </c>
      <c r="E3904">
        <v>2722</v>
      </c>
      <c r="F3904">
        <v>21</v>
      </c>
      <c r="G3904">
        <v>2743</v>
      </c>
      <c r="H3904">
        <v>19</v>
      </c>
      <c r="I3904">
        <v>2724</v>
      </c>
      <c r="J3904">
        <v>0</v>
      </c>
      <c r="K3904">
        <v>0</v>
      </c>
      <c r="L3904">
        <v>8</v>
      </c>
      <c r="M3904">
        <v>0.6</v>
      </c>
      <c r="N3904">
        <v>0.995</v>
      </c>
      <c r="O3904">
        <v>2.5</v>
      </c>
      <c r="P3904">
        <v>0.65100000000000002</v>
      </c>
      <c r="Q3904">
        <v>7.0000000000000001E-3</v>
      </c>
    </row>
    <row r="3905" spans="1:17">
      <c r="A3905" t="s">
        <v>3935</v>
      </c>
      <c r="B3905" s="1">
        <v>46198</v>
      </c>
      <c r="C3905" t="s">
        <v>32</v>
      </c>
      <c r="D3905" t="s">
        <v>25</v>
      </c>
      <c r="E3905">
        <v>0</v>
      </c>
      <c r="F3905">
        <v>24</v>
      </c>
      <c r="G3905">
        <v>24</v>
      </c>
      <c r="H3905">
        <v>24</v>
      </c>
      <c r="I3905">
        <v>0</v>
      </c>
      <c r="J3905">
        <v>0</v>
      </c>
      <c r="K3905">
        <v>0</v>
      </c>
      <c r="L3905">
        <v>1.2</v>
      </c>
      <c r="M3905">
        <v>0.96799999999999997</v>
      </c>
      <c r="N3905">
        <v>0.95299999999999996</v>
      </c>
      <c r="O3905">
        <v>4.4000000000000004</v>
      </c>
      <c r="P3905">
        <v>0.69399999999999995</v>
      </c>
      <c r="Q3905">
        <v>1</v>
      </c>
    </row>
    <row r="3906" spans="1:17">
      <c r="A3906" t="s">
        <v>3936</v>
      </c>
      <c r="B3906" s="1">
        <v>46198</v>
      </c>
      <c r="C3906" t="s">
        <v>37</v>
      </c>
      <c r="D3906" t="s">
        <v>19</v>
      </c>
      <c r="E3906">
        <v>13</v>
      </c>
      <c r="F3906">
        <v>41</v>
      </c>
      <c r="G3906">
        <v>54</v>
      </c>
      <c r="H3906">
        <v>46</v>
      </c>
      <c r="I3906">
        <v>8</v>
      </c>
      <c r="J3906">
        <v>0</v>
      </c>
      <c r="K3906">
        <v>0</v>
      </c>
      <c r="L3906">
        <v>2.6</v>
      </c>
      <c r="M3906">
        <v>0.94399999999999995</v>
      </c>
      <c r="N3906">
        <v>1</v>
      </c>
      <c r="O3906">
        <v>4.2</v>
      </c>
      <c r="P3906">
        <v>0.67100000000000004</v>
      </c>
      <c r="Q3906">
        <v>0.85199999999999998</v>
      </c>
    </row>
    <row r="3907" spans="1:17">
      <c r="A3907" t="s">
        <v>3937</v>
      </c>
      <c r="B3907" s="1">
        <v>46198</v>
      </c>
      <c r="C3907" t="s">
        <v>37</v>
      </c>
      <c r="D3907" t="s">
        <v>21</v>
      </c>
      <c r="E3907">
        <v>1205</v>
      </c>
      <c r="F3907">
        <v>57</v>
      </c>
      <c r="G3907">
        <v>1262</v>
      </c>
      <c r="H3907">
        <v>41</v>
      </c>
      <c r="I3907">
        <v>1221</v>
      </c>
      <c r="J3907">
        <v>0</v>
      </c>
      <c r="K3907">
        <v>0</v>
      </c>
      <c r="L3907">
        <v>8</v>
      </c>
      <c r="M3907">
        <v>0.6</v>
      </c>
      <c r="N3907">
        <v>0.98699999999999999</v>
      </c>
      <c r="O3907">
        <v>2.5</v>
      </c>
      <c r="P3907">
        <v>0.82499999999999996</v>
      </c>
      <c r="Q3907">
        <v>3.2000000000000001E-2</v>
      </c>
    </row>
    <row r="3908" spans="1:17">
      <c r="A3908" t="s">
        <v>3938</v>
      </c>
      <c r="B3908" s="1">
        <v>46198</v>
      </c>
      <c r="C3908" t="s">
        <v>37</v>
      </c>
      <c r="D3908" t="s">
        <v>23</v>
      </c>
      <c r="E3908">
        <v>969</v>
      </c>
      <c r="F3908">
        <v>40</v>
      </c>
      <c r="G3908">
        <v>1009</v>
      </c>
      <c r="H3908">
        <v>34</v>
      </c>
      <c r="I3908">
        <v>975</v>
      </c>
      <c r="J3908">
        <v>0</v>
      </c>
      <c r="K3908">
        <v>0</v>
      </c>
      <c r="L3908">
        <v>8</v>
      </c>
      <c r="M3908">
        <v>0.6</v>
      </c>
      <c r="N3908">
        <v>0.96299999999999997</v>
      </c>
      <c r="O3908">
        <v>2.5</v>
      </c>
      <c r="P3908">
        <v>0.81399999999999995</v>
      </c>
      <c r="Q3908">
        <v>3.4000000000000002E-2</v>
      </c>
    </row>
    <row r="3909" spans="1:17">
      <c r="A3909" t="s">
        <v>3939</v>
      </c>
      <c r="B3909" s="1">
        <v>46198</v>
      </c>
      <c r="C3909" t="s">
        <v>37</v>
      </c>
      <c r="D3909" t="s">
        <v>25</v>
      </c>
      <c r="E3909">
        <v>0</v>
      </c>
      <c r="F3909">
        <v>30</v>
      </c>
      <c r="G3909">
        <v>30</v>
      </c>
      <c r="H3909">
        <v>30</v>
      </c>
      <c r="I3909">
        <v>0</v>
      </c>
      <c r="J3909">
        <v>0</v>
      </c>
      <c r="K3909">
        <v>0</v>
      </c>
      <c r="L3909">
        <v>1.7</v>
      </c>
      <c r="M3909">
        <v>0.98699999999999999</v>
      </c>
      <c r="N3909">
        <v>1</v>
      </c>
      <c r="O3909">
        <v>4.5999999999999996</v>
      </c>
      <c r="P3909">
        <v>0.76600000000000001</v>
      </c>
      <c r="Q3909">
        <v>1</v>
      </c>
    </row>
    <row r="3910" spans="1:17">
      <c r="A3910" t="s">
        <v>3940</v>
      </c>
      <c r="B3910" s="1">
        <v>46198</v>
      </c>
      <c r="C3910" t="s">
        <v>43</v>
      </c>
      <c r="D3910" t="s">
        <v>19</v>
      </c>
      <c r="E3910">
        <v>2274</v>
      </c>
      <c r="F3910">
        <v>38</v>
      </c>
      <c r="G3910">
        <v>2312</v>
      </c>
      <c r="H3910">
        <v>20</v>
      </c>
      <c r="I3910">
        <v>2292</v>
      </c>
      <c r="J3910">
        <v>1</v>
      </c>
      <c r="K3910">
        <v>0</v>
      </c>
      <c r="L3910">
        <v>8</v>
      </c>
      <c r="M3910">
        <v>0.6</v>
      </c>
      <c r="N3910">
        <v>0.99</v>
      </c>
      <c r="O3910">
        <v>2.5</v>
      </c>
      <c r="P3910">
        <v>0.70499999999999996</v>
      </c>
      <c r="Q3910">
        <v>8.9999999999999993E-3</v>
      </c>
    </row>
    <row r="3911" spans="1:17">
      <c r="A3911" t="s">
        <v>3941</v>
      </c>
      <c r="B3911" s="1">
        <v>46198</v>
      </c>
      <c r="C3911" t="s">
        <v>43</v>
      </c>
      <c r="D3911" t="s">
        <v>21</v>
      </c>
      <c r="E3911">
        <v>0</v>
      </c>
      <c r="F3911">
        <v>46</v>
      </c>
      <c r="G3911">
        <v>46</v>
      </c>
      <c r="H3911">
        <v>46</v>
      </c>
      <c r="I3911">
        <v>0</v>
      </c>
      <c r="J3911">
        <v>0</v>
      </c>
      <c r="K3911">
        <v>0</v>
      </c>
      <c r="L3911">
        <v>1.3</v>
      </c>
      <c r="M3911">
        <v>0.93799999999999994</v>
      </c>
      <c r="N3911">
        <v>0.97699999999999998</v>
      </c>
      <c r="O3911">
        <v>4.3</v>
      </c>
      <c r="P3911">
        <v>0.65300000000000002</v>
      </c>
      <c r="Q3911">
        <v>1</v>
      </c>
    </row>
    <row r="3912" spans="1:17">
      <c r="A3912" t="s">
        <v>3942</v>
      </c>
      <c r="B3912" s="1">
        <v>46198</v>
      </c>
      <c r="C3912" t="s">
        <v>43</v>
      </c>
      <c r="D3912" t="s">
        <v>23</v>
      </c>
      <c r="E3912">
        <v>0</v>
      </c>
      <c r="F3912">
        <v>55</v>
      </c>
      <c r="G3912">
        <v>55</v>
      </c>
      <c r="H3912">
        <v>45</v>
      </c>
      <c r="I3912">
        <v>10</v>
      </c>
      <c r="J3912">
        <v>0</v>
      </c>
      <c r="K3912">
        <v>0</v>
      </c>
      <c r="L3912">
        <v>2.4</v>
      </c>
      <c r="M3912">
        <v>0.91200000000000003</v>
      </c>
      <c r="N3912">
        <v>0.98099999999999998</v>
      </c>
      <c r="O3912">
        <v>4.5</v>
      </c>
      <c r="P3912">
        <v>0.69599999999999995</v>
      </c>
      <c r="Q3912">
        <v>0.81799999999999995</v>
      </c>
    </row>
    <row r="3913" spans="1:17">
      <c r="A3913" t="s">
        <v>3943</v>
      </c>
      <c r="B3913" s="1">
        <v>46198</v>
      </c>
      <c r="C3913" t="s">
        <v>43</v>
      </c>
      <c r="D3913" t="s">
        <v>25</v>
      </c>
      <c r="E3913">
        <v>0</v>
      </c>
      <c r="F3913">
        <v>28</v>
      </c>
      <c r="G3913">
        <v>28</v>
      </c>
      <c r="H3913">
        <v>28</v>
      </c>
      <c r="I3913">
        <v>0</v>
      </c>
      <c r="J3913">
        <v>0</v>
      </c>
      <c r="K3913">
        <v>0</v>
      </c>
      <c r="L3913">
        <v>1.2</v>
      </c>
      <c r="M3913">
        <v>0.95199999999999996</v>
      </c>
      <c r="N3913">
        <v>0.95899999999999996</v>
      </c>
      <c r="O3913">
        <v>4.4000000000000004</v>
      </c>
      <c r="P3913">
        <v>0.81200000000000006</v>
      </c>
      <c r="Q3913">
        <v>1</v>
      </c>
    </row>
    <row r="3914" spans="1:17">
      <c r="A3914" t="s">
        <v>3944</v>
      </c>
      <c r="B3914" s="1">
        <v>46198</v>
      </c>
      <c r="C3914" t="s">
        <v>48</v>
      </c>
      <c r="D3914" t="s">
        <v>19</v>
      </c>
      <c r="E3914">
        <v>0</v>
      </c>
      <c r="F3914">
        <v>39</v>
      </c>
      <c r="G3914">
        <v>39</v>
      </c>
      <c r="H3914">
        <v>39</v>
      </c>
      <c r="I3914">
        <v>0</v>
      </c>
      <c r="J3914">
        <v>0</v>
      </c>
      <c r="K3914">
        <v>0</v>
      </c>
      <c r="L3914">
        <v>0.8</v>
      </c>
      <c r="M3914">
        <v>0.96599999999999997</v>
      </c>
      <c r="N3914">
        <v>0.99099999999999999</v>
      </c>
      <c r="O3914">
        <v>4.5</v>
      </c>
      <c r="P3914">
        <v>0.73299999999999998</v>
      </c>
      <c r="Q3914">
        <v>1</v>
      </c>
    </row>
    <row r="3915" spans="1:17">
      <c r="A3915" t="s">
        <v>3945</v>
      </c>
      <c r="B3915" s="1">
        <v>46198</v>
      </c>
      <c r="C3915" t="s">
        <v>48</v>
      </c>
      <c r="D3915" t="s">
        <v>21</v>
      </c>
      <c r="E3915">
        <v>3474</v>
      </c>
      <c r="F3915">
        <v>51</v>
      </c>
      <c r="G3915">
        <v>3525</v>
      </c>
      <c r="H3915">
        <v>21</v>
      </c>
      <c r="I3915">
        <v>3504</v>
      </c>
      <c r="J3915">
        <v>0</v>
      </c>
      <c r="K3915">
        <v>0</v>
      </c>
      <c r="L3915">
        <v>8</v>
      </c>
      <c r="M3915">
        <v>0.6</v>
      </c>
      <c r="N3915">
        <v>0.98199999999999998</v>
      </c>
      <c r="O3915">
        <v>2.5</v>
      </c>
      <c r="P3915">
        <v>0.76500000000000001</v>
      </c>
      <c r="Q3915">
        <v>6.0000000000000001E-3</v>
      </c>
    </row>
    <row r="3916" spans="1:17">
      <c r="A3916" t="s">
        <v>3946</v>
      </c>
      <c r="B3916" s="1">
        <v>46198</v>
      </c>
      <c r="C3916" t="s">
        <v>48</v>
      </c>
      <c r="D3916" t="s">
        <v>23</v>
      </c>
      <c r="E3916">
        <v>0</v>
      </c>
      <c r="F3916">
        <v>26</v>
      </c>
      <c r="G3916">
        <v>26</v>
      </c>
      <c r="H3916">
        <v>26</v>
      </c>
      <c r="I3916">
        <v>0</v>
      </c>
      <c r="J3916">
        <v>0</v>
      </c>
      <c r="K3916">
        <v>0</v>
      </c>
      <c r="L3916">
        <v>1.9</v>
      </c>
      <c r="M3916">
        <v>0.97199999999999998</v>
      </c>
      <c r="N3916">
        <v>0.98</v>
      </c>
      <c r="O3916">
        <v>4.5</v>
      </c>
      <c r="P3916">
        <v>0.77</v>
      </c>
      <c r="Q3916">
        <v>1</v>
      </c>
    </row>
    <row r="3917" spans="1:17">
      <c r="A3917" t="s">
        <v>3947</v>
      </c>
      <c r="B3917" s="1">
        <v>46198</v>
      </c>
      <c r="C3917" t="s">
        <v>48</v>
      </c>
      <c r="D3917" t="s">
        <v>25</v>
      </c>
      <c r="E3917">
        <v>1232</v>
      </c>
      <c r="F3917">
        <v>30</v>
      </c>
      <c r="G3917">
        <v>1262</v>
      </c>
      <c r="H3917">
        <v>18</v>
      </c>
      <c r="I3917">
        <v>1244</v>
      </c>
      <c r="J3917">
        <v>0</v>
      </c>
      <c r="K3917">
        <v>0</v>
      </c>
      <c r="L3917">
        <v>8</v>
      </c>
      <c r="M3917">
        <v>0.6</v>
      </c>
      <c r="N3917">
        <v>0.98699999999999999</v>
      </c>
      <c r="O3917">
        <v>2.5</v>
      </c>
      <c r="P3917">
        <v>0.72899999999999998</v>
      </c>
      <c r="Q3917">
        <v>1.4E-2</v>
      </c>
    </row>
    <row r="3918" spans="1:17">
      <c r="A3918" t="s">
        <v>3948</v>
      </c>
      <c r="B3918" s="1">
        <v>46198</v>
      </c>
      <c r="C3918" t="s">
        <v>53</v>
      </c>
      <c r="D3918" t="s">
        <v>19</v>
      </c>
      <c r="E3918">
        <v>2044</v>
      </c>
      <c r="F3918">
        <v>64</v>
      </c>
      <c r="G3918">
        <v>2108</v>
      </c>
      <c r="H3918">
        <v>22</v>
      </c>
      <c r="I3918">
        <v>2086</v>
      </c>
      <c r="J3918">
        <v>0</v>
      </c>
      <c r="K3918">
        <v>0</v>
      </c>
      <c r="L3918">
        <v>8</v>
      </c>
      <c r="M3918">
        <v>0.6</v>
      </c>
      <c r="N3918">
        <v>1</v>
      </c>
      <c r="O3918">
        <v>2.5</v>
      </c>
      <c r="P3918">
        <v>0.72599999999999998</v>
      </c>
      <c r="Q3918">
        <v>0.01</v>
      </c>
    </row>
    <row r="3919" spans="1:17">
      <c r="A3919" t="s">
        <v>3949</v>
      </c>
      <c r="B3919" s="1">
        <v>46198</v>
      </c>
      <c r="C3919" t="s">
        <v>53</v>
      </c>
      <c r="D3919" t="s">
        <v>21</v>
      </c>
      <c r="E3919">
        <v>2142</v>
      </c>
      <c r="F3919">
        <v>28</v>
      </c>
      <c r="G3919">
        <v>2170</v>
      </c>
      <c r="H3919">
        <v>26</v>
      </c>
      <c r="I3919">
        <v>2144</v>
      </c>
      <c r="J3919">
        <v>0</v>
      </c>
      <c r="K3919">
        <v>0</v>
      </c>
      <c r="L3919">
        <v>8</v>
      </c>
      <c r="M3919">
        <v>0.6</v>
      </c>
      <c r="N3919">
        <v>0.98499999999999999</v>
      </c>
      <c r="O3919">
        <v>2.5</v>
      </c>
      <c r="P3919">
        <v>0.67900000000000005</v>
      </c>
      <c r="Q3919">
        <v>1.2E-2</v>
      </c>
    </row>
    <row r="3920" spans="1:17">
      <c r="A3920" t="s">
        <v>3950</v>
      </c>
      <c r="B3920" s="1">
        <v>46198</v>
      </c>
      <c r="C3920" t="s">
        <v>53</v>
      </c>
      <c r="D3920" t="s">
        <v>23</v>
      </c>
      <c r="E3920">
        <v>1603</v>
      </c>
      <c r="F3920">
        <v>56</v>
      </c>
      <c r="G3920">
        <v>1659</v>
      </c>
      <c r="H3920">
        <v>31</v>
      </c>
      <c r="I3920">
        <v>1628</v>
      </c>
      <c r="J3920">
        <v>0</v>
      </c>
      <c r="K3920">
        <v>0</v>
      </c>
      <c r="L3920">
        <v>8</v>
      </c>
      <c r="M3920">
        <v>0.6</v>
      </c>
      <c r="N3920">
        <v>0.97299999999999998</v>
      </c>
      <c r="O3920">
        <v>2.5</v>
      </c>
      <c r="P3920">
        <v>0.71299999999999997</v>
      </c>
      <c r="Q3920">
        <v>1.9E-2</v>
      </c>
    </row>
    <row r="3921" spans="1:17">
      <c r="A3921" t="s">
        <v>3951</v>
      </c>
      <c r="B3921" s="1">
        <v>46198</v>
      </c>
      <c r="C3921" t="s">
        <v>53</v>
      </c>
      <c r="D3921" t="s">
        <v>25</v>
      </c>
      <c r="E3921">
        <v>0</v>
      </c>
      <c r="F3921">
        <v>28</v>
      </c>
      <c r="G3921">
        <v>28</v>
      </c>
      <c r="H3921">
        <v>28</v>
      </c>
      <c r="I3921">
        <v>0</v>
      </c>
      <c r="J3921">
        <v>0</v>
      </c>
      <c r="K3921">
        <v>0</v>
      </c>
      <c r="L3921">
        <v>1.9</v>
      </c>
      <c r="M3921">
        <v>0.94299999999999995</v>
      </c>
      <c r="N3921">
        <v>0.995</v>
      </c>
      <c r="O3921">
        <v>4.4000000000000004</v>
      </c>
      <c r="P3921">
        <v>0.69899999999999995</v>
      </c>
      <c r="Q3921">
        <v>1</v>
      </c>
    </row>
    <row r="3922" spans="1:17">
      <c r="A3922" t="s">
        <v>3952</v>
      </c>
      <c r="B3922" s="1">
        <v>46199</v>
      </c>
      <c r="C3922" t="s">
        <v>18</v>
      </c>
      <c r="D3922" t="s">
        <v>19</v>
      </c>
      <c r="E3922">
        <v>715</v>
      </c>
      <c r="F3922">
        <v>53</v>
      </c>
      <c r="G3922">
        <v>768</v>
      </c>
      <c r="H3922">
        <v>33</v>
      </c>
      <c r="I3922">
        <v>735</v>
      </c>
      <c r="J3922">
        <v>0</v>
      </c>
      <c r="K3922">
        <v>0</v>
      </c>
      <c r="L3922">
        <v>8</v>
      </c>
      <c r="M3922">
        <v>0.6</v>
      </c>
      <c r="N3922">
        <v>0.99</v>
      </c>
      <c r="O3922">
        <v>2.5</v>
      </c>
      <c r="P3922">
        <v>0.66</v>
      </c>
      <c r="Q3922">
        <v>4.2999999999999997E-2</v>
      </c>
    </row>
    <row r="3923" spans="1:17">
      <c r="A3923" t="s">
        <v>3953</v>
      </c>
      <c r="B3923" s="1">
        <v>46199</v>
      </c>
      <c r="C3923" t="s">
        <v>18</v>
      </c>
      <c r="D3923" t="s">
        <v>21</v>
      </c>
      <c r="E3923">
        <v>0</v>
      </c>
      <c r="F3923">
        <v>34</v>
      </c>
      <c r="G3923">
        <v>34</v>
      </c>
      <c r="H3923">
        <v>34</v>
      </c>
      <c r="I3923">
        <v>0</v>
      </c>
      <c r="J3923">
        <v>0</v>
      </c>
      <c r="K3923">
        <v>0</v>
      </c>
      <c r="L3923">
        <v>1.2</v>
      </c>
      <c r="M3923">
        <v>0.92700000000000005</v>
      </c>
      <c r="N3923">
        <v>0.98399999999999999</v>
      </c>
      <c r="O3923">
        <v>4.7</v>
      </c>
      <c r="P3923">
        <v>0.72299999999999998</v>
      </c>
      <c r="Q3923">
        <v>1</v>
      </c>
    </row>
    <row r="3924" spans="1:17">
      <c r="A3924" t="s">
        <v>3954</v>
      </c>
      <c r="B3924" s="1">
        <v>46199</v>
      </c>
      <c r="C3924" t="s">
        <v>18</v>
      </c>
      <c r="D3924" t="s">
        <v>23</v>
      </c>
      <c r="E3924">
        <v>1011</v>
      </c>
      <c r="F3924">
        <v>37</v>
      </c>
      <c r="G3924">
        <v>1048</v>
      </c>
      <c r="H3924">
        <v>38</v>
      </c>
      <c r="I3924">
        <v>1010</v>
      </c>
      <c r="J3924">
        <v>0</v>
      </c>
      <c r="K3924">
        <v>0</v>
      </c>
      <c r="L3924">
        <v>8</v>
      </c>
      <c r="M3924">
        <v>0.6</v>
      </c>
      <c r="N3924">
        <v>0.98099999999999998</v>
      </c>
      <c r="O3924">
        <v>2.5</v>
      </c>
      <c r="P3924">
        <v>0.73799999999999999</v>
      </c>
      <c r="Q3924">
        <v>3.5999999999999997E-2</v>
      </c>
    </row>
    <row r="3925" spans="1:17">
      <c r="A3925" t="s">
        <v>3955</v>
      </c>
      <c r="B3925" s="1">
        <v>46199</v>
      </c>
      <c r="C3925" t="s">
        <v>18</v>
      </c>
      <c r="D3925" t="s">
        <v>25</v>
      </c>
      <c r="E3925">
        <v>0</v>
      </c>
      <c r="F3925">
        <v>24</v>
      </c>
      <c r="G3925">
        <v>24</v>
      </c>
      <c r="H3925">
        <v>24</v>
      </c>
      <c r="I3925">
        <v>0</v>
      </c>
      <c r="J3925">
        <v>0</v>
      </c>
      <c r="K3925">
        <v>0</v>
      </c>
      <c r="L3925">
        <v>1.3</v>
      </c>
      <c r="M3925">
        <v>0.96</v>
      </c>
      <c r="N3925">
        <v>0.99399999999999999</v>
      </c>
      <c r="O3925">
        <v>4.2</v>
      </c>
      <c r="P3925">
        <v>0.71099999999999997</v>
      </c>
      <c r="Q3925">
        <v>1</v>
      </c>
    </row>
    <row r="3926" spans="1:17">
      <c r="A3926" t="s">
        <v>3956</v>
      </c>
      <c r="B3926" s="1">
        <v>46199</v>
      </c>
      <c r="C3926" t="s">
        <v>27</v>
      </c>
      <c r="D3926" t="s">
        <v>19</v>
      </c>
      <c r="E3926">
        <v>19</v>
      </c>
      <c r="F3926">
        <v>41</v>
      </c>
      <c r="G3926">
        <v>60</v>
      </c>
      <c r="H3926">
        <v>43</v>
      </c>
      <c r="I3926">
        <v>17</v>
      </c>
      <c r="J3926">
        <v>0</v>
      </c>
      <c r="K3926">
        <v>0</v>
      </c>
      <c r="L3926">
        <v>3.1</v>
      </c>
      <c r="M3926">
        <v>0.83899999999999997</v>
      </c>
      <c r="N3926">
        <v>1</v>
      </c>
      <c r="O3926">
        <v>4.2</v>
      </c>
      <c r="P3926">
        <v>0.74399999999999999</v>
      </c>
      <c r="Q3926">
        <v>0.71699999999999997</v>
      </c>
    </row>
    <row r="3927" spans="1:17">
      <c r="A3927" t="s">
        <v>3957</v>
      </c>
      <c r="B3927" s="1">
        <v>46199</v>
      </c>
      <c r="C3927" t="s">
        <v>27</v>
      </c>
      <c r="D3927" t="s">
        <v>21</v>
      </c>
      <c r="E3927">
        <v>0</v>
      </c>
      <c r="F3927">
        <v>50</v>
      </c>
      <c r="G3927">
        <v>50</v>
      </c>
      <c r="H3927">
        <v>50</v>
      </c>
      <c r="I3927">
        <v>0</v>
      </c>
      <c r="J3927">
        <v>0</v>
      </c>
      <c r="K3927">
        <v>0</v>
      </c>
      <c r="L3927">
        <v>0.9</v>
      </c>
      <c r="M3927">
        <v>0.96199999999999997</v>
      </c>
      <c r="N3927">
        <v>0.94299999999999995</v>
      </c>
      <c r="O3927">
        <v>4.5</v>
      </c>
      <c r="P3927">
        <v>0.70899999999999996</v>
      </c>
      <c r="Q3927">
        <v>1</v>
      </c>
    </row>
    <row r="3928" spans="1:17">
      <c r="A3928" t="s">
        <v>3958</v>
      </c>
      <c r="B3928" s="1">
        <v>46199</v>
      </c>
      <c r="C3928" t="s">
        <v>27</v>
      </c>
      <c r="D3928" t="s">
        <v>23</v>
      </c>
      <c r="E3928">
        <v>2619</v>
      </c>
      <c r="F3928">
        <v>30</v>
      </c>
      <c r="G3928">
        <v>2649</v>
      </c>
      <c r="H3928">
        <v>22</v>
      </c>
      <c r="I3928">
        <v>2627</v>
      </c>
      <c r="J3928">
        <v>0</v>
      </c>
      <c r="K3928">
        <v>0</v>
      </c>
      <c r="L3928">
        <v>8</v>
      </c>
      <c r="M3928">
        <v>0.6</v>
      </c>
      <c r="N3928">
        <v>0.98399999999999999</v>
      </c>
      <c r="O3928">
        <v>2.5</v>
      </c>
      <c r="P3928">
        <v>0.77200000000000002</v>
      </c>
      <c r="Q3928">
        <v>8.0000000000000002E-3</v>
      </c>
    </row>
    <row r="3929" spans="1:17">
      <c r="A3929" t="s">
        <v>3959</v>
      </c>
      <c r="B3929" s="1">
        <v>46199</v>
      </c>
      <c r="C3929" t="s">
        <v>27</v>
      </c>
      <c r="D3929" t="s">
        <v>25</v>
      </c>
      <c r="E3929">
        <v>260</v>
      </c>
      <c r="F3929">
        <v>16</v>
      </c>
      <c r="G3929">
        <v>276</v>
      </c>
      <c r="H3929">
        <v>24</v>
      </c>
      <c r="I3929">
        <v>252</v>
      </c>
      <c r="J3929">
        <v>0</v>
      </c>
      <c r="K3929">
        <v>0</v>
      </c>
      <c r="L3929">
        <v>8</v>
      </c>
      <c r="M3929">
        <v>0.6</v>
      </c>
      <c r="N3929">
        <v>0.98199999999999998</v>
      </c>
      <c r="O3929">
        <v>2.5</v>
      </c>
      <c r="P3929">
        <v>0.81100000000000005</v>
      </c>
      <c r="Q3929">
        <v>8.6999999999999994E-2</v>
      </c>
    </row>
    <row r="3930" spans="1:17">
      <c r="A3930" t="s">
        <v>3960</v>
      </c>
      <c r="B3930" s="1">
        <v>46199</v>
      </c>
      <c r="C3930" t="s">
        <v>32</v>
      </c>
      <c r="D3930" t="s">
        <v>19</v>
      </c>
      <c r="E3930">
        <v>1169</v>
      </c>
      <c r="F3930">
        <v>50</v>
      </c>
      <c r="G3930">
        <v>1219</v>
      </c>
      <c r="H3930">
        <v>34</v>
      </c>
      <c r="I3930">
        <v>1185</v>
      </c>
      <c r="J3930">
        <v>0</v>
      </c>
      <c r="K3930">
        <v>0</v>
      </c>
      <c r="L3930">
        <v>8</v>
      </c>
      <c r="M3930">
        <v>0.6</v>
      </c>
      <c r="N3930">
        <v>0.96299999999999997</v>
      </c>
      <c r="O3930">
        <v>2.5</v>
      </c>
      <c r="P3930">
        <v>0.755</v>
      </c>
      <c r="Q3930">
        <v>2.8000000000000001E-2</v>
      </c>
    </row>
    <row r="3931" spans="1:17">
      <c r="A3931" t="s">
        <v>3961</v>
      </c>
      <c r="B3931" s="1">
        <v>46199</v>
      </c>
      <c r="C3931" t="s">
        <v>32</v>
      </c>
      <c r="D3931" t="s">
        <v>21</v>
      </c>
      <c r="E3931">
        <v>2437</v>
      </c>
      <c r="F3931">
        <v>41</v>
      </c>
      <c r="G3931">
        <v>2478</v>
      </c>
      <c r="H3931">
        <v>27</v>
      </c>
      <c r="I3931">
        <v>2451</v>
      </c>
      <c r="J3931">
        <v>0</v>
      </c>
      <c r="K3931">
        <v>0</v>
      </c>
      <c r="L3931">
        <v>8</v>
      </c>
      <c r="M3931">
        <v>0.6</v>
      </c>
      <c r="N3931">
        <v>0.97499999999999998</v>
      </c>
      <c r="O3931">
        <v>2.5</v>
      </c>
      <c r="P3931">
        <v>0.75</v>
      </c>
      <c r="Q3931">
        <v>1.0999999999999999E-2</v>
      </c>
    </row>
    <row r="3932" spans="1:17">
      <c r="A3932" t="s">
        <v>3962</v>
      </c>
      <c r="B3932" s="1">
        <v>46199</v>
      </c>
      <c r="C3932" t="s">
        <v>32</v>
      </c>
      <c r="D3932" t="s">
        <v>23</v>
      </c>
      <c r="E3932">
        <v>2724</v>
      </c>
      <c r="F3932">
        <v>53</v>
      </c>
      <c r="G3932">
        <v>2777</v>
      </c>
      <c r="H3932">
        <v>21</v>
      </c>
      <c r="I3932">
        <v>2756</v>
      </c>
      <c r="J3932">
        <v>0</v>
      </c>
      <c r="K3932">
        <v>0</v>
      </c>
      <c r="L3932">
        <v>8</v>
      </c>
      <c r="M3932">
        <v>0.6</v>
      </c>
      <c r="N3932">
        <v>0.96799999999999997</v>
      </c>
      <c r="O3932">
        <v>2.5</v>
      </c>
      <c r="P3932">
        <v>0.65100000000000002</v>
      </c>
      <c r="Q3932">
        <v>8.0000000000000002E-3</v>
      </c>
    </row>
    <row r="3933" spans="1:17">
      <c r="A3933" t="s">
        <v>3963</v>
      </c>
      <c r="B3933" s="1">
        <v>46199</v>
      </c>
      <c r="C3933" t="s">
        <v>32</v>
      </c>
      <c r="D3933" t="s">
        <v>25</v>
      </c>
      <c r="E3933">
        <v>0</v>
      </c>
      <c r="F3933">
        <v>25</v>
      </c>
      <c r="G3933">
        <v>25</v>
      </c>
      <c r="H3933">
        <v>25</v>
      </c>
      <c r="I3933">
        <v>0</v>
      </c>
      <c r="J3933">
        <v>1</v>
      </c>
      <c r="K3933">
        <v>0</v>
      </c>
      <c r="L3933">
        <v>2</v>
      </c>
      <c r="M3933">
        <v>0.91600000000000004</v>
      </c>
      <c r="N3933">
        <v>0.96099999999999997</v>
      </c>
      <c r="O3933">
        <v>4.5999999999999996</v>
      </c>
      <c r="P3933">
        <v>0.69399999999999995</v>
      </c>
      <c r="Q3933">
        <v>1</v>
      </c>
    </row>
    <row r="3934" spans="1:17">
      <c r="A3934" t="s">
        <v>3964</v>
      </c>
      <c r="B3934" s="1">
        <v>46199</v>
      </c>
      <c r="C3934" t="s">
        <v>37</v>
      </c>
      <c r="D3934" t="s">
        <v>19</v>
      </c>
      <c r="E3934">
        <v>8</v>
      </c>
      <c r="F3934">
        <v>35</v>
      </c>
      <c r="G3934">
        <v>43</v>
      </c>
      <c r="H3934">
        <v>43</v>
      </c>
      <c r="I3934">
        <v>0</v>
      </c>
      <c r="J3934">
        <v>1</v>
      </c>
      <c r="K3934">
        <v>0</v>
      </c>
      <c r="L3934">
        <v>1.3</v>
      </c>
      <c r="M3934">
        <v>0.94799999999999995</v>
      </c>
      <c r="N3934">
        <v>0.99</v>
      </c>
      <c r="O3934">
        <v>4.7</v>
      </c>
      <c r="P3934">
        <v>0.67100000000000004</v>
      </c>
      <c r="Q3934">
        <v>1</v>
      </c>
    </row>
    <row r="3935" spans="1:17">
      <c r="A3935" t="s">
        <v>3965</v>
      </c>
      <c r="B3935" s="1">
        <v>46199</v>
      </c>
      <c r="C3935" t="s">
        <v>37</v>
      </c>
      <c r="D3935" t="s">
        <v>21</v>
      </c>
      <c r="E3935">
        <v>1221</v>
      </c>
      <c r="F3935">
        <v>24</v>
      </c>
      <c r="G3935">
        <v>1245</v>
      </c>
      <c r="H3935">
        <v>37</v>
      </c>
      <c r="I3935">
        <v>1208</v>
      </c>
      <c r="J3935">
        <v>0</v>
      </c>
      <c r="K3935">
        <v>0</v>
      </c>
      <c r="L3935">
        <v>8</v>
      </c>
      <c r="M3935">
        <v>0.6</v>
      </c>
      <c r="N3935">
        <v>0.99099999999999999</v>
      </c>
      <c r="O3935">
        <v>2.5</v>
      </c>
      <c r="P3935">
        <v>0.82499999999999996</v>
      </c>
      <c r="Q3935">
        <v>0.03</v>
      </c>
    </row>
    <row r="3936" spans="1:17">
      <c r="A3936" t="s">
        <v>3966</v>
      </c>
      <c r="B3936" s="1">
        <v>46199</v>
      </c>
      <c r="C3936" t="s">
        <v>37</v>
      </c>
      <c r="D3936" t="s">
        <v>23</v>
      </c>
      <c r="E3936">
        <v>975</v>
      </c>
      <c r="F3936">
        <v>51</v>
      </c>
      <c r="G3936">
        <v>1026</v>
      </c>
      <c r="H3936">
        <v>33</v>
      </c>
      <c r="I3936">
        <v>993</v>
      </c>
      <c r="J3936">
        <v>0</v>
      </c>
      <c r="K3936">
        <v>0</v>
      </c>
      <c r="L3936">
        <v>8</v>
      </c>
      <c r="M3936">
        <v>0.6</v>
      </c>
      <c r="N3936">
        <v>0.99099999999999999</v>
      </c>
      <c r="O3936">
        <v>2.5</v>
      </c>
      <c r="P3936">
        <v>0.81399999999999995</v>
      </c>
      <c r="Q3936">
        <v>3.2000000000000001E-2</v>
      </c>
    </row>
    <row r="3937" spans="1:17">
      <c r="A3937" t="s">
        <v>3967</v>
      </c>
      <c r="B3937" s="1">
        <v>46199</v>
      </c>
      <c r="C3937" t="s">
        <v>37</v>
      </c>
      <c r="D3937" t="s">
        <v>25</v>
      </c>
      <c r="E3937">
        <v>0</v>
      </c>
      <c r="F3937">
        <v>35</v>
      </c>
      <c r="G3937">
        <v>35</v>
      </c>
      <c r="H3937">
        <v>35</v>
      </c>
      <c r="I3937">
        <v>0</v>
      </c>
      <c r="J3937">
        <v>0</v>
      </c>
      <c r="K3937">
        <v>0</v>
      </c>
      <c r="L3937">
        <v>1.1000000000000001</v>
      </c>
      <c r="M3937">
        <v>0.94099999999999995</v>
      </c>
      <c r="N3937">
        <v>0.98699999999999999</v>
      </c>
      <c r="O3937">
        <v>4.7</v>
      </c>
      <c r="P3937">
        <v>0.76600000000000001</v>
      </c>
      <c r="Q3937">
        <v>1</v>
      </c>
    </row>
    <row r="3938" spans="1:17">
      <c r="A3938" t="s">
        <v>3968</v>
      </c>
      <c r="B3938" s="1">
        <v>46199</v>
      </c>
      <c r="C3938" t="s">
        <v>43</v>
      </c>
      <c r="D3938" t="s">
        <v>19</v>
      </c>
      <c r="E3938">
        <v>2292</v>
      </c>
      <c r="F3938">
        <v>46</v>
      </c>
      <c r="G3938">
        <v>2338</v>
      </c>
      <c r="H3938">
        <v>20</v>
      </c>
      <c r="I3938">
        <v>2318</v>
      </c>
      <c r="J3938">
        <v>0</v>
      </c>
      <c r="K3938">
        <v>0</v>
      </c>
      <c r="L3938">
        <v>8</v>
      </c>
      <c r="M3938">
        <v>0.6</v>
      </c>
      <c r="N3938">
        <v>1</v>
      </c>
      <c r="O3938">
        <v>2.5</v>
      </c>
      <c r="P3938">
        <v>0.70499999999999996</v>
      </c>
      <c r="Q3938">
        <v>8.9999999999999993E-3</v>
      </c>
    </row>
    <row r="3939" spans="1:17">
      <c r="A3939" t="s">
        <v>3969</v>
      </c>
      <c r="B3939" s="1">
        <v>46199</v>
      </c>
      <c r="C3939" t="s">
        <v>43</v>
      </c>
      <c r="D3939" t="s">
        <v>21</v>
      </c>
      <c r="E3939">
        <v>0</v>
      </c>
      <c r="F3939">
        <v>62</v>
      </c>
      <c r="G3939">
        <v>62</v>
      </c>
      <c r="H3939">
        <v>53</v>
      </c>
      <c r="I3939">
        <v>9</v>
      </c>
      <c r="J3939">
        <v>0</v>
      </c>
      <c r="K3939">
        <v>0</v>
      </c>
      <c r="L3939">
        <v>2.5</v>
      </c>
      <c r="M3939">
        <v>0.872</v>
      </c>
      <c r="N3939">
        <v>0.99</v>
      </c>
      <c r="O3939">
        <v>4.2</v>
      </c>
      <c r="P3939">
        <v>0.65300000000000002</v>
      </c>
      <c r="Q3939">
        <v>0.85499999999999998</v>
      </c>
    </row>
    <row r="3940" spans="1:17">
      <c r="A3940" t="s">
        <v>3970</v>
      </c>
      <c r="B3940" s="1">
        <v>46199</v>
      </c>
      <c r="C3940" t="s">
        <v>43</v>
      </c>
      <c r="D3940" t="s">
        <v>23</v>
      </c>
      <c r="E3940">
        <v>10</v>
      </c>
      <c r="F3940">
        <v>51</v>
      </c>
      <c r="G3940">
        <v>61</v>
      </c>
      <c r="H3940">
        <v>50</v>
      </c>
      <c r="I3940">
        <v>11</v>
      </c>
      <c r="J3940">
        <v>0</v>
      </c>
      <c r="K3940">
        <v>0</v>
      </c>
      <c r="L3940">
        <v>2.5</v>
      </c>
      <c r="M3940">
        <v>0.92700000000000005</v>
      </c>
      <c r="N3940">
        <v>0.98299999999999998</v>
      </c>
      <c r="O3940">
        <v>4.0999999999999996</v>
      </c>
      <c r="P3940">
        <v>0.69599999999999995</v>
      </c>
      <c r="Q3940">
        <v>0.82</v>
      </c>
    </row>
    <row r="3941" spans="1:17">
      <c r="A3941" t="s">
        <v>3971</v>
      </c>
      <c r="B3941" s="1">
        <v>46199</v>
      </c>
      <c r="C3941" t="s">
        <v>43</v>
      </c>
      <c r="D3941" t="s">
        <v>25</v>
      </c>
      <c r="E3941">
        <v>0</v>
      </c>
      <c r="F3941">
        <v>34</v>
      </c>
      <c r="G3941">
        <v>34</v>
      </c>
      <c r="H3941">
        <v>34</v>
      </c>
      <c r="I3941">
        <v>0</v>
      </c>
      <c r="J3941">
        <v>0</v>
      </c>
      <c r="K3941">
        <v>0</v>
      </c>
      <c r="L3941">
        <v>1.2</v>
      </c>
      <c r="M3941">
        <v>0.997</v>
      </c>
      <c r="N3941">
        <v>0.98099999999999998</v>
      </c>
      <c r="O3941">
        <v>4.5999999999999996</v>
      </c>
      <c r="P3941">
        <v>0.81200000000000006</v>
      </c>
      <c r="Q3941">
        <v>1</v>
      </c>
    </row>
    <row r="3942" spans="1:17">
      <c r="A3942" t="s">
        <v>3972</v>
      </c>
      <c r="B3942" s="1">
        <v>46199</v>
      </c>
      <c r="C3942" t="s">
        <v>48</v>
      </c>
      <c r="D3942" t="s">
        <v>19</v>
      </c>
      <c r="E3942">
        <v>0</v>
      </c>
      <c r="F3942">
        <v>45</v>
      </c>
      <c r="G3942">
        <v>45</v>
      </c>
      <c r="H3942">
        <v>45</v>
      </c>
      <c r="I3942">
        <v>0</v>
      </c>
      <c r="J3942">
        <v>1</v>
      </c>
      <c r="K3942">
        <v>0</v>
      </c>
      <c r="L3942">
        <v>1.7</v>
      </c>
      <c r="M3942">
        <v>0.94599999999999995</v>
      </c>
      <c r="N3942">
        <v>0.97799999999999998</v>
      </c>
      <c r="O3942">
        <v>4.3</v>
      </c>
      <c r="P3942">
        <v>0.73299999999999998</v>
      </c>
      <c r="Q3942">
        <v>1</v>
      </c>
    </row>
    <row r="3943" spans="1:17">
      <c r="A3943" t="s">
        <v>3973</v>
      </c>
      <c r="B3943" s="1">
        <v>46199</v>
      </c>
      <c r="C3943" t="s">
        <v>48</v>
      </c>
      <c r="D3943" t="s">
        <v>21</v>
      </c>
      <c r="E3943">
        <v>3504</v>
      </c>
      <c r="F3943">
        <v>63</v>
      </c>
      <c r="G3943">
        <v>3567</v>
      </c>
      <c r="H3943">
        <v>19</v>
      </c>
      <c r="I3943">
        <v>3548</v>
      </c>
      <c r="J3943">
        <v>0</v>
      </c>
      <c r="K3943">
        <v>0</v>
      </c>
      <c r="L3943">
        <v>8</v>
      </c>
      <c r="M3943">
        <v>0.6</v>
      </c>
      <c r="N3943">
        <v>1</v>
      </c>
      <c r="O3943">
        <v>2.5</v>
      </c>
      <c r="P3943">
        <v>0.76500000000000001</v>
      </c>
      <c r="Q3943">
        <v>5.0000000000000001E-3</v>
      </c>
    </row>
    <row r="3944" spans="1:17">
      <c r="A3944" t="s">
        <v>3974</v>
      </c>
      <c r="B3944" s="1">
        <v>46199</v>
      </c>
      <c r="C3944" t="s">
        <v>48</v>
      </c>
      <c r="D3944" t="s">
        <v>23</v>
      </c>
      <c r="E3944">
        <v>0</v>
      </c>
      <c r="F3944">
        <v>36</v>
      </c>
      <c r="G3944">
        <v>36</v>
      </c>
      <c r="H3944">
        <v>36</v>
      </c>
      <c r="I3944">
        <v>0</v>
      </c>
      <c r="J3944">
        <v>0</v>
      </c>
      <c r="K3944">
        <v>0</v>
      </c>
      <c r="L3944">
        <v>1.2</v>
      </c>
      <c r="M3944">
        <v>0.96699999999999997</v>
      </c>
      <c r="N3944">
        <v>0.95599999999999996</v>
      </c>
      <c r="O3944">
        <v>4.5999999999999996</v>
      </c>
      <c r="P3944">
        <v>0.77</v>
      </c>
      <c r="Q3944">
        <v>1</v>
      </c>
    </row>
    <row r="3945" spans="1:17">
      <c r="A3945" t="s">
        <v>3975</v>
      </c>
      <c r="B3945" s="1">
        <v>46199</v>
      </c>
      <c r="C3945" t="s">
        <v>48</v>
      </c>
      <c r="D3945" t="s">
        <v>25</v>
      </c>
      <c r="E3945">
        <v>1244</v>
      </c>
      <c r="F3945">
        <v>44</v>
      </c>
      <c r="G3945">
        <v>1288</v>
      </c>
      <c r="H3945">
        <v>24</v>
      </c>
      <c r="I3945">
        <v>1264</v>
      </c>
      <c r="J3945">
        <v>0</v>
      </c>
      <c r="K3945">
        <v>0</v>
      </c>
      <c r="L3945">
        <v>8</v>
      </c>
      <c r="M3945">
        <v>0.6</v>
      </c>
      <c r="N3945">
        <v>0.96899999999999997</v>
      </c>
      <c r="O3945">
        <v>2.5</v>
      </c>
      <c r="P3945">
        <v>0.72899999999999998</v>
      </c>
      <c r="Q3945">
        <v>1.9E-2</v>
      </c>
    </row>
    <row r="3946" spans="1:17">
      <c r="A3946" t="s">
        <v>3976</v>
      </c>
      <c r="B3946" s="1">
        <v>46199</v>
      </c>
      <c r="C3946" t="s">
        <v>53</v>
      </c>
      <c r="D3946" t="s">
        <v>19</v>
      </c>
      <c r="E3946">
        <v>2086</v>
      </c>
      <c r="F3946">
        <v>44</v>
      </c>
      <c r="G3946">
        <v>2130</v>
      </c>
      <c r="H3946">
        <v>23</v>
      </c>
      <c r="I3946">
        <v>2107</v>
      </c>
      <c r="J3946">
        <v>0</v>
      </c>
      <c r="K3946">
        <v>0</v>
      </c>
      <c r="L3946">
        <v>8</v>
      </c>
      <c r="M3946">
        <v>0.6</v>
      </c>
      <c r="N3946">
        <v>0.96</v>
      </c>
      <c r="O3946">
        <v>2.5</v>
      </c>
      <c r="P3946">
        <v>0.72599999999999998</v>
      </c>
      <c r="Q3946">
        <v>1.0999999999999999E-2</v>
      </c>
    </row>
    <row r="3947" spans="1:17">
      <c r="A3947" t="s">
        <v>3977</v>
      </c>
      <c r="B3947" s="1">
        <v>46199</v>
      </c>
      <c r="C3947" t="s">
        <v>53</v>
      </c>
      <c r="D3947" t="s">
        <v>21</v>
      </c>
      <c r="E3947">
        <v>2144</v>
      </c>
      <c r="F3947">
        <v>38</v>
      </c>
      <c r="G3947">
        <v>2182</v>
      </c>
      <c r="H3947">
        <v>26</v>
      </c>
      <c r="I3947">
        <v>2156</v>
      </c>
      <c r="J3947">
        <v>0</v>
      </c>
      <c r="K3947">
        <v>0</v>
      </c>
      <c r="L3947">
        <v>8</v>
      </c>
      <c r="M3947">
        <v>0.6</v>
      </c>
      <c r="N3947">
        <v>0.94399999999999995</v>
      </c>
      <c r="O3947">
        <v>2.5</v>
      </c>
      <c r="P3947">
        <v>0.67900000000000005</v>
      </c>
      <c r="Q3947">
        <v>1.2E-2</v>
      </c>
    </row>
    <row r="3948" spans="1:17">
      <c r="A3948" t="s">
        <v>3978</v>
      </c>
      <c r="B3948" s="1">
        <v>46199</v>
      </c>
      <c r="C3948" t="s">
        <v>53</v>
      </c>
      <c r="D3948" t="s">
        <v>23</v>
      </c>
      <c r="E3948">
        <v>1628</v>
      </c>
      <c r="F3948">
        <v>53</v>
      </c>
      <c r="G3948">
        <v>1681</v>
      </c>
      <c r="H3948">
        <v>25</v>
      </c>
      <c r="I3948">
        <v>1656</v>
      </c>
      <c r="J3948">
        <v>0</v>
      </c>
      <c r="K3948">
        <v>0</v>
      </c>
      <c r="L3948">
        <v>8</v>
      </c>
      <c r="M3948">
        <v>0.6</v>
      </c>
      <c r="N3948">
        <v>0.97199999999999998</v>
      </c>
      <c r="O3948">
        <v>2.5</v>
      </c>
      <c r="P3948">
        <v>0.71299999999999997</v>
      </c>
      <c r="Q3948">
        <v>1.4999999999999999E-2</v>
      </c>
    </row>
    <row r="3949" spans="1:17">
      <c r="A3949" t="s">
        <v>3979</v>
      </c>
      <c r="B3949" s="1">
        <v>46199</v>
      </c>
      <c r="C3949" t="s">
        <v>53</v>
      </c>
      <c r="D3949" t="s">
        <v>25</v>
      </c>
      <c r="E3949">
        <v>0</v>
      </c>
      <c r="F3949">
        <v>28</v>
      </c>
      <c r="G3949">
        <v>28</v>
      </c>
      <c r="H3949">
        <v>28</v>
      </c>
      <c r="I3949">
        <v>0</v>
      </c>
      <c r="J3949">
        <v>0</v>
      </c>
      <c r="K3949">
        <v>0</v>
      </c>
      <c r="L3949">
        <v>1.8</v>
      </c>
      <c r="M3949">
        <v>0.95</v>
      </c>
      <c r="N3949">
        <v>0.995</v>
      </c>
      <c r="O3949">
        <v>4.7</v>
      </c>
      <c r="P3949">
        <v>0.69899999999999995</v>
      </c>
      <c r="Q3949">
        <v>1</v>
      </c>
    </row>
    <row r="3950" spans="1:17">
      <c r="A3950" t="s">
        <v>3980</v>
      </c>
      <c r="B3950" s="1">
        <v>46200</v>
      </c>
      <c r="C3950" t="s">
        <v>18</v>
      </c>
      <c r="D3950" t="s">
        <v>19</v>
      </c>
      <c r="E3950">
        <v>735</v>
      </c>
      <c r="F3950">
        <v>31</v>
      </c>
      <c r="G3950">
        <v>766</v>
      </c>
      <c r="H3950">
        <v>39</v>
      </c>
      <c r="I3950">
        <v>727</v>
      </c>
      <c r="J3950">
        <v>0</v>
      </c>
      <c r="K3950">
        <v>0</v>
      </c>
      <c r="L3950">
        <v>8</v>
      </c>
      <c r="M3950">
        <v>0.6</v>
      </c>
      <c r="N3950">
        <v>0.97899999999999998</v>
      </c>
      <c r="O3950">
        <v>2.5</v>
      </c>
      <c r="P3950">
        <v>0.66</v>
      </c>
      <c r="Q3950">
        <v>5.0999999999999997E-2</v>
      </c>
    </row>
    <row r="3951" spans="1:17">
      <c r="A3951" t="s">
        <v>3981</v>
      </c>
      <c r="B3951" s="1">
        <v>46200</v>
      </c>
      <c r="C3951" t="s">
        <v>18</v>
      </c>
      <c r="D3951" t="s">
        <v>21</v>
      </c>
      <c r="E3951">
        <v>0</v>
      </c>
      <c r="F3951">
        <v>41</v>
      </c>
      <c r="G3951">
        <v>41</v>
      </c>
      <c r="H3951">
        <v>41</v>
      </c>
      <c r="I3951">
        <v>0</v>
      </c>
      <c r="J3951">
        <v>0</v>
      </c>
      <c r="K3951">
        <v>0</v>
      </c>
      <c r="L3951">
        <v>2</v>
      </c>
      <c r="M3951">
        <v>0.95499999999999996</v>
      </c>
      <c r="N3951">
        <v>0.96099999999999997</v>
      </c>
      <c r="O3951">
        <v>4.5</v>
      </c>
      <c r="P3951">
        <v>0.72299999999999998</v>
      </c>
      <c r="Q3951">
        <v>1</v>
      </c>
    </row>
    <row r="3952" spans="1:17">
      <c r="A3952" t="s">
        <v>3982</v>
      </c>
      <c r="B3952" s="1">
        <v>46200</v>
      </c>
      <c r="C3952" t="s">
        <v>18</v>
      </c>
      <c r="D3952" t="s">
        <v>23</v>
      </c>
      <c r="E3952">
        <v>1010</v>
      </c>
      <c r="F3952">
        <v>44</v>
      </c>
      <c r="G3952">
        <v>1054</v>
      </c>
      <c r="H3952">
        <v>29</v>
      </c>
      <c r="I3952">
        <v>1025</v>
      </c>
      <c r="J3952">
        <v>0</v>
      </c>
      <c r="K3952">
        <v>0</v>
      </c>
      <c r="L3952">
        <v>8</v>
      </c>
      <c r="M3952">
        <v>0.6</v>
      </c>
      <c r="N3952">
        <v>0.95499999999999996</v>
      </c>
      <c r="O3952">
        <v>2.5</v>
      </c>
      <c r="P3952">
        <v>0.73799999999999999</v>
      </c>
      <c r="Q3952">
        <v>2.8000000000000001E-2</v>
      </c>
    </row>
    <row r="3953" spans="1:17">
      <c r="A3953" t="s">
        <v>3983</v>
      </c>
      <c r="B3953" s="1">
        <v>46200</v>
      </c>
      <c r="C3953" t="s">
        <v>18</v>
      </c>
      <c r="D3953" t="s">
        <v>25</v>
      </c>
      <c r="E3953">
        <v>0</v>
      </c>
      <c r="F3953">
        <v>21</v>
      </c>
      <c r="G3953">
        <v>21</v>
      </c>
      <c r="H3953">
        <v>21</v>
      </c>
      <c r="I3953">
        <v>0</v>
      </c>
      <c r="J3953">
        <v>1</v>
      </c>
      <c r="K3953">
        <v>0</v>
      </c>
      <c r="L3953">
        <v>2.6</v>
      </c>
      <c r="M3953">
        <v>0.96199999999999997</v>
      </c>
      <c r="N3953">
        <v>0.98799999999999999</v>
      </c>
      <c r="O3953">
        <v>4.5</v>
      </c>
      <c r="P3953">
        <v>0.71099999999999997</v>
      </c>
      <c r="Q3953">
        <v>1</v>
      </c>
    </row>
    <row r="3954" spans="1:17">
      <c r="A3954" t="s">
        <v>3984</v>
      </c>
      <c r="B3954" s="1">
        <v>46200</v>
      </c>
      <c r="C3954" t="s">
        <v>27</v>
      </c>
      <c r="D3954" t="s">
        <v>19</v>
      </c>
      <c r="E3954">
        <v>17</v>
      </c>
      <c r="F3954">
        <v>40</v>
      </c>
      <c r="G3954">
        <v>57</v>
      </c>
      <c r="H3954">
        <v>48</v>
      </c>
      <c r="I3954">
        <v>9</v>
      </c>
      <c r="J3954">
        <v>0</v>
      </c>
      <c r="K3954">
        <v>0</v>
      </c>
      <c r="L3954">
        <v>2.5</v>
      </c>
      <c r="M3954">
        <v>0.89400000000000002</v>
      </c>
      <c r="N3954">
        <v>0.96099999999999997</v>
      </c>
      <c r="O3954">
        <v>4.2</v>
      </c>
      <c r="P3954">
        <v>0.74399999999999999</v>
      </c>
      <c r="Q3954">
        <v>0.84199999999999997</v>
      </c>
    </row>
    <row r="3955" spans="1:17">
      <c r="A3955" t="s">
        <v>3985</v>
      </c>
      <c r="B3955" s="1">
        <v>46200</v>
      </c>
      <c r="C3955" t="s">
        <v>27</v>
      </c>
      <c r="D3955" t="s">
        <v>21</v>
      </c>
      <c r="E3955">
        <v>0</v>
      </c>
      <c r="F3955">
        <v>39</v>
      </c>
      <c r="G3955">
        <v>39</v>
      </c>
      <c r="H3955">
        <v>39</v>
      </c>
      <c r="I3955">
        <v>0</v>
      </c>
      <c r="J3955">
        <v>0</v>
      </c>
      <c r="K3955">
        <v>0</v>
      </c>
      <c r="L3955">
        <v>2</v>
      </c>
      <c r="M3955">
        <v>0.98499999999999999</v>
      </c>
      <c r="N3955">
        <v>0.98799999999999999</v>
      </c>
      <c r="O3955">
        <v>4.4000000000000004</v>
      </c>
      <c r="P3955">
        <v>0.70899999999999996</v>
      </c>
      <c r="Q3955">
        <v>1</v>
      </c>
    </row>
    <row r="3956" spans="1:17">
      <c r="A3956" t="s">
        <v>3986</v>
      </c>
      <c r="B3956" s="1">
        <v>46200</v>
      </c>
      <c r="C3956" t="s">
        <v>27</v>
      </c>
      <c r="D3956" t="s">
        <v>23</v>
      </c>
      <c r="E3956">
        <v>2627</v>
      </c>
      <c r="F3956">
        <v>34</v>
      </c>
      <c r="G3956">
        <v>2661</v>
      </c>
      <c r="H3956">
        <v>19</v>
      </c>
      <c r="I3956">
        <v>2642</v>
      </c>
      <c r="J3956">
        <v>0</v>
      </c>
      <c r="K3956">
        <v>0</v>
      </c>
      <c r="L3956">
        <v>8</v>
      </c>
      <c r="M3956">
        <v>0.6</v>
      </c>
      <c r="N3956">
        <v>0.98799999999999999</v>
      </c>
      <c r="O3956">
        <v>2.5</v>
      </c>
      <c r="P3956">
        <v>0.77200000000000002</v>
      </c>
      <c r="Q3956">
        <v>7.0000000000000001E-3</v>
      </c>
    </row>
    <row r="3957" spans="1:17">
      <c r="A3957" t="s">
        <v>3987</v>
      </c>
      <c r="B3957" s="1">
        <v>46200</v>
      </c>
      <c r="C3957" t="s">
        <v>27</v>
      </c>
      <c r="D3957" t="s">
        <v>25</v>
      </c>
      <c r="E3957">
        <v>252</v>
      </c>
      <c r="F3957">
        <v>34</v>
      </c>
      <c r="G3957">
        <v>286</v>
      </c>
      <c r="H3957">
        <v>28</v>
      </c>
      <c r="I3957">
        <v>258</v>
      </c>
      <c r="J3957">
        <v>0</v>
      </c>
      <c r="K3957">
        <v>0</v>
      </c>
      <c r="L3957">
        <v>8</v>
      </c>
      <c r="M3957">
        <v>0.6</v>
      </c>
      <c r="N3957">
        <v>0.97199999999999998</v>
      </c>
      <c r="O3957">
        <v>2.5</v>
      </c>
      <c r="P3957">
        <v>0.81100000000000005</v>
      </c>
      <c r="Q3957">
        <v>9.8000000000000004E-2</v>
      </c>
    </row>
    <row r="3958" spans="1:17">
      <c r="A3958" t="s">
        <v>3988</v>
      </c>
      <c r="B3958" s="1">
        <v>46200</v>
      </c>
      <c r="C3958" t="s">
        <v>32</v>
      </c>
      <c r="D3958" t="s">
        <v>19</v>
      </c>
      <c r="E3958">
        <v>1185</v>
      </c>
      <c r="F3958">
        <v>17</v>
      </c>
      <c r="G3958">
        <v>1202</v>
      </c>
      <c r="H3958">
        <v>30</v>
      </c>
      <c r="I3958">
        <v>1172</v>
      </c>
      <c r="J3958">
        <v>0</v>
      </c>
      <c r="K3958">
        <v>0</v>
      </c>
      <c r="L3958">
        <v>8</v>
      </c>
      <c r="M3958">
        <v>0.6</v>
      </c>
      <c r="N3958">
        <v>0.98299999999999998</v>
      </c>
      <c r="O3958">
        <v>2.5</v>
      </c>
      <c r="P3958">
        <v>0.755</v>
      </c>
      <c r="Q3958">
        <v>2.5000000000000001E-2</v>
      </c>
    </row>
    <row r="3959" spans="1:17">
      <c r="A3959" t="s">
        <v>3989</v>
      </c>
      <c r="B3959" s="1">
        <v>46200</v>
      </c>
      <c r="C3959" t="s">
        <v>32</v>
      </c>
      <c r="D3959" t="s">
        <v>21</v>
      </c>
      <c r="E3959">
        <v>2451</v>
      </c>
      <c r="F3959">
        <v>34</v>
      </c>
      <c r="G3959">
        <v>2485</v>
      </c>
      <c r="H3959">
        <v>26</v>
      </c>
      <c r="I3959">
        <v>2459</v>
      </c>
      <c r="J3959">
        <v>1</v>
      </c>
      <c r="K3959">
        <v>0</v>
      </c>
      <c r="L3959">
        <v>8</v>
      </c>
      <c r="M3959">
        <v>0.6</v>
      </c>
      <c r="N3959">
        <v>0.96599999999999997</v>
      </c>
      <c r="O3959">
        <v>2.5</v>
      </c>
      <c r="P3959">
        <v>0.75</v>
      </c>
      <c r="Q3959">
        <v>0.01</v>
      </c>
    </row>
    <row r="3960" spans="1:17">
      <c r="A3960" t="s">
        <v>3990</v>
      </c>
      <c r="B3960" s="1">
        <v>46200</v>
      </c>
      <c r="C3960" t="s">
        <v>32</v>
      </c>
      <c r="D3960" t="s">
        <v>23</v>
      </c>
      <c r="E3960">
        <v>2756</v>
      </c>
      <c r="F3960">
        <v>44</v>
      </c>
      <c r="G3960">
        <v>2800</v>
      </c>
      <c r="H3960">
        <v>19</v>
      </c>
      <c r="I3960">
        <v>2781</v>
      </c>
      <c r="J3960">
        <v>0</v>
      </c>
      <c r="K3960">
        <v>0</v>
      </c>
      <c r="L3960">
        <v>8</v>
      </c>
      <c r="M3960">
        <v>0.6</v>
      </c>
      <c r="N3960">
        <v>1</v>
      </c>
      <c r="O3960">
        <v>2.5</v>
      </c>
      <c r="P3960">
        <v>0.65100000000000002</v>
      </c>
      <c r="Q3960">
        <v>7.0000000000000001E-3</v>
      </c>
    </row>
    <row r="3961" spans="1:17">
      <c r="A3961" t="s">
        <v>3991</v>
      </c>
      <c r="B3961" s="1">
        <v>46200</v>
      </c>
      <c r="C3961" t="s">
        <v>32</v>
      </c>
      <c r="D3961" t="s">
        <v>25</v>
      </c>
      <c r="E3961">
        <v>0</v>
      </c>
      <c r="F3961">
        <v>33</v>
      </c>
      <c r="G3961">
        <v>33</v>
      </c>
      <c r="H3961">
        <v>33</v>
      </c>
      <c r="I3961">
        <v>0</v>
      </c>
      <c r="J3961">
        <v>0</v>
      </c>
      <c r="K3961">
        <v>0</v>
      </c>
      <c r="L3961">
        <v>1.5</v>
      </c>
      <c r="M3961">
        <v>0.96899999999999997</v>
      </c>
      <c r="N3961">
        <v>0.96199999999999997</v>
      </c>
      <c r="O3961">
        <v>4.5</v>
      </c>
      <c r="P3961">
        <v>0.69399999999999995</v>
      </c>
      <c r="Q3961">
        <v>1</v>
      </c>
    </row>
    <row r="3962" spans="1:17">
      <c r="A3962" t="s">
        <v>3992</v>
      </c>
      <c r="B3962" s="1">
        <v>46200</v>
      </c>
      <c r="C3962" t="s">
        <v>37</v>
      </c>
      <c r="D3962" t="s">
        <v>19</v>
      </c>
      <c r="E3962">
        <v>0</v>
      </c>
      <c r="F3962">
        <v>60</v>
      </c>
      <c r="G3962">
        <v>60</v>
      </c>
      <c r="H3962">
        <v>52</v>
      </c>
      <c r="I3962">
        <v>8</v>
      </c>
      <c r="J3962">
        <v>0</v>
      </c>
      <c r="K3962">
        <v>0</v>
      </c>
      <c r="L3962">
        <v>2.4</v>
      </c>
      <c r="M3962">
        <v>0.92800000000000005</v>
      </c>
      <c r="N3962">
        <v>1</v>
      </c>
      <c r="O3962">
        <v>4.5</v>
      </c>
      <c r="P3962">
        <v>0.67100000000000004</v>
      </c>
      <c r="Q3962">
        <v>0.86699999999999999</v>
      </c>
    </row>
    <row r="3963" spans="1:17">
      <c r="A3963" t="s">
        <v>3993</v>
      </c>
      <c r="B3963" s="1">
        <v>46200</v>
      </c>
      <c r="C3963" t="s">
        <v>37</v>
      </c>
      <c r="D3963" t="s">
        <v>21</v>
      </c>
      <c r="E3963">
        <v>1208</v>
      </c>
      <c r="F3963">
        <v>47</v>
      </c>
      <c r="G3963">
        <v>1255</v>
      </c>
      <c r="H3963">
        <v>39</v>
      </c>
      <c r="I3963">
        <v>1216</v>
      </c>
      <c r="J3963">
        <v>0</v>
      </c>
      <c r="K3963">
        <v>0</v>
      </c>
      <c r="L3963">
        <v>8</v>
      </c>
      <c r="M3963">
        <v>0.6</v>
      </c>
      <c r="N3963">
        <v>0.97899999999999998</v>
      </c>
      <c r="O3963">
        <v>2.5</v>
      </c>
      <c r="P3963">
        <v>0.82499999999999996</v>
      </c>
      <c r="Q3963">
        <v>3.1E-2</v>
      </c>
    </row>
    <row r="3964" spans="1:17">
      <c r="A3964" t="s">
        <v>3994</v>
      </c>
      <c r="B3964" s="1">
        <v>46200</v>
      </c>
      <c r="C3964" t="s">
        <v>37</v>
      </c>
      <c r="D3964" t="s">
        <v>23</v>
      </c>
      <c r="E3964">
        <v>993</v>
      </c>
      <c r="F3964">
        <v>31</v>
      </c>
      <c r="G3964">
        <v>1024</v>
      </c>
      <c r="H3964">
        <v>37</v>
      </c>
      <c r="I3964">
        <v>987</v>
      </c>
      <c r="J3964">
        <v>1</v>
      </c>
      <c r="K3964">
        <v>0</v>
      </c>
      <c r="L3964">
        <v>8</v>
      </c>
      <c r="M3964">
        <v>0.6</v>
      </c>
      <c r="N3964">
        <v>0.98399999999999999</v>
      </c>
      <c r="O3964">
        <v>2.5</v>
      </c>
      <c r="P3964">
        <v>0.81399999999999995</v>
      </c>
      <c r="Q3964">
        <v>3.5999999999999997E-2</v>
      </c>
    </row>
    <row r="3965" spans="1:17">
      <c r="A3965" t="s">
        <v>3995</v>
      </c>
      <c r="B3965" s="1">
        <v>46200</v>
      </c>
      <c r="C3965" t="s">
        <v>37</v>
      </c>
      <c r="D3965" t="s">
        <v>25</v>
      </c>
      <c r="E3965">
        <v>0</v>
      </c>
      <c r="F3965">
        <v>43</v>
      </c>
      <c r="G3965">
        <v>43</v>
      </c>
      <c r="H3965">
        <v>39</v>
      </c>
      <c r="I3965">
        <v>4</v>
      </c>
      <c r="J3965">
        <v>0</v>
      </c>
      <c r="K3965">
        <v>0</v>
      </c>
      <c r="L3965">
        <v>1.8</v>
      </c>
      <c r="M3965">
        <v>0.97799999999999998</v>
      </c>
      <c r="N3965">
        <v>1</v>
      </c>
      <c r="O3965">
        <v>4.3</v>
      </c>
      <c r="P3965">
        <v>0.76600000000000001</v>
      </c>
      <c r="Q3965">
        <v>0.90700000000000003</v>
      </c>
    </row>
    <row r="3966" spans="1:17">
      <c r="A3966" t="s">
        <v>3996</v>
      </c>
      <c r="B3966" s="1">
        <v>46200</v>
      </c>
      <c r="C3966" t="s">
        <v>43</v>
      </c>
      <c r="D3966" t="s">
        <v>19</v>
      </c>
      <c r="E3966">
        <v>2318</v>
      </c>
      <c r="F3966">
        <v>28</v>
      </c>
      <c r="G3966">
        <v>2346</v>
      </c>
      <c r="H3966">
        <v>24</v>
      </c>
      <c r="I3966">
        <v>2322</v>
      </c>
      <c r="J3966">
        <v>0</v>
      </c>
      <c r="K3966">
        <v>0</v>
      </c>
      <c r="L3966">
        <v>8</v>
      </c>
      <c r="M3966">
        <v>0.6</v>
      </c>
      <c r="N3966">
        <v>0.97299999999999998</v>
      </c>
      <c r="O3966">
        <v>2.5</v>
      </c>
      <c r="P3966">
        <v>0.70499999999999996</v>
      </c>
      <c r="Q3966">
        <v>0.01</v>
      </c>
    </row>
    <row r="3967" spans="1:17">
      <c r="A3967" t="s">
        <v>3997</v>
      </c>
      <c r="B3967" s="1">
        <v>46200</v>
      </c>
      <c r="C3967" t="s">
        <v>43</v>
      </c>
      <c r="D3967" t="s">
        <v>21</v>
      </c>
      <c r="E3967">
        <v>9</v>
      </c>
      <c r="F3967">
        <v>34</v>
      </c>
      <c r="G3967">
        <v>43</v>
      </c>
      <c r="H3967">
        <v>43</v>
      </c>
      <c r="I3967">
        <v>0</v>
      </c>
      <c r="J3967">
        <v>0</v>
      </c>
      <c r="K3967">
        <v>0</v>
      </c>
      <c r="L3967">
        <v>1.2</v>
      </c>
      <c r="M3967">
        <v>0.97399999999999998</v>
      </c>
      <c r="N3967">
        <v>0.98599999999999999</v>
      </c>
      <c r="O3967">
        <v>4.5999999999999996</v>
      </c>
      <c r="P3967">
        <v>0.65300000000000002</v>
      </c>
      <c r="Q3967">
        <v>1</v>
      </c>
    </row>
    <row r="3968" spans="1:17">
      <c r="A3968" t="s">
        <v>3998</v>
      </c>
      <c r="B3968" s="1">
        <v>46200</v>
      </c>
      <c r="C3968" t="s">
        <v>43</v>
      </c>
      <c r="D3968" t="s">
        <v>23</v>
      </c>
      <c r="E3968">
        <v>11</v>
      </c>
      <c r="F3968">
        <v>53</v>
      </c>
      <c r="G3968">
        <v>64</v>
      </c>
      <c r="H3968">
        <v>59</v>
      </c>
      <c r="I3968">
        <v>5</v>
      </c>
      <c r="J3968">
        <v>0</v>
      </c>
      <c r="K3968">
        <v>0</v>
      </c>
      <c r="L3968">
        <v>2.2999999999999998</v>
      </c>
      <c r="M3968">
        <v>0.90600000000000003</v>
      </c>
      <c r="N3968">
        <v>0.97799999999999998</v>
      </c>
      <c r="O3968">
        <v>4.3</v>
      </c>
      <c r="P3968">
        <v>0.69599999999999995</v>
      </c>
      <c r="Q3968">
        <v>0.92200000000000004</v>
      </c>
    </row>
    <row r="3969" spans="1:17">
      <c r="A3969" t="s">
        <v>3999</v>
      </c>
      <c r="B3969" s="1">
        <v>46200</v>
      </c>
      <c r="C3969" t="s">
        <v>43</v>
      </c>
      <c r="D3969" t="s">
        <v>25</v>
      </c>
      <c r="E3969">
        <v>0</v>
      </c>
      <c r="F3969">
        <v>22</v>
      </c>
      <c r="G3969">
        <v>22</v>
      </c>
      <c r="H3969">
        <v>22</v>
      </c>
      <c r="I3969">
        <v>0</v>
      </c>
      <c r="J3969">
        <v>0</v>
      </c>
      <c r="K3969">
        <v>0</v>
      </c>
      <c r="L3969">
        <v>1.2</v>
      </c>
      <c r="M3969">
        <v>0.95</v>
      </c>
      <c r="N3969">
        <v>0.97699999999999998</v>
      </c>
      <c r="O3969">
        <v>4.7</v>
      </c>
      <c r="P3969">
        <v>0.81200000000000006</v>
      </c>
      <c r="Q3969">
        <v>1</v>
      </c>
    </row>
    <row r="3970" spans="1:17">
      <c r="A3970" t="s">
        <v>4000</v>
      </c>
      <c r="B3970" s="1">
        <v>46200</v>
      </c>
      <c r="C3970" t="s">
        <v>48</v>
      </c>
      <c r="D3970" t="s">
        <v>19</v>
      </c>
      <c r="E3970">
        <v>0</v>
      </c>
      <c r="F3970">
        <v>41</v>
      </c>
      <c r="G3970">
        <v>41</v>
      </c>
      <c r="H3970">
        <v>41</v>
      </c>
      <c r="I3970">
        <v>0</v>
      </c>
      <c r="J3970">
        <v>0</v>
      </c>
      <c r="K3970">
        <v>0</v>
      </c>
      <c r="L3970">
        <v>1.2</v>
      </c>
      <c r="M3970">
        <v>0.999</v>
      </c>
      <c r="N3970">
        <v>0.99299999999999999</v>
      </c>
      <c r="O3970">
        <v>4.3</v>
      </c>
      <c r="P3970">
        <v>0.73299999999999998</v>
      </c>
      <c r="Q3970">
        <v>1</v>
      </c>
    </row>
    <row r="3971" spans="1:17">
      <c r="A3971" t="s">
        <v>4001</v>
      </c>
      <c r="B3971" s="1">
        <v>46200</v>
      </c>
      <c r="C3971" t="s">
        <v>48</v>
      </c>
      <c r="D3971" t="s">
        <v>21</v>
      </c>
      <c r="E3971">
        <v>3548</v>
      </c>
      <c r="F3971">
        <v>85</v>
      </c>
      <c r="G3971">
        <v>3633</v>
      </c>
      <c r="H3971">
        <v>23</v>
      </c>
      <c r="I3971">
        <v>3610</v>
      </c>
      <c r="J3971">
        <v>0</v>
      </c>
      <c r="K3971">
        <v>0</v>
      </c>
      <c r="L3971">
        <v>8</v>
      </c>
      <c r="M3971">
        <v>0.6</v>
      </c>
      <c r="N3971">
        <v>0.98699999999999999</v>
      </c>
      <c r="O3971">
        <v>2.5</v>
      </c>
      <c r="P3971">
        <v>0.76500000000000001</v>
      </c>
      <c r="Q3971">
        <v>6.0000000000000001E-3</v>
      </c>
    </row>
    <row r="3972" spans="1:17">
      <c r="A3972" t="s">
        <v>4002</v>
      </c>
      <c r="B3972" s="1">
        <v>46200</v>
      </c>
      <c r="C3972" t="s">
        <v>48</v>
      </c>
      <c r="D3972" t="s">
        <v>23</v>
      </c>
      <c r="E3972">
        <v>0</v>
      </c>
      <c r="F3972">
        <v>31</v>
      </c>
      <c r="G3972">
        <v>31</v>
      </c>
      <c r="H3972">
        <v>31</v>
      </c>
      <c r="I3972">
        <v>0</v>
      </c>
      <c r="J3972">
        <v>0</v>
      </c>
      <c r="K3972">
        <v>0</v>
      </c>
      <c r="L3972">
        <v>1.4</v>
      </c>
      <c r="M3972">
        <v>0.92600000000000005</v>
      </c>
      <c r="N3972">
        <v>0.98</v>
      </c>
      <c r="O3972">
        <v>4.4000000000000004</v>
      </c>
      <c r="P3972">
        <v>0.77</v>
      </c>
      <c r="Q3972">
        <v>1</v>
      </c>
    </row>
    <row r="3973" spans="1:17">
      <c r="A3973" t="s">
        <v>4003</v>
      </c>
      <c r="B3973" s="1">
        <v>46200</v>
      </c>
      <c r="C3973" t="s">
        <v>48</v>
      </c>
      <c r="D3973" t="s">
        <v>25</v>
      </c>
      <c r="E3973">
        <v>1264</v>
      </c>
      <c r="F3973">
        <v>28</v>
      </c>
      <c r="G3973">
        <v>1292</v>
      </c>
      <c r="H3973">
        <v>23</v>
      </c>
      <c r="I3973">
        <v>1269</v>
      </c>
      <c r="J3973">
        <v>0</v>
      </c>
      <c r="K3973">
        <v>0</v>
      </c>
      <c r="L3973">
        <v>8</v>
      </c>
      <c r="M3973">
        <v>0.6</v>
      </c>
      <c r="N3973">
        <v>0.97</v>
      </c>
      <c r="O3973">
        <v>2.5</v>
      </c>
      <c r="P3973">
        <v>0.72899999999999998</v>
      </c>
      <c r="Q3973">
        <v>1.7999999999999999E-2</v>
      </c>
    </row>
    <row r="3974" spans="1:17">
      <c r="A3974" t="s">
        <v>4004</v>
      </c>
      <c r="B3974" s="1">
        <v>46200</v>
      </c>
      <c r="C3974" t="s">
        <v>53</v>
      </c>
      <c r="D3974" t="s">
        <v>19</v>
      </c>
      <c r="E3974">
        <v>2107</v>
      </c>
      <c r="F3974">
        <v>38</v>
      </c>
      <c r="G3974">
        <v>2145</v>
      </c>
      <c r="H3974">
        <v>22</v>
      </c>
      <c r="I3974">
        <v>2123</v>
      </c>
      <c r="J3974">
        <v>0</v>
      </c>
      <c r="K3974">
        <v>0</v>
      </c>
      <c r="L3974">
        <v>8</v>
      </c>
      <c r="M3974">
        <v>0.6</v>
      </c>
      <c r="N3974">
        <v>0.99399999999999999</v>
      </c>
      <c r="O3974">
        <v>2.5</v>
      </c>
      <c r="P3974">
        <v>0.72599999999999998</v>
      </c>
      <c r="Q3974">
        <v>0.01</v>
      </c>
    </row>
    <row r="3975" spans="1:17">
      <c r="A3975" t="s">
        <v>4005</v>
      </c>
      <c r="B3975" s="1">
        <v>46200</v>
      </c>
      <c r="C3975" t="s">
        <v>53</v>
      </c>
      <c r="D3975" t="s">
        <v>21</v>
      </c>
      <c r="E3975">
        <v>2156</v>
      </c>
      <c r="F3975">
        <v>33</v>
      </c>
      <c r="G3975">
        <v>2189</v>
      </c>
      <c r="H3975">
        <v>31</v>
      </c>
      <c r="I3975">
        <v>2158</v>
      </c>
      <c r="J3975">
        <v>0</v>
      </c>
      <c r="K3975">
        <v>0</v>
      </c>
      <c r="L3975">
        <v>8</v>
      </c>
      <c r="M3975">
        <v>0.6</v>
      </c>
      <c r="N3975">
        <v>0.97399999999999998</v>
      </c>
      <c r="O3975">
        <v>2.5</v>
      </c>
      <c r="P3975">
        <v>0.67900000000000005</v>
      </c>
      <c r="Q3975">
        <v>1.4E-2</v>
      </c>
    </row>
    <row r="3976" spans="1:17">
      <c r="A3976" t="s">
        <v>4006</v>
      </c>
      <c r="B3976" s="1">
        <v>46200</v>
      </c>
      <c r="C3976" t="s">
        <v>53</v>
      </c>
      <c r="D3976" t="s">
        <v>23</v>
      </c>
      <c r="E3976">
        <v>1656</v>
      </c>
      <c r="F3976">
        <v>42</v>
      </c>
      <c r="G3976">
        <v>1698</v>
      </c>
      <c r="H3976">
        <v>24</v>
      </c>
      <c r="I3976">
        <v>1674</v>
      </c>
      <c r="J3976">
        <v>0</v>
      </c>
      <c r="K3976">
        <v>0</v>
      </c>
      <c r="L3976">
        <v>8</v>
      </c>
      <c r="M3976">
        <v>0.6</v>
      </c>
      <c r="N3976">
        <v>0.99099999999999999</v>
      </c>
      <c r="O3976">
        <v>2.5</v>
      </c>
      <c r="P3976">
        <v>0.71299999999999997</v>
      </c>
      <c r="Q3976">
        <v>1.4E-2</v>
      </c>
    </row>
    <row r="3977" spans="1:17">
      <c r="A3977" t="s">
        <v>4007</v>
      </c>
      <c r="B3977" s="1">
        <v>46200</v>
      </c>
      <c r="C3977" t="s">
        <v>53</v>
      </c>
      <c r="D3977" t="s">
        <v>25</v>
      </c>
      <c r="E3977">
        <v>0</v>
      </c>
      <c r="F3977">
        <v>36</v>
      </c>
      <c r="G3977">
        <v>36</v>
      </c>
      <c r="H3977">
        <v>36</v>
      </c>
      <c r="I3977">
        <v>0</v>
      </c>
      <c r="J3977">
        <v>0</v>
      </c>
      <c r="K3977">
        <v>0</v>
      </c>
      <c r="L3977">
        <v>0.7</v>
      </c>
      <c r="M3977">
        <v>0.97699999999999998</v>
      </c>
      <c r="N3977">
        <v>1</v>
      </c>
      <c r="O3977">
        <v>4.5999999999999996</v>
      </c>
      <c r="P3977">
        <v>0.69899999999999995</v>
      </c>
      <c r="Q3977">
        <v>1</v>
      </c>
    </row>
    <row r="3978" spans="1:17">
      <c r="A3978" t="s">
        <v>4008</v>
      </c>
      <c r="B3978" s="1">
        <v>46202</v>
      </c>
      <c r="C3978" t="s">
        <v>18</v>
      </c>
      <c r="D3978" t="s">
        <v>19</v>
      </c>
      <c r="E3978">
        <v>727</v>
      </c>
      <c r="F3978">
        <v>47</v>
      </c>
      <c r="G3978">
        <v>774</v>
      </c>
      <c r="H3978">
        <v>34</v>
      </c>
      <c r="I3978">
        <v>740</v>
      </c>
      <c r="J3978">
        <v>0</v>
      </c>
      <c r="K3978">
        <v>0</v>
      </c>
      <c r="L3978">
        <v>8</v>
      </c>
      <c r="M3978">
        <v>0.6</v>
      </c>
      <c r="N3978">
        <v>0.98099999999999998</v>
      </c>
      <c r="O3978">
        <v>2.5</v>
      </c>
      <c r="P3978">
        <v>0.66</v>
      </c>
      <c r="Q3978">
        <v>4.3999999999999997E-2</v>
      </c>
    </row>
    <row r="3979" spans="1:17">
      <c r="A3979" t="s">
        <v>4009</v>
      </c>
      <c r="B3979" s="1">
        <v>46202</v>
      </c>
      <c r="C3979" t="s">
        <v>18</v>
      </c>
      <c r="D3979" t="s">
        <v>21</v>
      </c>
      <c r="E3979">
        <v>0</v>
      </c>
      <c r="F3979">
        <v>50</v>
      </c>
      <c r="G3979">
        <v>50</v>
      </c>
      <c r="H3979">
        <v>49</v>
      </c>
      <c r="I3979">
        <v>1</v>
      </c>
      <c r="J3979">
        <v>0</v>
      </c>
      <c r="K3979">
        <v>0</v>
      </c>
      <c r="L3979">
        <v>1.6</v>
      </c>
      <c r="M3979">
        <v>0.95699999999999996</v>
      </c>
      <c r="N3979">
        <v>0.98699999999999999</v>
      </c>
      <c r="O3979">
        <v>4.5</v>
      </c>
      <c r="P3979">
        <v>0.72299999999999998</v>
      </c>
      <c r="Q3979">
        <v>0.98</v>
      </c>
    </row>
    <row r="3980" spans="1:17">
      <c r="A3980" t="s">
        <v>4010</v>
      </c>
      <c r="B3980" s="1">
        <v>46202</v>
      </c>
      <c r="C3980" t="s">
        <v>18</v>
      </c>
      <c r="D3980" t="s">
        <v>23</v>
      </c>
      <c r="E3980">
        <v>1025</v>
      </c>
      <c r="F3980">
        <v>56</v>
      </c>
      <c r="G3980">
        <v>1081</v>
      </c>
      <c r="H3980">
        <v>29</v>
      </c>
      <c r="I3980">
        <v>1052</v>
      </c>
      <c r="J3980">
        <v>0</v>
      </c>
      <c r="K3980">
        <v>0</v>
      </c>
      <c r="L3980">
        <v>8</v>
      </c>
      <c r="M3980">
        <v>0.6</v>
      </c>
      <c r="N3980">
        <v>0.97899999999999998</v>
      </c>
      <c r="O3980">
        <v>2.5</v>
      </c>
      <c r="P3980">
        <v>0.73799999999999999</v>
      </c>
      <c r="Q3980">
        <v>2.7E-2</v>
      </c>
    </row>
    <row r="3981" spans="1:17">
      <c r="A3981" t="s">
        <v>4011</v>
      </c>
      <c r="B3981" s="1">
        <v>46202</v>
      </c>
      <c r="C3981" t="s">
        <v>18</v>
      </c>
      <c r="D3981" t="s">
        <v>25</v>
      </c>
      <c r="E3981">
        <v>0</v>
      </c>
      <c r="F3981">
        <v>33</v>
      </c>
      <c r="G3981">
        <v>33</v>
      </c>
      <c r="H3981">
        <v>33</v>
      </c>
      <c r="I3981">
        <v>0</v>
      </c>
      <c r="J3981">
        <v>1</v>
      </c>
      <c r="K3981">
        <v>0</v>
      </c>
      <c r="L3981">
        <v>1.7</v>
      </c>
      <c r="M3981">
        <v>0.94599999999999995</v>
      </c>
      <c r="N3981">
        <v>0.98199999999999998</v>
      </c>
      <c r="O3981">
        <v>4.5999999999999996</v>
      </c>
      <c r="P3981">
        <v>0.71099999999999997</v>
      </c>
      <c r="Q3981">
        <v>1</v>
      </c>
    </row>
    <row r="3982" spans="1:17">
      <c r="A3982" t="s">
        <v>4012</v>
      </c>
      <c r="B3982" s="1">
        <v>46202</v>
      </c>
      <c r="C3982" t="s">
        <v>27</v>
      </c>
      <c r="D3982" t="s">
        <v>19</v>
      </c>
      <c r="E3982">
        <v>9</v>
      </c>
      <c r="F3982">
        <v>58</v>
      </c>
      <c r="G3982">
        <v>67</v>
      </c>
      <c r="H3982">
        <v>51</v>
      </c>
      <c r="I3982">
        <v>16</v>
      </c>
      <c r="J3982">
        <v>0</v>
      </c>
      <c r="K3982">
        <v>0</v>
      </c>
      <c r="L3982">
        <v>2.4</v>
      </c>
      <c r="M3982">
        <v>0.85099999999999998</v>
      </c>
      <c r="N3982">
        <v>0.998</v>
      </c>
      <c r="O3982">
        <v>3.8</v>
      </c>
      <c r="P3982">
        <v>0.74399999999999999</v>
      </c>
      <c r="Q3982">
        <v>0.76100000000000001</v>
      </c>
    </row>
    <row r="3983" spans="1:17">
      <c r="A3983" t="s">
        <v>4013</v>
      </c>
      <c r="B3983" s="1">
        <v>46202</v>
      </c>
      <c r="C3983" t="s">
        <v>27</v>
      </c>
      <c r="D3983" t="s">
        <v>21</v>
      </c>
      <c r="E3983">
        <v>0</v>
      </c>
      <c r="F3983">
        <v>27</v>
      </c>
      <c r="G3983">
        <v>27</v>
      </c>
      <c r="H3983">
        <v>27</v>
      </c>
      <c r="I3983">
        <v>0</v>
      </c>
      <c r="J3983">
        <v>0</v>
      </c>
      <c r="K3983">
        <v>0</v>
      </c>
      <c r="L3983">
        <v>1.3</v>
      </c>
      <c r="M3983">
        <v>0.98499999999999999</v>
      </c>
      <c r="N3983">
        <v>0.99299999999999999</v>
      </c>
      <c r="O3983">
        <v>4.5</v>
      </c>
      <c r="P3983">
        <v>0.70899999999999996</v>
      </c>
      <c r="Q3983">
        <v>1</v>
      </c>
    </row>
    <row r="3984" spans="1:17">
      <c r="A3984" t="s">
        <v>4014</v>
      </c>
      <c r="B3984" s="1">
        <v>46202</v>
      </c>
      <c r="C3984" t="s">
        <v>27</v>
      </c>
      <c r="D3984" t="s">
        <v>23</v>
      </c>
      <c r="E3984">
        <v>2642</v>
      </c>
      <c r="F3984">
        <v>56</v>
      </c>
      <c r="G3984">
        <v>2698</v>
      </c>
      <c r="H3984">
        <v>22</v>
      </c>
      <c r="I3984">
        <v>2676</v>
      </c>
      <c r="J3984">
        <v>0</v>
      </c>
      <c r="K3984">
        <v>0</v>
      </c>
      <c r="L3984">
        <v>8</v>
      </c>
      <c r="M3984">
        <v>0.6</v>
      </c>
      <c r="N3984">
        <v>0.96899999999999997</v>
      </c>
      <c r="O3984">
        <v>2.5</v>
      </c>
      <c r="P3984">
        <v>0.77200000000000002</v>
      </c>
      <c r="Q3984">
        <v>8.0000000000000002E-3</v>
      </c>
    </row>
    <row r="3985" spans="1:17">
      <c r="A3985" t="s">
        <v>4015</v>
      </c>
      <c r="B3985" s="1">
        <v>46202</v>
      </c>
      <c r="C3985" t="s">
        <v>27</v>
      </c>
      <c r="D3985" t="s">
        <v>25</v>
      </c>
      <c r="E3985">
        <v>258</v>
      </c>
      <c r="F3985">
        <v>32</v>
      </c>
      <c r="G3985">
        <v>290</v>
      </c>
      <c r="H3985">
        <v>22</v>
      </c>
      <c r="I3985">
        <v>268</v>
      </c>
      <c r="J3985">
        <v>0</v>
      </c>
      <c r="K3985">
        <v>0</v>
      </c>
      <c r="L3985">
        <v>8</v>
      </c>
      <c r="M3985">
        <v>0.6</v>
      </c>
      <c r="N3985">
        <v>0.98399999999999999</v>
      </c>
      <c r="O3985">
        <v>2.5</v>
      </c>
      <c r="P3985">
        <v>0.81100000000000005</v>
      </c>
      <c r="Q3985">
        <v>7.5999999999999998E-2</v>
      </c>
    </row>
    <row r="3986" spans="1:17">
      <c r="A3986" t="s">
        <v>4016</v>
      </c>
      <c r="B3986" s="1">
        <v>46202</v>
      </c>
      <c r="C3986" t="s">
        <v>32</v>
      </c>
      <c r="D3986" t="s">
        <v>19</v>
      </c>
      <c r="E3986">
        <v>1172</v>
      </c>
      <c r="F3986">
        <v>37</v>
      </c>
      <c r="G3986">
        <v>1209</v>
      </c>
      <c r="H3986">
        <v>33</v>
      </c>
      <c r="I3986">
        <v>1176</v>
      </c>
      <c r="J3986">
        <v>1</v>
      </c>
      <c r="K3986">
        <v>0</v>
      </c>
      <c r="L3986">
        <v>8</v>
      </c>
      <c r="M3986">
        <v>0.6</v>
      </c>
      <c r="N3986">
        <v>0.995</v>
      </c>
      <c r="O3986">
        <v>2.5</v>
      </c>
      <c r="P3986">
        <v>0.755</v>
      </c>
      <c r="Q3986">
        <v>2.7E-2</v>
      </c>
    </row>
    <row r="3987" spans="1:17">
      <c r="A3987" t="s">
        <v>4017</v>
      </c>
      <c r="B3987" s="1">
        <v>46202</v>
      </c>
      <c r="C3987" t="s">
        <v>32</v>
      </c>
      <c r="D3987" t="s">
        <v>21</v>
      </c>
      <c r="E3987">
        <v>2459</v>
      </c>
      <c r="F3987">
        <v>49</v>
      </c>
      <c r="G3987">
        <v>2508</v>
      </c>
      <c r="H3987">
        <v>27</v>
      </c>
      <c r="I3987">
        <v>2481</v>
      </c>
      <c r="J3987">
        <v>0</v>
      </c>
      <c r="K3987">
        <v>0</v>
      </c>
      <c r="L3987">
        <v>8</v>
      </c>
      <c r="M3987">
        <v>0.6</v>
      </c>
      <c r="N3987">
        <v>0.97599999999999998</v>
      </c>
      <c r="O3987">
        <v>2.5</v>
      </c>
      <c r="P3987">
        <v>0.75</v>
      </c>
      <c r="Q3987">
        <v>1.0999999999999999E-2</v>
      </c>
    </row>
    <row r="3988" spans="1:17">
      <c r="A3988" t="s">
        <v>4018</v>
      </c>
      <c r="B3988" s="1">
        <v>46202</v>
      </c>
      <c r="C3988" t="s">
        <v>32</v>
      </c>
      <c r="D3988" t="s">
        <v>23</v>
      </c>
      <c r="E3988">
        <v>2781</v>
      </c>
      <c r="F3988">
        <v>69</v>
      </c>
      <c r="G3988">
        <v>2850</v>
      </c>
      <c r="H3988">
        <v>22</v>
      </c>
      <c r="I3988">
        <v>2828</v>
      </c>
      <c r="J3988">
        <v>0</v>
      </c>
      <c r="K3988">
        <v>0</v>
      </c>
      <c r="L3988">
        <v>8</v>
      </c>
      <c r="M3988">
        <v>0.6</v>
      </c>
      <c r="N3988">
        <v>1</v>
      </c>
      <c r="O3988">
        <v>2.5</v>
      </c>
      <c r="P3988">
        <v>0.65100000000000002</v>
      </c>
      <c r="Q3988">
        <v>8.0000000000000002E-3</v>
      </c>
    </row>
    <row r="3989" spans="1:17">
      <c r="A3989" t="s">
        <v>4019</v>
      </c>
      <c r="B3989" s="1">
        <v>46202</v>
      </c>
      <c r="C3989" t="s">
        <v>32</v>
      </c>
      <c r="D3989" t="s">
        <v>25</v>
      </c>
      <c r="E3989">
        <v>0</v>
      </c>
      <c r="F3989">
        <v>21</v>
      </c>
      <c r="G3989">
        <v>21</v>
      </c>
      <c r="H3989">
        <v>21</v>
      </c>
      <c r="I3989">
        <v>0</v>
      </c>
      <c r="J3989">
        <v>1</v>
      </c>
      <c r="K3989">
        <v>0</v>
      </c>
      <c r="L3989">
        <v>1.5</v>
      </c>
      <c r="M3989">
        <v>0.996</v>
      </c>
      <c r="N3989">
        <v>0.98499999999999999</v>
      </c>
      <c r="O3989">
        <v>4.7</v>
      </c>
      <c r="P3989">
        <v>0.69399999999999995</v>
      </c>
      <c r="Q3989">
        <v>1</v>
      </c>
    </row>
    <row r="3990" spans="1:17">
      <c r="A3990" t="s">
        <v>4020</v>
      </c>
      <c r="B3990" s="1">
        <v>46202</v>
      </c>
      <c r="C3990" t="s">
        <v>37</v>
      </c>
      <c r="D3990" t="s">
        <v>19</v>
      </c>
      <c r="E3990">
        <v>8</v>
      </c>
      <c r="F3990">
        <v>33</v>
      </c>
      <c r="G3990">
        <v>41</v>
      </c>
      <c r="H3990">
        <v>41</v>
      </c>
      <c r="I3990">
        <v>0</v>
      </c>
      <c r="J3990">
        <v>0</v>
      </c>
      <c r="K3990">
        <v>0</v>
      </c>
      <c r="L3990">
        <v>1.1000000000000001</v>
      </c>
      <c r="M3990">
        <v>0.90200000000000002</v>
      </c>
      <c r="N3990">
        <v>0.97699999999999998</v>
      </c>
      <c r="O3990">
        <v>4.5999999999999996</v>
      </c>
      <c r="P3990">
        <v>0.67100000000000004</v>
      </c>
      <c r="Q3990">
        <v>1</v>
      </c>
    </row>
    <row r="3991" spans="1:17">
      <c r="A3991" t="s">
        <v>4021</v>
      </c>
      <c r="B3991" s="1">
        <v>46202</v>
      </c>
      <c r="C3991" t="s">
        <v>37</v>
      </c>
      <c r="D3991" t="s">
        <v>21</v>
      </c>
      <c r="E3991">
        <v>1216</v>
      </c>
      <c r="F3991">
        <v>40</v>
      </c>
      <c r="G3991">
        <v>1256</v>
      </c>
      <c r="H3991">
        <v>40</v>
      </c>
      <c r="I3991">
        <v>1216</v>
      </c>
      <c r="J3991">
        <v>0</v>
      </c>
      <c r="K3991">
        <v>0</v>
      </c>
      <c r="L3991">
        <v>8</v>
      </c>
      <c r="M3991">
        <v>0.6</v>
      </c>
      <c r="N3991">
        <v>0.95899999999999996</v>
      </c>
      <c r="O3991">
        <v>2.5</v>
      </c>
      <c r="P3991">
        <v>0.82499999999999996</v>
      </c>
      <c r="Q3991">
        <v>3.2000000000000001E-2</v>
      </c>
    </row>
    <row r="3992" spans="1:17">
      <c r="A3992" t="s">
        <v>4022</v>
      </c>
      <c r="B3992" s="1">
        <v>46202</v>
      </c>
      <c r="C3992" t="s">
        <v>37</v>
      </c>
      <c r="D3992" t="s">
        <v>23</v>
      </c>
      <c r="E3992">
        <v>987</v>
      </c>
      <c r="F3992">
        <v>40</v>
      </c>
      <c r="G3992">
        <v>1027</v>
      </c>
      <c r="H3992">
        <v>37</v>
      </c>
      <c r="I3992">
        <v>990</v>
      </c>
      <c r="J3992">
        <v>1</v>
      </c>
      <c r="K3992">
        <v>0</v>
      </c>
      <c r="L3992">
        <v>8</v>
      </c>
      <c r="M3992">
        <v>0.6</v>
      </c>
      <c r="N3992">
        <v>0.95899999999999996</v>
      </c>
      <c r="O3992">
        <v>2.5</v>
      </c>
      <c r="P3992">
        <v>0.81399999999999995</v>
      </c>
      <c r="Q3992">
        <v>3.5999999999999997E-2</v>
      </c>
    </row>
    <row r="3993" spans="1:17">
      <c r="A3993" t="s">
        <v>4023</v>
      </c>
      <c r="B3993" s="1">
        <v>46202</v>
      </c>
      <c r="C3993" t="s">
        <v>37</v>
      </c>
      <c r="D3993" t="s">
        <v>25</v>
      </c>
      <c r="E3993">
        <v>4</v>
      </c>
      <c r="F3993">
        <v>24</v>
      </c>
      <c r="G3993">
        <v>28</v>
      </c>
      <c r="H3993">
        <v>28</v>
      </c>
      <c r="I3993">
        <v>0</v>
      </c>
      <c r="J3993">
        <v>0</v>
      </c>
      <c r="K3993">
        <v>0</v>
      </c>
      <c r="L3993">
        <v>0.9</v>
      </c>
      <c r="M3993">
        <v>0.98299999999999998</v>
      </c>
      <c r="N3993">
        <v>0.999</v>
      </c>
      <c r="O3993">
        <v>4.5</v>
      </c>
      <c r="P3993">
        <v>0.76600000000000001</v>
      </c>
      <c r="Q3993">
        <v>1</v>
      </c>
    </row>
    <row r="3994" spans="1:17">
      <c r="A3994" t="s">
        <v>4024</v>
      </c>
      <c r="B3994" s="1">
        <v>46202</v>
      </c>
      <c r="C3994" t="s">
        <v>43</v>
      </c>
      <c r="D3994" t="s">
        <v>19</v>
      </c>
      <c r="E3994">
        <v>2322</v>
      </c>
      <c r="F3994">
        <v>40</v>
      </c>
      <c r="G3994">
        <v>2362</v>
      </c>
      <c r="H3994">
        <v>23</v>
      </c>
      <c r="I3994">
        <v>2339</v>
      </c>
      <c r="J3994">
        <v>0</v>
      </c>
      <c r="K3994">
        <v>0</v>
      </c>
      <c r="L3994">
        <v>8</v>
      </c>
      <c r="M3994">
        <v>0.6</v>
      </c>
      <c r="N3994">
        <v>0.995</v>
      </c>
      <c r="O3994">
        <v>2.5</v>
      </c>
      <c r="P3994">
        <v>0.70499999999999996</v>
      </c>
      <c r="Q3994">
        <v>0.01</v>
      </c>
    </row>
    <row r="3995" spans="1:17">
      <c r="A3995" t="s">
        <v>4025</v>
      </c>
      <c r="B3995" s="1">
        <v>46202</v>
      </c>
      <c r="C3995" t="s">
        <v>43</v>
      </c>
      <c r="D3995" t="s">
        <v>21</v>
      </c>
      <c r="E3995">
        <v>0</v>
      </c>
      <c r="F3995">
        <v>59</v>
      </c>
      <c r="G3995">
        <v>59</v>
      </c>
      <c r="H3995">
        <v>48</v>
      </c>
      <c r="I3995">
        <v>11</v>
      </c>
      <c r="J3995">
        <v>0</v>
      </c>
      <c r="K3995">
        <v>0</v>
      </c>
      <c r="L3995">
        <v>2.6</v>
      </c>
      <c r="M3995">
        <v>0.91600000000000004</v>
      </c>
      <c r="N3995">
        <v>1</v>
      </c>
      <c r="O3995">
        <v>3.8</v>
      </c>
      <c r="P3995">
        <v>0.65300000000000002</v>
      </c>
      <c r="Q3995">
        <v>0.81399999999999995</v>
      </c>
    </row>
    <row r="3996" spans="1:17">
      <c r="A3996" t="s">
        <v>4026</v>
      </c>
      <c r="B3996" s="1">
        <v>46202</v>
      </c>
      <c r="C3996" t="s">
        <v>43</v>
      </c>
      <c r="D3996" t="s">
        <v>23</v>
      </c>
      <c r="E3996">
        <v>5</v>
      </c>
      <c r="F3996">
        <v>48</v>
      </c>
      <c r="G3996">
        <v>53</v>
      </c>
      <c r="H3996">
        <v>50</v>
      </c>
      <c r="I3996">
        <v>3</v>
      </c>
      <c r="J3996">
        <v>0</v>
      </c>
      <c r="K3996">
        <v>0</v>
      </c>
      <c r="L3996">
        <v>1.7</v>
      </c>
      <c r="M3996">
        <v>0.94699999999999995</v>
      </c>
      <c r="N3996">
        <v>0.97599999999999998</v>
      </c>
      <c r="O3996">
        <v>4.4000000000000004</v>
      </c>
      <c r="P3996">
        <v>0.69599999999999995</v>
      </c>
      <c r="Q3996">
        <v>0.94299999999999995</v>
      </c>
    </row>
    <row r="3997" spans="1:17">
      <c r="A3997" t="s">
        <v>4027</v>
      </c>
      <c r="B3997" s="1">
        <v>46202</v>
      </c>
      <c r="C3997" t="s">
        <v>43</v>
      </c>
      <c r="D3997" t="s">
        <v>25</v>
      </c>
      <c r="E3997">
        <v>0</v>
      </c>
      <c r="F3997">
        <v>29</v>
      </c>
      <c r="G3997">
        <v>29</v>
      </c>
      <c r="H3997">
        <v>29</v>
      </c>
      <c r="I3997">
        <v>0</v>
      </c>
      <c r="J3997">
        <v>0</v>
      </c>
      <c r="K3997">
        <v>0</v>
      </c>
      <c r="L3997">
        <v>0.9</v>
      </c>
      <c r="M3997">
        <v>0.97799999999999998</v>
      </c>
      <c r="N3997">
        <v>0.98599999999999999</v>
      </c>
      <c r="O3997">
        <v>4.5999999999999996</v>
      </c>
      <c r="P3997">
        <v>0.81200000000000006</v>
      </c>
      <c r="Q3997">
        <v>1</v>
      </c>
    </row>
    <row r="3998" spans="1:17">
      <c r="A3998" t="s">
        <v>4028</v>
      </c>
      <c r="B3998" s="1">
        <v>46202</v>
      </c>
      <c r="C3998" t="s">
        <v>48</v>
      </c>
      <c r="D3998" t="s">
        <v>19</v>
      </c>
      <c r="E3998">
        <v>0</v>
      </c>
      <c r="F3998">
        <v>48</v>
      </c>
      <c r="G3998">
        <v>48</v>
      </c>
      <c r="H3998">
        <v>48</v>
      </c>
      <c r="I3998">
        <v>0</v>
      </c>
      <c r="J3998">
        <v>1</v>
      </c>
      <c r="K3998">
        <v>0</v>
      </c>
      <c r="L3998">
        <v>1.8</v>
      </c>
      <c r="M3998">
        <v>0.98199999999999998</v>
      </c>
      <c r="N3998">
        <v>0.99299999999999999</v>
      </c>
      <c r="O3998">
        <v>4.4000000000000004</v>
      </c>
      <c r="P3998">
        <v>0.73299999999999998</v>
      </c>
      <c r="Q3998">
        <v>1</v>
      </c>
    </row>
    <row r="3999" spans="1:17">
      <c r="A3999" t="s">
        <v>4029</v>
      </c>
      <c r="B3999" s="1">
        <v>46202</v>
      </c>
      <c r="C3999" t="s">
        <v>48</v>
      </c>
      <c r="D3999" t="s">
        <v>21</v>
      </c>
      <c r="E3999">
        <v>3610</v>
      </c>
      <c r="F3999">
        <v>40</v>
      </c>
      <c r="G3999">
        <v>3650</v>
      </c>
      <c r="H3999">
        <v>24</v>
      </c>
      <c r="I3999">
        <v>3626</v>
      </c>
      <c r="J3999">
        <v>2</v>
      </c>
      <c r="K3999">
        <v>0</v>
      </c>
      <c r="L3999">
        <v>8</v>
      </c>
      <c r="M3999">
        <v>0.6</v>
      </c>
      <c r="N3999">
        <v>0.98499999999999999</v>
      </c>
      <c r="O3999">
        <v>2.5</v>
      </c>
      <c r="P3999">
        <v>0.76500000000000001</v>
      </c>
      <c r="Q3999">
        <v>7.0000000000000001E-3</v>
      </c>
    </row>
    <row r="4000" spans="1:17">
      <c r="A4000" t="s">
        <v>4030</v>
      </c>
      <c r="B4000" s="1">
        <v>46202</v>
      </c>
      <c r="C4000" t="s">
        <v>48</v>
      </c>
      <c r="D4000" t="s">
        <v>23</v>
      </c>
      <c r="E4000">
        <v>0</v>
      </c>
      <c r="F4000">
        <v>21</v>
      </c>
      <c r="G4000">
        <v>21</v>
      </c>
      <c r="H4000">
        <v>21</v>
      </c>
      <c r="I4000">
        <v>0</v>
      </c>
      <c r="J4000">
        <v>0</v>
      </c>
      <c r="K4000">
        <v>0</v>
      </c>
      <c r="L4000">
        <v>1.2</v>
      </c>
      <c r="M4000">
        <v>1</v>
      </c>
      <c r="N4000">
        <v>0.97199999999999998</v>
      </c>
      <c r="O4000">
        <v>4.4000000000000004</v>
      </c>
      <c r="P4000">
        <v>0.77</v>
      </c>
      <c r="Q4000">
        <v>1</v>
      </c>
    </row>
    <row r="4001" spans="1:17">
      <c r="A4001" t="s">
        <v>4031</v>
      </c>
      <c r="B4001" s="1">
        <v>46202</v>
      </c>
      <c r="C4001" t="s">
        <v>48</v>
      </c>
      <c r="D4001" t="s">
        <v>25</v>
      </c>
      <c r="E4001">
        <v>1269</v>
      </c>
      <c r="F4001">
        <v>33</v>
      </c>
      <c r="G4001">
        <v>1302</v>
      </c>
      <c r="H4001">
        <v>21</v>
      </c>
      <c r="I4001">
        <v>1281</v>
      </c>
      <c r="J4001">
        <v>0</v>
      </c>
      <c r="K4001">
        <v>0</v>
      </c>
      <c r="L4001">
        <v>8</v>
      </c>
      <c r="M4001">
        <v>0.6</v>
      </c>
      <c r="N4001">
        <v>0.97299999999999998</v>
      </c>
      <c r="O4001">
        <v>2.5</v>
      </c>
      <c r="P4001">
        <v>0.72899999999999998</v>
      </c>
      <c r="Q4001">
        <v>1.6E-2</v>
      </c>
    </row>
    <row r="4002" spans="1:17">
      <c r="A4002" t="s">
        <v>4032</v>
      </c>
      <c r="B4002" s="1">
        <v>46202</v>
      </c>
      <c r="C4002" t="s">
        <v>53</v>
      </c>
      <c r="D4002" t="s">
        <v>19</v>
      </c>
      <c r="E4002">
        <v>2123</v>
      </c>
      <c r="F4002">
        <v>35</v>
      </c>
      <c r="G4002">
        <v>2158</v>
      </c>
      <c r="H4002">
        <v>27</v>
      </c>
      <c r="I4002">
        <v>2131</v>
      </c>
      <c r="J4002">
        <v>0</v>
      </c>
      <c r="K4002">
        <v>0</v>
      </c>
      <c r="L4002">
        <v>8</v>
      </c>
      <c r="M4002">
        <v>0.6</v>
      </c>
      <c r="N4002">
        <v>0.97</v>
      </c>
      <c r="O4002">
        <v>2.5</v>
      </c>
      <c r="P4002">
        <v>0.72599999999999998</v>
      </c>
      <c r="Q4002">
        <v>1.2999999999999999E-2</v>
      </c>
    </row>
    <row r="4003" spans="1:17">
      <c r="A4003" t="s">
        <v>4033</v>
      </c>
      <c r="B4003" s="1">
        <v>46202</v>
      </c>
      <c r="C4003" t="s">
        <v>53</v>
      </c>
      <c r="D4003" t="s">
        <v>21</v>
      </c>
      <c r="E4003">
        <v>2158</v>
      </c>
      <c r="F4003">
        <v>35</v>
      </c>
      <c r="G4003">
        <v>2193</v>
      </c>
      <c r="H4003">
        <v>25</v>
      </c>
      <c r="I4003">
        <v>2168</v>
      </c>
      <c r="J4003">
        <v>0</v>
      </c>
      <c r="K4003">
        <v>0</v>
      </c>
      <c r="L4003">
        <v>8</v>
      </c>
      <c r="M4003">
        <v>0.6</v>
      </c>
      <c r="N4003">
        <v>0.98599999999999999</v>
      </c>
      <c r="O4003">
        <v>2.5</v>
      </c>
      <c r="P4003">
        <v>0.67900000000000005</v>
      </c>
      <c r="Q4003">
        <v>1.0999999999999999E-2</v>
      </c>
    </row>
    <row r="4004" spans="1:17">
      <c r="A4004" t="s">
        <v>4034</v>
      </c>
      <c r="B4004" s="1">
        <v>46202</v>
      </c>
      <c r="C4004" t="s">
        <v>53</v>
      </c>
      <c r="D4004" t="s">
        <v>23</v>
      </c>
      <c r="E4004">
        <v>1674</v>
      </c>
      <c r="F4004">
        <v>38</v>
      </c>
      <c r="G4004">
        <v>1712</v>
      </c>
      <c r="H4004">
        <v>24</v>
      </c>
      <c r="I4004">
        <v>1688</v>
      </c>
      <c r="J4004">
        <v>0</v>
      </c>
      <c r="K4004">
        <v>0</v>
      </c>
      <c r="L4004">
        <v>8</v>
      </c>
      <c r="M4004">
        <v>0.6</v>
      </c>
      <c r="N4004">
        <v>0.97699999999999998</v>
      </c>
      <c r="O4004">
        <v>2.5</v>
      </c>
      <c r="P4004">
        <v>0.71299999999999997</v>
      </c>
      <c r="Q4004">
        <v>1.4E-2</v>
      </c>
    </row>
    <row r="4005" spans="1:17">
      <c r="A4005" t="s">
        <v>4035</v>
      </c>
      <c r="B4005" s="1">
        <v>46202</v>
      </c>
      <c r="C4005" t="s">
        <v>53</v>
      </c>
      <c r="D4005" t="s">
        <v>25</v>
      </c>
      <c r="E4005">
        <v>0</v>
      </c>
      <c r="F4005">
        <v>25</v>
      </c>
      <c r="G4005">
        <v>25</v>
      </c>
      <c r="H4005">
        <v>25</v>
      </c>
      <c r="I4005">
        <v>0</v>
      </c>
      <c r="J4005">
        <v>0</v>
      </c>
      <c r="K4005">
        <v>0</v>
      </c>
      <c r="L4005">
        <v>1.4</v>
      </c>
      <c r="M4005">
        <v>0.94599999999999995</v>
      </c>
      <c r="N4005">
        <v>0.97</v>
      </c>
      <c r="O4005">
        <v>4.5999999999999996</v>
      </c>
      <c r="P4005">
        <v>0.69899999999999995</v>
      </c>
      <c r="Q4005">
        <v>1</v>
      </c>
    </row>
    <row r="4006" spans="1:17">
      <c r="A4006" t="s">
        <v>4036</v>
      </c>
      <c r="B4006" s="1">
        <v>46203</v>
      </c>
      <c r="C4006" t="s">
        <v>18</v>
      </c>
      <c r="D4006" t="s">
        <v>19</v>
      </c>
      <c r="E4006">
        <v>740</v>
      </c>
      <c r="F4006">
        <v>29</v>
      </c>
      <c r="G4006">
        <v>769</v>
      </c>
      <c r="H4006">
        <v>32</v>
      </c>
      <c r="I4006">
        <v>737</v>
      </c>
      <c r="J4006">
        <v>0</v>
      </c>
      <c r="K4006">
        <v>0</v>
      </c>
      <c r="L4006">
        <v>8</v>
      </c>
      <c r="M4006">
        <v>0.6</v>
      </c>
      <c r="N4006">
        <v>1</v>
      </c>
      <c r="O4006">
        <v>2.5</v>
      </c>
      <c r="P4006">
        <v>0.66</v>
      </c>
      <c r="Q4006">
        <v>4.2000000000000003E-2</v>
      </c>
    </row>
    <row r="4007" spans="1:17">
      <c r="A4007" t="s">
        <v>4037</v>
      </c>
      <c r="B4007" s="1">
        <v>46203</v>
      </c>
      <c r="C4007" t="s">
        <v>18</v>
      </c>
      <c r="D4007" t="s">
        <v>21</v>
      </c>
      <c r="E4007">
        <v>1</v>
      </c>
      <c r="F4007">
        <v>49</v>
      </c>
      <c r="G4007">
        <v>50</v>
      </c>
      <c r="H4007">
        <v>47</v>
      </c>
      <c r="I4007">
        <v>3</v>
      </c>
      <c r="J4007">
        <v>0</v>
      </c>
      <c r="K4007">
        <v>0</v>
      </c>
      <c r="L4007">
        <v>2.1</v>
      </c>
      <c r="M4007">
        <v>0.96899999999999997</v>
      </c>
      <c r="N4007">
        <v>1</v>
      </c>
      <c r="O4007">
        <v>4.4000000000000004</v>
      </c>
      <c r="P4007">
        <v>0.72299999999999998</v>
      </c>
      <c r="Q4007">
        <v>0.94</v>
      </c>
    </row>
    <row r="4008" spans="1:17">
      <c r="A4008" t="s">
        <v>4038</v>
      </c>
      <c r="B4008" s="1">
        <v>46203</v>
      </c>
      <c r="C4008" t="s">
        <v>18</v>
      </c>
      <c r="D4008" t="s">
        <v>23</v>
      </c>
      <c r="E4008">
        <v>1052</v>
      </c>
      <c r="F4008">
        <v>37</v>
      </c>
      <c r="G4008">
        <v>1089</v>
      </c>
      <c r="H4008">
        <v>34</v>
      </c>
      <c r="I4008">
        <v>1055</v>
      </c>
      <c r="J4008">
        <v>1</v>
      </c>
      <c r="K4008">
        <v>1</v>
      </c>
      <c r="L4008">
        <v>8</v>
      </c>
      <c r="M4008">
        <v>0.6</v>
      </c>
      <c r="N4008">
        <v>0.97099999999999997</v>
      </c>
      <c r="O4008">
        <v>2.5</v>
      </c>
      <c r="P4008">
        <v>0.73799999999999999</v>
      </c>
      <c r="Q4008">
        <v>3.1E-2</v>
      </c>
    </row>
    <row r="4009" spans="1:17">
      <c r="A4009" t="s">
        <v>4039</v>
      </c>
      <c r="B4009" s="1">
        <v>46203</v>
      </c>
      <c r="C4009" t="s">
        <v>18</v>
      </c>
      <c r="D4009" t="s">
        <v>25</v>
      </c>
      <c r="E4009">
        <v>0</v>
      </c>
      <c r="F4009">
        <v>31</v>
      </c>
      <c r="G4009">
        <v>31</v>
      </c>
      <c r="H4009">
        <v>31</v>
      </c>
      <c r="I4009">
        <v>0</v>
      </c>
      <c r="J4009">
        <v>0</v>
      </c>
      <c r="K4009">
        <v>0</v>
      </c>
      <c r="L4009">
        <v>1.7</v>
      </c>
      <c r="M4009">
        <v>0.94399999999999995</v>
      </c>
      <c r="N4009">
        <v>0.95799999999999996</v>
      </c>
      <c r="O4009">
        <v>4.9000000000000004</v>
      </c>
      <c r="P4009">
        <v>0.71099999999999997</v>
      </c>
      <c r="Q4009">
        <v>1</v>
      </c>
    </row>
    <row r="4010" spans="1:17">
      <c r="A4010" t="s">
        <v>4040</v>
      </c>
      <c r="B4010" s="1">
        <v>46203</v>
      </c>
      <c r="C4010" t="s">
        <v>27</v>
      </c>
      <c r="D4010" t="s">
        <v>19</v>
      </c>
      <c r="E4010">
        <v>16</v>
      </c>
      <c r="F4010">
        <v>26</v>
      </c>
      <c r="G4010">
        <v>42</v>
      </c>
      <c r="H4010">
        <v>42</v>
      </c>
      <c r="I4010">
        <v>0</v>
      </c>
      <c r="J4010">
        <v>0</v>
      </c>
      <c r="K4010">
        <v>0</v>
      </c>
      <c r="L4010">
        <v>1.6</v>
      </c>
      <c r="M4010">
        <v>1</v>
      </c>
      <c r="N4010">
        <v>0.98699999999999999</v>
      </c>
      <c r="O4010">
        <v>4.8</v>
      </c>
      <c r="P4010">
        <v>0.74399999999999999</v>
      </c>
      <c r="Q4010">
        <v>1</v>
      </c>
    </row>
    <row r="4011" spans="1:17">
      <c r="A4011" t="s">
        <v>4041</v>
      </c>
      <c r="B4011" s="1">
        <v>46203</v>
      </c>
      <c r="C4011" t="s">
        <v>27</v>
      </c>
      <c r="D4011" t="s">
        <v>21</v>
      </c>
      <c r="E4011">
        <v>0</v>
      </c>
      <c r="F4011">
        <v>47</v>
      </c>
      <c r="G4011">
        <v>47</v>
      </c>
      <c r="H4011">
        <v>45</v>
      </c>
      <c r="I4011">
        <v>2</v>
      </c>
      <c r="J4011">
        <v>0</v>
      </c>
      <c r="K4011">
        <v>0</v>
      </c>
      <c r="L4011">
        <v>1</v>
      </c>
      <c r="M4011">
        <v>1</v>
      </c>
      <c r="N4011">
        <v>1</v>
      </c>
      <c r="O4011">
        <v>4.5</v>
      </c>
      <c r="P4011">
        <v>0.70899999999999996</v>
      </c>
      <c r="Q4011">
        <v>0.95699999999999996</v>
      </c>
    </row>
    <row r="4012" spans="1:17">
      <c r="A4012" t="s">
        <v>4042</v>
      </c>
      <c r="B4012" s="1">
        <v>46203</v>
      </c>
      <c r="C4012" t="s">
        <v>27</v>
      </c>
      <c r="D4012" t="s">
        <v>23</v>
      </c>
      <c r="E4012">
        <v>2676</v>
      </c>
      <c r="F4012">
        <v>39</v>
      </c>
      <c r="G4012">
        <v>2715</v>
      </c>
      <c r="H4012">
        <v>19</v>
      </c>
      <c r="I4012">
        <v>2696</v>
      </c>
      <c r="J4012">
        <v>0</v>
      </c>
      <c r="K4012">
        <v>0</v>
      </c>
      <c r="L4012">
        <v>8</v>
      </c>
      <c r="M4012">
        <v>0.6</v>
      </c>
      <c r="N4012">
        <v>0.98599999999999999</v>
      </c>
      <c r="O4012">
        <v>2.5</v>
      </c>
      <c r="P4012">
        <v>0.77200000000000002</v>
      </c>
      <c r="Q4012">
        <v>7.0000000000000001E-3</v>
      </c>
    </row>
    <row r="4013" spans="1:17">
      <c r="A4013" t="s">
        <v>4043</v>
      </c>
      <c r="B4013" s="1">
        <v>46203</v>
      </c>
      <c r="C4013" t="s">
        <v>27</v>
      </c>
      <c r="D4013" t="s">
        <v>25</v>
      </c>
      <c r="E4013">
        <v>268</v>
      </c>
      <c r="F4013">
        <v>35</v>
      </c>
      <c r="G4013">
        <v>303</v>
      </c>
      <c r="H4013">
        <v>25</v>
      </c>
      <c r="I4013">
        <v>278</v>
      </c>
      <c r="J4013">
        <v>0</v>
      </c>
      <c r="K4013">
        <v>0</v>
      </c>
      <c r="L4013">
        <v>8</v>
      </c>
      <c r="M4013">
        <v>0.6</v>
      </c>
      <c r="N4013">
        <v>0.95199999999999996</v>
      </c>
      <c r="O4013">
        <v>2.5</v>
      </c>
      <c r="P4013">
        <v>0.81100000000000005</v>
      </c>
      <c r="Q4013">
        <v>8.3000000000000004E-2</v>
      </c>
    </row>
    <row r="4014" spans="1:17">
      <c r="A4014" t="s">
        <v>4044</v>
      </c>
      <c r="B4014" s="1">
        <v>46203</v>
      </c>
      <c r="C4014" t="s">
        <v>32</v>
      </c>
      <c r="D4014" t="s">
        <v>19</v>
      </c>
      <c r="E4014">
        <v>1176</v>
      </c>
      <c r="F4014">
        <v>40</v>
      </c>
      <c r="G4014">
        <v>1216</v>
      </c>
      <c r="H4014">
        <v>37</v>
      </c>
      <c r="I4014">
        <v>1179</v>
      </c>
      <c r="J4014">
        <v>0</v>
      </c>
      <c r="K4014">
        <v>0</v>
      </c>
      <c r="L4014">
        <v>8</v>
      </c>
      <c r="M4014">
        <v>0.6</v>
      </c>
      <c r="N4014">
        <v>0.996</v>
      </c>
      <c r="O4014">
        <v>2.5</v>
      </c>
      <c r="P4014">
        <v>0.755</v>
      </c>
      <c r="Q4014">
        <v>0.03</v>
      </c>
    </row>
    <row r="4015" spans="1:17">
      <c r="A4015" t="s">
        <v>4045</v>
      </c>
      <c r="B4015" s="1">
        <v>46203</v>
      </c>
      <c r="C4015" t="s">
        <v>32</v>
      </c>
      <c r="D4015" t="s">
        <v>21</v>
      </c>
      <c r="E4015">
        <v>2481</v>
      </c>
      <c r="F4015">
        <v>46</v>
      </c>
      <c r="G4015">
        <v>2527</v>
      </c>
      <c r="H4015">
        <v>27</v>
      </c>
      <c r="I4015">
        <v>2500</v>
      </c>
      <c r="J4015">
        <v>0</v>
      </c>
      <c r="K4015">
        <v>0</v>
      </c>
      <c r="L4015">
        <v>8</v>
      </c>
      <c r="M4015">
        <v>0.6</v>
      </c>
      <c r="N4015">
        <v>0.98</v>
      </c>
      <c r="O4015">
        <v>2.5</v>
      </c>
      <c r="P4015">
        <v>0.75</v>
      </c>
      <c r="Q4015">
        <v>1.0999999999999999E-2</v>
      </c>
    </row>
    <row r="4016" spans="1:17">
      <c r="A4016" t="s">
        <v>4046</v>
      </c>
      <c r="B4016" s="1">
        <v>46203</v>
      </c>
      <c r="C4016" t="s">
        <v>32</v>
      </c>
      <c r="D4016" t="s">
        <v>23</v>
      </c>
      <c r="E4016">
        <v>2828</v>
      </c>
      <c r="F4016">
        <v>55</v>
      </c>
      <c r="G4016">
        <v>2883</v>
      </c>
      <c r="H4016">
        <v>18</v>
      </c>
      <c r="I4016">
        <v>2865</v>
      </c>
      <c r="J4016">
        <v>1</v>
      </c>
      <c r="K4016">
        <v>1</v>
      </c>
      <c r="L4016">
        <v>8</v>
      </c>
      <c r="M4016">
        <v>0.6</v>
      </c>
      <c r="N4016">
        <v>0.92400000000000004</v>
      </c>
      <c r="O4016">
        <v>2.5</v>
      </c>
      <c r="P4016">
        <v>0.65100000000000002</v>
      </c>
      <c r="Q4016">
        <v>6.0000000000000001E-3</v>
      </c>
    </row>
    <row r="4017" spans="1:17">
      <c r="A4017" t="s">
        <v>4047</v>
      </c>
      <c r="B4017" s="1">
        <v>46203</v>
      </c>
      <c r="C4017" t="s">
        <v>32</v>
      </c>
      <c r="D4017" t="s">
        <v>25</v>
      </c>
      <c r="E4017">
        <v>0</v>
      </c>
      <c r="F4017">
        <v>27</v>
      </c>
      <c r="G4017">
        <v>27</v>
      </c>
      <c r="H4017">
        <v>27</v>
      </c>
      <c r="I4017">
        <v>0</v>
      </c>
      <c r="J4017">
        <v>0</v>
      </c>
      <c r="K4017">
        <v>0</v>
      </c>
      <c r="L4017">
        <v>1.4</v>
      </c>
      <c r="M4017">
        <v>0.94099999999999995</v>
      </c>
      <c r="N4017">
        <v>0.96499999999999997</v>
      </c>
      <c r="O4017">
        <v>4.7</v>
      </c>
      <c r="P4017">
        <v>0.69399999999999995</v>
      </c>
      <c r="Q4017">
        <v>1</v>
      </c>
    </row>
    <row r="4018" spans="1:17">
      <c r="A4018" t="s">
        <v>4048</v>
      </c>
      <c r="B4018" s="1">
        <v>46203</v>
      </c>
      <c r="C4018" t="s">
        <v>37</v>
      </c>
      <c r="D4018" t="s">
        <v>19</v>
      </c>
      <c r="E4018">
        <v>0</v>
      </c>
      <c r="F4018">
        <v>51</v>
      </c>
      <c r="G4018">
        <v>51</v>
      </c>
      <c r="H4018">
        <v>43</v>
      </c>
      <c r="I4018">
        <v>8</v>
      </c>
      <c r="J4018">
        <v>0</v>
      </c>
      <c r="K4018">
        <v>0</v>
      </c>
      <c r="L4018">
        <v>2.2999999999999998</v>
      </c>
      <c r="M4018">
        <v>0.91200000000000003</v>
      </c>
      <c r="N4018">
        <v>0.96</v>
      </c>
      <c r="O4018">
        <v>4.5</v>
      </c>
      <c r="P4018">
        <v>0.67100000000000004</v>
      </c>
      <c r="Q4018">
        <v>0.84299999999999997</v>
      </c>
    </row>
    <row r="4019" spans="1:17">
      <c r="A4019" t="s">
        <v>4049</v>
      </c>
      <c r="B4019" s="1">
        <v>46203</v>
      </c>
      <c r="C4019" t="s">
        <v>37</v>
      </c>
      <c r="D4019" t="s">
        <v>21</v>
      </c>
      <c r="E4019">
        <v>1216</v>
      </c>
      <c r="F4019">
        <v>46</v>
      </c>
      <c r="G4019">
        <v>1262</v>
      </c>
      <c r="H4019">
        <v>31</v>
      </c>
      <c r="I4019">
        <v>1231</v>
      </c>
      <c r="J4019">
        <v>0</v>
      </c>
      <c r="K4019">
        <v>0</v>
      </c>
      <c r="L4019">
        <v>8</v>
      </c>
      <c r="M4019">
        <v>0.6</v>
      </c>
      <c r="N4019">
        <v>0.98599999999999999</v>
      </c>
      <c r="O4019">
        <v>2.5</v>
      </c>
      <c r="P4019">
        <v>0.82499999999999996</v>
      </c>
      <c r="Q4019">
        <v>2.5000000000000001E-2</v>
      </c>
    </row>
    <row r="4020" spans="1:17">
      <c r="A4020" t="s">
        <v>4050</v>
      </c>
      <c r="B4020" s="1">
        <v>46203</v>
      </c>
      <c r="C4020" t="s">
        <v>37</v>
      </c>
      <c r="D4020" t="s">
        <v>23</v>
      </c>
      <c r="E4020">
        <v>990</v>
      </c>
      <c r="F4020">
        <v>52</v>
      </c>
      <c r="G4020">
        <v>1042</v>
      </c>
      <c r="H4020">
        <v>31</v>
      </c>
      <c r="I4020">
        <v>1011</v>
      </c>
      <c r="J4020">
        <v>1</v>
      </c>
      <c r="K4020">
        <v>0</v>
      </c>
      <c r="L4020">
        <v>8</v>
      </c>
      <c r="M4020">
        <v>0.6</v>
      </c>
      <c r="N4020">
        <v>0.97</v>
      </c>
      <c r="O4020">
        <v>2.5</v>
      </c>
      <c r="P4020">
        <v>0.81399999999999995</v>
      </c>
      <c r="Q4020">
        <v>0.03</v>
      </c>
    </row>
    <row r="4021" spans="1:17">
      <c r="A4021" t="s">
        <v>4051</v>
      </c>
      <c r="B4021" s="1">
        <v>46203</v>
      </c>
      <c r="C4021" t="s">
        <v>37</v>
      </c>
      <c r="D4021" t="s">
        <v>25</v>
      </c>
      <c r="E4021">
        <v>0</v>
      </c>
      <c r="F4021">
        <v>32</v>
      </c>
      <c r="G4021">
        <v>32</v>
      </c>
      <c r="H4021">
        <v>32</v>
      </c>
      <c r="I4021">
        <v>0</v>
      </c>
      <c r="J4021">
        <v>1</v>
      </c>
      <c r="K4021">
        <v>0</v>
      </c>
      <c r="L4021">
        <v>1.5</v>
      </c>
      <c r="M4021">
        <v>0.93200000000000005</v>
      </c>
      <c r="N4021">
        <v>0.97399999999999998</v>
      </c>
      <c r="O4021">
        <v>4.4000000000000004</v>
      </c>
      <c r="P4021">
        <v>0.76600000000000001</v>
      </c>
      <c r="Q4021">
        <v>1</v>
      </c>
    </row>
    <row r="4022" spans="1:17">
      <c r="A4022" t="s">
        <v>4052</v>
      </c>
      <c r="B4022" s="1">
        <v>46203</v>
      </c>
      <c r="C4022" t="s">
        <v>43</v>
      </c>
      <c r="D4022" t="s">
        <v>19</v>
      </c>
      <c r="E4022">
        <v>2339</v>
      </c>
      <c r="F4022">
        <v>32</v>
      </c>
      <c r="G4022">
        <v>2371</v>
      </c>
      <c r="H4022">
        <v>18</v>
      </c>
      <c r="I4022">
        <v>2353</v>
      </c>
      <c r="J4022">
        <v>0</v>
      </c>
      <c r="K4022">
        <v>0</v>
      </c>
      <c r="L4022">
        <v>8</v>
      </c>
      <c r="M4022">
        <v>0.6</v>
      </c>
      <c r="N4022">
        <v>1</v>
      </c>
      <c r="O4022">
        <v>2.5</v>
      </c>
      <c r="P4022">
        <v>0.70499999999999996</v>
      </c>
      <c r="Q4022">
        <v>8.0000000000000002E-3</v>
      </c>
    </row>
    <row r="4023" spans="1:17">
      <c r="A4023" t="s">
        <v>4053</v>
      </c>
      <c r="B4023" s="1">
        <v>46203</v>
      </c>
      <c r="C4023" t="s">
        <v>43</v>
      </c>
      <c r="D4023" t="s">
        <v>21</v>
      </c>
      <c r="E4023">
        <v>11</v>
      </c>
      <c r="F4023">
        <v>38</v>
      </c>
      <c r="G4023">
        <v>49</v>
      </c>
      <c r="H4023">
        <v>49</v>
      </c>
      <c r="I4023">
        <v>0</v>
      </c>
      <c r="J4023">
        <v>1</v>
      </c>
      <c r="K4023">
        <v>0</v>
      </c>
      <c r="L4023">
        <v>1.6</v>
      </c>
      <c r="M4023">
        <v>0.92</v>
      </c>
      <c r="N4023">
        <v>0.93</v>
      </c>
      <c r="O4023">
        <v>4.8</v>
      </c>
      <c r="P4023">
        <v>0.65300000000000002</v>
      </c>
      <c r="Q4023">
        <v>1</v>
      </c>
    </row>
    <row r="4024" spans="1:17">
      <c r="A4024" t="s">
        <v>4054</v>
      </c>
      <c r="B4024" s="1">
        <v>46203</v>
      </c>
      <c r="C4024" t="s">
        <v>43</v>
      </c>
      <c r="D4024" t="s">
        <v>23</v>
      </c>
      <c r="E4024">
        <v>3</v>
      </c>
      <c r="F4024">
        <v>38</v>
      </c>
      <c r="G4024">
        <v>41</v>
      </c>
      <c r="H4024">
        <v>41</v>
      </c>
      <c r="I4024">
        <v>0</v>
      </c>
      <c r="J4024">
        <v>0</v>
      </c>
      <c r="K4024">
        <v>0</v>
      </c>
      <c r="L4024">
        <v>1.2</v>
      </c>
      <c r="M4024">
        <v>0.99399999999999999</v>
      </c>
      <c r="N4024">
        <v>0.96299999999999997</v>
      </c>
      <c r="O4024">
        <v>4.5</v>
      </c>
      <c r="P4024">
        <v>0.69599999999999995</v>
      </c>
      <c r="Q4024">
        <v>1</v>
      </c>
    </row>
    <row r="4025" spans="1:17">
      <c r="A4025" t="s">
        <v>4055</v>
      </c>
      <c r="B4025" s="1">
        <v>46203</v>
      </c>
      <c r="C4025" t="s">
        <v>43</v>
      </c>
      <c r="D4025" t="s">
        <v>25</v>
      </c>
      <c r="E4025">
        <v>0</v>
      </c>
      <c r="F4025">
        <v>27</v>
      </c>
      <c r="G4025">
        <v>27</v>
      </c>
      <c r="H4025">
        <v>27</v>
      </c>
      <c r="I4025">
        <v>0</v>
      </c>
      <c r="J4025">
        <v>0</v>
      </c>
      <c r="K4025">
        <v>0</v>
      </c>
      <c r="L4025">
        <v>1.2</v>
      </c>
      <c r="M4025">
        <v>0.96399999999999997</v>
      </c>
      <c r="N4025">
        <v>0.996</v>
      </c>
      <c r="O4025">
        <v>4.9000000000000004</v>
      </c>
      <c r="P4025">
        <v>0.81200000000000006</v>
      </c>
      <c r="Q4025">
        <v>1</v>
      </c>
    </row>
    <row r="4026" spans="1:17">
      <c r="A4026" t="s">
        <v>4056</v>
      </c>
      <c r="B4026" s="1">
        <v>46203</v>
      </c>
      <c r="C4026" t="s">
        <v>48</v>
      </c>
      <c r="D4026" t="s">
        <v>19</v>
      </c>
      <c r="E4026">
        <v>0</v>
      </c>
      <c r="F4026">
        <v>33</v>
      </c>
      <c r="G4026">
        <v>33</v>
      </c>
      <c r="H4026">
        <v>33</v>
      </c>
      <c r="I4026">
        <v>0</v>
      </c>
      <c r="J4026">
        <v>1</v>
      </c>
      <c r="K4026">
        <v>0</v>
      </c>
      <c r="L4026">
        <v>0.9</v>
      </c>
      <c r="M4026">
        <v>0.93400000000000005</v>
      </c>
      <c r="N4026">
        <v>0.98599999999999999</v>
      </c>
      <c r="O4026">
        <v>4.7</v>
      </c>
      <c r="P4026">
        <v>0.73299999999999998</v>
      </c>
      <c r="Q4026">
        <v>1</v>
      </c>
    </row>
    <row r="4027" spans="1:17">
      <c r="A4027" t="s">
        <v>4057</v>
      </c>
      <c r="B4027" s="1">
        <v>46203</v>
      </c>
      <c r="C4027" t="s">
        <v>48</v>
      </c>
      <c r="D4027" t="s">
        <v>21</v>
      </c>
      <c r="E4027">
        <v>3626</v>
      </c>
      <c r="F4027">
        <v>39</v>
      </c>
      <c r="G4027">
        <v>3665</v>
      </c>
      <c r="H4027">
        <v>26</v>
      </c>
      <c r="I4027">
        <v>3639</v>
      </c>
      <c r="J4027">
        <v>0</v>
      </c>
      <c r="K4027">
        <v>0</v>
      </c>
      <c r="L4027">
        <v>8</v>
      </c>
      <c r="M4027">
        <v>0.6</v>
      </c>
      <c r="N4027">
        <v>0.96799999999999997</v>
      </c>
      <c r="O4027">
        <v>2.5</v>
      </c>
      <c r="P4027">
        <v>0.76500000000000001</v>
      </c>
      <c r="Q4027">
        <v>7.0000000000000001E-3</v>
      </c>
    </row>
    <row r="4028" spans="1:17">
      <c r="A4028" t="s">
        <v>4058</v>
      </c>
      <c r="B4028" s="1">
        <v>46203</v>
      </c>
      <c r="C4028" t="s">
        <v>48</v>
      </c>
      <c r="D4028" t="s">
        <v>23</v>
      </c>
      <c r="E4028">
        <v>0</v>
      </c>
      <c r="F4028">
        <v>44</v>
      </c>
      <c r="G4028">
        <v>44</v>
      </c>
      <c r="H4028">
        <v>44</v>
      </c>
      <c r="I4028">
        <v>0</v>
      </c>
      <c r="J4028">
        <v>0</v>
      </c>
      <c r="K4028">
        <v>0</v>
      </c>
      <c r="L4028">
        <v>1.7</v>
      </c>
      <c r="M4028">
        <v>0.98899999999999999</v>
      </c>
      <c r="N4028">
        <v>0.95499999999999996</v>
      </c>
      <c r="O4028">
        <v>4.5999999999999996</v>
      </c>
      <c r="P4028">
        <v>0.77</v>
      </c>
      <c r="Q4028">
        <v>1</v>
      </c>
    </row>
    <row r="4029" spans="1:17">
      <c r="A4029" t="s">
        <v>4059</v>
      </c>
      <c r="B4029" s="1">
        <v>46203</v>
      </c>
      <c r="C4029" t="s">
        <v>48</v>
      </c>
      <c r="D4029" t="s">
        <v>25</v>
      </c>
      <c r="E4029">
        <v>1281</v>
      </c>
      <c r="F4029">
        <v>40</v>
      </c>
      <c r="G4029">
        <v>1321</v>
      </c>
      <c r="H4029">
        <v>25</v>
      </c>
      <c r="I4029">
        <v>1296</v>
      </c>
      <c r="J4029">
        <v>0</v>
      </c>
      <c r="K4029">
        <v>0</v>
      </c>
      <c r="L4029">
        <v>8</v>
      </c>
      <c r="M4029">
        <v>0.6</v>
      </c>
      <c r="N4029">
        <v>0.95599999999999996</v>
      </c>
      <c r="O4029">
        <v>2.5</v>
      </c>
      <c r="P4029">
        <v>0.72899999999999998</v>
      </c>
      <c r="Q4029">
        <v>1.9E-2</v>
      </c>
    </row>
    <row r="4030" spans="1:17">
      <c r="A4030" t="s">
        <v>4060</v>
      </c>
      <c r="B4030" s="1">
        <v>46203</v>
      </c>
      <c r="C4030" t="s">
        <v>53</v>
      </c>
      <c r="D4030" t="s">
        <v>19</v>
      </c>
      <c r="E4030">
        <v>2131</v>
      </c>
      <c r="F4030">
        <v>41</v>
      </c>
      <c r="G4030">
        <v>2172</v>
      </c>
      <c r="H4030">
        <v>24</v>
      </c>
      <c r="I4030">
        <v>2148</v>
      </c>
      <c r="J4030">
        <v>0</v>
      </c>
      <c r="K4030">
        <v>0</v>
      </c>
      <c r="L4030">
        <v>8</v>
      </c>
      <c r="M4030">
        <v>0.6</v>
      </c>
      <c r="N4030">
        <v>0.98699999999999999</v>
      </c>
      <c r="O4030">
        <v>2.5</v>
      </c>
      <c r="P4030">
        <v>0.72599999999999998</v>
      </c>
      <c r="Q4030">
        <v>1.0999999999999999E-2</v>
      </c>
    </row>
    <row r="4031" spans="1:17">
      <c r="A4031" t="s">
        <v>4061</v>
      </c>
      <c r="B4031" s="1">
        <v>46203</v>
      </c>
      <c r="C4031" t="s">
        <v>53</v>
      </c>
      <c r="D4031" t="s">
        <v>21</v>
      </c>
      <c r="E4031">
        <v>2168</v>
      </c>
      <c r="F4031">
        <v>29</v>
      </c>
      <c r="G4031">
        <v>2197</v>
      </c>
      <c r="H4031">
        <v>25</v>
      </c>
      <c r="I4031">
        <v>2172</v>
      </c>
      <c r="J4031">
        <v>0</v>
      </c>
      <c r="K4031">
        <v>0</v>
      </c>
      <c r="L4031">
        <v>8</v>
      </c>
      <c r="M4031">
        <v>0.6</v>
      </c>
      <c r="N4031">
        <v>0.98699999999999999</v>
      </c>
      <c r="O4031">
        <v>2.5</v>
      </c>
      <c r="P4031">
        <v>0.67900000000000005</v>
      </c>
      <c r="Q4031">
        <v>1.0999999999999999E-2</v>
      </c>
    </row>
    <row r="4032" spans="1:17">
      <c r="A4032" t="s">
        <v>4062</v>
      </c>
      <c r="B4032" s="1">
        <v>46203</v>
      </c>
      <c r="C4032" t="s">
        <v>53</v>
      </c>
      <c r="D4032" t="s">
        <v>23</v>
      </c>
      <c r="E4032">
        <v>1688</v>
      </c>
      <c r="F4032">
        <v>35</v>
      </c>
      <c r="G4032">
        <v>1723</v>
      </c>
      <c r="H4032">
        <v>25</v>
      </c>
      <c r="I4032">
        <v>1698</v>
      </c>
      <c r="J4032">
        <v>0</v>
      </c>
      <c r="K4032">
        <v>0</v>
      </c>
      <c r="L4032">
        <v>8</v>
      </c>
      <c r="M4032">
        <v>0.6</v>
      </c>
      <c r="N4032">
        <v>0.96499999999999997</v>
      </c>
      <c r="O4032">
        <v>2.5</v>
      </c>
      <c r="P4032">
        <v>0.71299999999999997</v>
      </c>
      <c r="Q4032">
        <v>1.4999999999999999E-2</v>
      </c>
    </row>
    <row r="4033" spans="1:17">
      <c r="A4033" t="s">
        <v>4063</v>
      </c>
      <c r="B4033" s="1">
        <v>46203</v>
      </c>
      <c r="C4033" t="s">
        <v>53</v>
      </c>
      <c r="D4033" t="s">
        <v>25</v>
      </c>
      <c r="E4033">
        <v>0</v>
      </c>
      <c r="F4033">
        <v>29</v>
      </c>
      <c r="G4033">
        <v>29</v>
      </c>
      <c r="H4033">
        <v>29</v>
      </c>
      <c r="I4033">
        <v>0</v>
      </c>
      <c r="J4033">
        <v>0</v>
      </c>
      <c r="K4033">
        <v>0</v>
      </c>
      <c r="L4033">
        <v>1.7</v>
      </c>
      <c r="M4033">
        <v>0.94899999999999995</v>
      </c>
      <c r="N4033">
        <v>1</v>
      </c>
      <c r="O4033">
        <v>4.4000000000000004</v>
      </c>
      <c r="P4033">
        <v>0.69899999999999995</v>
      </c>
      <c r="Q403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931B-7643-4FCC-AE1F-878E54604B5E}">
  <dimension ref="A1:K169"/>
  <sheetViews>
    <sheetView workbookViewId="0">
      <selection sqref="A1:XFD1"/>
    </sheetView>
  </sheetViews>
  <sheetFormatPr defaultRowHeight="15"/>
  <cols>
    <col min="1" max="1" width="17.5703125" bestFit="1" customWidth="1"/>
    <col min="2" max="2" width="10.7109375" bestFit="1" customWidth="1"/>
    <col min="3" max="3" width="11.140625" bestFit="1" customWidth="1"/>
    <col min="4" max="4" width="18.5703125" bestFit="1" customWidth="1"/>
    <col min="5" max="5" width="12.85546875" bestFit="1" customWidth="1"/>
    <col min="6" max="6" width="16.140625" bestFit="1" customWidth="1"/>
    <col min="7" max="7" width="17.85546875" bestFit="1" customWidth="1"/>
    <col min="8" max="8" width="17.140625" bestFit="1" customWidth="1"/>
    <col min="9" max="9" width="16.7109375" bestFit="1" customWidth="1"/>
    <col min="10" max="10" width="19.140625" bestFit="1" customWidth="1"/>
    <col min="11" max="11" width="17.85546875" bestFit="1" customWidth="1"/>
  </cols>
  <sheetData>
    <row r="1" spans="1:11">
      <c r="A1" t="s">
        <v>4064</v>
      </c>
      <c r="B1" t="s">
        <v>4065</v>
      </c>
      <c r="C1" t="s">
        <v>2</v>
      </c>
      <c r="D1" t="s">
        <v>3</v>
      </c>
      <c r="E1" t="s">
        <v>4066</v>
      </c>
      <c r="F1" t="s">
        <v>4067</v>
      </c>
      <c r="G1" t="s">
        <v>4068</v>
      </c>
      <c r="H1" t="s">
        <v>4069</v>
      </c>
      <c r="I1" t="s">
        <v>4070</v>
      </c>
      <c r="J1" t="s">
        <v>4071</v>
      </c>
      <c r="K1" t="s">
        <v>15</v>
      </c>
    </row>
    <row r="2" spans="1:11">
      <c r="A2" t="s">
        <v>4072</v>
      </c>
      <c r="B2" s="1">
        <v>46023</v>
      </c>
      <c r="C2" t="s">
        <v>18</v>
      </c>
      <c r="D2" t="s">
        <v>19</v>
      </c>
      <c r="E2">
        <v>14</v>
      </c>
      <c r="F2">
        <v>22</v>
      </c>
      <c r="G2">
        <v>2279.1999999999998</v>
      </c>
      <c r="H2">
        <v>220.1</v>
      </c>
      <c r="I2">
        <v>89.5</v>
      </c>
      <c r="J2">
        <v>1606.8</v>
      </c>
      <c r="K2">
        <v>0.70499999999999996</v>
      </c>
    </row>
    <row r="3" spans="1:11">
      <c r="A3" t="s">
        <v>4073</v>
      </c>
      <c r="B3" s="1">
        <v>46054</v>
      </c>
      <c r="C3" t="s">
        <v>18</v>
      </c>
      <c r="D3" t="s">
        <v>19</v>
      </c>
      <c r="E3">
        <v>14</v>
      </c>
      <c r="F3">
        <v>20</v>
      </c>
      <c r="G3">
        <v>2072</v>
      </c>
      <c r="H3">
        <v>84.8</v>
      </c>
      <c r="I3">
        <v>25.5</v>
      </c>
      <c r="J3">
        <v>1684.3</v>
      </c>
      <c r="K3">
        <v>0.81299999999999994</v>
      </c>
    </row>
    <row r="4" spans="1:11">
      <c r="A4" t="s">
        <v>4074</v>
      </c>
      <c r="B4" s="1">
        <v>46082</v>
      </c>
      <c r="C4" t="s">
        <v>18</v>
      </c>
      <c r="D4" t="s">
        <v>19</v>
      </c>
      <c r="E4">
        <v>14</v>
      </c>
      <c r="F4">
        <v>22</v>
      </c>
      <c r="G4">
        <v>2279.1999999999998</v>
      </c>
      <c r="H4">
        <v>91.2</v>
      </c>
      <c r="I4">
        <v>82.1</v>
      </c>
      <c r="J4">
        <v>1535.3</v>
      </c>
      <c r="K4">
        <v>0.67400000000000004</v>
      </c>
    </row>
    <row r="5" spans="1:11">
      <c r="A5" t="s">
        <v>4075</v>
      </c>
      <c r="B5" s="1">
        <v>46113</v>
      </c>
      <c r="C5" t="s">
        <v>18</v>
      </c>
      <c r="D5" t="s">
        <v>19</v>
      </c>
      <c r="E5">
        <v>14</v>
      </c>
      <c r="F5">
        <v>22</v>
      </c>
      <c r="G5">
        <v>2279.1999999999998</v>
      </c>
      <c r="H5">
        <v>218.1</v>
      </c>
      <c r="I5">
        <v>22.9</v>
      </c>
      <c r="J5">
        <v>1791.1</v>
      </c>
      <c r="K5">
        <v>0.78600000000000003</v>
      </c>
    </row>
    <row r="6" spans="1:11">
      <c r="A6" t="s">
        <v>4076</v>
      </c>
      <c r="B6" s="1">
        <v>46143</v>
      </c>
      <c r="C6" t="s">
        <v>18</v>
      </c>
      <c r="D6" t="s">
        <v>19</v>
      </c>
      <c r="E6">
        <v>13</v>
      </c>
      <c r="F6">
        <v>21</v>
      </c>
      <c r="G6">
        <v>2020.2</v>
      </c>
      <c r="H6">
        <v>103.6</v>
      </c>
      <c r="I6">
        <v>62.6</v>
      </c>
      <c r="J6">
        <v>1463</v>
      </c>
      <c r="K6">
        <v>0.72399999999999998</v>
      </c>
    </row>
    <row r="7" spans="1:11">
      <c r="A7" t="s">
        <v>4077</v>
      </c>
      <c r="B7" s="1">
        <v>46174</v>
      </c>
      <c r="C7" t="s">
        <v>18</v>
      </c>
      <c r="D7" t="s">
        <v>19</v>
      </c>
      <c r="E7">
        <v>13</v>
      </c>
      <c r="F7">
        <v>22</v>
      </c>
      <c r="G7">
        <v>2116.4</v>
      </c>
      <c r="H7">
        <v>141.19999999999999</v>
      </c>
      <c r="I7">
        <v>55</v>
      </c>
      <c r="J7">
        <v>1396.9</v>
      </c>
      <c r="K7">
        <v>0.66</v>
      </c>
    </row>
    <row r="8" spans="1:11">
      <c r="A8" t="s">
        <v>4078</v>
      </c>
      <c r="B8" s="1">
        <v>46023</v>
      </c>
      <c r="C8" t="s">
        <v>18</v>
      </c>
      <c r="D8" t="s">
        <v>21</v>
      </c>
      <c r="E8">
        <v>19</v>
      </c>
      <c r="F8">
        <v>22</v>
      </c>
      <c r="G8">
        <v>3093.2</v>
      </c>
      <c r="H8">
        <v>175.6</v>
      </c>
      <c r="I8">
        <v>152.6</v>
      </c>
      <c r="J8">
        <v>2197.3000000000002</v>
      </c>
      <c r="K8">
        <v>0.71</v>
      </c>
    </row>
    <row r="9" spans="1:11">
      <c r="A9" t="s">
        <v>4079</v>
      </c>
      <c r="B9" s="1">
        <v>46054</v>
      </c>
      <c r="C9" t="s">
        <v>18</v>
      </c>
      <c r="D9" t="s">
        <v>21</v>
      </c>
      <c r="E9">
        <v>20</v>
      </c>
      <c r="F9">
        <v>20</v>
      </c>
      <c r="G9">
        <v>2960</v>
      </c>
      <c r="H9">
        <v>214.7</v>
      </c>
      <c r="I9">
        <v>49.8</v>
      </c>
      <c r="J9">
        <v>1968.8</v>
      </c>
      <c r="K9">
        <v>0.66500000000000004</v>
      </c>
    </row>
    <row r="10" spans="1:11">
      <c r="A10" t="s">
        <v>4080</v>
      </c>
      <c r="B10" s="1">
        <v>46082</v>
      </c>
      <c r="C10" t="s">
        <v>18</v>
      </c>
      <c r="D10" t="s">
        <v>21</v>
      </c>
      <c r="E10">
        <v>19</v>
      </c>
      <c r="F10">
        <v>22</v>
      </c>
      <c r="G10">
        <v>3093.2</v>
      </c>
      <c r="H10">
        <v>296.8</v>
      </c>
      <c r="I10">
        <v>100.6</v>
      </c>
      <c r="J10">
        <v>2107.1999999999998</v>
      </c>
      <c r="K10">
        <v>0.68100000000000005</v>
      </c>
    </row>
    <row r="11" spans="1:11">
      <c r="A11" t="s">
        <v>4081</v>
      </c>
      <c r="B11" s="1">
        <v>46113</v>
      </c>
      <c r="C11" t="s">
        <v>18</v>
      </c>
      <c r="D11" t="s">
        <v>21</v>
      </c>
      <c r="E11">
        <v>19</v>
      </c>
      <c r="F11">
        <v>22</v>
      </c>
      <c r="G11">
        <v>3093.2</v>
      </c>
      <c r="H11">
        <v>113.9</v>
      </c>
      <c r="I11">
        <v>115.6</v>
      </c>
      <c r="J11">
        <v>2263.5</v>
      </c>
      <c r="K11">
        <v>0.73199999999999998</v>
      </c>
    </row>
    <row r="12" spans="1:11">
      <c r="A12" t="s">
        <v>4082</v>
      </c>
      <c r="B12" s="1">
        <v>46143</v>
      </c>
      <c r="C12" t="s">
        <v>4083</v>
      </c>
      <c r="D12" t="s">
        <v>21</v>
      </c>
      <c r="E12">
        <v>19</v>
      </c>
      <c r="F12">
        <v>21</v>
      </c>
      <c r="G12">
        <v>2952.6</v>
      </c>
      <c r="H12">
        <v>190.9</v>
      </c>
      <c r="I12">
        <v>33.6</v>
      </c>
      <c r="J12">
        <v>2361.1</v>
      </c>
      <c r="K12">
        <v>0.8</v>
      </c>
    </row>
    <row r="13" spans="1:11">
      <c r="A13" t="s">
        <v>4084</v>
      </c>
      <c r="B13" s="1">
        <v>46174</v>
      </c>
      <c r="C13" t="s">
        <v>18</v>
      </c>
      <c r="D13" t="s">
        <v>21</v>
      </c>
      <c r="E13">
        <v>19</v>
      </c>
      <c r="F13">
        <v>22</v>
      </c>
      <c r="G13">
        <v>3093.2</v>
      </c>
      <c r="H13">
        <v>132.30000000000001</v>
      </c>
      <c r="I13">
        <v>124.4</v>
      </c>
      <c r="J13">
        <v>2235.1999999999998</v>
      </c>
      <c r="K13">
        <v>0.72299999999999998</v>
      </c>
    </row>
    <row r="14" spans="1:11">
      <c r="A14" t="s">
        <v>4085</v>
      </c>
      <c r="B14" s="1">
        <v>46023</v>
      </c>
      <c r="C14" t="s">
        <v>18</v>
      </c>
      <c r="D14" t="s">
        <v>23</v>
      </c>
      <c r="E14">
        <v>13</v>
      </c>
      <c r="F14">
        <v>22</v>
      </c>
      <c r="G14">
        <v>2116.4</v>
      </c>
      <c r="H14">
        <v>147.6</v>
      </c>
      <c r="I14">
        <v>23.8</v>
      </c>
      <c r="J14">
        <v>1662.5</v>
      </c>
      <c r="K14">
        <v>0.78600000000000003</v>
      </c>
    </row>
    <row r="15" spans="1:11">
      <c r="A15" t="s">
        <v>4086</v>
      </c>
      <c r="B15" s="1">
        <v>46054</v>
      </c>
      <c r="C15" t="s">
        <v>18</v>
      </c>
      <c r="D15" t="s">
        <v>23</v>
      </c>
      <c r="E15">
        <v>13</v>
      </c>
      <c r="F15">
        <v>20</v>
      </c>
      <c r="G15">
        <v>1924</v>
      </c>
      <c r="H15">
        <v>184.3</v>
      </c>
      <c r="I15">
        <v>88.1</v>
      </c>
      <c r="J15">
        <v>1347.2</v>
      </c>
      <c r="K15">
        <v>0.7</v>
      </c>
    </row>
    <row r="16" spans="1:11">
      <c r="A16" t="s">
        <v>4087</v>
      </c>
      <c r="B16" s="1">
        <v>46082</v>
      </c>
      <c r="C16" t="s">
        <v>18</v>
      </c>
      <c r="D16" t="s">
        <v>23</v>
      </c>
      <c r="E16">
        <v>13</v>
      </c>
      <c r="F16">
        <v>22</v>
      </c>
      <c r="G16">
        <v>2116.4</v>
      </c>
      <c r="H16">
        <v>70.2</v>
      </c>
      <c r="I16">
        <v>48.7</v>
      </c>
      <c r="J16">
        <v>1562.4</v>
      </c>
      <c r="K16">
        <v>0.73799999999999999</v>
      </c>
    </row>
    <row r="17" spans="1:11">
      <c r="A17" t="s">
        <v>4088</v>
      </c>
      <c r="B17" s="1">
        <v>46113</v>
      </c>
      <c r="C17" t="s">
        <v>18</v>
      </c>
      <c r="D17" t="s">
        <v>23</v>
      </c>
      <c r="E17">
        <v>13</v>
      </c>
      <c r="F17">
        <v>22</v>
      </c>
      <c r="G17">
        <v>2116.4</v>
      </c>
      <c r="H17">
        <v>143.4</v>
      </c>
      <c r="I17">
        <v>70.8</v>
      </c>
      <c r="J17">
        <v>1663.4</v>
      </c>
      <c r="K17">
        <v>0.78600000000000003</v>
      </c>
    </row>
    <row r="18" spans="1:11">
      <c r="A18" t="s">
        <v>4089</v>
      </c>
      <c r="B18" s="1">
        <v>46143</v>
      </c>
      <c r="C18" t="s">
        <v>18</v>
      </c>
      <c r="D18" t="s">
        <v>23</v>
      </c>
      <c r="E18">
        <v>13</v>
      </c>
      <c r="F18">
        <v>21</v>
      </c>
      <c r="G18">
        <v>2020.2</v>
      </c>
      <c r="H18">
        <v>137.4</v>
      </c>
      <c r="I18">
        <v>31.6</v>
      </c>
      <c r="J18">
        <v>1570.5</v>
      </c>
      <c r="K18">
        <v>0.77700000000000002</v>
      </c>
    </row>
    <row r="19" spans="1:11">
      <c r="A19" t="s">
        <v>4090</v>
      </c>
      <c r="B19" s="1">
        <v>46174</v>
      </c>
      <c r="C19" t="s">
        <v>18</v>
      </c>
      <c r="D19" t="s">
        <v>23</v>
      </c>
      <c r="E19">
        <v>12</v>
      </c>
      <c r="F19">
        <v>22</v>
      </c>
      <c r="G19">
        <v>1953.6</v>
      </c>
      <c r="H19">
        <v>60.7</v>
      </c>
      <c r="I19">
        <v>52.6</v>
      </c>
      <c r="J19">
        <v>1441.3</v>
      </c>
      <c r="K19">
        <v>0.73799999999999999</v>
      </c>
    </row>
    <row r="20" spans="1:11">
      <c r="A20" t="s">
        <v>4091</v>
      </c>
      <c r="B20" s="1">
        <v>46023</v>
      </c>
      <c r="C20" t="s">
        <v>18</v>
      </c>
      <c r="D20" t="s">
        <v>25</v>
      </c>
      <c r="E20">
        <v>15</v>
      </c>
      <c r="F20">
        <v>22</v>
      </c>
      <c r="G20">
        <v>2442</v>
      </c>
      <c r="H20">
        <v>107.3</v>
      </c>
      <c r="I20">
        <v>93.9</v>
      </c>
      <c r="J20">
        <v>1896.7</v>
      </c>
      <c r="K20">
        <v>0.77700000000000002</v>
      </c>
    </row>
    <row r="21" spans="1:11">
      <c r="A21" t="s">
        <v>4092</v>
      </c>
      <c r="B21" s="1">
        <v>46054</v>
      </c>
      <c r="C21" t="s">
        <v>18</v>
      </c>
      <c r="D21" t="s">
        <v>25</v>
      </c>
      <c r="E21">
        <v>15</v>
      </c>
      <c r="F21">
        <v>20</v>
      </c>
      <c r="G21">
        <v>2220</v>
      </c>
      <c r="H21">
        <v>78.099999999999994</v>
      </c>
      <c r="I21">
        <v>54</v>
      </c>
      <c r="J21">
        <v>1542</v>
      </c>
      <c r="K21">
        <v>0.69499999999999995</v>
      </c>
    </row>
    <row r="22" spans="1:11">
      <c r="A22" t="s">
        <v>4093</v>
      </c>
      <c r="B22" s="1">
        <v>46082</v>
      </c>
      <c r="C22" t="s">
        <v>18</v>
      </c>
      <c r="D22" t="s">
        <v>25</v>
      </c>
      <c r="E22">
        <v>14</v>
      </c>
      <c r="F22">
        <v>22</v>
      </c>
      <c r="G22">
        <v>2279.1999999999998</v>
      </c>
      <c r="H22">
        <v>167.8</v>
      </c>
      <c r="I22">
        <v>53</v>
      </c>
      <c r="J22">
        <v>1503</v>
      </c>
      <c r="K22">
        <v>0.65900000000000003</v>
      </c>
    </row>
    <row r="23" spans="1:11">
      <c r="A23" t="s">
        <v>4094</v>
      </c>
      <c r="B23" s="1">
        <v>46113</v>
      </c>
      <c r="C23" t="s">
        <v>18</v>
      </c>
      <c r="D23" t="s">
        <v>25</v>
      </c>
      <c r="E23">
        <v>16</v>
      </c>
      <c r="F23">
        <v>22</v>
      </c>
      <c r="G23">
        <v>2604.8000000000002</v>
      </c>
      <c r="H23">
        <v>211.2</v>
      </c>
      <c r="I23">
        <v>92.5</v>
      </c>
      <c r="J23">
        <v>1983.4</v>
      </c>
      <c r="K23">
        <v>0.76100000000000001</v>
      </c>
    </row>
    <row r="24" spans="1:11">
      <c r="A24" t="s">
        <v>4095</v>
      </c>
      <c r="B24" s="1">
        <v>46143</v>
      </c>
      <c r="C24" t="s">
        <v>18</v>
      </c>
      <c r="D24" t="s">
        <v>25</v>
      </c>
      <c r="E24">
        <v>14</v>
      </c>
      <c r="F24">
        <v>21</v>
      </c>
      <c r="G24">
        <v>2175.6</v>
      </c>
      <c r="H24">
        <v>123.6</v>
      </c>
      <c r="I24">
        <v>106.3</v>
      </c>
      <c r="J24">
        <v>1665.2</v>
      </c>
      <c r="K24">
        <v>0.76500000000000001</v>
      </c>
    </row>
    <row r="25" spans="1:11">
      <c r="A25" t="s">
        <v>4096</v>
      </c>
      <c r="B25" s="1">
        <v>46174</v>
      </c>
      <c r="C25" t="s">
        <v>18</v>
      </c>
      <c r="D25" t="s">
        <v>25</v>
      </c>
      <c r="E25">
        <v>16</v>
      </c>
      <c r="F25">
        <v>22</v>
      </c>
      <c r="G25">
        <v>2604.8000000000002</v>
      </c>
      <c r="H25">
        <v>180.5</v>
      </c>
      <c r="I25">
        <v>106.4</v>
      </c>
      <c r="J25">
        <v>1852</v>
      </c>
      <c r="K25">
        <v>0.71099999999999997</v>
      </c>
    </row>
    <row r="26" spans="1:11">
      <c r="A26" t="s">
        <v>4097</v>
      </c>
      <c r="B26" s="1">
        <v>46023</v>
      </c>
      <c r="C26" t="s">
        <v>27</v>
      </c>
      <c r="D26" t="s">
        <v>19</v>
      </c>
      <c r="E26">
        <v>16</v>
      </c>
      <c r="F26">
        <v>22</v>
      </c>
      <c r="G26">
        <v>2604.8000000000002</v>
      </c>
      <c r="H26">
        <v>82.8</v>
      </c>
      <c r="I26">
        <v>37.299999999999997</v>
      </c>
      <c r="J26">
        <v>1801.5</v>
      </c>
      <c r="K26">
        <v>0.69199999999999995</v>
      </c>
    </row>
    <row r="27" spans="1:11">
      <c r="A27" t="s">
        <v>4098</v>
      </c>
      <c r="B27" s="1">
        <v>46054</v>
      </c>
      <c r="C27" t="s">
        <v>27</v>
      </c>
      <c r="D27" t="s">
        <v>19</v>
      </c>
      <c r="E27">
        <v>15</v>
      </c>
      <c r="F27">
        <v>20</v>
      </c>
      <c r="G27">
        <v>2220</v>
      </c>
      <c r="H27">
        <v>115.5</v>
      </c>
      <c r="I27">
        <v>67.400000000000006</v>
      </c>
      <c r="J27">
        <v>1762.5</v>
      </c>
      <c r="K27">
        <v>0.79400000000000004</v>
      </c>
    </row>
    <row r="28" spans="1:11">
      <c r="A28" t="s">
        <v>4099</v>
      </c>
      <c r="B28" s="1">
        <v>46082</v>
      </c>
      <c r="C28" t="s">
        <v>27</v>
      </c>
      <c r="D28" t="s">
        <v>19</v>
      </c>
      <c r="E28">
        <v>17</v>
      </c>
      <c r="F28">
        <v>22</v>
      </c>
      <c r="G28">
        <v>2767.6</v>
      </c>
      <c r="H28">
        <v>187.6</v>
      </c>
      <c r="I28">
        <v>50.2</v>
      </c>
      <c r="J28">
        <v>2203.1</v>
      </c>
      <c r="K28">
        <v>0.79600000000000004</v>
      </c>
    </row>
    <row r="29" spans="1:11">
      <c r="A29" t="s">
        <v>4100</v>
      </c>
      <c r="B29" s="1">
        <v>46113</v>
      </c>
      <c r="C29" t="s">
        <v>27</v>
      </c>
      <c r="D29" t="s">
        <v>19</v>
      </c>
      <c r="E29">
        <v>16</v>
      </c>
      <c r="F29">
        <v>22</v>
      </c>
      <c r="G29">
        <v>2604.8000000000002</v>
      </c>
      <c r="H29">
        <v>204.8</v>
      </c>
      <c r="I29">
        <v>117.8</v>
      </c>
      <c r="J29">
        <v>1871.2</v>
      </c>
      <c r="K29">
        <v>0.71799999999999997</v>
      </c>
    </row>
    <row r="30" spans="1:11">
      <c r="A30" t="s">
        <v>4101</v>
      </c>
      <c r="B30" s="1">
        <v>46143</v>
      </c>
      <c r="C30" t="s">
        <v>27</v>
      </c>
      <c r="D30" t="s">
        <v>19</v>
      </c>
      <c r="E30">
        <v>15</v>
      </c>
      <c r="F30">
        <v>21</v>
      </c>
      <c r="G30">
        <v>2331</v>
      </c>
      <c r="H30">
        <v>87.1</v>
      </c>
      <c r="I30">
        <v>65.900000000000006</v>
      </c>
      <c r="J30">
        <v>1644.3</v>
      </c>
      <c r="K30">
        <v>0.70499999999999996</v>
      </c>
    </row>
    <row r="31" spans="1:11">
      <c r="A31" t="s">
        <v>4102</v>
      </c>
      <c r="B31" s="1">
        <v>46174</v>
      </c>
      <c r="C31" t="s">
        <v>27</v>
      </c>
      <c r="D31" t="s">
        <v>19</v>
      </c>
      <c r="E31">
        <v>16</v>
      </c>
      <c r="F31">
        <v>22</v>
      </c>
      <c r="G31">
        <v>2604.8000000000002</v>
      </c>
      <c r="H31">
        <v>240.9</v>
      </c>
      <c r="I31">
        <v>82.2</v>
      </c>
      <c r="J31">
        <v>1937.6</v>
      </c>
      <c r="K31">
        <v>0.74399999999999999</v>
      </c>
    </row>
    <row r="32" spans="1:11">
      <c r="A32" t="s">
        <v>4103</v>
      </c>
      <c r="B32" s="1">
        <v>46023</v>
      </c>
      <c r="C32" t="s">
        <v>27</v>
      </c>
      <c r="D32" t="s">
        <v>21</v>
      </c>
      <c r="E32">
        <v>18</v>
      </c>
      <c r="F32">
        <v>22</v>
      </c>
      <c r="G32">
        <v>2930.4</v>
      </c>
      <c r="H32">
        <v>153.1</v>
      </c>
      <c r="I32">
        <v>42.2</v>
      </c>
      <c r="J32">
        <v>2069</v>
      </c>
      <c r="K32">
        <v>0.70599999999999996</v>
      </c>
    </row>
    <row r="33" spans="1:11">
      <c r="A33" t="s">
        <v>4104</v>
      </c>
      <c r="B33" s="1">
        <v>46054</v>
      </c>
      <c r="C33" t="s">
        <v>27</v>
      </c>
      <c r="D33" t="s">
        <v>21</v>
      </c>
      <c r="E33">
        <v>18</v>
      </c>
      <c r="F33">
        <v>20</v>
      </c>
      <c r="G33">
        <v>2664</v>
      </c>
      <c r="H33">
        <v>232.5</v>
      </c>
      <c r="I33">
        <v>118.4</v>
      </c>
      <c r="J33">
        <v>1668</v>
      </c>
      <c r="K33">
        <v>0.626</v>
      </c>
    </row>
    <row r="34" spans="1:11">
      <c r="A34" t="s">
        <v>4105</v>
      </c>
      <c r="B34" s="1">
        <v>46082</v>
      </c>
      <c r="C34" t="s">
        <v>27</v>
      </c>
      <c r="D34" t="s">
        <v>21</v>
      </c>
      <c r="E34">
        <v>19</v>
      </c>
      <c r="F34">
        <v>22</v>
      </c>
      <c r="G34">
        <v>3093.2</v>
      </c>
      <c r="H34">
        <v>183.2</v>
      </c>
      <c r="I34">
        <v>58.4</v>
      </c>
      <c r="J34">
        <v>2107.8000000000002</v>
      </c>
      <c r="K34">
        <v>0.68100000000000005</v>
      </c>
    </row>
    <row r="35" spans="1:11">
      <c r="A35" t="s">
        <v>4106</v>
      </c>
      <c r="B35" s="1">
        <v>46113</v>
      </c>
      <c r="C35" t="s">
        <v>27</v>
      </c>
      <c r="D35" t="s">
        <v>21</v>
      </c>
      <c r="E35">
        <v>19</v>
      </c>
      <c r="F35">
        <v>22</v>
      </c>
      <c r="G35">
        <v>3093.2</v>
      </c>
      <c r="H35">
        <v>145.69999999999999</v>
      </c>
      <c r="I35">
        <v>51.8</v>
      </c>
      <c r="J35">
        <v>2186.3000000000002</v>
      </c>
      <c r="K35">
        <v>0.70699999999999996</v>
      </c>
    </row>
    <row r="36" spans="1:11">
      <c r="A36" t="s">
        <v>4107</v>
      </c>
      <c r="B36" s="1">
        <v>46143</v>
      </c>
      <c r="C36" t="s">
        <v>27</v>
      </c>
      <c r="D36" t="s">
        <v>21</v>
      </c>
      <c r="E36">
        <v>18</v>
      </c>
      <c r="F36">
        <v>21</v>
      </c>
      <c r="G36">
        <v>2797.2</v>
      </c>
      <c r="H36">
        <v>163</v>
      </c>
      <c r="I36">
        <v>35.200000000000003</v>
      </c>
      <c r="J36">
        <v>1976.9</v>
      </c>
      <c r="K36">
        <v>0.70699999999999996</v>
      </c>
    </row>
    <row r="37" spans="1:11">
      <c r="A37" t="s">
        <v>4108</v>
      </c>
      <c r="B37" s="1">
        <v>46174</v>
      </c>
      <c r="C37" t="s">
        <v>27</v>
      </c>
      <c r="D37" t="s">
        <v>21</v>
      </c>
      <c r="E37">
        <v>19</v>
      </c>
      <c r="F37">
        <v>22</v>
      </c>
      <c r="G37">
        <v>3093.2</v>
      </c>
      <c r="H37">
        <v>147.30000000000001</v>
      </c>
      <c r="I37">
        <v>92.5</v>
      </c>
      <c r="J37">
        <v>2191.8000000000002</v>
      </c>
      <c r="K37">
        <v>0.70899999999999996</v>
      </c>
    </row>
    <row r="38" spans="1:11">
      <c r="A38" t="s">
        <v>4109</v>
      </c>
      <c r="B38" s="1">
        <v>46023</v>
      </c>
      <c r="C38" t="s">
        <v>27</v>
      </c>
      <c r="D38" t="s">
        <v>23</v>
      </c>
      <c r="E38">
        <v>7</v>
      </c>
      <c r="F38">
        <v>22</v>
      </c>
      <c r="G38">
        <v>1139.5999999999999</v>
      </c>
      <c r="H38">
        <v>55.5</v>
      </c>
      <c r="I38">
        <v>55.9</v>
      </c>
      <c r="J38">
        <v>807.9</v>
      </c>
      <c r="K38">
        <v>0.70899999999999996</v>
      </c>
    </row>
    <row r="39" spans="1:11">
      <c r="A39" t="s">
        <v>4110</v>
      </c>
      <c r="B39" s="1">
        <v>46054</v>
      </c>
      <c r="C39" t="s">
        <v>27</v>
      </c>
      <c r="D39" t="s">
        <v>23</v>
      </c>
      <c r="E39">
        <v>9</v>
      </c>
      <c r="F39">
        <v>20</v>
      </c>
      <c r="G39">
        <v>1332</v>
      </c>
      <c r="H39">
        <v>72.099999999999994</v>
      </c>
      <c r="I39">
        <v>47.1</v>
      </c>
      <c r="J39">
        <v>1005.3</v>
      </c>
      <c r="K39">
        <v>0.755</v>
      </c>
    </row>
    <row r="40" spans="1:11">
      <c r="A40" t="s">
        <v>4111</v>
      </c>
      <c r="B40" s="1">
        <v>46082</v>
      </c>
      <c r="C40" t="s">
        <v>27</v>
      </c>
      <c r="D40" t="s">
        <v>23</v>
      </c>
      <c r="E40">
        <v>9</v>
      </c>
      <c r="F40">
        <v>22</v>
      </c>
      <c r="G40">
        <v>1465.2</v>
      </c>
      <c r="H40">
        <v>94.2</v>
      </c>
      <c r="I40">
        <v>72.400000000000006</v>
      </c>
      <c r="J40">
        <v>985.3</v>
      </c>
      <c r="K40">
        <v>0.67200000000000004</v>
      </c>
    </row>
    <row r="41" spans="1:11">
      <c r="A41" t="s">
        <v>4112</v>
      </c>
      <c r="B41" s="1">
        <v>46113</v>
      </c>
      <c r="C41" t="s">
        <v>27</v>
      </c>
      <c r="D41" t="s">
        <v>23</v>
      </c>
      <c r="E41">
        <v>8</v>
      </c>
      <c r="F41">
        <v>22</v>
      </c>
      <c r="G41">
        <v>1302.4000000000001</v>
      </c>
      <c r="H41">
        <v>46.4</v>
      </c>
      <c r="I41">
        <v>32.299999999999997</v>
      </c>
      <c r="J41">
        <v>928.5</v>
      </c>
      <c r="K41">
        <v>0.71299999999999997</v>
      </c>
    </row>
    <row r="42" spans="1:11">
      <c r="A42" t="s">
        <v>4113</v>
      </c>
      <c r="B42" s="1">
        <v>46143</v>
      </c>
      <c r="C42" t="s">
        <v>27</v>
      </c>
      <c r="D42" t="s">
        <v>23</v>
      </c>
      <c r="E42">
        <v>9</v>
      </c>
      <c r="F42">
        <v>21</v>
      </c>
      <c r="G42">
        <v>1398.6</v>
      </c>
      <c r="H42">
        <v>103.9</v>
      </c>
      <c r="I42">
        <v>49.4</v>
      </c>
      <c r="J42">
        <v>1003.4</v>
      </c>
      <c r="K42">
        <v>0.71699999999999997</v>
      </c>
    </row>
    <row r="43" spans="1:11">
      <c r="A43" t="s">
        <v>4114</v>
      </c>
      <c r="B43" s="1">
        <v>46174</v>
      </c>
      <c r="C43" t="s">
        <v>27</v>
      </c>
      <c r="D43" t="s">
        <v>23</v>
      </c>
      <c r="E43">
        <v>7</v>
      </c>
      <c r="F43">
        <v>22</v>
      </c>
      <c r="G43">
        <v>1139.5999999999999</v>
      </c>
      <c r="H43">
        <v>46.2</v>
      </c>
      <c r="I43">
        <v>34.6</v>
      </c>
      <c r="J43">
        <v>880.2</v>
      </c>
      <c r="K43">
        <v>0.77200000000000002</v>
      </c>
    </row>
    <row r="44" spans="1:11">
      <c r="A44" t="s">
        <v>4115</v>
      </c>
      <c r="B44" s="1">
        <v>46023</v>
      </c>
      <c r="C44" t="s">
        <v>27</v>
      </c>
      <c r="D44" t="s">
        <v>25</v>
      </c>
      <c r="E44">
        <v>10</v>
      </c>
      <c r="F44">
        <v>22</v>
      </c>
      <c r="G44">
        <v>1628</v>
      </c>
      <c r="H44">
        <v>86</v>
      </c>
      <c r="I44">
        <v>30.6</v>
      </c>
      <c r="J44">
        <v>1260.2</v>
      </c>
      <c r="K44">
        <v>0.77400000000000002</v>
      </c>
    </row>
    <row r="45" spans="1:11">
      <c r="A45" t="s">
        <v>4116</v>
      </c>
      <c r="B45" s="1">
        <v>46054</v>
      </c>
      <c r="C45" t="s">
        <v>27</v>
      </c>
      <c r="D45" t="s">
        <v>25</v>
      </c>
      <c r="E45">
        <v>10</v>
      </c>
      <c r="F45">
        <v>20</v>
      </c>
      <c r="G45">
        <v>1480</v>
      </c>
      <c r="H45">
        <v>80.5</v>
      </c>
      <c r="I45">
        <v>20.5</v>
      </c>
      <c r="J45">
        <v>1200.4000000000001</v>
      </c>
      <c r="K45">
        <v>0.81100000000000005</v>
      </c>
    </row>
    <row r="46" spans="1:11">
      <c r="A46" t="s">
        <v>4117</v>
      </c>
      <c r="B46" s="1">
        <v>46082</v>
      </c>
      <c r="C46" t="s">
        <v>27</v>
      </c>
      <c r="D46" t="s">
        <v>25</v>
      </c>
      <c r="E46">
        <v>10</v>
      </c>
      <c r="F46">
        <v>22</v>
      </c>
      <c r="G46">
        <v>1628</v>
      </c>
      <c r="H46">
        <v>144.30000000000001</v>
      </c>
      <c r="I46">
        <v>60.3</v>
      </c>
      <c r="J46">
        <v>1192.3</v>
      </c>
      <c r="K46">
        <v>0.73199999999999998</v>
      </c>
    </row>
    <row r="47" spans="1:11">
      <c r="A47" t="s">
        <v>4118</v>
      </c>
      <c r="B47" s="1">
        <v>46113</v>
      </c>
      <c r="C47" t="s">
        <v>27</v>
      </c>
      <c r="D47" t="s">
        <v>150</v>
      </c>
      <c r="E47">
        <v>10</v>
      </c>
      <c r="F47">
        <v>22</v>
      </c>
      <c r="G47">
        <v>1628</v>
      </c>
      <c r="H47">
        <v>154.19999999999999</v>
      </c>
      <c r="I47">
        <v>73.400000000000006</v>
      </c>
      <c r="J47">
        <v>1066.0999999999999</v>
      </c>
      <c r="K47">
        <v>0.65500000000000003</v>
      </c>
    </row>
    <row r="48" spans="1:11">
      <c r="A48" t="s">
        <v>4119</v>
      </c>
      <c r="B48" s="1">
        <v>46143</v>
      </c>
      <c r="C48" t="s">
        <v>27</v>
      </c>
      <c r="D48" t="s">
        <v>25</v>
      </c>
      <c r="E48">
        <v>10</v>
      </c>
      <c r="F48">
        <v>21</v>
      </c>
      <c r="G48">
        <v>1554</v>
      </c>
      <c r="H48">
        <v>65.7</v>
      </c>
      <c r="I48">
        <v>76.599999999999994</v>
      </c>
      <c r="J48">
        <v>1133.0999999999999</v>
      </c>
      <c r="K48">
        <v>0.72899999999999998</v>
      </c>
    </row>
    <row r="49" spans="1:11">
      <c r="A49" t="s">
        <v>4120</v>
      </c>
      <c r="B49" s="1">
        <v>46174</v>
      </c>
      <c r="C49" t="s">
        <v>27</v>
      </c>
      <c r="D49" t="s">
        <v>25</v>
      </c>
      <c r="E49">
        <v>9</v>
      </c>
      <c r="F49">
        <v>22</v>
      </c>
      <c r="G49">
        <v>1465.2</v>
      </c>
      <c r="H49">
        <v>68.8</v>
      </c>
      <c r="I49">
        <v>20.100000000000001</v>
      </c>
      <c r="J49">
        <v>1188.5</v>
      </c>
      <c r="K49">
        <v>0.81100000000000005</v>
      </c>
    </row>
    <row r="50" spans="1:11">
      <c r="A50" t="s">
        <v>4121</v>
      </c>
      <c r="B50" s="1">
        <v>46023</v>
      </c>
      <c r="C50" t="s">
        <v>32</v>
      </c>
      <c r="D50" t="s">
        <v>19</v>
      </c>
      <c r="E50">
        <v>12</v>
      </c>
      <c r="F50">
        <v>22</v>
      </c>
      <c r="G50">
        <v>1953.6</v>
      </c>
      <c r="H50">
        <v>84.4</v>
      </c>
      <c r="I50">
        <v>41.3</v>
      </c>
      <c r="J50">
        <v>1520.9</v>
      </c>
      <c r="K50">
        <v>0.77900000000000003</v>
      </c>
    </row>
    <row r="51" spans="1:11">
      <c r="A51" t="s">
        <v>4122</v>
      </c>
      <c r="B51" s="1">
        <v>46054</v>
      </c>
      <c r="C51" t="s">
        <v>32</v>
      </c>
      <c r="D51" t="s">
        <v>19</v>
      </c>
      <c r="E51">
        <v>12</v>
      </c>
      <c r="F51">
        <v>20</v>
      </c>
      <c r="G51">
        <v>1776</v>
      </c>
      <c r="H51">
        <v>159.69999999999999</v>
      </c>
      <c r="I51">
        <v>46.5</v>
      </c>
      <c r="J51">
        <v>1353.2</v>
      </c>
      <c r="K51">
        <v>0.76200000000000001</v>
      </c>
    </row>
    <row r="52" spans="1:11">
      <c r="A52" t="s">
        <v>4123</v>
      </c>
      <c r="B52" s="1">
        <v>46082</v>
      </c>
      <c r="C52" t="s">
        <v>32</v>
      </c>
      <c r="D52" t="s">
        <v>19</v>
      </c>
      <c r="E52">
        <v>12</v>
      </c>
      <c r="F52">
        <v>22</v>
      </c>
      <c r="G52">
        <v>1953.6</v>
      </c>
      <c r="H52">
        <v>70.099999999999994</v>
      </c>
      <c r="I52">
        <v>32.200000000000003</v>
      </c>
      <c r="J52">
        <v>1599.1</v>
      </c>
      <c r="K52">
        <v>0.81899999999999995</v>
      </c>
    </row>
    <row r="53" spans="1:11">
      <c r="A53" t="s">
        <v>4124</v>
      </c>
      <c r="B53" s="1">
        <v>46113</v>
      </c>
      <c r="C53" t="s">
        <v>32</v>
      </c>
      <c r="D53" t="s">
        <v>19</v>
      </c>
      <c r="E53">
        <v>12</v>
      </c>
      <c r="F53">
        <v>22</v>
      </c>
      <c r="G53">
        <v>1953.6</v>
      </c>
      <c r="H53">
        <v>138</v>
      </c>
      <c r="I53">
        <v>48.6</v>
      </c>
      <c r="J53">
        <v>1538</v>
      </c>
      <c r="K53">
        <v>0.78700000000000003</v>
      </c>
    </row>
    <row r="54" spans="1:11">
      <c r="A54" t="s">
        <v>4125</v>
      </c>
      <c r="B54" s="1">
        <v>46143</v>
      </c>
      <c r="C54" t="s">
        <v>32</v>
      </c>
      <c r="D54" t="s">
        <v>19</v>
      </c>
      <c r="E54">
        <v>11</v>
      </c>
      <c r="F54">
        <v>21</v>
      </c>
      <c r="G54">
        <v>1709.4</v>
      </c>
      <c r="H54">
        <v>51.9</v>
      </c>
      <c r="I54">
        <v>28.1</v>
      </c>
      <c r="J54">
        <v>1316.2</v>
      </c>
      <c r="K54">
        <v>0.77</v>
      </c>
    </row>
    <row r="55" spans="1:11">
      <c r="A55" t="s">
        <v>4126</v>
      </c>
      <c r="B55" s="1">
        <v>46174</v>
      </c>
      <c r="C55" t="s">
        <v>32</v>
      </c>
      <c r="D55" t="s">
        <v>19</v>
      </c>
      <c r="E55">
        <v>12</v>
      </c>
      <c r="F55">
        <v>22</v>
      </c>
      <c r="G55">
        <v>1953.6</v>
      </c>
      <c r="H55">
        <v>147.80000000000001</v>
      </c>
      <c r="I55">
        <v>37.1</v>
      </c>
      <c r="J55">
        <v>1475</v>
      </c>
      <c r="K55">
        <v>0.755</v>
      </c>
    </row>
    <row r="56" spans="1:11">
      <c r="A56" t="s">
        <v>4127</v>
      </c>
      <c r="B56" s="1">
        <v>46023</v>
      </c>
      <c r="C56" t="s">
        <v>32</v>
      </c>
      <c r="D56" t="s">
        <v>21</v>
      </c>
      <c r="E56">
        <v>9</v>
      </c>
      <c r="F56">
        <v>22</v>
      </c>
      <c r="G56">
        <v>1465.2</v>
      </c>
      <c r="H56">
        <v>62.3</v>
      </c>
      <c r="I56">
        <v>36.1</v>
      </c>
      <c r="J56">
        <v>1146.8</v>
      </c>
      <c r="K56">
        <v>0.78300000000000003</v>
      </c>
    </row>
    <row r="57" spans="1:11">
      <c r="A57" t="s">
        <v>4128</v>
      </c>
      <c r="B57" s="1">
        <v>46054</v>
      </c>
      <c r="C57" t="s">
        <v>32</v>
      </c>
      <c r="D57" t="s">
        <v>21</v>
      </c>
      <c r="E57">
        <v>8</v>
      </c>
      <c r="F57">
        <v>20</v>
      </c>
      <c r="G57">
        <v>1184</v>
      </c>
      <c r="H57">
        <v>90</v>
      </c>
      <c r="I57">
        <v>38.799999999999997</v>
      </c>
      <c r="J57">
        <v>775.6</v>
      </c>
      <c r="K57">
        <v>0.65500000000000003</v>
      </c>
    </row>
    <row r="58" spans="1:11">
      <c r="A58" t="s">
        <v>4129</v>
      </c>
      <c r="B58" s="1">
        <v>46082</v>
      </c>
      <c r="C58" t="s">
        <v>32</v>
      </c>
      <c r="D58" t="s">
        <v>21</v>
      </c>
      <c r="E58">
        <v>8</v>
      </c>
      <c r="F58">
        <v>22</v>
      </c>
      <c r="G58">
        <v>1302.4000000000001</v>
      </c>
      <c r="H58">
        <v>97.1</v>
      </c>
      <c r="I58">
        <v>26.1</v>
      </c>
      <c r="J58">
        <v>960.3</v>
      </c>
      <c r="K58">
        <v>0.73699999999999999</v>
      </c>
    </row>
    <row r="59" spans="1:11">
      <c r="A59" t="s">
        <v>4130</v>
      </c>
      <c r="B59" s="1">
        <v>46113</v>
      </c>
      <c r="C59" t="s">
        <v>32</v>
      </c>
      <c r="D59" t="s">
        <v>21</v>
      </c>
      <c r="E59">
        <v>9</v>
      </c>
      <c r="F59">
        <v>22</v>
      </c>
      <c r="G59">
        <v>1465.2</v>
      </c>
      <c r="H59">
        <v>93.9</v>
      </c>
      <c r="I59">
        <v>67.8</v>
      </c>
      <c r="J59">
        <v>1029.0999999999999</v>
      </c>
      <c r="K59">
        <v>0.70199999999999996</v>
      </c>
    </row>
    <row r="60" spans="1:11">
      <c r="A60" t="s">
        <v>4131</v>
      </c>
      <c r="B60" s="1">
        <v>46143</v>
      </c>
      <c r="C60" t="s">
        <v>32</v>
      </c>
      <c r="D60" t="s">
        <v>21</v>
      </c>
      <c r="E60">
        <v>9</v>
      </c>
      <c r="F60">
        <v>21</v>
      </c>
      <c r="G60">
        <v>1398.6</v>
      </c>
      <c r="H60">
        <v>91.2</v>
      </c>
      <c r="I60">
        <v>46.3</v>
      </c>
      <c r="J60">
        <v>1007.4</v>
      </c>
      <c r="K60">
        <v>0.72</v>
      </c>
    </row>
    <row r="61" spans="1:11">
      <c r="A61" t="s">
        <v>4132</v>
      </c>
      <c r="B61" s="1">
        <v>46174</v>
      </c>
      <c r="C61" t="s">
        <v>32</v>
      </c>
      <c r="D61" t="s">
        <v>21</v>
      </c>
      <c r="E61">
        <v>9</v>
      </c>
      <c r="F61">
        <v>22</v>
      </c>
      <c r="G61">
        <v>1465.2</v>
      </c>
      <c r="H61">
        <v>67.599999999999994</v>
      </c>
      <c r="I61">
        <v>43.9</v>
      </c>
      <c r="J61">
        <v>1098.5999999999999</v>
      </c>
      <c r="K61">
        <v>0.75</v>
      </c>
    </row>
    <row r="62" spans="1:11">
      <c r="A62" t="s">
        <v>4133</v>
      </c>
      <c r="B62" s="1">
        <v>46023</v>
      </c>
      <c r="C62" t="s">
        <v>32</v>
      </c>
      <c r="D62" t="s">
        <v>23</v>
      </c>
      <c r="E62">
        <v>7</v>
      </c>
      <c r="F62">
        <v>22</v>
      </c>
      <c r="G62">
        <v>1139.5999999999999</v>
      </c>
      <c r="H62">
        <v>113.5</v>
      </c>
      <c r="I62">
        <v>32.799999999999997</v>
      </c>
      <c r="J62">
        <v>759.6</v>
      </c>
      <c r="K62">
        <v>0.66700000000000004</v>
      </c>
    </row>
    <row r="63" spans="1:11">
      <c r="A63" t="s">
        <v>4134</v>
      </c>
      <c r="B63" s="1">
        <v>46054</v>
      </c>
      <c r="C63" t="s">
        <v>32</v>
      </c>
      <c r="D63" t="s">
        <v>23</v>
      </c>
      <c r="E63">
        <v>8</v>
      </c>
      <c r="F63">
        <v>20</v>
      </c>
      <c r="G63">
        <v>1184</v>
      </c>
      <c r="H63">
        <v>97.5</v>
      </c>
      <c r="I63">
        <v>57</v>
      </c>
      <c r="J63">
        <v>795.7</v>
      </c>
      <c r="K63">
        <v>0.67200000000000004</v>
      </c>
    </row>
    <row r="64" spans="1:11">
      <c r="A64" t="s">
        <v>4135</v>
      </c>
      <c r="B64" s="1">
        <v>46082</v>
      </c>
      <c r="C64" t="s">
        <v>32</v>
      </c>
      <c r="D64" t="s">
        <v>23</v>
      </c>
      <c r="E64">
        <v>9</v>
      </c>
      <c r="F64">
        <v>22</v>
      </c>
      <c r="G64">
        <v>1465.2</v>
      </c>
      <c r="H64">
        <v>102.7</v>
      </c>
      <c r="I64">
        <v>72.099999999999994</v>
      </c>
      <c r="J64">
        <v>944.6</v>
      </c>
      <c r="K64">
        <v>0.64500000000000002</v>
      </c>
    </row>
    <row r="65" spans="1:11">
      <c r="A65" t="s">
        <v>4136</v>
      </c>
      <c r="B65" s="1">
        <v>46113</v>
      </c>
      <c r="C65" t="s">
        <v>32</v>
      </c>
      <c r="D65" t="s">
        <v>23</v>
      </c>
      <c r="E65">
        <v>9</v>
      </c>
      <c r="F65">
        <v>22</v>
      </c>
      <c r="G65">
        <v>1465.2</v>
      </c>
      <c r="H65">
        <v>83.5</v>
      </c>
      <c r="I65">
        <v>64.5</v>
      </c>
      <c r="J65">
        <v>1015.2</v>
      </c>
      <c r="K65">
        <v>0.69299999999999995</v>
      </c>
    </row>
    <row r="66" spans="1:11">
      <c r="A66" t="s">
        <v>4137</v>
      </c>
      <c r="B66" s="1">
        <v>46143</v>
      </c>
      <c r="C66" t="s">
        <v>32</v>
      </c>
      <c r="D66" t="s">
        <v>23</v>
      </c>
      <c r="E66">
        <v>8</v>
      </c>
      <c r="F66">
        <v>21</v>
      </c>
      <c r="G66">
        <v>1243.2</v>
      </c>
      <c r="H66">
        <v>85.8</v>
      </c>
      <c r="I66">
        <v>59</v>
      </c>
      <c r="J66">
        <v>913.2</v>
      </c>
      <c r="K66">
        <v>0.73499999999999999</v>
      </c>
    </row>
    <row r="67" spans="1:11">
      <c r="A67" t="s">
        <v>4138</v>
      </c>
      <c r="B67" s="1">
        <v>46174</v>
      </c>
      <c r="C67" t="s">
        <v>32</v>
      </c>
      <c r="D67" t="s">
        <v>23</v>
      </c>
      <c r="E67">
        <v>8</v>
      </c>
      <c r="F67">
        <v>22</v>
      </c>
      <c r="G67">
        <v>1302.4000000000001</v>
      </c>
      <c r="H67">
        <v>95.1</v>
      </c>
      <c r="I67">
        <v>64.599999999999994</v>
      </c>
      <c r="J67">
        <v>848.4</v>
      </c>
      <c r="K67">
        <v>0.65100000000000002</v>
      </c>
    </row>
    <row r="68" spans="1:11">
      <c r="A68" t="s">
        <v>4139</v>
      </c>
      <c r="B68" s="1">
        <v>46023</v>
      </c>
      <c r="C68" t="s">
        <v>32</v>
      </c>
      <c r="D68" t="s">
        <v>25</v>
      </c>
      <c r="E68">
        <v>18</v>
      </c>
      <c r="F68">
        <v>22</v>
      </c>
      <c r="G68">
        <v>2930.4</v>
      </c>
      <c r="H68">
        <v>267.89999999999998</v>
      </c>
      <c r="I68">
        <v>116.1</v>
      </c>
      <c r="J68">
        <v>2117.4</v>
      </c>
      <c r="K68">
        <v>0.72299999999999998</v>
      </c>
    </row>
    <row r="69" spans="1:11">
      <c r="A69" t="s">
        <v>4140</v>
      </c>
      <c r="B69" s="1">
        <v>46054</v>
      </c>
      <c r="C69" t="s">
        <v>32</v>
      </c>
      <c r="D69" t="s">
        <v>25</v>
      </c>
      <c r="E69">
        <v>18</v>
      </c>
      <c r="F69">
        <v>20</v>
      </c>
      <c r="G69">
        <v>2664</v>
      </c>
      <c r="H69">
        <v>212.1</v>
      </c>
      <c r="I69">
        <v>85.5</v>
      </c>
      <c r="J69">
        <v>1816.1</v>
      </c>
      <c r="K69">
        <v>0.68200000000000005</v>
      </c>
    </row>
    <row r="70" spans="1:11">
      <c r="A70" t="s">
        <v>4141</v>
      </c>
      <c r="B70" s="1">
        <v>46082</v>
      </c>
      <c r="C70" t="s">
        <v>32</v>
      </c>
      <c r="D70" t="s">
        <v>25</v>
      </c>
      <c r="E70">
        <v>18</v>
      </c>
      <c r="F70">
        <v>22</v>
      </c>
      <c r="G70">
        <v>2930.4</v>
      </c>
      <c r="H70">
        <v>254.1</v>
      </c>
      <c r="I70">
        <v>130.9</v>
      </c>
      <c r="J70">
        <v>2204.6</v>
      </c>
      <c r="K70">
        <v>0.752</v>
      </c>
    </row>
    <row r="71" spans="1:11">
      <c r="A71" t="s">
        <v>4142</v>
      </c>
      <c r="B71" s="1">
        <v>46113</v>
      </c>
      <c r="C71" t="s">
        <v>32</v>
      </c>
      <c r="D71" t="s">
        <v>25</v>
      </c>
      <c r="E71">
        <v>18</v>
      </c>
      <c r="F71">
        <v>22</v>
      </c>
      <c r="G71">
        <v>2930.4</v>
      </c>
      <c r="H71">
        <v>89</v>
      </c>
      <c r="I71">
        <v>102.9</v>
      </c>
      <c r="J71">
        <v>2056.8000000000002</v>
      </c>
      <c r="K71">
        <v>0.70199999999999996</v>
      </c>
    </row>
    <row r="72" spans="1:11">
      <c r="A72" t="s">
        <v>4143</v>
      </c>
      <c r="B72" s="1">
        <v>46143</v>
      </c>
      <c r="C72" t="s">
        <v>32</v>
      </c>
      <c r="D72" t="s">
        <v>25</v>
      </c>
      <c r="E72">
        <v>18</v>
      </c>
      <c r="F72">
        <v>21</v>
      </c>
      <c r="G72">
        <v>2797.2</v>
      </c>
      <c r="H72">
        <v>257.5</v>
      </c>
      <c r="I72">
        <v>31.1</v>
      </c>
      <c r="J72">
        <v>2038.5</v>
      </c>
      <c r="K72">
        <v>0.72899999999999998</v>
      </c>
    </row>
    <row r="73" spans="1:11">
      <c r="A73" t="s">
        <v>4144</v>
      </c>
      <c r="B73" s="1">
        <v>46174</v>
      </c>
      <c r="C73" t="s">
        <v>32</v>
      </c>
      <c r="D73" t="s">
        <v>25</v>
      </c>
      <c r="E73">
        <v>18</v>
      </c>
      <c r="F73">
        <v>22</v>
      </c>
      <c r="G73">
        <v>2930.4</v>
      </c>
      <c r="H73">
        <v>183.4</v>
      </c>
      <c r="I73">
        <v>92.9</v>
      </c>
      <c r="J73">
        <v>2032.6</v>
      </c>
      <c r="K73">
        <v>0.69399999999999995</v>
      </c>
    </row>
    <row r="74" spans="1:11">
      <c r="A74" t="s">
        <v>4145</v>
      </c>
      <c r="B74" s="1">
        <v>46023</v>
      </c>
      <c r="C74" t="s">
        <v>37</v>
      </c>
      <c r="D74" t="s">
        <v>19</v>
      </c>
      <c r="E74">
        <v>17</v>
      </c>
      <c r="F74">
        <v>22</v>
      </c>
      <c r="G74">
        <v>2767.6</v>
      </c>
      <c r="H74">
        <v>88.9</v>
      </c>
      <c r="I74">
        <v>31.8</v>
      </c>
      <c r="J74">
        <v>2254.1</v>
      </c>
      <c r="K74">
        <v>0.81399999999999995</v>
      </c>
    </row>
    <row r="75" spans="1:11">
      <c r="A75" t="s">
        <v>4146</v>
      </c>
      <c r="B75" s="1">
        <v>46054</v>
      </c>
      <c r="C75" t="s">
        <v>37</v>
      </c>
      <c r="D75" t="s">
        <v>19</v>
      </c>
      <c r="E75">
        <v>17</v>
      </c>
      <c r="F75">
        <v>20</v>
      </c>
      <c r="G75">
        <v>2516</v>
      </c>
      <c r="H75">
        <v>97.9</v>
      </c>
      <c r="I75">
        <v>77.7</v>
      </c>
      <c r="J75">
        <v>1973.4</v>
      </c>
      <c r="K75">
        <v>0.78400000000000003</v>
      </c>
    </row>
    <row r="76" spans="1:11">
      <c r="A76" t="s">
        <v>4147</v>
      </c>
      <c r="B76" s="1">
        <v>46082</v>
      </c>
      <c r="C76" t="s">
        <v>37</v>
      </c>
      <c r="D76" t="s">
        <v>19</v>
      </c>
      <c r="E76">
        <v>17</v>
      </c>
      <c r="F76">
        <v>22</v>
      </c>
      <c r="G76">
        <v>2767.6</v>
      </c>
      <c r="H76">
        <v>270</v>
      </c>
      <c r="I76">
        <v>78.3</v>
      </c>
      <c r="J76">
        <v>2067.8000000000002</v>
      </c>
      <c r="K76">
        <v>0.747</v>
      </c>
    </row>
    <row r="77" spans="1:11">
      <c r="A77" t="s">
        <v>4148</v>
      </c>
      <c r="B77" s="1">
        <v>46113</v>
      </c>
      <c r="C77" t="s">
        <v>37</v>
      </c>
      <c r="D77" t="s">
        <v>19</v>
      </c>
      <c r="E77">
        <v>17</v>
      </c>
      <c r="F77">
        <v>22</v>
      </c>
      <c r="G77">
        <v>2767.6</v>
      </c>
      <c r="H77">
        <v>162.69999999999999</v>
      </c>
      <c r="I77">
        <v>105.1</v>
      </c>
      <c r="J77">
        <v>1855.2</v>
      </c>
      <c r="K77">
        <v>0.67</v>
      </c>
    </row>
    <row r="78" spans="1:11">
      <c r="A78" t="s">
        <v>4149</v>
      </c>
      <c r="B78" s="1">
        <v>46143</v>
      </c>
      <c r="C78" t="s">
        <v>37</v>
      </c>
      <c r="D78" t="s">
        <v>19</v>
      </c>
      <c r="E78">
        <v>18</v>
      </c>
      <c r="F78">
        <v>21</v>
      </c>
      <c r="G78">
        <v>2797.2</v>
      </c>
      <c r="H78">
        <v>273.8</v>
      </c>
      <c r="I78">
        <v>107.9</v>
      </c>
      <c r="J78">
        <v>1755</v>
      </c>
      <c r="K78">
        <v>0.627</v>
      </c>
    </row>
    <row r="79" spans="1:11">
      <c r="A79" t="s">
        <v>4150</v>
      </c>
      <c r="B79" s="1">
        <v>46174</v>
      </c>
      <c r="C79" t="s">
        <v>37</v>
      </c>
      <c r="D79" t="s">
        <v>19</v>
      </c>
      <c r="E79">
        <v>17</v>
      </c>
      <c r="F79">
        <v>22</v>
      </c>
      <c r="G79">
        <v>2767.6</v>
      </c>
      <c r="H79">
        <v>168.1</v>
      </c>
      <c r="I79">
        <v>36.4</v>
      </c>
      <c r="J79">
        <v>1855.8</v>
      </c>
      <c r="K79">
        <v>0.67100000000000004</v>
      </c>
    </row>
    <row r="80" spans="1:11">
      <c r="A80" t="s">
        <v>4151</v>
      </c>
      <c r="B80" s="1">
        <v>46023</v>
      </c>
      <c r="C80" t="s">
        <v>37</v>
      </c>
      <c r="D80" t="s">
        <v>21</v>
      </c>
      <c r="E80">
        <v>11</v>
      </c>
      <c r="F80">
        <v>22</v>
      </c>
      <c r="G80">
        <v>1790.8</v>
      </c>
      <c r="H80">
        <v>140</v>
      </c>
      <c r="I80">
        <v>22.1</v>
      </c>
      <c r="J80">
        <v>1411.2</v>
      </c>
      <c r="K80">
        <v>0.78800000000000003</v>
      </c>
    </row>
    <row r="81" spans="1:11">
      <c r="A81" t="s">
        <v>4152</v>
      </c>
      <c r="B81" s="1">
        <v>46054</v>
      </c>
      <c r="C81" t="s">
        <v>37</v>
      </c>
      <c r="D81" t="s">
        <v>21</v>
      </c>
      <c r="E81">
        <v>12</v>
      </c>
      <c r="F81">
        <v>20</v>
      </c>
      <c r="G81">
        <v>1776</v>
      </c>
      <c r="H81">
        <v>83.1</v>
      </c>
      <c r="I81">
        <v>24.4</v>
      </c>
      <c r="J81">
        <v>1250.0999999999999</v>
      </c>
      <c r="K81">
        <v>0.70399999999999996</v>
      </c>
    </row>
    <row r="82" spans="1:11">
      <c r="A82" t="s">
        <v>4153</v>
      </c>
      <c r="B82" s="1">
        <v>46082</v>
      </c>
      <c r="C82" t="s">
        <v>37</v>
      </c>
      <c r="D82" t="s">
        <v>21</v>
      </c>
      <c r="F82">
        <v>22</v>
      </c>
      <c r="G82">
        <v>2116.4</v>
      </c>
      <c r="H82">
        <v>105</v>
      </c>
      <c r="I82">
        <v>102</v>
      </c>
      <c r="J82">
        <v>1600.2</v>
      </c>
      <c r="K82">
        <v>0.75600000000000001</v>
      </c>
    </row>
    <row r="83" spans="1:11">
      <c r="A83" t="s">
        <v>4154</v>
      </c>
      <c r="B83" s="1">
        <v>46113</v>
      </c>
      <c r="C83" t="s">
        <v>37</v>
      </c>
      <c r="D83" t="s">
        <v>21</v>
      </c>
      <c r="E83">
        <v>13</v>
      </c>
      <c r="F83">
        <v>22</v>
      </c>
      <c r="G83">
        <v>2116.4</v>
      </c>
      <c r="H83">
        <v>154.1</v>
      </c>
      <c r="I83">
        <v>56.7</v>
      </c>
      <c r="J83">
        <v>1447.6</v>
      </c>
      <c r="K83">
        <v>0.68400000000000005</v>
      </c>
    </row>
    <row r="84" spans="1:11">
      <c r="A84" t="s">
        <v>4155</v>
      </c>
      <c r="B84" s="1">
        <v>46143</v>
      </c>
      <c r="C84" t="s">
        <v>37</v>
      </c>
      <c r="D84" t="s">
        <v>21</v>
      </c>
      <c r="E84">
        <v>12</v>
      </c>
      <c r="F84">
        <v>21</v>
      </c>
      <c r="G84">
        <v>1864.8</v>
      </c>
      <c r="H84">
        <v>154.9</v>
      </c>
      <c r="I84">
        <v>19.7</v>
      </c>
      <c r="J84">
        <v>1248.3</v>
      </c>
      <c r="K84">
        <v>0.66900000000000004</v>
      </c>
    </row>
    <row r="85" spans="1:11">
      <c r="A85" t="s">
        <v>4156</v>
      </c>
      <c r="B85" s="1">
        <v>46174</v>
      </c>
      <c r="C85" t="s">
        <v>37</v>
      </c>
      <c r="D85" t="s">
        <v>21</v>
      </c>
      <c r="E85">
        <v>13</v>
      </c>
      <c r="F85">
        <v>22</v>
      </c>
      <c r="G85">
        <v>2116.4</v>
      </c>
      <c r="H85">
        <v>77.400000000000006</v>
      </c>
      <c r="I85">
        <v>47.5</v>
      </c>
      <c r="J85">
        <v>1746</v>
      </c>
      <c r="K85">
        <v>0.82499999999999996</v>
      </c>
    </row>
    <row r="86" spans="1:11">
      <c r="A86" t="s">
        <v>4157</v>
      </c>
      <c r="B86" s="1">
        <v>46023</v>
      </c>
      <c r="C86" t="s">
        <v>37</v>
      </c>
      <c r="D86" t="s">
        <v>23</v>
      </c>
      <c r="E86">
        <v>12</v>
      </c>
      <c r="F86">
        <v>22</v>
      </c>
      <c r="G86">
        <v>1953.6</v>
      </c>
      <c r="H86">
        <v>61</v>
      </c>
      <c r="I86">
        <v>79.2</v>
      </c>
      <c r="J86">
        <v>1539.8</v>
      </c>
      <c r="K86">
        <v>0.78800000000000003</v>
      </c>
    </row>
    <row r="87" spans="1:11">
      <c r="A87" t="s">
        <v>4158</v>
      </c>
      <c r="B87" s="1">
        <v>46054</v>
      </c>
      <c r="C87" t="s">
        <v>37</v>
      </c>
      <c r="D87" t="s">
        <v>23</v>
      </c>
      <c r="E87">
        <v>12</v>
      </c>
      <c r="F87">
        <v>20</v>
      </c>
      <c r="G87">
        <v>1776</v>
      </c>
      <c r="H87">
        <v>74.8</v>
      </c>
      <c r="I87">
        <v>48.6</v>
      </c>
      <c r="J87">
        <v>1295.2</v>
      </c>
      <c r="K87">
        <v>0.72899999999999998</v>
      </c>
    </row>
    <row r="88" spans="1:11">
      <c r="A88" t="s">
        <v>4159</v>
      </c>
      <c r="B88" s="1">
        <v>46082</v>
      </c>
      <c r="C88" t="s">
        <v>37</v>
      </c>
      <c r="D88" t="s">
        <v>23</v>
      </c>
      <c r="E88">
        <v>12</v>
      </c>
      <c r="F88">
        <v>22</v>
      </c>
      <c r="G88">
        <v>1953.6</v>
      </c>
      <c r="H88">
        <v>188.4</v>
      </c>
      <c r="I88">
        <v>88.8</v>
      </c>
      <c r="J88">
        <v>1277</v>
      </c>
      <c r="K88">
        <v>0.65400000000000003</v>
      </c>
    </row>
    <row r="89" spans="1:11">
      <c r="A89" t="s">
        <v>4160</v>
      </c>
      <c r="B89" s="1">
        <v>46113</v>
      </c>
      <c r="C89" t="s">
        <v>37</v>
      </c>
      <c r="D89" t="s">
        <v>23</v>
      </c>
      <c r="E89">
        <v>12</v>
      </c>
      <c r="F89">
        <v>22</v>
      </c>
      <c r="G89">
        <v>1953.6</v>
      </c>
      <c r="H89">
        <v>144.19999999999999</v>
      </c>
      <c r="I89">
        <v>58.9</v>
      </c>
      <c r="J89">
        <v>1500.2</v>
      </c>
      <c r="K89">
        <v>0.76800000000000002</v>
      </c>
    </row>
    <row r="90" spans="1:11">
      <c r="A90" t="s">
        <v>4161</v>
      </c>
      <c r="B90" s="1">
        <v>46143</v>
      </c>
      <c r="C90" t="s">
        <v>37</v>
      </c>
      <c r="D90" t="s">
        <v>23</v>
      </c>
      <c r="E90">
        <v>13</v>
      </c>
      <c r="F90">
        <v>21</v>
      </c>
      <c r="G90">
        <v>2020.2</v>
      </c>
      <c r="H90">
        <v>157.30000000000001</v>
      </c>
      <c r="I90">
        <v>70</v>
      </c>
      <c r="J90">
        <v>1561.7</v>
      </c>
      <c r="K90">
        <v>0.77300000000000002</v>
      </c>
    </row>
    <row r="91" spans="1:11">
      <c r="A91" t="s">
        <v>4162</v>
      </c>
      <c r="B91" s="1">
        <v>46174</v>
      </c>
      <c r="C91" t="s">
        <v>37</v>
      </c>
      <c r="D91" t="s">
        <v>23</v>
      </c>
      <c r="E91">
        <v>12</v>
      </c>
      <c r="F91">
        <v>22</v>
      </c>
      <c r="G91">
        <v>1953.6</v>
      </c>
      <c r="H91">
        <v>62.2</v>
      </c>
      <c r="I91">
        <v>65.3</v>
      </c>
      <c r="J91">
        <v>1589.5</v>
      </c>
      <c r="K91">
        <v>0.81399999999999995</v>
      </c>
    </row>
    <row r="92" spans="1:11">
      <c r="A92" t="s">
        <v>4163</v>
      </c>
      <c r="B92" s="1">
        <v>46023</v>
      </c>
      <c r="C92" t="s">
        <v>37</v>
      </c>
      <c r="D92" t="s">
        <v>25</v>
      </c>
      <c r="E92">
        <v>15</v>
      </c>
      <c r="F92">
        <v>22</v>
      </c>
      <c r="G92">
        <v>2442</v>
      </c>
      <c r="H92">
        <v>139.6</v>
      </c>
      <c r="I92">
        <v>87.3</v>
      </c>
      <c r="J92">
        <v>1757.3</v>
      </c>
      <c r="K92">
        <v>0.72</v>
      </c>
    </row>
    <row r="93" spans="1:11">
      <c r="A93" t="s">
        <v>4164</v>
      </c>
      <c r="B93" s="1">
        <v>46054</v>
      </c>
      <c r="C93" t="s">
        <v>37</v>
      </c>
      <c r="D93" t="s">
        <v>25</v>
      </c>
      <c r="E93">
        <v>15</v>
      </c>
      <c r="F93">
        <v>20</v>
      </c>
      <c r="G93">
        <v>2220</v>
      </c>
      <c r="H93">
        <v>194.1</v>
      </c>
      <c r="I93">
        <v>77.8</v>
      </c>
      <c r="J93">
        <v>1658.4</v>
      </c>
      <c r="K93">
        <v>0.747</v>
      </c>
    </row>
    <row r="94" spans="1:11">
      <c r="A94" t="s">
        <v>4165</v>
      </c>
      <c r="B94" s="1">
        <v>46082</v>
      </c>
      <c r="C94" t="s">
        <v>37</v>
      </c>
      <c r="D94" t="s">
        <v>25</v>
      </c>
      <c r="E94">
        <v>15</v>
      </c>
      <c r="F94">
        <v>22</v>
      </c>
      <c r="G94">
        <v>2442</v>
      </c>
      <c r="H94">
        <v>108.6</v>
      </c>
      <c r="I94">
        <v>51.2</v>
      </c>
      <c r="J94">
        <v>1721.5</v>
      </c>
      <c r="K94">
        <v>0.70499999999999996</v>
      </c>
    </row>
    <row r="95" spans="1:11">
      <c r="A95" t="s">
        <v>4166</v>
      </c>
      <c r="B95" s="1">
        <v>46113</v>
      </c>
      <c r="C95" t="s">
        <v>37</v>
      </c>
      <c r="D95" t="s">
        <v>25</v>
      </c>
      <c r="E95">
        <v>15</v>
      </c>
      <c r="F95">
        <v>22</v>
      </c>
      <c r="G95">
        <v>2442</v>
      </c>
      <c r="H95">
        <v>79.900000000000006</v>
      </c>
      <c r="I95">
        <v>84.8</v>
      </c>
      <c r="J95">
        <v>1762.3</v>
      </c>
      <c r="K95">
        <v>0.72199999999999998</v>
      </c>
    </row>
    <row r="96" spans="1:11">
      <c r="A96" t="s">
        <v>4167</v>
      </c>
      <c r="B96" s="1">
        <v>46143</v>
      </c>
      <c r="C96" t="s">
        <v>37</v>
      </c>
      <c r="D96" t="s">
        <v>25</v>
      </c>
      <c r="E96">
        <v>15</v>
      </c>
      <c r="F96">
        <v>21</v>
      </c>
      <c r="G96">
        <v>2331</v>
      </c>
      <c r="H96">
        <v>122</v>
      </c>
      <c r="I96">
        <v>102.1</v>
      </c>
      <c r="J96">
        <v>1524.8</v>
      </c>
      <c r="K96">
        <v>0.65400000000000003</v>
      </c>
    </row>
    <row r="97" spans="1:11">
      <c r="A97" t="s">
        <v>4168</v>
      </c>
      <c r="B97" s="1">
        <v>46174</v>
      </c>
      <c r="C97" t="s">
        <v>37</v>
      </c>
      <c r="D97" t="s">
        <v>25</v>
      </c>
      <c r="E97">
        <v>15</v>
      </c>
      <c r="F97">
        <v>22</v>
      </c>
      <c r="G97">
        <v>2442</v>
      </c>
      <c r="H97">
        <v>117.8</v>
      </c>
      <c r="I97">
        <v>72.900000000000006</v>
      </c>
      <c r="J97">
        <v>1870.5</v>
      </c>
      <c r="K97">
        <v>0.76600000000000001</v>
      </c>
    </row>
    <row r="98" spans="1:11">
      <c r="A98" t="s">
        <v>4169</v>
      </c>
      <c r="B98" s="1">
        <v>46023</v>
      </c>
      <c r="C98" t="s">
        <v>43</v>
      </c>
      <c r="D98" t="s">
        <v>19</v>
      </c>
      <c r="E98">
        <v>10</v>
      </c>
      <c r="F98">
        <v>22</v>
      </c>
      <c r="G98">
        <v>1628</v>
      </c>
      <c r="H98">
        <v>155.6</v>
      </c>
      <c r="I98">
        <v>18.8</v>
      </c>
      <c r="J98">
        <v>1143.8</v>
      </c>
      <c r="K98">
        <v>0.70299999999999996</v>
      </c>
    </row>
    <row r="99" spans="1:11">
      <c r="A99" t="s">
        <v>4170</v>
      </c>
      <c r="B99" s="1">
        <v>46054</v>
      </c>
      <c r="C99" t="s">
        <v>43</v>
      </c>
      <c r="D99" t="s">
        <v>19</v>
      </c>
      <c r="E99">
        <v>10</v>
      </c>
      <c r="F99">
        <v>20</v>
      </c>
      <c r="G99">
        <v>1480</v>
      </c>
      <c r="H99">
        <v>73.599999999999994</v>
      </c>
      <c r="I99">
        <v>25.3</v>
      </c>
      <c r="J99">
        <v>1160.3</v>
      </c>
      <c r="K99">
        <v>0.78400000000000003</v>
      </c>
    </row>
    <row r="100" spans="1:11">
      <c r="A100" t="s">
        <v>4171</v>
      </c>
      <c r="B100" s="1">
        <v>46082</v>
      </c>
      <c r="C100" t="s">
        <v>43</v>
      </c>
      <c r="D100" t="s">
        <v>19</v>
      </c>
      <c r="E100">
        <v>9</v>
      </c>
      <c r="F100">
        <v>22</v>
      </c>
      <c r="G100">
        <v>1465.2</v>
      </c>
      <c r="H100">
        <v>145.5</v>
      </c>
      <c r="I100">
        <v>38.799999999999997</v>
      </c>
      <c r="J100">
        <v>998.5</v>
      </c>
      <c r="K100">
        <v>0.68100000000000005</v>
      </c>
    </row>
    <row r="101" spans="1:11">
      <c r="A101" t="s">
        <v>4172</v>
      </c>
      <c r="B101" s="1">
        <v>46113</v>
      </c>
      <c r="C101" t="s">
        <v>43</v>
      </c>
      <c r="D101" t="s">
        <v>19</v>
      </c>
      <c r="E101">
        <v>10</v>
      </c>
      <c r="F101">
        <v>22</v>
      </c>
      <c r="G101">
        <v>1628</v>
      </c>
      <c r="H101">
        <v>76</v>
      </c>
      <c r="I101">
        <v>60.6</v>
      </c>
      <c r="J101">
        <v>1250.4000000000001</v>
      </c>
      <c r="K101">
        <v>0.76800000000000002</v>
      </c>
    </row>
    <row r="102" spans="1:11">
      <c r="A102" t="s">
        <v>4173</v>
      </c>
      <c r="B102" s="1">
        <v>46143</v>
      </c>
      <c r="C102" t="s">
        <v>43</v>
      </c>
      <c r="D102" t="s">
        <v>19</v>
      </c>
      <c r="E102">
        <v>9</v>
      </c>
      <c r="F102">
        <v>21</v>
      </c>
      <c r="G102">
        <v>1398.6</v>
      </c>
      <c r="H102">
        <v>52.1</v>
      </c>
      <c r="I102">
        <v>64.5</v>
      </c>
      <c r="J102">
        <v>1026.7</v>
      </c>
      <c r="K102">
        <v>0.73399999999999999</v>
      </c>
    </row>
    <row r="103" spans="1:11">
      <c r="A103" t="s">
        <v>4174</v>
      </c>
      <c r="B103" s="1">
        <v>46174</v>
      </c>
      <c r="C103" t="s">
        <v>43</v>
      </c>
      <c r="D103" t="s">
        <v>19</v>
      </c>
      <c r="E103">
        <v>8</v>
      </c>
      <c r="F103">
        <v>22</v>
      </c>
      <c r="G103">
        <v>1302.4000000000001</v>
      </c>
      <c r="H103">
        <v>68.3</v>
      </c>
      <c r="I103">
        <v>59.7</v>
      </c>
      <c r="J103">
        <v>918.7</v>
      </c>
      <c r="K103">
        <v>0.70499999999999996</v>
      </c>
    </row>
    <row r="104" spans="1:11">
      <c r="A104" t="s">
        <v>4175</v>
      </c>
      <c r="B104" s="1">
        <v>46023</v>
      </c>
      <c r="C104" t="s">
        <v>43</v>
      </c>
      <c r="D104" t="s">
        <v>21</v>
      </c>
      <c r="E104">
        <v>20</v>
      </c>
      <c r="F104">
        <v>22</v>
      </c>
      <c r="G104">
        <v>3256</v>
      </c>
      <c r="H104">
        <v>304</v>
      </c>
      <c r="I104">
        <v>44.4</v>
      </c>
      <c r="J104">
        <v>2242</v>
      </c>
      <c r="K104">
        <v>0.68899999999999995</v>
      </c>
    </row>
    <row r="105" spans="1:11">
      <c r="A105" t="s">
        <v>4176</v>
      </c>
      <c r="B105" s="1">
        <v>46054</v>
      </c>
      <c r="C105" t="s">
        <v>43</v>
      </c>
      <c r="D105" t="s">
        <v>21</v>
      </c>
      <c r="E105">
        <v>19</v>
      </c>
      <c r="F105">
        <v>20</v>
      </c>
      <c r="G105">
        <v>2812</v>
      </c>
      <c r="H105">
        <v>197.2</v>
      </c>
      <c r="I105">
        <v>99.2</v>
      </c>
      <c r="J105">
        <v>1991.7</v>
      </c>
      <c r="K105">
        <v>0.70799999999999996</v>
      </c>
    </row>
    <row r="106" spans="1:11">
      <c r="A106" t="s">
        <v>4177</v>
      </c>
      <c r="B106" s="1">
        <v>46082</v>
      </c>
      <c r="C106" t="s">
        <v>43</v>
      </c>
      <c r="D106" t="s">
        <v>21</v>
      </c>
      <c r="E106">
        <v>19</v>
      </c>
      <c r="F106">
        <v>22</v>
      </c>
      <c r="G106">
        <v>3093.2</v>
      </c>
      <c r="H106">
        <v>223.2</v>
      </c>
      <c r="I106">
        <v>99.4</v>
      </c>
      <c r="J106">
        <v>2089.1</v>
      </c>
      <c r="K106">
        <v>0.67500000000000004</v>
      </c>
    </row>
    <row r="107" spans="1:11">
      <c r="A107" t="s">
        <v>4178</v>
      </c>
      <c r="B107" s="1">
        <v>46113</v>
      </c>
      <c r="C107" t="s">
        <v>43</v>
      </c>
      <c r="D107" t="s">
        <v>21</v>
      </c>
      <c r="E107">
        <v>20</v>
      </c>
      <c r="F107">
        <v>22</v>
      </c>
      <c r="G107">
        <v>3256</v>
      </c>
      <c r="H107">
        <v>278.10000000000002</v>
      </c>
      <c r="I107">
        <v>135.4</v>
      </c>
      <c r="J107">
        <v>2088.1</v>
      </c>
      <c r="K107">
        <v>0.64100000000000001</v>
      </c>
    </row>
    <row r="108" spans="1:11">
      <c r="A108" t="s">
        <v>4179</v>
      </c>
      <c r="B108" s="1">
        <v>46143</v>
      </c>
      <c r="C108" t="s">
        <v>43</v>
      </c>
      <c r="D108" t="s">
        <v>21</v>
      </c>
      <c r="E108">
        <v>19</v>
      </c>
      <c r="F108">
        <v>21</v>
      </c>
      <c r="G108">
        <v>2952.6</v>
      </c>
      <c r="H108">
        <v>289.89999999999998</v>
      </c>
      <c r="I108">
        <v>147.1</v>
      </c>
      <c r="J108">
        <v>1833.7</v>
      </c>
      <c r="K108">
        <v>0.621</v>
      </c>
    </row>
    <row r="109" spans="1:11">
      <c r="A109" t="s">
        <v>4180</v>
      </c>
      <c r="B109" s="1">
        <v>46174</v>
      </c>
      <c r="C109" t="s">
        <v>43</v>
      </c>
      <c r="D109" t="s">
        <v>21</v>
      </c>
      <c r="E109">
        <v>19</v>
      </c>
      <c r="F109">
        <v>22</v>
      </c>
      <c r="G109">
        <v>3093.2</v>
      </c>
      <c r="H109">
        <v>285</v>
      </c>
      <c r="I109">
        <v>74.400000000000006</v>
      </c>
      <c r="J109">
        <v>2019.5</v>
      </c>
      <c r="K109">
        <v>0.65300000000000002</v>
      </c>
    </row>
    <row r="110" spans="1:11">
      <c r="A110" t="s">
        <v>4181</v>
      </c>
      <c r="B110" s="1">
        <v>46023</v>
      </c>
      <c r="C110" t="s">
        <v>43</v>
      </c>
      <c r="D110" t="s">
        <v>23</v>
      </c>
      <c r="E110">
        <v>18</v>
      </c>
      <c r="F110">
        <v>22</v>
      </c>
      <c r="G110">
        <v>2930.4</v>
      </c>
      <c r="H110">
        <v>244.1</v>
      </c>
      <c r="I110">
        <v>101.8</v>
      </c>
      <c r="J110">
        <v>1902.7</v>
      </c>
      <c r="K110">
        <v>0.64900000000000002</v>
      </c>
    </row>
    <row r="111" spans="1:11">
      <c r="A111" t="s">
        <v>4182</v>
      </c>
      <c r="B111" s="1">
        <v>46054</v>
      </c>
      <c r="C111" t="s">
        <v>43</v>
      </c>
      <c r="D111" t="s">
        <v>23</v>
      </c>
      <c r="E111">
        <v>20</v>
      </c>
      <c r="F111">
        <v>20</v>
      </c>
      <c r="G111">
        <v>2960</v>
      </c>
      <c r="H111">
        <v>134.9</v>
      </c>
      <c r="I111">
        <v>76.599999999999994</v>
      </c>
      <c r="J111">
        <v>2371.1</v>
      </c>
      <c r="K111">
        <v>0.80100000000000005</v>
      </c>
    </row>
    <row r="112" spans="1:11">
      <c r="A112" t="s">
        <v>4183</v>
      </c>
      <c r="B112" s="1">
        <v>46082</v>
      </c>
      <c r="C112" t="s">
        <v>43</v>
      </c>
      <c r="D112" t="s">
        <v>23</v>
      </c>
      <c r="E112">
        <v>19</v>
      </c>
      <c r="F112">
        <v>22</v>
      </c>
      <c r="G112">
        <v>3093.2</v>
      </c>
      <c r="H112">
        <v>110.4</v>
      </c>
      <c r="I112">
        <v>41.4</v>
      </c>
      <c r="J112">
        <v>2582.1</v>
      </c>
      <c r="K112">
        <v>0.83499999999999996</v>
      </c>
    </row>
    <row r="113" spans="1:11">
      <c r="A113" t="s">
        <v>4184</v>
      </c>
      <c r="B113" s="1">
        <v>46113</v>
      </c>
      <c r="C113" t="s">
        <v>43</v>
      </c>
      <c r="D113" t="s">
        <v>23</v>
      </c>
      <c r="E113">
        <v>20</v>
      </c>
      <c r="F113">
        <v>22</v>
      </c>
      <c r="G113">
        <v>3256</v>
      </c>
      <c r="H113">
        <v>182.2</v>
      </c>
      <c r="I113">
        <v>138.4</v>
      </c>
      <c r="J113">
        <v>2558.4</v>
      </c>
      <c r="K113">
        <v>0.78600000000000003</v>
      </c>
    </row>
    <row r="114" spans="1:11">
      <c r="A114" t="s">
        <v>4185</v>
      </c>
      <c r="B114" s="1">
        <v>46143</v>
      </c>
      <c r="C114" t="s">
        <v>43</v>
      </c>
      <c r="D114" t="s">
        <v>23</v>
      </c>
      <c r="E114">
        <v>18</v>
      </c>
      <c r="F114">
        <v>21</v>
      </c>
      <c r="G114">
        <v>2797.2</v>
      </c>
      <c r="H114">
        <v>199.8</v>
      </c>
      <c r="I114">
        <v>67.2</v>
      </c>
      <c r="J114">
        <v>2108.4</v>
      </c>
      <c r="K114">
        <v>0.754</v>
      </c>
    </row>
    <row r="115" spans="1:11">
      <c r="A115" t="s">
        <v>4186</v>
      </c>
      <c r="B115" s="1">
        <v>46174</v>
      </c>
      <c r="C115" t="s">
        <v>43</v>
      </c>
      <c r="D115" t="s">
        <v>23</v>
      </c>
      <c r="E115">
        <v>19</v>
      </c>
      <c r="F115">
        <v>22</v>
      </c>
      <c r="G115">
        <v>3093.2</v>
      </c>
      <c r="H115">
        <v>261.10000000000002</v>
      </c>
      <c r="I115">
        <v>100</v>
      </c>
      <c r="J115">
        <v>2152.6</v>
      </c>
      <c r="K115">
        <v>0.69599999999999995</v>
      </c>
    </row>
    <row r="116" spans="1:11">
      <c r="A116" t="s">
        <v>4187</v>
      </c>
      <c r="B116" s="1">
        <v>46023</v>
      </c>
      <c r="C116" t="s">
        <v>43</v>
      </c>
      <c r="D116" t="s">
        <v>25</v>
      </c>
      <c r="E116">
        <v>17</v>
      </c>
      <c r="F116">
        <v>22</v>
      </c>
      <c r="G116">
        <v>2767.6</v>
      </c>
      <c r="H116">
        <v>104.6</v>
      </c>
      <c r="I116">
        <v>82.2</v>
      </c>
      <c r="J116">
        <v>1862.9</v>
      </c>
      <c r="K116">
        <v>0.67300000000000004</v>
      </c>
    </row>
    <row r="117" spans="1:11">
      <c r="A117" t="s">
        <v>4188</v>
      </c>
      <c r="B117" s="1">
        <v>46054</v>
      </c>
      <c r="C117" t="s">
        <v>43</v>
      </c>
      <c r="D117" t="s">
        <v>25</v>
      </c>
      <c r="E117">
        <v>17</v>
      </c>
      <c r="F117">
        <v>20</v>
      </c>
      <c r="G117">
        <v>2516</v>
      </c>
      <c r="H117">
        <v>176.1</v>
      </c>
      <c r="I117">
        <v>99.7</v>
      </c>
      <c r="J117">
        <v>1887.9</v>
      </c>
      <c r="K117">
        <v>0.75</v>
      </c>
    </row>
    <row r="118" spans="1:11">
      <c r="A118" t="s">
        <v>4189</v>
      </c>
      <c r="B118" s="1">
        <v>46082</v>
      </c>
      <c r="C118" t="s">
        <v>43</v>
      </c>
      <c r="D118" t="s">
        <v>25</v>
      </c>
      <c r="E118">
        <v>16</v>
      </c>
      <c r="F118">
        <v>22</v>
      </c>
      <c r="G118">
        <v>2604.8000000000002</v>
      </c>
      <c r="H118">
        <v>213.8</v>
      </c>
      <c r="I118">
        <v>97</v>
      </c>
      <c r="J118">
        <v>1738.9</v>
      </c>
      <c r="K118">
        <v>0.66800000000000004</v>
      </c>
    </row>
    <row r="119" spans="1:11">
      <c r="A119" t="s">
        <v>4190</v>
      </c>
      <c r="B119" s="1">
        <v>46113</v>
      </c>
      <c r="C119" t="s">
        <v>43</v>
      </c>
      <c r="D119" t="s">
        <v>25</v>
      </c>
      <c r="E119">
        <v>16</v>
      </c>
      <c r="F119">
        <v>22</v>
      </c>
      <c r="G119">
        <v>2604.8000000000002</v>
      </c>
      <c r="H119">
        <v>146.5</v>
      </c>
      <c r="I119">
        <v>55.8</v>
      </c>
      <c r="J119">
        <v>2063.6999999999998</v>
      </c>
      <c r="K119">
        <v>0.79200000000000004</v>
      </c>
    </row>
    <row r="120" spans="1:11">
      <c r="A120" t="s">
        <v>4191</v>
      </c>
      <c r="B120" s="1">
        <v>46143</v>
      </c>
      <c r="C120" t="s">
        <v>43</v>
      </c>
      <c r="D120" t="s">
        <v>25</v>
      </c>
      <c r="E120">
        <v>18</v>
      </c>
      <c r="F120">
        <v>21</v>
      </c>
      <c r="G120">
        <v>2797.2</v>
      </c>
      <c r="H120">
        <v>272.5</v>
      </c>
      <c r="I120">
        <v>29.3</v>
      </c>
      <c r="J120">
        <v>2183.9</v>
      </c>
      <c r="K120">
        <v>0.78100000000000003</v>
      </c>
    </row>
    <row r="121" spans="1:11">
      <c r="A121" t="s">
        <v>4192</v>
      </c>
      <c r="B121" s="1">
        <v>46174</v>
      </c>
      <c r="C121" t="s">
        <v>43</v>
      </c>
      <c r="D121" t="s">
        <v>25</v>
      </c>
      <c r="E121">
        <v>18</v>
      </c>
      <c r="F121">
        <v>22</v>
      </c>
      <c r="G121">
        <v>2930.4</v>
      </c>
      <c r="H121">
        <v>154.1</v>
      </c>
      <c r="I121">
        <v>34.4</v>
      </c>
      <c r="J121">
        <v>2379.8000000000002</v>
      </c>
      <c r="K121">
        <v>0.81200000000000006</v>
      </c>
    </row>
    <row r="122" spans="1:11">
      <c r="A122" t="s">
        <v>4193</v>
      </c>
      <c r="B122" s="1">
        <v>46023</v>
      </c>
      <c r="C122" t="s">
        <v>48</v>
      </c>
      <c r="D122" t="s">
        <v>19</v>
      </c>
      <c r="E122">
        <v>20</v>
      </c>
      <c r="F122">
        <v>22</v>
      </c>
      <c r="G122">
        <v>3256</v>
      </c>
      <c r="H122">
        <v>155.30000000000001</v>
      </c>
      <c r="I122">
        <v>123.1</v>
      </c>
      <c r="J122">
        <v>2179.8000000000002</v>
      </c>
      <c r="K122">
        <v>0.66900000000000004</v>
      </c>
    </row>
    <row r="123" spans="1:11">
      <c r="A123" t="s">
        <v>4194</v>
      </c>
      <c r="B123" s="1">
        <v>46054</v>
      </c>
      <c r="C123" t="s">
        <v>48</v>
      </c>
      <c r="D123" t="s">
        <v>19</v>
      </c>
      <c r="E123">
        <v>18</v>
      </c>
      <c r="F123">
        <v>20</v>
      </c>
      <c r="G123">
        <v>2664</v>
      </c>
      <c r="H123">
        <v>120.4</v>
      </c>
      <c r="I123">
        <v>58</v>
      </c>
      <c r="J123">
        <v>2185.6999999999998</v>
      </c>
      <c r="K123">
        <v>0.82</v>
      </c>
    </row>
    <row r="124" spans="1:11">
      <c r="A124" t="s">
        <v>4195</v>
      </c>
      <c r="B124" s="1">
        <v>46082</v>
      </c>
      <c r="C124" t="s">
        <v>48</v>
      </c>
      <c r="D124" t="s">
        <v>19</v>
      </c>
      <c r="E124">
        <v>19</v>
      </c>
      <c r="F124">
        <v>22</v>
      </c>
      <c r="G124">
        <v>3093.2</v>
      </c>
      <c r="H124">
        <v>287.89999999999998</v>
      </c>
      <c r="I124">
        <v>36.6</v>
      </c>
      <c r="J124">
        <v>2117.9</v>
      </c>
      <c r="K124">
        <v>0.68500000000000005</v>
      </c>
    </row>
    <row r="125" spans="1:11">
      <c r="A125" t="s">
        <v>4196</v>
      </c>
      <c r="B125" s="1">
        <v>46113</v>
      </c>
      <c r="C125" t="s">
        <v>48</v>
      </c>
      <c r="D125" t="s">
        <v>19</v>
      </c>
      <c r="E125">
        <v>19</v>
      </c>
      <c r="F125">
        <v>22</v>
      </c>
      <c r="G125">
        <v>3093.2</v>
      </c>
      <c r="H125">
        <v>115.9</v>
      </c>
      <c r="I125">
        <v>72.5</v>
      </c>
      <c r="J125">
        <v>2170.3000000000002</v>
      </c>
      <c r="K125">
        <v>0.70199999999999996</v>
      </c>
    </row>
    <row r="126" spans="1:11">
      <c r="A126" t="s">
        <v>4197</v>
      </c>
      <c r="B126" s="1">
        <v>46143</v>
      </c>
      <c r="C126" t="s">
        <v>48</v>
      </c>
      <c r="D126" t="s">
        <v>19</v>
      </c>
      <c r="E126">
        <v>19</v>
      </c>
      <c r="F126">
        <v>21</v>
      </c>
      <c r="G126">
        <v>2952.6</v>
      </c>
      <c r="H126">
        <v>184.4</v>
      </c>
      <c r="I126">
        <v>71.3</v>
      </c>
      <c r="J126">
        <v>2193.6</v>
      </c>
      <c r="K126">
        <v>0.74299999999999999</v>
      </c>
    </row>
    <row r="127" spans="1:11">
      <c r="A127" t="s">
        <v>4198</v>
      </c>
      <c r="B127" s="1">
        <v>46174</v>
      </c>
      <c r="C127" t="s">
        <v>48</v>
      </c>
      <c r="D127" t="s">
        <v>19</v>
      </c>
      <c r="E127">
        <v>19</v>
      </c>
      <c r="F127">
        <v>22</v>
      </c>
      <c r="G127">
        <v>3093.2</v>
      </c>
      <c r="H127">
        <v>170.8</v>
      </c>
      <c r="I127">
        <v>63.1</v>
      </c>
      <c r="J127">
        <v>2266</v>
      </c>
      <c r="K127">
        <v>0.73299999999999998</v>
      </c>
    </row>
    <row r="128" spans="1:11">
      <c r="A128" t="s">
        <v>4199</v>
      </c>
      <c r="B128" s="1">
        <v>46023</v>
      </c>
      <c r="C128" t="s">
        <v>48</v>
      </c>
      <c r="D128" t="s">
        <v>21</v>
      </c>
      <c r="E128">
        <v>7</v>
      </c>
      <c r="F128">
        <v>22</v>
      </c>
      <c r="G128">
        <v>1139.5999999999999</v>
      </c>
      <c r="H128">
        <v>58.9</v>
      </c>
      <c r="I128">
        <v>48.5</v>
      </c>
      <c r="J128">
        <v>856.3</v>
      </c>
      <c r="K128">
        <v>0.751</v>
      </c>
    </row>
    <row r="129" spans="1:11">
      <c r="A129" t="s">
        <v>4200</v>
      </c>
      <c r="B129" s="1">
        <v>46054</v>
      </c>
      <c r="C129" t="s">
        <v>48</v>
      </c>
      <c r="D129" t="s">
        <v>21</v>
      </c>
      <c r="E129">
        <v>9</v>
      </c>
      <c r="F129">
        <v>20</v>
      </c>
      <c r="G129">
        <v>1332</v>
      </c>
      <c r="H129">
        <v>52.4</v>
      </c>
      <c r="I129">
        <v>17.399999999999999</v>
      </c>
      <c r="J129">
        <v>1098.7</v>
      </c>
      <c r="K129">
        <v>0.82499999999999996</v>
      </c>
    </row>
    <row r="130" spans="1:11">
      <c r="A130" t="s">
        <v>4201</v>
      </c>
      <c r="B130" s="1">
        <v>46082</v>
      </c>
      <c r="C130" t="s">
        <v>48</v>
      </c>
      <c r="D130" t="s">
        <v>21</v>
      </c>
      <c r="E130">
        <v>8</v>
      </c>
      <c r="F130">
        <v>22</v>
      </c>
      <c r="G130">
        <v>1302.4000000000001</v>
      </c>
      <c r="H130">
        <v>105.2</v>
      </c>
      <c r="I130">
        <v>45</v>
      </c>
      <c r="J130">
        <v>906.7</v>
      </c>
      <c r="K130">
        <v>0.69599999999999995</v>
      </c>
    </row>
    <row r="131" spans="1:11">
      <c r="A131" t="s">
        <v>4202</v>
      </c>
      <c r="B131" s="1">
        <v>46113</v>
      </c>
      <c r="C131" t="s">
        <v>48</v>
      </c>
      <c r="D131" t="s">
        <v>21</v>
      </c>
      <c r="E131">
        <v>8</v>
      </c>
      <c r="F131">
        <v>22</v>
      </c>
      <c r="G131">
        <v>1302.4000000000001</v>
      </c>
      <c r="H131">
        <v>89.4</v>
      </c>
      <c r="I131">
        <v>21.6</v>
      </c>
      <c r="J131">
        <v>936.2</v>
      </c>
      <c r="K131">
        <v>0.71899999999999997</v>
      </c>
    </row>
    <row r="132" spans="1:11">
      <c r="A132" t="s">
        <v>4203</v>
      </c>
      <c r="B132" s="1">
        <v>46143</v>
      </c>
      <c r="C132" t="s">
        <v>48</v>
      </c>
      <c r="D132" t="s">
        <v>21</v>
      </c>
      <c r="E132">
        <v>7</v>
      </c>
      <c r="F132">
        <v>21</v>
      </c>
      <c r="G132">
        <v>1087.8</v>
      </c>
      <c r="H132">
        <v>69.2</v>
      </c>
      <c r="I132">
        <v>53.7</v>
      </c>
      <c r="J132">
        <v>752.9</v>
      </c>
      <c r="K132">
        <v>0.69199999999999995</v>
      </c>
    </row>
    <row r="133" spans="1:11">
      <c r="A133" t="s">
        <v>4204</v>
      </c>
      <c r="B133" s="1">
        <v>46174</v>
      </c>
      <c r="C133" t="s">
        <v>48</v>
      </c>
      <c r="D133" t="s">
        <v>21</v>
      </c>
      <c r="E133">
        <v>8</v>
      </c>
      <c r="F133">
        <v>22</v>
      </c>
      <c r="G133">
        <v>1302.4000000000001</v>
      </c>
      <c r="H133">
        <v>73.8</v>
      </c>
      <c r="I133">
        <v>63.6</v>
      </c>
      <c r="J133">
        <v>995.8</v>
      </c>
      <c r="K133">
        <v>0.76500000000000001</v>
      </c>
    </row>
    <row r="134" spans="1:11">
      <c r="A134" t="s">
        <v>4205</v>
      </c>
      <c r="B134" s="1">
        <v>46023</v>
      </c>
      <c r="C134" t="s">
        <v>48</v>
      </c>
      <c r="D134" t="s">
        <v>23</v>
      </c>
      <c r="E134">
        <v>19</v>
      </c>
      <c r="F134">
        <v>22</v>
      </c>
      <c r="G134">
        <v>3093.2</v>
      </c>
      <c r="H134">
        <v>194.3</v>
      </c>
      <c r="I134">
        <v>82.3</v>
      </c>
      <c r="J134">
        <v>2151.1999999999998</v>
      </c>
      <c r="K134">
        <v>0.69499999999999995</v>
      </c>
    </row>
    <row r="135" spans="1:11">
      <c r="A135" t="s">
        <v>4206</v>
      </c>
      <c r="B135" s="1">
        <v>46054</v>
      </c>
      <c r="C135" t="s">
        <v>48</v>
      </c>
      <c r="D135" t="s">
        <v>23</v>
      </c>
      <c r="E135">
        <v>20</v>
      </c>
      <c r="F135">
        <v>20</v>
      </c>
      <c r="G135">
        <v>2960</v>
      </c>
      <c r="H135">
        <v>257.2</v>
      </c>
      <c r="I135">
        <v>148</v>
      </c>
      <c r="J135">
        <v>2246.8000000000002</v>
      </c>
      <c r="K135">
        <v>0.75900000000000001</v>
      </c>
    </row>
    <row r="136" spans="1:11">
      <c r="A136" t="s">
        <v>4207</v>
      </c>
      <c r="B136" s="1">
        <v>46082</v>
      </c>
      <c r="C136" t="s">
        <v>48</v>
      </c>
      <c r="D136" t="s">
        <v>23</v>
      </c>
      <c r="E136">
        <v>21</v>
      </c>
      <c r="F136">
        <v>22</v>
      </c>
      <c r="G136">
        <v>3418.8</v>
      </c>
      <c r="H136">
        <v>242.6</v>
      </c>
      <c r="I136">
        <v>133.5</v>
      </c>
      <c r="J136">
        <v>2559.3000000000002</v>
      </c>
      <c r="K136">
        <v>0.749</v>
      </c>
    </row>
    <row r="137" spans="1:11">
      <c r="A137" t="s">
        <v>4208</v>
      </c>
      <c r="B137" s="1">
        <v>46113</v>
      </c>
      <c r="C137" t="s">
        <v>48</v>
      </c>
      <c r="D137" t="s">
        <v>23</v>
      </c>
      <c r="E137">
        <v>20</v>
      </c>
      <c r="F137">
        <v>22</v>
      </c>
      <c r="G137">
        <v>3256</v>
      </c>
      <c r="H137">
        <v>154.1</v>
      </c>
      <c r="I137">
        <v>91.2</v>
      </c>
      <c r="J137">
        <v>2229.9</v>
      </c>
      <c r="K137">
        <v>0.68500000000000005</v>
      </c>
    </row>
    <row r="138" spans="1:11">
      <c r="A138" t="s">
        <v>4209</v>
      </c>
      <c r="B138" s="1">
        <v>46143</v>
      </c>
      <c r="C138" t="s">
        <v>48</v>
      </c>
      <c r="D138" t="s">
        <v>23</v>
      </c>
      <c r="E138">
        <v>20</v>
      </c>
      <c r="F138">
        <v>21</v>
      </c>
      <c r="G138">
        <v>3108</v>
      </c>
      <c r="H138">
        <v>153</v>
      </c>
      <c r="I138">
        <v>56.8</v>
      </c>
      <c r="J138">
        <v>2493.9</v>
      </c>
      <c r="K138">
        <v>0.80200000000000005</v>
      </c>
    </row>
    <row r="139" spans="1:11">
      <c r="A139" t="s">
        <v>4210</v>
      </c>
      <c r="B139" s="1">
        <v>46174</v>
      </c>
      <c r="C139" t="s">
        <v>48</v>
      </c>
      <c r="D139" t="s">
        <v>23</v>
      </c>
      <c r="E139">
        <v>20</v>
      </c>
      <c r="F139">
        <v>22</v>
      </c>
      <c r="G139">
        <v>3256</v>
      </c>
      <c r="H139">
        <v>179.3</v>
      </c>
      <c r="I139">
        <v>47.3</v>
      </c>
      <c r="J139">
        <v>2506.6999999999998</v>
      </c>
      <c r="K139">
        <v>0.77</v>
      </c>
    </row>
    <row r="140" spans="1:11">
      <c r="A140" t="s">
        <v>4211</v>
      </c>
      <c r="B140" s="1">
        <v>46023</v>
      </c>
      <c r="C140" t="s">
        <v>48</v>
      </c>
      <c r="D140" t="s">
        <v>25</v>
      </c>
      <c r="E140">
        <v>9</v>
      </c>
      <c r="F140">
        <v>22</v>
      </c>
      <c r="G140">
        <v>1465.2</v>
      </c>
      <c r="H140">
        <v>97.3</v>
      </c>
      <c r="I140">
        <v>64.599999999999994</v>
      </c>
      <c r="J140">
        <v>1053.5</v>
      </c>
      <c r="K140">
        <v>0.71899999999999997</v>
      </c>
    </row>
    <row r="141" spans="1:11">
      <c r="A141" t="s">
        <v>4212</v>
      </c>
      <c r="B141" s="1">
        <v>46054</v>
      </c>
      <c r="C141" t="s">
        <v>48</v>
      </c>
      <c r="D141" t="s">
        <v>25</v>
      </c>
      <c r="E141">
        <v>10</v>
      </c>
      <c r="F141">
        <v>20</v>
      </c>
      <c r="G141">
        <v>1480</v>
      </c>
      <c r="H141">
        <v>53.6</v>
      </c>
      <c r="I141">
        <v>61.7</v>
      </c>
      <c r="J141">
        <v>1111.4000000000001</v>
      </c>
      <c r="K141">
        <v>0.751</v>
      </c>
    </row>
    <row r="142" spans="1:11">
      <c r="A142" t="s">
        <v>4213</v>
      </c>
      <c r="B142" s="1">
        <v>46082</v>
      </c>
      <c r="C142" t="s">
        <v>48</v>
      </c>
      <c r="D142" t="s">
        <v>25</v>
      </c>
      <c r="E142">
        <v>10</v>
      </c>
      <c r="F142">
        <v>22</v>
      </c>
      <c r="G142">
        <v>1628</v>
      </c>
      <c r="H142">
        <v>119.5</v>
      </c>
      <c r="I142">
        <v>62.1</v>
      </c>
      <c r="J142">
        <v>1090.7</v>
      </c>
      <c r="K142">
        <v>0.67</v>
      </c>
    </row>
    <row r="143" spans="1:11">
      <c r="A143" t="s">
        <v>4214</v>
      </c>
      <c r="B143" s="1">
        <v>46113</v>
      </c>
      <c r="C143" t="s">
        <v>48</v>
      </c>
      <c r="D143" t="s">
        <v>25</v>
      </c>
      <c r="E143">
        <v>9</v>
      </c>
      <c r="F143">
        <v>22</v>
      </c>
      <c r="G143">
        <v>1465.2</v>
      </c>
      <c r="H143">
        <v>144.5</v>
      </c>
      <c r="I143">
        <v>50.3</v>
      </c>
      <c r="J143">
        <v>1044.0999999999999</v>
      </c>
      <c r="K143">
        <v>0.71299999999999997</v>
      </c>
    </row>
    <row r="144" spans="1:11">
      <c r="A144" t="s">
        <v>4215</v>
      </c>
      <c r="B144" s="1">
        <v>46143</v>
      </c>
      <c r="C144" t="s">
        <v>48</v>
      </c>
      <c r="D144" t="s">
        <v>25</v>
      </c>
      <c r="E144">
        <v>9</v>
      </c>
      <c r="F144">
        <v>21</v>
      </c>
      <c r="G144">
        <v>1398.6</v>
      </c>
      <c r="H144">
        <v>50.9</v>
      </c>
      <c r="I144">
        <v>54.6</v>
      </c>
      <c r="J144">
        <v>1044.3</v>
      </c>
      <c r="K144">
        <v>0.747</v>
      </c>
    </row>
    <row r="145" spans="1:11">
      <c r="A145" t="s">
        <v>4216</v>
      </c>
      <c r="B145" s="1">
        <v>46174</v>
      </c>
      <c r="C145" t="s">
        <v>48</v>
      </c>
      <c r="D145" t="s">
        <v>25</v>
      </c>
      <c r="E145">
        <v>8</v>
      </c>
      <c r="F145">
        <v>22</v>
      </c>
      <c r="G145">
        <v>1302.4000000000001</v>
      </c>
      <c r="H145">
        <v>110.5</v>
      </c>
      <c r="I145">
        <v>33.700000000000003</v>
      </c>
      <c r="J145">
        <v>949.2</v>
      </c>
      <c r="K145">
        <v>0.72899999999999998</v>
      </c>
    </row>
    <row r="146" spans="1:11">
      <c r="A146" t="s">
        <v>4217</v>
      </c>
      <c r="B146" s="1">
        <v>46023</v>
      </c>
      <c r="C146" t="s">
        <v>53</v>
      </c>
      <c r="D146" t="s">
        <v>19</v>
      </c>
      <c r="E146">
        <v>9</v>
      </c>
      <c r="F146">
        <v>22</v>
      </c>
      <c r="G146">
        <v>1465.2</v>
      </c>
      <c r="H146">
        <v>141.30000000000001</v>
      </c>
      <c r="I146">
        <v>23.3</v>
      </c>
      <c r="J146">
        <v>1129.3</v>
      </c>
      <c r="K146">
        <v>0.77100000000000002</v>
      </c>
    </row>
    <row r="147" spans="1:11">
      <c r="A147" t="s">
        <v>4218</v>
      </c>
      <c r="B147" s="1">
        <v>46054</v>
      </c>
      <c r="C147" t="s">
        <v>53</v>
      </c>
      <c r="D147" t="s">
        <v>19</v>
      </c>
      <c r="E147">
        <v>10</v>
      </c>
      <c r="F147">
        <v>20</v>
      </c>
      <c r="G147">
        <v>1480</v>
      </c>
      <c r="H147">
        <v>124.1</v>
      </c>
      <c r="I147">
        <v>18.7</v>
      </c>
      <c r="J147">
        <v>972.6</v>
      </c>
      <c r="K147">
        <v>0.65700000000000003</v>
      </c>
    </row>
    <row r="148" spans="1:11">
      <c r="A148" t="s">
        <v>4219</v>
      </c>
      <c r="B148" s="1">
        <v>46082</v>
      </c>
      <c r="C148" t="s">
        <v>53</v>
      </c>
      <c r="D148" t="s">
        <v>19</v>
      </c>
      <c r="E148">
        <v>11</v>
      </c>
      <c r="F148">
        <v>22</v>
      </c>
      <c r="G148">
        <v>1790.8</v>
      </c>
      <c r="H148">
        <v>97.3</v>
      </c>
      <c r="I148">
        <v>32.9</v>
      </c>
      <c r="J148">
        <v>1349.6</v>
      </c>
      <c r="K148">
        <v>0.754</v>
      </c>
    </row>
    <row r="149" spans="1:11">
      <c r="A149" t="s">
        <v>4220</v>
      </c>
      <c r="B149" s="1">
        <v>46113</v>
      </c>
      <c r="C149" t="s">
        <v>53</v>
      </c>
      <c r="D149" t="s">
        <v>19</v>
      </c>
      <c r="E149">
        <v>10</v>
      </c>
      <c r="F149">
        <v>22</v>
      </c>
      <c r="G149">
        <v>1628</v>
      </c>
      <c r="H149">
        <v>57.5</v>
      </c>
      <c r="I149">
        <v>24.7</v>
      </c>
      <c r="J149">
        <v>1144.5999999999999</v>
      </c>
      <c r="K149">
        <v>0.70299999999999996</v>
      </c>
    </row>
    <row r="150" spans="1:11">
      <c r="A150" t="s">
        <v>4221</v>
      </c>
      <c r="B150" s="1">
        <v>46143</v>
      </c>
      <c r="C150" t="s">
        <v>53</v>
      </c>
      <c r="D150" t="s">
        <v>19</v>
      </c>
      <c r="E150">
        <v>10</v>
      </c>
      <c r="F150">
        <v>21</v>
      </c>
      <c r="G150">
        <v>1554</v>
      </c>
      <c r="H150">
        <v>61.7</v>
      </c>
      <c r="I150">
        <v>55.4</v>
      </c>
      <c r="J150">
        <v>1076.4000000000001</v>
      </c>
      <c r="K150">
        <v>0.69299999999999995</v>
      </c>
    </row>
    <row r="151" spans="1:11">
      <c r="A151" t="s">
        <v>4222</v>
      </c>
      <c r="B151" s="1">
        <v>46174</v>
      </c>
      <c r="C151" t="s">
        <v>53</v>
      </c>
      <c r="D151" t="s">
        <v>19</v>
      </c>
      <c r="E151">
        <v>9</v>
      </c>
      <c r="F151">
        <v>22</v>
      </c>
      <c r="G151">
        <v>1465.2</v>
      </c>
      <c r="H151">
        <v>135.9</v>
      </c>
      <c r="I151">
        <v>42.4</v>
      </c>
      <c r="J151">
        <v>1064</v>
      </c>
      <c r="K151">
        <v>0.72599999999999998</v>
      </c>
    </row>
    <row r="152" spans="1:11">
      <c r="A152" t="s">
        <v>4223</v>
      </c>
      <c r="B152" s="1">
        <v>46023</v>
      </c>
      <c r="C152" t="s">
        <v>53</v>
      </c>
      <c r="D152" t="s">
        <v>21</v>
      </c>
      <c r="E152">
        <v>10</v>
      </c>
      <c r="F152">
        <v>22</v>
      </c>
      <c r="G152">
        <v>1628</v>
      </c>
      <c r="H152">
        <v>70.8</v>
      </c>
      <c r="I152">
        <v>18.899999999999999</v>
      </c>
      <c r="J152">
        <v>1149.2</v>
      </c>
      <c r="K152">
        <v>0.70599999999999996</v>
      </c>
    </row>
    <row r="153" spans="1:11">
      <c r="A153" t="s">
        <v>4224</v>
      </c>
      <c r="B153" s="1">
        <v>46054</v>
      </c>
      <c r="C153" t="s">
        <v>53</v>
      </c>
      <c r="D153" t="s">
        <v>21</v>
      </c>
      <c r="E153">
        <v>9</v>
      </c>
      <c r="F153">
        <v>20</v>
      </c>
      <c r="G153">
        <v>1332</v>
      </c>
      <c r="H153">
        <v>72.400000000000006</v>
      </c>
      <c r="I153">
        <v>15</v>
      </c>
      <c r="J153">
        <v>1005.4</v>
      </c>
      <c r="K153">
        <v>0.755</v>
      </c>
    </row>
    <row r="154" spans="1:11">
      <c r="A154" t="s">
        <v>4225</v>
      </c>
      <c r="B154" s="1">
        <v>46082</v>
      </c>
      <c r="C154" t="s">
        <v>53</v>
      </c>
      <c r="D154" t="s">
        <v>21</v>
      </c>
      <c r="E154">
        <v>10</v>
      </c>
      <c r="F154">
        <v>22</v>
      </c>
      <c r="G154">
        <v>1628</v>
      </c>
      <c r="H154">
        <v>101.4</v>
      </c>
      <c r="I154">
        <v>29.7</v>
      </c>
      <c r="J154">
        <v>1165</v>
      </c>
      <c r="K154">
        <v>0.71599999999999997</v>
      </c>
    </row>
    <row r="155" spans="1:11">
      <c r="A155" t="s">
        <v>4226</v>
      </c>
      <c r="B155" s="1">
        <v>46113</v>
      </c>
      <c r="C155" t="s">
        <v>53</v>
      </c>
      <c r="D155" t="s">
        <v>21</v>
      </c>
      <c r="E155">
        <v>9</v>
      </c>
      <c r="F155">
        <v>22</v>
      </c>
      <c r="G155">
        <v>1465.2</v>
      </c>
      <c r="H155">
        <v>114.8</v>
      </c>
      <c r="I155">
        <v>17</v>
      </c>
      <c r="J155">
        <v>1130.5999999999999</v>
      </c>
      <c r="K155">
        <v>0.77200000000000002</v>
      </c>
    </row>
    <row r="156" spans="1:11">
      <c r="A156" t="s">
        <v>4227</v>
      </c>
      <c r="B156" s="1">
        <v>46143</v>
      </c>
      <c r="C156" t="s">
        <v>53</v>
      </c>
      <c r="D156" t="s">
        <v>21</v>
      </c>
      <c r="E156">
        <v>8</v>
      </c>
      <c r="F156">
        <v>21</v>
      </c>
      <c r="G156">
        <v>1243.2</v>
      </c>
      <c r="H156">
        <v>97.1</v>
      </c>
      <c r="I156">
        <v>37.9</v>
      </c>
      <c r="J156">
        <v>825.7</v>
      </c>
      <c r="K156">
        <v>0.66400000000000003</v>
      </c>
    </row>
    <row r="157" spans="1:11">
      <c r="A157" t="s">
        <v>4228</v>
      </c>
      <c r="B157" s="1">
        <v>46174</v>
      </c>
      <c r="C157" t="s">
        <v>53</v>
      </c>
      <c r="D157" t="s">
        <v>21</v>
      </c>
      <c r="E157">
        <v>10</v>
      </c>
      <c r="F157">
        <v>22</v>
      </c>
      <c r="G157">
        <v>1628</v>
      </c>
      <c r="H157">
        <v>49.1</v>
      </c>
      <c r="I157">
        <v>72.8</v>
      </c>
      <c r="J157">
        <v>1104.8</v>
      </c>
      <c r="K157">
        <v>0.67900000000000005</v>
      </c>
    </row>
    <row r="158" spans="1:11">
      <c r="A158" t="s">
        <v>4229</v>
      </c>
      <c r="B158" s="1">
        <v>46023</v>
      </c>
      <c r="C158" t="s">
        <v>53</v>
      </c>
      <c r="D158" t="s">
        <v>23</v>
      </c>
      <c r="E158">
        <v>11</v>
      </c>
      <c r="F158">
        <v>22</v>
      </c>
      <c r="G158">
        <v>1790.8</v>
      </c>
      <c r="H158">
        <v>177.4</v>
      </c>
      <c r="I158">
        <v>56.3</v>
      </c>
      <c r="J158">
        <v>1351.3</v>
      </c>
      <c r="K158">
        <v>0.755</v>
      </c>
    </row>
    <row r="159" spans="1:11">
      <c r="A159" t="s">
        <v>4230</v>
      </c>
      <c r="B159" s="1">
        <v>46054</v>
      </c>
      <c r="C159" t="s">
        <v>53</v>
      </c>
      <c r="D159" t="s">
        <v>23</v>
      </c>
      <c r="E159">
        <v>10</v>
      </c>
      <c r="F159">
        <v>20</v>
      </c>
      <c r="G159">
        <v>1480</v>
      </c>
      <c r="H159">
        <v>123.1</v>
      </c>
      <c r="I159">
        <v>46.3</v>
      </c>
      <c r="J159">
        <v>1094.7</v>
      </c>
      <c r="K159">
        <v>0.74</v>
      </c>
    </row>
    <row r="160" spans="1:11">
      <c r="A160" t="s">
        <v>4231</v>
      </c>
      <c r="B160" s="1">
        <v>46082</v>
      </c>
      <c r="C160" t="s">
        <v>53</v>
      </c>
      <c r="D160" t="s">
        <v>23</v>
      </c>
      <c r="E160">
        <v>10</v>
      </c>
      <c r="F160">
        <v>22</v>
      </c>
      <c r="G160">
        <v>1628</v>
      </c>
      <c r="H160">
        <v>53</v>
      </c>
      <c r="I160">
        <v>32.700000000000003</v>
      </c>
      <c r="J160">
        <v>1286.5</v>
      </c>
      <c r="K160">
        <v>0.79</v>
      </c>
    </row>
    <row r="161" spans="1:11">
      <c r="A161" t="s">
        <v>4232</v>
      </c>
      <c r="B161" s="1">
        <v>46113</v>
      </c>
      <c r="C161" t="s">
        <v>53</v>
      </c>
      <c r="D161" t="s">
        <v>23</v>
      </c>
      <c r="E161">
        <v>10</v>
      </c>
      <c r="F161">
        <v>22</v>
      </c>
      <c r="G161">
        <v>1628</v>
      </c>
      <c r="H161">
        <v>109.5</v>
      </c>
      <c r="I161">
        <v>23.3</v>
      </c>
      <c r="J161">
        <v>1183.5999999999999</v>
      </c>
      <c r="K161">
        <v>0.72699999999999998</v>
      </c>
    </row>
    <row r="162" spans="1:11">
      <c r="A162" t="s">
        <v>4233</v>
      </c>
      <c r="B162" s="1">
        <v>46143</v>
      </c>
      <c r="C162" t="s">
        <v>53</v>
      </c>
      <c r="D162" t="s">
        <v>23</v>
      </c>
      <c r="E162">
        <v>10</v>
      </c>
      <c r="F162">
        <v>21</v>
      </c>
      <c r="G162">
        <v>1554</v>
      </c>
      <c r="H162">
        <v>89.8</v>
      </c>
      <c r="I162">
        <v>22.1</v>
      </c>
      <c r="J162">
        <v>1208.5</v>
      </c>
      <c r="K162">
        <v>0.77800000000000002</v>
      </c>
    </row>
    <row r="163" spans="1:11">
      <c r="A163" t="s">
        <v>4234</v>
      </c>
      <c r="B163" s="1">
        <v>46174</v>
      </c>
      <c r="C163" t="s">
        <v>53</v>
      </c>
      <c r="D163" t="s">
        <v>23</v>
      </c>
      <c r="E163">
        <v>10</v>
      </c>
      <c r="F163">
        <v>22</v>
      </c>
      <c r="G163">
        <v>1628</v>
      </c>
      <c r="H163">
        <v>51.1</v>
      </c>
      <c r="I163">
        <v>37.299999999999997</v>
      </c>
      <c r="J163">
        <v>1160.5999999999999</v>
      </c>
      <c r="K163">
        <v>0.71299999999999997</v>
      </c>
    </row>
    <row r="164" spans="1:11">
      <c r="A164" t="s">
        <v>4235</v>
      </c>
      <c r="B164" s="1">
        <v>46023</v>
      </c>
      <c r="C164" t="s">
        <v>53</v>
      </c>
      <c r="D164" t="s">
        <v>25</v>
      </c>
      <c r="E164">
        <v>17</v>
      </c>
      <c r="F164">
        <v>22</v>
      </c>
      <c r="G164">
        <v>2767.6</v>
      </c>
      <c r="H164">
        <v>128.19999999999999</v>
      </c>
      <c r="I164">
        <v>65.599999999999994</v>
      </c>
      <c r="J164">
        <v>2048.3000000000002</v>
      </c>
      <c r="K164">
        <v>0.74</v>
      </c>
    </row>
    <row r="165" spans="1:11">
      <c r="A165" t="s">
        <v>4236</v>
      </c>
      <c r="B165" s="1">
        <v>46054</v>
      </c>
      <c r="C165" t="s">
        <v>53</v>
      </c>
      <c r="D165" t="s">
        <v>25</v>
      </c>
      <c r="E165">
        <v>17</v>
      </c>
      <c r="F165">
        <v>20</v>
      </c>
      <c r="G165">
        <v>2516</v>
      </c>
      <c r="H165">
        <v>214.5</v>
      </c>
      <c r="I165">
        <v>75.3</v>
      </c>
      <c r="J165">
        <v>1633.8</v>
      </c>
      <c r="K165">
        <v>0.64900000000000002</v>
      </c>
    </row>
    <row r="166" spans="1:11">
      <c r="A166" t="s">
        <v>4237</v>
      </c>
      <c r="B166" s="1">
        <v>46082</v>
      </c>
      <c r="C166" t="s">
        <v>53</v>
      </c>
      <c r="D166" t="s">
        <v>25</v>
      </c>
      <c r="E166">
        <v>17</v>
      </c>
      <c r="F166">
        <v>22</v>
      </c>
      <c r="G166">
        <v>2767.6</v>
      </c>
      <c r="H166">
        <v>191.1</v>
      </c>
      <c r="I166">
        <v>92.6</v>
      </c>
      <c r="J166">
        <v>2012.7</v>
      </c>
      <c r="K166">
        <v>0.72699999999999998</v>
      </c>
    </row>
    <row r="167" spans="1:11">
      <c r="A167" t="s">
        <v>4238</v>
      </c>
      <c r="B167" s="1">
        <v>46113</v>
      </c>
      <c r="C167" t="s">
        <v>53</v>
      </c>
      <c r="D167" t="s">
        <v>25</v>
      </c>
      <c r="E167">
        <v>17</v>
      </c>
      <c r="F167">
        <v>22</v>
      </c>
      <c r="G167">
        <v>2767.6</v>
      </c>
      <c r="H167">
        <v>138</v>
      </c>
      <c r="I167">
        <v>67.900000000000006</v>
      </c>
      <c r="J167">
        <v>2109.1999999999998</v>
      </c>
      <c r="K167">
        <v>0.76200000000000001</v>
      </c>
    </row>
    <row r="168" spans="1:11">
      <c r="A168" t="s">
        <v>4239</v>
      </c>
      <c r="B168" s="1">
        <v>46143</v>
      </c>
      <c r="C168" t="s">
        <v>53</v>
      </c>
      <c r="D168" t="s">
        <v>25</v>
      </c>
      <c r="E168">
        <v>17</v>
      </c>
      <c r="F168">
        <v>21</v>
      </c>
      <c r="G168">
        <v>2641.8</v>
      </c>
      <c r="H168">
        <v>124.4</v>
      </c>
      <c r="I168">
        <v>79.099999999999994</v>
      </c>
      <c r="J168">
        <v>1884.5</v>
      </c>
      <c r="K168">
        <v>0.71299999999999997</v>
      </c>
    </row>
    <row r="169" spans="1:11">
      <c r="A169" t="s">
        <v>4240</v>
      </c>
      <c r="B169" s="1">
        <v>46174</v>
      </c>
      <c r="C169" t="s">
        <v>53</v>
      </c>
      <c r="D169" t="s">
        <v>25</v>
      </c>
      <c r="E169">
        <v>16</v>
      </c>
      <c r="F169">
        <v>22</v>
      </c>
      <c r="G169">
        <v>2604.8000000000002</v>
      </c>
      <c r="H169">
        <v>121.4</v>
      </c>
      <c r="I169">
        <v>36.700000000000003</v>
      </c>
      <c r="J169">
        <v>1821.5</v>
      </c>
      <c r="K169">
        <v>0.69899999999999995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C860-66FD-4DC8-AB5D-C5AF6EF33FC4}">
  <dimension ref="A1:J601"/>
  <sheetViews>
    <sheetView workbookViewId="0">
      <selection sqref="A1:XFD1"/>
    </sheetView>
  </sheetViews>
  <sheetFormatPr defaultRowHeight="15"/>
  <cols>
    <col min="1" max="1" width="13.42578125" bestFit="1" customWidth="1"/>
    <col min="2" max="2" width="10.7109375" bestFit="1" customWidth="1"/>
    <col min="3" max="3" width="11.5703125" bestFit="1" customWidth="1"/>
    <col min="4" max="4" width="18.42578125" bestFit="1" customWidth="1"/>
    <col min="5" max="5" width="19.85546875" bestFit="1" customWidth="1"/>
    <col min="6" max="6" width="10.5703125" bestFit="1" customWidth="1"/>
    <col min="7" max="7" width="10.7109375" bestFit="1" customWidth="1"/>
    <col min="8" max="8" width="23.85546875" bestFit="1" customWidth="1"/>
    <col min="9" max="9" width="24.85546875" bestFit="1" customWidth="1"/>
    <col min="10" max="10" width="23" bestFit="1" customWidth="1"/>
  </cols>
  <sheetData>
    <row r="1" spans="1:10">
      <c r="A1" t="s">
        <v>4241</v>
      </c>
      <c r="B1" t="s">
        <v>1</v>
      </c>
      <c r="C1" t="s">
        <v>2</v>
      </c>
      <c r="D1" t="s">
        <v>3</v>
      </c>
      <c r="E1" t="s">
        <v>4242</v>
      </c>
      <c r="F1" t="s">
        <v>4243</v>
      </c>
      <c r="G1" t="s">
        <v>4244</v>
      </c>
      <c r="H1" t="s">
        <v>4245</v>
      </c>
      <c r="I1" t="s">
        <v>4246</v>
      </c>
      <c r="J1" t="s">
        <v>4247</v>
      </c>
    </row>
    <row r="2" spans="1:10">
      <c r="A2" t="s">
        <v>4248</v>
      </c>
      <c r="B2" s="1">
        <v>46134</v>
      </c>
      <c r="C2" t="s">
        <v>27</v>
      </c>
      <c r="D2" t="s">
        <v>23</v>
      </c>
      <c r="E2" t="s">
        <v>4249</v>
      </c>
      <c r="F2" t="s">
        <v>4250</v>
      </c>
      <c r="G2" t="s">
        <v>4251</v>
      </c>
      <c r="H2">
        <v>0.6</v>
      </c>
      <c r="I2">
        <v>10</v>
      </c>
      <c r="J2" t="s">
        <v>4252</v>
      </c>
    </row>
    <row r="3" spans="1:10">
      <c r="A3" t="s">
        <v>4253</v>
      </c>
      <c r="B3" s="1">
        <v>46058</v>
      </c>
      <c r="C3" t="s">
        <v>53</v>
      </c>
      <c r="D3" t="s">
        <v>21</v>
      </c>
      <c r="E3" t="s">
        <v>4254</v>
      </c>
      <c r="F3" t="s">
        <v>4250</v>
      </c>
      <c r="G3" t="s">
        <v>4251</v>
      </c>
      <c r="H3">
        <v>7.4</v>
      </c>
      <c r="I3">
        <v>28.8</v>
      </c>
      <c r="J3" t="s">
        <v>4255</v>
      </c>
    </row>
    <row r="4" spans="1:10">
      <c r="A4" t="s">
        <v>4256</v>
      </c>
      <c r="B4" s="1">
        <v>46116</v>
      </c>
      <c r="C4" t="s">
        <v>27</v>
      </c>
      <c r="D4" t="s">
        <v>23</v>
      </c>
      <c r="E4" t="s">
        <v>4257</v>
      </c>
      <c r="F4" t="s">
        <v>4258</v>
      </c>
      <c r="G4" t="s">
        <v>4251</v>
      </c>
      <c r="H4">
        <v>8.1</v>
      </c>
      <c r="I4">
        <v>18.2</v>
      </c>
      <c r="J4" t="s">
        <v>4259</v>
      </c>
    </row>
    <row r="5" spans="1:10">
      <c r="A5" t="s">
        <v>4260</v>
      </c>
      <c r="B5" s="1">
        <v>46155</v>
      </c>
      <c r="C5" t="s">
        <v>27</v>
      </c>
      <c r="D5" t="s">
        <v>21</v>
      </c>
      <c r="E5" t="s">
        <v>4254</v>
      </c>
      <c r="F5" t="s">
        <v>4261</v>
      </c>
      <c r="G5" t="s">
        <v>4251</v>
      </c>
      <c r="H5">
        <v>7.2</v>
      </c>
      <c r="I5">
        <v>20.8</v>
      </c>
      <c r="J5" t="s">
        <v>4255</v>
      </c>
    </row>
    <row r="6" spans="1:10">
      <c r="A6" t="s">
        <v>4262</v>
      </c>
      <c r="B6" s="1">
        <v>46112</v>
      </c>
      <c r="C6" t="s">
        <v>48</v>
      </c>
      <c r="D6" t="s">
        <v>21</v>
      </c>
      <c r="E6" t="s">
        <v>4263</v>
      </c>
      <c r="F6" t="s">
        <v>4261</v>
      </c>
      <c r="G6" t="s">
        <v>4264</v>
      </c>
      <c r="H6">
        <v>2.4</v>
      </c>
      <c r="I6">
        <v>18.600000000000001</v>
      </c>
      <c r="J6" t="s">
        <v>4265</v>
      </c>
    </row>
    <row r="7" spans="1:10">
      <c r="A7" t="s">
        <v>4266</v>
      </c>
      <c r="B7" s="1">
        <v>46156</v>
      </c>
      <c r="C7" t="s">
        <v>32</v>
      </c>
      <c r="D7" t="s">
        <v>21</v>
      </c>
      <c r="E7" t="s">
        <v>4257</v>
      </c>
      <c r="F7" t="s">
        <v>4261</v>
      </c>
      <c r="G7" t="s">
        <v>4264</v>
      </c>
      <c r="H7">
        <v>1.6</v>
      </c>
      <c r="I7">
        <v>22.4</v>
      </c>
      <c r="J7" t="s">
        <v>4265</v>
      </c>
    </row>
    <row r="8" spans="1:10">
      <c r="A8" t="s">
        <v>4267</v>
      </c>
      <c r="B8" s="1">
        <v>46106</v>
      </c>
      <c r="C8" t="s">
        <v>27</v>
      </c>
      <c r="D8" t="s">
        <v>19</v>
      </c>
      <c r="E8" t="s">
        <v>4268</v>
      </c>
      <c r="F8" t="s">
        <v>4250</v>
      </c>
      <c r="G8" t="s">
        <v>4251</v>
      </c>
      <c r="H8">
        <v>2.6</v>
      </c>
      <c r="I8">
        <v>14.3</v>
      </c>
      <c r="J8" t="s">
        <v>4269</v>
      </c>
    </row>
    <row r="9" spans="1:10">
      <c r="A9" t="s">
        <v>4270</v>
      </c>
      <c r="B9" s="1">
        <v>46116</v>
      </c>
      <c r="C9" t="s">
        <v>18</v>
      </c>
      <c r="D9" t="s">
        <v>19</v>
      </c>
      <c r="E9" t="s">
        <v>4254</v>
      </c>
      <c r="F9" t="s">
        <v>4258</v>
      </c>
      <c r="G9" t="s">
        <v>4251</v>
      </c>
      <c r="H9">
        <v>2</v>
      </c>
      <c r="I9">
        <v>42.2</v>
      </c>
      <c r="J9" t="s">
        <v>4255</v>
      </c>
    </row>
    <row r="10" spans="1:10">
      <c r="A10" t="s">
        <v>4271</v>
      </c>
      <c r="B10" s="1">
        <v>46184</v>
      </c>
      <c r="C10" t="s">
        <v>27</v>
      </c>
      <c r="D10" t="s">
        <v>23</v>
      </c>
      <c r="E10" t="s">
        <v>4272</v>
      </c>
      <c r="F10" t="s">
        <v>4273</v>
      </c>
      <c r="G10" t="s">
        <v>4264</v>
      </c>
      <c r="H10">
        <v>16.5</v>
      </c>
      <c r="I10">
        <v>21.1</v>
      </c>
      <c r="J10" t="s">
        <v>4265</v>
      </c>
    </row>
    <row r="11" spans="1:10">
      <c r="A11" t="s">
        <v>4274</v>
      </c>
      <c r="B11" s="1">
        <v>46127</v>
      </c>
      <c r="C11" t="s">
        <v>48</v>
      </c>
      <c r="D11" t="s">
        <v>25</v>
      </c>
      <c r="E11" t="s">
        <v>4275</v>
      </c>
      <c r="F11" t="s">
        <v>4250</v>
      </c>
      <c r="G11" t="s">
        <v>4276</v>
      </c>
      <c r="H11">
        <v>6.2</v>
      </c>
      <c r="I11">
        <v>20</v>
      </c>
      <c r="J11" t="s">
        <v>4265</v>
      </c>
    </row>
    <row r="12" spans="1:10">
      <c r="A12" t="s">
        <v>4277</v>
      </c>
      <c r="B12" s="1">
        <v>46176</v>
      </c>
      <c r="C12" t="s">
        <v>53</v>
      </c>
      <c r="D12" t="s">
        <v>19</v>
      </c>
      <c r="E12" t="s">
        <v>4268</v>
      </c>
      <c r="F12" t="s">
        <v>4258</v>
      </c>
      <c r="G12" t="s">
        <v>4251</v>
      </c>
      <c r="H12">
        <v>15.3</v>
      </c>
      <c r="I12">
        <v>33</v>
      </c>
      <c r="J12" t="s">
        <v>4269</v>
      </c>
    </row>
    <row r="13" spans="1:10">
      <c r="A13" t="s">
        <v>4278</v>
      </c>
      <c r="B13" s="1">
        <v>46147</v>
      </c>
      <c r="C13" t="s">
        <v>32</v>
      </c>
      <c r="D13" t="s">
        <v>23</v>
      </c>
      <c r="E13" t="s">
        <v>4268</v>
      </c>
      <c r="F13" t="s">
        <v>4250</v>
      </c>
      <c r="G13" t="s">
        <v>4251</v>
      </c>
      <c r="H13">
        <v>1.9</v>
      </c>
      <c r="I13">
        <v>8.1999999999999993</v>
      </c>
      <c r="J13" t="s">
        <v>4279</v>
      </c>
    </row>
    <row r="14" spans="1:10">
      <c r="A14" t="s">
        <v>4280</v>
      </c>
      <c r="B14" s="1">
        <v>46075</v>
      </c>
      <c r="C14" t="s">
        <v>53</v>
      </c>
      <c r="D14" t="s">
        <v>23</v>
      </c>
      <c r="E14" t="s">
        <v>4249</v>
      </c>
      <c r="F14" t="s">
        <v>4261</v>
      </c>
      <c r="G14" t="s">
        <v>4251</v>
      </c>
      <c r="H14">
        <v>5.4</v>
      </c>
      <c r="I14">
        <v>12.7</v>
      </c>
      <c r="J14" t="s">
        <v>4259</v>
      </c>
    </row>
    <row r="15" spans="1:10">
      <c r="A15" t="s">
        <v>4281</v>
      </c>
      <c r="B15" s="1">
        <v>46037</v>
      </c>
      <c r="C15" t="s">
        <v>48</v>
      </c>
      <c r="D15" t="s">
        <v>19</v>
      </c>
      <c r="E15" t="s">
        <v>4282</v>
      </c>
      <c r="F15" t="s">
        <v>4261</v>
      </c>
      <c r="G15" t="s">
        <v>4251</v>
      </c>
      <c r="H15">
        <v>8.3000000000000007</v>
      </c>
      <c r="I15">
        <v>11.3</v>
      </c>
      <c r="J15" t="s">
        <v>4255</v>
      </c>
    </row>
    <row r="16" spans="1:10">
      <c r="A16" t="s">
        <v>4283</v>
      </c>
      <c r="B16" s="1">
        <v>46177</v>
      </c>
      <c r="C16" t="s">
        <v>48</v>
      </c>
      <c r="D16" t="s">
        <v>21</v>
      </c>
      <c r="E16" t="s">
        <v>4257</v>
      </c>
      <c r="F16" t="s">
        <v>4250</v>
      </c>
      <c r="G16" t="s">
        <v>4251</v>
      </c>
      <c r="H16">
        <v>2.7</v>
      </c>
      <c r="I16">
        <v>20.399999999999999</v>
      </c>
      <c r="J16" t="s">
        <v>4252</v>
      </c>
    </row>
    <row r="17" spans="1:10">
      <c r="A17" t="s">
        <v>4284</v>
      </c>
      <c r="B17" s="1">
        <v>46181</v>
      </c>
      <c r="C17" t="s">
        <v>32</v>
      </c>
      <c r="D17" t="s">
        <v>19</v>
      </c>
      <c r="E17" t="s">
        <v>4272</v>
      </c>
      <c r="F17" t="s">
        <v>4250</v>
      </c>
      <c r="G17" t="s">
        <v>4276</v>
      </c>
      <c r="H17">
        <v>3.1</v>
      </c>
      <c r="I17">
        <v>11.5</v>
      </c>
      <c r="J17" t="s">
        <v>4265</v>
      </c>
    </row>
    <row r="18" spans="1:10">
      <c r="A18" t="s">
        <v>4285</v>
      </c>
      <c r="B18" s="1">
        <v>46090</v>
      </c>
      <c r="C18" t="s">
        <v>48</v>
      </c>
      <c r="D18" t="s">
        <v>21</v>
      </c>
      <c r="E18" t="s">
        <v>4263</v>
      </c>
      <c r="F18" t="s">
        <v>4250</v>
      </c>
      <c r="G18" t="s">
        <v>4251</v>
      </c>
      <c r="H18">
        <v>3.3</v>
      </c>
      <c r="I18">
        <v>19.2</v>
      </c>
      <c r="J18" t="s">
        <v>4269</v>
      </c>
    </row>
    <row r="19" spans="1:10">
      <c r="A19" t="s">
        <v>4286</v>
      </c>
      <c r="B19" s="1">
        <v>46091</v>
      </c>
      <c r="C19" t="s">
        <v>48</v>
      </c>
      <c r="D19" t="s">
        <v>21</v>
      </c>
      <c r="E19" t="s">
        <v>4249</v>
      </c>
      <c r="F19" t="s">
        <v>4258</v>
      </c>
      <c r="G19" t="s">
        <v>4251</v>
      </c>
      <c r="H19">
        <v>25.9</v>
      </c>
      <c r="I19">
        <v>31</v>
      </c>
      <c r="J19" t="s">
        <v>4252</v>
      </c>
    </row>
    <row r="20" spans="1:10">
      <c r="A20" t="s">
        <v>4287</v>
      </c>
      <c r="B20" s="1">
        <v>46126</v>
      </c>
      <c r="C20" t="s">
        <v>37</v>
      </c>
      <c r="D20" t="s">
        <v>19</v>
      </c>
      <c r="E20" t="s">
        <v>4272</v>
      </c>
      <c r="F20" t="s">
        <v>4250</v>
      </c>
      <c r="G20" t="s">
        <v>4264</v>
      </c>
      <c r="H20">
        <v>3.5</v>
      </c>
      <c r="I20">
        <v>4.9000000000000004</v>
      </c>
      <c r="J20" t="s">
        <v>4265</v>
      </c>
    </row>
    <row r="21" spans="1:10">
      <c r="A21" t="s">
        <v>4288</v>
      </c>
      <c r="B21" s="1">
        <v>46090</v>
      </c>
      <c r="C21" t="s">
        <v>48</v>
      </c>
      <c r="D21" t="s">
        <v>19</v>
      </c>
      <c r="E21" t="s">
        <v>4257</v>
      </c>
      <c r="F21" t="s">
        <v>4261</v>
      </c>
      <c r="G21" t="s">
        <v>4251</v>
      </c>
      <c r="H21">
        <v>4.8</v>
      </c>
      <c r="I21">
        <v>21.6</v>
      </c>
      <c r="J21" t="s">
        <v>4269</v>
      </c>
    </row>
    <row r="22" spans="1:10">
      <c r="A22" t="s">
        <v>4289</v>
      </c>
      <c r="B22" s="1">
        <v>46051</v>
      </c>
      <c r="C22" t="s">
        <v>18</v>
      </c>
      <c r="D22" t="s">
        <v>19</v>
      </c>
      <c r="E22" t="s">
        <v>4282</v>
      </c>
      <c r="F22" t="s">
        <v>4258</v>
      </c>
      <c r="G22" t="s">
        <v>4251</v>
      </c>
      <c r="H22">
        <v>1.9</v>
      </c>
      <c r="I22">
        <v>130.1</v>
      </c>
      <c r="J22" t="s">
        <v>4259</v>
      </c>
    </row>
    <row r="23" spans="1:10">
      <c r="A23" t="s">
        <v>4290</v>
      </c>
      <c r="B23" s="1">
        <v>46079</v>
      </c>
      <c r="C23" t="s">
        <v>32</v>
      </c>
      <c r="D23" t="s">
        <v>21</v>
      </c>
      <c r="E23" t="s">
        <v>4272</v>
      </c>
      <c r="F23" t="s">
        <v>4261</v>
      </c>
      <c r="G23" t="s">
        <v>4276</v>
      </c>
      <c r="H23">
        <v>2.9</v>
      </c>
      <c r="I23">
        <v>27.4</v>
      </c>
      <c r="J23" t="s">
        <v>4265</v>
      </c>
    </row>
    <row r="24" spans="1:10">
      <c r="A24" t="s">
        <v>4291</v>
      </c>
      <c r="B24" s="1">
        <v>46202</v>
      </c>
      <c r="C24" t="s">
        <v>48</v>
      </c>
      <c r="D24" t="s">
        <v>21</v>
      </c>
      <c r="E24" t="s">
        <v>4282</v>
      </c>
      <c r="F24" t="s">
        <v>4250</v>
      </c>
      <c r="G24" t="s">
        <v>4264</v>
      </c>
      <c r="H24">
        <v>3</v>
      </c>
      <c r="I24">
        <v>34.799999999999997</v>
      </c>
      <c r="J24" t="s">
        <v>4265</v>
      </c>
    </row>
    <row r="25" spans="1:10">
      <c r="A25" t="s">
        <v>4292</v>
      </c>
      <c r="B25" s="1">
        <v>46152</v>
      </c>
      <c r="C25" t="s">
        <v>37</v>
      </c>
      <c r="D25" t="s">
        <v>23</v>
      </c>
      <c r="E25" t="s">
        <v>4268</v>
      </c>
      <c r="F25" t="s">
        <v>4261</v>
      </c>
      <c r="G25" t="s">
        <v>4251</v>
      </c>
      <c r="H25">
        <v>0.7</v>
      </c>
      <c r="I25">
        <v>44.6</v>
      </c>
      <c r="J25" t="s">
        <v>4255</v>
      </c>
    </row>
    <row r="26" spans="1:10">
      <c r="A26" t="s">
        <v>4293</v>
      </c>
      <c r="B26" s="1">
        <v>46202</v>
      </c>
      <c r="C26" t="s">
        <v>32</v>
      </c>
      <c r="D26" t="s">
        <v>25</v>
      </c>
      <c r="E26" t="s">
        <v>4275</v>
      </c>
      <c r="F26" t="s">
        <v>4250</v>
      </c>
      <c r="G26" t="s">
        <v>4251</v>
      </c>
      <c r="H26">
        <v>3.9</v>
      </c>
      <c r="I26">
        <v>4.0999999999999996</v>
      </c>
      <c r="J26" t="s">
        <v>4252</v>
      </c>
    </row>
    <row r="27" spans="1:10">
      <c r="A27" t="s">
        <v>4294</v>
      </c>
      <c r="B27" s="1">
        <v>46071</v>
      </c>
      <c r="C27" t="s">
        <v>27</v>
      </c>
      <c r="D27" t="s">
        <v>25</v>
      </c>
      <c r="E27" t="s">
        <v>4254</v>
      </c>
      <c r="F27" t="s">
        <v>4261</v>
      </c>
      <c r="G27" t="s">
        <v>4264</v>
      </c>
      <c r="H27">
        <v>4.3</v>
      </c>
      <c r="I27">
        <v>8</v>
      </c>
      <c r="J27" t="s">
        <v>4265</v>
      </c>
    </row>
    <row r="28" spans="1:10">
      <c r="A28" t="s">
        <v>4295</v>
      </c>
      <c r="B28" s="1">
        <v>46093</v>
      </c>
      <c r="C28" t="s">
        <v>43</v>
      </c>
      <c r="D28" t="s">
        <v>19</v>
      </c>
      <c r="E28" t="s">
        <v>4263</v>
      </c>
      <c r="F28" t="s">
        <v>4250</v>
      </c>
      <c r="G28" t="s">
        <v>4251</v>
      </c>
      <c r="H28">
        <v>6</v>
      </c>
      <c r="I28">
        <v>11.4</v>
      </c>
      <c r="J28" t="s">
        <v>4252</v>
      </c>
    </row>
    <row r="29" spans="1:10">
      <c r="A29" t="s">
        <v>4296</v>
      </c>
      <c r="B29" s="1">
        <v>46071</v>
      </c>
      <c r="C29" t="s">
        <v>1132</v>
      </c>
      <c r="D29" t="s">
        <v>21</v>
      </c>
      <c r="E29" t="s">
        <v>4263</v>
      </c>
      <c r="F29" t="s">
        <v>4258</v>
      </c>
      <c r="G29" t="s">
        <v>4251</v>
      </c>
      <c r="H29">
        <v>3.8</v>
      </c>
      <c r="I29">
        <v>42.1</v>
      </c>
      <c r="J29" t="s">
        <v>4279</v>
      </c>
    </row>
    <row r="30" spans="1:10">
      <c r="A30" t="s">
        <v>4297</v>
      </c>
      <c r="B30" s="1">
        <v>46135</v>
      </c>
      <c r="C30" t="s">
        <v>32</v>
      </c>
      <c r="D30" t="s">
        <v>21</v>
      </c>
      <c r="E30" t="s">
        <v>4254</v>
      </c>
      <c r="F30" t="s">
        <v>4261</v>
      </c>
      <c r="G30" t="s">
        <v>4251</v>
      </c>
      <c r="H30">
        <v>2.5</v>
      </c>
      <c r="I30">
        <v>3.9</v>
      </c>
      <c r="J30" t="s">
        <v>4269</v>
      </c>
    </row>
    <row r="31" spans="1:10">
      <c r="A31" t="s">
        <v>4298</v>
      </c>
      <c r="B31" s="1">
        <v>46054</v>
      </c>
      <c r="C31" t="s">
        <v>32</v>
      </c>
      <c r="D31" t="s">
        <v>23</v>
      </c>
      <c r="E31" t="s">
        <v>4254</v>
      </c>
      <c r="F31" t="s">
        <v>4261</v>
      </c>
      <c r="G31" t="s">
        <v>4251</v>
      </c>
      <c r="H31">
        <v>0.6</v>
      </c>
      <c r="I31">
        <v>3.7</v>
      </c>
      <c r="J31" t="s">
        <v>4279</v>
      </c>
    </row>
    <row r="32" spans="1:10">
      <c r="A32" t="s">
        <v>4299</v>
      </c>
      <c r="B32" s="1">
        <v>46157</v>
      </c>
      <c r="C32" t="s">
        <v>43</v>
      </c>
      <c r="D32" t="s">
        <v>19</v>
      </c>
      <c r="E32" t="s">
        <v>4263</v>
      </c>
      <c r="F32" t="s">
        <v>4261</v>
      </c>
      <c r="G32" t="s">
        <v>4251</v>
      </c>
      <c r="H32">
        <v>4</v>
      </c>
      <c r="I32">
        <v>20.3</v>
      </c>
      <c r="J32" t="s">
        <v>4255</v>
      </c>
    </row>
    <row r="33" spans="1:10">
      <c r="A33" t="s">
        <v>4300</v>
      </c>
      <c r="B33" s="1">
        <v>46089</v>
      </c>
      <c r="C33" t="s">
        <v>48</v>
      </c>
      <c r="D33" t="s">
        <v>25</v>
      </c>
      <c r="E33" t="s">
        <v>4257</v>
      </c>
      <c r="F33" t="s">
        <v>4250</v>
      </c>
      <c r="G33" t="s">
        <v>4251</v>
      </c>
      <c r="H33">
        <v>1.3</v>
      </c>
      <c r="I33">
        <v>17.399999999999999</v>
      </c>
      <c r="J33" t="s">
        <v>4269</v>
      </c>
    </row>
    <row r="34" spans="1:10">
      <c r="A34" t="s">
        <v>4301</v>
      </c>
      <c r="B34" s="1">
        <v>46166</v>
      </c>
      <c r="C34" t="s">
        <v>32</v>
      </c>
      <c r="D34" t="s">
        <v>19</v>
      </c>
      <c r="E34" t="s">
        <v>4249</v>
      </c>
      <c r="F34" t="s">
        <v>4250</v>
      </c>
      <c r="G34" t="s">
        <v>4251</v>
      </c>
      <c r="H34">
        <v>0.4</v>
      </c>
      <c r="I34">
        <v>1.5</v>
      </c>
      <c r="J34" t="s">
        <v>4252</v>
      </c>
    </row>
    <row r="35" spans="1:10">
      <c r="A35" t="s">
        <v>4302</v>
      </c>
      <c r="B35" s="1">
        <v>46169</v>
      </c>
      <c r="C35" t="s">
        <v>18</v>
      </c>
      <c r="D35" t="s">
        <v>23</v>
      </c>
      <c r="E35" t="s">
        <v>4254</v>
      </c>
      <c r="F35" t="s">
        <v>4261</v>
      </c>
      <c r="G35" t="s">
        <v>4251</v>
      </c>
      <c r="H35">
        <v>11.7</v>
      </c>
      <c r="I35">
        <v>42.3</v>
      </c>
      <c r="J35" t="s">
        <v>4259</v>
      </c>
    </row>
    <row r="36" spans="1:10">
      <c r="A36" t="s">
        <v>4303</v>
      </c>
      <c r="B36" s="1">
        <v>46033</v>
      </c>
      <c r="C36" t="s">
        <v>27</v>
      </c>
      <c r="D36" t="s">
        <v>21</v>
      </c>
      <c r="E36" t="s">
        <v>4282</v>
      </c>
      <c r="F36" t="s">
        <v>4250</v>
      </c>
      <c r="G36" t="s">
        <v>4264</v>
      </c>
      <c r="H36">
        <v>6.6</v>
      </c>
      <c r="I36">
        <v>11.9</v>
      </c>
      <c r="J36" t="s">
        <v>4265</v>
      </c>
    </row>
    <row r="37" spans="1:10">
      <c r="A37" t="s">
        <v>4304</v>
      </c>
      <c r="B37" s="1">
        <v>46159</v>
      </c>
      <c r="C37" t="s">
        <v>37</v>
      </c>
      <c r="D37" t="s">
        <v>25</v>
      </c>
      <c r="E37" t="s">
        <v>4257</v>
      </c>
      <c r="F37" t="s">
        <v>4250</v>
      </c>
      <c r="G37" t="s">
        <v>4264</v>
      </c>
      <c r="H37">
        <v>0.9</v>
      </c>
      <c r="I37">
        <v>26.5</v>
      </c>
      <c r="J37" t="s">
        <v>4265</v>
      </c>
    </row>
    <row r="38" spans="1:10">
      <c r="A38" t="s">
        <v>4305</v>
      </c>
      <c r="B38" s="1">
        <v>46142</v>
      </c>
      <c r="C38" t="s">
        <v>53</v>
      </c>
      <c r="D38" t="s">
        <v>23</v>
      </c>
      <c r="E38" t="s">
        <v>4268</v>
      </c>
      <c r="F38" t="s">
        <v>4261</v>
      </c>
      <c r="G38" t="s">
        <v>4251</v>
      </c>
      <c r="H38">
        <v>0.6</v>
      </c>
      <c r="I38">
        <v>6.2</v>
      </c>
      <c r="J38" t="s">
        <v>4279</v>
      </c>
    </row>
    <row r="39" spans="1:10">
      <c r="A39" t="s">
        <v>4306</v>
      </c>
      <c r="B39" s="1">
        <v>46047</v>
      </c>
      <c r="C39" t="s">
        <v>27</v>
      </c>
      <c r="D39" t="s">
        <v>21</v>
      </c>
      <c r="E39" t="s">
        <v>4249</v>
      </c>
      <c r="F39" t="s">
        <v>4261</v>
      </c>
      <c r="G39" t="s">
        <v>4264</v>
      </c>
      <c r="H39">
        <v>1.2</v>
      </c>
      <c r="I39">
        <v>42.7</v>
      </c>
      <c r="J39" t="s">
        <v>4265</v>
      </c>
    </row>
    <row r="40" spans="1:10">
      <c r="A40" t="s">
        <v>4307</v>
      </c>
      <c r="B40" s="1">
        <v>46120</v>
      </c>
      <c r="C40" t="s">
        <v>32</v>
      </c>
      <c r="D40" t="s">
        <v>23</v>
      </c>
      <c r="E40" t="s">
        <v>4272</v>
      </c>
      <c r="F40" t="s">
        <v>4258</v>
      </c>
      <c r="G40" t="s">
        <v>4276</v>
      </c>
      <c r="H40">
        <v>15.2</v>
      </c>
      <c r="I40">
        <v>36.299999999999997</v>
      </c>
      <c r="J40" t="s">
        <v>4265</v>
      </c>
    </row>
    <row r="41" spans="1:10">
      <c r="A41" t="s">
        <v>4308</v>
      </c>
      <c r="B41" s="1">
        <v>46056</v>
      </c>
      <c r="C41" t="s">
        <v>37</v>
      </c>
      <c r="D41" t="s">
        <v>19</v>
      </c>
      <c r="E41" t="s">
        <v>4254</v>
      </c>
      <c r="F41" t="s">
        <v>4261</v>
      </c>
      <c r="G41" t="s">
        <v>4276</v>
      </c>
      <c r="H41">
        <v>0.6</v>
      </c>
      <c r="I41">
        <v>3.2</v>
      </c>
      <c r="J41" t="s">
        <v>4265</v>
      </c>
    </row>
    <row r="42" spans="1:10">
      <c r="A42" t="s">
        <v>4309</v>
      </c>
      <c r="B42" s="1">
        <v>46079</v>
      </c>
      <c r="C42" t="s">
        <v>27</v>
      </c>
      <c r="D42" t="s">
        <v>23</v>
      </c>
      <c r="E42" t="s">
        <v>4254</v>
      </c>
      <c r="F42" t="s">
        <v>4261</v>
      </c>
      <c r="G42" t="s">
        <v>4276</v>
      </c>
      <c r="H42">
        <v>6</v>
      </c>
      <c r="I42">
        <v>9.5</v>
      </c>
      <c r="J42" t="s">
        <v>4265</v>
      </c>
    </row>
    <row r="43" spans="1:10">
      <c r="A43" t="s">
        <v>4310</v>
      </c>
      <c r="B43" s="1">
        <v>46195</v>
      </c>
      <c r="C43" t="s">
        <v>48</v>
      </c>
      <c r="D43" t="s">
        <v>19</v>
      </c>
      <c r="E43" t="s">
        <v>4257</v>
      </c>
      <c r="F43" t="s">
        <v>4250</v>
      </c>
      <c r="G43" t="s">
        <v>4251</v>
      </c>
      <c r="H43">
        <v>1</v>
      </c>
      <c r="I43">
        <v>17.899999999999999</v>
      </c>
      <c r="J43" t="s">
        <v>4269</v>
      </c>
    </row>
    <row r="44" spans="1:10">
      <c r="A44" t="s">
        <v>4311</v>
      </c>
      <c r="B44" s="1">
        <v>46203</v>
      </c>
      <c r="C44" t="s">
        <v>43</v>
      </c>
      <c r="D44" t="s">
        <v>21</v>
      </c>
      <c r="E44" t="s">
        <v>4263</v>
      </c>
      <c r="F44" t="s">
        <v>4250</v>
      </c>
      <c r="G44" t="s">
        <v>4251</v>
      </c>
      <c r="H44">
        <v>1.9</v>
      </c>
      <c r="I44">
        <v>17.899999999999999</v>
      </c>
      <c r="J44" t="s">
        <v>4269</v>
      </c>
    </row>
    <row r="45" spans="1:10">
      <c r="A45" t="s">
        <v>4312</v>
      </c>
      <c r="B45" s="1">
        <v>46076</v>
      </c>
      <c r="C45" t="s">
        <v>37</v>
      </c>
      <c r="D45" t="s">
        <v>23</v>
      </c>
      <c r="E45" t="s">
        <v>4249</v>
      </c>
      <c r="F45" t="s">
        <v>4258</v>
      </c>
      <c r="G45" t="s">
        <v>4276</v>
      </c>
      <c r="H45">
        <v>6.5</v>
      </c>
      <c r="I45">
        <v>16.100000000000001</v>
      </c>
      <c r="J45" t="s">
        <v>4265</v>
      </c>
    </row>
    <row r="46" spans="1:10">
      <c r="A46" t="s">
        <v>4313</v>
      </c>
      <c r="B46" s="1">
        <v>46170</v>
      </c>
      <c r="C46" t="s">
        <v>27</v>
      </c>
      <c r="D46" t="s">
        <v>25</v>
      </c>
      <c r="E46" t="s">
        <v>4249</v>
      </c>
      <c r="F46" t="s">
        <v>4250</v>
      </c>
      <c r="G46" t="s">
        <v>4251</v>
      </c>
      <c r="H46">
        <v>3.5</v>
      </c>
      <c r="I46">
        <v>8.6</v>
      </c>
      <c r="J46" t="s">
        <v>4279</v>
      </c>
    </row>
    <row r="47" spans="1:10">
      <c r="A47" t="s">
        <v>4314</v>
      </c>
      <c r="B47" s="1">
        <v>46095</v>
      </c>
      <c r="C47" t="s">
        <v>18</v>
      </c>
      <c r="D47" t="s">
        <v>19</v>
      </c>
      <c r="E47" t="s">
        <v>4275</v>
      </c>
      <c r="F47" t="s">
        <v>4250</v>
      </c>
      <c r="G47" t="s">
        <v>4251</v>
      </c>
      <c r="H47">
        <v>3.5</v>
      </c>
      <c r="I47">
        <v>11.3</v>
      </c>
      <c r="J47" t="s">
        <v>4269</v>
      </c>
    </row>
    <row r="48" spans="1:10">
      <c r="A48" t="s">
        <v>4315</v>
      </c>
      <c r="B48" s="1">
        <v>46153</v>
      </c>
      <c r="C48" t="s">
        <v>18</v>
      </c>
      <c r="D48" t="s">
        <v>25</v>
      </c>
      <c r="E48" t="s">
        <v>4249</v>
      </c>
      <c r="F48" t="s">
        <v>4261</v>
      </c>
      <c r="G48" t="s">
        <v>4251</v>
      </c>
      <c r="H48">
        <v>1</v>
      </c>
      <c r="I48">
        <v>7.8</v>
      </c>
      <c r="J48" t="s">
        <v>4269</v>
      </c>
    </row>
    <row r="49" spans="1:10">
      <c r="A49" t="s">
        <v>4316</v>
      </c>
      <c r="B49" s="1">
        <v>46071</v>
      </c>
      <c r="C49" t="s">
        <v>18</v>
      </c>
      <c r="D49" t="s">
        <v>21</v>
      </c>
      <c r="E49" t="s">
        <v>4268</v>
      </c>
      <c r="F49" t="s">
        <v>4261</v>
      </c>
      <c r="G49" t="s">
        <v>4264</v>
      </c>
      <c r="H49">
        <v>4.4000000000000004</v>
      </c>
      <c r="I49">
        <v>41.5</v>
      </c>
      <c r="J49" t="s">
        <v>4265</v>
      </c>
    </row>
    <row r="50" spans="1:10">
      <c r="A50" t="s">
        <v>4317</v>
      </c>
      <c r="B50" s="1">
        <v>46030</v>
      </c>
      <c r="C50" t="s">
        <v>43</v>
      </c>
      <c r="D50" t="s">
        <v>19</v>
      </c>
      <c r="E50" t="s">
        <v>4249</v>
      </c>
      <c r="F50" t="s">
        <v>4261</v>
      </c>
      <c r="G50" t="s">
        <v>4251</v>
      </c>
      <c r="H50">
        <v>12.2</v>
      </c>
      <c r="I50">
        <v>30.9</v>
      </c>
      <c r="J50" t="s">
        <v>4269</v>
      </c>
    </row>
    <row r="51" spans="1:10">
      <c r="A51" t="s">
        <v>4318</v>
      </c>
      <c r="B51" s="1">
        <v>46176</v>
      </c>
      <c r="C51" t="s">
        <v>18</v>
      </c>
      <c r="D51" t="s">
        <v>21</v>
      </c>
      <c r="E51" t="s">
        <v>4257</v>
      </c>
      <c r="F51" t="s">
        <v>4250</v>
      </c>
      <c r="G51" t="s">
        <v>4251</v>
      </c>
      <c r="H51">
        <v>1</v>
      </c>
      <c r="I51">
        <v>11.6</v>
      </c>
      <c r="J51" t="s">
        <v>4279</v>
      </c>
    </row>
    <row r="52" spans="1:10">
      <c r="A52" t="s">
        <v>4319</v>
      </c>
      <c r="B52" s="1">
        <v>46157</v>
      </c>
      <c r="C52" t="s">
        <v>18</v>
      </c>
      <c r="D52" t="s">
        <v>19</v>
      </c>
      <c r="E52" t="s">
        <v>4263</v>
      </c>
      <c r="F52" t="s">
        <v>4261</v>
      </c>
      <c r="G52" t="s">
        <v>4251</v>
      </c>
      <c r="H52">
        <v>3.2</v>
      </c>
      <c r="I52">
        <v>31.8</v>
      </c>
      <c r="J52" t="s">
        <v>4259</v>
      </c>
    </row>
    <row r="53" spans="1:10">
      <c r="A53" t="s">
        <v>4320</v>
      </c>
      <c r="B53" s="1">
        <v>46189</v>
      </c>
      <c r="C53" t="s">
        <v>37</v>
      </c>
      <c r="D53" t="s">
        <v>23</v>
      </c>
      <c r="E53" t="s">
        <v>4268</v>
      </c>
      <c r="F53" t="s">
        <v>4258</v>
      </c>
      <c r="G53" t="s">
        <v>4251</v>
      </c>
      <c r="H53">
        <v>7.8</v>
      </c>
      <c r="I53">
        <v>27.9</v>
      </c>
      <c r="J53" t="s">
        <v>4269</v>
      </c>
    </row>
    <row r="54" spans="1:10">
      <c r="A54" t="s">
        <v>4321</v>
      </c>
      <c r="B54" s="1">
        <v>46059</v>
      </c>
      <c r="C54" t="s">
        <v>37</v>
      </c>
      <c r="D54" t="s">
        <v>21</v>
      </c>
      <c r="E54" t="s">
        <v>4254</v>
      </c>
      <c r="F54" t="s">
        <v>4261</v>
      </c>
      <c r="G54" t="s">
        <v>4251</v>
      </c>
      <c r="H54">
        <v>4.4000000000000004</v>
      </c>
      <c r="I54">
        <v>23.9</v>
      </c>
      <c r="J54" t="s">
        <v>4252</v>
      </c>
    </row>
    <row r="55" spans="1:10">
      <c r="A55" t="s">
        <v>4322</v>
      </c>
      <c r="B55" s="1">
        <v>46183</v>
      </c>
      <c r="C55" t="s">
        <v>48</v>
      </c>
      <c r="D55" t="s">
        <v>21</v>
      </c>
      <c r="E55" t="s">
        <v>4257</v>
      </c>
      <c r="F55" t="s">
        <v>4258</v>
      </c>
      <c r="G55" t="s">
        <v>4251</v>
      </c>
      <c r="H55">
        <v>18.2</v>
      </c>
      <c r="I55">
        <v>18.899999999999999</v>
      </c>
      <c r="J55" t="s">
        <v>4252</v>
      </c>
    </row>
    <row r="56" spans="1:10">
      <c r="A56" t="s">
        <v>4323</v>
      </c>
      <c r="B56" s="1">
        <v>46163</v>
      </c>
      <c r="C56" t="s">
        <v>32</v>
      </c>
      <c r="D56" t="s">
        <v>25</v>
      </c>
      <c r="E56" t="s">
        <v>4282</v>
      </c>
      <c r="F56" t="s">
        <v>4261</v>
      </c>
      <c r="G56" t="s">
        <v>4264</v>
      </c>
      <c r="H56">
        <v>0.8</v>
      </c>
      <c r="I56">
        <v>2.5</v>
      </c>
      <c r="J56" t="s">
        <v>4265</v>
      </c>
    </row>
    <row r="57" spans="1:10">
      <c r="A57" t="s">
        <v>4324</v>
      </c>
      <c r="B57" s="1">
        <v>46084</v>
      </c>
      <c r="C57" t="s">
        <v>37</v>
      </c>
      <c r="D57" t="s">
        <v>19</v>
      </c>
      <c r="E57" t="s">
        <v>4254</v>
      </c>
      <c r="F57" t="s">
        <v>4261</v>
      </c>
      <c r="G57" t="s">
        <v>4251</v>
      </c>
      <c r="H57">
        <v>7.8</v>
      </c>
      <c r="I57">
        <v>17.5</v>
      </c>
      <c r="J57" t="s">
        <v>4259</v>
      </c>
    </row>
    <row r="58" spans="1:10">
      <c r="A58" t="s">
        <v>4325</v>
      </c>
      <c r="B58" s="1">
        <v>46155</v>
      </c>
      <c r="C58" t="s">
        <v>48</v>
      </c>
      <c r="D58" t="s">
        <v>19</v>
      </c>
      <c r="E58" t="s">
        <v>4249</v>
      </c>
      <c r="F58" t="s">
        <v>4250</v>
      </c>
      <c r="G58" t="s">
        <v>4251</v>
      </c>
      <c r="H58">
        <v>1.6</v>
      </c>
      <c r="I58">
        <v>5</v>
      </c>
      <c r="J58" t="s">
        <v>4255</v>
      </c>
    </row>
    <row r="59" spans="1:10">
      <c r="A59" t="s">
        <v>4326</v>
      </c>
      <c r="B59" s="1">
        <v>46198</v>
      </c>
      <c r="C59" t="s">
        <v>18</v>
      </c>
      <c r="D59" t="s">
        <v>21</v>
      </c>
      <c r="E59" t="s">
        <v>4282</v>
      </c>
      <c r="F59" t="s">
        <v>4250</v>
      </c>
      <c r="G59" t="s">
        <v>4251</v>
      </c>
      <c r="H59">
        <v>2.1</v>
      </c>
      <c r="I59">
        <v>3.8</v>
      </c>
      <c r="J59" t="s">
        <v>4269</v>
      </c>
    </row>
    <row r="60" spans="1:10">
      <c r="A60" t="s">
        <v>4327</v>
      </c>
      <c r="B60" s="1">
        <v>46059</v>
      </c>
      <c r="C60" t="s">
        <v>48</v>
      </c>
      <c r="D60" t="s">
        <v>23</v>
      </c>
      <c r="E60" t="s">
        <v>4282</v>
      </c>
      <c r="F60" t="s">
        <v>4261</v>
      </c>
      <c r="G60" t="s">
        <v>4251</v>
      </c>
      <c r="H60">
        <v>12.2</v>
      </c>
      <c r="I60">
        <v>93.7</v>
      </c>
      <c r="J60" t="s">
        <v>4259</v>
      </c>
    </row>
    <row r="61" spans="1:10">
      <c r="A61" t="s">
        <v>4328</v>
      </c>
      <c r="B61" s="1">
        <v>46026</v>
      </c>
      <c r="C61" t="s">
        <v>27</v>
      </c>
      <c r="D61" t="s">
        <v>25</v>
      </c>
      <c r="E61" t="s">
        <v>4249</v>
      </c>
      <c r="F61" t="s">
        <v>4258</v>
      </c>
      <c r="G61" t="s">
        <v>4276</v>
      </c>
      <c r="H61">
        <v>15.9</v>
      </c>
      <c r="I61">
        <v>19.8</v>
      </c>
      <c r="J61" t="s">
        <v>4265</v>
      </c>
    </row>
    <row r="62" spans="1:10">
      <c r="A62" t="s">
        <v>4329</v>
      </c>
      <c r="B62" s="1">
        <v>46129</v>
      </c>
      <c r="C62" t="s">
        <v>27</v>
      </c>
      <c r="D62" t="s">
        <v>21</v>
      </c>
      <c r="E62" t="s">
        <v>4257</v>
      </c>
      <c r="F62" t="s">
        <v>4250</v>
      </c>
      <c r="G62" t="s">
        <v>4251</v>
      </c>
      <c r="H62">
        <v>6.5</v>
      </c>
      <c r="I62">
        <v>26.8</v>
      </c>
      <c r="J62" t="s">
        <v>4255</v>
      </c>
    </row>
    <row r="63" spans="1:10">
      <c r="A63" t="s">
        <v>4330</v>
      </c>
      <c r="B63" s="1">
        <v>46031</v>
      </c>
      <c r="C63" t="s">
        <v>53</v>
      </c>
      <c r="D63" t="s">
        <v>21</v>
      </c>
      <c r="E63" t="s">
        <v>4263</v>
      </c>
      <c r="F63" t="s">
        <v>4261</v>
      </c>
      <c r="G63" t="s">
        <v>4251</v>
      </c>
      <c r="H63">
        <v>4.0999999999999996</v>
      </c>
      <c r="I63">
        <v>16.3</v>
      </c>
      <c r="J63" t="s">
        <v>4255</v>
      </c>
    </row>
    <row r="64" spans="1:10">
      <c r="A64" t="s">
        <v>4331</v>
      </c>
      <c r="B64" s="1">
        <v>46025</v>
      </c>
      <c r="C64" t="s">
        <v>48</v>
      </c>
      <c r="D64" t="s">
        <v>21</v>
      </c>
      <c r="E64" t="s">
        <v>4275</v>
      </c>
      <c r="F64" t="s">
        <v>4261</v>
      </c>
      <c r="G64" t="s">
        <v>4251</v>
      </c>
      <c r="H64">
        <v>5</v>
      </c>
      <c r="I64">
        <v>20.6</v>
      </c>
      <c r="J64" t="s">
        <v>4279</v>
      </c>
    </row>
    <row r="65" spans="1:10">
      <c r="A65" t="s">
        <v>4332</v>
      </c>
      <c r="B65" s="1">
        <v>46033</v>
      </c>
      <c r="C65" t="s">
        <v>48</v>
      </c>
      <c r="D65" t="s">
        <v>23</v>
      </c>
      <c r="E65" t="s">
        <v>4275</v>
      </c>
      <c r="F65" t="s">
        <v>4250</v>
      </c>
      <c r="G65" t="s">
        <v>4251</v>
      </c>
      <c r="H65">
        <v>0.5</v>
      </c>
      <c r="I65">
        <v>24.6</v>
      </c>
      <c r="J65" t="s">
        <v>4279</v>
      </c>
    </row>
    <row r="66" spans="1:10">
      <c r="A66" t="s">
        <v>4333</v>
      </c>
      <c r="B66" s="1">
        <v>46031</v>
      </c>
      <c r="C66" t="s">
        <v>32</v>
      </c>
      <c r="D66" t="s">
        <v>19</v>
      </c>
      <c r="E66" t="s">
        <v>4263</v>
      </c>
      <c r="F66" t="s">
        <v>4261</v>
      </c>
      <c r="G66" t="s">
        <v>4251</v>
      </c>
      <c r="H66">
        <v>3.1</v>
      </c>
      <c r="I66">
        <v>11.5</v>
      </c>
      <c r="J66" t="s">
        <v>4269</v>
      </c>
    </row>
    <row r="67" spans="1:10">
      <c r="A67" t="s">
        <v>4334</v>
      </c>
      <c r="B67" s="1">
        <v>46155</v>
      </c>
      <c r="C67" t="s">
        <v>18</v>
      </c>
      <c r="D67" t="s">
        <v>21</v>
      </c>
      <c r="E67" t="s">
        <v>4254</v>
      </c>
      <c r="F67" t="s">
        <v>4250</v>
      </c>
      <c r="G67" t="s">
        <v>4276</v>
      </c>
      <c r="H67">
        <v>8.1999999999999993</v>
      </c>
      <c r="I67">
        <v>68.2</v>
      </c>
      <c r="J67" t="s">
        <v>4265</v>
      </c>
    </row>
    <row r="68" spans="1:10">
      <c r="A68" t="s">
        <v>4335</v>
      </c>
      <c r="B68" s="1">
        <v>46136</v>
      </c>
      <c r="C68" t="s">
        <v>37</v>
      </c>
      <c r="D68" t="s">
        <v>25</v>
      </c>
      <c r="E68" t="s">
        <v>4263</v>
      </c>
      <c r="F68" t="s">
        <v>4261</v>
      </c>
      <c r="G68" t="s">
        <v>4251</v>
      </c>
      <c r="H68">
        <v>4.7</v>
      </c>
      <c r="I68">
        <v>24.2</v>
      </c>
      <c r="J68" t="s">
        <v>4269</v>
      </c>
    </row>
    <row r="69" spans="1:10">
      <c r="A69" t="s">
        <v>4336</v>
      </c>
      <c r="B69" s="1">
        <v>46055</v>
      </c>
      <c r="C69" t="s">
        <v>48</v>
      </c>
      <c r="D69" t="s">
        <v>23</v>
      </c>
      <c r="E69" t="s">
        <v>4254</v>
      </c>
      <c r="F69" t="s">
        <v>4258</v>
      </c>
      <c r="G69" t="s">
        <v>4251</v>
      </c>
      <c r="H69">
        <v>2.2999999999999998</v>
      </c>
      <c r="I69">
        <v>7.6</v>
      </c>
      <c r="J69" t="s">
        <v>4252</v>
      </c>
    </row>
    <row r="70" spans="1:10">
      <c r="A70" t="s">
        <v>4337</v>
      </c>
      <c r="B70" s="1">
        <v>46129</v>
      </c>
      <c r="C70" t="s">
        <v>27</v>
      </c>
      <c r="D70" t="s">
        <v>19</v>
      </c>
      <c r="E70" t="s">
        <v>4282</v>
      </c>
      <c r="F70" t="s">
        <v>4261</v>
      </c>
      <c r="G70" t="s">
        <v>4251</v>
      </c>
      <c r="H70">
        <v>7.5</v>
      </c>
      <c r="I70">
        <v>10.6</v>
      </c>
      <c r="J70" t="s">
        <v>4269</v>
      </c>
    </row>
    <row r="71" spans="1:10">
      <c r="A71" t="s">
        <v>4338</v>
      </c>
      <c r="B71" s="1">
        <v>46067</v>
      </c>
      <c r="C71" t="s">
        <v>48</v>
      </c>
      <c r="D71" t="s">
        <v>23</v>
      </c>
      <c r="E71" t="s">
        <v>4257</v>
      </c>
      <c r="F71" t="s">
        <v>4258</v>
      </c>
      <c r="G71" t="s">
        <v>4251</v>
      </c>
      <c r="H71">
        <v>15.4</v>
      </c>
      <c r="I71">
        <v>23.3</v>
      </c>
      <c r="J71" t="s">
        <v>4279</v>
      </c>
    </row>
    <row r="72" spans="1:10">
      <c r="A72" t="s">
        <v>4339</v>
      </c>
      <c r="B72" s="1">
        <v>46122</v>
      </c>
      <c r="C72" t="s">
        <v>37</v>
      </c>
      <c r="D72" t="s">
        <v>19</v>
      </c>
      <c r="E72" t="s">
        <v>4282</v>
      </c>
      <c r="F72" t="s">
        <v>4261</v>
      </c>
      <c r="G72" t="s">
        <v>4251</v>
      </c>
      <c r="H72">
        <v>2.2000000000000002</v>
      </c>
      <c r="I72">
        <v>19.5</v>
      </c>
      <c r="J72" t="s">
        <v>4255</v>
      </c>
    </row>
    <row r="73" spans="1:10">
      <c r="A73" t="s">
        <v>4340</v>
      </c>
      <c r="B73" s="1">
        <v>46039</v>
      </c>
      <c r="C73" t="s">
        <v>18</v>
      </c>
      <c r="D73" t="s">
        <v>21</v>
      </c>
      <c r="E73" t="s">
        <v>4272</v>
      </c>
      <c r="F73" t="s">
        <v>4261</v>
      </c>
      <c r="G73" t="s">
        <v>4276</v>
      </c>
      <c r="H73">
        <v>8.1</v>
      </c>
      <c r="I73">
        <v>10.1</v>
      </c>
      <c r="J73" t="s">
        <v>4265</v>
      </c>
    </row>
    <row r="74" spans="1:10">
      <c r="A74" t="s">
        <v>4341</v>
      </c>
      <c r="B74" s="1">
        <v>46180</v>
      </c>
      <c r="C74" t="s">
        <v>18</v>
      </c>
      <c r="D74" t="s">
        <v>19</v>
      </c>
      <c r="E74" t="s">
        <v>4282</v>
      </c>
      <c r="F74" t="s">
        <v>4342</v>
      </c>
      <c r="G74" t="s">
        <v>4264</v>
      </c>
      <c r="H74">
        <v>15.4</v>
      </c>
      <c r="I74">
        <v>150.9</v>
      </c>
      <c r="J74" t="s">
        <v>4265</v>
      </c>
    </row>
    <row r="75" spans="1:10">
      <c r="A75" t="s">
        <v>4343</v>
      </c>
      <c r="B75" s="1">
        <v>46044</v>
      </c>
      <c r="C75" t="s">
        <v>53</v>
      </c>
      <c r="D75" t="s">
        <v>25</v>
      </c>
      <c r="E75" t="s">
        <v>4254</v>
      </c>
      <c r="F75" t="s">
        <v>4261</v>
      </c>
      <c r="G75" t="s">
        <v>4251</v>
      </c>
      <c r="H75">
        <v>1.4</v>
      </c>
      <c r="I75">
        <v>27.9</v>
      </c>
      <c r="J75" t="s">
        <v>4255</v>
      </c>
    </row>
    <row r="76" spans="1:10">
      <c r="A76" t="s">
        <v>4344</v>
      </c>
      <c r="B76" s="1">
        <v>46160</v>
      </c>
      <c r="C76" t="s">
        <v>37</v>
      </c>
      <c r="D76" t="s">
        <v>21</v>
      </c>
      <c r="E76" t="s">
        <v>4263</v>
      </c>
      <c r="F76" t="s">
        <v>4261</v>
      </c>
      <c r="G76" t="s">
        <v>4251</v>
      </c>
      <c r="H76">
        <v>10.8</v>
      </c>
      <c r="I76">
        <v>76.099999999999994</v>
      </c>
      <c r="J76" t="s">
        <v>4252</v>
      </c>
    </row>
    <row r="77" spans="1:10">
      <c r="A77" t="s">
        <v>4345</v>
      </c>
      <c r="B77" s="1">
        <v>46186</v>
      </c>
      <c r="C77" t="s">
        <v>43</v>
      </c>
      <c r="D77" t="s">
        <v>25</v>
      </c>
      <c r="E77" t="s">
        <v>4282</v>
      </c>
      <c r="F77" t="s">
        <v>4261</v>
      </c>
      <c r="G77" t="s">
        <v>4276</v>
      </c>
      <c r="H77">
        <v>0.6</v>
      </c>
      <c r="I77">
        <v>7.6</v>
      </c>
      <c r="J77" t="s">
        <v>4265</v>
      </c>
    </row>
    <row r="78" spans="1:10">
      <c r="A78" t="s">
        <v>4346</v>
      </c>
      <c r="B78" s="1">
        <v>46101</v>
      </c>
      <c r="C78" t="s">
        <v>48</v>
      </c>
      <c r="D78" t="s">
        <v>23</v>
      </c>
      <c r="E78" t="s">
        <v>4257</v>
      </c>
      <c r="F78" t="s">
        <v>4261</v>
      </c>
      <c r="G78" t="s">
        <v>4251</v>
      </c>
      <c r="H78">
        <v>2.1</v>
      </c>
      <c r="I78">
        <v>107.4</v>
      </c>
      <c r="J78" t="s">
        <v>4255</v>
      </c>
    </row>
    <row r="79" spans="1:10">
      <c r="A79" t="s">
        <v>4347</v>
      </c>
      <c r="B79" s="1">
        <v>46121</v>
      </c>
      <c r="C79" t="s">
        <v>37</v>
      </c>
      <c r="D79" t="s">
        <v>23</v>
      </c>
      <c r="E79" t="s">
        <v>4275</v>
      </c>
      <c r="F79" t="s">
        <v>4261</v>
      </c>
      <c r="G79" t="s">
        <v>4276</v>
      </c>
      <c r="H79">
        <v>2.2999999999999998</v>
      </c>
      <c r="I79">
        <v>35.299999999999997</v>
      </c>
      <c r="J79" t="s">
        <v>4265</v>
      </c>
    </row>
    <row r="80" spans="1:10">
      <c r="A80" t="s">
        <v>4348</v>
      </c>
      <c r="B80" s="1">
        <v>46197</v>
      </c>
      <c r="C80" t="s">
        <v>43</v>
      </c>
      <c r="D80" t="s">
        <v>21</v>
      </c>
      <c r="E80" t="s">
        <v>4263</v>
      </c>
      <c r="F80" t="s">
        <v>4250</v>
      </c>
      <c r="G80" t="s">
        <v>4251</v>
      </c>
      <c r="H80">
        <v>11.9</v>
      </c>
      <c r="I80">
        <v>12.3</v>
      </c>
      <c r="J80" t="s">
        <v>4252</v>
      </c>
    </row>
    <row r="81" spans="1:10">
      <c r="A81" t="s">
        <v>4349</v>
      </c>
      <c r="B81" s="1">
        <v>46043</v>
      </c>
      <c r="C81" t="s">
        <v>53</v>
      </c>
      <c r="D81" t="s">
        <v>19</v>
      </c>
      <c r="E81" t="s">
        <v>4249</v>
      </c>
      <c r="F81" t="s">
        <v>4261</v>
      </c>
      <c r="G81" t="s">
        <v>4251</v>
      </c>
      <c r="H81">
        <v>2.1</v>
      </c>
      <c r="I81">
        <v>76.5</v>
      </c>
      <c r="J81" t="s">
        <v>4255</v>
      </c>
    </row>
    <row r="82" spans="1:10">
      <c r="A82" t="s">
        <v>4350</v>
      </c>
      <c r="B82" s="1">
        <v>46080</v>
      </c>
      <c r="C82" t="s">
        <v>53</v>
      </c>
      <c r="D82" t="s">
        <v>23</v>
      </c>
      <c r="E82" t="s">
        <v>4263</v>
      </c>
      <c r="F82" t="s">
        <v>4261</v>
      </c>
      <c r="G82" t="s">
        <v>4251</v>
      </c>
      <c r="H82">
        <v>5.8</v>
      </c>
      <c r="I82">
        <v>14.1</v>
      </c>
      <c r="J82" t="s">
        <v>4259</v>
      </c>
    </row>
    <row r="83" spans="1:10">
      <c r="A83" t="s">
        <v>4351</v>
      </c>
      <c r="B83" s="1">
        <v>46049</v>
      </c>
      <c r="C83" t="s">
        <v>53</v>
      </c>
      <c r="D83" t="s">
        <v>21</v>
      </c>
      <c r="E83" t="s">
        <v>4275</v>
      </c>
      <c r="F83" t="s">
        <v>4250</v>
      </c>
      <c r="G83" t="s">
        <v>4276</v>
      </c>
      <c r="H83">
        <v>0.9</v>
      </c>
      <c r="I83">
        <v>8.5</v>
      </c>
      <c r="J83" t="s">
        <v>4265</v>
      </c>
    </row>
    <row r="84" spans="1:10">
      <c r="A84" t="s">
        <v>4352</v>
      </c>
      <c r="B84" s="1">
        <v>46072</v>
      </c>
      <c r="C84" t="s">
        <v>48</v>
      </c>
      <c r="D84" t="s">
        <v>23</v>
      </c>
      <c r="E84" t="s">
        <v>4254</v>
      </c>
      <c r="F84" t="s">
        <v>4261</v>
      </c>
      <c r="G84" t="s">
        <v>4276</v>
      </c>
      <c r="H84">
        <v>12.6</v>
      </c>
      <c r="I84">
        <v>74.3</v>
      </c>
      <c r="J84" t="s">
        <v>4265</v>
      </c>
    </row>
    <row r="85" spans="1:10">
      <c r="A85" t="s">
        <v>4353</v>
      </c>
      <c r="B85" s="1">
        <v>46170</v>
      </c>
      <c r="C85" t="s">
        <v>48</v>
      </c>
      <c r="D85" t="s">
        <v>19</v>
      </c>
      <c r="E85" t="s">
        <v>4282</v>
      </c>
      <c r="F85" t="s">
        <v>4250</v>
      </c>
      <c r="G85" t="s">
        <v>4251</v>
      </c>
      <c r="H85">
        <v>3.6</v>
      </c>
      <c r="I85">
        <v>7.2</v>
      </c>
      <c r="J85" t="s">
        <v>4255</v>
      </c>
    </row>
    <row r="86" spans="1:10">
      <c r="A86" t="s">
        <v>4354</v>
      </c>
      <c r="B86" s="1">
        <v>46188</v>
      </c>
      <c r="C86" t="s">
        <v>27</v>
      </c>
      <c r="D86" t="s">
        <v>25</v>
      </c>
      <c r="E86" t="s">
        <v>4249</v>
      </c>
      <c r="F86" t="s">
        <v>4250</v>
      </c>
      <c r="G86" t="s">
        <v>4276</v>
      </c>
      <c r="H86">
        <v>1.4</v>
      </c>
      <c r="I86">
        <v>21.5</v>
      </c>
      <c r="J86" t="s">
        <v>4265</v>
      </c>
    </row>
    <row r="87" spans="1:10">
      <c r="A87" t="s">
        <v>4355</v>
      </c>
      <c r="B87" s="1">
        <v>46161</v>
      </c>
      <c r="C87" t="s">
        <v>53</v>
      </c>
      <c r="D87" t="s">
        <v>19</v>
      </c>
      <c r="E87" t="s">
        <v>4257</v>
      </c>
      <c r="F87" t="s">
        <v>4250</v>
      </c>
      <c r="G87" t="s">
        <v>4251</v>
      </c>
      <c r="H87">
        <v>2.6</v>
      </c>
      <c r="I87">
        <v>14.1</v>
      </c>
      <c r="J87" t="s">
        <v>4269</v>
      </c>
    </row>
    <row r="88" spans="1:10">
      <c r="A88" t="s">
        <v>4356</v>
      </c>
      <c r="B88" s="1">
        <v>46067</v>
      </c>
      <c r="C88" t="s">
        <v>48</v>
      </c>
      <c r="D88" t="s">
        <v>25</v>
      </c>
      <c r="E88" t="s">
        <v>4272</v>
      </c>
      <c r="F88" t="s">
        <v>4261</v>
      </c>
      <c r="G88" t="s">
        <v>4251</v>
      </c>
      <c r="H88">
        <v>3.8</v>
      </c>
      <c r="I88">
        <v>5.8</v>
      </c>
      <c r="J88" t="s">
        <v>4255</v>
      </c>
    </row>
    <row r="89" spans="1:10">
      <c r="A89" t="s">
        <v>4357</v>
      </c>
      <c r="B89" s="1">
        <v>46098</v>
      </c>
      <c r="C89" t="s">
        <v>53</v>
      </c>
      <c r="D89" t="s">
        <v>25</v>
      </c>
      <c r="E89" t="s">
        <v>4249</v>
      </c>
      <c r="F89" t="s">
        <v>4250</v>
      </c>
      <c r="G89" t="s">
        <v>4264</v>
      </c>
      <c r="H89">
        <v>4.5999999999999996</v>
      </c>
      <c r="I89">
        <v>14.9</v>
      </c>
      <c r="J89" t="s">
        <v>4265</v>
      </c>
    </row>
    <row r="90" spans="1:10">
      <c r="A90" t="s">
        <v>4358</v>
      </c>
      <c r="B90" s="1">
        <v>46182</v>
      </c>
      <c r="C90" t="s">
        <v>53</v>
      </c>
      <c r="D90" t="s">
        <v>19</v>
      </c>
      <c r="E90" t="s">
        <v>4268</v>
      </c>
      <c r="F90" t="s">
        <v>4261</v>
      </c>
      <c r="G90" t="s">
        <v>4251</v>
      </c>
      <c r="H90">
        <v>2.7</v>
      </c>
      <c r="I90">
        <v>3.3</v>
      </c>
      <c r="J90" t="s">
        <v>4259</v>
      </c>
    </row>
    <row r="91" spans="1:10">
      <c r="A91" t="s">
        <v>4359</v>
      </c>
      <c r="B91" s="1">
        <v>46176</v>
      </c>
      <c r="C91" t="s">
        <v>32</v>
      </c>
      <c r="D91" t="s">
        <v>21</v>
      </c>
      <c r="E91" t="s">
        <v>4257</v>
      </c>
      <c r="F91" t="s">
        <v>4342</v>
      </c>
      <c r="G91" t="s">
        <v>4251</v>
      </c>
      <c r="H91">
        <v>24</v>
      </c>
      <c r="I91">
        <v>35.299999999999997</v>
      </c>
      <c r="J91" t="s">
        <v>4259</v>
      </c>
    </row>
    <row r="92" spans="1:10">
      <c r="A92" t="s">
        <v>4360</v>
      </c>
      <c r="B92" s="1">
        <v>46071</v>
      </c>
      <c r="C92" t="s">
        <v>53</v>
      </c>
      <c r="D92" t="s">
        <v>19</v>
      </c>
      <c r="E92" t="s">
        <v>4249</v>
      </c>
      <c r="F92" t="s">
        <v>4261</v>
      </c>
      <c r="G92" t="s">
        <v>4251</v>
      </c>
      <c r="H92">
        <v>14.3</v>
      </c>
      <c r="I92">
        <v>15.3</v>
      </c>
      <c r="J92" t="s">
        <v>4255</v>
      </c>
    </row>
    <row r="93" spans="1:10">
      <c r="A93" t="s">
        <v>4361</v>
      </c>
      <c r="B93" s="1">
        <v>46136</v>
      </c>
      <c r="C93" t="s">
        <v>53</v>
      </c>
      <c r="D93" t="s">
        <v>25</v>
      </c>
      <c r="E93" t="s">
        <v>4249</v>
      </c>
      <c r="F93" t="s">
        <v>4261</v>
      </c>
      <c r="G93" t="s">
        <v>4264</v>
      </c>
      <c r="H93">
        <v>2.6</v>
      </c>
      <c r="I93">
        <v>33</v>
      </c>
      <c r="J93" t="s">
        <v>4265</v>
      </c>
    </row>
    <row r="94" spans="1:10">
      <c r="A94" t="s">
        <v>4362</v>
      </c>
      <c r="B94" s="1">
        <v>46029</v>
      </c>
      <c r="C94" t="s">
        <v>43</v>
      </c>
      <c r="D94" t="s">
        <v>25</v>
      </c>
      <c r="E94" t="s">
        <v>4257</v>
      </c>
      <c r="F94" t="s">
        <v>4261</v>
      </c>
      <c r="G94" t="s">
        <v>4251</v>
      </c>
      <c r="H94">
        <v>3.8</v>
      </c>
      <c r="I94">
        <v>4.5</v>
      </c>
      <c r="J94" t="s">
        <v>4259</v>
      </c>
    </row>
    <row r="95" spans="1:10">
      <c r="A95" t="s">
        <v>4363</v>
      </c>
      <c r="B95" s="1">
        <v>46128</v>
      </c>
      <c r="C95" t="s">
        <v>37</v>
      </c>
      <c r="D95" t="s">
        <v>21</v>
      </c>
      <c r="E95" t="s">
        <v>4282</v>
      </c>
      <c r="F95" t="s">
        <v>4250</v>
      </c>
      <c r="G95" t="s">
        <v>4264</v>
      </c>
      <c r="H95">
        <v>1</v>
      </c>
      <c r="I95">
        <v>26.9</v>
      </c>
      <c r="J95" t="s">
        <v>4265</v>
      </c>
    </row>
    <row r="96" spans="1:10">
      <c r="A96" t="s">
        <v>4364</v>
      </c>
      <c r="B96" s="1">
        <v>46144</v>
      </c>
      <c r="C96" t="s">
        <v>32</v>
      </c>
      <c r="D96" t="s">
        <v>21</v>
      </c>
      <c r="E96" t="s">
        <v>4272</v>
      </c>
      <c r="F96" t="s">
        <v>4250</v>
      </c>
      <c r="G96" t="s">
        <v>4276</v>
      </c>
      <c r="H96">
        <v>5.8</v>
      </c>
      <c r="I96">
        <v>19.3</v>
      </c>
      <c r="J96" t="s">
        <v>4265</v>
      </c>
    </row>
    <row r="97" spans="1:10">
      <c r="A97" t="s">
        <v>4365</v>
      </c>
      <c r="B97" s="1">
        <v>46073</v>
      </c>
      <c r="C97" t="s">
        <v>27</v>
      </c>
      <c r="D97" t="s">
        <v>21</v>
      </c>
      <c r="E97" t="s">
        <v>4249</v>
      </c>
      <c r="F97" t="s">
        <v>4261</v>
      </c>
      <c r="G97" t="s">
        <v>4276</v>
      </c>
      <c r="H97">
        <v>28.5</v>
      </c>
      <c r="I97">
        <v>94.8</v>
      </c>
      <c r="J97" t="s">
        <v>4265</v>
      </c>
    </row>
    <row r="98" spans="1:10">
      <c r="A98" t="s">
        <v>4366</v>
      </c>
      <c r="B98" s="1">
        <v>46153</v>
      </c>
      <c r="C98" t="s">
        <v>18</v>
      </c>
      <c r="D98" t="s">
        <v>23</v>
      </c>
      <c r="E98" t="s">
        <v>4275</v>
      </c>
      <c r="F98" t="s">
        <v>4261</v>
      </c>
      <c r="G98" t="s">
        <v>4251</v>
      </c>
      <c r="H98">
        <v>9.6999999999999993</v>
      </c>
      <c r="I98">
        <v>13.1</v>
      </c>
      <c r="J98" t="s">
        <v>4252</v>
      </c>
    </row>
    <row r="99" spans="1:10">
      <c r="A99" t="s">
        <v>4367</v>
      </c>
      <c r="B99" s="1">
        <v>46181</v>
      </c>
      <c r="C99" t="s">
        <v>32</v>
      </c>
      <c r="D99" t="s">
        <v>25</v>
      </c>
      <c r="E99" t="s">
        <v>4254</v>
      </c>
      <c r="F99" t="s">
        <v>4250</v>
      </c>
      <c r="G99" t="s">
        <v>4264</v>
      </c>
      <c r="H99">
        <v>2</v>
      </c>
      <c r="I99">
        <v>57.4</v>
      </c>
      <c r="J99" t="s">
        <v>4265</v>
      </c>
    </row>
    <row r="100" spans="1:10">
      <c r="A100" t="s">
        <v>4368</v>
      </c>
      <c r="B100" s="1">
        <v>46174</v>
      </c>
      <c r="C100" t="s">
        <v>37</v>
      </c>
      <c r="D100" t="s">
        <v>23</v>
      </c>
      <c r="E100" t="s">
        <v>4254</v>
      </c>
      <c r="F100" t="s">
        <v>4261</v>
      </c>
      <c r="G100" t="s">
        <v>4251</v>
      </c>
      <c r="H100">
        <v>7</v>
      </c>
      <c r="I100">
        <v>19</v>
      </c>
      <c r="J100" t="s">
        <v>4279</v>
      </c>
    </row>
    <row r="101" spans="1:10">
      <c r="A101" t="s">
        <v>4369</v>
      </c>
      <c r="B101" s="1">
        <v>46101</v>
      </c>
      <c r="C101" t="s">
        <v>53</v>
      </c>
      <c r="D101" t="s">
        <v>21</v>
      </c>
      <c r="E101" t="s">
        <v>4263</v>
      </c>
      <c r="F101" t="s">
        <v>4261</v>
      </c>
      <c r="G101" t="s">
        <v>4251</v>
      </c>
      <c r="H101">
        <v>2.2000000000000002</v>
      </c>
      <c r="I101">
        <v>10.199999999999999</v>
      </c>
      <c r="J101" t="s">
        <v>4269</v>
      </c>
    </row>
    <row r="102" spans="1:10">
      <c r="A102" t="s">
        <v>4370</v>
      </c>
      <c r="B102" s="1">
        <v>46040</v>
      </c>
      <c r="C102" t="s">
        <v>43</v>
      </c>
      <c r="D102" t="s">
        <v>23</v>
      </c>
      <c r="E102" t="s">
        <v>4257</v>
      </c>
      <c r="F102" t="s">
        <v>4250</v>
      </c>
      <c r="G102" t="s">
        <v>4264</v>
      </c>
      <c r="H102">
        <v>8.6999999999999993</v>
      </c>
      <c r="I102">
        <v>11.2</v>
      </c>
      <c r="J102" t="s">
        <v>4265</v>
      </c>
    </row>
    <row r="103" spans="1:10">
      <c r="A103" t="s">
        <v>4371</v>
      </c>
      <c r="B103" s="1">
        <v>46194</v>
      </c>
      <c r="C103" t="s">
        <v>32</v>
      </c>
      <c r="D103" t="s">
        <v>21</v>
      </c>
      <c r="E103" t="s">
        <v>4275</v>
      </c>
      <c r="F103" t="s">
        <v>4250</v>
      </c>
      <c r="G103" t="s">
        <v>4276</v>
      </c>
      <c r="H103">
        <v>2.4</v>
      </c>
      <c r="I103">
        <v>3.7</v>
      </c>
      <c r="J103" t="s">
        <v>4265</v>
      </c>
    </row>
    <row r="104" spans="1:10">
      <c r="A104" t="s">
        <v>4372</v>
      </c>
      <c r="B104" s="1">
        <v>46147</v>
      </c>
      <c r="C104" t="s">
        <v>37</v>
      </c>
      <c r="D104" t="s">
        <v>25</v>
      </c>
      <c r="E104" t="s">
        <v>4254</v>
      </c>
      <c r="F104" t="s">
        <v>4261</v>
      </c>
      <c r="G104" t="s">
        <v>4373</v>
      </c>
      <c r="H104">
        <v>1</v>
      </c>
      <c r="I104">
        <v>20</v>
      </c>
      <c r="J104" t="s">
        <v>4255</v>
      </c>
    </row>
    <row r="105" spans="1:10">
      <c r="A105" t="s">
        <v>4374</v>
      </c>
      <c r="B105" s="1">
        <v>46050</v>
      </c>
      <c r="C105" t="s">
        <v>27</v>
      </c>
      <c r="D105" t="s">
        <v>19</v>
      </c>
      <c r="E105" t="s">
        <v>4268</v>
      </c>
      <c r="F105" t="s">
        <v>4250</v>
      </c>
      <c r="G105" t="s">
        <v>4264</v>
      </c>
      <c r="H105">
        <v>0.8</v>
      </c>
      <c r="I105">
        <v>44.9</v>
      </c>
      <c r="J105" t="s">
        <v>4265</v>
      </c>
    </row>
    <row r="106" spans="1:10">
      <c r="A106" t="s">
        <v>4375</v>
      </c>
      <c r="B106" s="1">
        <v>46069</v>
      </c>
      <c r="C106" t="s">
        <v>27</v>
      </c>
      <c r="D106" t="s">
        <v>21</v>
      </c>
      <c r="E106" t="s">
        <v>4249</v>
      </c>
      <c r="F106" t="s">
        <v>4250</v>
      </c>
      <c r="G106" t="s">
        <v>4251</v>
      </c>
      <c r="H106">
        <v>2.4</v>
      </c>
      <c r="I106">
        <v>16.3</v>
      </c>
      <c r="J106" t="s">
        <v>4255</v>
      </c>
    </row>
    <row r="107" spans="1:10">
      <c r="A107" t="s">
        <v>4376</v>
      </c>
      <c r="B107" s="1">
        <v>46023</v>
      </c>
      <c r="C107" t="s">
        <v>37</v>
      </c>
      <c r="D107" t="s">
        <v>25</v>
      </c>
      <c r="E107" t="s">
        <v>4268</v>
      </c>
      <c r="F107" t="s">
        <v>4261</v>
      </c>
      <c r="G107" t="s">
        <v>4251</v>
      </c>
      <c r="H107">
        <v>1.4</v>
      </c>
      <c r="I107">
        <v>4.7</v>
      </c>
      <c r="J107" t="s">
        <v>4255</v>
      </c>
    </row>
    <row r="108" spans="1:10">
      <c r="A108" t="s">
        <v>4377</v>
      </c>
      <c r="B108" s="1">
        <v>46129</v>
      </c>
      <c r="C108" t="s">
        <v>48</v>
      </c>
      <c r="D108" t="s">
        <v>19</v>
      </c>
      <c r="E108" t="s">
        <v>4268</v>
      </c>
      <c r="F108" t="s">
        <v>4261</v>
      </c>
      <c r="G108" t="s">
        <v>4251</v>
      </c>
      <c r="H108">
        <v>6.6</v>
      </c>
      <c r="I108">
        <v>17.2</v>
      </c>
      <c r="J108" t="s">
        <v>4259</v>
      </c>
    </row>
    <row r="109" spans="1:10">
      <c r="A109" t="s">
        <v>4378</v>
      </c>
      <c r="B109" s="1">
        <v>46170</v>
      </c>
      <c r="C109" t="s">
        <v>27</v>
      </c>
      <c r="D109" t="s">
        <v>21</v>
      </c>
      <c r="E109" t="s">
        <v>4275</v>
      </c>
      <c r="F109" t="s">
        <v>4250</v>
      </c>
      <c r="G109" t="s">
        <v>4264</v>
      </c>
      <c r="H109">
        <v>0.5</v>
      </c>
      <c r="I109">
        <v>13.4</v>
      </c>
      <c r="J109" t="s">
        <v>4265</v>
      </c>
    </row>
    <row r="110" spans="1:10">
      <c r="A110" t="s">
        <v>4379</v>
      </c>
      <c r="B110" s="1">
        <v>46057</v>
      </c>
      <c r="C110" t="s">
        <v>37</v>
      </c>
      <c r="D110" t="s">
        <v>19</v>
      </c>
      <c r="E110" t="s">
        <v>4268</v>
      </c>
      <c r="F110" t="s">
        <v>4250</v>
      </c>
      <c r="G110" t="s">
        <v>4251</v>
      </c>
      <c r="H110">
        <v>3.4</v>
      </c>
      <c r="I110">
        <v>18.100000000000001</v>
      </c>
      <c r="J110" t="s">
        <v>4259</v>
      </c>
    </row>
    <row r="111" spans="1:10">
      <c r="A111" t="s">
        <v>4380</v>
      </c>
      <c r="B111" s="1">
        <v>46203</v>
      </c>
      <c r="C111" t="s">
        <v>37</v>
      </c>
      <c r="D111" t="s">
        <v>23</v>
      </c>
      <c r="E111" t="s">
        <v>4257</v>
      </c>
      <c r="F111" t="s">
        <v>4250</v>
      </c>
      <c r="G111" t="s">
        <v>4251</v>
      </c>
      <c r="H111">
        <v>3.9</v>
      </c>
      <c r="I111">
        <v>29.4</v>
      </c>
      <c r="J111" t="s">
        <v>4269</v>
      </c>
    </row>
    <row r="112" spans="1:10">
      <c r="A112" t="s">
        <v>4381</v>
      </c>
      <c r="B112" s="1">
        <v>46200</v>
      </c>
      <c r="C112" t="s">
        <v>32</v>
      </c>
      <c r="D112" t="s">
        <v>21</v>
      </c>
      <c r="E112" t="s">
        <v>4272</v>
      </c>
      <c r="F112" t="s">
        <v>4250</v>
      </c>
      <c r="G112" t="s">
        <v>4276</v>
      </c>
      <c r="H112">
        <v>0.9</v>
      </c>
      <c r="I112">
        <v>36.299999999999997</v>
      </c>
      <c r="J112" t="s">
        <v>4265</v>
      </c>
    </row>
    <row r="113" spans="1:10">
      <c r="A113" t="s">
        <v>4382</v>
      </c>
      <c r="B113" s="1">
        <v>46146</v>
      </c>
      <c r="C113" t="s">
        <v>43</v>
      </c>
      <c r="D113" t="s">
        <v>21</v>
      </c>
      <c r="E113" t="s">
        <v>4282</v>
      </c>
      <c r="F113" t="s">
        <v>4250</v>
      </c>
      <c r="G113" t="s">
        <v>4276</v>
      </c>
      <c r="H113">
        <v>2.4</v>
      </c>
      <c r="I113">
        <v>27.9</v>
      </c>
      <c r="J113" t="s">
        <v>4265</v>
      </c>
    </row>
    <row r="114" spans="1:10">
      <c r="A114" t="s">
        <v>4383</v>
      </c>
      <c r="B114" s="1">
        <v>46108</v>
      </c>
      <c r="C114" t="s">
        <v>27</v>
      </c>
      <c r="D114" t="s">
        <v>19</v>
      </c>
      <c r="E114" t="s">
        <v>4257</v>
      </c>
      <c r="F114" t="s">
        <v>4258</v>
      </c>
      <c r="G114" t="s">
        <v>4251</v>
      </c>
      <c r="H114">
        <v>10.6</v>
      </c>
      <c r="I114">
        <v>31.6</v>
      </c>
      <c r="J114" t="s">
        <v>4255</v>
      </c>
    </row>
    <row r="115" spans="1:10">
      <c r="A115" t="s">
        <v>4384</v>
      </c>
      <c r="B115" s="1">
        <v>46048</v>
      </c>
      <c r="C115" t="s">
        <v>48</v>
      </c>
      <c r="D115" t="s">
        <v>25</v>
      </c>
      <c r="E115" t="s">
        <v>4263</v>
      </c>
      <c r="F115" t="s">
        <v>4261</v>
      </c>
      <c r="G115" t="s">
        <v>4251</v>
      </c>
      <c r="H115">
        <v>6.3</v>
      </c>
      <c r="I115">
        <v>26.6</v>
      </c>
      <c r="J115" t="s">
        <v>4269</v>
      </c>
    </row>
    <row r="116" spans="1:10">
      <c r="A116" t="s">
        <v>4385</v>
      </c>
      <c r="B116" s="1">
        <v>46053</v>
      </c>
      <c r="C116" t="s">
        <v>43</v>
      </c>
      <c r="D116" t="s">
        <v>19</v>
      </c>
      <c r="E116" t="s">
        <v>4268</v>
      </c>
      <c r="F116" t="s">
        <v>4261</v>
      </c>
      <c r="G116" t="s">
        <v>4251</v>
      </c>
      <c r="H116">
        <v>2.6</v>
      </c>
      <c r="I116">
        <v>5.7</v>
      </c>
      <c r="J116" t="s">
        <v>4255</v>
      </c>
    </row>
    <row r="117" spans="1:10">
      <c r="A117" t="s">
        <v>4386</v>
      </c>
      <c r="B117" s="1">
        <v>46183</v>
      </c>
      <c r="C117" t="s">
        <v>32</v>
      </c>
      <c r="D117" t="s">
        <v>25</v>
      </c>
      <c r="E117" t="s">
        <v>4275</v>
      </c>
      <c r="F117" t="s">
        <v>4261</v>
      </c>
      <c r="G117" t="s">
        <v>4276</v>
      </c>
      <c r="H117">
        <v>2.2000000000000002</v>
      </c>
      <c r="I117">
        <v>4.3</v>
      </c>
      <c r="J117" t="s">
        <v>4265</v>
      </c>
    </row>
    <row r="118" spans="1:10">
      <c r="A118" t="s">
        <v>4387</v>
      </c>
      <c r="B118" s="1">
        <v>46120</v>
      </c>
      <c r="C118" t="s">
        <v>32</v>
      </c>
      <c r="D118" t="s">
        <v>21</v>
      </c>
      <c r="E118" t="s">
        <v>4263</v>
      </c>
      <c r="F118" t="s">
        <v>4258</v>
      </c>
      <c r="G118" t="s">
        <v>4251</v>
      </c>
      <c r="H118">
        <v>13.1</v>
      </c>
      <c r="I118">
        <v>62</v>
      </c>
      <c r="J118" t="s">
        <v>4269</v>
      </c>
    </row>
    <row r="119" spans="1:10">
      <c r="A119" t="s">
        <v>4388</v>
      </c>
      <c r="B119" s="1">
        <v>46131</v>
      </c>
      <c r="C119" t="s">
        <v>48</v>
      </c>
      <c r="D119" t="s">
        <v>25</v>
      </c>
      <c r="E119" t="s">
        <v>4282</v>
      </c>
      <c r="F119" t="s">
        <v>4250</v>
      </c>
      <c r="G119" t="s">
        <v>4251</v>
      </c>
      <c r="H119">
        <v>1.7</v>
      </c>
      <c r="I119">
        <v>14.2</v>
      </c>
      <c r="J119" t="s">
        <v>4279</v>
      </c>
    </row>
    <row r="120" spans="1:10">
      <c r="A120" t="s">
        <v>4389</v>
      </c>
      <c r="B120" s="1">
        <v>46165</v>
      </c>
      <c r="C120" t="s">
        <v>43</v>
      </c>
      <c r="D120" t="s">
        <v>25</v>
      </c>
      <c r="E120" t="s">
        <v>4268</v>
      </c>
      <c r="F120" t="s">
        <v>4261</v>
      </c>
      <c r="G120" t="s">
        <v>4251</v>
      </c>
      <c r="H120">
        <v>4.4000000000000004</v>
      </c>
      <c r="I120">
        <v>15</v>
      </c>
      <c r="J120" t="s">
        <v>4279</v>
      </c>
    </row>
    <row r="121" spans="1:10">
      <c r="A121" t="s">
        <v>4390</v>
      </c>
      <c r="B121" s="1">
        <v>46033</v>
      </c>
      <c r="C121" t="s">
        <v>43</v>
      </c>
      <c r="D121" t="s">
        <v>21</v>
      </c>
      <c r="E121" t="s">
        <v>4257</v>
      </c>
      <c r="F121" t="s">
        <v>4261</v>
      </c>
      <c r="G121" t="s">
        <v>4251</v>
      </c>
      <c r="H121">
        <v>2.9</v>
      </c>
      <c r="I121">
        <v>38.700000000000003</v>
      </c>
      <c r="J121" t="s">
        <v>4279</v>
      </c>
    </row>
    <row r="122" spans="1:10">
      <c r="A122" t="s">
        <v>4391</v>
      </c>
      <c r="B122" s="1">
        <v>46178</v>
      </c>
      <c r="C122" t="s">
        <v>18</v>
      </c>
      <c r="D122" t="s">
        <v>21</v>
      </c>
      <c r="E122" t="s">
        <v>4275</v>
      </c>
      <c r="F122" t="s">
        <v>4250</v>
      </c>
      <c r="G122" t="s">
        <v>4251</v>
      </c>
      <c r="H122">
        <v>3</v>
      </c>
      <c r="I122">
        <v>6.6</v>
      </c>
      <c r="J122" t="s">
        <v>4259</v>
      </c>
    </row>
    <row r="123" spans="1:10">
      <c r="A123" t="s">
        <v>4392</v>
      </c>
      <c r="B123" s="1">
        <v>46037</v>
      </c>
      <c r="C123" t="s">
        <v>32</v>
      </c>
      <c r="D123" t="s">
        <v>23</v>
      </c>
      <c r="E123" t="s">
        <v>4257</v>
      </c>
      <c r="F123" t="s">
        <v>4258</v>
      </c>
      <c r="G123" t="s">
        <v>4264</v>
      </c>
      <c r="H123">
        <v>27.3</v>
      </c>
      <c r="I123">
        <v>27.9</v>
      </c>
      <c r="J123" t="s">
        <v>4265</v>
      </c>
    </row>
    <row r="124" spans="1:10">
      <c r="A124" t="s">
        <v>4393</v>
      </c>
      <c r="B124" s="1">
        <v>46173</v>
      </c>
      <c r="C124" t="s">
        <v>37</v>
      </c>
      <c r="D124" t="s">
        <v>25</v>
      </c>
      <c r="E124" t="s">
        <v>4254</v>
      </c>
      <c r="F124" t="s">
        <v>4261</v>
      </c>
      <c r="G124" t="s">
        <v>4251</v>
      </c>
      <c r="H124">
        <v>5.8</v>
      </c>
      <c r="I124">
        <v>14.4</v>
      </c>
      <c r="J124" t="s">
        <v>4259</v>
      </c>
    </row>
    <row r="125" spans="1:10">
      <c r="A125" t="s">
        <v>4394</v>
      </c>
      <c r="B125" s="1">
        <v>46043</v>
      </c>
      <c r="C125" t="s">
        <v>37</v>
      </c>
      <c r="D125" t="s">
        <v>23</v>
      </c>
      <c r="E125" t="s">
        <v>4275</v>
      </c>
      <c r="F125" t="s">
        <v>4250</v>
      </c>
      <c r="G125" t="s">
        <v>4264</v>
      </c>
      <c r="H125">
        <v>1.4</v>
      </c>
      <c r="I125">
        <v>5.6</v>
      </c>
      <c r="J125" t="s">
        <v>4265</v>
      </c>
    </row>
    <row r="126" spans="1:10">
      <c r="A126" t="s">
        <v>4395</v>
      </c>
      <c r="B126" s="1">
        <v>46049</v>
      </c>
      <c r="C126" t="s">
        <v>53</v>
      </c>
      <c r="D126" t="s">
        <v>25</v>
      </c>
      <c r="E126" t="s">
        <v>4272</v>
      </c>
      <c r="F126" t="s">
        <v>4261</v>
      </c>
      <c r="G126" t="s">
        <v>4251</v>
      </c>
      <c r="H126">
        <v>5.2</v>
      </c>
      <c r="I126">
        <v>27.9</v>
      </c>
      <c r="J126" t="s">
        <v>4255</v>
      </c>
    </row>
    <row r="127" spans="1:10">
      <c r="A127" t="s">
        <v>4396</v>
      </c>
      <c r="B127" s="1">
        <v>46099</v>
      </c>
      <c r="C127" t="s">
        <v>32</v>
      </c>
      <c r="D127" t="s">
        <v>19</v>
      </c>
      <c r="E127" t="s">
        <v>4282</v>
      </c>
      <c r="F127" t="s">
        <v>4261</v>
      </c>
      <c r="G127" t="s">
        <v>4264</v>
      </c>
      <c r="H127">
        <v>1.5</v>
      </c>
      <c r="I127">
        <v>14.9</v>
      </c>
      <c r="J127" t="s">
        <v>4265</v>
      </c>
    </row>
    <row r="128" spans="1:10">
      <c r="A128" t="s">
        <v>4397</v>
      </c>
      <c r="B128" s="1">
        <v>46093</v>
      </c>
      <c r="C128" t="s">
        <v>32</v>
      </c>
      <c r="D128" t="s">
        <v>19</v>
      </c>
      <c r="E128" t="s">
        <v>4257</v>
      </c>
      <c r="F128" t="s">
        <v>4261</v>
      </c>
      <c r="G128" t="s">
        <v>4264</v>
      </c>
      <c r="H128">
        <v>3.3</v>
      </c>
      <c r="I128">
        <v>4.9000000000000004</v>
      </c>
      <c r="J128" t="s">
        <v>4265</v>
      </c>
    </row>
    <row r="129" spans="1:10">
      <c r="A129" t="s">
        <v>4398</v>
      </c>
      <c r="B129" s="1">
        <v>46076</v>
      </c>
      <c r="C129" t="s">
        <v>37</v>
      </c>
      <c r="D129" t="s">
        <v>25</v>
      </c>
      <c r="E129" t="s">
        <v>4282</v>
      </c>
      <c r="F129" t="s">
        <v>4261</v>
      </c>
      <c r="G129" t="s">
        <v>4251</v>
      </c>
      <c r="H129">
        <v>0.5</v>
      </c>
      <c r="I129">
        <v>18.8</v>
      </c>
      <c r="J129" t="s">
        <v>4252</v>
      </c>
    </row>
    <row r="130" spans="1:10">
      <c r="A130" t="s">
        <v>4399</v>
      </c>
      <c r="B130" s="1">
        <v>46159</v>
      </c>
      <c r="C130" t="s">
        <v>48</v>
      </c>
      <c r="D130" t="s">
        <v>23</v>
      </c>
      <c r="E130" t="s">
        <v>4257</v>
      </c>
      <c r="F130" t="s">
        <v>4261</v>
      </c>
      <c r="G130" t="s">
        <v>4251</v>
      </c>
      <c r="H130">
        <v>9.6999999999999993</v>
      </c>
      <c r="I130">
        <v>51.2</v>
      </c>
      <c r="J130" t="s">
        <v>4255</v>
      </c>
    </row>
    <row r="131" spans="1:10">
      <c r="A131" t="s">
        <v>4400</v>
      </c>
      <c r="B131" s="1">
        <v>46176</v>
      </c>
      <c r="C131" t="s">
        <v>27</v>
      </c>
      <c r="D131" t="s">
        <v>25</v>
      </c>
      <c r="E131" t="s">
        <v>4263</v>
      </c>
      <c r="F131" t="s">
        <v>4250</v>
      </c>
      <c r="G131" t="s">
        <v>4264</v>
      </c>
      <c r="H131">
        <v>2.2999999999999998</v>
      </c>
      <c r="I131">
        <v>16.2</v>
      </c>
      <c r="J131" t="s">
        <v>4265</v>
      </c>
    </row>
    <row r="132" spans="1:10">
      <c r="A132" t="s">
        <v>4401</v>
      </c>
      <c r="B132" s="1">
        <v>46168</v>
      </c>
      <c r="C132" t="s">
        <v>48</v>
      </c>
      <c r="D132" t="s">
        <v>21</v>
      </c>
      <c r="E132" t="s">
        <v>4257</v>
      </c>
      <c r="F132" t="s">
        <v>4261</v>
      </c>
      <c r="G132" t="s">
        <v>4276</v>
      </c>
      <c r="H132">
        <v>1.4</v>
      </c>
      <c r="I132">
        <v>25.4</v>
      </c>
      <c r="J132" t="s">
        <v>4265</v>
      </c>
    </row>
    <row r="133" spans="1:10">
      <c r="A133" t="s">
        <v>4402</v>
      </c>
      <c r="B133" s="1">
        <v>46183</v>
      </c>
      <c r="C133" t="s">
        <v>27</v>
      </c>
      <c r="D133" t="s">
        <v>19</v>
      </c>
      <c r="E133" t="s">
        <v>4275</v>
      </c>
      <c r="F133" t="s">
        <v>4250</v>
      </c>
      <c r="G133" t="s">
        <v>4251</v>
      </c>
      <c r="H133">
        <v>3.6</v>
      </c>
      <c r="I133">
        <v>13.6</v>
      </c>
      <c r="J133" t="s">
        <v>4279</v>
      </c>
    </row>
    <row r="134" spans="1:10">
      <c r="A134" t="s">
        <v>4403</v>
      </c>
      <c r="B134" s="1">
        <v>46100</v>
      </c>
      <c r="C134" t="s">
        <v>43</v>
      </c>
      <c r="D134" t="s">
        <v>19</v>
      </c>
      <c r="E134" t="s">
        <v>4257</v>
      </c>
      <c r="F134" t="s">
        <v>4261</v>
      </c>
      <c r="G134" t="s">
        <v>4251</v>
      </c>
      <c r="H134">
        <v>5</v>
      </c>
      <c r="I134">
        <v>25.3</v>
      </c>
      <c r="J134" t="s">
        <v>4279</v>
      </c>
    </row>
    <row r="135" spans="1:10">
      <c r="A135" t="s">
        <v>4404</v>
      </c>
      <c r="B135" s="1">
        <v>46140</v>
      </c>
      <c r="C135" t="s">
        <v>37</v>
      </c>
      <c r="D135" t="s">
        <v>19</v>
      </c>
      <c r="E135" t="s">
        <v>4282</v>
      </c>
      <c r="F135" t="s">
        <v>4261</v>
      </c>
      <c r="G135" t="s">
        <v>4264</v>
      </c>
      <c r="H135">
        <v>9</v>
      </c>
      <c r="I135">
        <v>25.6</v>
      </c>
      <c r="J135" t="s">
        <v>4265</v>
      </c>
    </row>
    <row r="136" spans="1:10">
      <c r="A136" t="s">
        <v>4405</v>
      </c>
      <c r="B136" s="1">
        <v>46124</v>
      </c>
      <c r="C136" t="s">
        <v>37</v>
      </c>
      <c r="D136" t="s">
        <v>23</v>
      </c>
      <c r="E136" t="s">
        <v>4254</v>
      </c>
      <c r="F136" t="s">
        <v>4261</v>
      </c>
      <c r="G136" t="s">
        <v>4276</v>
      </c>
      <c r="H136">
        <v>11.7</v>
      </c>
      <c r="I136">
        <v>15.5</v>
      </c>
      <c r="J136" t="s">
        <v>4265</v>
      </c>
    </row>
    <row r="137" spans="1:10">
      <c r="A137" t="s">
        <v>4406</v>
      </c>
      <c r="B137" s="1">
        <v>46158</v>
      </c>
      <c r="C137" t="s">
        <v>32</v>
      </c>
      <c r="D137" t="s">
        <v>21</v>
      </c>
      <c r="E137" t="s">
        <v>4254</v>
      </c>
      <c r="F137" t="s">
        <v>4250</v>
      </c>
      <c r="G137" t="s">
        <v>4276</v>
      </c>
      <c r="H137">
        <v>2.9</v>
      </c>
      <c r="I137">
        <v>3.8</v>
      </c>
      <c r="J137" t="s">
        <v>4265</v>
      </c>
    </row>
    <row r="138" spans="1:10">
      <c r="A138" t="s">
        <v>4407</v>
      </c>
      <c r="B138" s="1">
        <v>46027</v>
      </c>
      <c r="C138" t="s">
        <v>18</v>
      </c>
      <c r="D138" t="s">
        <v>25</v>
      </c>
      <c r="E138" t="s">
        <v>4249</v>
      </c>
      <c r="F138" t="s">
        <v>4261</v>
      </c>
      <c r="G138" t="s">
        <v>4251</v>
      </c>
      <c r="H138">
        <v>6.2</v>
      </c>
      <c r="I138">
        <v>10.9</v>
      </c>
      <c r="J138" t="s">
        <v>4279</v>
      </c>
    </row>
    <row r="139" spans="1:10">
      <c r="A139" t="s">
        <v>4408</v>
      </c>
      <c r="B139" s="1">
        <v>46025</v>
      </c>
      <c r="C139" t="s">
        <v>27</v>
      </c>
      <c r="D139" t="s">
        <v>21</v>
      </c>
      <c r="E139" t="s">
        <v>4257</v>
      </c>
      <c r="F139" t="s">
        <v>4342</v>
      </c>
      <c r="G139" t="s">
        <v>4251</v>
      </c>
      <c r="H139">
        <v>77</v>
      </c>
      <c r="I139">
        <v>106.8</v>
      </c>
      <c r="J139" t="s">
        <v>4259</v>
      </c>
    </row>
    <row r="140" spans="1:10">
      <c r="A140" t="s">
        <v>4409</v>
      </c>
      <c r="B140" s="1">
        <v>46030</v>
      </c>
      <c r="C140" t="s">
        <v>37</v>
      </c>
      <c r="D140" t="s">
        <v>21</v>
      </c>
      <c r="E140" t="s">
        <v>4275</v>
      </c>
      <c r="F140" t="s">
        <v>4258</v>
      </c>
      <c r="G140" t="s">
        <v>4276</v>
      </c>
      <c r="H140">
        <v>10.8</v>
      </c>
      <c r="I140">
        <v>17.7</v>
      </c>
      <c r="J140" t="s">
        <v>4265</v>
      </c>
    </row>
    <row r="141" spans="1:10">
      <c r="A141" t="s">
        <v>4410</v>
      </c>
      <c r="B141" s="1">
        <v>46128</v>
      </c>
      <c r="C141" t="s">
        <v>18</v>
      </c>
      <c r="D141" t="s">
        <v>19</v>
      </c>
      <c r="E141" t="s">
        <v>4254</v>
      </c>
      <c r="F141" t="s">
        <v>4258</v>
      </c>
      <c r="G141" t="s">
        <v>4251</v>
      </c>
      <c r="H141">
        <v>3.9</v>
      </c>
      <c r="I141">
        <v>125.6</v>
      </c>
      <c r="J141" t="s">
        <v>4269</v>
      </c>
    </row>
    <row r="142" spans="1:10">
      <c r="A142" t="s">
        <v>4411</v>
      </c>
      <c r="B142" s="1">
        <v>46166</v>
      </c>
      <c r="C142" t="s">
        <v>32</v>
      </c>
      <c r="D142" t="s">
        <v>23</v>
      </c>
      <c r="E142" t="s">
        <v>4272</v>
      </c>
      <c r="F142" t="s">
        <v>4250</v>
      </c>
      <c r="G142" t="s">
        <v>4276</v>
      </c>
      <c r="H142">
        <v>5</v>
      </c>
      <c r="I142">
        <v>23.4</v>
      </c>
      <c r="J142" t="s">
        <v>4265</v>
      </c>
    </row>
    <row r="143" spans="1:10">
      <c r="A143" t="s">
        <v>4412</v>
      </c>
      <c r="B143" s="1">
        <v>46087</v>
      </c>
      <c r="C143" t="s">
        <v>48</v>
      </c>
      <c r="D143" t="s">
        <v>19</v>
      </c>
      <c r="E143" t="s">
        <v>4249</v>
      </c>
      <c r="F143" t="s">
        <v>4250</v>
      </c>
      <c r="G143" t="s">
        <v>4251</v>
      </c>
      <c r="H143">
        <v>5.8</v>
      </c>
      <c r="I143">
        <v>31</v>
      </c>
      <c r="J143" t="s">
        <v>4252</v>
      </c>
    </row>
    <row r="144" spans="1:10">
      <c r="A144" t="s">
        <v>4413</v>
      </c>
      <c r="B144" s="1">
        <v>46038</v>
      </c>
      <c r="C144" t="s">
        <v>37</v>
      </c>
      <c r="D144" t="s">
        <v>25</v>
      </c>
      <c r="E144" t="s">
        <v>4249</v>
      </c>
      <c r="F144" t="s">
        <v>4261</v>
      </c>
      <c r="G144" t="s">
        <v>4264</v>
      </c>
      <c r="H144">
        <v>2.2999999999999998</v>
      </c>
      <c r="I144">
        <v>7.8</v>
      </c>
      <c r="J144" t="s">
        <v>4265</v>
      </c>
    </row>
    <row r="145" spans="1:10">
      <c r="A145" t="s">
        <v>4414</v>
      </c>
      <c r="B145" s="1">
        <v>46088</v>
      </c>
      <c r="C145" t="s">
        <v>32</v>
      </c>
      <c r="D145" t="s">
        <v>21</v>
      </c>
      <c r="E145" t="s">
        <v>4268</v>
      </c>
      <c r="F145" t="s">
        <v>4258</v>
      </c>
      <c r="G145" t="s">
        <v>4251</v>
      </c>
      <c r="H145">
        <v>3.9</v>
      </c>
      <c r="I145">
        <v>19.399999999999999</v>
      </c>
      <c r="J145" t="s">
        <v>4279</v>
      </c>
    </row>
    <row r="146" spans="1:10">
      <c r="A146" t="s">
        <v>4415</v>
      </c>
      <c r="B146" s="1">
        <v>46077</v>
      </c>
      <c r="C146" t="s">
        <v>27</v>
      </c>
      <c r="D146" t="s">
        <v>21</v>
      </c>
      <c r="E146" t="s">
        <v>4249</v>
      </c>
      <c r="F146" t="s">
        <v>4261</v>
      </c>
      <c r="G146" t="s">
        <v>4264</v>
      </c>
      <c r="H146">
        <v>10</v>
      </c>
      <c r="I146">
        <v>14.2</v>
      </c>
      <c r="J146" t="s">
        <v>4265</v>
      </c>
    </row>
    <row r="147" spans="1:10">
      <c r="A147" t="s">
        <v>4416</v>
      </c>
      <c r="B147" s="1">
        <v>46071</v>
      </c>
      <c r="C147" t="s">
        <v>18</v>
      </c>
      <c r="D147" t="s">
        <v>21</v>
      </c>
      <c r="E147" t="s">
        <v>4249</v>
      </c>
      <c r="F147" t="s">
        <v>4261</v>
      </c>
      <c r="G147" t="s">
        <v>4251</v>
      </c>
      <c r="H147">
        <v>10.6</v>
      </c>
      <c r="I147">
        <v>40.1</v>
      </c>
      <c r="J147" t="s">
        <v>4259</v>
      </c>
    </row>
    <row r="148" spans="1:10">
      <c r="A148" t="s">
        <v>4417</v>
      </c>
      <c r="B148" s="1">
        <v>46036</v>
      </c>
      <c r="C148" t="s">
        <v>18</v>
      </c>
      <c r="D148" t="s">
        <v>19</v>
      </c>
      <c r="E148" t="s">
        <v>4263</v>
      </c>
      <c r="F148" t="s">
        <v>4250</v>
      </c>
      <c r="G148" t="s">
        <v>4251</v>
      </c>
      <c r="H148">
        <v>1.2</v>
      </c>
      <c r="I148">
        <v>40.9</v>
      </c>
      <c r="J148" t="s">
        <v>4279</v>
      </c>
    </row>
    <row r="149" spans="1:10">
      <c r="A149" t="s">
        <v>4418</v>
      </c>
      <c r="B149" s="1">
        <v>46032</v>
      </c>
      <c r="C149" t="s">
        <v>48</v>
      </c>
      <c r="D149" t="s">
        <v>19</v>
      </c>
      <c r="E149" t="s">
        <v>4268</v>
      </c>
      <c r="F149" t="s">
        <v>4261</v>
      </c>
      <c r="G149" t="s">
        <v>4264</v>
      </c>
      <c r="H149">
        <v>5.2</v>
      </c>
      <c r="I149">
        <v>7.9</v>
      </c>
      <c r="J149" t="s">
        <v>4265</v>
      </c>
    </row>
    <row r="150" spans="1:10">
      <c r="A150" t="s">
        <v>4419</v>
      </c>
      <c r="B150" s="1">
        <v>46102</v>
      </c>
      <c r="C150" t="s">
        <v>48</v>
      </c>
      <c r="D150" t="s">
        <v>19</v>
      </c>
      <c r="E150" t="s">
        <v>4263</v>
      </c>
      <c r="F150" t="s">
        <v>4250</v>
      </c>
      <c r="G150" t="s">
        <v>4251</v>
      </c>
      <c r="H150">
        <v>6.5</v>
      </c>
      <c r="I150">
        <v>20.3</v>
      </c>
      <c r="J150" t="s">
        <v>4279</v>
      </c>
    </row>
    <row r="151" spans="1:10">
      <c r="A151" t="s">
        <v>4420</v>
      </c>
      <c r="B151" s="1">
        <v>46158</v>
      </c>
      <c r="C151" t="s">
        <v>37</v>
      </c>
      <c r="D151" t="s">
        <v>25</v>
      </c>
      <c r="E151" t="s">
        <v>4254</v>
      </c>
      <c r="F151" t="s">
        <v>4250</v>
      </c>
      <c r="G151" t="s">
        <v>4276</v>
      </c>
      <c r="H151">
        <v>3.1</v>
      </c>
      <c r="I151">
        <v>45.6</v>
      </c>
      <c r="J151" t="s">
        <v>4265</v>
      </c>
    </row>
    <row r="152" spans="1:10">
      <c r="A152" t="s">
        <v>4421</v>
      </c>
      <c r="B152" s="1">
        <v>46118</v>
      </c>
      <c r="C152" t="s">
        <v>43</v>
      </c>
      <c r="D152" t="s">
        <v>23</v>
      </c>
      <c r="E152" t="s">
        <v>4257</v>
      </c>
      <c r="F152" t="s">
        <v>4261</v>
      </c>
      <c r="G152" t="s">
        <v>4276</v>
      </c>
      <c r="H152">
        <v>1.1000000000000001</v>
      </c>
      <c r="I152">
        <v>19.5</v>
      </c>
      <c r="J152" t="s">
        <v>4265</v>
      </c>
    </row>
    <row r="153" spans="1:10">
      <c r="A153" t="s">
        <v>4422</v>
      </c>
      <c r="B153" s="1">
        <v>46115</v>
      </c>
      <c r="C153" t="s">
        <v>18</v>
      </c>
      <c r="D153" t="s">
        <v>21</v>
      </c>
      <c r="E153" t="s">
        <v>4263</v>
      </c>
      <c r="F153" t="s">
        <v>4261</v>
      </c>
      <c r="G153" t="s">
        <v>4251</v>
      </c>
      <c r="H153">
        <v>4.7</v>
      </c>
      <c r="I153">
        <v>8.5</v>
      </c>
      <c r="J153" t="s">
        <v>4255</v>
      </c>
    </row>
    <row r="154" spans="1:10">
      <c r="A154" t="s">
        <v>4423</v>
      </c>
      <c r="B154" s="1">
        <v>46152</v>
      </c>
      <c r="C154" t="s">
        <v>37</v>
      </c>
      <c r="D154" t="s">
        <v>21</v>
      </c>
      <c r="E154" t="s">
        <v>4272</v>
      </c>
      <c r="F154" t="s">
        <v>4250</v>
      </c>
      <c r="G154" t="s">
        <v>4251</v>
      </c>
      <c r="H154">
        <v>2.2999999999999998</v>
      </c>
      <c r="I154">
        <v>4.7</v>
      </c>
      <c r="J154" t="s">
        <v>4252</v>
      </c>
    </row>
    <row r="155" spans="1:10">
      <c r="A155" t="s">
        <v>4424</v>
      </c>
      <c r="B155" s="1">
        <v>46095</v>
      </c>
      <c r="C155" t="s">
        <v>48</v>
      </c>
      <c r="D155" t="s">
        <v>21</v>
      </c>
      <c r="E155" t="s">
        <v>4272</v>
      </c>
      <c r="F155" t="s">
        <v>4250</v>
      </c>
      <c r="G155" t="s">
        <v>4264</v>
      </c>
      <c r="H155">
        <v>3.7</v>
      </c>
      <c r="I155">
        <v>16.3</v>
      </c>
      <c r="J155" t="s">
        <v>4265</v>
      </c>
    </row>
    <row r="156" spans="1:10">
      <c r="A156" t="s">
        <v>4425</v>
      </c>
      <c r="B156" s="1">
        <v>46062</v>
      </c>
      <c r="C156" t="s">
        <v>48</v>
      </c>
      <c r="D156" t="s">
        <v>23</v>
      </c>
      <c r="E156" t="s">
        <v>4275</v>
      </c>
      <c r="F156" t="s">
        <v>4250</v>
      </c>
      <c r="G156" t="s">
        <v>4264</v>
      </c>
      <c r="H156">
        <v>4.0999999999999996</v>
      </c>
      <c r="I156">
        <v>27.8</v>
      </c>
      <c r="J156" t="s">
        <v>4265</v>
      </c>
    </row>
    <row r="157" spans="1:10">
      <c r="A157" t="s">
        <v>4426</v>
      </c>
      <c r="B157" s="1">
        <v>46200</v>
      </c>
      <c r="C157" t="s">
        <v>18</v>
      </c>
      <c r="D157" t="s">
        <v>25</v>
      </c>
      <c r="E157" t="s">
        <v>4272</v>
      </c>
      <c r="F157" t="s">
        <v>4250</v>
      </c>
      <c r="G157" t="s">
        <v>4276</v>
      </c>
      <c r="H157">
        <v>1.9</v>
      </c>
      <c r="I157">
        <v>11.3</v>
      </c>
      <c r="J157" t="s">
        <v>4265</v>
      </c>
    </row>
    <row r="158" spans="1:10">
      <c r="A158" t="s">
        <v>4427</v>
      </c>
      <c r="B158" s="1">
        <v>46036</v>
      </c>
      <c r="C158" t="s">
        <v>27</v>
      </c>
      <c r="D158" t="s">
        <v>19</v>
      </c>
      <c r="E158" t="s">
        <v>4249</v>
      </c>
      <c r="F158" t="s">
        <v>4261</v>
      </c>
      <c r="G158" t="s">
        <v>4251</v>
      </c>
      <c r="H158">
        <v>1.2</v>
      </c>
      <c r="I158">
        <v>11</v>
      </c>
      <c r="J158" t="s">
        <v>4252</v>
      </c>
    </row>
    <row r="159" spans="1:10">
      <c r="A159" t="s">
        <v>4428</v>
      </c>
      <c r="B159" s="1">
        <v>46160</v>
      </c>
      <c r="C159" t="s">
        <v>43</v>
      </c>
      <c r="D159" t="s">
        <v>25</v>
      </c>
      <c r="E159" t="s">
        <v>4268</v>
      </c>
      <c r="F159" t="s">
        <v>4261</v>
      </c>
      <c r="G159" t="s">
        <v>4276</v>
      </c>
      <c r="H159">
        <v>0.6</v>
      </c>
      <c r="I159">
        <v>5.6</v>
      </c>
      <c r="J159" t="s">
        <v>4265</v>
      </c>
    </row>
    <row r="160" spans="1:10">
      <c r="A160" t="s">
        <v>4429</v>
      </c>
      <c r="B160" s="1">
        <v>46203</v>
      </c>
      <c r="C160" t="s">
        <v>48</v>
      </c>
      <c r="D160" t="s">
        <v>19</v>
      </c>
      <c r="E160" t="s">
        <v>4268</v>
      </c>
      <c r="F160" t="s">
        <v>4250</v>
      </c>
      <c r="G160" t="s">
        <v>4251</v>
      </c>
      <c r="H160">
        <v>1.4</v>
      </c>
      <c r="I160">
        <v>14.5</v>
      </c>
      <c r="J160" t="s">
        <v>4252</v>
      </c>
    </row>
    <row r="161" spans="1:10">
      <c r="A161" t="s">
        <v>4430</v>
      </c>
      <c r="B161" s="1">
        <v>46074</v>
      </c>
      <c r="C161" t="s">
        <v>27</v>
      </c>
      <c r="D161" t="s">
        <v>19</v>
      </c>
      <c r="E161" t="s">
        <v>4254</v>
      </c>
      <c r="F161" t="s">
        <v>4261</v>
      </c>
      <c r="G161" t="s">
        <v>4251</v>
      </c>
      <c r="H161">
        <v>2.5</v>
      </c>
      <c r="I161">
        <v>26.6</v>
      </c>
      <c r="J161" t="s">
        <v>4269</v>
      </c>
    </row>
    <row r="162" spans="1:10">
      <c r="A162" t="s">
        <v>4431</v>
      </c>
      <c r="B162" s="1">
        <v>46202</v>
      </c>
      <c r="C162" t="s">
        <v>48</v>
      </c>
      <c r="D162" t="s">
        <v>21</v>
      </c>
      <c r="E162" t="s">
        <v>4275</v>
      </c>
      <c r="F162" t="s">
        <v>4261</v>
      </c>
      <c r="G162" t="s">
        <v>4251</v>
      </c>
      <c r="H162">
        <v>16</v>
      </c>
      <c r="I162">
        <v>43.8</v>
      </c>
      <c r="J162" t="s">
        <v>4255</v>
      </c>
    </row>
    <row r="163" spans="1:10">
      <c r="A163" t="s">
        <v>4432</v>
      </c>
      <c r="B163" s="1">
        <v>46191</v>
      </c>
      <c r="C163" t="s">
        <v>43</v>
      </c>
      <c r="D163" t="s">
        <v>25</v>
      </c>
      <c r="E163" t="s">
        <v>4268</v>
      </c>
      <c r="F163" t="s">
        <v>4250</v>
      </c>
      <c r="G163" t="s">
        <v>4251</v>
      </c>
      <c r="H163">
        <v>9.6999999999999993</v>
      </c>
      <c r="I163">
        <v>13.4</v>
      </c>
      <c r="J163" t="s">
        <v>4252</v>
      </c>
    </row>
    <row r="164" spans="1:10">
      <c r="A164" t="s">
        <v>4433</v>
      </c>
      <c r="B164" s="1">
        <v>46050</v>
      </c>
      <c r="C164" t="s">
        <v>43</v>
      </c>
      <c r="D164" t="s">
        <v>21</v>
      </c>
      <c r="E164" t="s">
        <v>4249</v>
      </c>
      <c r="F164" t="s">
        <v>4250</v>
      </c>
      <c r="G164" t="s">
        <v>4251</v>
      </c>
      <c r="H164">
        <v>3.7</v>
      </c>
      <c r="I164">
        <v>4.5999999999999996</v>
      </c>
      <c r="J164" t="s">
        <v>4252</v>
      </c>
    </row>
    <row r="165" spans="1:10">
      <c r="A165" t="s">
        <v>4434</v>
      </c>
      <c r="B165" s="1">
        <v>46091</v>
      </c>
      <c r="C165" t="s">
        <v>48</v>
      </c>
      <c r="D165" t="s">
        <v>19</v>
      </c>
      <c r="E165" t="s">
        <v>4272</v>
      </c>
      <c r="F165" t="s">
        <v>4250</v>
      </c>
      <c r="G165" t="s">
        <v>4276</v>
      </c>
      <c r="H165">
        <v>0.5</v>
      </c>
      <c r="I165">
        <v>17.8</v>
      </c>
      <c r="J165" t="s">
        <v>4265</v>
      </c>
    </row>
    <row r="166" spans="1:10">
      <c r="A166" t="s">
        <v>4435</v>
      </c>
      <c r="B166" s="1">
        <v>46151</v>
      </c>
      <c r="C166" t="s">
        <v>18</v>
      </c>
      <c r="D166" t="s">
        <v>25</v>
      </c>
      <c r="E166" t="s">
        <v>4268</v>
      </c>
      <c r="F166" t="s">
        <v>4250</v>
      </c>
      <c r="G166" t="s">
        <v>4276</v>
      </c>
      <c r="H166">
        <v>2.8</v>
      </c>
      <c r="I166">
        <v>9</v>
      </c>
      <c r="J166" t="s">
        <v>4265</v>
      </c>
    </row>
    <row r="167" spans="1:10">
      <c r="A167" t="s">
        <v>4436</v>
      </c>
      <c r="B167" s="1">
        <v>46181</v>
      </c>
      <c r="C167" t="s">
        <v>32</v>
      </c>
      <c r="D167" t="s">
        <v>23</v>
      </c>
      <c r="E167" t="s">
        <v>4263</v>
      </c>
      <c r="F167" t="s">
        <v>4342</v>
      </c>
      <c r="G167" t="s">
        <v>4251</v>
      </c>
      <c r="H167">
        <v>4.3</v>
      </c>
      <c r="I167">
        <v>13.9</v>
      </c>
      <c r="J167" t="s">
        <v>4252</v>
      </c>
    </row>
    <row r="168" spans="1:10">
      <c r="A168" t="s">
        <v>4437</v>
      </c>
      <c r="B168" s="1">
        <v>46027</v>
      </c>
      <c r="C168" t="s">
        <v>43</v>
      </c>
      <c r="D168" t="s">
        <v>25</v>
      </c>
      <c r="E168" t="s">
        <v>4257</v>
      </c>
      <c r="F168" t="s">
        <v>4250</v>
      </c>
      <c r="G168" t="s">
        <v>4264</v>
      </c>
      <c r="H168">
        <v>8.4</v>
      </c>
      <c r="I168">
        <v>27.6</v>
      </c>
      <c r="J168" t="s">
        <v>4265</v>
      </c>
    </row>
    <row r="169" spans="1:10">
      <c r="A169" t="s">
        <v>4438</v>
      </c>
      <c r="B169" s="1">
        <v>46126</v>
      </c>
      <c r="C169" t="s">
        <v>43</v>
      </c>
      <c r="D169" t="s">
        <v>21</v>
      </c>
      <c r="E169" t="s">
        <v>4263</v>
      </c>
      <c r="F169" t="s">
        <v>4261</v>
      </c>
      <c r="G169" t="s">
        <v>4251</v>
      </c>
      <c r="H169">
        <v>2</v>
      </c>
      <c r="I169">
        <v>7.4</v>
      </c>
      <c r="J169" t="s">
        <v>4255</v>
      </c>
    </row>
    <row r="170" spans="1:10">
      <c r="A170" t="s">
        <v>4439</v>
      </c>
      <c r="B170" s="1">
        <v>46191</v>
      </c>
      <c r="C170" t="s">
        <v>53</v>
      </c>
      <c r="D170" t="s">
        <v>23</v>
      </c>
      <c r="E170" t="s">
        <v>4257</v>
      </c>
      <c r="F170" t="s">
        <v>4250</v>
      </c>
      <c r="G170" t="s">
        <v>4251</v>
      </c>
      <c r="H170">
        <v>6</v>
      </c>
      <c r="I170">
        <v>10.4</v>
      </c>
      <c r="J170" t="s">
        <v>4279</v>
      </c>
    </row>
    <row r="171" spans="1:10">
      <c r="A171" t="s">
        <v>4440</v>
      </c>
      <c r="B171" s="1">
        <v>46140</v>
      </c>
      <c r="C171" t="s">
        <v>37</v>
      </c>
      <c r="D171" t="s">
        <v>25</v>
      </c>
      <c r="E171" t="s">
        <v>4272</v>
      </c>
      <c r="F171" t="s">
        <v>4261</v>
      </c>
      <c r="G171" t="s">
        <v>4264</v>
      </c>
      <c r="H171">
        <v>1.4</v>
      </c>
      <c r="I171">
        <v>2.2000000000000002</v>
      </c>
      <c r="J171" t="s">
        <v>4265</v>
      </c>
    </row>
    <row r="172" spans="1:10">
      <c r="A172" t="s">
        <v>4441</v>
      </c>
      <c r="B172" s="1">
        <v>46039</v>
      </c>
      <c r="C172" t="s">
        <v>53</v>
      </c>
      <c r="D172" t="s">
        <v>23</v>
      </c>
      <c r="E172" t="s">
        <v>4272</v>
      </c>
      <c r="F172" t="s">
        <v>4250</v>
      </c>
      <c r="G172" t="s">
        <v>4251</v>
      </c>
      <c r="H172">
        <v>3.1</v>
      </c>
      <c r="I172">
        <v>9.3000000000000007</v>
      </c>
      <c r="J172" t="s">
        <v>4279</v>
      </c>
    </row>
    <row r="173" spans="1:10">
      <c r="A173" t="s">
        <v>4442</v>
      </c>
      <c r="B173" s="1">
        <v>46044</v>
      </c>
      <c r="C173" t="s">
        <v>32</v>
      </c>
      <c r="D173" t="s">
        <v>25</v>
      </c>
      <c r="E173" t="s">
        <v>4272</v>
      </c>
      <c r="F173" t="s">
        <v>4250</v>
      </c>
      <c r="G173" t="s">
        <v>4251</v>
      </c>
      <c r="H173">
        <v>8</v>
      </c>
      <c r="I173">
        <v>21.1</v>
      </c>
      <c r="J173" t="s">
        <v>4269</v>
      </c>
    </row>
    <row r="174" spans="1:10">
      <c r="A174" t="s">
        <v>4443</v>
      </c>
      <c r="B174" s="1">
        <v>46144</v>
      </c>
      <c r="C174" t="s">
        <v>48</v>
      </c>
      <c r="D174" t="s">
        <v>23</v>
      </c>
      <c r="E174" t="s">
        <v>4254</v>
      </c>
      <c r="F174" t="s">
        <v>4258</v>
      </c>
      <c r="G174" t="s">
        <v>4251</v>
      </c>
      <c r="H174">
        <v>7.5</v>
      </c>
      <c r="I174">
        <v>38.4</v>
      </c>
      <c r="J174" t="s">
        <v>4252</v>
      </c>
    </row>
    <row r="175" spans="1:10">
      <c r="A175" t="s">
        <v>4444</v>
      </c>
      <c r="B175" s="1">
        <v>46148</v>
      </c>
      <c r="C175" t="s">
        <v>48</v>
      </c>
      <c r="D175" t="s">
        <v>25</v>
      </c>
      <c r="E175" t="s">
        <v>4282</v>
      </c>
      <c r="F175" t="s">
        <v>4261</v>
      </c>
      <c r="G175" t="s">
        <v>4264</v>
      </c>
      <c r="H175">
        <v>0.8</v>
      </c>
      <c r="I175">
        <v>7.7</v>
      </c>
      <c r="J175" t="s">
        <v>4265</v>
      </c>
    </row>
    <row r="176" spans="1:10">
      <c r="A176" t="s">
        <v>4445</v>
      </c>
      <c r="B176" s="1">
        <v>46172</v>
      </c>
      <c r="C176" t="s">
        <v>53</v>
      </c>
      <c r="D176" t="s">
        <v>21</v>
      </c>
      <c r="E176" t="s">
        <v>4275</v>
      </c>
      <c r="F176" t="s">
        <v>4261</v>
      </c>
      <c r="G176" t="s">
        <v>4251</v>
      </c>
      <c r="H176">
        <v>1.1000000000000001</v>
      </c>
      <c r="I176">
        <v>21.9</v>
      </c>
      <c r="J176" t="s">
        <v>4259</v>
      </c>
    </row>
    <row r="177" spans="1:10">
      <c r="A177" t="s">
        <v>4446</v>
      </c>
      <c r="B177" s="1">
        <v>46049</v>
      </c>
      <c r="C177" t="s">
        <v>53</v>
      </c>
      <c r="D177" t="s">
        <v>23</v>
      </c>
      <c r="E177" t="s">
        <v>4272</v>
      </c>
      <c r="F177" t="s">
        <v>4261</v>
      </c>
      <c r="G177" t="s">
        <v>4264</v>
      </c>
      <c r="H177">
        <v>7.1</v>
      </c>
      <c r="I177">
        <v>21.2</v>
      </c>
      <c r="J177" t="s">
        <v>4265</v>
      </c>
    </row>
    <row r="178" spans="1:10">
      <c r="A178" t="s">
        <v>4447</v>
      </c>
      <c r="B178" s="1">
        <v>46119</v>
      </c>
      <c r="C178" t="s">
        <v>37</v>
      </c>
      <c r="D178" t="s">
        <v>23</v>
      </c>
      <c r="E178" t="s">
        <v>4282</v>
      </c>
      <c r="F178" t="s">
        <v>4250</v>
      </c>
      <c r="G178" t="s">
        <v>4276</v>
      </c>
      <c r="H178">
        <v>0.7</v>
      </c>
      <c r="I178">
        <v>11.5</v>
      </c>
      <c r="J178" t="s">
        <v>4265</v>
      </c>
    </row>
    <row r="179" spans="1:10">
      <c r="A179" t="s">
        <v>4448</v>
      </c>
      <c r="B179" s="1">
        <v>46047</v>
      </c>
      <c r="C179" t="s">
        <v>48</v>
      </c>
      <c r="D179" t="s">
        <v>23</v>
      </c>
      <c r="E179" t="s">
        <v>4257</v>
      </c>
      <c r="F179" t="s">
        <v>4250</v>
      </c>
      <c r="G179" t="s">
        <v>4251</v>
      </c>
      <c r="H179">
        <v>5.0999999999999996</v>
      </c>
      <c r="I179">
        <v>32</v>
      </c>
      <c r="J179" t="s">
        <v>4259</v>
      </c>
    </row>
    <row r="180" spans="1:10">
      <c r="A180" t="s">
        <v>4449</v>
      </c>
      <c r="B180" s="1">
        <v>46126</v>
      </c>
      <c r="C180" t="s">
        <v>27</v>
      </c>
      <c r="D180" t="s">
        <v>25</v>
      </c>
      <c r="E180" t="s">
        <v>4263</v>
      </c>
      <c r="F180" t="s">
        <v>4258</v>
      </c>
      <c r="G180" t="s">
        <v>4251</v>
      </c>
      <c r="H180">
        <v>7.7</v>
      </c>
      <c r="I180">
        <v>48.1</v>
      </c>
      <c r="J180" t="s">
        <v>4269</v>
      </c>
    </row>
    <row r="181" spans="1:10">
      <c r="A181" t="s">
        <v>4450</v>
      </c>
      <c r="B181" s="1">
        <v>46177</v>
      </c>
      <c r="C181" t="s">
        <v>43</v>
      </c>
      <c r="D181" t="s">
        <v>25</v>
      </c>
      <c r="E181" t="s">
        <v>4254</v>
      </c>
      <c r="F181" t="s">
        <v>4261</v>
      </c>
      <c r="G181" t="s">
        <v>4264</v>
      </c>
      <c r="H181">
        <v>0.5</v>
      </c>
      <c r="I181">
        <v>26.3</v>
      </c>
      <c r="J181" t="s">
        <v>4265</v>
      </c>
    </row>
    <row r="182" spans="1:10">
      <c r="A182" t="s">
        <v>4451</v>
      </c>
      <c r="B182" s="1">
        <v>46076</v>
      </c>
      <c r="C182" t="s">
        <v>48</v>
      </c>
      <c r="D182" t="s">
        <v>21</v>
      </c>
      <c r="E182" t="s">
        <v>4257</v>
      </c>
      <c r="F182" t="s">
        <v>4250</v>
      </c>
      <c r="G182" t="s">
        <v>4276</v>
      </c>
      <c r="H182">
        <v>2</v>
      </c>
      <c r="I182">
        <v>7</v>
      </c>
      <c r="J182" t="s">
        <v>4265</v>
      </c>
    </row>
    <row r="183" spans="1:10">
      <c r="A183" t="s">
        <v>4452</v>
      </c>
      <c r="B183" s="1">
        <v>46092</v>
      </c>
      <c r="C183" t="s">
        <v>48</v>
      </c>
      <c r="D183" t="s">
        <v>19</v>
      </c>
      <c r="E183" t="s">
        <v>4282</v>
      </c>
      <c r="F183" t="s">
        <v>4250</v>
      </c>
      <c r="G183" t="s">
        <v>4276</v>
      </c>
      <c r="H183">
        <v>4</v>
      </c>
      <c r="I183">
        <v>23.1</v>
      </c>
      <c r="J183" t="s">
        <v>4265</v>
      </c>
    </row>
    <row r="184" spans="1:10">
      <c r="A184" t="s">
        <v>4453</v>
      </c>
      <c r="B184" s="1">
        <v>46176</v>
      </c>
      <c r="C184" t="s">
        <v>32</v>
      </c>
      <c r="D184" t="s">
        <v>19</v>
      </c>
      <c r="E184" t="s">
        <v>4282</v>
      </c>
      <c r="F184" t="s">
        <v>4250</v>
      </c>
      <c r="G184" t="s">
        <v>4276</v>
      </c>
      <c r="H184">
        <v>0.5</v>
      </c>
      <c r="I184">
        <v>2.8</v>
      </c>
      <c r="J184" t="s">
        <v>4265</v>
      </c>
    </row>
    <row r="185" spans="1:10">
      <c r="A185" t="s">
        <v>4454</v>
      </c>
      <c r="B185" s="1">
        <v>46079</v>
      </c>
      <c r="C185" t="s">
        <v>32</v>
      </c>
      <c r="D185" t="s">
        <v>19</v>
      </c>
      <c r="E185" t="s">
        <v>4254</v>
      </c>
      <c r="F185" t="s">
        <v>4261</v>
      </c>
      <c r="G185" t="s">
        <v>4276</v>
      </c>
      <c r="H185">
        <v>5.6</v>
      </c>
      <c r="I185">
        <v>6.8</v>
      </c>
      <c r="J185" t="s">
        <v>4265</v>
      </c>
    </row>
    <row r="186" spans="1:10">
      <c r="A186" t="s">
        <v>4455</v>
      </c>
      <c r="B186" s="1">
        <v>46102</v>
      </c>
      <c r="C186" t="s">
        <v>27</v>
      </c>
      <c r="D186" t="s">
        <v>25</v>
      </c>
      <c r="E186" t="s">
        <v>4249</v>
      </c>
      <c r="F186" t="s">
        <v>4261</v>
      </c>
      <c r="G186" t="s">
        <v>4251</v>
      </c>
      <c r="H186">
        <v>5.0999999999999996</v>
      </c>
      <c r="I186">
        <v>21.7</v>
      </c>
      <c r="J186" t="s">
        <v>4259</v>
      </c>
    </row>
    <row r="187" spans="1:10">
      <c r="A187" t="s">
        <v>4456</v>
      </c>
      <c r="B187" s="1">
        <v>46082</v>
      </c>
      <c r="C187" t="s">
        <v>32</v>
      </c>
      <c r="D187" t="s">
        <v>23</v>
      </c>
      <c r="E187" t="s">
        <v>4249</v>
      </c>
      <c r="F187" t="s">
        <v>4250</v>
      </c>
      <c r="G187" t="s">
        <v>4276</v>
      </c>
      <c r="H187">
        <v>5.0999999999999996</v>
      </c>
      <c r="I187">
        <v>55.7</v>
      </c>
      <c r="J187" t="s">
        <v>4265</v>
      </c>
    </row>
    <row r="188" spans="1:10">
      <c r="A188" t="s">
        <v>4457</v>
      </c>
      <c r="B188" s="1">
        <v>46139</v>
      </c>
      <c r="C188" t="s">
        <v>48</v>
      </c>
      <c r="D188" t="s">
        <v>25</v>
      </c>
      <c r="E188" t="s">
        <v>4275</v>
      </c>
      <c r="F188" t="s">
        <v>4261</v>
      </c>
      <c r="G188" t="s">
        <v>4264</v>
      </c>
      <c r="H188">
        <v>1.2</v>
      </c>
      <c r="I188">
        <v>25.1</v>
      </c>
      <c r="J188" t="s">
        <v>4265</v>
      </c>
    </row>
    <row r="189" spans="1:10">
      <c r="A189" t="s">
        <v>4458</v>
      </c>
      <c r="B189" s="1">
        <v>46168</v>
      </c>
      <c r="C189" t="s">
        <v>32</v>
      </c>
      <c r="D189" t="s">
        <v>19</v>
      </c>
      <c r="E189" t="s">
        <v>4263</v>
      </c>
      <c r="F189" t="s">
        <v>4261</v>
      </c>
      <c r="G189" t="s">
        <v>4251</v>
      </c>
      <c r="H189">
        <v>7.1</v>
      </c>
      <c r="I189">
        <v>13.5</v>
      </c>
      <c r="J189" t="s">
        <v>4255</v>
      </c>
    </row>
    <row r="190" spans="1:10">
      <c r="A190" t="s">
        <v>4459</v>
      </c>
      <c r="B190" s="1">
        <v>46167</v>
      </c>
      <c r="C190" t="s">
        <v>43</v>
      </c>
      <c r="D190" t="s">
        <v>25</v>
      </c>
      <c r="E190" t="s">
        <v>4263</v>
      </c>
      <c r="F190" t="s">
        <v>4261</v>
      </c>
      <c r="G190" t="s">
        <v>4264</v>
      </c>
      <c r="H190">
        <v>2.9</v>
      </c>
      <c r="I190">
        <v>18.2</v>
      </c>
      <c r="J190" t="s">
        <v>4265</v>
      </c>
    </row>
    <row r="191" spans="1:10">
      <c r="A191" t="s">
        <v>4460</v>
      </c>
      <c r="B191" s="1">
        <v>46166</v>
      </c>
      <c r="C191" t="s">
        <v>27</v>
      </c>
      <c r="D191" t="s">
        <v>25</v>
      </c>
      <c r="E191" t="s">
        <v>4257</v>
      </c>
      <c r="F191" t="s">
        <v>4250</v>
      </c>
      <c r="G191" t="s">
        <v>4251</v>
      </c>
      <c r="H191">
        <v>0.4</v>
      </c>
      <c r="I191">
        <v>0.7</v>
      </c>
      <c r="J191" t="s">
        <v>4252</v>
      </c>
    </row>
    <row r="192" spans="1:10">
      <c r="A192" t="s">
        <v>4461</v>
      </c>
      <c r="B192" s="1">
        <v>46103</v>
      </c>
      <c r="C192" t="s">
        <v>53</v>
      </c>
      <c r="D192" t="s">
        <v>23</v>
      </c>
      <c r="E192" t="s">
        <v>4257</v>
      </c>
      <c r="F192" t="s">
        <v>4258</v>
      </c>
      <c r="G192" t="s">
        <v>4251</v>
      </c>
      <c r="H192">
        <v>5.6</v>
      </c>
      <c r="I192">
        <v>68.7</v>
      </c>
      <c r="J192" t="s">
        <v>4252</v>
      </c>
    </row>
    <row r="193" spans="1:10">
      <c r="A193" t="s">
        <v>4462</v>
      </c>
      <c r="B193" s="1">
        <v>46086</v>
      </c>
      <c r="C193" t="s">
        <v>27</v>
      </c>
      <c r="D193" t="s">
        <v>19</v>
      </c>
      <c r="E193" t="s">
        <v>4272</v>
      </c>
      <c r="F193" t="s">
        <v>4250</v>
      </c>
      <c r="G193" t="s">
        <v>4276</v>
      </c>
      <c r="H193">
        <v>4.5999999999999996</v>
      </c>
      <c r="I193">
        <v>17.2</v>
      </c>
      <c r="J193" t="s">
        <v>4265</v>
      </c>
    </row>
    <row r="194" spans="1:10">
      <c r="A194" t="s">
        <v>4463</v>
      </c>
      <c r="B194" s="1">
        <v>46148</v>
      </c>
      <c r="C194" t="s">
        <v>48</v>
      </c>
      <c r="D194" t="s">
        <v>21</v>
      </c>
      <c r="E194" t="s">
        <v>4272</v>
      </c>
      <c r="F194" t="s">
        <v>4258</v>
      </c>
      <c r="G194" t="s">
        <v>4251</v>
      </c>
      <c r="H194">
        <v>0.9</v>
      </c>
      <c r="I194">
        <v>2.7</v>
      </c>
      <c r="J194" t="s">
        <v>4259</v>
      </c>
    </row>
    <row r="195" spans="1:10">
      <c r="A195" t="s">
        <v>4464</v>
      </c>
      <c r="B195" s="1">
        <v>46130</v>
      </c>
      <c r="C195" t="s">
        <v>18</v>
      </c>
      <c r="D195" t="s">
        <v>23</v>
      </c>
      <c r="E195" t="s">
        <v>4268</v>
      </c>
      <c r="F195" t="s">
        <v>4258</v>
      </c>
      <c r="G195" t="s">
        <v>4264</v>
      </c>
      <c r="H195">
        <v>1</v>
      </c>
      <c r="I195">
        <v>11.2</v>
      </c>
      <c r="J195" t="s">
        <v>4265</v>
      </c>
    </row>
    <row r="196" spans="1:10">
      <c r="A196" t="s">
        <v>4465</v>
      </c>
      <c r="B196" s="1">
        <v>46128</v>
      </c>
      <c r="C196" t="s">
        <v>32</v>
      </c>
      <c r="D196" t="s">
        <v>25</v>
      </c>
      <c r="E196" t="s">
        <v>4282</v>
      </c>
      <c r="F196" t="s">
        <v>4250</v>
      </c>
      <c r="G196" t="s">
        <v>4264</v>
      </c>
      <c r="H196">
        <v>5.8</v>
      </c>
      <c r="I196">
        <v>52.2</v>
      </c>
      <c r="J196" t="s">
        <v>4265</v>
      </c>
    </row>
    <row r="197" spans="1:10">
      <c r="A197" t="s">
        <v>4466</v>
      </c>
      <c r="B197" s="1">
        <v>46166</v>
      </c>
      <c r="C197" t="s">
        <v>48</v>
      </c>
      <c r="D197" t="s">
        <v>21</v>
      </c>
      <c r="E197" t="s">
        <v>4249</v>
      </c>
      <c r="F197" t="s">
        <v>4258</v>
      </c>
      <c r="G197" t="s">
        <v>4264</v>
      </c>
      <c r="H197">
        <v>2.2999999999999998</v>
      </c>
      <c r="I197">
        <v>61</v>
      </c>
      <c r="J197" t="s">
        <v>4265</v>
      </c>
    </row>
    <row r="198" spans="1:10">
      <c r="A198" t="s">
        <v>4467</v>
      </c>
      <c r="B198" s="1">
        <v>46129</v>
      </c>
      <c r="C198" t="s">
        <v>18</v>
      </c>
      <c r="D198" t="s">
        <v>21</v>
      </c>
      <c r="E198" t="s">
        <v>4275</v>
      </c>
      <c r="F198" t="s">
        <v>4261</v>
      </c>
      <c r="G198" t="s">
        <v>4264</v>
      </c>
      <c r="H198">
        <v>2.4</v>
      </c>
      <c r="I198">
        <v>29</v>
      </c>
      <c r="J198" t="s">
        <v>4265</v>
      </c>
    </row>
    <row r="199" spans="1:10">
      <c r="A199" t="s">
        <v>4468</v>
      </c>
      <c r="B199" s="1">
        <v>46092</v>
      </c>
      <c r="C199" t="s">
        <v>53</v>
      </c>
      <c r="D199" t="s">
        <v>21</v>
      </c>
      <c r="E199" t="s">
        <v>4263</v>
      </c>
      <c r="F199" t="s">
        <v>4261</v>
      </c>
      <c r="G199" t="s">
        <v>4264</v>
      </c>
      <c r="H199">
        <v>1.2</v>
      </c>
      <c r="I199">
        <v>39.700000000000003</v>
      </c>
      <c r="J199" t="s">
        <v>4265</v>
      </c>
    </row>
    <row r="200" spans="1:10">
      <c r="A200" t="s">
        <v>4469</v>
      </c>
      <c r="B200" s="1">
        <v>46171</v>
      </c>
      <c r="C200" t="s">
        <v>18</v>
      </c>
      <c r="D200" t="s">
        <v>25</v>
      </c>
      <c r="E200" t="s">
        <v>4249</v>
      </c>
      <c r="F200" t="s">
        <v>4261</v>
      </c>
      <c r="G200" t="s">
        <v>4251</v>
      </c>
      <c r="H200">
        <v>3.9</v>
      </c>
      <c r="I200">
        <v>73.900000000000006</v>
      </c>
      <c r="J200" t="s">
        <v>4252</v>
      </c>
    </row>
    <row r="201" spans="1:10">
      <c r="A201" t="s">
        <v>4470</v>
      </c>
      <c r="B201" s="1">
        <v>46153</v>
      </c>
      <c r="C201" t="s">
        <v>48</v>
      </c>
      <c r="D201" t="s">
        <v>19</v>
      </c>
      <c r="E201" t="s">
        <v>4263</v>
      </c>
      <c r="F201" t="s">
        <v>4261</v>
      </c>
      <c r="G201" t="s">
        <v>4251</v>
      </c>
      <c r="H201">
        <v>18.399999999999999</v>
      </c>
      <c r="I201">
        <v>35.299999999999997</v>
      </c>
      <c r="J201" t="s">
        <v>4255</v>
      </c>
    </row>
    <row r="202" spans="1:10">
      <c r="A202" t="s">
        <v>4471</v>
      </c>
      <c r="B202" s="1">
        <v>46191</v>
      </c>
      <c r="C202" t="s">
        <v>18</v>
      </c>
      <c r="D202" t="s">
        <v>19</v>
      </c>
      <c r="E202" t="s">
        <v>4257</v>
      </c>
      <c r="F202" t="s">
        <v>4250</v>
      </c>
      <c r="G202" t="s">
        <v>4251</v>
      </c>
      <c r="H202">
        <v>7</v>
      </c>
      <c r="I202">
        <v>17.399999999999999</v>
      </c>
      <c r="J202" t="s">
        <v>4255</v>
      </c>
    </row>
    <row r="203" spans="1:10">
      <c r="A203" t="s">
        <v>4472</v>
      </c>
      <c r="B203" s="1">
        <v>46174</v>
      </c>
      <c r="C203" t="s">
        <v>18</v>
      </c>
      <c r="D203" t="s">
        <v>21</v>
      </c>
      <c r="E203" t="s">
        <v>4263</v>
      </c>
      <c r="F203" t="s">
        <v>4250</v>
      </c>
      <c r="G203" t="s">
        <v>4251</v>
      </c>
      <c r="H203">
        <v>5.8</v>
      </c>
      <c r="I203">
        <v>15.8</v>
      </c>
      <c r="J203" t="s">
        <v>4279</v>
      </c>
    </row>
    <row r="204" spans="1:10">
      <c r="A204" t="s">
        <v>4473</v>
      </c>
      <c r="B204" s="1">
        <v>46120</v>
      </c>
      <c r="C204" t="s">
        <v>37</v>
      </c>
      <c r="D204" t="s">
        <v>19</v>
      </c>
      <c r="E204" t="s">
        <v>4249</v>
      </c>
      <c r="F204" t="s">
        <v>4250</v>
      </c>
      <c r="G204" t="s">
        <v>4251</v>
      </c>
      <c r="H204">
        <v>4.2</v>
      </c>
      <c r="I204">
        <v>12</v>
      </c>
      <c r="J204" t="s">
        <v>4269</v>
      </c>
    </row>
    <row r="205" spans="1:10">
      <c r="A205" t="s">
        <v>4474</v>
      </c>
      <c r="B205" s="1">
        <v>46147</v>
      </c>
      <c r="C205" t="s">
        <v>48</v>
      </c>
      <c r="D205" t="s">
        <v>25</v>
      </c>
      <c r="E205" t="s">
        <v>4272</v>
      </c>
      <c r="F205" t="s">
        <v>4250</v>
      </c>
      <c r="G205" t="s">
        <v>4264</v>
      </c>
      <c r="H205">
        <v>1.9</v>
      </c>
      <c r="I205">
        <v>50</v>
      </c>
      <c r="J205" t="s">
        <v>4265</v>
      </c>
    </row>
    <row r="206" spans="1:10">
      <c r="A206" t="s">
        <v>4475</v>
      </c>
      <c r="B206" s="1">
        <v>46085</v>
      </c>
      <c r="C206" t="s">
        <v>37</v>
      </c>
      <c r="D206" t="s">
        <v>25</v>
      </c>
      <c r="E206" t="s">
        <v>4254</v>
      </c>
      <c r="F206" t="s">
        <v>4250</v>
      </c>
      <c r="G206" t="s">
        <v>4251</v>
      </c>
      <c r="H206">
        <v>1.8</v>
      </c>
      <c r="I206">
        <v>19.600000000000001</v>
      </c>
      <c r="J206" t="s">
        <v>4252</v>
      </c>
    </row>
    <row r="207" spans="1:10">
      <c r="A207" t="s">
        <v>4476</v>
      </c>
      <c r="B207" s="1">
        <v>46101</v>
      </c>
      <c r="C207" t="s">
        <v>48</v>
      </c>
      <c r="D207" t="s">
        <v>25</v>
      </c>
      <c r="E207" t="s">
        <v>4477</v>
      </c>
      <c r="F207" t="s">
        <v>4250</v>
      </c>
      <c r="G207" t="s">
        <v>4251</v>
      </c>
      <c r="H207">
        <v>3.2</v>
      </c>
      <c r="I207">
        <v>20.7</v>
      </c>
      <c r="J207" t="s">
        <v>4255</v>
      </c>
    </row>
    <row r="208" spans="1:10">
      <c r="A208" t="s">
        <v>4478</v>
      </c>
      <c r="B208" s="1">
        <v>46088</v>
      </c>
      <c r="C208" t="s">
        <v>18</v>
      </c>
      <c r="D208" t="s">
        <v>21</v>
      </c>
      <c r="E208" t="s">
        <v>4254</v>
      </c>
      <c r="F208" t="s">
        <v>4250</v>
      </c>
      <c r="G208" t="s">
        <v>4251</v>
      </c>
      <c r="H208">
        <v>2.1</v>
      </c>
      <c r="I208">
        <v>22.3</v>
      </c>
      <c r="J208" t="s">
        <v>4259</v>
      </c>
    </row>
    <row r="209" spans="1:10">
      <c r="A209" t="s">
        <v>4479</v>
      </c>
      <c r="B209" s="1">
        <v>46045</v>
      </c>
      <c r="C209" t="s">
        <v>48</v>
      </c>
      <c r="D209" t="s">
        <v>21</v>
      </c>
      <c r="E209" t="s">
        <v>4275</v>
      </c>
      <c r="F209" t="s">
        <v>4250</v>
      </c>
      <c r="G209" t="s">
        <v>4251</v>
      </c>
      <c r="H209">
        <v>1.1000000000000001</v>
      </c>
      <c r="I209">
        <v>3.7</v>
      </c>
      <c r="J209" t="s">
        <v>4259</v>
      </c>
    </row>
    <row r="210" spans="1:10">
      <c r="A210" t="s">
        <v>4480</v>
      </c>
      <c r="B210" s="1">
        <v>46063</v>
      </c>
      <c r="C210" t="s">
        <v>37</v>
      </c>
      <c r="D210" t="s">
        <v>19</v>
      </c>
      <c r="E210" t="s">
        <v>4268</v>
      </c>
      <c r="F210" t="s">
        <v>4250</v>
      </c>
      <c r="G210" t="s">
        <v>4251</v>
      </c>
      <c r="H210">
        <v>1</v>
      </c>
      <c r="I210">
        <v>16</v>
      </c>
      <c r="J210" t="s">
        <v>4259</v>
      </c>
    </row>
    <row r="211" spans="1:10">
      <c r="A211" t="s">
        <v>4481</v>
      </c>
      <c r="B211" s="1">
        <v>46152</v>
      </c>
      <c r="C211" t="s">
        <v>32</v>
      </c>
      <c r="D211" t="s">
        <v>23</v>
      </c>
      <c r="E211" t="s">
        <v>4263</v>
      </c>
      <c r="F211" t="s">
        <v>4250</v>
      </c>
      <c r="G211" t="s">
        <v>4251</v>
      </c>
      <c r="H211">
        <v>1</v>
      </c>
      <c r="I211">
        <v>9.9</v>
      </c>
      <c r="J211" t="s">
        <v>4259</v>
      </c>
    </row>
    <row r="212" spans="1:10">
      <c r="A212" t="s">
        <v>4482</v>
      </c>
      <c r="B212" s="1">
        <v>46151</v>
      </c>
      <c r="C212" t="s">
        <v>18</v>
      </c>
      <c r="D212" t="s">
        <v>25</v>
      </c>
      <c r="E212" t="s">
        <v>4254</v>
      </c>
      <c r="F212" t="s">
        <v>4258</v>
      </c>
      <c r="G212" t="s">
        <v>4251</v>
      </c>
      <c r="H212">
        <v>4</v>
      </c>
      <c r="I212">
        <v>53</v>
      </c>
      <c r="J212" t="s">
        <v>4269</v>
      </c>
    </row>
    <row r="213" spans="1:10">
      <c r="A213" t="s">
        <v>4483</v>
      </c>
      <c r="B213" s="1">
        <v>46054</v>
      </c>
      <c r="C213" t="s">
        <v>18</v>
      </c>
      <c r="D213" t="s">
        <v>23</v>
      </c>
      <c r="E213" t="s">
        <v>4272</v>
      </c>
      <c r="F213" t="s">
        <v>4261</v>
      </c>
      <c r="G213" t="s">
        <v>4251</v>
      </c>
      <c r="H213">
        <v>3.2</v>
      </c>
      <c r="I213">
        <v>77.8</v>
      </c>
      <c r="J213" t="s">
        <v>4252</v>
      </c>
    </row>
    <row r="214" spans="1:10">
      <c r="A214" t="s">
        <v>4484</v>
      </c>
      <c r="B214" s="1">
        <v>46180</v>
      </c>
      <c r="C214" t="s">
        <v>43</v>
      </c>
      <c r="D214" t="s">
        <v>25</v>
      </c>
      <c r="E214" t="s">
        <v>4257</v>
      </c>
      <c r="F214" t="s">
        <v>4342</v>
      </c>
      <c r="G214" t="s">
        <v>4251</v>
      </c>
      <c r="H214">
        <v>3.9</v>
      </c>
      <c r="I214">
        <v>4.5</v>
      </c>
      <c r="J214" t="s">
        <v>4255</v>
      </c>
    </row>
    <row r="215" spans="1:10">
      <c r="A215" t="s">
        <v>4485</v>
      </c>
      <c r="B215" s="1">
        <v>46153</v>
      </c>
      <c r="C215" t="s">
        <v>37</v>
      </c>
      <c r="D215" t="s">
        <v>19</v>
      </c>
      <c r="E215" t="s">
        <v>4257</v>
      </c>
      <c r="F215" t="s">
        <v>4258</v>
      </c>
      <c r="G215" t="s">
        <v>4276</v>
      </c>
      <c r="H215">
        <v>31.7</v>
      </c>
      <c r="I215">
        <v>44.3</v>
      </c>
      <c r="J215" t="s">
        <v>4265</v>
      </c>
    </row>
    <row r="216" spans="1:10">
      <c r="A216" t="s">
        <v>4486</v>
      </c>
      <c r="B216" s="1">
        <v>46031</v>
      </c>
      <c r="C216" t="s">
        <v>48</v>
      </c>
      <c r="D216" t="s">
        <v>21</v>
      </c>
      <c r="E216" t="s">
        <v>4254</v>
      </c>
      <c r="F216" t="s">
        <v>4250</v>
      </c>
      <c r="G216" t="s">
        <v>4264</v>
      </c>
      <c r="H216">
        <v>15.8</v>
      </c>
      <c r="I216">
        <v>45</v>
      </c>
      <c r="J216" t="s">
        <v>4265</v>
      </c>
    </row>
    <row r="217" spans="1:10">
      <c r="A217" t="s">
        <v>4487</v>
      </c>
      <c r="B217" s="1">
        <v>46130</v>
      </c>
      <c r="C217" t="s">
        <v>37</v>
      </c>
      <c r="D217" t="s">
        <v>19</v>
      </c>
      <c r="E217" t="s">
        <v>4249</v>
      </c>
      <c r="F217" t="s">
        <v>4250</v>
      </c>
      <c r="G217" t="s">
        <v>4251</v>
      </c>
      <c r="H217">
        <v>7.8</v>
      </c>
      <c r="I217">
        <v>17.2</v>
      </c>
      <c r="J217" t="s">
        <v>4252</v>
      </c>
    </row>
    <row r="218" spans="1:10">
      <c r="A218" t="s">
        <v>4488</v>
      </c>
      <c r="B218" s="1">
        <v>46178</v>
      </c>
      <c r="C218" t="s">
        <v>48</v>
      </c>
      <c r="D218" t="s">
        <v>21</v>
      </c>
      <c r="E218" t="s">
        <v>4263</v>
      </c>
      <c r="F218" t="s">
        <v>4261</v>
      </c>
      <c r="G218" t="s">
        <v>4264</v>
      </c>
      <c r="H218">
        <v>12.3</v>
      </c>
      <c r="I218">
        <v>36.5</v>
      </c>
      <c r="J218" t="s">
        <v>4265</v>
      </c>
    </row>
    <row r="219" spans="1:10">
      <c r="A219" t="s">
        <v>4489</v>
      </c>
      <c r="B219" s="1">
        <v>46104</v>
      </c>
      <c r="C219" t="s">
        <v>48</v>
      </c>
      <c r="D219" t="s">
        <v>19</v>
      </c>
      <c r="E219" t="s">
        <v>4272</v>
      </c>
      <c r="F219" t="s">
        <v>4250</v>
      </c>
      <c r="G219" t="s">
        <v>4251</v>
      </c>
      <c r="H219">
        <v>6.8</v>
      </c>
      <c r="I219">
        <v>14.8</v>
      </c>
      <c r="J219" t="s">
        <v>4269</v>
      </c>
    </row>
    <row r="220" spans="1:10">
      <c r="A220" t="s">
        <v>4490</v>
      </c>
      <c r="B220" s="1">
        <v>46185</v>
      </c>
      <c r="C220" t="s">
        <v>18</v>
      </c>
      <c r="D220" t="s">
        <v>19</v>
      </c>
      <c r="E220" t="s">
        <v>4257</v>
      </c>
      <c r="F220" t="s">
        <v>4261</v>
      </c>
      <c r="G220" t="s">
        <v>4251</v>
      </c>
      <c r="H220">
        <v>6.3</v>
      </c>
      <c r="I220">
        <v>7.6</v>
      </c>
      <c r="J220" t="s">
        <v>4255</v>
      </c>
    </row>
    <row r="221" spans="1:10">
      <c r="A221" t="s">
        <v>4491</v>
      </c>
      <c r="B221" s="1">
        <v>46170</v>
      </c>
      <c r="C221" t="s">
        <v>27</v>
      </c>
      <c r="D221" t="s">
        <v>25</v>
      </c>
      <c r="E221" t="s">
        <v>4272</v>
      </c>
      <c r="F221" t="s">
        <v>4250</v>
      </c>
      <c r="G221" t="s">
        <v>4251</v>
      </c>
      <c r="H221">
        <v>4.5</v>
      </c>
      <c r="I221">
        <v>13.6</v>
      </c>
      <c r="J221" t="s">
        <v>4252</v>
      </c>
    </row>
    <row r="222" spans="1:10">
      <c r="A222" t="s">
        <v>4492</v>
      </c>
      <c r="B222" s="1">
        <v>46079</v>
      </c>
      <c r="C222" t="s">
        <v>32</v>
      </c>
      <c r="D222" t="s">
        <v>21</v>
      </c>
      <c r="E222" t="s">
        <v>4254</v>
      </c>
      <c r="F222" t="s">
        <v>4261</v>
      </c>
      <c r="G222" t="s">
        <v>4264</v>
      </c>
      <c r="H222">
        <v>1.8</v>
      </c>
      <c r="I222">
        <v>31.4</v>
      </c>
      <c r="J222" t="s">
        <v>4265</v>
      </c>
    </row>
    <row r="223" spans="1:10">
      <c r="A223" t="s">
        <v>4493</v>
      </c>
      <c r="B223" s="1">
        <v>46099</v>
      </c>
      <c r="C223" t="s">
        <v>53</v>
      </c>
      <c r="D223" t="s">
        <v>23</v>
      </c>
      <c r="E223" t="s">
        <v>4263</v>
      </c>
      <c r="F223" t="s">
        <v>4258</v>
      </c>
      <c r="G223" t="s">
        <v>4251</v>
      </c>
      <c r="H223">
        <v>7.8</v>
      </c>
      <c r="I223">
        <v>11.4</v>
      </c>
      <c r="J223" t="s">
        <v>4259</v>
      </c>
    </row>
    <row r="224" spans="1:10">
      <c r="A224" t="s">
        <v>4494</v>
      </c>
      <c r="B224" s="1">
        <v>46094</v>
      </c>
      <c r="C224" t="s">
        <v>18</v>
      </c>
      <c r="D224" t="s">
        <v>23</v>
      </c>
      <c r="E224" t="s">
        <v>4249</v>
      </c>
      <c r="F224" t="s">
        <v>4342</v>
      </c>
      <c r="G224" t="s">
        <v>4251</v>
      </c>
      <c r="H224">
        <v>9.1</v>
      </c>
      <c r="I224">
        <v>11.3</v>
      </c>
      <c r="J224" t="s">
        <v>4279</v>
      </c>
    </row>
    <row r="225" spans="1:10">
      <c r="A225" t="s">
        <v>4495</v>
      </c>
      <c r="B225" s="1">
        <v>46124</v>
      </c>
      <c r="C225" t="s">
        <v>32</v>
      </c>
      <c r="D225" t="s">
        <v>25</v>
      </c>
      <c r="E225" t="s">
        <v>4249</v>
      </c>
      <c r="F225" t="s">
        <v>4261</v>
      </c>
      <c r="G225" t="s">
        <v>4251</v>
      </c>
      <c r="H225">
        <v>9.1999999999999993</v>
      </c>
      <c r="I225">
        <v>30.8</v>
      </c>
      <c r="J225" t="s">
        <v>4259</v>
      </c>
    </row>
    <row r="226" spans="1:10">
      <c r="A226" t="s">
        <v>4496</v>
      </c>
      <c r="B226" s="1">
        <v>46195</v>
      </c>
      <c r="C226" t="s">
        <v>53</v>
      </c>
      <c r="D226" t="s">
        <v>23</v>
      </c>
      <c r="E226" t="s">
        <v>4254</v>
      </c>
      <c r="F226" t="s">
        <v>4261</v>
      </c>
      <c r="G226" t="s">
        <v>4251</v>
      </c>
      <c r="H226">
        <v>2.2000000000000002</v>
      </c>
      <c r="I226">
        <v>39.299999999999997</v>
      </c>
      <c r="J226" t="s">
        <v>4252</v>
      </c>
    </row>
    <row r="227" spans="1:10">
      <c r="A227" t="s">
        <v>4497</v>
      </c>
      <c r="B227" s="1">
        <v>46083</v>
      </c>
      <c r="C227" t="s">
        <v>18</v>
      </c>
      <c r="D227" t="s">
        <v>19</v>
      </c>
      <c r="E227" t="s">
        <v>4272</v>
      </c>
      <c r="F227" t="s">
        <v>4250</v>
      </c>
      <c r="G227" t="s">
        <v>4251</v>
      </c>
      <c r="H227">
        <v>2.6</v>
      </c>
      <c r="I227">
        <v>7.1</v>
      </c>
      <c r="J227" t="s">
        <v>4269</v>
      </c>
    </row>
    <row r="228" spans="1:10">
      <c r="A228" t="s">
        <v>4498</v>
      </c>
      <c r="B228" s="1">
        <v>46075</v>
      </c>
      <c r="C228" t="s">
        <v>32</v>
      </c>
      <c r="D228" t="s">
        <v>23</v>
      </c>
      <c r="E228" t="s">
        <v>4268</v>
      </c>
      <c r="F228" t="s">
        <v>4261</v>
      </c>
      <c r="G228" t="s">
        <v>4264</v>
      </c>
      <c r="H228">
        <v>0.8</v>
      </c>
      <c r="I228">
        <v>38.6</v>
      </c>
      <c r="J228" t="s">
        <v>4265</v>
      </c>
    </row>
    <row r="229" spans="1:10">
      <c r="A229" t="s">
        <v>4499</v>
      </c>
      <c r="B229" s="1">
        <v>46024</v>
      </c>
      <c r="C229" t="s">
        <v>43</v>
      </c>
      <c r="D229" t="s">
        <v>21</v>
      </c>
      <c r="E229" t="s">
        <v>4272</v>
      </c>
      <c r="F229" t="s">
        <v>4250</v>
      </c>
      <c r="G229" t="s">
        <v>4276</v>
      </c>
      <c r="H229">
        <v>6.7</v>
      </c>
      <c r="I229">
        <v>10.9</v>
      </c>
      <c r="J229" t="s">
        <v>4265</v>
      </c>
    </row>
    <row r="230" spans="1:10">
      <c r="A230" t="s">
        <v>4500</v>
      </c>
      <c r="B230" s="1">
        <v>46034</v>
      </c>
      <c r="C230" t="s">
        <v>37</v>
      </c>
      <c r="D230" t="s">
        <v>25</v>
      </c>
      <c r="E230" t="s">
        <v>4275</v>
      </c>
      <c r="F230" t="s">
        <v>4261</v>
      </c>
      <c r="G230" t="s">
        <v>4276</v>
      </c>
      <c r="H230">
        <v>0.8</v>
      </c>
      <c r="I230">
        <v>32.799999999999997</v>
      </c>
      <c r="J230" t="s">
        <v>4265</v>
      </c>
    </row>
    <row r="231" spans="1:10">
      <c r="A231" t="s">
        <v>4501</v>
      </c>
      <c r="B231" s="1">
        <v>46194</v>
      </c>
      <c r="C231" t="s">
        <v>18</v>
      </c>
      <c r="D231" t="s">
        <v>19</v>
      </c>
      <c r="E231" t="s">
        <v>4268</v>
      </c>
      <c r="F231" t="s">
        <v>4261</v>
      </c>
      <c r="G231" t="s">
        <v>4264</v>
      </c>
      <c r="H231">
        <v>10.6</v>
      </c>
      <c r="I231">
        <v>11.8</v>
      </c>
      <c r="J231" t="s">
        <v>4265</v>
      </c>
    </row>
    <row r="232" spans="1:10">
      <c r="A232" t="s">
        <v>4502</v>
      </c>
      <c r="B232" s="1">
        <v>46087</v>
      </c>
      <c r="C232" t="s">
        <v>18</v>
      </c>
      <c r="D232" t="s">
        <v>23</v>
      </c>
      <c r="E232" t="s">
        <v>4254</v>
      </c>
      <c r="F232" t="s">
        <v>4250</v>
      </c>
      <c r="G232" t="s">
        <v>4264</v>
      </c>
      <c r="H232">
        <v>2.5</v>
      </c>
      <c r="I232">
        <v>4.4000000000000004</v>
      </c>
      <c r="J232" t="s">
        <v>4265</v>
      </c>
    </row>
    <row r="233" spans="1:10">
      <c r="A233" t="s">
        <v>4503</v>
      </c>
      <c r="B233" s="1">
        <v>46169</v>
      </c>
      <c r="C233" t="s">
        <v>53</v>
      </c>
      <c r="D233" t="s">
        <v>19</v>
      </c>
      <c r="E233" t="s">
        <v>4275</v>
      </c>
      <c r="F233" t="s">
        <v>4250</v>
      </c>
      <c r="G233" t="s">
        <v>4251</v>
      </c>
      <c r="H233">
        <v>2.4</v>
      </c>
      <c r="I233">
        <v>22</v>
      </c>
      <c r="J233" t="s">
        <v>4269</v>
      </c>
    </row>
    <row r="234" spans="1:10">
      <c r="A234" t="s">
        <v>4504</v>
      </c>
      <c r="B234" s="1">
        <v>46154</v>
      </c>
      <c r="C234" t="s">
        <v>43</v>
      </c>
      <c r="D234" t="s">
        <v>25</v>
      </c>
      <c r="E234" t="s">
        <v>4249</v>
      </c>
      <c r="F234" t="s">
        <v>4250</v>
      </c>
      <c r="G234" t="s">
        <v>4264</v>
      </c>
      <c r="H234">
        <v>2.7</v>
      </c>
      <c r="I234">
        <v>16</v>
      </c>
      <c r="J234" t="s">
        <v>4265</v>
      </c>
    </row>
    <row r="235" spans="1:10">
      <c r="A235" t="s">
        <v>4505</v>
      </c>
      <c r="B235" s="1">
        <v>46184</v>
      </c>
      <c r="C235" t="s">
        <v>37</v>
      </c>
      <c r="D235" t="s">
        <v>19</v>
      </c>
      <c r="E235" t="s">
        <v>4282</v>
      </c>
      <c r="F235" t="s">
        <v>4261</v>
      </c>
      <c r="G235" t="s">
        <v>4251</v>
      </c>
      <c r="H235">
        <v>0.5</v>
      </c>
      <c r="I235">
        <v>1.2</v>
      </c>
      <c r="J235" t="s">
        <v>4279</v>
      </c>
    </row>
    <row r="236" spans="1:10">
      <c r="A236" t="s">
        <v>4506</v>
      </c>
      <c r="B236" s="1">
        <v>46049</v>
      </c>
      <c r="C236" t="s">
        <v>18</v>
      </c>
      <c r="D236" t="s">
        <v>25</v>
      </c>
      <c r="E236" t="s">
        <v>4268</v>
      </c>
      <c r="F236" t="s">
        <v>4261</v>
      </c>
      <c r="G236" t="s">
        <v>4276</v>
      </c>
      <c r="H236">
        <v>3.7</v>
      </c>
      <c r="I236">
        <v>21.2</v>
      </c>
      <c r="J236" t="s">
        <v>4265</v>
      </c>
    </row>
    <row r="237" spans="1:10">
      <c r="A237" t="s">
        <v>4507</v>
      </c>
      <c r="B237" s="1">
        <v>46164</v>
      </c>
      <c r="C237" t="s">
        <v>43</v>
      </c>
      <c r="D237" t="s">
        <v>19</v>
      </c>
      <c r="E237" t="s">
        <v>4268</v>
      </c>
      <c r="F237" t="s">
        <v>4261</v>
      </c>
      <c r="G237" t="s">
        <v>4276</v>
      </c>
      <c r="H237">
        <v>4.4000000000000004</v>
      </c>
      <c r="I237">
        <v>39.1</v>
      </c>
      <c r="J237" t="s">
        <v>4265</v>
      </c>
    </row>
    <row r="238" spans="1:10">
      <c r="A238" t="s">
        <v>4508</v>
      </c>
      <c r="B238" s="1">
        <v>46135</v>
      </c>
      <c r="C238" t="s">
        <v>27</v>
      </c>
      <c r="D238" t="s">
        <v>23</v>
      </c>
      <c r="E238" t="s">
        <v>4268</v>
      </c>
      <c r="F238" t="s">
        <v>4258</v>
      </c>
      <c r="G238" t="s">
        <v>4251</v>
      </c>
      <c r="H238">
        <v>6.1</v>
      </c>
      <c r="I238">
        <v>23.8</v>
      </c>
      <c r="J238" t="s">
        <v>4279</v>
      </c>
    </row>
    <row r="239" spans="1:10">
      <c r="A239" t="s">
        <v>4509</v>
      </c>
      <c r="B239" s="1">
        <v>46129</v>
      </c>
      <c r="C239" t="s">
        <v>18</v>
      </c>
      <c r="D239" t="s">
        <v>19</v>
      </c>
      <c r="E239" t="s">
        <v>4275</v>
      </c>
      <c r="F239" t="s">
        <v>4250</v>
      </c>
      <c r="G239" t="s">
        <v>4251</v>
      </c>
      <c r="H239">
        <v>3.7</v>
      </c>
      <c r="I239">
        <v>5.2</v>
      </c>
      <c r="J239" t="s">
        <v>4269</v>
      </c>
    </row>
    <row r="240" spans="1:10">
      <c r="A240" t="s">
        <v>4510</v>
      </c>
      <c r="B240" s="1">
        <v>46081</v>
      </c>
      <c r="C240" t="s">
        <v>37</v>
      </c>
      <c r="D240" t="s">
        <v>19</v>
      </c>
      <c r="E240" t="s">
        <v>4272</v>
      </c>
      <c r="F240" t="s">
        <v>4250</v>
      </c>
      <c r="G240" t="s">
        <v>4251</v>
      </c>
      <c r="H240">
        <v>0.5</v>
      </c>
      <c r="I240">
        <v>8</v>
      </c>
      <c r="J240" t="s">
        <v>4252</v>
      </c>
    </row>
    <row r="241" spans="1:10">
      <c r="A241" t="s">
        <v>4511</v>
      </c>
      <c r="B241" s="1">
        <v>46023</v>
      </c>
      <c r="C241" t="s">
        <v>32</v>
      </c>
      <c r="D241" t="s">
        <v>23</v>
      </c>
      <c r="E241" t="s">
        <v>4272</v>
      </c>
      <c r="F241" t="s">
        <v>4250</v>
      </c>
      <c r="G241" t="s">
        <v>4276</v>
      </c>
      <c r="H241">
        <v>4.7</v>
      </c>
      <c r="I241">
        <v>16.5</v>
      </c>
      <c r="J241" t="s">
        <v>4265</v>
      </c>
    </row>
    <row r="242" spans="1:10">
      <c r="A242" t="s">
        <v>4512</v>
      </c>
      <c r="B242" s="1">
        <v>46183</v>
      </c>
      <c r="C242" t="s">
        <v>48</v>
      </c>
      <c r="D242" t="s">
        <v>23</v>
      </c>
      <c r="E242" t="s">
        <v>4275</v>
      </c>
      <c r="F242" t="s">
        <v>4258</v>
      </c>
      <c r="G242" t="s">
        <v>4251</v>
      </c>
      <c r="H242">
        <v>9.4</v>
      </c>
      <c r="I242">
        <v>11</v>
      </c>
      <c r="J242" t="s">
        <v>4252</v>
      </c>
    </row>
    <row r="243" spans="1:10">
      <c r="A243" t="s">
        <v>4513</v>
      </c>
      <c r="B243" s="1">
        <v>46197</v>
      </c>
      <c r="C243" t="s">
        <v>18</v>
      </c>
      <c r="D243" t="s">
        <v>23</v>
      </c>
      <c r="E243" t="s">
        <v>4257</v>
      </c>
      <c r="F243" t="s">
        <v>4258</v>
      </c>
      <c r="G243" t="s">
        <v>4251</v>
      </c>
      <c r="H243">
        <v>10.199999999999999</v>
      </c>
      <c r="I243">
        <v>59.5</v>
      </c>
      <c r="J243" t="s">
        <v>4259</v>
      </c>
    </row>
    <row r="244" spans="1:10">
      <c r="A244" t="s">
        <v>4514</v>
      </c>
      <c r="B244" s="1">
        <v>46104</v>
      </c>
      <c r="C244" t="s">
        <v>18</v>
      </c>
      <c r="D244" t="s">
        <v>23</v>
      </c>
      <c r="E244" t="s">
        <v>4254</v>
      </c>
      <c r="F244" t="s">
        <v>4250</v>
      </c>
      <c r="G244" t="s">
        <v>4251</v>
      </c>
      <c r="H244">
        <v>0.6</v>
      </c>
      <c r="I244">
        <v>1.7</v>
      </c>
      <c r="J244" t="s">
        <v>4255</v>
      </c>
    </row>
    <row r="245" spans="1:10">
      <c r="A245" t="s">
        <v>4515</v>
      </c>
      <c r="B245" s="1">
        <v>46189</v>
      </c>
      <c r="C245" t="s">
        <v>32</v>
      </c>
      <c r="D245" t="s">
        <v>19</v>
      </c>
      <c r="E245" t="s">
        <v>4257</v>
      </c>
      <c r="F245" t="s">
        <v>4261</v>
      </c>
      <c r="G245" t="s">
        <v>4251</v>
      </c>
      <c r="H245">
        <v>5</v>
      </c>
      <c r="I245">
        <v>5.2</v>
      </c>
      <c r="J245" t="s">
        <v>4279</v>
      </c>
    </row>
    <row r="246" spans="1:10">
      <c r="A246" t="s">
        <v>4516</v>
      </c>
      <c r="B246" s="1">
        <v>46073</v>
      </c>
      <c r="C246" t="s">
        <v>53</v>
      </c>
      <c r="D246" t="s">
        <v>19</v>
      </c>
      <c r="E246" t="s">
        <v>4263</v>
      </c>
      <c r="F246" t="s">
        <v>4250</v>
      </c>
      <c r="G246" t="s">
        <v>4264</v>
      </c>
      <c r="H246">
        <v>3.9</v>
      </c>
      <c r="I246">
        <v>20.9</v>
      </c>
      <c r="J246" t="s">
        <v>4265</v>
      </c>
    </row>
    <row r="247" spans="1:10">
      <c r="A247" t="s">
        <v>4517</v>
      </c>
      <c r="B247" s="1">
        <v>46115</v>
      </c>
      <c r="C247" t="s">
        <v>18</v>
      </c>
      <c r="D247" t="s">
        <v>25</v>
      </c>
      <c r="E247" t="s">
        <v>4257</v>
      </c>
      <c r="F247" t="s">
        <v>4342</v>
      </c>
      <c r="G247" t="s">
        <v>4251</v>
      </c>
      <c r="H247">
        <v>18</v>
      </c>
      <c r="I247">
        <v>56.3</v>
      </c>
      <c r="J247" t="s">
        <v>4269</v>
      </c>
    </row>
    <row r="248" spans="1:10">
      <c r="A248" t="s">
        <v>4518</v>
      </c>
      <c r="B248" s="1">
        <v>46087</v>
      </c>
      <c r="C248" t="s">
        <v>18</v>
      </c>
      <c r="D248" t="s">
        <v>23</v>
      </c>
      <c r="E248" t="s">
        <v>4275</v>
      </c>
      <c r="F248" t="s">
        <v>4250</v>
      </c>
      <c r="G248" t="s">
        <v>4251</v>
      </c>
      <c r="H248">
        <v>1.2</v>
      </c>
      <c r="I248">
        <v>9.1</v>
      </c>
      <c r="J248" t="s">
        <v>4255</v>
      </c>
    </row>
    <row r="249" spans="1:10">
      <c r="A249" t="s">
        <v>4519</v>
      </c>
      <c r="B249" s="1">
        <v>46060</v>
      </c>
      <c r="C249" t="s">
        <v>48</v>
      </c>
      <c r="D249" t="s">
        <v>21</v>
      </c>
      <c r="E249" t="s">
        <v>4254</v>
      </c>
      <c r="F249" t="s">
        <v>4258</v>
      </c>
      <c r="G249" t="s">
        <v>4251</v>
      </c>
      <c r="H249">
        <v>1.5</v>
      </c>
      <c r="I249">
        <v>25.4</v>
      </c>
      <c r="J249" t="s">
        <v>4279</v>
      </c>
    </row>
    <row r="250" spans="1:10">
      <c r="A250" t="s">
        <v>4520</v>
      </c>
      <c r="B250" s="1">
        <v>46052</v>
      </c>
      <c r="C250" t="s">
        <v>37</v>
      </c>
      <c r="D250" t="s">
        <v>21</v>
      </c>
      <c r="E250" t="s">
        <v>4263</v>
      </c>
      <c r="F250" t="s">
        <v>4250</v>
      </c>
      <c r="G250" t="s">
        <v>4264</v>
      </c>
      <c r="H250">
        <v>3.4</v>
      </c>
      <c r="I250">
        <v>21.3</v>
      </c>
      <c r="J250" t="s">
        <v>4265</v>
      </c>
    </row>
    <row r="251" spans="1:10">
      <c r="A251" t="s">
        <v>4521</v>
      </c>
      <c r="B251" s="1">
        <v>46045</v>
      </c>
      <c r="C251" t="s">
        <v>32</v>
      </c>
      <c r="D251" t="s">
        <v>25</v>
      </c>
      <c r="E251" t="s">
        <v>4263</v>
      </c>
      <c r="F251" t="s">
        <v>4250</v>
      </c>
      <c r="G251" t="s">
        <v>4251</v>
      </c>
      <c r="H251">
        <v>0.4</v>
      </c>
      <c r="I251">
        <v>6.7</v>
      </c>
      <c r="J251" t="s">
        <v>4279</v>
      </c>
    </row>
    <row r="252" spans="1:10">
      <c r="A252" t="s">
        <v>4522</v>
      </c>
      <c r="B252" s="1">
        <v>46178</v>
      </c>
      <c r="C252" t="s">
        <v>37</v>
      </c>
      <c r="D252" t="s">
        <v>25</v>
      </c>
      <c r="E252" t="s">
        <v>4268</v>
      </c>
      <c r="F252" t="s">
        <v>4250</v>
      </c>
      <c r="G252" t="s">
        <v>4251</v>
      </c>
      <c r="H252">
        <v>10.6</v>
      </c>
      <c r="I252">
        <v>15.8</v>
      </c>
      <c r="J252" t="s">
        <v>4279</v>
      </c>
    </row>
    <row r="253" spans="1:10">
      <c r="A253" t="s">
        <v>4523</v>
      </c>
      <c r="B253" s="1">
        <v>46168</v>
      </c>
      <c r="C253" t="s">
        <v>43</v>
      </c>
      <c r="D253" t="s">
        <v>23</v>
      </c>
      <c r="E253" t="s">
        <v>4263</v>
      </c>
      <c r="F253" t="s">
        <v>4250</v>
      </c>
      <c r="G253" t="s">
        <v>4251</v>
      </c>
      <c r="H253">
        <v>1.7</v>
      </c>
      <c r="I253">
        <v>15.9</v>
      </c>
      <c r="J253" t="s">
        <v>4252</v>
      </c>
    </row>
    <row r="254" spans="1:10">
      <c r="A254" t="s">
        <v>4524</v>
      </c>
      <c r="B254" s="1">
        <v>46158</v>
      </c>
      <c r="C254" t="s">
        <v>32</v>
      </c>
      <c r="D254" t="s">
        <v>25</v>
      </c>
      <c r="E254" t="s">
        <v>4249</v>
      </c>
      <c r="F254" t="s">
        <v>4261</v>
      </c>
      <c r="G254" t="s">
        <v>4251</v>
      </c>
      <c r="H254">
        <v>1.1000000000000001</v>
      </c>
      <c r="I254">
        <v>4.4000000000000004</v>
      </c>
      <c r="J254" t="s">
        <v>4279</v>
      </c>
    </row>
    <row r="255" spans="1:10">
      <c r="A255" t="s">
        <v>4525</v>
      </c>
      <c r="B255" s="1">
        <v>46091</v>
      </c>
      <c r="C255" t="s">
        <v>27</v>
      </c>
      <c r="D255" t="s">
        <v>25</v>
      </c>
      <c r="E255" t="s">
        <v>4263</v>
      </c>
      <c r="F255" t="s">
        <v>4261</v>
      </c>
      <c r="G255" t="s">
        <v>4276</v>
      </c>
      <c r="H255">
        <v>2.9</v>
      </c>
      <c r="I255">
        <v>3.6</v>
      </c>
      <c r="J255" t="s">
        <v>4265</v>
      </c>
    </row>
    <row r="256" spans="1:10">
      <c r="A256" t="s">
        <v>4526</v>
      </c>
      <c r="B256" s="1">
        <v>46129</v>
      </c>
      <c r="C256" t="s">
        <v>32</v>
      </c>
      <c r="D256" t="s">
        <v>21</v>
      </c>
      <c r="E256" t="s">
        <v>4249</v>
      </c>
      <c r="F256" t="s">
        <v>4250</v>
      </c>
      <c r="G256" t="s">
        <v>4251</v>
      </c>
      <c r="H256">
        <v>0.9</v>
      </c>
      <c r="I256">
        <v>9.3000000000000007</v>
      </c>
      <c r="J256" t="s">
        <v>4279</v>
      </c>
    </row>
    <row r="257" spans="1:10">
      <c r="A257" t="s">
        <v>4527</v>
      </c>
      <c r="B257" s="1">
        <v>46144</v>
      </c>
      <c r="C257" t="s">
        <v>18</v>
      </c>
      <c r="D257" t="s">
        <v>21</v>
      </c>
      <c r="E257" t="s">
        <v>4263</v>
      </c>
      <c r="F257" t="s">
        <v>4250</v>
      </c>
      <c r="G257" t="s">
        <v>4264</v>
      </c>
      <c r="H257">
        <v>18.8</v>
      </c>
      <c r="I257">
        <v>28.7</v>
      </c>
      <c r="J257" t="s">
        <v>4265</v>
      </c>
    </row>
    <row r="258" spans="1:10">
      <c r="A258" t="s">
        <v>4528</v>
      </c>
      <c r="B258" s="1">
        <v>46051</v>
      </c>
      <c r="C258" t="s">
        <v>32</v>
      </c>
      <c r="D258" t="s">
        <v>23</v>
      </c>
      <c r="E258" t="s">
        <v>4268</v>
      </c>
      <c r="F258" t="s">
        <v>4250</v>
      </c>
      <c r="G258" t="s">
        <v>4276</v>
      </c>
      <c r="H258">
        <v>12.7</v>
      </c>
      <c r="I258">
        <v>31.4</v>
      </c>
      <c r="J258" t="s">
        <v>4265</v>
      </c>
    </row>
    <row r="259" spans="1:10">
      <c r="A259" t="s">
        <v>4529</v>
      </c>
      <c r="B259" s="1">
        <v>46091</v>
      </c>
      <c r="C259" t="s">
        <v>27</v>
      </c>
      <c r="D259" t="s">
        <v>19</v>
      </c>
      <c r="E259" t="s">
        <v>4275</v>
      </c>
      <c r="F259" t="s">
        <v>4261</v>
      </c>
      <c r="G259" t="s">
        <v>4276</v>
      </c>
      <c r="H259">
        <v>9.5</v>
      </c>
      <c r="I259">
        <v>20</v>
      </c>
      <c r="J259" t="s">
        <v>4265</v>
      </c>
    </row>
    <row r="260" spans="1:10">
      <c r="A260" t="s">
        <v>4530</v>
      </c>
      <c r="B260" s="1">
        <v>46064</v>
      </c>
      <c r="C260" t="s">
        <v>48</v>
      </c>
      <c r="D260" t="s">
        <v>19</v>
      </c>
      <c r="E260" t="s">
        <v>4268</v>
      </c>
      <c r="F260" t="s">
        <v>4250</v>
      </c>
      <c r="G260" t="s">
        <v>4276</v>
      </c>
      <c r="H260">
        <v>1.8</v>
      </c>
      <c r="I260">
        <v>5.8</v>
      </c>
      <c r="J260" t="s">
        <v>4265</v>
      </c>
    </row>
    <row r="261" spans="1:10">
      <c r="A261" t="s">
        <v>4531</v>
      </c>
      <c r="B261" s="1">
        <v>46066</v>
      </c>
      <c r="C261" t="s">
        <v>48</v>
      </c>
      <c r="D261" t="s">
        <v>25</v>
      </c>
      <c r="E261" t="s">
        <v>4254</v>
      </c>
      <c r="F261" t="s">
        <v>4250</v>
      </c>
      <c r="G261" t="s">
        <v>4276</v>
      </c>
      <c r="H261">
        <v>2.4</v>
      </c>
      <c r="I261">
        <v>14.8</v>
      </c>
      <c r="J261" t="s">
        <v>4265</v>
      </c>
    </row>
    <row r="262" spans="1:10">
      <c r="A262" t="s">
        <v>4532</v>
      </c>
      <c r="B262" s="1">
        <v>46161</v>
      </c>
      <c r="C262" t="s">
        <v>27</v>
      </c>
      <c r="D262" t="s">
        <v>19</v>
      </c>
      <c r="E262" t="s">
        <v>4254</v>
      </c>
      <c r="F262" t="s">
        <v>4342</v>
      </c>
      <c r="G262" t="s">
        <v>4251</v>
      </c>
      <c r="H262">
        <v>15.1</v>
      </c>
      <c r="I262">
        <v>57.6</v>
      </c>
      <c r="J262" t="s">
        <v>4279</v>
      </c>
    </row>
    <row r="263" spans="1:10">
      <c r="A263" t="s">
        <v>4533</v>
      </c>
      <c r="B263" s="1">
        <v>46041</v>
      </c>
      <c r="C263" t="s">
        <v>27</v>
      </c>
      <c r="D263" t="s">
        <v>19</v>
      </c>
      <c r="E263" t="s">
        <v>4275</v>
      </c>
      <c r="F263" t="s">
        <v>4250</v>
      </c>
      <c r="G263" t="s">
        <v>4251</v>
      </c>
      <c r="H263">
        <v>4.7</v>
      </c>
      <c r="I263">
        <v>34.6</v>
      </c>
      <c r="J263" t="s">
        <v>4269</v>
      </c>
    </row>
    <row r="264" spans="1:10">
      <c r="A264" t="s">
        <v>4534</v>
      </c>
      <c r="B264" s="1">
        <v>46139</v>
      </c>
      <c r="C264" t="s">
        <v>43</v>
      </c>
      <c r="D264" t="s">
        <v>21</v>
      </c>
      <c r="E264" t="s">
        <v>4254</v>
      </c>
      <c r="F264" t="s">
        <v>4261</v>
      </c>
      <c r="G264" t="s">
        <v>4276</v>
      </c>
      <c r="H264">
        <v>7.3</v>
      </c>
      <c r="I264">
        <v>21.6</v>
      </c>
      <c r="J264" t="s">
        <v>4265</v>
      </c>
    </row>
    <row r="265" spans="1:10">
      <c r="A265" t="s">
        <v>4535</v>
      </c>
      <c r="B265" s="1">
        <v>46027</v>
      </c>
      <c r="C265" t="s">
        <v>48</v>
      </c>
      <c r="D265" t="s">
        <v>25</v>
      </c>
      <c r="E265" t="s">
        <v>4257</v>
      </c>
      <c r="F265" t="s">
        <v>4261</v>
      </c>
      <c r="G265" t="s">
        <v>4264</v>
      </c>
      <c r="H265">
        <v>18</v>
      </c>
      <c r="I265">
        <v>71.599999999999994</v>
      </c>
      <c r="J265" t="s">
        <v>4265</v>
      </c>
    </row>
    <row r="266" spans="1:10">
      <c r="A266" t="s">
        <v>4536</v>
      </c>
      <c r="B266" s="1">
        <v>46176</v>
      </c>
      <c r="C266" t="s">
        <v>53</v>
      </c>
      <c r="D266" t="s">
        <v>25</v>
      </c>
      <c r="E266" t="s">
        <v>4249</v>
      </c>
      <c r="F266" t="s">
        <v>4261</v>
      </c>
      <c r="G266" t="s">
        <v>4251</v>
      </c>
      <c r="H266">
        <v>3.9</v>
      </c>
      <c r="I266">
        <v>17.2</v>
      </c>
      <c r="J266" t="s">
        <v>4269</v>
      </c>
    </row>
    <row r="267" spans="1:10">
      <c r="A267" t="s">
        <v>4537</v>
      </c>
      <c r="B267" s="1">
        <v>46201</v>
      </c>
      <c r="C267" t="s">
        <v>53</v>
      </c>
      <c r="D267" t="s">
        <v>23</v>
      </c>
      <c r="E267" t="s">
        <v>4263</v>
      </c>
      <c r="F267" t="s">
        <v>4250</v>
      </c>
      <c r="G267" t="s">
        <v>4264</v>
      </c>
      <c r="H267">
        <v>6.1</v>
      </c>
      <c r="I267">
        <v>14.3</v>
      </c>
      <c r="J267" t="s">
        <v>4265</v>
      </c>
    </row>
    <row r="268" spans="1:10">
      <c r="A268" t="s">
        <v>4538</v>
      </c>
      <c r="B268" s="1">
        <v>46095</v>
      </c>
      <c r="C268" t="s">
        <v>18</v>
      </c>
      <c r="D268" t="s">
        <v>19</v>
      </c>
      <c r="E268" t="s">
        <v>4268</v>
      </c>
      <c r="F268" t="s">
        <v>4250</v>
      </c>
      <c r="G268" t="s">
        <v>4251</v>
      </c>
      <c r="H268">
        <v>8.1999999999999993</v>
      </c>
      <c r="I268">
        <v>9</v>
      </c>
      <c r="J268" t="s">
        <v>4269</v>
      </c>
    </row>
    <row r="269" spans="1:10">
      <c r="A269" t="s">
        <v>4539</v>
      </c>
      <c r="B269" s="1">
        <v>46091</v>
      </c>
      <c r="C269" t="s">
        <v>37</v>
      </c>
      <c r="D269" t="s">
        <v>21</v>
      </c>
      <c r="E269" t="s">
        <v>4282</v>
      </c>
      <c r="F269" t="s">
        <v>4250</v>
      </c>
      <c r="G269" t="s">
        <v>4251</v>
      </c>
      <c r="H269">
        <v>2.6</v>
      </c>
      <c r="I269">
        <v>17.3</v>
      </c>
      <c r="J269" t="s">
        <v>4269</v>
      </c>
    </row>
    <row r="270" spans="1:10">
      <c r="A270" t="s">
        <v>4540</v>
      </c>
      <c r="B270" s="1">
        <v>46089</v>
      </c>
      <c r="C270" t="s">
        <v>43</v>
      </c>
      <c r="D270" t="s">
        <v>21</v>
      </c>
      <c r="E270" t="s">
        <v>4275</v>
      </c>
      <c r="F270" t="s">
        <v>4261</v>
      </c>
      <c r="G270" t="s">
        <v>4264</v>
      </c>
      <c r="H270">
        <v>8.6999999999999993</v>
      </c>
      <c r="I270">
        <v>14.6</v>
      </c>
      <c r="J270" t="s">
        <v>4265</v>
      </c>
    </row>
    <row r="271" spans="1:10">
      <c r="A271" t="s">
        <v>4541</v>
      </c>
      <c r="B271" s="1">
        <v>46052</v>
      </c>
      <c r="C271" t="s">
        <v>53</v>
      </c>
      <c r="D271" t="s">
        <v>23</v>
      </c>
      <c r="E271" t="s">
        <v>4257</v>
      </c>
      <c r="F271" t="s">
        <v>4342</v>
      </c>
      <c r="G271" t="s">
        <v>4251</v>
      </c>
      <c r="H271">
        <v>26.1</v>
      </c>
      <c r="I271">
        <v>43.7</v>
      </c>
      <c r="J271" t="s">
        <v>4269</v>
      </c>
    </row>
    <row r="272" spans="1:10">
      <c r="A272" t="s">
        <v>4542</v>
      </c>
      <c r="B272" s="1">
        <v>46087</v>
      </c>
      <c r="C272" t="s">
        <v>32</v>
      </c>
      <c r="D272" t="s">
        <v>19</v>
      </c>
      <c r="E272" t="s">
        <v>4275</v>
      </c>
      <c r="F272" t="s">
        <v>4261</v>
      </c>
      <c r="G272" t="s">
        <v>4276</v>
      </c>
      <c r="H272">
        <v>7.5</v>
      </c>
      <c r="I272">
        <v>33.9</v>
      </c>
      <c r="J272" t="s">
        <v>4265</v>
      </c>
    </row>
    <row r="273" spans="1:10">
      <c r="A273" t="s">
        <v>4543</v>
      </c>
      <c r="B273" s="1">
        <v>46150</v>
      </c>
      <c r="C273" t="s">
        <v>48</v>
      </c>
      <c r="D273" t="s">
        <v>19</v>
      </c>
      <c r="E273" t="s">
        <v>4257</v>
      </c>
      <c r="F273" t="s">
        <v>4258</v>
      </c>
      <c r="G273" t="s">
        <v>4251</v>
      </c>
      <c r="H273">
        <v>11.8</v>
      </c>
      <c r="I273">
        <v>21.9</v>
      </c>
      <c r="J273" t="s">
        <v>4259</v>
      </c>
    </row>
    <row r="274" spans="1:10">
      <c r="A274" t="s">
        <v>4544</v>
      </c>
      <c r="B274" s="1">
        <v>46180</v>
      </c>
      <c r="C274" t="s">
        <v>18</v>
      </c>
      <c r="D274" t="s">
        <v>23</v>
      </c>
      <c r="E274" t="s">
        <v>4263</v>
      </c>
      <c r="F274" t="s">
        <v>4250</v>
      </c>
      <c r="G274" t="s">
        <v>4264</v>
      </c>
      <c r="H274">
        <v>3.4</v>
      </c>
      <c r="I274">
        <v>18.5</v>
      </c>
      <c r="J274" t="s">
        <v>4265</v>
      </c>
    </row>
    <row r="275" spans="1:10">
      <c r="A275" t="s">
        <v>4545</v>
      </c>
      <c r="B275" s="1">
        <v>46067</v>
      </c>
      <c r="C275" t="s">
        <v>53</v>
      </c>
      <c r="D275" t="s">
        <v>23</v>
      </c>
      <c r="E275" t="s">
        <v>4257</v>
      </c>
      <c r="F275" t="s">
        <v>4258</v>
      </c>
      <c r="G275" t="s">
        <v>4251</v>
      </c>
      <c r="H275">
        <v>6.8</v>
      </c>
      <c r="I275">
        <v>55.2</v>
      </c>
      <c r="J275" t="s">
        <v>4259</v>
      </c>
    </row>
    <row r="276" spans="1:10">
      <c r="A276" t="s">
        <v>4546</v>
      </c>
      <c r="B276" s="1">
        <v>46088</v>
      </c>
      <c r="C276" t="s">
        <v>18</v>
      </c>
      <c r="D276" t="s">
        <v>19</v>
      </c>
      <c r="E276" t="s">
        <v>4282</v>
      </c>
      <c r="F276" t="s">
        <v>4261</v>
      </c>
      <c r="G276" t="s">
        <v>4264</v>
      </c>
      <c r="H276">
        <v>10.5</v>
      </c>
      <c r="I276">
        <v>19.7</v>
      </c>
      <c r="J276" t="s">
        <v>4265</v>
      </c>
    </row>
    <row r="277" spans="1:10">
      <c r="A277" t="s">
        <v>4547</v>
      </c>
      <c r="B277" s="1">
        <v>46142</v>
      </c>
      <c r="C277" t="s">
        <v>32</v>
      </c>
      <c r="D277" t="s">
        <v>23</v>
      </c>
      <c r="E277" t="s">
        <v>4282</v>
      </c>
      <c r="F277" t="s">
        <v>4250</v>
      </c>
      <c r="G277" t="s">
        <v>4276</v>
      </c>
      <c r="H277">
        <v>6.8</v>
      </c>
      <c r="I277">
        <v>16.8</v>
      </c>
      <c r="J277" t="s">
        <v>4265</v>
      </c>
    </row>
    <row r="278" spans="1:10">
      <c r="A278" t="s">
        <v>4548</v>
      </c>
      <c r="B278" s="1">
        <v>46180</v>
      </c>
      <c r="C278" t="s">
        <v>53</v>
      </c>
      <c r="D278" t="s">
        <v>19</v>
      </c>
      <c r="E278" t="s">
        <v>4263</v>
      </c>
      <c r="F278" t="s">
        <v>4250</v>
      </c>
      <c r="G278" t="s">
        <v>4251</v>
      </c>
      <c r="H278">
        <v>5.3</v>
      </c>
      <c r="I278">
        <v>7.9</v>
      </c>
      <c r="J278" t="s">
        <v>4279</v>
      </c>
    </row>
    <row r="279" spans="1:10">
      <c r="A279" t="s">
        <v>4549</v>
      </c>
      <c r="B279" s="1">
        <v>46032</v>
      </c>
      <c r="C279" t="s">
        <v>48</v>
      </c>
      <c r="D279" t="s">
        <v>21</v>
      </c>
      <c r="E279" t="s">
        <v>4272</v>
      </c>
      <c r="F279" t="s">
        <v>4250</v>
      </c>
      <c r="G279" t="s">
        <v>4251</v>
      </c>
      <c r="H279">
        <v>1.3</v>
      </c>
      <c r="I279">
        <v>17.100000000000001</v>
      </c>
      <c r="J279" t="s">
        <v>4259</v>
      </c>
    </row>
    <row r="280" spans="1:10">
      <c r="A280" t="s">
        <v>4550</v>
      </c>
      <c r="B280" s="1">
        <v>46075</v>
      </c>
      <c r="C280" t="s">
        <v>48</v>
      </c>
      <c r="D280" t="s">
        <v>21</v>
      </c>
      <c r="E280" t="s">
        <v>4254</v>
      </c>
      <c r="F280" t="s">
        <v>4261</v>
      </c>
      <c r="G280" t="s">
        <v>4276</v>
      </c>
      <c r="H280">
        <v>12.9</v>
      </c>
      <c r="I280">
        <v>35.9</v>
      </c>
      <c r="J280" t="s">
        <v>4265</v>
      </c>
    </row>
    <row r="281" spans="1:10">
      <c r="A281" t="s">
        <v>4551</v>
      </c>
      <c r="B281" s="1">
        <v>46034</v>
      </c>
      <c r="C281" t="s">
        <v>37</v>
      </c>
      <c r="D281" t="s">
        <v>21</v>
      </c>
      <c r="E281" t="s">
        <v>4272</v>
      </c>
      <c r="F281" t="s">
        <v>4258</v>
      </c>
      <c r="G281" t="s">
        <v>4251</v>
      </c>
      <c r="H281">
        <v>11.7</v>
      </c>
      <c r="I281">
        <v>21.4</v>
      </c>
      <c r="J281" t="s">
        <v>4255</v>
      </c>
    </row>
    <row r="282" spans="1:10">
      <c r="A282" t="s">
        <v>4552</v>
      </c>
      <c r="B282" s="1">
        <v>46101</v>
      </c>
      <c r="C282" t="s">
        <v>18</v>
      </c>
      <c r="D282" t="s">
        <v>19</v>
      </c>
      <c r="E282" t="s">
        <v>4257</v>
      </c>
      <c r="F282" t="s">
        <v>4261</v>
      </c>
      <c r="G282" t="s">
        <v>4251</v>
      </c>
      <c r="H282">
        <v>2.1</v>
      </c>
      <c r="I282">
        <v>24.2</v>
      </c>
      <c r="J282" t="s">
        <v>4279</v>
      </c>
    </row>
    <row r="283" spans="1:10">
      <c r="A283" t="s">
        <v>4553</v>
      </c>
      <c r="B283" s="1">
        <v>46030</v>
      </c>
      <c r="C283" t="s">
        <v>18</v>
      </c>
      <c r="D283" t="s">
        <v>19</v>
      </c>
      <c r="E283" t="s">
        <v>4272</v>
      </c>
      <c r="F283" t="s">
        <v>4258</v>
      </c>
      <c r="G283" t="s">
        <v>4276</v>
      </c>
      <c r="H283">
        <v>23.6</v>
      </c>
      <c r="I283">
        <v>77.2</v>
      </c>
      <c r="J283" t="s">
        <v>4265</v>
      </c>
    </row>
    <row r="284" spans="1:10">
      <c r="A284" t="s">
        <v>4554</v>
      </c>
      <c r="B284" s="1">
        <v>46129</v>
      </c>
      <c r="C284" t="s">
        <v>32</v>
      </c>
      <c r="D284" t="s">
        <v>23</v>
      </c>
      <c r="E284" t="s">
        <v>4254</v>
      </c>
      <c r="F284" t="s">
        <v>4258</v>
      </c>
      <c r="G284" t="s">
        <v>4264</v>
      </c>
      <c r="H284">
        <v>21.1</v>
      </c>
      <c r="I284">
        <v>108.8</v>
      </c>
      <c r="J284" t="s">
        <v>4265</v>
      </c>
    </row>
    <row r="285" spans="1:10">
      <c r="A285" t="s">
        <v>4555</v>
      </c>
      <c r="B285" s="1">
        <v>46105</v>
      </c>
      <c r="C285" t="s">
        <v>53</v>
      </c>
      <c r="D285" t="s">
        <v>25</v>
      </c>
      <c r="E285" t="s">
        <v>4263</v>
      </c>
      <c r="F285" t="s">
        <v>4258</v>
      </c>
      <c r="G285" t="s">
        <v>4276</v>
      </c>
      <c r="H285">
        <v>1.9</v>
      </c>
      <c r="I285">
        <v>3.2</v>
      </c>
      <c r="J285" t="s">
        <v>4265</v>
      </c>
    </row>
    <row r="286" spans="1:10">
      <c r="A286" t="s">
        <v>4556</v>
      </c>
      <c r="B286" s="1">
        <v>46179</v>
      </c>
      <c r="C286" t="s">
        <v>32</v>
      </c>
      <c r="D286" t="s">
        <v>23</v>
      </c>
      <c r="E286" t="s">
        <v>4282</v>
      </c>
      <c r="F286" t="s">
        <v>4258</v>
      </c>
      <c r="G286" t="s">
        <v>4251</v>
      </c>
      <c r="H286">
        <v>2.1</v>
      </c>
      <c r="I286">
        <v>11.1</v>
      </c>
      <c r="J286" t="s">
        <v>4269</v>
      </c>
    </row>
    <row r="287" spans="1:10">
      <c r="A287" t="s">
        <v>4557</v>
      </c>
      <c r="B287" s="1">
        <v>46035</v>
      </c>
      <c r="C287" t="s">
        <v>27</v>
      </c>
      <c r="D287" t="s">
        <v>25</v>
      </c>
      <c r="E287" t="s">
        <v>4268</v>
      </c>
      <c r="F287" t="s">
        <v>4261</v>
      </c>
      <c r="G287" t="s">
        <v>4264</v>
      </c>
      <c r="H287">
        <v>6.6</v>
      </c>
      <c r="I287">
        <v>13</v>
      </c>
      <c r="J287" t="s">
        <v>4265</v>
      </c>
    </row>
    <row r="288" spans="1:10">
      <c r="A288" t="s">
        <v>4558</v>
      </c>
      <c r="B288" s="1">
        <v>46043</v>
      </c>
      <c r="C288" t="s">
        <v>37</v>
      </c>
      <c r="D288" t="s">
        <v>23</v>
      </c>
      <c r="E288" t="s">
        <v>4257</v>
      </c>
      <c r="F288" t="s">
        <v>4261</v>
      </c>
      <c r="G288" t="s">
        <v>4251</v>
      </c>
      <c r="H288">
        <v>2.7</v>
      </c>
      <c r="I288">
        <v>59.3</v>
      </c>
      <c r="J288" t="s">
        <v>4259</v>
      </c>
    </row>
    <row r="289" spans="1:10">
      <c r="A289" t="s">
        <v>4559</v>
      </c>
      <c r="B289" s="1">
        <v>46063</v>
      </c>
      <c r="C289" t="s">
        <v>37</v>
      </c>
      <c r="D289" t="s">
        <v>25</v>
      </c>
      <c r="E289" t="s">
        <v>4249</v>
      </c>
      <c r="F289" t="s">
        <v>4250</v>
      </c>
      <c r="G289" t="s">
        <v>4251</v>
      </c>
      <c r="H289">
        <v>2</v>
      </c>
      <c r="I289">
        <v>2.7</v>
      </c>
      <c r="J289" t="s">
        <v>4255</v>
      </c>
    </row>
    <row r="290" spans="1:10">
      <c r="A290" t="s">
        <v>4560</v>
      </c>
      <c r="B290" s="1">
        <v>46035</v>
      </c>
      <c r="C290" t="s">
        <v>32</v>
      </c>
      <c r="D290" t="s">
        <v>19</v>
      </c>
      <c r="E290" t="s">
        <v>4257</v>
      </c>
      <c r="F290" t="s">
        <v>4250</v>
      </c>
      <c r="G290" t="s">
        <v>4251</v>
      </c>
      <c r="H290">
        <v>4.0999999999999996</v>
      </c>
      <c r="I290">
        <v>12.2</v>
      </c>
      <c r="J290" t="s">
        <v>4255</v>
      </c>
    </row>
    <row r="291" spans="1:10">
      <c r="A291" t="s">
        <v>4561</v>
      </c>
      <c r="B291" s="1">
        <v>46122</v>
      </c>
      <c r="C291" t="s">
        <v>43</v>
      </c>
      <c r="D291" t="s">
        <v>19</v>
      </c>
      <c r="E291" t="s">
        <v>4268</v>
      </c>
      <c r="F291" t="s">
        <v>4250</v>
      </c>
      <c r="G291" t="s">
        <v>4264</v>
      </c>
      <c r="H291">
        <v>5</v>
      </c>
      <c r="I291">
        <v>9.8000000000000007</v>
      </c>
      <c r="J291" t="s">
        <v>4265</v>
      </c>
    </row>
    <row r="292" spans="1:10">
      <c r="A292" t="s">
        <v>4562</v>
      </c>
      <c r="B292" s="1">
        <v>46194</v>
      </c>
      <c r="C292" t="s">
        <v>32</v>
      </c>
      <c r="D292" t="s">
        <v>25</v>
      </c>
      <c r="E292" t="s">
        <v>4268</v>
      </c>
      <c r="F292" t="s">
        <v>4261</v>
      </c>
      <c r="G292" t="s">
        <v>4264</v>
      </c>
      <c r="H292">
        <v>0.9</v>
      </c>
      <c r="I292">
        <v>1.7</v>
      </c>
      <c r="J292" t="s">
        <v>4265</v>
      </c>
    </row>
    <row r="293" spans="1:10">
      <c r="A293" t="s">
        <v>4563</v>
      </c>
      <c r="B293" s="1">
        <v>46035</v>
      </c>
      <c r="C293" t="s">
        <v>18</v>
      </c>
      <c r="D293" t="s">
        <v>21</v>
      </c>
      <c r="E293" t="s">
        <v>4275</v>
      </c>
      <c r="F293" t="s">
        <v>4261</v>
      </c>
      <c r="G293" t="s">
        <v>4264</v>
      </c>
      <c r="H293">
        <v>1</v>
      </c>
      <c r="I293">
        <v>22</v>
      </c>
      <c r="J293" t="s">
        <v>4265</v>
      </c>
    </row>
    <row r="294" spans="1:10">
      <c r="A294" t="s">
        <v>4564</v>
      </c>
      <c r="B294" s="1">
        <v>46035</v>
      </c>
      <c r="C294" t="s">
        <v>32</v>
      </c>
      <c r="D294" t="s">
        <v>25</v>
      </c>
      <c r="E294" t="s">
        <v>4268</v>
      </c>
      <c r="F294" t="s">
        <v>4258</v>
      </c>
      <c r="G294" t="s">
        <v>4264</v>
      </c>
      <c r="H294">
        <v>26.1</v>
      </c>
      <c r="I294">
        <v>27.1</v>
      </c>
      <c r="J294" t="s">
        <v>4265</v>
      </c>
    </row>
    <row r="295" spans="1:10">
      <c r="A295" t="s">
        <v>4565</v>
      </c>
      <c r="B295" s="1">
        <v>46153</v>
      </c>
      <c r="C295" t="s">
        <v>32</v>
      </c>
      <c r="D295" t="s">
        <v>19</v>
      </c>
      <c r="E295" t="s">
        <v>4254</v>
      </c>
      <c r="F295" t="s">
        <v>4258</v>
      </c>
      <c r="G295" t="s">
        <v>4276</v>
      </c>
      <c r="H295">
        <v>6.2</v>
      </c>
      <c r="I295">
        <v>107.5</v>
      </c>
      <c r="J295" t="s">
        <v>4265</v>
      </c>
    </row>
    <row r="296" spans="1:10">
      <c r="A296" t="s">
        <v>4566</v>
      </c>
      <c r="B296" s="1">
        <v>46112</v>
      </c>
      <c r="C296" t="s">
        <v>43</v>
      </c>
      <c r="D296" t="s">
        <v>25</v>
      </c>
      <c r="E296" t="s">
        <v>4272</v>
      </c>
      <c r="F296" t="s">
        <v>4261</v>
      </c>
      <c r="G296" t="s">
        <v>4251</v>
      </c>
      <c r="H296">
        <v>4.2</v>
      </c>
      <c r="I296">
        <v>71.3</v>
      </c>
      <c r="J296" t="s">
        <v>4269</v>
      </c>
    </row>
    <row r="297" spans="1:10">
      <c r="A297" t="s">
        <v>4567</v>
      </c>
      <c r="B297" s="1">
        <v>46203</v>
      </c>
      <c r="C297" t="s">
        <v>18</v>
      </c>
      <c r="D297" t="s">
        <v>23</v>
      </c>
      <c r="E297" t="s">
        <v>4257</v>
      </c>
      <c r="F297" t="s">
        <v>4258</v>
      </c>
      <c r="G297" t="s">
        <v>4276</v>
      </c>
      <c r="H297">
        <v>3.5</v>
      </c>
      <c r="I297">
        <v>4</v>
      </c>
      <c r="J297" t="s">
        <v>4265</v>
      </c>
    </row>
    <row r="298" spans="1:10">
      <c r="A298" t="s">
        <v>4568</v>
      </c>
      <c r="B298" s="1">
        <v>46175</v>
      </c>
      <c r="C298" t="s">
        <v>48</v>
      </c>
      <c r="D298" t="s">
        <v>21</v>
      </c>
      <c r="E298" t="s">
        <v>4268</v>
      </c>
      <c r="F298" t="s">
        <v>4250</v>
      </c>
      <c r="G298" t="s">
        <v>4264</v>
      </c>
      <c r="H298">
        <v>0.4</v>
      </c>
      <c r="I298">
        <v>4.9000000000000004</v>
      </c>
      <c r="J298" t="s">
        <v>4265</v>
      </c>
    </row>
    <row r="299" spans="1:10">
      <c r="A299" t="s">
        <v>4569</v>
      </c>
      <c r="B299" s="1">
        <v>46157</v>
      </c>
      <c r="C299" t="s">
        <v>48</v>
      </c>
      <c r="D299" t="s">
        <v>23</v>
      </c>
      <c r="E299" t="s">
        <v>4263</v>
      </c>
      <c r="F299" t="s">
        <v>4250</v>
      </c>
      <c r="G299" t="s">
        <v>4251</v>
      </c>
      <c r="H299">
        <v>3.6</v>
      </c>
      <c r="I299">
        <v>7.9</v>
      </c>
      <c r="J299" t="s">
        <v>4252</v>
      </c>
    </row>
    <row r="300" spans="1:10">
      <c r="A300" t="s">
        <v>4570</v>
      </c>
      <c r="B300" s="1">
        <v>46081</v>
      </c>
      <c r="C300" t="s">
        <v>32</v>
      </c>
      <c r="D300" t="s">
        <v>23</v>
      </c>
      <c r="E300" t="s">
        <v>4275</v>
      </c>
      <c r="F300" t="s">
        <v>4261</v>
      </c>
      <c r="G300" t="s">
        <v>4251</v>
      </c>
      <c r="H300">
        <v>5.0999999999999996</v>
      </c>
      <c r="I300">
        <v>16.600000000000001</v>
      </c>
      <c r="J300" t="s">
        <v>4259</v>
      </c>
    </row>
    <row r="301" spans="1:10">
      <c r="A301" t="s">
        <v>4571</v>
      </c>
      <c r="B301" s="1">
        <v>46194</v>
      </c>
      <c r="C301" t="s">
        <v>18</v>
      </c>
      <c r="D301" t="s">
        <v>21</v>
      </c>
      <c r="E301" t="s">
        <v>4282</v>
      </c>
      <c r="F301" t="s">
        <v>4342</v>
      </c>
      <c r="G301" t="s">
        <v>4276</v>
      </c>
      <c r="H301">
        <v>12</v>
      </c>
      <c r="I301">
        <v>65</v>
      </c>
      <c r="J301" t="s">
        <v>4265</v>
      </c>
    </row>
    <row r="302" spans="1:10">
      <c r="A302" t="s">
        <v>4572</v>
      </c>
      <c r="B302" s="1">
        <v>46097</v>
      </c>
      <c r="C302" t="s">
        <v>53</v>
      </c>
      <c r="D302" t="s">
        <v>25</v>
      </c>
      <c r="E302" t="s">
        <v>4268</v>
      </c>
      <c r="F302" t="s">
        <v>4261</v>
      </c>
      <c r="G302" t="s">
        <v>4265</v>
      </c>
      <c r="H302">
        <v>7</v>
      </c>
      <c r="I302">
        <v>24.4</v>
      </c>
      <c r="J302" t="s">
        <v>4255</v>
      </c>
    </row>
    <row r="303" spans="1:10">
      <c r="A303" t="s">
        <v>4573</v>
      </c>
      <c r="B303" s="1">
        <v>46048</v>
      </c>
      <c r="C303" t="s">
        <v>48</v>
      </c>
      <c r="D303" t="s">
        <v>23</v>
      </c>
      <c r="E303" t="s">
        <v>4263</v>
      </c>
      <c r="F303" t="s">
        <v>4261</v>
      </c>
      <c r="G303" t="s">
        <v>4276</v>
      </c>
      <c r="H303">
        <v>8.8000000000000007</v>
      </c>
      <c r="I303">
        <v>27</v>
      </c>
      <c r="J303" t="s">
        <v>4265</v>
      </c>
    </row>
    <row r="304" spans="1:10">
      <c r="A304" t="s">
        <v>4574</v>
      </c>
      <c r="B304" s="1">
        <v>46117</v>
      </c>
      <c r="C304" t="s">
        <v>43</v>
      </c>
      <c r="D304" t="s">
        <v>23</v>
      </c>
      <c r="E304" t="s">
        <v>4282</v>
      </c>
      <c r="F304" t="s">
        <v>4258</v>
      </c>
      <c r="G304" t="s">
        <v>4264</v>
      </c>
      <c r="H304">
        <v>4.3</v>
      </c>
      <c r="I304">
        <v>43.8</v>
      </c>
      <c r="J304" t="s">
        <v>4265</v>
      </c>
    </row>
    <row r="305" spans="1:10">
      <c r="A305" t="s">
        <v>4575</v>
      </c>
      <c r="B305" s="1">
        <v>46079</v>
      </c>
      <c r="C305" t="s">
        <v>53</v>
      </c>
      <c r="D305" t="s">
        <v>19</v>
      </c>
      <c r="E305" t="s">
        <v>4257</v>
      </c>
      <c r="F305" t="s">
        <v>4261</v>
      </c>
      <c r="G305" t="s">
        <v>4251</v>
      </c>
      <c r="H305">
        <v>13.8</v>
      </c>
      <c r="I305">
        <v>26.2</v>
      </c>
      <c r="J305" t="s">
        <v>4255</v>
      </c>
    </row>
    <row r="306" spans="1:10">
      <c r="A306" t="s">
        <v>4576</v>
      </c>
      <c r="B306" s="1">
        <v>46076</v>
      </c>
      <c r="C306" t="s">
        <v>32</v>
      </c>
      <c r="D306" t="s">
        <v>21</v>
      </c>
      <c r="E306" t="s">
        <v>4282</v>
      </c>
      <c r="F306" t="s">
        <v>4261</v>
      </c>
      <c r="G306" t="s">
        <v>4276</v>
      </c>
      <c r="H306">
        <v>15.4</v>
      </c>
      <c r="I306">
        <v>74.400000000000006</v>
      </c>
      <c r="J306" t="s">
        <v>4265</v>
      </c>
    </row>
    <row r="307" spans="1:10">
      <c r="A307" t="s">
        <v>4577</v>
      </c>
      <c r="B307" s="1">
        <v>46156</v>
      </c>
      <c r="C307" t="s">
        <v>32</v>
      </c>
      <c r="D307" t="s">
        <v>21</v>
      </c>
      <c r="E307" t="s">
        <v>4249</v>
      </c>
      <c r="F307" t="s">
        <v>4261</v>
      </c>
      <c r="G307" t="s">
        <v>4251</v>
      </c>
      <c r="H307">
        <v>1.5</v>
      </c>
      <c r="I307">
        <v>12.5</v>
      </c>
      <c r="J307" t="s">
        <v>4269</v>
      </c>
    </row>
    <row r="308" spans="1:10">
      <c r="A308" t="s">
        <v>4578</v>
      </c>
      <c r="B308" s="1">
        <v>46028</v>
      </c>
      <c r="C308" t="s">
        <v>37</v>
      </c>
      <c r="D308" t="s">
        <v>25</v>
      </c>
      <c r="E308" t="s">
        <v>4254</v>
      </c>
      <c r="F308" t="s">
        <v>4258</v>
      </c>
      <c r="G308" t="s">
        <v>4251</v>
      </c>
      <c r="H308">
        <v>2.1</v>
      </c>
      <c r="I308">
        <v>164.1</v>
      </c>
      <c r="J308" t="s">
        <v>4279</v>
      </c>
    </row>
    <row r="309" spans="1:10">
      <c r="A309" t="s">
        <v>4579</v>
      </c>
      <c r="B309" s="1">
        <v>46033</v>
      </c>
      <c r="C309" t="s">
        <v>32</v>
      </c>
      <c r="D309" t="s">
        <v>25</v>
      </c>
      <c r="E309" t="s">
        <v>4272</v>
      </c>
      <c r="F309" t="s">
        <v>4342</v>
      </c>
      <c r="G309" t="s">
        <v>4264</v>
      </c>
      <c r="H309">
        <v>43.7</v>
      </c>
      <c r="I309">
        <v>308.89999999999998</v>
      </c>
      <c r="J309" t="s">
        <v>4265</v>
      </c>
    </row>
    <row r="310" spans="1:10">
      <c r="A310" t="s">
        <v>4580</v>
      </c>
      <c r="B310" s="1">
        <v>46086</v>
      </c>
      <c r="C310" t="s">
        <v>53</v>
      </c>
      <c r="D310" t="s">
        <v>21</v>
      </c>
      <c r="E310" t="s">
        <v>4263</v>
      </c>
      <c r="F310" t="s">
        <v>4261</v>
      </c>
      <c r="G310" t="s">
        <v>4276</v>
      </c>
      <c r="H310">
        <v>3.4</v>
      </c>
      <c r="I310">
        <v>19.600000000000001</v>
      </c>
      <c r="J310" t="s">
        <v>4265</v>
      </c>
    </row>
    <row r="311" spans="1:10">
      <c r="A311" t="s">
        <v>4581</v>
      </c>
      <c r="B311" s="1">
        <v>46077</v>
      </c>
      <c r="C311" t="s">
        <v>27</v>
      </c>
      <c r="D311" t="s">
        <v>21</v>
      </c>
      <c r="E311" t="s">
        <v>4254</v>
      </c>
      <c r="F311" t="s">
        <v>4342</v>
      </c>
      <c r="G311" t="s">
        <v>4264</v>
      </c>
      <c r="H311">
        <v>23.4</v>
      </c>
      <c r="I311">
        <v>143.6</v>
      </c>
      <c r="J311" t="s">
        <v>4265</v>
      </c>
    </row>
    <row r="312" spans="1:10">
      <c r="A312" t="s">
        <v>4582</v>
      </c>
      <c r="B312" s="1">
        <v>46120</v>
      </c>
      <c r="C312" t="s">
        <v>43</v>
      </c>
      <c r="D312" t="s">
        <v>23</v>
      </c>
      <c r="E312" t="s">
        <v>4257</v>
      </c>
      <c r="F312" t="s">
        <v>4261</v>
      </c>
      <c r="G312" t="s">
        <v>4251</v>
      </c>
      <c r="H312">
        <v>7.6</v>
      </c>
      <c r="I312">
        <v>10.8</v>
      </c>
      <c r="J312" t="s">
        <v>4259</v>
      </c>
    </row>
    <row r="313" spans="1:10">
      <c r="A313" t="s">
        <v>4583</v>
      </c>
      <c r="B313" s="1">
        <v>46116</v>
      </c>
      <c r="C313" t="s">
        <v>43</v>
      </c>
      <c r="D313" t="s">
        <v>23</v>
      </c>
      <c r="E313" t="s">
        <v>4254</v>
      </c>
      <c r="F313" t="s">
        <v>4261</v>
      </c>
      <c r="G313" t="s">
        <v>4251</v>
      </c>
      <c r="H313">
        <v>7.9</v>
      </c>
      <c r="I313">
        <v>20.3</v>
      </c>
      <c r="J313" t="s">
        <v>4255</v>
      </c>
    </row>
    <row r="314" spans="1:10">
      <c r="A314" t="s">
        <v>4584</v>
      </c>
      <c r="B314" s="1">
        <v>46187</v>
      </c>
      <c r="C314" t="s">
        <v>18</v>
      </c>
      <c r="D314" t="s">
        <v>19</v>
      </c>
      <c r="E314" t="s">
        <v>4254</v>
      </c>
      <c r="F314" t="s">
        <v>4250</v>
      </c>
      <c r="G314" t="s">
        <v>4251</v>
      </c>
      <c r="H314">
        <v>6.1</v>
      </c>
      <c r="I314">
        <v>6.7</v>
      </c>
      <c r="J314" t="s">
        <v>4279</v>
      </c>
    </row>
    <row r="315" spans="1:10">
      <c r="A315" t="s">
        <v>4585</v>
      </c>
      <c r="B315" s="1">
        <v>46126</v>
      </c>
      <c r="C315" t="s">
        <v>48</v>
      </c>
      <c r="D315" t="s">
        <v>25</v>
      </c>
      <c r="E315" t="s">
        <v>4249</v>
      </c>
      <c r="F315" t="s">
        <v>4258</v>
      </c>
      <c r="G315" t="s">
        <v>4276</v>
      </c>
      <c r="H315">
        <v>3.2</v>
      </c>
      <c r="I315">
        <v>19</v>
      </c>
      <c r="J315" t="s">
        <v>4265</v>
      </c>
    </row>
    <row r="316" spans="1:10">
      <c r="A316" t="s">
        <v>4586</v>
      </c>
      <c r="B316" s="1">
        <v>46130</v>
      </c>
      <c r="C316" t="s">
        <v>43</v>
      </c>
      <c r="D316" t="s">
        <v>21</v>
      </c>
      <c r="E316" t="s">
        <v>4249</v>
      </c>
      <c r="F316" t="s">
        <v>4258</v>
      </c>
      <c r="G316" t="s">
        <v>4251</v>
      </c>
      <c r="H316">
        <v>27.2</v>
      </c>
      <c r="I316">
        <v>48.1</v>
      </c>
      <c r="J316" t="s">
        <v>4255</v>
      </c>
    </row>
    <row r="317" spans="1:10">
      <c r="A317" t="s">
        <v>4587</v>
      </c>
      <c r="B317" s="1">
        <v>46115</v>
      </c>
      <c r="C317" t="s">
        <v>37</v>
      </c>
      <c r="D317" t="s">
        <v>23</v>
      </c>
      <c r="E317" t="s">
        <v>4275</v>
      </c>
      <c r="F317" t="s">
        <v>4250</v>
      </c>
      <c r="G317" t="s">
        <v>4251</v>
      </c>
      <c r="H317">
        <v>0.6</v>
      </c>
      <c r="I317">
        <v>8</v>
      </c>
      <c r="J317" t="s">
        <v>4279</v>
      </c>
    </row>
    <row r="318" spans="1:10">
      <c r="A318" t="s">
        <v>4588</v>
      </c>
      <c r="B318" s="1">
        <v>46039</v>
      </c>
      <c r="C318" t="s">
        <v>48</v>
      </c>
      <c r="D318" t="s">
        <v>25</v>
      </c>
      <c r="E318" t="s">
        <v>4275</v>
      </c>
      <c r="F318" t="s">
        <v>4250</v>
      </c>
      <c r="G318" t="s">
        <v>4251</v>
      </c>
      <c r="H318">
        <v>2.2000000000000002</v>
      </c>
      <c r="I318">
        <v>25.9</v>
      </c>
      <c r="J318" t="s">
        <v>4255</v>
      </c>
    </row>
    <row r="319" spans="1:10">
      <c r="A319" t="s">
        <v>4589</v>
      </c>
      <c r="B319" s="1">
        <v>46080</v>
      </c>
      <c r="C319" t="s">
        <v>48</v>
      </c>
      <c r="D319" t="s">
        <v>25</v>
      </c>
      <c r="E319" t="s">
        <v>4257</v>
      </c>
      <c r="F319" t="s">
        <v>4250</v>
      </c>
      <c r="G319" t="s">
        <v>4251</v>
      </c>
      <c r="H319">
        <v>1.2</v>
      </c>
      <c r="I319">
        <v>1.7</v>
      </c>
      <c r="J319" t="s">
        <v>4279</v>
      </c>
    </row>
    <row r="320" spans="1:10">
      <c r="A320" t="s">
        <v>4590</v>
      </c>
      <c r="B320" s="1">
        <v>46167</v>
      </c>
      <c r="C320" t="s">
        <v>18</v>
      </c>
      <c r="D320" t="s">
        <v>25</v>
      </c>
      <c r="E320" t="s">
        <v>4275</v>
      </c>
      <c r="F320" t="s">
        <v>4250</v>
      </c>
      <c r="G320" t="s">
        <v>4264</v>
      </c>
      <c r="H320">
        <v>3.4</v>
      </c>
      <c r="I320">
        <v>10.6</v>
      </c>
      <c r="J320" t="s">
        <v>4265</v>
      </c>
    </row>
    <row r="321" spans="1:10">
      <c r="A321" t="s">
        <v>4591</v>
      </c>
      <c r="B321" s="1">
        <v>46201</v>
      </c>
      <c r="C321" t="s">
        <v>32</v>
      </c>
      <c r="D321" t="s">
        <v>25</v>
      </c>
      <c r="E321" t="s">
        <v>4263</v>
      </c>
      <c r="F321" t="s">
        <v>4261</v>
      </c>
      <c r="G321" t="s">
        <v>4276</v>
      </c>
      <c r="H321">
        <v>2.7</v>
      </c>
      <c r="I321">
        <v>43.1</v>
      </c>
      <c r="J321" t="s">
        <v>4265</v>
      </c>
    </row>
    <row r="322" spans="1:10">
      <c r="A322" t="s">
        <v>4592</v>
      </c>
      <c r="B322" s="1">
        <v>46093</v>
      </c>
      <c r="C322" t="s">
        <v>48</v>
      </c>
      <c r="D322" t="s">
        <v>19</v>
      </c>
      <c r="E322" t="s">
        <v>4254</v>
      </c>
      <c r="F322" t="s">
        <v>4250</v>
      </c>
      <c r="G322" t="s">
        <v>4251</v>
      </c>
      <c r="H322">
        <v>8</v>
      </c>
      <c r="I322">
        <v>17.899999999999999</v>
      </c>
      <c r="J322" t="s">
        <v>4252</v>
      </c>
    </row>
    <row r="323" spans="1:10">
      <c r="A323" t="s">
        <v>4593</v>
      </c>
      <c r="B323" s="1">
        <v>46158</v>
      </c>
      <c r="C323" t="s">
        <v>27</v>
      </c>
      <c r="D323" t="s">
        <v>23</v>
      </c>
      <c r="E323" t="s">
        <v>4249</v>
      </c>
      <c r="F323" t="s">
        <v>4261</v>
      </c>
      <c r="G323" t="s">
        <v>4264</v>
      </c>
      <c r="H323">
        <v>5.6</v>
      </c>
      <c r="I323">
        <v>13.8</v>
      </c>
      <c r="J323" t="s">
        <v>4265</v>
      </c>
    </row>
    <row r="324" spans="1:10">
      <c r="A324" t="s">
        <v>4594</v>
      </c>
      <c r="B324" s="1">
        <v>46144</v>
      </c>
      <c r="C324" t="s">
        <v>53</v>
      </c>
      <c r="D324" t="s">
        <v>19</v>
      </c>
      <c r="E324" t="s">
        <v>4282</v>
      </c>
      <c r="F324" t="s">
        <v>4261</v>
      </c>
      <c r="G324" t="s">
        <v>4251</v>
      </c>
      <c r="H324">
        <v>9.5</v>
      </c>
      <c r="I324">
        <v>16.8</v>
      </c>
      <c r="J324" t="s">
        <v>4279</v>
      </c>
    </row>
    <row r="325" spans="1:10">
      <c r="A325" t="s">
        <v>4595</v>
      </c>
      <c r="B325" s="1">
        <v>46046</v>
      </c>
      <c r="C325" t="s">
        <v>32</v>
      </c>
      <c r="D325" t="s">
        <v>25</v>
      </c>
      <c r="E325" t="s">
        <v>4268</v>
      </c>
      <c r="F325" t="s">
        <v>4250</v>
      </c>
      <c r="G325" t="s">
        <v>4251</v>
      </c>
      <c r="H325">
        <v>3.1</v>
      </c>
      <c r="I325">
        <v>7.3</v>
      </c>
      <c r="J325" t="s">
        <v>4252</v>
      </c>
    </row>
    <row r="326" spans="1:10">
      <c r="A326" t="s">
        <v>4596</v>
      </c>
      <c r="B326" s="1">
        <v>46091</v>
      </c>
      <c r="C326" t="s">
        <v>32</v>
      </c>
      <c r="D326" t="s">
        <v>19</v>
      </c>
      <c r="E326" t="s">
        <v>4268</v>
      </c>
      <c r="F326" t="s">
        <v>4261</v>
      </c>
      <c r="G326" t="s">
        <v>4276</v>
      </c>
      <c r="H326">
        <v>3.2</v>
      </c>
      <c r="I326">
        <v>16.5</v>
      </c>
      <c r="J326" t="s">
        <v>4265</v>
      </c>
    </row>
    <row r="327" spans="1:10">
      <c r="A327" t="s">
        <v>4597</v>
      </c>
      <c r="B327" s="1">
        <v>46123</v>
      </c>
      <c r="C327" t="s">
        <v>48</v>
      </c>
      <c r="D327" t="s">
        <v>25</v>
      </c>
      <c r="E327" t="s">
        <v>4249</v>
      </c>
      <c r="F327" t="s">
        <v>4250</v>
      </c>
      <c r="G327" t="s">
        <v>4276</v>
      </c>
      <c r="H327">
        <v>1.6</v>
      </c>
      <c r="I327">
        <v>4.9000000000000004</v>
      </c>
      <c r="J327" t="s">
        <v>4265</v>
      </c>
    </row>
    <row r="328" spans="1:10">
      <c r="A328" t="s">
        <v>4598</v>
      </c>
      <c r="B328" s="1">
        <v>46201</v>
      </c>
      <c r="C328" t="s">
        <v>18</v>
      </c>
      <c r="D328" t="s">
        <v>25</v>
      </c>
      <c r="E328" t="s">
        <v>4249</v>
      </c>
      <c r="F328" t="s">
        <v>4342</v>
      </c>
      <c r="G328" t="s">
        <v>4251</v>
      </c>
      <c r="H328">
        <v>16.600000000000001</v>
      </c>
      <c r="I328">
        <v>84.9</v>
      </c>
      <c r="J328" t="s">
        <v>4252</v>
      </c>
    </row>
    <row r="329" spans="1:10">
      <c r="A329" t="s">
        <v>4599</v>
      </c>
      <c r="B329" s="1">
        <v>46163</v>
      </c>
      <c r="C329" t="s">
        <v>32</v>
      </c>
      <c r="D329" t="s">
        <v>21</v>
      </c>
      <c r="E329" t="s">
        <v>4275</v>
      </c>
      <c r="F329" t="s">
        <v>4258</v>
      </c>
      <c r="G329" t="s">
        <v>4251</v>
      </c>
      <c r="H329">
        <v>3.3</v>
      </c>
      <c r="I329">
        <v>13</v>
      </c>
      <c r="J329" t="s">
        <v>4255</v>
      </c>
    </row>
    <row r="330" spans="1:10">
      <c r="A330" t="s">
        <v>4600</v>
      </c>
      <c r="B330" s="1">
        <v>46148</v>
      </c>
      <c r="C330" t="s">
        <v>32</v>
      </c>
      <c r="D330" t="s">
        <v>23</v>
      </c>
      <c r="E330" t="s">
        <v>4282</v>
      </c>
      <c r="F330" t="s">
        <v>4258</v>
      </c>
      <c r="G330" t="s">
        <v>4276</v>
      </c>
      <c r="H330">
        <v>7.5</v>
      </c>
      <c r="I330">
        <v>12.5</v>
      </c>
      <c r="J330" t="s">
        <v>4265</v>
      </c>
    </row>
    <row r="331" spans="1:10">
      <c r="A331" t="s">
        <v>4601</v>
      </c>
      <c r="B331" s="1">
        <v>46038</v>
      </c>
      <c r="C331" t="s">
        <v>18</v>
      </c>
      <c r="D331" t="s">
        <v>23</v>
      </c>
      <c r="E331" t="s">
        <v>4272</v>
      </c>
      <c r="F331" t="s">
        <v>4261</v>
      </c>
      <c r="G331" t="s">
        <v>4251</v>
      </c>
      <c r="H331">
        <v>2.1</v>
      </c>
      <c r="I331">
        <v>15.2</v>
      </c>
      <c r="J331" t="s">
        <v>4255</v>
      </c>
    </row>
    <row r="332" spans="1:10">
      <c r="A332" t="s">
        <v>4602</v>
      </c>
      <c r="B332" s="1">
        <v>46161</v>
      </c>
      <c r="C332" t="s">
        <v>43</v>
      </c>
      <c r="D332" t="s">
        <v>21</v>
      </c>
      <c r="E332" t="s">
        <v>4254</v>
      </c>
      <c r="F332" t="s">
        <v>4250</v>
      </c>
      <c r="G332" t="s">
        <v>4264</v>
      </c>
      <c r="H332">
        <v>3.9</v>
      </c>
      <c r="I332">
        <v>5.7</v>
      </c>
      <c r="J332" t="s">
        <v>4265</v>
      </c>
    </row>
    <row r="333" spans="1:10">
      <c r="A333" t="s">
        <v>4603</v>
      </c>
      <c r="B333" s="1">
        <v>46123</v>
      </c>
      <c r="C333" t="s">
        <v>18</v>
      </c>
      <c r="D333" t="s">
        <v>19</v>
      </c>
      <c r="E333" t="s">
        <v>4263</v>
      </c>
      <c r="F333" t="s">
        <v>4261</v>
      </c>
      <c r="G333" t="s">
        <v>4264</v>
      </c>
      <c r="H333">
        <v>18.5</v>
      </c>
      <c r="I333">
        <v>29.2</v>
      </c>
      <c r="J333" t="s">
        <v>4265</v>
      </c>
    </row>
    <row r="334" spans="1:10">
      <c r="A334" t="s">
        <v>4604</v>
      </c>
      <c r="B334" s="1">
        <v>46126</v>
      </c>
      <c r="C334" t="s">
        <v>27</v>
      </c>
      <c r="D334" t="s">
        <v>23</v>
      </c>
      <c r="E334" t="s">
        <v>4268</v>
      </c>
      <c r="F334" t="s">
        <v>4261</v>
      </c>
      <c r="G334" t="s">
        <v>4251</v>
      </c>
      <c r="H334">
        <v>7</v>
      </c>
      <c r="I334">
        <v>42.6</v>
      </c>
      <c r="J334" t="s">
        <v>4255</v>
      </c>
    </row>
    <row r="335" spans="1:10">
      <c r="A335" t="s">
        <v>4605</v>
      </c>
      <c r="B335" s="1">
        <v>46184</v>
      </c>
      <c r="C335" t="s">
        <v>48</v>
      </c>
      <c r="D335" t="s">
        <v>19</v>
      </c>
      <c r="E335" t="s">
        <v>4249</v>
      </c>
      <c r="F335" t="s">
        <v>4250</v>
      </c>
      <c r="G335" t="s">
        <v>4264</v>
      </c>
      <c r="H335">
        <v>13.8</v>
      </c>
      <c r="I335">
        <v>38.299999999999997</v>
      </c>
      <c r="J335" t="s">
        <v>4265</v>
      </c>
    </row>
    <row r="336" spans="1:10">
      <c r="A336" t="s">
        <v>4606</v>
      </c>
      <c r="B336" s="1">
        <v>46085</v>
      </c>
      <c r="C336" t="s">
        <v>48</v>
      </c>
      <c r="D336" t="s">
        <v>25</v>
      </c>
      <c r="E336" t="s">
        <v>4282</v>
      </c>
      <c r="F336" t="s">
        <v>4261</v>
      </c>
      <c r="G336" t="s">
        <v>4251</v>
      </c>
      <c r="H336">
        <v>2.4</v>
      </c>
      <c r="I336">
        <v>14.3</v>
      </c>
      <c r="J336" t="s">
        <v>4259</v>
      </c>
    </row>
    <row r="337" spans="1:10">
      <c r="A337" t="s">
        <v>4607</v>
      </c>
      <c r="B337" s="1">
        <v>46054</v>
      </c>
      <c r="C337" t="s">
        <v>32</v>
      </c>
      <c r="D337" t="s">
        <v>25</v>
      </c>
      <c r="E337" t="s">
        <v>4263</v>
      </c>
      <c r="F337" t="s">
        <v>4250</v>
      </c>
      <c r="G337" t="s">
        <v>4251</v>
      </c>
      <c r="H337">
        <v>6.7</v>
      </c>
      <c r="I337">
        <v>6.8</v>
      </c>
      <c r="J337" t="s">
        <v>4279</v>
      </c>
    </row>
    <row r="338" spans="1:10">
      <c r="A338" t="s">
        <v>4608</v>
      </c>
      <c r="B338" s="1">
        <v>46055</v>
      </c>
      <c r="C338" t="s">
        <v>53</v>
      </c>
      <c r="D338" t="s">
        <v>19</v>
      </c>
      <c r="E338" t="s">
        <v>4272</v>
      </c>
      <c r="F338" t="s">
        <v>4250</v>
      </c>
      <c r="G338" t="s">
        <v>4251</v>
      </c>
      <c r="H338">
        <v>2.8</v>
      </c>
      <c r="I338">
        <v>18.2</v>
      </c>
      <c r="J338" t="s">
        <v>4255</v>
      </c>
    </row>
    <row r="339" spans="1:10">
      <c r="A339" t="s">
        <v>4609</v>
      </c>
      <c r="B339" s="1">
        <v>46199</v>
      </c>
      <c r="C339" t="s">
        <v>37</v>
      </c>
      <c r="D339" t="s">
        <v>19</v>
      </c>
      <c r="E339" t="s">
        <v>4263</v>
      </c>
      <c r="F339" t="s">
        <v>4261</v>
      </c>
      <c r="G339" t="s">
        <v>4276</v>
      </c>
      <c r="H339">
        <v>16.8</v>
      </c>
      <c r="I339">
        <v>39.4</v>
      </c>
      <c r="J339" t="s">
        <v>4265</v>
      </c>
    </row>
    <row r="340" spans="1:10">
      <c r="A340" t="s">
        <v>4610</v>
      </c>
      <c r="B340" s="1">
        <v>46169</v>
      </c>
      <c r="C340" t="s">
        <v>32</v>
      </c>
      <c r="D340" t="s">
        <v>23</v>
      </c>
      <c r="E340" t="s">
        <v>4268</v>
      </c>
      <c r="F340" t="s">
        <v>4258</v>
      </c>
      <c r="G340" t="s">
        <v>4264</v>
      </c>
      <c r="H340">
        <v>10.5</v>
      </c>
      <c r="I340">
        <v>40.5</v>
      </c>
      <c r="J340" t="s">
        <v>4265</v>
      </c>
    </row>
    <row r="341" spans="1:10">
      <c r="A341" t="s">
        <v>4611</v>
      </c>
      <c r="B341" s="1">
        <v>46024</v>
      </c>
      <c r="C341" t="s">
        <v>48</v>
      </c>
      <c r="D341" t="s">
        <v>23</v>
      </c>
      <c r="E341" t="s">
        <v>4272</v>
      </c>
      <c r="F341" t="s">
        <v>4261</v>
      </c>
      <c r="G341" t="s">
        <v>4251</v>
      </c>
      <c r="H341">
        <v>10</v>
      </c>
      <c r="I341">
        <v>82.2</v>
      </c>
      <c r="J341" t="s">
        <v>4269</v>
      </c>
    </row>
    <row r="342" spans="1:10">
      <c r="A342" t="s">
        <v>4612</v>
      </c>
      <c r="B342" s="1">
        <v>46094</v>
      </c>
      <c r="C342" t="s">
        <v>18</v>
      </c>
      <c r="D342" t="s">
        <v>19</v>
      </c>
      <c r="E342" t="s">
        <v>4275</v>
      </c>
      <c r="F342" t="s">
        <v>4250</v>
      </c>
      <c r="G342" t="s">
        <v>4251</v>
      </c>
      <c r="H342">
        <v>1.1000000000000001</v>
      </c>
      <c r="I342">
        <v>7.8</v>
      </c>
      <c r="J342" t="s">
        <v>4255</v>
      </c>
    </row>
    <row r="343" spans="1:10">
      <c r="A343" t="s">
        <v>4613</v>
      </c>
      <c r="B343" s="1">
        <v>46027</v>
      </c>
      <c r="C343" t="s">
        <v>48</v>
      </c>
      <c r="D343" t="s">
        <v>21</v>
      </c>
      <c r="E343" t="s">
        <v>4272</v>
      </c>
      <c r="F343" t="s">
        <v>4261</v>
      </c>
      <c r="G343" t="s">
        <v>4251</v>
      </c>
      <c r="H343">
        <v>2.7</v>
      </c>
      <c r="I343">
        <v>4.3</v>
      </c>
      <c r="J343" t="s">
        <v>4255</v>
      </c>
    </row>
    <row r="344" spans="1:10">
      <c r="A344" t="s">
        <v>4614</v>
      </c>
      <c r="B344" s="1">
        <v>46041</v>
      </c>
      <c r="C344" t="s">
        <v>43</v>
      </c>
      <c r="D344" t="s">
        <v>23</v>
      </c>
      <c r="E344" t="s">
        <v>4282</v>
      </c>
      <c r="F344" t="s">
        <v>4250</v>
      </c>
      <c r="G344" t="s">
        <v>4264</v>
      </c>
      <c r="H344">
        <v>14.4</v>
      </c>
      <c r="I344">
        <v>33.799999999999997</v>
      </c>
      <c r="J344" t="s">
        <v>4265</v>
      </c>
    </row>
    <row r="345" spans="1:10">
      <c r="A345" t="s">
        <v>4615</v>
      </c>
      <c r="B345" s="1">
        <v>46157</v>
      </c>
      <c r="C345" t="s">
        <v>43</v>
      </c>
      <c r="D345" t="s">
        <v>21</v>
      </c>
      <c r="E345" t="s">
        <v>4272</v>
      </c>
      <c r="F345" t="s">
        <v>4261</v>
      </c>
      <c r="G345" t="s">
        <v>4276</v>
      </c>
      <c r="H345">
        <v>1</v>
      </c>
      <c r="I345">
        <v>6.9</v>
      </c>
      <c r="J345" t="s">
        <v>4265</v>
      </c>
    </row>
    <row r="346" spans="1:10">
      <c r="A346" t="s">
        <v>4616</v>
      </c>
      <c r="B346" s="1">
        <v>46104</v>
      </c>
      <c r="C346" t="s">
        <v>53</v>
      </c>
      <c r="D346" t="s">
        <v>19</v>
      </c>
      <c r="E346" t="s">
        <v>4257</v>
      </c>
      <c r="F346" t="s">
        <v>4342</v>
      </c>
      <c r="G346" t="s">
        <v>4276</v>
      </c>
      <c r="H346">
        <v>54.3</v>
      </c>
      <c r="I346">
        <v>59.8</v>
      </c>
      <c r="J346" t="s">
        <v>4265</v>
      </c>
    </row>
    <row r="347" spans="1:10">
      <c r="A347" t="s">
        <v>4617</v>
      </c>
      <c r="B347" s="1">
        <v>46080</v>
      </c>
      <c r="C347" t="s">
        <v>18</v>
      </c>
      <c r="D347" t="s">
        <v>21</v>
      </c>
      <c r="E347" t="s">
        <v>4257</v>
      </c>
      <c r="F347" t="s">
        <v>4261</v>
      </c>
      <c r="G347" t="s">
        <v>4251</v>
      </c>
      <c r="H347">
        <v>4.9000000000000004</v>
      </c>
      <c r="I347">
        <v>9</v>
      </c>
      <c r="J347" t="s">
        <v>4255</v>
      </c>
    </row>
    <row r="348" spans="1:10">
      <c r="A348" t="s">
        <v>4618</v>
      </c>
      <c r="B348" s="1">
        <v>46093</v>
      </c>
      <c r="C348" t="s">
        <v>27</v>
      </c>
      <c r="D348" t="s">
        <v>21</v>
      </c>
      <c r="E348" t="s">
        <v>4263</v>
      </c>
      <c r="F348" t="s">
        <v>4261</v>
      </c>
      <c r="G348" t="s">
        <v>4251</v>
      </c>
      <c r="H348">
        <v>2.2000000000000002</v>
      </c>
      <c r="I348">
        <v>21.4</v>
      </c>
      <c r="J348" t="s">
        <v>4279</v>
      </c>
    </row>
    <row r="349" spans="1:10">
      <c r="A349" t="s">
        <v>4619</v>
      </c>
      <c r="B349" s="1">
        <v>46193</v>
      </c>
      <c r="C349" t="s">
        <v>43</v>
      </c>
      <c r="D349" t="s">
        <v>23</v>
      </c>
      <c r="E349" t="s">
        <v>4249</v>
      </c>
      <c r="F349" t="s">
        <v>4250</v>
      </c>
      <c r="G349" t="s">
        <v>4264</v>
      </c>
      <c r="H349">
        <v>1.6</v>
      </c>
      <c r="I349">
        <v>2.8</v>
      </c>
      <c r="J349" t="s">
        <v>4265</v>
      </c>
    </row>
    <row r="350" spans="1:10">
      <c r="A350" t="s">
        <v>4620</v>
      </c>
      <c r="B350" s="1">
        <v>46130</v>
      </c>
      <c r="C350" t="s">
        <v>37</v>
      </c>
      <c r="D350" t="s">
        <v>23</v>
      </c>
      <c r="E350" t="s">
        <v>4249</v>
      </c>
      <c r="F350" t="s">
        <v>4261</v>
      </c>
      <c r="G350" t="s">
        <v>4276</v>
      </c>
      <c r="H350">
        <v>0.6</v>
      </c>
      <c r="I350">
        <v>61</v>
      </c>
      <c r="J350" t="s">
        <v>4265</v>
      </c>
    </row>
    <row r="351" spans="1:10">
      <c r="A351" t="s">
        <v>4621</v>
      </c>
      <c r="B351" s="1">
        <v>46049</v>
      </c>
      <c r="C351" t="s">
        <v>43</v>
      </c>
      <c r="D351" t="s">
        <v>19</v>
      </c>
      <c r="E351" t="s">
        <v>4249</v>
      </c>
      <c r="F351" t="s">
        <v>4261</v>
      </c>
      <c r="G351" t="s">
        <v>4251</v>
      </c>
      <c r="H351">
        <v>4.2</v>
      </c>
      <c r="I351">
        <v>9.4</v>
      </c>
      <c r="J351" t="s">
        <v>4279</v>
      </c>
    </row>
    <row r="352" spans="1:10">
      <c r="A352" t="s">
        <v>4622</v>
      </c>
      <c r="B352" s="1">
        <v>46179</v>
      </c>
      <c r="C352" t="s">
        <v>27</v>
      </c>
      <c r="D352" t="s">
        <v>23</v>
      </c>
      <c r="E352" t="s">
        <v>4257</v>
      </c>
      <c r="F352" t="s">
        <v>4250</v>
      </c>
      <c r="G352" t="s">
        <v>4276</v>
      </c>
      <c r="H352">
        <v>10.5</v>
      </c>
      <c r="I352">
        <v>27.3</v>
      </c>
      <c r="J352" t="s">
        <v>4265</v>
      </c>
    </row>
    <row r="353" spans="1:10">
      <c r="A353" t="s">
        <v>4623</v>
      </c>
      <c r="B353" s="1">
        <v>46070</v>
      </c>
      <c r="C353" t="s">
        <v>18</v>
      </c>
      <c r="D353" t="s">
        <v>25</v>
      </c>
      <c r="E353" t="s">
        <v>4257</v>
      </c>
      <c r="F353" t="s">
        <v>4261</v>
      </c>
      <c r="G353" t="s">
        <v>4251</v>
      </c>
      <c r="H353">
        <v>0.8</v>
      </c>
      <c r="I353">
        <v>18.600000000000001</v>
      </c>
      <c r="J353" t="s">
        <v>4252</v>
      </c>
    </row>
    <row r="354" spans="1:10">
      <c r="A354" t="s">
        <v>4624</v>
      </c>
      <c r="B354" s="1">
        <v>46090</v>
      </c>
      <c r="C354" t="s">
        <v>53</v>
      </c>
      <c r="D354" t="s">
        <v>19</v>
      </c>
      <c r="E354" t="s">
        <v>4268</v>
      </c>
      <c r="F354" t="s">
        <v>4261</v>
      </c>
      <c r="G354" t="s">
        <v>4251</v>
      </c>
      <c r="H354">
        <v>3</v>
      </c>
      <c r="I354">
        <v>36</v>
      </c>
      <c r="J354" t="s">
        <v>4279</v>
      </c>
    </row>
    <row r="355" spans="1:10">
      <c r="A355" t="s">
        <v>4625</v>
      </c>
      <c r="B355" s="1">
        <v>46182</v>
      </c>
      <c r="C355" t="s">
        <v>43</v>
      </c>
      <c r="D355" t="s">
        <v>25</v>
      </c>
      <c r="E355" t="s">
        <v>4257</v>
      </c>
      <c r="F355" t="s">
        <v>4261</v>
      </c>
      <c r="G355" t="s">
        <v>4251</v>
      </c>
      <c r="H355">
        <v>7.3</v>
      </c>
      <c r="I355">
        <v>14.4</v>
      </c>
      <c r="J355" t="s">
        <v>4259</v>
      </c>
    </row>
    <row r="356" spans="1:10">
      <c r="A356" t="s">
        <v>4626</v>
      </c>
      <c r="B356" s="1">
        <v>46107</v>
      </c>
      <c r="C356" t="s">
        <v>53</v>
      </c>
      <c r="D356" t="s">
        <v>25</v>
      </c>
      <c r="E356" t="s">
        <v>4254</v>
      </c>
      <c r="F356" t="s">
        <v>4258</v>
      </c>
      <c r="G356" t="s">
        <v>4276</v>
      </c>
      <c r="H356">
        <v>7</v>
      </c>
      <c r="I356">
        <v>24.7</v>
      </c>
      <c r="J356" t="s">
        <v>4265</v>
      </c>
    </row>
    <row r="357" spans="1:10">
      <c r="A357" t="s">
        <v>4627</v>
      </c>
      <c r="B357" s="1">
        <v>46169</v>
      </c>
      <c r="C357" t="s">
        <v>37</v>
      </c>
      <c r="D357" t="s">
        <v>19</v>
      </c>
      <c r="E357" t="s">
        <v>4268</v>
      </c>
      <c r="F357" t="s">
        <v>4261</v>
      </c>
      <c r="G357" t="s">
        <v>4251</v>
      </c>
      <c r="H357">
        <v>6.5</v>
      </c>
      <c r="I357">
        <v>10.6</v>
      </c>
      <c r="J357" t="s">
        <v>4255</v>
      </c>
    </row>
    <row r="358" spans="1:10">
      <c r="A358" t="s">
        <v>4628</v>
      </c>
      <c r="B358" s="1">
        <v>46173</v>
      </c>
      <c r="C358" t="s">
        <v>18</v>
      </c>
      <c r="D358" t="s">
        <v>25</v>
      </c>
      <c r="E358" t="s">
        <v>4282</v>
      </c>
      <c r="F358" t="s">
        <v>4250</v>
      </c>
      <c r="G358" t="s">
        <v>4251</v>
      </c>
      <c r="H358">
        <v>1.2</v>
      </c>
      <c r="I358">
        <v>5.2</v>
      </c>
      <c r="J358" t="s">
        <v>4279</v>
      </c>
    </row>
    <row r="359" spans="1:10">
      <c r="A359" t="s">
        <v>4629</v>
      </c>
      <c r="B359" s="1">
        <v>46062</v>
      </c>
      <c r="C359" t="s">
        <v>32</v>
      </c>
      <c r="D359" t="s">
        <v>21</v>
      </c>
      <c r="E359" t="s">
        <v>4257</v>
      </c>
      <c r="F359" t="s">
        <v>4261</v>
      </c>
      <c r="G359" t="s">
        <v>4251</v>
      </c>
      <c r="H359">
        <v>6.1</v>
      </c>
      <c r="I359">
        <v>7.6</v>
      </c>
      <c r="J359" t="s">
        <v>4279</v>
      </c>
    </row>
    <row r="360" spans="1:10">
      <c r="A360" t="s">
        <v>4630</v>
      </c>
      <c r="B360" s="1">
        <v>46104</v>
      </c>
      <c r="C360" t="s">
        <v>48</v>
      </c>
      <c r="D360" t="s">
        <v>23</v>
      </c>
      <c r="E360" t="s">
        <v>4282</v>
      </c>
      <c r="F360" t="s">
        <v>4261</v>
      </c>
      <c r="G360" t="s">
        <v>4276</v>
      </c>
      <c r="H360">
        <v>8.1999999999999993</v>
      </c>
      <c r="I360">
        <v>17.3</v>
      </c>
      <c r="J360" t="s">
        <v>4265</v>
      </c>
    </row>
    <row r="361" spans="1:10">
      <c r="A361" t="s">
        <v>4631</v>
      </c>
      <c r="B361" s="1">
        <v>46124</v>
      </c>
      <c r="C361" t="s">
        <v>48</v>
      </c>
      <c r="D361" t="s">
        <v>25</v>
      </c>
      <c r="E361" t="s">
        <v>4272</v>
      </c>
      <c r="F361" t="s">
        <v>4342</v>
      </c>
      <c r="G361" t="s">
        <v>4251</v>
      </c>
      <c r="H361">
        <v>22</v>
      </c>
      <c r="I361">
        <v>50.1</v>
      </c>
      <c r="J361" t="s">
        <v>4252</v>
      </c>
    </row>
    <row r="362" spans="1:10">
      <c r="A362" t="s">
        <v>4632</v>
      </c>
      <c r="B362" s="1">
        <v>46156</v>
      </c>
      <c r="C362" t="s">
        <v>48</v>
      </c>
      <c r="D362" t="s">
        <v>23</v>
      </c>
      <c r="E362" t="s">
        <v>4254</v>
      </c>
      <c r="F362" t="s">
        <v>4250</v>
      </c>
      <c r="G362" t="s">
        <v>4251</v>
      </c>
      <c r="H362">
        <v>8.1999999999999993</v>
      </c>
      <c r="I362">
        <v>22</v>
      </c>
      <c r="J362" t="s">
        <v>4269</v>
      </c>
    </row>
    <row r="363" spans="1:10">
      <c r="A363" t="s">
        <v>4633</v>
      </c>
      <c r="B363" s="1">
        <v>46107</v>
      </c>
      <c r="C363" t="s">
        <v>32</v>
      </c>
      <c r="D363" t="s">
        <v>21</v>
      </c>
      <c r="E363" t="s">
        <v>4254</v>
      </c>
      <c r="F363" t="s">
        <v>4250</v>
      </c>
      <c r="G363" t="s">
        <v>4251</v>
      </c>
      <c r="H363">
        <v>2.8</v>
      </c>
      <c r="I363">
        <v>12.4</v>
      </c>
      <c r="J363" t="s">
        <v>4269</v>
      </c>
    </row>
    <row r="364" spans="1:10">
      <c r="A364" t="s">
        <v>4634</v>
      </c>
      <c r="B364" s="1">
        <v>46059</v>
      </c>
      <c r="C364" t="s">
        <v>48</v>
      </c>
      <c r="D364" t="s">
        <v>21</v>
      </c>
      <c r="E364" t="s">
        <v>4249</v>
      </c>
      <c r="F364" t="s">
        <v>4258</v>
      </c>
      <c r="G364" t="s">
        <v>4251</v>
      </c>
      <c r="H364">
        <v>8.6</v>
      </c>
      <c r="I364">
        <v>15.5</v>
      </c>
      <c r="J364" t="s">
        <v>4252</v>
      </c>
    </row>
    <row r="365" spans="1:10">
      <c r="A365" t="s">
        <v>4635</v>
      </c>
      <c r="B365" s="1">
        <v>46129</v>
      </c>
      <c r="C365" t="s">
        <v>37</v>
      </c>
      <c r="D365" t="s">
        <v>25</v>
      </c>
      <c r="E365" t="s">
        <v>4268</v>
      </c>
      <c r="F365" t="s">
        <v>4250</v>
      </c>
      <c r="G365" t="s">
        <v>4251</v>
      </c>
      <c r="H365">
        <v>2.2000000000000002</v>
      </c>
      <c r="I365">
        <v>15.6</v>
      </c>
      <c r="J365" t="s">
        <v>4255</v>
      </c>
    </row>
    <row r="366" spans="1:10">
      <c r="A366" t="s">
        <v>4636</v>
      </c>
      <c r="B366" s="1">
        <v>46124</v>
      </c>
      <c r="C366" t="s">
        <v>27</v>
      </c>
      <c r="D366" t="s">
        <v>25</v>
      </c>
      <c r="E366" t="s">
        <v>4268</v>
      </c>
      <c r="F366" t="s">
        <v>4261</v>
      </c>
      <c r="G366" t="s">
        <v>4251</v>
      </c>
      <c r="H366">
        <v>14.8</v>
      </c>
      <c r="I366">
        <v>39.5</v>
      </c>
      <c r="J366" t="s">
        <v>4269</v>
      </c>
    </row>
    <row r="367" spans="1:10">
      <c r="A367" t="s">
        <v>4637</v>
      </c>
      <c r="B367" s="1">
        <v>46131</v>
      </c>
      <c r="C367" t="s">
        <v>48</v>
      </c>
      <c r="D367" t="s">
        <v>23</v>
      </c>
      <c r="E367" t="s">
        <v>4275</v>
      </c>
      <c r="F367" t="s">
        <v>4250</v>
      </c>
      <c r="G367" t="s">
        <v>4251</v>
      </c>
      <c r="H367">
        <v>1.6</v>
      </c>
      <c r="I367">
        <v>5.2</v>
      </c>
      <c r="J367" t="s">
        <v>4279</v>
      </c>
    </row>
    <row r="368" spans="1:10">
      <c r="A368" t="s">
        <v>4638</v>
      </c>
      <c r="B368" s="1">
        <v>46045</v>
      </c>
      <c r="C368" t="s">
        <v>27</v>
      </c>
      <c r="D368" t="s">
        <v>19</v>
      </c>
      <c r="E368" t="s">
        <v>4254</v>
      </c>
      <c r="F368" t="s">
        <v>4250</v>
      </c>
      <c r="G368" t="s">
        <v>4251</v>
      </c>
      <c r="H368">
        <v>6.5</v>
      </c>
      <c r="I368">
        <v>9.6</v>
      </c>
      <c r="J368" t="s">
        <v>4252</v>
      </c>
    </row>
    <row r="369" spans="1:10">
      <c r="A369" t="s">
        <v>4639</v>
      </c>
      <c r="B369" s="1">
        <v>46058</v>
      </c>
      <c r="C369" t="s">
        <v>43</v>
      </c>
      <c r="D369" t="s">
        <v>19</v>
      </c>
      <c r="E369" t="s">
        <v>4282</v>
      </c>
      <c r="F369" t="s">
        <v>4261</v>
      </c>
      <c r="G369" t="s">
        <v>4251</v>
      </c>
      <c r="H369">
        <v>2.4</v>
      </c>
      <c r="I369">
        <v>44.5</v>
      </c>
      <c r="J369" t="s">
        <v>4269</v>
      </c>
    </row>
    <row r="370" spans="1:10">
      <c r="A370" t="s">
        <v>4640</v>
      </c>
      <c r="B370" s="1">
        <v>46131</v>
      </c>
      <c r="C370" t="s">
        <v>37</v>
      </c>
      <c r="D370" t="s">
        <v>21</v>
      </c>
      <c r="E370" t="s">
        <v>4275</v>
      </c>
      <c r="F370" t="s">
        <v>4261</v>
      </c>
      <c r="G370" t="s">
        <v>4251</v>
      </c>
      <c r="H370">
        <v>11.3</v>
      </c>
      <c r="I370">
        <v>18.899999999999999</v>
      </c>
      <c r="J370" t="s">
        <v>4269</v>
      </c>
    </row>
    <row r="371" spans="1:10">
      <c r="A371" t="s">
        <v>4641</v>
      </c>
      <c r="B371" s="1">
        <v>46180</v>
      </c>
      <c r="C371" t="s">
        <v>37</v>
      </c>
      <c r="D371" t="s">
        <v>21</v>
      </c>
      <c r="E371" t="s">
        <v>4282</v>
      </c>
      <c r="F371" t="s">
        <v>4250</v>
      </c>
      <c r="G371" t="s">
        <v>4276</v>
      </c>
      <c r="H371">
        <v>2.2000000000000002</v>
      </c>
      <c r="I371">
        <v>18.3</v>
      </c>
      <c r="J371" t="s">
        <v>4265</v>
      </c>
    </row>
    <row r="372" spans="1:10">
      <c r="A372" t="s">
        <v>4642</v>
      </c>
      <c r="B372" s="1">
        <v>46138</v>
      </c>
      <c r="C372" t="s">
        <v>27</v>
      </c>
      <c r="D372" t="s">
        <v>23</v>
      </c>
      <c r="E372" t="s">
        <v>4282</v>
      </c>
      <c r="F372" t="s">
        <v>4250</v>
      </c>
      <c r="G372" t="s">
        <v>4276</v>
      </c>
      <c r="H372">
        <v>4.8</v>
      </c>
      <c r="I372">
        <v>21.4</v>
      </c>
      <c r="J372" t="s">
        <v>4265</v>
      </c>
    </row>
    <row r="373" spans="1:10">
      <c r="A373" t="s">
        <v>4643</v>
      </c>
      <c r="B373" s="1">
        <v>46040</v>
      </c>
      <c r="C373" t="s">
        <v>32</v>
      </c>
      <c r="D373" t="s">
        <v>21</v>
      </c>
      <c r="E373" t="s">
        <v>4268</v>
      </c>
      <c r="F373" t="s">
        <v>4250</v>
      </c>
      <c r="G373" t="s">
        <v>4251</v>
      </c>
      <c r="H373">
        <v>5</v>
      </c>
      <c r="I373">
        <v>31.9</v>
      </c>
      <c r="J373" t="s">
        <v>4279</v>
      </c>
    </row>
    <row r="374" spans="1:10">
      <c r="A374" t="s">
        <v>4644</v>
      </c>
      <c r="B374" s="1">
        <v>46160</v>
      </c>
      <c r="C374" t="s">
        <v>43</v>
      </c>
      <c r="D374" t="s">
        <v>23</v>
      </c>
      <c r="E374" t="s">
        <v>4268</v>
      </c>
      <c r="F374" t="s">
        <v>4250</v>
      </c>
      <c r="G374" t="s">
        <v>4251</v>
      </c>
      <c r="H374">
        <v>3.6</v>
      </c>
      <c r="I374">
        <v>7.1</v>
      </c>
      <c r="J374" t="s">
        <v>4269</v>
      </c>
    </row>
    <row r="375" spans="1:10">
      <c r="A375" t="s">
        <v>4645</v>
      </c>
      <c r="B375" s="1">
        <v>46140</v>
      </c>
      <c r="C375" t="s">
        <v>27</v>
      </c>
      <c r="D375" t="s">
        <v>25</v>
      </c>
      <c r="E375" t="s">
        <v>4263</v>
      </c>
      <c r="F375" t="s">
        <v>4261</v>
      </c>
      <c r="G375" t="s">
        <v>4276</v>
      </c>
      <c r="H375">
        <v>3.2</v>
      </c>
      <c r="I375">
        <v>28.4</v>
      </c>
      <c r="J375" t="s">
        <v>4265</v>
      </c>
    </row>
    <row r="376" spans="1:10">
      <c r="A376" t="s">
        <v>4646</v>
      </c>
      <c r="B376" s="1">
        <v>46041</v>
      </c>
      <c r="C376" t="s">
        <v>43</v>
      </c>
      <c r="D376" t="s">
        <v>25</v>
      </c>
      <c r="E376" t="s">
        <v>4268</v>
      </c>
      <c r="F376" t="s">
        <v>4261</v>
      </c>
      <c r="G376" t="s">
        <v>4276</v>
      </c>
      <c r="H376">
        <v>4</v>
      </c>
      <c r="I376">
        <v>13.6</v>
      </c>
      <c r="J376" t="s">
        <v>4265</v>
      </c>
    </row>
    <row r="377" spans="1:10">
      <c r="A377" t="s">
        <v>4647</v>
      </c>
      <c r="B377" s="1">
        <v>46151</v>
      </c>
      <c r="C377" t="s">
        <v>43</v>
      </c>
      <c r="D377" t="s">
        <v>25</v>
      </c>
      <c r="E377" t="s">
        <v>4272</v>
      </c>
      <c r="F377" t="s">
        <v>4258</v>
      </c>
      <c r="G377" t="s">
        <v>4251</v>
      </c>
      <c r="H377">
        <v>6.7</v>
      </c>
      <c r="I377">
        <v>89.5</v>
      </c>
      <c r="J377" t="s">
        <v>4279</v>
      </c>
    </row>
    <row r="378" spans="1:10">
      <c r="A378" t="s">
        <v>4648</v>
      </c>
      <c r="B378" s="1">
        <v>46039</v>
      </c>
      <c r="C378" t="s">
        <v>27</v>
      </c>
      <c r="D378" t="s">
        <v>19</v>
      </c>
      <c r="E378" t="s">
        <v>4263</v>
      </c>
      <c r="F378" t="s">
        <v>4261</v>
      </c>
      <c r="G378" t="s">
        <v>4251</v>
      </c>
      <c r="H378">
        <v>4</v>
      </c>
      <c r="I378">
        <v>13.8</v>
      </c>
      <c r="J378" t="s">
        <v>4255</v>
      </c>
    </row>
    <row r="379" spans="1:10">
      <c r="A379" t="s">
        <v>4649</v>
      </c>
      <c r="B379" s="1">
        <v>46084</v>
      </c>
      <c r="C379" t="s">
        <v>48</v>
      </c>
      <c r="D379" t="s">
        <v>19</v>
      </c>
      <c r="E379" t="s">
        <v>4263</v>
      </c>
      <c r="F379" t="s">
        <v>4261</v>
      </c>
      <c r="G379" t="s">
        <v>4276</v>
      </c>
      <c r="H379">
        <v>5.5</v>
      </c>
      <c r="I379">
        <v>26.5</v>
      </c>
      <c r="J379" t="s">
        <v>4265</v>
      </c>
    </row>
    <row r="380" spans="1:10">
      <c r="A380" t="s">
        <v>4650</v>
      </c>
      <c r="B380" s="1">
        <v>46146</v>
      </c>
      <c r="C380" t="s">
        <v>48</v>
      </c>
      <c r="D380" t="s">
        <v>21</v>
      </c>
      <c r="E380" t="s">
        <v>4272</v>
      </c>
      <c r="F380" t="s">
        <v>4261</v>
      </c>
      <c r="G380" t="s">
        <v>4251</v>
      </c>
      <c r="H380">
        <v>3.6</v>
      </c>
      <c r="I380">
        <v>40.9</v>
      </c>
      <c r="J380" t="s">
        <v>4255</v>
      </c>
    </row>
    <row r="381" spans="1:10">
      <c r="A381" t="s">
        <v>4651</v>
      </c>
      <c r="B381" s="1">
        <v>46130</v>
      </c>
      <c r="C381" t="s">
        <v>32</v>
      </c>
      <c r="D381" t="s">
        <v>19</v>
      </c>
      <c r="E381" t="s">
        <v>4275</v>
      </c>
      <c r="F381" t="s">
        <v>4261</v>
      </c>
      <c r="G381" t="s">
        <v>4251</v>
      </c>
      <c r="H381">
        <v>9.1</v>
      </c>
      <c r="I381">
        <v>18.399999999999999</v>
      </c>
      <c r="J381" t="s">
        <v>4269</v>
      </c>
    </row>
    <row r="382" spans="1:10">
      <c r="A382" t="s">
        <v>4652</v>
      </c>
      <c r="B382" s="1">
        <v>46161</v>
      </c>
      <c r="C382" t="s">
        <v>18</v>
      </c>
      <c r="D382" t="s">
        <v>21</v>
      </c>
      <c r="E382" t="s">
        <v>4257</v>
      </c>
      <c r="F382" t="s">
        <v>4261</v>
      </c>
      <c r="G382" t="s">
        <v>4251</v>
      </c>
      <c r="H382">
        <v>2.1</v>
      </c>
      <c r="I382">
        <v>6.3</v>
      </c>
      <c r="J382" t="s">
        <v>4259</v>
      </c>
    </row>
    <row r="383" spans="1:10">
      <c r="A383" t="s">
        <v>4653</v>
      </c>
      <c r="B383" s="1">
        <v>46126</v>
      </c>
      <c r="C383" t="s">
        <v>53</v>
      </c>
      <c r="D383" t="s">
        <v>25</v>
      </c>
      <c r="E383" t="s">
        <v>4268</v>
      </c>
      <c r="F383" t="s">
        <v>4261</v>
      </c>
      <c r="G383" t="s">
        <v>4276</v>
      </c>
      <c r="H383">
        <v>3.5</v>
      </c>
      <c r="I383">
        <v>16.5</v>
      </c>
      <c r="J383" t="s">
        <v>4265</v>
      </c>
    </row>
    <row r="384" spans="1:10">
      <c r="A384" t="s">
        <v>4654</v>
      </c>
      <c r="B384" s="1">
        <v>46101</v>
      </c>
      <c r="C384" t="s">
        <v>27</v>
      </c>
      <c r="D384" t="s">
        <v>19</v>
      </c>
      <c r="E384" t="s">
        <v>4275</v>
      </c>
      <c r="F384" t="s">
        <v>4261</v>
      </c>
      <c r="G384" t="s">
        <v>4251</v>
      </c>
      <c r="H384">
        <v>1.7</v>
      </c>
      <c r="I384">
        <v>9.5</v>
      </c>
      <c r="J384" t="s">
        <v>4269</v>
      </c>
    </row>
    <row r="385" spans="1:10">
      <c r="A385" t="s">
        <v>4655</v>
      </c>
      <c r="B385" s="1">
        <v>46084</v>
      </c>
      <c r="C385" t="s">
        <v>32</v>
      </c>
      <c r="D385" t="s">
        <v>25</v>
      </c>
      <c r="E385" t="s">
        <v>4257</v>
      </c>
      <c r="F385" t="s">
        <v>4261</v>
      </c>
      <c r="G385" t="s">
        <v>4251</v>
      </c>
      <c r="H385">
        <v>13.7</v>
      </c>
      <c r="I385">
        <v>22.3</v>
      </c>
      <c r="J385" t="s">
        <v>4279</v>
      </c>
    </row>
    <row r="386" spans="1:10">
      <c r="A386" t="s">
        <v>4656</v>
      </c>
      <c r="B386" s="1">
        <v>46084</v>
      </c>
      <c r="C386" t="s">
        <v>48</v>
      </c>
      <c r="D386" t="s">
        <v>19</v>
      </c>
      <c r="E386" t="s">
        <v>4254</v>
      </c>
      <c r="F386" t="s">
        <v>4250</v>
      </c>
      <c r="G386" t="s">
        <v>4251</v>
      </c>
      <c r="H386">
        <v>5.5</v>
      </c>
      <c r="I386">
        <v>15.5</v>
      </c>
      <c r="J386" t="s">
        <v>4255</v>
      </c>
    </row>
    <row r="387" spans="1:10">
      <c r="A387" t="s">
        <v>4657</v>
      </c>
      <c r="B387" s="1">
        <v>46186</v>
      </c>
      <c r="C387" t="s">
        <v>48</v>
      </c>
      <c r="D387" t="s">
        <v>21</v>
      </c>
      <c r="E387" t="s">
        <v>4272</v>
      </c>
      <c r="F387" t="s">
        <v>4261</v>
      </c>
      <c r="G387" t="s">
        <v>4276</v>
      </c>
      <c r="H387">
        <v>2.7</v>
      </c>
      <c r="I387">
        <v>23.1</v>
      </c>
      <c r="J387" t="s">
        <v>4265</v>
      </c>
    </row>
    <row r="388" spans="1:10">
      <c r="A388" t="s">
        <v>4658</v>
      </c>
      <c r="B388" s="1">
        <v>46121</v>
      </c>
      <c r="C388" t="s">
        <v>43</v>
      </c>
      <c r="D388" t="s">
        <v>25</v>
      </c>
      <c r="E388" t="s">
        <v>4263</v>
      </c>
      <c r="F388" t="s">
        <v>4261</v>
      </c>
      <c r="G388" t="s">
        <v>4264</v>
      </c>
      <c r="H388">
        <v>1.6</v>
      </c>
      <c r="I388">
        <v>41.4</v>
      </c>
      <c r="J388" t="s">
        <v>4265</v>
      </c>
    </row>
    <row r="389" spans="1:10">
      <c r="A389" t="s">
        <v>4659</v>
      </c>
      <c r="B389" s="1">
        <v>46179</v>
      </c>
      <c r="C389" t="s">
        <v>27</v>
      </c>
      <c r="D389" t="s">
        <v>25</v>
      </c>
      <c r="E389" t="s">
        <v>4263</v>
      </c>
      <c r="F389" t="s">
        <v>4261</v>
      </c>
      <c r="G389" t="s">
        <v>4276</v>
      </c>
      <c r="H389">
        <v>5.8</v>
      </c>
      <c r="I389">
        <v>45.4</v>
      </c>
      <c r="J389" t="s">
        <v>4265</v>
      </c>
    </row>
    <row r="390" spans="1:10">
      <c r="A390" t="s">
        <v>4660</v>
      </c>
      <c r="B390" s="1">
        <v>46084</v>
      </c>
      <c r="C390" t="s">
        <v>27</v>
      </c>
      <c r="D390" t="s">
        <v>21</v>
      </c>
      <c r="E390" t="s">
        <v>4263</v>
      </c>
      <c r="F390" t="s">
        <v>4250</v>
      </c>
      <c r="G390" t="s">
        <v>4251</v>
      </c>
      <c r="H390">
        <v>1.1000000000000001</v>
      </c>
      <c r="I390">
        <v>12.6</v>
      </c>
      <c r="J390" t="s">
        <v>4279</v>
      </c>
    </row>
    <row r="391" spans="1:10">
      <c r="A391" t="s">
        <v>4661</v>
      </c>
      <c r="B391" s="1">
        <v>46116</v>
      </c>
      <c r="C391" t="s">
        <v>48</v>
      </c>
      <c r="D391" t="s">
        <v>21</v>
      </c>
      <c r="E391" t="s">
        <v>4282</v>
      </c>
      <c r="F391" t="s">
        <v>4261</v>
      </c>
      <c r="G391" t="s">
        <v>4251</v>
      </c>
      <c r="H391">
        <v>4.9000000000000004</v>
      </c>
      <c r="I391">
        <v>7.5</v>
      </c>
      <c r="J391" t="s">
        <v>4269</v>
      </c>
    </row>
    <row r="392" spans="1:10">
      <c r="A392" t="s">
        <v>4662</v>
      </c>
      <c r="B392" s="1">
        <v>46112</v>
      </c>
      <c r="C392" t="s">
        <v>37</v>
      </c>
      <c r="D392" t="s">
        <v>21</v>
      </c>
      <c r="E392" t="s">
        <v>4272</v>
      </c>
      <c r="F392" t="s">
        <v>4261</v>
      </c>
      <c r="G392" t="s">
        <v>4251</v>
      </c>
      <c r="H392">
        <v>2</v>
      </c>
      <c r="I392">
        <v>52.4</v>
      </c>
      <c r="J392" t="s">
        <v>4252</v>
      </c>
    </row>
    <row r="393" spans="1:10">
      <c r="A393" t="s">
        <v>4663</v>
      </c>
      <c r="B393" s="1">
        <v>46151</v>
      </c>
      <c r="C393" t="s">
        <v>37</v>
      </c>
      <c r="D393" t="s">
        <v>25</v>
      </c>
      <c r="E393" t="s">
        <v>4257</v>
      </c>
      <c r="F393" t="s">
        <v>4250</v>
      </c>
      <c r="G393" t="s">
        <v>4276</v>
      </c>
      <c r="H393">
        <v>4.0999999999999996</v>
      </c>
      <c r="I393">
        <v>26</v>
      </c>
      <c r="J393" t="s">
        <v>4265</v>
      </c>
    </row>
    <row r="394" spans="1:10">
      <c r="A394" t="s">
        <v>4664</v>
      </c>
      <c r="B394" s="1">
        <v>46096</v>
      </c>
      <c r="C394" t="s">
        <v>43</v>
      </c>
      <c r="D394" t="s">
        <v>23</v>
      </c>
      <c r="E394" t="s">
        <v>4272</v>
      </c>
      <c r="F394" t="s">
        <v>4258</v>
      </c>
      <c r="G394" t="s">
        <v>4264</v>
      </c>
      <c r="H394">
        <v>13.5</v>
      </c>
      <c r="I394">
        <v>55.7</v>
      </c>
      <c r="J394" t="s">
        <v>4265</v>
      </c>
    </row>
    <row r="395" spans="1:10">
      <c r="A395" t="s">
        <v>4665</v>
      </c>
      <c r="B395" s="1">
        <v>46183</v>
      </c>
      <c r="C395" t="s">
        <v>37</v>
      </c>
      <c r="D395" t="s">
        <v>19</v>
      </c>
      <c r="E395" t="s">
        <v>4249</v>
      </c>
      <c r="F395" t="s">
        <v>4261</v>
      </c>
      <c r="G395" t="s">
        <v>4276</v>
      </c>
      <c r="H395">
        <v>11.1</v>
      </c>
      <c r="I395">
        <v>16.100000000000001</v>
      </c>
      <c r="J395" t="s">
        <v>4265</v>
      </c>
    </row>
    <row r="396" spans="1:10">
      <c r="A396" t="s">
        <v>4666</v>
      </c>
      <c r="B396" s="1">
        <v>46027</v>
      </c>
      <c r="C396" t="s">
        <v>43</v>
      </c>
      <c r="D396" t="s">
        <v>21</v>
      </c>
      <c r="E396" t="s">
        <v>4249</v>
      </c>
      <c r="F396" t="s">
        <v>4261</v>
      </c>
      <c r="G396" t="s">
        <v>4251</v>
      </c>
      <c r="H396">
        <v>11.9</v>
      </c>
      <c r="I396">
        <v>51.3</v>
      </c>
      <c r="J396" t="s">
        <v>4252</v>
      </c>
    </row>
    <row r="397" spans="1:10">
      <c r="A397" t="s">
        <v>4667</v>
      </c>
      <c r="B397" s="1">
        <v>46126</v>
      </c>
      <c r="C397" t="s">
        <v>43</v>
      </c>
      <c r="D397" t="s">
        <v>21</v>
      </c>
      <c r="E397" t="s">
        <v>4263</v>
      </c>
      <c r="F397" t="s">
        <v>4258</v>
      </c>
      <c r="G397" t="s">
        <v>4251</v>
      </c>
      <c r="H397">
        <v>8.1999999999999993</v>
      </c>
      <c r="I397">
        <v>10.3</v>
      </c>
      <c r="J397" t="s">
        <v>4269</v>
      </c>
    </row>
    <row r="398" spans="1:10">
      <c r="A398" t="s">
        <v>4668</v>
      </c>
      <c r="B398" s="1">
        <v>46042</v>
      </c>
      <c r="C398" t="s">
        <v>53</v>
      </c>
      <c r="D398" t="s">
        <v>19</v>
      </c>
      <c r="E398" t="s">
        <v>4272</v>
      </c>
      <c r="F398" t="s">
        <v>4261</v>
      </c>
      <c r="G398" t="s">
        <v>4276</v>
      </c>
      <c r="H398">
        <v>10.3</v>
      </c>
      <c r="I398">
        <v>119.1</v>
      </c>
      <c r="J398" t="s">
        <v>4265</v>
      </c>
    </row>
    <row r="399" spans="1:10">
      <c r="A399" t="s">
        <v>4669</v>
      </c>
      <c r="B399" s="1">
        <v>46185</v>
      </c>
      <c r="C399" t="s">
        <v>37</v>
      </c>
      <c r="D399" t="s">
        <v>25</v>
      </c>
      <c r="E399" t="s">
        <v>4268</v>
      </c>
      <c r="F399" t="s">
        <v>4250</v>
      </c>
      <c r="G399" t="s">
        <v>4251</v>
      </c>
      <c r="H399">
        <v>0.4</v>
      </c>
      <c r="I399">
        <v>6</v>
      </c>
      <c r="J399" t="s">
        <v>4269</v>
      </c>
    </row>
    <row r="400" spans="1:10">
      <c r="A400" t="s">
        <v>4670</v>
      </c>
      <c r="B400" s="1">
        <v>46180</v>
      </c>
      <c r="C400" t="s">
        <v>32</v>
      </c>
      <c r="D400" t="s">
        <v>25</v>
      </c>
      <c r="E400" t="s">
        <v>4249</v>
      </c>
      <c r="F400" t="s">
        <v>4250</v>
      </c>
      <c r="G400" t="s">
        <v>4251</v>
      </c>
      <c r="H400">
        <v>4.5999999999999996</v>
      </c>
      <c r="I400">
        <v>9.3000000000000007</v>
      </c>
      <c r="J400" t="s">
        <v>4269</v>
      </c>
    </row>
    <row r="401" spans="1:10">
      <c r="A401" t="s">
        <v>4671</v>
      </c>
      <c r="B401" s="1">
        <v>46121</v>
      </c>
      <c r="C401" t="s">
        <v>53</v>
      </c>
      <c r="D401" t="s">
        <v>19</v>
      </c>
      <c r="E401" t="s">
        <v>4257</v>
      </c>
      <c r="F401" t="s">
        <v>4258</v>
      </c>
      <c r="G401" t="s">
        <v>4251</v>
      </c>
      <c r="H401">
        <v>8.1999999999999993</v>
      </c>
      <c r="I401">
        <v>151.30000000000001</v>
      </c>
      <c r="J401" t="s">
        <v>4269</v>
      </c>
    </row>
    <row r="402" spans="1:10">
      <c r="A402" t="s">
        <v>4672</v>
      </c>
      <c r="B402" s="1">
        <v>46193</v>
      </c>
      <c r="C402" t="s">
        <v>43</v>
      </c>
      <c r="D402" t="s">
        <v>19</v>
      </c>
      <c r="E402" t="s">
        <v>4254</v>
      </c>
      <c r="F402" t="s">
        <v>4250</v>
      </c>
      <c r="G402" t="s">
        <v>4251</v>
      </c>
      <c r="H402">
        <v>7.4</v>
      </c>
      <c r="I402">
        <v>13.4</v>
      </c>
      <c r="J402" t="s">
        <v>4279</v>
      </c>
    </row>
    <row r="403" spans="1:10">
      <c r="A403" t="s">
        <v>4673</v>
      </c>
      <c r="B403" s="1">
        <v>46050</v>
      </c>
      <c r="C403" t="s">
        <v>37</v>
      </c>
      <c r="D403" t="s">
        <v>23</v>
      </c>
      <c r="E403" t="s">
        <v>4275</v>
      </c>
      <c r="F403" t="s">
        <v>4261</v>
      </c>
      <c r="G403" t="s">
        <v>4264</v>
      </c>
      <c r="H403">
        <v>3.9</v>
      </c>
      <c r="I403">
        <v>39.4</v>
      </c>
      <c r="J403" t="s">
        <v>4265</v>
      </c>
    </row>
    <row r="404" spans="1:10">
      <c r="A404" t="s">
        <v>4674</v>
      </c>
      <c r="B404" s="1">
        <v>46192</v>
      </c>
      <c r="C404" t="s">
        <v>48</v>
      </c>
      <c r="D404" t="s">
        <v>19</v>
      </c>
      <c r="E404" t="s">
        <v>4272</v>
      </c>
      <c r="F404" t="s">
        <v>4261</v>
      </c>
      <c r="G404" t="s">
        <v>4251</v>
      </c>
      <c r="H404">
        <v>9.4</v>
      </c>
      <c r="I404">
        <v>17.5</v>
      </c>
      <c r="J404" t="s">
        <v>4279</v>
      </c>
    </row>
    <row r="405" spans="1:10">
      <c r="A405" t="s">
        <v>4675</v>
      </c>
      <c r="B405" s="1">
        <v>46142</v>
      </c>
      <c r="C405" t="s">
        <v>53</v>
      </c>
      <c r="D405" t="s">
        <v>19</v>
      </c>
      <c r="E405" t="s">
        <v>4282</v>
      </c>
      <c r="F405" t="s">
        <v>4261</v>
      </c>
      <c r="G405" t="s">
        <v>4251</v>
      </c>
      <c r="H405">
        <v>5.7</v>
      </c>
      <c r="I405">
        <v>71.599999999999994</v>
      </c>
      <c r="J405" t="s">
        <v>4279</v>
      </c>
    </row>
    <row r="406" spans="1:10">
      <c r="A406" t="s">
        <v>4676</v>
      </c>
      <c r="B406" s="1">
        <v>46172</v>
      </c>
      <c r="C406" t="s">
        <v>27</v>
      </c>
      <c r="D406" t="s">
        <v>25</v>
      </c>
      <c r="E406" t="s">
        <v>4268</v>
      </c>
      <c r="F406" t="s">
        <v>4258</v>
      </c>
      <c r="G406" t="s">
        <v>4264</v>
      </c>
      <c r="H406">
        <v>1.2</v>
      </c>
      <c r="I406">
        <v>27.7</v>
      </c>
      <c r="J406" t="s">
        <v>4265</v>
      </c>
    </row>
    <row r="407" spans="1:10">
      <c r="A407" t="s">
        <v>4677</v>
      </c>
      <c r="B407" s="1">
        <v>46115</v>
      </c>
      <c r="C407" t="s">
        <v>53</v>
      </c>
      <c r="D407" t="s">
        <v>21</v>
      </c>
      <c r="E407" t="s">
        <v>4272</v>
      </c>
      <c r="F407" t="s">
        <v>4250</v>
      </c>
      <c r="G407" t="s">
        <v>4251</v>
      </c>
      <c r="H407">
        <v>3.6</v>
      </c>
      <c r="I407">
        <v>18.8</v>
      </c>
      <c r="J407" t="s">
        <v>4259</v>
      </c>
    </row>
    <row r="408" spans="1:10">
      <c r="A408" t="s">
        <v>4678</v>
      </c>
      <c r="B408" s="1">
        <v>46062</v>
      </c>
      <c r="C408" t="s">
        <v>48</v>
      </c>
      <c r="D408" t="s">
        <v>21</v>
      </c>
      <c r="E408" t="s">
        <v>4254</v>
      </c>
      <c r="F408" t="s">
        <v>4258</v>
      </c>
      <c r="G408" t="s">
        <v>4251</v>
      </c>
      <c r="H408">
        <v>5.2</v>
      </c>
      <c r="I408">
        <v>10.3</v>
      </c>
      <c r="J408" t="s">
        <v>4252</v>
      </c>
    </row>
    <row r="409" spans="1:10">
      <c r="A409" t="s">
        <v>4679</v>
      </c>
      <c r="B409" s="1">
        <v>46199</v>
      </c>
      <c r="C409" t="s">
        <v>32</v>
      </c>
      <c r="D409" t="s">
        <v>25</v>
      </c>
      <c r="E409" t="s">
        <v>4263</v>
      </c>
      <c r="F409" t="s">
        <v>4250</v>
      </c>
      <c r="G409" t="s">
        <v>4264</v>
      </c>
      <c r="H409">
        <v>1.9</v>
      </c>
      <c r="I409">
        <v>2.6</v>
      </c>
      <c r="J409" t="s">
        <v>4265</v>
      </c>
    </row>
    <row r="410" spans="1:10">
      <c r="A410" t="s">
        <v>4680</v>
      </c>
      <c r="B410" s="1">
        <v>46030</v>
      </c>
      <c r="C410" t="s">
        <v>18</v>
      </c>
      <c r="D410" t="s">
        <v>21</v>
      </c>
      <c r="E410" t="s">
        <v>4272</v>
      </c>
      <c r="F410" t="s">
        <v>4250</v>
      </c>
      <c r="G410" t="s">
        <v>4264</v>
      </c>
      <c r="H410">
        <v>7.8</v>
      </c>
      <c r="I410">
        <v>34.799999999999997</v>
      </c>
      <c r="J410" t="s">
        <v>4265</v>
      </c>
    </row>
    <row r="411" spans="1:10">
      <c r="A411" t="s">
        <v>4681</v>
      </c>
      <c r="B411" s="1">
        <v>46084</v>
      </c>
      <c r="C411" t="s">
        <v>43</v>
      </c>
      <c r="D411" t="s">
        <v>25</v>
      </c>
      <c r="E411" t="s">
        <v>4282</v>
      </c>
      <c r="F411" t="s">
        <v>4258</v>
      </c>
      <c r="G411" t="s">
        <v>4251</v>
      </c>
      <c r="H411">
        <v>12.2</v>
      </c>
      <c r="I411">
        <v>22.5</v>
      </c>
      <c r="J411" t="s">
        <v>4255</v>
      </c>
    </row>
    <row r="412" spans="1:10">
      <c r="A412" t="s">
        <v>4682</v>
      </c>
      <c r="B412" s="1">
        <v>46185</v>
      </c>
      <c r="C412" t="s">
        <v>27</v>
      </c>
      <c r="D412" t="s">
        <v>19</v>
      </c>
      <c r="E412" t="s">
        <v>4282</v>
      </c>
      <c r="F412" t="s">
        <v>4258</v>
      </c>
      <c r="G412" t="s">
        <v>4251</v>
      </c>
      <c r="H412">
        <v>6.2</v>
      </c>
      <c r="I412">
        <v>63.7</v>
      </c>
      <c r="J412" t="s">
        <v>4259</v>
      </c>
    </row>
    <row r="413" spans="1:10">
      <c r="A413" t="s">
        <v>4683</v>
      </c>
      <c r="B413" s="1">
        <v>46146</v>
      </c>
      <c r="C413" t="s">
        <v>18</v>
      </c>
      <c r="D413" t="s">
        <v>23</v>
      </c>
      <c r="E413" t="s">
        <v>4268</v>
      </c>
      <c r="F413" t="s">
        <v>4250</v>
      </c>
      <c r="G413" t="s">
        <v>4251</v>
      </c>
      <c r="H413">
        <v>10.1</v>
      </c>
      <c r="I413">
        <v>11.2</v>
      </c>
      <c r="J413" t="s">
        <v>4269</v>
      </c>
    </row>
    <row r="414" spans="1:10">
      <c r="A414" t="s">
        <v>4684</v>
      </c>
      <c r="B414" s="1">
        <v>46120</v>
      </c>
      <c r="C414" t="s">
        <v>18</v>
      </c>
      <c r="D414" t="s">
        <v>25</v>
      </c>
      <c r="E414" t="s">
        <v>4263</v>
      </c>
      <c r="F414" t="s">
        <v>4250</v>
      </c>
      <c r="G414" t="s">
        <v>4264</v>
      </c>
      <c r="H414">
        <v>0.5</v>
      </c>
      <c r="I414">
        <v>36.5</v>
      </c>
      <c r="J414" t="s">
        <v>4265</v>
      </c>
    </row>
    <row r="415" spans="1:10">
      <c r="A415" t="s">
        <v>4685</v>
      </c>
      <c r="B415" s="1">
        <v>46182</v>
      </c>
      <c r="C415" t="s">
        <v>27</v>
      </c>
      <c r="D415" t="s">
        <v>19</v>
      </c>
      <c r="E415" t="s">
        <v>4275</v>
      </c>
      <c r="F415" t="s">
        <v>4261</v>
      </c>
      <c r="G415" t="s">
        <v>4251</v>
      </c>
      <c r="H415">
        <v>17.7</v>
      </c>
      <c r="I415">
        <v>28.1</v>
      </c>
      <c r="J415" t="s">
        <v>4269</v>
      </c>
    </row>
    <row r="416" spans="1:10">
      <c r="A416" t="s">
        <v>4686</v>
      </c>
      <c r="B416" s="1">
        <v>46132</v>
      </c>
      <c r="C416" t="s">
        <v>43</v>
      </c>
      <c r="D416" t="s">
        <v>19</v>
      </c>
      <c r="E416" t="s">
        <v>4254</v>
      </c>
      <c r="F416" t="s">
        <v>4250</v>
      </c>
      <c r="G416" t="s">
        <v>4251</v>
      </c>
      <c r="H416">
        <v>1.4</v>
      </c>
      <c r="I416">
        <v>6.9</v>
      </c>
      <c r="J416" t="s">
        <v>4252</v>
      </c>
    </row>
    <row r="417" spans="1:10">
      <c r="A417" t="s">
        <v>4687</v>
      </c>
      <c r="B417" s="1">
        <v>46035</v>
      </c>
      <c r="C417" t="s">
        <v>18</v>
      </c>
      <c r="D417" t="s">
        <v>19</v>
      </c>
      <c r="E417" t="s">
        <v>4254</v>
      </c>
      <c r="F417" t="s">
        <v>4250</v>
      </c>
      <c r="G417" t="s">
        <v>4251</v>
      </c>
      <c r="H417">
        <v>1.8</v>
      </c>
      <c r="I417">
        <v>27</v>
      </c>
      <c r="J417" t="s">
        <v>4279</v>
      </c>
    </row>
    <row r="418" spans="1:10">
      <c r="A418" t="s">
        <v>4688</v>
      </c>
      <c r="B418" s="1">
        <v>46053</v>
      </c>
      <c r="C418" t="s">
        <v>32</v>
      </c>
      <c r="D418" t="s">
        <v>25</v>
      </c>
      <c r="E418" t="s">
        <v>4249</v>
      </c>
      <c r="F418" t="s">
        <v>4261</v>
      </c>
      <c r="G418" t="s">
        <v>4276</v>
      </c>
      <c r="H418">
        <v>3.8</v>
      </c>
      <c r="I418">
        <v>31.1</v>
      </c>
      <c r="J418" t="s">
        <v>4265</v>
      </c>
    </row>
    <row r="419" spans="1:10">
      <c r="A419" t="s">
        <v>4689</v>
      </c>
      <c r="B419" s="1">
        <v>46150</v>
      </c>
      <c r="C419" t="s">
        <v>18</v>
      </c>
      <c r="D419" t="s">
        <v>23</v>
      </c>
      <c r="E419" t="s">
        <v>4254</v>
      </c>
      <c r="F419" t="s">
        <v>4250</v>
      </c>
      <c r="G419" t="s">
        <v>4251</v>
      </c>
      <c r="H419">
        <v>2.4</v>
      </c>
      <c r="I419">
        <v>54.7</v>
      </c>
      <c r="J419" t="s">
        <v>4279</v>
      </c>
    </row>
    <row r="420" spans="1:10">
      <c r="A420" t="s">
        <v>4690</v>
      </c>
      <c r="B420" s="1">
        <v>46079</v>
      </c>
      <c r="C420" t="s">
        <v>48</v>
      </c>
      <c r="D420" t="s">
        <v>19</v>
      </c>
      <c r="E420" t="s">
        <v>4268</v>
      </c>
      <c r="F420" t="s">
        <v>4250</v>
      </c>
      <c r="G420" t="s">
        <v>4276</v>
      </c>
      <c r="H420">
        <v>1.8</v>
      </c>
      <c r="I420">
        <v>11.8</v>
      </c>
      <c r="J420" t="s">
        <v>4265</v>
      </c>
    </row>
    <row r="421" spans="1:10">
      <c r="A421" t="s">
        <v>4691</v>
      </c>
      <c r="B421" s="1">
        <v>46190</v>
      </c>
      <c r="C421" t="s">
        <v>43</v>
      </c>
      <c r="D421" t="s">
        <v>21</v>
      </c>
      <c r="E421" t="s">
        <v>4282</v>
      </c>
      <c r="F421" t="s">
        <v>4250</v>
      </c>
      <c r="G421" t="s">
        <v>4276</v>
      </c>
      <c r="H421">
        <v>16.3</v>
      </c>
      <c r="I421">
        <v>44.1</v>
      </c>
      <c r="J421" t="s">
        <v>4265</v>
      </c>
    </row>
    <row r="422" spans="1:10">
      <c r="A422" t="s">
        <v>4692</v>
      </c>
      <c r="B422" s="1">
        <v>46170</v>
      </c>
      <c r="C422" t="s">
        <v>18</v>
      </c>
      <c r="D422" t="s">
        <v>19</v>
      </c>
      <c r="E422" t="s">
        <v>4272</v>
      </c>
      <c r="F422" t="s">
        <v>4261</v>
      </c>
      <c r="G422" t="s">
        <v>4251</v>
      </c>
      <c r="H422">
        <v>3.9</v>
      </c>
      <c r="I422">
        <v>15.8</v>
      </c>
      <c r="J422" t="s">
        <v>4269</v>
      </c>
    </row>
    <row r="423" spans="1:10">
      <c r="A423" t="s">
        <v>4693</v>
      </c>
      <c r="B423" s="1">
        <v>46093</v>
      </c>
      <c r="C423" t="s">
        <v>18</v>
      </c>
      <c r="D423" t="s">
        <v>25</v>
      </c>
      <c r="E423" t="s">
        <v>4282</v>
      </c>
      <c r="F423" t="s">
        <v>4250</v>
      </c>
      <c r="G423" t="s">
        <v>4264</v>
      </c>
      <c r="H423">
        <v>2.2000000000000002</v>
      </c>
      <c r="I423">
        <v>11.3</v>
      </c>
      <c r="J423" t="s">
        <v>4265</v>
      </c>
    </row>
    <row r="424" spans="1:10">
      <c r="A424" t="s">
        <v>4694</v>
      </c>
      <c r="B424" s="1">
        <v>46163</v>
      </c>
      <c r="C424" t="s">
        <v>48</v>
      </c>
      <c r="D424" t="s">
        <v>19</v>
      </c>
      <c r="E424" t="s">
        <v>4263</v>
      </c>
      <c r="F424" t="s">
        <v>4250</v>
      </c>
      <c r="G424" t="s">
        <v>4276</v>
      </c>
      <c r="H424">
        <v>3.4</v>
      </c>
      <c r="I424">
        <v>11.9</v>
      </c>
      <c r="J424" t="s">
        <v>4265</v>
      </c>
    </row>
    <row r="425" spans="1:10">
      <c r="A425" t="s">
        <v>4695</v>
      </c>
      <c r="B425" s="1">
        <v>46117</v>
      </c>
      <c r="C425" t="s">
        <v>32</v>
      </c>
      <c r="D425" t="s">
        <v>25</v>
      </c>
      <c r="E425" t="s">
        <v>4268</v>
      </c>
      <c r="F425" t="s">
        <v>4261</v>
      </c>
      <c r="G425" t="s">
        <v>4276</v>
      </c>
      <c r="H425">
        <v>5.9</v>
      </c>
      <c r="I425">
        <v>8.6</v>
      </c>
      <c r="J425" t="s">
        <v>4265</v>
      </c>
    </row>
    <row r="426" spans="1:10">
      <c r="A426" t="s">
        <v>4696</v>
      </c>
      <c r="B426" s="1">
        <v>46188</v>
      </c>
      <c r="C426" t="s">
        <v>48</v>
      </c>
      <c r="D426" t="s">
        <v>19</v>
      </c>
      <c r="E426" t="s">
        <v>4254</v>
      </c>
      <c r="F426" t="s">
        <v>4250</v>
      </c>
      <c r="G426" t="s">
        <v>4251</v>
      </c>
      <c r="H426">
        <v>1.1000000000000001</v>
      </c>
      <c r="I426">
        <v>23.1</v>
      </c>
      <c r="J426" t="s">
        <v>4252</v>
      </c>
    </row>
    <row r="427" spans="1:10">
      <c r="A427" t="s">
        <v>4697</v>
      </c>
      <c r="B427" s="1">
        <v>46188</v>
      </c>
      <c r="C427" t="s">
        <v>53</v>
      </c>
      <c r="D427" t="s">
        <v>25</v>
      </c>
      <c r="E427" t="s">
        <v>4249</v>
      </c>
      <c r="F427" t="s">
        <v>4250</v>
      </c>
      <c r="G427" t="s">
        <v>4251</v>
      </c>
      <c r="H427">
        <v>10.1</v>
      </c>
      <c r="I427">
        <v>38.4</v>
      </c>
      <c r="J427" t="s">
        <v>4259</v>
      </c>
    </row>
    <row r="428" spans="1:10">
      <c r="A428" t="s">
        <v>4698</v>
      </c>
      <c r="B428" s="1">
        <v>46199</v>
      </c>
      <c r="C428" t="s">
        <v>48</v>
      </c>
      <c r="D428" t="s">
        <v>19</v>
      </c>
      <c r="E428" t="s">
        <v>4249</v>
      </c>
      <c r="F428" t="s">
        <v>4261</v>
      </c>
      <c r="G428" t="s">
        <v>4264</v>
      </c>
      <c r="H428">
        <v>6.1</v>
      </c>
      <c r="I428">
        <v>10.6</v>
      </c>
      <c r="J428" t="s">
        <v>4265</v>
      </c>
    </row>
    <row r="429" spans="1:10">
      <c r="A429" t="s">
        <v>4699</v>
      </c>
      <c r="B429" s="1">
        <v>46106</v>
      </c>
      <c r="C429" t="s">
        <v>27</v>
      </c>
      <c r="D429" t="s">
        <v>21</v>
      </c>
      <c r="E429" t="s">
        <v>4275</v>
      </c>
      <c r="F429" t="s">
        <v>4261</v>
      </c>
      <c r="G429" t="s">
        <v>4251</v>
      </c>
      <c r="H429">
        <v>8.4</v>
      </c>
      <c r="I429">
        <v>26.2</v>
      </c>
      <c r="J429" t="s">
        <v>4252</v>
      </c>
    </row>
    <row r="430" spans="1:10">
      <c r="A430" t="s">
        <v>4700</v>
      </c>
      <c r="B430" s="1">
        <v>46103</v>
      </c>
      <c r="C430" t="s">
        <v>27</v>
      </c>
      <c r="D430" t="s">
        <v>19</v>
      </c>
      <c r="E430" t="s">
        <v>4275</v>
      </c>
      <c r="F430" t="s">
        <v>4261</v>
      </c>
      <c r="G430" t="s">
        <v>4251</v>
      </c>
      <c r="H430">
        <v>2.2000000000000002</v>
      </c>
      <c r="I430">
        <v>7.1</v>
      </c>
      <c r="J430" t="s">
        <v>4269</v>
      </c>
    </row>
    <row r="431" spans="1:10">
      <c r="A431" t="s">
        <v>4701</v>
      </c>
      <c r="B431" s="1">
        <v>46131</v>
      </c>
      <c r="C431" t="s">
        <v>53</v>
      </c>
      <c r="D431" t="s">
        <v>25</v>
      </c>
      <c r="E431" t="s">
        <v>4257</v>
      </c>
      <c r="F431" t="s">
        <v>4250</v>
      </c>
      <c r="G431" t="s">
        <v>4251</v>
      </c>
      <c r="H431">
        <v>3.5</v>
      </c>
      <c r="I431">
        <v>3.6</v>
      </c>
      <c r="J431" t="s">
        <v>4259</v>
      </c>
    </row>
    <row r="432" spans="1:10">
      <c r="A432" t="s">
        <v>4702</v>
      </c>
      <c r="B432" s="1">
        <v>46038</v>
      </c>
      <c r="C432" t="s">
        <v>43</v>
      </c>
      <c r="D432" t="s">
        <v>21</v>
      </c>
      <c r="E432" t="s">
        <v>4268</v>
      </c>
      <c r="F432" t="s">
        <v>4250</v>
      </c>
      <c r="G432" t="s">
        <v>4276</v>
      </c>
      <c r="H432">
        <v>5.5</v>
      </c>
      <c r="I432">
        <v>11.9</v>
      </c>
      <c r="J432" t="s">
        <v>4265</v>
      </c>
    </row>
    <row r="433" spans="1:10">
      <c r="A433" t="s">
        <v>4703</v>
      </c>
      <c r="B433" s="1">
        <v>46116</v>
      </c>
      <c r="C433" t="s">
        <v>37</v>
      </c>
      <c r="D433" t="s">
        <v>23</v>
      </c>
      <c r="E433" t="s">
        <v>4275</v>
      </c>
      <c r="F433" t="s">
        <v>4250</v>
      </c>
      <c r="G433" t="s">
        <v>4251</v>
      </c>
      <c r="H433">
        <v>2.9</v>
      </c>
      <c r="I433">
        <v>14.9</v>
      </c>
      <c r="J433" t="s">
        <v>4255</v>
      </c>
    </row>
    <row r="434" spans="1:10">
      <c r="A434" t="s">
        <v>4704</v>
      </c>
      <c r="B434" s="1">
        <v>46202</v>
      </c>
      <c r="C434" t="s">
        <v>37</v>
      </c>
      <c r="D434" t="s">
        <v>23</v>
      </c>
      <c r="E434" t="s">
        <v>4272</v>
      </c>
      <c r="F434" t="s">
        <v>4250</v>
      </c>
      <c r="G434" t="s">
        <v>4264</v>
      </c>
      <c r="H434">
        <v>1.5</v>
      </c>
      <c r="I434">
        <v>25.7</v>
      </c>
      <c r="J434" t="s">
        <v>4265</v>
      </c>
    </row>
    <row r="435" spans="1:10">
      <c r="A435" t="s">
        <v>4705</v>
      </c>
      <c r="B435" s="1">
        <v>46159</v>
      </c>
      <c r="C435" t="s">
        <v>48</v>
      </c>
      <c r="D435" t="s">
        <v>19</v>
      </c>
      <c r="E435" t="s">
        <v>4263</v>
      </c>
      <c r="F435" t="s">
        <v>4261</v>
      </c>
      <c r="G435" t="s">
        <v>4251</v>
      </c>
      <c r="H435">
        <v>1.7</v>
      </c>
      <c r="I435">
        <v>9.1</v>
      </c>
      <c r="J435" t="s">
        <v>4259</v>
      </c>
    </row>
    <row r="436" spans="1:10">
      <c r="A436" t="s">
        <v>4706</v>
      </c>
      <c r="B436" s="1">
        <v>46158</v>
      </c>
      <c r="C436" t="s">
        <v>32</v>
      </c>
      <c r="D436" t="s">
        <v>21</v>
      </c>
      <c r="E436" t="s">
        <v>4263</v>
      </c>
      <c r="F436" t="s">
        <v>4261</v>
      </c>
      <c r="G436" t="s">
        <v>4251</v>
      </c>
      <c r="H436">
        <v>3</v>
      </c>
      <c r="I436">
        <v>28</v>
      </c>
      <c r="J436" t="s">
        <v>4269</v>
      </c>
    </row>
    <row r="437" spans="1:10">
      <c r="A437" t="s">
        <v>4707</v>
      </c>
      <c r="B437" s="1">
        <v>46117</v>
      </c>
      <c r="C437" t="s">
        <v>48</v>
      </c>
      <c r="D437" t="s">
        <v>25</v>
      </c>
      <c r="E437" t="s">
        <v>4275</v>
      </c>
      <c r="F437" t="s">
        <v>4261</v>
      </c>
      <c r="G437" t="s">
        <v>4276</v>
      </c>
      <c r="H437">
        <v>9.5</v>
      </c>
      <c r="I437">
        <v>56.7</v>
      </c>
      <c r="J437" t="s">
        <v>4265</v>
      </c>
    </row>
    <row r="438" spans="1:10">
      <c r="A438" t="s">
        <v>4708</v>
      </c>
      <c r="B438" s="1">
        <v>46108</v>
      </c>
      <c r="C438" t="s">
        <v>18</v>
      </c>
      <c r="D438" t="s">
        <v>19</v>
      </c>
      <c r="E438" t="s">
        <v>4263</v>
      </c>
      <c r="F438" t="s">
        <v>4261</v>
      </c>
      <c r="G438" t="s">
        <v>4251</v>
      </c>
      <c r="H438">
        <v>2.2000000000000002</v>
      </c>
      <c r="I438">
        <v>12</v>
      </c>
      <c r="J438" t="s">
        <v>4255</v>
      </c>
    </row>
    <row r="439" spans="1:10">
      <c r="A439" t="s">
        <v>4709</v>
      </c>
      <c r="B439" s="1">
        <v>46171</v>
      </c>
      <c r="C439" t="s">
        <v>53</v>
      </c>
      <c r="D439" t="s">
        <v>23</v>
      </c>
      <c r="E439" t="s">
        <v>4282</v>
      </c>
      <c r="F439" t="s">
        <v>4250</v>
      </c>
      <c r="G439" t="s">
        <v>4264</v>
      </c>
      <c r="H439">
        <v>3.5</v>
      </c>
      <c r="I439">
        <v>16.899999999999999</v>
      </c>
      <c r="J439" t="s">
        <v>4265</v>
      </c>
    </row>
    <row r="440" spans="1:10">
      <c r="A440" t="s">
        <v>4710</v>
      </c>
      <c r="B440" s="1">
        <v>46050</v>
      </c>
      <c r="C440" t="s">
        <v>48</v>
      </c>
      <c r="D440" t="s">
        <v>23</v>
      </c>
      <c r="E440" t="s">
        <v>4254</v>
      </c>
      <c r="F440" t="s">
        <v>4261</v>
      </c>
      <c r="G440" t="s">
        <v>4264</v>
      </c>
      <c r="H440">
        <v>2.7</v>
      </c>
      <c r="I440">
        <v>46.6</v>
      </c>
      <c r="J440" t="s">
        <v>4265</v>
      </c>
    </row>
    <row r="441" spans="1:10">
      <c r="A441" t="s">
        <v>4711</v>
      </c>
      <c r="B441" s="1">
        <v>46186</v>
      </c>
      <c r="C441" t="s">
        <v>53</v>
      </c>
      <c r="D441" t="s">
        <v>25</v>
      </c>
      <c r="E441" t="s">
        <v>4268</v>
      </c>
      <c r="F441" t="s">
        <v>4261</v>
      </c>
      <c r="G441" t="s">
        <v>4251</v>
      </c>
      <c r="H441">
        <v>2.6</v>
      </c>
      <c r="I441">
        <v>12.9</v>
      </c>
      <c r="J441" t="s">
        <v>4269</v>
      </c>
    </row>
    <row r="442" spans="1:10">
      <c r="A442" t="s">
        <v>4712</v>
      </c>
      <c r="B442" s="1">
        <v>46121</v>
      </c>
      <c r="C442" t="s">
        <v>18</v>
      </c>
      <c r="D442" t="s">
        <v>25</v>
      </c>
      <c r="E442" t="s">
        <v>4268</v>
      </c>
      <c r="F442" t="s">
        <v>4250</v>
      </c>
      <c r="G442" t="s">
        <v>4251</v>
      </c>
      <c r="H442">
        <v>1.8</v>
      </c>
      <c r="I442">
        <v>24.5</v>
      </c>
      <c r="J442" t="s">
        <v>4259</v>
      </c>
    </row>
    <row r="443" spans="1:10">
      <c r="A443" t="s">
        <v>4713</v>
      </c>
      <c r="B443" s="1">
        <v>46136</v>
      </c>
      <c r="C443" t="s">
        <v>53</v>
      </c>
      <c r="D443" t="s">
        <v>25</v>
      </c>
      <c r="E443" t="s">
        <v>4282</v>
      </c>
      <c r="F443" t="s">
        <v>4250</v>
      </c>
      <c r="G443" t="s">
        <v>4264</v>
      </c>
      <c r="H443">
        <v>1.5</v>
      </c>
      <c r="I443">
        <v>6.8</v>
      </c>
      <c r="J443" t="s">
        <v>4265</v>
      </c>
    </row>
    <row r="444" spans="1:10">
      <c r="A444" t="s">
        <v>4714</v>
      </c>
      <c r="B444" s="1">
        <v>46047</v>
      </c>
      <c r="C444" t="s">
        <v>53</v>
      </c>
      <c r="D444" t="s">
        <v>23</v>
      </c>
      <c r="E444" t="s">
        <v>4249</v>
      </c>
      <c r="F444" t="s">
        <v>4250</v>
      </c>
      <c r="G444" t="s">
        <v>4251</v>
      </c>
      <c r="H444">
        <v>8.6</v>
      </c>
      <c r="I444">
        <v>21.7</v>
      </c>
      <c r="J444" t="s">
        <v>4279</v>
      </c>
    </row>
    <row r="445" spans="1:10">
      <c r="A445" t="s">
        <v>4715</v>
      </c>
      <c r="B445" s="1">
        <v>46089</v>
      </c>
      <c r="C445" t="s">
        <v>32</v>
      </c>
      <c r="D445" t="s">
        <v>23</v>
      </c>
      <c r="E445" t="s">
        <v>4272</v>
      </c>
      <c r="F445" t="s">
        <v>4261</v>
      </c>
      <c r="G445" t="s">
        <v>4251</v>
      </c>
      <c r="H445">
        <v>0.5</v>
      </c>
      <c r="I445">
        <v>4.8</v>
      </c>
      <c r="J445" t="s">
        <v>4252</v>
      </c>
    </row>
    <row r="446" spans="1:10">
      <c r="A446" t="s">
        <v>4716</v>
      </c>
      <c r="B446" s="1">
        <v>46066</v>
      </c>
      <c r="C446" t="s">
        <v>32</v>
      </c>
      <c r="D446" t="s">
        <v>21</v>
      </c>
      <c r="E446" t="s">
        <v>4257</v>
      </c>
      <c r="F446" t="s">
        <v>4258</v>
      </c>
      <c r="G446" t="s">
        <v>4264</v>
      </c>
      <c r="H446">
        <v>12.9</v>
      </c>
      <c r="I446">
        <v>23.6</v>
      </c>
      <c r="J446" t="s">
        <v>4265</v>
      </c>
    </row>
    <row r="447" spans="1:10">
      <c r="A447" t="s">
        <v>4717</v>
      </c>
      <c r="B447" s="1">
        <v>46198</v>
      </c>
      <c r="C447" t="s">
        <v>43</v>
      </c>
      <c r="D447" t="s">
        <v>19</v>
      </c>
      <c r="E447" t="s">
        <v>4257</v>
      </c>
      <c r="F447" t="s">
        <v>4250</v>
      </c>
      <c r="G447" t="s">
        <v>4251</v>
      </c>
      <c r="H447">
        <v>1.8</v>
      </c>
      <c r="I447">
        <v>8.9</v>
      </c>
      <c r="J447" t="s">
        <v>4255</v>
      </c>
    </row>
    <row r="448" spans="1:10">
      <c r="A448" t="s">
        <v>4718</v>
      </c>
      <c r="B448" s="1">
        <v>46138</v>
      </c>
      <c r="C448" t="s">
        <v>18</v>
      </c>
      <c r="D448" t="s">
        <v>21</v>
      </c>
      <c r="E448" t="s">
        <v>4254</v>
      </c>
      <c r="F448" t="s">
        <v>4261</v>
      </c>
      <c r="G448" t="s">
        <v>4276</v>
      </c>
      <c r="H448">
        <v>3.9</v>
      </c>
      <c r="I448">
        <v>10.3</v>
      </c>
      <c r="J448" t="s">
        <v>4265</v>
      </c>
    </row>
    <row r="449" spans="1:10">
      <c r="A449" t="s">
        <v>4719</v>
      </c>
      <c r="B449" s="1">
        <v>46202</v>
      </c>
      <c r="C449" t="s">
        <v>48</v>
      </c>
      <c r="D449" t="s">
        <v>19</v>
      </c>
      <c r="E449" t="s">
        <v>4268</v>
      </c>
      <c r="F449" t="s">
        <v>4250</v>
      </c>
      <c r="G449" t="s">
        <v>4251</v>
      </c>
      <c r="H449">
        <v>3.1</v>
      </c>
      <c r="I449">
        <v>32.4</v>
      </c>
      <c r="J449" t="s">
        <v>4259</v>
      </c>
    </row>
    <row r="450" spans="1:10">
      <c r="A450" t="s">
        <v>4720</v>
      </c>
      <c r="B450" s="1">
        <v>46069</v>
      </c>
      <c r="C450" t="s">
        <v>18</v>
      </c>
      <c r="D450" t="s">
        <v>23</v>
      </c>
      <c r="E450" t="s">
        <v>4254</v>
      </c>
      <c r="F450" t="s">
        <v>4258</v>
      </c>
      <c r="G450" t="s">
        <v>4251</v>
      </c>
      <c r="H450">
        <v>8</v>
      </c>
      <c r="I450">
        <v>40.700000000000003</v>
      </c>
      <c r="J450" t="s">
        <v>4269</v>
      </c>
    </row>
    <row r="451" spans="1:10">
      <c r="A451" t="s">
        <v>4721</v>
      </c>
      <c r="B451" s="1">
        <v>46062</v>
      </c>
      <c r="C451" t="s">
        <v>32</v>
      </c>
      <c r="D451" t="s">
        <v>19</v>
      </c>
      <c r="E451" t="s">
        <v>4272</v>
      </c>
      <c r="F451" t="s">
        <v>4258</v>
      </c>
      <c r="G451" t="s">
        <v>4251</v>
      </c>
      <c r="H451">
        <v>14.6</v>
      </c>
      <c r="I451">
        <v>18</v>
      </c>
      <c r="J451" t="s">
        <v>4252</v>
      </c>
    </row>
    <row r="452" spans="1:10">
      <c r="A452" t="s">
        <v>4722</v>
      </c>
      <c r="B452" s="1">
        <v>46203</v>
      </c>
      <c r="C452" t="s">
        <v>37</v>
      </c>
      <c r="D452" t="s">
        <v>25</v>
      </c>
      <c r="E452" t="s">
        <v>4249</v>
      </c>
      <c r="F452" t="s">
        <v>4250</v>
      </c>
      <c r="G452" t="s">
        <v>4276</v>
      </c>
      <c r="H452">
        <v>1.2</v>
      </c>
      <c r="I452">
        <v>29.7</v>
      </c>
      <c r="J452" t="s">
        <v>4265</v>
      </c>
    </row>
    <row r="453" spans="1:10">
      <c r="A453" t="s">
        <v>4723</v>
      </c>
      <c r="B453" s="1">
        <v>46024</v>
      </c>
      <c r="C453" t="s">
        <v>48</v>
      </c>
      <c r="D453" t="s">
        <v>25</v>
      </c>
      <c r="E453" t="s">
        <v>4263</v>
      </c>
      <c r="F453" t="s">
        <v>4261</v>
      </c>
      <c r="G453" t="s">
        <v>4264</v>
      </c>
      <c r="H453">
        <v>1.8</v>
      </c>
      <c r="I453">
        <v>39</v>
      </c>
      <c r="J453" t="s">
        <v>4265</v>
      </c>
    </row>
    <row r="454" spans="1:10">
      <c r="A454" t="s">
        <v>4724</v>
      </c>
      <c r="B454" s="1">
        <v>46145</v>
      </c>
      <c r="C454" t="s">
        <v>48</v>
      </c>
      <c r="D454" t="s">
        <v>25</v>
      </c>
      <c r="E454" t="s">
        <v>4249</v>
      </c>
      <c r="F454" t="s">
        <v>4258</v>
      </c>
      <c r="G454" t="s">
        <v>4264</v>
      </c>
      <c r="H454">
        <v>35.799999999999997</v>
      </c>
      <c r="I454">
        <v>45</v>
      </c>
      <c r="J454" t="s">
        <v>4265</v>
      </c>
    </row>
    <row r="455" spans="1:10">
      <c r="A455" t="s">
        <v>4725</v>
      </c>
      <c r="B455" s="1">
        <v>46184</v>
      </c>
      <c r="C455" t="s">
        <v>18</v>
      </c>
      <c r="D455" t="s">
        <v>25</v>
      </c>
      <c r="E455" t="s">
        <v>4268</v>
      </c>
      <c r="F455" t="s">
        <v>4250</v>
      </c>
      <c r="G455" t="s">
        <v>4276</v>
      </c>
      <c r="H455">
        <v>3.7</v>
      </c>
      <c r="I455">
        <v>7.4</v>
      </c>
      <c r="J455" t="s">
        <v>4265</v>
      </c>
    </row>
    <row r="456" spans="1:10">
      <c r="A456" t="s">
        <v>4726</v>
      </c>
      <c r="B456" s="1">
        <v>46192</v>
      </c>
      <c r="C456" t="s">
        <v>48</v>
      </c>
      <c r="D456" t="s">
        <v>19</v>
      </c>
      <c r="E456" t="s">
        <v>4263</v>
      </c>
      <c r="F456" t="s">
        <v>4250</v>
      </c>
      <c r="G456" t="s">
        <v>4276</v>
      </c>
      <c r="H456">
        <v>5.9</v>
      </c>
      <c r="I456">
        <v>8.1</v>
      </c>
      <c r="J456" t="s">
        <v>4265</v>
      </c>
    </row>
    <row r="457" spans="1:10">
      <c r="A457" t="s">
        <v>4727</v>
      </c>
      <c r="B457" s="1">
        <v>46039</v>
      </c>
      <c r="C457" t="s">
        <v>32</v>
      </c>
      <c r="D457" t="s">
        <v>21</v>
      </c>
      <c r="E457" t="s">
        <v>4249</v>
      </c>
      <c r="F457" t="s">
        <v>4250</v>
      </c>
      <c r="G457" t="s">
        <v>4251</v>
      </c>
      <c r="H457">
        <v>1.9</v>
      </c>
      <c r="I457">
        <v>32.700000000000003</v>
      </c>
      <c r="J457" t="s">
        <v>4269</v>
      </c>
    </row>
    <row r="458" spans="1:10">
      <c r="A458" t="s">
        <v>4728</v>
      </c>
      <c r="B458" s="1">
        <v>46132</v>
      </c>
      <c r="C458" t="s">
        <v>27</v>
      </c>
      <c r="D458" t="s">
        <v>25</v>
      </c>
      <c r="E458" t="s">
        <v>4249</v>
      </c>
      <c r="F458" t="s">
        <v>4258</v>
      </c>
      <c r="G458" t="s">
        <v>4276</v>
      </c>
      <c r="H458">
        <v>5</v>
      </c>
      <c r="I458">
        <v>23.8</v>
      </c>
      <c r="J458" t="s">
        <v>4265</v>
      </c>
    </row>
    <row r="459" spans="1:10">
      <c r="A459" t="s">
        <v>4729</v>
      </c>
      <c r="B459" s="1">
        <v>46185</v>
      </c>
      <c r="C459" t="s">
        <v>18</v>
      </c>
      <c r="D459" t="s">
        <v>19</v>
      </c>
      <c r="E459" t="s">
        <v>4268</v>
      </c>
      <c r="F459" t="s">
        <v>4258</v>
      </c>
      <c r="G459" t="s">
        <v>4251</v>
      </c>
      <c r="H459">
        <v>8.6999999999999993</v>
      </c>
      <c r="I459">
        <v>93.4</v>
      </c>
      <c r="J459" t="s">
        <v>4279</v>
      </c>
    </row>
    <row r="460" spans="1:10">
      <c r="A460" t="s">
        <v>4730</v>
      </c>
      <c r="B460" s="1">
        <v>46042</v>
      </c>
      <c r="C460" t="s">
        <v>27</v>
      </c>
      <c r="D460" t="s">
        <v>23</v>
      </c>
      <c r="E460" t="s">
        <v>4257</v>
      </c>
      <c r="F460" t="s">
        <v>4261</v>
      </c>
      <c r="G460" t="s">
        <v>4264</v>
      </c>
      <c r="H460">
        <v>4.5999999999999996</v>
      </c>
      <c r="I460">
        <v>27.2</v>
      </c>
      <c r="J460" t="s">
        <v>4265</v>
      </c>
    </row>
    <row r="461" spans="1:10">
      <c r="A461" t="s">
        <v>4731</v>
      </c>
      <c r="B461" s="1">
        <v>46035</v>
      </c>
      <c r="C461" t="s">
        <v>27</v>
      </c>
      <c r="D461" t="s">
        <v>25</v>
      </c>
      <c r="E461" t="s">
        <v>4263</v>
      </c>
      <c r="F461" t="s">
        <v>4250</v>
      </c>
      <c r="G461" t="s">
        <v>4251</v>
      </c>
      <c r="H461">
        <v>0.5</v>
      </c>
      <c r="I461">
        <v>15.4</v>
      </c>
      <c r="J461" t="s">
        <v>4269</v>
      </c>
    </row>
    <row r="462" spans="1:10">
      <c r="A462" t="s">
        <v>4732</v>
      </c>
      <c r="B462" s="1">
        <v>46169</v>
      </c>
      <c r="C462" t="s">
        <v>27</v>
      </c>
      <c r="D462" t="s">
        <v>23</v>
      </c>
      <c r="E462" t="s">
        <v>4272</v>
      </c>
      <c r="F462" t="s">
        <v>4250</v>
      </c>
      <c r="G462" t="s">
        <v>4264</v>
      </c>
      <c r="H462">
        <v>6.2</v>
      </c>
      <c r="I462">
        <v>18.100000000000001</v>
      </c>
      <c r="J462" t="s">
        <v>4265</v>
      </c>
    </row>
    <row r="463" spans="1:10">
      <c r="A463" t="s">
        <v>4733</v>
      </c>
      <c r="B463" s="1">
        <v>46167</v>
      </c>
      <c r="C463" t="s">
        <v>53</v>
      </c>
      <c r="D463" t="s">
        <v>21</v>
      </c>
      <c r="E463" t="s">
        <v>4272</v>
      </c>
      <c r="F463" t="s">
        <v>4250</v>
      </c>
      <c r="G463" t="s">
        <v>4264</v>
      </c>
      <c r="H463">
        <v>2.2000000000000002</v>
      </c>
      <c r="I463">
        <v>16.399999999999999</v>
      </c>
      <c r="J463" t="s">
        <v>4265</v>
      </c>
    </row>
    <row r="464" spans="1:10">
      <c r="A464" t="s">
        <v>4734</v>
      </c>
      <c r="B464" s="1">
        <v>46164</v>
      </c>
      <c r="C464" t="s">
        <v>32</v>
      </c>
      <c r="D464" t="s">
        <v>23</v>
      </c>
      <c r="E464" t="s">
        <v>4254</v>
      </c>
      <c r="F464" t="s">
        <v>4250</v>
      </c>
      <c r="G464" t="s">
        <v>4251</v>
      </c>
      <c r="H464">
        <v>0.5</v>
      </c>
      <c r="I464">
        <v>30.5</v>
      </c>
      <c r="J464" t="s">
        <v>4259</v>
      </c>
    </row>
    <row r="465" spans="1:10">
      <c r="A465" t="s">
        <v>4735</v>
      </c>
      <c r="B465" s="1">
        <v>46195</v>
      </c>
      <c r="C465" t="s">
        <v>27</v>
      </c>
      <c r="D465" t="s">
        <v>25</v>
      </c>
      <c r="E465" t="s">
        <v>4282</v>
      </c>
      <c r="F465" t="s">
        <v>4258</v>
      </c>
      <c r="G465" t="s">
        <v>4251</v>
      </c>
      <c r="H465">
        <v>3.1</v>
      </c>
      <c r="I465">
        <v>24.5</v>
      </c>
      <c r="J465" t="s">
        <v>4269</v>
      </c>
    </row>
    <row r="466" spans="1:10">
      <c r="A466" t="s">
        <v>4736</v>
      </c>
      <c r="B466" s="1">
        <v>46181</v>
      </c>
      <c r="C466" t="s">
        <v>53</v>
      </c>
      <c r="D466" t="s">
        <v>19</v>
      </c>
      <c r="E466" t="s">
        <v>4282</v>
      </c>
      <c r="F466" t="s">
        <v>4258</v>
      </c>
      <c r="G466" t="s">
        <v>4264</v>
      </c>
      <c r="H466">
        <v>21.9</v>
      </c>
      <c r="I466">
        <v>52.8</v>
      </c>
      <c r="J466" t="s">
        <v>4265</v>
      </c>
    </row>
    <row r="467" spans="1:10">
      <c r="A467" t="s">
        <v>4737</v>
      </c>
      <c r="B467" s="1">
        <v>46079</v>
      </c>
      <c r="C467" t="s">
        <v>32</v>
      </c>
      <c r="D467" t="s">
        <v>21</v>
      </c>
      <c r="E467" t="s">
        <v>4257</v>
      </c>
      <c r="F467" t="s">
        <v>4261</v>
      </c>
      <c r="G467" t="s">
        <v>4251</v>
      </c>
      <c r="H467">
        <v>6.2</v>
      </c>
      <c r="I467">
        <v>16.3</v>
      </c>
      <c r="J467" t="s">
        <v>4259</v>
      </c>
    </row>
    <row r="468" spans="1:10">
      <c r="A468" t="s">
        <v>4738</v>
      </c>
      <c r="B468" s="1">
        <v>46120</v>
      </c>
      <c r="C468" t="s">
        <v>48</v>
      </c>
      <c r="D468" t="s">
        <v>19</v>
      </c>
      <c r="E468" t="s">
        <v>4249</v>
      </c>
      <c r="F468" t="s">
        <v>4261</v>
      </c>
      <c r="G468" t="s">
        <v>4251</v>
      </c>
      <c r="H468">
        <v>1.9</v>
      </c>
      <c r="I468">
        <v>3.9</v>
      </c>
      <c r="J468" t="s">
        <v>4252</v>
      </c>
    </row>
    <row r="469" spans="1:10">
      <c r="A469" t="s">
        <v>4739</v>
      </c>
      <c r="B469" s="1">
        <v>46173</v>
      </c>
      <c r="C469" t="s">
        <v>37</v>
      </c>
      <c r="D469" t="s">
        <v>21</v>
      </c>
      <c r="E469" t="s">
        <v>4272</v>
      </c>
      <c r="F469" t="s">
        <v>4258</v>
      </c>
      <c r="G469" t="s">
        <v>4251</v>
      </c>
      <c r="H469">
        <v>7</v>
      </c>
      <c r="I469">
        <v>18.3</v>
      </c>
      <c r="J469" t="s">
        <v>4259</v>
      </c>
    </row>
    <row r="470" spans="1:10">
      <c r="A470" t="s">
        <v>4740</v>
      </c>
      <c r="B470" s="1">
        <v>46028</v>
      </c>
      <c r="C470" t="s">
        <v>32</v>
      </c>
      <c r="D470" t="s">
        <v>23</v>
      </c>
      <c r="E470" t="s">
        <v>4257</v>
      </c>
      <c r="F470" t="s">
        <v>4261</v>
      </c>
      <c r="G470" t="s">
        <v>4251</v>
      </c>
      <c r="H470">
        <v>6.7</v>
      </c>
      <c r="I470">
        <v>28.2</v>
      </c>
      <c r="J470" t="s">
        <v>4259</v>
      </c>
    </row>
    <row r="471" spans="1:10">
      <c r="A471" t="s">
        <v>4741</v>
      </c>
      <c r="B471" s="1">
        <v>46103</v>
      </c>
      <c r="C471" t="s">
        <v>48</v>
      </c>
      <c r="D471" t="s">
        <v>19</v>
      </c>
      <c r="E471" t="s">
        <v>4272</v>
      </c>
      <c r="F471" t="s">
        <v>4258</v>
      </c>
      <c r="G471" t="s">
        <v>4251</v>
      </c>
      <c r="H471">
        <v>25.8</v>
      </c>
      <c r="I471">
        <v>41.4</v>
      </c>
      <c r="J471" t="s">
        <v>4269</v>
      </c>
    </row>
    <row r="472" spans="1:10">
      <c r="A472" t="s">
        <v>4742</v>
      </c>
      <c r="B472" s="1">
        <v>46025</v>
      </c>
      <c r="C472" t="s">
        <v>53</v>
      </c>
      <c r="D472" t="s">
        <v>25</v>
      </c>
      <c r="E472" t="s">
        <v>4268</v>
      </c>
      <c r="F472" t="s">
        <v>4261</v>
      </c>
      <c r="G472" t="s">
        <v>4251</v>
      </c>
      <c r="H472">
        <v>1.1000000000000001</v>
      </c>
      <c r="I472">
        <v>51.3</v>
      </c>
      <c r="J472" t="s">
        <v>4279</v>
      </c>
    </row>
    <row r="473" spans="1:10">
      <c r="A473" t="s">
        <v>4743</v>
      </c>
      <c r="B473" s="1">
        <v>46105</v>
      </c>
      <c r="C473" t="s">
        <v>48</v>
      </c>
      <c r="D473" t="s">
        <v>19</v>
      </c>
      <c r="E473" t="s">
        <v>4272</v>
      </c>
      <c r="F473" t="s">
        <v>4250</v>
      </c>
      <c r="G473" t="s">
        <v>4251</v>
      </c>
      <c r="H473">
        <v>1</v>
      </c>
      <c r="I473">
        <v>3.4</v>
      </c>
      <c r="J473" t="s">
        <v>4255</v>
      </c>
    </row>
    <row r="474" spans="1:10">
      <c r="A474" t="s">
        <v>4744</v>
      </c>
      <c r="B474" s="1">
        <v>46096</v>
      </c>
      <c r="C474" t="s">
        <v>53</v>
      </c>
      <c r="D474" t="s">
        <v>19</v>
      </c>
      <c r="E474" t="s">
        <v>4249</v>
      </c>
      <c r="F474" t="s">
        <v>4261</v>
      </c>
      <c r="G474" t="s">
        <v>4251</v>
      </c>
      <c r="H474">
        <v>0.8</v>
      </c>
      <c r="I474">
        <v>3.9</v>
      </c>
      <c r="J474" t="s">
        <v>4279</v>
      </c>
    </row>
    <row r="475" spans="1:10">
      <c r="A475" t="s">
        <v>4745</v>
      </c>
      <c r="B475" s="1">
        <v>46032</v>
      </c>
      <c r="C475" t="s">
        <v>27</v>
      </c>
      <c r="D475" t="s">
        <v>23</v>
      </c>
      <c r="E475" t="s">
        <v>4249</v>
      </c>
      <c r="F475" t="s">
        <v>4258</v>
      </c>
      <c r="G475" t="s">
        <v>4276</v>
      </c>
      <c r="H475">
        <v>3.9</v>
      </c>
      <c r="I475">
        <v>13.3</v>
      </c>
      <c r="J475" t="s">
        <v>4265</v>
      </c>
    </row>
    <row r="476" spans="1:10">
      <c r="A476" t="s">
        <v>4746</v>
      </c>
      <c r="B476" s="1">
        <v>46148</v>
      </c>
      <c r="C476" t="s">
        <v>48</v>
      </c>
      <c r="D476" t="s">
        <v>25</v>
      </c>
      <c r="E476" t="s">
        <v>4257</v>
      </c>
      <c r="F476" t="s">
        <v>4250</v>
      </c>
      <c r="G476" t="s">
        <v>4251</v>
      </c>
      <c r="H476">
        <v>0.5</v>
      </c>
      <c r="I476">
        <v>11.3</v>
      </c>
      <c r="J476" t="s">
        <v>4279</v>
      </c>
    </row>
    <row r="477" spans="1:10">
      <c r="A477" t="s">
        <v>4747</v>
      </c>
      <c r="B477" s="1">
        <v>46112</v>
      </c>
      <c r="C477" t="s">
        <v>53</v>
      </c>
      <c r="D477" t="s">
        <v>19</v>
      </c>
      <c r="E477" t="s">
        <v>4282</v>
      </c>
      <c r="F477" t="s">
        <v>4261</v>
      </c>
      <c r="G477" t="s">
        <v>4251</v>
      </c>
      <c r="H477">
        <v>4.9000000000000004</v>
      </c>
      <c r="I477">
        <v>14</v>
      </c>
      <c r="J477" t="s">
        <v>4279</v>
      </c>
    </row>
    <row r="478" spans="1:10">
      <c r="A478" t="s">
        <v>4748</v>
      </c>
      <c r="B478" s="1">
        <v>46081</v>
      </c>
      <c r="C478" t="s">
        <v>37</v>
      </c>
      <c r="D478" t="s">
        <v>23</v>
      </c>
      <c r="E478" t="s">
        <v>4282</v>
      </c>
      <c r="F478" t="s">
        <v>4250</v>
      </c>
      <c r="G478" t="s">
        <v>4264</v>
      </c>
      <c r="H478">
        <v>2.2999999999999998</v>
      </c>
      <c r="I478">
        <v>24.8</v>
      </c>
      <c r="J478" t="s">
        <v>4265</v>
      </c>
    </row>
    <row r="479" spans="1:10">
      <c r="A479" t="s">
        <v>4749</v>
      </c>
      <c r="B479" s="1">
        <v>46039</v>
      </c>
      <c r="C479" t="s">
        <v>27</v>
      </c>
      <c r="D479" t="s">
        <v>19</v>
      </c>
      <c r="E479" t="s">
        <v>4275</v>
      </c>
      <c r="F479" t="s">
        <v>4250</v>
      </c>
      <c r="G479" t="s">
        <v>4276</v>
      </c>
      <c r="H479">
        <v>0.7</v>
      </c>
      <c r="I479">
        <v>3.4</v>
      </c>
      <c r="J479" t="s">
        <v>4265</v>
      </c>
    </row>
    <row r="480" spans="1:10">
      <c r="A480" t="s">
        <v>4750</v>
      </c>
      <c r="B480" s="1">
        <v>46140</v>
      </c>
      <c r="C480" t="s">
        <v>32</v>
      </c>
      <c r="D480" t="s">
        <v>25</v>
      </c>
      <c r="E480" t="s">
        <v>4282</v>
      </c>
      <c r="F480" t="s">
        <v>4250</v>
      </c>
      <c r="G480" t="s">
        <v>4251</v>
      </c>
      <c r="H480">
        <v>4.2</v>
      </c>
      <c r="I480">
        <v>30</v>
      </c>
      <c r="J480" t="s">
        <v>4252</v>
      </c>
    </row>
    <row r="481" spans="1:10">
      <c r="A481" t="s">
        <v>4751</v>
      </c>
      <c r="B481" s="1">
        <v>46059</v>
      </c>
      <c r="C481" t="s">
        <v>48</v>
      </c>
      <c r="D481" t="s">
        <v>23</v>
      </c>
      <c r="E481" t="s">
        <v>4249</v>
      </c>
      <c r="F481" t="s">
        <v>4250</v>
      </c>
      <c r="G481" t="s">
        <v>4264</v>
      </c>
      <c r="H481">
        <v>1</v>
      </c>
      <c r="I481">
        <v>11.7</v>
      </c>
      <c r="J481" t="s">
        <v>4265</v>
      </c>
    </row>
    <row r="482" spans="1:10">
      <c r="A482" t="s">
        <v>4752</v>
      </c>
      <c r="B482" s="1">
        <v>46086</v>
      </c>
      <c r="C482" t="s">
        <v>32</v>
      </c>
      <c r="D482" t="s">
        <v>23</v>
      </c>
      <c r="E482" t="s">
        <v>4254</v>
      </c>
      <c r="F482" t="s">
        <v>4250</v>
      </c>
      <c r="G482" t="s">
        <v>4251</v>
      </c>
      <c r="H482">
        <v>1.4</v>
      </c>
      <c r="I482">
        <v>7</v>
      </c>
      <c r="J482" t="s">
        <v>4279</v>
      </c>
    </row>
    <row r="483" spans="1:10">
      <c r="A483" t="s">
        <v>4753</v>
      </c>
      <c r="B483" s="1">
        <v>46122</v>
      </c>
      <c r="C483" t="s">
        <v>37</v>
      </c>
      <c r="D483" t="s">
        <v>23</v>
      </c>
      <c r="E483" t="s">
        <v>4275</v>
      </c>
      <c r="F483" t="s">
        <v>4261</v>
      </c>
      <c r="G483" t="s">
        <v>4251</v>
      </c>
      <c r="H483">
        <v>5.6</v>
      </c>
      <c r="I483">
        <v>11</v>
      </c>
      <c r="J483" t="s">
        <v>4259</v>
      </c>
    </row>
    <row r="484" spans="1:10">
      <c r="A484" t="s">
        <v>4754</v>
      </c>
      <c r="B484" s="1">
        <v>46202</v>
      </c>
      <c r="C484" t="s">
        <v>32</v>
      </c>
      <c r="D484" t="s">
        <v>19</v>
      </c>
      <c r="E484" t="s">
        <v>4263</v>
      </c>
      <c r="F484" t="s">
        <v>4250</v>
      </c>
      <c r="G484" t="s">
        <v>4264</v>
      </c>
      <c r="H484">
        <v>4.3</v>
      </c>
      <c r="I484">
        <v>26.3</v>
      </c>
      <c r="J484" t="s">
        <v>4265</v>
      </c>
    </row>
    <row r="485" spans="1:10">
      <c r="A485" t="s">
        <v>4755</v>
      </c>
      <c r="B485" s="1">
        <v>46031</v>
      </c>
      <c r="C485" t="s">
        <v>37</v>
      </c>
      <c r="D485" t="s">
        <v>21</v>
      </c>
      <c r="E485" t="s">
        <v>4254</v>
      </c>
      <c r="F485" t="s">
        <v>4250</v>
      </c>
      <c r="G485" t="s">
        <v>4251</v>
      </c>
      <c r="H485">
        <v>1.9</v>
      </c>
      <c r="I485">
        <v>15.9</v>
      </c>
      <c r="J485" t="s">
        <v>4252</v>
      </c>
    </row>
    <row r="486" spans="1:10">
      <c r="A486" t="s">
        <v>4756</v>
      </c>
      <c r="B486" s="1">
        <v>46066</v>
      </c>
      <c r="C486" t="s">
        <v>18</v>
      </c>
      <c r="D486" t="s">
        <v>21</v>
      </c>
      <c r="E486" t="s">
        <v>4282</v>
      </c>
      <c r="F486" t="s">
        <v>4250</v>
      </c>
      <c r="G486" t="s">
        <v>4264</v>
      </c>
      <c r="H486">
        <v>13.6</v>
      </c>
      <c r="I486">
        <v>33.5</v>
      </c>
      <c r="J486" t="s">
        <v>4265</v>
      </c>
    </row>
    <row r="487" spans="1:10">
      <c r="A487" t="s">
        <v>4757</v>
      </c>
      <c r="B487" s="1">
        <v>46150</v>
      </c>
      <c r="C487" t="s">
        <v>48</v>
      </c>
      <c r="D487" t="s">
        <v>19</v>
      </c>
      <c r="E487" t="s">
        <v>4263</v>
      </c>
      <c r="F487" t="s">
        <v>4258</v>
      </c>
      <c r="G487" t="s">
        <v>4276</v>
      </c>
      <c r="H487">
        <v>13.3</v>
      </c>
      <c r="I487">
        <v>30.7</v>
      </c>
      <c r="J487" t="s">
        <v>4265</v>
      </c>
    </row>
    <row r="488" spans="1:10">
      <c r="A488" t="s">
        <v>4758</v>
      </c>
      <c r="B488" s="1">
        <v>46160</v>
      </c>
      <c r="C488" t="s">
        <v>32</v>
      </c>
      <c r="D488" t="s">
        <v>25</v>
      </c>
      <c r="E488" t="s">
        <v>4272</v>
      </c>
      <c r="F488" t="s">
        <v>4261</v>
      </c>
      <c r="G488" t="s">
        <v>4276</v>
      </c>
      <c r="H488">
        <v>3.3</v>
      </c>
      <c r="I488">
        <v>9.1999999999999993</v>
      </c>
      <c r="J488" t="s">
        <v>4265</v>
      </c>
    </row>
    <row r="489" spans="1:10">
      <c r="A489" t="s">
        <v>4759</v>
      </c>
      <c r="B489" s="1">
        <v>46161</v>
      </c>
      <c r="C489" t="s">
        <v>37</v>
      </c>
      <c r="D489" t="s">
        <v>25</v>
      </c>
      <c r="E489" t="s">
        <v>4282</v>
      </c>
      <c r="F489" t="s">
        <v>4261</v>
      </c>
      <c r="G489" t="s">
        <v>4251</v>
      </c>
      <c r="H489">
        <v>2</v>
      </c>
      <c r="I489">
        <v>13.5</v>
      </c>
      <c r="J489" t="s">
        <v>4269</v>
      </c>
    </row>
    <row r="490" spans="1:10">
      <c r="A490" t="s">
        <v>4760</v>
      </c>
      <c r="B490" s="1">
        <v>46114</v>
      </c>
      <c r="C490" t="s">
        <v>27</v>
      </c>
      <c r="D490" t="s">
        <v>23</v>
      </c>
      <c r="E490" t="s">
        <v>4257</v>
      </c>
      <c r="F490" t="s">
        <v>4250</v>
      </c>
      <c r="G490" t="s">
        <v>4251</v>
      </c>
      <c r="H490">
        <v>3.6</v>
      </c>
      <c r="I490">
        <v>12.6</v>
      </c>
      <c r="J490" t="s">
        <v>4269</v>
      </c>
    </row>
    <row r="491" spans="1:10">
      <c r="A491" t="s">
        <v>4761</v>
      </c>
      <c r="B491" s="1">
        <v>46176</v>
      </c>
      <c r="C491" t="s">
        <v>32</v>
      </c>
      <c r="D491" t="s">
        <v>21</v>
      </c>
      <c r="E491" t="s">
        <v>4275</v>
      </c>
      <c r="F491" t="s">
        <v>4261</v>
      </c>
      <c r="G491" t="s">
        <v>4251</v>
      </c>
      <c r="H491">
        <v>2.5</v>
      </c>
      <c r="I491">
        <v>22.8</v>
      </c>
      <c r="J491" t="s">
        <v>4255</v>
      </c>
    </row>
    <row r="492" spans="1:10">
      <c r="A492" t="s">
        <v>4762</v>
      </c>
      <c r="B492" s="1">
        <v>46071</v>
      </c>
      <c r="C492" t="s">
        <v>43</v>
      </c>
      <c r="D492" t="s">
        <v>25</v>
      </c>
      <c r="E492" t="s">
        <v>4254</v>
      </c>
      <c r="F492" t="s">
        <v>4250</v>
      </c>
      <c r="G492" t="s">
        <v>4264</v>
      </c>
      <c r="H492">
        <v>5.5</v>
      </c>
      <c r="I492">
        <v>8.6999999999999993</v>
      </c>
      <c r="J492" t="s">
        <v>4265</v>
      </c>
    </row>
    <row r="493" spans="1:10">
      <c r="A493" t="s">
        <v>4763</v>
      </c>
      <c r="B493" s="1">
        <v>46064</v>
      </c>
      <c r="C493" t="s">
        <v>27</v>
      </c>
      <c r="D493" t="s">
        <v>19</v>
      </c>
      <c r="E493" t="s">
        <v>4249</v>
      </c>
      <c r="F493" t="s">
        <v>4261</v>
      </c>
      <c r="G493" t="s">
        <v>4251</v>
      </c>
      <c r="H493">
        <v>1.9</v>
      </c>
      <c r="I493">
        <v>20.8</v>
      </c>
      <c r="J493" t="s">
        <v>4252</v>
      </c>
    </row>
    <row r="494" spans="1:10">
      <c r="A494" t="s">
        <v>4764</v>
      </c>
      <c r="B494" s="1">
        <v>46044</v>
      </c>
      <c r="C494" t="s">
        <v>18</v>
      </c>
      <c r="D494" t="s">
        <v>21</v>
      </c>
      <c r="E494" t="s">
        <v>4268</v>
      </c>
      <c r="F494" t="s">
        <v>4250</v>
      </c>
      <c r="G494" t="s">
        <v>4251</v>
      </c>
      <c r="H494">
        <v>1.1000000000000001</v>
      </c>
      <c r="I494">
        <v>12.5</v>
      </c>
      <c r="J494" t="s">
        <v>4259</v>
      </c>
    </row>
    <row r="495" spans="1:10">
      <c r="A495" t="s">
        <v>4765</v>
      </c>
      <c r="B495" s="1">
        <v>46190</v>
      </c>
      <c r="C495" t="s">
        <v>18</v>
      </c>
      <c r="D495" t="s">
        <v>21</v>
      </c>
      <c r="E495" t="s">
        <v>4272</v>
      </c>
      <c r="F495" t="s">
        <v>4250</v>
      </c>
      <c r="G495" t="s">
        <v>4251</v>
      </c>
      <c r="H495">
        <v>1.4</v>
      </c>
      <c r="I495">
        <v>1.8</v>
      </c>
      <c r="J495" t="s">
        <v>4259</v>
      </c>
    </row>
    <row r="496" spans="1:10">
      <c r="A496" t="s">
        <v>4766</v>
      </c>
      <c r="B496" s="1">
        <v>46088</v>
      </c>
      <c r="C496" t="s">
        <v>32</v>
      </c>
      <c r="D496" t="s">
        <v>25</v>
      </c>
      <c r="E496" t="s">
        <v>4249</v>
      </c>
      <c r="F496" t="s">
        <v>4261</v>
      </c>
      <c r="G496" t="s">
        <v>4251</v>
      </c>
      <c r="H496">
        <v>5.5</v>
      </c>
      <c r="I496">
        <v>35</v>
      </c>
      <c r="J496" t="s">
        <v>4279</v>
      </c>
    </row>
    <row r="497" spans="1:10">
      <c r="A497" t="s">
        <v>4767</v>
      </c>
      <c r="B497" s="1">
        <v>46051</v>
      </c>
      <c r="C497" t="s">
        <v>48</v>
      </c>
      <c r="D497" t="s">
        <v>19</v>
      </c>
      <c r="E497" t="s">
        <v>4275</v>
      </c>
      <c r="F497" t="s">
        <v>4261</v>
      </c>
      <c r="G497" t="s">
        <v>4276</v>
      </c>
      <c r="H497">
        <v>0.9</v>
      </c>
      <c r="I497">
        <v>2.6</v>
      </c>
      <c r="J497" t="s">
        <v>4265</v>
      </c>
    </row>
    <row r="498" spans="1:10">
      <c r="A498" t="s">
        <v>4768</v>
      </c>
      <c r="B498" s="1">
        <v>46168</v>
      </c>
      <c r="C498" t="s">
        <v>18</v>
      </c>
      <c r="D498" t="s">
        <v>21</v>
      </c>
      <c r="E498" t="s">
        <v>4254</v>
      </c>
      <c r="F498" t="s">
        <v>4258</v>
      </c>
      <c r="G498" t="s">
        <v>4264</v>
      </c>
      <c r="H498">
        <v>41.3</v>
      </c>
      <c r="I498">
        <v>81</v>
      </c>
      <c r="J498" t="s">
        <v>4265</v>
      </c>
    </row>
    <row r="499" spans="1:10">
      <c r="A499" t="s">
        <v>4769</v>
      </c>
      <c r="B499" s="1">
        <v>46149</v>
      </c>
      <c r="C499" t="s">
        <v>43</v>
      </c>
      <c r="D499" t="s">
        <v>25</v>
      </c>
      <c r="E499" t="s">
        <v>4272</v>
      </c>
      <c r="F499" t="s">
        <v>4261</v>
      </c>
      <c r="G499" t="s">
        <v>4251</v>
      </c>
      <c r="H499">
        <v>9.6</v>
      </c>
      <c r="I499">
        <v>26.8</v>
      </c>
      <c r="J499" t="s">
        <v>4269</v>
      </c>
    </row>
    <row r="500" spans="1:10">
      <c r="A500" t="s">
        <v>4770</v>
      </c>
      <c r="B500" s="1">
        <v>46173</v>
      </c>
      <c r="C500" t="s">
        <v>18</v>
      </c>
      <c r="D500" t="s">
        <v>23</v>
      </c>
      <c r="E500" t="s">
        <v>4275</v>
      </c>
      <c r="F500" t="s">
        <v>4250</v>
      </c>
      <c r="G500" t="s">
        <v>4264</v>
      </c>
      <c r="H500">
        <v>1.7</v>
      </c>
      <c r="I500">
        <v>3.4</v>
      </c>
      <c r="J500" t="s">
        <v>4265</v>
      </c>
    </row>
    <row r="501" spans="1:10">
      <c r="A501" t="s">
        <v>4771</v>
      </c>
      <c r="B501" s="1">
        <v>46162</v>
      </c>
      <c r="C501" t="s">
        <v>32</v>
      </c>
      <c r="D501" t="s">
        <v>19</v>
      </c>
      <c r="E501" t="s">
        <v>4275</v>
      </c>
      <c r="F501" t="s">
        <v>4258</v>
      </c>
      <c r="G501" t="s">
        <v>4264</v>
      </c>
      <c r="H501">
        <v>22.8</v>
      </c>
      <c r="I501">
        <v>41.7</v>
      </c>
      <c r="J501" t="s">
        <v>4265</v>
      </c>
    </row>
    <row r="502" spans="1:10">
      <c r="A502" t="s">
        <v>4772</v>
      </c>
      <c r="B502" s="1">
        <v>46066</v>
      </c>
      <c r="C502" t="s">
        <v>43</v>
      </c>
      <c r="D502" t="s">
        <v>19</v>
      </c>
      <c r="E502" t="s">
        <v>4282</v>
      </c>
      <c r="F502" t="s">
        <v>4258</v>
      </c>
      <c r="G502" t="s">
        <v>4251</v>
      </c>
      <c r="H502">
        <v>3.9</v>
      </c>
      <c r="I502">
        <v>71.8</v>
      </c>
      <c r="J502" t="s">
        <v>4252</v>
      </c>
    </row>
    <row r="503" spans="1:10">
      <c r="A503" t="s">
        <v>4773</v>
      </c>
      <c r="B503" s="1">
        <v>46053</v>
      </c>
      <c r="C503" t="s">
        <v>32</v>
      </c>
      <c r="D503" t="s">
        <v>25</v>
      </c>
      <c r="E503" t="s">
        <v>4249</v>
      </c>
      <c r="F503" t="s">
        <v>4250</v>
      </c>
      <c r="G503" t="s">
        <v>4276</v>
      </c>
      <c r="H503">
        <v>11.4</v>
      </c>
      <c r="I503">
        <v>21.9</v>
      </c>
      <c r="J503" t="s">
        <v>4265</v>
      </c>
    </row>
    <row r="504" spans="1:10">
      <c r="A504" t="s">
        <v>4774</v>
      </c>
      <c r="B504" s="1">
        <v>46051</v>
      </c>
      <c r="C504" t="s">
        <v>18</v>
      </c>
      <c r="D504" t="s">
        <v>19</v>
      </c>
      <c r="E504" t="s">
        <v>4257</v>
      </c>
      <c r="F504" t="s">
        <v>4250</v>
      </c>
      <c r="G504" t="s">
        <v>4276</v>
      </c>
      <c r="H504">
        <v>16.100000000000001</v>
      </c>
      <c r="I504">
        <v>19.3</v>
      </c>
      <c r="J504" t="s">
        <v>4265</v>
      </c>
    </row>
    <row r="505" spans="1:10">
      <c r="A505" t="s">
        <v>4775</v>
      </c>
      <c r="B505" s="1">
        <v>46094</v>
      </c>
      <c r="C505" t="s">
        <v>18</v>
      </c>
      <c r="D505" t="s">
        <v>25</v>
      </c>
      <c r="E505" t="s">
        <v>4272</v>
      </c>
      <c r="F505" t="s">
        <v>4250</v>
      </c>
      <c r="G505" t="s">
        <v>4251</v>
      </c>
      <c r="H505">
        <v>6.5</v>
      </c>
      <c r="I505">
        <v>53.9</v>
      </c>
      <c r="J505" t="s">
        <v>4269</v>
      </c>
    </row>
    <row r="506" spans="1:10">
      <c r="A506" t="s">
        <v>4776</v>
      </c>
      <c r="B506" s="1">
        <v>46179</v>
      </c>
      <c r="C506" t="s">
        <v>18</v>
      </c>
      <c r="D506" t="s">
        <v>25</v>
      </c>
      <c r="E506" t="s">
        <v>4249</v>
      </c>
      <c r="F506" t="s">
        <v>4342</v>
      </c>
      <c r="G506" t="s">
        <v>4251</v>
      </c>
      <c r="H506">
        <v>24.8</v>
      </c>
      <c r="I506">
        <v>44.8</v>
      </c>
      <c r="J506" t="s">
        <v>4255</v>
      </c>
    </row>
    <row r="507" spans="1:10">
      <c r="A507" t="s">
        <v>4777</v>
      </c>
      <c r="B507" s="1">
        <v>46103</v>
      </c>
      <c r="C507" t="s">
        <v>37</v>
      </c>
      <c r="D507" t="s">
        <v>25</v>
      </c>
      <c r="E507" t="s">
        <v>4275</v>
      </c>
      <c r="F507" t="s">
        <v>4261</v>
      </c>
      <c r="G507" t="s">
        <v>4251</v>
      </c>
      <c r="H507">
        <v>2.8</v>
      </c>
      <c r="I507">
        <v>26.9</v>
      </c>
      <c r="J507" t="s">
        <v>4252</v>
      </c>
    </row>
    <row r="508" spans="1:10">
      <c r="A508" t="s">
        <v>4778</v>
      </c>
      <c r="B508" s="1">
        <v>46130</v>
      </c>
      <c r="C508" t="s">
        <v>43</v>
      </c>
      <c r="D508" t="s">
        <v>19</v>
      </c>
      <c r="E508" t="s">
        <v>4282</v>
      </c>
      <c r="F508" t="s">
        <v>4250</v>
      </c>
      <c r="G508" t="s">
        <v>4264</v>
      </c>
      <c r="H508">
        <v>2.2999999999999998</v>
      </c>
      <c r="I508">
        <v>68.3</v>
      </c>
      <c r="J508" t="s">
        <v>4265</v>
      </c>
    </row>
    <row r="509" spans="1:10">
      <c r="A509" t="s">
        <v>4779</v>
      </c>
      <c r="B509" s="1">
        <v>46195</v>
      </c>
      <c r="C509" t="s">
        <v>48</v>
      </c>
      <c r="D509" t="s">
        <v>19</v>
      </c>
      <c r="E509" t="s">
        <v>4249</v>
      </c>
      <c r="F509" t="s">
        <v>4250</v>
      </c>
      <c r="G509" t="s">
        <v>4264</v>
      </c>
      <c r="H509">
        <v>2.4</v>
      </c>
      <c r="I509">
        <v>14.5</v>
      </c>
      <c r="J509" t="s">
        <v>4265</v>
      </c>
    </row>
    <row r="510" spans="1:10">
      <c r="A510" t="s">
        <v>4780</v>
      </c>
      <c r="B510" s="1">
        <v>46108</v>
      </c>
      <c r="C510" t="s">
        <v>27</v>
      </c>
      <c r="D510" t="s">
        <v>25</v>
      </c>
      <c r="E510" t="s">
        <v>4257</v>
      </c>
      <c r="F510" t="s">
        <v>4250</v>
      </c>
      <c r="G510" t="s">
        <v>4251</v>
      </c>
      <c r="H510">
        <v>0.8</v>
      </c>
      <c r="I510">
        <v>9</v>
      </c>
      <c r="J510" t="s">
        <v>4269</v>
      </c>
    </row>
    <row r="511" spans="1:10">
      <c r="A511" t="s">
        <v>4781</v>
      </c>
      <c r="B511" s="1">
        <v>46099</v>
      </c>
      <c r="C511" t="s">
        <v>37</v>
      </c>
      <c r="D511" t="s">
        <v>25</v>
      </c>
      <c r="E511" t="s">
        <v>4272</v>
      </c>
      <c r="F511" t="s">
        <v>4261</v>
      </c>
      <c r="G511" t="s">
        <v>4251</v>
      </c>
      <c r="H511">
        <v>4.9000000000000004</v>
      </c>
      <c r="I511">
        <v>19</v>
      </c>
      <c r="J511" t="s">
        <v>4269</v>
      </c>
    </row>
    <row r="512" spans="1:10">
      <c r="A512" t="s">
        <v>4782</v>
      </c>
      <c r="B512" s="1">
        <v>46176</v>
      </c>
      <c r="C512" t="s">
        <v>32</v>
      </c>
      <c r="D512" t="s">
        <v>23</v>
      </c>
      <c r="E512" t="s">
        <v>4263</v>
      </c>
      <c r="F512" t="s">
        <v>4250</v>
      </c>
      <c r="G512" t="s">
        <v>4251</v>
      </c>
      <c r="H512">
        <v>4.4000000000000004</v>
      </c>
      <c r="I512">
        <v>8.1</v>
      </c>
      <c r="J512" t="s">
        <v>4255</v>
      </c>
    </row>
    <row r="513" spans="1:10">
      <c r="A513" t="s">
        <v>4783</v>
      </c>
      <c r="B513" s="1">
        <v>46192</v>
      </c>
      <c r="C513" t="s">
        <v>27</v>
      </c>
      <c r="D513" t="s">
        <v>23</v>
      </c>
      <c r="E513" t="s">
        <v>4263</v>
      </c>
      <c r="F513" t="s">
        <v>4258</v>
      </c>
      <c r="G513" t="s">
        <v>4264</v>
      </c>
      <c r="H513">
        <v>12</v>
      </c>
      <c r="I513">
        <v>25.9</v>
      </c>
      <c r="J513" t="s">
        <v>4265</v>
      </c>
    </row>
    <row r="514" spans="1:10">
      <c r="A514" t="s">
        <v>4784</v>
      </c>
      <c r="B514" s="1">
        <v>46033</v>
      </c>
      <c r="C514" t="s">
        <v>53</v>
      </c>
      <c r="D514" t="s">
        <v>25</v>
      </c>
      <c r="E514" t="s">
        <v>4257</v>
      </c>
      <c r="F514" t="s">
        <v>4250</v>
      </c>
      <c r="G514" t="s">
        <v>4264</v>
      </c>
      <c r="H514">
        <v>1.9</v>
      </c>
      <c r="I514">
        <v>32.4</v>
      </c>
      <c r="J514" t="s">
        <v>4265</v>
      </c>
    </row>
    <row r="515" spans="1:10">
      <c r="A515" t="s">
        <v>4785</v>
      </c>
      <c r="B515" s="1">
        <v>46068</v>
      </c>
      <c r="C515" t="s">
        <v>48</v>
      </c>
      <c r="D515" t="s">
        <v>25</v>
      </c>
      <c r="E515" t="s">
        <v>4268</v>
      </c>
      <c r="F515" t="s">
        <v>4250</v>
      </c>
      <c r="G515" t="s">
        <v>4276</v>
      </c>
      <c r="H515">
        <v>4.5999999999999996</v>
      </c>
      <c r="I515">
        <v>9.6999999999999993</v>
      </c>
      <c r="J515" t="s">
        <v>4265</v>
      </c>
    </row>
    <row r="516" spans="1:10">
      <c r="A516" t="s">
        <v>4786</v>
      </c>
      <c r="B516" s="1">
        <v>46140</v>
      </c>
      <c r="C516" t="s">
        <v>43</v>
      </c>
      <c r="D516" t="s">
        <v>25</v>
      </c>
      <c r="E516" t="s">
        <v>4249</v>
      </c>
      <c r="F516" t="s">
        <v>4261</v>
      </c>
      <c r="G516" t="s">
        <v>4251</v>
      </c>
      <c r="H516">
        <v>3.2</v>
      </c>
      <c r="I516">
        <v>52.3</v>
      </c>
      <c r="J516" t="s">
        <v>4252</v>
      </c>
    </row>
    <row r="517" spans="1:10">
      <c r="A517" t="s">
        <v>4787</v>
      </c>
      <c r="B517" s="1">
        <v>46045</v>
      </c>
      <c r="C517" t="s">
        <v>32</v>
      </c>
      <c r="D517" t="s">
        <v>23</v>
      </c>
      <c r="E517" t="s">
        <v>4257</v>
      </c>
      <c r="F517" t="s">
        <v>4342</v>
      </c>
      <c r="G517" t="s">
        <v>4251</v>
      </c>
      <c r="H517">
        <v>2.2999999999999998</v>
      </c>
      <c r="I517">
        <v>23.2</v>
      </c>
      <c r="J517" t="s">
        <v>4259</v>
      </c>
    </row>
    <row r="518" spans="1:10">
      <c r="A518" t="s">
        <v>4788</v>
      </c>
      <c r="B518" s="1">
        <v>46036</v>
      </c>
      <c r="C518" t="s">
        <v>27</v>
      </c>
      <c r="D518" t="s">
        <v>21</v>
      </c>
      <c r="E518" t="s">
        <v>4263</v>
      </c>
      <c r="F518" t="s">
        <v>4261</v>
      </c>
      <c r="G518" t="s">
        <v>4264</v>
      </c>
      <c r="H518">
        <v>3.1</v>
      </c>
      <c r="I518">
        <v>5.3</v>
      </c>
      <c r="J518" t="s">
        <v>4265</v>
      </c>
    </row>
    <row r="519" spans="1:10">
      <c r="A519" t="s">
        <v>4789</v>
      </c>
      <c r="B519" s="1">
        <v>46201</v>
      </c>
      <c r="C519" t="s">
        <v>18</v>
      </c>
      <c r="D519" t="s">
        <v>23</v>
      </c>
      <c r="E519" t="s">
        <v>4272</v>
      </c>
      <c r="F519" t="s">
        <v>4261</v>
      </c>
      <c r="G519" t="s">
        <v>4264</v>
      </c>
      <c r="H519">
        <v>3</v>
      </c>
      <c r="I519">
        <v>13.9</v>
      </c>
      <c r="J519" t="s">
        <v>4265</v>
      </c>
    </row>
    <row r="520" spans="1:10">
      <c r="A520" t="s">
        <v>4790</v>
      </c>
      <c r="B520" s="1">
        <v>46029</v>
      </c>
      <c r="C520" t="s">
        <v>43</v>
      </c>
      <c r="D520" t="s">
        <v>21</v>
      </c>
      <c r="E520" t="s">
        <v>4257</v>
      </c>
      <c r="F520" t="s">
        <v>4250</v>
      </c>
      <c r="G520" t="s">
        <v>4251</v>
      </c>
      <c r="H520">
        <v>1.4</v>
      </c>
      <c r="I520">
        <v>10.8</v>
      </c>
      <c r="J520" t="s">
        <v>4279</v>
      </c>
    </row>
    <row r="521" spans="1:10">
      <c r="A521" t="s">
        <v>4791</v>
      </c>
      <c r="B521" s="1">
        <v>46074</v>
      </c>
      <c r="C521" t="s">
        <v>32</v>
      </c>
      <c r="D521" t="s">
        <v>25</v>
      </c>
      <c r="E521" t="s">
        <v>4257</v>
      </c>
      <c r="F521" t="s">
        <v>4250</v>
      </c>
      <c r="G521" t="s">
        <v>4264</v>
      </c>
      <c r="H521">
        <v>5</v>
      </c>
      <c r="I521">
        <v>8</v>
      </c>
      <c r="J521" t="s">
        <v>4265</v>
      </c>
    </row>
    <row r="522" spans="1:10">
      <c r="A522" t="s">
        <v>4792</v>
      </c>
      <c r="B522" s="1">
        <v>46026</v>
      </c>
      <c r="C522" t="s">
        <v>37</v>
      </c>
      <c r="D522" t="s">
        <v>21</v>
      </c>
      <c r="E522" t="s">
        <v>4275</v>
      </c>
      <c r="F522" t="s">
        <v>4250</v>
      </c>
      <c r="G522" t="s">
        <v>4251</v>
      </c>
      <c r="H522">
        <v>0.8</v>
      </c>
      <c r="I522">
        <v>4.5</v>
      </c>
      <c r="J522" t="s">
        <v>4259</v>
      </c>
    </row>
    <row r="523" spans="1:10">
      <c r="A523" t="s">
        <v>4793</v>
      </c>
      <c r="B523" s="1">
        <v>46200</v>
      </c>
      <c r="C523" t="s">
        <v>37</v>
      </c>
      <c r="D523" t="s">
        <v>23</v>
      </c>
      <c r="E523" t="s">
        <v>4249</v>
      </c>
      <c r="F523" t="s">
        <v>4261</v>
      </c>
      <c r="G523" t="s">
        <v>4251</v>
      </c>
      <c r="H523">
        <v>3</v>
      </c>
      <c r="I523">
        <v>9.3000000000000007</v>
      </c>
      <c r="J523" t="s">
        <v>4269</v>
      </c>
    </row>
    <row r="524" spans="1:10">
      <c r="A524" t="s">
        <v>4794</v>
      </c>
      <c r="B524" s="1">
        <v>46069</v>
      </c>
      <c r="C524" t="s">
        <v>48</v>
      </c>
      <c r="D524" t="s">
        <v>23</v>
      </c>
      <c r="E524" t="s">
        <v>4268</v>
      </c>
      <c r="F524" t="s">
        <v>4261</v>
      </c>
      <c r="G524" t="s">
        <v>4251</v>
      </c>
      <c r="H524">
        <v>3.7</v>
      </c>
      <c r="I524">
        <v>16.3</v>
      </c>
      <c r="J524" t="s">
        <v>4269</v>
      </c>
    </row>
    <row r="525" spans="1:10">
      <c r="A525" t="s">
        <v>4795</v>
      </c>
      <c r="B525" s="1">
        <v>46088</v>
      </c>
      <c r="C525" t="s">
        <v>43</v>
      </c>
      <c r="D525" t="s">
        <v>21</v>
      </c>
      <c r="E525" t="s">
        <v>4257</v>
      </c>
      <c r="F525" t="s">
        <v>4250</v>
      </c>
      <c r="G525" t="s">
        <v>4276</v>
      </c>
      <c r="H525">
        <v>1.1000000000000001</v>
      </c>
      <c r="I525">
        <v>15.4</v>
      </c>
      <c r="J525" t="s">
        <v>4265</v>
      </c>
    </row>
    <row r="526" spans="1:10">
      <c r="A526" t="s">
        <v>4796</v>
      </c>
      <c r="B526" s="1">
        <v>46149</v>
      </c>
      <c r="C526" t="s">
        <v>48</v>
      </c>
      <c r="D526" t="s">
        <v>23</v>
      </c>
      <c r="E526" t="s">
        <v>4249</v>
      </c>
      <c r="F526" t="s">
        <v>4250</v>
      </c>
      <c r="G526" t="s">
        <v>4264</v>
      </c>
      <c r="H526">
        <v>0.5</v>
      </c>
      <c r="I526">
        <v>7.1</v>
      </c>
      <c r="J526" t="s">
        <v>4265</v>
      </c>
    </row>
    <row r="527" spans="1:10">
      <c r="A527" t="s">
        <v>4797</v>
      </c>
      <c r="B527" s="1">
        <v>46123</v>
      </c>
      <c r="C527" t="s">
        <v>32</v>
      </c>
      <c r="D527" t="s">
        <v>21</v>
      </c>
      <c r="E527" t="s">
        <v>4268</v>
      </c>
      <c r="F527" t="s">
        <v>4258</v>
      </c>
      <c r="G527" t="s">
        <v>4251</v>
      </c>
      <c r="H527">
        <v>6.4</v>
      </c>
      <c r="I527">
        <v>57.2</v>
      </c>
      <c r="J527" t="s">
        <v>4269</v>
      </c>
    </row>
    <row r="528" spans="1:10">
      <c r="A528" t="s">
        <v>4798</v>
      </c>
      <c r="B528" s="1">
        <v>46189</v>
      </c>
      <c r="C528" t="s">
        <v>53</v>
      </c>
      <c r="D528" t="s">
        <v>19</v>
      </c>
      <c r="E528" t="s">
        <v>4275</v>
      </c>
      <c r="F528" t="s">
        <v>4250</v>
      </c>
      <c r="G528" t="s">
        <v>4251</v>
      </c>
      <c r="H528">
        <v>3.3</v>
      </c>
      <c r="I528">
        <v>8.8000000000000007</v>
      </c>
      <c r="J528" t="s">
        <v>4279</v>
      </c>
    </row>
    <row r="529" spans="1:10">
      <c r="A529" t="s">
        <v>4799</v>
      </c>
      <c r="B529" s="1">
        <v>46202</v>
      </c>
      <c r="C529" t="s">
        <v>18</v>
      </c>
      <c r="D529" t="s">
        <v>25</v>
      </c>
      <c r="E529" t="s">
        <v>4263</v>
      </c>
      <c r="F529" t="s">
        <v>4250</v>
      </c>
      <c r="G529" t="s">
        <v>4251</v>
      </c>
      <c r="H529">
        <v>2.5</v>
      </c>
      <c r="I529">
        <v>20.100000000000001</v>
      </c>
      <c r="J529" t="s">
        <v>4279</v>
      </c>
    </row>
    <row r="530" spans="1:10">
      <c r="A530" t="s">
        <v>4800</v>
      </c>
      <c r="B530" s="1">
        <v>46183</v>
      </c>
      <c r="C530" t="s">
        <v>48</v>
      </c>
      <c r="D530" t="s">
        <v>23</v>
      </c>
      <c r="E530" t="s">
        <v>4254</v>
      </c>
      <c r="F530" t="s">
        <v>4258</v>
      </c>
      <c r="G530" t="s">
        <v>4251</v>
      </c>
      <c r="H530">
        <v>8.4</v>
      </c>
      <c r="I530">
        <v>21.7</v>
      </c>
      <c r="J530" t="s">
        <v>4252</v>
      </c>
    </row>
    <row r="531" spans="1:10">
      <c r="A531" t="s">
        <v>4801</v>
      </c>
      <c r="B531" s="1">
        <v>46044</v>
      </c>
      <c r="C531" t="s">
        <v>27</v>
      </c>
      <c r="D531" t="s">
        <v>23</v>
      </c>
      <c r="E531" t="s">
        <v>4268</v>
      </c>
      <c r="F531" t="s">
        <v>4261</v>
      </c>
      <c r="G531" t="s">
        <v>4251</v>
      </c>
      <c r="H531">
        <v>0.6</v>
      </c>
      <c r="I531">
        <v>5.7</v>
      </c>
      <c r="J531" t="s">
        <v>4259</v>
      </c>
    </row>
    <row r="532" spans="1:10">
      <c r="A532" t="s">
        <v>4802</v>
      </c>
      <c r="B532" s="1">
        <v>46201</v>
      </c>
      <c r="C532" t="s">
        <v>43</v>
      </c>
      <c r="D532" t="s">
        <v>19</v>
      </c>
      <c r="E532" t="s">
        <v>4249</v>
      </c>
      <c r="F532" t="s">
        <v>4250</v>
      </c>
      <c r="G532" t="s">
        <v>4276</v>
      </c>
      <c r="H532">
        <v>3.6</v>
      </c>
      <c r="I532">
        <v>21.8</v>
      </c>
      <c r="J532" t="s">
        <v>4265</v>
      </c>
    </row>
    <row r="533" spans="1:10">
      <c r="A533" t="s">
        <v>4803</v>
      </c>
      <c r="B533" s="1">
        <v>46096</v>
      </c>
      <c r="C533" t="s">
        <v>37</v>
      </c>
      <c r="D533" t="s">
        <v>21</v>
      </c>
      <c r="E533" t="s">
        <v>4275</v>
      </c>
      <c r="F533" t="s">
        <v>4250</v>
      </c>
      <c r="G533" t="s">
        <v>4251</v>
      </c>
      <c r="H533">
        <v>1</v>
      </c>
      <c r="I533">
        <v>3.6</v>
      </c>
      <c r="J533" t="s">
        <v>4259</v>
      </c>
    </row>
    <row r="534" spans="1:10">
      <c r="A534" t="s">
        <v>4804</v>
      </c>
      <c r="B534" s="1">
        <v>46051</v>
      </c>
      <c r="C534" t="s">
        <v>32</v>
      </c>
      <c r="D534" t="s">
        <v>21</v>
      </c>
      <c r="E534" t="s">
        <v>4249</v>
      </c>
      <c r="F534" t="s">
        <v>4250</v>
      </c>
      <c r="G534" t="s">
        <v>4276</v>
      </c>
      <c r="H534">
        <v>11</v>
      </c>
      <c r="I534">
        <v>38.1</v>
      </c>
      <c r="J534" t="s">
        <v>4265</v>
      </c>
    </row>
    <row r="535" spans="1:10">
      <c r="A535" t="s">
        <v>4805</v>
      </c>
      <c r="B535" s="1">
        <v>46030</v>
      </c>
      <c r="C535" t="s">
        <v>48</v>
      </c>
      <c r="D535" t="s">
        <v>25</v>
      </c>
      <c r="E535" t="s">
        <v>4263</v>
      </c>
      <c r="F535" t="s">
        <v>4261</v>
      </c>
      <c r="G535" t="s">
        <v>4276</v>
      </c>
      <c r="H535">
        <v>0.6</v>
      </c>
      <c r="I535">
        <v>15.1</v>
      </c>
      <c r="J535" t="s">
        <v>4265</v>
      </c>
    </row>
    <row r="536" spans="1:10">
      <c r="A536" t="s">
        <v>4806</v>
      </c>
      <c r="B536" s="1">
        <v>46038</v>
      </c>
      <c r="C536" t="s">
        <v>37</v>
      </c>
      <c r="D536" t="s">
        <v>25</v>
      </c>
      <c r="E536" t="s">
        <v>4249</v>
      </c>
      <c r="F536" t="s">
        <v>4250</v>
      </c>
      <c r="G536" t="s">
        <v>4276</v>
      </c>
      <c r="H536">
        <v>0.8</v>
      </c>
      <c r="I536">
        <v>32.200000000000003</v>
      </c>
      <c r="J536" t="s">
        <v>4265</v>
      </c>
    </row>
    <row r="537" spans="1:10">
      <c r="A537" t="s">
        <v>4807</v>
      </c>
      <c r="B537" s="1">
        <v>46093</v>
      </c>
      <c r="C537" t="s">
        <v>18</v>
      </c>
      <c r="D537" t="s">
        <v>19</v>
      </c>
      <c r="E537" t="s">
        <v>4268</v>
      </c>
      <c r="F537" t="s">
        <v>4258</v>
      </c>
      <c r="G537" t="s">
        <v>4276</v>
      </c>
      <c r="H537">
        <v>6</v>
      </c>
      <c r="I537">
        <v>18.3</v>
      </c>
      <c r="J537" t="s">
        <v>4265</v>
      </c>
    </row>
    <row r="538" spans="1:10">
      <c r="A538" t="s">
        <v>4808</v>
      </c>
      <c r="B538" s="1">
        <v>46132</v>
      </c>
      <c r="C538" t="s">
        <v>37</v>
      </c>
      <c r="D538" t="s">
        <v>19</v>
      </c>
      <c r="E538" t="s">
        <v>4254</v>
      </c>
      <c r="F538" t="s">
        <v>4250</v>
      </c>
      <c r="G538" t="s">
        <v>4251</v>
      </c>
      <c r="H538">
        <v>0.8</v>
      </c>
      <c r="I538">
        <v>2.5</v>
      </c>
      <c r="J538" t="s">
        <v>4255</v>
      </c>
    </row>
    <row r="539" spans="1:10">
      <c r="A539" t="s">
        <v>4809</v>
      </c>
      <c r="B539" s="1">
        <v>46186</v>
      </c>
      <c r="C539" t="s">
        <v>32</v>
      </c>
      <c r="D539" t="s">
        <v>23</v>
      </c>
      <c r="E539" t="s">
        <v>4275</v>
      </c>
      <c r="F539" t="s">
        <v>4261</v>
      </c>
      <c r="G539" t="s">
        <v>4251</v>
      </c>
      <c r="H539">
        <v>0.7</v>
      </c>
      <c r="I539">
        <v>48.1</v>
      </c>
      <c r="J539" t="s">
        <v>4269</v>
      </c>
    </row>
    <row r="540" spans="1:10">
      <c r="A540" t="s">
        <v>4810</v>
      </c>
      <c r="B540" s="1">
        <v>46100</v>
      </c>
      <c r="C540" t="s">
        <v>32</v>
      </c>
      <c r="D540" t="s">
        <v>23</v>
      </c>
      <c r="E540" t="s">
        <v>4268</v>
      </c>
      <c r="F540" t="s">
        <v>4250</v>
      </c>
      <c r="G540" t="s">
        <v>4264</v>
      </c>
      <c r="H540">
        <v>3.9</v>
      </c>
      <c r="I540">
        <v>10.6</v>
      </c>
      <c r="J540" t="s">
        <v>4265</v>
      </c>
    </row>
    <row r="541" spans="1:10">
      <c r="A541" t="s">
        <v>4811</v>
      </c>
      <c r="B541" s="1">
        <v>46133</v>
      </c>
      <c r="C541" t="s">
        <v>32</v>
      </c>
      <c r="D541" t="s">
        <v>25</v>
      </c>
      <c r="E541" t="s">
        <v>4268</v>
      </c>
      <c r="F541" t="s">
        <v>4250</v>
      </c>
      <c r="G541" t="s">
        <v>4264</v>
      </c>
      <c r="H541">
        <v>1</v>
      </c>
      <c r="I541">
        <v>2.2999999999999998</v>
      </c>
      <c r="J541" t="s">
        <v>4265</v>
      </c>
    </row>
    <row r="542" spans="1:10">
      <c r="A542" t="s">
        <v>4812</v>
      </c>
      <c r="B542" s="1">
        <v>46089</v>
      </c>
      <c r="C542" t="s">
        <v>53</v>
      </c>
      <c r="D542" t="s">
        <v>21</v>
      </c>
      <c r="E542" t="s">
        <v>4272</v>
      </c>
      <c r="F542" t="s">
        <v>4261</v>
      </c>
      <c r="G542" t="s">
        <v>4276</v>
      </c>
      <c r="H542">
        <v>1.9</v>
      </c>
      <c r="I542">
        <v>3.7</v>
      </c>
      <c r="J542" t="s">
        <v>4265</v>
      </c>
    </row>
    <row r="543" spans="1:10">
      <c r="A543" t="s">
        <v>4813</v>
      </c>
      <c r="B543" s="1">
        <v>46140</v>
      </c>
      <c r="C543" t="s">
        <v>43</v>
      </c>
      <c r="D543" t="s">
        <v>21</v>
      </c>
      <c r="E543" t="s">
        <v>4282</v>
      </c>
      <c r="F543" t="s">
        <v>4261</v>
      </c>
      <c r="G543" t="s">
        <v>4276</v>
      </c>
      <c r="H543">
        <v>3.7</v>
      </c>
      <c r="I543">
        <v>49.7</v>
      </c>
      <c r="J543" t="s">
        <v>4265</v>
      </c>
    </row>
    <row r="544" spans="1:10">
      <c r="A544" t="s">
        <v>4814</v>
      </c>
      <c r="B544" s="1">
        <v>46136</v>
      </c>
      <c r="C544" t="s">
        <v>43</v>
      </c>
      <c r="D544" t="s">
        <v>23</v>
      </c>
      <c r="E544" t="s">
        <v>4263</v>
      </c>
      <c r="F544" t="s">
        <v>4261</v>
      </c>
      <c r="G544" t="s">
        <v>4276</v>
      </c>
      <c r="H544">
        <v>6.3</v>
      </c>
      <c r="I544">
        <v>65</v>
      </c>
      <c r="J544" t="s">
        <v>4265</v>
      </c>
    </row>
    <row r="545" spans="1:10">
      <c r="A545" t="s">
        <v>4815</v>
      </c>
      <c r="B545" s="1">
        <v>46067</v>
      </c>
      <c r="C545" t="s">
        <v>27</v>
      </c>
      <c r="D545" t="s">
        <v>19</v>
      </c>
      <c r="E545" t="s">
        <v>4263</v>
      </c>
      <c r="F545" t="s">
        <v>4261</v>
      </c>
      <c r="G545" t="s">
        <v>4251</v>
      </c>
      <c r="H545">
        <v>2.5</v>
      </c>
      <c r="I545">
        <v>26.1</v>
      </c>
      <c r="J545" t="s">
        <v>4259</v>
      </c>
    </row>
    <row r="546" spans="1:10">
      <c r="A546" t="s">
        <v>4816</v>
      </c>
      <c r="B546" s="1">
        <v>46055</v>
      </c>
      <c r="C546" t="s">
        <v>48</v>
      </c>
      <c r="D546" t="s">
        <v>23</v>
      </c>
      <c r="E546" t="s">
        <v>4249</v>
      </c>
      <c r="F546" t="s">
        <v>4250</v>
      </c>
      <c r="G546" t="s">
        <v>4251</v>
      </c>
      <c r="H546">
        <v>11.4</v>
      </c>
      <c r="I546">
        <v>39.200000000000003</v>
      </c>
      <c r="J546" t="s">
        <v>4269</v>
      </c>
    </row>
    <row r="547" spans="1:10">
      <c r="A547" t="s">
        <v>4817</v>
      </c>
      <c r="B547" s="1">
        <v>46190</v>
      </c>
      <c r="C547" t="s">
        <v>37</v>
      </c>
      <c r="D547" t="s">
        <v>19</v>
      </c>
      <c r="E547" t="s">
        <v>4254</v>
      </c>
      <c r="F547" t="s">
        <v>4261</v>
      </c>
      <c r="G547" t="s">
        <v>4264</v>
      </c>
      <c r="H547">
        <v>6.1</v>
      </c>
      <c r="I547">
        <v>15.2</v>
      </c>
      <c r="J547" t="s">
        <v>4265</v>
      </c>
    </row>
    <row r="548" spans="1:10">
      <c r="A548" t="s">
        <v>4818</v>
      </c>
      <c r="B548" s="1">
        <v>46068</v>
      </c>
      <c r="C548" t="s">
        <v>18</v>
      </c>
      <c r="D548" t="s">
        <v>23</v>
      </c>
      <c r="E548" t="s">
        <v>4275</v>
      </c>
      <c r="F548" t="s">
        <v>4258</v>
      </c>
      <c r="G548" t="s">
        <v>4251</v>
      </c>
      <c r="H548">
        <v>21</v>
      </c>
      <c r="I548">
        <v>167</v>
      </c>
      <c r="J548" t="s">
        <v>4255</v>
      </c>
    </row>
    <row r="549" spans="1:10">
      <c r="A549" t="s">
        <v>4819</v>
      </c>
      <c r="B549" s="1">
        <v>46156</v>
      </c>
      <c r="C549" t="s">
        <v>32</v>
      </c>
      <c r="D549" t="s">
        <v>25</v>
      </c>
      <c r="E549" t="s">
        <v>4263</v>
      </c>
      <c r="F549" t="s">
        <v>4261</v>
      </c>
      <c r="G549" t="s">
        <v>4276</v>
      </c>
      <c r="H549">
        <v>5</v>
      </c>
      <c r="I549">
        <v>20.399999999999999</v>
      </c>
      <c r="J549" t="s">
        <v>4265</v>
      </c>
    </row>
    <row r="550" spans="1:10">
      <c r="A550" t="s">
        <v>4820</v>
      </c>
      <c r="B550" s="1">
        <v>46171</v>
      </c>
      <c r="C550" t="s">
        <v>37</v>
      </c>
      <c r="D550" t="s">
        <v>23</v>
      </c>
      <c r="E550" t="s">
        <v>4254</v>
      </c>
      <c r="F550" t="s">
        <v>4250</v>
      </c>
      <c r="G550" t="s">
        <v>4251</v>
      </c>
      <c r="H550">
        <v>0.6</v>
      </c>
      <c r="I550">
        <v>22.7</v>
      </c>
      <c r="J550" t="s">
        <v>4269</v>
      </c>
    </row>
    <row r="551" spans="1:10">
      <c r="A551" t="s">
        <v>4821</v>
      </c>
      <c r="B551" s="1">
        <v>46192</v>
      </c>
      <c r="C551" t="s">
        <v>37</v>
      </c>
      <c r="D551" t="s">
        <v>25</v>
      </c>
      <c r="E551" t="s">
        <v>4249</v>
      </c>
      <c r="F551" t="s">
        <v>4261</v>
      </c>
      <c r="G551" t="s">
        <v>4251</v>
      </c>
      <c r="H551">
        <v>6.4</v>
      </c>
      <c r="I551">
        <v>21.5</v>
      </c>
      <c r="J551" t="s">
        <v>4252</v>
      </c>
    </row>
    <row r="552" spans="1:10">
      <c r="A552" t="s">
        <v>4822</v>
      </c>
      <c r="B552" s="1">
        <v>46112</v>
      </c>
      <c r="C552" t="s">
        <v>37</v>
      </c>
      <c r="D552" t="s">
        <v>19</v>
      </c>
      <c r="E552" t="s">
        <v>4282</v>
      </c>
      <c r="F552" t="s">
        <v>4261</v>
      </c>
      <c r="G552" t="s">
        <v>4264</v>
      </c>
      <c r="H552">
        <v>2</v>
      </c>
      <c r="I552">
        <v>11.8</v>
      </c>
      <c r="J552" t="s">
        <v>4265</v>
      </c>
    </row>
    <row r="553" spans="1:10">
      <c r="A553" t="s">
        <v>4823</v>
      </c>
      <c r="B553" s="1">
        <v>46167</v>
      </c>
      <c r="C553" t="s">
        <v>43</v>
      </c>
      <c r="D553" t="s">
        <v>21</v>
      </c>
      <c r="E553" t="s">
        <v>4257</v>
      </c>
      <c r="F553" t="s">
        <v>4250</v>
      </c>
      <c r="G553" t="s">
        <v>4251</v>
      </c>
      <c r="H553">
        <v>2.7</v>
      </c>
      <c r="I553">
        <v>6.9</v>
      </c>
      <c r="J553" t="s">
        <v>4252</v>
      </c>
    </row>
    <row r="554" spans="1:10">
      <c r="A554" t="s">
        <v>4824</v>
      </c>
      <c r="B554" s="1">
        <v>46097</v>
      </c>
      <c r="C554" t="s">
        <v>37</v>
      </c>
      <c r="D554" t="s">
        <v>25</v>
      </c>
      <c r="E554" t="s">
        <v>4275</v>
      </c>
      <c r="F554" t="s">
        <v>4250</v>
      </c>
      <c r="G554" t="s">
        <v>4251</v>
      </c>
      <c r="H554">
        <v>0.6</v>
      </c>
      <c r="I554">
        <v>1</v>
      </c>
      <c r="J554" t="s">
        <v>4255</v>
      </c>
    </row>
    <row r="555" spans="1:10">
      <c r="A555" t="s">
        <v>4825</v>
      </c>
      <c r="B555" s="1">
        <v>46138</v>
      </c>
      <c r="C555" t="s">
        <v>32</v>
      </c>
      <c r="D555" t="s">
        <v>19</v>
      </c>
      <c r="E555" t="s">
        <v>4268</v>
      </c>
      <c r="F555" t="s">
        <v>4250</v>
      </c>
      <c r="G555" t="s">
        <v>4264</v>
      </c>
      <c r="H555">
        <v>1.5</v>
      </c>
      <c r="I555">
        <v>10.1</v>
      </c>
      <c r="J555" t="s">
        <v>4265</v>
      </c>
    </row>
    <row r="556" spans="1:10">
      <c r="A556" t="s">
        <v>4826</v>
      </c>
      <c r="B556" s="1">
        <v>46148</v>
      </c>
      <c r="C556" t="s">
        <v>37</v>
      </c>
      <c r="D556" t="s">
        <v>19</v>
      </c>
      <c r="E556" t="s">
        <v>4275</v>
      </c>
      <c r="F556" t="s">
        <v>4250</v>
      </c>
      <c r="G556" t="s">
        <v>4251</v>
      </c>
      <c r="H556">
        <v>6.1</v>
      </c>
      <c r="I556">
        <v>18</v>
      </c>
      <c r="J556" t="s">
        <v>4269</v>
      </c>
    </row>
    <row r="557" spans="1:10">
      <c r="A557" t="s">
        <v>4827</v>
      </c>
      <c r="B557" s="1">
        <v>46095</v>
      </c>
      <c r="C557" t="s">
        <v>37</v>
      </c>
      <c r="D557" t="s">
        <v>23</v>
      </c>
      <c r="E557" t="s">
        <v>4272</v>
      </c>
      <c r="F557" t="s">
        <v>4250</v>
      </c>
      <c r="G557" t="s">
        <v>4264</v>
      </c>
      <c r="H557">
        <v>5.8</v>
      </c>
      <c r="I557">
        <v>11.9</v>
      </c>
      <c r="J557" t="s">
        <v>4265</v>
      </c>
    </row>
    <row r="558" spans="1:10">
      <c r="A558" t="s">
        <v>4828</v>
      </c>
      <c r="B558" s="1">
        <v>46111</v>
      </c>
      <c r="C558" t="s">
        <v>37</v>
      </c>
      <c r="D558" t="s">
        <v>21</v>
      </c>
      <c r="E558" t="s">
        <v>4249</v>
      </c>
      <c r="F558" t="s">
        <v>4261</v>
      </c>
      <c r="G558" t="s">
        <v>4251</v>
      </c>
      <c r="H558">
        <v>0.9</v>
      </c>
      <c r="I558">
        <v>2.6</v>
      </c>
      <c r="J558" t="s">
        <v>4279</v>
      </c>
    </row>
    <row r="559" spans="1:10">
      <c r="A559" t="s">
        <v>4829</v>
      </c>
      <c r="B559" s="1">
        <v>46032</v>
      </c>
      <c r="C559" t="s">
        <v>37</v>
      </c>
      <c r="D559" t="s">
        <v>25</v>
      </c>
      <c r="E559" t="s">
        <v>4272</v>
      </c>
      <c r="F559" t="s">
        <v>4261</v>
      </c>
      <c r="G559" t="s">
        <v>4264</v>
      </c>
      <c r="H559">
        <v>2.7</v>
      </c>
      <c r="I559">
        <v>19.399999999999999</v>
      </c>
      <c r="J559" t="s">
        <v>4265</v>
      </c>
    </row>
    <row r="560" spans="1:10">
      <c r="A560" t="s">
        <v>4830</v>
      </c>
      <c r="B560" s="1">
        <v>46026</v>
      </c>
      <c r="C560" t="s">
        <v>43</v>
      </c>
      <c r="D560" t="s">
        <v>19</v>
      </c>
      <c r="E560" t="s">
        <v>4257</v>
      </c>
      <c r="F560" t="s">
        <v>4250</v>
      </c>
      <c r="G560" t="s">
        <v>4264</v>
      </c>
      <c r="H560">
        <v>1.4</v>
      </c>
      <c r="I560">
        <v>6.5</v>
      </c>
      <c r="J560" t="s">
        <v>4265</v>
      </c>
    </row>
    <row r="561" spans="1:10">
      <c r="A561" t="s">
        <v>4831</v>
      </c>
      <c r="B561" s="1">
        <v>46143</v>
      </c>
      <c r="C561" t="s">
        <v>48</v>
      </c>
      <c r="D561" t="s">
        <v>23</v>
      </c>
      <c r="E561" t="s">
        <v>4282</v>
      </c>
      <c r="F561" t="s">
        <v>4261</v>
      </c>
      <c r="G561" t="s">
        <v>4251</v>
      </c>
      <c r="H561">
        <v>11.4</v>
      </c>
      <c r="I561">
        <v>41.9</v>
      </c>
      <c r="J561" t="s">
        <v>4259</v>
      </c>
    </row>
    <row r="562" spans="1:10">
      <c r="A562" t="s">
        <v>4832</v>
      </c>
      <c r="B562" s="1">
        <v>46192</v>
      </c>
      <c r="C562" t="s">
        <v>48</v>
      </c>
      <c r="D562" t="s">
        <v>19</v>
      </c>
      <c r="E562" t="s">
        <v>4272</v>
      </c>
      <c r="F562" t="s">
        <v>4250</v>
      </c>
      <c r="G562" t="s">
        <v>4251</v>
      </c>
      <c r="H562">
        <v>0.5</v>
      </c>
      <c r="I562">
        <v>3.8</v>
      </c>
      <c r="J562" t="s">
        <v>4255</v>
      </c>
    </row>
    <row r="563" spans="1:10">
      <c r="A563" t="s">
        <v>4833</v>
      </c>
      <c r="B563" s="1">
        <v>46139</v>
      </c>
      <c r="C563" t="s">
        <v>18</v>
      </c>
      <c r="D563" t="s">
        <v>19</v>
      </c>
      <c r="E563" t="s">
        <v>4275</v>
      </c>
      <c r="F563" t="s">
        <v>4250</v>
      </c>
      <c r="G563" t="s">
        <v>4264</v>
      </c>
      <c r="H563">
        <v>2.8</v>
      </c>
      <c r="I563">
        <v>17</v>
      </c>
      <c r="J563" t="s">
        <v>4265</v>
      </c>
    </row>
    <row r="564" spans="1:10">
      <c r="A564" t="s">
        <v>4834</v>
      </c>
      <c r="B564" s="1">
        <v>46096</v>
      </c>
      <c r="C564" t="s">
        <v>53</v>
      </c>
      <c r="D564" t="s">
        <v>19</v>
      </c>
      <c r="E564" t="s">
        <v>4257</v>
      </c>
      <c r="F564" t="s">
        <v>4261</v>
      </c>
      <c r="G564" t="s">
        <v>4264</v>
      </c>
      <c r="H564">
        <v>1.7</v>
      </c>
      <c r="I564">
        <v>69.3</v>
      </c>
      <c r="J564" t="s">
        <v>4265</v>
      </c>
    </row>
    <row r="565" spans="1:10">
      <c r="A565" t="s">
        <v>4835</v>
      </c>
      <c r="B565" s="1">
        <v>46107</v>
      </c>
      <c r="C565" t="s">
        <v>53</v>
      </c>
      <c r="D565" t="s">
        <v>21</v>
      </c>
      <c r="E565" t="s">
        <v>4275</v>
      </c>
      <c r="F565" t="s">
        <v>4250</v>
      </c>
      <c r="G565" t="s">
        <v>4251</v>
      </c>
      <c r="H565">
        <v>0.9</v>
      </c>
      <c r="I565">
        <v>5.9</v>
      </c>
      <c r="J565" t="s">
        <v>4255</v>
      </c>
    </row>
    <row r="566" spans="1:10">
      <c r="A566" t="s">
        <v>4836</v>
      </c>
      <c r="B566" s="1">
        <v>46152</v>
      </c>
      <c r="C566" t="s">
        <v>53</v>
      </c>
      <c r="D566" t="s">
        <v>21</v>
      </c>
      <c r="E566" t="s">
        <v>4257</v>
      </c>
      <c r="F566" t="s">
        <v>4261</v>
      </c>
      <c r="G566" t="s">
        <v>4251</v>
      </c>
      <c r="H566">
        <v>2.4</v>
      </c>
      <c r="I566">
        <v>12.4</v>
      </c>
      <c r="J566" t="s">
        <v>4259</v>
      </c>
    </row>
    <row r="567" spans="1:10">
      <c r="A567" t="s">
        <v>4837</v>
      </c>
      <c r="B567" s="1">
        <v>46091</v>
      </c>
      <c r="C567" t="s">
        <v>27</v>
      </c>
      <c r="D567" t="s">
        <v>23</v>
      </c>
      <c r="E567" t="s">
        <v>4249</v>
      </c>
      <c r="F567" t="s">
        <v>4250</v>
      </c>
      <c r="G567" t="s">
        <v>4251</v>
      </c>
      <c r="H567">
        <v>2</v>
      </c>
      <c r="I567">
        <v>19.5</v>
      </c>
      <c r="J567" t="s">
        <v>4269</v>
      </c>
    </row>
    <row r="568" spans="1:10">
      <c r="A568" t="s">
        <v>4838</v>
      </c>
      <c r="B568" s="1">
        <v>46036</v>
      </c>
      <c r="C568" t="s">
        <v>27</v>
      </c>
      <c r="D568" t="s">
        <v>21</v>
      </c>
      <c r="E568" t="s">
        <v>4249</v>
      </c>
      <c r="F568" t="s">
        <v>4261</v>
      </c>
      <c r="G568" t="s">
        <v>4251</v>
      </c>
      <c r="H568">
        <v>8.3000000000000007</v>
      </c>
      <c r="I568">
        <v>50.3</v>
      </c>
      <c r="J568" t="s">
        <v>4269</v>
      </c>
    </row>
    <row r="569" spans="1:10">
      <c r="A569" t="s">
        <v>4839</v>
      </c>
      <c r="B569" s="1">
        <v>46094</v>
      </c>
      <c r="C569" t="s">
        <v>18</v>
      </c>
      <c r="D569" t="s">
        <v>25</v>
      </c>
      <c r="E569" t="s">
        <v>4257</v>
      </c>
      <c r="F569" t="s">
        <v>4258</v>
      </c>
      <c r="G569" t="s">
        <v>4251</v>
      </c>
      <c r="H569">
        <v>3.9</v>
      </c>
      <c r="I569">
        <v>63.8</v>
      </c>
      <c r="J569" t="s">
        <v>4269</v>
      </c>
    </row>
    <row r="570" spans="1:10">
      <c r="A570" t="s">
        <v>4840</v>
      </c>
      <c r="B570" s="1">
        <v>46032</v>
      </c>
      <c r="C570" t="s">
        <v>48</v>
      </c>
      <c r="D570" t="s">
        <v>19</v>
      </c>
      <c r="E570" t="s">
        <v>4257</v>
      </c>
      <c r="F570" t="s">
        <v>4258</v>
      </c>
      <c r="G570" t="s">
        <v>4276</v>
      </c>
      <c r="H570">
        <v>4.2</v>
      </c>
      <c r="I570">
        <v>5.9</v>
      </c>
      <c r="J570" t="s">
        <v>4265</v>
      </c>
    </row>
    <row r="571" spans="1:10">
      <c r="A571" t="s">
        <v>4841</v>
      </c>
      <c r="B571" s="1">
        <v>46196</v>
      </c>
      <c r="C571" t="s">
        <v>43</v>
      </c>
      <c r="D571" t="s">
        <v>21</v>
      </c>
      <c r="E571" t="s">
        <v>4249</v>
      </c>
      <c r="F571" t="s">
        <v>4250</v>
      </c>
      <c r="G571" t="s">
        <v>4251</v>
      </c>
      <c r="H571">
        <v>0.6</v>
      </c>
      <c r="I571">
        <v>3.1</v>
      </c>
      <c r="J571" t="s">
        <v>4252</v>
      </c>
    </row>
    <row r="572" spans="1:10">
      <c r="A572" t="s">
        <v>4842</v>
      </c>
      <c r="B572" s="1">
        <v>46100</v>
      </c>
      <c r="C572" t="s">
        <v>37</v>
      </c>
      <c r="D572" t="s">
        <v>25</v>
      </c>
      <c r="E572" t="s">
        <v>4272</v>
      </c>
      <c r="F572" t="s">
        <v>4250</v>
      </c>
      <c r="G572" t="s">
        <v>4251</v>
      </c>
      <c r="H572">
        <v>6.2</v>
      </c>
      <c r="I572">
        <v>42.9</v>
      </c>
      <c r="J572" t="s">
        <v>4269</v>
      </c>
    </row>
    <row r="573" spans="1:10">
      <c r="A573" t="s">
        <v>4843</v>
      </c>
      <c r="B573" s="1">
        <v>46093</v>
      </c>
      <c r="C573" t="s">
        <v>18</v>
      </c>
      <c r="D573" t="s">
        <v>19</v>
      </c>
      <c r="E573" t="s">
        <v>4272</v>
      </c>
      <c r="F573" t="s">
        <v>4261</v>
      </c>
      <c r="G573" t="s">
        <v>4264</v>
      </c>
      <c r="H573">
        <v>5.4</v>
      </c>
      <c r="I573">
        <v>23.7</v>
      </c>
      <c r="J573" t="s">
        <v>4265</v>
      </c>
    </row>
    <row r="574" spans="1:10">
      <c r="A574" t="s">
        <v>4844</v>
      </c>
      <c r="B574" s="1">
        <v>46126</v>
      </c>
      <c r="C574" t="s">
        <v>48</v>
      </c>
      <c r="D574" t="s">
        <v>19</v>
      </c>
      <c r="E574" t="s">
        <v>4249</v>
      </c>
      <c r="F574" t="s">
        <v>4261</v>
      </c>
      <c r="G574" t="s">
        <v>4264</v>
      </c>
      <c r="H574">
        <v>1.6</v>
      </c>
      <c r="I574">
        <v>32.5</v>
      </c>
      <c r="J574" t="s">
        <v>4265</v>
      </c>
    </row>
    <row r="575" spans="1:10">
      <c r="A575" t="s">
        <v>4845</v>
      </c>
      <c r="B575" s="1">
        <v>46064</v>
      </c>
      <c r="C575" t="s">
        <v>37</v>
      </c>
      <c r="D575" t="s">
        <v>21</v>
      </c>
      <c r="E575" t="s">
        <v>4275</v>
      </c>
      <c r="F575" t="s">
        <v>4250</v>
      </c>
      <c r="G575" t="s">
        <v>4251</v>
      </c>
      <c r="H575">
        <v>1.6</v>
      </c>
      <c r="I575">
        <v>9.8000000000000007</v>
      </c>
      <c r="J575" t="s">
        <v>4252</v>
      </c>
    </row>
    <row r="576" spans="1:10">
      <c r="A576" t="s">
        <v>4846</v>
      </c>
      <c r="B576" s="1">
        <v>46070</v>
      </c>
      <c r="C576" t="s">
        <v>48</v>
      </c>
      <c r="D576" t="s">
        <v>25</v>
      </c>
      <c r="E576" t="s">
        <v>4263</v>
      </c>
      <c r="F576" t="s">
        <v>4258</v>
      </c>
      <c r="G576" t="s">
        <v>4264</v>
      </c>
      <c r="H576">
        <v>6.2</v>
      </c>
      <c r="I576">
        <v>43.6</v>
      </c>
      <c r="J576" t="s">
        <v>4265</v>
      </c>
    </row>
    <row r="577" spans="1:10">
      <c r="A577" t="s">
        <v>4847</v>
      </c>
      <c r="B577" s="1">
        <v>46083</v>
      </c>
      <c r="C577" t="s">
        <v>32</v>
      </c>
      <c r="D577" t="s">
        <v>19</v>
      </c>
      <c r="E577" t="s">
        <v>4254</v>
      </c>
      <c r="F577" t="s">
        <v>4250</v>
      </c>
      <c r="G577" t="s">
        <v>4251</v>
      </c>
      <c r="H577">
        <v>2.2000000000000002</v>
      </c>
      <c r="I577">
        <v>29.6</v>
      </c>
      <c r="J577" t="s">
        <v>4269</v>
      </c>
    </row>
    <row r="578" spans="1:10">
      <c r="A578" t="s">
        <v>4848</v>
      </c>
      <c r="B578" s="1">
        <v>46037</v>
      </c>
      <c r="C578" t="s">
        <v>48</v>
      </c>
      <c r="D578" t="s">
        <v>23</v>
      </c>
      <c r="E578" t="s">
        <v>4263</v>
      </c>
      <c r="F578" t="s">
        <v>4250</v>
      </c>
      <c r="G578" t="s">
        <v>4276</v>
      </c>
      <c r="H578">
        <v>1.6</v>
      </c>
      <c r="I578">
        <v>20.399999999999999</v>
      </c>
      <c r="J578" t="s">
        <v>4265</v>
      </c>
    </row>
    <row r="579" spans="1:10">
      <c r="A579" t="s">
        <v>4849</v>
      </c>
      <c r="B579" s="1">
        <v>46118</v>
      </c>
      <c r="C579" t="s">
        <v>37</v>
      </c>
      <c r="D579" t="s">
        <v>25</v>
      </c>
      <c r="E579" t="s">
        <v>4268</v>
      </c>
      <c r="F579" t="s">
        <v>4250</v>
      </c>
      <c r="G579" t="s">
        <v>4276</v>
      </c>
      <c r="H579">
        <v>13.4</v>
      </c>
      <c r="I579">
        <v>19.2</v>
      </c>
      <c r="J579" t="s">
        <v>4265</v>
      </c>
    </row>
    <row r="580" spans="1:10">
      <c r="A580" t="s">
        <v>4850</v>
      </c>
      <c r="B580" s="1">
        <v>46100</v>
      </c>
      <c r="C580" t="s">
        <v>32</v>
      </c>
      <c r="D580" t="s">
        <v>21</v>
      </c>
      <c r="E580" t="s">
        <v>4282</v>
      </c>
      <c r="F580" t="s">
        <v>4250</v>
      </c>
      <c r="G580" t="s">
        <v>4276</v>
      </c>
      <c r="H580">
        <v>0.5</v>
      </c>
      <c r="I580">
        <v>2.1</v>
      </c>
      <c r="J580" t="s">
        <v>4265</v>
      </c>
    </row>
    <row r="581" spans="1:10">
      <c r="A581" t="s">
        <v>4851</v>
      </c>
      <c r="B581" s="1">
        <v>46175</v>
      </c>
      <c r="C581" t="s">
        <v>18</v>
      </c>
      <c r="D581" t="s">
        <v>25</v>
      </c>
      <c r="E581" t="s">
        <v>4257</v>
      </c>
      <c r="F581" t="s">
        <v>4250</v>
      </c>
      <c r="G581" t="s">
        <v>4251</v>
      </c>
      <c r="H581">
        <v>2.5</v>
      </c>
      <c r="I581">
        <v>28.1</v>
      </c>
      <c r="J581" t="s">
        <v>4252</v>
      </c>
    </row>
    <row r="582" spans="1:10">
      <c r="A582" t="s">
        <v>4852</v>
      </c>
      <c r="B582" s="1">
        <v>46106</v>
      </c>
      <c r="C582" t="s">
        <v>32</v>
      </c>
      <c r="D582" t="s">
        <v>19</v>
      </c>
      <c r="E582" t="s">
        <v>4275</v>
      </c>
      <c r="F582" t="s">
        <v>4258</v>
      </c>
      <c r="G582" t="s">
        <v>4251</v>
      </c>
      <c r="H582">
        <v>9.6999999999999993</v>
      </c>
      <c r="I582">
        <v>26.3</v>
      </c>
      <c r="J582" t="s">
        <v>4255</v>
      </c>
    </row>
    <row r="583" spans="1:10">
      <c r="A583" t="s">
        <v>4853</v>
      </c>
      <c r="B583" s="1">
        <v>46102</v>
      </c>
      <c r="C583" t="s">
        <v>27</v>
      </c>
      <c r="D583" t="s">
        <v>21</v>
      </c>
      <c r="E583" t="s">
        <v>4282</v>
      </c>
      <c r="F583" t="s">
        <v>4258</v>
      </c>
      <c r="G583" t="s">
        <v>4251</v>
      </c>
      <c r="H583">
        <v>12.5</v>
      </c>
      <c r="I583">
        <v>23.9</v>
      </c>
      <c r="J583" t="s">
        <v>4255</v>
      </c>
    </row>
    <row r="584" spans="1:10">
      <c r="A584" t="s">
        <v>4854</v>
      </c>
      <c r="B584" s="1">
        <v>46091</v>
      </c>
      <c r="C584" t="s">
        <v>27</v>
      </c>
      <c r="D584" t="s">
        <v>25</v>
      </c>
      <c r="E584" t="s">
        <v>4268</v>
      </c>
      <c r="F584" t="s">
        <v>4250</v>
      </c>
      <c r="G584" t="s">
        <v>4276</v>
      </c>
      <c r="H584">
        <v>1.1000000000000001</v>
      </c>
      <c r="I584">
        <v>7.9</v>
      </c>
      <c r="J584" t="s">
        <v>4265</v>
      </c>
    </row>
    <row r="585" spans="1:10">
      <c r="A585" t="s">
        <v>4855</v>
      </c>
      <c r="B585" s="1">
        <v>46088</v>
      </c>
      <c r="C585" t="s">
        <v>18</v>
      </c>
      <c r="D585" t="s">
        <v>25</v>
      </c>
      <c r="E585" t="s">
        <v>4249</v>
      </c>
      <c r="F585" t="s">
        <v>4261</v>
      </c>
      <c r="G585" t="s">
        <v>4251</v>
      </c>
      <c r="H585">
        <v>1.4</v>
      </c>
      <c r="I585">
        <v>3.7</v>
      </c>
      <c r="J585" t="s">
        <v>4255</v>
      </c>
    </row>
    <row r="586" spans="1:10">
      <c r="A586" t="s">
        <v>4856</v>
      </c>
      <c r="B586" s="1">
        <v>46040</v>
      </c>
      <c r="C586" t="s">
        <v>48</v>
      </c>
      <c r="D586" t="s">
        <v>23</v>
      </c>
      <c r="E586" t="s">
        <v>4272</v>
      </c>
      <c r="F586" t="s">
        <v>4250</v>
      </c>
      <c r="G586" t="s">
        <v>4264</v>
      </c>
      <c r="H586">
        <v>2.9</v>
      </c>
      <c r="I586">
        <v>8.3000000000000007</v>
      </c>
      <c r="J586" t="s">
        <v>4265</v>
      </c>
    </row>
    <row r="587" spans="1:10">
      <c r="A587" t="s">
        <v>4857</v>
      </c>
      <c r="B587" s="1">
        <v>46193</v>
      </c>
      <c r="C587" t="s">
        <v>48</v>
      </c>
      <c r="D587" t="s">
        <v>19</v>
      </c>
      <c r="E587" t="s">
        <v>4268</v>
      </c>
      <c r="F587" t="s">
        <v>4261</v>
      </c>
      <c r="G587" t="s">
        <v>4264</v>
      </c>
      <c r="H587">
        <v>13</v>
      </c>
      <c r="I587">
        <v>15.1</v>
      </c>
      <c r="J587" t="s">
        <v>4265</v>
      </c>
    </row>
    <row r="588" spans="1:10">
      <c r="A588" t="s">
        <v>4858</v>
      </c>
      <c r="B588" s="1">
        <v>46056</v>
      </c>
      <c r="C588" t="s">
        <v>18</v>
      </c>
      <c r="D588" t="s">
        <v>21</v>
      </c>
      <c r="E588" t="s">
        <v>4268</v>
      </c>
      <c r="F588" t="s">
        <v>4250</v>
      </c>
      <c r="G588" t="s">
        <v>4276</v>
      </c>
      <c r="H588">
        <v>0.6</v>
      </c>
      <c r="I588">
        <v>8.1999999999999993</v>
      </c>
      <c r="J588" t="s">
        <v>4265</v>
      </c>
    </row>
    <row r="589" spans="1:10">
      <c r="A589" t="s">
        <v>4859</v>
      </c>
      <c r="B589" s="1">
        <v>46135</v>
      </c>
      <c r="C589" t="s">
        <v>37</v>
      </c>
      <c r="D589" t="s">
        <v>23</v>
      </c>
      <c r="E589" t="s">
        <v>4268</v>
      </c>
      <c r="F589" t="s">
        <v>4258</v>
      </c>
      <c r="G589" t="s">
        <v>4251</v>
      </c>
      <c r="H589">
        <v>17.899999999999999</v>
      </c>
      <c r="I589">
        <v>18.2</v>
      </c>
      <c r="J589" t="s">
        <v>4279</v>
      </c>
    </row>
    <row r="590" spans="1:10">
      <c r="A590" t="s">
        <v>4860</v>
      </c>
      <c r="B590" s="1">
        <v>46120</v>
      </c>
      <c r="C590" t="s">
        <v>37</v>
      </c>
      <c r="D590" t="s">
        <v>23</v>
      </c>
      <c r="E590" t="s">
        <v>4257</v>
      </c>
      <c r="F590" t="s">
        <v>4258</v>
      </c>
      <c r="G590" t="s">
        <v>4251</v>
      </c>
      <c r="H590">
        <v>7.9</v>
      </c>
      <c r="I590">
        <v>17.899999999999999</v>
      </c>
      <c r="J590" t="s">
        <v>4279</v>
      </c>
    </row>
    <row r="591" spans="1:10">
      <c r="A591" t="s">
        <v>4861</v>
      </c>
      <c r="B591" s="1">
        <v>46090</v>
      </c>
      <c r="C591" t="s">
        <v>53</v>
      </c>
      <c r="D591" t="s">
        <v>25</v>
      </c>
      <c r="E591" t="s">
        <v>4275</v>
      </c>
      <c r="F591" t="s">
        <v>4258</v>
      </c>
      <c r="G591" t="s">
        <v>4276</v>
      </c>
      <c r="H591">
        <v>7.4</v>
      </c>
      <c r="I591">
        <v>67.3</v>
      </c>
      <c r="J591" t="s">
        <v>4265</v>
      </c>
    </row>
    <row r="592" spans="1:10">
      <c r="A592" t="s">
        <v>4862</v>
      </c>
      <c r="B592" s="1">
        <v>46197</v>
      </c>
      <c r="C592" t="s">
        <v>32</v>
      </c>
      <c r="D592" t="s">
        <v>23</v>
      </c>
      <c r="E592" t="s">
        <v>4249</v>
      </c>
      <c r="F592" t="s">
        <v>4250</v>
      </c>
      <c r="G592" t="s">
        <v>4264</v>
      </c>
      <c r="H592">
        <v>6.5</v>
      </c>
      <c r="I592">
        <v>6.5</v>
      </c>
      <c r="J592" t="s">
        <v>4265</v>
      </c>
    </row>
    <row r="593" spans="1:10">
      <c r="A593" t="s">
        <v>4863</v>
      </c>
      <c r="B593" s="1">
        <v>46087</v>
      </c>
      <c r="C593" t="s">
        <v>53</v>
      </c>
      <c r="D593" t="s">
        <v>19</v>
      </c>
      <c r="E593" t="s">
        <v>4282</v>
      </c>
      <c r="F593" t="s">
        <v>4250</v>
      </c>
      <c r="G593" t="s">
        <v>4251</v>
      </c>
      <c r="H593">
        <v>2.2999999999999998</v>
      </c>
      <c r="I593">
        <v>3.1</v>
      </c>
      <c r="J593" t="s">
        <v>4259</v>
      </c>
    </row>
    <row r="594" spans="1:10">
      <c r="A594" t="s">
        <v>4864</v>
      </c>
      <c r="B594" s="1">
        <v>46121</v>
      </c>
      <c r="C594" t="s">
        <v>32</v>
      </c>
      <c r="D594" t="s">
        <v>19</v>
      </c>
      <c r="E594" t="s">
        <v>4254</v>
      </c>
      <c r="F594" t="s">
        <v>4258</v>
      </c>
      <c r="G594" t="s">
        <v>4276</v>
      </c>
      <c r="H594">
        <v>12.2</v>
      </c>
      <c r="I594">
        <v>35.799999999999997</v>
      </c>
      <c r="J594" t="s">
        <v>4265</v>
      </c>
    </row>
    <row r="595" spans="1:10">
      <c r="A595" t="s">
        <v>4865</v>
      </c>
      <c r="B595" s="1">
        <v>46053</v>
      </c>
      <c r="C595" t="s">
        <v>32</v>
      </c>
      <c r="D595" t="s">
        <v>21</v>
      </c>
      <c r="E595" t="s">
        <v>4268</v>
      </c>
      <c r="F595" t="s">
        <v>4250</v>
      </c>
      <c r="G595" t="s">
        <v>4251</v>
      </c>
      <c r="H595">
        <v>6.9</v>
      </c>
      <c r="I595">
        <v>38.1</v>
      </c>
      <c r="J595" t="s">
        <v>4269</v>
      </c>
    </row>
    <row r="596" spans="1:10">
      <c r="A596" t="s">
        <v>4866</v>
      </c>
      <c r="B596" s="1">
        <v>46078</v>
      </c>
      <c r="C596" t="s">
        <v>32</v>
      </c>
      <c r="D596" t="s">
        <v>19</v>
      </c>
      <c r="E596" t="s">
        <v>4263</v>
      </c>
      <c r="F596" t="s">
        <v>4250</v>
      </c>
      <c r="G596" t="s">
        <v>4251</v>
      </c>
      <c r="H596">
        <v>1.1000000000000001</v>
      </c>
      <c r="I596">
        <v>22.8</v>
      </c>
      <c r="J596" t="s">
        <v>4252</v>
      </c>
    </row>
    <row r="597" spans="1:10">
      <c r="A597" t="s">
        <v>4867</v>
      </c>
      <c r="B597" s="1">
        <v>46187</v>
      </c>
      <c r="C597" t="s">
        <v>27</v>
      </c>
      <c r="D597" t="s">
        <v>19</v>
      </c>
      <c r="E597" t="s">
        <v>4275</v>
      </c>
      <c r="F597" t="s">
        <v>4250</v>
      </c>
      <c r="G597" t="s">
        <v>4264</v>
      </c>
      <c r="H597">
        <v>2.4</v>
      </c>
      <c r="I597">
        <v>10.7</v>
      </c>
      <c r="J597" t="s">
        <v>4265</v>
      </c>
    </row>
    <row r="598" spans="1:10">
      <c r="A598" t="s">
        <v>4868</v>
      </c>
      <c r="B598" s="1">
        <v>46048</v>
      </c>
      <c r="C598" t="s">
        <v>37</v>
      </c>
      <c r="D598" t="s">
        <v>19</v>
      </c>
      <c r="E598" t="s">
        <v>4272</v>
      </c>
      <c r="F598" t="s">
        <v>4258</v>
      </c>
      <c r="G598" t="s">
        <v>4251</v>
      </c>
      <c r="H598">
        <v>1</v>
      </c>
      <c r="I598">
        <v>50.7</v>
      </c>
      <c r="J598" t="s">
        <v>4259</v>
      </c>
    </row>
    <row r="599" spans="1:10">
      <c r="A599" t="s">
        <v>4869</v>
      </c>
      <c r="B599" s="1">
        <v>46203</v>
      </c>
      <c r="C599" t="s">
        <v>32</v>
      </c>
      <c r="D599" t="s">
        <v>23</v>
      </c>
      <c r="E599" t="s">
        <v>4275</v>
      </c>
      <c r="F599" t="s">
        <v>4258</v>
      </c>
      <c r="G599" t="s">
        <v>4264</v>
      </c>
      <c r="H599">
        <v>12.8</v>
      </c>
      <c r="I599">
        <v>30.8</v>
      </c>
      <c r="J599" t="s">
        <v>4265</v>
      </c>
    </row>
    <row r="600" spans="1:10">
      <c r="A600" t="s">
        <v>4870</v>
      </c>
      <c r="B600" s="1">
        <v>46118</v>
      </c>
      <c r="C600" t="s">
        <v>43</v>
      </c>
      <c r="D600" t="s">
        <v>21</v>
      </c>
      <c r="E600" t="s">
        <v>4268</v>
      </c>
      <c r="F600" t="s">
        <v>4250</v>
      </c>
      <c r="G600" t="s">
        <v>4276</v>
      </c>
      <c r="H600">
        <v>6.5</v>
      </c>
      <c r="I600">
        <v>19.899999999999999</v>
      </c>
      <c r="J600" t="s">
        <v>4265</v>
      </c>
    </row>
    <row r="601" spans="1:10">
      <c r="A601" t="s">
        <v>4871</v>
      </c>
      <c r="B601" s="1">
        <v>46127</v>
      </c>
      <c r="C601" t="s">
        <v>43</v>
      </c>
      <c r="D601" t="s">
        <v>21</v>
      </c>
      <c r="E601" t="s">
        <v>4257</v>
      </c>
      <c r="F601" t="s">
        <v>4250</v>
      </c>
      <c r="G601" t="s">
        <v>4251</v>
      </c>
      <c r="H601">
        <v>2</v>
      </c>
      <c r="I601">
        <v>8.6999999999999993</v>
      </c>
      <c r="J601" t="s">
        <v>4279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EFB6-E0AA-4837-84FF-76D3B60E1550}">
  <dimension ref="A1:D18"/>
  <sheetViews>
    <sheetView workbookViewId="0">
      <selection activeCell="C5" sqref="C5"/>
    </sheetView>
  </sheetViews>
  <sheetFormatPr defaultRowHeight="15"/>
  <cols>
    <col min="1" max="1" width="24.140625" bestFit="1" customWidth="1"/>
    <col min="2" max="2" width="25.28515625" bestFit="1" customWidth="1"/>
    <col min="3" max="3" width="15" bestFit="1" customWidth="1"/>
    <col min="4" max="4" width="44.140625" bestFit="1" customWidth="1"/>
    <col min="7" max="8" width="11.140625" bestFit="1" customWidth="1"/>
    <col min="9" max="9" width="14.42578125" bestFit="1" customWidth="1"/>
    <col min="10" max="10" width="15.140625" bestFit="1" customWidth="1"/>
  </cols>
  <sheetData>
    <row r="1" spans="1:4">
      <c r="A1" t="s">
        <v>4872</v>
      </c>
      <c r="B1" t="s">
        <v>4873</v>
      </c>
      <c r="C1" t="s">
        <v>4874</v>
      </c>
      <c r="D1" t="s">
        <v>4875</v>
      </c>
    </row>
    <row r="2" spans="1:4">
      <c r="A2" t="s">
        <v>4876</v>
      </c>
      <c r="B2" t="s">
        <v>16</v>
      </c>
      <c r="C2">
        <v>0.95</v>
      </c>
      <c r="D2" t="s">
        <v>4877</v>
      </c>
    </row>
    <row r="3" spans="1:4">
      <c r="A3" t="s">
        <v>4878</v>
      </c>
      <c r="B3" t="s">
        <v>12</v>
      </c>
      <c r="C3">
        <v>0.92</v>
      </c>
      <c r="D3" t="s">
        <v>4879</v>
      </c>
    </row>
    <row r="4" spans="1:4">
      <c r="A4" t="s">
        <v>4880</v>
      </c>
      <c r="B4" t="s">
        <v>13</v>
      </c>
      <c r="C4">
        <v>0.95</v>
      </c>
      <c r="D4" t="s">
        <v>4881</v>
      </c>
    </row>
    <row r="5" spans="1:4">
      <c r="A5" t="s">
        <v>4882</v>
      </c>
      <c r="B5" t="s">
        <v>14</v>
      </c>
      <c r="C5">
        <v>4.2</v>
      </c>
      <c r="D5" t="s">
        <v>4883</v>
      </c>
    </row>
    <row r="6" spans="1:4">
      <c r="A6" t="s">
        <v>4884</v>
      </c>
      <c r="B6" t="s">
        <v>15</v>
      </c>
      <c r="C6">
        <v>0.75</v>
      </c>
      <c r="D6" t="s">
        <v>4885</v>
      </c>
    </row>
    <row r="7" spans="1:4">
      <c r="A7" t="s">
        <v>4886</v>
      </c>
      <c r="B7" t="s">
        <v>11</v>
      </c>
      <c r="C7">
        <v>3</v>
      </c>
      <c r="D7" t="s">
        <v>4887</v>
      </c>
    </row>
    <row r="8" spans="1:4">
      <c r="A8" t="s">
        <v>4888</v>
      </c>
      <c r="B8" t="s">
        <v>8</v>
      </c>
      <c r="C8">
        <v>10</v>
      </c>
      <c r="D8" t="s">
        <v>4889</v>
      </c>
    </row>
    <row r="17" spans="4:4">
      <c r="D17" t="str">
        <f>"&gt;"&amp;'04_References'!B4&amp;"&lt;"</f>
        <v>&gt;Quality_Pass_Rate&lt;</v>
      </c>
    </row>
    <row r="18" spans="4:4">
      <c r="D18">
        <f>LEN('04_References'!B4)</f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E7A8-C8F2-4BF5-87E9-359514B9A7BA}">
  <dimension ref="A1:D8"/>
  <sheetViews>
    <sheetView workbookViewId="0">
      <selection sqref="A1:XFD1"/>
    </sheetView>
  </sheetViews>
  <sheetFormatPr defaultRowHeight="15"/>
  <cols>
    <col min="1" max="1" width="11.140625" bestFit="1" customWidth="1"/>
    <col min="2" max="2" width="7.42578125" bestFit="1" customWidth="1"/>
    <col min="3" max="3" width="16.7109375" bestFit="1" customWidth="1"/>
    <col min="4" max="4" width="16.28515625" bestFit="1" customWidth="1"/>
  </cols>
  <sheetData>
    <row r="1" spans="1:4">
      <c r="A1" t="s">
        <v>2</v>
      </c>
      <c r="B1" t="s">
        <v>4890</v>
      </c>
      <c r="C1" t="s">
        <v>4891</v>
      </c>
      <c r="D1" t="s">
        <v>4892</v>
      </c>
    </row>
    <row r="2" spans="1:4">
      <c r="A2" t="s">
        <v>18</v>
      </c>
      <c r="B2" t="s">
        <v>4893</v>
      </c>
      <c r="C2" t="s">
        <v>4894</v>
      </c>
      <c r="D2" t="s">
        <v>4895</v>
      </c>
    </row>
    <row r="3" spans="1:4">
      <c r="A3" t="s">
        <v>27</v>
      </c>
      <c r="B3" t="s">
        <v>4893</v>
      </c>
      <c r="C3" t="s">
        <v>4896</v>
      </c>
      <c r="D3" t="s">
        <v>4897</v>
      </c>
    </row>
    <row r="4" spans="1:4">
      <c r="A4" t="s">
        <v>32</v>
      </c>
      <c r="B4" t="s">
        <v>4893</v>
      </c>
      <c r="C4" t="s">
        <v>4898</v>
      </c>
      <c r="D4" t="s">
        <v>4899</v>
      </c>
    </row>
    <row r="5" spans="1:4">
      <c r="A5" t="s">
        <v>37</v>
      </c>
      <c r="B5" t="s">
        <v>4900</v>
      </c>
      <c r="C5" t="s">
        <v>4901</v>
      </c>
      <c r="D5" t="s">
        <v>4902</v>
      </c>
    </row>
    <row r="6" spans="1:4">
      <c r="A6" t="s">
        <v>43</v>
      </c>
      <c r="B6" t="s">
        <v>4903</v>
      </c>
      <c r="C6" t="s">
        <v>4904</v>
      </c>
      <c r="D6" t="s">
        <v>4905</v>
      </c>
    </row>
    <row r="7" spans="1:4">
      <c r="A7" t="s">
        <v>48</v>
      </c>
      <c r="B7" t="s">
        <v>4903</v>
      </c>
      <c r="C7" t="s">
        <v>4906</v>
      </c>
      <c r="D7" t="s">
        <v>4907</v>
      </c>
    </row>
    <row r="8" spans="1:4">
      <c r="A8" t="s">
        <v>53</v>
      </c>
      <c r="B8" t="s">
        <v>53</v>
      </c>
      <c r="C8" t="s">
        <v>4908</v>
      </c>
      <c r="D8" t="s">
        <v>4909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B779-D171-47A5-B123-8CDCE2B78DEC}">
  <dimension ref="A1:Y4033"/>
  <sheetViews>
    <sheetView workbookViewId="0">
      <selection activeCell="H19" sqref="H19"/>
    </sheetView>
  </sheetViews>
  <sheetFormatPr defaultRowHeight="15"/>
  <cols>
    <col min="1" max="1" width="12.140625" customWidth="1"/>
    <col min="2" max="2" width="11" customWidth="1"/>
    <col min="3" max="3" width="13.5703125" customWidth="1"/>
    <col min="5" max="5" width="18.42578125" customWidth="1"/>
    <col min="6" max="6" width="20.42578125" customWidth="1"/>
    <col min="7" max="7" width="17.28515625" customWidth="1"/>
    <col min="8" max="8" width="22.140625" customWidth="1"/>
    <col min="9" max="9" width="17.28515625" customWidth="1"/>
    <col min="10" max="10" width="16.7109375" customWidth="1"/>
    <col min="11" max="11" width="23.42578125" customWidth="1"/>
    <col min="12" max="12" width="27" customWidth="1"/>
    <col min="13" max="13" width="17.7109375" customWidth="1"/>
    <col min="14" max="14" width="19.42578125" customWidth="1"/>
    <col min="15" max="15" width="23" customWidth="1"/>
    <col min="16" max="16" width="17.5703125" customWidth="1"/>
    <col min="17" max="17" width="20.85546875" customWidth="1"/>
    <col min="18" max="18" width="14.42578125" customWidth="1"/>
    <col min="19" max="19" width="22.5703125" customWidth="1"/>
    <col min="21" max="21" width="20.85546875" customWidth="1"/>
    <col min="22" max="22" width="18.5703125" customWidth="1"/>
    <col min="23" max="23" width="16.140625" customWidth="1"/>
    <col min="24" max="24" width="22.42578125" customWidth="1"/>
    <col min="25" max="25" width="25.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4910</v>
      </c>
      <c r="S1" t="s">
        <v>4911</v>
      </c>
      <c r="T1" t="s">
        <v>4890</v>
      </c>
      <c r="U1" t="s">
        <v>4912</v>
      </c>
      <c r="V1" t="s">
        <v>4913</v>
      </c>
      <c r="W1" t="s">
        <v>4914</v>
      </c>
      <c r="X1" t="s">
        <v>4915</v>
      </c>
      <c r="Y1" t="s">
        <v>4916</v>
      </c>
    </row>
    <row r="2" spans="1:25">
      <c r="A2" s="6" t="s">
        <v>17</v>
      </c>
      <c r="B2" s="7">
        <v>46023</v>
      </c>
      <c r="C2" s="2" t="s">
        <v>18</v>
      </c>
      <c r="D2" s="2" t="s">
        <v>19</v>
      </c>
      <c r="E2" s="2">
        <v>9</v>
      </c>
      <c r="F2" s="2">
        <v>55</v>
      </c>
      <c r="G2" s="2">
        <v>64</v>
      </c>
      <c r="H2" s="2">
        <v>34</v>
      </c>
      <c r="I2" s="2">
        <v>30</v>
      </c>
      <c r="J2" s="2">
        <v>0</v>
      </c>
      <c r="K2" s="2">
        <v>0</v>
      </c>
      <c r="L2" s="2">
        <v>4.3</v>
      </c>
      <c r="M2" s="2">
        <v>0.78900000000000003</v>
      </c>
      <c r="N2" s="2">
        <v>0.95099999999999996</v>
      </c>
      <c r="O2" s="2">
        <v>3.5</v>
      </c>
      <c r="P2" s="2">
        <v>0.70499999999999996</v>
      </c>
      <c r="Q2" s="3">
        <v>0.53100000000000003</v>
      </c>
      <c r="R2" s="14" t="str">
        <f>TRIM(tblOperations[[#This Row],[Region]])</f>
        <v>Scotland</v>
      </c>
      <c r="S2" s="14" t="str">
        <f>TRIM(tblOperations[[#This Row],[Team]])</f>
        <v>Workplace Services</v>
      </c>
      <c r="T2" s="14" t="str">
        <f>_xlfn.XLOOKUP(R2,tblRegionReference[Region],tblRegionReference[Area],"Not Found")</f>
        <v>North</v>
      </c>
      <c r="U2" s="14" t="str">
        <f>IF(tblOperations[[#This Row],[Completion_Rate]]&gt;=_xlfn.XLOOKUP("Completion Rate",tblKPITargets[KPI_Name],tblKPITargets[Target_Value]),"Met","Below Target")</f>
        <v>Below Target</v>
      </c>
      <c r="V2" t="str">
        <f>IF(tblOperations[[#This Row],[SLA_Compliance]]&gt;=_xlfn.XLOOKUP('04_References'!$A$3,tblKPITargets[KPI_Name],tblKPITargets[Target_Value]),"Met","Below Target")</f>
        <v>Below Target</v>
      </c>
      <c r="W2" t="str">
        <f>IF(tblOperations[[#This Row],[Quality_Pass_Rate]]&gt;=_xlfn.XLOOKUP('04_References'!$A$4,tblKPITargets[KPI_Name],tblKPITargets[Target_Value]),"Met","Below Target")</f>
        <v>Met</v>
      </c>
      <c r="X2" t="str">
        <f>IF(tblOperations[[#This Row],[Average_Completion_Days]]&lt;=_xlfn.XLOOKUP('04_References'!$A$7,tblKPITargets[KPI_Name],tblKPITargets[Target_Value]),"Met","Below Target")</f>
        <v>Below Target</v>
      </c>
      <c r="Y2" t="str">
        <f>IF(tblOperations[[#This Row],[Closing_Backlog]]&lt;=_xlfn.XLOOKUP('04_References'!$A$8,tblKPITargets[KPI_Name],tblKPITargets[Target_Value]),"Met","Below Target")</f>
        <v>Below Target</v>
      </c>
    </row>
    <row r="3" spans="1:25">
      <c r="A3" s="8" t="s">
        <v>20</v>
      </c>
      <c r="B3" s="9">
        <v>46023</v>
      </c>
      <c r="C3" s="4" t="s">
        <v>18</v>
      </c>
      <c r="D3" s="4" t="s">
        <v>21</v>
      </c>
      <c r="E3" s="4">
        <v>8</v>
      </c>
      <c r="F3" s="4">
        <v>51</v>
      </c>
      <c r="G3" s="4">
        <v>59</v>
      </c>
      <c r="H3" s="4">
        <v>57</v>
      </c>
      <c r="I3" s="4">
        <v>2</v>
      </c>
      <c r="J3" s="4">
        <v>0</v>
      </c>
      <c r="K3" s="4">
        <v>0</v>
      </c>
      <c r="L3" s="4">
        <v>2.1</v>
      </c>
      <c r="M3" s="4">
        <v>0.995</v>
      </c>
      <c r="N3" s="4">
        <v>0.99199999999999999</v>
      </c>
      <c r="O3" s="4">
        <v>4.4000000000000004</v>
      </c>
      <c r="P3" s="4">
        <v>0.71</v>
      </c>
      <c r="Q3" s="5">
        <v>0.96599999999999997</v>
      </c>
      <c r="R3" s="4" t="str">
        <f>TRIM(tblOperations[[#This Row],[Region]])</f>
        <v>Scotland</v>
      </c>
      <c r="S3" s="4" t="str">
        <f>TRIM(tblOperations[[#This Row],[Team]])</f>
        <v>Facilities Response</v>
      </c>
      <c r="T3" s="4" t="str">
        <f>_xlfn.XLOOKUP(R3,tblRegionReference[Region],tblRegionReference[Area],"Not Found")</f>
        <v>North</v>
      </c>
      <c r="U3" s="4" t="str">
        <f>IF(tblOperations[[#This Row],[Completion_Rate]]&gt;=_xlfn.XLOOKUP("Completion Rate",tblKPITargets[KPI_Name],tblKPITargets[Target_Value]),"Met","Below Target")</f>
        <v>Met</v>
      </c>
      <c r="V3" t="str">
        <f>IF(tblOperations[[#This Row],[SLA_Compliance]]&gt;=_xlfn.XLOOKUP('04_References'!$A$3,tblKPITargets[KPI_Name],tblKPITargets[Target_Value]),"Met","Below Target")</f>
        <v>Met</v>
      </c>
      <c r="W3" t="str">
        <f>IF(tblOperations[[#This Row],[Quality_Pass_Rate]]&gt;=_xlfn.XLOOKUP('04_References'!$A$4,tblKPITargets[KPI_Name],tblKPITargets[Target_Value]),"Met","Below Target")</f>
        <v>Met</v>
      </c>
      <c r="X3" t="str">
        <f>IF(tblOperations[[#This Row],[Average_Completion_Days]]&lt;=_xlfn.XLOOKUP('04_References'!$A$7,tblKPITargets[KPI_Name],tblKPITargets[Target_Value]),"Met","Below Target")</f>
        <v>Met</v>
      </c>
      <c r="Y3" t="str">
        <f>IF(tblOperations[[#This Row],[Closing_Backlog]]&lt;=_xlfn.XLOOKUP('04_References'!$A$8,tblKPITargets[KPI_Name],tblKPITargets[Target_Value]),"Met","Below Target")</f>
        <v>Met</v>
      </c>
    </row>
    <row r="4" spans="1:25">
      <c r="A4" s="6" t="s">
        <v>22</v>
      </c>
      <c r="B4" s="7">
        <v>46023</v>
      </c>
      <c r="C4" s="2" t="s">
        <v>18</v>
      </c>
      <c r="D4" s="2" t="s">
        <v>23</v>
      </c>
      <c r="E4" s="2">
        <v>11</v>
      </c>
      <c r="F4" s="2">
        <v>62</v>
      </c>
      <c r="G4" s="2">
        <v>73</v>
      </c>
      <c r="H4" s="2">
        <v>39</v>
      </c>
      <c r="I4" s="2">
        <v>34</v>
      </c>
      <c r="J4" s="2">
        <v>0</v>
      </c>
      <c r="K4" s="2">
        <v>0</v>
      </c>
      <c r="L4" s="2">
        <v>4.3</v>
      </c>
      <c r="M4" s="2">
        <v>0.71899999999999997</v>
      </c>
      <c r="N4" s="2">
        <v>0.97299999999999998</v>
      </c>
      <c r="O4" s="2">
        <v>3.4</v>
      </c>
      <c r="P4" s="2">
        <v>0.78600000000000003</v>
      </c>
      <c r="Q4" s="3">
        <v>0.53400000000000003</v>
      </c>
      <c r="R4" s="4" t="str">
        <f>TRIM(tblOperations[[#This Row],[Region]])</f>
        <v>Scotland</v>
      </c>
      <c r="S4" s="4" t="str">
        <f>TRIM(tblOperations[[#This Row],[Team]])</f>
        <v>Estates Support</v>
      </c>
      <c r="T4" s="4" t="str">
        <f>_xlfn.XLOOKUP(R4,tblRegionReference[Region],tblRegionReference[Area],"Not Found")</f>
        <v>North</v>
      </c>
      <c r="U4" s="4" t="str">
        <f>IF(tblOperations[[#This Row],[Completion_Rate]]&gt;=_xlfn.XLOOKUP("Completion Rate",tblKPITargets[KPI_Name],tblKPITargets[Target_Value]),"Met","Below Target")</f>
        <v>Below Target</v>
      </c>
      <c r="V4" t="str">
        <f>IF(tblOperations[[#This Row],[SLA_Compliance]]&gt;=_xlfn.XLOOKUP('04_References'!$A$3,tblKPITargets[KPI_Name],tblKPITargets[Target_Value]),"Met","Below Target")</f>
        <v>Below Target</v>
      </c>
      <c r="W4" t="str">
        <f>IF(tblOperations[[#This Row],[Quality_Pass_Rate]]&gt;=_xlfn.XLOOKUP('04_References'!$A$4,tblKPITargets[KPI_Name],tblKPITargets[Target_Value]),"Met","Below Target")</f>
        <v>Met</v>
      </c>
      <c r="X4" t="str">
        <f>IF(tblOperations[[#This Row],[Average_Completion_Days]]&lt;=_xlfn.XLOOKUP('04_References'!$A$7,tblKPITargets[KPI_Name],tblKPITargets[Target_Value]),"Met","Below Target")</f>
        <v>Below Target</v>
      </c>
      <c r="Y4" s="15" t="str">
        <f>IF(tblOperations[[#This Row],[Closing_Backlog]]&lt;=_xlfn.XLOOKUP('04_References'!$A$8,tblKPITargets[KPI_Name],tblKPITargets[Target_Value]),"Met","Below Target")</f>
        <v>Below Target</v>
      </c>
    </row>
    <row r="5" spans="1:25">
      <c r="A5" s="8" t="s">
        <v>24</v>
      </c>
      <c r="B5" s="9">
        <v>46023</v>
      </c>
      <c r="C5" s="4" t="s">
        <v>18</v>
      </c>
      <c r="D5" s="4" t="s">
        <v>25</v>
      </c>
      <c r="E5" s="4">
        <v>12</v>
      </c>
      <c r="F5" s="4">
        <v>35</v>
      </c>
      <c r="G5" s="4">
        <v>47</v>
      </c>
      <c r="H5" s="4">
        <v>46</v>
      </c>
      <c r="I5" s="4">
        <v>1</v>
      </c>
      <c r="J5" s="4">
        <v>0</v>
      </c>
      <c r="K5" s="4">
        <v>0</v>
      </c>
      <c r="L5" s="4">
        <v>1.2</v>
      </c>
      <c r="M5" s="4">
        <v>0.97199999999999998</v>
      </c>
      <c r="N5" s="4">
        <v>0.996</v>
      </c>
      <c r="O5" s="4">
        <v>4.4000000000000004</v>
      </c>
      <c r="P5" s="4">
        <v>0.77700000000000002</v>
      </c>
      <c r="Q5" s="5">
        <v>0.97899999999999998</v>
      </c>
      <c r="R5" s="4" t="str">
        <f>TRIM(tblOperations[[#This Row],[Region]])</f>
        <v>Scotland</v>
      </c>
      <c r="S5" s="4" t="str">
        <f>TRIM(tblOperations[[#This Row],[Team]])</f>
        <v>Workplace Projects</v>
      </c>
      <c r="T5" s="4" t="str">
        <f>_xlfn.XLOOKUP(R5,tblRegionReference[Region],tblRegionReference[Area],"Not Found")</f>
        <v>North</v>
      </c>
      <c r="U5" s="4" t="str">
        <f>IF(tblOperations[[#This Row],[Completion_Rate]]&gt;=_xlfn.XLOOKUP("Completion Rate",tblKPITargets[KPI_Name],tblKPITargets[Target_Value]),"Met","Below Target")</f>
        <v>Met</v>
      </c>
      <c r="V5" t="str">
        <f>IF(tblOperations[[#This Row],[SLA_Compliance]]&gt;=_xlfn.XLOOKUP('04_References'!$A$3,tblKPITargets[KPI_Name],tblKPITargets[Target_Value]),"Met","Below Target")</f>
        <v>Met</v>
      </c>
      <c r="W5" t="str">
        <f>IF(tblOperations[[#This Row],[Quality_Pass_Rate]]&gt;=_xlfn.XLOOKUP('04_References'!$A$4,tblKPITargets[KPI_Name],tblKPITargets[Target_Value]),"Met","Below Target")</f>
        <v>Met</v>
      </c>
      <c r="X5" t="str">
        <f>IF(tblOperations[[#This Row],[Average_Completion_Days]]&lt;=_xlfn.XLOOKUP('04_References'!$A$7,tblKPITargets[KPI_Name],tblKPITargets[Target_Value]),"Met","Below Target")</f>
        <v>Met</v>
      </c>
      <c r="Y5" t="str">
        <f>IF(tblOperations[[#This Row],[Closing_Backlog]]&lt;=_xlfn.XLOOKUP('04_References'!$A$8,tblKPITargets[KPI_Name],tblKPITargets[Target_Value]),"Met","Below Target")</f>
        <v>Met</v>
      </c>
    </row>
    <row r="6" spans="1:25">
      <c r="A6" s="6" t="s">
        <v>26</v>
      </c>
      <c r="B6" s="7">
        <v>46023</v>
      </c>
      <c r="C6" s="2" t="s">
        <v>27</v>
      </c>
      <c r="D6" s="2" t="s">
        <v>19</v>
      </c>
      <c r="E6" s="2">
        <v>12</v>
      </c>
      <c r="F6" s="2">
        <v>49</v>
      </c>
      <c r="G6" s="2">
        <v>61</v>
      </c>
      <c r="H6" s="2">
        <v>44</v>
      </c>
      <c r="I6" s="2">
        <v>17</v>
      </c>
      <c r="J6" s="2">
        <v>0</v>
      </c>
      <c r="K6" s="2">
        <v>0</v>
      </c>
      <c r="L6" s="2">
        <v>2.9</v>
      </c>
      <c r="M6" s="2">
        <v>0.84799999999999998</v>
      </c>
      <c r="N6" s="2">
        <v>0.96699999999999997</v>
      </c>
      <c r="O6" s="2">
        <v>3.9</v>
      </c>
      <c r="P6" s="2">
        <v>0.69199999999999995</v>
      </c>
      <c r="Q6" s="3">
        <v>0.72099999999999997</v>
      </c>
      <c r="R6" s="4" t="str">
        <f>TRIM(tblOperations[[#This Row],[Region]])</f>
        <v>North East</v>
      </c>
      <c r="S6" s="4" t="str">
        <f>TRIM(tblOperations[[#This Row],[Team]])</f>
        <v>Workplace Services</v>
      </c>
      <c r="T6" s="4" t="str">
        <f>_xlfn.XLOOKUP(R6,tblRegionReference[Region],tblRegionReference[Area],"Not Found")</f>
        <v>North</v>
      </c>
      <c r="U6" s="4" t="str">
        <f>IF(tblOperations[[#This Row],[Completion_Rate]]&gt;=_xlfn.XLOOKUP("Completion Rate",tblKPITargets[KPI_Name],tblKPITargets[Target_Value]),"Met","Below Target")</f>
        <v>Below Target</v>
      </c>
      <c r="V6" t="str">
        <f>IF(tblOperations[[#This Row],[SLA_Compliance]]&gt;=_xlfn.XLOOKUP('04_References'!$A$3,tblKPITargets[KPI_Name],tblKPITargets[Target_Value]),"Met","Below Target")</f>
        <v>Below Target</v>
      </c>
      <c r="W6" t="str">
        <f>IF(tblOperations[[#This Row],[Quality_Pass_Rate]]&gt;=_xlfn.XLOOKUP('04_References'!$A$4,tblKPITargets[KPI_Name],tblKPITargets[Target_Value]),"Met","Below Target")</f>
        <v>Met</v>
      </c>
      <c r="X6" t="str">
        <f>IF(tblOperations[[#This Row],[Average_Completion_Days]]&lt;=_xlfn.XLOOKUP('04_References'!$A$7,tblKPITargets[KPI_Name],tblKPITargets[Target_Value]),"Met","Below Target")</f>
        <v>Met</v>
      </c>
      <c r="Y6" t="str">
        <f>IF(tblOperations[[#This Row],[Closing_Backlog]]&lt;=_xlfn.XLOOKUP('04_References'!$A$8,tblKPITargets[KPI_Name],tblKPITargets[Target_Value]),"Met","Below Target")</f>
        <v>Below Target</v>
      </c>
    </row>
    <row r="7" spans="1:25">
      <c r="A7" s="8" t="s">
        <v>28</v>
      </c>
      <c r="B7" s="9">
        <v>46023</v>
      </c>
      <c r="C7" s="4" t="s">
        <v>27</v>
      </c>
      <c r="D7" s="4" t="s">
        <v>21</v>
      </c>
      <c r="E7" s="4">
        <v>12</v>
      </c>
      <c r="F7" s="4">
        <v>26</v>
      </c>
      <c r="G7" s="4">
        <v>38</v>
      </c>
      <c r="H7" s="4">
        <v>38</v>
      </c>
      <c r="I7" s="4">
        <v>0</v>
      </c>
      <c r="J7" s="4">
        <v>0</v>
      </c>
      <c r="K7" s="4">
        <v>0</v>
      </c>
      <c r="L7" s="4">
        <v>1.4</v>
      </c>
      <c r="M7" s="4">
        <v>0.95</v>
      </c>
      <c r="N7" s="4">
        <v>1</v>
      </c>
      <c r="O7" s="4">
        <v>4.8</v>
      </c>
      <c r="P7" s="4">
        <v>0.70599999999999996</v>
      </c>
      <c r="Q7" s="5">
        <v>1</v>
      </c>
      <c r="R7" s="4" t="str">
        <f>TRIM(tblOperations[[#This Row],[Region]])</f>
        <v>North East</v>
      </c>
      <c r="S7" s="4" t="str">
        <f>TRIM(tblOperations[[#This Row],[Team]])</f>
        <v>Facilities Response</v>
      </c>
      <c r="T7" s="4" t="str">
        <f>_xlfn.XLOOKUP(R7,tblRegionReference[Region],tblRegionReference[Area],"Not Found")</f>
        <v>North</v>
      </c>
      <c r="U7" s="4" t="str">
        <f>IF(tblOperations[[#This Row],[Completion_Rate]]&gt;=_xlfn.XLOOKUP("Completion Rate",tblKPITargets[KPI_Name],tblKPITargets[Target_Value]),"Met","Below Target")</f>
        <v>Met</v>
      </c>
      <c r="V7" t="str">
        <f>IF(tblOperations[[#This Row],[SLA_Compliance]]&gt;=_xlfn.XLOOKUP('04_References'!$A$3,tblKPITargets[KPI_Name],tblKPITargets[Target_Value]),"Met","Below Target")</f>
        <v>Met</v>
      </c>
      <c r="W7" t="str">
        <f>IF(tblOperations[[#This Row],[Quality_Pass_Rate]]&gt;=_xlfn.XLOOKUP('04_References'!$A$4,tblKPITargets[KPI_Name],tblKPITargets[Target_Value]),"Met","Below Target")</f>
        <v>Met</v>
      </c>
      <c r="X7" t="str">
        <f>IF(tblOperations[[#This Row],[Average_Completion_Days]]&lt;=_xlfn.XLOOKUP('04_References'!$A$7,tblKPITargets[KPI_Name],tblKPITargets[Target_Value]),"Met","Below Target")</f>
        <v>Met</v>
      </c>
      <c r="Y7" t="str">
        <f>IF(tblOperations[[#This Row],[Closing_Backlog]]&lt;=_xlfn.XLOOKUP('04_References'!$A$8,tblKPITargets[KPI_Name],tblKPITargets[Target_Value]),"Met","Below Target")</f>
        <v>Met</v>
      </c>
    </row>
    <row r="8" spans="1:25">
      <c r="A8" s="6" t="s">
        <v>29</v>
      </c>
      <c r="B8" s="7">
        <v>46023</v>
      </c>
      <c r="C8" s="2" t="s">
        <v>27</v>
      </c>
      <c r="D8" s="2" t="s">
        <v>23</v>
      </c>
      <c r="E8" s="2">
        <v>12</v>
      </c>
      <c r="F8" s="2">
        <v>30</v>
      </c>
      <c r="G8" s="2">
        <v>42</v>
      </c>
      <c r="H8" s="2">
        <v>17</v>
      </c>
      <c r="I8" s="2">
        <v>25</v>
      </c>
      <c r="J8" s="2">
        <v>0</v>
      </c>
      <c r="K8" s="2">
        <v>0</v>
      </c>
      <c r="L8" s="2">
        <v>4</v>
      </c>
      <c r="M8" s="2">
        <v>0.85599999999999998</v>
      </c>
      <c r="N8" s="2">
        <v>0.98099999999999998</v>
      </c>
      <c r="O8" s="2">
        <v>3.4</v>
      </c>
      <c r="P8" s="2">
        <v>0.70899999999999996</v>
      </c>
      <c r="Q8" s="3">
        <v>0.40500000000000003</v>
      </c>
      <c r="R8" s="4" t="str">
        <f>TRIM(tblOperations[[#This Row],[Region]])</f>
        <v>North East</v>
      </c>
      <c r="S8" s="4" t="str">
        <f>TRIM(tblOperations[[#This Row],[Team]])</f>
        <v>Estates Support</v>
      </c>
      <c r="T8" s="4" t="str">
        <f>_xlfn.XLOOKUP(R8,tblRegionReference[Region],tblRegionReference[Area],"Not Found")</f>
        <v>North</v>
      </c>
      <c r="U8" s="4" t="str">
        <f>IF(tblOperations[[#This Row],[Completion_Rate]]&gt;=_xlfn.XLOOKUP("Completion Rate",tblKPITargets[KPI_Name],tblKPITargets[Target_Value]),"Met","Below Target")</f>
        <v>Below Target</v>
      </c>
      <c r="V8" t="str">
        <f>IF(tblOperations[[#This Row],[SLA_Compliance]]&gt;=_xlfn.XLOOKUP('04_References'!$A$3,tblKPITargets[KPI_Name],tblKPITargets[Target_Value]),"Met","Below Target")</f>
        <v>Below Target</v>
      </c>
      <c r="W8" t="str">
        <f>IF(tblOperations[[#This Row],[Quality_Pass_Rate]]&gt;=_xlfn.XLOOKUP('04_References'!$A$4,tblKPITargets[KPI_Name],tblKPITargets[Target_Value]),"Met","Below Target")</f>
        <v>Met</v>
      </c>
      <c r="X8" t="str">
        <f>IF(tblOperations[[#This Row],[Average_Completion_Days]]&lt;=_xlfn.XLOOKUP('04_References'!$A$7,tblKPITargets[KPI_Name],tblKPITargets[Target_Value]),"Met","Below Target")</f>
        <v>Below Target</v>
      </c>
      <c r="Y8" t="str">
        <f>IF(tblOperations[[#This Row],[Closing_Backlog]]&lt;=_xlfn.XLOOKUP('04_References'!$A$8,tblKPITargets[KPI_Name],tblKPITargets[Target_Value]),"Met","Below Target")</f>
        <v>Below Target</v>
      </c>
    </row>
    <row r="9" spans="1:25">
      <c r="A9" s="8" t="s">
        <v>30</v>
      </c>
      <c r="B9" s="9">
        <v>46023</v>
      </c>
      <c r="C9" s="4" t="s">
        <v>27</v>
      </c>
      <c r="D9" s="4" t="s">
        <v>25</v>
      </c>
      <c r="E9" s="4">
        <v>11</v>
      </c>
      <c r="F9" s="4">
        <v>27</v>
      </c>
      <c r="G9" s="4">
        <v>38</v>
      </c>
      <c r="H9" s="4">
        <v>28</v>
      </c>
      <c r="I9" s="4">
        <v>10</v>
      </c>
      <c r="J9" s="4">
        <v>0</v>
      </c>
      <c r="K9" s="4">
        <v>0</v>
      </c>
      <c r="L9" s="4">
        <v>2.2000000000000002</v>
      </c>
      <c r="M9" s="4">
        <v>0.92800000000000005</v>
      </c>
      <c r="N9" s="4">
        <v>0.97899999999999998</v>
      </c>
      <c r="O9" s="4">
        <v>4.5</v>
      </c>
      <c r="P9" s="4">
        <v>0.77400000000000002</v>
      </c>
      <c r="Q9" s="5">
        <v>0.73699999999999999</v>
      </c>
      <c r="R9" s="4" t="str">
        <f>TRIM(tblOperations[[#This Row],[Region]])</f>
        <v>North East</v>
      </c>
      <c r="S9" s="4" t="str">
        <f>TRIM(tblOperations[[#This Row],[Team]])</f>
        <v>Workplace Projects</v>
      </c>
      <c r="T9" s="4" t="str">
        <f>_xlfn.XLOOKUP(R9,tblRegionReference[Region],tblRegionReference[Area],"Not Found")</f>
        <v>North</v>
      </c>
      <c r="U9" s="4" t="str">
        <f>IF(tblOperations[[#This Row],[Completion_Rate]]&gt;=_xlfn.XLOOKUP("Completion Rate",tblKPITargets[KPI_Name],tblKPITargets[Target_Value]),"Met","Below Target")</f>
        <v>Below Target</v>
      </c>
      <c r="V9" t="str">
        <f>IF(tblOperations[[#This Row],[SLA_Compliance]]&gt;=_xlfn.XLOOKUP('04_References'!$A$3,tblKPITargets[KPI_Name],tblKPITargets[Target_Value]),"Met","Below Target")</f>
        <v>Met</v>
      </c>
      <c r="W9" t="str">
        <f>IF(tblOperations[[#This Row],[Quality_Pass_Rate]]&gt;=_xlfn.XLOOKUP('04_References'!$A$4,tblKPITargets[KPI_Name],tblKPITargets[Target_Value]),"Met","Below Target")</f>
        <v>Met</v>
      </c>
      <c r="X9" t="str">
        <f>IF(tblOperations[[#This Row],[Average_Completion_Days]]&lt;=_xlfn.XLOOKUP('04_References'!$A$7,tblKPITargets[KPI_Name],tblKPITargets[Target_Value]),"Met","Below Target")</f>
        <v>Met</v>
      </c>
      <c r="Y9" t="str">
        <f>IF(tblOperations[[#This Row],[Closing_Backlog]]&lt;=_xlfn.XLOOKUP('04_References'!$A$8,tblKPITargets[KPI_Name],tblKPITargets[Target_Value]),"Met","Below Target")</f>
        <v>Met</v>
      </c>
    </row>
    <row r="10" spans="1:25">
      <c r="A10" s="6" t="s">
        <v>31</v>
      </c>
      <c r="B10" s="7">
        <v>46023</v>
      </c>
      <c r="C10" s="2" t="s">
        <v>32</v>
      </c>
      <c r="D10" s="2" t="s">
        <v>19</v>
      </c>
      <c r="E10" s="2">
        <v>9</v>
      </c>
      <c r="F10" s="2">
        <v>42</v>
      </c>
      <c r="G10" s="2">
        <v>51</v>
      </c>
      <c r="H10" s="2">
        <v>36</v>
      </c>
      <c r="I10" s="2">
        <v>15</v>
      </c>
      <c r="J10" s="2">
        <v>0</v>
      </c>
      <c r="K10" s="2">
        <v>0</v>
      </c>
      <c r="L10" s="2">
        <v>2.6</v>
      </c>
      <c r="M10" s="2">
        <v>0.86</v>
      </c>
      <c r="N10" s="2">
        <v>1</v>
      </c>
      <c r="O10" s="2">
        <v>4.0999999999999996</v>
      </c>
      <c r="P10" s="2">
        <v>0.77900000000000003</v>
      </c>
      <c r="Q10" s="3">
        <v>0.70599999999999996</v>
      </c>
      <c r="R10" s="4" t="str">
        <f>TRIM(tblOperations[[#This Row],[Region]])</f>
        <v>North West</v>
      </c>
      <c r="S10" s="4" t="str">
        <f>TRIM(tblOperations[[#This Row],[Team]])</f>
        <v>Workplace Services</v>
      </c>
      <c r="T10" s="4" t="str">
        <f>_xlfn.XLOOKUP(R10,tblRegionReference[Region],tblRegionReference[Area],"Not Found")</f>
        <v>North</v>
      </c>
      <c r="U10" s="4" t="str">
        <f>IF(tblOperations[[#This Row],[Completion_Rate]]&gt;=_xlfn.XLOOKUP("Completion Rate",tblKPITargets[KPI_Name],tblKPITargets[Target_Value]),"Met","Below Target")</f>
        <v>Below Target</v>
      </c>
      <c r="V10" t="str">
        <f>IF(tblOperations[[#This Row],[SLA_Compliance]]&gt;=_xlfn.XLOOKUP('04_References'!$A$3,tblKPITargets[KPI_Name],tblKPITargets[Target_Value]),"Met","Below Target")</f>
        <v>Below Target</v>
      </c>
      <c r="W10" t="str">
        <f>IF(tblOperations[[#This Row],[Quality_Pass_Rate]]&gt;=_xlfn.XLOOKUP('04_References'!$A$4,tblKPITargets[KPI_Name],tblKPITargets[Target_Value]),"Met","Below Target")</f>
        <v>Met</v>
      </c>
      <c r="X10" t="str">
        <f>IF(tblOperations[[#This Row],[Average_Completion_Days]]&lt;=_xlfn.XLOOKUP('04_References'!$A$7,tblKPITargets[KPI_Name],tblKPITargets[Target_Value]),"Met","Below Target")</f>
        <v>Met</v>
      </c>
      <c r="Y10" t="str">
        <f>IF(tblOperations[[#This Row],[Closing_Backlog]]&lt;=_xlfn.XLOOKUP('04_References'!$A$8,tblKPITargets[KPI_Name],tblKPITargets[Target_Value]),"Met","Below Target")</f>
        <v>Below Target</v>
      </c>
    </row>
    <row r="11" spans="1:25">
      <c r="A11" s="8" t="s">
        <v>33</v>
      </c>
      <c r="B11" s="9">
        <v>46023</v>
      </c>
      <c r="C11" s="4" t="s">
        <v>32</v>
      </c>
      <c r="D11" s="4" t="s">
        <v>21</v>
      </c>
      <c r="E11" s="4">
        <v>6</v>
      </c>
      <c r="F11" s="4">
        <v>46</v>
      </c>
      <c r="G11" s="4">
        <v>52</v>
      </c>
      <c r="H11" s="4">
        <v>27</v>
      </c>
      <c r="I11" s="4">
        <v>25</v>
      </c>
      <c r="J11" s="4">
        <v>0</v>
      </c>
      <c r="K11" s="4">
        <v>0</v>
      </c>
      <c r="L11" s="4">
        <v>3.8</v>
      </c>
      <c r="M11" s="4">
        <v>0.81399999999999995</v>
      </c>
      <c r="N11" s="4">
        <v>1</v>
      </c>
      <c r="O11" s="4">
        <v>3.6</v>
      </c>
      <c r="P11" s="4">
        <v>0.78300000000000003</v>
      </c>
      <c r="Q11" s="5">
        <v>0.51900000000000002</v>
      </c>
      <c r="R11" s="4" t="str">
        <f>TRIM(tblOperations[[#This Row],[Region]])</f>
        <v>North West</v>
      </c>
      <c r="S11" s="4" t="str">
        <f>TRIM(tblOperations[[#This Row],[Team]])</f>
        <v>Facilities Response</v>
      </c>
      <c r="T11" s="4" t="str">
        <f>_xlfn.XLOOKUP(R11,tblRegionReference[Region],tblRegionReference[Area],"Not Found")</f>
        <v>North</v>
      </c>
      <c r="U11" s="4" t="str">
        <f>IF(tblOperations[[#This Row],[Completion_Rate]]&gt;=_xlfn.XLOOKUP("Completion Rate",tblKPITargets[KPI_Name],tblKPITargets[Target_Value]),"Met","Below Target")</f>
        <v>Below Target</v>
      </c>
      <c r="V11" t="str">
        <f>IF(tblOperations[[#This Row],[SLA_Compliance]]&gt;=_xlfn.XLOOKUP('04_References'!$A$3,tblKPITargets[KPI_Name],tblKPITargets[Target_Value]),"Met","Below Target")</f>
        <v>Below Target</v>
      </c>
      <c r="W11" t="str">
        <f>IF(tblOperations[[#This Row],[Quality_Pass_Rate]]&gt;=_xlfn.XLOOKUP('04_References'!$A$4,tblKPITargets[KPI_Name],tblKPITargets[Target_Value]),"Met","Below Target")</f>
        <v>Met</v>
      </c>
      <c r="X11" t="str">
        <f>IF(tblOperations[[#This Row],[Average_Completion_Days]]&lt;=_xlfn.XLOOKUP('04_References'!$A$7,tblKPITargets[KPI_Name],tblKPITargets[Target_Value]),"Met","Below Target")</f>
        <v>Below Target</v>
      </c>
      <c r="Y11" t="str">
        <f>IF(tblOperations[[#This Row],[Closing_Backlog]]&lt;=_xlfn.XLOOKUP('04_References'!$A$8,tblKPITargets[KPI_Name],tblKPITargets[Target_Value]),"Met","Below Target")</f>
        <v>Below Target</v>
      </c>
    </row>
    <row r="12" spans="1:25">
      <c r="A12" s="6" t="s">
        <v>34</v>
      </c>
      <c r="B12" s="7">
        <v>46023</v>
      </c>
      <c r="C12" s="2" t="s">
        <v>32</v>
      </c>
      <c r="D12" s="2" t="s">
        <v>23</v>
      </c>
      <c r="E12" s="2">
        <v>5</v>
      </c>
      <c r="F12" s="2">
        <v>44</v>
      </c>
      <c r="G12" s="2">
        <v>49</v>
      </c>
      <c r="H12" s="2">
        <v>17</v>
      </c>
      <c r="I12" s="2">
        <v>32</v>
      </c>
      <c r="J12" s="2">
        <v>1</v>
      </c>
      <c r="K12" s="2">
        <v>0</v>
      </c>
      <c r="L12" s="2">
        <v>3.9</v>
      </c>
      <c r="M12" s="2">
        <v>0.72499999999999998</v>
      </c>
      <c r="N12" s="2">
        <v>0.97</v>
      </c>
      <c r="O12" s="2">
        <v>3.1</v>
      </c>
      <c r="P12" s="2">
        <v>0.66700000000000004</v>
      </c>
      <c r="Q12" s="3">
        <v>0.34699999999999998</v>
      </c>
      <c r="R12" s="4" t="str">
        <f>TRIM(tblOperations[[#This Row],[Region]])</f>
        <v>North West</v>
      </c>
      <c r="S12" s="4" t="str">
        <f>TRIM(tblOperations[[#This Row],[Team]])</f>
        <v>Estates Support</v>
      </c>
      <c r="T12" s="4" t="str">
        <f>_xlfn.XLOOKUP(R12,tblRegionReference[Region],tblRegionReference[Area],"Not Found")</f>
        <v>North</v>
      </c>
      <c r="U12" s="4" t="str">
        <f>IF(tblOperations[[#This Row],[Completion_Rate]]&gt;=_xlfn.XLOOKUP("Completion Rate",tblKPITargets[KPI_Name],tblKPITargets[Target_Value]),"Met","Below Target")</f>
        <v>Below Target</v>
      </c>
      <c r="V12" t="str">
        <f>IF(tblOperations[[#This Row],[SLA_Compliance]]&gt;=_xlfn.XLOOKUP('04_References'!$A$3,tblKPITargets[KPI_Name],tblKPITargets[Target_Value]),"Met","Below Target")</f>
        <v>Below Target</v>
      </c>
      <c r="W12" t="str">
        <f>IF(tblOperations[[#This Row],[Quality_Pass_Rate]]&gt;=_xlfn.XLOOKUP('04_References'!$A$4,tblKPITargets[KPI_Name],tblKPITargets[Target_Value]),"Met","Below Target")</f>
        <v>Met</v>
      </c>
      <c r="X12" t="str">
        <f>IF(tblOperations[[#This Row],[Average_Completion_Days]]&lt;=_xlfn.XLOOKUP('04_References'!$A$7,tblKPITargets[KPI_Name],tblKPITargets[Target_Value]),"Met","Below Target")</f>
        <v>Below Target</v>
      </c>
      <c r="Y12" t="str">
        <f>IF(tblOperations[[#This Row],[Closing_Backlog]]&lt;=_xlfn.XLOOKUP('04_References'!$A$8,tblKPITargets[KPI_Name],tblKPITargets[Target_Value]),"Met","Below Target")</f>
        <v>Below Target</v>
      </c>
    </row>
    <row r="13" spans="1:25">
      <c r="A13" s="8" t="s">
        <v>35</v>
      </c>
      <c r="B13" s="9">
        <v>46023</v>
      </c>
      <c r="C13" s="4" t="s">
        <v>32</v>
      </c>
      <c r="D13" s="4" t="s">
        <v>25</v>
      </c>
      <c r="E13" s="4">
        <v>14</v>
      </c>
      <c r="F13" s="4">
        <v>36</v>
      </c>
      <c r="G13" s="4">
        <v>50</v>
      </c>
      <c r="H13" s="4">
        <v>47</v>
      </c>
      <c r="I13" s="4">
        <v>3</v>
      </c>
      <c r="J13" s="4">
        <v>0</v>
      </c>
      <c r="K13" s="4">
        <v>0</v>
      </c>
      <c r="L13" s="4">
        <v>2.1</v>
      </c>
      <c r="M13" s="4">
        <v>0.95699999999999996</v>
      </c>
      <c r="N13" s="4">
        <v>0.96399999999999997</v>
      </c>
      <c r="O13" s="4">
        <v>4.3</v>
      </c>
      <c r="P13" s="4">
        <v>0.72299999999999998</v>
      </c>
      <c r="Q13" s="5">
        <v>0.94</v>
      </c>
      <c r="R13" s="4" t="str">
        <f>TRIM(tblOperations[[#This Row],[Region]])</f>
        <v>North West</v>
      </c>
      <c r="S13" s="4" t="str">
        <f>TRIM(tblOperations[[#This Row],[Team]])</f>
        <v>Workplace Projects</v>
      </c>
      <c r="T13" s="4" t="str">
        <f>_xlfn.XLOOKUP(R13,tblRegionReference[Region],tblRegionReference[Area],"Not Found")</f>
        <v>North</v>
      </c>
      <c r="U13" s="4" t="str">
        <f>IF(tblOperations[[#This Row],[Completion_Rate]]&gt;=_xlfn.XLOOKUP("Completion Rate",tblKPITargets[KPI_Name],tblKPITargets[Target_Value]),"Met","Below Target")</f>
        <v>Below Target</v>
      </c>
      <c r="V13" t="str">
        <f>IF(tblOperations[[#This Row],[SLA_Compliance]]&gt;=_xlfn.XLOOKUP('04_References'!$A$3,tblKPITargets[KPI_Name],tblKPITargets[Target_Value]),"Met","Below Target")</f>
        <v>Met</v>
      </c>
      <c r="W13" t="str">
        <f>IF(tblOperations[[#This Row],[Quality_Pass_Rate]]&gt;=_xlfn.XLOOKUP('04_References'!$A$4,tblKPITargets[KPI_Name],tblKPITargets[Target_Value]),"Met","Below Target")</f>
        <v>Met</v>
      </c>
      <c r="X13" t="str">
        <f>IF(tblOperations[[#This Row],[Average_Completion_Days]]&lt;=_xlfn.XLOOKUP('04_References'!$A$7,tblKPITargets[KPI_Name],tblKPITargets[Target_Value]),"Met","Below Target")</f>
        <v>Met</v>
      </c>
      <c r="Y13" t="str">
        <f>IF(tblOperations[[#This Row],[Closing_Backlog]]&lt;=_xlfn.XLOOKUP('04_References'!$A$8,tblKPITargets[KPI_Name],tblKPITargets[Target_Value]),"Met","Below Target")</f>
        <v>Met</v>
      </c>
    </row>
    <row r="14" spans="1:25">
      <c r="A14" s="6" t="s">
        <v>36</v>
      </c>
      <c r="B14" s="7">
        <v>46023</v>
      </c>
      <c r="C14" s="2" t="s">
        <v>37</v>
      </c>
      <c r="D14" s="2" t="s">
        <v>19</v>
      </c>
      <c r="E14" s="2">
        <v>7</v>
      </c>
      <c r="F14" s="2">
        <v>27</v>
      </c>
      <c r="G14" s="2">
        <v>34</v>
      </c>
      <c r="H14" s="2">
        <v>34</v>
      </c>
      <c r="I14" s="2">
        <v>0</v>
      </c>
      <c r="J14" s="2">
        <v>0</v>
      </c>
      <c r="K14" s="2">
        <v>0</v>
      </c>
      <c r="L14" s="2">
        <v>1.9</v>
      </c>
      <c r="M14" s="2">
        <v>0.97899999999999998</v>
      </c>
      <c r="N14" s="2">
        <v>0.95599999999999996</v>
      </c>
      <c r="O14" s="2">
        <v>4.8</v>
      </c>
      <c r="P14" s="2">
        <v>0.81399999999999995</v>
      </c>
      <c r="Q14" s="3">
        <v>1</v>
      </c>
      <c r="R14" s="4" t="str">
        <f>TRIM(tblOperations[[#This Row],[Region]])</f>
        <v>Midlands</v>
      </c>
      <c r="S14" s="4" t="str">
        <f>TRIM(tblOperations[[#This Row],[Team]])</f>
        <v>Workplace Services</v>
      </c>
      <c r="T14" s="4" t="str">
        <f>_xlfn.XLOOKUP(R14,tblRegionReference[Region],tblRegionReference[Area],"Not Found")</f>
        <v>Central</v>
      </c>
      <c r="U14" s="4" t="str">
        <f>IF(tblOperations[[#This Row],[Completion_Rate]]&gt;=_xlfn.XLOOKUP("Completion Rate",tblKPITargets[KPI_Name],tblKPITargets[Target_Value]),"Met","Below Target")</f>
        <v>Met</v>
      </c>
      <c r="V14" t="str">
        <f>IF(tblOperations[[#This Row],[SLA_Compliance]]&gt;=_xlfn.XLOOKUP('04_References'!$A$3,tblKPITargets[KPI_Name],tblKPITargets[Target_Value]),"Met","Below Target")</f>
        <v>Met</v>
      </c>
      <c r="W14" t="str">
        <f>IF(tblOperations[[#This Row],[Quality_Pass_Rate]]&gt;=_xlfn.XLOOKUP('04_References'!$A$4,tblKPITargets[KPI_Name],tblKPITargets[Target_Value]),"Met","Below Target")</f>
        <v>Met</v>
      </c>
      <c r="X14" t="str">
        <f>IF(tblOperations[[#This Row],[Average_Completion_Days]]&lt;=_xlfn.XLOOKUP('04_References'!$A$7,tblKPITargets[KPI_Name],tblKPITargets[Target_Value]),"Met","Below Target")</f>
        <v>Met</v>
      </c>
      <c r="Y14" t="str">
        <f>IF(tblOperations[[#This Row],[Closing_Backlog]]&lt;=_xlfn.XLOOKUP('04_References'!$A$8,tblKPITargets[KPI_Name],tblKPITargets[Target_Value]),"Met","Below Target")</f>
        <v>Met</v>
      </c>
    </row>
    <row r="15" spans="1:25">
      <c r="A15" s="8" t="s">
        <v>38</v>
      </c>
      <c r="B15" s="9">
        <v>46023</v>
      </c>
      <c r="C15" s="4" t="s">
        <v>37</v>
      </c>
      <c r="D15" s="4" t="s">
        <v>21</v>
      </c>
      <c r="E15" s="4">
        <v>9</v>
      </c>
      <c r="F15" s="4">
        <v>24</v>
      </c>
      <c r="G15" s="4">
        <v>33</v>
      </c>
      <c r="H15" s="4">
        <v>32</v>
      </c>
      <c r="I15" s="4">
        <v>1</v>
      </c>
      <c r="J15" s="4">
        <v>0</v>
      </c>
      <c r="K15" s="4">
        <v>0</v>
      </c>
      <c r="L15" s="4">
        <v>1.8</v>
      </c>
      <c r="M15" s="4">
        <v>0.98199999999999998</v>
      </c>
      <c r="N15" s="4">
        <v>1</v>
      </c>
      <c r="O15" s="4">
        <v>4.5999999999999996</v>
      </c>
      <c r="P15" s="4">
        <v>0.78800000000000003</v>
      </c>
      <c r="Q15" s="5">
        <v>0.97</v>
      </c>
      <c r="R15" s="4" t="str">
        <f>TRIM(tblOperations[[#This Row],[Region]])</f>
        <v>Midlands</v>
      </c>
      <c r="S15" s="4" t="str">
        <f>TRIM(tblOperations[[#This Row],[Team]])</f>
        <v>Facilities Response</v>
      </c>
      <c r="T15" s="4" t="str">
        <f>_xlfn.XLOOKUP(R15,tblRegionReference[Region],tblRegionReference[Area],"Not Found")</f>
        <v>Central</v>
      </c>
      <c r="U15" s="4" t="str">
        <f>IF(tblOperations[[#This Row],[Completion_Rate]]&gt;=_xlfn.XLOOKUP("Completion Rate",tblKPITargets[KPI_Name],tblKPITargets[Target_Value]),"Met","Below Target")</f>
        <v>Met</v>
      </c>
      <c r="V15" t="str">
        <f>IF(tblOperations[[#This Row],[SLA_Compliance]]&gt;=_xlfn.XLOOKUP('04_References'!$A$3,tblKPITargets[KPI_Name],tblKPITargets[Target_Value]),"Met","Below Target")</f>
        <v>Met</v>
      </c>
      <c r="W15" t="str">
        <f>IF(tblOperations[[#This Row],[Quality_Pass_Rate]]&gt;=_xlfn.XLOOKUP('04_References'!$A$4,tblKPITargets[KPI_Name],tblKPITargets[Target_Value]),"Met","Below Target")</f>
        <v>Met</v>
      </c>
      <c r="X15" t="str">
        <f>IF(tblOperations[[#This Row],[Average_Completion_Days]]&lt;=_xlfn.XLOOKUP('04_References'!$A$7,tblKPITargets[KPI_Name],tblKPITargets[Target_Value]),"Met","Below Target")</f>
        <v>Met</v>
      </c>
      <c r="Y15" t="str">
        <f>IF(tblOperations[[#This Row],[Closing_Backlog]]&lt;=_xlfn.XLOOKUP('04_References'!$A$8,tblKPITargets[KPI_Name],tblKPITargets[Target_Value]),"Met","Below Target")</f>
        <v>Met</v>
      </c>
    </row>
    <row r="16" spans="1:25">
      <c r="A16" s="6" t="s">
        <v>39</v>
      </c>
      <c r="B16" s="7">
        <v>46023</v>
      </c>
      <c r="C16" s="2" t="s">
        <v>37</v>
      </c>
      <c r="D16" s="2" t="s">
        <v>23</v>
      </c>
      <c r="E16" s="2">
        <v>9</v>
      </c>
      <c r="F16" s="2">
        <v>36</v>
      </c>
      <c r="G16" s="2">
        <v>45</v>
      </c>
      <c r="H16" s="2">
        <v>30</v>
      </c>
      <c r="I16" s="2">
        <v>15</v>
      </c>
      <c r="J16" s="2">
        <v>0</v>
      </c>
      <c r="K16" s="2">
        <v>0</v>
      </c>
      <c r="L16" s="2">
        <v>2.7</v>
      </c>
      <c r="M16" s="2">
        <v>0.93899999999999995</v>
      </c>
      <c r="N16" s="2">
        <v>0.97199999999999998</v>
      </c>
      <c r="O16" s="2">
        <v>4.2</v>
      </c>
      <c r="P16" s="2">
        <v>0.78800000000000003</v>
      </c>
      <c r="Q16" s="3">
        <v>0.66700000000000004</v>
      </c>
      <c r="R16" s="4" t="str">
        <f>TRIM(tblOperations[[#This Row],[Region]])</f>
        <v>Midlands</v>
      </c>
      <c r="S16" s="4" t="str">
        <f>TRIM(tblOperations[[#This Row],[Team]])</f>
        <v>Estates Support</v>
      </c>
      <c r="T16" s="4" t="str">
        <f>_xlfn.XLOOKUP(R16,tblRegionReference[Region],tblRegionReference[Area],"Not Found")</f>
        <v>Central</v>
      </c>
      <c r="U16" s="4" t="str">
        <f>IF(tblOperations[[#This Row],[Completion_Rate]]&gt;=_xlfn.XLOOKUP("Completion Rate",tblKPITargets[KPI_Name],tblKPITargets[Target_Value]),"Met","Below Target")</f>
        <v>Below Target</v>
      </c>
      <c r="V16" t="str">
        <f>IF(tblOperations[[#This Row],[SLA_Compliance]]&gt;=_xlfn.XLOOKUP('04_References'!$A$3,tblKPITargets[KPI_Name],tblKPITargets[Target_Value]),"Met","Below Target")</f>
        <v>Met</v>
      </c>
      <c r="W16" t="str">
        <f>IF(tblOperations[[#This Row],[Quality_Pass_Rate]]&gt;=_xlfn.XLOOKUP('04_References'!$A$4,tblKPITargets[KPI_Name],tblKPITargets[Target_Value]),"Met","Below Target")</f>
        <v>Met</v>
      </c>
      <c r="X16" t="str">
        <f>IF(tblOperations[[#This Row],[Average_Completion_Days]]&lt;=_xlfn.XLOOKUP('04_References'!$A$7,tblKPITargets[KPI_Name],tblKPITargets[Target_Value]),"Met","Below Target")</f>
        <v>Met</v>
      </c>
      <c r="Y16" t="str">
        <f>IF(tblOperations[[#This Row],[Closing_Backlog]]&lt;=_xlfn.XLOOKUP('04_References'!$A$8,tblKPITargets[KPI_Name],tblKPITargets[Target_Value]),"Met","Below Target")</f>
        <v>Below Target</v>
      </c>
    </row>
    <row r="17" spans="1:25">
      <c r="A17" s="8" t="s">
        <v>40</v>
      </c>
      <c r="B17" s="9">
        <v>46023</v>
      </c>
      <c r="C17" s="4" t="s">
        <v>41</v>
      </c>
      <c r="D17" s="4" t="s">
        <v>25</v>
      </c>
      <c r="E17" s="4">
        <v>3</v>
      </c>
      <c r="F17" s="4">
        <v>37</v>
      </c>
      <c r="G17" s="4">
        <v>40</v>
      </c>
      <c r="H17" s="4">
        <v>40</v>
      </c>
      <c r="I17" s="4">
        <v>0</v>
      </c>
      <c r="J17" s="4">
        <v>1</v>
      </c>
      <c r="K17" s="4">
        <v>0</v>
      </c>
      <c r="L17" s="4">
        <v>1.3</v>
      </c>
      <c r="M17" s="4">
        <v>0.92400000000000004</v>
      </c>
      <c r="N17" s="4">
        <v>0.996</v>
      </c>
      <c r="O17" s="4">
        <v>4.5</v>
      </c>
      <c r="P17" s="4">
        <v>0.72</v>
      </c>
      <c r="Q17" s="5">
        <v>1</v>
      </c>
      <c r="R17" s="4" t="str">
        <f>TRIM(tblOperations[[#This Row],[Region]])</f>
        <v>Scotland</v>
      </c>
      <c r="S17" s="4" t="str">
        <f>TRIM(tblOperations[[#This Row],[Team]])</f>
        <v>Workplace Projects</v>
      </c>
      <c r="T17" s="4" t="str">
        <f>_xlfn.XLOOKUP(R17,tblRegionReference[Region],tblRegionReference[Area],"Not Found")</f>
        <v>North</v>
      </c>
      <c r="U17" s="4" t="str">
        <f>IF(tblOperations[[#This Row],[Completion_Rate]]&gt;=_xlfn.XLOOKUP("Completion Rate",tblKPITargets[KPI_Name],tblKPITargets[Target_Value]),"Met","Below Target")</f>
        <v>Met</v>
      </c>
      <c r="V17" t="str">
        <f>IF(tblOperations[[#This Row],[SLA_Compliance]]&gt;=_xlfn.XLOOKUP('04_References'!$A$3,tblKPITargets[KPI_Name],tblKPITargets[Target_Value]),"Met","Below Target")</f>
        <v>Met</v>
      </c>
      <c r="W17" t="str">
        <f>IF(tblOperations[[#This Row],[Quality_Pass_Rate]]&gt;=_xlfn.XLOOKUP('04_References'!$A$4,tblKPITargets[KPI_Name],tblKPITargets[Target_Value]),"Met","Below Target")</f>
        <v>Met</v>
      </c>
      <c r="X17" t="str">
        <f>IF(tblOperations[[#This Row],[Average_Completion_Days]]&lt;=_xlfn.XLOOKUP('04_References'!$A$7,tblKPITargets[KPI_Name],tblKPITargets[Target_Value]),"Met","Below Target")</f>
        <v>Met</v>
      </c>
      <c r="Y17" t="str">
        <f>IF(tblOperations[[#This Row],[Closing_Backlog]]&lt;=_xlfn.XLOOKUP('04_References'!$A$8,tblKPITargets[KPI_Name],tblKPITargets[Target_Value]),"Met","Below Target")</f>
        <v>Met</v>
      </c>
    </row>
    <row r="18" spans="1:25">
      <c r="A18" s="6" t="s">
        <v>42</v>
      </c>
      <c r="B18" s="7">
        <v>46023</v>
      </c>
      <c r="C18" s="2" t="s">
        <v>43</v>
      </c>
      <c r="D18" s="2" t="s">
        <v>19</v>
      </c>
      <c r="E18" s="2">
        <v>14</v>
      </c>
      <c r="F18" s="2">
        <v>31</v>
      </c>
      <c r="G18" s="2">
        <v>45</v>
      </c>
      <c r="H18" s="2">
        <v>26</v>
      </c>
      <c r="I18" s="2">
        <v>19</v>
      </c>
      <c r="J18" s="2">
        <v>0</v>
      </c>
      <c r="K18" s="2">
        <v>0</v>
      </c>
      <c r="L18" s="2">
        <v>3</v>
      </c>
      <c r="M18" s="2">
        <v>0.88300000000000001</v>
      </c>
      <c r="N18" s="2">
        <v>1</v>
      </c>
      <c r="O18" s="2">
        <v>4</v>
      </c>
      <c r="P18" s="2">
        <v>0.70299999999999996</v>
      </c>
      <c r="Q18" s="3">
        <v>0.57799999999999996</v>
      </c>
      <c r="R18" s="4" t="str">
        <f>TRIM(tblOperations[[#This Row],[Region]])</f>
        <v>South West</v>
      </c>
      <c r="S18" s="4" t="str">
        <f>TRIM(tblOperations[[#This Row],[Team]])</f>
        <v>Workplace Services</v>
      </c>
      <c r="T18" s="4" t="str">
        <f>_xlfn.XLOOKUP(R18,tblRegionReference[Region],tblRegionReference[Area],"Not Found")</f>
        <v>South</v>
      </c>
      <c r="U18" s="4" t="str">
        <f>IF(tblOperations[[#This Row],[Completion_Rate]]&gt;=_xlfn.XLOOKUP("Completion Rate",tblKPITargets[KPI_Name],tblKPITargets[Target_Value]),"Met","Below Target")</f>
        <v>Below Target</v>
      </c>
      <c r="V18" t="str">
        <f>IF(tblOperations[[#This Row],[SLA_Compliance]]&gt;=_xlfn.XLOOKUP('04_References'!$A$3,tblKPITargets[KPI_Name],tblKPITargets[Target_Value]),"Met","Below Target")</f>
        <v>Below Target</v>
      </c>
      <c r="W18" t="str">
        <f>IF(tblOperations[[#This Row],[Quality_Pass_Rate]]&gt;=_xlfn.XLOOKUP('04_References'!$A$4,tblKPITargets[KPI_Name],tblKPITargets[Target_Value]),"Met","Below Target")</f>
        <v>Met</v>
      </c>
      <c r="X18" t="str">
        <f>IF(tblOperations[[#This Row],[Average_Completion_Days]]&lt;=_xlfn.XLOOKUP('04_References'!$A$7,tblKPITargets[KPI_Name],tblKPITargets[Target_Value]),"Met","Below Target")</f>
        <v>Met</v>
      </c>
      <c r="Y18" t="str">
        <f>IF(tblOperations[[#This Row],[Closing_Backlog]]&lt;=_xlfn.XLOOKUP('04_References'!$A$8,tblKPITargets[KPI_Name],tblKPITargets[Target_Value]),"Met","Below Target")</f>
        <v>Below Target</v>
      </c>
    </row>
    <row r="19" spans="1:25">
      <c r="A19" s="8" t="s">
        <v>44</v>
      </c>
      <c r="B19" s="9">
        <v>46023</v>
      </c>
      <c r="C19" s="4" t="s">
        <v>43</v>
      </c>
      <c r="D19" s="4" t="s">
        <v>21</v>
      </c>
      <c r="E19" s="4">
        <v>6</v>
      </c>
      <c r="F19" s="4">
        <v>38</v>
      </c>
      <c r="G19" s="4">
        <v>44</v>
      </c>
      <c r="H19" s="4">
        <v>44</v>
      </c>
      <c r="I19" s="4">
        <v>0</v>
      </c>
      <c r="J19" s="4">
        <v>0</v>
      </c>
      <c r="K19" s="4">
        <v>0</v>
      </c>
      <c r="L19" s="4">
        <v>1.8</v>
      </c>
      <c r="M19" s="4">
        <v>0.95099999999999996</v>
      </c>
      <c r="N19" s="4">
        <v>0.98399999999999999</v>
      </c>
      <c r="O19" s="4">
        <v>4.5999999999999996</v>
      </c>
      <c r="P19" s="4">
        <v>0.68899999999999995</v>
      </c>
      <c r="Q19" s="5">
        <v>1</v>
      </c>
      <c r="R19" s="4" t="str">
        <f>TRIM(tblOperations[[#This Row],[Region]])</f>
        <v>South West</v>
      </c>
      <c r="S19" s="4" t="str">
        <f>TRIM(tblOperations[[#This Row],[Team]])</f>
        <v>Facilities Response</v>
      </c>
      <c r="T19" s="4" t="str">
        <f>_xlfn.XLOOKUP(R19,tblRegionReference[Region],tblRegionReference[Area],"Not Found")</f>
        <v>South</v>
      </c>
      <c r="U19" s="4" t="str">
        <f>IF(tblOperations[[#This Row],[Completion_Rate]]&gt;=_xlfn.XLOOKUP("Completion Rate",tblKPITargets[KPI_Name],tblKPITargets[Target_Value]),"Met","Below Target")</f>
        <v>Met</v>
      </c>
      <c r="V19" t="str">
        <f>IF(tblOperations[[#This Row],[SLA_Compliance]]&gt;=_xlfn.XLOOKUP('04_References'!$A$3,tblKPITargets[KPI_Name],tblKPITargets[Target_Value]),"Met","Below Target")</f>
        <v>Met</v>
      </c>
      <c r="W19" t="str">
        <f>IF(tblOperations[[#This Row],[Quality_Pass_Rate]]&gt;=_xlfn.XLOOKUP('04_References'!$A$4,tblKPITargets[KPI_Name],tblKPITargets[Target_Value]),"Met","Below Target")</f>
        <v>Met</v>
      </c>
      <c r="X19" t="str">
        <f>IF(tblOperations[[#This Row],[Average_Completion_Days]]&lt;=_xlfn.XLOOKUP('04_References'!$A$7,tblKPITargets[KPI_Name],tblKPITargets[Target_Value]),"Met","Below Target")</f>
        <v>Met</v>
      </c>
      <c r="Y19" t="str">
        <f>IF(tblOperations[[#This Row],[Closing_Backlog]]&lt;=_xlfn.XLOOKUP('04_References'!$A$8,tblKPITargets[KPI_Name],tblKPITargets[Target_Value]),"Met","Below Target")</f>
        <v>Met</v>
      </c>
    </row>
    <row r="20" spans="1:25">
      <c r="A20" s="6" t="s">
        <v>45</v>
      </c>
      <c r="B20" s="7">
        <v>46023</v>
      </c>
      <c r="C20" s="2" t="s">
        <v>43</v>
      </c>
      <c r="D20" s="2" t="s">
        <v>23</v>
      </c>
      <c r="E20" s="2">
        <v>4</v>
      </c>
      <c r="F20" s="2">
        <v>42</v>
      </c>
      <c r="G20" s="2">
        <v>46</v>
      </c>
      <c r="H20" s="2">
        <v>44</v>
      </c>
      <c r="I20" s="2">
        <v>2</v>
      </c>
      <c r="J20" s="2">
        <v>0</v>
      </c>
      <c r="K20" s="2">
        <v>0</v>
      </c>
      <c r="L20" s="2">
        <v>1.9</v>
      </c>
      <c r="M20" s="2">
        <v>0.997</v>
      </c>
      <c r="N20" s="2">
        <v>0.96699999999999997</v>
      </c>
      <c r="O20" s="2">
        <v>4.5</v>
      </c>
      <c r="P20" s="2">
        <v>0.64900000000000002</v>
      </c>
      <c r="Q20" s="3">
        <v>0.95699999999999996</v>
      </c>
      <c r="R20" s="4" t="str">
        <f>TRIM(tblOperations[[#This Row],[Region]])</f>
        <v>South West</v>
      </c>
      <c r="S20" s="4" t="str">
        <f>TRIM(tblOperations[[#This Row],[Team]])</f>
        <v>Estates Support</v>
      </c>
      <c r="T20" s="4" t="str">
        <f>_xlfn.XLOOKUP(R20,tblRegionReference[Region],tblRegionReference[Area],"Not Found")</f>
        <v>South</v>
      </c>
      <c r="U20" s="4" t="str">
        <f>IF(tblOperations[[#This Row],[Completion_Rate]]&gt;=_xlfn.XLOOKUP("Completion Rate",tblKPITargets[KPI_Name],tblKPITargets[Target_Value]),"Met","Below Target")</f>
        <v>Met</v>
      </c>
      <c r="V20" t="str">
        <f>IF(tblOperations[[#This Row],[SLA_Compliance]]&gt;=_xlfn.XLOOKUP('04_References'!$A$3,tblKPITargets[KPI_Name],tblKPITargets[Target_Value]),"Met","Below Target")</f>
        <v>Met</v>
      </c>
      <c r="W20" t="str">
        <f>IF(tblOperations[[#This Row],[Quality_Pass_Rate]]&gt;=_xlfn.XLOOKUP('04_References'!$A$4,tblKPITargets[KPI_Name],tblKPITargets[Target_Value]),"Met","Below Target")</f>
        <v>Met</v>
      </c>
      <c r="X20" t="str">
        <f>IF(tblOperations[[#This Row],[Average_Completion_Days]]&lt;=_xlfn.XLOOKUP('04_References'!$A$7,tblKPITargets[KPI_Name],tblKPITargets[Target_Value]),"Met","Below Target")</f>
        <v>Met</v>
      </c>
      <c r="Y20" t="str">
        <f>IF(tblOperations[[#This Row],[Closing_Backlog]]&lt;=_xlfn.XLOOKUP('04_References'!$A$8,tblKPITargets[KPI_Name],tblKPITargets[Target_Value]),"Met","Below Target")</f>
        <v>Met</v>
      </c>
    </row>
    <row r="21" spans="1:25">
      <c r="A21" s="8" t="s">
        <v>46</v>
      </c>
      <c r="B21" s="9">
        <v>46023</v>
      </c>
      <c r="C21" s="4" t="s">
        <v>43</v>
      </c>
      <c r="D21" s="4" t="s">
        <v>25</v>
      </c>
      <c r="E21" s="4">
        <v>5</v>
      </c>
      <c r="F21" s="4">
        <v>20</v>
      </c>
      <c r="G21" s="4">
        <v>25</v>
      </c>
      <c r="H21" s="4">
        <v>25</v>
      </c>
      <c r="I21" s="4">
        <v>0</v>
      </c>
      <c r="J21" s="4">
        <v>0</v>
      </c>
      <c r="K21" s="4">
        <v>0</v>
      </c>
      <c r="L21" s="4">
        <v>1.5</v>
      </c>
      <c r="M21" s="4">
        <v>0.97399999999999998</v>
      </c>
      <c r="N21" s="4">
        <v>0.99099999999999999</v>
      </c>
      <c r="O21" s="4">
        <v>4.5999999999999996</v>
      </c>
      <c r="P21" s="4">
        <v>0.67300000000000004</v>
      </c>
      <c r="Q21" s="5">
        <v>1</v>
      </c>
      <c r="R21" s="4" t="str">
        <f>TRIM(tblOperations[[#This Row],[Region]])</f>
        <v>South West</v>
      </c>
      <c r="S21" s="4" t="str">
        <f>TRIM(tblOperations[[#This Row],[Team]])</f>
        <v>Workplace Projects</v>
      </c>
      <c r="T21" s="4" t="str">
        <f>_xlfn.XLOOKUP(R21,tblRegionReference[Region],tblRegionReference[Area],"Not Found")</f>
        <v>South</v>
      </c>
      <c r="U21" s="4" t="str">
        <f>IF(tblOperations[[#This Row],[Completion_Rate]]&gt;=_xlfn.XLOOKUP("Completion Rate",tblKPITargets[KPI_Name],tblKPITargets[Target_Value]),"Met","Below Target")</f>
        <v>Met</v>
      </c>
      <c r="V21" t="str">
        <f>IF(tblOperations[[#This Row],[SLA_Compliance]]&gt;=_xlfn.XLOOKUP('04_References'!$A$3,tblKPITargets[KPI_Name],tblKPITargets[Target_Value]),"Met","Below Target")</f>
        <v>Met</v>
      </c>
      <c r="W21" t="str">
        <f>IF(tblOperations[[#This Row],[Quality_Pass_Rate]]&gt;=_xlfn.XLOOKUP('04_References'!$A$4,tblKPITargets[KPI_Name],tblKPITargets[Target_Value]),"Met","Below Target")</f>
        <v>Met</v>
      </c>
      <c r="X21" t="str">
        <f>IF(tblOperations[[#This Row],[Average_Completion_Days]]&lt;=_xlfn.XLOOKUP('04_References'!$A$7,tblKPITargets[KPI_Name],tblKPITargets[Target_Value]),"Met","Below Target")</f>
        <v>Met</v>
      </c>
      <c r="Y21" t="str">
        <f>IF(tblOperations[[#This Row],[Closing_Backlog]]&lt;=_xlfn.XLOOKUP('04_References'!$A$8,tblKPITargets[KPI_Name],tblKPITargets[Target_Value]),"Met","Below Target")</f>
        <v>Met</v>
      </c>
    </row>
    <row r="22" spans="1:25">
      <c r="A22" s="6" t="s">
        <v>47</v>
      </c>
      <c r="B22" s="7">
        <v>46023</v>
      </c>
      <c r="C22" s="2" t="s">
        <v>48</v>
      </c>
      <c r="D22" s="2" t="s">
        <v>19</v>
      </c>
      <c r="E22" s="2">
        <v>5</v>
      </c>
      <c r="F22" s="2">
        <v>52</v>
      </c>
      <c r="G22" s="2">
        <v>57</v>
      </c>
      <c r="H22" s="2">
        <v>57</v>
      </c>
      <c r="I22" s="2">
        <v>0</v>
      </c>
      <c r="J22" s="2">
        <v>0</v>
      </c>
      <c r="K22" s="2">
        <v>0</v>
      </c>
      <c r="L22" s="2">
        <v>1.2</v>
      </c>
      <c r="M22" s="2">
        <v>0.98499999999999999</v>
      </c>
      <c r="N22" s="2">
        <v>0.996</v>
      </c>
      <c r="O22" s="2">
        <v>4.5</v>
      </c>
      <c r="P22" s="2">
        <v>0.66900000000000004</v>
      </c>
      <c r="Q22" s="3">
        <v>1</v>
      </c>
      <c r="R22" s="4" t="str">
        <f>TRIM(tblOperations[[#This Row],[Region]])</f>
        <v>South East</v>
      </c>
      <c r="S22" s="4" t="str">
        <f>TRIM(tblOperations[[#This Row],[Team]])</f>
        <v>Workplace Services</v>
      </c>
      <c r="T22" s="4" t="str">
        <f>_xlfn.XLOOKUP(R22,tblRegionReference[Region],tblRegionReference[Area],"Not Found")</f>
        <v>South</v>
      </c>
      <c r="U22" s="4" t="str">
        <f>IF(tblOperations[[#This Row],[Completion_Rate]]&gt;=_xlfn.XLOOKUP("Completion Rate",tblKPITargets[KPI_Name],tblKPITargets[Target_Value]),"Met","Below Target")</f>
        <v>Met</v>
      </c>
      <c r="V22" t="str">
        <f>IF(tblOperations[[#This Row],[SLA_Compliance]]&gt;=_xlfn.XLOOKUP('04_References'!$A$3,tblKPITargets[KPI_Name],tblKPITargets[Target_Value]),"Met","Below Target")</f>
        <v>Met</v>
      </c>
      <c r="W22" t="str">
        <f>IF(tblOperations[[#This Row],[Quality_Pass_Rate]]&gt;=_xlfn.XLOOKUP('04_References'!$A$4,tblKPITargets[KPI_Name],tblKPITargets[Target_Value]),"Met","Below Target")</f>
        <v>Met</v>
      </c>
      <c r="X22" t="str">
        <f>IF(tblOperations[[#This Row],[Average_Completion_Days]]&lt;=_xlfn.XLOOKUP('04_References'!$A$7,tblKPITargets[KPI_Name],tblKPITargets[Target_Value]),"Met","Below Target")</f>
        <v>Met</v>
      </c>
      <c r="Y22" t="str">
        <f>IF(tblOperations[[#This Row],[Closing_Backlog]]&lt;=_xlfn.XLOOKUP('04_References'!$A$8,tblKPITargets[KPI_Name],tblKPITargets[Target_Value]),"Met","Below Target")</f>
        <v>Met</v>
      </c>
    </row>
    <row r="23" spans="1:25">
      <c r="A23" s="8" t="s">
        <v>49</v>
      </c>
      <c r="B23" s="9">
        <v>46023</v>
      </c>
      <c r="C23" s="4" t="s">
        <v>48</v>
      </c>
      <c r="D23" s="4" t="s">
        <v>21</v>
      </c>
      <c r="E23" s="4">
        <v>13</v>
      </c>
      <c r="F23" s="4">
        <v>47</v>
      </c>
      <c r="G23" s="4">
        <v>60</v>
      </c>
      <c r="H23" s="4">
        <v>22</v>
      </c>
      <c r="I23" s="4">
        <v>38</v>
      </c>
      <c r="J23" s="4">
        <v>0</v>
      </c>
      <c r="K23" s="4">
        <v>0</v>
      </c>
      <c r="L23" s="4">
        <v>4.2</v>
      </c>
      <c r="M23" s="4">
        <v>0.71499999999999997</v>
      </c>
      <c r="N23" s="4">
        <v>0.96899999999999997</v>
      </c>
      <c r="O23" s="4">
        <v>3</v>
      </c>
      <c r="P23" s="4">
        <v>0.751</v>
      </c>
      <c r="Q23" s="5">
        <v>0.36699999999999999</v>
      </c>
      <c r="R23" s="4" t="str">
        <f>TRIM(tblOperations[[#This Row],[Region]])</f>
        <v>South East</v>
      </c>
      <c r="S23" s="4" t="str">
        <f>TRIM(tblOperations[[#This Row],[Team]])</f>
        <v>Facilities Response</v>
      </c>
      <c r="T23" s="4" t="str">
        <f>_xlfn.XLOOKUP(R23,tblRegionReference[Region],tblRegionReference[Area],"Not Found")</f>
        <v>South</v>
      </c>
      <c r="U23" s="4" t="str">
        <f>IF(tblOperations[[#This Row],[Completion_Rate]]&gt;=_xlfn.XLOOKUP("Completion Rate",tblKPITargets[KPI_Name],tblKPITargets[Target_Value]),"Met","Below Target")</f>
        <v>Below Target</v>
      </c>
      <c r="V23" t="str">
        <f>IF(tblOperations[[#This Row],[SLA_Compliance]]&gt;=_xlfn.XLOOKUP('04_References'!$A$3,tblKPITargets[KPI_Name],tblKPITargets[Target_Value]),"Met","Below Target")</f>
        <v>Below Target</v>
      </c>
      <c r="W23" t="str">
        <f>IF(tblOperations[[#This Row],[Quality_Pass_Rate]]&gt;=_xlfn.XLOOKUP('04_References'!$A$4,tblKPITargets[KPI_Name],tblKPITargets[Target_Value]),"Met","Below Target")</f>
        <v>Met</v>
      </c>
      <c r="X23" t="str">
        <f>IF(tblOperations[[#This Row],[Average_Completion_Days]]&lt;=_xlfn.XLOOKUP('04_References'!$A$7,tblKPITargets[KPI_Name],tblKPITargets[Target_Value]),"Met","Below Target")</f>
        <v>Below Target</v>
      </c>
      <c r="Y23" t="str">
        <f>IF(tblOperations[[#This Row],[Closing_Backlog]]&lt;=_xlfn.XLOOKUP('04_References'!$A$8,tblKPITargets[KPI_Name],tblKPITargets[Target_Value]),"Met","Below Target")</f>
        <v>Below Target</v>
      </c>
    </row>
    <row r="24" spans="1:25">
      <c r="A24" s="6" t="s">
        <v>50</v>
      </c>
      <c r="B24" s="7">
        <v>46023</v>
      </c>
      <c r="C24" s="2" t="s">
        <v>48</v>
      </c>
      <c r="D24" s="2" t="s">
        <v>23</v>
      </c>
      <c r="E24" s="2">
        <v>8</v>
      </c>
      <c r="F24" s="2">
        <v>25</v>
      </c>
      <c r="G24" s="2">
        <v>33</v>
      </c>
      <c r="H24" s="2">
        <v>33</v>
      </c>
      <c r="I24" s="2">
        <v>0</v>
      </c>
      <c r="J24" s="2">
        <v>0</v>
      </c>
      <c r="K24" s="2">
        <v>0</v>
      </c>
      <c r="L24" s="2">
        <v>1.6</v>
      </c>
      <c r="M24" s="2">
        <v>0.97899999999999998</v>
      </c>
      <c r="N24" s="2">
        <v>0.998</v>
      </c>
      <c r="O24" s="2">
        <v>5</v>
      </c>
      <c r="P24" s="2">
        <v>0.69499999999999995</v>
      </c>
      <c r="Q24" s="3">
        <v>1</v>
      </c>
      <c r="R24" s="4" t="str">
        <f>TRIM(tblOperations[[#This Row],[Region]])</f>
        <v>South East</v>
      </c>
      <c r="S24" s="4" t="str">
        <f>TRIM(tblOperations[[#This Row],[Team]])</f>
        <v>Estates Support</v>
      </c>
      <c r="T24" s="4" t="str">
        <f>_xlfn.XLOOKUP(R24,tblRegionReference[Region],tblRegionReference[Area],"Not Found")</f>
        <v>South</v>
      </c>
      <c r="U24" s="4" t="str">
        <f>IF(tblOperations[[#This Row],[Completion_Rate]]&gt;=_xlfn.XLOOKUP("Completion Rate",tblKPITargets[KPI_Name],tblKPITargets[Target_Value]),"Met","Below Target")</f>
        <v>Met</v>
      </c>
      <c r="V24" t="str">
        <f>IF(tblOperations[[#This Row],[SLA_Compliance]]&gt;=_xlfn.XLOOKUP('04_References'!$A$3,tblKPITargets[KPI_Name],tblKPITargets[Target_Value]),"Met","Below Target")</f>
        <v>Met</v>
      </c>
      <c r="W24" t="str">
        <f>IF(tblOperations[[#This Row],[Quality_Pass_Rate]]&gt;=_xlfn.XLOOKUP('04_References'!$A$4,tblKPITargets[KPI_Name],tblKPITargets[Target_Value]),"Met","Below Target")</f>
        <v>Met</v>
      </c>
      <c r="X24" t="str">
        <f>IF(tblOperations[[#This Row],[Average_Completion_Days]]&lt;=_xlfn.XLOOKUP('04_References'!$A$7,tblKPITargets[KPI_Name],tblKPITargets[Target_Value]),"Met","Below Target")</f>
        <v>Met</v>
      </c>
      <c r="Y24" t="str">
        <f>IF(tblOperations[[#This Row],[Closing_Backlog]]&lt;=_xlfn.XLOOKUP('04_References'!$A$8,tblKPITargets[KPI_Name],tblKPITargets[Target_Value]),"Met","Below Target")</f>
        <v>Met</v>
      </c>
    </row>
    <row r="25" spans="1:25">
      <c r="A25" s="8" t="s">
        <v>51</v>
      </c>
      <c r="B25" s="9">
        <v>46023</v>
      </c>
      <c r="C25" s="4" t="s">
        <v>48</v>
      </c>
      <c r="D25" s="4" t="s">
        <v>25</v>
      </c>
      <c r="E25" s="4">
        <v>6</v>
      </c>
      <c r="F25" s="4">
        <v>38</v>
      </c>
      <c r="G25" s="4">
        <v>44</v>
      </c>
      <c r="H25" s="4">
        <v>26</v>
      </c>
      <c r="I25" s="4">
        <v>18</v>
      </c>
      <c r="J25" s="4">
        <v>0</v>
      </c>
      <c r="K25" s="4">
        <v>0</v>
      </c>
      <c r="L25" s="4">
        <v>3.1</v>
      </c>
      <c r="M25" s="4">
        <v>0.85399999999999998</v>
      </c>
      <c r="N25" s="4">
        <v>1</v>
      </c>
      <c r="O25" s="4">
        <v>4</v>
      </c>
      <c r="P25" s="4">
        <v>0.71899999999999997</v>
      </c>
      <c r="Q25" s="5">
        <v>0.59099999999999997</v>
      </c>
      <c r="R25" s="4" t="str">
        <f>TRIM(tblOperations[[#This Row],[Region]])</f>
        <v>South East</v>
      </c>
      <c r="S25" s="4" t="str">
        <f>TRIM(tblOperations[[#This Row],[Team]])</f>
        <v>Workplace Projects</v>
      </c>
      <c r="T25" s="4" t="str">
        <f>_xlfn.XLOOKUP(R25,tblRegionReference[Region],tblRegionReference[Area],"Not Found")</f>
        <v>South</v>
      </c>
      <c r="U25" s="4" t="str">
        <f>IF(tblOperations[[#This Row],[Completion_Rate]]&gt;=_xlfn.XLOOKUP("Completion Rate",tblKPITargets[KPI_Name],tblKPITargets[Target_Value]),"Met","Below Target")</f>
        <v>Below Target</v>
      </c>
      <c r="V25" t="str">
        <f>IF(tblOperations[[#This Row],[SLA_Compliance]]&gt;=_xlfn.XLOOKUP('04_References'!$A$3,tblKPITargets[KPI_Name],tblKPITargets[Target_Value]),"Met","Below Target")</f>
        <v>Below Target</v>
      </c>
      <c r="W25" t="str">
        <f>IF(tblOperations[[#This Row],[Quality_Pass_Rate]]&gt;=_xlfn.XLOOKUP('04_References'!$A$4,tblKPITargets[KPI_Name],tblKPITargets[Target_Value]),"Met","Below Target")</f>
        <v>Met</v>
      </c>
      <c r="X25" t="str">
        <f>IF(tblOperations[[#This Row],[Average_Completion_Days]]&lt;=_xlfn.XLOOKUP('04_References'!$A$7,tblKPITargets[KPI_Name],tblKPITargets[Target_Value]),"Met","Below Target")</f>
        <v>Below Target</v>
      </c>
      <c r="Y25" t="str">
        <f>IF(tblOperations[[#This Row],[Closing_Backlog]]&lt;=_xlfn.XLOOKUP('04_References'!$A$8,tblKPITargets[KPI_Name],tblKPITargets[Target_Value]),"Met","Below Target")</f>
        <v>Below Target</v>
      </c>
    </row>
    <row r="26" spans="1:25">
      <c r="A26" s="6" t="s">
        <v>52</v>
      </c>
      <c r="B26" s="7">
        <v>46023</v>
      </c>
      <c r="C26" s="2" t="s">
        <v>53</v>
      </c>
      <c r="D26" s="2" t="s">
        <v>19</v>
      </c>
      <c r="E26" s="2">
        <v>14</v>
      </c>
      <c r="F26" s="2">
        <v>42</v>
      </c>
      <c r="G26" s="2">
        <v>56</v>
      </c>
      <c r="H26" s="2">
        <v>26</v>
      </c>
      <c r="I26" s="2">
        <v>30</v>
      </c>
      <c r="J26" s="2">
        <v>0</v>
      </c>
      <c r="K26" s="2">
        <v>0</v>
      </c>
      <c r="L26" s="2">
        <v>4.4000000000000004</v>
      </c>
      <c r="M26" s="2">
        <v>0.75600000000000001</v>
      </c>
      <c r="N26" s="2">
        <v>0.95499999999999996</v>
      </c>
      <c r="O26" s="2">
        <v>4.0999999999999996</v>
      </c>
      <c r="P26" s="2">
        <v>0.77100000000000002</v>
      </c>
      <c r="Q26" s="3">
        <v>0.46400000000000002</v>
      </c>
      <c r="R26" s="4" t="str">
        <f>TRIM(tblOperations[[#This Row],[Region]])</f>
        <v>Wales</v>
      </c>
      <c r="S26" s="4" t="str">
        <f>TRIM(tblOperations[[#This Row],[Team]])</f>
        <v>Workplace Services</v>
      </c>
      <c r="T26" s="4" t="str">
        <f>_xlfn.XLOOKUP(R26,tblRegionReference[Region],tblRegionReference[Area],"Not Found")</f>
        <v>Wales</v>
      </c>
      <c r="U26" s="4" t="str">
        <f>IF(tblOperations[[#This Row],[Completion_Rate]]&gt;=_xlfn.XLOOKUP("Completion Rate",tblKPITargets[KPI_Name],tblKPITargets[Target_Value]),"Met","Below Target")</f>
        <v>Below Target</v>
      </c>
      <c r="V26" t="str">
        <f>IF(tblOperations[[#This Row],[SLA_Compliance]]&gt;=_xlfn.XLOOKUP('04_References'!$A$3,tblKPITargets[KPI_Name],tblKPITargets[Target_Value]),"Met","Below Target")</f>
        <v>Below Target</v>
      </c>
      <c r="W26" t="str">
        <f>IF(tblOperations[[#This Row],[Quality_Pass_Rate]]&gt;=_xlfn.XLOOKUP('04_References'!$A$4,tblKPITargets[KPI_Name],tblKPITargets[Target_Value]),"Met","Below Target")</f>
        <v>Met</v>
      </c>
      <c r="X26" t="str">
        <f>IF(tblOperations[[#This Row],[Average_Completion_Days]]&lt;=_xlfn.XLOOKUP('04_References'!$A$7,tblKPITargets[KPI_Name],tblKPITargets[Target_Value]),"Met","Below Target")</f>
        <v>Below Target</v>
      </c>
      <c r="Y26" t="str">
        <f>IF(tblOperations[[#This Row],[Closing_Backlog]]&lt;=_xlfn.XLOOKUP('04_References'!$A$8,tblKPITargets[KPI_Name],tblKPITargets[Target_Value]),"Met","Below Target")</f>
        <v>Below Target</v>
      </c>
    </row>
    <row r="27" spans="1:25">
      <c r="A27" s="8" t="s">
        <v>54</v>
      </c>
      <c r="B27" s="9">
        <v>46023</v>
      </c>
      <c r="C27" s="4" t="s">
        <v>53</v>
      </c>
      <c r="D27" s="4" t="s">
        <v>21</v>
      </c>
      <c r="E27" s="4">
        <v>13</v>
      </c>
      <c r="F27" s="4">
        <v>28</v>
      </c>
      <c r="G27" s="4">
        <v>41</v>
      </c>
      <c r="H27" s="4">
        <v>29</v>
      </c>
      <c r="I27" s="4">
        <v>12</v>
      </c>
      <c r="J27" s="4">
        <v>0</v>
      </c>
      <c r="K27" s="4">
        <v>0</v>
      </c>
      <c r="L27" s="4">
        <v>2.2999999999999998</v>
      </c>
      <c r="M27" s="4">
        <v>0.879</v>
      </c>
      <c r="N27" s="4">
        <v>0.995</v>
      </c>
      <c r="O27" s="4">
        <v>4.4000000000000004</v>
      </c>
      <c r="P27" s="4">
        <v>0.70599999999999996</v>
      </c>
      <c r="Q27" s="5">
        <v>0.70699999999999996</v>
      </c>
      <c r="R27" s="4" t="str">
        <f>TRIM(tblOperations[[#This Row],[Region]])</f>
        <v>Wales</v>
      </c>
      <c r="S27" s="4" t="str">
        <f>TRIM(tblOperations[[#This Row],[Team]])</f>
        <v>Facilities Response</v>
      </c>
      <c r="T27" s="4" t="str">
        <f>_xlfn.XLOOKUP(R27,tblRegionReference[Region],tblRegionReference[Area],"Not Found")</f>
        <v>Wales</v>
      </c>
      <c r="U27" s="4" t="str">
        <f>IF(tblOperations[[#This Row],[Completion_Rate]]&gt;=_xlfn.XLOOKUP("Completion Rate",tblKPITargets[KPI_Name],tblKPITargets[Target_Value]),"Met","Below Target")</f>
        <v>Below Target</v>
      </c>
      <c r="V27" t="str">
        <f>IF(tblOperations[[#This Row],[SLA_Compliance]]&gt;=_xlfn.XLOOKUP('04_References'!$A$3,tblKPITargets[KPI_Name],tblKPITargets[Target_Value]),"Met","Below Target")</f>
        <v>Below Target</v>
      </c>
      <c r="W27" t="str">
        <f>IF(tblOperations[[#This Row],[Quality_Pass_Rate]]&gt;=_xlfn.XLOOKUP('04_References'!$A$4,tblKPITargets[KPI_Name],tblKPITargets[Target_Value]),"Met","Below Target")</f>
        <v>Met</v>
      </c>
      <c r="X27" t="str">
        <f>IF(tblOperations[[#This Row],[Average_Completion_Days]]&lt;=_xlfn.XLOOKUP('04_References'!$A$7,tblKPITargets[KPI_Name],tblKPITargets[Target_Value]),"Met","Below Target")</f>
        <v>Met</v>
      </c>
      <c r="Y27" t="str">
        <f>IF(tblOperations[[#This Row],[Closing_Backlog]]&lt;=_xlfn.XLOOKUP('04_References'!$A$8,tblKPITargets[KPI_Name],tblKPITargets[Target_Value]),"Met","Below Target")</f>
        <v>Below Target</v>
      </c>
    </row>
    <row r="28" spans="1:25">
      <c r="A28" s="6" t="s">
        <v>55</v>
      </c>
      <c r="B28" s="7">
        <v>46023</v>
      </c>
      <c r="C28" s="2" t="s">
        <v>53</v>
      </c>
      <c r="D28" s="2" t="s">
        <v>23</v>
      </c>
      <c r="E28" s="2">
        <v>8</v>
      </c>
      <c r="F28" s="2">
        <v>43</v>
      </c>
      <c r="G28" s="2">
        <v>51</v>
      </c>
      <c r="H28" s="2">
        <v>26</v>
      </c>
      <c r="I28" s="2">
        <v>25</v>
      </c>
      <c r="J28" s="2">
        <v>0</v>
      </c>
      <c r="K28" s="2">
        <v>0</v>
      </c>
      <c r="L28" s="2">
        <v>3.7</v>
      </c>
      <c r="M28" s="2">
        <v>0.82599999999999996</v>
      </c>
      <c r="N28" s="2">
        <v>0.96899999999999997</v>
      </c>
      <c r="O28" s="2">
        <v>3.9</v>
      </c>
      <c r="P28" s="2">
        <v>0.755</v>
      </c>
      <c r="Q28" s="3">
        <v>0.51</v>
      </c>
      <c r="R28" s="4" t="str">
        <f>TRIM(tblOperations[[#This Row],[Region]])</f>
        <v>Wales</v>
      </c>
      <c r="S28" s="4" t="str">
        <f>TRIM(tblOperations[[#This Row],[Team]])</f>
        <v>Estates Support</v>
      </c>
      <c r="T28" s="4" t="str">
        <f>_xlfn.XLOOKUP(R28,tblRegionReference[Region],tblRegionReference[Area],"Not Found")</f>
        <v>Wales</v>
      </c>
      <c r="U28" s="4" t="str">
        <f>IF(tblOperations[[#This Row],[Completion_Rate]]&gt;=_xlfn.XLOOKUP("Completion Rate",tblKPITargets[KPI_Name],tblKPITargets[Target_Value]),"Met","Below Target")</f>
        <v>Below Target</v>
      </c>
      <c r="V28" t="str">
        <f>IF(tblOperations[[#This Row],[SLA_Compliance]]&gt;=_xlfn.XLOOKUP('04_References'!$A$3,tblKPITargets[KPI_Name],tblKPITargets[Target_Value]),"Met","Below Target")</f>
        <v>Below Target</v>
      </c>
      <c r="W28" t="str">
        <f>IF(tblOperations[[#This Row],[Quality_Pass_Rate]]&gt;=_xlfn.XLOOKUP('04_References'!$A$4,tblKPITargets[KPI_Name],tblKPITargets[Target_Value]),"Met","Below Target")</f>
        <v>Met</v>
      </c>
      <c r="X28" t="str">
        <f>IF(tblOperations[[#This Row],[Average_Completion_Days]]&lt;=_xlfn.XLOOKUP('04_References'!$A$7,tblKPITargets[KPI_Name],tblKPITargets[Target_Value]),"Met","Below Target")</f>
        <v>Below Target</v>
      </c>
      <c r="Y28" t="str">
        <f>IF(tblOperations[[#This Row],[Closing_Backlog]]&lt;=_xlfn.XLOOKUP('04_References'!$A$8,tblKPITargets[KPI_Name],tblKPITargets[Target_Value]),"Met","Below Target")</f>
        <v>Below Target</v>
      </c>
    </row>
    <row r="29" spans="1:25">
      <c r="A29" s="8" t="s">
        <v>56</v>
      </c>
      <c r="B29" s="9">
        <v>46023</v>
      </c>
      <c r="C29" s="4" t="s">
        <v>53</v>
      </c>
      <c r="D29" s="4" t="s">
        <v>25</v>
      </c>
      <c r="E29" s="4">
        <v>8</v>
      </c>
      <c r="F29" s="4">
        <v>20</v>
      </c>
      <c r="G29" s="4">
        <v>28</v>
      </c>
      <c r="H29" s="4">
        <v>28</v>
      </c>
      <c r="I29" s="4">
        <v>0</v>
      </c>
      <c r="J29" s="4">
        <v>0</v>
      </c>
      <c r="K29" s="4">
        <v>0</v>
      </c>
      <c r="L29" s="4">
        <v>1.7</v>
      </c>
      <c r="M29" s="4">
        <v>0.97599999999999998</v>
      </c>
      <c r="N29" s="4">
        <v>0.98399999999999999</v>
      </c>
      <c r="O29" s="4">
        <v>4.5</v>
      </c>
      <c r="P29" s="4">
        <v>0.74</v>
      </c>
      <c r="Q29" s="5">
        <v>1</v>
      </c>
      <c r="R29" s="4" t="str">
        <f>TRIM(tblOperations[[#This Row],[Region]])</f>
        <v>Wales</v>
      </c>
      <c r="S29" s="4" t="str">
        <f>TRIM(tblOperations[[#This Row],[Team]])</f>
        <v>Workplace Projects</v>
      </c>
      <c r="T29" s="4" t="str">
        <f>_xlfn.XLOOKUP(R29,tblRegionReference[Region],tblRegionReference[Area],"Not Found")</f>
        <v>Wales</v>
      </c>
      <c r="U29" s="4" t="str">
        <f>IF(tblOperations[[#This Row],[Completion_Rate]]&gt;=_xlfn.XLOOKUP("Completion Rate",tblKPITargets[KPI_Name],tblKPITargets[Target_Value]),"Met","Below Target")</f>
        <v>Met</v>
      </c>
      <c r="V29" t="str">
        <f>IF(tblOperations[[#This Row],[SLA_Compliance]]&gt;=_xlfn.XLOOKUP('04_References'!$A$3,tblKPITargets[KPI_Name],tblKPITargets[Target_Value]),"Met","Below Target")</f>
        <v>Met</v>
      </c>
      <c r="W29" t="str">
        <f>IF(tblOperations[[#This Row],[Quality_Pass_Rate]]&gt;=_xlfn.XLOOKUP('04_References'!$A$4,tblKPITargets[KPI_Name],tblKPITargets[Target_Value]),"Met","Below Target")</f>
        <v>Met</v>
      </c>
      <c r="X29" t="str">
        <f>IF(tblOperations[[#This Row],[Average_Completion_Days]]&lt;=_xlfn.XLOOKUP('04_References'!$A$7,tblKPITargets[KPI_Name],tblKPITargets[Target_Value]),"Met","Below Target")</f>
        <v>Met</v>
      </c>
      <c r="Y29" t="str">
        <f>IF(tblOperations[[#This Row],[Closing_Backlog]]&lt;=_xlfn.XLOOKUP('04_References'!$A$8,tblKPITargets[KPI_Name],tblKPITargets[Target_Value]),"Met","Below Target")</f>
        <v>Met</v>
      </c>
    </row>
    <row r="30" spans="1:25">
      <c r="A30" s="6" t="s">
        <v>57</v>
      </c>
      <c r="B30" s="7">
        <v>46024</v>
      </c>
      <c r="C30" s="2" t="s">
        <v>18</v>
      </c>
      <c r="D30" s="2" t="s">
        <v>19</v>
      </c>
      <c r="E30" s="2">
        <v>30</v>
      </c>
      <c r="F30" s="2">
        <v>42</v>
      </c>
      <c r="G30" s="2">
        <v>72</v>
      </c>
      <c r="H30" s="2">
        <v>36</v>
      </c>
      <c r="I30" s="2">
        <v>36</v>
      </c>
      <c r="J30" s="2">
        <v>0</v>
      </c>
      <c r="K30" s="2">
        <v>0</v>
      </c>
      <c r="L30" s="2">
        <v>4.2</v>
      </c>
      <c r="M30" s="2">
        <v>0.76800000000000002</v>
      </c>
      <c r="N30" s="2">
        <v>1</v>
      </c>
      <c r="O30" s="2">
        <v>3</v>
      </c>
      <c r="P30" s="2">
        <v>0.70499999999999996</v>
      </c>
      <c r="Q30" s="3">
        <v>0.5</v>
      </c>
      <c r="R30" s="4" t="str">
        <f>TRIM(tblOperations[[#This Row],[Region]])</f>
        <v>Scotland</v>
      </c>
      <c r="S30" s="4" t="str">
        <f>TRIM(tblOperations[[#This Row],[Team]])</f>
        <v>Workplace Services</v>
      </c>
      <c r="T30" s="4" t="str">
        <f>_xlfn.XLOOKUP(R30,tblRegionReference[Region],tblRegionReference[Area],"Not Found")</f>
        <v>North</v>
      </c>
      <c r="U30" s="4" t="str">
        <f>IF(tblOperations[[#This Row],[Completion_Rate]]&gt;=_xlfn.XLOOKUP("Completion Rate",tblKPITargets[KPI_Name],tblKPITargets[Target_Value]),"Met","Below Target")</f>
        <v>Below Target</v>
      </c>
      <c r="V30" t="str">
        <f>IF(tblOperations[[#This Row],[SLA_Compliance]]&gt;=_xlfn.XLOOKUP('04_References'!$A$3,tblKPITargets[KPI_Name],tblKPITargets[Target_Value]),"Met","Below Target")</f>
        <v>Below Target</v>
      </c>
      <c r="W30" t="str">
        <f>IF(tblOperations[[#This Row],[Quality_Pass_Rate]]&gt;=_xlfn.XLOOKUP('04_References'!$A$4,tblKPITargets[KPI_Name],tblKPITargets[Target_Value]),"Met","Below Target")</f>
        <v>Met</v>
      </c>
      <c r="X30" t="str">
        <f>IF(tblOperations[[#This Row],[Average_Completion_Days]]&lt;=_xlfn.XLOOKUP('04_References'!$A$7,tblKPITargets[KPI_Name],tblKPITargets[Target_Value]),"Met","Below Target")</f>
        <v>Below Target</v>
      </c>
      <c r="Y30" t="str">
        <f>IF(tblOperations[[#This Row],[Closing_Backlog]]&lt;=_xlfn.XLOOKUP('04_References'!$A$8,tblKPITargets[KPI_Name],tblKPITargets[Target_Value]),"Met","Below Target")</f>
        <v>Below Target</v>
      </c>
    </row>
    <row r="31" spans="1:25">
      <c r="A31" s="8" t="s">
        <v>58</v>
      </c>
      <c r="B31" s="9">
        <v>46024</v>
      </c>
      <c r="C31" s="4" t="s">
        <v>18</v>
      </c>
      <c r="D31" s="4" t="s">
        <v>21</v>
      </c>
      <c r="E31" s="4">
        <v>2</v>
      </c>
      <c r="F31" s="4">
        <v>15</v>
      </c>
      <c r="G31" s="4">
        <v>17</v>
      </c>
      <c r="H31" s="4">
        <v>17</v>
      </c>
      <c r="I31" s="4">
        <v>0</v>
      </c>
      <c r="J31" s="4">
        <v>0</v>
      </c>
      <c r="K31" s="4">
        <v>0</v>
      </c>
      <c r="L31" s="4">
        <v>1.3</v>
      </c>
      <c r="M31" s="4">
        <v>0.95399999999999996</v>
      </c>
      <c r="N31" s="4">
        <v>0.98499999999999999</v>
      </c>
      <c r="O31" s="4">
        <v>4.3</v>
      </c>
      <c r="P31" s="4">
        <v>0.71</v>
      </c>
      <c r="Q31" s="5">
        <v>1</v>
      </c>
      <c r="R31" s="4" t="str">
        <f>TRIM(tblOperations[[#This Row],[Region]])</f>
        <v>Scotland</v>
      </c>
      <c r="S31" s="4" t="str">
        <f>TRIM(tblOperations[[#This Row],[Team]])</f>
        <v>Facilities Response</v>
      </c>
      <c r="T31" s="4" t="str">
        <f>_xlfn.XLOOKUP(R31,tblRegionReference[Region],tblRegionReference[Area],"Not Found")</f>
        <v>North</v>
      </c>
      <c r="U31" s="4" t="str">
        <f>IF(tblOperations[[#This Row],[Completion_Rate]]&gt;=_xlfn.XLOOKUP("Completion Rate",tblKPITargets[KPI_Name],tblKPITargets[Target_Value]),"Met","Below Target")</f>
        <v>Met</v>
      </c>
      <c r="V31" t="str">
        <f>IF(tblOperations[[#This Row],[SLA_Compliance]]&gt;=_xlfn.XLOOKUP('04_References'!$A$3,tblKPITargets[KPI_Name],tblKPITargets[Target_Value]),"Met","Below Target")</f>
        <v>Met</v>
      </c>
      <c r="W31" t="str">
        <f>IF(tblOperations[[#This Row],[Quality_Pass_Rate]]&gt;=_xlfn.XLOOKUP('04_References'!$A$4,tblKPITargets[KPI_Name],tblKPITargets[Target_Value]),"Met","Below Target")</f>
        <v>Met</v>
      </c>
      <c r="X31" t="str">
        <f>IF(tblOperations[[#This Row],[Average_Completion_Days]]&lt;=_xlfn.XLOOKUP('04_References'!$A$7,tblKPITargets[KPI_Name],tblKPITargets[Target_Value]),"Met","Below Target")</f>
        <v>Met</v>
      </c>
      <c r="Y31" t="str">
        <f>IF(tblOperations[[#This Row],[Closing_Backlog]]&lt;=_xlfn.XLOOKUP('04_References'!$A$8,tblKPITargets[KPI_Name],tblKPITargets[Target_Value]),"Met","Below Target")</f>
        <v>Met</v>
      </c>
    </row>
    <row r="32" spans="1:25">
      <c r="A32" s="6" t="s">
        <v>59</v>
      </c>
      <c r="B32" s="7">
        <v>46024</v>
      </c>
      <c r="C32" s="2" t="s">
        <v>18</v>
      </c>
      <c r="D32" s="2" t="s">
        <v>23</v>
      </c>
      <c r="E32" s="2">
        <v>34</v>
      </c>
      <c r="F32" s="2">
        <v>43</v>
      </c>
      <c r="G32" s="2">
        <v>77</v>
      </c>
      <c r="H32" s="2">
        <v>40</v>
      </c>
      <c r="I32" s="2">
        <v>37</v>
      </c>
      <c r="J32" s="2">
        <v>0</v>
      </c>
      <c r="K32" s="2">
        <v>0</v>
      </c>
      <c r="L32" s="2">
        <v>4.4000000000000004</v>
      </c>
      <c r="M32" s="2">
        <v>0.78400000000000003</v>
      </c>
      <c r="N32" s="2">
        <v>1</v>
      </c>
      <c r="O32" s="2">
        <v>3.5</v>
      </c>
      <c r="P32" s="2">
        <v>0.78600000000000003</v>
      </c>
      <c r="Q32" s="3">
        <v>0.51900000000000002</v>
      </c>
      <c r="R32" s="4" t="str">
        <f>TRIM(tblOperations[[#This Row],[Region]])</f>
        <v>Scotland</v>
      </c>
      <c r="S32" s="4" t="str">
        <f>TRIM(tblOperations[[#This Row],[Team]])</f>
        <v>Estates Support</v>
      </c>
      <c r="T32" s="4" t="str">
        <f>_xlfn.XLOOKUP(R32,tblRegionReference[Region],tblRegionReference[Area],"Not Found")</f>
        <v>North</v>
      </c>
      <c r="U32" s="4" t="str">
        <f>IF(tblOperations[[#This Row],[Completion_Rate]]&gt;=_xlfn.XLOOKUP("Completion Rate",tblKPITargets[KPI_Name],tblKPITargets[Target_Value]),"Met","Below Target")</f>
        <v>Below Target</v>
      </c>
      <c r="V32" t="str">
        <f>IF(tblOperations[[#This Row],[SLA_Compliance]]&gt;=_xlfn.XLOOKUP('04_References'!$A$3,tblKPITargets[KPI_Name],tblKPITargets[Target_Value]),"Met","Below Target")</f>
        <v>Below Target</v>
      </c>
      <c r="W32" t="str">
        <f>IF(tblOperations[[#This Row],[Quality_Pass_Rate]]&gt;=_xlfn.XLOOKUP('04_References'!$A$4,tblKPITargets[KPI_Name],tblKPITargets[Target_Value]),"Met","Below Target")</f>
        <v>Met</v>
      </c>
      <c r="X32" t="str">
        <f>IF(tblOperations[[#This Row],[Average_Completion_Days]]&lt;=_xlfn.XLOOKUP('04_References'!$A$7,tblKPITargets[KPI_Name],tblKPITargets[Target_Value]),"Met","Below Target")</f>
        <v>Below Target</v>
      </c>
      <c r="Y32" t="str">
        <f>IF(tblOperations[[#This Row],[Closing_Backlog]]&lt;=_xlfn.XLOOKUP('04_References'!$A$8,tblKPITargets[KPI_Name],tblKPITargets[Target_Value]),"Met","Below Target")</f>
        <v>Below Target</v>
      </c>
    </row>
    <row r="33" spans="1:25">
      <c r="A33" s="8" t="s">
        <v>60</v>
      </c>
      <c r="B33" s="9">
        <v>46024</v>
      </c>
      <c r="C33" s="4" t="s">
        <v>18</v>
      </c>
      <c r="D33" s="4" t="s">
        <v>25</v>
      </c>
      <c r="E33" s="4">
        <v>1</v>
      </c>
      <c r="F33" s="4">
        <v>24</v>
      </c>
      <c r="G33" s="4">
        <v>25</v>
      </c>
      <c r="H33" s="4">
        <v>25</v>
      </c>
      <c r="I33" s="4">
        <v>0</v>
      </c>
      <c r="J33" s="4">
        <v>0</v>
      </c>
      <c r="K33" s="4">
        <v>0</v>
      </c>
      <c r="L33" s="4">
        <v>1.3</v>
      </c>
      <c r="M33" s="4">
        <v>1</v>
      </c>
      <c r="N33" s="4">
        <v>0.98599999999999999</v>
      </c>
      <c r="O33" s="4">
        <v>4.5</v>
      </c>
      <c r="P33" s="4">
        <v>0.77700000000000002</v>
      </c>
      <c r="Q33" s="5">
        <v>1</v>
      </c>
      <c r="R33" s="4" t="str">
        <f>TRIM(tblOperations[[#This Row],[Region]])</f>
        <v>Scotland</v>
      </c>
      <c r="S33" s="4" t="str">
        <f>TRIM(tblOperations[[#This Row],[Team]])</f>
        <v>Workplace Projects</v>
      </c>
      <c r="T33" s="4" t="str">
        <f>_xlfn.XLOOKUP(R33,tblRegionReference[Region],tblRegionReference[Area],"Not Found")</f>
        <v>North</v>
      </c>
      <c r="U33" s="4" t="str">
        <f>IF(tblOperations[[#This Row],[Completion_Rate]]&gt;=_xlfn.XLOOKUP("Completion Rate",tblKPITargets[KPI_Name],tblKPITargets[Target_Value]),"Met","Below Target")</f>
        <v>Met</v>
      </c>
      <c r="V33" t="str">
        <f>IF(tblOperations[[#This Row],[SLA_Compliance]]&gt;=_xlfn.XLOOKUP('04_References'!$A$3,tblKPITargets[KPI_Name],tblKPITargets[Target_Value]),"Met","Below Target")</f>
        <v>Met</v>
      </c>
      <c r="W33" t="str">
        <f>IF(tblOperations[[#This Row],[Quality_Pass_Rate]]&gt;=_xlfn.XLOOKUP('04_References'!$A$4,tblKPITargets[KPI_Name],tblKPITargets[Target_Value]),"Met","Below Target")</f>
        <v>Met</v>
      </c>
      <c r="X33" t="str">
        <f>IF(tblOperations[[#This Row],[Average_Completion_Days]]&lt;=_xlfn.XLOOKUP('04_References'!$A$7,tblKPITargets[KPI_Name],tblKPITargets[Target_Value]),"Met","Below Target")</f>
        <v>Met</v>
      </c>
      <c r="Y33" t="str">
        <f>IF(tblOperations[[#This Row],[Closing_Backlog]]&lt;=_xlfn.XLOOKUP('04_References'!$A$8,tblKPITargets[KPI_Name],tblKPITargets[Target_Value]),"Met","Below Target")</f>
        <v>Met</v>
      </c>
    </row>
    <row r="34" spans="1:25">
      <c r="A34" s="6" t="s">
        <v>61</v>
      </c>
      <c r="B34" s="7">
        <v>46024</v>
      </c>
      <c r="C34" s="2" t="s">
        <v>27</v>
      </c>
      <c r="D34" s="2" t="s">
        <v>19</v>
      </c>
      <c r="E34" s="2">
        <v>17</v>
      </c>
      <c r="F34" s="2">
        <v>51</v>
      </c>
      <c r="G34" s="2">
        <v>68</v>
      </c>
      <c r="H34" s="2">
        <v>45</v>
      </c>
      <c r="I34" s="2">
        <v>23</v>
      </c>
      <c r="J34" s="2">
        <v>0</v>
      </c>
      <c r="K34" s="2">
        <v>0</v>
      </c>
      <c r="L34" s="2">
        <v>2.9</v>
      </c>
      <c r="M34" s="2">
        <v>0.83899999999999997</v>
      </c>
      <c r="N34" s="2">
        <v>0.97799999999999998</v>
      </c>
      <c r="O34" s="2">
        <v>3.8</v>
      </c>
      <c r="P34" s="2">
        <v>0.69199999999999995</v>
      </c>
      <c r="Q34" s="3">
        <v>0.66200000000000003</v>
      </c>
      <c r="R34" s="4" t="str">
        <f>TRIM(tblOperations[[#This Row],[Region]])</f>
        <v>North East</v>
      </c>
      <c r="S34" s="4" t="str">
        <f>TRIM(tblOperations[[#This Row],[Team]])</f>
        <v>Workplace Services</v>
      </c>
      <c r="T34" s="4" t="str">
        <f>_xlfn.XLOOKUP(R34,tblRegionReference[Region],tblRegionReference[Area],"Not Found")</f>
        <v>North</v>
      </c>
      <c r="U34" s="4" t="str">
        <f>IF(tblOperations[[#This Row],[Completion_Rate]]&gt;=_xlfn.XLOOKUP("Completion Rate",tblKPITargets[KPI_Name],tblKPITargets[Target_Value]),"Met","Below Target")</f>
        <v>Below Target</v>
      </c>
      <c r="V34" t="str">
        <f>IF(tblOperations[[#This Row],[SLA_Compliance]]&gt;=_xlfn.XLOOKUP('04_References'!$A$3,tblKPITargets[KPI_Name],tblKPITargets[Target_Value]),"Met","Below Target")</f>
        <v>Below Target</v>
      </c>
      <c r="W34" t="str">
        <f>IF(tblOperations[[#This Row],[Quality_Pass_Rate]]&gt;=_xlfn.XLOOKUP('04_References'!$A$4,tblKPITargets[KPI_Name],tblKPITargets[Target_Value]),"Met","Below Target")</f>
        <v>Met</v>
      </c>
      <c r="X34" t="str">
        <f>IF(tblOperations[[#This Row],[Average_Completion_Days]]&lt;=_xlfn.XLOOKUP('04_References'!$A$7,tblKPITargets[KPI_Name],tblKPITargets[Target_Value]),"Met","Below Target")</f>
        <v>Met</v>
      </c>
      <c r="Y34" t="str">
        <f>IF(tblOperations[[#This Row],[Closing_Backlog]]&lt;=_xlfn.XLOOKUP('04_References'!$A$8,tblKPITargets[KPI_Name],tblKPITargets[Target_Value]),"Met","Below Target")</f>
        <v>Below Target</v>
      </c>
    </row>
    <row r="35" spans="1:25">
      <c r="A35" s="8" t="s">
        <v>62</v>
      </c>
      <c r="B35" s="9">
        <v>46024</v>
      </c>
      <c r="C35" s="4" t="s">
        <v>27</v>
      </c>
      <c r="D35" s="4" t="s">
        <v>21</v>
      </c>
      <c r="E35" s="4">
        <v>0</v>
      </c>
      <c r="F35" s="4">
        <v>53</v>
      </c>
      <c r="G35" s="4">
        <v>53</v>
      </c>
      <c r="H35" s="4">
        <v>53</v>
      </c>
      <c r="I35" s="4">
        <v>0</v>
      </c>
      <c r="J35" s="4">
        <v>0</v>
      </c>
      <c r="K35" s="4">
        <v>0</v>
      </c>
      <c r="L35" s="4">
        <v>1.8</v>
      </c>
      <c r="M35" s="4">
        <v>1</v>
      </c>
      <c r="N35" s="4">
        <v>1</v>
      </c>
      <c r="O35" s="4">
        <v>4</v>
      </c>
      <c r="P35" s="4">
        <v>0.70599999999999996</v>
      </c>
      <c r="Q35" s="5">
        <v>1</v>
      </c>
      <c r="R35" s="4" t="str">
        <f>TRIM(tblOperations[[#This Row],[Region]])</f>
        <v>North East</v>
      </c>
      <c r="S35" s="4" t="str">
        <f>TRIM(tblOperations[[#This Row],[Team]])</f>
        <v>Facilities Response</v>
      </c>
      <c r="T35" s="4" t="str">
        <f>_xlfn.XLOOKUP(R35,tblRegionReference[Region],tblRegionReference[Area],"Not Found")</f>
        <v>North</v>
      </c>
      <c r="U35" s="4" t="str">
        <f>IF(tblOperations[[#This Row],[Completion_Rate]]&gt;=_xlfn.XLOOKUP("Completion Rate",tblKPITargets[KPI_Name],tblKPITargets[Target_Value]),"Met","Below Target")</f>
        <v>Met</v>
      </c>
      <c r="V35" t="str">
        <f>IF(tblOperations[[#This Row],[SLA_Compliance]]&gt;=_xlfn.XLOOKUP('04_References'!$A$3,tblKPITargets[KPI_Name],tblKPITargets[Target_Value]),"Met","Below Target")</f>
        <v>Met</v>
      </c>
      <c r="W35" t="str">
        <f>IF(tblOperations[[#This Row],[Quality_Pass_Rate]]&gt;=_xlfn.XLOOKUP('04_References'!$A$4,tblKPITargets[KPI_Name],tblKPITargets[Target_Value]),"Met","Below Target")</f>
        <v>Met</v>
      </c>
      <c r="X35" t="str">
        <f>IF(tblOperations[[#This Row],[Average_Completion_Days]]&lt;=_xlfn.XLOOKUP('04_References'!$A$7,tblKPITargets[KPI_Name],tblKPITargets[Target_Value]),"Met","Below Target")</f>
        <v>Met</v>
      </c>
      <c r="Y35" t="str">
        <f>IF(tblOperations[[#This Row],[Closing_Backlog]]&lt;=_xlfn.XLOOKUP('04_References'!$A$8,tblKPITargets[KPI_Name],tblKPITargets[Target_Value]),"Met","Below Target")</f>
        <v>Met</v>
      </c>
    </row>
    <row r="36" spans="1:25">
      <c r="A36" s="6" t="s">
        <v>63</v>
      </c>
      <c r="B36" s="7">
        <v>46024</v>
      </c>
      <c r="C36" s="2" t="s">
        <v>27</v>
      </c>
      <c r="D36" s="2" t="s">
        <v>23</v>
      </c>
      <c r="E36" s="2">
        <v>25</v>
      </c>
      <c r="F36" s="2">
        <v>30</v>
      </c>
      <c r="G36" s="2">
        <v>55</v>
      </c>
      <c r="H36" s="2">
        <v>18</v>
      </c>
      <c r="I36" s="2">
        <v>37</v>
      </c>
      <c r="J36" s="2">
        <v>0</v>
      </c>
      <c r="K36" s="2">
        <v>0</v>
      </c>
      <c r="L36" s="2">
        <v>4.3</v>
      </c>
      <c r="M36" s="2">
        <v>0.77900000000000003</v>
      </c>
      <c r="N36" s="2">
        <v>0.98199999999999998</v>
      </c>
      <c r="O36" s="2">
        <v>3.2</v>
      </c>
      <c r="P36" s="2">
        <v>0.70899999999999996</v>
      </c>
      <c r="Q36" s="3">
        <v>0.32700000000000001</v>
      </c>
      <c r="R36" s="4" t="str">
        <f>TRIM(tblOperations[[#This Row],[Region]])</f>
        <v>North East</v>
      </c>
      <c r="S36" s="4" t="str">
        <f>TRIM(tblOperations[[#This Row],[Team]])</f>
        <v>Estates Support</v>
      </c>
      <c r="T36" s="4" t="str">
        <f>_xlfn.XLOOKUP(R36,tblRegionReference[Region],tblRegionReference[Area],"Not Found")</f>
        <v>North</v>
      </c>
      <c r="U36" s="4" t="str">
        <f>IF(tblOperations[[#This Row],[Completion_Rate]]&gt;=_xlfn.XLOOKUP("Completion Rate",tblKPITargets[KPI_Name],tblKPITargets[Target_Value]),"Met","Below Target")</f>
        <v>Below Target</v>
      </c>
      <c r="V36" t="str">
        <f>IF(tblOperations[[#This Row],[SLA_Compliance]]&gt;=_xlfn.XLOOKUP('04_References'!$A$3,tblKPITargets[KPI_Name],tblKPITargets[Target_Value]),"Met","Below Target")</f>
        <v>Below Target</v>
      </c>
      <c r="W36" t="str">
        <f>IF(tblOperations[[#This Row],[Quality_Pass_Rate]]&gt;=_xlfn.XLOOKUP('04_References'!$A$4,tblKPITargets[KPI_Name],tblKPITargets[Target_Value]),"Met","Below Target")</f>
        <v>Met</v>
      </c>
      <c r="X36" t="str">
        <f>IF(tblOperations[[#This Row],[Average_Completion_Days]]&lt;=_xlfn.XLOOKUP('04_References'!$A$7,tblKPITargets[KPI_Name],tblKPITargets[Target_Value]),"Met","Below Target")</f>
        <v>Below Target</v>
      </c>
      <c r="Y36" t="str">
        <f>IF(tblOperations[[#This Row],[Closing_Backlog]]&lt;=_xlfn.XLOOKUP('04_References'!$A$8,tblKPITargets[KPI_Name],tblKPITargets[Target_Value]),"Met","Below Target")</f>
        <v>Below Target</v>
      </c>
    </row>
    <row r="37" spans="1:25">
      <c r="A37" s="8" t="s">
        <v>64</v>
      </c>
      <c r="B37" s="9">
        <v>46024</v>
      </c>
      <c r="C37" s="4" t="s">
        <v>27</v>
      </c>
      <c r="D37" s="4" t="s">
        <v>25</v>
      </c>
      <c r="E37" s="4">
        <v>10</v>
      </c>
      <c r="F37" s="4">
        <v>30</v>
      </c>
      <c r="G37" s="4">
        <v>40</v>
      </c>
      <c r="H37" s="4">
        <v>28</v>
      </c>
      <c r="I37" s="4">
        <v>12</v>
      </c>
      <c r="J37" s="4">
        <v>0</v>
      </c>
      <c r="K37" s="4">
        <v>0</v>
      </c>
      <c r="L37" s="4">
        <v>2.1</v>
      </c>
      <c r="M37" s="4">
        <v>0.89700000000000002</v>
      </c>
      <c r="N37" s="4">
        <v>0.96</v>
      </c>
      <c r="O37" s="4">
        <v>3.8</v>
      </c>
      <c r="P37" s="4">
        <v>0.77400000000000002</v>
      </c>
      <c r="Q37" s="5">
        <v>0.7</v>
      </c>
      <c r="R37" s="4" t="str">
        <f>TRIM(tblOperations[[#This Row],[Region]])</f>
        <v>North East</v>
      </c>
      <c r="S37" s="4" t="str">
        <f>TRIM(tblOperations[[#This Row],[Team]])</f>
        <v>Workplace Projects</v>
      </c>
      <c r="T37" s="4" t="str">
        <f>_xlfn.XLOOKUP(R37,tblRegionReference[Region],tblRegionReference[Area],"Not Found")</f>
        <v>North</v>
      </c>
      <c r="U37" s="4" t="str">
        <f>IF(tblOperations[[#This Row],[Completion_Rate]]&gt;=_xlfn.XLOOKUP("Completion Rate",tblKPITargets[KPI_Name],tblKPITargets[Target_Value]),"Met","Below Target")</f>
        <v>Below Target</v>
      </c>
      <c r="V37" t="str">
        <f>IF(tblOperations[[#This Row],[SLA_Compliance]]&gt;=_xlfn.XLOOKUP('04_References'!$A$3,tblKPITargets[KPI_Name],tblKPITargets[Target_Value]),"Met","Below Target")</f>
        <v>Below Target</v>
      </c>
      <c r="W37" t="str">
        <f>IF(tblOperations[[#This Row],[Quality_Pass_Rate]]&gt;=_xlfn.XLOOKUP('04_References'!$A$4,tblKPITargets[KPI_Name],tblKPITargets[Target_Value]),"Met","Below Target")</f>
        <v>Met</v>
      </c>
      <c r="X37" t="str">
        <f>IF(tblOperations[[#This Row],[Average_Completion_Days]]&lt;=_xlfn.XLOOKUP('04_References'!$A$7,tblKPITargets[KPI_Name],tblKPITargets[Target_Value]),"Met","Below Target")</f>
        <v>Met</v>
      </c>
      <c r="Y37" t="str">
        <f>IF(tblOperations[[#This Row],[Closing_Backlog]]&lt;=_xlfn.XLOOKUP('04_References'!$A$8,tblKPITargets[KPI_Name],tblKPITargets[Target_Value]),"Met","Below Target")</f>
        <v>Below Target</v>
      </c>
    </row>
    <row r="38" spans="1:25">
      <c r="A38" s="6" t="s">
        <v>65</v>
      </c>
      <c r="B38" s="7">
        <v>46024</v>
      </c>
      <c r="C38" s="2" t="s">
        <v>32</v>
      </c>
      <c r="D38" s="2" t="s">
        <v>19</v>
      </c>
      <c r="E38" s="2">
        <v>15</v>
      </c>
      <c r="F38" s="2">
        <v>32</v>
      </c>
      <c r="G38" s="2">
        <v>47</v>
      </c>
      <c r="H38" s="2">
        <v>36</v>
      </c>
      <c r="I38" s="2">
        <v>11</v>
      </c>
      <c r="J38" s="2">
        <v>0</v>
      </c>
      <c r="K38" s="2">
        <v>0</v>
      </c>
      <c r="L38" s="2">
        <v>2.7</v>
      </c>
      <c r="M38" s="2">
        <v>0.91600000000000004</v>
      </c>
      <c r="N38" s="2">
        <v>0.97799999999999998</v>
      </c>
      <c r="O38" s="2">
        <v>3.9</v>
      </c>
      <c r="P38" s="2">
        <v>0.77900000000000003</v>
      </c>
      <c r="Q38" s="3">
        <v>0.76600000000000001</v>
      </c>
      <c r="R38" s="4" t="str">
        <f>TRIM(tblOperations[[#This Row],[Region]])</f>
        <v>North West</v>
      </c>
      <c r="S38" s="4" t="str">
        <f>TRIM(tblOperations[[#This Row],[Team]])</f>
        <v>Workplace Services</v>
      </c>
      <c r="T38" s="4" t="str">
        <f>_xlfn.XLOOKUP(R38,tblRegionReference[Region],tblRegionReference[Area],"Not Found")</f>
        <v>North</v>
      </c>
      <c r="U38" s="4" t="str">
        <f>IF(tblOperations[[#This Row],[Completion_Rate]]&gt;=_xlfn.XLOOKUP("Completion Rate",tblKPITargets[KPI_Name],tblKPITargets[Target_Value]),"Met","Below Target")</f>
        <v>Below Target</v>
      </c>
      <c r="V38" t="str">
        <f>IF(tblOperations[[#This Row],[SLA_Compliance]]&gt;=_xlfn.XLOOKUP('04_References'!$A$3,tblKPITargets[KPI_Name],tblKPITargets[Target_Value]),"Met","Below Target")</f>
        <v>Below Target</v>
      </c>
      <c r="W38" t="str">
        <f>IF(tblOperations[[#This Row],[Quality_Pass_Rate]]&gt;=_xlfn.XLOOKUP('04_References'!$A$4,tblKPITargets[KPI_Name],tblKPITargets[Target_Value]),"Met","Below Target")</f>
        <v>Met</v>
      </c>
      <c r="X38" t="str">
        <f>IF(tblOperations[[#This Row],[Average_Completion_Days]]&lt;=_xlfn.XLOOKUP('04_References'!$A$7,tblKPITargets[KPI_Name],tblKPITargets[Target_Value]),"Met","Below Target")</f>
        <v>Met</v>
      </c>
      <c r="Y38" t="str">
        <f>IF(tblOperations[[#This Row],[Closing_Backlog]]&lt;=_xlfn.XLOOKUP('04_References'!$A$8,tblKPITargets[KPI_Name],tblKPITargets[Target_Value]),"Met","Below Target")</f>
        <v>Below Target</v>
      </c>
    </row>
    <row r="39" spans="1:25">
      <c r="A39" s="8" t="s">
        <v>66</v>
      </c>
      <c r="B39" s="9">
        <v>46024</v>
      </c>
      <c r="C39" s="4" t="s">
        <v>32</v>
      </c>
      <c r="D39" s="4" t="s">
        <v>21</v>
      </c>
      <c r="E39" s="4">
        <v>25</v>
      </c>
      <c r="F39" s="4">
        <v>45</v>
      </c>
      <c r="G39" s="4">
        <v>70</v>
      </c>
      <c r="H39" s="4">
        <v>22</v>
      </c>
      <c r="I39" s="4">
        <v>48</v>
      </c>
      <c r="J39" s="4">
        <v>0</v>
      </c>
      <c r="K39" s="4">
        <v>0</v>
      </c>
      <c r="L39" s="4">
        <v>5</v>
      </c>
      <c r="M39" s="4">
        <v>0.69799999999999995</v>
      </c>
      <c r="N39" s="4">
        <v>0.98199999999999998</v>
      </c>
      <c r="O39" s="4">
        <v>2.9</v>
      </c>
      <c r="P39" s="4">
        <v>0.78300000000000003</v>
      </c>
      <c r="Q39" s="5">
        <v>0.314</v>
      </c>
      <c r="R39" s="4" t="str">
        <f>TRIM(tblOperations[[#This Row],[Region]])</f>
        <v>North West</v>
      </c>
      <c r="S39" s="4" t="str">
        <f>TRIM(tblOperations[[#This Row],[Team]])</f>
        <v>Facilities Response</v>
      </c>
      <c r="T39" s="4" t="str">
        <f>_xlfn.XLOOKUP(R39,tblRegionReference[Region],tblRegionReference[Area],"Not Found")</f>
        <v>North</v>
      </c>
      <c r="U39" s="4" t="str">
        <f>IF(tblOperations[[#This Row],[Completion_Rate]]&gt;=_xlfn.XLOOKUP("Completion Rate",tblKPITargets[KPI_Name],tblKPITargets[Target_Value]),"Met","Below Target")</f>
        <v>Below Target</v>
      </c>
      <c r="V39" t="str">
        <f>IF(tblOperations[[#This Row],[SLA_Compliance]]&gt;=_xlfn.XLOOKUP('04_References'!$A$3,tblKPITargets[KPI_Name],tblKPITargets[Target_Value]),"Met","Below Target")</f>
        <v>Below Target</v>
      </c>
      <c r="W39" t="str">
        <f>IF(tblOperations[[#This Row],[Quality_Pass_Rate]]&gt;=_xlfn.XLOOKUP('04_References'!$A$4,tblKPITargets[KPI_Name],tblKPITargets[Target_Value]),"Met","Below Target")</f>
        <v>Met</v>
      </c>
      <c r="X39" t="str">
        <f>IF(tblOperations[[#This Row],[Average_Completion_Days]]&lt;=_xlfn.XLOOKUP('04_References'!$A$7,tblKPITargets[KPI_Name],tblKPITargets[Target_Value]),"Met","Below Target")</f>
        <v>Below Target</v>
      </c>
      <c r="Y39" t="str">
        <f>IF(tblOperations[[#This Row],[Closing_Backlog]]&lt;=_xlfn.XLOOKUP('04_References'!$A$8,tblKPITargets[KPI_Name],tblKPITargets[Target_Value]),"Met","Below Target")</f>
        <v>Below Target</v>
      </c>
    </row>
    <row r="40" spans="1:25">
      <c r="A40" s="6" t="s">
        <v>67</v>
      </c>
      <c r="B40" s="7">
        <v>46024</v>
      </c>
      <c r="C40" s="2" t="s">
        <v>32</v>
      </c>
      <c r="D40" s="2" t="s">
        <v>23</v>
      </c>
      <c r="E40" s="2">
        <v>32</v>
      </c>
      <c r="F40" s="2">
        <v>36</v>
      </c>
      <c r="G40" s="2">
        <v>68</v>
      </c>
      <c r="H40" s="2">
        <v>19</v>
      </c>
      <c r="I40" s="2">
        <v>49</v>
      </c>
      <c r="J40" s="2">
        <v>0</v>
      </c>
      <c r="K40" s="2">
        <v>0</v>
      </c>
      <c r="L40" s="2">
        <v>5.2</v>
      </c>
      <c r="M40" s="2">
        <v>0.66200000000000003</v>
      </c>
      <c r="N40" s="2">
        <v>1</v>
      </c>
      <c r="O40" s="2">
        <v>2.8</v>
      </c>
      <c r="P40" s="2">
        <v>0.66700000000000004</v>
      </c>
      <c r="Q40" s="3">
        <v>0.27900000000000003</v>
      </c>
      <c r="R40" s="4" t="str">
        <f>TRIM(tblOperations[[#This Row],[Region]])</f>
        <v>North West</v>
      </c>
      <c r="S40" s="4" t="str">
        <f>TRIM(tblOperations[[#This Row],[Team]])</f>
        <v>Estates Support</v>
      </c>
      <c r="T40" s="4" t="str">
        <f>_xlfn.XLOOKUP(R40,tblRegionReference[Region],tblRegionReference[Area],"Not Found")</f>
        <v>North</v>
      </c>
      <c r="U40" s="4" t="str">
        <f>IF(tblOperations[[#This Row],[Completion_Rate]]&gt;=_xlfn.XLOOKUP("Completion Rate",tblKPITargets[KPI_Name],tblKPITargets[Target_Value]),"Met","Below Target")</f>
        <v>Below Target</v>
      </c>
      <c r="V40" t="str">
        <f>IF(tblOperations[[#This Row],[SLA_Compliance]]&gt;=_xlfn.XLOOKUP('04_References'!$A$3,tblKPITargets[KPI_Name],tblKPITargets[Target_Value]),"Met","Below Target")</f>
        <v>Below Target</v>
      </c>
      <c r="W40" t="str">
        <f>IF(tblOperations[[#This Row],[Quality_Pass_Rate]]&gt;=_xlfn.XLOOKUP('04_References'!$A$4,tblKPITargets[KPI_Name],tblKPITargets[Target_Value]),"Met","Below Target")</f>
        <v>Met</v>
      </c>
      <c r="X40" t="str">
        <f>IF(tblOperations[[#This Row],[Average_Completion_Days]]&lt;=_xlfn.XLOOKUP('04_References'!$A$7,tblKPITargets[KPI_Name],tblKPITargets[Target_Value]),"Met","Below Target")</f>
        <v>Below Target</v>
      </c>
      <c r="Y40" t="str">
        <f>IF(tblOperations[[#This Row],[Closing_Backlog]]&lt;=_xlfn.XLOOKUP('04_References'!$A$8,tblKPITargets[KPI_Name],tblKPITargets[Target_Value]),"Met","Below Target")</f>
        <v>Below Target</v>
      </c>
    </row>
    <row r="41" spans="1:25">
      <c r="A41" s="8" t="s">
        <v>68</v>
      </c>
      <c r="B41" s="9">
        <v>46024</v>
      </c>
      <c r="C41" s="4" t="s">
        <v>32</v>
      </c>
      <c r="D41" s="4" t="s">
        <v>25</v>
      </c>
      <c r="E41" s="4">
        <v>3</v>
      </c>
      <c r="F41" s="4">
        <v>32</v>
      </c>
      <c r="G41" s="4">
        <v>35</v>
      </c>
      <c r="H41" s="4">
        <v>35</v>
      </c>
      <c r="I41" s="4">
        <v>0</v>
      </c>
      <c r="J41" s="4">
        <v>0</v>
      </c>
      <c r="K41" s="4">
        <v>0</v>
      </c>
      <c r="L41" s="4">
        <v>1.4</v>
      </c>
      <c r="M41" s="4">
        <v>0.97899999999999998</v>
      </c>
      <c r="N41" s="4">
        <v>0.99199999999999999</v>
      </c>
      <c r="O41" s="4">
        <v>4.8</v>
      </c>
      <c r="P41" s="4">
        <v>0.72299999999999998</v>
      </c>
      <c r="Q41" s="5">
        <v>1</v>
      </c>
      <c r="R41" s="4" t="str">
        <f>TRIM(tblOperations[[#This Row],[Region]])</f>
        <v>North West</v>
      </c>
      <c r="S41" s="4" t="str">
        <f>TRIM(tblOperations[[#This Row],[Team]])</f>
        <v>Workplace Projects</v>
      </c>
      <c r="T41" s="4" t="str">
        <f>_xlfn.XLOOKUP(R41,tblRegionReference[Region],tblRegionReference[Area],"Not Found")</f>
        <v>North</v>
      </c>
      <c r="U41" s="4" t="str">
        <f>IF(tblOperations[[#This Row],[Completion_Rate]]&gt;=_xlfn.XLOOKUP("Completion Rate",tblKPITargets[KPI_Name],tblKPITargets[Target_Value]),"Met","Below Target")</f>
        <v>Met</v>
      </c>
      <c r="V41" t="str">
        <f>IF(tblOperations[[#This Row],[SLA_Compliance]]&gt;=_xlfn.XLOOKUP('04_References'!$A$3,tblKPITargets[KPI_Name],tblKPITargets[Target_Value]),"Met","Below Target")</f>
        <v>Met</v>
      </c>
      <c r="W41" t="str">
        <f>IF(tblOperations[[#This Row],[Quality_Pass_Rate]]&gt;=_xlfn.XLOOKUP('04_References'!$A$4,tblKPITargets[KPI_Name],tblKPITargets[Target_Value]),"Met","Below Target")</f>
        <v>Met</v>
      </c>
      <c r="X41" t="str">
        <f>IF(tblOperations[[#This Row],[Average_Completion_Days]]&lt;=_xlfn.XLOOKUP('04_References'!$A$7,tblKPITargets[KPI_Name],tblKPITargets[Target_Value]),"Met","Below Target")</f>
        <v>Met</v>
      </c>
      <c r="Y41" t="str">
        <f>IF(tblOperations[[#This Row],[Closing_Backlog]]&lt;=_xlfn.XLOOKUP('04_References'!$A$8,tblKPITargets[KPI_Name],tblKPITargets[Target_Value]),"Met","Below Target")</f>
        <v>Met</v>
      </c>
    </row>
    <row r="42" spans="1:25">
      <c r="A42" s="6" t="s">
        <v>69</v>
      </c>
      <c r="B42" s="7">
        <v>46024</v>
      </c>
      <c r="C42" s="2" t="s">
        <v>37</v>
      </c>
      <c r="D42" s="2" t="s">
        <v>19</v>
      </c>
      <c r="E42" s="2">
        <v>0</v>
      </c>
      <c r="F42" s="2">
        <v>24</v>
      </c>
      <c r="G42" s="2">
        <v>24</v>
      </c>
      <c r="H42" s="2">
        <v>24</v>
      </c>
      <c r="I42" s="2">
        <v>0</v>
      </c>
      <c r="J42" s="2">
        <v>0</v>
      </c>
      <c r="K42" s="2">
        <v>0</v>
      </c>
      <c r="L42" s="2">
        <v>1.2</v>
      </c>
      <c r="M42" s="2">
        <v>0.92700000000000005</v>
      </c>
      <c r="N42" s="2">
        <v>1</v>
      </c>
      <c r="O42" s="2">
        <v>4.4000000000000004</v>
      </c>
      <c r="P42" s="2">
        <v>0.81399999999999995</v>
      </c>
      <c r="Q42" s="3">
        <v>1</v>
      </c>
      <c r="R42" s="4" t="str">
        <f>TRIM(tblOperations[[#This Row],[Region]])</f>
        <v>Midlands</v>
      </c>
      <c r="S42" s="4" t="str">
        <f>TRIM(tblOperations[[#This Row],[Team]])</f>
        <v>Workplace Services</v>
      </c>
      <c r="T42" s="4" t="str">
        <f>_xlfn.XLOOKUP(R42,tblRegionReference[Region],tblRegionReference[Area],"Not Found")</f>
        <v>Central</v>
      </c>
      <c r="U42" s="4" t="str">
        <f>IF(tblOperations[[#This Row],[Completion_Rate]]&gt;=_xlfn.XLOOKUP("Completion Rate",tblKPITargets[KPI_Name],tblKPITargets[Target_Value]),"Met","Below Target")</f>
        <v>Met</v>
      </c>
      <c r="V42" t="str">
        <f>IF(tblOperations[[#This Row],[SLA_Compliance]]&gt;=_xlfn.XLOOKUP('04_References'!$A$3,tblKPITargets[KPI_Name],tblKPITargets[Target_Value]),"Met","Below Target")</f>
        <v>Met</v>
      </c>
      <c r="W42" t="str">
        <f>IF(tblOperations[[#This Row],[Quality_Pass_Rate]]&gt;=_xlfn.XLOOKUP('04_References'!$A$4,tblKPITargets[KPI_Name],tblKPITargets[Target_Value]),"Met","Below Target")</f>
        <v>Met</v>
      </c>
      <c r="X42" t="str">
        <f>IF(tblOperations[[#This Row],[Average_Completion_Days]]&lt;=_xlfn.XLOOKUP('04_References'!$A$7,tblKPITargets[KPI_Name],tblKPITargets[Target_Value]),"Met","Below Target")</f>
        <v>Met</v>
      </c>
      <c r="Y42" t="str">
        <f>IF(tblOperations[[#This Row],[Closing_Backlog]]&lt;=_xlfn.XLOOKUP('04_References'!$A$8,tblKPITargets[KPI_Name],tblKPITargets[Target_Value]),"Met","Below Target")</f>
        <v>Met</v>
      </c>
    </row>
    <row r="43" spans="1:25">
      <c r="A43" s="8" t="s">
        <v>70</v>
      </c>
      <c r="B43" s="9">
        <v>46024</v>
      </c>
      <c r="C43" s="4" t="s">
        <v>37</v>
      </c>
      <c r="D43" s="4" t="s">
        <v>21</v>
      </c>
      <c r="E43" s="4">
        <v>1</v>
      </c>
      <c r="F43" s="4">
        <v>50</v>
      </c>
      <c r="G43" s="4">
        <v>51</v>
      </c>
      <c r="H43" s="4">
        <v>33</v>
      </c>
      <c r="I43" s="4">
        <v>18</v>
      </c>
      <c r="J43" s="4">
        <v>0</v>
      </c>
      <c r="K43" s="4">
        <v>0</v>
      </c>
      <c r="L43" s="4">
        <v>3</v>
      </c>
      <c r="M43" s="4">
        <v>0.85199999999999998</v>
      </c>
      <c r="N43" s="4">
        <v>0.97499999999999998</v>
      </c>
      <c r="O43" s="4">
        <v>3.9</v>
      </c>
      <c r="P43" s="4">
        <v>0.78800000000000003</v>
      </c>
      <c r="Q43" s="5">
        <v>0.64700000000000002</v>
      </c>
      <c r="R43" s="4" t="str">
        <f>TRIM(tblOperations[[#This Row],[Region]])</f>
        <v>Midlands</v>
      </c>
      <c r="S43" s="4" t="str">
        <f>TRIM(tblOperations[[#This Row],[Team]])</f>
        <v>Facilities Response</v>
      </c>
      <c r="T43" s="4" t="str">
        <f>_xlfn.XLOOKUP(R43,tblRegionReference[Region],tblRegionReference[Area],"Not Found")</f>
        <v>Central</v>
      </c>
      <c r="U43" s="4" t="str">
        <f>IF(tblOperations[[#This Row],[Completion_Rate]]&gt;=_xlfn.XLOOKUP("Completion Rate",tblKPITargets[KPI_Name],tblKPITargets[Target_Value]),"Met","Below Target")</f>
        <v>Below Target</v>
      </c>
      <c r="V43" t="str">
        <f>IF(tblOperations[[#This Row],[SLA_Compliance]]&gt;=_xlfn.XLOOKUP('04_References'!$A$3,tblKPITargets[KPI_Name],tblKPITargets[Target_Value]),"Met","Below Target")</f>
        <v>Below Target</v>
      </c>
      <c r="W43" t="str">
        <f>IF(tblOperations[[#This Row],[Quality_Pass_Rate]]&gt;=_xlfn.XLOOKUP('04_References'!$A$4,tblKPITargets[KPI_Name],tblKPITargets[Target_Value]),"Met","Below Target")</f>
        <v>Met</v>
      </c>
      <c r="X43" t="str">
        <f>IF(tblOperations[[#This Row],[Average_Completion_Days]]&lt;=_xlfn.XLOOKUP('04_References'!$A$7,tblKPITargets[KPI_Name],tblKPITargets[Target_Value]),"Met","Below Target")</f>
        <v>Met</v>
      </c>
      <c r="Y43" t="str">
        <f>IF(tblOperations[[#This Row],[Closing_Backlog]]&lt;=_xlfn.XLOOKUP('04_References'!$A$8,tblKPITargets[KPI_Name],tblKPITargets[Target_Value]),"Met","Below Target")</f>
        <v>Below Target</v>
      </c>
    </row>
    <row r="44" spans="1:25">
      <c r="A44" s="6" t="s">
        <v>71</v>
      </c>
      <c r="B44" s="7">
        <v>46024</v>
      </c>
      <c r="C44" s="2" t="s">
        <v>37</v>
      </c>
      <c r="D44" s="2" t="s">
        <v>23</v>
      </c>
      <c r="E44" s="2">
        <v>15</v>
      </c>
      <c r="F44" s="2">
        <v>31</v>
      </c>
      <c r="G44" s="2">
        <v>46</v>
      </c>
      <c r="H44" s="2">
        <v>38</v>
      </c>
      <c r="I44" s="2">
        <v>8</v>
      </c>
      <c r="J44" s="2">
        <v>0</v>
      </c>
      <c r="K44" s="2">
        <v>0</v>
      </c>
      <c r="L44" s="2">
        <v>2.2999999999999998</v>
      </c>
      <c r="M44" s="2">
        <v>0.94099999999999995</v>
      </c>
      <c r="N44" s="2">
        <v>1</v>
      </c>
      <c r="O44" s="2">
        <v>4</v>
      </c>
      <c r="P44" s="2">
        <v>0.78800000000000003</v>
      </c>
      <c r="Q44" s="3">
        <v>0.82599999999999996</v>
      </c>
      <c r="R44" s="4" t="str">
        <f>TRIM(tblOperations[[#This Row],[Region]])</f>
        <v>Midlands</v>
      </c>
      <c r="S44" s="4" t="str">
        <f>TRIM(tblOperations[[#This Row],[Team]])</f>
        <v>Estates Support</v>
      </c>
      <c r="T44" s="4" t="str">
        <f>_xlfn.XLOOKUP(R44,tblRegionReference[Region],tblRegionReference[Area],"Not Found")</f>
        <v>Central</v>
      </c>
      <c r="U44" s="4" t="str">
        <f>IF(tblOperations[[#This Row],[Completion_Rate]]&gt;=_xlfn.XLOOKUP("Completion Rate",tblKPITargets[KPI_Name],tblKPITargets[Target_Value]),"Met","Below Target")</f>
        <v>Below Target</v>
      </c>
      <c r="V44" t="str">
        <f>IF(tblOperations[[#This Row],[SLA_Compliance]]&gt;=_xlfn.XLOOKUP('04_References'!$A$3,tblKPITargets[KPI_Name],tblKPITargets[Target_Value]),"Met","Below Target")</f>
        <v>Met</v>
      </c>
      <c r="W44" t="str">
        <f>IF(tblOperations[[#This Row],[Quality_Pass_Rate]]&gt;=_xlfn.XLOOKUP('04_References'!$A$4,tblKPITargets[KPI_Name],tblKPITargets[Target_Value]),"Met","Below Target")</f>
        <v>Met</v>
      </c>
      <c r="X44" t="str">
        <f>IF(tblOperations[[#This Row],[Average_Completion_Days]]&lt;=_xlfn.XLOOKUP('04_References'!$A$7,tblKPITargets[KPI_Name],tblKPITargets[Target_Value]),"Met","Below Target")</f>
        <v>Met</v>
      </c>
      <c r="Y44" t="str">
        <f>IF(tblOperations[[#This Row],[Closing_Backlog]]&lt;=_xlfn.XLOOKUP('04_References'!$A$8,tblKPITargets[KPI_Name],tblKPITargets[Target_Value]),"Met","Below Target")</f>
        <v>Met</v>
      </c>
    </row>
    <row r="45" spans="1:25">
      <c r="A45" s="8" t="s">
        <v>72</v>
      </c>
      <c r="B45" s="9">
        <v>46024</v>
      </c>
      <c r="C45" s="4" t="s">
        <v>37</v>
      </c>
      <c r="D45" s="4" t="s">
        <v>25</v>
      </c>
      <c r="E45" s="4">
        <v>0</v>
      </c>
      <c r="F45" s="4">
        <v>25</v>
      </c>
      <c r="G45" s="4">
        <v>25</v>
      </c>
      <c r="H45" s="4">
        <v>25</v>
      </c>
      <c r="I45" s="4">
        <v>0</v>
      </c>
      <c r="J45" s="4">
        <v>0</v>
      </c>
      <c r="K45" s="4">
        <v>0</v>
      </c>
      <c r="L45" s="4">
        <v>2</v>
      </c>
      <c r="M45" s="4">
        <v>0.94799999999999995</v>
      </c>
      <c r="N45" s="4">
        <v>0.98599999999999999</v>
      </c>
      <c r="O45" s="4">
        <v>4.5999999999999996</v>
      </c>
      <c r="P45" s="4">
        <v>0.72</v>
      </c>
      <c r="Q45" s="5">
        <v>1</v>
      </c>
      <c r="R45" s="4" t="str">
        <f>TRIM(tblOperations[[#This Row],[Region]])</f>
        <v>Midlands</v>
      </c>
      <c r="S45" s="4" t="str">
        <f>TRIM(tblOperations[[#This Row],[Team]])</f>
        <v>Workplace Projects</v>
      </c>
      <c r="T45" s="4" t="str">
        <f>_xlfn.XLOOKUP(R45,tblRegionReference[Region],tblRegionReference[Area],"Not Found")</f>
        <v>Central</v>
      </c>
      <c r="U45" s="4" t="str">
        <f>IF(tblOperations[[#This Row],[Completion_Rate]]&gt;=_xlfn.XLOOKUP("Completion Rate",tblKPITargets[KPI_Name],tblKPITargets[Target_Value]),"Met","Below Target")</f>
        <v>Met</v>
      </c>
      <c r="V45" t="str">
        <f>IF(tblOperations[[#This Row],[SLA_Compliance]]&gt;=_xlfn.XLOOKUP('04_References'!$A$3,tblKPITargets[KPI_Name],tblKPITargets[Target_Value]),"Met","Below Target")</f>
        <v>Met</v>
      </c>
      <c r="W45" t="str">
        <f>IF(tblOperations[[#This Row],[Quality_Pass_Rate]]&gt;=_xlfn.XLOOKUP('04_References'!$A$4,tblKPITargets[KPI_Name],tblKPITargets[Target_Value]),"Met","Below Target")</f>
        <v>Met</v>
      </c>
      <c r="X45" t="str">
        <f>IF(tblOperations[[#This Row],[Average_Completion_Days]]&lt;=_xlfn.XLOOKUP('04_References'!$A$7,tblKPITargets[KPI_Name],tblKPITargets[Target_Value]),"Met","Below Target")</f>
        <v>Met</v>
      </c>
      <c r="Y45" t="str">
        <f>IF(tblOperations[[#This Row],[Closing_Backlog]]&lt;=_xlfn.XLOOKUP('04_References'!$A$8,tblKPITargets[KPI_Name],tblKPITargets[Target_Value]),"Met","Below Target")</f>
        <v>Met</v>
      </c>
    </row>
    <row r="46" spans="1:25">
      <c r="A46" s="6" t="s">
        <v>73</v>
      </c>
      <c r="B46" s="7">
        <v>46024</v>
      </c>
      <c r="C46" s="2" t="s">
        <v>43</v>
      </c>
      <c r="D46" s="2" t="s">
        <v>19</v>
      </c>
      <c r="E46" s="2">
        <v>19</v>
      </c>
      <c r="F46" s="2">
        <v>60</v>
      </c>
      <c r="G46" s="2">
        <v>79</v>
      </c>
      <c r="H46" s="2">
        <v>29</v>
      </c>
      <c r="I46" s="2">
        <v>50</v>
      </c>
      <c r="J46" s="2">
        <v>0</v>
      </c>
      <c r="K46" s="2">
        <v>0</v>
      </c>
      <c r="L46" s="2">
        <v>6</v>
      </c>
      <c r="M46" s="2">
        <v>0.61799999999999999</v>
      </c>
      <c r="N46" s="2">
        <v>0.97499999999999998</v>
      </c>
      <c r="O46" s="2">
        <v>2.9</v>
      </c>
      <c r="P46" s="2">
        <v>0.70299999999999996</v>
      </c>
      <c r="Q46" s="3">
        <v>0.36699999999999999</v>
      </c>
      <c r="R46" s="4" t="str">
        <f>TRIM(tblOperations[[#This Row],[Region]])</f>
        <v>South West</v>
      </c>
      <c r="S46" s="4" t="str">
        <f>TRIM(tblOperations[[#This Row],[Team]])</f>
        <v>Workplace Services</v>
      </c>
      <c r="T46" s="4" t="str">
        <f>_xlfn.XLOOKUP(R46,tblRegionReference[Region],tblRegionReference[Area],"Not Found")</f>
        <v>South</v>
      </c>
      <c r="U46" s="4" t="str">
        <f>IF(tblOperations[[#This Row],[Completion_Rate]]&gt;=_xlfn.XLOOKUP("Completion Rate",tblKPITargets[KPI_Name],tblKPITargets[Target_Value]),"Met","Below Target")</f>
        <v>Below Target</v>
      </c>
      <c r="V46" t="str">
        <f>IF(tblOperations[[#This Row],[SLA_Compliance]]&gt;=_xlfn.XLOOKUP('04_References'!$A$3,tblKPITargets[KPI_Name],tblKPITargets[Target_Value]),"Met","Below Target")</f>
        <v>Below Target</v>
      </c>
      <c r="W46" t="str">
        <f>IF(tblOperations[[#This Row],[Quality_Pass_Rate]]&gt;=_xlfn.XLOOKUP('04_References'!$A$4,tblKPITargets[KPI_Name],tblKPITargets[Target_Value]),"Met","Below Target")</f>
        <v>Met</v>
      </c>
      <c r="X46" t="str">
        <f>IF(tblOperations[[#This Row],[Average_Completion_Days]]&lt;=_xlfn.XLOOKUP('04_References'!$A$7,tblKPITargets[KPI_Name],tblKPITargets[Target_Value]),"Met","Below Target")</f>
        <v>Below Target</v>
      </c>
      <c r="Y46" t="str">
        <f>IF(tblOperations[[#This Row],[Closing_Backlog]]&lt;=_xlfn.XLOOKUP('04_References'!$A$8,tblKPITargets[KPI_Name],tblKPITargets[Target_Value]),"Met","Below Target")</f>
        <v>Below Target</v>
      </c>
    </row>
    <row r="47" spans="1:25">
      <c r="A47" s="8" t="s">
        <v>74</v>
      </c>
      <c r="B47" s="9">
        <v>46024</v>
      </c>
      <c r="C47" s="4" t="s">
        <v>43</v>
      </c>
      <c r="D47" s="4" t="s">
        <v>21</v>
      </c>
      <c r="E47" s="4">
        <v>0</v>
      </c>
      <c r="F47" s="4">
        <v>24</v>
      </c>
      <c r="G47" s="4">
        <v>24</v>
      </c>
      <c r="H47" s="4">
        <v>24</v>
      </c>
      <c r="I47" s="4">
        <v>0</v>
      </c>
      <c r="J47" s="4">
        <v>1</v>
      </c>
      <c r="K47" s="4">
        <v>0</v>
      </c>
      <c r="L47" s="4">
        <v>1.8</v>
      </c>
      <c r="M47" s="4">
        <v>0.95</v>
      </c>
      <c r="N47" s="4">
        <v>0.99099999999999999</v>
      </c>
      <c r="O47" s="4">
        <v>4.3</v>
      </c>
      <c r="P47" s="4">
        <v>0.68899999999999995</v>
      </c>
      <c r="Q47" s="5">
        <v>1</v>
      </c>
      <c r="R47" s="4" t="str">
        <f>TRIM(tblOperations[[#This Row],[Region]])</f>
        <v>South West</v>
      </c>
      <c r="S47" s="4" t="str">
        <f>TRIM(tblOperations[[#This Row],[Team]])</f>
        <v>Facilities Response</v>
      </c>
      <c r="T47" s="4" t="str">
        <f>_xlfn.XLOOKUP(R47,tblRegionReference[Region],tblRegionReference[Area],"Not Found")</f>
        <v>South</v>
      </c>
      <c r="U47" s="4" t="str">
        <f>IF(tblOperations[[#This Row],[Completion_Rate]]&gt;=_xlfn.XLOOKUP("Completion Rate",tblKPITargets[KPI_Name],tblKPITargets[Target_Value]),"Met","Below Target")</f>
        <v>Met</v>
      </c>
      <c r="V47" t="str">
        <f>IF(tblOperations[[#This Row],[SLA_Compliance]]&gt;=_xlfn.XLOOKUP('04_References'!$A$3,tblKPITargets[KPI_Name],tblKPITargets[Target_Value]),"Met","Below Target")</f>
        <v>Met</v>
      </c>
      <c r="W47" t="str">
        <f>IF(tblOperations[[#This Row],[Quality_Pass_Rate]]&gt;=_xlfn.XLOOKUP('04_References'!$A$4,tblKPITargets[KPI_Name],tblKPITargets[Target_Value]),"Met","Below Target")</f>
        <v>Met</v>
      </c>
      <c r="X47" t="str">
        <f>IF(tblOperations[[#This Row],[Average_Completion_Days]]&lt;=_xlfn.XLOOKUP('04_References'!$A$7,tblKPITargets[KPI_Name],tblKPITargets[Target_Value]),"Met","Below Target")</f>
        <v>Met</v>
      </c>
      <c r="Y47" t="str">
        <f>IF(tblOperations[[#This Row],[Closing_Backlog]]&lt;=_xlfn.XLOOKUP('04_References'!$A$8,tblKPITargets[KPI_Name],tblKPITargets[Target_Value]),"Met","Below Target")</f>
        <v>Met</v>
      </c>
    </row>
    <row r="48" spans="1:25">
      <c r="A48" s="6" t="s">
        <v>75</v>
      </c>
      <c r="B48" s="7">
        <v>46024</v>
      </c>
      <c r="C48" s="2" t="s">
        <v>43</v>
      </c>
      <c r="D48" s="2" t="s">
        <v>23</v>
      </c>
      <c r="E48" s="2">
        <v>2</v>
      </c>
      <c r="F48" s="2">
        <v>36</v>
      </c>
      <c r="G48" s="2">
        <v>38</v>
      </c>
      <c r="H48" s="2">
        <v>38</v>
      </c>
      <c r="I48" s="2">
        <v>0</v>
      </c>
      <c r="J48" s="2">
        <v>0</v>
      </c>
      <c r="K48" s="2">
        <v>0</v>
      </c>
      <c r="L48" s="2">
        <v>1.1000000000000001</v>
      </c>
      <c r="M48" s="2">
        <v>0.94599999999999995</v>
      </c>
      <c r="N48" s="2">
        <v>0.98099999999999998</v>
      </c>
      <c r="O48" s="2">
        <v>4.5999999999999996</v>
      </c>
      <c r="P48" s="2">
        <v>0.64900000000000002</v>
      </c>
      <c r="Q48" s="3">
        <v>1</v>
      </c>
      <c r="R48" s="4" t="str">
        <f>TRIM(tblOperations[[#This Row],[Region]])</f>
        <v>South West</v>
      </c>
      <c r="S48" s="4" t="str">
        <f>TRIM(tblOperations[[#This Row],[Team]])</f>
        <v>Estates Support</v>
      </c>
      <c r="T48" s="4" t="str">
        <f>_xlfn.XLOOKUP(R48,tblRegionReference[Region],tblRegionReference[Area],"Not Found")</f>
        <v>South</v>
      </c>
      <c r="U48" s="4" t="str">
        <f>IF(tblOperations[[#This Row],[Completion_Rate]]&gt;=_xlfn.XLOOKUP("Completion Rate",tblKPITargets[KPI_Name],tblKPITargets[Target_Value]),"Met","Below Target")</f>
        <v>Met</v>
      </c>
      <c r="V48" t="str">
        <f>IF(tblOperations[[#This Row],[SLA_Compliance]]&gt;=_xlfn.XLOOKUP('04_References'!$A$3,tblKPITargets[KPI_Name],tblKPITargets[Target_Value]),"Met","Below Target")</f>
        <v>Met</v>
      </c>
      <c r="W48" t="str">
        <f>IF(tblOperations[[#This Row],[Quality_Pass_Rate]]&gt;=_xlfn.XLOOKUP('04_References'!$A$4,tblKPITargets[KPI_Name],tblKPITargets[Target_Value]),"Met","Below Target")</f>
        <v>Met</v>
      </c>
      <c r="X48" t="str">
        <f>IF(tblOperations[[#This Row],[Average_Completion_Days]]&lt;=_xlfn.XLOOKUP('04_References'!$A$7,tblKPITargets[KPI_Name],tblKPITargets[Target_Value]),"Met","Below Target")</f>
        <v>Met</v>
      </c>
      <c r="Y48" t="str">
        <f>IF(tblOperations[[#This Row],[Closing_Backlog]]&lt;=_xlfn.XLOOKUP('04_References'!$A$8,tblKPITargets[KPI_Name],tblKPITargets[Target_Value]),"Met","Below Target")</f>
        <v>Met</v>
      </c>
    </row>
    <row r="49" spans="1:25">
      <c r="A49" s="8" t="s">
        <v>76</v>
      </c>
      <c r="B49" s="9">
        <v>46024</v>
      </c>
      <c r="C49" s="4" t="s">
        <v>43</v>
      </c>
      <c r="D49" s="4" t="s">
        <v>25</v>
      </c>
      <c r="E49" s="4">
        <v>0</v>
      </c>
      <c r="F49" s="4">
        <v>25</v>
      </c>
      <c r="G49" s="4">
        <v>25</v>
      </c>
      <c r="H49" s="4">
        <v>25</v>
      </c>
      <c r="I49" s="4">
        <v>0</v>
      </c>
      <c r="J49" s="4">
        <v>0</v>
      </c>
      <c r="K49" s="4">
        <v>0</v>
      </c>
      <c r="L49" s="4">
        <v>1.7</v>
      </c>
      <c r="M49" s="4">
        <v>1</v>
      </c>
      <c r="N49" s="4">
        <v>0.98299999999999998</v>
      </c>
      <c r="O49" s="4">
        <v>4.5</v>
      </c>
      <c r="P49" s="4">
        <v>0.67300000000000004</v>
      </c>
      <c r="Q49" s="5">
        <v>1</v>
      </c>
      <c r="R49" s="4" t="str">
        <f>TRIM(tblOperations[[#This Row],[Region]])</f>
        <v>South West</v>
      </c>
      <c r="S49" s="4" t="str">
        <f>TRIM(tblOperations[[#This Row],[Team]])</f>
        <v>Workplace Projects</v>
      </c>
      <c r="T49" s="4" t="str">
        <f>_xlfn.XLOOKUP(R49,tblRegionReference[Region],tblRegionReference[Area],"Not Found")</f>
        <v>South</v>
      </c>
      <c r="U49" s="4" t="str">
        <f>IF(tblOperations[[#This Row],[Completion_Rate]]&gt;=_xlfn.XLOOKUP("Completion Rate",tblKPITargets[KPI_Name],tblKPITargets[Target_Value]),"Met","Below Target")</f>
        <v>Met</v>
      </c>
      <c r="V49" t="str">
        <f>IF(tblOperations[[#This Row],[SLA_Compliance]]&gt;=_xlfn.XLOOKUP('04_References'!$A$3,tblKPITargets[KPI_Name],tblKPITargets[Target_Value]),"Met","Below Target")</f>
        <v>Met</v>
      </c>
      <c r="W49" t="str">
        <f>IF(tblOperations[[#This Row],[Quality_Pass_Rate]]&gt;=_xlfn.XLOOKUP('04_References'!$A$4,tblKPITargets[KPI_Name],tblKPITargets[Target_Value]),"Met","Below Target")</f>
        <v>Met</v>
      </c>
      <c r="X49" t="str">
        <f>IF(tblOperations[[#This Row],[Average_Completion_Days]]&lt;=_xlfn.XLOOKUP('04_References'!$A$7,tblKPITargets[KPI_Name],tblKPITargets[Target_Value]),"Met","Below Target")</f>
        <v>Met</v>
      </c>
      <c r="Y49" t="str">
        <f>IF(tblOperations[[#This Row],[Closing_Backlog]]&lt;=_xlfn.XLOOKUP('04_References'!$A$8,tblKPITargets[KPI_Name],tblKPITargets[Target_Value]),"Met","Below Target")</f>
        <v>Met</v>
      </c>
    </row>
    <row r="50" spans="1:25">
      <c r="A50" s="6" t="s">
        <v>77</v>
      </c>
      <c r="B50" s="7">
        <v>46024</v>
      </c>
      <c r="C50" s="2" t="s">
        <v>48</v>
      </c>
      <c r="D50" s="2" t="s">
        <v>19</v>
      </c>
      <c r="E50" s="2">
        <v>0</v>
      </c>
      <c r="F50" s="2">
        <v>42</v>
      </c>
      <c r="G50" s="2">
        <v>42</v>
      </c>
      <c r="H50" s="2">
        <v>42</v>
      </c>
      <c r="I50" s="2">
        <v>0</v>
      </c>
      <c r="J50" s="2">
        <v>0</v>
      </c>
      <c r="K50" s="2">
        <v>0</v>
      </c>
      <c r="L50" s="2">
        <v>1.5</v>
      </c>
      <c r="M50" s="2">
        <v>0.96799999999999997</v>
      </c>
      <c r="N50" s="2">
        <v>1</v>
      </c>
      <c r="O50" s="2">
        <v>4.5999999999999996</v>
      </c>
      <c r="P50" s="2">
        <v>0.66900000000000004</v>
      </c>
      <c r="Q50" s="3">
        <v>1</v>
      </c>
      <c r="R50" s="4" t="str">
        <f>TRIM(tblOperations[[#This Row],[Region]])</f>
        <v>South East</v>
      </c>
      <c r="S50" s="4" t="str">
        <f>TRIM(tblOperations[[#This Row],[Team]])</f>
        <v>Workplace Services</v>
      </c>
      <c r="T50" s="4" t="str">
        <f>_xlfn.XLOOKUP(R50,tblRegionReference[Region],tblRegionReference[Area],"Not Found")</f>
        <v>South</v>
      </c>
      <c r="U50" s="4" t="str">
        <f>IF(tblOperations[[#This Row],[Completion_Rate]]&gt;=_xlfn.XLOOKUP("Completion Rate",tblKPITargets[KPI_Name],tblKPITargets[Target_Value]),"Met","Below Target")</f>
        <v>Met</v>
      </c>
      <c r="V50" t="str">
        <f>IF(tblOperations[[#This Row],[SLA_Compliance]]&gt;=_xlfn.XLOOKUP('04_References'!$A$3,tblKPITargets[KPI_Name],tblKPITargets[Target_Value]),"Met","Below Target")</f>
        <v>Met</v>
      </c>
      <c r="W50" t="str">
        <f>IF(tblOperations[[#This Row],[Quality_Pass_Rate]]&gt;=_xlfn.XLOOKUP('04_References'!$A$4,tblKPITargets[KPI_Name],tblKPITargets[Target_Value]),"Met","Below Target")</f>
        <v>Met</v>
      </c>
      <c r="X50" t="str">
        <f>IF(tblOperations[[#This Row],[Average_Completion_Days]]&lt;=_xlfn.XLOOKUP('04_References'!$A$7,tblKPITargets[KPI_Name],tblKPITargets[Target_Value]),"Met","Below Target")</f>
        <v>Met</v>
      </c>
      <c r="Y50" t="str">
        <f>IF(tblOperations[[#This Row],[Closing_Backlog]]&lt;=_xlfn.XLOOKUP('04_References'!$A$8,tblKPITargets[KPI_Name],tblKPITargets[Target_Value]),"Met","Below Target")</f>
        <v>Met</v>
      </c>
    </row>
    <row r="51" spans="1:25">
      <c r="A51" s="8" t="s">
        <v>78</v>
      </c>
      <c r="B51" s="9">
        <v>46024</v>
      </c>
      <c r="C51" s="4" t="s">
        <v>48</v>
      </c>
      <c r="D51" s="4" t="s">
        <v>21</v>
      </c>
      <c r="E51" s="4">
        <v>38</v>
      </c>
      <c r="F51" s="4">
        <v>56</v>
      </c>
      <c r="G51" s="4">
        <v>94</v>
      </c>
      <c r="H51" s="4">
        <v>21</v>
      </c>
      <c r="I51" s="4">
        <v>73</v>
      </c>
      <c r="J51" s="4">
        <v>0</v>
      </c>
      <c r="K51" s="4">
        <v>0</v>
      </c>
      <c r="L51" s="4">
        <v>6.8</v>
      </c>
      <c r="M51" s="4">
        <v>0.6</v>
      </c>
      <c r="N51" s="4">
        <v>0.97799999999999998</v>
      </c>
      <c r="O51" s="4">
        <v>2.5</v>
      </c>
      <c r="P51" s="4">
        <v>0.751</v>
      </c>
      <c r="Q51" s="5">
        <v>0.223</v>
      </c>
      <c r="R51" s="4" t="str">
        <f>TRIM(tblOperations[[#This Row],[Region]])</f>
        <v>South East</v>
      </c>
      <c r="S51" s="4" t="str">
        <f>TRIM(tblOperations[[#This Row],[Team]])</f>
        <v>Facilities Response</v>
      </c>
      <c r="T51" s="4" t="str">
        <f>_xlfn.XLOOKUP(R51,tblRegionReference[Region],tblRegionReference[Area],"Not Found")</f>
        <v>South</v>
      </c>
      <c r="U51" s="4" t="str">
        <f>IF(tblOperations[[#This Row],[Completion_Rate]]&gt;=_xlfn.XLOOKUP("Completion Rate",tblKPITargets[KPI_Name],tblKPITargets[Target_Value]),"Met","Below Target")</f>
        <v>Below Target</v>
      </c>
      <c r="V51" t="str">
        <f>IF(tblOperations[[#This Row],[SLA_Compliance]]&gt;=_xlfn.XLOOKUP('04_References'!$A$3,tblKPITargets[KPI_Name],tblKPITargets[Target_Value]),"Met","Below Target")</f>
        <v>Below Target</v>
      </c>
      <c r="W51" t="str">
        <f>IF(tblOperations[[#This Row],[Quality_Pass_Rate]]&gt;=_xlfn.XLOOKUP('04_References'!$A$4,tblKPITargets[KPI_Name],tblKPITargets[Target_Value]),"Met","Below Target")</f>
        <v>Met</v>
      </c>
      <c r="X51" t="str">
        <f>IF(tblOperations[[#This Row],[Average_Completion_Days]]&lt;=_xlfn.XLOOKUP('04_References'!$A$7,tblKPITargets[KPI_Name],tblKPITargets[Target_Value]),"Met","Below Target")</f>
        <v>Below Target</v>
      </c>
      <c r="Y51" t="str">
        <f>IF(tblOperations[[#This Row],[Closing_Backlog]]&lt;=_xlfn.XLOOKUP('04_References'!$A$8,tblKPITargets[KPI_Name],tblKPITargets[Target_Value]),"Met","Below Target")</f>
        <v>Below Target</v>
      </c>
    </row>
    <row r="52" spans="1:25">
      <c r="A52" s="6" t="s">
        <v>79</v>
      </c>
      <c r="B52" s="7">
        <v>46024</v>
      </c>
      <c r="C52" s="2" t="s">
        <v>48</v>
      </c>
      <c r="D52" s="2" t="s">
        <v>23</v>
      </c>
      <c r="E52" s="2">
        <v>0</v>
      </c>
      <c r="F52" s="2">
        <v>63</v>
      </c>
      <c r="G52" s="2">
        <v>63</v>
      </c>
      <c r="H52" s="2">
        <v>50</v>
      </c>
      <c r="I52" s="2">
        <v>13</v>
      </c>
      <c r="J52" s="2">
        <v>1</v>
      </c>
      <c r="K52" s="2">
        <v>0</v>
      </c>
      <c r="L52" s="2">
        <v>2.8</v>
      </c>
      <c r="M52" s="2">
        <v>0.85099999999999998</v>
      </c>
      <c r="N52" s="2">
        <v>0.97099999999999997</v>
      </c>
      <c r="O52" s="2">
        <v>3.9</v>
      </c>
      <c r="P52" s="2">
        <v>0.69499999999999995</v>
      </c>
      <c r="Q52" s="3">
        <v>0.79400000000000004</v>
      </c>
      <c r="R52" s="4" t="str">
        <f>TRIM(tblOperations[[#This Row],[Region]])</f>
        <v>South East</v>
      </c>
      <c r="S52" s="4" t="str">
        <f>TRIM(tblOperations[[#This Row],[Team]])</f>
        <v>Estates Support</v>
      </c>
      <c r="T52" s="4" t="str">
        <f>_xlfn.XLOOKUP(R52,tblRegionReference[Region],tblRegionReference[Area],"Not Found")</f>
        <v>South</v>
      </c>
      <c r="U52" s="4" t="str">
        <f>IF(tblOperations[[#This Row],[Completion_Rate]]&gt;=_xlfn.XLOOKUP("Completion Rate",tblKPITargets[KPI_Name],tblKPITargets[Target_Value]),"Met","Below Target")</f>
        <v>Below Target</v>
      </c>
      <c r="V52" t="str">
        <f>IF(tblOperations[[#This Row],[SLA_Compliance]]&gt;=_xlfn.XLOOKUP('04_References'!$A$3,tblKPITargets[KPI_Name],tblKPITargets[Target_Value]),"Met","Below Target")</f>
        <v>Below Target</v>
      </c>
      <c r="W52" t="str">
        <f>IF(tblOperations[[#This Row],[Quality_Pass_Rate]]&gt;=_xlfn.XLOOKUP('04_References'!$A$4,tblKPITargets[KPI_Name],tblKPITargets[Target_Value]),"Met","Below Target")</f>
        <v>Met</v>
      </c>
      <c r="X52" t="str">
        <f>IF(tblOperations[[#This Row],[Average_Completion_Days]]&lt;=_xlfn.XLOOKUP('04_References'!$A$7,tblKPITargets[KPI_Name],tblKPITargets[Target_Value]),"Met","Below Target")</f>
        <v>Met</v>
      </c>
      <c r="Y52" t="str">
        <f>IF(tblOperations[[#This Row],[Closing_Backlog]]&lt;=_xlfn.XLOOKUP('04_References'!$A$8,tblKPITargets[KPI_Name],tblKPITargets[Target_Value]),"Met","Below Target")</f>
        <v>Below Target</v>
      </c>
    </row>
    <row r="53" spans="1:25">
      <c r="A53" s="8" t="s">
        <v>80</v>
      </c>
      <c r="B53" s="9">
        <v>46024</v>
      </c>
      <c r="C53" s="4" t="s">
        <v>48</v>
      </c>
      <c r="D53" s="4" t="s">
        <v>25</v>
      </c>
      <c r="E53" s="4">
        <v>18</v>
      </c>
      <c r="F53" s="4">
        <v>26</v>
      </c>
      <c r="G53" s="4">
        <v>44</v>
      </c>
      <c r="H53" s="4">
        <v>27</v>
      </c>
      <c r="I53" s="4">
        <v>17</v>
      </c>
      <c r="J53" s="4">
        <v>1</v>
      </c>
      <c r="K53" s="4">
        <v>0</v>
      </c>
      <c r="L53" s="4">
        <v>2.2999999999999998</v>
      </c>
      <c r="M53" s="4">
        <v>0.84</v>
      </c>
      <c r="N53" s="4">
        <v>0.95699999999999996</v>
      </c>
      <c r="O53" s="4">
        <v>3.9</v>
      </c>
      <c r="P53" s="4">
        <v>0.71899999999999997</v>
      </c>
      <c r="Q53" s="5">
        <v>0.61399999999999999</v>
      </c>
      <c r="R53" s="4" t="str">
        <f>TRIM(tblOperations[[#This Row],[Region]])</f>
        <v>South East</v>
      </c>
      <c r="S53" s="4" t="str">
        <f>TRIM(tblOperations[[#This Row],[Team]])</f>
        <v>Workplace Projects</v>
      </c>
      <c r="T53" s="4" t="str">
        <f>_xlfn.XLOOKUP(R53,tblRegionReference[Region],tblRegionReference[Area],"Not Found")</f>
        <v>South</v>
      </c>
      <c r="U53" s="4" t="str">
        <f>IF(tblOperations[[#This Row],[Completion_Rate]]&gt;=_xlfn.XLOOKUP("Completion Rate",tblKPITargets[KPI_Name],tblKPITargets[Target_Value]),"Met","Below Target")</f>
        <v>Below Target</v>
      </c>
      <c r="V53" t="str">
        <f>IF(tblOperations[[#This Row],[SLA_Compliance]]&gt;=_xlfn.XLOOKUP('04_References'!$A$3,tblKPITargets[KPI_Name],tblKPITargets[Target_Value]),"Met","Below Target")</f>
        <v>Below Target</v>
      </c>
      <c r="W53" t="str">
        <f>IF(tblOperations[[#This Row],[Quality_Pass_Rate]]&gt;=_xlfn.XLOOKUP('04_References'!$A$4,tblKPITargets[KPI_Name],tblKPITargets[Target_Value]),"Met","Below Target")</f>
        <v>Met</v>
      </c>
      <c r="X53" t="str">
        <f>IF(tblOperations[[#This Row],[Average_Completion_Days]]&lt;=_xlfn.XLOOKUP('04_References'!$A$7,tblKPITargets[KPI_Name],tblKPITargets[Target_Value]),"Met","Below Target")</f>
        <v>Met</v>
      </c>
      <c r="Y53" t="str">
        <f>IF(tblOperations[[#This Row],[Closing_Backlog]]&lt;=_xlfn.XLOOKUP('04_References'!$A$8,tblKPITargets[KPI_Name],tblKPITargets[Target_Value]),"Met","Below Target")</f>
        <v>Below Target</v>
      </c>
    </row>
    <row r="54" spans="1:25">
      <c r="A54" s="6" t="s">
        <v>81</v>
      </c>
      <c r="B54" s="7">
        <v>46024</v>
      </c>
      <c r="C54" s="2" t="s">
        <v>53</v>
      </c>
      <c r="D54" s="2" t="s">
        <v>19</v>
      </c>
      <c r="E54" s="2">
        <v>30</v>
      </c>
      <c r="F54" s="2">
        <v>45</v>
      </c>
      <c r="G54" s="2">
        <v>75</v>
      </c>
      <c r="H54" s="2">
        <v>29</v>
      </c>
      <c r="I54" s="2">
        <v>46</v>
      </c>
      <c r="J54" s="2">
        <v>0</v>
      </c>
      <c r="K54" s="2">
        <v>0</v>
      </c>
      <c r="L54" s="2">
        <v>4.7</v>
      </c>
      <c r="M54" s="2">
        <v>0.69899999999999995</v>
      </c>
      <c r="N54" s="2">
        <v>0.997</v>
      </c>
      <c r="O54" s="2">
        <v>2.6</v>
      </c>
      <c r="P54" s="2">
        <v>0.77100000000000002</v>
      </c>
      <c r="Q54" s="3">
        <v>0.38700000000000001</v>
      </c>
      <c r="R54" s="4" t="str">
        <f>TRIM(tblOperations[[#This Row],[Region]])</f>
        <v>Wales</v>
      </c>
      <c r="S54" s="4" t="str">
        <f>TRIM(tblOperations[[#This Row],[Team]])</f>
        <v>Workplace Services</v>
      </c>
      <c r="T54" s="4" t="str">
        <f>_xlfn.XLOOKUP(R54,tblRegionReference[Region],tblRegionReference[Area],"Not Found")</f>
        <v>Wales</v>
      </c>
      <c r="U54" s="4" t="str">
        <f>IF(tblOperations[[#This Row],[Completion_Rate]]&gt;=_xlfn.XLOOKUP("Completion Rate",tblKPITargets[KPI_Name],tblKPITargets[Target_Value]),"Met","Below Target")</f>
        <v>Below Target</v>
      </c>
      <c r="V54" t="str">
        <f>IF(tblOperations[[#This Row],[SLA_Compliance]]&gt;=_xlfn.XLOOKUP('04_References'!$A$3,tblKPITargets[KPI_Name],tblKPITargets[Target_Value]),"Met","Below Target")</f>
        <v>Below Target</v>
      </c>
      <c r="W54" t="str">
        <f>IF(tblOperations[[#This Row],[Quality_Pass_Rate]]&gt;=_xlfn.XLOOKUP('04_References'!$A$4,tblKPITargets[KPI_Name],tblKPITargets[Target_Value]),"Met","Below Target")</f>
        <v>Met</v>
      </c>
      <c r="X54" t="str">
        <f>IF(tblOperations[[#This Row],[Average_Completion_Days]]&lt;=_xlfn.XLOOKUP('04_References'!$A$7,tblKPITargets[KPI_Name],tblKPITargets[Target_Value]),"Met","Below Target")</f>
        <v>Below Target</v>
      </c>
      <c r="Y54" t="str">
        <f>IF(tblOperations[[#This Row],[Closing_Backlog]]&lt;=_xlfn.XLOOKUP('04_References'!$A$8,tblKPITargets[KPI_Name],tblKPITargets[Target_Value]),"Met","Below Target")</f>
        <v>Below Target</v>
      </c>
    </row>
    <row r="55" spans="1:25">
      <c r="A55" s="8" t="s">
        <v>82</v>
      </c>
      <c r="B55" s="9">
        <v>46024</v>
      </c>
      <c r="C55" s="4" t="s">
        <v>53</v>
      </c>
      <c r="D55" s="4" t="s">
        <v>21</v>
      </c>
      <c r="E55" s="4">
        <v>12</v>
      </c>
      <c r="F55" s="4">
        <v>41</v>
      </c>
      <c r="G55" s="4">
        <v>53</v>
      </c>
      <c r="H55" s="4">
        <v>27</v>
      </c>
      <c r="I55" s="4">
        <v>26</v>
      </c>
      <c r="J55" s="4">
        <v>0</v>
      </c>
      <c r="K55" s="4">
        <v>0</v>
      </c>
      <c r="L55" s="4">
        <v>3.2</v>
      </c>
      <c r="M55" s="4">
        <v>0.78900000000000003</v>
      </c>
      <c r="N55" s="4">
        <v>0.98699999999999999</v>
      </c>
      <c r="O55" s="4">
        <v>3.4</v>
      </c>
      <c r="P55" s="4">
        <v>0.70599999999999996</v>
      </c>
      <c r="Q55" s="5">
        <v>0.50900000000000001</v>
      </c>
      <c r="R55" s="4" t="str">
        <f>TRIM(tblOperations[[#This Row],[Region]])</f>
        <v>Wales</v>
      </c>
      <c r="S55" s="4" t="str">
        <f>TRIM(tblOperations[[#This Row],[Team]])</f>
        <v>Facilities Response</v>
      </c>
      <c r="T55" s="4" t="str">
        <f>_xlfn.XLOOKUP(R55,tblRegionReference[Region],tblRegionReference[Area],"Not Found")</f>
        <v>Wales</v>
      </c>
      <c r="U55" s="4" t="str">
        <f>IF(tblOperations[[#This Row],[Completion_Rate]]&gt;=_xlfn.XLOOKUP("Completion Rate",tblKPITargets[KPI_Name],tblKPITargets[Target_Value]),"Met","Below Target")</f>
        <v>Below Target</v>
      </c>
      <c r="V55" t="str">
        <f>IF(tblOperations[[#This Row],[SLA_Compliance]]&gt;=_xlfn.XLOOKUP('04_References'!$A$3,tblKPITargets[KPI_Name],tblKPITargets[Target_Value]),"Met","Below Target")</f>
        <v>Below Target</v>
      </c>
      <c r="W55" t="str">
        <f>IF(tblOperations[[#This Row],[Quality_Pass_Rate]]&gt;=_xlfn.XLOOKUP('04_References'!$A$4,tblKPITargets[KPI_Name],tblKPITargets[Target_Value]),"Met","Below Target")</f>
        <v>Met</v>
      </c>
      <c r="X55" t="str">
        <f>IF(tblOperations[[#This Row],[Average_Completion_Days]]&lt;=_xlfn.XLOOKUP('04_References'!$A$7,tblKPITargets[KPI_Name],tblKPITargets[Target_Value]),"Met","Below Target")</f>
        <v>Below Target</v>
      </c>
      <c r="Y55" t="str">
        <f>IF(tblOperations[[#This Row],[Closing_Backlog]]&lt;=_xlfn.XLOOKUP('04_References'!$A$8,tblKPITargets[KPI_Name],tblKPITargets[Target_Value]),"Met","Below Target")</f>
        <v>Below Target</v>
      </c>
    </row>
    <row r="56" spans="1:25">
      <c r="A56" s="6" t="s">
        <v>83</v>
      </c>
      <c r="B56" s="7">
        <v>46024</v>
      </c>
      <c r="C56" s="2" t="s">
        <v>53</v>
      </c>
      <c r="D56" s="2" t="s">
        <v>23</v>
      </c>
      <c r="E56" s="2">
        <v>25</v>
      </c>
      <c r="F56" s="2">
        <v>41</v>
      </c>
      <c r="G56" s="2">
        <v>66</v>
      </c>
      <c r="H56" s="2">
        <v>26</v>
      </c>
      <c r="I56" s="2">
        <v>40</v>
      </c>
      <c r="J56" s="2">
        <v>0</v>
      </c>
      <c r="K56" s="2">
        <v>0</v>
      </c>
      <c r="L56" s="2">
        <v>4.7</v>
      </c>
      <c r="M56" s="2">
        <v>0.72</v>
      </c>
      <c r="N56" s="2">
        <v>0.98</v>
      </c>
      <c r="O56" s="2">
        <v>3.4</v>
      </c>
      <c r="P56" s="2">
        <v>0.755</v>
      </c>
      <c r="Q56" s="3">
        <v>0.39400000000000002</v>
      </c>
      <c r="R56" s="4" t="str">
        <f>TRIM(tblOperations[[#This Row],[Region]])</f>
        <v>Wales</v>
      </c>
      <c r="S56" s="4" t="str">
        <f>TRIM(tblOperations[[#This Row],[Team]])</f>
        <v>Estates Support</v>
      </c>
      <c r="T56" s="4" t="str">
        <f>_xlfn.XLOOKUP(R56,tblRegionReference[Region],tblRegionReference[Area],"Not Found")</f>
        <v>Wales</v>
      </c>
      <c r="U56" s="4" t="str">
        <f>IF(tblOperations[[#This Row],[Completion_Rate]]&gt;=_xlfn.XLOOKUP("Completion Rate",tblKPITargets[KPI_Name],tblKPITargets[Target_Value]),"Met","Below Target")</f>
        <v>Below Target</v>
      </c>
      <c r="V56" t="str">
        <f>IF(tblOperations[[#This Row],[SLA_Compliance]]&gt;=_xlfn.XLOOKUP('04_References'!$A$3,tblKPITargets[KPI_Name],tblKPITargets[Target_Value]),"Met","Below Target")</f>
        <v>Below Target</v>
      </c>
      <c r="W56" t="str">
        <f>IF(tblOperations[[#This Row],[Quality_Pass_Rate]]&gt;=_xlfn.XLOOKUP('04_References'!$A$4,tblKPITargets[KPI_Name],tblKPITargets[Target_Value]),"Met","Below Target")</f>
        <v>Met</v>
      </c>
      <c r="X56" t="str">
        <f>IF(tblOperations[[#This Row],[Average_Completion_Days]]&lt;=_xlfn.XLOOKUP('04_References'!$A$7,tblKPITargets[KPI_Name],tblKPITargets[Target_Value]),"Met","Below Target")</f>
        <v>Below Target</v>
      </c>
      <c r="Y56" t="str">
        <f>IF(tblOperations[[#This Row],[Closing_Backlog]]&lt;=_xlfn.XLOOKUP('04_References'!$A$8,tblKPITargets[KPI_Name],tblKPITargets[Target_Value]),"Met","Below Target")</f>
        <v>Below Target</v>
      </c>
    </row>
    <row r="57" spans="1:25">
      <c r="A57" s="8" t="s">
        <v>84</v>
      </c>
      <c r="B57" s="9">
        <v>46024</v>
      </c>
      <c r="C57" s="4" t="s">
        <v>53</v>
      </c>
      <c r="D57" s="4" t="s">
        <v>25</v>
      </c>
      <c r="E57" s="4">
        <v>0</v>
      </c>
      <c r="F57" s="4">
        <v>13</v>
      </c>
      <c r="G57" s="4">
        <v>13</v>
      </c>
      <c r="H57" s="4">
        <v>13</v>
      </c>
      <c r="I57" s="4">
        <v>0</v>
      </c>
      <c r="J57" s="4">
        <v>0</v>
      </c>
      <c r="K57" s="4">
        <v>0</v>
      </c>
      <c r="L57" s="4">
        <v>1.5</v>
      </c>
      <c r="M57" s="4">
        <v>0.96799999999999997</v>
      </c>
      <c r="N57" s="4">
        <v>0.97299999999999998</v>
      </c>
      <c r="O57" s="4">
        <v>4.5</v>
      </c>
      <c r="P57" s="4">
        <v>0.74</v>
      </c>
      <c r="Q57" s="5">
        <v>1</v>
      </c>
      <c r="R57" s="4" t="str">
        <f>TRIM(tblOperations[[#This Row],[Region]])</f>
        <v>Wales</v>
      </c>
      <c r="S57" s="4" t="str">
        <f>TRIM(tblOperations[[#This Row],[Team]])</f>
        <v>Workplace Projects</v>
      </c>
      <c r="T57" s="4" t="str">
        <f>_xlfn.XLOOKUP(R57,tblRegionReference[Region],tblRegionReference[Area],"Not Found")</f>
        <v>Wales</v>
      </c>
      <c r="U57" s="4" t="str">
        <f>IF(tblOperations[[#This Row],[Completion_Rate]]&gt;=_xlfn.XLOOKUP("Completion Rate",tblKPITargets[KPI_Name],tblKPITargets[Target_Value]),"Met","Below Target")</f>
        <v>Met</v>
      </c>
      <c r="V57" t="str">
        <f>IF(tblOperations[[#This Row],[SLA_Compliance]]&gt;=_xlfn.XLOOKUP('04_References'!$A$3,tblKPITargets[KPI_Name],tblKPITargets[Target_Value]),"Met","Below Target")</f>
        <v>Met</v>
      </c>
      <c r="W57" t="str">
        <f>IF(tblOperations[[#This Row],[Quality_Pass_Rate]]&gt;=_xlfn.XLOOKUP('04_References'!$A$4,tblKPITargets[KPI_Name],tblKPITargets[Target_Value]),"Met","Below Target")</f>
        <v>Met</v>
      </c>
      <c r="X57" t="str">
        <f>IF(tblOperations[[#This Row],[Average_Completion_Days]]&lt;=_xlfn.XLOOKUP('04_References'!$A$7,tblKPITargets[KPI_Name],tblKPITargets[Target_Value]),"Met","Below Target")</f>
        <v>Met</v>
      </c>
      <c r="Y57" t="str">
        <f>IF(tblOperations[[#This Row],[Closing_Backlog]]&lt;=_xlfn.XLOOKUP('04_References'!$A$8,tblKPITargets[KPI_Name],tblKPITargets[Target_Value]),"Met","Below Target")</f>
        <v>Met</v>
      </c>
    </row>
    <row r="58" spans="1:25">
      <c r="A58" s="6" t="s">
        <v>85</v>
      </c>
      <c r="B58" s="7">
        <v>46026</v>
      </c>
      <c r="C58" s="2" t="s">
        <v>18</v>
      </c>
      <c r="D58" s="2" t="s">
        <v>19</v>
      </c>
      <c r="E58" s="2">
        <v>36</v>
      </c>
      <c r="F58" s="2">
        <v>29</v>
      </c>
      <c r="G58" s="2">
        <v>65</v>
      </c>
      <c r="H58" s="2">
        <v>34</v>
      </c>
      <c r="I58" s="2">
        <v>31</v>
      </c>
      <c r="J58" s="2">
        <v>0</v>
      </c>
      <c r="K58" s="2">
        <v>0</v>
      </c>
      <c r="L58" s="2">
        <v>3.9</v>
      </c>
      <c r="M58" s="2">
        <v>0.82499999999999996</v>
      </c>
      <c r="N58" s="2">
        <v>0.97399999999999998</v>
      </c>
      <c r="O58" s="2">
        <v>3.3</v>
      </c>
      <c r="P58" s="2">
        <v>0.70499999999999996</v>
      </c>
      <c r="Q58" s="3">
        <v>0.52300000000000002</v>
      </c>
      <c r="R58" s="4" t="str">
        <f>TRIM(tblOperations[[#This Row],[Region]])</f>
        <v>Scotland</v>
      </c>
      <c r="S58" s="4" t="str">
        <f>TRIM(tblOperations[[#This Row],[Team]])</f>
        <v>Workplace Services</v>
      </c>
      <c r="T58" s="4" t="str">
        <f>_xlfn.XLOOKUP(R58,tblRegionReference[Region],tblRegionReference[Area],"Not Found")</f>
        <v>North</v>
      </c>
      <c r="U58" s="4" t="str">
        <f>IF(tblOperations[[#This Row],[Completion_Rate]]&gt;=_xlfn.XLOOKUP("Completion Rate",tblKPITargets[KPI_Name],tblKPITargets[Target_Value]),"Met","Below Target")</f>
        <v>Below Target</v>
      </c>
      <c r="V58" t="str">
        <f>IF(tblOperations[[#This Row],[SLA_Compliance]]&gt;=_xlfn.XLOOKUP('04_References'!$A$3,tblKPITargets[KPI_Name],tblKPITargets[Target_Value]),"Met","Below Target")</f>
        <v>Below Target</v>
      </c>
      <c r="W58" t="str">
        <f>IF(tblOperations[[#This Row],[Quality_Pass_Rate]]&gt;=_xlfn.XLOOKUP('04_References'!$A$4,tblKPITargets[KPI_Name],tblKPITargets[Target_Value]),"Met","Below Target")</f>
        <v>Met</v>
      </c>
      <c r="X58" t="str">
        <f>IF(tblOperations[[#This Row],[Average_Completion_Days]]&lt;=_xlfn.XLOOKUP('04_References'!$A$7,tblKPITargets[KPI_Name],tblKPITargets[Target_Value]),"Met","Below Target")</f>
        <v>Below Target</v>
      </c>
      <c r="Y58" t="str">
        <f>IF(tblOperations[[#This Row],[Closing_Backlog]]&lt;=_xlfn.XLOOKUP('04_References'!$A$8,tblKPITargets[KPI_Name],tblKPITargets[Target_Value]),"Met","Below Target")</f>
        <v>Below Target</v>
      </c>
    </row>
    <row r="59" spans="1:25">
      <c r="A59" s="8" t="s">
        <v>86</v>
      </c>
      <c r="B59" s="9">
        <v>46026</v>
      </c>
      <c r="C59" s="4" t="s">
        <v>18</v>
      </c>
      <c r="D59" s="4" t="s">
        <v>21</v>
      </c>
      <c r="E59" s="4">
        <v>0</v>
      </c>
      <c r="F59" s="4">
        <v>28</v>
      </c>
      <c r="G59" s="4">
        <v>28</v>
      </c>
      <c r="H59" s="4">
        <v>28</v>
      </c>
      <c r="I59" s="4">
        <v>0</v>
      </c>
      <c r="J59" s="4">
        <v>0</v>
      </c>
      <c r="K59" s="4">
        <v>0</v>
      </c>
      <c r="L59" s="4">
        <v>1.1000000000000001</v>
      </c>
      <c r="M59" s="4">
        <v>1</v>
      </c>
      <c r="N59" s="4">
        <v>1</v>
      </c>
      <c r="O59" s="4">
        <v>4.8</v>
      </c>
      <c r="P59" s="4">
        <v>0.71</v>
      </c>
      <c r="Q59" s="5">
        <v>1</v>
      </c>
      <c r="R59" s="4" t="str">
        <f>TRIM(tblOperations[[#This Row],[Region]])</f>
        <v>Scotland</v>
      </c>
      <c r="S59" s="4" t="str">
        <f>TRIM(tblOperations[[#This Row],[Team]])</f>
        <v>Facilities Response</v>
      </c>
      <c r="T59" s="4" t="str">
        <f>_xlfn.XLOOKUP(R59,tblRegionReference[Region],tblRegionReference[Area],"Not Found")</f>
        <v>North</v>
      </c>
      <c r="U59" s="4" t="str">
        <f>IF(tblOperations[[#This Row],[Completion_Rate]]&gt;=_xlfn.XLOOKUP("Completion Rate",tblKPITargets[KPI_Name],tblKPITargets[Target_Value]),"Met","Below Target")</f>
        <v>Met</v>
      </c>
      <c r="V59" t="str">
        <f>IF(tblOperations[[#This Row],[SLA_Compliance]]&gt;=_xlfn.XLOOKUP('04_References'!$A$3,tblKPITargets[KPI_Name],tblKPITargets[Target_Value]),"Met","Below Target")</f>
        <v>Met</v>
      </c>
      <c r="W59" t="str">
        <f>IF(tblOperations[[#This Row],[Quality_Pass_Rate]]&gt;=_xlfn.XLOOKUP('04_References'!$A$4,tblKPITargets[KPI_Name],tblKPITargets[Target_Value]),"Met","Below Target")</f>
        <v>Met</v>
      </c>
      <c r="X59" t="str">
        <f>IF(tblOperations[[#This Row],[Average_Completion_Days]]&lt;=_xlfn.XLOOKUP('04_References'!$A$7,tblKPITargets[KPI_Name],tblKPITargets[Target_Value]),"Met","Below Target")</f>
        <v>Met</v>
      </c>
      <c r="Y59" t="str">
        <f>IF(tblOperations[[#This Row],[Closing_Backlog]]&lt;=_xlfn.XLOOKUP('04_References'!$A$8,tblKPITargets[KPI_Name],tblKPITargets[Target_Value]),"Met","Below Target")</f>
        <v>Met</v>
      </c>
    </row>
    <row r="60" spans="1:25">
      <c r="A60" s="6" t="s">
        <v>87</v>
      </c>
      <c r="B60" s="7">
        <v>46026</v>
      </c>
      <c r="C60" s="2" t="s">
        <v>18</v>
      </c>
      <c r="D60" s="2" t="s">
        <v>23</v>
      </c>
      <c r="E60" s="2">
        <v>37</v>
      </c>
      <c r="F60" s="2">
        <v>43</v>
      </c>
      <c r="G60" s="2">
        <v>80</v>
      </c>
      <c r="H60" s="2">
        <v>35</v>
      </c>
      <c r="I60" s="2">
        <v>45</v>
      </c>
      <c r="J60" s="2">
        <v>0</v>
      </c>
      <c r="K60" s="2">
        <v>0</v>
      </c>
      <c r="L60" s="2">
        <v>5.5</v>
      </c>
      <c r="M60" s="2">
        <v>0.72</v>
      </c>
      <c r="N60" s="2">
        <v>1</v>
      </c>
      <c r="O60" s="2">
        <v>3.1</v>
      </c>
      <c r="P60" s="2">
        <v>0.78600000000000003</v>
      </c>
      <c r="Q60" s="3">
        <v>0.438</v>
      </c>
      <c r="R60" s="4" t="str">
        <f>TRIM(tblOperations[[#This Row],[Region]])</f>
        <v>Scotland</v>
      </c>
      <c r="S60" s="4" t="str">
        <f>TRIM(tblOperations[[#This Row],[Team]])</f>
        <v>Estates Support</v>
      </c>
      <c r="T60" s="4" t="str">
        <f>_xlfn.XLOOKUP(R60,tblRegionReference[Region],tblRegionReference[Area],"Not Found")</f>
        <v>North</v>
      </c>
      <c r="U60" s="4" t="str">
        <f>IF(tblOperations[[#This Row],[Completion_Rate]]&gt;=_xlfn.XLOOKUP("Completion Rate",tblKPITargets[KPI_Name],tblKPITargets[Target_Value]),"Met","Below Target")</f>
        <v>Below Target</v>
      </c>
      <c r="V60" t="str">
        <f>IF(tblOperations[[#This Row],[SLA_Compliance]]&gt;=_xlfn.XLOOKUP('04_References'!$A$3,tblKPITargets[KPI_Name],tblKPITargets[Target_Value]),"Met","Below Target")</f>
        <v>Below Target</v>
      </c>
      <c r="W60" t="str">
        <f>IF(tblOperations[[#This Row],[Quality_Pass_Rate]]&gt;=_xlfn.XLOOKUP('04_References'!$A$4,tblKPITargets[KPI_Name],tblKPITargets[Target_Value]),"Met","Below Target")</f>
        <v>Met</v>
      </c>
      <c r="X60" t="str">
        <f>IF(tblOperations[[#This Row],[Average_Completion_Days]]&lt;=_xlfn.XLOOKUP('04_References'!$A$7,tblKPITargets[KPI_Name],tblKPITargets[Target_Value]),"Met","Below Target")</f>
        <v>Below Target</v>
      </c>
      <c r="Y60" t="str">
        <f>IF(tblOperations[[#This Row],[Closing_Backlog]]&lt;=_xlfn.XLOOKUP('04_References'!$A$8,tblKPITargets[KPI_Name],tblKPITargets[Target_Value]),"Met","Below Target")</f>
        <v>Below Target</v>
      </c>
    </row>
    <row r="61" spans="1:25">
      <c r="A61" s="8" t="s">
        <v>88</v>
      </c>
      <c r="B61" s="9">
        <v>46026</v>
      </c>
      <c r="C61" s="4" t="s">
        <v>18</v>
      </c>
      <c r="D61" s="4" t="s">
        <v>25</v>
      </c>
      <c r="E61" s="4">
        <v>0</v>
      </c>
      <c r="F61" s="4">
        <v>43</v>
      </c>
      <c r="G61" s="4">
        <v>43</v>
      </c>
      <c r="H61" s="4">
        <v>37</v>
      </c>
      <c r="I61" s="4">
        <v>6</v>
      </c>
      <c r="J61" s="4">
        <v>0</v>
      </c>
      <c r="K61" s="4">
        <v>0</v>
      </c>
      <c r="L61" s="4">
        <v>1.9</v>
      </c>
      <c r="M61" s="4">
        <v>0.93300000000000005</v>
      </c>
      <c r="N61" s="4">
        <v>0.99099999999999999</v>
      </c>
      <c r="O61" s="4">
        <v>4</v>
      </c>
      <c r="P61" s="4">
        <v>0.77700000000000002</v>
      </c>
      <c r="Q61" s="5">
        <v>0.86</v>
      </c>
      <c r="R61" s="4" t="str">
        <f>TRIM(tblOperations[[#This Row],[Region]])</f>
        <v>Scotland</v>
      </c>
      <c r="S61" s="4" t="str">
        <f>TRIM(tblOperations[[#This Row],[Team]])</f>
        <v>Workplace Projects</v>
      </c>
      <c r="T61" s="4" t="str">
        <f>_xlfn.XLOOKUP(R61,tblRegionReference[Region],tblRegionReference[Area],"Not Found")</f>
        <v>North</v>
      </c>
      <c r="U61" s="4" t="str">
        <f>IF(tblOperations[[#This Row],[Completion_Rate]]&gt;=_xlfn.XLOOKUP("Completion Rate",tblKPITargets[KPI_Name],tblKPITargets[Target_Value]),"Met","Below Target")</f>
        <v>Below Target</v>
      </c>
      <c r="V61" t="str">
        <f>IF(tblOperations[[#This Row],[SLA_Compliance]]&gt;=_xlfn.XLOOKUP('04_References'!$A$3,tblKPITargets[KPI_Name],tblKPITargets[Target_Value]),"Met","Below Target")</f>
        <v>Met</v>
      </c>
      <c r="W61" t="str">
        <f>IF(tblOperations[[#This Row],[Quality_Pass_Rate]]&gt;=_xlfn.XLOOKUP('04_References'!$A$4,tblKPITargets[KPI_Name],tblKPITargets[Target_Value]),"Met","Below Target")</f>
        <v>Met</v>
      </c>
      <c r="X61" t="str">
        <f>IF(tblOperations[[#This Row],[Average_Completion_Days]]&lt;=_xlfn.XLOOKUP('04_References'!$A$7,tblKPITargets[KPI_Name],tblKPITargets[Target_Value]),"Met","Below Target")</f>
        <v>Met</v>
      </c>
      <c r="Y61" t="str">
        <f>IF(tblOperations[[#This Row],[Closing_Backlog]]&lt;=_xlfn.XLOOKUP('04_References'!$A$8,tblKPITargets[KPI_Name],tblKPITargets[Target_Value]),"Met","Below Target")</f>
        <v>Met</v>
      </c>
    </row>
    <row r="62" spans="1:25">
      <c r="A62" s="6" t="s">
        <v>89</v>
      </c>
      <c r="B62" s="7">
        <v>46026</v>
      </c>
      <c r="C62" s="2" t="s">
        <v>27</v>
      </c>
      <c r="D62" s="2" t="s">
        <v>19</v>
      </c>
      <c r="E62" s="2">
        <v>23</v>
      </c>
      <c r="F62" s="2">
        <v>38</v>
      </c>
      <c r="G62" s="2">
        <v>61</v>
      </c>
      <c r="H62" s="2">
        <v>50</v>
      </c>
      <c r="I62" s="2">
        <v>11</v>
      </c>
      <c r="J62" s="2">
        <v>0</v>
      </c>
      <c r="K62" s="2">
        <v>0</v>
      </c>
      <c r="L62" s="2">
        <v>2.6</v>
      </c>
      <c r="M62" s="2">
        <v>0.89300000000000002</v>
      </c>
      <c r="N62" s="2">
        <v>0.99099999999999999</v>
      </c>
      <c r="O62" s="2">
        <v>4.0999999999999996</v>
      </c>
      <c r="P62" s="2">
        <v>0.69199999999999995</v>
      </c>
      <c r="Q62" s="3">
        <v>0.82</v>
      </c>
      <c r="R62" s="4" t="str">
        <f>TRIM(tblOperations[[#This Row],[Region]])</f>
        <v>North East</v>
      </c>
      <c r="S62" s="4" t="str">
        <f>TRIM(tblOperations[[#This Row],[Team]])</f>
        <v>Workplace Services</v>
      </c>
      <c r="T62" s="4" t="str">
        <f>_xlfn.XLOOKUP(R62,tblRegionReference[Region],tblRegionReference[Area],"Not Found")</f>
        <v>North</v>
      </c>
      <c r="U62" s="4" t="str">
        <f>IF(tblOperations[[#This Row],[Completion_Rate]]&gt;=_xlfn.XLOOKUP("Completion Rate",tblKPITargets[KPI_Name],tblKPITargets[Target_Value]),"Met","Below Target")</f>
        <v>Below Target</v>
      </c>
      <c r="V62" t="str">
        <f>IF(tblOperations[[#This Row],[SLA_Compliance]]&gt;=_xlfn.XLOOKUP('04_References'!$A$3,tblKPITargets[KPI_Name],tblKPITargets[Target_Value]),"Met","Below Target")</f>
        <v>Below Target</v>
      </c>
      <c r="W62" t="str">
        <f>IF(tblOperations[[#This Row],[Quality_Pass_Rate]]&gt;=_xlfn.XLOOKUP('04_References'!$A$4,tblKPITargets[KPI_Name],tblKPITargets[Target_Value]),"Met","Below Target")</f>
        <v>Met</v>
      </c>
      <c r="X62" t="str">
        <f>IF(tblOperations[[#This Row],[Average_Completion_Days]]&lt;=_xlfn.XLOOKUP('04_References'!$A$7,tblKPITargets[KPI_Name],tblKPITargets[Target_Value]),"Met","Below Target")</f>
        <v>Met</v>
      </c>
      <c r="Y62" t="str">
        <f>IF(tblOperations[[#This Row],[Closing_Backlog]]&lt;=_xlfn.XLOOKUP('04_References'!$A$8,tblKPITargets[KPI_Name],tblKPITargets[Target_Value]),"Met","Below Target")</f>
        <v>Below Target</v>
      </c>
    </row>
    <row r="63" spans="1:25">
      <c r="A63" s="8" t="s">
        <v>90</v>
      </c>
      <c r="B63" s="9">
        <v>46026</v>
      </c>
      <c r="C63" s="4" t="s">
        <v>27</v>
      </c>
      <c r="D63" s="4" t="s">
        <v>21</v>
      </c>
      <c r="E63" s="4">
        <v>0</v>
      </c>
      <c r="F63" s="4">
        <v>39</v>
      </c>
      <c r="G63" s="4">
        <v>39</v>
      </c>
      <c r="H63" s="4">
        <v>39</v>
      </c>
      <c r="I63" s="4">
        <v>0</v>
      </c>
      <c r="J63" s="4">
        <v>0</v>
      </c>
      <c r="K63" s="4">
        <v>0</v>
      </c>
      <c r="L63" s="4">
        <v>1</v>
      </c>
      <c r="M63" s="4">
        <v>0.93600000000000005</v>
      </c>
      <c r="N63" s="4">
        <v>0.996</v>
      </c>
      <c r="O63" s="4">
        <v>4.5999999999999996</v>
      </c>
      <c r="P63" s="4">
        <v>0.70599999999999996</v>
      </c>
      <c r="Q63" s="5">
        <v>1</v>
      </c>
      <c r="R63" s="4" t="str">
        <f>TRIM(tblOperations[[#This Row],[Region]])</f>
        <v>North East</v>
      </c>
      <c r="S63" s="4" t="str">
        <f>TRIM(tblOperations[[#This Row],[Team]])</f>
        <v>Facilities Response</v>
      </c>
      <c r="T63" s="4" t="str">
        <f>_xlfn.XLOOKUP(R63,tblRegionReference[Region],tblRegionReference[Area],"Not Found")</f>
        <v>North</v>
      </c>
      <c r="U63" s="4" t="str">
        <f>IF(tblOperations[[#This Row],[Completion_Rate]]&gt;=_xlfn.XLOOKUP("Completion Rate",tblKPITargets[KPI_Name],tblKPITargets[Target_Value]),"Met","Below Target")</f>
        <v>Met</v>
      </c>
      <c r="V63" t="str">
        <f>IF(tblOperations[[#This Row],[SLA_Compliance]]&gt;=_xlfn.XLOOKUP('04_References'!$A$3,tblKPITargets[KPI_Name],tblKPITargets[Target_Value]),"Met","Below Target")</f>
        <v>Met</v>
      </c>
      <c r="W63" t="str">
        <f>IF(tblOperations[[#This Row],[Quality_Pass_Rate]]&gt;=_xlfn.XLOOKUP('04_References'!$A$4,tblKPITargets[KPI_Name],tblKPITargets[Target_Value]),"Met","Below Target")</f>
        <v>Met</v>
      </c>
      <c r="X63" t="str">
        <f>IF(tblOperations[[#This Row],[Average_Completion_Days]]&lt;=_xlfn.XLOOKUP('04_References'!$A$7,tblKPITargets[KPI_Name],tblKPITargets[Target_Value]),"Met","Below Target")</f>
        <v>Met</v>
      </c>
      <c r="Y63" t="str">
        <f>IF(tblOperations[[#This Row],[Closing_Backlog]]&lt;=_xlfn.XLOOKUP('04_References'!$A$8,tblKPITargets[KPI_Name],tblKPITargets[Target_Value]),"Met","Below Target")</f>
        <v>Met</v>
      </c>
    </row>
    <row r="64" spans="1:25">
      <c r="A64" s="6" t="s">
        <v>91</v>
      </c>
      <c r="B64" s="7">
        <v>46026</v>
      </c>
      <c r="C64" s="2" t="s">
        <v>27</v>
      </c>
      <c r="D64" s="2" t="s">
        <v>23</v>
      </c>
      <c r="E64" s="2">
        <v>37</v>
      </c>
      <c r="F64" s="2">
        <v>47</v>
      </c>
      <c r="G64" s="2">
        <v>84</v>
      </c>
      <c r="H64" s="2">
        <v>18</v>
      </c>
      <c r="I64" s="2">
        <v>66</v>
      </c>
      <c r="J64" s="2">
        <v>0</v>
      </c>
      <c r="K64" s="2">
        <v>0</v>
      </c>
      <c r="L64" s="2">
        <v>6</v>
      </c>
      <c r="M64" s="2">
        <v>0.6</v>
      </c>
      <c r="N64" s="2">
        <v>0.97399999999999998</v>
      </c>
      <c r="O64" s="2">
        <v>2.5</v>
      </c>
      <c r="P64" s="2">
        <v>0.70899999999999996</v>
      </c>
      <c r="Q64" s="3">
        <v>0.214</v>
      </c>
      <c r="R64" s="4" t="str">
        <f>TRIM(tblOperations[[#This Row],[Region]])</f>
        <v>North East</v>
      </c>
      <c r="S64" s="4" t="str">
        <f>TRIM(tblOperations[[#This Row],[Team]])</f>
        <v>Estates Support</v>
      </c>
      <c r="T64" s="4" t="str">
        <f>_xlfn.XLOOKUP(R64,tblRegionReference[Region],tblRegionReference[Area],"Not Found")</f>
        <v>North</v>
      </c>
      <c r="U64" s="4" t="str">
        <f>IF(tblOperations[[#This Row],[Completion_Rate]]&gt;=_xlfn.XLOOKUP("Completion Rate",tblKPITargets[KPI_Name],tblKPITargets[Target_Value]),"Met","Below Target")</f>
        <v>Below Target</v>
      </c>
      <c r="V64" t="str">
        <f>IF(tblOperations[[#This Row],[SLA_Compliance]]&gt;=_xlfn.XLOOKUP('04_References'!$A$3,tblKPITargets[KPI_Name],tblKPITargets[Target_Value]),"Met","Below Target")</f>
        <v>Below Target</v>
      </c>
      <c r="W64" t="str">
        <f>IF(tblOperations[[#This Row],[Quality_Pass_Rate]]&gt;=_xlfn.XLOOKUP('04_References'!$A$4,tblKPITargets[KPI_Name],tblKPITargets[Target_Value]),"Met","Below Target")</f>
        <v>Met</v>
      </c>
      <c r="X64" t="str">
        <f>IF(tblOperations[[#This Row],[Average_Completion_Days]]&lt;=_xlfn.XLOOKUP('04_References'!$A$7,tblKPITargets[KPI_Name],tblKPITargets[Target_Value]),"Met","Below Target")</f>
        <v>Below Target</v>
      </c>
      <c r="Y64" t="str">
        <f>IF(tblOperations[[#This Row],[Closing_Backlog]]&lt;=_xlfn.XLOOKUP('04_References'!$A$8,tblKPITargets[KPI_Name],tblKPITargets[Target_Value]),"Met","Below Target")</f>
        <v>Below Target</v>
      </c>
    </row>
    <row r="65" spans="1:25">
      <c r="A65" s="8" t="s">
        <v>92</v>
      </c>
      <c r="B65" s="9">
        <v>46026</v>
      </c>
      <c r="C65" s="4" t="s">
        <v>27</v>
      </c>
      <c r="D65" s="4" t="s">
        <v>25</v>
      </c>
      <c r="E65" s="4">
        <v>12</v>
      </c>
      <c r="F65" s="4">
        <v>30</v>
      </c>
      <c r="G65" s="4">
        <v>42</v>
      </c>
      <c r="H65" s="4">
        <v>26</v>
      </c>
      <c r="I65" s="4">
        <v>16</v>
      </c>
      <c r="J65" s="4">
        <v>1</v>
      </c>
      <c r="K65" s="4">
        <v>1</v>
      </c>
      <c r="L65" s="4">
        <v>2.2000000000000002</v>
      </c>
      <c r="M65" s="4">
        <v>0.76400000000000001</v>
      </c>
      <c r="N65" s="4">
        <v>0.95499999999999996</v>
      </c>
      <c r="O65" s="4">
        <v>3.9</v>
      </c>
      <c r="P65" s="4">
        <v>0.77400000000000002</v>
      </c>
      <c r="Q65" s="5">
        <v>0.61899999999999999</v>
      </c>
      <c r="R65" s="4" t="str">
        <f>TRIM(tblOperations[[#This Row],[Region]])</f>
        <v>North East</v>
      </c>
      <c r="S65" s="4" t="str">
        <f>TRIM(tblOperations[[#This Row],[Team]])</f>
        <v>Workplace Projects</v>
      </c>
      <c r="T65" s="4" t="str">
        <f>_xlfn.XLOOKUP(R65,tblRegionReference[Region],tblRegionReference[Area],"Not Found")</f>
        <v>North</v>
      </c>
      <c r="U65" s="4" t="str">
        <f>IF(tblOperations[[#This Row],[Completion_Rate]]&gt;=_xlfn.XLOOKUP("Completion Rate",tblKPITargets[KPI_Name],tblKPITargets[Target_Value]),"Met","Below Target")</f>
        <v>Below Target</v>
      </c>
      <c r="V65" t="str">
        <f>IF(tblOperations[[#This Row],[SLA_Compliance]]&gt;=_xlfn.XLOOKUP('04_References'!$A$3,tblKPITargets[KPI_Name],tblKPITargets[Target_Value]),"Met","Below Target")</f>
        <v>Below Target</v>
      </c>
      <c r="W65" t="str">
        <f>IF(tblOperations[[#This Row],[Quality_Pass_Rate]]&gt;=_xlfn.XLOOKUP('04_References'!$A$4,tblKPITargets[KPI_Name],tblKPITargets[Target_Value]),"Met","Below Target")</f>
        <v>Met</v>
      </c>
      <c r="X65" t="str">
        <f>IF(tblOperations[[#This Row],[Average_Completion_Days]]&lt;=_xlfn.XLOOKUP('04_References'!$A$7,tblKPITargets[KPI_Name],tblKPITargets[Target_Value]),"Met","Below Target")</f>
        <v>Met</v>
      </c>
      <c r="Y65" t="str">
        <f>IF(tblOperations[[#This Row],[Closing_Backlog]]&lt;=_xlfn.XLOOKUP('04_References'!$A$8,tblKPITargets[KPI_Name],tblKPITargets[Target_Value]),"Met","Below Target")</f>
        <v>Below Target</v>
      </c>
    </row>
    <row r="66" spans="1:25">
      <c r="A66" s="6" t="s">
        <v>93</v>
      </c>
      <c r="B66" s="7">
        <v>46026</v>
      </c>
      <c r="C66" s="2" t="s">
        <v>32</v>
      </c>
      <c r="D66" s="2" t="s">
        <v>19</v>
      </c>
      <c r="E66" s="2">
        <v>11</v>
      </c>
      <c r="F66" s="2">
        <v>45</v>
      </c>
      <c r="G66" s="2">
        <v>56</v>
      </c>
      <c r="H66" s="2">
        <v>33</v>
      </c>
      <c r="I66" s="2">
        <v>23</v>
      </c>
      <c r="J66" s="2">
        <v>0</v>
      </c>
      <c r="K66" s="2">
        <v>0</v>
      </c>
      <c r="L66" s="2">
        <v>3.5</v>
      </c>
      <c r="M66" s="2">
        <v>0.82699999999999996</v>
      </c>
      <c r="N66" s="2">
        <v>0.97499999999999998</v>
      </c>
      <c r="O66" s="2">
        <v>3.6</v>
      </c>
      <c r="P66" s="2">
        <v>0.77900000000000003</v>
      </c>
      <c r="Q66" s="3">
        <v>0.58899999999999997</v>
      </c>
      <c r="R66" s="4" t="str">
        <f>TRIM(tblOperations[[#This Row],[Region]])</f>
        <v>North West</v>
      </c>
      <c r="S66" s="4" t="str">
        <f>TRIM(tblOperations[[#This Row],[Team]])</f>
        <v>Workplace Services</v>
      </c>
      <c r="T66" s="4" t="str">
        <f>_xlfn.XLOOKUP(R66,tblRegionReference[Region],tblRegionReference[Area],"Not Found")</f>
        <v>North</v>
      </c>
      <c r="U66" s="4" t="str">
        <f>IF(tblOperations[[#This Row],[Completion_Rate]]&gt;=_xlfn.XLOOKUP("Completion Rate",tblKPITargets[KPI_Name],tblKPITargets[Target_Value]),"Met","Below Target")</f>
        <v>Below Target</v>
      </c>
      <c r="V66" t="str">
        <f>IF(tblOperations[[#This Row],[SLA_Compliance]]&gt;=_xlfn.XLOOKUP('04_References'!$A$3,tblKPITargets[KPI_Name],tblKPITargets[Target_Value]),"Met","Below Target")</f>
        <v>Below Target</v>
      </c>
      <c r="W66" t="str">
        <f>IF(tblOperations[[#This Row],[Quality_Pass_Rate]]&gt;=_xlfn.XLOOKUP('04_References'!$A$4,tblKPITargets[KPI_Name],tblKPITargets[Target_Value]),"Met","Below Target")</f>
        <v>Met</v>
      </c>
      <c r="X66" t="str">
        <f>IF(tblOperations[[#This Row],[Average_Completion_Days]]&lt;=_xlfn.XLOOKUP('04_References'!$A$7,tblKPITargets[KPI_Name],tblKPITargets[Target_Value]),"Met","Below Target")</f>
        <v>Below Target</v>
      </c>
      <c r="Y66" t="str">
        <f>IF(tblOperations[[#This Row],[Closing_Backlog]]&lt;=_xlfn.XLOOKUP('04_References'!$A$8,tblKPITargets[KPI_Name],tblKPITargets[Target_Value]),"Met","Below Target")</f>
        <v>Below Target</v>
      </c>
    </row>
    <row r="67" spans="1:25">
      <c r="A67" s="8" t="s">
        <v>94</v>
      </c>
      <c r="B67" s="9">
        <v>46026</v>
      </c>
      <c r="C67" s="4" t="s">
        <v>32</v>
      </c>
      <c r="D67" s="4" t="s">
        <v>21</v>
      </c>
      <c r="E67" s="4">
        <v>48</v>
      </c>
      <c r="F67" s="4">
        <v>38</v>
      </c>
      <c r="G67" s="4">
        <v>86</v>
      </c>
      <c r="H67" s="4">
        <v>28</v>
      </c>
      <c r="I67" s="4">
        <v>58</v>
      </c>
      <c r="J67" s="4">
        <v>0</v>
      </c>
      <c r="K67" s="4">
        <v>0</v>
      </c>
      <c r="L67" s="4">
        <v>6.4</v>
      </c>
      <c r="M67" s="4">
        <v>0.629</v>
      </c>
      <c r="N67" s="4">
        <v>0.98599999999999999</v>
      </c>
      <c r="O67" s="4">
        <v>2.6</v>
      </c>
      <c r="P67" s="4">
        <v>0.78300000000000003</v>
      </c>
      <c r="Q67" s="5">
        <v>0.32600000000000001</v>
      </c>
      <c r="R67" s="4" t="str">
        <f>TRIM(tblOperations[[#This Row],[Region]])</f>
        <v>North West</v>
      </c>
      <c r="S67" s="4" t="str">
        <f>TRIM(tblOperations[[#This Row],[Team]])</f>
        <v>Facilities Response</v>
      </c>
      <c r="T67" s="4" t="str">
        <f>_xlfn.XLOOKUP(R67,tblRegionReference[Region],tblRegionReference[Area],"Not Found")</f>
        <v>North</v>
      </c>
      <c r="U67" s="4" t="str">
        <f>IF(tblOperations[[#This Row],[Completion_Rate]]&gt;=_xlfn.XLOOKUP("Completion Rate",tblKPITargets[KPI_Name],tblKPITargets[Target_Value]),"Met","Below Target")</f>
        <v>Below Target</v>
      </c>
      <c r="V67" t="str">
        <f>IF(tblOperations[[#This Row],[SLA_Compliance]]&gt;=_xlfn.XLOOKUP('04_References'!$A$3,tblKPITargets[KPI_Name],tblKPITargets[Target_Value]),"Met","Below Target")</f>
        <v>Below Target</v>
      </c>
      <c r="W67" t="str">
        <f>IF(tblOperations[[#This Row],[Quality_Pass_Rate]]&gt;=_xlfn.XLOOKUP('04_References'!$A$4,tblKPITargets[KPI_Name],tblKPITargets[Target_Value]),"Met","Below Target")</f>
        <v>Met</v>
      </c>
      <c r="X67" t="str">
        <f>IF(tblOperations[[#This Row],[Average_Completion_Days]]&lt;=_xlfn.XLOOKUP('04_References'!$A$7,tblKPITargets[KPI_Name],tblKPITargets[Target_Value]),"Met","Below Target")</f>
        <v>Below Target</v>
      </c>
      <c r="Y67" t="str">
        <f>IF(tblOperations[[#This Row],[Closing_Backlog]]&lt;=_xlfn.XLOOKUP('04_References'!$A$8,tblKPITargets[KPI_Name],tblKPITargets[Target_Value]),"Met","Below Target")</f>
        <v>Below Target</v>
      </c>
    </row>
    <row r="68" spans="1:25">
      <c r="A68" s="6" t="s">
        <v>95</v>
      </c>
      <c r="B68" s="7">
        <v>46026</v>
      </c>
      <c r="C68" s="2" t="s">
        <v>32</v>
      </c>
      <c r="D68" s="2" t="s">
        <v>23</v>
      </c>
      <c r="E68" s="2">
        <v>49</v>
      </c>
      <c r="F68" s="2">
        <v>36</v>
      </c>
      <c r="G68" s="2">
        <v>85</v>
      </c>
      <c r="H68" s="2">
        <v>16</v>
      </c>
      <c r="I68" s="2">
        <v>69</v>
      </c>
      <c r="J68" s="2">
        <v>0</v>
      </c>
      <c r="K68" s="2">
        <v>0</v>
      </c>
      <c r="L68" s="2">
        <v>6.9</v>
      </c>
      <c r="M68" s="2">
        <v>0.6</v>
      </c>
      <c r="N68" s="2">
        <v>0.98899999999999999</v>
      </c>
      <c r="O68" s="2">
        <v>2.5</v>
      </c>
      <c r="P68" s="2">
        <v>0.66700000000000004</v>
      </c>
      <c r="Q68" s="3">
        <v>0.188</v>
      </c>
      <c r="R68" s="4" t="str">
        <f>TRIM(tblOperations[[#This Row],[Region]])</f>
        <v>North West</v>
      </c>
      <c r="S68" s="4" t="str">
        <f>TRIM(tblOperations[[#This Row],[Team]])</f>
        <v>Estates Support</v>
      </c>
      <c r="T68" s="4" t="str">
        <f>_xlfn.XLOOKUP(R68,tblRegionReference[Region],tblRegionReference[Area],"Not Found")</f>
        <v>North</v>
      </c>
      <c r="U68" s="4" t="str">
        <f>IF(tblOperations[[#This Row],[Completion_Rate]]&gt;=_xlfn.XLOOKUP("Completion Rate",tblKPITargets[KPI_Name],tblKPITargets[Target_Value]),"Met","Below Target")</f>
        <v>Below Target</v>
      </c>
      <c r="V68" t="str">
        <f>IF(tblOperations[[#This Row],[SLA_Compliance]]&gt;=_xlfn.XLOOKUP('04_References'!$A$3,tblKPITargets[KPI_Name],tblKPITargets[Target_Value]),"Met","Below Target")</f>
        <v>Below Target</v>
      </c>
      <c r="W68" t="str">
        <f>IF(tblOperations[[#This Row],[Quality_Pass_Rate]]&gt;=_xlfn.XLOOKUP('04_References'!$A$4,tblKPITargets[KPI_Name],tblKPITargets[Target_Value]),"Met","Below Target")</f>
        <v>Met</v>
      </c>
      <c r="X68" t="str">
        <f>IF(tblOperations[[#This Row],[Average_Completion_Days]]&lt;=_xlfn.XLOOKUP('04_References'!$A$7,tblKPITargets[KPI_Name],tblKPITargets[Target_Value]),"Met","Below Target")</f>
        <v>Below Target</v>
      </c>
      <c r="Y68" t="str">
        <f>IF(tblOperations[[#This Row],[Closing_Backlog]]&lt;=_xlfn.XLOOKUP('04_References'!$A$8,tblKPITargets[KPI_Name],tblKPITargets[Target_Value]),"Met","Below Target")</f>
        <v>Below Target</v>
      </c>
    </row>
    <row r="69" spans="1:25">
      <c r="A69" s="8" t="s">
        <v>96</v>
      </c>
      <c r="B69" s="9">
        <v>46026</v>
      </c>
      <c r="C69" s="4" t="s">
        <v>32</v>
      </c>
      <c r="D69" s="4" t="s">
        <v>25</v>
      </c>
      <c r="E69" s="4">
        <v>0</v>
      </c>
      <c r="F69" s="4">
        <v>30</v>
      </c>
      <c r="G69" s="4">
        <v>30</v>
      </c>
      <c r="H69" s="4">
        <v>30</v>
      </c>
      <c r="I69" s="4">
        <v>0</v>
      </c>
      <c r="J69" s="4">
        <v>0</v>
      </c>
      <c r="K69" s="4">
        <v>0</v>
      </c>
      <c r="L69" s="4">
        <v>1.1000000000000001</v>
      </c>
      <c r="M69" s="4">
        <v>0.98499999999999999</v>
      </c>
      <c r="N69" s="4">
        <v>1</v>
      </c>
      <c r="O69" s="4">
        <v>4.2</v>
      </c>
      <c r="P69" s="4">
        <v>0.72299999999999998</v>
      </c>
      <c r="Q69" s="5">
        <v>1</v>
      </c>
      <c r="R69" s="4" t="str">
        <f>TRIM(tblOperations[[#This Row],[Region]])</f>
        <v>North West</v>
      </c>
      <c r="S69" s="4" t="str">
        <f>TRIM(tblOperations[[#This Row],[Team]])</f>
        <v>Workplace Projects</v>
      </c>
      <c r="T69" s="4" t="str">
        <f>_xlfn.XLOOKUP(R69,tblRegionReference[Region],tblRegionReference[Area],"Not Found")</f>
        <v>North</v>
      </c>
      <c r="U69" s="4" t="str">
        <f>IF(tblOperations[[#This Row],[Completion_Rate]]&gt;=_xlfn.XLOOKUP("Completion Rate",tblKPITargets[KPI_Name],tblKPITargets[Target_Value]),"Met","Below Target")</f>
        <v>Met</v>
      </c>
      <c r="V69" t="str">
        <f>IF(tblOperations[[#This Row],[SLA_Compliance]]&gt;=_xlfn.XLOOKUP('04_References'!$A$3,tblKPITargets[KPI_Name],tblKPITargets[Target_Value]),"Met","Below Target")</f>
        <v>Met</v>
      </c>
      <c r="W69" t="str">
        <f>IF(tblOperations[[#This Row],[Quality_Pass_Rate]]&gt;=_xlfn.XLOOKUP('04_References'!$A$4,tblKPITargets[KPI_Name],tblKPITargets[Target_Value]),"Met","Below Target")</f>
        <v>Met</v>
      </c>
      <c r="X69" t="str">
        <f>IF(tblOperations[[#This Row],[Average_Completion_Days]]&lt;=_xlfn.XLOOKUP('04_References'!$A$7,tblKPITargets[KPI_Name],tblKPITargets[Target_Value]),"Met","Below Target")</f>
        <v>Met</v>
      </c>
      <c r="Y69" t="str">
        <f>IF(tblOperations[[#This Row],[Closing_Backlog]]&lt;=_xlfn.XLOOKUP('04_References'!$A$8,tblKPITargets[KPI_Name],tblKPITargets[Target_Value]),"Met","Below Target")</f>
        <v>Met</v>
      </c>
    </row>
    <row r="70" spans="1:25">
      <c r="A70" s="6" t="s">
        <v>97</v>
      </c>
      <c r="B70" s="7">
        <v>46026</v>
      </c>
      <c r="C70" s="2" t="s">
        <v>37</v>
      </c>
      <c r="D70" s="2" t="s">
        <v>19</v>
      </c>
      <c r="E70" s="2">
        <v>0</v>
      </c>
      <c r="F70" s="2">
        <v>54</v>
      </c>
      <c r="G70" s="2">
        <v>54</v>
      </c>
      <c r="H70" s="2">
        <v>42</v>
      </c>
      <c r="I70" s="2">
        <v>12</v>
      </c>
      <c r="J70" s="2">
        <v>0</v>
      </c>
      <c r="K70" s="2">
        <v>0</v>
      </c>
      <c r="L70" s="2">
        <v>2.8</v>
      </c>
      <c r="M70" s="2">
        <v>0.90900000000000003</v>
      </c>
      <c r="N70" s="2">
        <v>0.98199999999999998</v>
      </c>
      <c r="O70" s="2">
        <v>4.4000000000000004</v>
      </c>
      <c r="P70" s="2">
        <v>0.81399999999999995</v>
      </c>
      <c r="Q70" s="3">
        <v>0.77800000000000002</v>
      </c>
      <c r="R70" s="4" t="str">
        <f>TRIM(tblOperations[[#This Row],[Region]])</f>
        <v>Midlands</v>
      </c>
      <c r="S70" s="4" t="str">
        <f>TRIM(tblOperations[[#This Row],[Team]])</f>
        <v>Workplace Services</v>
      </c>
      <c r="T70" s="4" t="str">
        <f>_xlfn.XLOOKUP(R70,tblRegionReference[Region],tblRegionReference[Area],"Not Found")</f>
        <v>Central</v>
      </c>
      <c r="U70" s="4" t="str">
        <f>IF(tblOperations[[#This Row],[Completion_Rate]]&gt;=_xlfn.XLOOKUP("Completion Rate",tblKPITargets[KPI_Name],tblKPITargets[Target_Value]),"Met","Below Target")</f>
        <v>Below Target</v>
      </c>
      <c r="V70" t="str">
        <f>IF(tblOperations[[#This Row],[SLA_Compliance]]&gt;=_xlfn.XLOOKUP('04_References'!$A$3,tblKPITargets[KPI_Name],tblKPITargets[Target_Value]),"Met","Below Target")</f>
        <v>Below Target</v>
      </c>
      <c r="W70" t="str">
        <f>IF(tblOperations[[#This Row],[Quality_Pass_Rate]]&gt;=_xlfn.XLOOKUP('04_References'!$A$4,tblKPITargets[KPI_Name],tblKPITargets[Target_Value]),"Met","Below Target")</f>
        <v>Met</v>
      </c>
      <c r="X70" t="str">
        <f>IF(tblOperations[[#This Row],[Average_Completion_Days]]&lt;=_xlfn.XLOOKUP('04_References'!$A$7,tblKPITargets[KPI_Name],tblKPITargets[Target_Value]),"Met","Below Target")</f>
        <v>Met</v>
      </c>
      <c r="Y70" t="str">
        <f>IF(tblOperations[[#This Row],[Closing_Backlog]]&lt;=_xlfn.XLOOKUP('04_References'!$A$8,tblKPITargets[KPI_Name],tblKPITargets[Target_Value]),"Met","Below Target")</f>
        <v>Below Target</v>
      </c>
    </row>
    <row r="71" spans="1:25">
      <c r="A71" s="8" t="s">
        <v>98</v>
      </c>
      <c r="B71" s="9">
        <v>46026</v>
      </c>
      <c r="C71" s="4" t="s">
        <v>37</v>
      </c>
      <c r="D71" s="4" t="s">
        <v>21</v>
      </c>
      <c r="E71" s="4">
        <v>18</v>
      </c>
      <c r="F71" s="4">
        <v>52</v>
      </c>
      <c r="G71" s="4">
        <v>70</v>
      </c>
      <c r="H71" s="4">
        <v>26</v>
      </c>
      <c r="I71" s="4">
        <v>44</v>
      </c>
      <c r="J71" s="4">
        <v>1</v>
      </c>
      <c r="K71" s="4">
        <v>0</v>
      </c>
      <c r="L71" s="4">
        <v>5.0999999999999996</v>
      </c>
      <c r="M71" s="4">
        <v>0.65100000000000002</v>
      </c>
      <c r="N71" s="4">
        <v>0.98499999999999999</v>
      </c>
      <c r="O71" s="4">
        <v>2.9</v>
      </c>
      <c r="P71" s="4">
        <v>0.78800000000000003</v>
      </c>
      <c r="Q71" s="5">
        <v>0.371</v>
      </c>
      <c r="R71" s="4" t="str">
        <f>TRIM(tblOperations[[#This Row],[Region]])</f>
        <v>Midlands</v>
      </c>
      <c r="S71" s="4" t="str">
        <f>TRIM(tblOperations[[#This Row],[Team]])</f>
        <v>Facilities Response</v>
      </c>
      <c r="T71" s="4" t="str">
        <f>_xlfn.XLOOKUP(R71,tblRegionReference[Region],tblRegionReference[Area],"Not Found")</f>
        <v>Central</v>
      </c>
      <c r="U71" s="4" t="str">
        <f>IF(tblOperations[[#This Row],[Completion_Rate]]&gt;=_xlfn.XLOOKUP("Completion Rate",tblKPITargets[KPI_Name],tblKPITargets[Target_Value]),"Met","Below Target")</f>
        <v>Below Target</v>
      </c>
      <c r="V71" t="str">
        <f>IF(tblOperations[[#This Row],[SLA_Compliance]]&gt;=_xlfn.XLOOKUP('04_References'!$A$3,tblKPITargets[KPI_Name],tblKPITargets[Target_Value]),"Met","Below Target")</f>
        <v>Below Target</v>
      </c>
      <c r="W71" t="str">
        <f>IF(tblOperations[[#This Row],[Quality_Pass_Rate]]&gt;=_xlfn.XLOOKUP('04_References'!$A$4,tblKPITargets[KPI_Name],tblKPITargets[Target_Value]),"Met","Below Target")</f>
        <v>Met</v>
      </c>
      <c r="X71" t="str">
        <f>IF(tblOperations[[#This Row],[Average_Completion_Days]]&lt;=_xlfn.XLOOKUP('04_References'!$A$7,tblKPITargets[KPI_Name],tblKPITargets[Target_Value]),"Met","Below Target")</f>
        <v>Below Target</v>
      </c>
      <c r="Y71" t="str">
        <f>IF(tblOperations[[#This Row],[Closing_Backlog]]&lt;=_xlfn.XLOOKUP('04_References'!$A$8,tblKPITargets[KPI_Name],tblKPITargets[Target_Value]),"Met","Below Target")</f>
        <v>Below Target</v>
      </c>
    </row>
    <row r="72" spans="1:25">
      <c r="A72" s="6" t="s">
        <v>99</v>
      </c>
      <c r="B72" s="7">
        <v>46026</v>
      </c>
      <c r="C72" s="2" t="s">
        <v>37</v>
      </c>
      <c r="D72" s="2" t="s">
        <v>23</v>
      </c>
      <c r="E72" s="2">
        <v>8</v>
      </c>
      <c r="F72" s="2">
        <v>26</v>
      </c>
      <c r="G72" s="2">
        <v>34</v>
      </c>
      <c r="H72" s="2">
        <v>34</v>
      </c>
      <c r="I72" s="2">
        <v>0</v>
      </c>
      <c r="J72" s="2">
        <v>0</v>
      </c>
      <c r="K72" s="2">
        <v>0</v>
      </c>
      <c r="L72" s="2">
        <v>1.5</v>
      </c>
      <c r="M72" s="2">
        <v>0.96399999999999997</v>
      </c>
      <c r="N72" s="2">
        <v>0.99399999999999999</v>
      </c>
      <c r="O72" s="2">
        <v>4.7</v>
      </c>
      <c r="P72" s="2">
        <v>0.78800000000000003</v>
      </c>
      <c r="Q72" s="3">
        <v>1</v>
      </c>
      <c r="R72" s="4" t="str">
        <f>TRIM(tblOperations[[#This Row],[Region]])</f>
        <v>Midlands</v>
      </c>
      <c r="S72" s="4" t="str">
        <f>TRIM(tblOperations[[#This Row],[Team]])</f>
        <v>Estates Support</v>
      </c>
      <c r="T72" s="4" t="str">
        <f>_xlfn.XLOOKUP(R72,tblRegionReference[Region],tblRegionReference[Area],"Not Found")</f>
        <v>Central</v>
      </c>
      <c r="U72" s="4" t="str">
        <f>IF(tblOperations[[#This Row],[Completion_Rate]]&gt;=_xlfn.XLOOKUP("Completion Rate",tblKPITargets[KPI_Name],tblKPITargets[Target_Value]),"Met","Below Target")</f>
        <v>Met</v>
      </c>
      <c r="V72" t="str">
        <f>IF(tblOperations[[#This Row],[SLA_Compliance]]&gt;=_xlfn.XLOOKUP('04_References'!$A$3,tblKPITargets[KPI_Name],tblKPITargets[Target_Value]),"Met","Below Target")</f>
        <v>Met</v>
      </c>
      <c r="W72" t="str">
        <f>IF(tblOperations[[#This Row],[Quality_Pass_Rate]]&gt;=_xlfn.XLOOKUP('04_References'!$A$4,tblKPITargets[KPI_Name],tblKPITargets[Target_Value]),"Met","Below Target")</f>
        <v>Met</v>
      </c>
      <c r="X72" t="str">
        <f>IF(tblOperations[[#This Row],[Average_Completion_Days]]&lt;=_xlfn.XLOOKUP('04_References'!$A$7,tblKPITargets[KPI_Name],tblKPITargets[Target_Value]),"Met","Below Target")</f>
        <v>Met</v>
      </c>
      <c r="Y72" t="str">
        <f>IF(tblOperations[[#This Row],[Closing_Backlog]]&lt;=_xlfn.XLOOKUP('04_References'!$A$8,tblKPITargets[KPI_Name],tblKPITargets[Target_Value]),"Met","Below Target")</f>
        <v>Met</v>
      </c>
    </row>
    <row r="73" spans="1:25">
      <c r="A73" s="8" t="s">
        <v>100</v>
      </c>
      <c r="B73" s="9">
        <v>46026</v>
      </c>
      <c r="C73" s="4" t="s">
        <v>37</v>
      </c>
      <c r="D73" s="4" t="s">
        <v>25</v>
      </c>
      <c r="E73" s="4">
        <v>0</v>
      </c>
      <c r="F73" s="4">
        <v>21</v>
      </c>
      <c r="G73" s="4">
        <v>21</v>
      </c>
      <c r="H73" s="4">
        <v>21</v>
      </c>
      <c r="I73" s="4">
        <v>0</v>
      </c>
      <c r="J73" s="4">
        <v>0</v>
      </c>
      <c r="K73" s="4">
        <v>0</v>
      </c>
      <c r="L73" s="4">
        <v>1.4</v>
      </c>
      <c r="M73" s="4">
        <v>0.94399999999999995</v>
      </c>
      <c r="N73" s="4">
        <v>1</v>
      </c>
      <c r="O73" s="4">
        <v>4.5</v>
      </c>
      <c r="P73" s="4">
        <v>0.72</v>
      </c>
      <c r="Q73" s="5">
        <v>1</v>
      </c>
      <c r="R73" s="4" t="str">
        <f>TRIM(tblOperations[[#This Row],[Region]])</f>
        <v>Midlands</v>
      </c>
      <c r="S73" s="4" t="str">
        <f>TRIM(tblOperations[[#This Row],[Team]])</f>
        <v>Workplace Projects</v>
      </c>
      <c r="T73" s="4" t="str">
        <f>_xlfn.XLOOKUP(R73,tblRegionReference[Region],tblRegionReference[Area],"Not Found")</f>
        <v>Central</v>
      </c>
      <c r="U73" s="4" t="str">
        <f>IF(tblOperations[[#This Row],[Completion_Rate]]&gt;=_xlfn.XLOOKUP("Completion Rate",tblKPITargets[KPI_Name],tblKPITargets[Target_Value]),"Met","Below Target")</f>
        <v>Met</v>
      </c>
      <c r="V73" t="str">
        <f>IF(tblOperations[[#This Row],[SLA_Compliance]]&gt;=_xlfn.XLOOKUP('04_References'!$A$3,tblKPITargets[KPI_Name],tblKPITargets[Target_Value]),"Met","Below Target")</f>
        <v>Met</v>
      </c>
      <c r="W73" t="str">
        <f>IF(tblOperations[[#This Row],[Quality_Pass_Rate]]&gt;=_xlfn.XLOOKUP('04_References'!$A$4,tblKPITargets[KPI_Name],tblKPITargets[Target_Value]),"Met","Below Target")</f>
        <v>Met</v>
      </c>
      <c r="X73" t="str">
        <f>IF(tblOperations[[#This Row],[Average_Completion_Days]]&lt;=_xlfn.XLOOKUP('04_References'!$A$7,tblKPITargets[KPI_Name],tblKPITargets[Target_Value]),"Met","Below Target")</f>
        <v>Met</v>
      </c>
      <c r="Y73" t="str">
        <f>IF(tblOperations[[#This Row],[Closing_Backlog]]&lt;=_xlfn.XLOOKUP('04_References'!$A$8,tblKPITargets[KPI_Name],tblKPITargets[Target_Value]),"Met","Below Target")</f>
        <v>Met</v>
      </c>
    </row>
    <row r="74" spans="1:25">
      <c r="A74" s="6" t="s">
        <v>101</v>
      </c>
      <c r="B74" s="7">
        <v>46026</v>
      </c>
      <c r="C74" s="2" t="s">
        <v>43</v>
      </c>
      <c r="D74" s="2" t="s">
        <v>19</v>
      </c>
      <c r="E74" s="2">
        <v>50</v>
      </c>
      <c r="F74" s="2">
        <v>29</v>
      </c>
      <c r="G74" s="2">
        <v>79</v>
      </c>
      <c r="H74" s="2">
        <v>23</v>
      </c>
      <c r="I74" s="2">
        <v>56</v>
      </c>
      <c r="J74" s="2">
        <v>1</v>
      </c>
      <c r="K74" s="2">
        <v>0</v>
      </c>
      <c r="L74" s="2">
        <v>5.8</v>
      </c>
      <c r="M74" s="2">
        <v>0.63600000000000001</v>
      </c>
      <c r="N74" s="2">
        <v>0.96899999999999997</v>
      </c>
      <c r="O74" s="2">
        <v>2.7</v>
      </c>
      <c r="P74" s="2">
        <v>0.70299999999999996</v>
      </c>
      <c r="Q74" s="3">
        <v>0.29099999999999998</v>
      </c>
      <c r="R74" s="4" t="str">
        <f>TRIM(tblOperations[[#This Row],[Region]])</f>
        <v>South West</v>
      </c>
      <c r="S74" s="4" t="str">
        <f>TRIM(tblOperations[[#This Row],[Team]])</f>
        <v>Workplace Services</v>
      </c>
      <c r="T74" s="4" t="str">
        <f>_xlfn.XLOOKUP(R74,tblRegionReference[Region],tblRegionReference[Area],"Not Found")</f>
        <v>South</v>
      </c>
      <c r="U74" s="4" t="str">
        <f>IF(tblOperations[[#This Row],[Completion_Rate]]&gt;=_xlfn.XLOOKUP("Completion Rate",tblKPITargets[KPI_Name],tblKPITargets[Target_Value]),"Met","Below Target")</f>
        <v>Below Target</v>
      </c>
      <c r="V74" t="str">
        <f>IF(tblOperations[[#This Row],[SLA_Compliance]]&gt;=_xlfn.XLOOKUP('04_References'!$A$3,tblKPITargets[KPI_Name],tblKPITargets[Target_Value]),"Met","Below Target")</f>
        <v>Below Target</v>
      </c>
      <c r="W74" t="str">
        <f>IF(tblOperations[[#This Row],[Quality_Pass_Rate]]&gt;=_xlfn.XLOOKUP('04_References'!$A$4,tblKPITargets[KPI_Name],tblKPITargets[Target_Value]),"Met","Below Target")</f>
        <v>Met</v>
      </c>
      <c r="X74" t="str">
        <f>IF(tblOperations[[#This Row],[Average_Completion_Days]]&lt;=_xlfn.XLOOKUP('04_References'!$A$7,tblKPITargets[KPI_Name],tblKPITargets[Target_Value]),"Met","Below Target")</f>
        <v>Below Target</v>
      </c>
      <c r="Y74" t="str">
        <f>IF(tblOperations[[#This Row],[Closing_Backlog]]&lt;=_xlfn.XLOOKUP('04_References'!$A$8,tblKPITargets[KPI_Name],tblKPITargets[Target_Value]),"Met","Below Target")</f>
        <v>Below Target</v>
      </c>
    </row>
    <row r="75" spans="1:25">
      <c r="A75" s="8" t="s">
        <v>102</v>
      </c>
      <c r="B75" s="9">
        <v>46026</v>
      </c>
      <c r="C75" s="4" t="s">
        <v>43</v>
      </c>
      <c r="D75" s="4" t="s">
        <v>21</v>
      </c>
      <c r="E75" s="4">
        <v>0</v>
      </c>
      <c r="F75" s="4">
        <v>26</v>
      </c>
      <c r="G75" s="4">
        <v>26</v>
      </c>
      <c r="H75" s="4">
        <v>26</v>
      </c>
      <c r="I75" s="4">
        <v>0</v>
      </c>
      <c r="J75" s="4">
        <v>0</v>
      </c>
      <c r="K75" s="4">
        <v>0</v>
      </c>
      <c r="L75" s="4">
        <v>1.9</v>
      </c>
      <c r="M75" s="4">
        <v>0.997</v>
      </c>
      <c r="N75" s="4">
        <v>0.999</v>
      </c>
      <c r="O75" s="4">
        <v>4.7</v>
      </c>
      <c r="P75" s="4">
        <v>0.68899999999999995</v>
      </c>
      <c r="Q75" s="5">
        <v>1</v>
      </c>
      <c r="R75" s="4" t="str">
        <f>TRIM(tblOperations[[#This Row],[Region]])</f>
        <v>South West</v>
      </c>
      <c r="S75" s="4" t="str">
        <f>TRIM(tblOperations[[#This Row],[Team]])</f>
        <v>Facilities Response</v>
      </c>
      <c r="T75" s="4" t="str">
        <f>_xlfn.XLOOKUP(R75,tblRegionReference[Region],tblRegionReference[Area],"Not Found")</f>
        <v>South</v>
      </c>
      <c r="U75" s="4" t="str">
        <f>IF(tblOperations[[#This Row],[Completion_Rate]]&gt;=_xlfn.XLOOKUP("Completion Rate",tblKPITargets[KPI_Name],tblKPITargets[Target_Value]),"Met","Below Target")</f>
        <v>Met</v>
      </c>
      <c r="V75" t="str">
        <f>IF(tblOperations[[#This Row],[SLA_Compliance]]&gt;=_xlfn.XLOOKUP('04_References'!$A$3,tblKPITargets[KPI_Name],tblKPITargets[Target_Value]),"Met","Below Target")</f>
        <v>Met</v>
      </c>
      <c r="W75" t="str">
        <f>IF(tblOperations[[#This Row],[Quality_Pass_Rate]]&gt;=_xlfn.XLOOKUP('04_References'!$A$4,tblKPITargets[KPI_Name],tblKPITargets[Target_Value]),"Met","Below Target")</f>
        <v>Met</v>
      </c>
      <c r="X75" t="str">
        <f>IF(tblOperations[[#This Row],[Average_Completion_Days]]&lt;=_xlfn.XLOOKUP('04_References'!$A$7,tblKPITargets[KPI_Name],tblKPITargets[Target_Value]),"Met","Below Target")</f>
        <v>Met</v>
      </c>
      <c r="Y75" t="str">
        <f>IF(tblOperations[[#This Row],[Closing_Backlog]]&lt;=_xlfn.XLOOKUP('04_References'!$A$8,tblKPITargets[KPI_Name],tblKPITargets[Target_Value]),"Met","Below Target")</f>
        <v>Met</v>
      </c>
    </row>
    <row r="76" spans="1:25">
      <c r="A76" s="6" t="s">
        <v>103</v>
      </c>
      <c r="B76" s="7">
        <v>46026</v>
      </c>
      <c r="C76" s="2" t="s">
        <v>43</v>
      </c>
      <c r="D76" s="2" t="s">
        <v>23</v>
      </c>
      <c r="E76" s="2">
        <v>0</v>
      </c>
      <c r="F76" s="2">
        <v>50</v>
      </c>
      <c r="G76" s="2">
        <v>50</v>
      </c>
      <c r="H76" s="2">
        <v>50</v>
      </c>
      <c r="I76" s="2">
        <v>0</v>
      </c>
      <c r="J76" s="2">
        <v>0</v>
      </c>
      <c r="K76" s="2">
        <v>0</v>
      </c>
      <c r="L76" s="2">
        <v>1.6</v>
      </c>
      <c r="M76" s="2">
        <v>0.96599999999999997</v>
      </c>
      <c r="N76" s="2">
        <v>1</v>
      </c>
      <c r="O76" s="2">
        <v>4.0999999999999996</v>
      </c>
      <c r="P76" s="2">
        <v>0.64900000000000002</v>
      </c>
      <c r="Q76" s="3">
        <v>1</v>
      </c>
      <c r="R76" s="4" t="str">
        <f>TRIM(tblOperations[[#This Row],[Region]])</f>
        <v>South West</v>
      </c>
      <c r="S76" s="4" t="str">
        <f>TRIM(tblOperations[[#This Row],[Team]])</f>
        <v>Estates Support</v>
      </c>
      <c r="T76" s="4" t="str">
        <f>_xlfn.XLOOKUP(R76,tblRegionReference[Region],tblRegionReference[Area],"Not Found")</f>
        <v>South</v>
      </c>
      <c r="U76" s="4" t="str">
        <f>IF(tblOperations[[#This Row],[Completion_Rate]]&gt;=_xlfn.XLOOKUP("Completion Rate",tblKPITargets[KPI_Name],tblKPITargets[Target_Value]),"Met","Below Target")</f>
        <v>Met</v>
      </c>
      <c r="V76" t="str">
        <f>IF(tblOperations[[#This Row],[SLA_Compliance]]&gt;=_xlfn.XLOOKUP('04_References'!$A$3,tblKPITargets[KPI_Name],tblKPITargets[Target_Value]),"Met","Below Target")</f>
        <v>Met</v>
      </c>
      <c r="W76" t="str">
        <f>IF(tblOperations[[#This Row],[Quality_Pass_Rate]]&gt;=_xlfn.XLOOKUP('04_References'!$A$4,tblKPITargets[KPI_Name],tblKPITargets[Target_Value]),"Met","Below Target")</f>
        <v>Met</v>
      </c>
      <c r="X76" t="str">
        <f>IF(tblOperations[[#This Row],[Average_Completion_Days]]&lt;=_xlfn.XLOOKUP('04_References'!$A$7,tblKPITargets[KPI_Name],tblKPITargets[Target_Value]),"Met","Below Target")</f>
        <v>Met</v>
      </c>
      <c r="Y76" t="str">
        <f>IF(tblOperations[[#This Row],[Closing_Backlog]]&lt;=_xlfn.XLOOKUP('04_References'!$A$8,tblKPITargets[KPI_Name],tblKPITargets[Target_Value]),"Met","Below Target")</f>
        <v>Met</v>
      </c>
    </row>
    <row r="77" spans="1:25">
      <c r="A77" s="8" t="s">
        <v>104</v>
      </c>
      <c r="B77" s="9">
        <v>46026</v>
      </c>
      <c r="C77" s="4" t="s">
        <v>43</v>
      </c>
      <c r="D77" s="4" t="s">
        <v>25</v>
      </c>
      <c r="E77" s="4">
        <v>0</v>
      </c>
      <c r="F77" s="4">
        <v>45</v>
      </c>
      <c r="G77" s="4">
        <v>45</v>
      </c>
      <c r="H77" s="4">
        <v>45</v>
      </c>
      <c r="I77" s="4">
        <v>0</v>
      </c>
      <c r="J77" s="4">
        <v>0</v>
      </c>
      <c r="K77" s="4">
        <v>0</v>
      </c>
      <c r="L77" s="4">
        <v>1.4</v>
      </c>
      <c r="M77" s="4">
        <v>1</v>
      </c>
      <c r="N77" s="4">
        <v>0.97</v>
      </c>
      <c r="O77" s="4">
        <v>4.2</v>
      </c>
      <c r="P77" s="4">
        <v>0.67300000000000004</v>
      </c>
      <c r="Q77" s="5">
        <v>1</v>
      </c>
      <c r="R77" s="4" t="str">
        <f>TRIM(tblOperations[[#This Row],[Region]])</f>
        <v>South West</v>
      </c>
      <c r="S77" s="4" t="str">
        <f>TRIM(tblOperations[[#This Row],[Team]])</f>
        <v>Workplace Projects</v>
      </c>
      <c r="T77" s="4" t="str">
        <f>_xlfn.XLOOKUP(R77,tblRegionReference[Region],tblRegionReference[Area],"Not Found")</f>
        <v>South</v>
      </c>
      <c r="U77" s="4" t="str">
        <f>IF(tblOperations[[#This Row],[Completion_Rate]]&gt;=_xlfn.XLOOKUP("Completion Rate",tblKPITargets[KPI_Name],tblKPITargets[Target_Value]),"Met","Below Target")</f>
        <v>Met</v>
      </c>
      <c r="V77" t="str">
        <f>IF(tblOperations[[#This Row],[SLA_Compliance]]&gt;=_xlfn.XLOOKUP('04_References'!$A$3,tblKPITargets[KPI_Name],tblKPITargets[Target_Value]),"Met","Below Target")</f>
        <v>Met</v>
      </c>
      <c r="W77" t="str">
        <f>IF(tblOperations[[#This Row],[Quality_Pass_Rate]]&gt;=_xlfn.XLOOKUP('04_References'!$A$4,tblKPITargets[KPI_Name],tblKPITargets[Target_Value]),"Met","Below Target")</f>
        <v>Met</v>
      </c>
      <c r="X77" t="str">
        <f>IF(tblOperations[[#This Row],[Average_Completion_Days]]&lt;=_xlfn.XLOOKUP('04_References'!$A$7,tblKPITargets[KPI_Name],tblKPITargets[Target_Value]),"Met","Below Target")</f>
        <v>Met</v>
      </c>
      <c r="Y77" t="str">
        <f>IF(tblOperations[[#This Row],[Closing_Backlog]]&lt;=_xlfn.XLOOKUP('04_References'!$A$8,tblKPITargets[KPI_Name],tblKPITargets[Target_Value]),"Met","Below Target")</f>
        <v>Met</v>
      </c>
    </row>
    <row r="78" spans="1:25">
      <c r="A78" s="6" t="s">
        <v>105</v>
      </c>
      <c r="B78" s="7">
        <v>46026</v>
      </c>
      <c r="C78" s="2" t="s">
        <v>48</v>
      </c>
      <c r="D78" s="2" t="s">
        <v>19</v>
      </c>
      <c r="E78" s="2">
        <v>0</v>
      </c>
      <c r="F78" s="2">
        <v>52</v>
      </c>
      <c r="G78" s="2">
        <v>52</v>
      </c>
      <c r="H78" s="2">
        <v>52</v>
      </c>
      <c r="I78" s="2">
        <v>0</v>
      </c>
      <c r="J78" s="2">
        <v>0</v>
      </c>
      <c r="K78" s="2">
        <v>0</v>
      </c>
      <c r="L78" s="2">
        <v>1.1000000000000001</v>
      </c>
      <c r="M78" s="2">
        <v>0.97099999999999997</v>
      </c>
      <c r="N78" s="2">
        <v>0.99299999999999999</v>
      </c>
      <c r="O78" s="2">
        <v>4.5999999999999996</v>
      </c>
      <c r="P78" s="2">
        <v>0.66900000000000004</v>
      </c>
      <c r="Q78" s="3">
        <v>1</v>
      </c>
      <c r="R78" s="4" t="str">
        <f>TRIM(tblOperations[[#This Row],[Region]])</f>
        <v>South East</v>
      </c>
      <c r="S78" s="4" t="str">
        <f>TRIM(tblOperations[[#This Row],[Team]])</f>
        <v>Workplace Services</v>
      </c>
      <c r="T78" s="4" t="str">
        <f>_xlfn.XLOOKUP(R78,tblRegionReference[Region],tblRegionReference[Area],"Not Found")</f>
        <v>South</v>
      </c>
      <c r="U78" s="4" t="str">
        <f>IF(tblOperations[[#This Row],[Completion_Rate]]&gt;=_xlfn.XLOOKUP("Completion Rate",tblKPITargets[KPI_Name],tblKPITargets[Target_Value]),"Met","Below Target")</f>
        <v>Met</v>
      </c>
      <c r="V78" t="str">
        <f>IF(tblOperations[[#This Row],[SLA_Compliance]]&gt;=_xlfn.XLOOKUP('04_References'!$A$3,tblKPITargets[KPI_Name],tblKPITargets[Target_Value]),"Met","Below Target")</f>
        <v>Met</v>
      </c>
      <c r="W78" t="str">
        <f>IF(tblOperations[[#This Row],[Quality_Pass_Rate]]&gt;=_xlfn.XLOOKUP('04_References'!$A$4,tblKPITargets[KPI_Name],tblKPITargets[Target_Value]),"Met","Below Target")</f>
        <v>Met</v>
      </c>
      <c r="X78" t="str">
        <f>IF(tblOperations[[#This Row],[Average_Completion_Days]]&lt;=_xlfn.XLOOKUP('04_References'!$A$7,tblKPITargets[KPI_Name],tblKPITargets[Target_Value]),"Met","Below Target")</f>
        <v>Met</v>
      </c>
      <c r="Y78" t="str">
        <f>IF(tblOperations[[#This Row],[Closing_Backlog]]&lt;=_xlfn.XLOOKUP('04_References'!$A$8,tblKPITargets[KPI_Name],tblKPITargets[Target_Value]),"Met","Below Target")</f>
        <v>Met</v>
      </c>
    </row>
    <row r="79" spans="1:25">
      <c r="A79" s="8" t="s">
        <v>106</v>
      </c>
      <c r="B79" s="9">
        <v>46026</v>
      </c>
      <c r="C79" s="4" t="s">
        <v>48</v>
      </c>
      <c r="D79" s="4" t="s">
        <v>21</v>
      </c>
      <c r="E79" s="4">
        <v>73</v>
      </c>
      <c r="F79" s="4">
        <v>42</v>
      </c>
      <c r="G79" s="4">
        <v>115</v>
      </c>
      <c r="H79" s="4">
        <v>18</v>
      </c>
      <c r="I79" s="4">
        <v>97</v>
      </c>
      <c r="J79" s="4">
        <v>0</v>
      </c>
      <c r="K79" s="4">
        <v>0</v>
      </c>
      <c r="L79" s="4">
        <v>8</v>
      </c>
      <c r="M79" s="4">
        <v>0.6</v>
      </c>
      <c r="N79" s="4">
        <v>0.996</v>
      </c>
      <c r="O79" s="4">
        <v>2.5</v>
      </c>
      <c r="P79" s="4">
        <v>0.751</v>
      </c>
      <c r="Q79" s="5">
        <v>0.157</v>
      </c>
      <c r="R79" s="4" t="str">
        <f>TRIM(tblOperations[[#This Row],[Region]])</f>
        <v>South East</v>
      </c>
      <c r="S79" s="4" t="str">
        <f>TRIM(tblOperations[[#This Row],[Team]])</f>
        <v>Facilities Response</v>
      </c>
      <c r="T79" s="4" t="str">
        <f>_xlfn.XLOOKUP(R79,tblRegionReference[Region],tblRegionReference[Area],"Not Found")</f>
        <v>South</v>
      </c>
      <c r="U79" s="4" t="str">
        <f>IF(tblOperations[[#This Row],[Completion_Rate]]&gt;=_xlfn.XLOOKUP("Completion Rate",tblKPITargets[KPI_Name],tblKPITargets[Target_Value]),"Met","Below Target")</f>
        <v>Below Target</v>
      </c>
      <c r="V79" t="str">
        <f>IF(tblOperations[[#This Row],[SLA_Compliance]]&gt;=_xlfn.XLOOKUP('04_References'!$A$3,tblKPITargets[KPI_Name],tblKPITargets[Target_Value]),"Met","Below Target")</f>
        <v>Below Target</v>
      </c>
      <c r="W79" t="str">
        <f>IF(tblOperations[[#This Row],[Quality_Pass_Rate]]&gt;=_xlfn.XLOOKUP('04_References'!$A$4,tblKPITargets[KPI_Name],tblKPITargets[Target_Value]),"Met","Below Target")</f>
        <v>Met</v>
      </c>
      <c r="X79" t="str">
        <f>IF(tblOperations[[#This Row],[Average_Completion_Days]]&lt;=_xlfn.XLOOKUP('04_References'!$A$7,tblKPITargets[KPI_Name],tblKPITargets[Target_Value]),"Met","Below Target")</f>
        <v>Below Target</v>
      </c>
      <c r="Y79" t="str">
        <f>IF(tblOperations[[#This Row],[Closing_Backlog]]&lt;=_xlfn.XLOOKUP('04_References'!$A$8,tblKPITargets[KPI_Name],tblKPITargets[Target_Value]),"Met","Below Target")</f>
        <v>Below Target</v>
      </c>
    </row>
    <row r="80" spans="1:25">
      <c r="A80" s="6" t="s">
        <v>107</v>
      </c>
      <c r="B80" s="7">
        <v>46026</v>
      </c>
      <c r="C80" s="2" t="s">
        <v>48</v>
      </c>
      <c r="D80" s="2" t="s">
        <v>23</v>
      </c>
      <c r="E80" s="2">
        <v>13</v>
      </c>
      <c r="F80" s="2">
        <v>55</v>
      </c>
      <c r="G80" s="2">
        <v>68</v>
      </c>
      <c r="H80" s="2">
        <v>51</v>
      </c>
      <c r="I80" s="2">
        <v>17</v>
      </c>
      <c r="J80" s="2">
        <v>0</v>
      </c>
      <c r="K80" s="2">
        <v>0</v>
      </c>
      <c r="L80" s="2">
        <v>2.8</v>
      </c>
      <c r="M80" s="2">
        <v>0.86799999999999999</v>
      </c>
      <c r="N80" s="2">
        <v>0.995</v>
      </c>
      <c r="O80" s="2">
        <v>3.8</v>
      </c>
      <c r="P80" s="2">
        <v>0.69499999999999995</v>
      </c>
      <c r="Q80" s="3">
        <v>0.75</v>
      </c>
      <c r="R80" s="4" t="str">
        <f>TRIM(tblOperations[[#This Row],[Region]])</f>
        <v>South East</v>
      </c>
      <c r="S80" s="4" t="str">
        <f>TRIM(tblOperations[[#This Row],[Team]])</f>
        <v>Estates Support</v>
      </c>
      <c r="T80" s="4" t="str">
        <f>_xlfn.XLOOKUP(R80,tblRegionReference[Region],tblRegionReference[Area],"Not Found")</f>
        <v>South</v>
      </c>
      <c r="U80" s="4" t="str">
        <f>IF(tblOperations[[#This Row],[Completion_Rate]]&gt;=_xlfn.XLOOKUP("Completion Rate",tblKPITargets[KPI_Name],tblKPITargets[Target_Value]),"Met","Below Target")</f>
        <v>Below Target</v>
      </c>
      <c r="V80" t="str">
        <f>IF(tblOperations[[#This Row],[SLA_Compliance]]&gt;=_xlfn.XLOOKUP('04_References'!$A$3,tblKPITargets[KPI_Name],tblKPITargets[Target_Value]),"Met","Below Target")</f>
        <v>Below Target</v>
      </c>
      <c r="W80" t="str">
        <f>IF(tblOperations[[#This Row],[Quality_Pass_Rate]]&gt;=_xlfn.XLOOKUP('04_References'!$A$4,tblKPITargets[KPI_Name],tblKPITargets[Target_Value]),"Met","Below Target")</f>
        <v>Met</v>
      </c>
      <c r="X80" t="str">
        <f>IF(tblOperations[[#This Row],[Average_Completion_Days]]&lt;=_xlfn.XLOOKUP('04_References'!$A$7,tblKPITargets[KPI_Name],tblKPITargets[Target_Value]),"Met","Below Target")</f>
        <v>Met</v>
      </c>
      <c r="Y80" t="str">
        <f>IF(tblOperations[[#This Row],[Closing_Backlog]]&lt;=_xlfn.XLOOKUP('04_References'!$A$8,tblKPITargets[KPI_Name],tblKPITargets[Target_Value]),"Met","Below Target")</f>
        <v>Below Target</v>
      </c>
    </row>
    <row r="81" spans="1:25">
      <c r="A81" s="8" t="s">
        <v>108</v>
      </c>
      <c r="B81" s="9">
        <v>46026</v>
      </c>
      <c r="C81" s="4" t="s">
        <v>48</v>
      </c>
      <c r="D81" s="4" t="s">
        <v>25</v>
      </c>
      <c r="E81" s="4">
        <v>17</v>
      </c>
      <c r="F81" s="4">
        <v>40</v>
      </c>
      <c r="G81" s="4">
        <v>57</v>
      </c>
      <c r="H81" s="4">
        <v>21</v>
      </c>
      <c r="I81" s="4">
        <v>36</v>
      </c>
      <c r="J81" s="4">
        <v>0</v>
      </c>
      <c r="K81" s="4">
        <v>0</v>
      </c>
      <c r="L81" s="4">
        <v>4.0999999999999996</v>
      </c>
      <c r="M81" s="4">
        <v>0.748</v>
      </c>
      <c r="N81" s="4">
        <v>1</v>
      </c>
      <c r="O81" s="4">
        <v>3.2</v>
      </c>
      <c r="P81" s="4">
        <v>0.71899999999999997</v>
      </c>
      <c r="Q81" s="5">
        <v>0.36799999999999999</v>
      </c>
      <c r="R81" s="4" t="str">
        <f>TRIM(tblOperations[[#This Row],[Region]])</f>
        <v>South East</v>
      </c>
      <c r="S81" s="4" t="str">
        <f>TRIM(tblOperations[[#This Row],[Team]])</f>
        <v>Workplace Projects</v>
      </c>
      <c r="T81" s="4" t="str">
        <f>_xlfn.XLOOKUP(R81,tblRegionReference[Region],tblRegionReference[Area],"Not Found")</f>
        <v>South</v>
      </c>
      <c r="U81" s="4" t="str">
        <f>IF(tblOperations[[#This Row],[Completion_Rate]]&gt;=_xlfn.XLOOKUP("Completion Rate",tblKPITargets[KPI_Name],tblKPITargets[Target_Value]),"Met","Below Target")</f>
        <v>Below Target</v>
      </c>
      <c r="V81" t="str">
        <f>IF(tblOperations[[#This Row],[SLA_Compliance]]&gt;=_xlfn.XLOOKUP('04_References'!$A$3,tblKPITargets[KPI_Name],tblKPITargets[Target_Value]),"Met","Below Target")</f>
        <v>Below Target</v>
      </c>
      <c r="W81" t="str">
        <f>IF(tblOperations[[#This Row],[Quality_Pass_Rate]]&gt;=_xlfn.XLOOKUP('04_References'!$A$4,tblKPITargets[KPI_Name],tblKPITargets[Target_Value]),"Met","Below Target")</f>
        <v>Met</v>
      </c>
      <c r="X81" t="str">
        <f>IF(tblOperations[[#This Row],[Average_Completion_Days]]&lt;=_xlfn.XLOOKUP('04_References'!$A$7,tblKPITargets[KPI_Name],tblKPITargets[Target_Value]),"Met","Below Target")</f>
        <v>Below Target</v>
      </c>
      <c r="Y81" t="str">
        <f>IF(tblOperations[[#This Row],[Closing_Backlog]]&lt;=_xlfn.XLOOKUP('04_References'!$A$8,tblKPITargets[KPI_Name],tblKPITargets[Target_Value]),"Met","Below Target")</f>
        <v>Below Target</v>
      </c>
    </row>
    <row r="82" spans="1:25">
      <c r="A82" s="6" t="s">
        <v>109</v>
      </c>
      <c r="B82" s="7">
        <v>46026</v>
      </c>
      <c r="C82" s="2" t="s">
        <v>53</v>
      </c>
      <c r="D82" s="2" t="s">
        <v>19</v>
      </c>
      <c r="E82" s="2">
        <v>46</v>
      </c>
      <c r="F82" s="2">
        <v>43</v>
      </c>
      <c r="G82" s="2">
        <v>89</v>
      </c>
      <c r="H82" s="2">
        <v>23</v>
      </c>
      <c r="I82" s="2">
        <v>66</v>
      </c>
      <c r="J82" s="2">
        <v>0</v>
      </c>
      <c r="K82" s="2">
        <v>0</v>
      </c>
      <c r="L82" s="2">
        <v>6.2</v>
      </c>
      <c r="M82" s="2">
        <v>0.6</v>
      </c>
      <c r="N82" s="2">
        <v>1</v>
      </c>
      <c r="O82" s="2">
        <v>2.8</v>
      </c>
      <c r="P82" s="2">
        <v>0.77100000000000002</v>
      </c>
      <c r="Q82" s="3">
        <v>0.25800000000000001</v>
      </c>
      <c r="R82" s="4" t="str">
        <f>TRIM(tblOperations[[#This Row],[Region]])</f>
        <v>Wales</v>
      </c>
      <c r="S82" s="4" t="str">
        <f>TRIM(tblOperations[[#This Row],[Team]])</f>
        <v>Workplace Services</v>
      </c>
      <c r="T82" s="4" t="str">
        <f>_xlfn.XLOOKUP(R82,tblRegionReference[Region],tblRegionReference[Area],"Not Found")</f>
        <v>Wales</v>
      </c>
      <c r="U82" s="4" t="str">
        <f>IF(tblOperations[[#This Row],[Completion_Rate]]&gt;=_xlfn.XLOOKUP("Completion Rate",tblKPITargets[KPI_Name],tblKPITargets[Target_Value]),"Met","Below Target")</f>
        <v>Below Target</v>
      </c>
      <c r="V82" t="str">
        <f>IF(tblOperations[[#This Row],[SLA_Compliance]]&gt;=_xlfn.XLOOKUP('04_References'!$A$3,tblKPITargets[KPI_Name],tblKPITargets[Target_Value]),"Met","Below Target")</f>
        <v>Below Target</v>
      </c>
      <c r="W82" t="str">
        <f>IF(tblOperations[[#This Row],[Quality_Pass_Rate]]&gt;=_xlfn.XLOOKUP('04_References'!$A$4,tblKPITargets[KPI_Name],tblKPITargets[Target_Value]),"Met","Below Target")</f>
        <v>Met</v>
      </c>
      <c r="X82" t="str">
        <f>IF(tblOperations[[#This Row],[Average_Completion_Days]]&lt;=_xlfn.XLOOKUP('04_References'!$A$7,tblKPITargets[KPI_Name],tblKPITargets[Target_Value]),"Met","Below Target")</f>
        <v>Below Target</v>
      </c>
      <c r="Y82" t="str">
        <f>IF(tblOperations[[#This Row],[Closing_Backlog]]&lt;=_xlfn.XLOOKUP('04_References'!$A$8,tblKPITargets[KPI_Name],tblKPITargets[Target_Value]),"Met","Below Target")</f>
        <v>Below Target</v>
      </c>
    </row>
    <row r="83" spans="1:25">
      <c r="A83" s="8" t="s">
        <v>110</v>
      </c>
      <c r="B83" s="9">
        <v>46026</v>
      </c>
      <c r="C83" s="4" t="s">
        <v>53</v>
      </c>
      <c r="D83" s="4" t="s">
        <v>21</v>
      </c>
      <c r="E83" s="4">
        <v>26</v>
      </c>
      <c r="F83" s="4">
        <v>26</v>
      </c>
      <c r="G83" s="4">
        <v>52</v>
      </c>
      <c r="H83" s="4">
        <v>31</v>
      </c>
      <c r="I83" s="4">
        <v>21</v>
      </c>
      <c r="J83" s="4">
        <v>0</v>
      </c>
      <c r="K83" s="4">
        <v>0</v>
      </c>
      <c r="L83" s="4">
        <v>2.8</v>
      </c>
      <c r="M83" s="4">
        <v>0.84899999999999998</v>
      </c>
      <c r="N83" s="4">
        <v>0.97099999999999997</v>
      </c>
      <c r="O83" s="4">
        <v>4.0999999999999996</v>
      </c>
      <c r="P83" s="4">
        <v>0.70599999999999996</v>
      </c>
      <c r="Q83" s="5">
        <v>0.59599999999999997</v>
      </c>
      <c r="R83" s="4" t="str">
        <f>TRIM(tblOperations[[#This Row],[Region]])</f>
        <v>Wales</v>
      </c>
      <c r="S83" s="4" t="str">
        <f>TRIM(tblOperations[[#This Row],[Team]])</f>
        <v>Facilities Response</v>
      </c>
      <c r="T83" s="4" t="str">
        <f>_xlfn.XLOOKUP(R83,tblRegionReference[Region],tblRegionReference[Area],"Not Found")</f>
        <v>Wales</v>
      </c>
      <c r="U83" s="4" t="str">
        <f>IF(tblOperations[[#This Row],[Completion_Rate]]&gt;=_xlfn.XLOOKUP("Completion Rate",tblKPITargets[KPI_Name],tblKPITargets[Target_Value]),"Met","Below Target")</f>
        <v>Below Target</v>
      </c>
      <c r="V83" t="str">
        <f>IF(tblOperations[[#This Row],[SLA_Compliance]]&gt;=_xlfn.XLOOKUP('04_References'!$A$3,tblKPITargets[KPI_Name],tblKPITargets[Target_Value]),"Met","Below Target")</f>
        <v>Below Target</v>
      </c>
      <c r="W83" t="str">
        <f>IF(tblOperations[[#This Row],[Quality_Pass_Rate]]&gt;=_xlfn.XLOOKUP('04_References'!$A$4,tblKPITargets[KPI_Name],tblKPITargets[Target_Value]),"Met","Below Target")</f>
        <v>Met</v>
      </c>
      <c r="X83" t="str">
        <f>IF(tblOperations[[#This Row],[Average_Completion_Days]]&lt;=_xlfn.XLOOKUP('04_References'!$A$7,tblKPITargets[KPI_Name],tblKPITargets[Target_Value]),"Met","Below Target")</f>
        <v>Met</v>
      </c>
      <c r="Y83" t="str">
        <f>IF(tblOperations[[#This Row],[Closing_Backlog]]&lt;=_xlfn.XLOOKUP('04_References'!$A$8,tblKPITargets[KPI_Name],tblKPITargets[Target_Value]),"Met","Below Target")</f>
        <v>Below Target</v>
      </c>
    </row>
    <row r="84" spans="1:25">
      <c r="A84" s="6" t="s">
        <v>111</v>
      </c>
      <c r="B84" s="7">
        <v>46026</v>
      </c>
      <c r="C84" s="2" t="s">
        <v>53</v>
      </c>
      <c r="D84" s="2" t="s">
        <v>23</v>
      </c>
      <c r="E84" s="2">
        <v>40</v>
      </c>
      <c r="F84" s="2">
        <v>29</v>
      </c>
      <c r="G84" s="2">
        <v>69</v>
      </c>
      <c r="H84" s="2">
        <v>34</v>
      </c>
      <c r="I84" s="2">
        <v>35</v>
      </c>
      <c r="J84" s="2">
        <v>0</v>
      </c>
      <c r="K84" s="2">
        <v>0</v>
      </c>
      <c r="L84" s="2">
        <v>4.5</v>
      </c>
      <c r="M84" s="2">
        <v>0.76800000000000002</v>
      </c>
      <c r="N84" s="2">
        <v>1</v>
      </c>
      <c r="O84" s="2">
        <v>3.4</v>
      </c>
      <c r="P84" s="2">
        <v>0.755</v>
      </c>
      <c r="Q84" s="3">
        <v>0.49299999999999999</v>
      </c>
      <c r="R84" s="4" t="str">
        <f>TRIM(tblOperations[[#This Row],[Region]])</f>
        <v>Wales</v>
      </c>
      <c r="S84" s="4" t="str">
        <f>TRIM(tblOperations[[#This Row],[Team]])</f>
        <v>Estates Support</v>
      </c>
      <c r="T84" s="4" t="str">
        <f>_xlfn.XLOOKUP(R84,tblRegionReference[Region],tblRegionReference[Area],"Not Found")</f>
        <v>Wales</v>
      </c>
      <c r="U84" s="4" t="str">
        <f>IF(tblOperations[[#This Row],[Completion_Rate]]&gt;=_xlfn.XLOOKUP("Completion Rate",tblKPITargets[KPI_Name],tblKPITargets[Target_Value]),"Met","Below Target")</f>
        <v>Below Target</v>
      </c>
      <c r="V84" t="str">
        <f>IF(tblOperations[[#This Row],[SLA_Compliance]]&gt;=_xlfn.XLOOKUP('04_References'!$A$3,tblKPITargets[KPI_Name],tblKPITargets[Target_Value]),"Met","Below Target")</f>
        <v>Below Target</v>
      </c>
      <c r="W84" t="str">
        <f>IF(tblOperations[[#This Row],[Quality_Pass_Rate]]&gt;=_xlfn.XLOOKUP('04_References'!$A$4,tblKPITargets[KPI_Name],tblKPITargets[Target_Value]),"Met","Below Target")</f>
        <v>Met</v>
      </c>
      <c r="X84" t="str">
        <f>IF(tblOperations[[#This Row],[Average_Completion_Days]]&lt;=_xlfn.XLOOKUP('04_References'!$A$7,tblKPITargets[KPI_Name],tblKPITargets[Target_Value]),"Met","Below Target")</f>
        <v>Below Target</v>
      </c>
      <c r="Y84" t="str">
        <f>IF(tblOperations[[#This Row],[Closing_Backlog]]&lt;=_xlfn.XLOOKUP('04_References'!$A$8,tblKPITargets[KPI_Name],tblKPITargets[Target_Value]),"Met","Below Target")</f>
        <v>Below Target</v>
      </c>
    </row>
    <row r="85" spans="1:25">
      <c r="A85" s="8" t="s">
        <v>112</v>
      </c>
      <c r="B85" s="9">
        <v>46026</v>
      </c>
      <c r="C85" s="4" t="s">
        <v>53</v>
      </c>
      <c r="D85" s="4" t="s">
        <v>25</v>
      </c>
      <c r="E85" s="4">
        <v>0</v>
      </c>
      <c r="F85" s="4">
        <v>11</v>
      </c>
      <c r="G85" s="4">
        <v>11</v>
      </c>
      <c r="H85" s="4">
        <v>11</v>
      </c>
      <c r="I85" s="4">
        <v>0</v>
      </c>
      <c r="J85" s="4">
        <v>0</v>
      </c>
      <c r="K85" s="4">
        <v>0</v>
      </c>
      <c r="L85" s="4">
        <v>1</v>
      </c>
      <c r="M85" s="4">
        <v>0.93899999999999995</v>
      </c>
      <c r="N85" s="4">
        <v>0.97899999999999998</v>
      </c>
      <c r="O85" s="4">
        <v>4.5</v>
      </c>
      <c r="P85" s="4">
        <v>0.74</v>
      </c>
      <c r="Q85" s="5">
        <v>1</v>
      </c>
      <c r="R85" s="4" t="str">
        <f>TRIM(tblOperations[[#This Row],[Region]])</f>
        <v>Wales</v>
      </c>
      <c r="S85" s="4" t="str">
        <f>TRIM(tblOperations[[#This Row],[Team]])</f>
        <v>Workplace Projects</v>
      </c>
      <c r="T85" s="4" t="str">
        <f>_xlfn.XLOOKUP(R85,tblRegionReference[Region],tblRegionReference[Area],"Not Found")</f>
        <v>Wales</v>
      </c>
      <c r="U85" s="4" t="str">
        <f>IF(tblOperations[[#This Row],[Completion_Rate]]&gt;=_xlfn.XLOOKUP("Completion Rate",tblKPITargets[KPI_Name],tblKPITargets[Target_Value]),"Met","Below Target")</f>
        <v>Met</v>
      </c>
      <c r="V85" t="str">
        <f>IF(tblOperations[[#This Row],[SLA_Compliance]]&gt;=_xlfn.XLOOKUP('04_References'!$A$3,tblKPITargets[KPI_Name],tblKPITargets[Target_Value]),"Met","Below Target")</f>
        <v>Met</v>
      </c>
      <c r="W85" t="str">
        <f>IF(tblOperations[[#This Row],[Quality_Pass_Rate]]&gt;=_xlfn.XLOOKUP('04_References'!$A$4,tblKPITargets[KPI_Name],tblKPITargets[Target_Value]),"Met","Below Target")</f>
        <v>Met</v>
      </c>
      <c r="X85" t="str">
        <f>IF(tblOperations[[#This Row],[Average_Completion_Days]]&lt;=_xlfn.XLOOKUP('04_References'!$A$7,tblKPITargets[KPI_Name],tblKPITargets[Target_Value]),"Met","Below Target")</f>
        <v>Met</v>
      </c>
      <c r="Y85" t="str">
        <f>IF(tblOperations[[#This Row],[Closing_Backlog]]&lt;=_xlfn.XLOOKUP('04_References'!$A$8,tblKPITargets[KPI_Name],tblKPITargets[Target_Value]),"Met","Below Target")</f>
        <v>Met</v>
      </c>
    </row>
    <row r="86" spans="1:25">
      <c r="A86" s="6" t="s">
        <v>113</v>
      </c>
      <c r="B86" s="7">
        <v>46027</v>
      </c>
      <c r="C86" s="2" t="s">
        <v>18</v>
      </c>
      <c r="D86" s="2" t="s">
        <v>19</v>
      </c>
      <c r="E86" s="2">
        <v>31</v>
      </c>
      <c r="F86" s="2">
        <v>36</v>
      </c>
      <c r="G86" s="2">
        <v>67</v>
      </c>
      <c r="H86" s="2">
        <v>33</v>
      </c>
      <c r="I86" s="2">
        <v>34</v>
      </c>
      <c r="J86" s="2">
        <v>0</v>
      </c>
      <c r="K86" s="2">
        <v>0</v>
      </c>
      <c r="L86" s="2">
        <v>3.7</v>
      </c>
      <c r="M86" s="2">
        <v>0.75900000000000001</v>
      </c>
      <c r="N86" s="2">
        <v>0.996</v>
      </c>
      <c r="O86" s="2">
        <v>3.4</v>
      </c>
      <c r="P86" s="2">
        <v>0.70499999999999996</v>
      </c>
      <c r="Q86" s="3">
        <v>0.49299999999999999</v>
      </c>
      <c r="R86" s="4" t="str">
        <f>TRIM(tblOperations[[#This Row],[Region]])</f>
        <v>Scotland</v>
      </c>
      <c r="S86" s="4" t="str">
        <f>TRIM(tblOperations[[#This Row],[Team]])</f>
        <v>Workplace Services</v>
      </c>
      <c r="T86" s="4" t="str">
        <f>_xlfn.XLOOKUP(R86,tblRegionReference[Region],tblRegionReference[Area],"Not Found")</f>
        <v>North</v>
      </c>
      <c r="U86" s="4" t="str">
        <f>IF(tblOperations[[#This Row],[Completion_Rate]]&gt;=_xlfn.XLOOKUP("Completion Rate",tblKPITargets[KPI_Name],tblKPITargets[Target_Value]),"Met","Below Target")</f>
        <v>Below Target</v>
      </c>
      <c r="V86" t="str">
        <f>IF(tblOperations[[#This Row],[SLA_Compliance]]&gt;=_xlfn.XLOOKUP('04_References'!$A$3,tblKPITargets[KPI_Name],tblKPITargets[Target_Value]),"Met","Below Target")</f>
        <v>Below Target</v>
      </c>
      <c r="W86" t="str">
        <f>IF(tblOperations[[#This Row],[Quality_Pass_Rate]]&gt;=_xlfn.XLOOKUP('04_References'!$A$4,tblKPITargets[KPI_Name],tblKPITargets[Target_Value]),"Met","Below Target")</f>
        <v>Met</v>
      </c>
      <c r="X86" t="str">
        <f>IF(tblOperations[[#This Row],[Average_Completion_Days]]&lt;=_xlfn.XLOOKUP('04_References'!$A$7,tblKPITargets[KPI_Name],tblKPITargets[Target_Value]),"Met","Below Target")</f>
        <v>Below Target</v>
      </c>
      <c r="Y86" t="str">
        <f>IF(tblOperations[[#This Row],[Closing_Backlog]]&lt;=_xlfn.XLOOKUP('04_References'!$A$8,tblKPITargets[KPI_Name],tblKPITargets[Target_Value]),"Met","Below Target")</f>
        <v>Below Target</v>
      </c>
    </row>
    <row r="87" spans="1:25">
      <c r="A87" s="8" t="s">
        <v>114</v>
      </c>
      <c r="B87" s="9">
        <v>46027</v>
      </c>
      <c r="C87" s="4" t="s">
        <v>18</v>
      </c>
      <c r="D87" s="4" t="s">
        <v>21</v>
      </c>
      <c r="E87" s="4">
        <v>0</v>
      </c>
      <c r="F87" s="4">
        <v>53</v>
      </c>
      <c r="G87" s="4">
        <v>53</v>
      </c>
      <c r="H87" s="4">
        <v>53</v>
      </c>
      <c r="I87" s="4">
        <v>0</v>
      </c>
      <c r="J87" s="4">
        <v>0</v>
      </c>
      <c r="K87" s="4">
        <v>0</v>
      </c>
      <c r="L87" s="4">
        <v>1.5</v>
      </c>
      <c r="M87" s="4">
        <v>0.94899999999999995</v>
      </c>
      <c r="N87" s="4">
        <v>0.98699999999999999</v>
      </c>
      <c r="O87" s="4">
        <v>4.5</v>
      </c>
      <c r="P87" s="4">
        <v>0.71</v>
      </c>
      <c r="Q87" s="5">
        <v>1</v>
      </c>
      <c r="R87" s="4" t="str">
        <f>TRIM(tblOperations[[#This Row],[Region]])</f>
        <v>Scotland</v>
      </c>
      <c r="S87" s="4" t="str">
        <f>TRIM(tblOperations[[#This Row],[Team]])</f>
        <v>Facilities Response</v>
      </c>
      <c r="T87" s="4" t="str">
        <f>_xlfn.XLOOKUP(R87,tblRegionReference[Region],tblRegionReference[Area],"Not Found")</f>
        <v>North</v>
      </c>
      <c r="U87" s="4" t="str">
        <f>IF(tblOperations[[#This Row],[Completion_Rate]]&gt;=_xlfn.XLOOKUP("Completion Rate",tblKPITargets[KPI_Name],tblKPITargets[Target_Value]),"Met","Below Target")</f>
        <v>Met</v>
      </c>
      <c r="V87" t="str">
        <f>IF(tblOperations[[#This Row],[SLA_Compliance]]&gt;=_xlfn.XLOOKUP('04_References'!$A$3,tblKPITargets[KPI_Name],tblKPITargets[Target_Value]),"Met","Below Target")</f>
        <v>Met</v>
      </c>
      <c r="W87" t="str">
        <f>IF(tblOperations[[#This Row],[Quality_Pass_Rate]]&gt;=_xlfn.XLOOKUP('04_References'!$A$4,tblKPITargets[KPI_Name],tblKPITargets[Target_Value]),"Met","Below Target")</f>
        <v>Met</v>
      </c>
      <c r="X87" t="str">
        <f>IF(tblOperations[[#This Row],[Average_Completion_Days]]&lt;=_xlfn.XLOOKUP('04_References'!$A$7,tblKPITargets[KPI_Name],tblKPITargets[Target_Value]),"Met","Below Target")</f>
        <v>Met</v>
      </c>
      <c r="Y87" t="str">
        <f>IF(tblOperations[[#This Row],[Closing_Backlog]]&lt;=_xlfn.XLOOKUP('04_References'!$A$8,tblKPITargets[KPI_Name],tblKPITargets[Target_Value]),"Met","Below Target")</f>
        <v>Met</v>
      </c>
    </row>
    <row r="88" spans="1:25">
      <c r="A88" s="6" t="s">
        <v>115</v>
      </c>
      <c r="B88" s="7">
        <v>46027</v>
      </c>
      <c r="C88" s="2" t="s">
        <v>18</v>
      </c>
      <c r="D88" s="2" t="s">
        <v>23</v>
      </c>
      <c r="E88" s="2">
        <v>45</v>
      </c>
      <c r="F88" s="2">
        <v>47</v>
      </c>
      <c r="G88" s="2">
        <v>92</v>
      </c>
      <c r="H88" s="2">
        <v>41</v>
      </c>
      <c r="I88" s="2">
        <v>51</v>
      </c>
      <c r="J88" s="2">
        <v>0</v>
      </c>
      <c r="K88" s="2">
        <v>0</v>
      </c>
      <c r="L88" s="2">
        <v>5.3</v>
      </c>
      <c r="M88" s="2">
        <v>0.627</v>
      </c>
      <c r="N88" s="2">
        <v>0.98799999999999999</v>
      </c>
      <c r="O88" s="2">
        <v>2.9</v>
      </c>
      <c r="P88" s="2">
        <v>0.78600000000000003</v>
      </c>
      <c r="Q88" s="3">
        <v>0.44600000000000001</v>
      </c>
      <c r="R88" s="4" t="str">
        <f>TRIM(tblOperations[[#This Row],[Region]])</f>
        <v>Scotland</v>
      </c>
      <c r="S88" s="4" t="str">
        <f>TRIM(tblOperations[[#This Row],[Team]])</f>
        <v>Estates Support</v>
      </c>
      <c r="T88" s="4" t="str">
        <f>_xlfn.XLOOKUP(R88,tblRegionReference[Region],tblRegionReference[Area],"Not Found")</f>
        <v>North</v>
      </c>
      <c r="U88" s="4" t="str">
        <f>IF(tblOperations[[#This Row],[Completion_Rate]]&gt;=_xlfn.XLOOKUP("Completion Rate",tblKPITargets[KPI_Name],tblKPITargets[Target_Value]),"Met","Below Target")</f>
        <v>Below Target</v>
      </c>
      <c r="V88" t="str">
        <f>IF(tblOperations[[#This Row],[SLA_Compliance]]&gt;=_xlfn.XLOOKUP('04_References'!$A$3,tblKPITargets[KPI_Name],tblKPITargets[Target_Value]),"Met","Below Target")</f>
        <v>Below Target</v>
      </c>
      <c r="W88" t="str">
        <f>IF(tblOperations[[#This Row],[Quality_Pass_Rate]]&gt;=_xlfn.XLOOKUP('04_References'!$A$4,tblKPITargets[KPI_Name],tblKPITargets[Target_Value]),"Met","Below Target")</f>
        <v>Met</v>
      </c>
      <c r="X88" t="str">
        <f>IF(tblOperations[[#This Row],[Average_Completion_Days]]&lt;=_xlfn.XLOOKUP('04_References'!$A$7,tblKPITargets[KPI_Name],tblKPITargets[Target_Value]),"Met","Below Target")</f>
        <v>Below Target</v>
      </c>
      <c r="Y88" t="str">
        <f>IF(tblOperations[[#This Row],[Closing_Backlog]]&lt;=_xlfn.XLOOKUP('04_References'!$A$8,tblKPITargets[KPI_Name],tblKPITargets[Target_Value]),"Met","Below Target")</f>
        <v>Below Target</v>
      </c>
    </row>
    <row r="89" spans="1:25">
      <c r="A89" s="8" t="s">
        <v>116</v>
      </c>
      <c r="B89" s="9">
        <v>46027</v>
      </c>
      <c r="C89" s="4" t="s">
        <v>18</v>
      </c>
      <c r="D89" s="4" t="s">
        <v>25</v>
      </c>
      <c r="E89" s="4">
        <v>6</v>
      </c>
      <c r="F89" s="4">
        <v>32</v>
      </c>
      <c r="G89" s="4">
        <v>38</v>
      </c>
      <c r="H89" s="4">
        <v>38</v>
      </c>
      <c r="I89" s="4">
        <v>0</v>
      </c>
      <c r="J89" s="4">
        <v>1</v>
      </c>
      <c r="K89" s="4">
        <v>0</v>
      </c>
      <c r="L89" s="4">
        <v>2</v>
      </c>
      <c r="M89" s="4">
        <v>0.93200000000000005</v>
      </c>
      <c r="N89" s="4">
        <v>0.96199999999999997</v>
      </c>
      <c r="O89" s="4">
        <v>4.7</v>
      </c>
      <c r="P89" s="4">
        <v>0.77700000000000002</v>
      </c>
      <c r="Q89" s="5">
        <v>1</v>
      </c>
      <c r="R89" s="4" t="str">
        <f>TRIM(tblOperations[[#This Row],[Region]])</f>
        <v>Scotland</v>
      </c>
      <c r="S89" s="4" t="str">
        <f>TRIM(tblOperations[[#This Row],[Team]])</f>
        <v>Workplace Projects</v>
      </c>
      <c r="T89" s="4" t="str">
        <f>_xlfn.XLOOKUP(R89,tblRegionReference[Region],tblRegionReference[Area],"Not Found")</f>
        <v>North</v>
      </c>
      <c r="U89" s="4" t="str">
        <f>IF(tblOperations[[#This Row],[Completion_Rate]]&gt;=_xlfn.XLOOKUP("Completion Rate",tblKPITargets[KPI_Name],tblKPITargets[Target_Value]),"Met","Below Target")</f>
        <v>Met</v>
      </c>
      <c r="V89" t="str">
        <f>IF(tblOperations[[#This Row],[SLA_Compliance]]&gt;=_xlfn.XLOOKUP('04_References'!$A$3,tblKPITargets[KPI_Name],tblKPITargets[Target_Value]),"Met","Below Target")</f>
        <v>Met</v>
      </c>
      <c r="W89" t="str">
        <f>IF(tblOperations[[#This Row],[Quality_Pass_Rate]]&gt;=_xlfn.XLOOKUP('04_References'!$A$4,tblKPITargets[KPI_Name],tblKPITargets[Target_Value]),"Met","Below Target")</f>
        <v>Met</v>
      </c>
      <c r="X89" t="str">
        <f>IF(tblOperations[[#This Row],[Average_Completion_Days]]&lt;=_xlfn.XLOOKUP('04_References'!$A$7,tblKPITargets[KPI_Name],tblKPITargets[Target_Value]),"Met","Below Target")</f>
        <v>Met</v>
      </c>
      <c r="Y89" t="str">
        <f>IF(tblOperations[[#This Row],[Closing_Backlog]]&lt;=_xlfn.XLOOKUP('04_References'!$A$8,tblKPITargets[KPI_Name],tblKPITargets[Target_Value]),"Met","Below Target")</f>
        <v>Met</v>
      </c>
    </row>
    <row r="90" spans="1:25">
      <c r="A90" s="6" t="s">
        <v>117</v>
      </c>
      <c r="B90" s="7">
        <v>46027</v>
      </c>
      <c r="C90" s="2" t="s">
        <v>27</v>
      </c>
      <c r="D90" s="2" t="s">
        <v>19</v>
      </c>
      <c r="E90" s="2">
        <v>11</v>
      </c>
      <c r="F90" s="2">
        <v>42</v>
      </c>
      <c r="G90" s="2">
        <v>53</v>
      </c>
      <c r="H90" s="2">
        <v>38</v>
      </c>
      <c r="I90" s="2">
        <v>15</v>
      </c>
      <c r="J90" s="2">
        <v>0</v>
      </c>
      <c r="K90" s="2">
        <v>0</v>
      </c>
      <c r="L90" s="2">
        <v>2.5</v>
      </c>
      <c r="M90" s="2">
        <v>0.88</v>
      </c>
      <c r="N90" s="2">
        <v>0.97799999999999998</v>
      </c>
      <c r="O90" s="2">
        <v>4.0999999999999996</v>
      </c>
      <c r="P90" s="2">
        <v>0.69199999999999995</v>
      </c>
      <c r="Q90" s="3">
        <v>0.71699999999999997</v>
      </c>
      <c r="R90" s="4" t="str">
        <f>TRIM(tblOperations[[#This Row],[Region]])</f>
        <v>North East</v>
      </c>
      <c r="S90" s="4" t="str">
        <f>TRIM(tblOperations[[#This Row],[Team]])</f>
        <v>Workplace Services</v>
      </c>
      <c r="T90" s="4" t="str">
        <f>_xlfn.XLOOKUP(R90,tblRegionReference[Region],tblRegionReference[Area],"Not Found")</f>
        <v>North</v>
      </c>
      <c r="U90" s="4" t="str">
        <f>IF(tblOperations[[#This Row],[Completion_Rate]]&gt;=_xlfn.XLOOKUP("Completion Rate",tblKPITargets[KPI_Name],tblKPITargets[Target_Value]),"Met","Below Target")</f>
        <v>Below Target</v>
      </c>
      <c r="V90" t="str">
        <f>IF(tblOperations[[#This Row],[SLA_Compliance]]&gt;=_xlfn.XLOOKUP('04_References'!$A$3,tblKPITargets[KPI_Name],tblKPITargets[Target_Value]),"Met","Below Target")</f>
        <v>Below Target</v>
      </c>
      <c r="W90" t="str">
        <f>IF(tblOperations[[#This Row],[Quality_Pass_Rate]]&gt;=_xlfn.XLOOKUP('04_References'!$A$4,tblKPITargets[KPI_Name],tblKPITargets[Target_Value]),"Met","Below Target")</f>
        <v>Met</v>
      </c>
      <c r="X90" t="str">
        <f>IF(tblOperations[[#This Row],[Average_Completion_Days]]&lt;=_xlfn.XLOOKUP('04_References'!$A$7,tblKPITargets[KPI_Name],tblKPITargets[Target_Value]),"Met","Below Target")</f>
        <v>Met</v>
      </c>
      <c r="Y90" t="str">
        <f>IF(tblOperations[[#This Row],[Closing_Backlog]]&lt;=_xlfn.XLOOKUP('04_References'!$A$8,tblKPITargets[KPI_Name],tblKPITargets[Target_Value]),"Met","Below Target")</f>
        <v>Below Target</v>
      </c>
    </row>
    <row r="91" spans="1:25">
      <c r="A91" s="8" t="s">
        <v>118</v>
      </c>
      <c r="B91" s="9">
        <v>46027</v>
      </c>
      <c r="C91" s="4" t="s">
        <v>27</v>
      </c>
      <c r="D91" s="4" t="s">
        <v>21</v>
      </c>
      <c r="E91" s="4">
        <v>0</v>
      </c>
      <c r="F91" s="4">
        <v>43</v>
      </c>
      <c r="G91" s="4">
        <v>43</v>
      </c>
      <c r="H91" s="4">
        <v>43</v>
      </c>
      <c r="I91" s="4">
        <v>0</v>
      </c>
      <c r="J91" s="4">
        <v>0</v>
      </c>
      <c r="K91" s="4">
        <v>0</v>
      </c>
      <c r="L91" s="4">
        <v>1.6</v>
      </c>
      <c r="M91" s="4">
        <v>1</v>
      </c>
      <c r="N91" s="4">
        <v>0.98899999999999999</v>
      </c>
      <c r="O91" s="4">
        <v>4.8</v>
      </c>
      <c r="P91" s="4">
        <v>0.70599999999999996</v>
      </c>
      <c r="Q91" s="5">
        <v>1</v>
      </c>
      <c r="R91" s="4" t="str">
        <f>TRIM(tblOperations[[#This Row],[Region]])</f>
        <v>North East</v>
      </c>
      <c r="S91" s="4" t="str">
        <f>TRIM(tblOperations[[#This Row],[Team]])</f>
        <v>Facilities Response</v>
      </c>
      <c r="T91" s="4" t="str">
        <f>_xlfn.XLOOKUP(R91,tblRegionReference[Region],tblRegionReference[Area],"Not Found")</f>
        <v>North</v>
      </c>
      <c r="U91" s="4" t="str">
        <f>IF(tblOperations[[#This Row],[Completion_Rate]]&gt;=_xlfn.XLOOKUP("Completion Rate",tblKPITargets[KPI_Name],tblKPITargets[Target_Value]),"Met","Below Target")</f>
        <v>Met</v>
      </c>
      <c r="V91" t="str">
        <f>IF(tblOperations[[#This Row],[SLA_Compliance]]&gt;=_xlfn.XLOOKUP('04_References'!$A$3,tblKPITargets[KPI_Name],tblKPITargets[Target_Value]),"Met","Below Target")</f>
        <v>Met</v>
      </c>
      <c r="W91" t="str">
        <f>IF(tblOperations[[#This Row],[Quality_Pass_Rate]]&gt;=_xlfn.XLOOKUP('04_References'!$A$4,tblKPITargets[KPI_Name],tblKPITargets[Target_Value]),"Met","Below Target")</f>
        <v>Met</v>
      </c>
      <c r="X91" t="str">
        <f>IF(tblOperations[[#This Row],[Average_Completion_Days]]&lt;=_xlfn.XLOOKUP('04_References'!$A$7,tblKPITargets[KPI_Name],tblKPITargets[Target_Value]),"Met","Below Target")</f>
        <v>Met</v>
      </c>
      <c r="Y91" t="str">
        <f>IF(tblOperations[[#This Row],[Closing_Backlog]]&lt;=_xlfn.XLOOKUP('04_References'!$A$8,tblKPITargets[KPI_Name],tblKPITargets[Target_Value]),"Met","Below Target")</f>
        <v>Met</v>
      </c>
    </row>
    <row r="92" spans="1:25">
      <c r="A92" s="6" t="s">
        <v>119</v>
      </c>
      <c r="B92" s="7">
        <v>46027</v>
      </c>
      <c r="C92" s="2" t="s">
        <v>27</v>
      </c>
      <c r="D92" s="2" t="s">
        <v>23</v>
      </c>
      <c r="E92" s="2">
        <v>66</v>
      </c>
      <c r="F92" s="2">
        <v>68</v>
      </c>
      <c r="G92" s="2">
        <v>134</v>
      </c>
      <c r="H92" s="2">
        <v>20</v>
      </c>
      <c r="I92" s="2">
        <v>114</v>
      </c>
      <c r="J92" s="2">
        <v>0</v>
      </c>
      <c r="K92" s="2">
        <v>0</v>
      </c>
      <c r="L92" s="2">
        <v>8</v>
      </c>
      <c r="M92" s="2">
        <v>0.6</v>
      </c>
      <c r="N92" s="2">
        <v>0.97799999999999998</v>
      </c>
      <c r="O92" s="2">
        <v>2.5</v>
      </c>
      <c r="P92" s="2">
        <v>0.70899999999999996</v>
      </c>
      <c r="Q92" s="3">
        <v>0.14899999999999999</v>
      </c>
      <c r="R92" s="4" t="str">
        <f>TRIM(tblOperations[[#This Row],[Region]])</f>
        <v>North East</v>
      </c>
      <c r="S92" s="4" t="str">
        <f>TRIM(tblOperations[[#This Row],[Team]])</f>
        <v>Estates Support</v>
      </c>
      <c r="T92" s="4" t="str">
        <f>_xlfn.XLOOKUP(R92,tblRegionReference[Region],tblRegionReference[Area],"Not Found")</f>
        <v>North</v>
      </c>
      <c r="U92" s="4" t="str">
        <f>IF(tblOperations[[#This Row],[Completion_Rate]]&gt;=_xlfn.XLOOKUP("Completion Rate",tblKPITargets[KPI_Name],tblKPITargets[Target_Value]),"Met","Below Target")</f>
        <v>Below Target</v>
      </c>
      <c r="V92" t="str">
        <f>IF(tblOperations[[#This Row],[SLA_Compliance]]&gt;=_xlfn.XLOOKUP('04_References'!$A$3,tblKPITargets[KPI_Name],tblKPITargets[Target_Value]),"Met","Below Target")</f>
        <v>Below Target</v>
      </c>
      <c r="W92" t="str">
        <f>IF(tblOperations[[#This Row],[Quality_Pass_Rate]]&gt;=_xlfn.XLOOKUP('04_References'!$A$4,tblKPITargets[KPI_Name],tblKPITargets[Target_Value]),"Met","Below Target")</f>
        <v>Met</v>
      </c>
      <c r="X92" t="str">
        <f>IF(tblOperations[[#This Row],[Average_Completion_Days]]&lt;=_xlfn.XLOOKUP('04_References'!$A$7,tblKPITargets[KPI_Name],tblKPITargets[Target_Value]),"Met","Below Target")</f>
        <v>Below Target</v>
      </c>
      <c r="Y92" t="str">
        <f>IF(tblOperations[[#This Row],[Closing_Backlog]]&lt;=_xlfn.XLOOKUP('04_References'!$A$8,tblKPITargets[KPI_Name],tblKPITargets[Target_Value]),"Met","Below Target")</f>
        <v>Below Target</v>
      </c>
    </row>
    <row r="93" spans="1:25">
      <c r="A93" s="8" t="s">
        <v>120</v>
      </c>
      <c r="B93" s="9">
        <v>46027</v>
      </c>
      <c r="C93" s="4" t="s">
        <v>27</v>
      </c>
      <c r="D93" s="4" t="s">
        <v>25</v>
      </c>
      <c r="E93" s="4">
        <v>16</v>
      </c>
      <c r="F93" s="4">
        <v>22</v>
      </c>
      <c r="G93" s="4">
        <v>38</v>
      </c>
      <c r="H93" s="4">
        <v>31</v>
      </c>
      <c r="I93" s="4">
        <v>7</v>
      </c>
      <c r="J93" s="4">
        <v>0</v>
      </c>
      <c r="K93" s="4">
        <v>0</v>
      </c>
      <c r="L93" s="4">
        <v>2.5</v>
      </c>
      <c r="M93" s="4">
        <v>0.92100000000000004</v>
      </c>
      <c r="N93" s="4">
        <v>1</v>
      </c>
      <c r="O93" s="4">
        <v>4.0999999999999996</v>
      </c>
      <c r="P93" s="4">
        <v>0.77400000000000002</v>
      </c>
      <c r="Q93" s="5">
        <v>0.81599999999999995</v>
      </c>
      <c r="R93" s="4" t="str">
        <f>TRIM(tblOperations[[#This Row],[Region]])</f>
        <v>North East</v>
      </c>
      <c r="S93" s="4" t="str">
        <f>TRIM(tblOperations[[#This Row],[Team]])</f>
        <v>Workplace Projects</v>
      </c>
      <c r="T93" s="4" t="str">
        <f>_xlfn.XLOOKUP(R93,tblRegionReference[Region],tblRegionReference[Area],"Not Found")</f>
        <v>North</v>
      </c>
      <c r="U93" s="4" t="str">
        <f>IF(tblOperations[[#This Row],[Completion_Rate]]&gt;=_xlfn.XLOOKUP("Completion Rate",tblKPITargets[KPI_Name],tblKPITargets[Target_Value]),"Met","Below Target")</f>
        <v>Below Target</v>
      </c>
      <c r="V93" t="str">
        <f>IF(tblOperations[[#This Row],[SLA_Compliance]]&gt;=_xlfn.XLOOKUP('04_References'!$A$3,tblKPITargets[KPI_Name],tblKPITargets[Target_Value]),"Met","Below Target")</f>
        <v>Met</v>
      </c>
      <c r="W93" t="str">
        <f>IF(tblOperations[[#This Row],[Quality_Pass_Rate]]&gt;=_xlfn.XLOOKUP('04_References'!$A$4,tblKPITargets[KPI_Name],tblKPITargets[Target_Value]),"Met","Below Target")</f>
        <v>Met</v>
      </c>
      <c r="X93" t="str">
        <f>IF(tblOperations[[#This Row],[Average_Completion_Days]]&lt;=_xlfn.XLOOKUP('04_References'!$A$7,tblKPITargets[KPI_Name],tblKPITargets[Target_Value]),"Met","Below Target")</f>
        <v>Met</v>
      </c>
      <c r="Y93" t="str">
        <f>IF(tblOperations[[#This Row],[Closing_Backlog]]&lt;=_xlfn.XLOOKUP('04_References'!$A$8,tblKPITargets[KPI_Name],tblKPITargets[Target_Value]),"Met","Below Target")</f>
        <v>Met</v>
      </c>
    </row>
    <row r="94" spans="1:25">
      <c r="A94" s="6" t="s">
        <v>121</v>
      </c>
      <c r="B94" s="7">
        <v>46027</v>
      </c>
      <c r="C94" s="2" t="s">
        <v>32</v>
      </c>
      <c r="D94" s="2" t="s">
        <v>19</v>
      </c>
      <c r="E94" s="2">
        <v>23</v>
      </c>
      <c r="F94" s="2">
        <v>49</v>
      </c>
      <c r="G94" s="2">
        <v>72</v>
      </c>
      <c r="H94" s="2">
        <v>36</v>
      </c>
      <c r="I94" s="2">
        <v>36</v>
      </c>
      <c r="J94" s="2">
        <v>0</v>
      </c>
      <c r="K94" s="2">
        <v>0</v>
      </c>
      <c r="L94" s="2">
        <v>4.9000000000000004</v>
      </c>
      <c r="M94" s="2">
        <v>0.78</v>
      </c>
      <c r="N94" s="2">
        <v>0.97399999999999998</v>
      </c>
      <c r="O94" s="2">
        <v>3.1</v>
      </c>
      <c r="P94" s="2">
        <v>0.77900000000000003</v>
      </c>
      <c r="Q94" s="3">
        <v>0.5</v>
      </c>
      <c r="R94" s="4" t="str">
        <f>TRIM(tblOperations[[#This Row],[Region]])</f>
        <v>North West</v>
      </c>
      <c r="S94" s="4" t="str">
        <f>TRIM(tblOperations[[#This Row],[Team]])</f>
        <v>Workplace Services</v>
      </c>
      <c r="T94" s="4" t="str">
        <f>_xlfn.XLOOKUP(R94,tblRegionReference[Region],tblRegionReference[Area],"Not Found")</f>
        <v>North</v>
      </c>
      <c r="U94" s="4" t="str">
        <f>IF(tblOperations[[#This Row],[Completion_Rate]]&gt;=_xlfn.XLOOKUP("Completion Rate",tblKPITargets[KPI_Name],tblKPITargets[Target_Value]),"Met","Below Target")</f>
        <v>Below Target</v>
      </c>
      <c r="V94" t="str">
        <f>IF(tblOperations[[#This Row],[SLA_Compliance]]&gt;=_xlfn.XLOOKUP('04_References'!$A$3,tblKPITargets[KPI_Name],tblKPITargets[Target_Value]),"Met","Below Target")</f>
        <v>Below Target</v>
      </c>
      <c r="W94" t="str">
        <f>IF(tblOperations[[#This Row],[Quality_Pass_Rate]]&gt;=_xlfn.XLOOKUP('04_References'!$A$4,tblKPITargets[KPI_Name],tblKPITargets[Target_Value]),"Met","Below Target")</f>
        <v>Met</v>
      </c>
      <c r="X94" t="str">
        <f>IF(tblOperations[[#This Row],[Average_Completion_Days]]&lt;=_xlfn.XLOOKUP('04_References'!$A$7,tblKPITargets[KPI_Name],tblKPITargets[Target_Value]),"Met","Below Target")</f>
        <v>Below Target</v>
      </c>
      <c r="Y94" t="str">
        <f>IF(tblOperations[[#This Row],[Closing_Backlog]]&lt;=_xlfn.XLOOKUP('04_References'!$A$8,tblKPITargets[KPI_Name],tblKPITargets[Target_Value]),"Met","Below Target")</f>
        <v>Below Target</v>
      </c>
    </row>
    <row r="95" spans="1:25">
      <c r="A95" s="8" t="s">
        <v>122</v>
      </c>
      <c r="B95" s="9">
        <v>46027</v>
      </c>
      <c r="C95" s="4" t="s">
        <v>32</v>
      </c>
      <c r="D95" s="4" t="s">
        <v>21</v>
      </c>
      <c r="E95" s="4">
        <v>58</v>
      </c>
      <c r="F95" s="4">
        <v>40</v>
      </c>
      <c r="G95" s="4">
        <v>98</v>
      </c>
      <c r="H95" s="4">
        <v>28</v>
      </c>
      <c r="I95" s="4">
        <v>70</v>
      </c>
      <c r="J95" s="4">
        <v>0</v>
      </c>
      <c r="K95" s="4">
        <v>0</v>
      </c>
      <c r="L95" s="4">
        <v>7.1</v>
      </c>
      <c r="M95" s="4">
        <v>0.6</v>
      </c>
      <c r="N95" s="4">
        <v>0.97899999999999998</v>
      </c>
      <c r="O95" s="4">
        <v>2.5</v>
      </c>
      <c r="P95" s="4">
        <v>0.78300000000000003</v>
      </c>
      <c r="Q95" s="5">
        <v>0.28599999999999998</v>
      </c>
      <c r="R95" s="4" t="str">
        <f>TRIM(tblOperations[[#This Row],[Region]])</f>
        <v>North West</v>
      </c>
      <c r="S95" s="4" t="str">
        <f>TRIM(tblOperations[[#This Row],[Team]])</f>
        <v>Facilities Response</v>
      </c>
      <c r="T95" s="4" t="str">
        <f>_xlfn.XLOOKUP(R95,tblRegionReference[Region],tblRegionReference[Area],"Not Found")</f>
        <v>North</v>
      </c>
      <c r="U95" s="4" t="str">
        <f>IF(tblOperations[[#This Row],[Completion_Rate]]&gt;=_xlfn.XLOOKUP("Completion Rate",tblKPITargets[KPI_Name],tblKPITargets[Target_Value]),"Met","Below Target")</f>
        <v>Below Target</v>
      </c>
      <c r="V95" t="str">
        <f>IF(tblOperations[[#This Row],[SLA_Compliance]]&gt;=_xlfn.XLOOKUP('04_References'!$A$3,tblKPITargets[KPI_Name],tblKPITargets[Target_Value]),"Met","Below Target")</f>
        <v>Below Target</v>
      </c>
      <c r="W95" t="str">
        <f>IF(tblOperations[[#This Row],[Quality_Pass_Rate]]&gt;=_xlfn.XLOOKUP('04_References'!$A$4,tblKPITargets[KPI_Name],tblKPITargets[Target_Value]),"Met","Below Target")</f>
        <v>Met</v>
      </c>
      <c r="X95" t="str">
        <f>IF(tblOperations[[#This Row],[Average_Completion_Days]]&lt;=_xlfn.XLOOKUP('04_References'!$A$7,tblKPITargets[KPI_Name],tblKPITargets[Target_Value]),"Met","Below Target")</f>
        <v>Below Target</v>
      </c>
      <c r="Y95" t="str">
        <f>IF(tblOperations[[#This Row],[Closing_Backlog]]&lt;=_xlfn.XLOOKUP('04_References'!$A$8,tblKPITargets[KPI_Name],tblKPITargets[Target_Value]),"Met","Below Target")</f>
        <v>Below Target</v>
      </c>
    </row>
    <row r="96" spans="1:25">
      <c r="A96" s="6" t="s">
        <v>123</v>
      </c>
      <c r="B96" s="7">
        <v>46027</v>
      </c>
      <c r="C96" s="2" t="s">
        <v>32</v>
      </c>
      <c r="D96" s="2" t="s">
        <v>23</v>
      </c>
      <c r="E96" s="2">
        <v>69</v>
      </c>
      <c r="F96" s="2">
        <v>54</v>
      </c>
      <c r="G96" s="2">
        <v>123</v>
      </c>
      <c r="H96" s="2">
        <v>19</v>
      </c>
      <c r="I96" s="2">
        <v>104</v>
      </c>
      <c r="J96" s="2">
        <v>0</v>
      </c>
      <c r="K96" s="2">
        <v>0</v>
      </c>
      <c r="L96" s="2">
        <v>8</v>
      </c>
      <c r="M96" s="2">
        <v>0.6</v>
      </c>
      <c r="N96" s="2">
        <v>0.98099999999999998</v>
      </c>
      <c r="O96" s="2">
        <v>2.5</v>
      </c>
      <c r="P96" s="2">
        <v>0.66700000000000004</v>
      </c>
      <c r="Q96" s="3">
        <v>0.154</v>
      </c>
      <c r="R96" s="4" t="str">
        <f>TRIM(tblOperations[[#This Row],[Region]])</f>
        <v>North West</v>
      </c>
      <c r="S96" s="4" t="str">
        <f>TRIM(tblOperations[[#This Row],[Team]])</f>
        <v>Estates Support</v>
      </c>
      <c r="T96" s="4" t="str">
        <f>_xlfn.XLOOKUP(R96,tblRegionReference[Region],tblRegionReference[Area],"Not Found")</f>
        <v>North</v>
      </c>
      <c r="U96" s="4" t="str">
        <f>IF(tblOperations[[#This Row],[Completion_Rate]]&gt;=_xlfn.XLOOKUP("Completion Rate",tblKPITargets[KPI_Name],tblKPITargets[Target_Value]),"Met","Below Target")</f>
        <v>Below Target</v>
      </c>
      <c r="V96" t="str">
        <f>IF(tblOperations[[#This Row],[SLA_Compliance]]&gt;=_xlfn.XLOOKUP('04_References'!$A$3,tblKPITargets[KPI_Name],tblKPITargets[Target_Value]),"Met","Below Target")</f>
        <v>Below Target</v>
      </c>
      <c r="W96" t="str">
        <f>IF(tblOperations[[#This Row],[Quality_Pass_Rate]]&gt;=_xlfn.XLOOKUP('04_References'!$A$4,tblKPITargets[KPI_Name],tblKPITargets[Target_Value]),"Met","Below Target")</f>
        <v>Met</v>
      </c>
      <c r="X96" t="str">
        <f>IF(tblOperations[[#This Row],[Average_Completion_Days]]&lt;=_xlfn.XLOOKUP('04_References'!$A$7,tblKPITargets[KPI_Name],tblKPITargets[Target_Value]),"Met","Below Target")</f>
        <v>Below Target</v>
      </c>
      <c r="Y96" t="str">
        <f>IF(tblOperations[[#This Row],[Closing_Backlog]]&lt;=_xlfn.XLOOKUP('04_References'!$A$8,tblKPITargets[KPI_Name],tblKPITargets[Target_Value]),"Met","Below Target")</f>
        <v>Below Target</v>
      </c>
    </row>
    <row r="97" spans="1:25">
      <c r="A97" s="8" t="s">
        <v>124</v>
      </c>
      <c r="B97" s="9">
        <v>46027</v>
      </c>
      <c r="C97" s="4" t="s">
        <v>32</v>
      </c>
      <c r="D97" s="4" t="s">
        <v>25</v>
      </c>
      <c r="E97" s="4">
        <v>0</v>
      </c>
      <c r="F97" s="4">
        <v>24</v>
      </c>
      <c r="G97" s="4">
        <v>24</v>
      </c>
      <c r="H97" s="4">
        <v>24</v>
      </c>
      <c r="I97" s="4">
        <v>0</v>
      </c>
      <c r="J97" s="4">
        <v>0</v>
      </c>
      <c r="K97" s="4">
        <v>0</v>
      </c>
      <c r="L97" s="4">
        <v>1.7</v>
      </c>
      <c r="M97" s="4">
        <v>0.99</v>
      </c>
      <c r="N97" s="4">
        <v>0.995</v>
      </c>
      <c r="O97" s="4">
        <v>4.4000000000000004</v>
      </c>
      <c r="P97" s="4">
        <v>0.72299999999999998</v>
      </c>
      <c r="Q97" s="5">
        <v>1</v>
      </c>
      <c r="R97" s="4" t="str">
        <f>TRIM(tblOperations[[#This Row],[Region]])</f>
        <v>North West</v>
      </c>
      <c r="S97" s="4" t="str">
        <f>TRIM(tblOperations[[#This Row],[Team]])</f>
        <v>Workplace Projects</v>
      </c>
      <c r="T97" s="4" t="str">
        <f>_xlfn.XLOOKUP(R97,tblRegionReference[Region],tblRegionReference[Area],"Not Found")</f>
        <v>North</v>
      </c>
      <c r="U97" s="4" t="str">
        <f>IF(tblOperations[[#This Row],[Completion_Rate]]&gt;=_xlfn.XLOOKUP("Completion Rate",tblKPITargets[KPI_Name],tblKPITargets[Target_Value]),"Met","Below Target")</f>
        <v>Met</v>
      </c>
      <c r="V97" t="str">
        <f>IF(tblOperations[[#This Row],[SLA_Compliance]]&gt;=_xlfn.XLOOKUP('04_References'!$A$3,tblKPITargets[KPI_Name],tblKPITargets[Target_Value]),"Met","Below Target")</f>
        <v>Met</v>
      </c>
      <c r="W97" t="str">
        <f>IF(tblOperations[[#This Row],[Quality_Pass_Rate]]&gt;=_xlfn.XLOOKUP('04_References'!$A$4,tblKPITargets[KPI_Name],tblKPITargets[Target_Value]),"Met","Below Target")</f>
        <v>Met</v>
      </c>
      <c r="X97" t="str">
        <f>IF(tblOperations[[#This Row],[Average_Completion_Days]]&lt;=_xlfn.XLOOKUP('04_References'!$A$7,tblKPITargets[KPI_Name],tblKPITargets[Target_Value]),"Met","Below Target")</f>
        <v>Met</v>
      </c>
      <c r="Y97" t="str">
        <f>IF(tblOperations[[#This Row],[Closing_Backlog]]&lt;=_xlfn.XLOOKUP('04_References'!$A$8,tblKPITargets[KPI_Name],tblKPITargets[Target_Value]),"Met","Below Target")</f>
        <v>Met</v>
      </c>
    </row>
    <row r="98" spans="1:25">
      <c r="A98" s="6" t="s">
        <v>125</v>
      </c>
      <c r="B98" s="7">
        <v>46027</v>
      </c>
      <c r="C98" s="2" t="s">
        <v>37</v>
      </c>
      <c r="D98" s="2" t="s">
        <v>19</v>
      </c>
      <c r="E98" s="2">
        <v>12</v>
      </c>
      <c r="F98" s="2">
        <v>35</v>
      </c>
      <c r="G98" s="2">
        <v>47</v>
      </c>
      <c r="H98" s="2">
        <v>47</v>
      </c>
      <c r="I98" s="2">
        <v>0</v>
      </c>
      <c r="J98" s="2">
        <v>0</v>
      </c>
      <c r="K98" s="2">
        <v>0</v>
      </c>
      <c r="L98" s="2">
        <v>1.3</v>
      </c>
      <c r="M98" s="2">
        <v>0.95299999999999996</v>
      </c>
      <c r="N98" s="2">
        <v>0.999</v>
      </c>
      <c r="O98" s="2">
        <v>4.5999999999999996</v>
      </c>
      <c r="P98" s="2">
        <v>0.81399999999999995</v>
      </c>
      <c r="Q98" s="3">
        <v>1</v>
      </c>
      <c r="R98" s="4" t="str">
        <f>TRIM(tblOperations[[#This Row],[Region]])</f>
        <v>Midlands</v>
      </c>
      <c r="S98" s="4" t="str">
        <f>TRIM(tblOperations[[#This Row],[Team]])</f>
        <v>Workplace Services</v>
      </c>
      <c r="T98" s="4" t="str">
        <f>_xlfn.XLOOKUP(R98,tblRegionReference[Region],tblRegionReference[Area],"Not Found")</f>
        <v>Central</v>
      </c>
      <c r="U98" s="4" t="str">
        <f>IF(tblOperations[[#This Row],[Completion_Rate]]&gt;=_xlfn.XLOOKUP("Completion Rate",tblKPITargets[KPI_Name],tblKPITargets[Target_Value]),"Met","Below Target")</f>
        <v>Met</v>
      </c>
      <c r="V98" t="str">
        <f>IF(tblOperations[[#This Row],[SLA_Compliance]]&gt;=_xlfn.XLOOKUP('04_References'!$A$3,tblKPITargets[KPI_Name],tblKPITargets[Target_Value]),"Met","Below Target")</f>
        <v>Met</v>
      </c>
      <c r="W98" t="str">
        <f>IF(tblOperations[[#This Row],[Quality_Pass_Rate]]&gt;=_xlfn.XLOOKUP('04_References'!$A$4,tblKPITargets[KPI_Name],tblKPITargets[Target_Value]),"Met","Below Target")</f>
        <v>Met</v>
      </c>
      <c r="X98" t="str">
        <f>IF(tblOperations[[#This Row],[Average_Completion_Days]]&lt;=_xlfn.XLOOKUP('04_References'!$A$7,tblKPITargets[KPI_Name],tblKPITargets[Target_Value]),"Met","Below Target")</f>
        <v>Met</v>
      </c>
      <c r="Y98" t="str">
        <f>IF(tblOperations[[#This Row],[Closing_Backlog]]&lt;=_xlfn.XLOOKUP('04_References'!$A$8,tblKPITargets[KPI_Name],tblKPITargets[Target_Value]),"Met","Below Target")</f>
        <v>Met</v>
      </c>
    </row>
    <row r="99" spans="1:25">
      <c r="A99" s="8" t="s">
        <v>126</v>
      </c>
      <c r="B99" s="9">
        <v>46027</v>
      </c>
      <c r="C99" s="4" t="s">
        <v>37</v>
      </c>
      <c r="D99" s="4" t="s">
        <v>21</v>
      </c>
      <c r="E99" s="4">
        <v>44</v>
      </c>
      <c r="F99" s="4">
        <v>37</v>
      </c>
      <c r="G99" s="4">
        <v>81</v>
      </c>
      <c r="H99" s="4">
        <v>34</v>
      </c>
      <c r="I99" s="4">
        <v>47</v>
      </c>
      <c r="J99" s="4">
        <v>0</v>
      </c>
      <c r="K99" s="4">
        <v>0</v>
      </c>
      <c r="L99" s="4">
        <v>5.6</v>
      </c>
      <c r="M99" s="4">
        <v>0.68799999999999994</v>
      </c>
      <c r="N99" s="4">
        <v>0.98799999999999999</v>
      </c>
      <c r="O99" s="4">
        <v>3.1</v>
      </c>
      <c r="P99" s="4">
        <v>0.78800000000000003</v>
      </c>
      <c r="Q99" s="5">
        <v>0.42</v>
      </c>
      <c r="R99" s="4" t="str">
        <f>TRIM(tblOperations[[#This Row],[Region]])</f>
        <v>Midlands</v>
      </c>
      <c r="S99" s="4" t="str">
        <f>TRIM(tblOperations[[#This Row],[Team]])</f>
        <v>Facilities Response</v>
      </c>
      <c r="T99" s="4" t="str">
        <f>_xlfn.XLOOKUP(R99,tblRegionReference[Region],tblRegionReference[Area],"Not Found")</f>
        <v>Central</v>
      </c>
      <c r="U99" s="4" t="str">
        <f>IF(tblOperations[[#This Row],[Completion_Rate]]&gt;=_xlfn.XLOOKUP("Completion Rate",tblKPITargets[KPI_Name],tblKPITargets[Target_Value]),"Met","Below Target")</f>
        <v>Below Target</v>
      </c>
      <c r="V99" t="str">
        <f>IF(tblOperations[[#This Row],[SLA_Compliance]]&gt;=_xlfn.XLOOKUP('04_References'!$A$3,tblKPITargets[KPI_Name],tblKPITargets[Target_Value]),"Met","Below Target")</f>
        <v>Below Target</v>
      </c>
      <c r="W99" t="str">
        <f>IF(tblOperations[[#This Row],[Quality_Pass_Rate]]&gt;=_xlfn.XLOOKUP('04_References'!$A$4,tblKPITargets[KPI_Name],tblKPITargets[Target_Value]),"Met","Below Target")</f>
        <v>Met</v>
      </c>
      <c r="X99" t="str">
        <f>IF(tblOperations[[#This Row],[Average_Completion_Days]]&lt;=_xlfn.XLOOKUP('04_References'!$A$7,tblKPITargets[KPI_Name],tblKPITargets[Target_Value]),"Met","Below Target")</f>
        <v>Below Target</v>
      </c>
      <c r="Y99" t="str">
        <f>IF(tblOperations[[#This Row],[Closing_Backlog]]&lt;=_xlfn.XLOOKUP('04_References'!$A$8,tblKPITargets[KPI_Name],tblKPITargets[Target_Value]),"Met","Below Target")</f>
        <v>Below Target</v>
      </c>
    </row>
    <row r="100" spans="1:25">
      <c r="A100" s="6" t="s">
        <v>127</v>
      </c>
      <c r="B100" s="7">
        <v>46027</v>
      </c>
      <c r="C100" s="2" t="s">
        <v>37</v>
      </c>
      <c r="D100" s="2" t="s">
        <v>23</v>
      </c>
      <c r="E100" s="2">
        <v>0</v>
      </c>
      <c r="F100" s="2">
        <v>40</v>
      </c>
      <c r="G100" s="2">
        <v>40</v>
      </c>
      <c r="H100" s="2">
        <v>35</v>
      </c>
      <c r="I100" s="2">
        <v>5</v>
      </c>
      <c r="J100" s="2">
        <v>0</v>
      </c>
      <c r="K100" s="2">
        <v>0</v>
      </c>
      <c r="L100" s="2">
        <v>1.8</v>
      </c>
      <c r="M100" s="2">
        <v>0.94099999999999995</v>
      </c>
      <c r="N100" s="2">
        <v>0.97599999999999998</v>
      </c>
      <c r="O100" s="2">
        <v>4.4000000000000004</v>
      </c>
      <c r="P100" s="2">
        <v>0.78800000000000003</v>
      </c>
      <c r="Q100" s="3">
        <v>0.875</v>
      </c>
      <c r="R100" s="4" t="str">
        <f>TRIM(tblOperations[[#This Row],[Region]])</f>
        <v>Midlands</v>
      </c>
      <c r="S100" s="4" t="str">
        <f>TRIM(tblOperations[[#This Row],[Team]])</f>
        <v>Estates Support</v>
      </c>
      <c r="T100" s="4" t="str">
        <f>_xlfn.XLOOKUP(R100,tblRegionReference[Region],tblRegionReference[Area],"Not Found")</f>
        <v>Central</v>
      </c>
      <c r="U100" s="4" t="str">
        <f>IF(tblOperations[[#This Row],[Completion_Rate]]&gt;=_xlfn.XLOOKUP("Completion Rate",tblKPITargets[KPI_Name],tblKPITargets[Target_Value]),"Met","Below Target")</f>
        <v>Below Target</v>
      </c>
      <c r="V100" t="str">
        <f>IF(tblOperations[[#This Row],[SLA_Compliance]]&gt;=_xlfn.XLOOKUP('04_References'!$A$3,tblKPITargets[KPI_Name],tblKPITargets[Target_Value]),"Met","Below Target")</f>
        <v>Met</v>
      </c>
      <c r="W100" t="str">
        <f>IF(tblOperations[[#This Row],[Quality_Pass_Rate]]&gt;=_xlfn.XLOOKUP('04_References'!$A$4,tblKPITargets[KPI_Name],tblKPITargets[Target_Value]),"Met","Below Target")</f>
        <v>Met</v>
      </c>
      <c r="X100" t="str">
        <f>IF(tblOperations[[#This Row],[Average_Completion_Days]]&lt;=_xlfn.XLOOKUP('04_References'!$A$7,tblKPITargets[KPI_Name],tblKPITargets[Target_Value]),"Met","Below Target")</f>
        <v>Met</v>
      </c>
      <c r="Y100" t="str">
        <f>IF(tblOperations[[#This Row],[Closing_Backlog]]&lt;=_xlfn.XLOOKUP('04_References'!$A$8,tblKPITargets[KPI_Name],tblKPITargets[Target_Value]),"Met","Below Target")</f>
        <v>Met</v>
      </c>
    </row>
    <row r="101" spans="1:25">
      <c r="A101" s="8" t="s">
        <v>128</v>
      </c>
      <c r="B101" s="9">
        <v>46027</v>
      </c>
      <c r="C101" s="4" t="s">
        <v>37</v>
      </c>
      <c r="D101" s="4" t="s">
        <v>25</v>
      </c>
      <c r="E101" s="4">
        <v>0</v>
      </c>
      <c r="F101" s="4">
        <v>32</v>
      </c>
      <c r="G101" s="4">
        <v>32</v>
      </c>
      <c r="H101" s="4">
        <v>32</v>
      </c>
      <c r="I101" s="4">
        <v>0</v>
      </c>
      <c r="J101" s="4">
        <v>0</v>
      </c>
      <c r="K101" s="4">
        <v>0</v>
      </c>
      <c r="L101" s="4">
        <v>1.3</v>
      </c>
      <c r="M101" s="4">
        <v>0.94399999999999995</v>
      </c>
      <c r="N101" s="4">
        <v>0.97499999999999998</v>
      </c>
      <c r="O101" s="4">
        <v>5</v>
      </c>
      <c r="P101" s="4">
        <v>0.72</v>
      </c>
      <c r="Q101" s="5">
        <v>1</v>
      </c>
      <c r="R101" s="4" t="str">
        <f>TRIM(tblOperations[[#This Row],[Region]])</f>
        <v>Midlands</v>
      </c>
      <c r="S101" s="4" t="str">
        <f>TRIM(tblOperations[[#This Row],[Team]])</f>
        <v>Workplace Projects</v>
      </c>
      <c r="T101" s="4" t="str">
        <f>_xlfn.XLOOKUP(R101,tblRegionReference[Region],tblRegionReference[Area],"Not Found")</f>
        <v>Central</v>
      </c>
      <c r="U101" s="4" t="str">
        <f>IF(tblOperations[[#This Row],[Completion_Rate]]&gt;=_xlfn.XLOOKUP("Completion Rate",tblKPITargets[KPI_Name],tblKPITargets[Target_Value]),"Met","Below Target")</f>
        <v>Met</v>
      </c>
      <c r="V101" t="str">
        <f>IF(tblOperations[[#This Row],[SLA_Compliance]]&gt;=_xlfn.XLOOKUP('04_References'!$A$3,tblKPITargets[KPI_Name],tblKPITargets[Target_Value]),"Met","Below Target")</f>
        <v>Met</v>
      </c>
      <c r="W101" t="str">
        <f>IF(tblOperations[[#This Row],[Quality_Pass_Rate]]&gt;=_xlfn.XLOOKUP('04_References'!$A$4,tblKPITargets[KPI_Name],tblKPITargets[Target_Value]),"Met","Below Target")</f>
        <v>Met</v>
      </c>
      <c r="X101" t="str">
        <f>IF(tblOperations[[#This Row],[Average_Completion_Days]]&lt;=_xlfn.XLOOKUP('04_References'!$A$7,tblKPITargets[KPI_Name],tblKPITargets[Target_Value]),"Met","Below Target")</f>
        <v>Met</v>
      </c>
      <c r="Y101" t="str">
        <f>IF(tblOperations[[#This Row],[Closing_Backlog]]&lt;=_xlfn.XLOOKUP('04_References'!$A$8,tblKPITargets[KPI_Name],tblKPITargets[Target_Value]),"Met","Below Target")</f>
        <v>Met</v>
      </c>
    </row>
    <row r="102" spans="1:25">
      <c r="A102" s="6" t="s">
        <v>129</v>
      </c>
      <c r="B102" s="7">
        <v>46027</v>
      </c>
      <c r="C102" s="2" t="s">
        <v>43</v>
      </c>
      <c r="D102" s="2" t="s">
        <v>19</v>
      </c>
      <c r="E102" s="2">
        <v>56</v>
      </c>
      <c r="F102" s="2">
        <v>34</v>
      </c>
      <c r="G102" s="2">
        <v>90</v>
      </c>
      <c r="H102" s="2">
        <v>28</v>
      </c>
      <c r="I102" s="2">
        <v>62</v>
      </c>
      <c r="J102" s="2">
        <v>0</v>
      </c>
      <c r="K102" s="2">
        <v>0</v>
      </c>
      <c r="L102" s="2">
        <v>6.6</v>
      </c>
      <c r="M102" s="2">
        <v>0.61</v>
      </c>
      <c r="N102" s="2">
        <v>0.96599999999999997</v>
      </c>
      <c r="O102" s="2">
        <v>2.5</v>
      </c>
      <c r="P102" s="2">
        <v>0.70299999999999996</v>
      </c>
      <c r="Q102" s="3">
        <v>0.311</v>
      </c>
      <c r="R102" s="4" t="str">
        <f>TRIM(tblOperations[[#This Row],[Region]])</f>
        <v>South West</v>
      </c>
      <c r="S102" s="4" t="str">
        <f>TRIM(tblOperations[[#This Row],[Team]])</f>
        <v>Workplace Services</v>
      </c>
      <c r="T102" s="4" t="str">
        <f>_xlfn.XLOOKUP(R102,tblRegionReference[Region],tblRegionReference[Area],"Not Found")</f>
        <v>South</v>
      </c>
      <c r="U102" s="4" t="str">
        <f>IF(tblOperations[[#This Row],[Completion_Rate]]&gt;=_xlfn.XLOOKUP("Completion Rate",tblKPITargets[KPI_Name],tblKPITargets[Target_Value]),"Met","Below Target")</f>
        <v>Below Target</v>
      </c>
      <c r="V102" t="str">
        <f>IF(tblOperations[[#This Row],[SLA_Compliance]]&gt;=_xlfn.XLOOKUP('04_References'!$A$3,tblKPITargets[KPI_Name],tblKPITargets[Target_Value]),"Met","Below Target")</f>
        <v>Below Target</v>
      </c>
      <c r="W102" t="str">
        <f>IF(tblOperations[[#This Row],[Quality_Pass_Rate]]&gt;=_xlfn.XLOOKUP('04_References'!$A$4,tblKPITargets[KPI_Name],tblKPITargets[Target_Value]),"Met","Below Target")</f>
        <v>Met</v>
      </c>
      <c r="X102" t="str">
        <f>IF(tblOperations[[#This Row],[Average_Completion_Days]]&lt;=_xlfn.XLOOKUP('04_References'!$A$7,tblKPITargets[KPI_Name],tblKPITargets[Target_Value]),"Met","Below Target")</f>
        <v>Below Target</v>
      </c>
      <c r="Y102" t="str">
        <f>IF(tblOperations[[#This Row],[Closing_Backlog]]&lt;=_xlfn.XLOOKUP('04_References'!$A$8,tblKPITargets[KPI_Name],tblKPITargets[Target_Value]),"Met","Below Target")</f>
        <v>Below Target</v>
      </c>
    </row>
    <row r="103" spans="1:25">
      <c r="A103" s="8" t="s">
        <v>130</v>
      </c>
      <c r="B103" s="9">
        <v>46027</v>
      </c>
      <c r="C103" s="4" t="s">
        <v>43</v>
      </c>
      <c r="D103" s="4" t="s">
        <v>21</v>
      </c>
      <c r="E103" s="4">
        <v>0</v>
      </c>
      <c r="F103" s="4">
        <v>55</v>
      </c>
      <c r="G103" s="4">
        <v>55</v>
      </c>
      <c r="H103" s="4">
        <v>46</v>
      </c>
      <c r="I103" s="4">
        <v>9</v>
      </c>
      <c r="J103" s="4">
        <v>1</v>
      </c>
      <c r="K103" s="4">
        <v>0</v>
      </c>
      <c r="L103" s="4">
        <v>2.2999999999999998</v>
      </c>
      <c r="M103" s="4">
        <v>0.92200000000000004</v>
      </c>
      <c r="N103" s="4">
        <v>0.998</v>
      </c>
      <c r="O103" s="4">
        <v>4.2</v>
      </c>
      <c r="P103" s="4">
        <v>0.68899999999999995</v>
      </c>
      <c r="Q103" s="5">
        <v>0.83599999999999997</v>
      </c>
      <c r="R103" s="4" t="str">
        <f>TRIM(tblOperations[[#This Row],[Region]])</f>
        <v>South West</v>
      </c>
      <c r="S103" s="4" t="str">
        <f>TRIM(tblOperations[[#This Row],[Team]])</f>
        <v>Facilities Response</v>
      </c>
      <c r="T103" s="4" t="str">
        <f>_xlfn.XLOOKUP(R103,tblRegionReference[Region],tblRegionReference[Area],"Not Found")</f>
        <v>South</v>
      </c>
      <c r="U103" s="4" t="str">
        <f>IF(tblOperations[[#This Row],[Completion_Rate]]&gt;=_xlfn.XLOOKUP("Completion Rate",tblKPITargets[KPI_Name],tblKPITargets[Target_Value]),"Met","Below Target")</f>
        <v>Below Target</v>
      </c>
      <c r="V103" t="str">
        <f>IF(tblOperations[[#This Row],[SLA_Compliance]]&gt;=_xlfn.XLOOKUP('04_References'!$A$3,tblKPITargets[KPI_Name],tblKPITargets[Target_Value]),"Met","Below Target")</f>
        <v>Met</v>
      </c>
      <c r="W103" t="str">
        <f>IF(tblOperations[[#This Row],[Quality_Pass_Rate]]&gt;=_xlfn.XLOOKUP('04_References'!$A$4,tblKPITargets[KPI_Name],tblKPITargets[Target_Value]),"Met","Below Target")</f>
        <v>Met</v>
      </c>
      <c r="X103" t="str">
        <f>IF(tblOperations[[#This Row],[Average_Completion_Days]]&lt;=_xlfn.XLOOKUP('04_References'!$A$7,tblKPITargets[KPI_Name],tblKPITargets[Target_Value]),"Met","Below Target")</f>
        <v>Met</v>
      </c>
      <c r="Y103" t="str">
        <f>IF(tblOperations[[#This Row],[Closing_Backlog]]&lt;=_xlfn.XLOOKUP('04_References'!$A$8,tblKPITargets[KPI_Name],tblKPITargets[Target_Value]),"Met","Below Target")</f>
        <v>Met</v>
      </c>
    </row>
    <row r="104" spans="1:25">
      <c r="A104" s="6" t="s">
        <v>131</v>
      </c>
      <c r="B104" s="7">
        <v>46027</v>
      </c>
      <c r="C104" s="2" t="s">
        <v>43</v>
      </c>
      <c r="D104" s="2" t="s">
        <v>23</v>
      </c>
      <c r="E104" s="2">
        <v>0</v>
      </c>
      <c r="F104" s="2">
        <v>48</v>
      </c>
      <c r="G104" s="2">
        <v>48</v>
      </c>
      <c r="H104" s="2">
        <v>48</v>
      </c>
      <c r="I104" s="2">
        <v>0</v>
      </c>
      <c r="J104" s="2">
        <v>0</v>
      </c>
      <c r="K104" s="2">
        <v>0</v>
      </c>
      <c r="L104" s="2">
        <v>1.2</v>
      </c>
      <c r="M104" s="2">
        <v>0.95099999999999996</v>
      </c>
      <c r="N104" s="2">
        <v>0.996</v>
      </c>
      <c r="O104" s="2">
        <v>4.5999999999999996</v>
      </c>
      <c r="P104" s="2">
        <v>0.64900000000000002</v>
      </c>
      <c r="Q104" s="3">
        <v>1</v>
      </c>
      <c r="R104" s="4" t="str">
        <f>TRIM(tblOperations[[#This Row],[Region]])</f>
        <v>South West</v>
      </c>
      <c r="S104" s="4" t="str">
        <f>TRIM(tblOperations[[#This Row],[Team]])</f>
        <v>Estates Support</v>
      </c>
      <c r="T104" s="4" t="str">
        <f>_xlfn.XLOOKUP(R104,tblRegionReference[Region],tblRegionReference[Area],"Not Found")</f>
        <v>South</v>
      </c>
      <c r="U104" s="4" t="str">
        <f>IF(tblOperations[[#This Row],[Completion_Rate]]&gt;=_xlfn.XLOOKUP("Completion Rate",tblKPITargets[KPI_Name],tblKPITargets[Target_Value]),"Met","Below Target")</f>
        <v>Met</v>
      </c>
      <c r="V104" t="str">
        <f>IF(tblOperations[[#This Row],[SLA_Compliance]]&gt;=_xlfn.XLOOKUP('04_References'!$A$3,tblKPITargets[KPI_Name],tblKPITargets[Target_Value]),"Met","Below Target")</f>
        <v>Met</v>
      </c>
      <c r="W104" t="str">
        <f>IF(tblOperations[[#This Row],[Quality_Pass_Rate]]&gt;=_xlfn.XLOOKUP('04_References'!$A$4,tblKPITargets[KPI_Name],tblKPITargets[Target_Value]),"Met","Below Target")</f>
        <v>Met</v>
      </c>
      <c r="X104" t="str">
        <f>IF(tblOperations[[#This Row],[Average_Completion_Days]]&lt;=_xlfn.XLOOKUP('04_References'!$A$7,tblKPITargets[KPI_Name],tblKPITargets[Target_Value]),"Met","Below Target")</f>
        <v>Met</v>
      </c>
      <c r="Y104" t="str">
        <f>IF(tblOperations[[#This Row],[Closing_Backlog]]&lt;=_xlfn.XLOOKUP('04_References'!$A$8,tblKPITargets[KPI_Name],tblKPITargets[Target_Value]),"Met","Below Target")</f>
        <v>Met</v>
      </c>
    </row>
    <row r="105" spans="1:25">
      <c r="A105" s="8" t="s">
        <v>132</v>
      </c>
      <c r="B105" s="9">
        <v>46027</v>
      </c>
      <c r="C105" s="4" t="s">
        <v>43</v>
      </c>
      <c r="D105" s="4" t="s">
        <v>25</v>
      </c>
      <c r="E105" s="4">
        <v>0</v>
      </c>
      <c r="F105" s="4">
        <v>30</v>
      </c>
      <c r="G105" s="4">
        <v>30</v>
      </c>
      <c r="H105" s="4">
        <v>30</v>
      </c>
      <c r="I105" s="4">
        <v>0</v>
      </c>
      <c r="J105" s="4">
        <v>1</v>
      </c>
      <c r="K105" s="4">
        <v>0</v>
      </c>
      <c r="L105" s="4">
        <v>1.1000000000000001</v>
      </c>
      <c r="M105" s="4">
        <v>0.94599999999999995</v>
      </c>
      <c r="N105" s="4">
        <v>0.97499999999999998</v>
      </c>
      <c r="O105" s="4">
        <v>4.4000000000000004</v>
      </c>
      <c r="P105" s="4">
        <v>0.67300000000000004</v>
      </c>
      <c r="Q105" s="5">
        <v>1</v>
      </c>
      <c r="R105" s="4" t="str">
        <f>TRIM(tblOperations[[#This Row],[Region]])</f>
        <v>South West</v>
      </c>
      <c r="S105" s="4" t="str">
        <f>TRIM(tblOperations[[#This Row],[Team]])</f>
        <v>Workplace Projects</v>
      </c>
      <c r="T105" s="4" t="str">
        <f>_xlfn.XLOOKUP(R105,tblRegionReference[Region],tblRegionReference[Area],"Not Found")</f>
        <v>South</v>
      </c>
      <c r="U105" s="4" t="str">
        <f>IF(tblOperations[[#This Row],[Completion_Rate]]&gt;=_xlfn.XLOOKUP("Completion Rate",tblKPITargets[KPI_Name],tblKPITargets[Target_Value]),"Met","Below Target")</f>
        <v>Met</v>
      </c>
      <c r="V105" t="str">
        <f>IF(tblOperations[[#This Row],[SLA_Compliance]]&gt;=_xlfn.XLOOKUP('04_References'!$A$3,tblKPITargets[KPI_Name],tblKPITargets[Target_Value]),"Met","Below Target")</f>
        <v>Met</v>
      </c>
      <c r="W105" t="str">
        <f>IF(tblOperations[[#This Row],[Quality_Pass_Rate]]&gt;=_xlfn.XLOOKUP('04_References'!$A$4,tblKPITargets[KPI_Name],tblKPITargets[Target_Value]),"Met","Below Target")</f>
        <v>Met</v>
      </c>
      <c r="X105" t="str">
        <f>IF(tblOperations[[#This Row],[Average_Completion_Days]]&lt;=_xlfn.XLOOKUP('04_References'!$A$7,tblKPITargets[KPI_Name],tblKPITargets[Target_Value]),"Met","Below Target")</f>
        <v>Met</v>
      </c>
      <c r="Y105" t="str">
        <f>IF(tblOperations[[#This Row],[Closing_Backlog]]&lt;=_xlfn.XLOOKUP('04_References'!$A$8,tblKPITargets[KPI_Name],tblKPITargets[Target_Value]),"Met","Below Target")</f>
        <v>Met</v>
      </c>
    </row>
    <row r="106" spans="1:25">
      <c r="A106" s="6" t="s">
        <v>133</v>
      </c>
      <c r="B106" s="7">
        <v>46027</v>
      </c>
      <c r="C106" s="2" t="s">
        <v>48</v>
      </c>
      <c r="D106" s="2" t="s">
        <v>19</v>
      </c>
      <c r="E106" s="2">
        <v>0</v>
      </c>
      <c r="F106" s="2">
        <v>51</v>
      </c>
      <c r="G106" s="2">
        <v>51</v>
      </c>
      <c r="H106" s="2">
        <v>50</v>
      </c>
      <c r="I106" s="2">
        <v>1</v>
      </c>
      <c r="J106" s="2">
        <v>0</v>
      </c>
      <c r="K106" s="2">
        <v>0</v>
      </c>
      <c r="L106" s="2">
        <v>1.5</v>
      </c>
      <c r="M106" s="2">
        <v>0.96699999999999997</v>
      </c>
      <c r="N106" s="2">
        <v>0.98899999999999999</v>
      </c>
      <c r="O106" s="2">
        <v>4.5999999999999996</v>
      </c>
      <c r="P106" s="2">
        <v>0.66900000000000004</v>
      </c>
      <c r="Q106" s="3">
        <v>0.98</v>
      </c>
      <c r="R106" s="4" t="str">
        <f>TRIM(tblOperations[[#This Row],[Region]])</f>
        <v>South East</v>
      </c>
      <c r="S106" s="4" t="str">
        <f>TRIM(tblOperations[[#This Row],[Team]])</f>
        <v>Workplace Services</v>
      </c>
      <c r="T106" s="4" t="str">
        <f>_xlfn.XLOOKUP(R106,tblRegionReference[Region],tblRegionReference[Area],"Not Found")</f>
        <v>South</v>
      </c>
      <c r="U106" s="4" t="str">
        <f>IF(tblOperations[[#This Row],[Completion_Rate]]&gt;=_xlfn.XLOOKUP("Completion Rate",tblKPITargets[KPI_Name],tblKPITargets[Target_Value]),"Met","Below Target")</f>
        <v>Met</v>
      </c>
      <c r="V106" t="str">
        <f>IF(tblOperations[[#This Row],[SLA_Compliance]]&gt;=_xlfn.XLOOKUP('04_References'!$A$3,tblKPITargets[KPI_Name],tblKPITargets[Target_Value]),"Met","Below Target")</f>
        <v>Met</v>
      </c>
      <c r="W106" t="str">
        <f>IF(tblOperations[[#This Row],[Quality_Pass_Rate]]&gt;=_xlfn.XLOOKUP('04_References'!$A$4,tblKPITargets[KPI_Name],tblKPITargets[Target_Value]),"Met","Below Target")</f>
        <v>Met</v>
      </c>
      <c r="X106" t="str">
        <f>IF(tblOperations[[#This Row],[Average_Completion_Days]]&lt;=_xlfn.XLOOKUP('04_References'!$A$7,tblKPITargets[KPI_Name],tblKPITargets[Target_Value]),"Met","Below Target")</f>
        <v>Met</v>
      </c>
      <c r="Y106" t="str">
        <f>IF(tblOperations[[#This Row],[Closing_Backlog]]&lt;=_xlfn.XLOOKUP('04_References'!$A$8,tblKPITargets[KPI_Name],tblKPITargets[Target_Value]),"Met","Below Target")</f>
        <v>Met</v>
      </c>
    </row>
    <row r="107" spans="1:25">
      <c r="A107" s="8" t="s">
        <v>134</v>
      </c>
      <c r="B107" s="9">
        <v>46027</v>
      </c>
      <c r="C107" s="4" t="s">
        <v>48</v>
      </c>
      <c r="D107" s="4" t="s">
        <v>21</v>
      </c>
      <c r="E107" s="4">
        <v>97</v>
      </c>
      <c r="F107" s="4">
        <v>50</v>
      </c>
      <c r="G107" s="4">
        <v>147</v>
      </c>
      <c r="H107" s="4">
        <v>20</v>
      </c>
      <c r="I107" s="4">
        <v>127</v>
      </c>
      <c r="J107" s="4">
        <v>1</v>
      </c>
      <c r="K107" s="4">
        <v>0</v>
      </c>
      <c r="L107" s="4">
        <v>8</v>
      </c>
      <c r="M107" s="4">
        <v>0.6</v>
      </c>
      <c r="N107" s="4">
        <v>0.996</v>
      </c>
      <c r="O107" s="4">
        <v>2.5</v>
      </c>
      <c r="P107" s="4">
        <v>0.751</v>
      </c>
      <c r="Q107" s="5">
        <v>0.13600000000000001</v>
      </c>
      <c r="R107" s="4" t="str">
        <f>TRIM(tblOperations[[#This Row],[Region]])</f>
        <v>South East</v>
      </c>
      <c r="S107" s="4" t="str">
        <f>TRIM(tblOperations[[#This Row],[Team]])</f>
        <v>Facilities Response</v>
      </c>
      <c r="T107" s="4" t="str">
        <f>_xlfn.XLOOKUP(R107,tblRegionReference[Region],tblRegionReference[Area],"Not Found")</f>
        <v>South</v>
      </c>
      <c r="U107" s="4" t="str">
        <f>IF(tblOperations[[#This Row],[Completion_Rate]]&gt;=_xlfn.XLOOKUP("Completion Rate",tblKPITargets[KPI_Name],tblKPITargets[Target_Value]),"Met","Below Target")</f>
        <v>Below Target</v>
      </c>
      <c r="V107" t="str">
        <f>IF(tblOperations[[#This Row],[SLA_Compliance]]&gt;=_xlfn.XLOOKUP('04_References'!$A$3,tblKPITargets[KPI_Name],tblKPITargets[Target_Value]),"Met","Below Target")</f>
        <v>Below Target</v>
      </c>
      <c r="W107" t="str">
        <f>IF(tblOperations[[#This Row],[Quality_Pass_Rate]]&gt;=_xlfn.XLOOKUP('04_References'!$A$4,tblKPITargets[KPI_Name],tblKPITargets[Target_Value]),"Met","Below Target")</f>
        <v>Met</v>
      </c>
      <c r="X107" t="str">
        <f>IF(tblOperations[[#This Row],[Average_Completion_Days]]&lt;=_xlfn.XLOOKUP('04_References'!$A$7,tblKPITargets[KPI_Name],tblKPITargets[Target_Value]),"Met","Below Target")</f>
        <v>Below Target</v>
      </c>
      <c r="Y107" t="str">
        <f>IF(tblOperations[[#This Row],[Closing_Backlog]]&lt;=_xlfn.XLOOKUP('04_References'!$A$8,tblKPITargets[KPI_Name],tblKPITargets[Target_Value]),"Met","Below Target")</f>
        <v>Below Target</v>
      </c>
    </row>
    <row r="108" spans="1:25">
      <c r="A108" s="6" t="s">
        <v>135</v>
      </c>
      <c r="B108" s="7">
        <v>46027</v>
      </c>
      <c r="C108" s="2" t="s">
        <v>48</v>
      </c>
      <c r="D108" s="2" t="s">
        <v>23</v>
      </c>
      <c r="E108" s="2">
        <v>17</v>
      </c>
      <c r="F108" s="2">
        <v>49</v>
      </c>
      <c r="G108" s="2">
        <v>66</v>
      </c>
      <c r="H108" s="2">
        <v>44</v>
      </c>
      <c r="I108" s="2">
        <v>22</v>
      </c>
      <c r="J108" s="2">
        <v>0</v>
      </c>
      <c r="K108" s="2">
        <v>0</v>
      </c>
      <c r="L108" s="2">
        <v>3.3</v>
      </c>
      <c r="M108" s="2">
        <v>0.79500000000000004</v>
      </c>
      <c r="N108" s="2">
        <v>1</v>
      </c>
      <c r="O108" s="2">
        <v>3.7</v>
      </c>
      <c r="P108" s="2">
        <v>0.69499999999999995</v>
      </c>
      <c r="Q108" s="3">
        <v>0.66700000000000004</v>
      </c>
      <c r="R108" s="4" t="str">
        <f>TRIM(tblOperations[[#This Row],[Region]])</f>
        <v>South East</v>
      </c>
      <c r="S108" s="4" t="str">
        <f>TRIM(tblOperations[[#This Row],[Team]])</f>
        <v>Estates Support</v>
      </c>
      <c r="T108" s="4" t="str">
        <f>_xlfn.XLOOKUP(R108,tblRegionReference[Region],tblRegionReference[Area],"Not Found")</f>
        <v>South</v>
      </c>
      <c r="U108" s="4" t="str">
        <f>IF(tblOperations[[#This Row],[Completion_Rate]]&gt;=_xlfn.XLOOKUP("Completion Rate",tblKPITargets[KPI_Name],tblKPITargets[Target_Value]),"Met","Below Target")</f>
        <v>Below Target</v>
      </c>
      <c r="V108" t="str">
        <f>IF(tblOperations[[#This Row],[SLA_Compliance]]&gt;=_xlfn.XLOOKUP('04_References'!$A$3,tblKPITargets[KPI_Name],tblKPITargets[Target_Value]),"Met","Below Target")</f>
        <v>Below Target</v>
      </c>
      <c r="W108" t="str">
        <f>IF(tblOperations[[#This Row],[Quality_Pass_Rate]]&gt;=_xlfn.XLOOKUP('04_References'!$A$4,tblKPITargets[KPI_Name],tblKPITargets[Target_Value]),"Met","Below Target")</f>
        <v>Met</v>
      </c>
      <c r="X108" t="str">
        <f>IF(tblOperations[[#This Row],[Average_Completion_Days]]&lt;=_xlfn.XLOOKUP('04_References'!$A$7,tblKPITargets[KPI_Name],tblKPITargets[Target_Value]),"Met","Below Target")</f>
        <v>Below Target</v>
      </c>
      <c r="Y108" t="str">
        <f>IF(tblOperations[[#This Row],[Closing_Backlog]]&lt;=_xlfn.XLOOKUP('04_References'!$A$8,tblKPITargets[KPI_Name],tblKPITargets[Target_Value]),"Met","Below Target")</f>
        <v>Below Target</v>
      </c>
    </row>
    <row r="109" spans="1:25">
      <c r="A109" s="8" t="s">
        <v>136</v>
      </c>
      <c r="B109" s="9">
        <v>46027</v>
      </c>
      <c r="C109" s="4" t="s">
        <v>48</v>
      </c>
      <c r="D109" s="4" t="s">
        <v>25</v>
      </c>
      <c r="E109" s="4">
        <v>36</v>
      </c>
      <c r="F109" s="4">
        <v>35</v>
      </c>
      <c r="G109" s="4">
        <v>71</v>
      </c>
      <c r="H109" s="4">
        <v>21</v>
      </c>
      <c r="I109" s="4">
        <v>50</v>
      </c>
      <c r="J109" s="4">
        <v>1</v>
      </c>
      <c r="K109" s="4">
        <v>0</v>
      </c>
      <c r="L109" s="4">
        <v>5.4</v>
      </c>
      <c r="M109" s="4">
        <v>0.66600000000000004</v>
      </c>
      <c r="N109" s="4">
        <v>0.98299999999999998</v>
      </c>
      <c r="O109" s="4">
        <v>2.7</v>
      </c>
      <c r="P109" s="4">
        <v>0.71899999999999997</v>
      </c>
      <c r="Q109" s="5">
        <v>0.29599999999999999</v>
      </c>
      <c r="R109" s="4" t="str">
        <f>TRIM(tblOperations[[#This Row],[Region]])</f>
        <v>South East</v>
      </c>
      <c r="S109" s="4" t="str">
        <f>TRIM(tblOperations[[#This Row],[Team]])</f>
        <v>Workplace Projects</v>
      </c>
      <c r="T109" s="4" t="str">
        <f>_xlfn.XLOOKUP(R109,tblRegionReference[Region],tblRegionReference[Area],"Not Found")</f>
        <v>South</v>
      </c>
      <c r="U109" s="4" t="str">
        <f>IF(tblOperations[[#This Row],[Completion_Rate]]&gt;=_xlfn.XLOOKUP("Completion Rate",tblKPITargets[KPI_Name],tblKPITargets[Target_Value]),"Met","Below Target")</f>
        <v>Below Target</v>
      </c>
      <c r="V109" t="str">
        <f>IF(tblOperations[[#This Row],[SLA_Compliance]]&gt;=_xlfn.XLOOKUP('04_References'!$A$3,tblKPITargets[KPI_Name],tblKPITargets[Target_Value]),"Met","Below Target")</f>
        <v>Below Target</v>
      </c>
      <c r="W109" t="str">
        <f>IF(tblOperations[[#This Row],[Quality_Pass_Rate]]&gt;=_xlfn.XLOOKUP('04_References'!$A$4,tblKPITargets[KPI_Name],tblKPITargets[Target_Value]),"Met","Below Target")</f>
        <v>Met</v>
      </c>
      <c r="X109" t="str">
        <f>IF(tblOperations[[#This Row],[Average_Completion_Days]]&lt;=_xlfn.XLOOKUP('04_References'!$A$7,tblKPITargets[KPI_Name],tblKPITargets[Target_Value]),"Met","Below Target")</f>
        <v>Below Target</v>
      </c>
      <c r="Y109" t="str">
        <f>IF(tblOperations[[#This Row],[Closing_Backlog]]&lt;=_xlfn.XLOOKUP('04_References'!$A$8,tblKPITargets[KPI_Name],tblKPITargets[Target_Value]),"Met","Below Target")</f>
        <v>Below Target</v>
      </c>
    </row>
    <row r="110" spans="1:25">
      <c r="A110" s="6" t="s">
        <v>137</v>
      </c>
      <c r="B110" s="7">
        <v>46027</v>
      </c>
      <c r="C110" s="2" t="s">
        <v>53</v>
      </c>
      <c r="D110" s="2" t="s">
        <v>19</v>
      </c>
      <c r="E110" s="2">
        <v>66</v>
      </c>
      <c r="F110" s="2">
        <v>31</v>
      </c>
      <c r="G110" s="2">
        <v>97</v>
      </c>
      <c r="H110" s="2">
        <v>24</v>
      </c>
      <c r="I110" s="2">
        <v>73</v>
      </c>
      <c r="J110" s="2">
        <v>0</v>
      </c>
      <c r="K110" s="2">
        <v>0</v>
      </c>
      <c r="L110" s="2">
        <v>7.1</v>
      </c>
      <c r="M110" s="2">
        <v>0.6</v>
      </c>
      <c r="N110" s="2">
        <v>1</v>
      </c>
      <c r="O110" s="2">
        <v>2.5</v>
      </c>
      <c r="P110" s="2">
        <v>0.77100000000000002</v>
      </c>
      <c r="Q110" s="3">
        <v>0.247</v>
      </c>
      <c r="R110" s="4" t="str">
        <f>TRIM(tblOperations[[#This Row],[Region]])</f>
        <v>Wales</v>
      </c>
      <c r="S110" s="4" t="str">
        <f>TRIM(tblOperations[[#This Row],[Team]])</f>
        <v>Workplace Services</v>
      </c>
      <c r="T110" s="4" t="str">
        <f>_xlfn.XLOOKUP(R110,tblRegionReference[Region],tblRegionReference[Area],"Not Found")</f>
        <v>Wales</v>
      </c>
      <c r="U110" s="4" t="str">
        <f>IF(tblOperations[[#This Row],[Completion_Rate]]&gt;=_xlfn.XLOOKUP("Completion Rate",tblKPITargets[KPI_Name],tblKPITargets[Target_Value]),"Met","Below Target")</f>
        <v>Below Target</v>
      </c>
      <c r="V110" t="str">
        <f>IF(tblOperations[[#This Row],[SLA_Compliance]]&gt;=_xlfn.XLOOKUP('04_References'!$A$3,tblKPITargets[KPI_Name],tblKPITargets[Target_Value]),"Met","Below Target")</f>
        <v>Below Target</v>
      </c>
      <c r="W110" t="str">
        <f>IF(tblOperations[[#This Row],[Quality_Pass_Rate]]&gt;=_xlfn.XLOOKUP('04_References'!$A$4,tblKPITargets[KPI_Name],tblKPITargets[Target_Value]),"Met","Below Target")</f>
        <v>Met</v>
      </c>
      <c r="X110" t="str">
        <f>IF(tblOperations[[#This Row],[Average_Completion_Days]]&lt;=_xlfn.XLOOKUP('04_References'!$A$7,tblKPITargets[KPI_Name],tblKPITargets[Target_Value]),"Met","Below Target")</f>
        <v>Below Target</v>
      </c>
      <c r="Y110" t="str">
        <f>IF(tblOperations[[#This Row],[Closing_Backlog]]&lt;=_xlfn.XLOOKUP('04_References'!$A$8,tblKPITargets[KPI_Name],tblKPITargets[Target_Value]),"Met","Below Target")</f>
        <v>Below Target</v>
      </c>
    </row>
    <row r="111" spans="1:25">
      <c r="A111" s="8" t="s">
        <v>138</v>
      </c>
      <c r="B111" s="9">
        <v>46027</v>
      </c>
      <c r="C111" s="4" t="s">
        <v>53</v>
      </c>
      <c r="D111" s="4" t="s">
        <v>21</v>
      </c>
      <c r="E111" s="4">
        <v>21</v>
      </c>
      <c r="F111" s="4">
        <v>48</v>
      </c>
      <c r="G111" s="4">
        <v>69</v>
      </c>
      <c r="H111" s="4">
        <v>25</v>
      </c>
      <c r="I111" s="4">
        <v>44</v>
      </c>
      <c r="J111" s="4">
        <v>0</v>
      </c>
      <c r="K111" s="4">
        <v>0</v>
      </c>
      <c r="L111" s="4">
        <v>5.0999999999999996</v>
      </c>
      <c r="M111" s="4">
        <v>0.73099999999999998</v>
      </c>
      <c r="N111" s="4">
        <v>0.98499999999999999</v>
      </c>
      <c r="O111" s="4">
        <v>3.2</v>
      </c>
      <c r="P111" s="4">
        <v>0.70599999999999996</v>
      </c>
      <c r="Q111" s="5">
        <v>0.36199999999999999</v>
      </c>
      <c r="R111" s="4" t="str">
        <f>TRIM(tblOperations[[#This Row],[Region]])</f>
        <v>Wales</v>
      </c>
      <c r="S111" s="4" t="str">
        <f>TRIM(tblOperations[[#This Row],[Team]])</f>
        <v>Facilities Response</v>
      </c>
      <c r="T111" s="4" t="str">
        <f>_xlfn.XLOOKUP(R111,tblRegionReference[Region],tblRegionReference[Area],"Not Found")</f>
        <v>Wales</v>
      </c>
      <c r="U111" s="4" t="str">
        <f>IF(tblOperations[[#This Row],[Completion_Rate]]&gt;=_xlfn.XLOOKUP("Completion Rate",tblKPITargets[KPI_Name],tblKPITargets[Target_Value]),"Met","Below Target")</f>
        <v>Below Target</v>
      </c>
      <c r="V111" t="str">
        <f>IF(tblOperations[[#This Row],[SLA_Compliance]]&gt;=_xlfn.XLOOKUP('04_References'!$A$3,tblKPITargets[KPI_Name],tblKPITargets[Target_Value]),"Met","Below Target")</f>
        <v>Below Target</v>
      </c>
      <c r="W111" t="str">
        <f>IF(tblOperations[[#This Row],[Quality_Pass_Rate]]&gt;=_xlfn.XLOOKUP('04_References'!$A$4,tblKPITargets[KPI_Name],tblKPITargets[Target_Value]),"Met","Below Target")</f>
        <v>Met</v>
      </c>
      <c r="X111" t="str">
        <f>IF(tblOperations[[#This Row],[Average_Completion_Days]]&lt;=_xlfn.XLOOKUP('04_References'!$A$7,tblKPITargets[KPI_Name],tblKPITargets[Target_Value]),"Met","Below Target")</f>
        <v>Below Target</v>
      </c>
      <c r="Y111" t="str">
        <f>IF(tblOperations[[#This Row],[Closing_Backlog]]&lt;=_xlfn.XLOOKUP('04_References'!$A$8,tblKPITargets[KPI_Name],tblKPITargets[Target_Value]),"Met","Below Target")</f>
        <v>Below Target</v>
      </c>
    </row>
    <row r="112" spans="1:25">
      <c r="A112" s="6" t="s">
        <v>139</v>
      </c>
      <c r="B112" s="7">
        <v>46027</v>
      </c>
      <c r="C112" s="2" t="s">
        <v>53</v>
      </c>
      <c r="D112" s="2" t="s">
        <v>23</v>
      </c>
      <c r="E112" s="2">
        <v>35</v>
      </c>
      <c r="F112" s="2">
        <v>62</v>
      </c>
      <c r="G112" s="2">
        <v>97</v>
      </c>
      <c r="H112" s="2">
        <v>27</v>
      </c>
      <c r="I112" s="2">
        <v>70</v>
      </c>
      <c r="J112" s="2">
        <v>0</v>
      </c>
      <c r="K112" s="2">
        <v>0</v>
      </c>
      <c r="L112" s="2">
        <v>6.9</v>
      </c>
      <c r="M112" s="2">
        <v>0.6</v>
      </c>
      <c r="N112" s="2">
        <v>1</v>
      </c>
      <c r="O112" s="2">
        <v>2.5</v>
      </c>
      <c r="P112" s="2">
        <v>0.755</v>
      </c>
      <c r="Q112" s="3">
        <v>0.27800000000000002</v>
      </c>
      <c r="R112" s="4" t="str">
        <f>TRIM(tblOperations[[#This Row],[Region]])</f>
        <v>Wales</v>
      </c>
      <c r="S112" s="4" t="str">
        <f>TRIM(tblOperations[[#This Row],[Team]])</f>
        <v>Estates Support</v>
      </c>
      <c r="T112" s="4" t="str">
        <f>_xlfn.XLOOKUP(R112,tblRegionReference[Region],tblRegionReference[Area],"Not Found")</f>
        <v>Wales</v>
      </c>
      <c r="U112" s="4" t="str">
        <f>IF(tblOperations[[#This Row],[Completion_Rate]]&gt;=_xlfn.XLOOKUP("Completion Rate",tblKPITargets[KPI_Name],tblKPITargets[Target_Value]),"Met","Below Target")</f>
        <v>Below Target</v>
      </c>
      <c r="V112" t="str">
        <f>IF(tblOperations[[#This Row],[SLA_Compliance]]&gt;=_xlfn.XLOOKUP('04_References'!$A$3,tblKPITargets[KPI_Name],tblKPITargets[Target_Value]),"Met","Below Target")</f>
        <v>Below Target</v>
      </c>
      <c r="W112" t="str">
        <f>IF(tblOperations[[#This Row],[Quality_Pass_Rate]]&gt;=_xlfn.XLOOKUP('04_References'!$A$4,tblKPITargets[KPI_Name],tblKPITargets[Target_Value]),"Met","Below Target")</f>
        <v>Met</v>
      </c>
      <c r="X112" t="str">
        <f>IF(tblOperations[[#This Row],[Average_Completion_Days]]&lt;=_xlfn.XLOOKUP('04_References'!$A$7,tblKPITargets[KPI_Name],tblKPITargets[Target_Value]),"Met","Below Target")</f>
        <v>Below Target</v>
      </c>
      <c r="Y112" t="str">
        <f>IF(tblOperations[[#This Row],[Closing_Backlog]]&lt;=_xlfn.XLOOKUP('04_References'!$A$8,tblKPITargets[KPI_Name],tblKPITargets[Target_Value]),"Met","Below Target")</f>
        <v>Below Target</v>
      </c>
    </row>
    <row r="113" spans="1:25">
      <c r="A113" s="8" t="s">
        <v>140</v>
      </c>
      <c r="B113" s="9">
        <v>46027</v>
      </c>
      <c r="C113" s="4" t="s">
        <v>53</v>
      </c>
      <c r="D113" s="4" t="s">
        <v>25</v>
      </c>
      <c r="E113" s="4">
        <v>0</v>
      </c>
      <c r="F113" s="4">
        <v>24</v>
      </c>
      <c r="G113" s="4">
        <v>24</v>
      </c>
      <c r="H113" s="4">
        <v>24</v>
      </c>
      <c r="I113" s="4">
        <v>0</v>
      </c>
      <c r="J113" s="4">
        <v>0</v>
      </c>
      <c r="K113" s="4">
        <v>0</v>
      </c>
      <c r="L113" s="4">
        <v>1.8</v>
      </c>
      <c r="M113" s="4">
        <v>0.96099999999999997</v>
      </c>
      <c r="N113" s="4">
        <v>1</v>
      </c>
      <c r="O113" s="4">
        <v>4.3</v>
      </c>
      <c r="P113" s="4">
        <v>0.74</v>
      </c>
      <c r="Q113" s="5">
        <v>1</v>
      </c>
      <c r="R113" s="4" t="str">
        <f>TRIM(tblOperations[[#This Row],[Region]])</f>
        <v>Wales</v>
      </c>
      <c r="S113" s="4" t="str">
        <f>TRIM(tblOperations[[#This Row],[Team]])</f>
        <v>Workplace Projects</v>
      </c>
      <c r="T113" s="4" t="str">
        <f>_xlfn.XLOOKUP(R113,tblRegionReference[Region],tblRegionReference[Area],"Not Found")</f>
        <v>Wales</v>
      </c>
      <c r="U113" s="4" t="str">
        <f>IF(tblOperations[[#This Row],[Completion_Rate]]&gt;=_xlfn.XLOOKUP("Completion Rate",tblKPITargets[KPI_Name],tblKPITargets[Target_Value]),"Met","Below Target")</f>
        <v>Met</v>
      </c>
      <c r="V113" t="str">
        <f>IF(tblOperations[[#This Row],[SLA_Compliance]]&gt;=_xlfn.XLOOKUP('04_References'!$A$3,tblKPITargets[KPI_Name],tblKPITargets[Target_Value]),"Met","Below Target")</f>
        <v>Met</v>
      </c>
      <c r="W113" t="str">
        <f>IF(tblOperations[[#This Row],[Quality_Pass_Rate]]&gt;=_xlfn.XLOOKUP('04_References'!$A$4,tblKPITargets[KPI_Name],tblKPITargets[Target_Value]),"Met","Below Target")</f>
        <v>Met</v>
      </c>
      <c r="X113" t="str">
        <f>IF(tblOperations[[#This Row],[Average_Completion_Days]]&lt;=_xlfn.XLOOKUP('04_References'!$A$7,tblKPITargets[KPI_Name],tblKPITargets[Target_Value]),"Met","Below Target")</f>
        <v>Met</v>
      </c>
      <c r="Y113" t="str">
        <f>IF(tblOperations[[#This Row],[Closing_Backlog]]&lt;=_xlfn.XLOOKUP('04_References'!$A$8,tblKPITargets[KPI_Name],tblKPITargets[Target_Value]),"Met","Below Target")</f>
        <v>Met</v>
      </c>
    </row>
    <row r="114" spans="1:25">
      <c r="A114" s="6" t="s">
        <v>141</v>
      </c>
      <c r="B114" s="7">
        <v>46028</v>
      </c>
      <c r="C114" s="2" t="s">
        <v>18</v>
      </c>
      <c r="D114" s="2" t="s">
        <v>19</v>
      </c>
      <c r="E114" s="2">
        <v>34</v>
      </c>
      <c r="F114" s="2">
        <v>41</v>
      </c>
      <c r="G114" s="2">
        <v>75</v>
      </c>
      <c r="H114" s="2">
        <v>40</v>
      </c>
      <c r="I114" s="2">
        <v>35</v>
      </c>
      <c r="J114" s="2">
        <v>0</v>
      </c>
      <c r="K114" s="2">
        <v>0</v>
      </c>
      <c r="L114" s="2">
        <v>4.5999999999999996</v>
      </c>
      <c r="M114" s="2">
        <v>0.78700000000000003</v>
      </c>
      <c r="N114" s="2">
        <v>0.99</v>
      </c>
      <c r="O114" s="2">
        <v>3.3</v>
      </c>
      <c r="P114" s="2">
        <v>0.70499999999999996</v>
      </c>
      <c r="Q114" s="3">
        <v>0.53300000000000003</v>
      </c>
      <c r="R114" s="4" t="str">
        <f>TRIM(tblOperations[[#This Row],[Region]])</f>
        <v>Scotland</v>
      </c>
      <c r="S114" s="4" t="str">
        <f>TRIM(tblOperations[[#This Row],[Team]])</f>
        <v>Workplace Services</v>
      </c>
      <c r="T114" s="4" t="str">
        <f>_xlfn.XLOOKUP(R114,tblRegionReference[Region],tblRegionReference[Area],"Not Found")</f>
        <v>North</v>
      </c>
      <c r="U114" s="4" t="str">
        <f>IF(tblOperations[[#This Row],[Completion_Rate]]&gt;=_xlfn.XLOOKUP("Completion Rate",tblKPITargets[KPI_Name],tblKPITargets[Target_Value]),"Met","Below Target")</f>
        <v>Below Target</v>
      </c>
      <c r="V114" t="str">
        <f>IF(tblOperations[[#This Row],[SLA_Compliance]]&gt;=_xlfn.XLOOKUP('04_References'!$A$3,tblKPITargets[KPI_Name],tblKPITargets[Target_Value]),"Met","Below Target")</f>
        <v>Below Target</v>
      </c>
      <c r="W114" t="str">
        <f>IF(tblOperations[[#This Row],[Quality_Pass_Rate]]&gt;=_xlfn.XLOOKUP('04_References'!$A$4,tblKPITargets[KPI_Name],tblKPITargets[Target_Value]),"Met","Below Target")</f>
        <v>Met</v>
      </c>
      <c r="X114" t="str">
        <f>IF(tblOperations[[#This Row],[Average_Completion_Days]]&lt;=_xlfn.XLOOKUP('04_References'!$A$7,tblKPITargets[KPI_Name],tblKPITargets[Target_Value]),"Met","Below Target")</f>
        <v>Below Target</v>
      </c>
      <c r="Y114" t="str">
        <f>IF(tblOperations[[#This Row],[Closing_Backlog]]&lt;=_xlfn.XLOOKUP('04_References'!$A$8,tblKPITargets[KPI_Name],tblKPITargets[Target_Value]),"Met","Below Target")</f>
        <v>Below Target</v>
      </c>
    </row>
    <row r="115" spans="1:25">
      <c r="A115" s="8" t="s">
        <v>142</v>
      </c>
      <c r="B115" s="9">
        <v>46028</v>
      </c>
      <c r="C115" s="4" t="s">
        <v>18</v>
      </c>
      <c r="D115" s="4" t="s">
        <v>21</v>
      </c>
      <c r="E115" s="4">
        <v>0</v>
      </c>
      <c r="F115" s="4">
        <v>44</v>
      </c>
      <c r="G115" s="4">
        <v>44</v>
      </c>
      <c r="H115" s="4">
        <v>44</v>
      </c>
      <c r="I115" s="4">
        <v>0</v>
      </c>
      <c r="J115" s="4">
        <v>0</v>
      </c>
      <c r="K115" s="4">
        <v>0</v>
      </c>
      <c r="L115" s="4">
        <v>1.8</v>
      </c>
      <c r="M115" s="4">
        <v>0.96299999999999997</v>
      </c>
      <c r="N115" s="4">
        <v>0.96799999999999997</v>
      </c>
      <c r="O115" s="4">
        <v>4.8</v>
      </c>
      <c r="P115" s="4">
        <v>0.71</v>
      </c>
      <c r="Q115" s="5">
        <v>1</v>
      </c>
      <c r="R115" s="4" t="str">
        <f>TRIM(tblOperations[[#This Row],[Region]])</f>
        <v>Scotland</v>
      </c>
      <c r="S115" s="4" t="str">
        <f>TRIM(tblOperations[[#This Row],[Team]])</f>
        <v>Facilities Response</v>
      </c>
      <c r="T115" s="4" t="str">
        <f>_xlfn.XLOOKUP(R115,tblRegionReference[Region],tblRegionReference[Area],"Not Found")</f>
        <v>North</v>
      </c>
      <c r="U115" s="4" t="str">
        <f>IF(tblOperations[[#This Row],[Completion_Rate]]&gt;=_xlfn.XLOOKUP("Completion Rate",tblKPITargets[KPI_Name],tblKPITargets[Target_Value]),"Met","Below Target")</f>
        <v>Met</v>
      </c>
      <c r="V115" t="str">
        <f>IF(tblOperations[[#This Row],[SLA_Compliance]]&gt;=_xlfn.XLOOKUP('04_References'!$A$3,tblKPITargets[KPI_Name],tblKPITargets[Target_Value]),"Met","Below Target")</f>
        <v>Met</v>
      </c>
      <c r="W115" t="str">
        <f>IF(tblOperations[[#This Row],[Quality_Pass_Rate]]&gt;=_xlfn.XLOOKUP('04_References'!$A$4,tblKPITargets[KPI_Name],tblKPITargets[Target_Value]),"Met","Below Target")</f>
        <v>Met</v>
      </c>
      <c r="X115" t="str">
        <f>IF(tblOperations[[#This Row],[Average_Completion_Days]]&lt;=_xlfn.XLOOKUP('04_References'!$A$7,tblKPITargets[KPI_Name],tblKPITargets[Target_Value]),"Met","Below Target")</f>
        <v>Met</v>
      </c>
      <c r="Y115" t="str">
        <f>IF(tblOperations[[#This Row],[Closing_Backlog]]&lt;=_xlfn.XLOOKUP('04_References'!$A$8,tblKPITargets[KPI_Name],tblKPITargets[Target_Value]),"Met","Below Target")</f>
        <v>Met</v>
      </c>
    </row>
    <row r="116" spans="1:25">
      <c r="A116" s="6" t="s">
        <v>143</v>
      </c>
      <c r="B116" s="7">
        <v>46028</v>
      </c>
      <c r="C116" s="2" t="s">
        <v>18</v>
      </c>
      <c r="D116" s="2" t="s">
        <v>23</v>
      </c>
      <c r="E116" s="2">
        <v>51</v>
      </c>
      <c r="F116" s="2">
        <v>31</v>
      </c>
      <c r="G116" s="2">
        <v>82</v>
      </c>
      <c r="H116" s="2">
        <v>31</v>
      </c>
      <c r="I116" s="2">
        <v>51</v>
      </c>
      <c r="J116" s="2">
        <v>0</v>
      </c>
      <c r="K116" s="2">
        <v>0</v>
      </c>
      <c r="L116" s="2">
        <v>5.7</v>
      </c>
      <c r="M116" s="2">
        <v>0.69299999999999995</v>
      </c>
      <c r="N116" s="2">
        <v>0.94399999999999995</v>
      </c>
      <c r="O116" s="2">
        <v>2.7</v>
      </c>
      <c r="P116" s="2">
        <v>0.78600000000000003</v>
      </c>
      <c r="Q116" s="3">
        <v>0.378</v>
      </c>
      <c r="R116" s="4" t="str">
        <f>TRIM(tblOperations[[#This Row],[Region]])</f>
        <v>Scotland</v>
      </c>
      <c r="S116" s="4" t="str">
        <f>TRIM(tblOperations[[#This Row],[Team]])</f>
        <v>Estates Support</v>
      </c>
      <c r="T116" s="4" t="str">
        <f>_xlfn.XLOOKUP(R116,tblRegionReference[Region],tblRegionReference[Area],"Not Found")</f>
        <v>North</v>
      </c>
      <c r="U116" s="4" t="str">
        <f>IF(tblOperations[[#This Row],[Completion_Rate]]&gt;=_xlfn.XLOOKUP("Completion Rate",tblKPITargets[KPI_Name],tblKPITargets[Target_Value]),"Met","Below Target")</f>
        <v>Below Target</v>
      </c>
      <c r="V116" t="str">
        <f>IF(tblOperations[[#This Row],[SLA_Compliance]]&gt;=_xlfn.XLOOKUP('04_References'!$A$3,tblKPITargets[KPI_Name],tblKPITargets[Target_Value]),"Met","Below Target")</f>
        <v>Below Target</v>
      </c>
      <c r="W116" t="str">
        <f>IF(tblOperations[[#This Row],[Quality_Pass_Rate]]&gt;=_xlfn.XLOOKUP('04_References'!$A$4,tblKPITargets[KPI_Name],tblKPITargets[Target_Value]),"Met","Below Target")</f>
        <v>Below Target</v>
      </c>
      <c r="X116" t="str">
        <f>IF(tblOperations[[#This Row],[Average_Completion_Days]]&lt;=_xlfn.XLOOKUP('04_References'!$A$7,tblKPITargets[KPI_Name],tblKPITargets[Target_Value]),"Met","Below Target")</f>
        <v>Below Target</v>
      </c>
      <c r="Y116" t="str">
        <f>IF(tblOperations[[#This Row],[Closing_Backlog]]&lt;=_xlfn.XLOOKUP('04_References'!$A$8,tblKPITargets[KPI_Name],tblKPITargets[Target_Value]),"Met","Below Target")</f>
        <v>Below Target</v>
      </c>
    </row>
    <row r="117" spans="1:25">
      <c r="A117" s="8" t="s">
        <v>144</v>
      </c>
      <c r="B117" s="9">
        <v>46028</v>
      </c>
      <c r="C117" s="4" t="s">
        <v>18</v>
      </c>
      <c r="D117" s="4" t="s">
        <v>25</v>
      </c>
      <c r="E117" s="4">
        <v>0</v>
      </c>
      <c r="F117" s="4">
        <v>32</v>
      </c>
      <c r="G117" s="4">
        <v>32</v>
      </c>
      <c r="H117" s="4">
        <v>32</v>
      </c>
      <c r="I117" s="4">
        <v>0</v>
      </c>
      <c r="J117" s="4">
        <v>0</v>
      </c>
      <c r="K117" s="4">
        <v>0</v>
      </c>
      <c r="L117" s="4">
        <v>1.4</v>
      </c>
      <c r="M117" s="4">
        <v>0.95499999999999996</v>
      </c>
      <c r="N117" s="4">
        <v>0.98599999999999999</v>
      </c>
      <c r="O117" s="4">
        <v>4.5999999999999996</v>
      </c>
      <c r="P117" s="4">
        <v>0.77700000000000002</v>
      </c>
      <c r="Q117" s="5">
        <v>1</v>
      </c>
      <c r="R117" s="4" t="str">
        <f>TRIM(tblOperations[[#This Row],[Region]])</f>
        <v>Scotland</v>
      </c>
      <c r="S117" s="4" t="str">
        <f>TRIM(tblOperations[[#This Row],[Team]])</f>
        <v>Workplace Projects</v>
      </c>
      <c r="T117" s="4" t="str">
        <f>_xlfn.XLOOKUP(R117,tblRegionReference[Region],tblRegionReference[Area],"Not Found")</f>
        <v>North</v>
      </c>
      <c r="U117" s="4" t="str">
        <f>IF(tblOperations[[#This Row],[Completion_Rate]]&gt;=_xlfn.XLOOKUP("Completion Rate",tblKPITargets[KPI_Name],tblKPITargets[Target_Value]),"Met","Below Target")</f>
        <v>Met</v>
      </c>
      <c r="V117" t="str">
        <f>IF(tblOperations[[#This Row],[SLA_Compliance]]&gt;=_xlfn.XLOOKUP('04_References'!$A$3,tblKPITargets[KPI_Name],tblKPITargets[Target_Value]),"Met","Below Target")</f>
        <v>Met</v>
      </c>
      <c r="W117" t="str">
        <f>IF(tblOperations[[#This Row],[Quality_Pass_Rate]]&gt;=_xlfn.XLOOKUP('04_References'!$A$4,tblKPITargets[KPI_Name],tblKPITargets[Target_Value]),"Met","Below Target")</f>
        <v>Met</v>
      </c>
      <c r="X117" t="str">
        <f>IF(tblOperations[[#This Row],[Average_Completion_Days]]&lt;=_xlfn.XLOOKUP('04_References'!$A$7,tblKPITargets[KPI_Name],tblKPITargets[Target_Value]),"Met","Below Target")</f>
        <v>Met</v>
      </c>
      <c r="Y117" t="str">
        <f>IF(tblOperations[[#This Row],[Closing_Backlog]]&lt;=_xlfn.XLOOKUP('04_References'!$A$8,tblKPITargets[KPI_Name],tblKPITargets[Target_Value]),"Met","Below Target")</f>
        <v>Met</v>
      </c>
    </row>
    <row r="118" spans="1:25">
      <c r="A118" s="6" t="s">
        <v>145</v>
      </c>
      <c r="B118" s="7">
        <v>46028</v>
      </c>
      <c r="C118" s="2" t="s">
        <v>27</v>
      </c>
      <c r="D118" s="2" t="s">
        <v>19</v>
      </c>
      <c r="E118" s="2">
        <v>15</v>
      </c>
      <c r="F118" s="2">
        <v>30</v>
      </c>
      <c r="G118" s="2">
        <v>45</v>
      </c>
      <c r="H118" s="2">
        <v>45</v>
      </c>
      <c r="I118" s="2">
        <v>0</v>
      </c>
      <c r="J118" s="2">
        <v>0</v>
      </c>
      <c r="K118" s="2">
        <v>0</v>
      </c>
      <c r="L118" s="2">
        <v>0.8</v>
      </c>
      <c r="M118" s="2">
        <v>0.93200000000000005</v>
      </c>
      <c r="N118" s="2">
        <v>0.97399999999999998</v>
      </c>
      <c r="O118" s="2">
        <v>4.5999999999999996</v>
      </c>
      <c r="P118" s="2">
        <v>0.69199999999999995</v>
      </c>
      <c r="Q118" s="3">
        <v>1</v>
      </c>
      <c r="R118" s="4" t="str">
        <f>TRIM(tblOperations[[#This Row],[Region]])</f>
        <v>North East</v>
      </c>
      <c r="S118" s="4" t="str">
        <f>TRIM(tblOperations[[#This Row],[Team]])</f>
        <v>Workplace Services</v>
      </c>
      <c r="T118" s="4" t="str">
        <f>_xlfn.XLOOKUP(R118,tblRegionReference[Region],tblRegionReference[Area],"Not Found")</f>
        <v>North</v>
      </c>
      <c r="U118" s="4" t="str">
        <f>IF(tblOperations[[#This Row],[Completion_Rate]]&gt;=_xlfn.XLOOKUP("Completion Rate",tblKPITargets[KPI_Name],tblKPITargets[Target_Value]),"Met","Below Target")</f>
        <v>Met</v>
      </c>
      <c r="V118" t="str">
        <f>IF(tblOperations[[#This Row],[SLA_Compliance]]&gt;=_xlfn.XLOOKUP('04_References'!$A$3,tblKPITargets[KPI_Name],tblKPITargets[Target_Value]),"Met","Below Target")</f>
        <v>Met</v>
      </c>
      <c r="W118" t="str">
        <f>IF(tblOperations[[#This Row],[Quality_Pass_Rate]]&gt;=_xlfn.XLOOKUP('04_References'!$A$4,tblKPITargets[KPI_Name],tblKPITargets[Target_Value]),"Met","Below Target")</f>
        <v>Met</v>
      </c>
      <c r="X118" t="str">
        <f>IF(tblOperations[[#This Row],[Average_Completion_Days]]&lt;=_xlfn.XLOOKUP('04_References'!$A$7,tblKPITargets[KPI_Name],tblKPITargets[Target_Value]),"Met","Below Target")</f>
        <v>Met</v>
      </c>
      <c r="Y118" t="str">
        <f>IF(tblOperations[[#This Row],[Closing_Backlog]]&lt;=_xlfn.XLOOKUP('04_References'!$A$8,tblKPITargets[KPI_Name],tblKPITargets[Target_Value]),"Met","Below Target")</f>
        <v>Met</v>
      </c>
    </row>
    <row r="119" spans="1:25">
      <c r="A119" s="8" t="s">
        <v>146</v>
      </c>
      <c r="B119" s="9">
        <v>46028</v>
      </c>
      <c r="C119" s="4" t="s">
        <v>27</v>
      </c>
      <c r="D119" s="4" t="s">
        <v>21</v>
      </c>
      <c r="E119" s="4">
        <v>0</v>
      </c>
      <c r="F119" s="4">
        <v>37</v>
      </c>
      <c r="G119" s="4">
        <v>37</v>
      </c>
      <c r="H119" s="4">
        <v>37</v>
      </c>
      <c r="I119" s="4">
        <v>0</v>
      </c>
      <c r="J119" s="4">
        <v>0</v>
      </c>
      <c r="K119" s="4">
        <v>0</v>
      </c>
      <c r="L119" s="4">
        <v>1</v>
      </c>
      <c r="M119" s="4">
        <v>0.93700000000000006</v>
      </c>
      <c r="N119" s="4">
        <v>0.98499999999999999</v>
      </c>
      <c r="O119" s="4">
        <v>4.5999999999999996</v>
      </c>
      <c r="P119" s="4">
        <v>0.70599999999999996</v>
      </c>
      <c r="Q119" s="5">
        <v>1</v>
      </c>
      <c r="R119" s="4" t="str">
        <f>TRIM(tblOperations[[#This Row],[Region]])</f>
        <v>North East</v>
      </c>
      <c r="S119" s="4" t="str">
        <f>TRIM(tblOperations[[#This Row],[Team]])</f>
        <v>Facilities Response</v>
      </c>
      <c r="T119" s="4" t="str">
        <f>_xlfn.XLOOKUP(R119,tblRegionReference[Region],tblRegionReference[Area],"Not Found")</f>
        <v>North</v>
      </c>
      <c r="U119" s="4" t="str">
        <f>IF(tblOperations[[#This Row],[Completion_Rate]]&gt;=_xlfn.XLOOKUP("Completion Rate",tblKPITargets[KPI_Name],tblKPITargets[Target_Value]),"Met","Below Target")</f>
        <v>Met</v>
      </c>
      <c r="V119" t="str">
        <f>IF(tblOperations[[#This Row],[SLA_Compliance]]&gt;=_xlfn.XLOOKUP('04_References'!$A$3,tblKPITargets[KPI_Name],tblKPITargets[Target_Value]),"Met","Below Target")</f>
        <v>Met</v>
      </c>
      <c r="W119" t="str">
        <f>IF(tblOperations[[#This Row],[Quality_Pass_Rate]]&gt;=_xlfn.XLOOKUP('04_References'!$A$4,tblKPITargets[KPI_Name],tblKPITargets[Target_Value]),"Met","Below Target")</f>
        <v>Met</v>
      </c>
      <c r="X119" t="str">
        <f>IF(tblOperations[[#This Row],[Average_Completion_Days]]&lt;=_xlfn.XLOOKUP('04_References'!$A$7,tblKPITargets[KPI_Name],tblKPITargets[Target_Value]),"Met","Below Target")</f>
        <v>Met</v>
      </c>
      <c r="Y119" t="str">
        <f>IF(tblOperations[[#This Row],[Closing_Backlog]]&lt;=_xlfn.XLOOKUP('04_References'!$A$8,tblKPITargets[KPI_Name],tblKPITargets[Target_Value]),"Met","Below Target")</f>
        <v>Met</v>
      </c>
    </row>
    <row r="120" spans="1:25">
      <c r="A120" s="6" t="s">
        <v>147</v>
      </c>
      <c r="B120" s="7">
        <v>46028</v>
      </c>
      <c r="C120" s="2" t="s">
        <v>27</v>
      </c>
      <c r="D120" s="2" t="s">
        <v>23</v>
      </c>
      <c r="E120" s="2">
        <v>114</v>
      </c>
      <c r="F120" s="2">
        <v>42</v>
      </c>
      <c r="G120" s="2">
        <v>156</v>
      </c>
      <c r="H120" s="2">
        <v>21</v>
      </c>
      <c r="I120" s="2">
        <v>135</v>
      </c>
      <c r="J120" s="2">
        <v>0</v>
      </c>
      <c r="K120" s="2">
        <v>0</v>
      </c>
      <c r="L120" s="2">
        <v>8</v>
      </c>
      <c r="M120" s="2">
        <v>0.6</v>
      </c>
      <c r="N120" s="2">
        <v>0.95899999999999996</v>
      </c>
      <c r="O120" s="2">
        <v>2.5</v>
      </c>
      <c r="P120" s="2">
        <v>0.70899999999999996</v>
      </c>
      <c r="Q120" s="3">
        <v>0.13500000000000001</v>
      </c>
      <c r="R120" s="4" t="str">
        <f>TRIM(tblOperations[[#This Row],[Region]])</f>
        <v>North East</v>
      </c>
      <c r="S120" s="4" t="str">
        <f>TRIM(tblOperations[[#This Row],[Team]])</f>
        <v>Estates Support</v>
      </c>
      <c r="T120" s="4" t="str">
        <f>_xlfn.XLOOKUP(R120,tblRegionReference[Region],tblRegionReference[Area],"Not Found")</f>
        <v>North</v>
      </c>
      <c r="U120" s="4" t="str">
        <f>IF(tblOperations[[#This Row],[Completion_Rate]]&gt;=_xlfn.XLOOKUP("Completion Rate",tblKPITargets[KPI_Name],tblKPITargets[Target_Value]),"Met","Below Target")</f>
        <v>Below Target</v>
      </c>
      <c r="V120" t="str">
        <f>IF(tblOperations[[#This Row],[SLA_Compliance]]&gt;=_xlfn.XLOOKUP('04_References'!$A$3,tblKPITargets[KPI_Name],tblKPITargets[Target_Value]),"Met","Below Target")</f>
        <v>Below Target</v>
      </c>
      <c r="W120" t="str">
        <f>IF(tblOperations[[#This Row],[Quality_Pass_Rate]]&gt;=_xlfn.XLOOKUP('04_References'!$A$4,tblKPITargets[KPI_Name],tblKPITargets[Target_Value]),"Met","Below Target")</f>
        <v>Met</v>
      </c>
      <c r="X120" t="str">
        <f>IF(tblOperations[[#This Row],[Average_Completion_Days]]&lt;=_xlfn.XLOOKUP('04_References'!$A$7,tblKPITargets[KPI_Name],tblKPITargets[Target_Value]),"Met","Below Target")</f>
        <v>Below Target</v>
      </c>
      <c r="Y120" t="str">
        <f>IF(tblOperations[[#This Row],[Closing_Backlog]]&lt;=_xlfn.XLOOKUP('04_References'!$A$8,tblKPITargets[KPI_Name],tblKPITargets[Target_Value]),"Met","Below Target")</f>
        <v>Below Target</v>
      </c>
    </row>
    <row r="121" spans="1:25">
      <c r="A121" s="8" t="s">
        <v>148</v>
      </c>
      <c r="B121" s="9">
        <v>46028</v>
      </c>
      <c r="C121" s="4" t="s">
        <v>27</v>
      </c>
      <c r="D121" s="4" t="s">
        <v>25</v>
      </c>
      <c r="E121" s="4">
        <v>7</v>
      </c>
      <c r="F121" s="4">
        <v>30</v>
      </c>
      <c r="G121" s="4">
        <v>37</v>
      </c>
      <c r="H121" s="4">
        <v>28</v>
      </c>
      <c r="I121" s="4">
        <v>9</v>
      </c>
      <c r="J121" s="4">
        <v>0</v>
      </c>
      <c r="K121" s="4">
        <v>0</v>
      </c>
      <c r="L121" s="4">
        <v>2.5</v>
      </c>
      <c r="M121" s="4">
        <v>0.86199999999999999</v>
      </c>
      <c r="N121" s="4">
        <v>0.99099999999999999</v>
      </c>
      <c r="O121" s="4">
        <v>4.0999999999999996</v>
      </c>
      <c r="P121" s="4">
        <v>0.77400000000000002</v>
      </c>
      <c r="Q121" s="5">
        <v>0.75700000000000001</v>
      </c>
      <c r="R121" s="4" t="str">
        <f>TRIM(tblOperations[[#This Row],[Region]])</f>
        <v>North East</v>
      </c>
      <c r="S121" s="4" t="str">
        <f>TRIM(tblOperations[[#This Row],[Team]])</f>
        <v>Workplace Projects</v>
      </c>
      <c r="T121" s="4" t="str">
        <f>_xlfn.XLOOKUP(R121,tblRegionReference[Region],tblRegionReference[Area],"Not Found")</f>
        <v>North</v>
      </c>
      <c r="U121" s="4" t="str">
        <f>IF(tblOperations[[#This Row],[Completion_Rate]]&gt;=_xlfn.XLOOKUP("Completion Rate",tblKPITargets[KPI_Name],tblKPITargets[Target_Value]),"Met","Below Target")</f>
        <v>Below Target</v>
      </c>
      <c r="V121" t="str">
        <f>IF(tblOperations[[#This Row],[SLA_Compliance]]&gt;=_xlfn.XLOOKUP('04_References'!$A$3,tblKPITargets[KPI_Name],tblKPITargets[Target_Value]),"Met","Below Target")</f>
        <v>Below Target</v>
      </c>
      <c r="W121" t="str">
        <f>IF(tblOperations[[#This Row],[Quality_Pass_Rate]]&gt;=_xlfn.XLOOKUP('04_References'!$A$4,tblKPITargets[KPI_Name],tblKPITargets[Target_Value]),"Met","Below Target")</f>
        <v>Met</v>
      </c>
      <c r="X121" t="str">
        <f>IF(tblOperations[[#This Row],[Average_Completion_Days]]&lt;=_xlfn.XLOOKUP('04_References'!$A$7,tblKPITargets[KPI_Name],tblKPITargets[Target_Value]),"Met","Below Target")</f>
        <v>Met</v>
      </c>
      <c r="Y121" t="str">
        <f>IF(tblOperations[[#This Row],[Closing_Backlog]]&lt;=_xlfn.XLOOKUP('04_References'!$A$8,tblKPITargets[KPI_Name],tblKPITargets[Target_Value]),"Met","Below Target")</f>
        <v>Met</v>
      </c>
    </row>
    <row r="122" spans="1:25">
      <c r="A122" s="6" t="s">
        <v>149</v>
      </c>
      <c r="B122" s="7">
        <v>46028</v>
      </c>
      <c r="C122" s="2" t="s">
        <v>32</v>
      </c>
      <c r="D122" s="2" t="s">
        <v>150</v>
      </c>
      <c r="E122" s="2">
        <v>36</v>
      </c>
      <c r="F122" s="2">
        <v>37</v>
      </c>
      <c r="G122" s="2">
        <v>73</v>
      </c>
      <c r="H122" s="2">
        <v>32</v>
      </c>
      <c r="I122" s="2">
        <v>41</v>
      </c>
      <c r="J122" s="2">
        <v>0</v>
      </c>
      <c r="K122" s="2">
        <v>0</v>
      </c>
      <c r="L122" s="2">
        <v>5</v>
      </c>
      <c r="M122" s="2">
        <v>0.72499999999999998</v>
      </c>
      <c r="N122" s="2">
        <v>0.997</v>
      </c>
      <c r="O122" s="2">
        <v>3.1</v>
      </c>
      <c r="P122" s="2">
        <v>0.77900000000000003</v>
      </c>
      <c r="Q122" s="3">
        <v>0.438</v>
      </c>
      <c r="R122" s="4" t="str">
        <f>TRIM(tblOperations[[#This Row],[Region]])</f>
        <v>North West</v>
      </c>
      <c r="S122" s="4" t="str">
        <f>TRIM(tblOperations[[#This Row],[Team]])</f>
        <v>Facilities Response</v>
      </c>
      <c r="T122" s="4" t="str">
        <f>_xlfn.XLOOKUP(R122,tblRegionReference[Region],tblRegionReference[Area],"Not Found")</f>
        <v>North</v>
      </c>
      <c r="U122" s="4" t="str">
        <f>IF(tblOperations[[#This Row],[Completion_Rate]]&gt;=_xlfn.XLOOKUP("Completion Rate",tblKPITargets[KPI_Name],tblKPITargets[Target_Value]),"Met","Below Target")</f>
        <v>Below Target</v>
      </c>
      <c r="V122" t="str">
        <f>IF(tblOperations[[#This Row],[SLA_Compliance]]&gt;=_xlfn.XLOOKUP('04_References'!$A$3,tblKPITargets[KPI_Name],tblKPITargets[Target_Value]),"Met","Below Target")</f>
        <v>Below Target</v>
      </c>
      <c r="W122" t="str">
        <f>IF(tblOperations[[#This Row],[Quality_Pass_Rate]]&gt;=_xlfn.XLOOKUP('04_References'!$A$4,tblKPITargets[KPI_Name],tblKPITargets[Target_Value]),"Met","Below Target")</f>
        <v>Met</v>
      </c>
      <c r="X122" t="str">
        <f>IF(tblOperations[[#This Row],[Average_Completion_Days]]&lt;=_xlfn.XLOOKUP('04_References'!$A$7,tblKPITargets[KPI_Name],tblKPITargets[Target_Value]),"Met","Below Target")</f>
        <v>Below Target</v>
      </c>
      <c r="Y122" t="str">
        <f>IF(tblOperations[[#This Row],[Closing_Backlog]]&lt;=_xlfn.XLOOKUP('04_References'!$A$8,tblKPITargets[KPI_Name],tblKPITargets[Target_Value]),"Met","Below Target")</f>
        <v>Below Target</v>
      </c>
    </row>
    <row r="123" spans="1:25">
      <c r="A123" s="8" t="s">
        <v>151</v>
      </c>
      <c r="B123" s="9">
        <v>46028</v>
      </c>
      <c r="C123" s="4" t="s">
        <v>32</v>
      </c>
      <c r="D123" s="4" t="s">
        <v>21</v>
      </c>
      <c r="E123" s="4">
        <v>70</v>
      </c>
      <c r="F123" s="4">
        <v>43</v>
      </c>
      <c r="G123" s="4">
        <v>113</v>
      </c>
      <c r="H123" s="4">
        <v>23</v>
      </c>
      <c r="I123" s="4">
        <v>90</v>
      </c>
      <c r="J123" s="4">
        <v>0</v>
      </c>
      <c r="K123" s="4">
        <v>0</v>
      </c>
      <c r="L123" s="4">
        <v>8</v>
      </c>
      <c r="M123" s="4">
        <v>0.6</v>
      </c>
      <c r="N123" s="4">
        <v>1</v>
      </c>
      <c r="O123" s="4">
        <v>2.5</v>
      </c>
      <c r="P123" s="4">
        <v>0.78300000000000003</v>
      </c>
      <c r="Q123" s="5">
        <v>0.20399999999999999</v>
      </c>
      <c r="R123" s="4" t="str">
        <f>TRIM(tblOperations[[#This Row],[Region]])</f>
        <v>North West</v>
      </c>
      <c r="S123" s="4" t="str">
        <f>TRIM(tblOperations[[#This Row],[Team]])</f>
        <v>Facilities Response</v>
      </c>
      <c r="T123" s="4" t="str">
        <f>_xlfn.XLOOKUP(R123,tblRegionReference[Region],tblRegionReference[Area],"Not Found")</f>
        <v>North</v>
      </c>
      <c r="U123" s="4" t="str">
        <f>IF(tblOperations[[#This Row],[Completion_Rate]]&gt;=_xlfn.XLOOKUP("Completion Rate",tblKPITargets[KPI_Name],tblKPITargets[Target_Value]),"Met","Below Target")</f>
        <v>Below Target</v>
      </c>
      <c r="V123" t="str">
        <f>IF(tblOperations[[#This Row],[SLA_Compliance]]&gt;=_xlfn.XLOOKUP('04_References'!$A$3,tblKPITargets[KPI_Name],tblKPITargets[Target_Value]),"Met","Below Target")</f>
        <v>Below Target</v>
      </c>
      <c r="W123" t="str">
        <f>IF(tblOperations[[#This Row],[Quality_Pass_Rate]]&gt;=_xlfn.XLOOKUP('04_References'!$A$4,tblKPITargets[KPI_Name],tblKPITargets[Target_Value]),"Met","Below Target")</f>
        <v>Met</v>
      </c>
      <c r="X123" t="str">
        <f>IF(tblOperations[[#This Row],[Average_Completion_Days]]&lt;=_xlfn.XLOOKUP('04_References'!$A$7,tblKPITargets[KPI_Name],tblKPITargets[Target_Value]),"Met","Below Target")</f>
        <v>Below Target</v>
      </c>
      <c r="Y123" t="str">
        <f>IF(tblOperations[[#This Row],[Closing_Backlog]]&lt;=_xlfn.XLOOKUP('04_References'!$A$8,tblKPITargets[KPI_Name],tblKPITargets[Target_Value]),"Met","Below Target")</f>
        <v>Below Target</v>
      </c>
    </row>
    <row r="124" spans="1:25">
      <c r="A124" s="6" t="s">
        <v>152</v>
      </c>
      <c r="B124" s="7">
        <v>46028</v>
      </c>
      <c r="C124" s="2" t="s">
        <v>32</v>
      </c>
      <c r="D124" s="2" t="s">
        <v>23</v>
      </c>
      <c r="E124" s="2">
        <v>104</v>
      </c>
      <c r="F124" s="2">
        <v>49</v>
      </c>
      <c r="G124" s="2">
        <v>153</v>
      </c>
      <c r="H124" s="2">
        <v>20</v>
      </c>
      <c r="I124" s="2">
        <v>133</v>
      </c>
      <c r="J124" s="2">
        <v>1</v>
      </c>
      <c r="K124" s="2">
        <v>0</v>
      </c>
      <c r="L124" s="2">
        <v>8</v>
      </c>
      <c r="M124" s="2">
        <v>0.6</v>
      </c>
      <c r="N124" s="2">
        <v>0.98799999999999999</v>
      </c>
      <c r="O124" s="2">
        <v>2.5</v>
      </c>
      <c r="P124" s="2">
        <v>0.66700000000000004</v>
      </c>
      <c r="Q124" s="3">
        <v>0.13100000000000001</v>
      </c>
      <c r="R124" s="4" t="str">
        <f>TRIM(tblOperations[[#This Row],[Region]])</f>
        <v>North West</v>
      </c>
      <c r="S124" s="4" t="str">
        <f>TRIM(tblOperations[[#This Row],[Team]])</f>
        <v>Estates Support</v>
      </c>
      <c r="T124" s="4" t="str">
        <f>_xlfn.XLOOKUP(R124,tblRegionReference[Region],tblRegionReference[Area],"Not Found")</f>
        <v>North</v>
      </c>
      <c r="U124" s="4" t="str">
        <f>IF(tblOperations[[#This Row],[Completion_Rate]]&gt;=_xlfn.XLOOKUP("Completion Rate",tblKPITargets[KPI_Name],tblKPITargets[Target_Value]),"Met","Below Target")</f>
        <v>Below Target</v>
      </c>
      <c r="V124" t="str">
        <f>IF(tblOperations[[#This Row],[SLA_Compliance]]&gt;=_xlfn.XLOOKUP('04_References'!$A$3,tblKPITargets[KPI_Name],tblKPITargets[Target_Value]),"Met","Below Target")</f>
        <v>Below Target</v>
      </c>
      <c r="W124" t="str">
        <f>IF(tblOperations[[#This Row],[Quality_Pass_Rate]]&gt;=_xlfn.XLOOKUP('04_References'!$A$4,tblKPITargets[KPI_Name],tblKPITargets[Target_Value]),"Met","Below Target")</f>
        <v>Met</v>
      </c>
      <c r="X124" t="str">
        <f>IF(tblOperations[[#This Row],[Average_Completion_Days]]&lt;=_xlfn.XLOOKUP('04_References'!$A$7,tblKPITargets[KPI_Name],tblKPITargets[Target_Value]),"Met","Below Target")</f>
        <v>Below Target</v>
      </c>
      <c r="Y124" t="str">
        <f>IF(tblOperations[[#This Row],[Closing_Backlog]]&lt;=_xlfn.XLOOKUP('04_References'!$A$8,tblKPITargets[KPI_Name],tblKPITargets[Target_Value]),"Met","Below Target")</f>
        <v>Below Target</v>
      </c>
    </row>
    <row r="125" spans="1:25">
      <c r="A125" s="8" t="s">
        <v>153</v>
      </c>
      <c r="B125" s="9">
        <v>46028</v>
      </c>
      <c r="C125" s="4" t="s">
        <v>32</v>
      </c>
      <c r="D125" s="4" t="s">
        <v>25</v>
      </c>
      <c r="E125" s="4">
        <v>0</v>
      </c>
      <c r="F125" s="4">
        <v>28</v>
      </c>
      <c r="G125" s="4">
        <v>28</v>
      </c>
      <c r="H125" s="4">
        <v>28</v>
      </c>
      <c r="I125" s="4">
        <v>0</v>
      </c>
      <c r="J125" s="4">
        <v>0</v>
      </c>
      <c r="K125" s="4">
        <v>0</v>
      </c>
      <c r="L125" s="4">
        <v>1.4</v>
      </c>
      <c r="M125" s="4">
        <v>0.96699999999999997</v>
      </c>
      <c r="N125" s="4">
        <v>0.999</v>
      </c>
      <c r="O125" s="4">
        <v>4.5</v>
      </c>
      <c r="P125" s="4">
        <v>0.72299999999999998</v>
      </c>
      <c r="Q125" s="5">
        <v>1</v>
      </c>
      <c r="R125" s="4" t="str">
        <f>TRIM(tblOperations[[#This Row],[Region]])</f>
        <v>North West</v>
      </c>
      <c r="S125" s="4" t="str">
        <f>TRIM(tblOperations[[#This Row],[Team]])</f>
        <v>Workplace Projects</v>
      </c>
      <c r="T125" s="4" t="str">
        <f>_xlfn.XLOOKUP(R125,tblRegionReference[Region],tblRegionReference[Area],"Not Found")</f>
        <v>North</v>
      </c>
      <c r="U125" s="4" t="str">
        <f>IF(tblOperations[[#This Row],[Completion_Rate]]&gt;=_xlfn.XLOOKUP("Completion Rate",tblKPITargets[KPI_Name],tblKPITargets[Target_Value]),"Met","Below Target")</f>
        <v>Met</v>
      </c>
      <c r="V125" t="str">
        <f>IF(tblOperations[[#This Row],[SLA_Compliance]]&gt;=_xlfn.XLOOKUP('04_References'!$A$3,tblKPITargets[KPI_Name],tblKPITargets[Target_Value]),"Met","Below Target")</f>
        <v>Met</v>
      </c>
      <c r="W125" t="str">
        <f>IF(tblOperations[[#This Row],[Quality_Pass_Rate]]&gt;=_xlfn.XLOOKUP('04_References'!$A$4,tblKPITargets[KPI_Name],tblKPITargets[Target_Value]),"Met","Below Target")</f>
        <v>Met</v>
      </c>
      <c r="X125" t="str">
        <f>IF(tblOperations[[#This Row],[Average_Completion_Days]]&lt;=_xlfn.XLOOKUP('04_References'!$A$7,tblKPITargets[KPI_Name],tblKPITargets[Target_Value]),"Met","Below Target")</f>
        <v>Met</v>
      </c>
      <c r="Y125" t="str">
        <f>IF(tblOperations[[#This Row],[Closing_Backlog]]&lt;=_xlfn.XLOOKUP('04_References'!$A$8,tblKPITargets[KPI_Name],tblKPITargets[Target_Value]),"Met","Below Target")</f>
        <v>Met</v>
      </c>
    </row>
    <row r="126" spans="1:25">
      <c r="A126" s="6" t="s">
        <v>154</v>
      </c>
      <c r="B126" s="7">
        <v>46028</v>
      </c>
      <c r="C126" s="2" t="s">
        <v>37</v>
      </c>
      <c r="D126" s="2" t="s">
        <v>19</v>
      </c>
      <c r="E126" s="2">
        <v>0</v>
      </c>
      <c r="F126" s="2">
        <v>45</v>
      </c>
      <c r="G126" s="2">
        <v>45</v>
      </c>
      <c r="H126" s="2">
        <v>43</v>
      </c>
      <c r="I126" s="2">
        <v>2</v>
      </c>
      <c r="J126" s="2">
        <v>0</v>
      </c>
      <c r="K126" s="2">
        <v>0</v>
      </c>
      <c r="L126" s="2">
        <v>1.8</v>
      </c>
      <c r="M126" s="2">
        <v>0.94499999999999995</v>
      </c>
      <c r="N126" s="2">
        <v>0.96199999999999997</v>
      </c>
      <c r="O126" s="2">
        <v>4.5</v>
      </c>
      <c r="P126" s="2">
        <v>0.81399999999999995</v>
      </c>
      <c r="Q126" s="3">
        <v>0.95599999999999996</v>
      </c>
      <c r="R126" s="4" t="str">
        <f>TRIM(tblOperations[[#This Row],[Region]])</f>
        <v>Midlands</v>
      </c>
      <c r="S126" s="4" t="str">
        <f>TRIM(tblOperations[[#This Row],[Team]])</f>
        <v>Workplace Services</v>
      </c>
      <c r="T126" s="4" t="str">
        <f>_xlfn.XLOOKUP(R126,tblRegionReference[Region],tblRegionReference[Area],"Not Found")</f>
        <v>Central</v>
      </c>
      <c r="U126" s="4" t="str">
        <f>IF(tblOperations[[#This Row],[Completion_Rate]]&gt;=_xlfn.XLOOKUP("Completion Rate",tblKPITargets[KPI_Name],tblKPITargets[Target_Value]),"Met","Below Target")</f>
        <v>Met</v>
      </c>
      <c r="V126" t="str">
        <f>IF(tblOperations[[#This Row],[SLA_Compliance]]&gt;=_xlfn.XLOOKUP('04_References'!$A$3,tblKPITargets[KPI_Name],tblKPITargets[Target_Value]),"Met","Below Target")</f>
        <v>Met</v>
      </c>
      <c r="W126" t="str">
        <f>IF(tblOperations[[#This Row],[Quality_Pass_Rate]]&gt;=_xlfn.XLOOKUP('04_References'!$A$4,tblKPITargets[KPI_Name],tblKPITargets[Target_Value]),"Met","Below Target")</f>
        <v>Met</v>
      </c>
      <c r="X126" t="str">
        <f>IF(tblOperations[[#This Row],[Average_Completion_Days]]&lt;=_xlfn.XLOOKUP('04_References'!$A$7,tblKPITargets[KPI_Name],tblKPITargets[Target_Value]),"Met","Below Target")</f>
        <v>Met</v>
      </c>
      <c r="Y126" t="str">
        <f>IF(tblOperations[[#This Row],[Closing_Backlog]]&lt;=_xlfn.XLOOKUP('04_References'!$A$8,tblKPITargets[KPI_Name],tblKPITargets[Target_Value]),"Met","Below Target")</f>
        <v>Met</v>
      </c>
    </row>
    <row r="127" spans="1:25">
      <c r="A127" s="8" t="s">
        <v>155</v>
      </c>
      <c r="B127" s="9">
        <v>46028</v>
      </c>
      <c r="C127" s="4" t="s">
        <v>37</v>
      </c>
      <c r="D127" s="4" t="s">
        <v>21</v>
      </c>
      <c r="E127" s="4">
        <v>47</v>
      </c>
      <c r="F127" s="4">
        <v>42</v>
      </c>
      <c r="G127" s="4">
        <v>89</v>
      </c>
      <c r="H127" s="4">
        <v>32</v>
      </c>
      <c r="I127" s="4">
        <v>57</v>
      </c>
      <c r="J127" s="4">
        <v>0</v>
      </c>
      <c r="K127" s="4">
        <v>0</v>
      </c>
      <c r="L127" s="4">
        <v>6</v>
      </c>
      <c r="M127" s="4">
        <v>0.626</v>
      </c>
      <c r="N127" s="4">
        <v>0.995</v>
      </c>
      <c r="O127" s="4">
        <v>2.6</v>
      </c>
      <c r="P127" s="4">
        <v>0.78800000000000003</v>
      </c>
      <c r="Q127" s="5">
        <v>0.36</v>
      </c>
      <c r="R127" s="4" t="str">
        <f>TRIM(tblOperations[[#This Row],[Region]])</f>
        <v>Midlands</v>
      </c>
      <c r="S127" s="4" t="str">
        <f>TRIM(tblOperations[[#This Row],[Team]])</f>
        <v>Facilities Response</v>
      </c>
      <c r="T127" s="4" t="str">
        <f>_xlfn.XLOOKUP(R127,tblRegionReference[Region],tblRegionReference[Area],"Not Found")</f>
        <v>Central</v>
      </c>
      <c r="U127" s="4" t="str">
        <f>IF(tblOperations[[#This Row],[Completion_Rate]]&gt;=_xlfn.XLOOKUP("Completion Rate",tblKPITargets[KPI_Name],tblKPITargets[Target_Value]),"Met","Below Target")</f>
        <v>Below Target</v>
      </c>
      <c r="V127" t="str">
        <f>IF(tblOperations[[#This Row],[SLA_Compliance]]&gt;=_xlfn.XLOOKUP('04_References'!$A$3,tblKPITargets[KPI_Name],tblKPITargets[Target_Value]),"Met","Below Target")</f>
        <v>Below Target</v>
      </c>
      <c r="W127" t="str">
        <f>IF(tblOperations[[#This Row],[Quality_Pass_Rate]]&gt;=_xlfn.XLOOKUP('04_References'!$A$4,tblKPITargets[KPI_Name],tblKPITargets[Target_Value]),"Met","Below Target")</f>
        <v>Met</v>
      </c>
      <c r="X127" t="str">
        <f>IF(tblOperations[[#This Row],[Average_Completion_Days]]&lt;=_xlfn.XLOOKUP('04_References'!$A$7,tblKPITargets[KPI_Name],tblKPITargets[Target_Value]),"Met","Below Target")</f>
        <v>Below Target</v>
      </c>
      <c r="Y127" t="str">
        <f>IF(tblOperations[[#This Row],[Closing_Backlog]]&lt;=_xlfn.XLOOKUP('04_References'!$A$8,tblKPITargets[KPI_Name],tblKPITargets[Target_Value]),"Met","Below Target")</f>
        <v>Below Target</v>
      </c>
    </row>
    <row r="128" spans="1:25">
      <c r="A128" s="6" t="s">
        <v>156</v>
      </c>
      <c r="B128" s="7">
        <v>46028</v>
      </c>
      <c r="C128" s="2" t="s">
        <v>37</v>
      </c>
      <c r="D128" s="2" t="s">
        <v>23</v>
      </c>
      <c r="E128" s="2">
        <v>5</v>
      </c>
      <c r="F128" s="2">
        <v>42</v>
      </c>
      <c r="G128" s="2">
        <v>47</v>
      </c>
      <c r="H128" s="2">
        <v>37</v>
      </c>
      <c r="I128" s="2">
        <v>10</v>
      </c>
      <c r="J128" s="2">
        <v>0</v>
      </c>
      <c r="K128" s="2">
        <v>0</v>
      </c>
      <c r="L128" s="2">
        <v>2.5</v>
      </c>
      <c r="M128" s="2">
        <v>0.92200000000000004</v>
      </c>
      <c r="N128" s="2">
        <v>0.97099999999999997</v>
      </c>
      <c r="O128" s="2">
        <v>4.2</v>
      </c>
      <c r="P128" s="2">
        <v>0.78800000000000003</v>
      </c>
      <c r="Q128" s="3">
        <v>0.78700000000000003</v>
      </c>
      <c r="R128" s="4" t="str">
        <f>TRIM(tblOperations[[#This Row],[Region]])</f>
        <v>Midlands</v>
      </c>
      <c r="S128" s="4" t="str">
        <f>TRIM(tblOperations[[#This Row],[Team]])</f>
        <v>Estates Support</v>
      </c>
      <c r="T128" s="4" t="str">
        <f>_xlfn.XLOOKUP(R128,tblRegionReference[Region],tblRegionReference[Area],"Not Found")</f>
        <v>Central</v>
      </c>
      <c r="U128" s="4" t="str">
        <f>IF(tblOperations[[#This Row],[Completion_Rate]]&gt;=_xlfn.XLOOKUP("Completion Rate",tblKPITargets[KPI_Name],tblKPITargets[Target_Value]),"Met","Below Target")</f>
        <v>Below Target</v>
      </c>
      <c r="V128" t="str">
        <f>IF(tblOperations[[#This Row],[SLA_Compliance]]&gt;=_xlfn.XLOOKUP('04_References'!$A$3,tblKPITargets[KPI_Name],tblKPITargets[Target_Value]),"Met","Below Target")</f>
        <v>Met</v>
      </c>
      <c r="W128" t="str">
        <f>IF(tblOperations[[#This Row],[Quality_Pass_Rate]]&gt;=_xlfn.XLOOKUP('04_References'!$A$4,tblKPITargets[KPI_Name],tblKPITargets[Target_Value]),"Met","Below Target")</f>
        <v>Met</v>
      </c>
      <c r="X128" t="str">
        <f>IF(tblOperations[[#This Row],[Average_Completion_Days]]&lt;=_xlfn.XLOOKUP('04_References'!$A$7,tblKPITargets[KPI_Name],tblKPITargets[Target_Value]),"Met","Below Target")</f>
        <v>Met</v>
      </c>
      <c r="Y128" t="str">
        <f>IF(tblOperations[[#This Row],[Closing_Backlog]]&lt;=_xlfn.XLOOKUP('04_References'!$A$8,tblKPITargets[KPI_Name],tblKPITargets[Target_Value]),"Met","Below Target")</f>
        <v>Met</v>
      </c>
    </row>
    <row r="129" spans="1:25">
      <c r="A129" s="8" t="s">
        <v>157</v>
      </c>
      <c r="B129" s="9">
        <v>46028</v>
      </c>
      <c r="C129" s="4" t="s">
        <v>37</v>
      </c>
      <c r="D129" s="4" t="s">
        <v>25</v>
      </c>
      <c r="E129" s="4">
        <v>0</v>
      </c>
      <c r="F129" s="4">
        <v>21</v>
      </c>
      <c r="G129" s="4">
        <v>21</v>
      </c>
      <c r="H129" s="4">
        <v>21</v>
      </c>
      <c r="I129" s="4">
        <v>0</v>
      </c>
      <c r="J129" s="4">
        <v>1</v>
      </c>
      <c r="K129" s="4">
        <v>1</v>
      </c>
      <c r="L129" s="4">
        <v>2</v>
      </c>
      <c r="M129" s="4">
        <v>0.86599999999999999</v>
      </c>
      <c r="N129" s="4">
        <v>0.98699999999999999</v>
      </c>
      <c r="O129" s="4">
        <v>4.4000000000000004</v>
      </c>
      <c r="P129" s="4">
        <v>0.72</v>
      </c>
      <c r="Q129" s="5">
        <v>1</v>
      </c>
      <c r="R129" s="4" t="str">
        <f>TRIM(tblOperations[[#This Row],[Region]])</f>
        <v>Midlands</v>
      </c>
      <c r="S129" s="4" t="str">
        <f>TRIM(tblOperations[[#This Row],[Team]])</f>
        <v>Workplace Projects</v>
      </c>
      <c r="T129" s="4" t="str">
        <f>_xlfn.XLOOKUP(R129,tblRegionReference[Region],tblRegionReference[Area],"Not Found")</f>
        <v>Central</v>
      </c>
      <c r="U129" s="4" t="str">
        <f>IF(tblOperations[[#This Row],[Completion_Rate]]&gt;=_xlfn.XLOOKUP("Completion Rate",tblKPITargets[KPI_Name],tblKPITargets[Target_Value]),"Met","Below Target")</f>
        <v>Met</v>
      </c>
      <c r="V129" t="str">
        <f>IF(tblOperations[[#This Row],[SLA_Compliance]]&gt;=_xlfn.XLOOKUP('04_References'!$A$3,tblKPITargets[KPI_Name],tblKPITargets[Target_Value]),"Met","Below Target")</f>
        <v>Below Target</v>
      </c>
      <c r="W129" t="str">
        <f>IF(tblOperations[[#This Row],[Quality_Pass_Rate]]&gt;=_xlfn.XLOOKUP('04_References'!$A$4,tblKPITargets[KPI_Name],tblKPITargets[Target_Value]),"Met","Below Target")</f>
        <v>Met</v>
      </c>
      <c r="X129" t="str">
        <f>IF(tblOperations[[#This Row],[Average_Completion_Days]]&lt;=_xlfn.XLOOKUP('04_References'!$A$7,tblKPITargets[KPI_Name],tblKPITargets[Target_Value]),"Met","Below Target")</f>
        <v>Met</v>
      </c>
      <c r="Y129" t="str">
        <f>IF(tblOperations[[#This Row],[Closing_Backlog]]&lt;=_xlfn.XLOOKUP('04_References'!$A$8,tblKPITargets[KPI_Name],tblKPITargets[Target_Value]),"Met","Below Target")</f>
        <v>Met</v>
      </c>
    </row>
    <row r="130" spans="1:25">
      <c r="A130" s="6" t="s">
        <v>158</v>
      </c>
      <c r="B130" s="7">
        <v>46028</v>
      </c>
      <c r="C130" s="2" t="s">
        <v>43</v>
      </c>
      <c r="D130" s="2" t="s">
        <v>19</v>
      </c>
      <c r="E130" s="2">
        <v>62</v>
      </c>
      <c r="F130" s="2">
        <v>50</v>
      </c>
      <c r="G130" s="2">
        <v>112</v>
      </c>
      <c r="H130" s="2">
        <v>30</v>
      </c>
      <c r="I130" s="2">
        <v>82</v>
      </c>
      <c r="J130" s="2">
        <v>0</v>
      </c>
      <c r="K130" s="2">
        <v>0</v>
      </c>
      <c r="L130" s="2">
        <v>8</v>
      </c>
      <c r="M130" s="2">
        <v>0.6</v>
      </c>
      <c r="N130" s="2">
        <v>0.99</v>
      </c>
      <c r="O130" s="2">
        <v>2.5</v>
      </c>
      <c r="P130" s="2">
        <v>0.70299999999999996</v>
      </c>
      <c r="Q130" s="3">
        <v>0.26800000000000002</v>
      </c>
      <c r="R130" s="4" t="str">
        <f>TRIM(tblOperations[[#This Row],[Region]])</f>
        <v>South West</v>
      </c>
      <c r="S130" s="4" t="str">
        <f>TRIM(tblOperations[[#This Row],[Team]])</f>
        <v>Workplace Services</v>
      </c>
      <c r="T130" s="4" t="str">
        <f>_xlfn.XLOOKUP(R130,tblRegionReference[Region],tblRegionReference[Area],"Not Found")</f>
        <v>South</v>
      </c>
      <c r="U130" s="4" t="str">
        <f>IF(tblOperations[[#This Row],[Completion_Rate]]&gt;=_xlfn.XLOOKUP("Completion Rate",tblKPITargets[KPI_Name],tblKPITargets[Target_Value]),"Met","Below Target")</f>
        <v>Below Target</v>
      </c>
      <c r="V130" t="str">
        <f>IF(tblOperations[[#This Row],[SLA_Compliance]]&gt;=_xlfn.XLOOKUP('04_References'!$A$3,tblKPITargets[KPI_Name],tblKPITargets[Target_Value]),"Met","Below Target")</f>
        <v>Below Target</v>
      </c>
      <c r="W130" t="str">
        <f>IF(tblOperations[[#This Row],[Quality_Pass_Rate]]&gt;=_xlfn.XLOOKUP('04_References'!$A$4,tblKPITargets[KPI_Name],tblKPITargets[Target_Value]),"Met","Below Target")</f>
        <v>Met</v>
      </c>
      <c r="X130" t="str">
        <f>IF(tblOperations[[#This Row],[Average_Completion_Days]]&lt;=_xlfn.XLOOKUP('04_References'!$A$7,tblKPITargets[KPI_Name],tblKPITargets[Target_Value]),"Met","Below Target")</f>
        <v>Below Target</v>
      </c>
      <c r="Y130" t="str">
        <f>IF(tblOperations[[#This Row],[Closing_Backlog]]&lt;=_xlfn.XLOOKUP('04_References'!$A$8,tblKPITargets[KPI_Name],tblKPITargets[Target_Value]),"Met","Below Target")</f>
        <v>Below Target</v>
      </c>
    </row>
    <row r="131" spans="1:25">
      <c r="A131" s="8" t="s">
        <v>159</v>
      </c>
      <c r="B131" s="9">
        <v>46028</v>
      </c>
      <c r="C131" s="4" t="s">
        <v>43</v>
      </c>
      <c r="D131" s="4" t="s">
        <v>21</v>
      </c>
      <c r="E131" s="4">
        <v>9</v>
      </c>
      <c r="F131" s="4">
        <v>14</v>
      </c>
      <c r="G131" s="4">
        <v>23</v>
      </c>
      <c r="H131" s="4">
        <v>23</v>
      </c>
      <c r="I131" s="4">
        <v>0</v>
      </c>
      <c r="J131" s="4">
        <v>0</v>
      </c>
      <c r="K131" s="4">
        <v>0</v>
      </c>
      <c r="L131" s="4">
        <v>1.2</v>
      </c>
      <c r="M131" s="4">
        <v>0.95299999999999996</v>
      </c>
      <c r="N131" s="4">
        <v>0.96699999999999997</v>
      </c>
      <c r="O131" s="4">
        <v>4.5</v>
      </c>
      <c r="P131" s="4">
        <v>0.68899999999999995</v>
      </c>
      <c r="Q131" s="5">
        <v>1</v>
      </c>
      <c r="R131" s="4" t="str">
        <f>TRIM(tblOperations[[#This Row],[Region]])</f>
        <v>South West</v>
      </c>
      <c r="S131" s="4" t="str">
        <f>TRIM(tblOperations[[#This Row],[Team]])</f>
        <v>Facilities Response</v>
      </c>
      <c r="T131" s="4" t="str">
        <f>_xlfn.XLOOKUP(R131,tblRegionReference[Region],tblRegionReference[Area],"Not Found")</f>
        <v>South</v>
      </c>
      <c r="U131" s="4" t="str">
        <f>IF(tblOperations[[#This Row],[Completion_Rate]]&gt;=_xlfn.XLOOKUP("Completion Rate",tblKPITargets[KPI_Name],tblKPITargets[Target_Value]),"Met","Below Target")</f>
        <v>Met</v>
      </c>
      <c r="V131" t="str">
        <f>IF(tblOperations[[#This Row],[SLA_Compliance]]&gt;=_xlfn.XLOOKUP('04_References'!$A$3,tblKPITargets[KPI_Name],tblKPITargets[Target_Value]),"Met","Below Target")</f>
        <v>Met</v>
      </c>
      <c r="W131" t="str">
        <f>IF(tblOperations[[#This Row],[Quality_Pass_Rate]]&gt;=_xlfn.XLOOKUP('04_References'!$A$4,tblKPITargets[KPI_Name],tblKPITargets[Target_Value]),"Met","Below Target")</f>
        <v>Met</v>
      </c>
      <c r="X131" t="str">
        <f>IF(tblOperations[[#This Row],[Average_Completion_Days]]&lt;=_xlfn.XLOOKUP('04_References'!$A$7,tblKPITargets[KPI_Name],tblKPITargets[Target_Value]),"Met","Below Target")</f>
        <v>Met</v>
      </c>
      <c r="Y131" t="str">
        <f>IF(tblOperations[[#This Row],[Closing_Backlog]]&lt;=_xlfn.XLOOKUP('04_References'!$A$8,tblKPITargets[KPI_Name],tblKPITargets[Target_Value]),"Met","Below Target")</f>
        <v>Met</v>
      </c>
    </row>
    <row r="132" spans="1:25">
      <c r="A132" s="6" t="s">
        <v>160</v>
      </c>
      <c r="B132" s="7">
        <v>46028</v>
      </c>
      <c r="C132" s="2" t="s">
        <v>43</v>
      </c>
      <c r="D132" s="2" t="s">
        <v>23</v>
      </c>
      <c r="E132" s="2">
        <v>0</v>
      </c>
      <c r="F132" s="2">
        <v>44</v>
      </c>
      <c r="G132" s="2">
        <v>44</v>
      </c>
      <c r="H132" s="2">
        <v>43</v>
      </c>
      <c r="I132" s="2">
        <v>1</v>
      </c>
      <c r="J132" s="2">
        <v>0</v>
      </c>
      <c r="K132" s="2">
        <v>0</v>
      </c>
      <c r="L132" s="2">
        <v>1.5</v>
      </c>
      <c r="M132" s="2">
        <v>0.96299999999999997</v>
      </c>
      <c r="N132" s="2">
        <v>0.97499999999999998</v>
      </c>
      <c r="O132" s="2">
        <v>4.5</v>
      </c>
      <c r="P132" s="2">
        <v>0.64900000000000002</v>
      </c>
      <c r="Q132" s="3">
        <v>0.97699999999999998</v>
      </c>
      <c r="R132" s="4" t="str">
        <f>TRIM(tblOperations[[#This Row],[Region]])</f>
        <v>South West</v>
      </c>
      <c r="S132" s="4" t="str">
        <f>TRIM(tblOperations[[#This Row],[Team]])</f>
        <v>Estates Support</v>
      </c>
      <c r="T132" s="4" t="str">
        <f>_xlfn.XLOOKUP(R132,tblRegionReference[Region],tblRegionReference[Area],"Not Found")</f>
        <v>South</v>
      </c>
      <c r="U132" s="4" t="str">
        <f>IF(tblOperations[[#This Row],[Completion_Rate]]&gt;=_xlfn.XLOOKUP("Completion Rate",tblKPITargets[KPI_Name],tblKPITargets[Target_Value]),"Met","Below Target")</f>
        <v>Met</v>
      </c>
      <c r="V132" t="str">
        <f>IF(tblOperations[[#This Row],[SLA_Compliance]]&gt;=_xlfn.XLOOKUP('04_References'!$A$3,tblKPITargets[KPI_Name],tblKPITargets[Target_Value]),"Met","Below Target")</f>
        <v>Met</v>
      </c>
      <c r="W132" t="str">
        <f>IF(tblOperations[[#This Row],[Quality_Pass_Rate]]&gt;=_xlfn.XLOOKUP('04_References'!$A$4,tblKPITargets[KPI_Name],tblKPITargets[Target_Value]),"Met","Below Target")</f>
        <v>Met</v>
      </c>
      <c r="X132" t="str">
        <f>IF(tblOperations[[#This Row],[Average_Completion_Days]]&lt;=_xlfn.XLOOKUP('04_References'!$A$7,tblKPITargets[KPI_Name],tblKPITargets[Target_Value]),"Met","Below Target")</f>
        <v>Met</v>
      </c>
      <c r="Y132" t="str">
        <f>IF(tblOperations[[#This Row],[Closing_Backlog]]&lt;=_xlfn.XLOOKUP('04_References'!$A$8,tblKPITargets[KPI_Name],tblKPITargets[Target_Value]),"Met","Below Target")</f>
        <v>Met</v>
      </c>
    </row>
    <row r="133" spans="1:25">
      <c r="A133" s="8" t="s">
        <v>161</v>
      </c>
      <c r="B133" s="9">
        <v>46028</v>
      </c>
      <c r="C133" s="4" t="s">
        <v>43</v>
      </c>
      <c r="D133" s="4" t="s">
        <v>25</v>
      </c>
      <c r="E133" s="4">
        <v>0</v>
      </c>
      <c r="F133" s="4">
        <v>28</v>
      </c>
      <c r="G133" s="4">
        <v>28</v>
      </c>
      <c r="H133" s="4">
        <v>28</v>
      </c>
      <c r="I133" s="4">
        <v>0</v>
      </c>
      <c r="J133" s="4">
        <v>0</v>
      </c>
      <c r="K133" s="4">
        <v>0</v>
      </c>
      <c r="L133" s="4">
        <v>1.5</v>
      </c>
      <c r="M133" s="4">
        <v>0.96</v>
      </c>
      <c r="N133" s="4">
        <v>0.95599999999999996</v>
      </c>
      <c r="O133" s="4">
        <v>4.5</v>
      </c>
      <c r="P133" s="4">
        <v>0.67300000000000004</v>
      </c>
      <c r="Q133" s="5">
        <v>1</v>
      </c>
      <c r="R133" s="4" t="str">
        <f>TRIM(tblOperations[[#This Row],[Region]])</f>
        <v>South West</v>
      </c>
      <c r="S133" s="4" t="str">
        <f>TRIM(tblOperations[[#This Row],[Team]])</f>
        <v>Workplace Projects</v>
      </c>
      <c r="T133" s="4" t="str">
        <f>_xlfn.XLOOKUP(R133,tblRegionReference[Region],tblRegionReference[Area],"Not Found")</f>
        <v>South</v>
      </c>
      <c r="U133" s="4" t="str">
        <f>IF(tblOperations[[#This Row],[Completion_Rate]]&gt;=_xlfn.XLOOKUP("Completion Rate",tblKPITargets[KPI_Name],tblKPITargets[Target_Value]),"Met","Below Target")</f>
        <v>Met</v>
      </c>
      <c r="V133" t="str">
        <f>IF(tblOperations[[#This Row],[SLA_Compliance]]&gt;=_xlfn.XLOOKUP('04_References'!$A$3,tblKPITargets[KPI_Name],tblKPITargets[Target_Value]),"Met","Below Target")</f>
        <v>Met</v>
      </c>
      <c r="W133" t="str">
        <f>IF(tblOperations[[#This Row],[Quality_Pass_Rate]]&gt;=_xlfn.XLOOKUP('04_References'!$A$4,tblKPITargets[KPI_Name],tblKPITargets[Target_Value]),"Met","Below Target")</f>
        <v>Met</v>
      </c>
      <c r="X133" t="str">
        <f>IF(tblOperations[[#This Row],[Average_Completion_Days]]&lt;=_xlfn.XLOOKUP('04_References'!$A$7,tblKPITargets[KPI_Name],tblKPITargets[Target_Value]),"Met","Below Target")</f>
        <v>Met</v>
      </c>
      <c r="Y133" t="str">
        <f>IF(tblOperations[[#This Row],[Closing_Backlog]]&lt;=_xlfn.XLOOKUP('04_References'!$A$8,tblKPITargets[KPI_Name],tblKPITargets[Target_Value]),"Met","Below Target")</f>
        <v>Met</v>
      </c>
    </row>
    <row r="134" spans="1:25">
      <c r="A134" s="6" t="s">
        <v>162</v>
      </c>
      <c r="B134" s="7">
        <v>46028</v>
      </c>
      <c r="C134" s="2" t="s">
        <v>48</v>
      </c>
      <c r="D134" s="2" t="s">
        <v>19</v>
      </c>
      <c r="E134" s="2">
        <v>1</v>
      </c>
      <c r="F134" s="2">
        <v>74</v>
      </c>
      <c r="G134" s="2">
        <v>75</v>
      </c>
      <c r="H134" s="2">
        <v>50</v>
      </c>
      <c r="I134" s="2">
        <v>25</v>
      </c>
      <c r="J134" s="2">
        <v>0</v>
      </c>
      <c r="K134" s="2">
        <v>0</v>
      </c>
      <c r="L134" s="2">
        <v>3.6</v>
      </c>
      <c r="M134" s="2">
        <v>0.82299999999999995</v>
      </c>
      <c r="N134" s="2">
        <v>0.98399999999999999</v>
      </c>
      <c r="O134" s="2">
        <v>3.5</v>
      </c>
      <c r="P134" s="2">
        <v>0.66900000000000004</v>
      </c>
      <c r="Q134" s="3">
        <v>0.66700000000000004</v>
      </c>
      <c r="R134" s="4" t="str">
        <f>TRIM(tblOperations[[#This Row],[Region]])</f>
        <v>South East</v>
      </c>
      <c r="S134" s="4" t="str">
        <f>TRIM(tblOperations[[#This Row],[Team]])</f>
        <v>Workplace Services</v>
      </c>
      <c r="T134" s="4" t="str">
        <f>_xlfn.XLOOKUP(R134,tblRegionReference[Region],tblRegionReference[Area],"Not Found")</f>
        <v>South</v>
      </c>
      <c r="U134" s="4" t="str">
        <f>IF(tblOperations[[#This Row],[Completion_Rate]]&gt;=_xlfn.XLOOKUP("Completion Rate",tblKPITargets[KPI_Name],tblKPITargets[Target_Value]),"Met","Below Target")</f>
        <v>Below Target</v>
      </c>
      <c r="V134" t="str">
        <f>IF(tblOperations[[#This Row],[SLA_Compliance]]&gt;=_xlfn.XLOOKUP('04_References'!$A$3,tblKPITargets[KPI_Name],tblKPITargets[Target_Value]),"Met","Below Target")</f>
        <v>Below Target</v>
      </c>
      <c r="W134" t="str">
        <f>IF(tblOperations[[#This Row],[Quality_Pass_Rate]]&gt;=_xlfn.XLOOKUP('04_References'!$A$4,tblKPITargets[KPI_Name],tblKPITargets[Target_Value]),"Met","Below Target")</f>
        <v>Met</v>
      </c>
      <c r="X134" t="str">
        <f>IF(tblOperations[[#This Row],[Average_Completion_Days]]&lt;=_xlfn.XLOOKUP('04_References'!$A$7,tblKPITargets[KPI_Name],tblKPITargets[Target_Value]),"Met","Below Target")</f>
        <v>Below Target</v>
      </c>
      <c r="Y134" t="str">
        <f>IF(tblOperations[[#This Row],[Closing_Backlog]]&lt;=_xlfn.XLOOKUP('04_References'!$A$8,tblKPITargets[KPI_Name],tblKPITargets[Target_Value]),"Met","Below Target")</f>
        <v>Below Target</v>
      </c>
    </row>
    <row r="135" spans="1:25">
      <c r="A135" s="8" t="s">
        <v>163</v>
      </c>
      <c r="B135" s="9">
        <v>46028</v>
      </c>
      <c r="C135" s="4" t="s">
        <v>48</v>
      </c>
      <c r="D135" s="4" t="s">
        <v>21</v>
      </c>
      <c r="E135" s="4">
        <v>127</v>
      </c>
      <c r="F135" s="4">
        <v>40</v>
      </c>
      <c r="G135" s="4">
        <v>167</v>
      </c>
      <c r="H135" s="4">
        <v>20</v>
      </c>
      <c r="I135" s="4">
        <v>147</v>
      </c>
      <c r="J135" s="4">
        <v>0</v>
      </c>
      <c r="K135" s="4">
        <v>0</v>
      </c>
      <c r="L135" s="4">
        <v>8</v>
      </c>
      <c r="M135" s="4">
        <v>0.6</v>
      </c>
      <c r="N135" s="4">
        <v>0.97299999999999998</v>
      </c>
      <c r="O135" s="4">
        <v>2.5</v>
      </c>
      <c r="P135" s="4">
        <v>0.751</v>
      </c>
      <c r="Q135" s="5">
        <v>0.12</v>
      </c>
      <c r="R135" s="4" t="str">
        <f>TRIM(tblOperations[[#This Row],[Region]])</f>
        <v>South East</v>
      </c>
      <c r="S135" s="4" t="str">
        <f>TRIM(tblOperations[[#This Row],[Team]])</f>
        <v>Facilities Response</v>
      </c>
      <c r="T135" s="4" t="str">
        <f>_xlfn.XLOOKUP(R135,tblRegionReference[Region],tblRegionReference[Area],"Not Found")</f>
        <v>South</v>
      </c>
      <c r="U135" s="4" t="str">
        <f>IF(tblOperations[[#This Row],[Completion_Rate]]&gt;=_xlfn.XLOOKUP("Completion Rate",tblKPITargets[KPI_Name],tblKPITargets[Target_Value]),"Met","Below Target")</f>
        <v>Below Target</v>
      </c>
      <c r="V135" t="str">
        <f>IF(tblOperations[[#This Row],[SLA_Compliance]]&gt;=_xlfn.XLOOKUP('04_References'!$A$3,tblKPITargets[KPI_Name],tblKPITargets[Target_Value]),"Met","Below Target")</f>
        <v>Below Target</v>
      </c>
      <c r="W135" t="str">
        <f>IF(tblOperations[[#This Row],[Quality_Pass_Rate]]&gt;=_xlfn.XLOOKUP('04_References'!$A$4,tblKPITargets[KPI_Name],tblKPITargets[Target_Value]),"Met","Below Target")</f>
        <v>Met</v>
      </c>
      <c r="X135" t="str">
        <f>IF(tblOperations[[#This Row],[Average_Completion_Days]]&lt;=_xlfn.XLOOKUP('04_References'!$A$7,tblKPITargets[KPI_Name],tblKPITargets[Target_Value]),"Met","Below Target")</f>
        <v>Below Target</v>
      </c>
      <c r="Y135" t="str">
        <f>IF(tblOperations[[#This Row],[Closing_Backlog]]&lt;=_xlfn.XLOOKUP('04_References'!$A$8,tblKPITargets[KPI_Name],tblKPITargets[Target_Value]),"Met","Below Target")</f>
        <v>Below Target</v>
      </c>
    </row>
    <row r="136" spans="1:25">
      <c r="A136" s="6" t="s">
        <v>164</v>
      </c>
      <c r="B136" s="7">
        <v>46028</v>
      </c>
      <c r="C136" s="2" t="s">
        <v>48</v>
      </c>
      <c r="D136" s="2" t="s">
        <v>23</v>
      </c>
      <c r="E136" s="2">
        <v>22</v>
      </c>
      <c r="F136" s="2">
        <v>63</v>
      </c>
      <c r="G136" s="2">
        <v>85</v>
      </c>
      <c r="H136" s="2">
        <v>50</v>
      </c>
      <c r="I136" s="2">
        <v>35</v>
      </c>
      <c r="J136" s="2">
        <v>0</v>
      </c>
      <c r="K136" s="2">
        <v>0</v>
      </c>
      <c r="L136" s="2">
        <v>4</v>
      </c>
      <c r="M136" s="2">
        <v>0.77400000000000002</v>
      </c>
      <c r="N136" s="2">
        <v>0.98699999999999999</v>
      </c>
      <c r="O136" s="2">
        <v>3.3</v>
      </c>
      <c r="P136" s="2">
        <v>0.69499999999999995</v>
      </c>
      <c r="Q136" s="3">
        <v>0.58799999999999997</v>
      </c>
      <c r="R136" s="4" t="str">
        <f>TRIM(tblOperations[[#This Row],[Region]])</f>
        <v>South East</v>
      </c>
      <c r="S136" s="4" t="str">
        <f>TRIM(tblOperations[[#This Row],[Team]])</f>
        <v>Estates Support</v>
      </c>
      <c r="T136" s="4" t="str">
        <f>_xlfn.XLOOKUP(R136,tblRegionReference[Region],tblRegionReference[Area],"Not Found")</f>
        <v>South</v>
      </c>
      <c r="U136" s="4" t="str">
        <f>IF(tblOperations[[#This Row],[Completion_Rate]]&gt;=_xlfn.XLOOKUP("Completion Rate",tblKPITargets[KPI_Name],tblKPITargets[Target_Value]),"Met","Below Target")</f>
        <v>Below Target</v>
      </c>
      <c r="V136" t="str">
        <f>IF(tblOperations[[#This Row],[SLA_Compliance]]&gt;=_xlfn.XLOOKUP('04_References'!$A$3,tblKPITargets[KPI_Name],tblKPITargets[Target_Value]),"Met","Below Target")</f>
        <v>Below Target</v>
      </c>
      <c r="W136" t="str">
        <f>IF(tblOperations[[#This Row],[Quality_Pass_Rate]]&gt;=_xlfn.XLOOKUP('04_References'!$A$4,tblKPITargets[KPI_Name],tblKPITargets[Target_Value]),"Met","Below Target")</f>
        <v>Met</v>
      </c>
      <c r="X136" t="str">
        <f>IF(tblOperations[[#This Row],[Average_Completion_Days]]&lt;=_xlfn.XLOOKUP('04_References'!$A$7,tblKPITargets[KPI_Name],tblKPITargets[Target_Value]),"Met","Below Target")</f>
        <v>Below Target</v>
      </c>
      <c r="Y136" t="str">
        <f>IF(tblOperations[[#This Row],[Closing_Backlog]]&lt;=_xlfn.XLOOKUP('04_References'!$A$8,tblKPITargets[KPI_Name],tblKPITargets[Target_Value]),"Met","Below Target")</f>
        <v>Below Target</v>
      </c>
    </row>
    <row r="137" spans="1:25">
      <c r="A137" s="8" t="s">
        <v>165</v>
      </c>
      <c r="B137" s="9">
        <v>46028</v>
      </c>
      <c r="C137" s="4" t="s">
        <v>48</v>
      </c>
      <c r="D137" s="4" t="s">
        <v>25</v>
      </c>
      <c r="E137" s="4">
        <v>50</v>
      </c>
      <c r="F137" s="4">
        <v>22</v>
      </c>
      <c r="G137" s="4">
        <v>72</v>
      </c>
      <c r="H137" s="4">
        <v>27</v>
      </c>
      <c r="I137" s="4">
        <v>45</v>
      </c>
      <c r="J137" s="4">
        <v>0</v>
      </c>
      <c r="K137" s="4">
        <v>0</v>
      </c>
      <c r="L137" s="4">
        <v>5.0999999999999996</v>
      </c>
      <c r="M137" s="4">
        <v>0.72399999999999998</v>
      </c>
      <c r="N137" s="4">
        <v>0.97299999999999998</v>
      </c>
      <c r="O137" s="4">
        <v>3</v>
      </c>
      <c r="P137" s="4">
        <v>0.71899999999999997</v>
      </c>
      <c r="Q137" s="5">
        <v>0.375</v>
      </c>
      <c r="R137" s="4" t="str">
        <f>TRIM(tblOperations[[#This Row],[Region]])</f>
        <v>South East</v>
      </c>
      <c r="S137" s="4" t="str">
        <f>TRIM(tblOperations[[#This Row],[Team]])</f>
        <v>Workplace Projects</v>
      </c>
      <c r="T137" s="4" t="str">
        <f>_xlfn.XLOOKUP(R137,tblRegionReference[Region],tblRegionReference[Area],"Not Found")</f>
        <v>South</v>
      </c>
      <c r="U137" s="4" t="str">
        <f>IF(tblOperations[[#This Row],[Completion_Rate]]&gt;=_xlfn.XLOOKUP("Completion Rate",tblKPITargets[KPI_Name],tblKPITargets[Target_Value]),"Met","Below Target")</f>
        <v>Below Target</v>
      </c>
      <c r="V137" t="str">
        <f>IF(tblOperations[[#This Row],[SLA_Compliance]]&gt;=_xlfn.XLOOKUP('04_References'!$A$3,tblKPITargets[KPI_Name],tblKPITargets[Target_Value]),"Met","Below Target")</f>
        <v>Below Target</v>
      </c>
      <c r="W137" t="str">
        <f>IF(tblOperations[[#This Row],[Quality_Pass_Rate]]&gt;=_xlfn.XLOOKUP('04_References'!$A$4,tblKPITargets[KPI_Name],tblKPITargets[Target_Value]),"Met","Below Target")</f>
        <v>Met</v>
      </c>
      <c r="X137" t="str">
        <f>IF(tblOperations[[#This Row],[Average_Completion_Days]]&lt;=_xlfn.XLOOKUP('04_References'!$A$7,tblKPITargets[KPI_Name],tblKPITargets[Target_Value]),"Met","Below Target")</f>
        <v>Below Target</v>
      </c>
      <c r="Y137" t="str">
        <f>IF(tblOperations[[#This Row],[Closing_Backlog]]&lt;=_xlfn.XLOOKUP('04_References'!$A$8,tblKPITargets[KPI_Name],tblKPITargets[Target_Value]),"Met","Below Target")</f>
        <v>Below Target</v>
      </c>
    </row>
    <row r="138" spans="1:25">
      <c r="A138" s="6" t="s">
        <v>166</v>
      </c>
      <c r="B138" s="7">
        <v>46028</v>
      </c>
      <c r="C138" s="2" t="s">
        <v>53</v>
      </c>
      <c r="D138" s="2" t="s">
        <v>19</v>
      </c>
      <c r="E138" s="2">
        <v>73</v>
      </c>
      <c r="F138" s="2">
        <v>51</v>
      </c>
      <c r="G138" s="2">
        <v>124</v>
      </c>
      <c r="H138" s="2">
        <v>27</v>
      </c>
      <c r="I138" s="2">
        <v>97</v>
      </c>
      <c r="J138" s="2">
        <v>0</v>
      </c>
      <c r="K138" s="2">
        <v>0</v>
      </c>
      <c r="L138" s="2">
        <v>8</v>
      </c>
      <c r="M138" s="2">
        <v>0.6</v>
      </c>
      <c r="N138" s="2">
        <v>0.98799999999999999</v>
      </c>
      <c r="O138" s="2">
        <v>2.5</v>
      </c>
      <c r="P138" s="2">
        <v>0.77100000000000002</v>
      </c>
      <c r="Q138" s="3">
        <v>0.218</v>
      </c>
      <c r="R138" s="4" t="str">
        <f>TRIM(tblOperations[[#This Row],[Region]])</f>
        <v>Wales</v>
      </c>
      <c r="S138" s="4" t="str">
        <f>TRIM(tblOperations[[#This Row],[Team]])</f>
        <v>Workplace Services</v>
      </c>
      <c r="T138" s="4" t="str">
        <f>_xlfn.XLOOKUP(R138,tblRegionReference[Region],tblRegionReference[Area],"Not Found")</f>
        <v>Wales</v>
      </c>
      <c r="U138" s="4" t="str">
        <f>IF(tblOperations[[#This Row],[Completion_Rate]]&gt;=_xlfn.XLOOKUP("Completion Rate",tblKPITargets[KPI_Name],tblKPITargets[Target_Value]),"Met","Below Target")</f>
        <v>Below Target</v>
      </c>
      <c r="V138" t="str">
        <f>IF(tblOperations[[#This Row],[SLA_Compliance]]&gt;=_xlfn.XLOOKUP('04_References'!$A$3,tblKPITargets[KPI_Name],tblKPITargets[Target_Value]),"Met","Below Target")</f>
        <v>Below Target</v>
      </c>
      <c r="W138" t="str">
        <f>IF(tblOperations[[#This Row],[Quality_Pass_Rate]]&gt;=_xlfn.XLOOKUP('04_References'!$A$4,tblKPITargets[KPI_Name],tblKPITargets[Target_Value]),"Met","Below Target")</f>
        <v>Met</v>
      </c>
      <c r="X138" t="str">
        <f>IF(tblOperations[[#This Row],[Average_Completion_Days]]&lt;=_xlfn.XLOOKUP('04_References'!$A$7,tblKPITargets[KPI_Name],tblKPITargets[Target_Value]),"Met","Below Target")</f>
        <v>Below Target</v>
      </c>
      <c r="Y138" t="str">
        <f>IF(tblOperations[[#This Row],[Closing_Backlog]]&lt;=_xlfn.XLOOKUP('04_References'!$A$8,tblKPITargets[KPI_Name],tblKPITargets[Target_Value]),"Met","Below Target")</f>
        <v>Below Target</v>
      </c>
    </row>
    <row r="139" spans="1:25">
      <c r="A139" s="8" t="s">
        <v>167</v>
      </c>
      <c r="B139" s="9">
        <v>46028</v>
      </c>
      <c r="C139" s="4" t="s">
        <v>53</v>
      </c>
      <c r="D139" s="4" t="s">
        <v>21</v>
      </c>
      <c r="E139" s="4">
        <v>44</v>
      </c>
      <c r="F139" s="4">
        <v>55</v>
      </c>
      <c r="G139" s="4">
        <v>99</v>
      </c>
      <c r="H139" s="4">
        <v>25</v>
      </c>
      <c r="I139" s="4">
        <v>74</v>
      </c>
      <c r="J139" s="4">
        <v>0</v>
      </c>
      <c r="K139" s="4">
        <v>0</v>
      </c>
      <c r="L139" s="4">
        <v>7.4</v>
      </c>
      <c r="M139" s="4">
        <v>0.6</v>
      </c>
      <c r="N139" s="4">
        <v>0.998</v>
      </c>
      <c r="O139" s="4">
        <v>2.5</v>
      </c>
      <c r="P139" s="4">
        <v>0.70599999999999996</v>
      </c>
      <c r="Q139" s="5">
        <v>0.253</v>
      </c>
      <c r="R139" s="4" t="str">
        <f>TRIM(tblOperations[[#This Row],[Region]])</f>
        <v>Wales</v>
      </c>
      <c r="S139" s="4" t="str">
        <f>TRIM(tblOperations[[#This Row],[Team]])</f>
        <v>Facilities Response</v>
      </c>
      <c r="T139" s="4" t="str">
        <f>_xlfn.XLOOKUP(R139,tblRegionReference[Region],tblRegionReference[Area],"Not Found")</f>
        <v>Wales</v>
      </c>
      <c r="U139" s="4" t="str">
        <f>IF(tblOperations[[#This Row],[Completion_Rate]]&gt;=_xlfn.XLOOKUP("Completion Rate",tblKPITargets[KPI_Name],tblKPITargets[Target_Value]),"Met","Below Target")</f>
        <v>Below Target</v>
      </c>
      <c r="V139" t="str">
        <f>IF(tblOperations[[#This Row],[SLA_Compliance]]&gt;=_xlfn.XLOOKUP('04_References'!$A$3,tblKPITargets[KPI_Name],tblKPITargets[Target_Value]),"Met","Below Target")</f>
        <v>Below Target</v>
      </c>
      <c r="W139" t="str">
        <f>IF(tblOperations[[#This Row],[Quality_Pass_Rate]]&gt;=_xlfn.XLOOKUP('04_References'!$A$4,tblKPITargets[KPI_Name],tblKPITargets[Target_Value]),"Met","Below Target")</f>
        <v>Met</v>
      </c>
      <c r="X139" t="str">
        <f>IF(tblOperations[[#This Row],[Average_Completion_Days]]&lt;=_xlfn.XLOOKUP('04_References'!$A$7,tblKPITargets[KPI_Name],tblKPITargets[Target_Value]),"Met","Below Target")</f>
        <v>Below Target</v>
      </c>
      <c r="Y139" t="str">
        <f>IF(tblOperations[[#This Row],[Closing_Backlog]]&lt;=_xlfn.XLOOKUP('04_References'!$A$8,tblKPITargets[KPI_Name],tblKPITargets[Target_Value]),"Met","Below Target")</f>
        <v>Below Target</v>
      </c>
    </row>
    <row r="140" spans="1:25">
      <c r="A140" s="6" t="s">
        <v>168</v>
      </c>
      <c r="B140" s="7">
        <v>46028</v>
      </c>
      <c r="C140" s="2" t="s">
        <v>53</v>
      </c>
      <c r="D140" s="2" t="s">
        <v>23</v>
      </c>
      <c r="E140" s="2">
        <v>70</v>
      </c>
      <c r="F140" s="2">
        <v>42</v>
      </c>
      <c r="G140" s="2">
        <v>112</v>
      </c>
      <c r="H140" s="2">
        <v>27</v>
      </c>
      <c r="I140" s="2">
        <v>85</v>
      </c>
      <c r="J140" s="2">
        <v>0</v>
      </c>
      <c r="K140" s="2">
        <v>0</v>
      </c>
      <c r="L140" s="2">
        <v>8</v>
      </c>
      <c r="M140" s="2">
        <v>0.6</v>
      </c>
      <c r="N140" s="2">
        <v>0.99</v>
      </c>
      <c r="O140" s="2">
        <v>2.5</v>
      </c>
      <c r="P140" s="2">
        <v>0.755</v>
      </c>
      <c r="Q140" s="3">
        <v>0.24099999999999999</v>
      </c>
      <c r="R140" s="4" t="str">
        <f>TRIM(tblOperations[[#This Row],[Region]])</f>
        <v>Wales</v>
      </c>
      <c r="S140" s="4" t="str">
        <f>TRIM(tblOperations[[#This Row],[Team]])</f>
        <v>Estates Support</v>
      </c>
      <c r="T140" s="4" t="str">
        <f>_xlfn.XLOOKUP(R140,tblRegionReference[Region],tblRegionReference[Area],"Not Found")</f>
        <v>Wales</v>
      </c>
      <c r="U140" s="4" t="str">
        <f>IF(tblOperations[[#This Row],[Completion_Rate]]&gt;=_xlfn.XLOOKUP("Completion Rate",tblKPITargets[KPI_Name],tblKPITargets[Target_Value]),"Met","Below Target")</f>
        <v>Below Target</v>
      </c>
      <c r="V140" t="str">
        <f>IF(tblOperations[[#This Row],[SLA_Compliance]]&gt;=_xlfn.XLOOKUP('04_References'!$A$3,tblKPITargets[KPI_Name],tblKPITargets[Target_Value]),"Met","Below Target")</f>
        <v>Below Target</v>
      </c>
      <c r="W140" t="str">
        <f>IF(tblOperations[[#This Row],[Quality_Pass_Rate]]&gt;=_xlfn.XLOOKUP('04_References'!$A$4,tblKPITargets[KPI_Name],tblKPITargets[Target_Value]),"Met","Below Target")</f>
        <v>Met</v>
      </c>
      <c r="X140" t="str">
        <f>IF(tblOperations[[#This Row],[Average_Completion_Days]]&lt;=_xlfn.XLOOKUP('04_References'!$A$7,tblKPITargets[KPI_Name],tblKPITargets[Target_Value]),"Met","Below Target")</f>
        <v>Below Target</v>
      </c>
      <c r="Y140" t="str">
        <f>IF(tblOperations[[#This Row],[Closing_Backlog]]&lt;=_xlfn.XLOOKUP('04_References'!$A$8,tblKPITargets[KPI_Name],tblKPITargets[Target_Value]),"Met","Below Target")</f>
        <v>Below Target</v>
      </c>
    </row>
    <row r="141" spans="1:25">
      <c r="A141" s="8" t="s">
        <v>169</v>
      </c>
      <c r="B141" s="9">
        <v>46028</v>
      </c>
      <c r="C141" s="4" t="s">
        <v>53</v>
      </c>
      <c r="D141" s="4" t="s">
        <v>25</v>
      </c>
      <c r="E141" s="4">
        <v>0</v>
      </c>
      <c r="F141" s="4">
        <v>28</v>
      </c>
      <c r="G141" s="4">
        <v>28</v>
      </c>
      <c r="H141" s="4">
        <v>28</v>
      </c>
      <c r="I141" s="4">
        <v>0</v>
      </c>
      <c r="J141" s="4">
        <v>0</v>
      </c>
      <c r="K141" s="4">
        <v>0</v>
      </c>
      <c r="L141" s="4">
        <v>1.1000000000000001</v>
      </c>
      <c r="M141" s="4">
        <v>0.94</v>
      </c>
      <c r="N141" s="4">
        <v>1</v>
      </c>
      <c r="O141" s="4">
        <v>4.4000000000000004</v>
      </c>
      <c r="P141" s="4">
        <v>0.74</v>
      </c>
      <c r="Q141" s="5">
        <v>1</v>
      </c>
      <c r="R141" s="4" t="str">
        <f>TRIM(tblOperations[[#This Row],[Region]])</f>
        <v>Wales</v>
      </c>
      <c r="S141" s="4" t="str">
        <f>TRIM(tblOperations[[#This Row],[Team]])</f>
        <v>Workplace Projects</v>
      </c>
      <c r="T141" s="4" t="str">
        <f>_xlfn.XLOOKUP(R141,tblRegionReference[Region],tblRegionReference[Area],"Not Found")</f>
        <v>Wales</v>
      </c>
      <c r="U141" s="4" t="str">
        <f>IF(tblOperations[[#This Row],[Completion_Rate]]&gt;=_xlfn.XLOOKUP("Completion Rate",tblKPITargets[KPI_Name],tblKPITargets[Target_Value]),"Met","Below Target")</f>
        <v>Met</v>
      </c>
      <c r="V141" t="str">
        <f>IF(tblOperations[[#This Row],[SLA_Compliance]]&gt;=_xlfn.XLOOKUP('04_References'!$A$3,tblKPITargets[KPI_Name],tblKPITargets[Target_Value]),"Met","Below Target")</f>
        <v>Met</v>
      </c>
      <c r="W141" t="str">
        <f>IF(tblOperations[[#This Row],[Quality_Pass_Rate]]&gt;=_xlfn.XLOOKUP('04_References'!$A$4,tblKPITargets[KPI_Name],tblKPITargets[Target_Value]),"Met","Below Target")</f>
        <v>Met</v>
      </c>
      <c r="X141" t="str">
        <f>IF(tblOperations[[#This Row],[Average_Completion_Days]]&lt;=_xlfn.XLOOKUP('04_References'!$A$7,tblKPITargets[KPI_Name],tblKPITargets[Target_Value]),"Met","Below Target")</f>
        <v>Met</v>
      </c>
      <c r="Y141" t="str">
        <f>IF(tblOperations[[#This Row],[Closing_Backlog]]&lt;=_xlfn.XLOOKUP('04_References'!$A$8,tblKPITargets[KPI_Name],tblKPITargets[Target_Value]),"Met","Below Target")</f>
        <v>Met</v>
      </c>
    </row>
    <row r="142" spans="1:25">
      <c r="A142" s="6" t="s">
        <v>170</v>
      </c>
      <c r="B142" s="7">
        <v>46029</v>
      </c>
      <c r="C142" s="2" t="s">
        <v>18</v>
      </c>
      <c r="D142" s="2" t="s">
        <v>19</v>
      </c>
      <c r="E142" s="2">
        <v>35</v>
      </c>
      <c r="F142" s="2">
        <v>51</v>
      </c>
      <c r="G142" s="2">
        <v>86</v>
      </c>
      <c r="H142" s="2">
        <v>41</v>
      </c>
      <c r="I142" s="2">
        <v>45</v>
      </c>
      <c r="J142" s="2">
        <v>0</v>
      </c>
      <c r="K142" s="2">
        <v>0</v>
      </c>
      <c r="L142" s="2">
        <v>5</v>
      </c>
      <c r="M142" s="2">
        <v>0.70099999999999996</v>
      </c>
      <c r="N142" s="2">
        <v>0.99099999999999999</v>
      </c>
      <c r="O142" s="2">
        <v>2.9</v>
      </c>
      <c r="P142" s="2">
        <v>0.70499999999999996</v>
      </c>
      <c r="Q142" s="3">
        <v>0.47699999999999998</v>
      </c>
      <c r="R142" s="4" t="str">
        <f>TRIM(tblOperations[[#This Row],[Region]])</f>
        <v>Scotland</v>
      </c>
      <c r="S142" s="4" t="str">
        <f>TRIM(tblOperations[[#This Row],[Team]])</f>
        <v>Workplace Services</v>
      </c>
      <c r="T142" s="4" t="str">
        <f>_xlfn.XLOOKUP(R142,tblRegionReference[Region],tblRegionReference[Area],"Not Found")</f>
        <v>North</v>
      </c>
      <c r="U142" s="4" t="str">
        <f>IF(tblOperations[[#This Row],[Completion_Rate]]&gt;=_xlfn.XLOOKUP("Completion Rate",tblKPITargets[KPI_Name],tblKPITargets[Target_Value]),"Met","Below Target")</f>
        <v>Below Target</v>
      </c>
      <c r="V142" t="str">
        <f>IF(tblOperations[[#This Row],[SLA_Compliance]]&gt;=_xlfn.XLOOKUP('04_References'!$A$3,tblKPITargets[KPI_Name],tblKPITargets[Target_Value]),"Met","Below Target")</f>
        <v>Below Target</v>
      </c>
      <c r="W142" t="str">
        <f>IF(tblOperations[[#This Row],[Quality_Pass_Rate]]&gt;=_xlfn.XLOOKUP('04_References'!$A$4,tblKPITargets[KPI_Name],tblKPITargets[Target_Value]),"Met","Below Target")</f>
        <v>Met</v>
      </c>
      <c r="X142" t="str">
        <f>IF(tblOperations[[#This Row],[Average_Completion_Days]]&lt;=_xlfn.XLOOKUP('04_References'!$A$7,tblKPITargets[KPI_Name],tblKPITargets[Target_Value]),"Met","Below Target")</f>
        <v>Below Target</v>
      </c>
      <c r="Y142" t="str">
        <f>IF(tblOperations[[#This Row],[Closing_Backlog]]&lt;=_xlfn.XLOOKUP('04_References'!$A$8,tblKPITargets[KPI_Name],tblKPITargets[Target_Value]),"Met","Below Target")</f>
        <v>Below Target</v>
      </c>
    </row>
    <row r="143" spans="1:25">
      <c r="A143" s="8" t="s">
        <v>171</v>
      </c>
      <c r="B143" s="9">
        <v>46029</v>
      </c>
      <c r="C143" s="4" t="s">
        <v>18</v>
      </c>
      <c r="D143" s="4" t="s">
        <v>21</v>
      </c>
      <c r="E143" s="4">
        <v>0</v>
      </c>
      <c r="F143" s="4">
        <v>59</v>
      </c>
      <c r="G143" s="4">
        <v>59</v>
      </c>
      <c r="H143" s="4">
        <v>59</v>
      </c>
      <c r="I143" s="4">
        <v>0</v>
      </c>
      <c r="J143" s="4">
        <v>0</v>
      </c>
      <c r="K143" s="4">
        <v>0</v>
      </c>
      <c r="L143" s="4">
        <v>1.1000000000000001</v>
      </c>
      <c r="M143" s="4">
        <v>0.91100000000000003</v>
      </c>
      <c r="N143" s="4">
        <v>0.97499999999999998</v>
      </c>
      <c r="O143" s="4">
        <v>4.7</v>
      </c>
      <c r="P143" s="4">
        <v>0.71</v>
      </c>
      <c r="Q143" s="5">
        <v>1</v>
      </c>
      <c r="R143" s="4" t="str">
        <f>TRIM(tblOperations[[#This Row],[Region]])</f>
        <v>Scotland</v>
      </c>
      <c r="S143" s="4" t="str">
        <f>TRIM(tblOperations[[#This Row],[Team]])</f>
        <v>Facilities Response</v>
      </c>
      <c r="T143" s="4" t="str">
        <f>_xlfn.XLOOKUP(R143,tblRegionReference[Region],tblRegionReference[Area],"Not Found")</f>
        <v>North</v>
      </c>
      <c r="U143" s="4" t="str">
        <f>IF(tblOperations[[#This Row],[Completion_Rate]]&gt;=_xlfn.XLOOKUP("Completion Rate",tblKPITargets[KPI_Name],tblKPITargets[Target_Value]),"Met","Below Target")</f>
        <v>Met</v>
      </c>
      <c r="V143" t="str">
        <f>IF(tblOperations[[#This Row],[SLA_Compliance]]&gt;=_xlfn.XLOOKUP('04_References'!$A$3,tblKPITargets[KPI_Name],tblKPITargets[Target_Value]),"Met","Below Target")</f>
        <v>Below Target</v>
      </c>
      <c r="W143" t="str">
        <f>IF(tblOperations[[#This Row],[Quality_Pass_Rate]]&gt;=_xlfn.XLOOKUP('04_References'!$A$4,tblKPITargets[KPI_Name],tblKPITargets[Target_Value]),"Met","Below Target")</f>
        <v>Met</v>
      </c>
      <c r="X143" t="str">
        <f>IF(tblOperations[[#This Row],[Average_Completion_Days]]&lt;=_xlfn.XLOOKUP('04_References'!$A$7,tblKPITargets[KPI_Name],tblKPITargets[Target_Value]),"Met","Below Target")</f>
        <v>Met</v>
      </c>
      <c r="Y143" t="str">
        <f>IF(tblOperations[[#This Row],[Closing_Backlog]]&lt;=_xlfn.XLOOKUP('04_References'!$A$8,tblKPITargets[KPI_Name],tblKPITargets[Target_Value]),"Met","Below Target")</f>
        <v>Met</v>
      </c>
    </row>
    <row r="144" spans="1:25">
      <c r="A144" s="6" t="s">
        <v>172</v>
      </c>
      <c r="B144" s="7">
        <v>46029</v>
      </c>
      <c r="C144" s="2" t="s">
        <v>18</v>
      </c>
      <c r="D144" s="2" t="s">
        <v>23</v>
      </c>
      <c r="E144" s="2">
        <v>51</v>
      </c>
      <c r="F144" s="2">
        <v>50</v>
      </c>
      <c r="G144" s="2">
        <v>101</v>
      </c>
      <c r="H144" s="2">
        <v>41</v>
      </c>
      <c r="I144" s="2">
        <v>60</v>
      </c>
      <c r="J144" s="2">
        <v>0</v>
      </c>
      <c r="K144" s="2">
        <v>0</v>
      </c>
      <c r="L144" s="2">
        <v>6</v>
      </c>
      <c r="M144" s="2">
        <v>0.61399999999999999</v>
      </c>
      <c r="N144" s="2">
        <v>0.98799999999999999</v>
      </c>
      <c r="O144" s="2">
        <v>2.5</v>
      </c>
      <c r="P144" s="2">
        <v>0.78600000000000003</v>
      </c>
      <c r="Q144" s="3">
        <v>0.40600000000000003</v>
      </c>
      <c r="R144" s="4" t="str">
        <f>TRIM(tblOperations[[#This Row],[Region]])</f>
        <v>Scotland</v>
      </c>
      <c r="S144" s="4" t="str">
        <f>TRIM(tblOperations[[#This Row],[Team]])</f>
        <v>Estates Support</v>
      </c>
      <c r="T144" s="4" t="str">
        <f>_xlfn.XLOOKUP(R144,tblRegionReference[Region],tblRegionReference[Area],"Not Found")</f>
        <v>North</v>
      </c>
      <c r="U144" s="4" t="str">
        <f>IF(tblOperations[[#This Row],[Completion_Rate]]&gt;=_xlfn.XLOOKUP("Completion Rate",tblKPITargets[KPI_Name],tblKPITargets[Target_Value]),"Met","Below Target")</f>
        <v>Below Target</v>
      </c>
      <c r="V144" t="str">
        <f>IF(tblOperations[[#This Row],[SLA_Compliance]]&gt;=_xlfn.XLOOKUP('04_References'!$A$3,tblKPITargets[KPI_Name],tblKPITargets[Target_Value]),"Met","Below Target")</f>
        <v>Below Target</v>
      </c>
      <c r="W144" t="str">
        <f>IF(tblOperations[[#This Row],[Quality_Pass_Rate]]&gt;=_xlfn.XLOOKUP('04_References'!$A$4,tblKPITargets[KPI_Name],tblKPITargets[Target_Value]),"Met","Below Target")</f>
        <v>Met</v>
      </c>
      <c r="X144" t="str">
        <f>IF(tblOperations[[#This Row],[Average_Completion_Days]]&lt;=_xlfn.XLOOKUP('04_References'!$A$7,tblKPITargets[KPI_Name],tblKPITargets[Target_Value]),"Met","Below Target")</f>
        <v>Below Target</v>
      </c>
      <c r="Y144" t="str">
        <f>IF(tblOperations[[#This Row],[Closing_Backlog]]&lt;=_xlfn.XLOOKUP('04_References'!$A$8,tblKPITargets[KPI_Name],tblKPITargets[Target_Value]),"Met","Below Target")</f>
        <v>Below Target</v>
      </c>
    </row>
    <row r="145" spans="1:25">
      <c r="A145" s="8" t="s">
        <v>173</v>
      </c>
      <c r="B145" s="9">
        <v>46029</v>
      </c>
      <c r="C145" s="4" t="s">
        <v>18</v>
      </c>
      <c r="D145" s="4" t="s">
        <v>25</v>
      </c>
      <c r="E145" s="4">
        <v>0</v>
      </c>
      <c r="F145" s="4">
        <v>34</v>
      </c>
      <c r="G145" s="4">
        <v>34</v>
      </c>
      <c r="H145" s="4">
        <v>34</v>
      </c>
      <c r="I145" s="4">
        <v>0</v>
      </c>
      <c r="J145" s="4">
        <v>0</v>
      </c>
      <c r="K145" s="4">
        <v>0</v>
      </c>
      <c r="L145" s="4">
        <v>1.7</v>
      </c>
      <c r="M145" s="4">
        <v>0.97499999999999998</v>
      </c>
      <c r="N145" s="4">
        <v>1</v>
      </c>
      <c r="O145" s="4">
        <v>4.5999999999999996</v>
      </c>
      <c r="P145" s="4">
        <v>0.77700000000000002</v>
      </c>
      <c r="Q145" s="5">
        <v>1</v>
      </c>
      <c r="R145" s="4" t="str">
        <f>TRIM(tblOperations[[#This Row],[Region]])</f>
        <v>Scotland</v>
      </c>
      <c r="S145" s="4" t="str">
        <f>TRIM(tblOperations[[#This Row],[Team]])</f>
        <v>Workplace Projects</v>
      </c>
      <c r="T145" s="4" t="str">
        <f>_xlfn.XLOOKUP(R145,tblRegionReference[Region],tblRegionReference[Area],"Not Found")</f>
        <v>North</v>
      </c>
      <c r="U145" s="4" t="str">
        <f>IF(tblOperations[[#This Row],[Completion_Rate]]&gt;=_xlfn.XLOOKUP("Completion Rate",tblKPITargets[KPI_Name],tblKPITargets[Target_Value]),"Met","Below Target")</f>
        <v>Met</v>
      </c>
      <c r="V145" t="str">
        <f>IF(tblOperations[[#This Row],[SLA_Compliance]]&gt;=_xlfn.XLOOKUP('04_References'!$A$3,tblKPITargets[KPI_Name],tblKPITargets[Target_Value]),"Met","Below Target")</f>
        <v>Met</v>
      </c>
      <c r="W145" t="str">
        <f>IF(tblOperations[[#This Row],[Quality_Pass_Rate]]&gt;=_xlfn.XLOOKUP('04_References'!$A$4,tblKPITargets[KPI_Name],tblKPITargets[Target_Value]),"Met","Below Target")</f>
        <v>Met</v>
      </c>
      <c r="X145" t="str">
        <f>IF(tblOperations[[#This Row],[Average_Completion_Days]]&lt;=_xlfn.XLOOKUP('04_References'!$A$7,tblKPITargets[KPI_Name],tblKPITargets[Target_Value]),"Met","Below Target")</f>
        <v>Met</v>
      </c>
      <c r="Y145" t="str">
        <f>IF(tblOperations[[#This Row],[Closing_Backlog]]&lt;=_xlfn.XLOOKUP('04_References'!$A$8,tblKPITargets[KPI_Name],tblKPITargets[Target_Value]),"Met","Below Target")</f>
        <v>Met</v>
      </c>
    </row>
    <row r="146" spans="1:25">
      <c r="A146" s="6" t="s">
        <v>174</v>
      </c>
      <c r="B146" s="7">
        <v>46029</v>
      </c>
      <c r="C146" s="2" t="s">
        <v>27</v>
      </c>
      <c r="D146" s="2" t="s">
        <v>19</v>
      </c>
      <c r="E146" s="2">
        <v>0</v>
      </c>
      <c r="F146" s="2">
        <v>12</v>
      </c>
      <c r="G146" s="2">
        <v>12</v>
      </c>
      <c r="H146" s="2">
        <v>12</v>
      </c>
      <c r="I146" s="2">
        <v>0</v>
      </c>
      <c r="J146" s="2">
        <v>0</v>
      </c>
      <c r="K146" s="2">
        <v>0</v>
      </c>
      <c r="L146" s="2">
        <v>1.4</v>
      </c>
      <c r="M146" s="2">
        <v>1</v>
      </c>
      <c r="N146" s="2">
        <v>0.98299999999999998</v>
      </c>
      <c r="O146" s="2">
        <v>4.5</v>
      </c>
      <c r="P146" s="2">
        <v>0.69199999999999995</v>
      </c>
      <c r="Q146" s="3">
        <v>1</v>
      </c>
      <c r="R146" s="4" t="str">
        <f>TRIM(tblOperations[[#This Row],[Region]])</f>
        <v>North East</v>
      </c>
      <c r="S146" s="4" t="str">
        <f>TRIM(tblOperations[[#This Row],[Team]])</f>
        <v>Workplace Services</v>
      </c>
      <c r="T146" s="4" t="str">
        <f>_xlfn.XLOOKUP(R146,tblRegionReference[Region],tblRegionReference[Area],"Not Found")</f>
        <v>North</v>
      </c>
      <c r="U146" s="4" t="str">
        <f>IF(tblOperations[[#This Row],[Completion_Rate]]&gt;=_xlfn.XLOOKUP("Completion Rate",tblKPITargets[KPI_Name],tblKPITargets[Target_Value]),"Met","Below Target")</f>
        <v>Met</v>
      </c>
      <c r="V146" t="str">
        <f>IF(tblOperations[[#This Row],[SLA_Compliance]]&gt;=_xlfn.XLOOKUP('04_References'!$A$3,tblKPITargets[KPI_Name],tblKPITargets[Target_Value]),"Met","Below Target")</f>
        <v>Met</v>
      </c>
      <c r="W146" t="str">
        <f>IF(tblOperations[[#This Row],[Quality_Pass_Rate]]&gt;=_xlfn.XLOOKUP('04_References'!$A$4,tblKPITargets[KPI_Name],tblKPITargets[Target_Value]),"Met","Below Target")</f>
        <v>Met</v>
      </c>
      <c r="X146" t="str">
        <f>IF(tblOperations[[#This Row],[Average_Completion_Days]]&lt;=_xlfn.XLOOKUP('04_References'!$A$7,tblKPITargets[KPI_Name],tblKPITargets[Target_Value]),"Met","Below Target")</f>
        <v>Met</v>
      </c>
      <c r="Y146" t="str">
        <f>IF(tblOperations[[#This Row],[Closing_Backlog]]&lt;=_xlfn.XLOOKUP('04_References'!$A$8,tblKPITargets[KPI_Name],tblKPITargets[Target_Value]),"Met","Below Target")</f>
        <v>Met</v>
      </c>
    </row>
    <row r="147" spans="1:25">
      <c r="A147" s="8" t="s">
        <v>175</v>
      </c>
      <c r="B147" s="9">
        <v>46029</v>
      </c>
      <c r="C147" s="4" t="s">
        <v>27</v>
      </c>
      <c r="D147" s="4" t="s">
        <v>21</v>
      </c>
      <c r="E147" s="4">
        <v>0</v>
      </c>
      <c r="F147" s="4">
        <v>37</v>
      </c>
      <c r="G147" s="4">
        <v>37</v>
      </c>
      <c r="H147" s="4">
        <v>37</v>
      </c>
      <c r="I147" s="4">
        <v>0</v>
      </c>
      <c r="J147" s="4">
        <v>0</v>
      </c>
      <c r="K147" s="4">
        <v>0</v>
      </c>
      <c r="L147" s="4">
        <v>0.8</v>
      </c>
      <c r="M147" s="4">
        <v>0.96799999999999997</v>
      </c>
      <c r="N147" s="4">
        <v>0.99299999999999999</v>
      </c>
      <c r="O147" s="4">
        <v>4.4000000000000004</v>
      </c>
      <c r="P147" s="4">
        <v>0.70599999999999996</v>
      </c>
      <c r="Q147" s="5">
        <v>1</v>
      </c>
      <c r="R147" s="4" t="str">
        <f>TRIM(tblOperations[[#This Row],[Region]])</f>
        <v>North East</v>
      </c>
      <c r="S147" s="4" t="str">
        <f>TRIM(tblOperations[[#This Row],[Team]])</f>
        <v>Facilities Response</v>
      </c>
      <c r="T147" s="4" t="str">
        <f>_xlfn.XLOOKUP(R147,tblRegionReference[Region],tblRegionReference[Area],"Not Found")</f>
        <v>North</v>
      </c>
      <c r="U147" s="4" t="str">
        <f>IF(tblOperations[[#This Row],[Completion_Rate]]&gt;=_xlfn.XLOOKUP("Completion Rate",tblKPITargets[KPI_Name],tblKPITargets[Target_Value]),"Met","Below Target")</f>
        <v>Met</v>
      </c>
      <c r="V147" t="str">
        <f>IF(tblOperations[[#This Row],[SLA_Compliance]]&gt;=_xlfn.XLOOKUP('04_References'!$A$3,tblKPITargets[KPI_Name],tblKPITargets[Target_Value]),"Met","Below Target")</f>
        <v>Met</v>
      </c>
      <c r="W147" t="str">
        <f>IF(tblOperations[[#This Row],[Quality_Pass_Rate]]&gt;=_xlfn.XLOOKUP('04_References'!$A$4,tblKPITargets[KPI_Name],tblKPITargets[Target_Value]),"Met","Below Target")</f>
        <v>Met</v>
      </c>
      <c r="X147" t="str">
        <f>IF(tblOperations[[#This Row],[Average_Completion_Days]]&lt;=_xlfn.XLOOKUP('04_References'!$A$7,tblKPITargets[KPI_Name],tblKPITargets[Target_Value]),"Met","Below Target")</f>
        <v>Met</v>
      </c>
      <c r="Y147" t="str">
        <f>IF(tblOperations[[#This Row],[Closing_Backlog]]&lt;=_xlfn.XLOOKUP('04_References'!$A$8,tblKPITargets[KPI_Name],tblKPITargets[Target_Value]),"Met","Below Target")</f>
        <v>Met</v>
      </c>
    </row>
    <row r="148" spans="1:25">
      <c r="A148" s="6" t="s">
        <v>176</v>
      </c>
      <c r="B148" s="7">
        <v>46029</v>
      </c>
      <c r="C148" s="2" t="s">
        <v>27</v>
      </c>
      <c r="D148" s="2" t="s">
        <v>23</v>
      </c>
      <c r="E148" s="2">
        <v>135</v>
      </c>
      <c r="F148" s="2">
        <v>40</v>
      </c>
      <c r="G148" s="2">
        <v>175</v>
      </c>
      <c r="H148" s="2">
        <v>18</v>
      </c>
      <c r="I148" s="2">
        <v>157</v>
      </c>
      <c r="J148" s="2">
        <v>0</v>
      </c>
      <c r="K148" s="2">
        <v>0</v>
      </c>
      <c r="L148" s="2">
        <v>8</v>
      </c>
      <c r="M148" s="2">
        <v>0.6</v>
      </c>
      <c r="N148" s="2">
        <v>0.96099999999999997</v>
      </c>
      <c r="O148" s="2">
        <v>2.5</v>
      </c>
      <c r="P148" s="2">
        <v>0.70899999999999996</v>
      </c>
      <c r="Q148" s="3">
        <v>0.10299999999999999</v>
      </c>
      <c r="R148" s="4" t="str">
        <f>TRIM(tblOperations[[#This Row],[Region]])</f>
        <v>North East</v>
      </c>
      <c r="S148" s="4" t="str">
        <f>TRIM(tblOperations[[#This Row],[Team]])</f>
        <v>Estates Support</v>
      </c>
      <c r="T148" s="4" t="str">
        <f>_xlfn.XLOOKUP(R148,tblRegionReference[Region],tblRegionReference[Area],"Not Found")</f>
        <v>North</v>
      </c>
      <c r="U148" s="4" t="str">
        <f>IF(tblOperations[[#This Row],[Completion_Rate]]&gt;=_xlfn.XLOOKUP("Completion Rate",tblKPITargets[KPI_Name],tblKPITargets[Target_Value]),"Met","Below Target")</f>
        <v>Below Target</v>
      </c>
      <c r="V148" t="str">
        <f>IF(tblOperations[[#This Row],[SLA_Compliance]]&gt;=_xlfn.XLOOKUP('04_References'!$A$3,tblKPITargets[KPI_Name],tblKPITargets[Target_Value]),"Met","Below Target")</f>
        <v>Below Target</v>
      </c>
      <c r="W148" t="str">
        <f>IF(tblOperations[[#This Row],[Quality_Pass_Rate]]&gt;=_xlfn.XLOOKUP('04_References'!$A$4,tblKPITargets[KPI_Name],tblKPITargets[Target_Value]),"Met","Below Target")</f>
        <v>Met</v>
      </c>
      <c r="X148" t="str">
        <f>IF(tblOperations[[#This Row],[Average_Completion_Days]]&lt;=_xlfn.XLOOKUP('04_References'!$A$7,tblKPITargets[KPI_Name],tblKPITargets[Target_Value]),"Met","Below Target")</f>
        <v>Below Target</v>
      </c>
      <c r="Y148" t="str">
        <f>IF(tblOperations[[#This Row],[Closing_Backlog]]&lt;=_xlfn.XLOOKUP('04_References'!$A$8,tblKPITargets[KPI_Name],tblKPITargets[Target_Value]),"Met","Below Target")</f>
        <v>Below Target</v>
      </c>
    </row>
    <row r="149" spans="1:25">
      <c r="A149" s="8" t="s">
        <v>177</v>
      </c>
      <c r="B149" s="9">
        <v>46029</v>
      </c>
      <c r="C149" s="4" t="s">
        <v>27</v>
      </c>
      <c r="D149" s="4" t="s">
        <v>25</v>
      </c>
      <c r="E149" s="4">
        <v>9</v>
      </c>
      <c r="F149" s="4">
        <v>35</v>
      </c>
      <c r="G149" s="4">
        <v>44</v>
      </c>
      <c r="H149" s="4">
        <v>28</v>
      </c>
      <c r="I149" s="4">
        <v>16</v>
      </c>
      <c r="J149" s="4">
        <v>0</v>
      </c>
      <c r="K149" s="4">
        <v>0</v>
      </c>
      <c r="L149" s="4">
        <v>2.5</v>
      </c>
      <c r="M149" s="4">
        <v>0.88100000000000001</v>
      </c>
      <c r="N149" s="4">
        <v>0.98</v>
      </c>
      <c r="O149" s="4">
        <v>4.0999999999999996</v>
      </c>
      <c r="P149" s="4">
        <v>0.77400000000000002</v>
      </c>
      <c r="Q149" s="5">
        <v>0.63600000000000001</v>
      </c>
      <c r="R149" s="4" t="str">
        <f>TRIM(tblOperations[[#This Row],[Region]])</f>
        <v>North East</v>
      </c>
      <c r="S149" s="4" t="str">
        <f>TRIM(tblOperations[[#This Row],[Team]])</f>
        <v>Workplace Projects</v>
      </c>
      <c r="T149" s="4" t="str">
        <f>_xlfn.XLOOKUP(R149,tblRegionReference[Region],tblRegionReference[Area],"Not Found")</f>
        <v>North</v>
      </c>
      <c r="U149" s="4" t="str">
        <f>IF(tblOperations[[#This Row],[Completion_Rate]]&gt;=_xlfn.XLOOKUP("Completion Rate",tblKPITargets[KPI_Name],tblKPITargets[Target_Value]),"Met","Below Target")</f>
        <v>Below Target</v>
      </c>
      <c r="V149" t="str">
        <f>IF(tblOperations[[#This Row],[SLA_Compliance]]&gt;=_xlfn.XLOOKUP('04_References'!$A$3,tblKPITargets[KPI_Name],tblKPITargets[Target_Value]),"Met","Below Target")</f>
        <v>Below Target</v>
      </c>
      <c r="W149" t="str">
        <f>IF(tblOperations[[#This Row],[Quality_Pass_Rate]]&gt;=_xlfn.XLOOKUP('04_References'!$A$4,tblKPITargets[KPI_Name],tblKPITargets[Target_Value]),"Met","Below Target")</f>
        <v>Met</v>
      </c>
      <c r="X149" t="str">
        <f>IF(tblOperations[[#This Row],[Average_Completion_Days]]&lt;=_xlfn.XLOOKUP('04_References'!$A$7,tblKPITargets[KPI_Name],tblKPITargets[Target_Value]),"Met","Below Target")</f>
        <v>Met</v>
      </c>
      <c r="Y149" t="str">
        <f>IF(tblOperations[[#This Row],[Closing_Backlog]]&lt;=_xlfn.XLOOKUP('04_References'!$A$8,tblKPITargets[KPI_Name],tblKPITargets[Target_Value]),"Met","Below Target")</f>
        <v>Below Target</v>
      </c>
    </row>
    <row r="150" spans="1:25">
      <c r="A150" s="6" t="s">
        <v>178</v>
      </c>
      <c r="B150" s="7">
        <v>46029</v>
      </c>
      <c r="C150" s="2" t="s">
        <v>32</v>
      </c>
      <c r="D150" s="2" t="s">
        <v>19</v>
      </c>
      <c r="E150" s="2">
        <v>41</v>
      </c>
      <c r="F150" s="2">
        <v>42</v>
      </c>
      <c r="G150" s="2">
        <v>83</v>
      </c>
      <c r="H150" s="2">
        <v>36</v>
      </c>
      <c r="I150" s="2">
        <v>47</v>
      </c>
      <c r="J150" s="2">
        <v>0</v>
      </c>
      <c r="K150" s="2">
        <v>0</v>
      </c>
      <c r="L150" s="2">
        <v>4.9000000000000004</v>
      </c>
      <c r="M150" s="2">
        <v>0.63700000000000001</v>
      </c>
      <c r="N150" s="2">
        <v>0.98399999999999999</v>
      </c>
      <c r="O150" s="2">
        <v>3</v>
      </c>
      <c r="P150" s="2">
        <v>0.77900000000000003</v>
      </c>
      <c r="Q150" s="3">
        <v>0.434</v>
      </c>
      <c r="R150" s="4" t="str">
        <f>TRIM(tblOperations[[#This Row],[Region]])</f>
        <v>North West</v>
      </c>
      <c r="S150" s="4" t="str">
        <f>TRIM(tblOperations[[#This Row],[Team]])</f>
        <v>Workplace Services</v>
      </c>
      <c r="T150" s="4" t="str">
        <f>_xlfn.XLOOKUP(R150,tblRegionReference[Region],tblRegionReference[Area],"Not Found")</f>
        <v>North</v>
      </c>
      <c r="U150" s="4" t="str">
        <f>IF(tblOperations[[#This Row],[Completion_Rate]]&gt;=_xlfn.XLOOKUP("Completion Rate",tblKPITargets[KPI_Name],tblKPITargets[Target_Value]),"Met","Below Target")</f>
        <v>Below Target</v>
      </c>
      <c r="V150" t="str">
        <f>IF(tblOperations[[#This Row],[SLA_Compliance]]&gt;=_xlfn.XLOOKUP('04_References'!$A$3,tblKPITargets[KPI_Name],tblKPITargets[Target_Value]),"Met","Below Target")</f>
        <v>Below Target</v>
      </c>
      <c r="W150" t="str">
        <f>IF(tblOperations[[#This Row],[Quality_Pass_Rate]]&gt;=_xlfn.XLOOKUP('04_References'!$A$4,tblKPITargets[KPI_Name],tblKPITargets[Target_Value]),"Met","Below Target")</f>
        <v>Met</v>
      </c>
      <c r="X150" t="str">
        <f>IF(tblOperations[[#This Row],[Average_Completion_Days]]&lt;=_xlfn.XLOOKUP('04_References'!$A$7,tblKPITargets[KPI_Name],tblKPITargets[Target_Value]),"Met","Below Target")</f>
        <v>Below Target</v>
      </c>
      <c r="Y150" t="str">
        <f>IF(tblOperations[[#This Row],[Closing_Backlog]]&lt;=_xlfn.XLOOKUP('04_References'!$A$8,tblKPITargets[KPI_Name],tblKPITargets[Target_Value]),"Met","Below Target")</f>
        <v>Below Target</v>
      </c>
    </row>
    <row r="151" spans="1:25">
      <c r="A151" s="8" t="s">
        <v>179</v>
      </c>
      <c r="B151" s="9">
        <v>46029</v>
      </c>
      <c r="C151" s="4" t="s">
        <v>32</v>
      </c>
      <c r="D151" s="4" t="s">
        <v>21</v>
      </c>
      <c r="E151" s="4">
        <v>90</v>
      </c>
      <c r="F151" s="4">
        <v>36</v>
      </c>
      <c r="G151" s="4">
        <v>126</v>
      </c>
      <c r="H151" s="4">
        <v>25</v>
      </c>
      <c r="I151" s="4">
        <v>101</v>
      </c>
      <c r="J151" s="4">
        <v>0</v>
      </c>
      <c r="K151" s="4">
        <v>0</v>
      </c>
      <c r="L151" s="4">
        <v>8</v>
      </c>
      <c r="M151" s="4">
        <v>0.6</v>
      </c>
      <c r="N151" s="4">
        <v>0.98599999999999999</v>
      </c>
      <c r="O151" s="4">
        <v>2.5</v>
      </c>
      <c r="P151" s="4">
        <v>0.78300000000000003</v>
      </c>
      <c r="Q151" s="5">
        <v>0.19800000000000001</v>
      </c>
      <c r="R151" s="4" t="str">
        <f>TRIM(tblOperations[[#This Row],[Region]])</f>
        <v>North West</v>
      </c>
      <c r="S151" s="4" t="str">
        <f>TRIM(tblOperations[[#This Row],[Team]])</f>
        <v>Facilities Response</v>
      </c>
      <c r="T151" s="4" t="str">
        <f>_xlfn.XLOOKUP(R151,tblRegionReference[Region],tblRegionReference[Area],"Not Found")</f>
        <v>North</v>
      </c>
      <c r="U151" s="4" t="str">
        <f>IF(tblOperations[[#This Row],[Completion_Rate]]&gt;=_xlfn.XLOOKUP("Completion Rate",tblKPITargets[KPI_Name],tblKPITargets[Target_Value]),"Met","Below Target")</f>
        <v>Below Target</v>
      </c>
      <c r="V151" t="str">
        <f>IF(tblOperations[[#This Row],[SLA_Compliance]]&gt;=_xlfn.XLOOKUP('04_References'!$A$3,tblKPITargets[KPI_Name],tblKPITargets[Target_Value]),"Met","Below Target")</f>
        <v>Below Target</v>
      </c>
      <c r="W151" t="str">
        <f>IF(tblOperations[[#This Row],[Quality_Pass_Rate]]&gt;=_xlfn.XLOOKUP('04_References'!$A$4,tblKPITargets[KPI_Name],tblKPITargets[Target_Value]),"Met","Below Target")</f>
        <v>Met</v>
      </c>
      <c r="X151" t="str">
        <f>IF(tblOperations[[#This Row],[Average_Completion_Days]]&lt;=_xlfn.XLOOKUP('04_References'!$A$7,tblKPITargets[KPI_Name],tblKPITargets[Target_Value]),"Met","Below Target")</f>
        <v>Below Target</v>
      </c>
      <c r="Y151" t="str">
        <f>IF(tblOperations[[#This Row],[Closing_Backlog]]&lt;=_xlfn.XLOOKUP('04_References'!$A$8,tblKPITargets[KPI_Name],tblKPITargets[Target_Value]),"Met","Below Target")</f>
        <v>Below Target</v>
      </c>
    </row>
    <row r="152" spans="1:25">
      <c r="A152" s="6" t="s">
        <v>180</v>
      </c>
      <c r="B152" s="7">
        <v>46029</v>
      </c>
      <c r="C152" s="2" t="s">
        <v>32</v>
      </c>
      <c r="D152" s="2" t="s">
        <v>23</v>
      </c>
      <c r="E152" s="2">
        <v>133</v>
      </c>
      <c r="F152" s="2">
        <v>40</v>
      </c>
      <c r="G152" s="2">
        <v>173</v>
      </c>
      <c r="H152" s="2">
        <v>19</v>
      </c>
      <c r="I152" s="2">
        <v>154</v>
      </c>
      <c r="J152" s="2">
        <v>0</v>
      </c>
      <c r="K152" s="2">
        <v>0</v>
      </c>
      <c r="L152" s="2">
        <v>8</v>
      </c>
      <c r="M152" s="2">
        <v>0.6</v>
      </c>
      <c r="N152" s="2">
        <v>0.96499999999999997</v>
      </c>
      <c r="O152" s="2">
        <v>2.5</v>
      </c>
      <c r="P152" s="2">
        <v>0.66700000000000004</v>
      </c>
      <c r="Q152" s="3">
        <v>0.11</v>
      </c>
      <c r="R152" s="4" t="str">
        <f>TRIM(tblOperations[[#This Row],[Region]])</f>
        <v>North West</v>
      </c>
      <c r="S152" s="4" t="str">
        <f>TRIM(tblOperations[[#This Row],[Team]])</f>
        <v>Estates Support</v>
      </c>
      <c r="T152" s="4" t="str">
        <f>_xlfn.XLOOKUP(R152,tblRegionReference[Region],tblRegionReference[Area],"Not Found")</f>
        <v>North</v>
      </c>
      <c r="U152" s="4" t="str">
        <f>IF(tblOperations[[#This Row],[Completion_Rate]]&gt;=_xlfn.XLOOKUP("Completion Rate",tblKPITargets[KPI_Name],tblKPITargets[Target_Value]),"Met","Below Target")</f>
        <v>Below Target</v>
      </c>
      <c r="V152" t="str">
        <f>IF(tblOperations[[#This Row],[SLA_Compliance]]&gt;=_xlfn.XLOOKUP('04_References'!$A$3,tblKPITargets[KPI_Name],tblKPITargets[Target_Value]),"Met","Below Target")</f>
        <v>Below Target</v>
      </c>
      <c r="W152" t="str">
        <f>IF(tblOperations[[#This Row],[Quality_Pass_Rate]]&gt;=_xlfn.XLOOKUP('04_References'!$A$4,tblKPITargets[KPI_Name],tblKPITargets[Target_Value]),"Met","Below Target")</f>
        <v>Met</v>
      </c>
      <c r="X152" t="str">
        <f>IF(tblOperations[[#This Row],[Average_Completion_Days]]&lt;=_xlfn.XLOOKUP('04_References'!$A$7,tblKPITargets[KPI_Name],tblKPITargets[Target_Value]),"Met","Below Target")</f>
        <v>Below Target</v>
      </c>
      <c r="Y152" t="str">
        <f>IF(tblOperations[[#This Row],[Closing_Backlog]]&lt;=_xlfn.XLOOKUP('04_References'!$A$8,tblKPITargets[KPI_Name],tblKPITargets[Target_Value]),"Met","Below Target")</f>
        <v>Below Target</v>
      </c>
    </row>
    <row r="153" spans="1:25">
      <c r="A153" s="8" t="s">
        <v>181</v>
      </c>
      <c r="B153" s="9">
        <v>46029</v>
      </c>
      <c r="C153" s="4" t="s">
        <v>32</v>
      </c>
      <c r="D153" s="4" t="s">
        <v>25</v>
      </c>
      <c r="E153" s="4">
        <v>0</v>
      </c>
      <c r="F153" s="4">
        <v>28</v>
      </c>
      <c r="G153" s="4">
        <v>28</v>
      </c>
      <c r="H153" s="4">
        <v>28</v>
      </c>
      <c r="I153" s="4">
        <v>0</v>
      </c>
      <c r="J153" s="4">
        <v>0</v>
      </c>
      <c r="K153" s="4">
        <v>0</v>
      </c>
      <c r="L153" s="4">
        <v>1.2</v>
      </c>
      <c r="M153" s="4">
        <v>0.97</v>
      </c>
      <c r="N153" s="4">
        <v>1</v>
      </c>
      <c r="O153" s="4">
        <v>4.4000000000000004</v>
      </c>
      <c r="P153" s="4">
        <v>0.72299999999999998</v>
      </c>
      <c r="Q153" s="5">
        <v>1</v>
      </c>
      <c r="R153" s="4" t="str">
        <f>TRIM(tblOperations[[#This Row],[Region]])</f>
        <v>North West</v>
      </c>
      <c r="S153" s="4" t="str">
        <f>TRIM(tblOperations[[#This Row],[Team]])</f>
        <v>Workplace Projects</v>
      </c>
      <c r="T153" s="4" t="str">
        <f>_xlfn.XLOOKUP(R153,tblRegionReference[Region],tblRegionReference[Area],"Not Found")</f>
        <v>North</v>
      </c>
      <c r="U153" s="4" t="str">
        <f>IF(tblOperations[[#This Row],[Completion_Rate]]&gt;=_xlfn.XLOOKUP("Completion Rate",tblKPITargets[KPI_Name],tblKPITargets[Target_Value]),"Met","Below Target")</f>
        <v>Met</v>
      </c>
      <c r="V153" t="str">
        <f>IF(tblOperations[[#This Row],[SLA_Compliance]]&gt;=_xlfn.XLOOKUP('04_References'!$A$3,tblKPITargets[KPI_Name],tblKPITargets[Target_Value]),"Met","Below Target")</f>
        <v>Met</v>
      </c>
      <c r="W153" t="str">
        <f>IF(tblOperations[[#This Row],[Quality_Pass_Rate]]&gt;=_xlfn.XLOOKUP('04_References'!$A$4,tblKPITargets[KPI_Name],tblKPITargets[Target_Value]),"Met","Below Target")</f>
        <v>Met</v>
      </c>
      <c r="X153" t="str">
        <f>IF(tblOperations[[#This Row],[Average_Completion_Days]]&lt;=_xlfn.XLOOKUP('04_References'!$A$7,tblKPITargets[KPI_Name],tblKPITargets[Target_Value]),"Met","Below Target")</f>
        <v>Met</v>
      </c>
      <c r="Y153" t="str">
        <f>IF(tblOperations[[#This Row],[Closing_Backlog]]&lt;=_xlfn.XLOOKUP('04_References'!$A$8,tblKPITargets[KPI_Name],tblKPITargets[Target_Value]),"Met","Below Target")</f>
        <v>Met</v>
      </c>
    </row>
    <row r="154" spans="1:25">
      <c r="A154" s="6" t="s">
        <v>182</v>
      </c>
      <c r="B154" s="7">
        <v>46029</v>
      </c>
      <c r="C154" s="2" t="s">
        <v>37</v>
      </c>
      <c r="D154" s="2" t="s">
        <v>19</v>
      </c>
      <c r="E154" s="2">
        <v>2</v>
      </c>
      <c r="F154" s="2">
        <v>31</v>
      </c>
      <c r="G154" s="2">
        <v>33</v>
      </c>
      <c r="H154" s="2">
        <v>33</v>
      </c>
      <c r="I154" s="2">
        <v>0</v>
      </c>
      <c r="J154" s="2">
        <v>0</v>
      </c>
      <c r="K154" s="2">
        <v>0</v>
      </c>
      <c r="L154" s="2">
        <v>1.4</v>
      </c>
      <c r="M154" s="2">
        <v>0.94</v>
      </c>
      <c r="N154" s="2">
        <v>0.97399999999999998</v>
      </c>
      <c r="O154" s="2">
        <v>4.5999999999999996</v>
      </c>
      <c r="P154" s="2">
        <v>0.81399999999999995</v>
      </c>
      <c r="Q154" s="3">
        <v>1</v>
      </c>
      <c r="R154" s="4" t="str">
        <f>TRIM(tblOperations[[#This Row],[Region]])</f>
        <v>Midlands</v>
      </c>
      <c r="S154" s="4" t="str">
        <f>TRIM(tblOperations[[#This Row],[Team]])</f>
        <v>Workplace Services</v>
      </c>
      <c r="T154" s="4" t="str">
        <f>_xlfn.XLOOKUP(R154,tblRegionReference[Region],tblRegionReference[Area],"Not Found")</f>
        <v>Central</v>
      </c>
      <c r="U154" s="4" t="str">
        <f>IF(tblOperations[[#This Row],[Completion_Rate]]&gt;=_xlfn.XLOOKUP("Completion Rate",tblKPITargets[KPI_Name],tblKPITargets[Target_Value]),"Met","Below Target")</f>
        <v>Met</v>
      </c>
      <c r="V154" t="str">
        <f>IF(tblOperations[[#This Row],[SLA_Compliance]]&gt;=_xlfn.XLOOKUP('04_References'!$A$3,tblKPITargets[KPI_Name],tblKPITargets[Target_Value]),"Met","Below Target")</f>
        <v>Met</v>
      </c>
      <c r="W154" t="str">
        <f>IF(tblOperations[[#This Row],[Quality_Pass_Rate]]&gt;=_xlfn.XLOOKUP('04_References'!$A$4,tblKPITargets[KPI_Name],tblKPITargets[Target_Value]),"Met","Below Target")</f>
        <v>Met</v>
      </c>
      <c r="X154" t="str">
        <f>IF(tblOperations[[#This Row],[Average_Completion_Days]]&lt;=_xlfn.XLOOKUP('04_References'!$A$7,tblKPITargets[KPI_Name],tblKPITargets[Target_Value]),"Met","Below Target")</f>
        <v>Met</v>
      </c>
      <c r="Y154" t="str">
        <f>IF(tblOperations[[#This Row],[Closing_Backlog]]&lt;=_xlfn.XLOOKUP('04_References'!$A$8,tblKPITargets[KPI_Name],tblKPITargets[Target_Value]),"Met","Below Target")</f>
        <v>Met</v>
      </c>
    </row>
    <row r="155" spans="1:25">
      <c r="A155" s="8" t="s">
        <v>183</v>
      </c>
      <c r="B155" s="9">
        <v>46029</v>
      </c>
      <c r="C155" s="4" t="s">
        <v>37</v>
      </c>
      <c r="D155" s="4" t="s">
        <v>21</v>
      </c>
      <c r="E155" s="4">
        <v>57</v>
      </c>
      <c r="F155" s="4">
        <v>40</v>
      </c>
      <c r="G155" s="4">
        <v>97</v>
      </c>
      <c r="H155" s="4">
        <v>35</v>
      </c>
      <c r="I155" s="4">
        <v>62</v>
      </c>
      <c r="J155" s="4">
        <v>0</v>
      </c>
      <c r="K155" s="4">
        <v>0</v>
      </c>
      <c r="L155" s="4">
        <v>6.5</v>
      </c>
      <c r="M155" s="4">
        <v>0.6</v>
      </c>
      <c r="N155" s="4">
        <v>0.96899999999999997</v>
      </c>
      <c r="O155" s="4">
        <v>2.5</v>
      </c>
      <c r="P155" s="4">
        <v>0.78800000000000003</v>
      </c>
      <c r="Q155" s="5">
        <v>0.36099999999999999</v>
      </c>
      <c r="R155" s="4" t="str">
        <f>TRIM(tblOperations[[#This Row],[Region]])</f>
        <v>Midlands</v>
      </c>
      <c r="S155" s="4" t="str">
        <f>TRIM(tblOperations[[#This Row],[Team]])</f>
        <v>Facilities Response</v>
      </c>
      <c r="T155" s="4" t="str">
        <f>_xlfn.XLOOKUP(R155,tblRegionReference[Region],tblRegionReference[Area],"Not Found")</f>
        <v>Central</v>
      </c>
      <c r="U155" s="4" t="str">
        <f>IF(tblOperations[[#This Row],[Completion_Rate]]&gt;=_xlfn.XLOOKUP("Completion Rate",tblKPITargets[KPI_Name],tblKPITargets[Target_Value]),"Met","Below Target")</f>
        <v>Below Target</v>
      </c>
      <c r="V155" t="str">
        <f>IF(tblOperations[[#This Row],[SLA_Compliance]]&gt;=_xlfn.XLOOKUP('04_References'!$A$3,tblKPITargets[KPI_Name],tblKPITargets[Target_Value]),"Met","Below Target")</f>
        <v>Below Target</v>
      </c>
      <c r="W155" t="str">
        <f>IF(tblOperations[[#This Row],[Quality_Pass_Rate]]&gt;=_xlfn.XLOOKUP('04_References'!$A$4,tblKPITargets[KPI_Name],tblKPITargets[Target_Value]),"Met","Below Target")</f>
        <v>Met</v>
      </c>
      <c r="X155" t="str">
        <f>IF(tblOperations[[#This Row],[Average_Completion_Days]]&lt;=_xlfn.XLOOKUP('04_References'!$A$7,tblKPITargets[KPI_Name],tblKPITargets[Target_Value]),"Met","Below Target")</f>
        <v>Below Target</v>
      </c>
      <c r="Y155" t="str">
        <f>IF(tblOperations[[#This Row],[Closing_Backlog]]&lt;=_xlfn.XLOOKUP('04_References'!$A$8,tblKPITargets[KPI_Name],tblKPITargets[Target_Value]),"Met","Below Target")</f>
        <v>Below Target</v>
      </c>
    </row>
    <row r="156" spans="1:25">
      <c r="A156" s="6" t="s">
        <v>184</v>
      </c>
      <c r="B156" s="7">
        <v>46029</v>
      </c>
      <c r="C156" s="2" t="s">
        <v>37</v>
      </c>
      <c r="D156" s="2" t="s">
        <v>23</v>
      </c>
      <c r="E156" s="2">
        <v>10</v>
      </c>
      <c r="F156" s="2">
        <v>33</v>
      </c>
      <c r="G156" s="2">
        <v>43</v>
      </c>
      <c r="H156" s="2">
        <v>29</v>
      </c>
      <c r="I156" s="2">
        <v>14</v>
      </c>
      <c r="J156" s="2">
        <v>0</v>
      </c>
      <c r="K156" s="2">
        <v>0</v>
      </c>
      <c r="L156" s="2">
        <v>2.2000000000000002</v>
      </c>
      <c r="M156" s="2">
        <v>0.91300000000000003</v>
      </c>
      <c r="N156" s="2">
        <v>0.98499999999999999</v>
      </c>
      <c r="O156" s="2">
        <v>3.8</v>
      </c>
      <c r="P156" s="2">
        <v>0.78800000000000003</v>
      </c>
      <c r="Q156" s="3">
        <v>0.67400000000000004</v>
      </c>
      <c r="R156" s="4" t="str">
        <f>TRIM(tblOperations[[#This Row],[Region]])</f>
        <v>Midlands</v>
      </c>
      <c r="S156" s="4" t="str">
        <f>TRIM(tblOperations[[#This Row],[Team]])</f>
        <v>Estates Support</v>
      </c>
      <c r="T156" s="4" t="str">
        <f>_xlfn.XLOOKUP(R156,tblRegionReference[Region],tblRegionReference[Area],"Not Found")</f>
        <v>Central</v>
      </c>
      <c r="U156" s="4" t="str">
        <f>IF(tblOperations[[#This Row],[Completion_Rate]]&gt;=_xlfn.XLOOKUP("Completion Rate",tblKPITargets[KPI_Name],tblKPITargets[Target_Value]),"Met","Below Target")</f>
        <v>Below Target</v>
      </c>
      <c r="V156" t="str">
        <f>IF(tblOperations[[#This Row],[SLA_Compliance]]&gt;=_xlfn.XLOOKUP('04_References'!$A$3,tblKPITargets[KPI_Name],tblKPITargets[Target_Value]),"Met","Below Target")</f>
        <v>Below Target</v>
      </c>
      <c r="W156" t="str">
        <f>IF(tblOperations[[#This Row],[Quality_Pass_Rate]]&gt;=_xlfn.XLOOKUP('04_References'!$A$4,tblKPITargets[KPI_Name],tblKPITargets[Target_Value]),"Met","Below Target")</f>
        <v>Met</v>
      </c>
      <c r="X156" t="str">
        <f>IF(tblOperations[[#This Row],[Average_Completion_Days]]&lt;=_xlfn.XLOOKUP('04_References'!$A$7,tblKPITargets[KPI_Name],tblKPITargets[Target_Value]),"Met","Below Target")</f>
        <v>Met</v>
      </c>
      <c r="Y156" t="str">
        <f>IF(tblOperations[[#This Row],[Closing_Backlog]]&lt;=_xlfn.XLOOKUP('04_References'!$A$8,tblKPITargets[KPI_Name],tblKPITargets[Target_Value]),"Met","Below Target")</f>
        <v>Below Target</v>
      </c>
    </row>
    <row r="157" spans="1:25">
      <c r="A157" s="8" t="s">
        <v>185</v>
      </c>
      <c r="B157" s="9">
        <v>46029</v>
      </c>
      <c r="C157" s="4" t="s">
        <v>37</v>
      </c>
      <c r="D157" s="4" t="s">
        <v>25</v>
      </c>
      <c r="E157" s="4">
        <v>0</v>
      </c>
      <c r="F157" s="4">
        <v>20</v>
      </c>
      <c r="G157" s="4">
        <v>20</v>
      </c>
      <c r="H157" s="4">
        <v>20</v>
      </c>
      <c r="I157" s="4">
        <v>0</v>
      </c>
      <c r="J157" s="4">
        <v>0</v>
      </c>
      <c r="K157" s="4">
        <v>0</v>
      </c>
      <c r="L157" s="4">
        <v>2.4</v>
      </c>
      <c r="M157" s="4">
        <v>0.94899999999999995</v>
      </c>
      <c r="N157" s="4">
        <v>1</v>
      </c>
      <c r="O157" s="4">
        <v>4.2</v>
      </c>
      <c r="P157" s="4">
        <v>0.72</v>
      </c>
      <c r="Q157" s="5">
        <v>1</v>
      </c>
      <c r="R157" s="4" t="str">
        <f>TRIM(tblOperations[[#This Row],[Region]])</f>
        <v>Midlands</v>
      </c>
      <c r="S157" s="4" t="str">
        <f>TRIM(tblOperations[[#This Row],[Team]])</f>
        <v>Workplace Projects</v>
      </c>
      <c r="T157" s="4" t="str">
        <f>_xlfn.XLOOKUP(R157,tblRegionReference[Region],tblRegionReference[Area],"Not Found")</f>
        <v>Central</v>
      </c>
      <c r="U157" s="4" t="str">
        <f>IF(tblOperations[[#This Row],[Completion_Rate]]&gt;=_xlfn.XLOOKUP("Completion Rate",tblKPITargets[KPI_Name],tblKPITargets[Target_Value]),"Met","Below Target")</f>
        <v>Met</v>
      </c>
      <c r="V157" t="str">
        <f>IF(tblOperations[[#This Row],[SLA_Compliance]]&gt;=_xlfn.XLOOKUP('04_References'!$A$3,tblKPITargets[KPI_Name],tblKPITargets[Target_Value]),"Met","Below Target")</f>
        <v>Met</v>
      </c>
      <c r="W157" t="str">
        <f>IF(tblOperations[[#This Row],[Quality_Pass_Rate]]&gt;=_xlfn.XLOOKUP('04_References'!$A$4,tblKPITargets[KPI_Name],tblKPITargets[Target_Value]),"Met","Below Target")</f>
        <v>Met</v>
      </c>
      <c r="X157" t="str">
        <f>IF(tblOperations[[#This Row],[Average_Completion_Days]]&lt;=_xlfn.XLOOKUP('04_References'!$A$7,tblKPITargets[KPI_Name],tblKPITargets[Target_Value]),"Met","Below Target")</f>
        <v>Met</v>
      </c>
      <c r="Y157" t="str">
        <f>IF(tblOperations[[#This Row],[Closing_Backlog]]&lt;=_xlfn.XLOOKUP('04_References'!$A$8,tblKPITargets[KPI_Name],tblKPITargets[Target_Value]),"Met","Below Target")</f>
        <v>Met</v>
      </c>
    </row>
    <row r="158" spans="1:25">
      <c r="A158" s="6" t="s">
        <v>186</v>
      </c>
      <c r="B158" s="7">
        <v>46029</v>
      </c>
      <c r="C158" s="2" t="s">
        <v>43</v>
      </c>
      <c r="D158" s="2" t="s">
        <v>19</v>
      </c>
      <c r="E158" s="2">
        <v>82</v>
      </c>
      <c r="F158" s="2">
        <v>36</v>
      </c>
      <c r="G158" s="2">
        <v>118</v>
      </c>
      <c r="H158" s="2">
        <v>24</v>
      </c>
      <c r="I158" s="2">
        <v>94</v>
      </c>
      <c r="J158" s="2">
        <v>0</v>
      </c>
      <c r="K158" s="2">
        <v>0</v>
      </c>
      <c r="L158" s="2">
        <v>8</v>
      </c>
      <c r="M158" s="2">
        <v>0.6</v>
      </c>
      <c r="N158" s="2">
        <v>1</v>
      </c>
      <c r="O158" s="2">
        <v>2.5</v>
      </c>
      <c r="P158" s="2">
        <v>0.70299999999999996</v>
      </c>
      <c r="Q158" s="3">
        <v>0.20300000000000001</v>
      </c>
      <c r="R158" s="4" t="str">
        <f>TRIM(tblOperations[[#This Row],[Region]])</f>
        <v>South West</v>
      </c>
      <c r="S158" s="4" t="str">
        <f>TRIM(tblOperations[[#This Row],[Team]])</f>
        <v>Workplace Services</v>
      </c>
      <c r="T158" s="4" t="str">
        <f>_xlfn.XLOOKUP(R158,tblRegionReference[Region],tblRegionReference[Area],"Not Found")</f>
        <v>South</v>
      </c>
      <c r="U158" s="4" t="str">
        <f>IF(tblOperations[[#This Row],[Completion_Rate]]&gt;=_xlfn.XLOOKUP("Completion Rate",tblKPITargets[KPI_Name],tblKPITargets[Target_Value]),"Met","Below Target")</f>
        <v>Below Target</v>
      </c>
      <c r="V158" t="str">
        <f>IF(tblOperations[[#This Row],[SLA_Compliance]]&gt;=_xlfn.XLOOKUP('04_References'!$A$3,tblKPITargets[KPI_Name],tblKPITargets[Target_Value]),"Met","Below Target")</f>
        <v>Below Target</v>
      </c>
      <c r="W158" t="str">
        <f>IF(tblOperations[[#This Row],[Quality_Pass_Rate]]&gt;=_xlfn.XLOOKUP('04_References'!$A$4,tblKPITargets[KPI_Name],tblKPITargets[Target_Value]),"Met","Below Target")</f>
        <v>Met</v>
      </c>
      <c r="X158" t="str">
        <f>IF(tblOperations[[#This Row],[Average_Completion_Days]]&lt;=_xlfn.XLOOKUP('04_References'!$A$7,tblKPITargets[KPI_Name],tblKPITargets[Target_Value]),"Met","Below Target")</f>
        <v>Below Target</v>
      </c>
      <c r="Y158" t="str">
        <f>IF(tblOperations[[#This Row],[Closing_Backlog]]&lt;=_xlfn.XLOOKUP('04_References'!$A$8,tblKPITargets[KPI_Name],tblKPITargets[Target_Value]),"Met","Below Target")</f>
        <v>Below Target</v>
      </c>
    </row>
    <row r="159" spans="1:25">
      <c r="A159" s="8" t="s">
        <v>187</v>
      </c>
      <c r="B159" s="9">
        <v>46029</v>
      </c>
      <c r="C159" s="4" t="s">
        <v>43</v>
      </c>
      <c r="D159" s="4" t="s">
        <v>21</v>
      </c>
      <c r="E159" s="4">
        <v>0</v>
      </c>
      <c r="F159" s="4">
        <v>56</v>
      </c>
      <c r="G159" s="4">
        <v>56</v>
      </c>
      <c r="H159" s="4">
        <v>48</v>
      </c>
      <c r="I159" s="4">
        <v>8</v>
      </c>
      <c r="J159" s="4">
        <v>1</v>
      </c>
      <c r="K159" s="4">
        <v>0</v>
      </c>
      <c r="L159" s="4">
        <v>1.9</v>
      </c>
      <c r="M159" s="4">
        <v>0.94299999999999995</v>
      </c>
      <c r="N159" s="4">
        <v>0.94899999999999995</v>
      </c>
      <c r="O159" s="4">
        <v>4</v>
      </c>
      <c r="P159" s="4">
        <v>0.68899999999999995</v>
      </c>
      <c r="Q159" s="5">
        <v>0.85699999999999998</v>
      </c>
      <c r="R159" s="4" t="str">
        <f>TRIM(tblOperations[[#This Row],[Region]])</f>
        <v>South West</v>
      </c>
      <c r="S159" s="4" t="str">
        <f>TRIM(tblOperations[[#This Row],[Team]])</f>
        <v>Facilities Response</v>
      </c>
      <c r="T159" s="4" t="str">
        <f>_xlfn.XLOOKUP(R159,tblRegionReference[Region],tblRegionReference[Area],"Not Found")</f>
        <v>South</v>
      </c>
      <c r="U159" s="4" t="str">
        <f>IF(tblOperations[[#This Row],[Completion_Rate]]&gt;=_xlfn.XLOOKUP("Completion Rate",tblKPITargets[KPI_Name],tblKPITargets[Target_Value]),"Met","Below Target")</f>
        <v>Below Target</v>
      </c>
      <c r="V159" t="str">
        <f>IF(tblOperations[[#This Row],[SLA_Compliance]]&gt;=_xlfn.XLOOKUP('04_References'!$A$3,tblKPITargets[KPI_Name],tblKPITargets[Target_Value]),"Met","Below Target")</f>
        <v>Met</v>
      </c>
      <c r="W159" t="str">
        <f>IF(tblOperations[[#This Row],[Quality_Pass_Rate]]&gt;=_xlfn.XLOOKUP('04_References'!$A$4,tblKPITargets[KPI_Name],tblKPITargets[Target_Value]),"Met","Below Target")</f>
        <v>Below Target</v>
      </c>
      <c r="X159" t="str">
        <f>IF(tblOperations[[#This Row],[Average_Completion_Days]]&lt;=_xlfn.XLOOKUP('04_References'!$A$7,tblKPITargets[KPI_Name],tblKPITargets[Target_Value]),"Met","Below Target")</f>
        <v>Met</v>
      </c>
      <c r="Y159" t="str">
        <f>IF(tblOperations[[#This Row],[Closing_Backlog]]&lt;=_xlfn.XLOOKUP('04_References'!$A$8,tblKPITargets[KPI_Name],tblKPITargets[Target_Value]),"Met","Below Target")</f>
        <v>Met</v>
      </c>
    </row>
    <row r="160" spans="1:25">
      <c r="A160" s="6" t="s">
        <v>188</v>
      </c>
      <c r="B160" s="7">
        <v>46029</v>
      </c>
      <c r="C160" s="2" t="s">
        <v>43</v>
      </c>
      <c r="D160" s="2" t="s">
        <v>23</v>
      </c>
      <c r="E160" s="2">
        <v>1</v>
      </c>
      <c r="F160" s="2">
        <v>45</v>
      </c>
      <c r="G160" s="2">
        <v>46</v>
      </c>
      <c r="H160" s="2">
        <v>46</v>
      </c>
      <c r="I160" s="2">
        <v>0</v>
      </c>
      <c r="J160" s="2">
        <v>0</v>
      </c>
      <c r="K160" s="2">
        <v>0</v>
      </c>
      <c r="L160" s="2">
        <v>1.2</v>
      </c>
      <c r="M160" s="2">
        <v>0.998</v>
      </c>
      <c r="N160" s="2">
        <v>0.97799999999999998</v>
      </c>
      <c r="O160" s="2">
        <v>4.7</v>
      </c>
      <c r="P160" s="2">
        <v>0.64900000000000002</v>
      </c>
      <c r="Q160" s="3">
        <v>1</v>
      </c>
      <c r="R160" s="4" t="str">
        <f>TRIM(tblOperations[[#This Row],[Region]])</f>
        <v>South West</v>
      </c>
      <c r="S160" s="4" t="str">
        <f>TRIM(tblOperations[[#This Row],[Team]])</f>
        <v>Estates Support</v>
      </c>
      <c r="T160" s="4" t="str">
        <f>_xlfn.XLOOKUP(R160,tblRegionReference[Region],tblRegionReference[Area],"Not Found")</f>
        <v>South</v>
      </c>
      <c r="U160" s="4" t="str">
        <f>IF(tblOperations[[#This Row],[Completion_Rate]]&gt;=_xlfn.XLOOKUP("Completion Rate",tblKPITargets[KPI_Name],tblKPITargets[Target_Value]),"Met","Below Target")</f>
        <v>Met</v>
      </c>
      <c r="V160" t="str">
        <f>IF(tblOperations[[#This Row],[SLA_Compliance]]&gt;=_xlfn.XLOOKUP('04_References'!$A$3,tblKPITargets[KPI_Name],tblKPITargets[Target_Value]),"Met","Below Target")</f>
        <v>Met</v>
      </c>
      <c r="W160" t="str">
        <f>IF(tblOperations[[#This Row],[Quality_Pass_Rate]]&gt;=_xlfn.XLOOKUP('04_References'!$A$4,tblKPITargets[KPI_Name],tblKPITargets[Target_Value]),"Met","Below Target")</f>
        <v>Met</v>
      </c>
      <c r="X160" t="str">
        <f>IF(tblOperations[[#This Row],[Average_Completion_Days]]&lt;=_xlfn.XLOOKUP('04_References'!$A$7,tblKPITargets[KPI_Name],tblKPITargets[Target_Value]),"Met","Below Target")</f>
        <v>Met</v>
      </c>
      <c r="Y160" t="str">
        <f>IF(tblOperations[[#This Row],[Closing_Backlog]]&lt;=_xlfn.XLOOKUP('04_References'!$A$8,tblKPITargets[KPI_Name],tblKPITargets[Target_Value]),"Met","Below Target")</f>
        <v>Met</v>
      </c>
    </row>
    <row r="161" spans="1:25">
      <c r="A161" s="8" t="s">
        <v>189</v>
      </c>
      <c r="B161" s="9">
        <v>46029</v>
      </c>
      <c r="C161" s="4" t="s">
        <v>43</v>
      </c>
      <c r="D161" s="4" t="s">
        <v>25</v>
      </c>
      <c r="E161" s="4">
        <v>0</v>
      </c>
      <c r="F161" s="4">
        <v>36</v>
      </c>
      <c r="G161" s="4">
        <v>36</v>
      </c>
      <c r="H161" s="4">
        <v>36</v>
      </c>
      <c r="I161" s="4">
        <v>0</v>
      </c>
      <c r="J161" s="4">
        <v>1</v>
      </c>
      <c r="K161" s="4">
        <v>0</v>
      </c>
      <c r="L161" s="4">
        <v>1.3</v>
      </c>
      <c r="M161" s="4">
        <v>0.97499999999999998</v>
      </c>
      <c r="N161" s="4">
        <v>0.98199999999999998</v>
      </c>
      <c r="O161" s="4">
        <v>4.3</v>
      </c>
      <c r="P161" s="4">
        <v>0.67300000000000004</v>
      </c>
      <c r="Q161" s="5">
        <v>1</v>
      </c>
      <c r="R161" s="4" t="str">
        <f>TRIM(tblOperations[[#This Row],[Region]])</f>
        <v>South West</v>
      </c>
      <c r="S161" s="4" t="str">
        <f>TRIM(tblOperations[[#This Row],[Team]])</f>
        <v>Workplace Projects</v>
      </c>
      <c r="T161" s="4" t="str">
        <f>_xlfn.XLOOKUP(R161,tblRegionReference[Region],tblRegionReference[Area],"Not Found")</f>
        <v>South</v>
      </c>
      <c r="U161" s="4" t="str">
        <f>IF(tblOperations[[#This Row],[Completion_Rate]]&gt;=_xlfn.XLOOKUP("Completion Rate",tblKPITargets[KPI_Name],tblKPITargets[Target_Value]),"Met","Below Target")</f>
        <v>Met</v>
      </c>
      <c r="V161" t="str">
        <f>IF(tblOperations[[#This Row],[SLA_Compliance]]&gt;=_xlfn.XLOOKUP('04_References'!$A$3,tblKPITargets[KPI_Name],tblKPITargets[Target_Value]),"Met","Below Target")</f>
        <v>Met</v>
      </c>
      <c r="W161" t="str">
        <f>IF(tblOperations[[#This Row],[Quality_Pass_Rate]]&gt;=_xlfn.XLOOKUP('04_References'!$A$4,tblKPITargets[KPI_Name],tblKPITargets[Target_Value]),"Met","Below Target")</f>
        <v>Met</v>
      </c>
      <c r="X161" t="str">
        <f>IF(tblOperations[[#This Row],[Average_Completion_Days]]&lt;=_xlfn.XLOOKUP('04_References'!$A$7,tblKPITargets[KPI_Name],tblKPITargets[Target_Value]),"Met","Below Target")</f>
        <v>Met</v>
      </c>
      <c r="Y161" t="str">
        <f>IF(tblOperations[[#This Row],[Closing_Backlog]]&lt;=_xlfn.XLOOKUP('04_References'!$A$8,tblKPITargets[KPI_Name],tblKPITargets[Target_Value]),"Met","Below Target")</f>
        <v>Met</v>
      </c>
    </row>
    <row r="162" spans="1:25">
      <c r="A162" s="6" t="s">
        <v>190</v>
      </c>
      <c r="B162" s="7">
        <v>46029</v>
      </c>
      <c r="C162" s="2" t="s">
        <v>48</v>
      </c>
      <c r="D162" s="2" t="s">
        <v>19</v>
      </c>
      <c r="E162" s="2">
        <v>25</v>
      </c>
      <c r="F162" s="2">
        <v>68</v>
      </c>
      <c r="G162" s="2">
        <v>93</v>
      </c>
      <c r="H162" s="2">
        <v>50</v>
      </c>
      <c r="I162" s="2">
        <v>43</v>
      </c>
      <c r="J162" s="2">
        <v>0</v>
      </c>
      <c r="K162" s="2">
        <v>0</v>
      </c>
      <c r="L162" s="2">
        <v>5.3</v>
      </c>
      <c r="M162" s="2">
        <v>0.71199999999999997</v>
      </c>
      <c r="N162" s="2">
        <v>0.96299999999999997</v>
      </c>
      <c r="O162" s="2">
        <v>3.2</v>
      </c>
      <c r="P162" s="2">
        <v>0.66900000000000004</v>
      </c>
      <c r="Q162" s="3">
        <v>0.53800000000000003</v>
      </c>
      <c r="R162" s="4" t="str">
        <f>TRIM(tblOperations[[#This Row],[Region]])</f>
        <v>South East</v>
      </c>
      <c r="S162" s="4" t="str">
        <f>TRIM(tblOperations[[#This Row],[Team]])</f>
        <v>Workplace Services</v>
      </c>
      <c r="T162" s="4" t="str">
        <f>_xlfn.XLOOKUP(R162,tblRegionReference[Region],tblRegionReference[Area],"Not Found")</f>
        <v>South</v>
      </c>
      <c r="U162" s="4" t="str">
        <f>IF(tblOperations[[#This Row],[Completion_Rate]]&gt;=_xlfn.XLOOKUP("Completion Rate",tblKPITargets[KPI_Name],tblKPITargets[Target_Value]),"Met","Below Target")</f>
        <v>Below Target</v>
      </c>
      <c r="V162" t="str">
        <f>IF(tblOperations[[#This Row],[SLA_Compliance]]&gt;=_xlfn.XLOOKUP('04_References'!$A$3,tblKPITargets[KPI_Name],tblKPITargets[Target_Value]),"Met","Below Target")</f>
        <v>Below Target</v>
      </c>
      <c r="W162" t="str">
        <f>IF(tblOperations[[#This Row],[Quality_Pass_Rate]]&gt;=_xlfn.XLOOKUP('04_References'!$A$4,tblKPITargets[KPI_Name],tblKPITargets[Target_Value]),"Met","Below Target")</f>
        <v>Met</v>
      </c>
      <c r="X162" t="str">
        <f>IF(tblOperations[[#This Row],[Average_Completion_Days]]&lt;=_xlfn.XLOOKUP('04_References'!$A$7,tblKPITargets[KPI_Name],tblKPITargets[Target_Value]),"Met","Below Target")</f>
        <v>Below Target</v>
      </c>
      <c r="Y162" t="str">
        <f>IF(tblOperations[[#This Row],[Closing_Backlog]]&lt;=_xlfn.XLOOKUP('04_References'!$A$8,tblKPITargets[KPI_Name],tblKPITargets[Target_Value]),"Met","Below Target")</f>
        <v>Below Target</v>
      </c>
    </row>
    <row r="163" spans="1:25">
      <c r="A163" s="8" t="s">
        <v>191</v>
      </c>
      <c r="B163" s="9">
        <v>46029</v>
      </c>
      <c r="C163" s="4" t="s">
        <v>48</v>
      </c>
      <c r="D163" s="4" t="s">
        <v>21</v>
      </c>
      <c r="E163" s="4">
        <v>147</v>
      </c>
      <c r="F163" s="4">
        <v>37</v>
      </c>
      <c r="G163" s="4">
        <v>184</v>
      </c>
      <c r="H163" s="4">
        <v>17</v>
      </c>
      <c r="I163" s="4">
        <v>167</v>
      </c>
      <c r="J163" s="4">
        <v>0</v>
      </c>
      <c r="K163" s="4">
        <v>0</v>
      </c>
      <c r="L163" s="4">
        <v>8</v>
      </c>
      <c r="M163" s="4">
        <v>0.6</v>
      </c>
      <c r="N163" s="4">
        <v>1</v>
      </c>
      <c r="O163" s="4">
        <v>2.5</v>
      </c>
      <c r="P163" s="4">
        <v>0.751</v>
      </c>
      <c r="Q163" s="5">
        <v>9.1999999999999998E-2</v>
      </c>
      <c r="R163" s="4" t="str">
        <f>TRIM(tblOperations[[#This Row],[Region]])</f>
        <v>South East</v>
      </c>
      <c r="S163" s="4" t="str">
        <f>TRIM(tblOperations[[#This Row],[Team]])</f>
        <v>Facilities Response</v>
      </c>
      <c r="T163" s="4" t="str">
        <f>_xlfn.XLOOKUP(R163,tblRegionReference[Region],tblRegionReference[Area],"Not Found")</f>
        <v>South</v>
      </c>
      <c r="U163" s="4" t="str">
        <f>IF(tblOperations[[#This Row],[Completion_Rate]]&gt;=_xlfn.XLOOKUP("Completion Rate",tblKPITargets[KPI_Name],tblKPITargets[Target_Value]),"Met","Below Target")</f>
        <v>Below Target</v>
      </c>
      <c r="V163" t="str">
        <f>IF(tblOperations[[#This Row],[SLA_Compliance]]&gt;=_xlfn.XLOOKUP('04_References'!$A$3,tblKPITargets[KPI_Name],tblKPITargets[Target_Value]),"Met","Below Target")</f>
        <v>Below Target</v>
      </c>
      <c r="W163" t="str">
        <f>IF(tblOperations[[#This Row],[Quality_Pass_Rate]]&gt;=_xlfn.XLOOKUP('04_References'!$A$4,tblKPITargets[KPI_Name],tblKPITargets[Target_Value]),"Met","Below Target")</f>
        <v>Met</v>
      </c>
      <c r="X163" t="str">
        <f>IF(tblOperations[[#This Row],[Average_Completion_Days]]&lt;=_xlfn.XLOOKUP('04_References'!$A$7,tblKPITargets[KPI_Name],tblKPITargets[Target_Value]),"Met","Below Target")</f>
        <v>Below Target</v>
      </c>
      <c r="Y163" t="str">
        <f>IF(tblOperations[[#This Row],[Closing_Backlog]]&lt;=_xlfn.XLOOKUP('04_References'!$A$8,tblKPITargets[KPI_Name],tblKPITargets[Target_Value]),"Met","Below Target")</f>
        <v>Below Target</v>
      </c>
    </row>
    <row r="164" spans="1:25">
      <c r="A164" s="6" t="s">
        <v>192</v>
      </c>
      <c r="B164" s="7">
        <v>46029</v>
      </c>
      <c r="C164" s="2" t="s">
        <v>48</v>
      </c>
      <c r="D164" s="2" t="s">
        <v>23</v>
      </c>
      <c r="E164" s="2">
        <v>35</v>
      </c>
      <c r="F164" s="2">
        <v>58</v>
      </c>
      <c r="G164" s="2">
        <v>93</v>
      </c>
      <c r="H164" s="2">
        <v>57</v>
      </c>
      <c r="I164" s="2">
        <v>36</v>
      </c>
      <c r="J164" s="2">
        <v>0</v>
      </c>
      <c r="K164" s="2">
        <v>0</v>
      </c>
      <c r="L164" s="2">
        <v>4.5</v>
      </c>
      <c r="M164" s="2">
        <v>0.77200000000000002</v>
      </c>
      <c r="N164" s="2">
        <v>0.98499999999999999</v>
      </c>
      <c r="O164" s="2">
        <v>3.1</v>
      </c>
      <c r="P164" s="2">
        <v>0.69499999999999995</v>
      </c>
      <c r="Q164" s="3">
        <v>0.61299999999999999</v>
      </c>
      <c r="R164" s="4" t="str">
        <f>TRIM(tblOperations[[#This Row],[Region]])</f>
        <v>South East</v>
      </c>
      <c r="S164" s="4" t="str">
        <f>TRIM(tblOperations[[#This Row],[Team]])</f>
        <v>Estates Support</v>
      </c>
      <c r="T164" s="4" t="str">
        <f>_xlfn.XLOOKUP(R164,tblRegionReference[Region],tblRegionReference[Area],"Not Found")</f>
        <v>South</v>
      </c>
      <c r="U164" s="4" t="str">
        <f>IF(tblOperations[[#This Row],[Completion_Rate]]&gt;=_xlfn.XLOOKUP("Completion Rate",tblKPITargets[KPI_Name],tblKPITargets[Target_Value]),"Met","Below Target")</f>
        <v>Below Target</v>
      </c>
      <c r="V164" t="str">
        <f>IF(tblOperations[[#This Row],[SLA_Compliance]]&gt;=_xlfn.XLOOKUP('04_References'!$A$3,tblKPITargets[KPI_Name],tblKPITargets[Target_Value]),"Met","Below Target")</f>
        <v>Below Target</v>
      </c>
      <c r="W164" t="str">
        <f>IF(tblOperations[[#This Row],[Quality_Pass_Rate]]&gt;=_xlfn.XLOOKUP('04_References'!$A$4,tblKPITargets[KPI_Name],tblKPITargets[Target_Value]),"Met","Below Target")</f>
        <v>Met</v>
      </c>
      <c r="X164" t="str">
        <f>IF(tblOperations[[#This Row],[Average_Completion_Days]]&lt;=_xlfn.XLOOKUP('04_References'!$A$7,tblKPITargets[KPI_Name],tblKPITargets[Target_Value]),"Met","Below Target")</f>
        <v>Below Target</v>
      </c>
      <c r="Y164" t="str">
        <f>IF(tblOperations[[#This Row],[Closing_Backlog]]&lt;=_xlfn.XLOOKUP('04_References'!$A$8,tblKPITargets[KPI_Name],tblKPITargets[Target_Value]),"Met","Below Target")</f>
        <v>Below Target</v>
      </c>
    </row>
    <row r="165" spans="1:25">
      <c r="A165" s="8" t="s">
        <v>193</v>
      </c>
      <c r="B165" s="9">
        <v>46029</v>
      </c>
      <c r="C165" s="4" t="s">
        <v>48</v>
      </c>
      <c r="D165" s="4" t="s">
        <v>25</v>
      </c>
      <c r="E165" s="4">
        <v>45</v>
      </c>
      <c r="F165" s="4">
        <v>16</v>
      </c>
      <c r="G165" s="4">
        <v>61</v>
      </c>
      <c r="H165" s="4">
        <v>25</v>
      </c>
      <c r="I165" s="4">
        <v>36</v>
      </c>
      <c r="J165" s="4">
        <v>0</v>
      </c>
      <c r="K165" s="4">
        <v>0</v>
      </c>
      <c r="L165" s="4">
        <v>4.3</v>
      </c>
      <c r="M165" s="4">
        <v>0.76700000000000002</v>
      </c>
      <c r="N165" s="4">
        <v>1</v>
      </c>
      <c r="O165" s="4">
        <v>3.5</v>
      </c>
      <c r="P165" s="4">
        <v>0.71899999999999997</v>
      </c>
      <c r="Q165" s="5">
        <v>0.41</v>
      </c>
      <c r="R165" s="4" t="str">
        <f>TRIM(tblOperations[[#This Row],[Region]])</f>
        <v>South East</v>
      </c>
      <c r="S165" s="4" t="str">
        <f>TRIM(tblOperations[[#This Row],[Team]])</f>
        <v>Workplace Projects</v>
      </c>
      <c r="T165" s="4" t="str">
        <f>_xlfn.XLOOKUP(R165,tblRegionReference[Region],tblRegionReference[Area],"Not Found")</f>
        <v>South</v>
      </c>
      <c r="U165" s="4" t="str">
        <f>IF(tblOperations[[#This Row],[Completion_Rate]]&gt;=_xlfn.XLOOKUP("Completion Rate",tblKPITargets[KPI_Name],tblKPITargets[Target_Value]),"Met","Below Target")</f>
        <v>Below Target</v>
      </c>
      <c r="V165" t="str">
        <f>IF(tblOperations[[#This Row],[SLA_Compliance]]&gt;=_xlfn.XLOOKUP('04_References'!$A$3,tblKPITargets[KPI_Name],tblKPITargets[Target_Value]),"Met","Below Target")</f>
        <v>Below Target</v>
      </c>
      <c r="W165" t="str">
        <f>IF(tblOperations[[#This Row],[Quality_Pass_Rate]]&gt;=_xlfn.XLOOKUP('04_References'!$A$4,tblKPITargets[KPI_Name],tblKPITargets[Target_Value]),"Met","Below Target")</f>
        <v>Met</v>
      </c>
      <c r="X165" t="str">
        <f>IF(tblOperations[[#This Row],[Average_Completion_Days]]&lt;=_xlfn.XLOOKUP('04_References'!$A$7,tblKPITargets[KPI_Name],tblKPITargets[Target_Value]),"Met","Below Target")</f>
        <v>Below Target</v>
      </c>
      <c r="Y165" t="str">
        <f>IF(tblOperations[[#This Row],[Closing_Backlog]]&lt;=_xlfn.XLOOKUP('04_References'!$A$8,tblKPITargets[KPI_Name],tblKPITargets[Target_Value]),"Met","Below Target")</f>
        <v>Below Target</v>
      </c>
    </row>
    <row r="166" spans="1:25">
      <c r="A166" s="6" t="s">
        <v>194</v>
      </c>
      <c r="B166" s="7">
        <v>46029</v>
      </c>
      <c r="C166" s="2" t="s">
        <v>53</v>
      </c>
      <c r="D166" s="2" t="s">
        <v>19</v>
      </c>
      <c r="E166" s="2">
        <v>97</v>
      </c>
      <c r="F166" s="2">
        <v>28</v>
      </c>
      <c r="G166" s="2">
        <v>125</v>
      </c>
      <c r="H166" s="2">
        <v>27</v>
      </c>
      <c r="I166" s="2">
        <v>98</v>
      </c>
      <c r="J166" s="2">
        <v>0</v>
      </c>
      <c r="K166" s="2">
        <v>0</v>
      </c>
      <c r="L166" s="2">
        <v>8</v>
      </c>
      <c r="M166" s="2">
        <v>0.6</v>
      </c>
      <c r="N166" s="2">
        <v>0.98799999999999999</v>
      </c>
      <c r="O166" s="2">
        <v>2.5</v>
      </c>
      <c r="P166" s="2">
        <v>0.77100000000000002</v>
      </c>
      <c r="Q166" s="3">
        <v>0.216</v>
      </c>
      <c r="R166" s="4" t="str">
        <f>TRIM(tblOperations[[#This Row],[Region]])</f>
        <v>Wales</v>
      </c>
      <c r="S166" s="4" t="str">
        <f>TRIM(tblOperations[[#This Row],[Team]])</f>
        <v>Workplace Services</v>
      </c>
      <c r="T166" s="4" t="str">
        <f>_xlfn.XLOOKUP(R166,tblRegionReference[Region],tblRegionReference[Area],"Not Found")</f>
        <v>Wales</v>
      </c>
      <c r="U166" s="4" t="str">
        <f>IF(tblOperations[[#This Row],[Completion_Rate]]&gt;=_xlfn.XLOOKUP("Completion Rate",tblKPITargets[KPI_Name],tblKPITargets[Target_Value]),"Met","Below Target")</f>
        <v>Below Target</v>
      </c>
      <c r="V166" t="str">
        <f>IF(tblOperations[[#This Row],[SLA_Compliance]]&gt;=_xlfn.XLOOKUP('04_References'!$A$3,tblKPITargets[KPI_Name],tblKPITargets[Target_Value]),"Met","Below Target")</f>
        <v>Below Target</v>
      </c>
      <c r="W166" t="str">
        <f>IF(tblOperations[[#This Row],[Quality_Pass_Rate]]&gt;=_xlfn.XLOOKUP('04_References'!$A$4,tblKPITargets[KPI_Name],tblKPITargets[Target_Value]),"Met","Below Target")</f>
        <v>Met</v>
      </c>
      <c r="X166" t="str">
        <f>IF(tblOperations[[#This Row],[Average_Completion_Days]]&lt;=_xlfn.XLOOKUP('04_References'!$A$7,tblKPITargets[KPI_Name],tblKPITargets[Target_Value]),"Met","Below Target")</f>
        <v>Below Target</v>
      </c>
      <c r="Y166" t="str">
        <f>IF(tblOperations[[#This Row],[Closing_Backlog]]&lt;=_xlfn.XLOOKUP('04_References'!$A$8,tblKPITargets[KPI_Name],tblKPITargets[Target_Value]),"Met","Below Target")</f>
        <v>Below Target</v>
      </c>
    </row>
    <row r="167" spans="1:25">
      <c r="A167" s="8" t="s">
        <v>195</v>
      </c>
      <c r="B167" s="9">
        <v>46029</v>
      </c>
      <c r="C167" s="4" t="s">
        <v>53</v>
      </c>
      <c r="D167" s="4" t="s">
        <v>21</v>
      </c>
      <c r="E167" s="4">
        <v>74</v>
      </c>
      <c r="F167" s="4">
        <v>29</v>
      </c>
      <c r="G167" s="4">
        <v>103</v>
      </c>
      <c r="H167" s="4">
        <v>26</v>
      </c>
      <c r="I167" s="4">
        <v>77</v>
      </c>
      <c r="J167" s="4">
        <v>0</v>
      </c>
      <c r="K167" s="4">
        <v>0</v>
      </c>
      <c r="L167" s="4">
        <v>8</v>
      </c>
      <c r="M167" s="4">
        <v>0.6</v>
      </c>
      <c r="N167" s="4">
        <v>0.97799999999999998</v>
      </c>
      <c r="O167" s="4">
        <v>2.5</v>
      </c>
      <c r="P167" s="4">
        <v>0.70599999999999996</v>
      </c>
      <c r="Q167" s="5">
        <v>0.252</v>
      </c>
      <c r="R167" s="4" t="str">
        <f>TRIM(tblOperations[[#This Row],[Region]])</f>
        <v>Wales</v>
      </c>
      <c r="S167" s="4" t="str">
        <f>TRIM(tblOperations[[#This Row],[Team]])</f>
        <v>Facilities Response</v>
      </c>
      <c r="T167" s="4" t="str">
        <f>_xlfn.XLOOKUP(R167,tblRegionReference[Region],tblRegionReference[Area],"Not Found")</f>
        <v>Wales</v>
      </c>
      <c r="U167" s="4" t="str">
        <f>IF(tblOperations[[#This Row],[Completion_Rate]]&gt;=_xlfn.XLOOKUP("Completion Rate",tblKPITargets[KPI_Name],tblKPITargets[Target_Value]),"Met","Below Target")</f>
        <v>Below Target</v>
      </c>
      <c r="V167" t="str">
        <f>IF(tblOperations[[#This Row],[SLA_Compliance]]&gt;=_xlfn.XLOOKUP('04_References'!$A$3,tblKPITargets[KPI_Name],tblKPITargets[Target_Value]),"Met","Below Target")</f>
        <v>Below Target</v>
      </c>
      <c r="W167" t="str">
        <f>IF(tblOperations[[#This Row],[Quality_Pass_Rate]]&gt;=_xlfn.XLOOKUP('04_References'!$A$4,tblKPITargets[KPI_Name],tblKPITargets[Target_Value]),"Met","Below Target")</f>
        <v>Met</v>
      </c>
      <c r="X167" t="str">
        <f>IF(tblOperations[[#This Row],[Average_Completion_Days]]&lt;=_xlfn.XLOOKUP('04_References'!$A$7,tblKPITargets[KPI_Name],tblKPITargets[Target_Value]),"Met","Below Target")</f>
        <v>Below Target</v>
      </c>
      <c r="Y167" t="str">
        <f>IF(tblOperations[[#This Row],[Closing_Backlog]]&lt;=_xlfn.XLOOKUP('04_References'!$A$8,tblKPITargets[KPI_Name],tblKPITargets[Target_Value]),"Met","Below Target")</f>
        <v>Below Target</v>
      </c>
    </row>
    <row r="168" spans="1:25">
      <c r="A168" s="6" t="s">
        <v>196</v>
      </c>
      <c r="B168" s="7">
        <v>46029</v>
      </c>
      <c r="C168" s="2" t="s">
        <v>53</v>
      </c>
      <c r="D168" s="2" t="s">
        <v>23</v>
      </c>
      <c r="E168" s="2">
        <v>85</v>
      </c>
      <c r="F168" s="2">
        <v>32</v>
      </c>
      <c r="G168" s="2">
        <v>117</v>
      </c>
      <c r="H168" s="2">
        <v>28</v>
      </c>
      <c r="I168" s="2">
        <v>89</v>
      </c>
      <c r="J168" s="2">
        <v>0</v>
      </c>
      <c r="K168" s="2">
        <v>0</v>
      </c>
      <c r="L168" s="2">
        <v>8</v>
      </c>
      <c r="M168" s="2">
        <v>0.6</v>
      </c>
      <c r="N168" s="2">
        <v>0.97399999999999998</v>
      </c>
      <c r="O168" s="2">
        <v>2.5</v>
      </c>
      <c r="P168" s="2">
        <v>0.755</v>
      </c>
      <c r="Q168" s="3">
        <v>0.23899999999999999</v>
      </c>
      <c r="R168" s="4" t="str">
        <f>TRIM(tblOperations[[#This Row],[Region]])</f>
        <v>Wales</v>
      </c>
      <c r="S168" s="4" t="str">
        <f>TRIM(tblOperations[[#This Row],[Team]])</f>
        <v>Estates Support</v>
      </c>
      <c r="T168" s="4" t="str">
        <f>_xlfn.XLOOKUP(R168,tblRegionReference[Region],tblRegionReference[Area],"Not Found")</f>
        <v>Wales</v>
      </c>
      <c r="U168" s="4" t="str">
        <f>IF(tblOperations[[#This Row],[Completion_Rate]]&gt;=_xlfn.XLOOKUP("Completion Rate",tblKPITargets[KPI_Name],tblKPITargets[Target_Value]),"Met","Below Target")</f>
        <v>Below Target</v>
      </c>
      <c r="V168" t="str">
        <f>IF(tblOperations[[#This Row],[SLA_Compliance]]&gt;=_xlfn.XLOOKUP('04_References'!$A$3,tblKPITargets[KPI_Name],tblKPITargets[Target_Value]),"Met","Below Target")</f>
        <v>Below Target</v>
      </c>
      <c r="W168" t="str">
        <f>IF(tblOperations[[#This Row],[Quality_Pass_Rate]]&gt;=_xlfn.XLOOKUP('04_References'!$A$4,tblKPITargets[KPI_Name],tblKPITargets[Target_Value]),"Met","Below Target")</f>
        <v>Met</v>
      </c>
      <c r="X168" t="str">
        <f>IF(tblOperations[[#This Row],[Average_Completion_Days]]&lt;=_xlfn.XLOOKUP('04_References'!$A$7,tblKPITargets[KPI_Name],tblKPITargets[Target_Value]),"Met","Below Target")</f>
        <v>Below Target</v>
      </c>
      <c r="Y168" t="str">
        <f>IF(tblOperations[[#This Row],[Closing_Backlog]]&lt;=_xlfn.XLOOKUP('04_References'!$A$8,tblKPITargets[KPI_Name],tblKPITargets[Target_Value]),"Met","Below Target")</f>
        <v>Below Target</v>
      </c>
    </row>
    <row r="169" spans="1:25">
      <c r="A169" s="8" t="s">
        <v>197</v>
      </c>
      <c r="B169" s="9">
        <v>46029</v>
      </c>
      <c r="C169" s="4" t="s">
        <v>53</v>
      </c>
      <c r="D169" s="4" t="s">
        <v>25</v>
      </c>
      <c r="E169" s="4">
        <v>0</v>
      </c>
      <c r="F169" s="4">
        <v>26</v>
      </c>
      <c r="G169" s="4">
        <v>26</v>
      </c>
      <c r="H169" s="4">
        <v>26</v>
      </c>
      <c r="I169" s="4">
        <v>0</v>
      </c>
      <c r="J169" s="4">
        <v>0</v>
      </c>
      <c r="K169" s="4">
        <v>0</v>
      </c>
      <c r="L169" s="4">
        <v>1.3</v>
      </c>
      <c r="M169" s="4">
        <v>0.97599999999999998</v>
      </c>
      <c r="N169" s="4">
        <v>1</v>
      </c>
      <c r="O169" s="4">
        <v>4.0999999999999996</v>
      </c>
      <c r="P169" s="4">
        <v>0.74</v>
      </c>
      <c r="Q169" s="5">
        <v>1</v>
      </c>
      <c r="R169" s="4" t="str">
        <f>TRIM(tblOperations[[#This Row],[Region]])</f>
        <v>Wales</v>
      </c>
      <c r="S169" s="4" t="str">
        <f>TRIM(tblOperations[[#This Row],[Team]])</f>
        <v>Workplace Projects</v>
      </c>
      <c r="T169" s="4" t="str">
        <f>_xlfn.XLOOKUP(R169,tblRegionReference[Region],tblRegionReference[Area],"Not Found")</f>
        <v>Wales</v>
      </c>
      <c r="U169" s="4" t="str">
        <f>IF(tblOperations[[#This Row],[Completion_Rate]]&gt;=_xlfn.XLOOKUP("Completion Rate",tblKPITargets[KPI_Name],tblKPITargets[Target_Value]),"Met","Below Target")</f>
        <v>Met</v>
      </c>
      <c r="V169" t="str">
        <f>IF(tblOperations[[#This Row],[SLA_Compliance]]&gt;=_xlfn.XLOOKUP('04_References'!$A$3,tblKPITargets[KPI_Name],tblKPITargets[Target_Value]),"Met","Below Target")</f>
        <v>Met</v>
      </c>
      <c r="W169" t="str">
        <f>IF(tblOperations[[#This Row],[Quality_Pass_Rate]]&gt;=_xlfn.XLOOKUP('04_References'!$A$4,tblKPITargets[KPI_Name],tblKPITargets[Target_Value]),"Met","Below Target")</f>
        <v>Met</v>
      </c>
      <c r="X169" t="str">
        <f>IF(tblOperations[[#This Row],[Average_Completion_Days]]&lt;=_xlfn.XLOOKUP('04_References'!$A$7,tblKPITargets[KPI_Name],tblKPITargets[Target_Value]),"Met","Below Target")</f>
        <v>Met</v>
      </c>
      <c r="Y169" t="str">
        <f>IF(tblOperations[[#This Row],[Closing_Backlog]]&lt;=_xlfn.XLOOKUP('04_References'!$A$8,tblKPITargets[KPI_Name],tblKPITargets[Target_Value]),"Met","Below Target")</f>
        <v>Met</v>
      </c>
    </row>
    <row r="170" spans="1:25">
      <c r="A170" s="6" t="s">
        <v>198</v>
      </c>
      <c r="B170" s="7">
        <v>46030</v>
      </c>
      <c r="C170" s="2" t="s">
        <v>18</v>
      </c>
      <c r="D170" s="2" t="s">
        <v>19</v>
      </c>
      <c r="E170" s="2">
        <v>45</v>
      </c>
      <c r="F170" s="2">
        <v>28</v>
      </c>
      <c r="G170" s="2">
        <v>73</v>
      </c>
      <c r="H170" s="2">
        <v>30</v>
      </c>
      <c r="I170" s="2">
        <v>43</v>
      </c>
      <c r="J170" s="2">
        <v>1</v>
      </c>
      <c r="K170" s="2">
        <v>1</v>
      </c>
      <c r="L170" s="2">
        <v>5.2</v>
      </c>
      <c r="M170" s="2">
        <v>0.623</v>
      </c>
      <c r="N170" s="2">
        <v>0.97499999999999998</v>
      </c>
      <c r="O170" s="2">
        <v>2.9</v>
      </c>
      <c r="P170" s="2">
        <v>0.70499999999999996</v>
      </c>
      <c r="Q170" s="3">
        <v>0.41099999999999998</v>
      </c>
      <c r="R170" s="4" t="str">
        <f>TRIM(tblOperations[[#This Row],[Region]])</f>
        <v>Scotland</v>
      </c>
      <c r="S170" s="4" t="str">
        <f>TRIM(tblOperations[[#This Row],[Team]])</f>
        <v>Workplace Services</v>
      </c>
      <c r="T170" s="4" t="str">
        <f>_xlfn.XLOOKUP(R170,tblRegionReference[Region],tblRegionReference[Area],"Not Found")</f>
        <v>North</v>
      </c>
      <c r="U170" s="4" t="str">
        <f>IF(tblOperations[[#This Row],[Completion_Rate]]&gt;=_xlfn.XLOOKUP("Completion Rate",tblKPITargets[KPI_Name],tblKPITargets[Target_Value]),"Met","Below Target")</f>
        <v>Below Target</v>
      </c>
      <c r="V170" t="str">
        <f>IF(tblOperations[[#This Row],[SLA_Compliance]]&gt;=_xlfn.XLOOKUP('04_References'!$A$3,tblKPITargets[KPI_Name],tblKPITargets[Target_Value]),"Met","Below Target")</f>
        <v>Below Target</v>
      </c>
      <c r="W170" t="str">
        <f>IF(tblOperations[[#This Row],[Quality_Pass_Rate]]&gt;=_xlfn.XLOOKUP('04_References'!$A$4,tblKPITargets[KPI_Name],tblKPITargets[Target_Value]),"Met","Below Target")</f>
        <v>Met</v>
      </c>
      <c r="X170" t="str">
        <f>IF(tblOperations[[#This Row],[Average_Completion_Days]]&lt;=_xlfn.XLOOKUP('04_References'!$A$7,tblKPITargets[KPI_Name],tblKPITargets[Target_Value]),"Met","Below Target")</f>
        <v>Below Target</v>
      </c>
      <c r="Y170" t="str">
        <f>IF(tblOperations[[#This Row],[Closing_Backlog]]&lt;=_xlfn.XLOOKUP('04_References'!$A$8,tblKPITargets[KPI_Name],tblKPITargets[Target_Value]),"Met","Below Target")</f>
        <v>Below Target</v>
      </c>
    </row>
    <row r="171" spans="1:25">
      <c r="A171" s="8" t="s">
        <v>199</v>
      </c>
      <c r="B171" s="9">
        <v>46030</v>
      </c>
      <c r="C171" s="4" t="s">
        <v>18</v>
      </c>
      <c r="D171" s="4" t="s">
        <v>21</v>
      </c>
      <c r="E171" s="4">
        <v>0</v>
      </c>
      <c r="F171" s="4">
        <v>40</v>
      </c>
      <c r="G171" s="4">
        <v>40</v>
      </c>
      <c r="H171" s="4">
        <v>40</v>
      </c>
      <c r="I171" s="4">
        <v>0</v>
      </c>
      <c r="J171" s="4">
        <v>1</v>
      </c>
      <c r="K171" s="4">
        <v>0</v>
      </c>
      <c r="L171" s="4">
        <v>2</v>
      </c>
      <c r="M171" s="4">
        <v>0.93300000000000005</v>
      </c>
      <c r="N171" s="4">
        <v>0.99099999999999999</v>
      </c>
      <c r="O171" s="4">
        <v>4.5</v>
      </c>
      <c r="P171" s="4">
        <v>0.71</v>
      </c>
      <c r="Q171" s="5">
        <v>1</v>
      </c>
      <c r="R171" s="4" t="str">
        <f>TRIM(tblOperations[[#This Row],[Region]])</f>
        <v>Scotland</v>
      </c>
      <c r="S171" s="4" t="str">
        <f>TRIM(tblOperations[[#This Row],[Team]])</f>
        <v>Facilities Response</v>
      </c>
      <c r="T171" s="4" t="str">
        <f>_xlfn.XLOOKUP(R171,tblRegionReference[Region],tblRegionReference[Area],"Not Found")</f>
        <v>North</v>
      </c>
      <c r="U171" s="4" t="str">
        <f>IF(tblOperations[[#This Row],[Completion_Rate]]&gt;=_xlfn.XLOOKUP("Completion Rate",tblKPITargets[KPI_Name],tblKPITargets[Target_Value]),"Met","Below Target")</f>
        <v>Met</v>
      </c>
      <c r="V171" t="str">
        <f>IF(tblOperations[[#This Row],[SLA_Compliance]]&gt;=_xlfn.XLOOKUP('04_References'!$A$3,tblKPITargets[KPI_Name],tblKPITargets[Target_Value]),"Met","Below Target")</f>
        <v>Met</v>
      </c>
      <c r="W171" t="str">
        <f>IF(tblOperations[[#This Row],[Quality_Pass_Rate]]&gt;=_xlfn.XLOOKUP('04_References'!$A$4,tblKPITargets[KPI_Name],tblKPITargets[Target_Value]),"Met","Below Target")</f>
        <v>Met</v>
      </c>
      <c r="X171" t="str">
        <f>IF(tblOperations[[#This Row],[Average_Completion_Days]]&lt;=_xlfn.XLOOKUP('04_References'!$A$7,tblKPITargets[KPI_Name],tblKPITargets[Target_Value]),"Met","Below Target")</f>
        <v>Met</v>
      </c>
      <c r="Y171" t="str">
        <f>IF(tblOperations[[#This Row],[Closing_Backlog]]&lt;=_xlfn.XLOOKUP('04_References'!$A$8,tblKPITargets[KPI_Name],tblKPITargets[Target_Value]),"Met","Below Target")</f>
        <v>Met</v>
      </c>
    </row>
    <row r="172" spans="1:25">
      <c r="A172" s="6" t="s">
        <v>200</v>
      </c>
      <c r="B172" s="7">
        <v>46030</v>
      </c>
      <c r="C172" s="2" t="s">
        <v>18</v>
      </c>
      <c r="D172" s="2" t="s">
        <v>23</v>
      </c>
      <c r="E172" s="2">
        <v>60</v>
      </c>
      <c r="F172" s="2">
        <v>53</v>
      </c>
      <c r="G172" s="2">
        <v>113</v>
      </c>
      <c r="H172" s="2">
        <v>42</v>
      </c>
      <c r="I172" s="2">
        <v>71</v>
      </c>
      <c r="J172" s="2">
        <v>0</v>
      </c>
      <c r="K172" s="2">
        <v>0</v>
      </c>
      <c r="L172" s="2">
        <v>6.9</v>
      </c>
      <c r="M172" s="2">
        <v>0.6</v>
      </c>
      <c r="N172" s="2">
        <v>0.995</v>
      </c>
      <c r="O172" s="2">
        <v>2.5</v>
      </c>
      <c r="P172" s="2">
        <v>0.78600000000000003</v>
      </c>
      <c r="Q172" s="3">
        <v>0.372</v>
      </c>
      <c r="R172" s="4" t="str">
        <f>TRIM(tblOperations[[#This Row],[Region]])</f>
        <v>Scotland</v>
      </c>
      <c r="S172" s="4" t="str">
        <f>TRIM(tblOperations[[#This Row],[Team]])</f>
        <v>Estates Support</v>
      </c>
      <c r="T172" s="4" t="str">
        <f>_xlfn.XLOOKUP(R172,tblRegionReference[Region],tblRegionReference[Area],"Not Found")</f>
        <v>North</v>
      </c>
      <c r="U172" s="4" t="str">
        <f>IF(tblOperations[[#This Row],[Completion_Rate]]&gt;=_xlfn.XLOOKUP("Completion Rate",tblKPITargets[KPI_Name],tblKPITargets[Target_Value]),"Met","Below Target")</f>
        <v>Below Target</v>
      </c>
      <c r="V172" t="str">
        <f>IF(tblOperations[[#This Row],[SLA_Compliance]]&gt;=_xlfn.XLOOKUP('04_References'!$A$3,tblKPITargets[KPI_Name],tblKPITargets[Target_Value]),"Met","Below Target")</f>
        <v>Below Target</v>
      </c>
      <c r="W172" t="str">
        <f>IF(tblOperations[[#This Row],[Quality_Pass_Rate]]&gt;=_xlfn.XLOOKUP('04_References'!$A$4,tblKPITargets[KPI_Name],tblKPITargets[Target_Value]),"Met","Below Target")</f>
        <v>Met</v>
      </c>
      <c r="X172" t="str">
        <f>IF(tblOperations[[#This Row],[Average_Completion_Days]]&lt;=_xlfn.XLOOKUP('04_References'!$A$7,tblKPITargets[KPI_Name],tblKPITargets[Target_Value]),"Met","Below Target")</f>
        <v>Below Target</v>
      </c>
      <c r="Y172" t="str">
        <f>IF(tblOperations[[#This Row],[Closing_Backlog]]&lt;=_xlfn.XLOOKUP('04_References'!$A$8,tblKPITargets[KPI_Name],tblKPITargets[Target_Value]),"Met","Below Target")</f>
        <v>Below Target</v>
      </c>
    </row>
    <row r="173" spans="1:25">
      <c r="A173" s="8" t="s">
        <v>201</v>
      </c>
      <c r="B173" s="9">
        <v>46030</v>
      </c>
      <c r="C173" s="4" t="s">
        <v>18</v>
      </c>
      <c r="D173" s="4" t="s">
        <v>25</v>
      </c>
      <c r="E173" s="4">
        <v>0</v>
      </c>
      <c r="F173" s="4">
        <v>17</v>
      </c>
      <c r="G173" s="4">
        <v>17</v>
      </c>
      <c r="H173" s="4">
        <v>17</v>
      </c>
      <c r="I173" s="4">
        <v>0</v>
      </c>
      <c r="J173" s="4">
        <v>0</v>
      </c>
      <c r="K173" s="4">
        <v>0</v>
      </c>
      <c r="L173" s="4">
        <v>1.3</v>
      </c>
      <c r="M173" s="4">
        <v>0.96499999999999997</v>
      </c>
      <c r="N173" s="4">
        <v>1</v>
      </c>
      <c r="O173" s="4">
        <v>4.5</v>
      </c>
      <c r="P173" s="4">
        <v>0.77700000000000002</v>
      </c>
      <c r="Q173" s="5">
        <v>1</v>
      </c>
      <c r="R173" s="4" t="str">
        <f>TRIM(tblOperations[[#This Row],[Region]])</f>
        <v>Scotland</v>
      </c>
      <c r="S173" s="4" t="str">
        <f>TRIM(tblOperations[[#This Row],[Team]])</f>
        <v>Workplace Projects</v>
      </c>
      <c r="T173" s="4" t="str">
        <f>_xlfn.XLOOKUP(R173,tblRegionReference[Region],tblRegionReference[Area],"Not Found")</f>
        <v>North</v>
      </c>
      <c r="U173" s="4" t="str">
        <f>IF(tblOperations[[#This Row],[Completion_Rate]]&gt;=_xlfn.XLOOKUP("Completion Rate",tblKPITargets[KPI_Name],tblKPITargets[Target_Value]),"Met","Below Target")</f>
        <v>Met</v>
      </c>
      <c r="V173" t="str">
        <f>IF(tblOperations[[#This Row],[SLA_Compliance]]&gt;=_xlfn.XLOOKUP('04_References'!$A$3,tblKPITargets[KPI_Name],tblKPITargets[Target_Value]),"Met","Below Target")</f>
        <v>Met</v>
      </c>
      <c r="W173" t="str">
        <f>IF(tblOperations[[#This Row],[Quality_Pass_Rate]]&gt;=_xlfn.XLOOKUP('04_References'!$A$4,tblKPITargets[KPI_Name],tblKPITargets[Target_Value]),"Met","Below Target")</f>
        <v>Met</v>
      </c>
      <c r="X173" t="str">
        <f>IF(tblOperations[[#This Row],[Average_Completion_Days]]&lt;=_xlfn.XLOOKUP('04_References'!$A$7,tblKPITargets[KPI_Name],tblKPITargets[Target_Value]),"Met","Below Target")</f>
        <v>Met</v>
      </c>
      <c r="Y173" t="str">
        <f>IF(tblOperations[[#This Row],[Closing_Backlog]]&lt;=_xlfn.XLOOKUP('04_References'!$A$8,tblKPITargets[KPI_Name],tblKPITargets[Target_Value]),"Met","Below Target")</f>
        <v>Met</v>
      </c>
    </row>
    <row r="174" spans="1:25">
      <c r="A174" s="6" t="s">
        <v>202</v>
      </c>
      <c r="B174" s="7">
        <v>46030</v>
      </c>
      <c r="C174" s="2" t="s">
        <v>27</v>
      </c>
      <c r="D174" s="2" t="s">
        <v>19</v>
      </c>
      <c r="E174" s="2">
        <v>0</v>
      </c>
      <c r="F174" s="2">
        <v>22</v>
      </c>
      <c r="G174" s="2">
        <v>22</v>
      </c>
      <c r="H174" s="2">
        <v>22</v>
      </c>
      <c r="I174" s="2">
        <v>0</v>
      </c>
      <c r="J174" s="2">
        <v>0</v>
      </c>
      <c r="K174" s="2">
        <v>0</v>
      </c>
      <c r="L174" s="2">
        <v>1.9</v>
      </c>
      <c r="M174" s="2">
        <v>0.95799999999999996</v>
      </c>
      <c r="N174" s="2">
        <v>0.96699999999999997</v>
      </c>
      <c r="O174" s="2">
        <v>4.5999999999999996</v>
      </c>
      <c r="P174" s="2">
        <v>0.69199999999999995</v>
      </c>
      <c r="Q174" s="3">
        <v>1</v>
      </c>
      <c r="R174" s="4" t="str">
        <f>TRIM(tblOperations[[#This Row],[Region]])</f>
        <v>North East</v>
      </c>
      <c r="S174" s="4" t="str">
        <f>TRIM(tblOperations[[#This Row],[Team]])</f>
        <v>Workplace Services</v>
      </c>
      <c r="T174" s="4" t="str">
        <f>_xlfn.XLOOKUP(R174,tblRegionReference[Region],tblRegionReference[Area],"Not Found")</f>
        <v>North</v>
      </c>
      <c r="U174" s="4" t="str">
        <f>IF(tblOperations[[#This Row],[Completion_Rate]]&gt;=_xlfn.XLOOKUP("Completion Rate",tblKPITargets[KPI_Name],tblKPITargets[Target_Value]),"Met","Below Target")</f>
        <v>Met</v>
      </c>
      <c r="V174" t="str">
        <f>IF(tblOperations[[#This Row],[SLA_Compliance]]&gt;=_xlfn.XLOOKUP('04_References'!$A$3,tblKPITargets[KPI_Name],tblKPITargets[Target_Value]),"Met","Below Target")</f>
        <v>Met</v>
      </c>
      <c r="W174" t="str">
        <f>IF(tblOperations[[#This Row],[Quality_Pass_Rate]]&gt;=_xlfn.XLOOKUP('04_References'!$A$4,tblKPITargets[KPI_Name],tblKPITargets[Target_Value]),"Met","Below Target")</f>
        <v>Met</v>
      </c>
      <c r="X174" t="str">
        <f>IF(tblOperations[[#This Row],[Average_Completion_Days]]&lt;=_xlfn.XLOOKUP('04_References'!$A$7,tblKPITargets[KPI_Name],tblKPITargets[Target_Value]),"Met","Below Target")</f>
        <v>Met</v>
      </c>
      <c r="Y174" t="str">
        <f>IF(tblOperations[[#This Row],[Closing_Backlog]]&lt;=_xlfn.XLOOKUP('04_References'!$A$8,tblKPITargets[KPI_Name],tblKPITargets[Target_Value]),"Met","Below Target")</f>
        <v>Met</v>
      </c>
    </row>
    <row r="175" spans="1:25">
      <c r="A175" s="8" t="s">
        <v>203</v>
      </c>
      <c r="B175" s="9">
        <v>46030</v>
      </c>
      <c r="C175" s="4" t="s">
        <v>27</v>
      </c>
      <c r="D175" s="4" t="s">
        <v>21</v>
      </c>
      <c r="E175" s="4">
        <v>0</v>
      </c>
      <c r="F175" s="4">
        <v>40</v>
      </c>
      <c r="G175" s="4">
        <v>40</v>
      </c>
      <c r="H175" s="4">
        <v>40</v>
      </c>
      <c r="I175" s="4">
        <v>0</v>
      </c>
      <c r="J175" s="4">
        <v>0</v>
      </c>
      <c r="K175" s="4">
        <v>0</v>
      </c>
      <c r="L175" s="4">
        <v>1.7</v>
      </c>
      <c r="M175" s="4">
        <v>0.96699999999999997</v>
      </c>
      <c r="N175" s="4">
        <v>0.97499999999999998</v>
      </c>
      <c r="O175" s="4">
        <v>4.4000000000000004</v>
      </c>
      <c r="P175" s="4">
        <v>0.70599999999999996</v>
      </c>
      <c r="Q175" s="5">
        <v>1</v>
      </c>
      <c r="R175" s="4" t="str">
        <f>TRIM(tblOperations[[#This Row],[Region]])</f>
        <v>North East</v>
      </c>
      <c r="S175" s="4" t="str">
        <f>TRIM(tblOperations[[#This Row],[Team]])</f>
        <v>Facilities Response</v>
      </c>
      <c r="T175" s="4" t="str">
        <f>_xlfn.XLOOKUP(R175,tblRegionReference[Region],tblRegionReference[Area],"Not Found")</f>
        <v>North</v>
      </c>
      <c r="U175" s="4" t="str">
        <f>IF(tblOperations[[#This Row],[Completion_Rate]]&gt;=_xlfn.XLOOKUP("Completion Rate",tblKPITargets[KPI_Name],tblKPITargets[Target_Value]),"Met","Below Target")</f>
        <v>Met</v>
      </c>
      <c r="V175" t="str">
        <f>IF(tblOperations[[#This Row],[SLA_Compliance]]&gt;=_xlfn.XLOOKUP('04_References'!$A$3,tblKPITargets[KPI_Name],tblKPITargets[Target_Value]),"Met","Below Target")</f>
        <v>Met</v>
      </c>
      <c r="W175" t="str">
        <f>IF(tblOperations[[#This Row],[Quality_Pass_Rate]]&gt;=_xlfn.XLOOKUP('04_References'!$A$4,tblKPITargets[KPI_Name],tblKPITargets[Target_Value]),"Met","Below Target")</f>
        <v>Met</v>
      </c>
      <c r="X175" t="str">
        <f>IF(tblOperations[[#This Row],[Average_Completion_Days]]&lt;=_xlfn.XLOOKUP('04_References'!$A$7,tblKPITargets[KPI_Name],tblKPITargets[Target_Value]),"Met","Below Target")</f>
        <v>Met</v>
      </c>
      <c r="Y175" t="str">
        <f>IF(tblOperations[[#This Row],[Closing_Backlog]]&lt;=_xlfn.XLOOKUP('04_References'!$A$8,tblKPITargets[KPI_Name],tblKPITargets[Target_Value]),"Met","Below Target")</f>
        <v>Met</v>
      </c>
    </row>
    <row r="176" spans="1:25">
      <c r="A176" s="6" t="s">
        <v>204</v>
      </c>
      <c r="B176" s="7">
        <v>46030</v>
      </c>
      <c r="C176" s="2" t="s">
        <v>27</v>
      </c>
      <c r="D176" s="2" t="s">
        <v>23</v>
      </c>
      <c r="E176" s="2">
        <v>157</v>
      </c>
      <c r="F176" s="2">
        <v>41</v>
      </c>
      <c r="G176" s="2">
        <v>198</v>
      </c>
      <c r="H176" s="2">
        <v>19</v>
      </c>
      <c r="I176" s="2">
        <v>179</v>
      </c>
      <c r="J176" s="2">
        <v>0</v>
      </c>
      <c r="K176" s="2">
        <v>0</v>
      </c>
      <c r="L176" s="2">
        <v>8</v>
      </c>
      <c r="M176" s="2">
        <v>0.6</v>
      </c>
      <c r="N176" s="2">
        <v>0.96799999999999997</v>
      </c>
      <c r="O176" s="2">
        <v>2.5</v>
      </c>
      <c r="P176" s="2">
        <v>0.70899999999999996</v>
      </c>
      <c r="Q176" s="3">
        <v>9.6000000000000002E-2</v>
      </c>
      <c r="R176" s="4" t="str">
        <f>TRIM(tblOperations[[#This Row],[Region]])</f>
        <v>North East</v>
      </c>
      <c r="S176" s="4" t="str">
        <f>TRIM(tblOperations[[#This Row],[Team]])</f>
        <v>Estates Support</v>
      </c>
      <c r="T176" s="4" t="str">
        <f>_xlfn.XLOOKUP(R176,tblRegionReference[Region],tblRegionReference[Area],"Not Found")</f>
        <v>North</v>
      </c>
      <c r="U176" s="4" t="str">
        <f>IF(tblOperations[[#This Row],[Completion_Rate]]&gt;=_xlfn.XLOOKUP("Completion Rate",tblKPITargets[KPI_Name],tblKPITargets[Target_Value]),"Met","Below Target")</f>
        <v>Below Target</v>
      </c>
      <c r="V176" t="str">
        <f>IF(tblOperations[[#This Row],[SLA_Compliance]]&gt;=_xlfn.XLOOKUP('04_References'!$A$3,tblKPITargets[KPI_Name],tblKPITargets[Target_Value]),"Met","Below Target")</f>
        <v>Below Target</v>
      </c>
      <c r="W176" t="str">
        <f>IF(tblOperations[[#This Row],[Quality_Pass_Rate]]&gt;=_xlfn.XLOOKUP('04_References'!$A$4,tblKPITargets[KPI_Name],tblKPITargets[Target_Value]),"Met","Below Target")</f>
        <v>Met</v>
      </c>
      <c r="X176" t="str">
        <f>IF(tblOperations[[#This Row],[Average_Completion_Days]]&lt;=_xlfn.XLOOKUP('04_References'!$A$7,tblKPITargets[KPI_Name],tblKPITargets[Target_Value]),"Met","Below Target")</f>
        <v>Below Target</v>
      </c>
      <c r="Y176" t="str">
        <f>IF(tblOperations[[#This Row],[Closing_Backlog]]&lt;=_xlfn.XLOOKUP('04_References'!$A$8,tblKPITargets[KPI_Name],tblKPITargets[Target_Value]),"Met","Below Target")</f>
        <v>Below Target</v>
      </c>
    </row>
    <row r="177" spans="1:25">
      <c r="A177" s="8" t="s">
        <v>205</v>
      </c>
      <c r="B177" s="9">
        <v>46030</v>
      </c>
      <c r="C177" s="4" t="s">
        <v>27</v>
      </c>
      <c r="D177" s="4" t="s">
        <v>25</v>
      </c>
      <c r="E177" s="4">
        <v>16</v>
      </c>
      <c r="F177" s="4">
        <v>33</v>
      </c>
      <c r="G177" s="4">
        <v>49</v>
      </c>
      <c r="H177" s="4">
        <v>29</v>
      </c>
      <c r="I177" s="4">
        <v>20</v>
      </c>
      <c r="J177" s="4">
        <v>0</v>
      </c>
      <c r="K177" s="4">
        <v>0</v>
      </c>
      <c r="L177" s="4">
        <v>3</v>
      </c>
      <c r="M177" s="4">
        <v>0.878</v>
      </c>
      <c r="N177" s="4">
        <v>0.96399999999999997</v>
      </c>
      <c r="O177" s="4">
        <v>3.9</v>
      </c>
      <c r="P177" s="4">
        <v>0.77400000000000002</v>
      </c>
      <c r="Q177" s="5">
        <v>0.59199999999999997</v>
      </c>
      <c r="R177" s="4" t="str">
        <f>TRIM(tblOperations[[#This Row],[Region]])</f>
        <v>North East</v>
      </c>
      <c r="S177" s="4" t="str">
        <f>TRIM(tblOperations[[#This Row],[Team]])</f>
        <v>Workplace Projects</v>
      </c>
      <c r="T177" s="4" t="str">
        <f>_xlfn.XLOOKUP(R177,tblRegionReference[Region],tblRegionReference[Area],"Not Found")</f>
        <v>North</v>
      </c>
      <c r="U177" s="4" t="str">
        <f>IF(tblOperations[[#This Row],[Completion_Rate]]&gt;=_xlfn.XLOOKUP("Completion Rate",tblKPITargets[KPI_Name],tblKPITargets[Target_Value]),"Met","Below Target")</f>
        <v>Below Target</v>
      </c>
      <c r="V177" t="str">
        <f>IF(tblOperations[[#This Row],[SLA_Compliance]]&gt;=_xlfn.XLOOKUP('04_References'!$A$3,tblKPITargets[KPI_Name],tblKPITargets[Target_Value]),"Met","Below Target")</f>
        <v>Below Target</v>
      </c>
      <c r="W177" t="str">
        <f>IF(tblOperations[[#This Row],[Quality_Pass_Rate]]&gt;=_xlfn.XLOOKUP('04_References'!$A$4,tblKPITargets[KPI_Name],tblKPITargets[Target_Value]),"Met","Below Target")</f>
        <v>Met</v>
      </c>
      <c r="X177" t="str">
        <f>IF(tblOperations[[#This Row],[Average_Completion_Days]]&lt;=_xlfn.XLOOKUP('04_References'!$A$7,tblKPITargets[KPI_Name],tblKPITargets[Target_Value]),"Met","Below Target")</f>
        <v>Met</v>
      </c>
      <c r="Y177" t="str">
        <f>IF(tblOperations[[#This Row],[Closing_Backlog]]&lt;=_xlfn.XLOOKUP('04_References'!$A$8,tblKPITargets[KPI_Name],tblKPITargets[Target_Value]),"Met","Below Target")</f>
        <v>Below Target</v>
      </c>
    </row>
    <row r="178" spans="1:25">
      <c r="A178" s="6" t="s">
        <v>206</v>
      </c>
      <c r="B178" s="7">
        <v>46030</v>
      </c>
      <c r="C178" s="2" t="s">
        <v>32</v>
      </c>
      <c r="D178" s="2" t="s">
        <v>19</v>
      </c>
      <c r="E178" s="2">
        <v>47</v>
      </c>
      <c r="F178" s="2">
        <v>54</v>
      </c>
      <c r="G178" s="2">
        <v>101</v>
      </c>
      <c r="H178" s="2">
        <v>38</v>
      </c>
      <c r="I178" s="2">
        <v>63</v>
      </c>
      <c r="J178" s="2">
        <v>0</v>
      </c>
      <c r="K178" s="2">
        <v>0</v>
      </c>
      <c r="L178" s="2">
        <v>6.5</v>
      </c>
      <c r="M178" s="2">
        <v>0.6</v>
      </c>
      <c r="N178" s="2">
        <v>0.99</v>
      </c>
      <c r="O178" s="2">
        <v>2.5</v>
      </c>
      <c r="P178" s="2">
        <v>0.77900000000000003</v>
      </c>
      <c r="Q178" s="3">
        <v>0.376</v>
      </c>
      <c r="R178" s="4" t="str">
        <f>TRIM(tblOperations[[#This Row],[Region]])</f>
        <v>North West</v>
      </c>
      <c r="S178" s="4" t="str">
        <f>TRIM(tblOperations[[#This Row],[Team]])</f>
        <v>Workplace Services</v>
      </c>
      <c r="T178" s="4" t="str">
        <f>_xlfn.XLOOKUP(R178,tblRegionReference[Region],tblRegionReference[Area],"Not Found")</f>
        <v>North</v>
      </c>
      <c r="U178" s="4" t="str">
        <f>IF(tblOperations[[#This Row],[Completion_Rate]]&gt;=_xlfn.XLOOKUP("Completion Rate",tblKPITargets[KPI_Name],tblKPITargets[Target_Value]),"Met","Below Target")</f>
        <v>Below Target</v>
      </c>
      <c r="V178" t="str">
        <f>IF(tblOperations[[#This Row],[SLA_Compliance]]&gt;=_xlfn.XLOOKUP('04_References'!$A$3,tblKPITargets[KPI_Name],tblKPITargets[Target_Value]),"Met","Below Target")</f>
        <v>Below Target</v>
      </c>
      <c r="W178" t="str">
        <f>IF(tblOperations[[#This Row],[Quality_Pass_Rate]]&gt;=_xlfn.XLOOKUP('04_References'!$A$4,tblKPITargets[KPI_Name],tblKPITargets[Target_Value]),"Met","Below Target")</f>
        <v>Met</v>
      </c>
      <c r="X178" t="str">
        <f>IF(tblOperations[[#This Row],[Average_Completion_Days]]&lt;=_xlfn.XLOOKUP('04_References'!$A$7,tblKPITargets[KPI_Name],tblKPITargets[Target_Value]),"Met","Below Target")</f>
        <v>Below Target</v>
      </c>
      <c r="Y178" t="str">
        <f>IF(tblOperations[[#This Row],[Closing_Backlog]]&lt;=_xlfn.XLOOKUP('04_References'!$A$8,tblKPITargets[KPI_Name],tblKPITargets[Target_Value]),"Met","Below Target")</f>
        <v>Below Target</v>
      </c>
    </row>
    <row r="179" spans="1:25">
      <c r="A179" s="8" t="s">
        <v>207</v>
      </c>
      <c r="B179" s="9">
        <v>46030</v>
      </c>
      <c r="C179" s="4" t="s">
        <v>32</v>
      </c>
      <c r="D179" s="4" t="s">
        <v>21</v>
      </c>
      <c r="E179" s="4">
        <v>101</v>
      </c>
      <c r="F179" s="4">
        <v>29</v>
      </c>
      <c r="G179" s="4">
        <v>130</v>
      </c>
      <c r="H179" s="4">
        <v>27</v>
      </c>
      <c r="I179" s="4">
        <v>103</v>
      </c>
      <c r="J179" s="4">
        <v>0</v>
      </c>
      <c r="K179" s="4">
        <v>0</v>
      </c>
      <c r="L179" s="4">
        <v>8</v>
      </c>
      <c r="M179" s="4">
        <v>0.6</v>
      </c>
      <c r="N179" s="4">
        <v>0.99</v>
      </c>
      <c r="O179" s="4">
        <v>2.5</v>
      </c>
      <c r="P179" s="4">
        <v>0.78300000000000003</v>
      </c>
      <c r="Q179" s="5">
        <v>0.20799999999999999</v>
      </c>
      <c r="R179" s="4" t="str">
        <f>TRIM(tblOperations[[#This Row],[Region]])</f>
        <v>North West</v>
      </c>
      <c r="S179" s="4" t="str">
        <f>TRIM(tblOperations[[#This Row],[Team]])</f>
        <v>Facilities Response</v>
      </c>
      <c r="T179" s="4" t="str">
        <f>_xlfn.XLOOKUP(R179,tblRegionReference[Region],tblRegionReference[Area],"Not Found")</f>
        <v>North</v>
      </c>
      <c r="U179" s="4" t="str">
        <f>IF(tblOperations[[#This Row],[Completion_Rate]]&gt;=_xlfn.XLOOKUP("Completion Rate",tblKPITargets[KPI_Name],tblKPITargets[Target_Value]),"Met","Below Target")</f>
        <v>Below Target</v>
      </c>
      <c r="V179" t="str">
        <f>IF(tblOperations[[#This Row],[SLA_Compliance]]&gt;=_xlfn.XLOOKUP('04_References'!$A$3,tblKPITargets[KPI_Name],tblKPITargets[Target_Value]),"Met","Below Target")</f>
        <v>Below Target</v>
      </c>
      <c r="W179" t="str">
        <f>IF(tblOperations[[#This Row],[Quality_Pass_Rate]]&gt;=_xlfn.XLOOKUP('04_References'!$A$4,tblKPITargets[KPI_Name],tblKPITargets[Target_Value]),"Met","Below Target")</f>
        <v>Met</v>
      </c>
      <c r="X179" t="str">
        <f>IF(tblOperations[[#This Row],[Average_Completion_Days]]&lt;=_xlfn.XLOOKUP('04_References'!$A$7,tblKPITargets[KPI_Name],tblKPITargets[Target_Value]),"Met","Below Target")</f>
        <v>Below Target</v>
      </c>
      <c r="Y179" t="str">
        <f>IF(tblOperations[[#This Row],[Closing_Backlog]]&lt;=_xlfn.XLOOKUP('04_References'!$A$8,tblKPITargets[KPI_Name],tblKPITargets[Target_Value]),"Met","Below Target")</f>
        <v>Below Target</v>
      </c>
    </row>
    <row r="180" spans="1:25">
      <c r="A180" s="6" t="s">
        <v>208</v>
      </c>
      <c r="B180" s="7">
        <v>46030</v>
      </c>
      <c r="C180" s="2" t="s">
        <v>32</v>
      </c>
      <c r="D180" s="2" t="s">
        <v>23</v>
      </c>
      <c r="E180" s="2">
        <v>154</v>
      </c>
      <c r="F180" s="2">
        <v>27</v>
      </c>
      <c r="G180" s="2">
        <v>181</v>
      </c>
      <c r="H180" s="2">
        <v>20</v>
      </c>
      <c r="I180" s="2">
        <v>161</v>
      </c>
      <c r="J180" s="2">
        <v>0</v>
      </c>
      <c r="K180" s="2">
        <v>0</v>
      </c>
      <c r="L180" s="2">
        <v>8</v>
      </c>
      <c r="M180" s="2">
        <v>0.6</v>
      </c>
      <c r="N180" s="2">
        <v>0.98499999999999999</v>
      </c>
      <c r="O180" s="2">
        <v>2.5</v>
      </c>
      <c r="P180" s="2">
        <v>0.66700000000000004</v>
      </c>
      <c r="Q180" s="3">
        <v>0.11</v>
      </c>
      <c r="R180" s="4" t="str">
        <f>TRIM(tblOperations[[#This Row],[Region]])</f>
        <v>North West</v>
      </c>
      <c r="S180" s="4" t="str">
        <f>TRIM(tblOperations[[#This Row],[Team]])</f>
        <v>Estates Support</v>
      </c>
      <c r="T180" s="4" t="str">
        <f>_xlfn.XLOOKUP(R180,tblRegionReference[Region],tblRegionReference[Area],"Not Found")</f>
        <v>North</v>
      </c>
      <c r="U180" s="4" t="str">
        <f>IF(tblOperations[[#This Row],[Completion_Rate]]&gt;=_xlfn.XLOOKUP("Completion Rate",tblKPITargets[KPI_Name],tblKPITargets[Target_Value]),"Met","Below Target")</f>
        <v>Below Target</v>
      </c>
      <c r="V180" t="str">
        <f>IF(tblOperations[[#This Row],[SLA_Compliance]]&gt;=_xlfn.XLOOKUP('04_References'!$A$3,tblKPITargets[KPI_Name],tblKPITargets[Target_Value]),"Met","Below Target")</f>
        <v>Below Target</v>
      </c>
      <c r="W180" t="str">
        <f>IF(tblOperations[[#This Row],[Quality_Pass_Rate]]&gt;=_xlfn.XLOOKUP('04_References'!$A$4,tblKPITargets[KPI_Name],tblKPITargets[Target_Value]),"Met","Below Target")</f>
        <v>Met</v>
      </c>
      <c r="X180" t="str">
        <f>IF(tblOperations[[#This Row],[Average_Completion_Days]]&lt;=_xlfn.XLOOKUP('04_References'!$A$7,tblKPITargets[KPI_Name],tblKPITargets[Target_Value]),"Met","Below Target")</f>
        <v>Below Target</v>
      </c>
      <c r="Y180" t="str">
        <f>IF(tblOperations[[#This Row],[Closing_Backlog]]&lt;=_xlfn.XLOOKUP('04_References'!$A$8,tblKPITargets[KPI_Name],tblKPITargets[Target_Value]),"Met","Below Target")</f>
        <v>Below Target</v>
      </c>
    </row>
    <row r="181" spans="1:25">
      <c r="A181" s="8" t="s">
        <v>209</v>
      </c>
      <c r="B181" s="9">
        <v>46030</v>
      </c>
      <c r="C181" s="4" t="s">
        <v>32</v>
      </c>
      <c r="D181" s="4" t="s">
        <v>25</v>
      </c>
      <c r="E181" s="4">
        <v>0</v>
      </c>
      <c r="F181" s="4">
        <v>30</v>
      </c>
      <c r="G181" s="4">
        <v>30</v>
      </c>
      <c r="H181" s="4">
        <v>30</v>
      </c>
      <c r="I181" s="4">
        <v>0</v>
      </c>
      <c r="J181" s="4">
        <v>0</v>
      </c>
      <c r="K181" s="4">
        <v>0</v>
      </c>
      <c r="L181" s="4">
        <v>1.2</v>
      </c>
      <c r="M181" s="4">
        <v>0.93300000000000005</v>
      </c>
      <c r="N181" s="4">
        <v>0.98599999999999999</v>
      </c>
      <c r="O181" s="4">
        <v>4.8</v>
      </c>
      <c r="P181" s="4">
        <v>0.72299999999999998</v>
      </c>
      <c r="Q181" s="5">
        <v>1</v>
      </c>
      <c r="R181" s="4" t="str">
        <f>TRIM(tblOperations[[#This Row],[Region]])</f>
        <v>North West</v>
      </c>
      <c r="S181" s="4" t="str">
        <f>TRIM(tblOperations[[#This Row],[Team]])</f>
        <v>Workplace Projects</v>
      </c>
      <c r="T181" s="4" t="str">
        <f>_xlfn.XLOOKUP(R181,tblRegionReference[Region],tblRegionReference[Area],"Not Found")</f>
        <v>North</v>
      </c>
      <c r="U181" s="4" t="str">
        <f>IF(tblOperations[[#This Row],[Completion_Rate]]&gt;=_xlfn.XLOOKUP("Completion Rate",tblKPITargets[KPI_Name],tblKPITargets[Target_Value]),"Met","Below Target")</f>
        <v>Met</v>
      </c>
      <c r="V181" t="str">
        <f>IF(tblOperations[[#This Row],[SLA_Compliance]]&gt;=_xlfn.XLOOKUP('04_References'!$A$3,tblKPITargets[KPI_Name],tblKPITargets[Target_Value]),"Met","Below Target")</f>
        <v>Met</v>
      </c>
      <c r="W181" t="str">
        <f>IF(tblOperations[[#This Row],[Quality_Pass_Rate]]&gt;=_xlfn.XLOOKUP('04_References'!$A$4,tblKPITargets[KPI_Name],tblKPITargets[Target_Value]),"Met","Below Target")</f>
        <v>Met</v>
      </c>
      <c r="X181" t="str">
        <f>IF(tblOperations[[#This Row],[Average_Completion_Days]]&lt;=_xlfn.XLOOKUP('04_References'!$A$7,tblKPITargets[KPI_Name],tblKPITargets[Target_Value]),"Met","Below Target")</f>
        <v>Met</v>
      </c>
      <c r="Y181" t="str">
        <f>IF(tblOperations[[#This Row],[Closing_Backlog]]&lt;=_xlfn.XLOOKUP('04_References'!$A$8,tblKPITargets[KPI_Name],tblKPITargets[Target_Value]),"Met","Below Target")</f>
        <v>Met</v>
      </c>
    </row>
    <row r="182" spans="1:25">
      <c r="A182" s="6" t="s">
        <v>210</v>
      </c>
      <c r="B182" s="7">
        <v>46030</v>
      </c>
      <c r="C182" s="2" t="s">
        <v>37</v>
      </c>
      <c r="D182" s="2" t="s">
        <v>19</v>
      </c>
      <c r="E182" s="2">
        <v>0</v>
      </c>
      <c r="F182" s="2">
        <v>48</v>
      </c>
      <c r="G182" s="2">
        <v>48</v>
      </c>
      <c r="H182" s="2">
        <v>48</v>
      </c>
      <c r="I182" s="2">
        <v>0</v>
      </c>
      <c r="J182" s="2">
        <v>0</v>
      </c>
      <c r="K182" s="2">
        <v>0</v>
      </c>
      <c r="L182" s="2">
        <v>1.5</v>
      </c>
      <c r="M182" s="2">
        <v>0.96199999999999997</v>
      </c>
      <c r="N182" s="2">
        <v>0.95799999999999996</v>
      </c>
      <c r="O182" s="2">
        <v>4.4000000000000004</v>
      </c>
      <c r="P182" s="2">
        <v>0.81399999999999995</v>
      </c>
      <c r="Q182" s="3">
        <v>1</v>
      </c>
      <c r="R182" s="4" t="str">
        <f>TRIM(tblOperations[[#This Row],[Region]])</f>
        <v>Midlands</v>
      </c>
      <c r="S182" s="4" t="str">
        <f>TRIM(tblOperations[[#This Row],[Team]])</f>
        <v>Workplace Services</v>
      </c>
      <c r="T182" s="4" t="str">
        <f>_xlfn.XLOOKUP(R182,tblRegionReference[Region],tblRegionReference[Area],"Not Found")</f>
        <v>Central</v>
      </c>
      <c r="U182" s="4" t="str">
        <f>IF(tblOperations[[#This Row],[Completion_Rate]]&gt;=_xlfn.XLOOKUP("Completion Rate",tblKPITargets[KPI_Name],tblKPITargets[Target_Value]),"Met","Below Target")</f>
        <v>Met</v>
      </c>
      <c r="V182" t="str">
        <f>IF(tblOperations[[#This Row],[SLA_Compliance]]&gt;=_xlfn.XLOOKUP('04_References'!$A$3,tblKPITargets[KPI_Name],tblKPITargets[Target_Value]),"Met","Below Target")</f>
        <v>Met</v>
      </c>
      <c r="W182" t="str">
        <f>IF(tblOperations[[#This Row],[Quality_Pass_Rate]]&gt;=_xlfn.XLOOKUP('04_References'!$A$4,tblKPITargets[KPI_Name],tblKPITargets[Target_Value]),"Met","Below Target")</f>
        <v>Met</v>
      </c>
      <c r="X182" t="str">
        <f>IF(tblOperations[[#This Row],[Average_Completion_Days]]&lt;=_xlfn.XLOOKUP('04_References'!$A$7,tblKPITargets[KPI_Name],tblKPITargets[Target_Value]),"Met","Below Target")</f>
        <v>Met</v>
      </c>
      <c r="Y182" t="str">
        <f>IF(tblOperations[[#This Row],[Closing_Backlog]]&lt;=_xlfn.XLOOKUP('04_References'!$A$8,tblKPITargets[KPI_Name],tblKPITargets[Target_Value]),"Met","Below Target")</f>
        <v>Met</v>
      </c>
    </row>
    <row r="183" spans="1:25">
      <c r="A183" s="8" t="s">
        <v>211</v>
      </c>
      <c r="B183" s="9">
        <v>46030</v>
      </c>
      <c r="C183" s="4" t="s">
        <v>37</v>
      </c>
      <c r="D183" s="4" t="s">
        <v>21</v>
      </c>
      <c r="E183" s="4">
        <v>62</v>
      </c>
      <c r="F183" s="4">
        <v>48</v>
      </c>
      <c r="G183" s="4">
        <v>110</v>
      </c>
      <c r="H183" s="4">
        <v>30</v>
      </c>
      <c r="I183" s="4">
        <v>80</v>
      </c>
      <c r="J183" s="4">
        <v>1</v>
      </c>
      <c r="K183" s="4">
        <v>1</v>
      </c>
      <c r="L183" s="4">
        <v>8</v>
      </c>
      <c r="M183" s="4">
        <v>0.6</v>
      </c>
      <c r="N183" s="4">
        <v>0.97599999999999998</v>
      </c>
      <c r="O183" s="4">
        <v>2.5</v>
      </c>
      <c r="P183" s="4">
        <v>0.78800000000000003</v>
      </c>
      <c r="Q183" s="5">
        <v>0.27300000000000002</v>
      </c>
      <c r="R183" s="4" t="str">
        <f>TRIM(tblOperations[[#This Row],[Region]])</f>
        <v>Midlands</v>
      </c>
      <c r="S183" s="4" t="str">
        <f>TRIM(tblOperations[[#This Row],[Team]])</f>
        <v>Facilities Response</v>
      </c>
      <c r="T183" s="4" t="str">
        <f>_xlfn.XLOOKUP(R183,tblRegionReference[Region],tblRegionReference[Area],"Not Found")</f>
        <v>Central</v>
      </c>
      <c r="U183" s="4" t="str">
        <f>IF(tblOperations[[#This Row],[Completion_Rate]]&gt;=_xlfn.XLOOKUP("Completion Rate",tblKPITargets[KPI_Name],tblKPITargets[Target_Value]),"Met","Below Target")</f>
        <v>Below Target</v>
      </c>
      <c r="V183" t="str">
        <f>IF(tblOperations[[#This Row],[SLA_Compliance]]&gt;=_xlfn.XLOOKUP('04_References'!$A$3,tblKPITargets[KPI_Name],tblKPITargets[Target_Value]),"Met","Below Target")</f>
        <v>Below Target</v>
      </c>
      <c r="W183" t="str">
        <f>IF(tblOperations[[#This Row],[Quality_Pass_Rate]]&gt;=_xlfn.XLOOKUP('04_References'!$A$4,tblKPITargets[KPI_Name],tblKPITargets[Target_Value]),"Met","Below Target")</f>
        <v>Met</v>
      </c>
      <c r="X183" t="str">
        <f>IF(tblOperations[[#This Row],[Average_Completion_Days]]&lt;=_xlfn.XLOOKUP('04_References'!$A$7,tblKPITargets[KPI_Name],tblKPITargets[Target_Value]),"Met","Below Target")</f>
        <v>Below Target</v>
      </c>
      <c r="Y183" t="str">
        <f>IF(tblOperations[[#This Row],[Closing_Backlog]]&lt;=_xlfn.XLOOKUP('04_References'!$A$8,tblKPITargets[KPI_Name],tblKPITargets[Target_Value]),"Met","Below Target")</f>
        <v>Below Target</v>
      </c>
    </row>
    <row r="184" spans="1:25">
      <c r="A184" s="6" t="s">
        <v>212</v>
      </c>
      <c r="B184" s="7">
        <v>46030</v>
      </c>
      <c r="C184" s="2" t="s">
        <v>37</v>
      </c>
      <c r="D184" s="2" t="s">
        <v>23</v>
      </c>
      <c r="E184" s="2">
        <v>14</v>
      </c>
      <c r="F184" s="2">
        <v>46</v>
      </c>
      <c r="G184" s="2">
        <v>60</v>
      </c>
      <c r="H184" s="2">
        <v>29</v>
      </c>
      <c r="I184" s="2">
        <v>31</v>
      </c>
      <c r="J184" s="2">
        <v>0</v>
      </c>
      <c r="K184" s="2">
        <v>0</v>
      </c>
      <c r="L184" s="2">
        <v>4</v>
      </c>
      <c r="M184" s="2">
        <v>0.754</v>
      </c>
      <c r="N184" s="2">
        <v>0.98199999999999998</v>
      </c>
      <c r="O184" s="2">
        <v>3.6</v>
      </c>
      <c r="P184" s="2">
        <v>0.78800000000000003</v>
      </c>
      <c r="Q184" s="3">
        <v>0.48299999999999998</v>
      </c>
      <c r="R184" s="4" t="str">
        <f>TRIM(tblOperations[[#This Row],[Region]])</f>
        <v>Midlands</v>
      </c>
      <c r="S184" s="4" t="str">
        <f>TRIM(tblOperations[[#This Row],[Team]])</f>
        <v>Estates Support</v>
      </c>
      <c r="T184" s="4" t="str">
        <f>_xlfn.XLOOKUP(R184,tblRegionReference[Region],tblRegionReference[Area],"Not Found")</f>
        <v>Central</v>
      </c>
      <c r="U184" s="4" t="str">
        <f>IF(tblOperations[[#This Row],[Completion_Rate]]&gt;=_xlfn.XLOOKUP("Completion Rate",tblKPITargets[KPI_Name],tblKPITargets[Target_Value]),"Met","Below Target")</f>
        <v>Below Target</v>
      </c>
      <c r="V184" t="str">
        <f>IF(tblOperations[[#This Row],[SLA_Compliance]]&gt;=_xlfn.XLOOKUP('04_References'!$A$3,tblKPITargets[KPI_Name],tblKPITargets[Target_Value]),"Met","Below Target")</f>
        <v>Below Target</v>
      </c>
      <c r="W184" t="str">
        <f>IF(tblOperations[[#This Row],[Quality_Pass_Rate]]&gt;=_xlfn.XLOOKUP('04_References'!$A$4,tblKPITargets[KPI_Name],tblKPITargets[Target_Value]),"Met","Below Target")</f>
        <v>Met</v>
      </c>
      <c r="X184" t="str">
        <f>IF(tblOperations[[#This Row],[Average_Completion_Days]]&lt;=_xlfn.XLOOKUP('04_References'!$A$7,tblKPITargets[KPI_Name],tblKPITargets[Target_Value]),"Met","Below Target")</f>
        <v>Below Target</v>
      </c>
      <c r="Y184" t="str">
        <f>IF(tblOperations[[#This Row],[Closing_Backlog]]&lt;=_xlfn.XLOOKUP('04_References'!$A$8,tblKPITargets[KPI_Name],tblKPITargets[Target_Value]),"Met","Below Target")</f>
        <v>Below Target</v>
      </c>
    </row>
    <row r="185" spans="1:25">
      <c r="A185" s="8" t="s">
        <v>213</v>
      </c>
      <c r="B185" s="9">
        <v>46030</v>
      </c>
      <c r="C185" s="4" t="s">
        <v>37</v>
      </c>
      <c r="D185" s="4" t="s">
        <v>25</v>
      </c>
      <c r="E185" s="4">
        <v>0</v>
      </c>
      <c r="F185" s="4">
        <v>24</v>
      </c>
      <c r="G185" s="4">
        <v>24</v>
      </c>
      <c r="H185" s="4">
        <v>24</v>
      </c>
      <c r="I185" s="4">
        <v>0</v>
      </c>
      <c r="J185" s="4">
        <v>0</v>
      </c>
      <c r="K185" s="4">
        <v>0</v>
      </c>
      <c r="L185" s="4">
        <v>1.8</v>
      </c>
      <c r="M185" s="4">
        <v>0.997</v>
      </c>
      <c r="N185" s="4">
        <v>0.95099999999999996</v>
      </c>
      <c r="O185" s="4">
        <v>4.5</v>
      </c>
      <c r="P185" s="4">
        <v>0.72</v>
      </c>
      <c r="Q185" s="5">
        <v>1</v>
      </c>
      <c r="R185" s="4" t="str">
        <f>TRIM(tblOperations[[#This Row],[Region]])</f>
        <v>Midlands</v>
      </c>
      <c r="S185" s="4" t="str">
        <f>TRIM(tblOperations[[#This Row],[Team]])</f>
        <v>Workplace Projects</v>
      </c>
      <c r="T185" s="4" t="str">
        <f>_xlfn.XLOOKUP(R185,tblRegionReference[Region],tblRegionReference[Area],"Not Found")</f>
        <v>Central</v>
      </c>
      <c r="U185" s="4" t="str">
        <f>IF(tblOperations[[#This Row],[Completion_Rate]]&gt;=_xlfn.XLOOKUP("Completion Rate",tblKPITargets[KPI_Name],tblKPITargets[Target_Value]),"Met","Below Target")</f>
        <v>Met</v>
      </c>
      <c r="V185" t="str">
        <f>IF(tblOperations[[#This Row],[SLA_Compliance]]&gt;=_xlfn.XLOOKUP('04_References'!$A$3,tblKPITargets[KPI_Name],tblKPITargets[Target_Value]),"Met","Below Target")</f>
        <v>Met</v>
      </c>
      <c r="W185" t="str">
        <f>IF(tblOperations[[#This Row],[Quality_Pass_Rate]]&gt;=_xlfn.XLOOKUP('04_References'!$A$4,tblKPITargets[KPI_Name],tblKPITargets[Target_Value]),"Met","Below Target")</f>
        <v>Met</v>
      </c>
      <c r="X185" t="str">
        <f>IF(tblOperations[[#This Row],[Average_Completion_Days]]&lt;=_xlfn.XLOOKUP('04_References'!$A$7,tblKPITargets[KPI_Name],tblKPITargets[Target_Value]),"Met","Below Target")</f>
        <v>Met</v>
      </c>
      <c r="Y185" t="str">
        <f>IF(tblOperations[[#This Row],[Closing_Backlog]]&lt;=_xlfn.XLOOKUP('04_References'!$A$8,tblKPITargets[KPI_Name],tblKPITargets[Target_Value]),"Met","Below Target")</f>
        <v>Met</v>
      </c>
    </row>
    <row r="186" spans="1:25">
      <c r="A186" s="6" t="s">
        <v>214</v>
      </c>
      <c r="B186" s="7">
        <v>46030</v>
      </c>
      <c r="C186" s="2" t="s">
        <v>43</v>
      </c>
      <c r="D186" s="2" t="s">
        <v>19</v>
      </c>
      <c r="E186" s="2">
        <v>94</v>
      </c>
      <c r="F186" s="2">
        <v>34</v>
      </c>
      <c r="G186" s="2">
        <v>128</v>
      </c>
      <c r="H186" s="2">
        <v>28</v>
      </c>
      <c r="I186" s="2">
        <v>100</v>
      </c>
      <c r="J186" s="2">
        <v>1</v>
      </c>
      <c r="K186" s="2">
        <v>0</v>
      </c>
      <c r="L186" s="2">
        <v>8</v>
      </c>
      <c r="M186" s="2">
        <v>0.6</v>
      </c>
      <c r="N186" s="2">
        <v>1</v>
      </c>
      <c r="O186" s="2">
        <v>2.5</v>
      </c>
      <c r="P186" s="2">
        <v>0.70299999999999996</v>
      </c>
      <c r="Q186" s="3">
        <v>0.219</v>
      </c>
      <c r="R186" s="4" t="str">
        <f>TRIM(tblOperations[[#This Row],[Region]])</f>
        <v>South West</v>
      </c>
      <c r="S186" s="4" t="str">
        <f>TRIM(tblOperations[[#This Row],[Team]])</f>
        <v>Workplace Services</v>
      </c>
      <c r="T186" s="4" t="str">
        <f>_xlfn.XLOOKUP(R186,tblRegionReference[Region],tblRegionReference[Area],"Not Found")</f>
        <v>South</v>
      </c>
      <c r="U186" s="4" t="str">
        <f>IF(tblOperations[[#This Row],[Completion_Rate]]&gt;=_xlfn.XLOOKUP("Completion Rate",tblKPITargets[KPI_Name],tblKPITargets[Target_Value]),"Met","Below Target")</f>
        <v>Below Target</v>
      </c>
      <c r="V186" t="str">
        <f>IF(tblOperations[[#This Row],[SLA_Compliance]]&gt;=_xlfn.XLOOKUP('04_References'!$A$3,tblKPITargets[KPI_Name],tblKPITargets[Target_Value]),"Met","Below Target")</f>
        <v>Below Target</v>
      </c>
      <c r="W186" t="str">
        <f>IF(tblOperations[[#This Row],[Quality_Pass_Rate]]&gt;=_xlfn.XLOOKUP('04_References'!$A$4,tblKPITargets[KPI_Name],tblKPITargets[Target_Value]),"Met","Below Target")</f>
        <v>Met</v>
      </c>
      <c r="X186" t="str">
        <f>IF(tblOperations[[#This Row],[Average_Completion_Days]]&lt;=_xlfn.XLOOKUP('04_References'!$A$7,tblKPITargets[KPI_Name],tblKPITargets[Target_Value]),"Met","Below Target")</f>
        <v>Below Target</v>
      </c>
      <c r="Y186" t="str">
        <f>IF(tblOperations[[#This Row],[Closing_Backlog]]&lt;=_xlfn.XLOOKUP('04_References'!$A$8,tblKPITargets[KPI_Name],tblKPITargets[Target_Value]),"Met","Below Target")</f>
        <v>Below Target</v>
      </c>
    </row>
    <row r="187" spans="1:25">
      <c r="A187" s="8" t="s">
        <v>215</v>
      </c>
      <c r="B187" s="9">
        <v>46030</v>
      </c>
      <c r="C187" s="4" t="s">
        <v>43</v>
      </c>
      <c r="D187" s="4" t="s">
        <v>21</v>
      </c>
      <c r="E187" s="4">
        <v>8</v>
      </c>
      <c r="F187" s="4">
        <v>58</v>
      </c>
      <c r="G187" s="4">
        <v>66</v>
      </c>
      <c r="H187" s="4">
        <v>57</v>
      </c>
      <c r="I187" s="4">
        <v>9</v>
      </c>
      <c r="J187" s="4">
        <v>0</v>
      </c>
      <c r="K187" s="4">
        <v>0</v>
      </c>
      <c r="L187" s="4">
        <v>2.8</v>
      </c>
      <c r="M187" s="4">
        <v>0.90900000000000003</v>
      </c>
      <c r="N187" s="4">
        <v>0.97099999999999997</v>
      </c>
      <c r="O187" s="4">
        <v>4.5</v>
      </c>
      <c r="P187" s="4">
        <v>0.68899999999999995</v>
      </c>
      <c r="Q187" s="5">
        <v>0.86399999999999999</v>
      </c>
      <c r="R187" s="4" t="str">
        <f>TRIM(tblOperations[[#This Row],[Region]])</f>
        <v>South West</v>
      </c>
      <c r="S187" s="4" t="str">
        <f>TRIM(tblOperations[[#This Row],[Team]])</f>
        <v>Facilities Response</v>
      </c>
      <c r="T187" s="4" t="str">
        <f>_xlfn.XLOOKUP(R187,tblRegionReference[Region],tblRegionReference[Area],"Not Found")</f>
        <v>South</v>
      </c>
      <c r="U187" s="4" t="str">
        <f>IF(tblOperations[[#This Row],[Completion_Rate]]&gt;=_xlfn.XLOOKUP("Completion Rate",tblKPITargets[KPI_Name],tblKPITargets[Target_Value]),"Met","Below Target")</f>
        <v>Below Target</v>
      </c>
      <c r="V187" t="str">
        <f>IF(tblOperations[[#This Row],[SLA_Compliance]]&gt;=_xlfn.XLOOKUP('04_References'!$A$3,tblKPITargets[KPI_Name],tblKPITargets[Target_Value]),"Met","Below Target")</f>
        <v>Below Target</v>
      </c>
      <c r="W187" t="str">
        <f>IF(tblOperations[[#This Row],[Quality_Pass_Rate]]&gt;=_xlfn.XLOOKUP('04_References'!$A$4,tblKPITargets[KPI_Name],tblKPITargets[Target_Value]),"Met","Below Target")</f>
        <v>Met</v>
      </c>
      <c r="X187" t="str">
        <f>IF(tblOperations[[#This Row],[Average_Completion_Days]]&lt;=_xlfn.XLOOKUP('04_References'!$A$7,tblKPITargets[KPI_Name],tblKPITargets[Target_Value]),"Met","Below Target")</f>
        <v>Met</v>
      </c>
      <c r="Y187" t="str">
        <f>IF(tblOperations[[#This Row],[Closing_Backlog]]&lt;=_xlfn.XLOOKUP('04_References'!$A$8,tblKPITargets[KPI_Name],tblKPITargets[Target_Value]),"Met","Below Target")</f>
        <v>Met</v>
      </c>
    </row>
    <row r="188" spans="1:25">
      <c r="A188" s="6" t="s">
        <v>216</v>
      </c>
      <c r="B188" s="7">
        <v>46030</v>
      </c>
      <c r="C188" s="2" t="s">
        <v>43</v>
      </c>
      <c r="D188" s="2" t="s">
        <v>23</v>
      </c>
      <c r="E188" s="2">
        <v>0</v>
      </c>
      <c r="F188" s="2">
        <v>47</v>
      </c>
      <c r="G188" s="2">
        <v>47</v>
      </c>
      <c r="H188" s="2">
        <v>47</v>
      </c>
      <c r="I188" s="2">
        <v>0</v>
      </c>
      <c r="J188" s="2">
        <v>0</v>
      </c>
      <c r="K188" s="2">
        <v>0</v>
      </c>
      <c r="L188" s="2">
        <v>1</v>
      </c>
      <c r="M188" s="2">
        <v>0.92800000000000005</v>
      </c>
      <c r="N188" s="2">
        <v>0.996</v>
      </c>
      <c r="O188" s="2">
        <v>4.3</v>
      </c>
      <c r="P188" s="2">
        <v>0.64900000000000002</v>
      </c>
      <c r="Q188" s="3">
        <v>1</v>
      </c>
      <c r="R188" s="4" t="str">
        <f>TRIM(tblOperations[[#This Row],[Region]])</f>
        <v>South West</v>
      </c>
      <c r="S188" s="4" t="str">
        <f>TRIM(tblOperations[[#This Row],[Team]])</f>
        <v>Estates Support</v>
      </c>
      <c r="T188" s="4" t="str">
        <f>_xlfn.XLOOKUP(R188,tblRegionReference[Region],tblRegionReference[Area],"Not Found")</f>
        <v>South</v>
      </c>
      <c r="U188" s="4" t="str">
        <f>IF(tblOperations[[#This Row],[Completion_Rate]]&gt;=_xlfn.XLOOKUP("Completion Rate",tblKPITargets[KPI_Name],tblKPITargets[Target_Value]),"Met","Below Target")</f>
        <v>Met</v>
      </c>
      <c r="V188" t="str">
        <f>IF(tblOperations[[#This Row],[SLA_Compliance]]&gt;=_xlfn.XLOOKUP('04_References'!$A$3,tblKPITargets[KPI_Name],tblKPITargets[Target_Value]),"Met","Below Target")</f>
        <v>Met</v>
      </c>
      <c r="W188" t="str">
        <f>IF(tblOperations[[#This Row],[Quality_Pass_Rate]]&gt;=_xlfn.XLOOKUP('04_References'!$A$4,tblKPITargets[KPI_Name],tblKPITargets[Target_Value]),"Met","Below Target")</f>
        <v>Met</v>
      </c>
      <c r="X188" t="str">
        <f>IF(tblOperations[[#This Row],[Average_Completion_Days]]&lt;=_xlfn.XLOOKUP('04_References'!$A$7,tblKPITargets[KPI_Name],tblKPITargets[Target_Value]),"Met","Below Target")</f>
        <v>Met</v>
      </c>
      <c r="Y188" t="str">
        <f>IF(tblOperations[[#This Row],[Closing_Backlog]]&lt;=_xlfn.XLOOKUP('04_References'!$A$8,tblKPITargets[KPI_Name],tblKPITargets[Target_Value]),"Met","Below Target")</f>
        <v>Met</v>
      </c>
    </row>
    <row r="189" spans="1:25">
      <c r="A189" s="8" t="s">
        <v>217</v>
      </c>
      <c r="B189" s="9">
        <v>46030</v>
      </c>
      <c r="C189" s="4" t="s">
        <v>43</v>
      </c>
      <c r="D189" s="4" t="s">
        <v>25</v>
      </c>
      <c r="E189" s="4">
        <v>0</v>
      </c>
      <c r="F189" s="4">
        <v>32</v>
      </c>
      <c r="G189" s="4">
        <v>32</v>
      </c>
      <c r="H189" s="4">
        <v>32</v>
      </c>
      <c r="I189" s="4">
        <v>0</v>
      </c>
      <c r="J189" s="4">
        <v>0</v>
      </c>
      <c r="K189" s="4">
        <v>0</v>
      </c>
      <c r="L189" s="4">
        <v>1.4</v>
      </c>
      <c r="M189" s="4">
        <v>0.99299999999999999</v>
      </c>
      <c r="N189" s="4">
        <v>0.997</v>
      </c>
      <c r="O189" s="4">
        <v>4.7</v>
      </c>
      <c r="P189" s="4">
        <v>0.67300000000000004</v>
      </c>
      <c r="Q189" s="5">
        <v>1</v>
      </c>
      <c r="R189" s="4" t="str">
        <f>TRIM(tblOperations[[#This Row],[Region]])</f>
        <v>South West</v>
      </c>
      <c r="S189" s="4" t="str">
        <f>TRIM(tblOperations[[#This Row],[Team]])</f>
        <v>Workplace Projects</v>
      </c>
      <c r="T189" s="4" t="str">
        <f>_xlfn.XLOOKUP(R189,tblRegionReference[Region],tblRegionReference[Area],"Not Found")</f>
        <v>South</v>
      </c>
      <c r="U189" s="4" t="str">
        <f>IF(tblOperations[[#This Row],[Completion_Rate]]&gt;=_xlfn.XLOOKUP("Completion Rate",tblKPITargets[KPI_Name],tblKPITargets[Target_Value]),"Met","Below Target")</f>
        <v>Met</v>
      </c>
      <c r="V189" t="str">
        <f>IF(tblOperations[[#This Row],[SLA_Compliance]]&gt;=_xlfn.XLOOKUP('04_References'!$A$3,tblKPITargets[KPI_Name],tblKPITargets[Target_Value]),"Met","Below Target")</f>
        <v>Met</v>
      </c>
      <c r="W189" t="str">
        <f>IF(tblOperations[[#This Row],[Quality_Pass_Rate]]&gt;=_xlfn.XLOOKUP('04_References'!$A$4,tblKPITargets[KPI_Name],tblKPITargets[Target_Value]),"Met","Below Target")</f>
        <v>Met</v>
      </c>
      <c r="X189" t="str">
        <f>IF(tblOperations[[#This Row],[Average_Completion_Days]]&lt;=_xlfn.XLOOKUP('04_References'!$A$7,tblKPITargets[KPI_Name],tblKPITargets[Target_Value]),"Met","Below Target")</f>
        <v>Met</v>
      </c>
      <c r="Y189" t="str">
        <f>IF(tblOperations[[#This Row],[Closing_Backlog]]&lt;=_xlfn.XLOOKUP('04_References'!$A$8,tblKPITargets[KPI_Name],tblKPITargets[Target_Value]),"Met","Below Target")</f>
        <v>Met</v>
      </c>
    </row>
    <row r="190" spans="1:25">
      <c r="A190" s="6" t="s">
        <v>218</v>
      </c>
      <c r="B190" s="7">
        <v>46030</v>
      </c>
      <c r="C190" s="2" t="s">
        <v>48</v>
      </c>
      <c r="D190" s="2" t="s">
        <v>19</v>
      </c>
      <c r="E190" s="2">
        <v>43</v>
      </c>
      <c r="F190" s="2">
        <v>44</v>
      </c>
      <c r="G190" s="2">
        <v>87</v>
      </c>
      <c r="H190" s="2">
        <v>55</v>
      </c>
      <c r="I190" s="2">
        <v>32</v>
      </c>
      <c r="J190" s="2">
        <v>0</v>
      </c>
      <c r="K190" s="2">
        <v>0</v>
      </c>
      <c r="L190" s="2">
        <v>4</v>
      </c>
      <c r="M190" s="2">
        <v>0.8</v>
      </c>
      <c r="N190" s="2">
        <v>1</v>
      </c>
      <c r="O190" s="2">
        <v>3.7</v>
      </c>
      <c r="P190" s="2">
        <v>0.66900000000000004</v>
      </c>
      <c r="Q190" s="3">
        <v>0.63200000000000001</v>
      </c>
      <c r="R190" s="4" t="str">
        <f>TRIM(tblOperations[[#This Row],[Region]])</f>
        <v>South East</v>
      </c>
      <c r="S190" s="4" t="str">
        <f>TRIM(tblOperations[[#This Row],[Team]])</f>
        <v>Workplace Services</v>
      </c>
      <c r="T190" s="4" t="str">
        <f>_xlfn.XLOOKUP(R190,tblRegionReference[Region],tblRegionReference[Area],"Not Found")</f>
        <v>South</v>
      </c>
      <c r="U190" s="4" t="str">
        <f>IF(tblOperations[[#This Row],[Completion_Rate]]&gt;=_xlfn.XLOOKUP("Completion Rate",tblKPITargets[KPI_Name],tblKPITargets[Target_Value]),"Met","Below Target")</f>
        <v>Below Target</v>
      </c>
      <c r="V190" t="str">
        <f>IF(tblOperations[[#This Row],[SLA_Compliance]]&gt;=_xlfn.XLOOKUP('04_References'!$A$3,tblKPITargets[KPI_Name],tblKPITargets[Target_Value]),"Met","Below Target")</f>
        <v>Below Target</v>
      </c>
      <c r="W190" t="str">
        <f>IF(tblOperations[[#This Row],[Quality_Pass_Rate]]&gt;=_xlfn.XLOOKUP('04_References'!$A$4,tblKPITargets[KPI_Name],tblKPITargets[Target_Value]),"Met","Below Target")</f>
        <v>Met</v>
      </c>
      <c r="X190" t="str">
        <f>IF(tblOperations[[#This Row],[Average_Completion_Days]]&lt;=_xlfn.XLOOKUP('04_References'!$A$7,tblKPITargets[KPI_Name],tblKPITargets[Target_Value]),"Met","Below Target")</f>
        <v>Below Target</v>
      </c>
      <c r="Y190" t="str">
        <f>IF(tblOperations[[#This Row],[Closing_Backlog]]&lt;=_xlfn.XLOOKUP('04_References'!$A$8,tblKPITargets[KPI_Name],tblKPITargets[Target_Value]),"Met","Below Target")</f>
        <v>Below Target</v>
      </c>
    </row>
    <row r="191" spans="1:25">
      <c r="A191" s="8" t="s">
        <v>219</v>
      </c>
      <c r="B191" s="9">
        <v>46030</v>
      </c>
      <c r="C191" s="4" t="s">
        <v>48</v>
      </c>
      <c r="D191" s="4" t="s">
        <v>21</v>
      </c>
      <c r="E191" s="4">
        <v>167</v>
      </c>
      <c r="F191" s="4">
        <v>62</v>
      </c>
      <c r="G191" s="4">
        <v>229</v>
      </c>
      <c r="H191" s="4">
        <v>17</v>
      </c>
      <c r="I191" s="4">
        <v>212</v>
      </c>
      <c r="J191" s="4">
        <v>0</v>
      </c>
      <c r="K191" s="4">
        <v>0</v>
      </c>
      <c r="L191" s="4">
        <v>8</v>
      </c>
      <c r="M191" s="4">
        <v>0.6</v>
      </c>
      <c r="N191" s="4">
        <v>0.995</v>
      </c>
      <c r="O191" s="4">
        <v>2.5</v>
      </c>
      <c r="P191" s="4">
        <v>0.751</v>
      </c>
      <c r="Q191" s="5">
        <v>7.3999999999999996E-2</v>
      </c>
      <c r="R191" s="4" t="str">
        <f>TRIM(tblOperations[[#This Row],[Region]])</f>
        <v>South East</v>
      </c>
      <c r="S191" s="4" t="str">
        <f>TRIM(tblOperations[[#This Row],[Team]])</f>
        <v>Facilities Response</v>
      </c>
      <c r="T191" s="4" t="str">
        <f>_xlfn.XLOOKUP(R191,tblRegionReference[Region],tblRegionReference[Area],"Not Found")</f>
        <v>South</v>
      </c>
      <c r="U191" s="4" t="str">
        <f>IF(tblOperations[[#This Row],[Completion_Rate]]&gt;=_xlfn.XLOOKUP("Completion Rate",tblKPITargets[KPI_Name],tblKPITargets[Target_Value]),"Met","Below Target")</f>
        <v>Below Target</v>
      </c>
      <c r="V191" t="str">
        <f>IF(tblOperations[[#This Row],[SLA_Compliance]]&gt;=_xlfn.XLOOKUP('04_References'!$A$3,tblKPITargets[KPI_Name],tblKPITargets[Target_Value]),"Met","Below Target")</f>
        <v>Below Target</v>
      </c>
      <c r="W191" t="str">
        <f>IF(tblOperations[[#This Row],[Quality_Pass_Rate]]&gt;=_xlfn.XLOOKUP('04_References'!$A$4,tblKPITargets[KPI_Name],tblKPITargets[Target_Value]),"Met","Below Target")</f>
        <v>Met</v>
      </c>
      <c r="X191" t="str">
        <f>IF(tblOperations[[#This Row],[Average_Completion_Days]]&lt;=_xlfn.XLOOKUP('04_References'!$A$7,tblKPITargets[KPI_Name],tblKPITargets[Target_Value]),"Met","Below Target")</f>
        <v>Below Target</v>
      </c>
      <c r="Y191" t="str">
        <f>IF(tblOperations[[#This Row],[Closing_Backlog]]&lt;=_xlfn.XLOOKUP('04_References'!$A$8,tblKPITargets[KPI_Name],tblKPITargets[Target_Value]),"Met","Below Target")</f>
        <v>Below Target</v>
      </c>
    </row>
    <row r="192" spans="1:25">
      <c r="A192" s="6" t="s">
        <v>220</v>
      </c>
      <c r="B192" s="7">
        <v>46030</v>
      </c>
      <c r="C192" s="2" t="s">
        <v>48</v>
      </c>
      <c r="D192" s="2" t="s">
        <v>23</v>
      </c>
      <c r="E192" s="2">
        <v>36</v>
      </c>
      <c r="F192" s="2">
        <v>47</v>
      </c>
      <c r="G192" s="2">
        <v>83</v>
      </c>
      <c r="H192" s="2">
        <v>53</v>
      </c>
      <c r="I192" s="2">
        <v>30</v>
      </c>
      <c r="J192" s="2">
        <v>0</v>
      </c>
      <c r="K192" s="2">
        <v>0</v>
      </c>
      <c r="L192" s="2">
        <v>4.3</v>
      </c>
      <c r="M192" s="2">
        <v>0.77</v>
      </c>
      <c r="N192" s="2">
        <v>1</v>
      </c>
      <c r="O192" s="2">
        <v>3.5</v>
      </c>
      <c r="P192" s="2">
        <v>0.69499999999999995</v>
      </c>
      <c r="Q192" s="3">
        <v>0.63900000000000001</v>
      </c>
      <c r="R192" s="4" t="str">
        <f>TRIM(tblOperations[[#This Row],[Region]])</f>
        <v>South East</v>
      </c>
      <c r="S192" s="4" t="str">
        <f>TRIM(tblOperations[[#This Row],[Team]])</f>
        <v>Estates Support</v>
      </c>
      <c r="T192" s="4" t="str">
        <f>_xlfn.XLOOKUP(R192,tblRegionReference[Region],tblRegionReference[Area],"Not Found")</f>
        <v>South</v>
      </c>
      <c r="U192" s="4" t="str">
        <f>IF(tblOperations[[#This Row],[Completion_Rate]]&gt;=_xlfn.XLOOKUP("Completion Rate",tblKPITargets[KPI_Name],tblKPITargets[Target_Value]),"Met","Below Target")</f>
        <v>Below Target</v>
      </c>
      <c r="V192" t="str">
        <f>IF(tblOperations[[#This Row],[SLA_Compliance]]&gt;=_xlfn.XLOOKUP('04_References'!$A$3,tblKPITargets[KPI_Name],tblKPITargets[Target_Value]),"Met","Below Target")</f>
        <v>Below Target</v>
      </c>
      <c r="W192" t="str">
        <f>IF(tblOperations[[#This Row],[Quality_Pass_Rate]]&gt;=_xlfn.XLOOKUP('04_References'!$A$4,tblKPITargets[KPI_Name],tblKPITargets[Target_Value]),"Met","Below Target")</f>
        <v>Met</v>
      </c>
      <c r="X192" t="str">
        <f>IF(tblOperations[[#This Row],[Average_Completion_Days]]&lt;=_xlfn.XLOOKUP('04_References'!$A$7,tblKPITargets[KPI_Name],tblKPITargets[Target_Value]),"Met","Below Target")</f>
        <v>Below Target</v>
      </c>
      <c r="Y192" t="str">
        <f>IF(tblOperations[[#This Row],[Closing_Backlog]]&lt;=_xlfn.XLOOKUP('04_References'!$A$8,tblKPITargets[KPI_Name],tblKPITargets[Target_Value]),"Met","Below Target")</f>
        <v>Below Target</v>
      </c>
    </row>
    <row r="193" spans="1:25">
      <c r="A193" s="8" t="s">
        <v>221</v>
      </c>
      <c r="B193" s="9">
        <v>46030</v>
      </c>
      <c r="C193" s="4" t="s">
        <v>48</v>
      </c>
      <c r="D193" s="4" t="s">
        <v>25</v>
      </c>
      <c r="E193" s="4">
        <v>36</v>
      </c>
      <c r="F193" s="4">
        <v>42</v>
      </c>
      <c r="G193" s="4">
        <v>78</v>
      </c>
      <c r="H193" s="4">
        <v>27</v>
      </c>
      <c r="I193" s="4">
        <v>51</v>
      </c>
      <c r="J193" s="4">
        <v>1</v>
      </c>
      <c r="K193" s="4">
        <v>0</v>
      </c>
      <c r="L193" s="4">
        <v>5</v>
      </c>
      <c r="M193" s="4">
        <v>0.622</v>
      </c>
      <c r="N193" s="4">
        <v>0.97</v>
      </c>
      <c r="O193" s="4">
        <v>2.7</v>
      </c>
      <c r="P193" s="4">
        <v>0.71899999999999997</v>
      </c>
      <c r="Q193" s="5">
        <v>0.34599999999999997</v>
      </c>
      <c r="R193" s="4" t="str">
        <f>TRIM(tblOperations[[#This Row],[Region]])</f>
        <v>South East</v>
      </c>
      <c r="S193" s="4" t="str">
        <f>TRIM(tblOperations[[#This Row],[Team]])</f>
        <v>Workplace Projects</v>
      </c>
      <c r="T193" s="4" t="str">
        <f>_xlfn.XLOOKUP(R193,tblRegionReference[Region],tblRegionReference[Area],"Not Found")</f>
        <v>South</v>
      </c>
      <c r="U193" s="4" t="str">
        <f>IF(tblOperations[[#This Row],[Completion_Rate]]&gt;=_xlfn.XLOOKUP("Completion Rate",tblKPITargets[KPI_Name],tblKPITargets[Target_Value]),"Met","Below Target")</f>
        <v>Below Target</v>
      </c>
      <c r="V193" t="str">
        <f>IF(tblOperations[[#This Row],[SLA_Compliance]]&gt;=_xlfn.XLOOKUP('04_References'!$A$3,tblKPITargets[KPI_Name],tblKPITargets[Target_Value]),"Met","Below Target")</f>
        <v>Below Target</v>
      </c>
      <c r="W193" t="str">
        <f>IF(tblOperations[[#This Row],[Quality_Pass_Rate]]&gt;=_xlfn.XLOOKUP('04_References'!$A$4,tblKPITargets[KPI_Name],tblKPITargets[Target_Value]),"Met","Below Target")</f>
        <v>Met</v>
      </c>
      <c r="X193" t="str">
        <f>IF(tblOperations[[#This Row],[Average_Completion_Days]]&lt;=_xlfn.XLOOKUP('04_References'!$A$7,tblKPITargets[KPI_Name],tblKPITargets[Target_Value]),"Met","Below Target")</f>
        <v>Below Target</v>
      </c>
      <c r="Y193" t="str">
        <f>IF(tblOperations[[#This Row],[Closing_Backlog]]&lt;=_xlfn.XLOOKUP('04_References'!$A$8,tblKPITargets[KPI_Name],tblKPITargets[Target_Value]),"Met","Below Target")</f>
        <v>Below Target</v>
      </c>
    </row>
    <row r="194" spans="1:25">
      <c r="A194" s="6" t="s">
        <v>222</v>
      </c>
      <c r="B194" s="7">
        <v>46030</v>
      </c>
      <c r="C194" s="2" t="s">
        <v>53</v>
      </c>
      <c r="D194" s="2" t="s">
        <v>19</v>
      </c>
      <c r="E194" s="2">
        <v>98</v>
      </c>
      <c r="F194" s="2">
        <v>38</v>
      </c>
      <c r="G194" s="2">
        <v>136</v>
      </c>
      <c r="H194" s="2">
        <v>25</v>
      </c>
      <c r="I194" s="2">
        <v>111</v>
      </c>
      <c r="J194" s="2">
        <v>0</v>
      </c>
      <c r="K194" s="2">
        <v>0</v>
      </c>
      <c r="L194" s="2">
        <v>8</v>
      </c>
      <c r="M194" s="2">
        <v>0.6</v>
      </c>
      <c r="N194" s="2">
        <v>1</v>
      </c>
      <c r="O194" s="2">
        <v>2.5</v>
      </c>
      <c r="P194" s="2">
        <v>0.77100000000000002</v>
      </c>
      <c r="Q194" s="3">
        <v>0.184</v>
      </c>
      <c r="R194" s="4" t="str">
        <f>TRIM(tblOperations[[#This Row],[Region]])</f>
        <v>Wales</v>
      </c>
      <c r="S194" s="4" t="str">
        <f>TRIM(tblOperations[[#This Row],[Team]])</f>
        <v>Workplace Services</v>
      </c>
      <c r="T194" s="4" t="str">
        <f>_xlfn.XLOOKUP(R194,tblRegionReference[Region],tblRegionReference[Area],"Not Found")</f>
        <v>Wales</v>
      </c>
      <c r="U194" s="4" t="str">
        <f>IF(tblOperations[[#This Row],[Completion_Rate]]&gt;=_xlfn.XLOOKUP("Completion Rate",tblKPITargets[KPI_Name],tblKPITargets[Target_Value]),"Met","Below Target")</f>
        <v>Below Target</v>
      </c>
      <c r="V194" t="str">
        <f>IF(tblOperations[[#This Row],[SLA_Compliance]]&gt;=_xlfn.XLOOKUP('04_References'!$A$3,tblKPITargets[KPI_Name],tblKPITargets[Target_Value]),"Met","Below Target")</f>
        <v>Below Target</v>
      </c>
      <c r="W194" t="str">
        <f>IF(tblOperations[[#This Row],[Quality_Pass_Rate]]&gt;=_xlfn.XLOOKUP('04_References'!$A$4,tblKPITargets[KPI_Name],tblKPITargets[Target_Value]),"Met","Below Target")</f>
        <v>Met</v>
      </c>
      <c r="X194" t="str">
        <f>IF(tblOperations[[#This Row],[Average_Completion_Days]]&lt;=_xlfn.XLOOKUP('04_References'!$A$7,tblKPITargets[KPI_Name],tblKPITargets[Target_Value]),"Met","Below Target")</f>
        <v>Below Target</v>
      </c>
      <c r="Y194" t="str">
        <f>IF(tblOperations[[#This Row],[Closing_Backlog]]&lt;=_xlfn.XLOOKUP('04_References'!$A$8,tblKPITargets[KPI_Name],tblKPITargets[Target_Value]),"Met","Below Target")</f>
        <v>Below Target</v>
      </c>
    </row>
    <row r="195" spans="1:25">
      <c r="A195" s="8" t="s">
        <v>223</v>
      </c>
      <c r="B195" s="9">
        <v>46030</v>
      </c>
      <c r="C195" s="4" t="s">
        <v>53</v>
      </c>
      <c r="D195" s="4" t="s">
        <v>21</v>
      </c>
      <c r="E195" s="4">
        <v>77</v>
      </c>
      <c r="F195" s="4">
        <v>36</v>
      </c>
      <c r="G195" s="4">
        <v>113</v>
      </c>
      <c r="H195" s="4">
        <v>25</v>
      </c>
      <c r="I195" s="4">
        <v>88</v>
      </c>
      <c r="J195" s="4">
        <v>0</v>
      </c>
      <c r="K195" s="4">
        <v>0</v>
      </c>
      <c r="L195" s="4">
        <v>8</v>
      </c>
      <c r="M195" s="4">
        <v>0.6</v>
      </c>
      <c r="N195" s="4">
        <v>0.95499999999999996</v>
      </c>
      <c r="O195" s="4">
        <v>2.5</v>
      </c>
      <c r="P195" s="4">
        <v>0.70599999999999996</v>
      </c>
      <c r="Q195" s="5">
        <v>0.221</v>
      </c>
      <c r="R195" s="4" t="str">
        <f>TRIM(tblOperations[[#This Row],[Region]])</f>
        <v>Wales</v>
      </c>
      <c r="S195" s="4" t="str">
        <f>TRIM(tblOperations[[#This Row],[Team]])</f>
        <v>Facilities Response</v>
      </c>
      <c r="T195" s="4" t="str">
        <f>_xlfn.XLOOKUP(R195,tblRegionReference[Region],tblRegionReference[Area],"Not Found")</f>
        <v>Wales</v>
      </c>
      <c r="U195" s="4" t="str">
        <f>IF(tblOperations[[#This Row],[Completion_Rate]]&gt;=_xlfn.XLOOKUP("Completion Rate",tblKPITargets[KPI_Name],tblKPITargets[Target_Value]),"Met","Below Target")</f>
        <v>Below Target</v>
      </c>
      <c r="V195" t="str">
        <f>IF(tblOperations[[#This Row],[SLA_Compliance]]&gt;=_xlfn.XLOOKUP('04_References'!$A$3,tblKPITargets[KPI_Name],tblKPITargets[Target_Value]),"Met","Below Target")</f>
        <v>Below Target</v>
      </c>
      <c r="W195" t="str">
        <f>IF(tblOperations[[#This Row],[Quality_Pass_Rate]]&gt;=_xlfn.XLOOKUP('04_References'!$A$4,tblKPITargets[KPI_Name],tblKPITargets[Target_Value]),"Met","Below Target")</f>
        <v>Met</v>
      </c>
      <c r="X195" t="str">
        <f>IF(tblOperations[[#This Row],[Average_Completion_Days]]&lt;=_xlfn.XLOOKUP('04_References'!$A$7,tblKPITargets[KPI_Name],tblKPITargets[Target_Value]),"Met","Below Target")</f>
        <v>Below Target</v>
      </c>
      <c r="Y195" t="str">
        <f>IF(tblOperations[[#This Row],[Closing_Backlog]]&lt;=_xlfn.XLOOKUP('04_References'!$A$8,tblKPITargets[KPI_Name],tblKPITargets[Target_Value]),"Met","Below Target")</f>
        <v>Below Target</v>
      </c>
    </row>
    <row r="196" spans="1:25">
      <c r="A196" s="6" t="s">
        <v>224</v>
      </c>
      <c r="B196" s="7">
        <v>46030</v>
      </c>
      <c r="C196" s="2" t="s">
        <v>53</v>
      </c>
      <c r="D196" s="2" t="s">
        <v>23</v>
      </c>
      <c r="E196" s="2">
        <v>89</v>
      </c>
      <c r="F196" s="2">
        <v>30</v>
      </c>
      <c r="G196" s="2">
        <v>119</v>
      </c>
      <c r="H196" s="2">
        <v>32</v>
      </c>
      <c r="I196" s="2">
        <v>87</v>
      </c>
      <c r="J196" s="2">
        <v>0</v>
      </c>
      <c r="K196" s="2">
        <v>0</v>
      </c>
      <c r="L196" s="2">
        <v>8</v>
      </c>
      <c r="M196" s="2">
        <v>0.6</v>
      </c>
      <c r="N196" s="2">
        <v>0.96499999999999997</v>
      </c>
      <c r="O196" s="2">
        <v>2.5</v>
      </c>
      <c r="P196" s="2">
        <v>0.755</v>
      </c>
      <c r="Q196" s="3">
        <v>0.26900000000000002</v>
      </c>
      <c r="R196" s="4" t="str">
        <f>TRIM(tblOperations[[#This Row],[Region]])</f>
        <v>Wales</v>
      </c>
      <c r="S196" s="4" t="str">
        <f>TRIM(tblOperations[[#This Row],[Team]])</f>
        <v>Estates Support</v>
      </c>
      <c r="T196" s="4" t="str">
        <f>_xlfn.XLOOKUP(R196,tblRegionReference[Region],tblRegionReference[Area],"Not Found")</f>
        <v>Wales</v>
      </c>
      <c r="U196" s="4" t="str">
        <f>IF(tblOperations[[#This Row],[Completion_Rate]]&gt;=_xlfn.XLOOKUP("Completion Rate",tblKPITargets[KPI_Name],tblKPITargets[Target_Value]),"Met","Below Target")</f>
        <v>Below Target</v>
      </c>
      <c r="V196" t="str">
        <f>IF(tblOperations[[#This Row],[SLA_Compliance]]&gt;=_xlfn.XLOOKUP('04_References'!$A$3,tblKPITargets[KPI_Name],tblKPITargets[Target_Value]),"Met","Below Target")</f>
        <v>Below Target</v>
      </c>
      <c r="W196" t="str">
        <f>IF(tblOperations[[#This Row],[Quality_Pass_Rate]]&gt;=_xlfn.XLOOKUP('04_References'!$A$4,tblKPITargets[KPI_Name],tblKPITargets[Target_Value]),"Met","Below Target")</f>
        <v>Met</v>
      </c>
      <c r="X196" t="str">
        <f>IF(tblOperations[[#This Row],[Average_Completion_Days]]&lt;=_xlfn.XLOOKUP('04_References'!$A$7,tblKPITargets[KPI_Name],tblKPITargets[Target_Value]),"Met","Below Target")</f>
        <v>Below Target</v>
      </c>
      <c r="Y196" t="str">
        <f>IF(tblOperations[[#This Row],[Closing_Backlog]]&lt;=_xlfn.XLOOKUP('04_References'!$A$8,tblKPITargets[KPI_Name],tblKPITargets[Target_Value]),"Met","Below Target")</f>
        <v>Below Target</v>
      </c>
    </row>
    <row r="197" spans="1:25">
      <c r="A197" s="8" t="s">
        <v>225</v>
      </c>
      <c r="B197" s="9">
        <v>46030</v>
      </c>
      <c r="C197" s="4" t="s">
        <v>53</v>
      </c>
      <c r="D197" s="4" t="s">
        <v>25</v>
      </c>
      <c r="E197" s="4">
        <v>0</v>
      </c>
      <c r="F197" s="4">
        <v>17</v>
      </c>
      <c r="G197" s="4">
        <v>17</v>
      </c>
      <c r="H197" s="4">
        <v>17</v>
      </c>
      <c r="I197" s="4">
        <v>0</v>
      </c>
      <c r="J197" s="4">
        <v>0</v>
      </c>
      <c r="K197" s="4">
        <v>0</v>
      </c>
      <c r="L197" s="4">
        <v>1.6</v>
      </c>
      <c r="M197" s="4">
        <v>0.96799999999999997</v>
      </c>
      <c r="N197" s="4">
        <v>0.97299999999999998</v>
      </c>
      <c r="O197" s="4">
        <v>4.5</v>
      </c>
      <c r="P197" s="4">
        <v>0.74</v>
      </c>
      <c r="Q197" s="5">
        <v>1</v>
      </c>
      <c r="R197" s="4" t="str">
        <f>TRIM(tblOperations[[#This Row],[Region]])</f>
        <v>Wales</v>
      </c>
      <c r="S197" s="4" t="str">
        <f>TRIM(tblOperations[[#This Row],[Team]])</f>
        <v>Workplace Projects</v>
      </c>
      <c r="T197" s="4" t="str">
        <f>_xlfn.XLOOKUP(R197,tblRegionReference[Region],tblRegionReference[Area],"Not Found")</f>
        <v>Wales</v>
      </c>
      <c r="U197" s="4" t="str">
        <f>IF(tblOperations[[#This Row],[Completion_Rate]]&gt;=_xlfn.XLOOKUP("Completion Rate",tblKPITargets[KPI_Name],tblKPITargets[Target_Value]),"Met","Below Target")</f>
        <v>Met</v>
      </c>
      <c r="V197" t="str">
        <f>IF(tblOperations[[#This Row],[SLA_Compliance]]&gt;=_xlfn.XLOOKUP('04_References'!$A$3,tblKPITargets[KPI_Name],tblKPITargets[Target_Value]),"Met","Below Target")</f>
        <v>Met</v>
      </c>
      <c r="W197" t="str">
        <f>IF(tblOperations[[#This Row],[Quality_Pass_Rate]]&gt;=_xlfn.XLOOKUP('04_References'!$A$4,tblKPITargets[KPI_Name],tblKPITargets[Target_Value]),"Met","Below Target")</f>
        <v>Met</v>
      </c>
      <c r="X197" t="str">
        <f>IF(tblOperations[[#This Row],[Average_Completion_Days]]&lt;=_xlfn.XLOOKUP('04_References'!$A$7,tblKPITargets[KPI_Name],tblKPITargets[Target_Value]),"Met","Below Target")</f>
        <v>Met</v>
      </c>
      <c r="Y197" t="str">
        <f>IF(tblOperations[[#This Row],[Closing_Backlog]]&lt;=_xlfn.XLOOKUP('04_References'!$A$8,tblKPITargets[KPI_Name],tblKPITargets[Target_Value]),"Met","Below Target")</f>
        <v>Met</v>
      </c>
    </row>
    <row r="198" spans="1:25">
      <c r="A198" s="6" t="s">
        <v>226</v>
      </c>
      <c r="B198" s="7">
        <v>46031</v>
      </c>
      <c r="C198" s="2" t="s">
        <v>18</v>
      </c>
      <c r="D198" s="2" t="s">
        <v>19</v>
      </c>
      <c r="E198" s="2">
        <v>43</v>
      </c>
      <c r="F198" s="2">
        <v>40</v>
      </c>
      <c r="G198" s="2">
        <v>83</v>
      </c>
      <c r="H198" s="2">
        <v>37</v>
      </c>
      <c r="I198" s="2">
        <v>46</v>
      </c>
      <c r="J198" s="2">
        <v>0</v>
      </c>
      <c r="K198" s="2">
        <v>0</v>
      </c>
      <c r="L198" s="2">
        <v>5.3</v>
      </c>
      <c r="M198" s="2">
        <v>0.71</v>
      </c>
      <c r="N198" s="2">
        <v>0.98599999999999999</v>
      </c>
      <c r="O198" s="2">
        <v>3</v>
      </c>
      <c r="P198" s="2">
        <v>0.70499999999999996</v>
      </c>
      <c r="Q198" s="3">
        <v>0.44600000000000001</v>
      </c>
      <c r="R198" s="4" t="str">
        <f>TRIM(tblOperations[[#This Row],[Region]])</f>
        <v>Scotland</v>
      </c>
      <c r="S198" s="4" t="str">
        <f>TRIM(tblOperations[[#This Row],[Team]])</f>
        <v>Workplace Services</v>
      </c>
      <c r="T198" s="4" t="str">
        <f>_xlfn.XLOOKUP(R198,tblRegionReference[Region],tblRegionReference[Area],"Not Found")</f>
        <v>North</v>
      </c>
      <c r="U198" s="4" t="str">
        <f>IF(tblOperations[[#This Row],[Completion_Rate]]&gt;=_xlfn.XLOOKUP("Completion Rate",tblKPITargets[KPI_Name],tblKPITargets[Target_Value]),"Met","Below Target")</f>
        <v>Below Target</v>
      </c>
      <c r="V198" t="str">
        <f>IF(tblOperations[[#This Row],[SLA_Compliance]]&gt;=_xlfn.XLOOKUP('04_References'!$A$3,tblKPITargets[KPI_Name],tblKPITargets[Target_Value]),"Met","Below Target")</f>
        <v>Below Target</v>
      </c>
      <c r="W198" t="str">
        <f>IF(tblOperations[[#This Row],[Quality_Pass_Rate]]&gt;=_xlfn.XLOOKUP('04_References'!$A$4,tblKPITargets[KPI_Name],tblKPITargets[Target_Value]),"Met","Below Target")</f>
        <v>Met</v>
      </c>
      <c r="X198" t="str">
        <f>IF(tblOperations[[#This Row],[Average_Completion_Days]]&lt;=_xlfn.XLOOKUP('04_References'!$A$7,tblKPITargets[KPI_Name],tblKPITargets[Target_Value]),"Met","Below Target")</f>
        <v>Below Target</v>
      </c>
      <c r="Y198" t="str">
        <f>IF(tblOperations[[#This Row],[Closing_Backlog]]&lt;=_xlfn.XLOOKUP('04_References'!$A$8,tblKPITargets[KPI_Name],tblKPITargets[Target_Value]),"Met","Below Target")</f>
        <v>Below Target</v>
      </c>
    </row>
    <row r="199" spans="1:25">
      <c r="A199" s="8" t="s">
        <v>227</v>
      </c>
      <c r="B199" s="9">
        <v>46031</v>
      </c>
      <c r="C199" s="4" t="s">
        <v>18</v>
      </c>
      <c r="D199" s="4" t="s">
        <v>21</v>
      </c>
      <c r="E199" s="4">
        <v>0</v>
      </c>
      <c r="F199" s="4">
        <v>38</v>
      </c>
      <c r="G199" s="4">
        <v>38</v>
      </c>
      <c r="H199" s="4">
        <v>38</v>
      </c>
      <c r="I199" s="4">
        <v>0</v>
      </c>
      <c r="J199" s="4">
        <v>0</v>
      </c>
      <c r="K199" s="4">
        <v>0</v>
      </c>
      <c r="L199" s="4">
        <v>0.7</v>
      </c>
      <c r="M199" s="4">
        <v>0.97899999999999998</v>
      </c>
      <c r="N199" s="4">
        <v>0.98</v>
      </c>
      <c r="O199" s="4">
        <v>4.5999999999999996</v>
      </c>
      <c r="P199" s="4">
        <v>0.71</v>
      </c>
      <c r="Q199" s="5">
        <v>1</v>
      </c>
      <c r="R199" s="4" t="str">
        <f>TRIM(tblOperations[[#This Row],[Region]])</f>
        <v>Scotland</v>
      </c>
      <c r="S199" s="4" t="str">
        <f>TRIM(tblOperations[[#This Row],[Team]])</f>
        <v>Facilities Response</v>
      </c>
      <c r="T199" s="4" t="str">
        <f>_xlfn.XLOOKUP(R199,tblRegionReference[Region],tblRegionReference[Area],"Not Found")</f>
        <v>North</v>
      </c>
      <c r="U199" s="4" t="str">
        <f>IF(tblOperations[[#This Row],[Completion_Rate]]&gt;=_xlfn.XLOOKUP("Completion Rate",tblKPITargets[KPI_Name],tblKPITargets[Target_Value]),"Met","Below Target")</f>
        <v>Met</v>
      </c>
      <c r="V199" t="str">
        <f>IF(tblOperations[[#This Row],[SLA_Compliance]]&gt;=_xlfn.XLOOKUP('04_References'!$A$3,tblKPITargets[KPI_Name],tblKPITargets[Target_Value]),"Met","Below Target")</f>
        <v>Met</v>
      </c>
      <c r="W199" t="str">
        <f>IF(tblOperations[[#This Row],[Quality_Pass_Rate]]&gt;=_xlfn.XLOOKUP('04_References'!$A$4,tblKPITargets[KPI_Name],tblKPITargets[Target_Value]),"Met","Below Target")</f>
        <v>Met</v>
      </c>
      <c r="X199" t="str">
        <f>IF(tblOperations[[#This Row],[Average_Completion_Days]]&lt;=_xlfn.XLOOKUP('04_References'!$A$7,tblKPITargets[KPI_Name],tblKPITargets[Target_Value]),"Met","Below Target")</f>
        <v>Met</v>
      </c>
      <c r="Y199" t="str">
        <f>IF(tblOperations[[#This Row],[Closing_Backlog]]&lt;=_xlfn.XLOOKUP('04_References'!$A$8,tblKPITargets[KPI_Name],tblKPITargets[Target_Value]),"Met","Below Target")</f>
        <v>Met</v>
      </c>
    </row>
    <row r="200" spans="1:25">
      <c r="A200" s="6" t="s">
        <v>228</v>
      </c>
      <c r="B200" s="7">
        <v>46031</v>
      </c>
      <c r="C200" s="2" t="s">
        <v>18</v>
      </c>
      <c r="D200" s="2" t="s">
        <v>23</v>
      </c>
      <c r="E200" s="2">
        <v>71</v>
      </c>
      <c r="F200" s="2">
        <v>60</v>
      </c>
      <c r="G200" s="2">
        <v>131</v>
      </c>
      <c r="H200" s="2">
        <v>40</v>
      </c>
      <c r="I200" s="2">
        <v>91</v>
      </c>
      <c r="J200" s="2">
        <v>0</v>
      </c>
      <c r="K200" s="2">
        <v>0</v>
      </c>
      <c r="L200" s="2">
        <v>8</v>
      </c>
      <c r="M200" s="2">
        <v>0.6</v>
      </c>
      <c r="N200" s="2">
        <v>0.98399999999999999</v>
      </c>
      <c r="O200" s="2">
        <v>2.5</v>
      </c>
      <c r="P200" s="2">
        <v>0.78600000000000003</v>
      </c>
      <c r="Q200" s="3">
        <v>0.30499999999999999</v>
      </c>
      <c r="R200" s="4" t="str">
        <f>TRIM(tblOperations[[#This Row],[Region]])</f>
        <v>Scotland</v>
      </c>
      <c r="S200" s="4" t="str">
        <f>TRIM(tblOperations[[#This Row],[Team]])</f>
        <v>Estates Support</v>
      </c>
      <c r="T200" s="4" t="str">
        <f>_xlfn.XLOOKUP(R200,tblRegionReference[Region],tblRegionReference[Area],"Not Found")</f>
        <v>North</v>
      </c>
      <c r="U200" s="4" t="str">
        <f>IF(tblOperations[[#This Row],[Completion_Rate]]&gt;=_xlfn.XLOOKUP("Completion Rate",tblKPITargets[KPI_Name],tblKPITargets[Target_Value]),"Met","Below Target")</f>
        <v>Below Target</v>
      </c>
      <c r="V200" t="str">
        <f>IF(tblOperations[[#This Row],[SLA_Compliance]]&gt;=_xlfn.XLOOKUP('04_References'!$A$3,tblKPITargets[KPI_Name],tblKPITargets[Target_Value]),"Met","Below Target")</f>
        <v>Below Target</v>
      </c>
      <c r="W200" t="str">
        <f>IF(tblOperations[[#This Row],[Quality_Pass_Rate]]&gt;=_xlfn.XLOOKUP('04_References'!$A$4,tblKPITargets[KPI_Name],tblKPITargets[Target_Value]),"Met","Below Target")</f>
        <v>Met</v>
      </c>
      <c r="X200" t="str">
        <f>IF(tblOperations[[#This Row],[Average_Completion_Days]]&lt;=_xlfn.XLOOKUP('04_References'!$A$7,tblKPITargets[KPI_Name],tblKPITargets[Target_Value]),"Met","Below Target")</f>
        <v>Below Target</v>
      </c>
      <c r="Y200" t="str">
        <f>IF(tblOperations[[#This Row],[Closing_Backlog]]&lt;=_xlfn.XLOOKUP('04_References'!$A$8,tblKPITargets[KPI_Name],tblKPITargets[Target_Value]),"Met","Below Target")</f>
        <v>Below Target</v>
      </c>
    </row>
    <row r="201" spans="1:25">
      <c r="A201" s="8" t="s">
        <v>229</v>
      </c>
      <c r="B201" s="9">
        <v>46031</v>
      </c>
      <c r="C201" s="4" t="s">
        <v>18</v>
      </c>
      <c r="D201" s="4" t="s">
        <v>25</v>
      </c>
      <c r="E201" s="4">
        <v>0</v>
      </c>
      <c r="F201" s="4">
        <v>25</v>
      </c>
      <c r="G201" s="4">
        <v>25</v>
      </c>
      <c r="H201" s="4">
        <v>25</v>
      </c>
      <c r="I201" s="4">
        <v>0</v>
      </c>
      <c r="J201" s="4">
        <v>0</v>
      </c>
      <c r="K201" s="4">
        <v>0</v>
      </c>
      <c r="L201" s="4">
        <v>1.6</v>
      </c>
      <c r="M201" s="4">
        <v>0.98899999999999999</v>
      </c>
      <c r="N201" s="4">
        <v>0.98199999999999998</v>
      </c>
      <c r="O201" s="4">
        <v>4.5</v>
      </c>
      <c r="P201" s="4">
        <v>0.77700000000000002</v>
      </c>
      <c r="Q201" s="5">
        <v>1</v>
      </c>
      <c r="R201" s="4" t="str">
        <f>TRIM(tblOperations[[#This Row],[Region]])</f>
        <v>Scotland</v>
      </c>
      <c r="S201" s="4" t="str">
        <f>TRIM(tblOperations[[#This Row],[Team]])</f>
        <v>Workplace Projects</v>
      </c>
      <c r="T201" s="4" t="str">
        <f>_xlfn.XLOOKUP(R201,tblRegionReference[Region],tblRegionReference[Area],"Not Found")</f>
        <v>North</v>
      </c>
      <c r="U201" s="4" t="str">
        <f>IF(tblOperations[[#This Row],[Completion_Rate]]&gt;=_xlfn.XLOOKUP("Completion Rate",tblKPITargets[KPI_Name],tblKPITargets[Target_Value]),"Met","Below Target")</f>
        <v>Met</v>
      </c>
      <c r="V201" t="str">
        <f>IF(tblOperations[[#This Row],[SLA_Compliance]]&gt;=_xlfn.XLOOKUP('04_References'!$A$3,tblKPITargets[KPI_Name],tblKPITargets[Target_Value]),"Met","Below Target")</f>
        <v>Met</v>
      </c>
      <c r="W201" t="str">
        <f>IF(tblOperations[[#This Row],[Quality_Pass_Rate]]&gt;=_xlfn.XLOOKUP('04_References'!$A$4,tblKPITargets[KPI_Name],tblKPITargets[Target_Value]),"Met","Below Target")</f>
        <v>Met</v>
      </c>
      <c r="X201" t="str">
        <f>IF(tblOperations[[#This Row],[Average_Completion_Days]]&lt;=_xlfn.XLOOKUP('04_References'!$A$7,tblKPITargets[KPI_Name],tblKPITargets[Target_Value]),"Met","Below Target")</f>
        <v>Met</v>
      </c>
      <c r="Y201" t="str">
        <f>IF(tblOperations[[#This Row],[Closing_Backlog]]&lt;=_xlfn.XLOOKUP('04_References'!$A$8,tblKPITargets[KPI_Name],tblKPITargets[Target_Value]),"Met","Below Target")</f>
        <v>Met</v>
      </c>
    </row>
    <row r="202" spans="1:25">
      <c r="A202" s="6" t="s">
        <v>230</v>
      </c>
      <c r="B202" s="7">
        <v>46031</v>
      </c>
      <c r="C202" s="2" t="s">
        <v>27</v>
      </c>
      <c r="D202" s="2" t="s">
        <v>19</v>
      </c>
      <c r="E202" s="2">
        <v>0</v>
      </c>
      <c r="F202" s="2">
        <v>33</v>
      </c>
      <c r="G202" s="2">
        <v>33</v>
      </c>
      <c r="H202" s="2">
        <v>33</v>
      </c>
      <c r="I202" s="2">
        <v>0</v>
      </c>
      <c r="J202" s="2">
        <v>0</v>
      </c>
      <c r="K202" s="2">
        <v>0</v>
      </c>
      <c r="L202" s="2">
        <v>1.7</v>
      </c>
      <c r="M202" s="2">
        <v>0.98399999999999999</v>
      </c>
      <c r="N202" s="2">
        <v>0.97899999999999998</v>
      </c>
      <c r="O202" s="2">
        <v>4.5</v>
      </c>
      <c r="P202" s="2">
        <v>0.69199999999999995</v>
      </c>
      <c r="Q202" s="3">
        <v>1</v>
      </c>
      <c r="R202" s="4" t="str">
        <f>TRIM(tblOperations[[#This Row],[Region]])</f>
        <v>North East</v>
      </c>
      <c r="S202" s="4" t="str">
        <f>TRIM(tblOperations[[#This Row],[Team]])</f>
        <v>Workplace Services</v>
      </c>
      <c r="T202" s="4" t="str">
        <f>_xlfn.XLOOKUP(R202,tblRegionReference[Region],tblRegionReference[Area],"Not Found")</f>
        <v>North</v>
      </c>
      <c r="U202" s="4" t="str">
        <f>IF(tblOperations[[#This Row],[Completion_Rate]]&gt;=_xlfn.XLOOKUP("Completion Rate",tblKPITargets[KPI_Name],tblKPITargets[Target_Value]),"Met","Below Target")</f>
        <v>Met</v>
      </c>
      <c r="V202" t="str">
        <f>IF(tblOperations[[#This Row],[SLA_Compliance]]&gt;=_xlfn.XLOOKUP('04_References'!$A$3,tblKPITargets[KPI_Name],tblKPITargets[Target_Value]),"Met","Below Target")</f>
        <v>Met</v>
      </c>
      <c r="W202" t="str">
        <f>IF(tblOperations[[#This Row],[Quality_Pass_Rate]]&gt;=_xlfn.XLOOKUP('04_References'!$A$4,tblKPITargets[KPI_Name],tblKPITargets[Target_Value]),"Met","Below Target")</f>
        <v>Met</v>
      </c>
      <c r="X202" t="str">
        <f>IF(tblOperations[[#This Row],[Average_Completion_Days]]&lt;=_xlfn.XLOOKUP('04_References'!$A$7,tblKPITargets[KPI_Name],tblKPITargets[Target_Value]),"Met","Below Target")</f>
        <v>Met</v>
      </c>
      <c r="Y202" t="str">
        <f>IF(tblOperations[[#This Row],[Closing_Backlog]]&lt;=_xlfn.XLOOKUP('04_References'!$A$8,tblKPITargets[KPI_Name],tblKPITargets[Target_Value]),"Met","Below Target")</f>
        <v>Met</v>
      </c>
    </row>
    <row r="203" spans="1:25">
      <c r="A203" s="8" t="s">
        <v>231</v>
      </c>
      <c r="B203" s="9">
        <v>46031</v>
      </c>
      <c r="C203" s="4" t="s">
        <v>27</v>
      </c>
      <c r="D203" s="4" t="s">
        <v>21</v>
      </c>
      <c r="E203" s="4">
        <v>0</v>
      </c>
      <c r="F203" s="4">
        <v>20</v>
      </c>
      <c r="G203" s="4">
        <v>20</v>
      </c>
      <c r="H203" s="4">
        <v>20</v>
      </c>
      <c r="I203" s="4">
        <v>0</v>
      </c>
      <c r="J203" s="4">
        <v>0</v>
      </c>
      <c r="K203" s="4">
        <v>0</v>
      </c>
      <c r="L203" s="4">
        <v>1.4</v>
      </c>
      <c r="M203" s="4">
        <v>0.97499999999999998</v>
      </c>
      <c r="N203" s="4">
        <v>0.96199999999999997</v>
      </c>
      <c r="O203" s="4">
        <v>4.4000000000000004</v>
      </c>
      <c r="P203" s="4">
        <v>0.70599999999999996</v>
      </c>
      <c r="Q203" s="5">
        <v>1</v>
      </c>
      <c r="R203" s="4" t="str">
        <f>TRIM(tblOperations[[#This Row],[Region]])</f>
        <v>North East</v>
      </c>
      <c r="S203" s="4" t="str">
        <f>TRIM(tblOperations[[#This Row],[Team]])</f>
        <v>Facilities Response</v>
      </c>
      <c r="T203" s="4" t="str">
        <f>_xlfn.XLOOKUP(R203,tblRegionReference[Region],tblRegionReference[Area],"Not Found")</f>
        <v>North</v>
      </c>
      <c r="U203" s="4" t="str">
        <f>IF(tblOperations[[#This Row],[Completion_Rate]]&gt;=_xlfn.XLOOKUP("Completion Rate",tblKPITargets[KPI_Name],tblKPITargets[Target_Value]),"Met","Below Target")</f>
        <v>Met</v>
      </c>
      <c r="V203" t="str">
        <f>IF(tblOperations[[#This Row],[SLA_Compliance]]&gt;=_xlfn.XLOOKUP('04_References'!$A$3,tblKPITargets[KPI_Name],tblKPITargets[Target_Value]),"Met","Below Target")</f>
        <v>Met</v>
      </c>
      <c r="W203" t="str">
        <f>IF(tblOperations[[#This Row],[Quality_Pass_Rate]]&gt;=_xlfn.XLOOKUP('04_References'!$A$4,tblKPITargets[KPI_Name],tblKPITargets[Target_Value]),"Met","Below Target")</f>
        <v>Met</v>
      </c>
      <c r="X203" t="str">
        <f>IF(tblOperations[[#This Row],[Average_Completion_Days]]&lt;=_xlfn.XLOOKUP('04_References'!$A$7,tblKPITargets[KPI_Name],tblKPITargets[Target_Value]),"Met","Below Target")</f>
        <v>Met</v>
      </c>
      <c r="Y203" t="str">
        <f>IF(tblOperations[[#This Row],[Closing_Backlog]]&lt;=_xlfn.XLOOKUP('04_References'!$A$8,tblKPITargets[KPI_Name],tblKPITargets[Target_Value]),"Met","Below Target")</f>
        <v>Met</v>
      </c>
    </row>
    <row r="204" spans="1:25">
      <c r="A204" s="6" t="s">
        <v>232</v>
      </c>
      <c r="B204" s="7">
        <v>46031</v>
      </c>
      <c r="C204" s="2" t="s">
        <v>27</v>
      </c>
      <c r="D204" s="2" t="s">
        <v>23</v>
      </c>
      <c r="E204" s="2">
        <v>179</v>
      </c>
      <c r="F204" s="2">
        <v>34</v>
      </c>
      <c r="G204" s="2">
        <v>213</v>
      </c>
      <c r="H204" s="2">
        <v>19</v>
      </c>
      <c r="I204" s="2">
        <v>194</v>
      </c>
      <c r="J204" s="2">
        <v>0</v>
      </c>
      <c r="K204" s="2">
        <v>0</v>
      </c>
      <c r="L204" s="2">
        <v>8</v>
      </c>
      <c r="M204" s="2">
        <v>0.6</v>
      </c>
      <c r="N204" s="2">
        <v>0.96299999999999997</v>
      </c>
      <c r="O204" s="2">
        <v>2.5</v>
      </c>
      <c r="P204" s="2">
        <v>0.70899999999999996</v>
      </c>
      <c r="Q204" s="3">
        <v>8.8999999999999996E-2</v>
      </c>
      <c r="R204" s="4" t="str">
        <f>TRIM(tblOperations[[#This Row],[Region]])</f>
        <v>North East</v>
      </c>
      <c r="S204" s="4" t="str">
        <f>TRIM(tblOperations[[#This Row],[Team]])</f>
        <v>Estates Support</v>
      </c>
      <c r="T204" s="4" t="str">
        <f>_xlfn.XLOOKUP(R204,tblRegionReference[Region],tblRegionReference[Area],"Not Found")</f>
        <v>North</v>
      </c>
      <c r="U204" s="4" t="str">
        <f>IF(tblOperations[[#This Row],[Completion_Rate]]&gt;=_xlfn.XLOOKUP("Completion Rate",tblKPITargets[KPI_Name],tblKPITargets[Target_Value]),"Met","Below Target")</f>
        <v>Below Target</v>
      </c>
      <c r="V204" t="str">
        <f>IF(tblOperations[[#This Row],[SLA_Compliance]]&gt;=_xlfn.XLOOKUP('04_References'!$A$3,tblKPITargets[KPI_Name],tblKPITargets[Target_Value]),"Met","Below Target")</f>
        <v>Below Target</v>
      </c>
      <c r="W204" t="str">
        <f>IF(tblOperations[[#This Row],[Quality_Pass_Rate]]&gt;=_xlfn.XLOOKUP('04_References'!$A$4,tblKPITargets[KPI_Name],tblKPITargets[Target_Value]),"Met","Below Target")</f>
        <v>Met</v>
      </c>
      <c r="X204" t="str">
        <f>IF(tblOperations[[#This Row],[Average_Completion_Days]]&lt;=_xlfn.XLOOKUP('04_References'!$A$7,tblKPITargets[KPI_Name],tblKPITargets[Target_Value]),"Met","Below Target")</f>
        <v>Below Target</v>
      </c>
      <c r="Y204" t="str">
        <f>IF(tblOperations[[#This Row],[Closing_Backlog]]&lt;=_xlfn.XLOOKUP('04_References'!$A$8,tblKPITargets[KPI_Name],tblKPITargets[Target_Value]),"Met","Below Target")</f>
        <v>Below Target</v>
      </c>
    </row>
    <row r="205" spans="1:25">
      <c r="A205" s="8" t="s">
        <v>233</v>
      </c>
      <c r="B205" s="9">
        <v>46031</v>
      </c>
      <c r="C205" s="4" t="s">
        <v>27</v>
      </c>
      <c r="D205" s="4" t="s">
        <v>25</v>
      </c>
      <c r="E205" s="4">
        <v>20</v>
      </c>
      <c r="F205" s="4">
        <v>34</v>
      </c>
      <c r="G205" s="4">
        <v>54</v>
      </c>
      <c r="H205" s="4">
        <v>29</v>
      </c>
      <c r="I205" s="4">
        <v>25</v>
      </c>
      <c r="J205" s="4">
        <v>0</v>
      </c>
      <c r="K205" s="4">
        <v>0</v>
      </c>
      <c r="L205" s="4">
        <v>3.7</v>
      </c>
      <c r="M205" s="4">
        <v>0.85399999999999998</v>
      </c>
      <c r="N205" s="4">
        <v>0.995</v>
      </c>
      <c r="O205" s="4">
        <v>3.7</v>
      </c>
      <c r="P205" s="4">
        <v>0.77400000000000002</v>
      </c>
      <c r="Q205" s="5">
        <v>0.53700000000000003</v>
      </c>
      <c r="R205" s="4" t="str">
        <f>TRIM(tblOperations[[#This Row],[Region]])</f>
        <v>North East</v>
      </c>
      <c r="S205" s="4" t="str">
        <f>TRIM(tblOperations[[#This Row],[Team]])</f>
        <v>Workplace Projects</v>
      </c>
      <c r="T205" s="4" t="str">
        <f>_xlfn.XLOOKUP(R205,tblRegionReference[Region],tblRegionReference[Area],"Not Found")</f>
        <v>North</v>
      </c>
      <c r="U205" s="4" t="str">
        <f>IF(tblOperations[[#This Row],[Completion_Rate]]&gt;=_xlfn.XLOOKUP("Completion Rate",tblKPITargets[KPI_Name],tblKPITargets[Target_Value]),"Met","Below Target")</f>
        <v>Below Target</v>
      </c>
      <c r="V205" t="str">
        <f>IF(tblOperations[[#This Row],[SLA_Compliance]]&gt;=_xlfn.XLOOKUP('04_References'!$A$3,tblKPITargets[KPI_Name],tblKPITargets[Target_Value]),"Met","Below Target")</f>
        <v>Below Target</v>
      </c>
      <c r="W205" t="str">
        <f>IF(tblOperations[[#This Row],[Quality_Pass_Rate]]&gt;=_xlfn.XLOOKUP('04_References'!$A$4,tblKPITargets[KPI_Name],tblKPITargets[Target_Value]),"Met","Below Target")</f>
        <v>Met</v>
      </c>
      <c r="X205" t="str">
        <f>IF(tblOperations[[#This Row],[Average_Completion_Days]]&lt;=_xlfn.XLOOKUP('04_References'!$A$7,tblKPITargets[KPI_Name],tblKPITargets[Target_Value]),"Met","Below Target")</f>
        <v>Below Target</v>
      </c>
      <c r="Y205" t="str">
        <f>IF(tblOperations[[#This Row],[Closing_Backlog]]&lt;=_xlfn.XLOOKUP('04_References'!$A$8,tblKPITargets[KPI_Name],tblKPITargets[Target_Value]),"Met","Below Target")</f>
        <v>Below Target</v>
      </c>
    </row>
    <row r="206" spans="1:25">
      <c r="A206" s="6" t="s">
        <v>234</v>
      </c>
      <c r="B206" s="7">
        <v>46031</v>
      </c>
      <c r="C206" s="2" t="s">
        <v>32</v>
      </c>
      <c r="D206" s="2" t="s">
        <v>19</v>
      </c>
      <c r="E206" s="2">
        <v>63</v>
      </c>
      <c r="F206" s="2">
        <v>55</v>
      </c>
      <c r="G206" s="2">
        <v>118</v>
      </c>
      <c r="H206" s="2">
        <v>35</v>
      </c>
      <c r="I206" s="2">
        <v>83</v>
      </c>
      <c r="J206" s="2">
        <v>1</v>
      </c>
      <c r="K206" s="2">
        <v>0</v>
      </c>
      <c r="L206" s="2">
        <v>8</v>
      </c>
      <c r="M206" s="2">
        <v>0.6</v>
      </c>
      <c r="N206" s="2">
        <v>0.96299999999999997</v>
      </c>
      <c r="O206" s="2">
        <v>2.5</v>
      </c>
      <c r="P206" s="2">
        <v>0.77900000000000003</v>
      </c>
      <c r="Q206" s="3">
        <v>0.29699999999999999</v>
      </c>
      <c r="R206" s="4" t="str">
        <f>TRIM(tblOperations[[#This Row],[Region]])</f>
        <v>North West</v>
      </c>
      <c r="S206" s="4" t="str">
        <f>TRIM(tblOperations[[#This Row],[Team]])</f>
        <v>Workplace Services</v>
      </c>
      <c r="T206" s="4" t="str">
        <f>_xlfn.XLOOKUP(R206,tblRegionReference[Region],tblRegionReference[Area],"Not Found")</f>
        <v>North</v>
      </c>
      <c r="U206" s="4" t="str">
        <f>IF(tblOperations[[#This Row],[Completion_Rate]]&gt;=_xlfn.XLOOKUP("Completion Rate",tblKPITargets[KPI_Name],tblKPITargets[Target_Value]),"Met","Below Target")</f>
        <v>Below Target</v>
      </c>
      <c r="V206" t="str">
        <f>IF(tblOperations[[#This Row],[SLA_Compliance]]&gt;=_xlfn.XLOOKUP('04_References'!$A$3,tblKPITargets[KPI_Name],tblKPITargets[Target_Value]),"Met","Below Target")</f>
        <v>Below Target</v>
      </c>
      <c r="W206" t="str">
        <f>IF(tblOperations[[#This Row],[Quality_Pass_Rate]]&gt;=_xlfn.XLOOKUP('04_References'!$A$4,tblKPITargets[KPI_Name],tblKPITargets[Target_Value]),"Met","Below Target")</f>
        <v>Met</v>
      </c>
      <c r="X206" t="str">
        <f>IF(tblOperations[[#This Row],[Average_Completion_Days]]&lt;=_xlfn.XLOOKUP('04_References'!$A$7,tblKPITargets[KPI_Name],tblKPITargets[Target_Value]),"Met","Below Target")</f>
        <v>Below Target</v>
      </c>
      <c r="Y206" t="str">
        <f>IF(tblOperations[[#This Row],[Closing_Backlog]]&lt;=_xlfn.XLOOKUP('04_References'!$A$8,tblKPITargets[KPI_Name],tblKPITargets[Target_Value]),"Met","Below Target")</f>
        <v>Below Target</v>
      </c>
    </row>
    <row r="207" spans="1:25">
      <c r="A207" s="8" t="s">
        <v>235</v>
      </c>
      <c r="B207" s="9">
        <v>46031</v>
      </c>
      <c r="C207" s="4" t="s">
        <v>32</v>
      </c>
      <c r="D207" s="4" t="s">
        <v>21</v>
      </c>
      <c r="E207" s="4">
        <v>103</v>
      </c>
      <c r="F207" s="4">
        <v>36</v>
      </c>
      <c r="G207" s="4">
        <v>139</v>
      </c>
      <c r="H207" s="4">
        <v>22</v>
      </c>
      <c r="I207" s="4">
        <v>117</v>
      </c>
      <c r="J207" s="4">
        <v>0</v>
      </c>
      <c r="K207" s="4">
        <v>0</v>
      </c>
      <c r="L207" s="4">
        <v>8</v>
      </c>
      <c r="M207" s="4">
        <v>0.6</v>
      </c>
      <c r="N207" s="4">
        <v>1</v>
      </c>
      <c r="O207" s="4">
        <v>2.5</v>
      </c>
      <c r="P207" s="4">
        <v>0.78300000000000003</v>
      </c>
      <c r="Q207" s="5">
        <v>0.158</v>
      </c>
      <c r="R207" s="4" t="str">
        <f>TRIM(tblOperations[[#This Row],[Region]])</f>
        <v>North West</v>
      </c>
      <c r="S207" s="4" t="str">
        <f>TRIM(tblOperations[[#This Row],[Team]])</f>
        <v>Facilities Response</v>
      </c>
      <c r="T207" s="4" t="str">
        <f>_xlfn.XLOOKUP(R207,tblRegionReference[Region],tblRegionReference[Area],"Not Found")</f>
        <v>North</v>
      </c>
      <c r="U207" s="4" t="str">
        <f>IF(tblOperations[[#This Row],[Completion_Rate]]&gt;=_xlfn.XLOOKUP("Completion Rate",tblKPITargets[KPI_Name],tblKPITargets[Target_Value]),"Met","Below Target")</f>
        <v>Below Target</v>
      </c>
      <c r="V207" t="str">
        <f>IF(tblOperations[[#This Row],[SLA_Compliance]]&gt;=_xlfn.XLOOKUP('04_References'!$A$3,tblKPITargets[KPI_Name],tblKPITargets[Target_Value]),"Met","Below Target")</f>
        <v>Below Target</v>
      </c>
      <c r="W207" t="str">
        <f>IF(tblOperations[[#This Row],[Quality_Pass_Rate]]&gt;=_xlfn.XLOOKUP('04_References'!$A$4,tblKPITargets[KPI_Name],tblKPITargets[Target_Value]),"Met","Below Target")</f>
        <v>Met</v>
      </c>
      <c r="X207" t="str">
        <f>IF(tblOperations[[#This Row],[Average_Completion_Days]]&lt;=_xlfn.XLOOKUP('04_References'!$A$7,tblKPITargets[KPI_Name],tblKPITargets[Target_Value]),"Met","Below Target")</f>
        <v>Below Target</v>
      </c>
      <c r="Y207" t="str">
        <f>IF(tblOperations[[#This Row],[Closing_Backlog]]&lt;=_xlfn.XLOOKUP('04_References'!$A$8,tblKPITargets[KPI_Name],tblKPITargets[Target_Value]),"Met","Below Target")</f>
        <v>Below Target</v>
      </c>
    </row>
    <row r="208" spans="1:25">
      <c r="A208" s="6" t="s">
        <v>236</v>
      </c>
      <c r="B208" s="7">
        <v>46031</v>
      </c>
      <c r="C208" s="2" t="s">
        <v>32</v>
      </c>
      <c r="D208" s="2" t="s">
        <v>23</v>
      </c>
      <c r="E208" s="2">
        <v>161</v>
      </c>
      <c r="F208" s="2">
        <v>59</v>
      </c>
      <c r="G208" s="2">
        <v>220</v>
      </c>
      <c r="H208" s="2">
        <v>20</v>
      </c>
      <c r="I208" s="2">
        <v>200</v>
      </c>
      <c r="J208" s="2">
        <v>0</v>
      </c>
      <c r="K208" s="2">
        <v>0</v>
      </c>
      <c r="L208" s="2">
        <v>8</v>
      </c>
      <c r="M208" s="2">
        <v>0.6</v>
      </c>
      <c r="N208" s="2">
        <v>1</v>
      </c>
      <c r="O208" s="2">
        <v>2.5</v>
      </c>
      <c r="P208" s="2">
        <v>0.66700000000000004</v>
      </c>
      <c r="Q208" s="3">
        <v>9.0999999999999998E-2</v>
      </c>
      <c r="R208" s="4" t="str">
        <f>TRIM(tblOperations[[#This Row],[Region]])</f>
        <v>North West</v>
      </c>
      <c r="S208" s="4" t="str">
        <f>TRIM(tblOperations[[#This Row],[Team]])</f>
        <v>Estates Support</v>
      </c>
      <c r="T208" s="4" t="str">
        <f>_xlfn.XLOOKUP(R208,tblRegionReference[Region],tblRegionReference[Area],"Not Found")</f>
        <v>North</v>
      </c>
      <c r="U208" s="4" t="str">
        <f>IF(tblOperations[[#This Row],[Completion_Rate]]&gt;=_xlfn.XLOOKUP("Completion Rate",tblKPITargets[KPI_Name],tblKPITargets[Target_Value]),"Met","Below Target")</f>
        <v>Below Target</v>
      </c>
      <c r="V208" t="str">
        <f>IF(tblOperations[[#This Row],[SLA_Compliance]]&gt;=_xlfn.XLOOKUP('04_References'!$A$3,tblKPITargets[KPI_Name],tblKPITargets[Target_Value]),"Met","Below Target")</f>
        <v>Below Target</v>
      </c>
      <c r="W208" t="str">
        <f>IF(tblOperations[[#This Row],[Quality_Pass_Rate]]&gt;=_xlfn.XLOOKUP('04_References'!$A$4,tblKPITargets[KPI_Name],tblKPITargets[Target_Value]),"Met","Below Target")</f>
        <v>Met</v>
      </c>
      <c r="X208" t="str">
        <f>IF(tblOperations[[#This Row],[Average_Completion_Days]]&lt;=_xlfn.XLOOKUP('04_References'!$A$7,tblKPITargets[KPI_Name],tblKPITargets[Target_Value]),"Met","Below Target")</f>
        <v>Below Target</v>
      </c>
      <c r="Y208" t="str">
        <f>IF(tblOperations[[#This Row],[Closing_Backlog]]&lt;=_xlfn.XLOOKUP('04_References'!$A$8,tblKPITargets[KPI_Name],tblKPITargets[Target_Value]),"Met","Below Target")</f>
        <v>Below Target</v>
      </c>
    </row>
    <row r="209" spans="1:25">
      <c r="A209" s="8" t="s">
        <v>237</v>
      </c>
      <c r="B209" s="9">
        <v>46031</v>
      </c>
      <c r="C209" s="4" t="s">
        <v>32</v>
      </c>
      <c r="D209" s="4" t="s">
        <v>25</v>
      </c>
      <c r="E209" s="4">
        <v>0</v>
      </c>
      <c r="F209" s="4">
        <v>23</v>
      </c>
      <c r="G209" s="4">
        <v>23</v>
      </c>
      <c r="H209" s="4">
        <v>23</v>
      </c>
      <c r="I209" s="4">
        <v>0</v>
      </c>
      <c r="J209" s="4">
        <v>0</v>
      </c>
      <c r="K209" s="4">
        <v>0</v>
      </c>
      <c r="L209" s="4">
        <v>2.2000000000000002</v>
      </c>
      <c r="M209" s="4">
        <v>0.93799999999999994</v>
      </c>
      <c r="N209" s="4">
        <v>0.96599999999999997</v>
      </c>
      <c r="O209" s="4">
        <v>4.5999999999999996</v>
      </c>
      <c r="P209" s="4">
        <v>0.72299999999999998</v>
      </c>
      <c r="Q209" s="5">
        <v>1</v>
      </c>
      <c r="R209" s="4" t="str">
        <f>TRIM(tblOperations[[#This Row],[Region]])</f>
        <v>North West</v>
      </c>
      <c r="S209" s="4" t="str">
        <f>TRIM(tblOperations[[#This Row],[Team]])</f>
        <v>Workplace Projects</v>
      </c>
      <c r="T209" s="4" t="str">
        <f>_xlfn.XLOOKUP(R209,tblRegionReference[Region],tblRegionReference[Area],"Not Found")</f>
        <v>North</v>
      </c>
      <c r="U209" s="4" t="str">
        <f>IF(tblOperations[[#This Row],[Completion_Rate]]&gt;=_xlfn.XLOOKUP("Completion Rate",tblKPITargets[KPI_Name],tblKPITargets[Target_Value]),"Met","Below Target")</f>
        <v>Met</v>
      </c>
      <c r="V209" t="str">
        <f>IF(tblOperations[[#This Row],[SLA_Compliance]]&gt;=_xlfn.XLOOKUP('04_References'!$A$3,tblKPITargets[KPI_Name],tblKPITargets[Target_Value]),"Met","Below Target")</f>
        <v>Met</v>
      </c>
      <c r="W209" t="str">
        <f>IF(tblOperations[[#This Row],[Quality_Pass_Rate]]&gt;=_xlfn.XLOOKUP('04_References'!$A$4,tblKPITargets[KPI_Name],tblKPITargets[Target_Value]),"Met","Below Target")</f>
        <v>Met</v>
      </c>
      <c r="X209" t="str">
        <f>IF(tblOperations[[#This Row],[Average_Completion_Days]]&lt;=_xlfn.XLOOKUP('04_References'!$A$7,tblKPITargets[KPI_Name],tblKPITargets[Target_Value]),"Met","Below Target")</f>
        <v>Met</v>
      </c>
      <c r="Y209" t="str">
        <f>IF(tblOperations[[#This Row],[Closing_Backlog]]&lt;=_xlfn.XLOOKUP('04_References'!$A$8,tblKPITargets[KPI_Name],tblKPITargets[Target_Value]),"Met","Below Target")</f>
        <v>Met</v>
      </c>
    </row>
    <row r="210" spans="1:25">
      <c r="A210" s="6" t="s">
        <v>238</v>
      </c>
      <c r="B210" s="7">
        <v>46031</v>
      </c>
      <c r="C210" s="2" t="s">
        <v>37</v>
      </c>
      <c r="D210" s="2" t="s">
        <v>19</v>
      </c>
      <c r="E210" s="2">
        <v>0</v>
      </c>
      <c r="F210" s="2">
        <v>56</v>
      </c>
      <c r="G210" s="2">
        <v>56</v>
      </c>
      <c r="H210" s="2">
        <v>54</v>
      </c>
      <c r="I210" s="2">
        <v>2</v>
      </c>
      <c r="J210" s="2">
        <v>0</v>
      </c>
      <c r="K210" s="2">
        <v>0</v>
      </c>
      <c r="L210" s="2">
        <v>1.8</v>
      </c>
      <c r="M210" s="2">
        <v>0.93</v>
      </c>
      <c r="N210" s="2">
        <v>1</v>
      </c>
      <c r="O210" s="2">
        <v>4.5999999999999996</v>
      </c>
      <c r="P210" s="2">
        <v>0.81399999999999995</v>
      </c>
      <c r="Q210" s="3">
        <v>0.96399999999999997</v>
      </c>
      <c r="R210" s="4" t="str">
        <f>TRIM(tblOperations[[#This Row],[Region]])</f>
        <v>Midlands</v>
      </c>
      <c r="S210" s="4" t="str">
        <f>TRIM(tblOperations[[#This Row],[Team]])</f>
        <v>Workplace Services</v>
      </c>
      <c r="T210" s="4" t="str">
        <f>_xlfn.XLOOKUP(R210,tblRegionReference[Region],tblRegionReference[Area],"Not Found")</f>
        <v>Central</v>
      </c>
      <c r="U210" s="4" t="str">
        <f>IF(tblOperations[[#This Row],[Completion_Rate]]&gt;=_xlfn.XLOOKUP("Completion Rate",tblKPITargets[KPI_Name],tblKPITargets[Target_Value]),"Met","Below Target")</f>
        <v>Met</v>
      </c>
      <c r="V210" t="str">
        <f>IF(tblOperations[[#This Row],[SLA_Compliance]]&gt;=_xlfn.XLOOKUP('04_References'!$A$3,tblKPITargets[KPI_Name],tblKPITargets[Target_Value]),"Met","Below Target")</f>
        <v>Met</v>
      </c>
      <c r="W210" t="str">
        <f>IF(tblOperations[[#This Row],[Quality_Pass_Rate]]&gt;=_xlfn.XLOOKUP('04_References'!$A$4,tblKPITargets[KPI_Name],tblKPITargets[Target_Value]),"Met","Below Target")</f>
        <v>Met</v>
      </c>
      <c r="X210" t="str">
        <f>IF(tblOperations[[#This Row],[Average_Completion_Days]]&lt;=_xlfn.XLOOKUP('04_References'!$A$7,tblKPITargets[KPI_Name],tblKPITargets[Target_Value]),"Met","Below Target")</f>
        <v>Met</v>
      </c>
      <c r="Y210" t="str">
        <f>IF(tblOperations[[#This Row],[Closing_Backlog]]&lt;=_xlfn.XLOOKUP('04_References'!$A$8,tblKPITargets[KPI_Name],tblKPITargets[Target_Value]),"Met","Below Target")</f>
        <v>Met</v>
      </c>
    </row>
    <row r="211" spans="1:25">
      <c r="A211" s="8" t="s">
        <v>239</v>
      </c>
      <c r="B211" s="9">
        <v>46031</v>
      </c>
      <c r="C211" s="4" t="s">
        <v>37</v>
      </c>
      <c r="D211" s="4" t="s">
        <v>21</v>
      </c>
      <c r="E211" s="4">
        <v>80</v>
      </c>
      <c r="F211" s="4">
        <v>25</v>
      </c>
      <c r="G211" s="4">
        <v>105</v>
      </c>
      <c r="H211" s="4">
        <v>33</v>
      </c>
      <c r="I211" s="4">
        <v>72</v>
      </c>
      <c r="J211" s="4">
        <v>1</v>
      </c>
      <c r="K211" s="4">
        <v>0</v>
      </c>
      <c r="L211" s="4">
        <v>6.8</v>
      </c>
      <c r="M211" s="4">
        <v>0.6</v>
      </c>
      <c r="N211" s="4">
        <v>0.98</v>
      </c>
      <c r="O211" s="4">
        <v>2.5</v>
      </c>
      <c r="P211" s="4">
        <v>0.78800000000000003</v>
      </c>
      <c r="Q211" s="5">
        <v>0.314</v>
      </c>
      <c r="R211" s="4" t="str">
        <f>TRIM(tblOperations[[#This Row],[Region]])</f>
        <v>Midlands</v>
      </c>
      <c r="S211" s="4" t="str">
        <f>TRIM(tblOperations[[#This Row],[Team]])</f>
        <v>Facilities Response</v>
      </c>
      <c r="T211" s="4" t="str">
        <f>_xlfn.XLOOKUP(R211,tblRegionReference[Region],tblRegionReference[Area],"Not Found")</f>
        <v>Central</v>
      </c>
      <c r="U211" s="4" t="str">
        <f>IF(tblOperations[[#This Row],[Completion_Rate]]&gt;=_xlfn.XLOOKUP("Completion Rate",tblKPITargets[KPI_Name],tblKPITargets[Target_Value]),"Met","Below Target")</f>
        <v>Below Target</v>
      </c>
      <c r="V211" t="str">
        <f>IF(tblOperations[[#This Row],[SLA_Compliance]]&gt;=_xlfn.XLOOKUP('04_References'!$A$3,tblKPITargets[KPI_Name],tblKPITargets[Target_Value]),"Met","Below Target")</f>
        <v>Below Target</v>
      </c>
      <c r="W211" t="str">
        <f>IF(tblOperations[[#This Row],[Quality_Pass_Rate]]&gt;=_xlfn.XLOOKUP('04_References'!$A$4,tblKPITargets[KPI_Name],tblKPITargets[Target_Value]),"Met","Below Target")</f>
        <v>Met</v>
      </c>
      <c r="X211" t="str">
        <f>IF(tblOperations[[#This Row],[Average_Completion_Days]]&lt;=_xlfn.XLOOKUP('04_References'!$A$7,tblKPITargets[KPI_Name],tblKPITargets[Target_Value]),"Met","Below Target")</f>
        <v>Below Target</v>
      </c>
      <c r="Y211" t="str">
        <f>IF(tblOperations[[#This Row],[Closing_Backlog]]&lt;=_xlfn.XLOOKUP('04_References'!$A$8,tblKPITargets[KPI_Name],tblKPITargets[Target_Value]),"Met","Below Target")</f>
        <v>Below Target</v>
      </c>
    </row>
    <row r="212" spans="1:25">
      <c r="A212" s="6" t="s">
        <v>240</v>
      </c>
      <c r="B212" s="7">
        <v>46031</v>
      </c>
      <c r="C212" s="2" t="s">
        <v>37</v>
      </c>
      <c r="D212" s="2" t="s">
        <v>23</v>
      </c>
      <c r="E212" s="2">
        <v>31</v>
      </c>
      <c r="F212" s="2">
        <v>33</v>
      </c>
      <c r="G212" s="2">
        <v>64</v>
      </c>
      <c r="H212" s="2">
        <v>32</v>
      </c>
      <c r="I212" s="2">
        <v>32</v>
      </c>
      <c r="J212" s="2">
        <v>0</v>
      </c>
      <c r="K212" s="2">
        <v>0</v>
      </c>
      <c r="L212" s="2">
        <v>4.5</v>
      </c>
      <c r="M212" s="2">
        <v>0.73899999999999999</v>
      </c>
      <c r="N212" s="2">
        <v>0.97699999999999998</v>
      </c>
      <c r="O212" s="2">
        <v>3.2</v>
      </c>
      <c r="P212" s="2">
        <v>0.78800000000000003</v>
      </c>
      <c r="Q212" s="3">
        <v>0.5</v>
      </c>
      <c r="R212" s="4" t="str">
        <f>TRIM(tblOperations[[#This Row],[Region]])</f>
        <v>Midlands</v>
      </c>
      <c r="S212" s="4" t="str">
        <f>TRIM(tblOperations[[#This Row],[Team]])</f>
        <v>Estates Support</v>
      </c>
      <c r="T212" s="4" t="str">
        <f>_xlfn.XLOOKUP(R212,tblRegionReference[Region],tblRegionReference[Area],"Not Found")</f>
        <v>Central</v>
      </c>
      <c r="U212" s="4" t="str">
        <f>IF(tblOperations[[#This Row],[Completion_Rate]]&gt;=_xlfn.XLOOKUP("Completion Rate",tblKPITargets[KPI_Name],tblKPITargets[Target_Value]),"Met","Below Target")</f>
        <v>Below Target</v>
      </c>
      <c r="V212" t="str">
        <f>IF(tblOperations[[#This Row],[SLA_Compliance]]&gt;=_xlfn.XLOOKUP('04_References'!$A$3,tblKPITargets[KPI_Name],tblKPITargets[Target_Value]),"Met","Below Target")</f>
        <v>Below Target</v>
      </c>
      <c r="W212" t="str">
        <f>IF(tblOperations[[#This Row],[Quality_Pass_Rate]]&gt;=_xlfn.XLOOKUP('04_References'!$A$4,tblKPITargets[KPI_Name],tblKPITargets[Target_Value]),"Met","Below Target")</f>
        <v>Met</v>
      </c>
      <c r="X212" t="str">
        <f>IF(tblOperations[[#This Row],[Average_Completion_Days]]&lt;=_xlfn.XLOOKUP('04_References'!$A$7,tblKPITargets[KPI_Name],tblKPITargets[Target_Value]),"Met","Below Target")</f>
        <v>Below Target</v>
      </c>
      <c r="Y212" t="str">
        <f>IF(tblOperations[[#This Row],[Closing_Backlog]]&lt;=_xlfn.XLOOKUP('04_References'!$A$8,tblKPITargets[KPI_Name],tblKPITargets[Target_Value]),"Met","Below Target")</f>
        <v>Below Target</v>
      </c>
    </row>
    <row r="213" spans="1:25">
      <c r="A213" s="8" t="s">
        <v>241</v>
      </c>
      <c r="B213" s="9">
        <v>46031</v>
      </c>
      <c r="C213" s="4" t="s">
        <v>37</v>
      </c>
      <c r="D213" s="4" t="s">
        <v>25</v>
      </c>
      <c r="E213" s="4">
        <v>0</v>
      </c>
      <c r="F213" s="4">
        <v>26</v>
      </c>
      <c r="G213" s="4">
        <v>26</v>
      </c>
      <c r="H213" s="4">
        <v>26</v>
      </c>
      <c r="I213" s="4">
        <v>0</v>
      </c>
      <c r="J213" s="4">
        <v>0</v>
      </c>
      <c r="K213" s="4">
        <v>0</v>
      </c>
      <c r="L213" s="4">
        <v>1.2</v>
      </c>
      <c r="M213" s="4">
        <v>0.99</v>
      </c>
      <c r="N213" s="4">
        <v>0.997</v>
      </c>
      <c r="O213" s="4">
        <v>4.3</v>
      </c>
      <c r="P213" s="4">
        <v>0.72</v>
      </c>
      <c r="Q213" s="5">
        <v>1</v>
      </c>
      <c r="R213" s="4" t="str">
        <f>TRIM(tblOperations[[#This Row],[Region]])</f>
        <v>Midlands</v>
      </c>
      <c r="S213" s="4" t="str">
        <f>TRIM(tblOperations[[#This Row],[Team]])</f>
        <v>Workplace Projects</v>
      </c>
      <c r="T213" s="4" t="str">
        <f>_xlfn.XLOOKUP(R213,tblRegionReference[Region],tblRegionReference[Area],"Not Found")</f>
        <v>Central</v>
      </c>
      <c r="U213" s="4" t="str">
        <f>IF(tblOperations[[#This Row],[Completion_Rate]]&gt;=_xlfn.XLOOKUP("Completion Rate",tblKPITargets[KPI_Name],tblKPITargets[Target_Value]),"Met","Below Target")</f>
        <v>Met</v>
      </c>
      <c r="V213" t="str">
        <f>IF(tblOperations[[#This Row],[SLA_Compliance]]&gt;=_xlfn.XLOOKUP('04_References'!$A$3,tblKPITargets[KPI_Name],tblKPITargets[Target_Value]),"Met","Below Target")</f>
        <v>Met</v>
      </c>
      <c r="W213" t="str">
        <f>IF(tblOperations[[#This Row],[Quality_Pass_Rate]]&gt;=_xlfn.XLOOKUP('04_References'!$A$4,tblKPITargets[KPI_Name],tblKPITargets[Target_Value]),"Met","Below Target")</f>
        <v>Met</v>
      </c>
      <c r="X213" t="str">
        <f>IF(tblOperations[[#This Row],[Average_Completion_Days]]&lt;=_xlfn.XLOOKUP('04_References'!$A$7,tblKPITargets[KPI_Name],tblKPITargets[Target_Value]),"Met","Below Target")</f>
        <v>Met</v>
      </c>
      <c r="Y213" t="str">
        <f>IF(tblOperations[[#This Row],[Closing_Backlog]]&lt;=_xlfn.XLOOKUP('04_References'!$A$8,tblKPITargets[KPI_Name],tblKPITargets[Target_Value]),"Met","Below Target")</f>
        <v>Met</v>
      </c>
    </row>
    <row r="214" spans="1:25">
      <c r="A214" s="6" t="s">
        <v>242</v>
      </c>
      <c r="B214" s="7">
        <v>46031</v>
      </c>
      <c r="C214" s="2" t="s">
        <v>43</v>
      </c>
      <c r="D214" s="2" t="s">
        <v>19</v>
      </c>
      <c r="E214" s="2">
        <v>100</v>
      </c>
      <c r="F214" s="2">
        <v>53</v>
      </c>
      <c r="G214" s="2">
        <v>153</v>
      </c>
      <c r="H214" s="2">
        <v>30</v>
      </c>
      <c r="I214" s="2">
        <v>123</v>
      </c>
      <c r="J214" s="2">
        <v>0</v>
      </c>
      <c r="K214" s="2">
        <v>0</v>
      </c>
      <c r="L214" s="2">
        <v>8</v>
      </c>
      <c r="M214" s="2">
        <v>0.6</v>
      </c>
      <c r="N214" s="2">
        <v>0.98799999999999999</v>
      </c>
      <c r="O214" s="2">
        <v>2.5</v>
      </c>
      <c r="P214" s="2">
        <v>0.70299999999999996</v>
      </c>
      <c r="Q214" s="3">
        <v>0.19600000000000001</v>
      </c>
      <c r="R214" s="4" t="str">
        <f>TRIM(tblOperations[[#This Row],[Region]])</f>
        <v>South West</v>
      </c>
      <c r="S214" s="4" t="str">
        <f>TRIM(tblOperations[[#This Row],[Team]])</f>
        <v>Workplace Services</v>
      </c>
      <c r="T214" s="4" t="str">
        <f>_xlfn.XLOOKUP(R214,tblRegionReference[Region],tblRegionReference[Area],"Not Found")</f>
        <v>South</v>
      </c>
      <c r="U214" s="4" t="str">
        <f>IF(tblOperations[[#This Row],[Completion_Rate]]&gt;=_xlfn.XLOOKUP("Completion Rate",tblKPITargets[KPI_Name],tblKPITargets[Target_Value]),"Met","Below Target")</f>
        <v>Below Target</v>
      </c>
      <c r="V214" t="str">
        <f>IF(tblOperations[[#This Row],[SLA_Compliance]]&gt;=_xlfn.XLOOKUP('04_References'!$A$3,tblKPITargets[KPI_Name],tblKPITargets[Target_Value]),"Met","Below Target")</f>
        <v>Below Target</v>
      </c>
      <c r="W214" t="str">
        <f>IF(tblOperations[[#This Row],[Quality_Pass_Rate]]&gt;=_xlfn.XLOOKUP('04_References'!$A$4,tblKPITargets[KPI_Name],tblKPITargets[Target_Value]),"Met","Below Target")</f>
        <v>Met</v>
      </c>
      <c r="X214" t="str">
        <f>IF(tblOperations[[#This Row],[Average_Completion_Days]]&lt;=_xlfn.XLOOKUP('04_References'!$A$7,tblKPITargets[KPI_Name],tblKPITargets[Target_Value]),"Met","Below Target")</f>
        <v>Below Target</v>
      </c>
      <c r="Y214" t="str">
        <f>IF(tblOperations[[#This Row],[Closing_Backlog]]&lt;=_xlfn.XLOOKUP('04_References'!$A$8,tblKPITargets[KPI_Name],tblKPITargets[Target_Value]),"Met","Below Target")</f>
        <v>Below Target</v>
      </c>
    </row>
    <row r="215" spans="1:25">
      <c r="A215" s="8" t="s">
        <v>243</v>
      </c>
      <c r="B215" s="9">
        <v>46031</v>
      </c>
      <c r="C215" s="4" t="s">
        <v>43</v>
      </c>
      <c r="D215" s="4" t="s">
        <v>21</v>
      </c>
      <c r="E215" s="4">
        <v>9</v>
      </c>
      <c r="F215" s="4">
        <v>39</v>
      </c>
      <c r="G215" s="4">
        <v>48</v>
      </c>
      <c r="H215" s="4">
        <v>48</v>
      </c>
      <c r="I215" s="4">
        <v>0</v>
      </c>
      <c r="J215" s="4">
        <v>0</v>
      </c>
      <c r="K215" s="4">
        <v>0</v>
      </c>
      <c r="L215" s="4">
        <v>1.6</v>
      </c>
      <c r="M215" s="4">
        <v>0.95799999999999996</v>
      </c>
      <c r="N215" s="4">
        <v>0.98399999999999999</v>
      </c>
      <c r="O215" s="4">
        <v>4.5</v>
      </c>
      <c r="P215" s="4">
        <v>0.68899999999999995</v>
      </c>
      <c r="Q215" s="5">
        <v>1</v>
      </c>
      <c r="R215" s="4" t="str">
        <f>TRIM(tblOperations[[#This Row],[Region]])</f>
        <v>South West</v>
      </c>
      <c r="S215" s="4" t="str">
        <f>TRIM(tblOperations[[#This Row],[Team]])</f>
        <v>Facilities Response</v>
      </c>
      <c r="T215" s="4" t="str">
        <f>_xlfn.XLOOKUP(R215,tblRegionReference[Region],tblRegionReference[Area],"Not Found")</f>
        <v>South</v>
      </c>
      <c r="U215" s="4" t="str">
        <f>IF(tblOperations[[#This Row],[Completion_Rate]]&gt;=_xlfn.XLOOKUP("Completion Rate",tblKPITargets[KPI_Name],tblKPITargets[Target_Value]),"Met","Below Target")</f>
        <v>Met</v>
      </c>
      <c r="V215" t="str">
        <f>IF(tblOperations[[#This Row],[SLA_Compliance]]&gt;=_xlfn.XLOOKUP('04_References'!$A$3,tblKPITargets[KPI_Name],tblKPITargets[Target_Value]),"Met","Below Target")</f>
        <v>Met</v>
      </c>
      <c r="W215" t="str">
        <f>IF(tblOperations[[#This Row],[Quality_Pass_Rate]]&gt;=_xlfn.XLOOKUP('04_References'!$A$4,tblKPITargets[KPI_Name],tblKPITargets[Target_Value]),"Met","Below Target")</f>
        <v>Met</v>
      </c>
      <c r="X215" t="str">
        <f>IF(tblOperations[[#This Row],[Average_Completion_Days]]&lt;=_xlfn.XLOOKUP('04_References'!$A$7,tblKPITargets[KPI_Name],tblKPITargets[Target_Value]),"Met","Below Target")</f>
        <v>Met</v>
      </c>
      <c r="Y215" t="str">
        <f>IF(tblOperations[[#This Row],[Closing_Backlog]]&lt;=_xlfn.XLOOKUP('04_References'!$A$8,tblKPITargets[KPI_Name],tblKPITargets[Target_Value]),"Met","Below Target")</f>
        <v>Met</v>
      </c>
    </row>
    <row r="216" spans="1:25">
      <c r="A216" s="6" t="s">
        <v>244</v>
      </c>
      <c r="B216" s="7">
        <v>46031</v>
      </c>
      <c r="C216" s="2" t="s">
        <v>43</v>
      </c>
      <c r="D216" s="2" t="s">
        <v>23</v>
      </c>
      <c r="E216" s="2">
        <v>0</v>
      </c>
      <c r="F216" s="2">
        <v>41</v>
      </c>
      <c r="G216" s="2">
        <v>41</v>
      </c>
      <c r="H216" s="2">
        <v>41</v>
      </c>
      <c r="I216" s="2">
        <v>0</v>
      </c>
      <c r="J216" s="2">
        <v>0</v>
      </c>
      <c r="K216" s="2">
        <v>0</v>
      </c>
      <c r="L216" s="2">
        <v>1.4</v>
      </c>
      <c r="M216" s="2">
        <v>1</v>
      </c>
      <c r="N216" s="2">
        <v>0.98899999999999999</v>
      </c>
      <c r="O216" s="2">
        <v>4.5</v>
      </c>
      <c r="P216" s="2">
        <v>0.64900000000000002</v>
      </c>
      <c r="Q216" s="3">
        <v>1</v>
      </c>
      <c r="R216" s="4" t="str">
        <f>TRIM(tblOperations[[#This Row],[Region]])</f>
        <v>South West</v>
      </c>
      <c r="S216" s="4" t="str">
        <f>TRIM(tblOperations[[#This Row],[Team]])</f>
        <v>Estates Support</v>
      </c>
      <c r="T216" s="4" t="str">
        <f>_xlfn.XLOOKUP(R216,tblRegionReference[Region],tblRegionReference[Area],"Not Found")</f>
        <v>South</v>
      </c>
      <c r="U216" s="4" t="str">
        <f>IF(tblOperations[[#This Row],[Completion_Rate]]&gt;=_xlfn.XLOOKUP("Completion Rate",tblKPITargets[KPI_Name],tblKPITargets[Target_Value]),"Met","Below Target")</f>
        <v>Met</v>
      </c>
      <c r="V216" t="str">
        <f>IF(tblOperations[[#This Row],[SLA_Compliance]]&gt;=_xlfn.XLOOKUP('04_References'!$A$3,tblKPITargets[KPI_Name],tblKPITargets[Target_Value]),"Met","Below Target")</f>
        <v>Met</v>
      </c>
      <c r="W216" t="str">
        <f>IF(tblOperations[[#This Row],[Quality_Pass_Rate]]&gt;=_xlfn.XLOOKUP('04_References'!$A$4,tblKPITargets[KPI_Name],tblKPITargets[Target_Value]),"Met","Below Target")</f>
        <v>Met</v>
      </c>
      <c r="X216" t="str">
        <f>IF(tblOperations[[#This Row],[Average_Completion_Days]]&lt;=_xlfn.XLOOKUP('04_References'!$A$7,tblKPITargets[KPI_Name],tblKPITargets[Target_Value]),"Met","Below Target")</f>
        <v>Met</v>
      </c>
      <c r="Y216" t="str">
        <f>IF(tblOperations[[#This Row],[Closing_Backlog]]&lt;=_xlfn.XLOOKUP('04_References'!$A$8,tblKPITargets[KPI_Name],tblKPITargets[Target_Value]),"Met","Below Target")</f>
        <v>Met</v>
      </c>
    </row>
    <row r="217" spans="1:25">
      <c r="A217" s="8" t="s">
        <v>245</v>
      </c>
      <c r="B217" s="9">
        <v>46031</v>
      </c>
      <c r="C217" s="4" t="s">
        <v>43</v>
      </c>
      <c r="D217" s="4" t="s">
        <v>25</v>
      </c>
      <c r="E217" s="4">
        <v>0</v>
      </c>
      <c r="F217" s="4">
        <v>35</v>
      </c>
      <c r="G217" s="4">
        <v>35</v>
      </c>
      <c r="H217" s="4">
        <v>35</v>
      </c>
      <c r="I217" s="4">
        <v>0</v>
      </c>
      <c r="J217" s="4">
        <v>0</v>
      </c>
      <c r="K217" s="4">
        <v>0</v>
      </c>
      <c r="L217" s="4">
        <v>1.1000000000000001</v>
      </c>
      <c r="M217" s="4">
        <v>0.97499999999999998</v>
      </c>
      <c r="N217" s="4">
        <v>0.97199999999999998</v>
      </c>
      <c r="O217" s="4">
        <v>4.7</v>
      </c>
      <c r="P217" s="4">
        <v>0.67300000000000004</v>
      </c>
      <c r="Q217" s="5">
        <v>1</v>
      </c>
      <c r="R217" s="4" t="str">
        <f>TRIM(tblOperations[[#This Row],[Region]])</f>
        <v>South West</v>
      </c>
      <c r="S217" s="4" t="str">
        <f>TRIM(tblOperations[[#This Row],[Team]])</f>
        <v>Workplace Projects</v>
      </c>
      <c r="T217" s="4" t="str">
        <f>_xlfn.XLOOKUP(R217,tblRegionReference[Region],tblRegionReference[Area],"Not Found")</f>
        <v>South</v>
      </c>
      <c r="U217" s="4" t="str">
        <f>IF(tblOperations[[#This Row],[Completion_Rate]]&gt;=_xlfn.XLOOKUP("Completion Rate",tblKPITargets[KPI_Name],tblKPITargets[Target_Value]),"Met","Below Target")</f>
        <v>Met</v>
      </c>
      <c r="V217" t="str">
        <f>IF(tblOperations[[#This Row],[SLA_Compliance]]&gt;=_xlfn.XLOOKUP('04_References'!$A$3,tblKPITargets[KPI_Name],tblKPITargets[Target_Value]),"Met","Below Target")</f>
        <v>Met</v>
      </c>
      <c r="W217" t="str">
        <f>IF(tblOperations[[#This Row],[Quality_Pass_Rate]]&gt;=_xlfn.XLOOKUP('04_References'!$A$4,tblKPITargets[KPI_Name],tblKPITargets[Target_Value]),"Met","Below Target")</f>
        <v>Met</v>
      </c>
      <c r="X217" t="str">
        <f>IF(tblOperations[[#This Row],[Average_Completion_Days]]&lt;=_xlfn.XLOOKUP('04_References'!$A$7,tblKPITargets[KPI_Name],tblKPITargets[Target_Value]),"Met","Below Target")</f>
        <v>Met</v>
      </c>
      <c r="Y217" t="str">
        <f>IF(tblOperations[[#This Row],[Closing_Backlog]]&lt;=_xlfn.XLOOKUP('04_References'!$A$8,tblKPITargets[KPI_Name],tblKPITargets[Target_Value]),"Met","Below Target")</f>
        <v>Met</v>
      </c>
    </row>
    <row r="218" spans="1:25">
      <c r="A218" s="6" t="s">
        <v>246</v>
      </c>
      <c r="B218" s="7">
        <v>46031</v>
      </c>
      <c r="C218" s="2" t="s">
        <v>48</v>
      </c>
      <c r="D218" s="2" t="s">
        <v>19</v>
      </c>
      <c r="E218" s="2">
        <v>32</v>
      </c>
      <c r="F218" s="2">
        <v>53</v>
      </c>
      <c r="G218" s="2">
        <v>85</v>
      </c>
      <c r="H218" s="2">
        <v>57</v>
      </c>
      <c r="I218" s="2">
        <v>28</v>
      </c>
      <c r="J218" s="2">
        <v>0</v>
      </c>
      <c r="K218" s="2">
        <v>0</v>
      </c>
      <c r="L218" s="2">
        <v>4.0999999999999996</v>
      </c>
      <c r="M218" s="2">
        <v>0.84199999999999997</v>
      </c>
      <c r="N218" s="2">
        <v>0.998</v>
      </c>
      <c r="O218" s="2">
        <v>3.2</v>
      </c>
      <c r="P218" s="2">
        <v>0.66900000000000004</v>
      </c>
      <c r="Q218" s="3">
        <v>0.67100000000000004</v>
      </c>
      <c r="R218" s="4" t="str">
        <f>TRIM(tblOperations[[#This Row],[Region]])</f>
        <v>South East</v>
      </c>
      <c r="S218" s="4" t="str">
        <f>TRIM(tblOperations[[#This Row],[Team]])</f>
        <v>Workplace Services</v>
      </c>
      <c r="T218" s="4" t="str">
        <f>_xlfn.XLOOKUP(R218,tblRegionReference[Region],tblRegionReference[Area],"Not Found")</f>
        <v>South</v>
      </c>
      <c r="U218" s="4" t="str">
        <f>IF(tblOperations[[#This Row],[Completion_Rate]]&gt;=_xlfn.XLOOKUP("Completion Rate",tblKPITargets[KPI_Name],tblKPITargets[Target_Value]),"Met","Below Target")</f>
        <v>Below Target</v>
      </c>
      <c r="V218" t="str">
        <f>IF(tblOperations[[#This Row],[SLA_Compliance]]&gt;=_xlfn.XLOOKUP('04_References'!$A$3,tblKPITargets[KPI_Name],tblKPITargets[Target_Value]),"Met","Below Target")</f>
        <v>Below Target</v>
      </c>
      <c r="W218" t="str">
        <f>IF(tblOperations[[#This Row],[Quality_Pass_Rate]]&gt;=_xlfn.XLOOKUP('04_References'!$A$4,tblKPITargets[KPI_Name],tblKPITargets[Target_Value]),"Met","Below Target")</f>
        <v>Met</v>
      </c>
      <c r="X218" t="str">
        <f>IF(tblOperations[[#This Row],[Average_Completion_Days]]&lt;=_xlfn.XLOOKUP('04_References'!$A$7,tblKPITargets[KPI_Name],tblKPITargets[Target_Value]),"Met","Below Target")</f>
        <v>Below Target</v>
      </c>
      <c r="Y218" t="str">
        <f>IF(tblOperations[[#This Row],[Closing_Backlog]]&lt;=_xlfn.XLOOKUP('04_References'!$A$8,tblKPITargets[KPI_Name],tblKPITargets[Target_Value]),"Met","Below Target")</f>
        <v>Below Target</v>
      </c>
    </row>
    <row r="219" spans="1:25">
      <c r="A219" s="8" t="s">
        <v>247</v>
      </c>
      <c r="B219" s="9">
        <v>46031</v>
      </c>
      <c r="C219" s="4" t="s">
        <v>48</v>
      </c>
      <c r="D219" s="4" t="s">
        <v>21</v>
      </c>
      <c r="E219" s="4">
        <v>212</v>
      </c>
      <c r="F219" s="4">
        <v>47</v>
      </c>
      <c r="G219" s="4">
        <v>259</v>
      </c>
      <c r="H219" s="4">
        <v>21</v>
      </c>
      <c r="I219" s="4">
        <v>238</v>
      </c>
      <c r="J219" s="4">
        <v>1</v>
      </c>
      <c r="K219" s="4">
        <v>0</v>
      </c>
      <c r="L219" s="4">
        <v>8</v>
      </c>
      <c r="M219" s="4">
        <v>0.6</v>
      </c>
      <c r="N219" s="4">
        <v>0.97899999999999998</v>
      </c>
      <c r="O219" s="4">
        <v>2.5</v>
      </c>
      <c r="P219" s="4">
        <v>0.751</v>
      </c>
      <c r="Q219" s="5">
        <v>8.1000000000000003E-2</v>
      </c>
      <c r="R219" s="4" t="str">
        <f>TRIM(tblOperations[[#This Row],[Region]])</f>
        <v>South East</v>
      </c>
      <c r="S219" s="4" t="str">
        <f>TRIM(tblOperations[[#This Row],[Team]])</f>
        <v>Facilities Response</v>
      </c>
      <c r="T219" s="4" t="str">
        <f>_xlfn.XLOOKUP(R219,tblRegionReference[Region],tblRegionReference[Area],"Not Found")</f>
        <v>South</v>
      </c>
      <c r="U219" s="4" t="str">
        <f>IF(tblOperations[[#This Row],[Completion_Rate]]&gt;=_xlfn.XLOOKUP("Completion Rate",tblKPITargets[KPI_Name],tblKPITargets[Target_Value]),"Met","Below Target")</f>
        <v>Below Target</v>
      </c>
      <c r="V219" t="str">
        <f>IF(tblOperations[[#This Row],[SLA_Compliance]]&gt;=_xlfn.XLOOKUP('04_References'!$A$3,tblKPITargets[KPI_Name],tblKPITargets[Target_Value]),"Met","Below Target")</f>
        <v>Below Target</v>
      </c>
      <c r="W219" t="str">
        <f>IF(tblOperations[[#This Row],[Quality_Pass_Rate]]&gt;=_xlfn.XLOOKUP('04_References'!$A$4,tblKPITargets[KPI_Name],tblKPITargets[Target_Value]),"Met","Below Target")</f>
        <v>Met</v>
      </c>
      <c r="X219" t="str">
        <f>IF(tblOperations[[#This Row],[Average_Completion_Days]]&lt;=_xlfn.XLOOKUP('04_References'!$A$7,tblKPITargets[KPI_Name],tblKPITargets[Target_Value]),"Met","Below Target")</f>
        <v>Below Target</v>
      </c>
      <c r="Y219" t="str">
        <f>IF(tblOperations[[#This Row],[Closing_Backlog]]&lt;=_xlfn.XLOOKUP('04_References'!$A$8,tblKPITargets[KPI_Name],tblKPITargets[Target_Value]),"Met","Below Target")</f>
        <v>Below Target</v>
      </c>
    </row>
    <row r="220" spans="1:25">
      <c r="A220" s="6" t="s">
        <v>248</v>
      </c>
      <c r="B220" s="7">
        <v>46031</v>
      </c>
      <c r="C220" s="2" t="s">
        <v>48</v>
      </c>
      <c r="D220" s="2" t="s">
        <v>23</v>
      </c>
      <c r="E220" s="2">
        <v>30</v>
      </c>
      <c r="F220" s="2">
        <v>55</v>
      </c>
      <c r="G220" s="2">
        <v>85</v>
      </c>
      <c r="H220" s="2">
        <v>60</v>
      </c>
      <c r="I220" s="2">
        <v>25</v>
      </c>
      <c r="J220" s="2">
        <v>0</v>
      </c>
      <c r="K220" s="2">
        <v>0</v>
      </c>
      <c r="L220" s="2">
        <v>4</v>
      </c>
      <c r="M220" s="2">
        <v>0.76400000000000001</v>
      </c>
      <c r="N220" s="2">
        <v>0.95599999999999996</v>
      </c>
      <c r="O220" s="2">
        <v>4.0999999999999996</v>
      </c>
      <c r="P220" s="2">
        <v>0.69499999999999995</v>
      </c>
      <c r="Q220" s="3">
        <v>0.70599999999999996</v>
      </c>
      <c r="R220" s="4" t="str">
        <f>TRIM(tblOperations[[#This Row],[Region]])</f>
        <v>South East</v>
      </c>
      <c r="S220" s="4" t="str">
        <f>TRIM(tblOperations[[#This Row],[Team]])</f>
        <v>Estates Support</v>
      </c>
      <c r="T220" s="4" t="str">
        <f>_xlfn.XLOOKUP(R220,tblRegionReference[Region],tblRegionReference[Area],"Not Found")</f>
        <v>South</v>
      </c>
      <c r="U220" s="4" t="str">
        <f>IF(tblOperations[[#This Row],[Completion_Rate]]&gt;=_xlfn.XLOOKUP("Completion Rate",tblKPITargets[KPI_Name],tblKPITargets[Target_Value]),"Met","Below Target")</f>
        <v>Below Target</v>
      </c>
      <c r="V220" t="str">
        <f>IF(tblOperations[[#This Row],[SLA_Compliance]]&gt;=_xlfn.XLOOKUP('04_References'!$A$3,tblKPITargets[KPI_Name],tblKPITargets[Target_Value]),"Met","Below Target")</f>
        <v>Below Target</v>
      </c>
      <c r="W220" t="str">
        <f>IF(tblOperations[[#This Row],[Quality_Pass_Rate]]&gt;=_xlfn.XLOOKUP('04_References'!$A$4,tblKPITargets[KPI_Name],tblKPITargets[Target_Value]),"Met","Below Target")</f>
        <v>Met</v>
      </c>
      <c r="X220" t="str">
        <f>IF(tblOperations[[#This Row],[Average_Completion_Days]]&lt;=_xlfn.XLOOKUP('04_References'!$A$7,tblKPITargets[KPI_Name],tblKPITargets[Target_Value]),"Met","Below Target")</f>
        <v>Below Target</v>
      </c>
      <c r="Y220" t="str">
        <f>IF(tblOperations[[#This Row],[Closing_Backlog]]&lt;=_xlfn.XLOOKUP('04_References'!$A$8,tblKPITargets[KPI_Name],tblKPITargets[Target_Value]),"Met","Below Target")</f>
        <v>Below Target</v>
      </c>
    </row>
    <row r="221" spans="1:25">
      <c r="A221" s="8" t="s">
        <v>249</v>
      </c>
      <c r="B221" s="9">
        <v>46031</v>
      </c>
      <c r="C221" s="4" t="s">
        <v>48</v>
      </c>
      <c r="D221" s="4" t="s">
        <v>25</v>
      </c>
      <c r="E221" s="4">
        <v>51</v>
      </c>
      <c r="F221" s="4">
        <v>35</v>
      </c>
      <c r="G221" s="4">
        <v>86</v>
      </c>
      <c r="H221" s="4">
        <v>22</v>
      </c>
      <c r="I221" s="4">
        <v>64</v>
      </c>
      <c r="J221" s="4">
        <v>0</v>
      </c>
      <c r="K221" s="4">
        <v>0</v>
      </c>
      <c r="L221" s="4">
        <v>6.7</v>
      </c>
      <c r="M221" s="4">
        <v>0.6</v>
      </c>
      <c r="N221" s="4">
        <v>0.99</v>
      </c>
      <c r="O221" s="4">
        <v>2.5</v>
      </c>
      <c r="P221" s="4">
        <v>0.71899999999999997</v>
      </c>
      <c r="Q221" s="5">
        <v>0.25600000000000001</v>
      </c>
      <c r="R221" s="4" t="str">
        <f>TRIM(tblOperations[[#This Row],[Region]])</f>
        <v>South East</v>
      </c>
      <c r="S221" s="4" t="str">
        <f>TRIM(tblOperations[[#This Row],[Team]])</f>
        <v>Workplace Projects</v>
      </c>
      <c r="T221" s="4" t="str">
        <f>_xlfn.XLOOKUP(R221,tblRegionReference[Region],tblRegionReference[Area],"Not Found")</f>
        <v>South</v>
      </c>
      <c r="U221" s="4" t="str">
        <f>IF(tblOperations[[#This Row],[Completion_Rate]]&gt;=_xlfn.XLOOKUP("Completion Rate",tblKPITargets[KPI_Name],tblKPITargets[Target_Value]),"Met","Below Target")</f>
        <v>Below Target</v>
      </c>
      <c r="V221" t="str">
        <f>IF(tblOperations[[#This Row],[SLA_Compliance]]&gt;=_xlfn.XLOOKUP('04_References'!$A$3,tblKPITargets[KPI_Name],tblKPITargets[Target_Value]),"Met","Below Target")</f>
        <v>Below Target</v>
      </c>
      <c r="W221" t="str">
        <f>IF(tblOperations[[#This Row],[Quality_Pass_Rate]]&gt;=_xlfn.XLOOKUP('04_References'!$A$4,tblKPITargets[KPI_Name],tblKPITargets[Target_Value]),"Met","Below Target")</f>
        <v>Met</v>
      </c>
      <c r="X221" t="str">
        <f>IF(tblOperations[[#This Row],[Average_Completion_Days]]&lt;=_xlfn.XLOOKUP('04_References'!$A$7,tblKPITargets[KPI_Name],tblKPITargets[Target_Value]),"Met","Below Target")</f>
        <v>Below Target</v>
      </c>
      <c r="Y221" t="str">
        <f>IF(tblOperations[[#This Row],[Closing_Backlog]]&lt;=_xlfn.XLOOKUP('04_References'!$A$8,tblKPITargets[KPI_Name],tblKPITargets[Target_Value]),"Met","Below Target")</f>
        <v>Below Target</v>
      </c>
    </row>
    <row r="222" spans="1:25">
      <c r="A222" s="6" t="s">
        <v>250</v>
      </c>
      <c r="B222" s="7">
        <v>46031</v>
      </c>
      <c r="C222" s="2" t="s">
        <v>53</v>
      </c>
      <c r="D222" s="2" t="s">
        <v>19</v>
      </c>
      <c r="E222" s="2">
        <v>111</v>
      </c>
      <c r="F222" s="2">
        <v>43</v>
      </c>
      <c r="G222" s="2">
        <v>154</v>
      </c>
      <c r="H222" s="2">
        <v>24</v>
      </c>
      <c r="I222" s="2">
        <v>130</v>
      </c>
      <c r="J222" s="2">
        <v>0</v>
      </c>
      <c r="K222" s="2">
        <v>0</v>
      </c>
      <c r="L222" s="2">
        <v>8</v>
      </c>
      <c r="M222" s="2">
        <v>0.6</v>
      </c>
      <c r="N222" s="2">
        <v>0.96399999999999997</v>
      </c>
      <c r="O222" s="2">
        <v>2.5</v>
      </c>
      <c r="P222" s="2">
        <v>0.77100000000000002</v>
      </c>
      <c r="Q222" s="3">
        <v>0.156</v>
      </c>
      <c r="R222" s="4" t="str">
        <f>TRIM(tblOperations[[#This Row],[Region]])</f>
        <v>Wales</v>
      </c>
      <c r="S222" s="4" t="str">
        <f>TRIM(tblOperations[[#This Row],[Team]])</f>
        <v>Workplace Services</v>
      </c>
      <c r="T222" s="4" t="str">
        <f>_xlfn.XLOOKUP(R222,tblRegionReference[Region],tblRegionReference[Area],"Not Found")</f>
        <v>Wales</v>
      </c>
      <c r="U222" s="4" t="str">
        <f>IF(tblOperations[[#This Row],[Completion_Rate]]&gt;=_xlfn.XLOOKUP("Completion Rate",tblKPITargets[KPI_Name],tblKPITargets[Target_Value]),"Met","Below Target")</f>
        <v>Below Target</v>
      </c>
      <c r="V222" t="str">
        <f>IF(tblOperations[[#This Row],[SLA_Compliance]]&gt;=_xlfn.XLOOKUP('04_References'!$A$3,tblKPITargets[KPI_Name],tblKPITargets[Target_Value]),"Met","Below Target")</f>
        <v>Below Target</v>
      </c>
      <c r="W222" t="str">
        <f>IF(tblOperations[[#This Row],[Quality_Pass_Rate]]&gt;=_xlfn.XLOOKUP('04_References'!$A$4,tblKPITargets[KPI_Name],tblKPITargets[Target_Value]),"Met","Below Target")</f>
        <v>Met</v>
      </c>
      <c r="X222" t="str">
        <f>IF(tblOperations[[#This Row],[Average_Completion_Days]]&lt;=_xlfn.XLOOKUP('04_References'!$A$7,tblKPITargets[KPI_Name],tblKPITargets[Target_Value]),"Met","Below Target")</f>
        <v>Below Target</v>
      </c>
      <c r="Y222" t="str">
        <f>IF(tblOperations[[#This Row],[Closing_Backlog]]&lt;=_xlfn.XLOOKUP('04_References'!$A$8,tblKPITargets[KPI_Name],tblKPITargets[Target_Value]),"Met","Below Target")</f>
        <v>Below Target</v>
      </c>
    </row>
    <row r="223" spans="1:25">
      <c r="A223" s="8" t="s">
        <v>251</v>
      </c>
      <c r="B223" s="9">
        <v>46031</v>
      </c>
      <c r="C223" s="4" t="s">
        <v>53</v>
      </c>
      <c r="D223" s="4" t="s">
        <v>21</v>
      </c>
      <c r="E223" s="4">
        <v>88</v>
      </c>
      <c r="F223" s="4">
        <v>31</v>
      </c>
      <c r="G223" s="4">
        <v>119</v>
      </c>
      <c r="H223" s="4">
        <v>29</v>
      </c>
      <c r="I223" s="4">
        <v>90</v>
      </c>
      <c r="J223" s="4">
        <v>1</v>
      </c>
      <c r="K223" s="4">
        <v>0</v>
      </c>
      <c r="L223" s="4">
        <v>8</v>
      </c>
      <c r="M223" s="4">
        <v>0.6</v>
      </c>
      <c r="N223" s="4">
        <v>0.98699999999999999</v>
      </c>
      <c r="O223" s="4">
        <v>2.5</v>
      </c>
      <c r="P223" s="4">
        <v>0.70599999999999996</v>
      </c>
      <c r="Q223" s="5">
        <v>0.24399999999999999</v>
      </c>
      <c r="R223" s="4" t="str">
        <f>TRIM(tblOperations[[#This Row],[Region]])</f>
        <v>Wales</v>
      </c>
      <c r="S223" s="4" t="str">
        <f>TRIM(tblOperations[[#This Row],[Team]])</f>
        <v>Facilities Response</v>
      </c>
      <c r="T223" s="4" t="str">
        <f>_xlfn.XLOOKUP(R223,tblRegionReference[Region],tblRegionReference[Area],"Not Found")</f>
        <v>Wales</v>
      </c>
      <c r="U223" s="4" t="str">
        <f>IF(tblOperations[[#This Row],[Completion_Rate]]&gt;=_xlfn.XLOOKUP("Completion Rate",tblKPITargets[KPI_Name],tblKPITargets[Target_Value]),"Met","Below Target")</f>
        <v>Below Target</v>
      </c>
      <c r="V223" t="str">
        <f>IF(tblOperations[[#This Row],[SLA_Compliance]]&gt;=_xlfn.XLOOKUP('04_References'!$A$3,tblKPITargets[KPI_Name],tblKPITargets[Target_Value]),"Met","Below Target")</f>
        <v>Below Target</v>
      </c>
      <c r="W223" t="str">
        <f>IF(tblOperations[[#This Row],[Quality_Pass_Rate]]&gt;=_xlfn.XLOOKUP('04_References'!$A$4,tblKPITargets[KPI_Name],tblKPITargets[Target_Value]),"Met","Below Target")</f>
        <v>Met</v>
      </c>
      <c r="X223" t="str">
        <f>IF(tblOperations[[#This Row],[Average_Completion_Days]]&lt;=_xlfn.XLOOKUP('04_References'!$A$7,tblKPITargets[KPI_Name],tblKPITargets[Target_Value]),"Met","Below Target")</f>
        <v>Below Target</v>
      </c>
      <c r="Y223" t="str">
        <f>IF(tblOperations[[#This Row],[Closing_Backlog]]&lt;=_xlfn.XLOOKUP('04_References'!$A$8,tblKPITargets[KPI_Name],tblKPITargets[Target_Value]),"Met","Below Target")</f>
        <v>Below Target</v>
      </c>
    </row>
    <row r="224" spans="1:25">
      <c r="A224" s="6" t="s">
        <v>252</v>
      </c>
      <c r="B224" s="7">
        <v>46031</v>
      </c>
      <c r="C224" s="2" t="s">
        <v>53</v>
      </c>
      <c r="D224" s="2" t="s">
        <v>23</v>
      </c>
      <c r="E224" s="2">
        <v>87</v>
      </c>
      <c r="F224" s="2">
        <v>41</v>
      </c>
      <c r="G224" s="2">
        <v>128</v>
      </c>
      <c r="H224" s="2">
        <v>28</v>
      </c>
      <c r="I224" s="2">
        <v>100</v>
      </c>
      <c r="J224" s="2">
        <v>0</v>
      </c>
      <c r="K224" s="2">
        <v>0</v>
      </c>
      <c r="L224" s="2">
        <v>8</v>
      </c>
      <c r="M224" s="2">
        <v>0.6</v>
      </c>
      <c r="N224" s="2">
        <v>0.96399999999999997</v>
      </c>
      <c r="O224" s="2">
        <v>2.5</v>
      </c>
      <c r="P224" s="2">
        <v>0.755</v>
      </c>
      <c r="Q224" s="3">
        <v>0.219</v>
      </c>
      <c r="R224" s="4" t="str">
        <f>TRIM(tblOperations[[#This Row],[Region]])</f>
        <v>Wales</v>
      </c>
      <c r="S224" s="4" t="str">
        <f>TRIM(tblOperations[[#This Row],[Team]])</f>
        <v>Estates Support</v>
      </c>
      <c r="T224" s="4" t="str">
        <f>_xlfn.XLOOKUP(R224,tblRegionReference[Region],tblRegionReference[Area],"Not Found")</f>
        <v>Wales</v>
      </c>
      <c r="U224" s="4" t="str">
        <f>IF(tblOperations[[#This Row],[Completion_Rate]]&gt;=_xlfn.XLOOKUP("Completion Rate",tblKPITargets[KPI_Name],tblKPITargets[Target_Value]),"Met","Below Target")</f>
        <v>Below Target</v>
      </c>
      <c r="V224" t="str">
        <f>IF(tblOperations[[#This Row],[SLA_Compliance]]&gt;=_xlfn.XLOOKUP('04_References'!$A$3,tblKPITargets[KPI_Name],tblKPITargets[Target_Value]),"Met","Below Target")</f>
        <v>Below Target</v>
      </c>
      <c r="W224" t="str">
        <f>IF(tblOperations[[#This Row],[Quality_Pass_Rate]]&gt;=_xlfn.XLOOKUP('04_References'!$A$4,tblKPITargets[KPI_Name],tblKPITargets[Target_Value]),"Met","Below Target")</f>
        <v>Met</v>
      </c>
      <c r="X224" t="str">
        <f>IF(tblOperations[[#This Row],[Average_Completion_Days]]&lt;=_xlfn.XLOOKUP('04_References'!$A$7,tblKPITargets[KPI_Name],tblKPITargets[Target_Value]),"Met","Below Target")</f>
        <v>Below Target</v>
      </c>
      <c r="Y224" t="str">
        <f>IF(tblOperations[[#This Row],[Closing_Backlog]]&lt;=_xlfn.XLOOKUP('04_References'!$A$8,tblKPITargets[KPI_Name],tblKPITargets[Target_Value]),"Met","Below Target")</f>
        <v>Below Target</v>
      </c>
    </row>
    <row r="225" spans="1:25">
      <c r="A225" s="8" t="s">
        <v>253</v>
      </c>
      <c r="B225" s="9">
        <v>46031</v>
      </c>
      <c r="C225" s="4" t="s">
        <v>53</v>
      </c>
      <c r="D225" s="4" t="s">
        <v>25</v>
      </c>
      <c r="E225" s="4">
        <v>0</v>
      </c>
      <c r="F225" s="4">
        <v>17</v>
      </c>
      <c r="G225" s="4">
        <v>17</v>
      </c>
      <c r="H225" s="4">
        <v>17</v>
      </c>
      <c r="I225" s="4">
        <v>0</v>
      </c>
      <c r="J225" s="4">
        <v>0</v>
      </c>
      <c r="K225" s="4">
        <v>0</v>
      </c>
      <c r="L225" s="4">
        <v>1.1000000000000001</v>
      </c>
      <c r="M225" s="4">
        <v>0.998</v>
      </c>
      <c r="N225" s="4">
        <v>1</v>
      </c>
      <c r="O225" s="4">
        <v>4.5</v>
      </c>
      <c r="P225" s="4">
        <v>0.74</v>
      </c>
      <c r="Q225" s="5">
        <v>1</v>
      </c>
      <c r="R225" s="4" t="str">
        <f>TRIM(tblOperations[[#This Row],[Region]])</f>
        <v>Wales</v>
      </c>
      <c r="S225" s="4" t="str">
        <f>TRIM(tblOperations[[#This Row],[Team]])</f>
        <v>Workplace Projects</v>
      </c>
      <c r="T225" s="4" t="str">
        <f>_xlfn.XLOOKUP(R225,tblRegionReference[Region],tblRegionReference[Area],"Not Found")</f>
        <v>Wales</v>
      </c>
      <c r="U225" s="4" t="str">
        <f>IF(tblOperations[[#This Row],[Completion_Rate]]&gt;=_xlfn.XLOOKUP("Completion Rate",tblKPITargets[KPI_Name],tblKPITargets[Target_Value]),"Met","Below Target")</f>
        <v>Met</v>
      </c>
      <c r="V225" t="str">
        <f>IF(tblOperations[[#This Row],[SLA_Compliance]]&gt;=_xlfn.XLOOKUP('04_References'!$A$3,tblKPITargets[KPI_Name],tblKPITargets[Target_Value]),"Met","Below Target")</f>
        <v>Met</v>
      </c>
      <c r="W225" t="str">
        <f>IF(tblOperations[[#This Row],[Quality_Pass_Rate]]&gt;=_xlfn.XLOOKUP('04_References'!$A$4,tblKPITargets[KPI_Name],tblKPITargets[Target_Value]),"Met","Below Target")</f>
        <v>Met</v>
      </c>
      <c r="X225" t="str">
        <f>IF(tblOperations[[#This Row],[Average_Completion_Days]]&lt;=_xlfn.XLOOKUP('04_References'!$A$7,tblKPITargets[KPI_Name],tblKPITargets[Target_Value]),"Met","Below Target")</f>
        <v>Met</v>
      </c>
      <c r="Y225" t="str">
        <f>IF(tblOperations[[#This Row],[Closing_Backlog]]&lt;=_xlfn.XLOOKUP('04_References'!$A$8,tblKPITargets[KPI_Name],tblKPITargets[Target_Value]),"Met","Below Target")</f>
        <v>Met</v>
      </c>
    </row>
    <row r="226" spans="1:25">
      <c r="A226" s="6" t="s">
        <v>254</v>
      </c>
      <c r="B226" s="7">
        <v>46033</v>
      </c>
      <c r="C226" s="2" t="s">
        <v>18</v>
      </c>
      <c r="D226" s="2" t="s">
        <v>19</v>
      </c>
      <c r="E226" s="2">
        <v>46</v>
      </c>
      <c r="F226" s="2">
        <v>58</v>
      </c>
      <c r="G226" s="2">
        <v>104</v>
      </c>
      <c r="H226" s="2">
        <v>43</v>
      </c>
      <c r="I226" s="2">
        <v>61</v>
      </c>
      <c r="J226" s="2">
        <v>0</v>
      </c>
      <c r="K226" s="2">
        <v>0</v>
      </c>
      <c r="L226" s="2">
        <v>6.5</v>
      </c>
      <c r="M226" s="2">
        <v>0.6</v>
      </c>
      <c r="N226" s="2">
        <v>0.97</v>
      </c>
      <c r="O226" s="2">
        <v>2.5</v>
      </c>
      <c r="P226" s="2">
        <v>0.70499999999999996</v>
      </c>
      <c r="Q226" s="3">
        <v>0.41299999999999998</v>
      </c>
      <c r="R226" s="4" t="str">
        <f>TRIM(tblOperations[[#This Row],[Region]])</f>
        <v>Scotland</v>
      </c>
      <c r="S226" s="4" t="str">
        <f>TRIM(tblOperations[[#This Row],[Team]])</f>
        <v>Workplace Services</v>
      </c>
      <c r="T226" s="4" t="str">
        <f>_xlfn.XLOOKUP(R226,tblRegionReference[Region],tblRegionReference[Area],"Not Found")</f>
        <v>North</v>
      </c>
      <c r="U226" s="4" t="str">
        <f>IF(tblOperations[[#This Row],[Completion_Rate]]&gt;=_xlfn.XLOOKUP("Completion Rate",tblKPITargets[KPI_Name],tblKPITargets[Target_Value]),"Met","Below Target")</f>
        <v>Below Target</v>
      </c>
      <c r="V226" t="str">
        <f>IF(tblOperations[[#This Row],[SLA_Compliance]]&gt;=_xlfn.XLOOKUP('04_References'!$A$3,tblKPITargets[KPI_Name],tblKPITargets[Target_Value]),"Met","Below Target")</f>
        <v>Below Target</v>
      </c>
      <c r="W226" t="str">
        <f>IF(tblOperations[[#This Row],[Quality_Pass_Rate]]&gt;=_xlfn.XLOOKUP('04_References'!$A$4,tblKPITargets[KPI_Name],tblKPITargets[Target_Value]),"Met","Below Target")</f>
        <v>Met</v>
      </c>
      <c r="X226" t="str">
        <f>IF(tblOperations[[#This Row],[Average_Completion_Days]]&lt;=_xlfn.XLOOKUP('04_References'!$A$7,tblKPITargets[KPI_Name],tblKPITargets[Target_Value]),"Met","Below Target")</f>
        <v>Below Target</v>
      </c>
      <c r="Y226" t="str">
        <f>IF(tblOperations[[#This Row],[Closing_Backlog]]&lt;=_xlfn.XLOOKUP('04_References'!$A$8,tblKPITargets[KPI_Name],tblKPITargets[Target_Value]),"Met","Below Target")</f>
        <v>Below Target</v>
      </c>
    </row>
    <row r="227" spans="1:25">
      <c r="A227" s="8" t="s">
        <v>255</v>
      </c>
      <c r="B227" s="9">
        <v>46033</v>
      </c>
      <c r="C227" s="4" t="s">
        <v>18</v>
      </c>
      <c r="D227" s="4" t="s">
        <v>21</v>
      </c>
      <c r="E227" s="4">
        <v>0</v>
      </c>
      <c r="F227" s="4">
        <v>41</v>
      </c>
      <c r="G227" s="4">
        <v>41</v>
      </c>
      <c r="H227" s="4">
        <v>41</v>
      </c>
      <c r="I227" s="4">
        <v>0</v>
      </c>
      <c r="J227" s="4">
        <v>0</v>
      </c>
      <c r="K227" s="4">
        <v>0</v>
      </c>
      <c r="L227" s="4">
        <v>1.5</v>
      </c>
      <c r="M227" s="4">
        <v>0.99199999999999999</v>
      </c>
      <c r="N227" s="4">
        <v>0.99199999999999999</v>
      </c>
      <c r="O227" s="4">
        <v>4.4000000000000004</v>
      </c>
      <c r="P227" s="4">
        <v>0.71</v>
      </c>
      <c r="Q227" s="5">
        <v>1</v>
      </c>
      <c r="R227" s="4" t="str">
        <f>TRIM(tblOperations[[#This Row],[Region]])</f>
        <v>Scotland</v>
      </c>
      <c r="S227" s="4" t="str">
        <f>TRIM(tblOperations[[#This Row],[Team]])</f>
        <v>Facilities Response</v>
      </c>
      <c r="T227" s="4" t="str">
        <f>_xlfn.XLOOKUP(R227,tblRegionReference[Region],tblRegionReference[Area],"Not Found")</f>
        <v>North</v>
      </c>
      <c r="U227" s="4" t="str">
        <f>IF(tblOperations[[#This Row],[Completion_Rate]]&gt;=_xlfn.XLOOKUP("Completion Rate",tblKPITargets[KPI_Name],tblKPITargets[Target_Value]),"Met","Below Target")</f>
        <v>Met</v>
      </c>
      <c r="V227" t="str">
        <f>IF(tblOperations[[#This Row],[SLA_Compliance]]&gt;=_xlfn.XLOOKUP('04_References'!$A$3,tblKPITargets[KPI_Name],tblKPITargets[Target_Value]),"Met","Below Target")</f>
        <v>Met</v>
      </c>
      <c r="W227" t="str">
        <f>IF(tblOperations[[#This Row],[Quality_Pass_Rate]]&gt;=_xlfn.XLOOKUP('04_References'!$A$4,tblKPITargets[KPI_Name],tblKPITargets[Target_Value]),"Met","Below Target")</f>
        <v>Met</v>
      </c>
      <c r="X227" t="str">
        <f>IF(tblOperations[[#This Row],[Average_Completion_Days]]&lt;=_xlfn.XLOOKUP('04_References'!$A$7,tblKPITargets[KPI_Name],tblKPITargets[Target_Value]),"Met","Below Target")</f>
        <v>Met</v>
      </c>
      <c r="Y227" t="str">
        <f>IF(tblOperations[[#This Row],[Closing_Backlog]]&lt;=_xlfn.XLOOKUP('04_References'!$A$8,tblKPITargets[KPI_Name],tblKPITargets[Target_Value]),"Met","Below Target")</f>
        <v>Met</v>
      </c>
    </row>
    <row r="228" spans="1:25">
      <c r="A228" s="6" t="s">
        <v>256</v>
      </c>
      <c r="B228" s="7">
        <v>46033</v>
      </c>
      <c r="C228" s="2" t="s">
        <v>18</v>
      </c>
      <c r="D228" s="2" t="s">
        <v>23</v>
      </c>
      <c r="E228" s="2">
        <v>91</v>
      </c>
      <c r="F228" s="2">
        <v>31</v>
      </c>
      <c r="G228" s="2">
        <v>122</v>
      </c>
      <c r="H228" s="2">
        <v>38</v>
      </c>
      <c r="I228" s="2">
        <v>84</v>
      </c>
      <c r="J228" s="2">
        <v>0</v>
      </c>
      <c r="K228" s="2">
        <v>0</v>
      </c>
      <c r="L228" s="2">
        <v>8</v>
      </c>
      <c r="M228" s="2">
        <v>0.6</v>
      </c>
      <c r="N228" s="2">
        <v>0.96899999999999997</v>
      </c>
      <c r="O228" s="2">
        <v>2.5</v>
      </c>
      <c r="P228" s="2">
        <v>0.78600000000000003</v>
      </c>
      <c r="Q228" s="3">
        <v>0.311</v>
      </c>
      <c r="R228" s="4" t="str">
        <f>TRIM(tblOperations[[#This Row],[Region]])</f>
        <v>Scotland</v>
      </c>
      <c r="S228" s="4" t="str">
        <f>TRIM(tblOperations[[#This Row],[Team]])</f>
        <v>Estates Support</v>
      </c>
      <c r="T228" s="4" t="str">
        <f>_xlfn.XLOOKUP(R228,tblRegionReference[Region],tblRegionReference[Area],"Not Found")</f>
        <v>North</v>
      </c>
      <c r="U228" s="4" t="str">
        <f>IF(tblOperations[[#This Row],[Completion_Rate]]&gt;=_xlfn.XLOOKUP("Completion Rate",tblKPITargets[KPI_Name],tblKPITargets[Target_Value]),"Met","Below Target")</f>
        <v>Below Target</v>
      </c>
      <c r="V228" t="str">
        <f>IF(tblOperations[[#This Row],[SLA_Compliance]]&gt;=_xlfn.XLOOKUP('04_References'!$A$3,tblKPITargets[KPI_Name],tblKPITargets[Target_Value]),"Met","Below Target")</f>
        <v>Below Target</v>
      </c>
      <c r="W228" t="str">
        <f>IF(tblOperations[[#This Row],[Quality_Pass_Rate]]&gt;=_xlfn.XLOOKUP('04_References'!$A$4,tblKPITargets[KPI_Name],tblKPITargets[Target_Value]),"Met","Below Target")</f>
        <v>Met</v>
      </c>
      <c r="X228" t="str">
        <f>IF(tblOperations[[#This Row],[Average_Completion_Days]]&lt;=_xlfn.XLOOKUP('04_References'!$A$7,tblKPITargets[KPI_Name],tblKPITargets[Target_Value]),"Met","Below Target")</f>
        <v>Below Target</v>
      </c>
      <c r="Y228" t="str">
        <f>IF(tblOperations[[#This Row],[Closing_Backlog]]&lt;=_xlfn.XLOOKUP('04_References'!$A$8,tblKPITargets[KPI_Name],tblKPITargets[Target_Value]),"Met","Below Target")</f>
        <v>Below Target</v>
      </c>
    </row>
    <row r="229" spans="1:25">
      <c r="A229" s="8" t="s">
        <v>257</v>
      </c>
      <c r="B229" s="9">
        <v>46033</v>
      </c>
      <c r="C229" s="4" t="s">
        <v>18</v>
      </c>
      <c r="D229" s="4" t="s">
        <v>25</v>
      </c>
      <c r="E229" s="4">
        <v>0</v>
      </c>
      <c r="F229" s="4">
        <v>29</v>
      </c>
      <c r="G229" s="4">
        <v>29</v>
      </c>
      <c r="H229" s="4">
        <v>29</v>
      </c>
      <c r="I229" s="4">
        <v>0</v>
      </c>
      <c r="J229" s="4">
        <v>0</v>
      </c>
      <c r="K229" s="4">
        <v>0</v>
      </c>
      <c r="L229" s="4">
        <v>1.9</v>
      </c>
      <c r="M229" s="4">
        <v>0.97699999999999998</v>
      </c>
      <c r="N229" s="4">
        <v>1</v>
      </c>
      <c r="O229" s="4">
        <v>4.3</v>
      </c>
      <c r="P229" s="4">
        <v>0.77700000000000002</v>
      </c>
      <c r="Q229" s="5">
        <v>1</v>
      </c>
      <c r="R229" s="4" t="str">
        <f>TRIM(tblOperations[[#This Row],[Region]])</f>
        <v>Scotland</v>
      </c>
      <c r="S229" s="4" t="str">
        <f>TRIM(tblOperations[[#This Row],[Team]])</f>
        <v>Workplace Projects</v>
      </c>
      <c r="T229" s="4" t="str">
        <f>_xlfn.XLOOKUP(R229,tblRegionReference[Region],tblRegionReference[Area],"Not Found")</f>
        <v>North</v>
      </c>
      <c r="U229" s="4" t="str">
        <f>IF(tblOperations[[#This Row],[Completion_Rate]]&gt;=_xlfn.XLOOKUP("Completion Rate",tblKPITargets[KPI_Name],tblKPITargets[Target_Value]),"Met","Below Target")</f>
        <v>Met</v>
      </c>
      <c r="V229" t="str">
        <f>IF(tblOperations[[#This Row],[SLA_Compliance]]&gt;=_xlfn.XLOOKUP('04_References'!$A$3,tblKPITargets[KPI_Name],tblKPITargets[Target_Value]),"Met","Below Target")</f>
        <v>Met</v>
      </c>
      <c r="W229" t="str">
        <f>IF(tblOperations[[#This Row],[Quality_Pass_Rate]]&gt;=_xlfn.XLOOKUP('04_References'!$A$4,tblKPITargets[KPI_Name],tblKPITargets[Target_Value]),"Met","Below Target")</f>
        <v>Met</v>
      </c>
      <c r="X229" t="str">
        <f>IF(tblOperations[[#This Row],[Average_Completion_Days]]&lt;=_xlfn.XLOOKUP('04_References'!$A$7,tblKPITargets[KPI_Name],tblKPITargets[Target_Value]),"Met","Below Target")</f>
        <v>Met</v>
      </c>
      <c r="Y229" t="str">
        <f>IF(tblOperations[[#This Row],[Closing_Backlog]]&lt;=_xlfn.XLOOKUP('04_References'!$A$8,tblKPITargets[KPI_Name],tblKPITargets[Target_Value]),"Met","Below Target")</f>
        <v>Met</v>
      </c>
    </row>
    <row r="230" spans="1:25">
      <c r="A230" s="6" t="s">
        <v>258</v>
      </c>
      <c r="B230" s="7">
        <v>46033</v>
      </c>
      <c r="C230" s="2" t="s">
        <v>27</v>
      </c>
      <c r="D230" s="2" t="s">
        <v>19</v>
      </c>
      <c r="E230" s="2">
        <v>0</v>
      </c>
      <c r="F230" s="2">
        <v>48</v>
      </c>
      <c r="G230" s="2">
        <v>48</v>
      </c>
      <c r="H230" s="2">
        <v>48</v>
      </c>
      <c r="I230" s="2">
        <v>0</v>
      </c>
      <c r="J230" s="2">
        <v>0</v>
      </c>
      <c r="K230" s="2">
        <v>0</v>
      </c>
      <c r="L230" s="2">
        <v>1</v>
      </c>
      <c r="M230" s="2">
        <v>0.98599999999999999</v>
      </c>
      <c r="N230" s="2">
        <v>0.98099999999999998</v>
      </c>
      <c r="O230" s="2">
        <v>4.5999999999999996</v>
      </c>
      <c r="P230" s="2">
        <v>0.69199999999999995</v>
      </c>
      <c r="Q230" s="3">
        <v>1</v>
      </c>
      <c r="R230" s="4" t="str">
        <f>TRIM(tblOperations[[#This Row],[Region]])</f>
        <v>North East</v>
      </c>
      <c r="S230" s="4" t="str">
        <f>TRIM(tblOperations[[#This Row],[Team]])</f>
        <v>Workplace Services</v>
      </c>
      <c r="T230" s="4" t="str">
        <f>_xlfn.XLOOKUP(R230,tblRegionReference[Region],tblRegionReference[Area],"Not Found")</f>
        <v>North</v>
      </c>
      <c r="U230" s="4" t="str">
        <f>IF(tblOperations[[#This Row],[Completion_Rate]]&gt;=_xlfn.XLOOKUP("Completion Rate",tblKPITargets[KPI_Name],tblKPITargets[Target_Value]),"Met","Below Target")</f>
        <v>Met</v>
      </c>
      <c r="V230" t="str">
        <f>IF(tblOperations[[#This Row],[SLA_Compliance]]&gt;=_xlfn.XLOOKUP('04_References'!$A$3,tblKPITargets[KPI_Name],tblKPITargets[Target_Value]),"Met","Below Target")</f>
        <v>Met</v>
      </c>
      <c r="W230" t="str">
        <f>IF(tblOperations[[#This Row],[Quality_Pass_Rate]]&gt;=_xlfn.XLOOKUP('04_References'!$A$4,tblKPITargets[KPI_Name],tblKPITargets[Target_Value]),"Met","Below Target")</f>
        <v>Met</v>
      </c>
      <c r="X230" t="str">
        <f>IF(tblOperations[[#This Row],[Average_Completion_Days]]&lt;=_xlfn.XLOOKUP('04_References'!$A$7,tblKPITargets[KPI_Name],tblKPITargets[Target_Value]),"Met","Below Target")</f>
        <v>Met</v>
      </c>
      <c r="Y230" t="str">
        <f>IF(tblOperations[[#This Row],[Closing_Backlog]]&lt;=_xlfn.XLOOKUP('04_References'!$A$8,tblKPITargets[KPI_Name],tblKPITargets[Target_Value]),"Met","Below Target")</f>
        <v>Met</v>
      </c>
    </row>
    <row r="231" spans="1:25">
      <c r="A231" s="8" t="s">
        <v>259</v>
      </c>
      <c r="B231" s="9">
        <v>46033</v>
      </c>
      <c r="C231" s="4" t="s">
        <v>27</v>
      </c>
      <c r="D231" s="4" t="s">
        <v>21</v>
      </c>
      <c r="E231" s="4">
        <v>0</v>
      </c>
      <c r="F231" s="4">
        <v>36</v>
      </c>
      <c r="G231" s="4">
        <v>36</v>
      </c>
      <c r="H231" s="4">
        <v>36</v>
      </c>
      <c r="I231" s="4">
        <v>0</v>
      </c>
      <c r="J231" s="4">
        <v>1</v>
      </c>
      <c r="K231" s="4">
        <v>0</v>
      </c>
      <c r="L231" s="4">
        <v>1.3</v>
      </c>
      <c r="M231" s="4">
        <v>0.95699999999999996</v>
      </c>
      <c r="N231" s="4">
        <v>0.98599999999999999</v>
      </c>
      <c r="O231" s="4">
        <v>4.2</v>
      </c>
      <c r="P231" s="4">
        <v>0.70599999999999996</v>
      </c>
      <c r="Q231" s="5">
        <v>1</v>
      </c>
      <c r="R231" s="4" t="str">
        <f>TRIM(tblOperations[[#This Row],[Region]])</f>
        <v>North East</v>
      </c>
      <c r="S231" s="4" t="str">
        <f>TRIM(tblOperations[[#This Row],[Team]])</f>
        <v>Facilities Response</v>
      </c>
      <c r="T231" s="4" t="str">
        <f>_xlfn.XLOOKUP(R231,tblRegionReference[Region],tblRegionReference[Area],"Not Found")</f>
        <v>North</v>
      </c>
      <c r="U231" s="4" t="str">
        <f>IF(tblOperations[[#This Row],[Completion_Rate]]&gt;=_xlfn.XLOOKUP("Completion Rate",tblKPITargets[KPI_Name],tblKPITargets[Target_Value]),"Met","Below Target")</f>
        <v>Met</v>
      </c>
      <c r="V231" t="str">
        <f>IF(tblOperations[[#This Row],[SLA_Compliance]]&gt;=_xlfn.XLOOKUP('04_References'!$A$3,tblKPITargets[KPI_Name],tblKPITargets[Target_Value]),"Met","Below Target")</f>
        <v>Met</v>
      </c>
      <c r="W231" t="str">
        <f>IF(tblOperations[[#This Row],[Quality_Pass_Rate]]&gt;=_xlfn.XLOOKUP('04_References'!$A$4,tblKPITargets[KPI_Name],tblKPITargets[Target_Value]),"Met","Below Target")</f>
        <v>Met</v>
      </c>
      <c r="X231" t="str">
        <f>IF(tblOperations[[#This Row],[Average_Completion_Days]]&lt;=_xlfn.XLOOKUP('04_References'!$A$7,tblKPITargets[KPI_Name],tblKPITargets[Target_Value]),"Met","Below Target")</f>
        <v>Met</v>
      </c>
      <c r="Y231" t="str">
        <f>IF(tblOperations[[#This Row],[Closing_Backlog]]&lt;=_xlfn.XLOOKUP('04_References'!$A$8,tblKPITargets[KPI_Name],tblKPITargets[Target_Value]),"Met","Below Target")</f>
        <v>Met</v>
      </c>
    </row>
    <row r="232" spans="1:25">
      <c r="A232" s="6" t="s">
        <v>260</v>
      </c>
      <c r="B232" s="7">
        <v>46033</v>
      </c>
      <c r="C232" s="2" t="s">
        <v>27</v>
      </c>
      <c r="D232" s="2" t="s">
        <v>23</v>
      </c>
      <c r="E232" s="2">
        <v>194</v>
      </c>
      <c r="F232" s="2">
        <v>28</v>
      </c>
      <c r="G232" s="2">
        <v>222</v>
      </c>
      <c r="H232" s="2">
        <v>19</v>
      </c>
      <c r="I232" s="2">
        <v>203</v>
      </c>
      <c r="J232" s="2">
        <v>0</v>
      </c>
      <c r="K232" s="2">
        <v>0</v>
      </c>
      <c r="L232" s="2">
        <v>8</v>
      </c>
      <c r="M232" s="2">
        <v>0.6</v>
      </c>
      <c r="N232" s="2">
        <v>1</v>
      </c>
      <c r="O232" s="2">
        <v>2.5</v>
      </c>
      <c r="P232" s="2">
        <v>0.70899999999999996</v>
      </c>
      <c r="Q232" s="3">
        <v>8.5999999999999993E-2</v>
      </c>
      <c r="R232" s="4" t="str">
        <f>TRIM(tblOperations[[#This Row],[Region]])</f>
        <v>North East</v>
      </c>
      <c r="S232" s="4" t="str">
        <f>TRIM(tblOperations[[#This Row],[Team]])</f>
        <v>Estates Support</v>
      </c>
      <c r="T232" s="4" t="str">
        <f>_xlfn.XLOOKUP(R232,tblRegionReference[Region],tblRegionReference[Area],"Not Found")</f>
        <v>North</v>
      </c>
      <c r="U232" s="4" t="str">
        <f>IF(tblOperations[[#This Row],[Completion_Rate]]&gt;=_xlfn.XLOOKUP("Completion Rate",tblKPITargets[KPI_Name],tblKPITargets[Target_Value]),"Met","Below Target")</f>
        <v>Below Target</v>
      </c>
      <c r="V232" t="str">
        <f>IF(tblOperations[[#This Row],[SLA_Compliance]]&gt;=_xlfn.XLOOKUP('04_References'!$A$3,tblKPITargets[KPI_Name],tblKPITargets[Target_Value]),"Met","Below Target")</f>
        <v>Below Target</v>
      </c>
      <c r="W232" t="str">
        <f>IF(tblOperations[[#This Row],[Quality_Pass_Rate]]&gt;=_xlfn.XLOOKUP('04_References'!$A$4,tblKPITargets[KPI_Name],tblKPITargets[Target_Value]),"Met","Below Target")</f>
        <v>Met</v>
      </c>
      <c r="X232" t="str">
        <f>IF(tblOperations[[#This Row],[Average_Completion_Days]]&lt;=_xlfn.XLOOKUP('04_References'!$A$7,tblKPITargets[KPI_Name],tblKPITargets[Target_Value]),"Met","Below Target")</f>
        <v>Below Target</v>
      </c>
      <c r="Y232" t="str">
        <f>IF(tblOperations[[#This Row],[Closing_Backlog]]&lt;=_xlfn.XLOOKUP('04_References'!$A$8,tblKPITargets[KPI_Name],tblKPITargets[Target_Value]),"Met","Below Target")</f>
        <v>Below Target</v>
      </c>
    </row>
    <row r="233" spans="1:25">
      <c r="A233" s="8" t="s">
        <v>261</v>
      </c>
      <c r="B233" s="9">
        <v>46033</v>
      </c>
      <c r="C233" s="4" t="s">
        <v>27</v>
      </c>
      <c r="D233" s="4" t="s">
        <v>25</v>
      </c>
      <c r="E233" s="4">
        <v>25</v>
      </c>
      <c r="F233" s="4">
        <v>35</v>
      </c>
      <c r="G233" s="4">
        <v>60</v>
      </c>
      <c r="H233" s="4">
        <v>24</v>
      </c>
      <c r="I233" s="4">
        <v>36</v>
      </c>
      <c r="J233" s="4">
        <v>0</v>
      </c>
      <c r="K233" s="4">
        <v>0</v>
      </c>
      <c r="L233" s="4">
        <v>4.4000000000000004</v>
      </c>
      <c r="M233" s="4">
        <v>0.72299999999999998</v>
      </c>
      <c r="N233" s="4">
        <v>0.98199999999999998</v>
      </c>
      <c r="O233" s="4">
        <v>3.7</v>
      </c>
      <c r="P233" s="4">
        <v>0.77400000000000002</v>
      </c>
      <c r="Q233" s="5">
        <v>0.4</v>
      </c>
      <c r="R233" s="4" t="str">
        <f>TRIM(tblOperations[[#This Row],[Region]])</f>
        <v>North East</v>
      </c>
      <c r="S233" s="4" t="str">
        <f>TRIM(tblOperations[[#This Row],[Team]])</f>
        <v>Workplace Projects</v>
      </c>
      <c r="T233" s="4" t="str">
        <f>_xlfn.XLOOKUP(R233,tblRegionReference[Region],tblRegionReference[Area],"Not Found")</f>
        <v>North</v>
      </c>
      <c r="U233" s="4" t="str">
        <f>IF(tblOperations[[#This Row],[Completion_Rate]]&gt;=_xlfn.XLOOKUP("Completion Rate",tblKPITargets[KPI_Name],tblKPITargets[Target_Value]),"Met","Below Target")</f>
        <v>Below Target</v>
      </c>
      <c r="V233" t="str">
        <f>IF(tblOperations[[#This Row],[SLA_Compliance]]&gt;=_xlfn.XLOOKUP('04_References'!$A$3,tblKPITargets[KPI_Name],tblKPITargets[Target_Value]),"Met","Below Target")</f>
        <v>Below Target</v>
      </c>
      <c r="W233" t="str">
        <f>IF(tblOperations[[#This Row],[Quality_Pass_Rate]]&gt;=_xlfn.XLOOKUP('04_References'!$A$4,tblKPITargets[KPI_Name],tblKPITargets[Target_Value]),"Met","Below Target")</f>
        <v>Met</v>
      </c>
      <c r="X233" t="str">
        <f>IF(tblOperations[[#This Row],[Average_Completion_Days]]&lt;=_xlfn.XLOOKUP('04_References'!$A$7,tblKPITargets[KPI_Name],tblKPITargets[Target_Value]),"Met","Below Target")</f>
        <v>Below Target</v>
      </c>
      <c r="Y233" t="str">
        <f>IF(tblOperations[[#This Row],[Closing_Backlog]]&lt;=_xlfn.XLOOKUP('04_References'!$A$8,tblKPITargets[KPI_Name],tblKPITargets[Target_Value]),"Met","Below Target")</f>
        <v>Below Target</v>
      </c>
    </row>
    <row r="234" spans="1:25">
      <c r="A234" s="6" t="s">
        <v>262</v>
      </c>
      <c r="B234" s="7">
        <v>46033</v>
      </c>
      <c r="C234" s="2" t="s">
        <v>32</v>
      </c>
      <c r="D234" s="2" t="s">
        <v>19</v>
      </c>
      <c r="E234" s="2">
        <v>83</v>
      </c>
      <c r="F234" s="2">
        <v>46</v>
      </c>
      <c r="G234" s="2">
        <v>129</v>
      </c>
      <c r="H234" s="2">
        <v>30</v>
      </c>
      <c r="I234" s="2">
        <v>99</v>
      </c>
      <c r="J234" s="2">
        <v>0</v>
      </c>
      <c r="K234" s="2">
        <v>0</v>
      </c>
      <c r="L234" s="2">
        <v>8</v>
      </c>
      <c r="M234" s="2">
        <v>0.6</v>
      </c>
      <c r="N234" s="2">
        <v>0.98899999999999999</v>
      </c>
      <c r="O234" s="2">
        <v>2.5</v>
      </c>
      <c r="P234" s="2">
        <v>0.77900000000000003</v>
      </c>
      <c r="Q234" s="3">
        <v>0.23300000000000001</v>
      </c>
      <c r="R234" s="4" t="str">
        <f>TRIM(tblOperations[[#This Row],[Region]])</f>
        <v>North West</v>
      </c>
      <c r="S234" s="4" t="str">
        <f>TRIM(tblOperations[[#This Row],[Team]])</f>
        <v>Workplace Services</v>
      </c>
      <c r="T234" s="4" t="str">
        <f>_xlfn.XLOOKUP(R234,tblRegionReference[Region],tblRegionReference[Area],"Not Found")</f>
        <v>North</v>
      </c>
      <c r="U234" s="4" t="str">
        <f>IF(tblOperations[[#This Row],[Completion_Rate]]&gt;=_xlfn.XLOOKUP("Completion Rate",tblKPITargets[KPI_Name],tblKPITargets[Target_Value]),"Met","Below Target")</f>
        <v>Below Target</v>
      </c>
      <c r="V234" t="str">
        <f>IF(tblOperations[[#This Row],[SLA_Compliance]]&gt;=_xlfn.XLOOKUP('04_References'!$A$3,tblKPITargets[KPI_Name],tblKPITargets[Target_Value]),"Met","Below Target")</f>
        <v>Below Target</v>
      </c>
      <c r="W234" t="str">
        <f>IF(tblOperations[[#This Row],[Quality_Pass_Rate]]&gt;=_xlfn.XLOOKUP('04_References'!$A$4,tblKPITargets[KPI_Name],tblKPITargets[Target_Value]),"Met","Below Target")</f>
        <v>Met</v>
      </c>
      <c r="X234" t="str">
        <f>IF(tblOperations[[#This Row],[Average_Completion_Days]]&lt;=_xlfn.XLOOKUP('04_References'!$A$7,tblKPITargets[KPI_Name],tblKPITargets[Target_Value]),"Met","Below Target")</f>
        <v>Below Target</v>
      </c>
      <c r="Y234" t="str">
        <f>IF(tblOperations[[#This Row],[Closing_Backlog]]&lt;=_xlfn.XLOOKUP('04_References'!$A$8,tblKPITargets[KPI_Name],tblKPITargets[Target_Value]),"Met","Below Target")</f>
        <v>Below Target</v>
      </c>
    </row>
    <row r="235" spans="1:25">
      <c r="A235" s="8" t="s">
        <v>263</v>
      </c>
      <c r="B235" s="9">
        <v>46033</v>
      </c>
      <c r="C235" s="4" t="s">
        <v>32</v>
      </c>
      <c r="D235" s="4" t="s">
        <v>21</v>
      </c>
      <c r="E235" s="4">
        <v>117</v>
      </c>
      <c r="F235" s="4">
        <v>74</v>
      </c>
      <c r="G235" s="4">
        <v>191</v>
      </c>
      <c r="H235" s="4">
        <v>26</v>
      </c>
      <c r="I235" s="4">
        <v>165</v>
      </c>
      <c r="J235" s="4">
        <v>0</v>
      </c>
      <c r="K235" s="4">
        <v>0</v>
      </c>
      <c r="L235" s="4">
        <v>8</v>
      </c>
      <c r="M235" s="4">
        <v>0.6</v>
      </c>
      <c r="N235" s="4">
        <v>1</v>
      </c>
      <c r="O235" s="4">
        <v>2.5</v>
      </c>
      <c r="P235" s="4">
        <v>0.78300000000000003</v>
      </c>
      <c r="Q235" s="5">
        <v>0.13600000000000001</v>
      </c>
      <c r="R235" s="4" t="str">
        <f>TRIM(tblOperations[[#This Row],[Region]])</f>
        <v>North West</v>
      </c>
      <c r="S235" s="4" t="str">
        <f>TRIM(tblOperations[[#This Row],[Team]])</f>
        <v>Facilities Response</v>
      </c>
      <c r="T235" s="4" t="str">
        <f>_xlfn.XLOOKUP(R235,tblRegionReference[Region],tblRegionReference[Area],"Not Found")</f>
        <v>North</v>
      </c>
      <c r="U235" s="4" t="str">
        <f>IF(tblOperations[[#This Row],[Completion_Rate]]&gt;=_xlfn.XLOOKUP("Completion Rate",tblKPITargets[KPI_Name],tblKPITargets[Target_Value]),"Met","Below Target")</f>
        <v>Below Target</v>
      </c>
      <c r="V235" t="str">
        <f>IF(tblOperations[[#This Row],[SLA_Compliance]]&gt;=_xlfn.XLOOKUP('04_References'!$A$3,tblKPITargets[KPI_Name],tblKPITargets[Target_Value]),"Met","Below Target")</f>
        <v>Below Target</v>
      </c>
      <c r="W235" t="str">
        <f>IF(tblOperations[[#This Row],[Quality_Pass_Rate]]&gt;=_xlfn.XLOOKUP('04_References'!$A$4,tblKPITargets[KPI_Name],tblKPITargets[Target_Value]),"Met","Below Target")</f>
        <v>Met</v>
      </c>
      <c r="X235" t="str">
        <f>IF(tblOperations[[#This Row],[Average_Completion_Days]]&lt;=_xlfn.XLOOKUP('04_References'!$A$7,tblKPITargets[KPI_Name],tblKPITargets[Target_Value]),"Met","Below Target")</f>
        <v>Below Target</v>
      </c>
      <c r="Y235" t="str">
        <f>IF(tblOperations[[#This Row],[Closing_Backlog]]&lt;=_xlfn.XLOOKUP('04_References'!$A$8,tblKPITargets[KPI_Name],tblKPITargets[Target_Value]),"Met","Below Target")</f>
        <v>Below Target</v>
      </c>
    </row>
    <row r="236" spans="1:25">
      <c r="A236" s="6" t="s">
        <v>264</v>
      </c>
      <c r="B236" s="7">
        <v>46033</v>
      </c>
      <c r="C236" s="2" t="s">
        <v>32</v>
      </c>
      <c r="D236" s="2" t="s">
        <v>23</v>
      </c>
      <c r="E236" s="2">
        <v>200</v>
      </c>
      <c r="F236" s="2">
        <v>42</v>
      </c>
      <c r="G236" s="2">
        <v>242</v>
      </c>
      <c r="H236" s="2">
        <v>16</v>
      </c>
      <c r="I236" s="2">
        <v>226</v>
      </c>
      <c r="J236" s="2">
        <v>0</v>
      </c>
      <c r="K236" s="2">
        <v>0</v>
      </c>
      <c r="L236" s="2">
        <v>8</v>
      </c>
      <c r="M236" s="2">
        <v>0.6</v>
      </c>
      <c r="N236" s="2">
        <v>0.97399999999999998</v>
      </c>
      <c r="O236" s="2">
        <v>2.5</v>
      </c>
      <c r="P236" s="2">
        <v>0.66700000000000004</v>
      </c>
      <c r="Q236" s="3">
        <v>6.6000000000000003E-2</v>
      </c>
      <c r="R236" s="4" t="str">
        <f>TRIM(tblOperations[[#This Row],[Region]])</f>
        <v>North West</v>
      </c>
      <c r="S236" s="4" t="str">
        <f>TRIM(tblOperations[[#This Row],[Team]])</f>
        <v>Estates Support</v>
      </c>
      <c r="T236" s="4" t="str">
        <f>_xlfn.XLOOKUP(R236,tblRegionReference[Region],tblRegionReference[Area],"Not Found")</f>
        <v>North</v>
      </c>
      <c r="U236" s="4" t="str">
        <f>IF(tblOperations[[#This Row],[Completion_Rate]]&gt;=_xlfn.XLOOKUP("Completion Rate",tblKPITargets[KPI_Name],tblKPITargets[Target_Value]),"Met","Below Target")</f>
        <v>Below Target</v>
      </c>
      <c r="V236" t="str">
        <f>IF(tblOperations[[#This Row],[SLA_Compliance]]&gt;=_xlfn.XLOOKUP('04_References'!$A$3,tblKPITargets[KPI_Name],tblKPITargets[Target_Value]),"Met","Below Target")</f>
        <v>Below Target</v>
      </c>
      <c r="W236" t="str">
        <f>IF(tblOperations[[#This Row],[Quality_Pass_Rate]]&gt;=_xlfn.XLOOKUP('04_References'!$A$4,tblKPITargets[KPI_Name],tblKPITargets[Target_Value]),"Met","Below Target")</f>
        <v>Met</v>
      </c>
      <c r="X236" t="str">
        <f>IF(tblOperations[[#This Row],[Average_Completion_Days]]&lt;=_xlfn.XLOOKUP('04_References'!$A$7,tblKPITargets[KPI_Name],tblKPITargets[Target_Value]),"Met","Below Target")</f>
        <v>Below Target</v>
      </c>
      <c r="Y236" t="str">
        <f>IF(tblOperations[[#This Row],[Closing_Backlog]]&lt;=_xlfn.XLOOKUP('04_References'!$A$8,tblKPITargets[KPI_Name],tblKPITargets[Target_Value]),"Met","Below Target")</f>
        <v>Below Target</v>
      </c>
    </row>
    <row r="237" spans="1:25">
      <c r="A237" s="8" t="s">
        <v>265</v>
      </c>
      <c r="B237" s="9">
        <v>46033</v>
      </c>
      <c r="C237" s="4" t="s">
        <v>32</v>
      </c>
      <c r="D237" s="4" t="s">
        <v>25</v>
      </c>
      <c r="E237" s="4">
        <v>0</v>
      </c>
      <c r="F237" s="4">
        <v>29</v>
      </c>
      <c r="G237" s="4">
        <v>29</v>
      </c>
      <c r="H237" s="4">
        <v>29</v>
      </c>
      <c r="I237" s="4">
        <v>0</v>
      </c>
      <c r="J237" s="4">
        <v>1</v>
      </c>
      <c r="K237" s="4">
        <v>1</v>
      </c>
      <c r="L237" s="4">
        <v>2.2000000000000002</v>
      </c>
      <c r="M237" s="4">
        <v>0.878</v>
      </c>
      <c r="N237" s="4">
        <v>0.92100000000000004</v>
      </c>
      <c r="O237" s="4">
        <v>4.5999999999999996</v>
      </c>
      <c r="P237" s="4">
        <v>0.72299999999999998</v>
      </c>
      <c r="Q237" s="5">
        <v>1</v>
      </c>
      <c r="R237" s="4" t="str">
        <f>TRIM(tblOperations[[#This Row],[Region]])</f>
        <v>North West</v>
      </c>
      <c r="S237" s="4" t="str">
        <f>TRIM(tblOperations[[#This Row],[Team]])</f>
        <v>Workplace Projects</v>
      </c>
      <c r="T237" s="4" t="str">
        <f>_xlfn.XLOOKUP(R237,tblRegionReference[Region],tblRegionReference[Area],"Not Found")</f>
        <v>North</v>
      </c>
      <c r="U237" s="4" t="str">
        <f>IF(tblOperations[[#This Row],[Completion_Rate]]&gt;=_xlfn.XLOOKUP("Completion Rate",tblKPITargets[KPI_Name],tblKPITargets[Target_Value]),"Met","Below Target")</f>
        <v>Met</v>
      </c>
      <c r="V237" t="str">
        <f>IF(tblOperations[[#This Row],[SLA_Compliance]]&gt;=_xlfn.XLOOKUP('04_References'!$A$3,tblKPITargets[KPI_Name],tblKPITargets[Target_Value]),"Met","Below Target")</f>
        <v>Below Target</v>
      </c>
      <c r="W237" t="str">
        <f>IF(tblOperations[[#This Row],[Quality_Pass_Rate]]&gt;=_xlfn.XLOOKUP('04_References'!$A$4,tblKPITargets[KPI_Name],tblKPITargets[Target_Value]),"Met","Below Target")</f>
        <v>Below Target</v>
      </c>
      <c r="X237" t="str">
        <f>IF(tblOperations[[#This Row],[Average_Completion_Days]]&lt;=_xlfn.XLOOKUP('04_References'!$A$7,tblKPITargets[KPI_Name],tblKPITargets[Target_Value]),"Met","Below Target")</f>
        <v>Met</v>
      </c>
      <c r="Y237" t="str">
        <f>IF(tblOperations[[#This Row],[Closing_Backlog]]&lt;=_xlfn.XLOOKUP('04_References'!$A$8,tblKPITargets[KPI_Name],tblKPITargets[Target_Value]),"Met","Below Target")</f>
        <v>Met</v>
      </c>
    </row>
    <row r="238" spans="1:25">
      <c r="A238" s="6" t="s">
        <v>266</v>
      </c>
      <c r="B238" s="7">
        <v>46033</v>
      </c>
      <c r="C238" s="2" t="s">
        <v>37</v>
      </c>
      <c r="D238" s="2" t="s">
        <v>19</v>
      </c>
      <c r="E238" s="2">
        <v>2</v>
      </c>
      <c r="F238" s="2">
        <v>30</v>
      </c>
      <c r="G238" s="2">
        <v>32</v>
      </c>
      <c r="H238" s="2">
        <v>32</v>
      </c>
      <c r="I238" s="2">
        <v>0</v>
      </c>
      <c r="J238" s="2">
        <v>0</v>
      </c>
      <c r="K238" s="2">
        <v>0</v>
      </c>
      <c r="L238" s="2">
        <v>1.2</v>
      </c>
      <c r="M238" s="2">
        <v>0.96599999999999997</v>
      </c>
      <c r="N238" s="2">
        <v>0.94599999999999995</v>
      </c>
      <c r="O238" s="2">
        <v>4.4000000000000004</v>
      </c>
      <c r="P238" s="2">
        <v>0.81399999999999995</v>
      </c>
      <c r="Q238" s="3">
        <v>1</v>
      </c>
      <c r="R238" s="4" t="str">
        <f>TRIM(tblOperations[[#This Row],[Region]])</f>
        <v>Midlands</v>
      </c>
      <c r="S238" s="4" t="str">
        <f>TRIM(tblOperations[[#This Row],[Team]])</f>
        <v>Workplace Services</v>
      </c>
      <c r="T238" s="4" t="str">
        <f>_xlfn.XLOOKUP(R238,tblRegionReference[Region],tblRegionReference[Area],"Not Found")</f>
        <v>Central</v>
      </c>
      <c r="U238" s="4" t="str">
        <f>IF(tblOperations[[#This Row],[Completion_Rate]]&gt;=_xlfn.XLOOKUP("Completion Rate",tblKPITargets[KPI_Name],tblKPITargets[Target_Value]),"Met","Below Target")</f>
        <v>Met</v>
      </c>
      <c r="V238" t="str">
        <f>IF(tblOperations[[#This Row],[SLA_Compliance]]&gt;=_xlfn.XLOOKUP('04_References'!$A$3,tblKPITargets[KPI_Name],tblKPITargets[Target_Value]),"Met","Below Target")</f>
        <v>Met</v>
      </c>
      <c r="W238" t="str">
        <f>IF(tblOperations[[#This Row],[Quality_Pass_Rate]]&gt;=_xlfn.XLOOKUP('04_References'!$A$4,tblKPITargets[KPI_Name],tblKPITargets[Target_Value]),"Met","Below Target")</f>
        <v>Below Target</v>
      </c>
      <c r="X238" t="str">
        <f>IF(tblOperations[[#This Row],[Average_Completion_Days]]&lt;=_xlfn.XLOOKUP('04_References'!$A$7,tblKPITargets[KPI_Name],tblKPITargets[Target_Value]),"Met","Below Target")</f>
        <v>Met</v>
      </c>
      <c r="Y238" t="str">
        <f>IF(tblOperations[[#This Row],[Closing_Backlog]]&lt;=_xlfn.XLOOKUP('04_References'!$A$8,tblKPITargets[KPI_Name],tblKPITargets[Target_Value]),"Met","Below Target")</f>
        <v>Met</v>
      </c>
    </row>
    <row r="239" spans="1:25">
      <c r="A239" s="8" t="s">
        <v>267</v>
      </c>
      <c r="B239" s="9">
        <v>46033</v>
      </c>
      <c r="C239" s="4" t="s">
        <v>37</v>
      </c>
      <c r="D239" s="4" t="s">
        <v>21</v>
      </c>
      <c r="E239" s="4">
        <v>72</v>
      </c>
      <c r="F239" s="4">
        <v>44</v>
      </c>
      <c r="G239" s="4">
        <v>116</v>
      </c>
      <c r="H239" s="4">
        <v>31</v>
      </c>
      <c r="I239" s="4">
        <v>85</v>
      </c>
      <c r="J239" s="4">
        <v>0</v>
      </c>
      <c r="K239" s="4">
        <v>0</v>
      </c>
      <c r="L239" s="4">
        <v>8</v>
      </c>
      <c r="M239" s="4">
        <v>0.6</v>
      </c>
      <c r="N239" s="4">
        <v>0.97799999999999998</v>
      </c>
      <c r="O239" s="4">
        <v>2.5</v>
      </c>
      <c r="P239" s="4">
        <v>0.78800000000000003</v>
      </c>
      <c r="Q239" s="5">
        <v>0.26700000000000002</v>
      </c>
      <c r="R239" s="4" t="str">
        <f>TRIM(tblOperations[[#This Row],[Region]])</f>
        <v>Midlands</v>
      </c>
      <c r="S239" s="4" t="str">
        <f>TRIM(tblOperations[[#This Row],[Team]])</f>
        <v>Facilities Response</v>
      </c>
      <c r="T239" s="4" t="str">
        <f>_xlfn.XLOOKUP(R239,tblRegionReference[Region],tblRegionReference[Area],"Not Found")</f>
        <v>Central</v>
      </c>
      <c r="U239" s="4" t="str">
        <f>IF(tblOperations[[#This Row],[Completion_Rate]]&gt;=_xlfn.XLOOKUP("Completion Rate",tblKPITargets[KPI_Name],tblKPITargets[Target_Value]),"Met","Below Target")</f>
        <v>Below Target</v>
      </c>
      <c r="V239" t="str">
        <f>IF(tblOperations[[#This Row],[SLA_Compliance]]&gt;=_xlfn.XLOOKUP('04_References'!$A$3,tblKPITargets[KPI_Name],tblKPITargets[Target_Value]),"Met","Below Target")</f>
        <v>Below Target</v>
      </c>
      <c r="W239" t="str">
        <f>IF(tblOperations[[#This Row],[Quality_Pass_Rate]]&gt;=_xlfn.XLOOKUP('04_References'!$A$4,tblKPITargets[KPI_Name],tblKPITargets[Target_Value]),"Met","Below Target")</f>
        <v>Met</v>
      </c>
      <c r="X239" t="str">
        <f>IF(tblOperations[[#This Row],[Average_Completion_Days]]&lt;=_xlfn.XLOOKUP('04_References'!$A$7,tblKPITargets[KPI_Name],tblKPITargets[Target_Value]),"Met","Below Target")</f>
        <v>Below Target</v>
      </c>
      <c r="Y239" t="str">
        <f>IF(tblOperations[[#This Row],[Closing_Backlog]]&lt;=_xlfn.XLOOKUP('04_References'!$A$8,tblKPITargets[KPI_Name],tblKPITargets[Target_Value]),"Met","Below Target")</f>
        <v>Below Target</v>
      </c>
    </row>
    <row r="240" spans="1:25">
      <c r="A240" s="6" t="s">
        <v>268</v>
      </c>
      <c r="B240" s="7">
        <v>46033</v>
      </c>
      <c r="C240" s="2" t="s">
        <v>37</v>
      </c>
      <c r="D240" s="2" t="s">
        <v>23</v>
      </c>
      <c r="E240" s="2">
        <v>32</v>
      </c>
      <c r="F240" s="2">
        <v>44</v>
      </c>
      <c r="G240" s="2">
        <v>76</v>
      </c>
      <c r="H240" s="2">
        <v>30</v>
      </c>
      <c r="I240" s="2">
        <v>46</v>
      </c>
      <c r="J240" s="2">
        <v>0</v>
      </c>
      <c r="K240" s="2">
        <v>0</v>
      </c>
      <c r="L240" s="2">
        <v>5</v>
      </c>
      <c r="M240" s="2">
        <v>0.71099999999999997</v>
      </c>
      <c r="N240" s="2">
        <v>0.97099999999999997</v>
      </c>
      <c r="O240" s="2">
        <v>3.1</v>
      </c>
      <c r="P240" s="2">
        <v>0.78800000000000003</v>
      </c>
      <c r="Q240" s="3">
        <v>0.39500000000000002</v>
      </c>
      <c r="R240" s="4" t="str">
        <f>TRIM(tblOperations[[#This Row],[Region]])</f>
        <v>Midlands</v>
      </c>
      <c r="S240" s="4" t="str">
        <f>TRIM(tblOperations[[#This Row],[Team]])</f>
        <v>Estates Support</v>
      </c>
      <c r="T240" s="4" t="str">
        <f>_xlfn.XLOOKUP(R240,tblRegionReference[Region],tblRegionReference[Area],"Not Found")</f>
        <v>Central</v>
      </c>
      <c r="U240" s="4" t="str">
        <f>IF(tblOperations[[#This Row],[Completion_Rate]]&gt;=_xlfn.XLOOKUP("Completion Rate",tblKPITargets[KPI_Name],tblKPITargets[Target_Value]),"Met","Below Target")</f>
        <v>Below Target</v>
      </c>
      <c r="V240" t="str">
        <f>IF(tblOperations[[#This Row],[SLA_Compliance]]&gt;=_xlfn.XLOOKUP('04_References'!$A$3,tblKPITargets[KPI_Name],tblKPITargets[Target_Value]),"Met","Below Target")</f>
        <v>Below Target</v>
      </c>
      <c r="W240" t="str">
        <f>IF(tblOperations[[#This Row],[Quality_Pass_Rate]]&gt;=_xlfn.XLOOKUP('04_References'!$A$4,tblKPITargets[KPI_Name],tblKPITargets[Target_Value]),"Met","Below Target")</f>
        <v>Met</v>
      </c>
      <c r="X240" t="str">
        <f>IF(tblOperations[[#This Row],[Average_Completion_Days]]&lt;=_xlfn.XLOOKUP('04_References'!$A$7,tblKPITargets[KPI_Name],tblKPITargets[Target_Value]),"Met","Below Target")</f>
        <v>Below Target</v>
      </c>
      <c r="Y240" t="str">
        <f>IF(tblOperations[[#This Row],[Closing_Backlog]]&lt;=_xlfn.XLOOKUP('04_References'!$A$8,tblKPITargets[KPI_Name],tblKPITargets[Target_Value]),"Met","Below Target")</f>
        <v>Below Target</v>
      </c>
    </row>
    <row r="241" spans="1:25">
      <c r="A241" s="8" t="s">
        <v>269</v>
      </c>
      <c r="B241" s="9">
        <v>46033</v>
      </c>
      <c r="C241" s="4" t="s">
        <v>37</v>
      </c>
      <c r="D241" s="4" t="s">
        <v>25</v>
      </c>
      <c r="E241" s="4">
        <v>0</v>
      </c>
      <c r="F241" s="4">
        <v>31</v>
      </c>
      <c r="G241" s="4">
        <v>31</v>
      </c>
      <c r="H241" s="4">
        <v>31</v>
      </c>
      <c r="I241" s="4">
        <v>0</v>
      </c>
      <c r="J241" s="4">
        <v>0</v>
      </c>
      <c r="K241" s="4">
        <v>0</v>
      </c>
      <c r="L241" s="4">
        <v>1.5</v>
      </c>
      <c r="M241" s="4">
        <v>0.95499999999999996</v>
      </c>
      <c r="N241" s="4">
        <v>0.97499999999999998</v>
      </c>
      <c r="O241" s="4">
        <v>4.5</v>
      </c>
      <c r="P241" s="4">
        <v>0.72</v>
      </c>
      <c r="Q241" s="5">
        <v>1</v>
      </c>
      <c r="R241" s="4" t="str">
        <f>TRIM(tblOperations[[#This Row],[Region]])</f>
        <v>Midlands</v>
      </c>
      <c r="S241" s="4" t="str">
        <f>TRIM(tblOperations[[#This Row],[Team]])</f>
        <v>Workplace Projects</v>
      </c>
      <c r="T241" s="4" t="str">
        <f>_xlfn.XLOOKUP(R241,tblRegionReference[Region],tblRegionReference[Area],"Not Found")</f>
        <v>Central</v>
      </c>
      <c r="U241" s="4" t="str">
        <f>IF(tblOperations[[#This Row],[Completion_Rate]]&gt;=_xlfn.XLOOKUP("Completion Rate",tblKPITargets[KPI_Name],tblKPITargets[Target_Value]),"Met","Below Target")</f>
        <v>Met</v>
      </c>
      <c r="V241" t="str">
        <f>IF(tblOperations[[#This Row],[SLA_Compliance]]&gt;=_xlfn.XLOOKUP('04_References'!$A$3,tblKPITargets[KPI_Name],tblKPITargets[Target_Value]),"Met","Below Target")</f>
        <v>Met</v>
      </c>
      <c r="W241" t="str">
        <f>IF(tblOperations[[#This Row],[Quality_Pass_Rate]]&gt;=_xlfn.XLOOKUP('04_References'!$A$4,tblKPITargets[KPI_Name],tblKPITargets[Target_Value]),"Met","Below Target")</f>
        <v>Met</v>
      </c>
      <c r="X241" t="str">
        <f>IF(tblOperations[[#This Row],[Average_Completion_Days]]&lt;=_xlfn.XLOOKUP('04_References'!$A$7,tblKPITargets[KPI_Name],tblKPITargets[Target_Value]),"Met","Below Target")</f>
        <v>Met</v>
      </c>
      <c r="Y241" t="str">
        <f>IF(tblOperations[[#This Row],[Closing_Backlog]]&lt;=_xlfn.XLOOKUP('04_References'!$A$8,tblKPITargets[KPI_Name],tblKPITargets[Target_Value]),"Met","Below Target")</f>
        <v>Met</v>
      </c>
    </row>
    <row r="242" spans="1:25">
      <c r="A242" s="6" t="s">
        <v>270</v>
      </c>
      <c r="B242" s="7">
        <v>46033</v>
      </c>
      <c r="C242" s="2" t="s">
        <v>43</v>
      </c>
      <c r="D242" s="2" t="s">
        <v>19</v>
      </c>
      <c r="E242" s="2">
        <v>123</v>
      </c>
      <c r="F242" s="2">
        <v>39</v>
      </c>
      <c r="G242" s="2">
        <v>162</v>
      </c>
      <c r="H242" s="2">
        <v>26</v>
      </c>
      <c r="I242" s="2">
        <v>136</v>
      </c>
      <c r="J242" s="2">
        <v>0</v>
      </c>
      <c r="K242" s="2">
        <v>0</v>
      </c>
      <c r="L242" s="2">
        <v>8</v>
      </c>
      <c r="M242" s="2">
        <v>0.6</v>
      </c>
      <c r="N242" s="2">
        <v>0.94799999999999995</v>
      </c>
      <c r="O242" s="2">
        <v>2.5</v>
      </c>
      <c r="P242" s="2">
        <v>0.70299999999999996</v>
      </c>
      <c r="Q242" s="3">
        <v>0.16</v>
      </c>
      <c r="R242" s="4" t="str">
        <f>TRIM(tblOperations[[#This Row],[Region]])</f>
        <v>South West</v>
      </c>
      <c r="S242" s="4" t="str">
        <f>TRIM(tblOperations[[#This Row],[Team]])</f>
        <v>Workplace Services</v>
      </c>
      <c r="T242" s="4" t="str">
        <f>_xlfn.XLOOKUP(R242,tblRegionReference[Region],tblRegionReference[Area],"Not Found")</f>
        <v>South</v>
      </c>
      <c r="U242" s="4" t="str">
        <f>IF(tblOperations[[#This Row],[Completion_Rate]]&gt;=_xlfn.XLOOKUP("Completion Rate",tblKPITargets[KPI_Name],tblKPITargets[Target_Value]),"Met","Below Target")</f>
        <v>Below Target</v>
      </c>
      <c r="V242" t="str">
        <f>IF(tblOperations[[#This Row],[SLA_Compliance]]&gt;=_xlfn.XLOOKUP('04_References'!$A$3,tblKPITargets[KPI_Name],tblKPITargets[Target_Value]),"Met","Below Target")</f>
        <v>Below Target</v>
      </c>
      <c r="W242" t="str">
        <f>IF(tblOperations[[#This Row],[Quality_Pass_Rate]]&gt;=_xlfn.XLOOKUP('04_References'!$A$4,tblKPITargets[KPI_Name],tblKPITargets[Target_Value]),"Met","Below Target")</f>
        <v>Below Target</v>
      </c>
      <c r="X242" t="str">
        <f>IF(tblOperations[[#This Row],[Average_Completion_Days]]&lt;=_xlfn.XLOOKUP('04_References'!$A$7,tblKPITargets[KPI_Name],tblKPITargets[Target_Value]),"Met","Below Target")</f>
        <v>Below Target</v>
      </c>
      <c r="Y242" t="str">
        <f>IF(tblOperations[[#This Row],[Closing_Backlog]]&lt;=_xlfn.XLOOKUP('04_References'!$A$8,tblKPITargets[KPI_Name],tblKPITargets[Target_Value]),"Met","Below Target")</f>
        <v>Below Target</v>
      </c>
    </row>
    <row r="243" spans="1:25">
      <c r="A243" s="8" t="s">
        <v>271</v>
      </c>
      <c r="B243" s="9">
        <v>46033</v>
      </c>
      <c r="C243" s="4" t="s">
        <v>43</v>
      </c>
      <c r="D243" s="4" t="s">
        <v>21</v>
      </c>
      <c r="E243" s="4">
        <v>0</v>
      </c>
      <c r="F243" s="4">
        <v>31</v>
      </c>
      <c r="G243" s="4">
        <v>31</v>
      </c>
      <c r="H243" s="4">
        <v>31</v>
      </c>
      <c r="I243" s="4">
        <v>0</v>
      </c>
      <c r="J243" s="4">
        <v>1</v>
      </c>
      <c r="K243" s="4">
        <v>0</v>
      </c>
      <c r="L243" s="4">
        <v>1.3</v>
      </c>
      <c r="M243" s="4">
        <v>0.95799999999999996</v>
      </c>
      <c r="N243" s="4">
        <v>1</v>
      </c>
      <c r="O243" s="4">
        <v>4.3</v>
      </c>
      <c r="P243" s="4">
        <v>0.68899999999999995</v>
      </c>
      <c r="Q243" s="5">
        <v>1</v>
      </c>
      <c r="R243" s="4" t="str">
        <f>TRIM(tblOperations[[#This Row],[Region]])</f>
        <v>South West</v>
      </c>
      <c r="S243" s="4" t="str">
        <f>TRIM(tblOperations[[#This Row],[Team]])</f>
        <v>Facilities Response</v>
      </c>
      <c r="T243" s="4" t="str">
        <f>_xlfn.XLOOKUP(R243,tblRegionReference[Region],tblRegionReference[Area],"Not Found")</f>
        <v>South</v>
      </c>
      <c r="U243" s="4" t="str">
        <f>IF(tblOperations[[#This Row],[Completion_Rate]]&gt;=_xlfn.XLOOKUP("Completion Rate",tblKPITargets[KPI_Name],tblKPITargets[Target_Value]),"Met","Below Target")</f>
        <v>Met</v>
      </c>
      <c r="V243" t="str">
        <f>IF(tblOperations[[#This Row],[SLA_Compliance]]&gt;=_xlfn.XLOOKUP('04_References'!$A$3,tblKPITargets[KPI_Name],tblKPITargets[Target_Value]),"Met","Below Target")</f>
        <v>Met</v>
      </c>
      <c r="W243" t="str">
        <f>IF(tblOperations[[#This Row],[Quality_Pass_Rate]]&gt;=_xlfn.XLOOKUP('04_References'!$A$4,tblKPITargets[KPI_Name],tblKPITargets[Target_Value]),"Met","Below Target")</f>
        <v>Met</v>
      </c>
      <c r="X243" t="str">
        <f>IF(tblOperations[[#This Row],[Average_Completion_Days]]&lt;=_xlfn.XLOOKUP('04_References'!$A$7,tblKPITargets[KPI_Name],tblKPITargets[Target_Value]),"Met","Below Target")</f>
        <v>Met</v>
      </c>
      <c r="Y243" t="str">
        <f>IF(tblOperations[[#This Row],[Closing_Backlog]]&lt;=_xlfn.XLOOKUP('04_References'!$A$8,tblKPITargets[KPI_Name],tblKPITargets[Target_Value]),"Met","Below Target")</f>
        <v>Met</v>
      </c>
    </row>
    <row r="244" spans="1:25">
      <c r="A244" s="6" t="s">
        <v>272</v>
      </c>
      <c r="B244" s="7">
        <v>46033</v>
      </c>
      <c r="C244" s="2" t="s">
        <v>43</v>
      </c>
      <c r="D244" s="2" t="s">
        <v>23</v>
      </c>
      <c r="E244" s="2">
        <v>0</v>
      </c>
      <c r="F244" s="2">
        <v>53</v>
      </c>
      <c r="G244" s="2">
        <v>53</v>
      </c>
      <c r="H244" s="2">
        <v>53</v>
      </c>
      <c r="I244" s="2">
        <v>0</v>
      </c>
      <c r="J244" s="2">
        <v>0</v>
      </c>
      <c r="K244" s="2">
        <v>0</v>
      </c>
      <c r="L244" s="2">
        <v>1.5</v>
      </c>
      <c r="M244" s="2">
        <v>0.98599999999999999</v>
      </c>
      <c r="N244" s="2">
        <v>1</v>
      </c>
      <c r="O244" s="2">
        <v>4.3</v>
      </c>
      <c r="P244" s="2">
        <v>0.64900000000000002</v>
      </c>
      <c r="Q244" s="3">
        <v>1</v>
      </c>
      <c r="R244" s="4" t="str">
        <f>TRIM(tblOperations[[#This Row],[Region]])</f>
        <v>South West</v>
      </c>
      <c r="S244" s="4" t="str">
        <f>TRIM(tblOperations[[#This Row],[Team]])</f>
        <v>Estates Support</v>
      </c>
      <c r="T244" s="4" t="str">
        <f>_xlfn.XLOOKUP(R244,tblRegionReference[Region],tblRegionReference[Area],"Not Found")</f>
        <v>South</v>
      </c>
      <c r="U244" s="4" t="str">
        <f>IF(tblOperations[[#This Row],[Completion_Rate]]&gt;=_xlfn.XLOOKUP("Completion Rate",tblKPITargets[KPI_Name],tblKPITargets[Target_Value]),"Met","Below Target")</f>
        <v>Met</v>
      </c>
      <c r="V244" t="str">
        <f>IF(tblOperations[[#This Row],[SLA_Compliance]]&gt;=_xlfn.XLOOKUP('04_References'!$A$3,tblKPITargets[KPI_Name],tblKPITargets[Target_Value]),"Met","Below Target")</f>
        <v>Met</v>
      </c>
      <c r="W244" t="str">
        <f>IF(tblOperations[[#This Row],[Quality_Pass_Rate]]&gt;=_xlfn.XLOOKUP('04_References'!$A$4,tblKPITargets[KPI_Name],tblKPITargets[Target_Value]),"Met","Below Target")</f>
        <v>Met</v>
      </c>
      <c r="X244" t="str">
        <f>IF(tblOperations[[#This Row],[Average_Completion_Days]]&lt;=_xlfn.XLOOKUP('04_References'!$A$7,tblKPITargets[KPI_Name],tblKPITargets[Target_Value]),"Met","Below Target")</f>
        <v>Met</v>
      </c>
      <c r="Y244" t="str">
        <f>IF(tblOperations[[#This Row],[Closing_Backlog]]&lt;=_xlfn.XLOOKUP('04_References'!$A$8,tblKPITargets[KPI_Name],tblKPITargets[Target_Value]),"Met","Below Target")</f>
        <v>Met</v>
      </c>
    </row>
    <row r="245" spans="1:25">
      <c r="A245" s="8" t="s">
        <v>273</v>
      </c>
      <c r="B245" s="9">
        <v>46033</v>
      </c>
      <c r="C245" s="4" t="s">
        <v>43</v>
      </c>
      <c r="D245" s="4" t="s">
        <v>25</v>
      </c>
      <c r="E245" s="4">
        <v>0</v>
      </c>
      <c r="F245" s="4">
        <v>32</v>
      </c>
      <c r="G245" s="4">
        <v>32</v>
      </c>
      <c r="H245" s="4">
        <v>32</v>
      </c>
      <c r="I245" s="4">
        <v>0</v>
      </c>
      <c r="J245" s="4">
        <v>0</v>
      </c>
      <c r="K245" s="4">
        <v>0</v>
      </c>
      <c r="L245" s="4">
        <v>1.2</v>
      </c>
      <c r="M245" s="4">
        <v>0.95799999999999996</v>
      </c>
      <c r="N245" s="4">
        <v>0.98899999999999999</v>
      </c>
      <c r="O245" s="4">
        <v>4.7</v>
      </c>
      <c r="P245" s="4">
        <v>0.67300000000000004</v>
      </c>
      <c r="Q245" s="5">
        <v>1</v>
      </c>
      <c r="R245" s="4" t="str">
        <f>TRIM(tblOperations[[#This Row],[Region]])</f>
        <v>South West</v>
      </c>
      <c r="S245" s="4" t="str">
        <f>TRIM(tblOperations[[#This Row],[Team]])</f>
        <v>Workplace Projects</v>
      </c>
      <c r="T245" s="4" t="str">
        <f>_xlfn.XLOOKUP(R245,tblRegionReference[Region],tblRegionReference[Area],"Not Found")</f>
        <v>South</v>
      </c>
      <c r="U245" s="4" t="str">
        <f>IF(tblOperations[[#This Row],[Completion_Rate]]&gt;=_xlfn.XLOOKUP("Completion Rate",tblKPITargets[KPI_Name],tblKPITargets[Target_Value]),"Met","Below Target")</f>
        <v>Met</v>
      </c>
      <c r="V245" t="str">
        <f>IF(tblOperations[[#This Row],[SLA_Compliance]]&gt;=_xlfn.XLOOKUP('04_References'!$A$3,tblKPITargets[KPI_Name],tblKPITargets[Target_Value]),"Met","Below Target")</f>
        <v>Met</v>
      </c>
      <c r="W245" t="str">
        <f>IF(tblOperations[[#This Row],[Quality_Pass_Rate]]&gt;=_xlfn.XLOOKUP('04_References'!$A$4,tblKPITargets[KPI_Name],tblKPITargets[Target_Value]),"Met","Below Target")</f>
        <v>Met</v>
      </c>
      <c r="X245" t="str">
        <f>IF(tblOperations[[#This Row],[Average_Completion_Days]]&lt;=_xlfn.XLOOKUP('04_References'!$A$7,tblKPITargets[KPI_Name],tblKPITargets[Target_Value]),"Met","Below Target")</f>
        <v>Met</v>
      </c>
      <c r="Y245" t="str">
        <f>IF(tblOperations[[#This Row],[Closing_Backlog]]&lt;=_xlfn.XLOOKUP('04_References'!$A$8,tblKPITargets[KPI_Name],tblKPITargets[Target_Value]),"Met","Below Target")</f>
        <v>Met</v>
      </c>
    </row>
    <row r="246" spans="1:25">
      <c r="A246" s="6" t="s">
        <v>274</v>
      </c>
      <c r="B246" s="7">
        <v>46033</v>
      </c>
      <c r="C246" s="2" t="s">
        <v>48</v>
      </c>
      <c r="D246" s="2" t="s">
        <v>19</v>
      </c>
      <c r="E246" s="2">
        <v>28</v>
      </c>
      <c r="F246" s="2">
        <v>46</v>
      </c>
      <c r="G246" s="2">
        <v>74</v>
      </c>
      <c r="H246" s="2">
        <v>47</v>
      </c>
      <c r="I246" s="2">
        <v>27</v>
      </c>
      <c r="J246" s="2">
        <v>0</v>
      </c>
      <c r="K246" s="2">
        <v>0</v>
      </c>
      <c r="L246" s="2">
        <v>3.9</v>
      </c>
      <c r="M246" s="2">
        <v>0.79700000000000004</v>
      </c>
      <c r="N246" s="2">
        <v>0.99299999999999999</v>
      </c>
      <c r="O246" s="2">
        <v>3.5</v>
      </c>
      <c r="P246" s="2">
        <v>0.66900000000000004</v>
      </c>
      <c r="Q246" s="3">
        <v>0.63500000000000001</v>
      </c>
      <c r="R246" s="4" t="str">
        <f>TRIM(tblOperations[[#This Row],[Region]])</f>
        <v>South East</v>
      </c>
      <c r="S246" s="4" t="str">
        <f>TRIM(tblOperations[[#This Row],[Team]])</f>
        <v>Workplace Services</v>
      </c>
      <c r="T246" s="4" t="str">
        <f>_xlfn.XLOOKUP(R246,tblRegionReference[Region],tblRegionReference[Area],"Not Found")</f>
        <v>South</v>
      </c>
      <c r="U246" s="4" t="str">
        <f>IF(tblOperations[[#This Row],[Completion_Rate]]&gt;=_xlfn.XLOOKUP("Completion Rate",tblKPITargets[KPI_Name],tblKPITargets[Target_Value]),"Met","Below Target")</f>
        <v>Below Target</v>
      </c>
      <c r="V246" t="str">
        <f>IF(tblOperations[[#This Row],[SLA_Compliance]]&gt;=_xlfn.XLOOKUP('04_References'!$A$3,tblKPITargets[KPI_Name],tblKPITargets[Target_Value]),"Met","Below Target")</f>
        <v>Below Target</v>
      </c>
      <c r="W246" t="str">
        <f>IF(tblOperations[[#This Row],[Quality_Pass_Rate]]&gt;=_xlfn.XLOOKUP('04_References'!$A$4,tblKPITargets[KPI_Name],tblKPITargets[Target_Value]),"Met","Below Target")</f>
        <v>Met</v>
      </c>
      <c r="X246" t="str">
        <f>IF(tblOperations[[#This Row],[Average_Completion_Days]]&lt;=_xlfn.XLOOKUP('04_References'!$A$7,tblKPITargets[KPI_Name],tblKPITargets[Target_Value]),"Met","Below Target")</f>
        <v>Below Target</v>
      </c>
      <c r="Y246" t="str">
        <f>IF(tblOperations[[#This Row],[Closing_Backlog]]&lt;=_xlfn.XLOOKUP('04_References'!$A$8,tblKPITargets[KPI_Name],tblKPITargets[Target_Value]),"Met","Below Target")</f>
        <v>Below Target</v>
      </c>
    </row>
    <row r="247" spans="1:25">
      <c r="A247" s="8" t="s">
        <v>275</v>
      </c>
      <c r="B247" s="9">
        <v>46033</v>
      </c>
      <c r="C247" s="4" t="s">
        <v>48</v>
      </c>
      <c r="D247" s="4" t="s">
        <v>21</v>
      </c>
      <c r="E247" s="4">
        <v>238</v>
      </c>
      <c r="F247" s="4">
        <v>65</v>
      </c>
      <c r="G247" s="4">
        <v>303</v>
      </c>
      <c r="H247" s="4">
        <v>17</v>
      </c>
      <c r="I247" s="4">
        <v>286</v>
      </c>
      <c r="J247" s="4">
        <v>0</v>
      </c>
      <c r="K247" s="4">
        <v>0</v>
      </c>
      <c r="L247" s="4">
        <v>8</v>
      </c>
      <c r="M247" s="4">
        <v>0.6</v>
      </c>
      <c r="N247" s="4">
        <v>0.95699999999999996</v>
      </c>
      <c r="O247" s="4">
        <v>2.5</v>
      </c>
      <c r="P247" s="4">
        <v>0.751</v>
      </c>
      <c r="Q247" s="5">
        <v>5.6000000000000001E-2</v>
      </c>
      <c r="R247" s="4" t="str">
        <f>TRIM(tblOperations[[#This Row],[Region]])</f>
        <v>South East</v>
      </c>
      <c r="S247" s="4" t="str">
        <f>TRIM(tblOperations[[#This Row],[Team]])</f>
        <v>Facilities Response</v>
      </c>
      <c r="T247" s="4" t="str">
        <f>_xlfn.XLOOKUP(R247,tblRegionReference[Region],tblRegionReference[Area],"Not Found")</f>
        <v>South</v>
      </c>
      <c r="U247" s="4" t="str">
        <f>IF(tblOperations[[#This Row],[Completion_Rate]]&gt;=_xlfn.XLOOKUP("Completion Rate",tblKPITargets[KPI_Name],tblKPITargets[Target_Value]),"Met","Below Target")</f>
        <v>Below Target</v>
      </c>
      <c r="V247" t="str">
        <f>IF(tblOperations[[#This Row],[SLA_Compliance]]&gt;=_xlfn.XLOOKUP('04_References'!$A$3,tblKPITargets[KPI_Name],tblKPITargets[Target_Value]),"Met","Below Target")</f>
        <v>Below Target</v>
      </c>
      <c r="W247" t="str">
        <f>IF(tblOperations[[#This Row],[Quality_Pass_Rate]]&gt;=_xlfn.XLOOKUP('04_References'!$A$4,tblKPITargets[KPI_Name],tblKPITargets[Target_Value]),"Met","Below Target")</f>
        <v>Met</v>
      </c>
      <c r="X247" t="str">
        <f>IF(tblOperations[[#This Row],[Average_Completion_Days]]&lt;=_xlfn.XLOOKUP('04_References'!$A$7,tblKPITargets[KPI_Name],tblKPITargets[Target_Value]),"Met","Below Target")</f>
        <v>Below Target</v>
      </c>
      <c r="Y247" t="str">
        <f>IF(tblOperations[[#This Row],[Closing_Backlog]]&lt;=_xlfn.XLOOKUP('04_References'!$A$8,tblKPITargets[KPI_Name],tblKPITargets[Target_Value]),"Met","Below Target")</f>
        <v>Below Target</v>
      </c>
    </row>
    <row r="248" spans="1:25">
      <c r="A248" s="6" t="s">
        <v>276</v>
      </c>
      <c r="B248" s="7">
        <v>46033</v>
      </c>
      <c r="C248" s="2" t="s">
        <v>48</v>
      </c>
      <c r="D248" s="2" t="s">
        <v>23</v>
      </c>
      <c r="E248" s="2">
        <v>25</v>
      </c>
      <c r="F248" s="2">
        <v>37</v>
      </c>
      <c r="G248" s="2">
        <v>62</v>
      </c>
      <c r="H248" s="2">
        <v>48</v>
      </c>
      <c r="I248" s="2">
        <v>14</v>
      </c>
      <c r="J248" s="2">
        <v>1</v>
      </c>
      <c r="K248" s="2">
        <v>0</v>
      </c>
      <c r="L248" s="2">
        <v>2.9</v>
      </c>
      <c r="M248" s="2">
        <v>0.85299999999999998</v>
      </c>
      <c r="N248" s="2">
        <v>0.94799999999999995</v>
      </c>
      <c r="O248" s="2">
        <v>4.0999999999999996</v>
      </c>
      <c r="P248" s="2">
        <v>0.69499999999999995</v>
      </c>
      <c r="Q248" s="3">
        <v>0.77400000000000002</v>
      </c>
      <c r="R248" s="4" t="str">
        <f>TRIM(tblOperations[[#This Row],[Region]])</f>
        <v>South East</v>
      </c>
      <c r="S248" s="4" t="str">
        <f>TRIM(tblOperations[[#This Row],[Team]])</f>
        <v>Estates Support</v>
      </c>
      <c r="T248" s="4" t="str">
        <f>_xlfn.XLOOKUP(R248,tblRegionReference[Region],tblRegionReference[Area],"Not Found")</f>
        <v>South</v>
      </c>
      <c r="U248" s="4" t="str">
        <f>IF(tblOperations[[#This Row],[Completion_Rate]]&gt;=_xlfn.XLOOKUP("Completion Rate",tblKPITargets[KPI_Name],tblKPITargets[Target_Value]),"Met","Below Target")</f>
        <v>Below Target</v>
      </c>
      <c r="V248" t="str">
        <f>IF(tblOperations[[#This Row],[SLA_Compliance]]&gt;=_xlfn.XLOOKUP('04_References'!$A$3,tblKPITargets[KPI_Name],tblKPITargets[Target_Value]),"Met","Below Target")</f>
        <v>Below Target</v>
      </c>
      <c r="W248" t="str">
        <f>IF(tblOperations[[#This Row],[Quality_Pass_Rate]]&gt;=_xlfn.XLOOKUP('04_References'!$A$4,tblKPITargets[KPI_Name],tblKPITargets[Target_Value]),"Met","Below Target")</f>
        <v>Below Target</v>
      </c>
      <c r="X248" t="str">
        <f>IF(tblOperations[[#This Row],[Average_Completion_Days]]&lt;=_xlfn.XLOOKUP('04_References'!$A$7,tblKPITargets[KPI_Name],tblKPITargets[Target_Value]),"Met","Below Target")</f>
        <v>Met</v>
      </c>
      <c r="Y248" t="str">
        <f>IF(tblOperations[[#This Row],[Closing_Backlog]]&lt;=_xlfn.XLOOKUP('04_References'!$A$8,tblKPITargets[KPI_Name],tblKPITargets[Target_Value]),"Met","Below Target")</f>
        <v>Below Target</v>
      </c>
    </row>
    <row r="249" spans="1:25">
      <c r="A249" s="8" t="s">
        <v>277</v>
      </c>
      <c r="B249" s="9">
        <v>46033</v>
      </c>
      <c r="C249" s="4" t="s">
        <v>48</v>
      </c>
      <c r="D249" s="4" t="s">
        <v>25</v>
      </c>
      <c r="E249" s="4">
        <v>64</v>
      </c>
      <c r="F249" s="4">
        <v>46</v>
      </c>
      <c r="G249" s="4">
        <v>110</v>
      </c>
      <c r="H249" s="4">
        <v>25</v>
      </c>
      <c r="I249" s="4">
        <v>85</v>
      </c>
      <c r="J249" s="4">
        <v>0</v>
      </c>
      <c r="K249" s="4">
        <v>0</v>
      </c>
      <c r="L249" s="4">
        <v>8</v>
      </c>
      <c r="M249" s="4">
        <v>0.6</v>
      </c>
      <c r="N249" s="4">
        <v>0.998</v>
      </c>
      <c r="O249" s="4">
        <v>2.5</v>
      </c>
      <c r="P249" s="4">
        <v>0.71899999999999997</v>
      </c>
      <c r="Q249" s="5">
        <v>0.22700000000000001</v>
      </c>
      <c r="R249" s="4" t="str">
        <f>TRIM(tblOperations[[#This Row],[Region]])</f>
        <v>South East</v>
      </c>
      <c r="S249" s="4" t="str">
        <f>TRIM(tblOperations[[#This Row],[Team]])</f>
        <v>Workplace Projects</v>
      </c>
      <c r="T249" s="4" t="str">
        <f>_xlfn.XLOOKUP(R249,tblRegionReference[Region],tblRegionReference[Area],"Not Found")</f>
        <v>South</v>
      </c>
      <c r="U249" s="4" t="str">
        <f>IF(tblOperations[[#This Row],[Completion_Rate]]&gt;=_xlfn.XLOOKUP("Completion Rate",tblKPITargets[KPI_Name],tblKPITargets[Target_Value]),"Met","Below Target")</f>
        <v>Below Target</v>
      </c>
      <c r="V249" t="str">
        <f>IF(tblOperations[[#This Row],[SLA_Compliance]]&gt;=_xlfn.XLOOKUP('04_References'!$A$3,tblKPITargets[KPI_Name],tblKPITargets[Target_Value]),"Met","Below Target")</f>
        <v>Below Target</v>
      </c>
      <c r="W249" t="str">
        <f>IF(tblOperations[[#This Row],[Quality_Pass_Rate]]&gt;=_xlfn.XLOOKUP('04_References'!$A$4,tblKPITargets[KPI_Name],tblKPITargets[Target_Value]),"Met","Below Target")</f>
        <v>Met</v>
      </c>
      <c r="X249" t="str">
        <f>IF(tblOperations[[#This Row],[Average_Completion_Days]]&lt;=_xlfn.XLOOKUP('04_References'!$A$7,tblKPITargets[KPI_Name],tblKPITargets[Target_Value]),"Met","Below Target")</f>
        <v>Below Target</v>
      </c>
      <c r="Y249" t="str">
        <f>IF(tblOperations[[#This Row],[Closing_Backlog]]&lt;=_xlfn.XLOOKUP('04_References'!$A$8,tblKPITargets[KPI_Name],tblKPITargets[Target_Value]),"Met","Below Target")</f>
        <v>Below Target</v>
      </c>
    </row>
    <row r="250" spans="1:25">
      <c r="A250" s="6" t="s">
        <v>278</v>
      </c>
      <c r="B250" s="7">
        <v>46033</v>
      </c>
      <c r="C250" s="2" t="s">
        <v>53</v>
      </c>
      <c r="D250" s="2" t="s">
        <v>19</v>
      </c>
      <c r="E250" s="2">
        <v>130</v>
      </c>
      <c r="F250" s="2">
        <v>36</v>
      </c>
      <c r="G250" s="2">
        <v>166</v>
      </c>
      <c r="H250" s="2">
        <v>25</v>
      </c>
      <c r="I250" s="2">
        <v>141</v>
      </c>
      <c r="J250" s="2">
        <v>0</v>
      </c>
      <c r="K250" s="2">
        <v>0</v>
      </c>
      <c r="L250" s="2">
        <v>8</v>
      </c>
      <c r="M250" s="2">
        <v>0.6</v>
      </c>
      <c r="N250" s="2">
        <v>0.97299999999999998</v>
      </c>
      <c r="O250" s="2">
        <v>2.5</v>
      </c>
      <c r="P250" s="2">
        <v>0.77100000000000002</v>
      </c>
      <c r="Q250" s="3">
        <v>0.151</v>
      </c>
      <c r="R250" s="4" t="str">
        <f>TRIM(tblOperations[[#This Row],[Region]])</f>
        <v>Wales</v>
      </c>
      <c r="S250" s="4" t="str">
        <f>TRIM(tblOperations[[#This Row],[Team]])</f>
        <v>Workplace Services</v>
      </c>
      <c r="T250" s="4" t="str">
        <f>_xlfn.XLOOKUP(R250,tblRegionReference[Region],tblRegionReference[Area],"Not Found")</f>
        <v>Wales</v>
      </c>
      <c r="U250" s="4" t="str">
        <f>IF(tblOperations[[#This Row],[Completion_Rate]]&gt;=_xlfn.XLOOKUP("Completion Rate",tblKPITargets[KPI_Name],tblKPITargets[Target_Value]),"Met","Below Target")</f>
        <v>Below Target</v>
      </c>
      <c r="V250" t="str">
        <f>IF(tblOperations[[#This Row],[SLA_Compliance]]&gt;=_xlfn.XLOOKUP('04_References'!$A$3,tblKPITargets[KPI_Name],tblKPITargets[Target_Value]),"Met","Below Target")</f>
        <v>Below Target</v>
      </c>
      <c r="W250" t="str">
        <f>IF(tblOperations[[#This Row],[Quality_Pass_Rate]]&gt;=_xlfn.XLOOKUP('04_References'!$A$4,tblKPITargets[KPI_Name],tblKPITargets[Target_Value]),"Met","Below Target")</f>
        <v>Met</v>
      </c>
      <c r="X250" t="str">
        <f>IF(tblOperations[[#This Row],[Average_Completion_Days]]&lt;=_xlfn.XLOOKUP('04_References'!$A$7,tblKPITargets[KPI_Name],tblKPITargets[Target_Value]),"Met","Below Target")</f>
        <v>Below Target</v>
      </c>
      <c r="Y250" t="str">
        <f>IF(tblOperations[[#This Row],[Closing_Backlog]]&lt;=_xlfn.XLOOKUP('04_References'!$A$8,tblKPITargets[KPI_Name],tblKPITargets[Target_Value]),"Met","Below Target")</f>
        <v>Below Target</v>
      </c>
    </row>
    <row r="251" spans="1:25">
      <c r="A251" s="8" t="s">
        <v>279</v>
      </c>
      <c r="B251" s="9">
        <v>46033</v>
      </c>
      <c r="C251" s="4" t="s">
        <v>53</v>
      </c>
      <c r="D251" s="4" t="s">
        <v>21</v>
      </c>
      <c r="E251" s="4">
        <v>90</v>
      </c>
      <c r="F251" s="4">
        <v>35</v>
      </c>
      <c r="G251" s="4">
        <v>125</v>
      </c>
      <c r="H251" s="4">
        <v>26</v>
      </c>
      <c r="I251" s="4">
        <v>99</v>
      </c>
      <c r="J251" s="4">
        <v>0</v>
      </c>
      <c r="K251" s="4">
        <v>0</v>
      </c>
      <c r="L251" s="4">
        <v>8</v>
      </c>
      <c r="M251" s="4">
        <v>0.6</v>
      </c>
      <c r="N251" s="4">
        <v>0.98399999999999999</v>
      </c>
      <c r="O251" s="4">
        <v>2.5</v>
      </c>
      <c r="P251" s="4">
        <v>0.70599999999999996</v>
      </c>
      <c r="Q251" s="5">
        <v>0.20799999999999999</v>
      </c>
      <c r="R251" s="4" t="str">
        <f>TRIM(tblOperations[[#This Row],[Region]])</f>
        <v>Wales</v>
      </c>
      <c r="S251" s="4" t="str">
        <f>TRIM(tblOperations[[#This Row],[Team]])</f>
        <v>Facilities Response</v>
      </c>
      <c r="T251" s="4" t="str">
        <f>_xlfn.XLOOKUP(R251,tblRegionReference[Region],tblRegionReference[Area],"Not Found")</f>
        <v>Wales</v>
      </c>
      <c r="U251" s="4" t="str">
        <f>IF(tblOperations[[#This Row],[Completion_Rate]]&gt;=_xlfn.XLOOKUP("Completion Rate",tblKPITargets[KPI_Name],tblKPITargets[Target_Value]),"Met","Below Target")</f>
        <v>Below Target</v>
      </c>
      <c r="V251" t="str">
        <f>IF(tblOperations[[#This Row],[SLA_Compliance]]&gt;=_xlfn.XLOOKUP('04_References'!$A$3,tblKPITargets[KPI_Name],tblKPITargets[Target_Value]),"Met","Below Target")</f>
        <v>Below Target</v>
      </c>
      <c r="W251" t="str">
        <f>IF(tblOperations[[#This Row],[Quality_Pass_Rate]]&gt;=_xlfn.XLOOKUP('04_References'!$A$4,tblKPITargets[KPI_Name],tblKPITargets[Target_Value]),"Met","Below Target")</f>
        <v>Met</v>
      </c>
      <c r="X251" t="str">
        <f>IF(tblOperations[[#This Row],[Average_Completion_Days]]&lt;=_xlfn.XLOOKUP('04_References'!$A$7,tblKPITargets[KPI_Name],tblKPITargets[Target_Value]),"Met","Below Target")</f>
        <v>Below Target</v>
      </c>
      <c r="Y251" t="str">
        <f>IF(tblOperations[[#This Row],[Closing_Backlog]]&lt;=_xlfn.XLOOKUP('04_References'!$A$8,tblKPITargets[KPI_Name],tblKPITargets[Target_Value]),"Met","Below Target")</f>
        <v>Below Target</v>
      </c>
    </row>
    <row r="252" spans="1:25">
      <c r="A252" s="6" t="s">
        <v>280</v>
      </c>
      <c r="B252" s="7">
        <v>46033</v>
      </c>
      <c r="C252" s="2" t="s">
        <v>53</v>
      </c>
      <c r="D252" s="2" t="s">
        <v>23</v>
      </c>
      <c r="E252" s="2">
        <v>100</v>
      </c>
      <c r="F252" s="2">
        <v>25</v>
      </c>
      <c r="G252" s="2">
        <v>125</v>
      </c>
      <c r="H252" s="2">
        <v>34</v>
      </c>
      <c r="I252" s="2">
        <v>91</v>
      </c>
      <c r="J252" s="2">
        <v>0</v>
      </c>
      <c r="K252" s="2">
        <v>0</v>
      </c>
      <c r="L252" s="2">
        <v>8</v>
      </c>
      <c r="M252" s="2">
        <v>0.6</v>
      </c>
      <c r="N252" s="2">
        <v>1</v>
      </c>
      <c r="O252" s="2">
        <v>2.5</v>
      </c>
      <c r="P252" s="2">
        <v>0.755</v>
      </c>
      <c r="Q252" s="3">
        <v>0.27200000000000002</v>
      </c>
      <c r="R252" s="4" t="str">
        <f>TRIM(tblOperations[[#This Row],[Region]])</f>
        <v>Wales</v>
      </c>
      <c r="S252" s="4" t="str">
        <f>TRIM(tblOperations[[#This Row],[Team]])</f>
        <v>Estates Support</v>
      </c>
      <c r="T252" s="4" t="str">
        <f>_xlfn.XLOOKUP(R252,tblRegionReference[Region],tblRegionReference[Area],"Not Found")</f>
        <v>Wales</v>
      </c>
      <c r="U252" s="4" t="str">
        <f>IF(tblOperations[[#This Row],[Completion_Rate]]&gt;=_xlfn.XLOOKUP("Completion Rate",tblKPITargets[KPI_Name],tblKPITargets[Target_Value]),"Met","Below Target")</f>
        <v>Below Target</v>
      </c>
      <c r="V252" t="str">
        <f>IF(tblOperations[[#This Row],[SLA_Compliance]]&gt;=_xlfn.XLOOKUP('04_References'!$A$3,tblKPITargets[KPI_Name],tblKPITargets[Target_Value]),"Met","Below Target")</f>
        <v>Below Target</v>
      </c>
      <c r="W252" t="str">
        <f>IF(tblOperations[[#This Row],[Quality_Pass_Rate]]&gt;=_xlfn.XLOOKUP('04_References'!$A$4,tblKPITargets[KPI_Name],tblKPITargets[Target_Value]),"Met","Below Target")</f>
        <v>Met</v>
      </c>
      <c r="X252" t="str">
        <f>IF(tblOperations[[#This Row],[Average_Completion_Days]]&lt;=_xlfn.XLOOKUP('04_References'!$A$7,tblKPITargets[KPI_Name],tblKPITargets[Target_Value]),"Met","Below Target")</f>
        <v>Below Target</v>
      </c>
      <c r="Y252" t="str">
        <f>IF(tblOperations[[#This Row],[Closing_Backlog]]&lt;=_xlfn.XLOOKUP('04_References'!$A$8,tblKPITargets[KPI_Name],tblKPITargets[Target_Value]),"Met","Below Target")</f>
        <v>Below Target</v>
      </c>
    </row>
    <row r="253" spans="1:25">
      <c r="A253" s="8" t="s">
        <v>281</v>
      </c>
      <c r="B253" s="9">
        <v>46033</v>
      </c>
      <c r="C253" s="4" t="s">
        <v>53</v>
      </c>
      <c r="D253" s="4" t="s">
        <v>25</v>
      </c>
      <c r="E253" s="4">
        <v>0</v>
      </c>
      <c r="F253" s="4">
        <v>14</v>
      </c>
      <c r="G253" s="4">
        <v>14</v>
      </c>
      <c r="H253" s="4">
        <v>14</v>
      </c>
      <c r="I253" s="4">
        <v>0</v>
      </c>
      <c r="J253" s="4">
        <v>1</v>
      </c>
      <c r="K253" s="4">
        <v>0</v>
      </c>
      <c r="L253" s="4">
        <v>1.4</v>
      </c>
      <c r="M253" s="4">
        <v>0.89300000000000002</v>
      </c>
      <c r="N253" s="4">
        <v>0.997</v>
      </c>
      <c r="O253" s="4">
        <v>4.2</v>
      </c>
      <c r="P253" s="4">
        <v>0.74</v>
      </c>
      <c r="Q253" s="5">
        <v>1</v>
      </c>
      <c r="R253" s="4" t="str">
        <f>TRIM(tblOperations[[#This Row],[Region]])</f>
        <v>Wales</v>
      </c>
      <c r="S253" s="4" t="str">
        <f>TRIM(tblOperations[[#This Row],[Team]])</f>
        <v>Workplace Projects</v>
      </c>
      <c r="T253" s="4" t="str">
        <f>_xlfn.XLOOKUP(R253,tblRegionReference[Region],tblRegionReference[Area],"Not Found")</f>
        <v>Wales</v>
      </c>
      <c r="U253" s="4" t="str">
        <f>IF(tblOperations[[#This Row],[Completion_Rate]]&gt;=_xlfn.XLOOKUP("Completion Rate",tblKPITargets[KPI_Name],tblKPITargets[Target_Value]),"Met","Below Target")</f>
        <v>Met</v>
      </c>
      <c r="V253" t="str">
        <f>IF(tblOperations[[#This Row],[SLA_Compliance]]&gt;=_xlfn.XLOOKUP('04_References'!$A$3,tblKPITargets[KPI_Name],tblKPITargets[Target_Value]),"Met","Below Target")</f>
        <v>Below Target</v>
      </c>
      <c r="W253" t="str">
        <f>IF(tblOperations[[#This Row],[Quality_Pass_Rate]]&gt;=_xlfn.XLOOKUP('04_References'!$A$4,tblKPITargets[KPI_Name],tblKPITargets[Target_Value]),"Met","Below Target")</f>
        <v>Met</v>
      </c>
      <c r="X253" t="str">
        <f>IF(tblOperations[[#This Row],[Average_Completion_Days]]&lt;=_xlfn.XLOOKUP('04_References'!$A$7,tblKPITargets[KPI_Name],tblKPITargets[Target_Value]),"Met","Below Target")</f>
        <v>Met</v>
      </c>
      <c r="Y253" t="str">
        <f>IF(tblOperations[[#This Row],[Closing_Backlog]]&lt;=_xlfn.XLOOKUP('04_References'!$A$8,tblKPITargets[KPI_Name],tblKPITargets[Target_Value]),"Met","Below Target")</f>
        <v>Met</v>
      </c>
    </row>
    <row r="254" spans="1:25">
      <c r="A254" s="6" t="s">
        <v>282</v>
      </c>
      <c r="B254" s="7">
        <v>46034</v>
      </c>
      <c r="C254" s="2" t="s">
        <v>18</v>
      </c>
      <c r="D254" s="2" t="s">
        <v>19</v>
      </c>
      <c r="E254" s="2">
        <v>61</v>
      </c>
      <c r="F254" s="2">
        <v>37</v>
      </c>
      <c r="G254" s="2">
        <v>98</v>
      </c>
      <c r="H254" s="2">
        <v>38</v>
      </c>
      <c r="I254" s="2">
        <v>60</v>
      </c>
      <c r="J254" s="2">
        <v>0</v>
      </c>
      <c r="K254" s="2">
        <v>0</v>
      </c>
      <c r="L254" s="2">
        <v>6.2</v>
      </c>
      <c r="M254" s="2">
        <v>0.627</v>
      </c>
      <c r="N254" s="2">
        <v>0.98199999999999998</v>
      </c>
      <c r="O254" s="2">
        <v>2.5</v>
      </c>
      <c r="P254" s="2">
        <v>0.70499999999999996</v>
      </c>
      <c r="Q254" s="3">
        <v>0.38800000000000001</v>
      </c>
      <c r="R254" s="4" t="str">
        <f>TRIM(tblOperations[[#This Row],[Region]])</f>
        <v>Scotland</v>
      </c>
      <c r="S254" s="4" t="str">
        <f>TRIM(tblOperations[[#This Row],[Team]])</f>
        <v>Workplace Services</v>
      </c>
      <c r="T254" s="4" t="str">
        <f>_xlfn.XLOOKUP(R254,tblRegionReference[Region],tblRegionReference[Area],"Not Found")</f>
        <v>North</v>
      </c>
      <c r="U254" s="4" t="str">
        <f>IF(tblOperations[[#This Row],[Completion_Rate]]&gt;=_xlfn.XLOOKUP("Completion Rate",tblKPITargets[KPI_Name],tblKPITargets[Target_Value]),"Met","Below Target")</f>
        <v>Below Target</v>
      </c>
      <c r="V254" t="str">
        <f>IF(tblOperations[[#This Row],[SLA_Compliance]]&gt;=_xlfn.XLOOKUP('04_References'!$A$3,tblKPITargets[KPI_Name],tblKPITargets[Target_Value]),"Met","Below Target")</f>
        <v>Below Target</v>
      </c>
      <c r="W254" t="str">
        <f>IF(tblOperations[[#This Row],[Quality_Pass_Rate]]&gt;=_xlfn.XLOOKUP('04_References'!$A$4,tblKPITargets[KPI_Name],tblKPITargets[Target_Value]),"Met","Below Target")</f>
        <v>Met</v>
      </c>
      <c r="X254" t="str">
        <f>IF(tblOperations[[#This Row],[Average_Completion_Days]]&lt;=_xlfn.XLOOKUP('04_References'!$A$7,tblKPITargets[KPI_Name],tblKPITargets[Target_Value]),"Met","Below Target")</f>
        <v>Below Target</v>
      </c>
      <c r="Y254" t="str">
        <f>IF(tblOperations[[#This Row],[Closing_Backlog]]&lt;=_xlfn.XLOOKUP('04_References'!$A$8,tblKPITargets[KPI_Name],tblKPITargets[Target_Value]),"Met","Below Target")</f>
        <v>Below Target</v>
      </c>
    </row>
    <row r="255" spans="1:25">
      <c r="A255" s="8" t="s">
        <v>283</v>
      </c>
      <c r="B255" s="9">
        <v>46034</v>
      </c>
      <c r="C255" s="4" t="s">
        <v>18</v>
      </c>
      <c r="D255" s="4" t="s">
        <v>21</v>
      </c>
      <c r="E255" s="4">
        <v>0</v>
      </c>
      <c r="F255" s="4">
        <v>42</v>
      </c>
      <c r="G255" s="4">
        <v>42</v>
      </c>
      <c r="H255" s="4">
        <v>42</v>
      </c>
      <c r="I255" s="4">
        <v>0</v>
      </c>
      <c r="J255" s="4">
        <v>0</v>
      </c>
      <c r="K255" s="4">
        <v>0</v>
      </c>
      <c r="L255" s="4">
        <v>1.9</v>
      </c>
      <c r="M255" s="4">
        <v>0.98799999999999999</v>
      </c>
      <c r="N255" s="4">
        <v>0.997</v>
      </c>
      <c r="O255" s="4">
        <v>4.0999999999999996</v>
      </c>
      <c r="P255" s="4">
        <v>0.71</v>
      </c>
      <c r="Q255" s="5">
        <v>1</v>
      </c>
      <c r="R255" s="4" t="str">
        <f>TRIM(tblOperations[[#This Row],[Region]])</f>
        <v>Scotland</v>
      </c>
      <c r="S255" s="4" t="str">
        <f>TRIM(tblOperations[[#This Row],[Team]])</f>
        <v>Facilities Response</v>
      </c>
      <c r="T255" s="4" t="str">
        <f>_xlfn.XLOOKUP(R255,tblRegionReference[Region],tblRegionReference[Area],"Not Found")</f>
        <v>North</v>
      </c>
      <c r="U255" s="4" t="str">
        <f>IF(tblOperations[[#This Row],[Completion_Rate]]&gt;=_xlfn.XLOOKUP("Completion Rate",tblKPITargets[KPI_Name],tblKPITargets[Target_Value]),"Met","Below Target")</f>
        <v>Met</v>
      </c>
      <c r="V255" t="str">
        <f>IF(tblOperations[[#This Row],[SLA_Compliance]]&gt;=_xlfn.XLOOKUP('04_References'!$A$3,tblKPITargets[KPI_Name],tblKPITargets[Target_Value]),"Met","Below Target")</f>
        <v>Met</v>
      </c>
      <c r="W255" t="str">
        <f>IF(tblOperations[[#This Row],[Quality_Pass_Rate]]&gt;=_xlfn.XLOOKUP('04_References'!$A$4,tblKPITargets[KPI_Name],tblKPITargets[Target_Value]),"Met","Below Target")</f>
        <v>Met</v>
      </c>
      <c r="X255" t="str">
        <f>IF(tblOperations[[#This Row],[Average_Completion_Days]]&lt;=_xlfn.XLOOKUP('04_References'!$A$7,tblKPITargets[KPI_Name],tblKPITargets[Target_Value]),"Met","Below Target")</f>
        <v>Met</v>
      </c>
      <c r="Y255" t="str">
        <f>IF(tblOperations[[#This Row],[Closing_Backlog]]&lt;=_xlfn.XLOOKUP('04_References'!$A$8,tblKPITargets[KPI_Name],tblKPITargets[Target_Value]),"Met","Below Target")</f>
        <v>Met</v>
      </c>
    </row>
    <row r="256" spans="1:25">
      <c r="A256" s="6" t="s">
        <v>284</v>
      </c>
      <c r="B256" s="7">
        <v>46034</v>
      </c>
      <c r="C256" s="2" t="s">
        <v>18</v>
      </c>
      <c r="D256" s="2" t="s">
        <v>23</v>
      </c>
      <c r="E256" s="2">
        <v>84</v>
      </c>
      <c r="F256" s="2">
        <v>43</v>
      </c>
      <c r="G256" s="2">
        <v>127</v>
      </c>
      <c r="H256" s="2">
        <v>34</v>
      </c>
      <c r="I256" s="2">
        <v>93</v>
      </c>
      <c r="J256" s="2">
        <v>0</v>
      </c>
      <c r="K256" s="2">
        <v>0</v>
      </c>
      <c r="L256" s="2">
        <v>8</v>
      </c>
      <c r="M256" s="2">
        <v>0.6</v>
      </c>
      <c r="N256" s="2">
        <v>0.98699999999999999</v>
      </c>
      <c r="O256" s="2">
        <v>2.5</v>
      </c>
      <c r="P256" s="2">
        <v>0.78600000000000003</v>
      </c>
      <c r="Q256" s="3">
        <v>0.26800000000000002</v>
      </c>
      <c r="R256" s="4" t="str">
        <f>TRIM(tblOperations[[#This Row],[Region]])</f>
        <v>Scotland</v>
      </c>
      <c r="S256" s="4" t="str">
        <f>TRIM(tblOperations[[#This Row],[Team]])</f>
        <v>Estates Support</v>
      </c>
      <c r="T256" s="4" t="str">
        <f>_xlfn.XLOOKUP(R256,tblRegionReference[Region],tblRegionReference[Area],"Not Found")</f>
        <v>North</v>
      </c>
      <c r="U256" s="4" t="str">
        <f>IF(tblOperations[[#This Row],[Completion_Rate]]&gt;=_xlfn.XLOOKUP("Completion Rate",tblKPITargets[KPI_Name],tblKPITargets[Target_Value]),"Met","Below Target")</f>
        <v>Below Target</v>
      </c>
      <c r="V256" t="str">
        <f>IF(tblOperations[[#This Row],[SLA_Compliance]]&gt;=_xlfn.XLOOKUP('04_References'!$A$3,tblKPITargets[KPI_Name],tblKPITargets[Target_Value]),"Met","Below Target")</f>
        <v>Below Target</v>
      </c>
      <c r="W256" t="str">
        <f>IF(tblOperations[[#This Row],[Quality_Pass_Rate]]&gt;=_xlfn.XLOOKUP('04_References'!$A$4,tblKPITargets[KPI_Name],tblKPITargets[Target_Value]),"Met","Below Target")</f>
        <v>Met</v>
      </c>
      <c r="X256" t="str">
        <f>IF(tblOperations[[#This Row],[Average_Completion_Days]]&lt;=_xlfn.XLOOKUP('04_References'!$A$7,tblKPITargets[KPI_Name],tblKPITargets[Target_Value]),"Met","Below Target")</f>
        <v>Below Target</v>
      </c>
      <c r="Y256" t="str">
        <f>IF(tblOperations[[#This Row],[Closing_Backlog]]&lt;=_xlfn.XLOOKUP('04_References'!$A$8,tblKPITargets[KPI_Name],tblKPITargets[Target_Value]),"Met","Below Target")</f>
        <v>Below Target</v>
      </c>
    </row>
    <row r="257" spans="1:25">
      <c r="A257" s="8" t="s">
        <v>285</v>
      </c>
      <c r="B257" s="9">
        <v>46034</v>
      </c>
      <c r="C257" s="4" t="s">
        <v>18</v>
      </c>
      <c r="D257" s="4" t="s">
        <v>25</v>
      </c>
      <c r="E257" s="4">
        <v>0</v>
      </c>
      <c r="F257" s="4">
        <v>30</v>
      </c>
      <c r="G257" s="4">
        <v>30</v>
      </c>
      <c r="H257" s="4">
        <v>30</v>
      </c>
      <c r="I257" s="4">
        <v>0</v>
      </c>
      <c r="J257" s="4">
        <v>0</v>
      </c>
      <c r="K257" s="4">
        <v>0</v>
      </c>
      <c r="L257" s="4">
        <v>1</v>
      </c>
      <c r="M257" s="4">
        <v>0.95299999999999996</v>
      </c>
      <c r="N257" s="4">
        <v>0.97599999999999998</v>
      </c>
      <c r="O257" s="4">
        <v>4.5</v>
      </c>
      <c r="P257" s="4">
        <v>0.77700000000000002</v>
      </c>
      <c r="Q257" s="5">
        <v>1</v>
      </c>
      <c r="R257" s="4" t="str">
        <f>TRIM(tblOperations[[#This Row],[Region]])</f>
        <v>Scotland</v>
      </c>
      <c r="S257" s="4" t="str">
        <f>TRIM(tblOperations[[#This Row],[Team]])</f>
        <v>Workplace Projects</v>
      </c>
      <c r="T257" s="4" t="str">
        <f>_xlfn.XLOOKUP(R257,tblRegionReference[Region],tblRegionReference[Area],"Not Found")</f>
        <v>North</v>
      </c>
      <c r="U257" s="4" t="str">
        <f>IF(tblOperations[[#This Row],[Completion_Rate]]&gt;=_xlfn.XLOOKUP("Completion Rate",tblKPITargets[KPI_Name],tblKPITargets[Target_Value]),"Met","Below Target")</f>
        <v>Met</v>
      </c>
      <c r="V257" t="str">
        <f>IF(tblOperations[[#This Row],[SLA_Compliance]]&gt;=_xlfn.XLOOKUP('04_References'!$A$3,tblKPITargets[KPI_Name],tblKPITargets[Target_Value]),"Met","Below Target")</f>
        <v>Met</v>
      </c>
      <c r="W257" t="str">
        <f>IF(tblOperations[[#This Row],[Quality_Pass_Rate]]&gt;=_xlfn.XLOOKUP('04_References'!$A$4,tblKPITargets[KPI_Name],tblKPITargets[Target_Value]),"Met","Below Target")</f>
        <v>Met</v>
      </c>
      <c r="X257" t="str">
        <f>IF(tblOperations[[#This Row],[Average_Completion_Days]]&lt;=_xlfn.XLOOKUP('04_References'!$A$7,tblKPITargets[KPI_Name],tblKPITargets[Target_Value]),"Met","Below Target")</f>
        <v>Met</v>
      </c>
      <c r="Y257" t="str">
        <f>IF(tblOperations[[#This Row],[Closing_Backlog]]&lt;=_xlfn.XLOOKUP('04_References'!$A$8,tblKPITargets[KPI_Name],tblKPITargets[Target_Value]),"Met","Below Target")</f>
        <v>Met</v>
      </c>
    </row>
    <row r="258" spans="1:25">
      <c r="A258" s="6" t="s">
        <v>286</v>
      </c>
      <c r="B258" s="7">
        <v>46034</v>
      </c>
      <c r="C258" s="2" t="s">
        <v>27</v>
      </c>
      <c r="D258" s="2" t="s">
        <v>19</v>
      </c>
      <c r="E258" s="2">
        <v>0</v>
      </c>
      <c r="F258" s="2">
        <v>29</v>
      </c>
      <c r="G258" s="2">
        <v>29</v>
      </c>
      <c r="H258" s="2">
        <v>29</v>
      </c>
      <c r="I258" s="2">
        <v>0</v>
      </c>
      <c r="J258" s="2">
        <v>0</v>
      </c>
      <c r="K258" s="2">
        <v>0</v>
      </c>
      <c r="L258" s="2">
        <v>1.7</v>
      </c>
      <c r="M258" s="2">
        <v>0.95899999999999996</v>
      </c>
      <c r="N258" s="2">
        <v>0.99399999999999999</v>
      </c>
      <c r="O258" s="2">
        <v>4.4000000000000004</v>
      </c>
      <c r="P258" s="2">
        <v>0.69199999999999995</v>
      </c>
      <c r="Q258" s="3">
        <v>1</v>
      </c>
      <c r="R258" s="4" t="str">
        <f>TRIM(tblOperations[[#This Row],[Region]])</f>
        <v>North East</v>
      </c>
      <c r="S258" s="4" t="str">
        <f>TRIM(tblOperations[[#This Row],[Team]])</f>
        <v>Workplace Services</v>
      </c>
      <c r="T258" s="4" t="str">
        <f>_xlfn.XLOOKUP(R258,tblRegionReference[Region],tblRegionReference[Area],"Not Found")</f>
        <v>North</v>
      </c>
      <c r="U258" s="4" t="str">
        <f>IF(tblOperations[[#This Row],[Completion_Rate]]&gt;=_xlfn.XLOOKUP("Completion Rate",tblKPITargets[KPI_Name],tblKPITargets[Target_Value]),"Met","Below Target")</f>
        <v>Met</v>
      </c>
      <c r="V258" t="str">
        <f>IF(tblOperations[[#This Row],[SLA_Compliance]]&gt;=_xlfn.XLOOKUP('04_References'!$A$3,tblKPITargets[KPI_Name],tblKPITargets[Target_Value]),"Met","Below Target")</f>
        <v>Met</v>
      </c>
      <c r="W258" t="str">
        <f>IF(tblOperations[[#This Row],[Quality_Pass_Rate]]&gt;=_xlfn.XLOOKUP('04_References'!$A$4,tblKPITargets[KPI_Name],tblKPITargets[Target_Value]),"Met","Below Target")</f>
        <v>Met</v>
      </c>
      <c r="X258" t="str">
        <f>IF(tblOperations[[#This Row],[Average_Completion_Days]]&lt;=_xlfn.XLOOKUP('04_References'!$A$7,tblKPITargets[KPI_Name],tblKPITargets[Target_Value]),"Met","Below Target")</f>
        <v>Met</v>
      </c>
      <c r="Y258" t="str">
        <f>IF(tblOperations[[#This Row],[Closing_Backlog]]&lt;=_xlfn.XLOOKUP('04_References'!$A$8,tblKPITargets[KPI_Name],tblKPITargets[Target_Value]),"Met","Below Target")</f>
        <v>Met</v>
      </c>
    </row>
    <row r="259" spans="1:25">
      <c r="A259" s="8" t="s">
        <v>287</v>
      </c>
      <c r="B259" s="9">
        <v>46034</v>
      </c>
      <c r="C259" s="4" t="s">
        <v>27</v>
      </c>
      <c r="D259" s="4" t="s">
        <v>21</v>
      </c>
      <c r="E259" s="4">
        <v>0</v>
      </c>
      <c r="F259" s="4">
        <v>32</v>
      </c>
      <c r="G259" s="4">
        <v>32</v>
      </c>
      <c r="H259" s="4">
        <v>32</v>
      </c>
      <c r="I259" s="4">
        <v>0</v>
      </c>
      <c r="J259" s="4">
        <v>0</v>
      </c>
      <c r="K259" s="4">
        <v>0</v>
      </c>
      <c r="L259" s="4">
        <v>1.9</v>
      </c>
      <c r="M259" s="4">
        <v>0.96799999999999997</v>
      </c>
      <c r="N259" s="4">
        <v>0.99399999999999999</v>
      </c>
      <c r="O259" s="4">
        <v>4.0999999999999996</v>
      </c>
      <c r="P259" s="4">
        <v>0.70599999999999996</v>
      </c>
      <c r="Q259" s="5">
        <v>1</v>
      </c>
      <c r="R259" s="4" t="str">
        <f>TRIM(tblOperations[[#This Row],[Region]])</f>
        <v>North East</v>
      </c>
      <c r="S259" s="4" t="str">
        <f>TRIM(tblOperations[[#This Row],[Team]])</f>
        <v>Facilities Response</v>
      </c>
      <c r="T259" s="4" t="str">
        <f>_xlfn.XLOOKUP(R259,tblRegionReference[Region],tblRegionReference[Area],"Not Found")</f>
        <v>North</v>
      </c>
      <c r="U259" s="4" t="str">
        <f>IF(tblOperations[[#This Row],[Completion_Rate]]&gt;=_xlfn.XLOOKUP("Completion Rate",tblKPITargets[KPI_Name],tblKPITargets[Target_Value]),"Met","Below Target")</f>
        <v>Met</v>
      </c>
      <c r="V259" t="str">
        <f>IF(tblOperations[[#This Row],[SLA_Compliance]]&gt;=_xlfn.XLOOKUP('04_References'!$A$3,tblKPITargets[KPI_Name],tblKPITargets[Target_Value]),"Met","Below Target")</f>
        <v>Met</v>
      </c>
      <c r="W259" t="str">
        <f>IF(tblOperations[[#This Row],[Quality_Pass_Rate]]&gt;=_xlfn.XLOOKUP('04_References'!$A$4,tblKPITargets[KPI_Name],tblKPITargets[Target_Value]),"Met","Below Target")</f>
        <v>Met</v>
      </c>
      <c r="X259" t="str">
        <f>IF(tblOperations[[#This Row],[Average_Completion_Days]]&lt;=_xlfn.XLOOKUP('04_References'!$A$7,tblKPITargets[KPI_Name],tblKPITargets[Target_Value]),"Met","Below Target")</f>
        <v>Met</v>
      </c>
      <c r="Y259" t="str">
        <f>IF(tblOperations[[#This Row],[Closing_Backlog]]&lt;=_xlfn.XLOOKUP('04_References'!$A$8,tblKPITargets[KPI_Name],tblKPITargets[Target_Value]),"Met","Below Target")</f>
        <v>Met</v>
      </c>
    </row>
    <row r="260" spans="1:25">
      <c r="A260" s="6" t="s">
        <v>288</v>
      </c>
      <c r="B260" s="7">
        <v>46034</v>
      </c>
      <c r="C260" s="2" t="s">
        <v>27</v>
      </c>
      <c r="D260" s="2" t="s">
        <v>23</v>
      </c>
      <c r="E260" s="2">
        <v>203</v>
      </c>
      <c r="F260" s="2">
        <v>38</v>
      </c>
      <c r="G260" s="2">
        <v>241</v>
      </c>
      <c r="H260" s="2">
        <v>18</v>
      </c>
      <c r="I260" s="2">
        <v>223</v>
      </c>
      <c r="J260" s="2">
        <v>0</v>
      </c>
      <c r="K260" s="2">
        <v>0</v>
      </c>
      <c r="L260" s="2">
        <v>8</v>
      </c>
      <c r="M260" s="2">
        <v>0.6</v>
      </c>
      <c r="N260" s="2">
        <v>0.99299999999999999</v>
      </c>
      <c r="O260" s="2">
        <v>2.5</v>
      </c>
      <c r="P260" s="2">
        <v>0.70899999999999996</v>
      </c>
      <c r="Q260" s="3">
        <v>7.4999999999999997E-2</v>
      </c>
      <c r="R260" s="4" t="str">
        <f>TRIM(tblOperations[[#This Row],[Region]])</f>
        <v>North East</v>
      </c>
      <c r="S260" s="4" t="str">
        <f>TRIM(tblOperations[[#This Row],[Team]])</f>
        <v>Estates Support</v>
      </c>
      <c r="T260" s="4" t="str">
        <f>_xlfn.XLOOKUP(R260,tblRegionReference[Region],tblRegionReference[Area],"Not Found")</f>
        <v>North</v>
      </c>
      <c r="U260" s="4" t="str">
        <f>IF(tblOperations[[#This Row],[Completion_Rate]]&gt;=_xlfn.XLOOKUP("Completion Rate",tblKPITargets[KPI_Name],tblKPITargets[Target_Value]),"Met","Below Target")</f>
        <v>Below Target</v>
      </c>
      <c r="V260" t="str">
        <f>IF(tblOperations[[#This Row],[SLA_Compliance]]&gt;=_xlfn.XLOOKUP('04_References'!$A$3,tblKPITargets[KPI_Name],tblKPITargets[Target_Value]),"Met","Below Target")</f>
        <v>Below Target</v>
      </c>
      <c r="W260" t="str">
        <f>IF(tblOperations[[#This Row],[Quality_Pass_Rate]]&gt;=_xlfn.XLOOKUP('04_References'!$A$4,tblKPITargets[KPI_Name],tblKPITargets[Target_Value]),"Met","Below Target")</f>
        <v>Met</v>
      </c>
      <c r="X260" t="str">
        <f>IF(tblOperations[[#This Row],[Average_Completion_Days]]&lt;=_xlfn.XLOOKUP('04_References'!$A$7,tblKPITargets[KPI_Name],tblKPITargets[Target_Value]),"Met","Below Target")</f>
        <v>Below Target</v>
      </c>
      <c r="Y260" t="str">
        <f>IF(tblOperations[[#This Row],[Closing_Backlog]]&lt;=_xlfn.XLOOKUP('04_References'!$A$8,tblKPITargets[KPI_Name],tblKPITargets[Target_Value]),"Met","Below Target")</f>
        <v>Below Target</v>
      </c>
    </row>
    <row r="261" spans="1:25">
      <c r="A261" s="8" t="s">
        <v>289</v>
      </c>
      <c r="B261" s="9">
        <v>46034</v>
      </c>
      <c r="C261" s="4" t="s">
        <v>27</v>
      </c>
      <c r="D261" s="4" t="s">
        <v>25</v>
      </c>
      <c r="E261" s="4">
        <v>36</v>
      </c>
      <c r="F261" s="4">
        <v>24</v>
      </c>
      <c r="G261" s="4">
        <v>60</v>
      </c>
      <c r="H261" s="4">
        <v>25</v>
      </c>
      <c r="I261" s="4">
        <v>35</v>
      </c>
      <c r="J261" s="4">
        <v>0</v>
      </c>
      <c r="K261" s="4">
        <v>0</v>
      </c>
      <c r="L261" s="4">
        <v>4.5</v>
      </c>
      <c r="M261" s="4">
        <v>0.73099999999999998</v>
      </c>
      <c r="N261" s="4">
        <v>0.93899999999999995</v>
      </c>
      <c r="O261" s="4">
        <v>3.1</v>
      </c>
      <c r="P261" s="4">
        <v>0.77400000000000002</v>
      </c>
      <c r="Q261" s="5">
        <v>0.41699999999999998</v>
      </c>
      <c r="R261" s="4" t="str">
        <f>TRIM(tblOperations[[#This Row],[Region]])</f>
        <v>North East</v>
      </c>
      <c r="S261" s="4" t="str">
        <f>TRIM(tblOperations[[#This Row],[Team]])</f>
        <v>Workplace Projects</v>
      </c>
      <c r="T261" s="4" t="str">
        <f>_xlfn.XLOOKUP(R261,tblRegionReference[Region],tblRegionReference[Area],"Not Found")</f>
        <v>North</v>
      </c>
      <c r="U261" s="4" t="str">
        <f>IF(tblOperations[[#This Row],[Completion_Rate]]&gt;=_xlfn.XLOOKUP("Completion Rate",tblKPITargets[KPI_Name],tblKPITargets[Target_Value]),"Met","Below Target")</f>
        <v>Below Target</v>
      </c>
      <c r="V261" t="str">
        <f>IF(tblOperations[[#This Row],[SLA_Compliance]]&gt;=_xlfn.XLOOKUP('04_References'!$A$3,tblKPITargets[KPI_Name],tblKPITargets[Target_Value]),"Met","Below Target")</f>
        <v>Below Target</v>
      </c>
      <c r="W261" t="str">
        <f>IF(tblOperations[[#This Row],[Quality_Pass_Rate]]&gt;=_xlfn.XLOOKUP('04_References'!$A$4,tblKPITargets[KPI_Name],tblKPITargets[Target_Value]),"Met","Below Target")</f>
        <v>Below Target</v>
      </c>
      <c r="X261" t="str">
        <f>IF(tblOperations[[#This Row],[Average_Completion_Days]]&lt;=_xlfn.XLOOKUP('04_References'!$A$7,tblKPITargets[KPI_Name],tblKPITargets[Target_Value]),"Met","Below Target")</f>
        <v>Below Target</v>
      </c>
      <c r="Y261" t="str">
        <f>IF(tblOperations[[#This Row],[Closing_Backlog]]&lt;=_xlfn.XLOOKUP('04_References'!$A$8,tblKPITargets[KPI_Name],tblKPITargets[Target_Value]),"Met","Below Target")</f>
        <v>Below Target</v>
      </c>
    </row>
    <row r="262" spans="1:25">
      <c r="A262" s="6" t="s">
        <v>290</v>
      </c>
      <c r="B262" s="7">
        <v>46034</v>
      </c>
      <c r="C262" s="2" t="s">
        <v>32</v>
      </c>
      <c r="D262" s="2" t="s">
        <v>19</v>
      </c>
      <c r="E262" s="2">
        <v>99</v>
      </c>
      <c r="F262" s="2">
        <v>46</v>
      </c>
      <c r="G262" s="2">
        <v>145</v>
      </c>
      <c r="H262" s="2">
        <v>31</v>
      </c>
      <c r="I262" s="2">
        <v>114</v>
      </c>
      <c r="J262" s="2">
        <v>0</v>
      </c>
      <c r="K262" s="2">
        <v>0</v>
      </c>
      <c r="L262" s="2">
        <v>8</v>
      </c>
      <c r="M262" s="2">
        <v>0.6</v>
      </c>
      <c r="N262" s="2">
        <v>1</v>
      </c>
      <c r="O262" s="2">
        <v>2.5</v>
      </c>
      <c r="P262" s="2">
        <v>0.77900000000000003</v>
      </c>
      <c r="Q262" s="3">
        <v>0.214</v>
      </c>
      <c r="R262" s="4" t="str">
        <f>TRIM(tblOperations[[#This Row],[Region]])</f>
        <v>North West</v>
      </c>
      <c r="S262" s="4" t="str">
        <f>TRIM(tblOperations[[#This Row],[Team]])</f>
        <v>Workplace Services</v>
      </c>
      <c r="T262" s="4" t="str">
        <f>_xlfn.XLOOKUP(R262,tblRegionReference[Region],tblRegionReference[Area],"Not Found")</f>
        <v>North</v>
      </c>
      <c r="U262" s="4" t="str">
        <f>IF(tblOperations[[#This Row],[Completion_Rate]]&gt;=_xlfn.XLOOKUP("Completion Rate",tblKPITargets[KPI_Name],tblKPITargets[Target_Value]),"Met","Below Target")</f>
        <v>Below Target</v>
      </c>
      <c r="V262" t="str">
        <f>IF(tblOperations[[#This Row],[SLA_Compliance]]&gt;=_xlfn.XLOOKUP('04_References'!$A$3,tblKPITargets[KPI_Name],tblKPITargets[Target_Value]),"Met","Below Target")</f>
        <v>Below Target</v>
      </c>
      <c r="W262" t="str">
        <f>IF(tblOperations[[#This Row],[Quality_Pass_Rate]]&gt;=_xlfn.XLOOKUP('04_References'!$A$4,tblKPITargets[KPI_Name],tblKPITargets[Target_Value]),"Met","Below Target")</f>
        <v>Met</v>
      </c>
      <c r="X262" t="str">
        <f>IF(tblOperations[[#This Row],[Average_Completion_Days]]&lt;=_xlfn.XLOOKUP('04_References'!$A$7,tblKPITargets[KPI_Name],tblKPITargets[Target_Value]),"Met","Below Target")</f>
        <v>Below Target</v>
      </c>
      <c r="Y262" t="str">
        <f>IF(tblOperations[[#This Row],[Closing_Backlog]]&lt;=_xlfn.XLOOKUP('04_References'!$A$8,tblKPITargets[KPI_Name],tblKPITargets[Target_Value]),"Met","Below Target")</f>
        <v>Below Target</v>
      </c>
    </row>
    <row r="263" spans="1:25">
      <c r="A263" s="8" t="s">
        <v>291</v>
      </c>
      <c r="B263" s="9">
        <v>46034</v>
      </c>
      <c r="C263" s="4" t="s">
        <v>32</v>
      </c>
      <c r="D263" s="4" t="s">
        <v>21</v>
      </c>
      <c r="E263" s="4">
        <v>165</v>
      </c>
      <c r="F263" s="4">
        <v>49</v>
      </c>
      <c r="G263" s="4">
        <v>214</v>
      </c>
      <c r="H263" s="4">
        <v>23</v>
      </c>
      <c r="I263" s="4">
        <v>191</v>
      </c>
      <c r="J263" s="4">
        <v>0</v>
      </c>
      <c r="K263" s="4">
        <v>0</v>
      </c>
      <c r="L263" s="4">
        <v>8</v>
      </c>
      <c r="M263" s="4">
        <v>0.6</v>
      </c>
      <c r="N263" s="4">
        <v>1</v>
      </c>
      <c r="O263" s="4">
        <v>2.5</v>
      </c>
      <c r="P263" s="4">
        <v>0.78300000000000003</v>
      </c>
      <c r="Q263" s="5">
        <v>0.107</v>
      </c>
      <c r="R263" s="4" t="str">
        <f>TRIM(tblOperations[[#This Row],[Region]])</f>
        <v>North West</v>
      </c>
      <c r="S263" s="4" t="str">
        <f>TRIM(tblOperations[[#This Row],[Team]])</f>
        <v>Facilities Response</v>
      </c>
      <c r="T263" s="4" t="str">
        <f>_xlfn.XLOOKUP(R263,tblRegionReference[Region],tblRegionReference[Area],"Not Found")</f>
        <v>North</v>
      </c>
      <c r="U263" s="4" t="str">
        <f>IF(tblOperations[[#This Row],[Completion_Rate]]&gt;=_xlfn.XLOOKUP("Completion Rate",tblKPITargets[KPI_Name],tblKPITargets[Target_Value]),"Met","Below Target")</f>
        <v>Below Target</v>
      </c>
      <c r="V263" t="str">
        <f>IF(tblOperations[[#This Row],[SLA_Compliance]]&gt;=_xlfn.XLOOKUP('04_References'!$A$3,tblKPITargets[KPI_Name],tblKPITargets[Target_Value]),"Met","Below Target")</f>
        <v>Below Target</v>
      </c>
      <c r="W263" t="str">
        <f>IF(tblOperations[[#This Row],[Quality_Pass_Rate]]&gt;=_xlfn.XLOOKUP('04_References'!$A$4,tblKPITargets[KPI_Name],tblKPITargets[Target_Value]),"Met","Below Target")</f>
        <v>Met</v>
      </c>
      <c r="X263" t="str">
        <f>IF(tblOperations[[#This Row],[Average_Completion_Days]]&lt;=_xlfn.XLOOKUP('04_References'!$A$7,tblKPITargets[KPI_Name],tblKPITargets[Target_Value]),"Met","Below Target")</f>
        <v>Below Target</v>
      </c>
      <c r="Y263" t="str">
        <f>IF(tblOperations[[#This Row],[Closing_Backlog]]&lt;=_xlfn.XLOOKUP('04_References'!$A$8,tblKPITargets[KPI_Name],tblKPITargets[Target_Value]),"Met","Below Target")</f>
        <v>Below Target</v>
      </c>
    </row>
    <row r="264" spans="1:25">
      <c r="A264" s="6" t="s">
        <v>292</v>
      </c>
      <c r="B264" s="7">
        <v>46034</v>
      </c>
      <c r="C264" s="2" t="s">
        <v>32</v>
      </c>
      <c r="D264" s="2" t="s">
        <v>23</v>
      </c>
      <c r="E264" s="2">
        <v>226</v>
      </c>
      <c r="F264" s="2">
        <v>44</v>
      </c>
      <c r="G264" s="2">
        <v>270</v>
      </c>
      <c r="H264" s="2">
        <v>19</v>
      </c>
      <c r="I264" s="2">
        <v>251</v>
      </c>
      <c r="J264" s="2">
        <v>0</v>
      </c>
      <c r="K264" s="2">
        <v>0</v>
      </c>
      <c r="L264" s="2">
        <v>8</v>
      </c>
      <c r="M264" s="2">
        <v>0.6</v>
      </c>
      <c r="N264" s="2">
        <v>1</v>
      </c>
      <c r="O264" s="2">
        <v>2.5</v>
      </c>
      <c r="P264" s="2">
        <v>0.66700000000000004</v>
      </c>
      <c r="Q264" s="3">
        <v>7.0000000000000007E-2</v>
      </c>
      <c r="R264" s="4" t="str">
        <f>TRIM(tblOperations[[#This Row],[Region]])</f>
        <v>North West</v>
      </c>
      <c r="S264" s="4" t="str">
        <f>TRIM(tblOperations[[#This Row],[Team]])</f>
        <v>Estates Support</v>
      </c>
      <c r="T264" s="4" t="str">
        <f>_xlfn.XLOOKUP(R264,tblRegionReference[Region],tblRegionReference[Area],"Not Found")</f>
        <v>North</v>
      </c>
      <c r="U264" s="4" t="str">
        <f>IF(tblOperations[[#This Row],[Completion_Rate]]&gt;=_xlfn.XLOOKUP("Completion Rate",tblKPITargets[KPI_Name],tblKPITargets[Target_Value]),"Met","Below Target")</f>
        <v>Below Target</v>
      </c>
      <c r="V264" t="str">
        <f>IF(tblOperations[[#This Row],[SLA_Compliance]]&gt;=_xlfn.XLOOKUP('04_References'!$A$3,tblKPITargets[KPI_Name],tblKPITargets[Target_Value]),"Met","Below Target")</f>
        <v>Below Target</v>
      </c>
      <c r="W264" t="str">
        <f>IF(tblOperations[[#This Row],[Quality_Pass_Rate]]&gt;=_xlfn.XLOOKUP('04_References'!$A$4,tblKPITargets[KPI_Name],tblKPITargets[Target_Value]),"Met","Below Target")</f>
        <v>Met</v>
      </c>
      <c r="X264" t="str">
        <f>IF(tblOperations[[#This Row],[Average_Completion_Days]]&lt;=_xlfn.XLOOKUP('04_References'!$A$7,tblKPITargets[KPI_Name],tblKPITargets[Target_Value]),"Met","Below Target")</f>
        <v>Below Target</v>
      </c>
      <c r="Y264" t="str">
        <f>IF(tblOperations[[#This Row],[Closing_Backlog]]&lt;=_xlfn.XLOOKUP('04_References'!$A$8,tblKPITargets[KPI_Name],tblKPITargets[Target_Value]),"Met","Below Target")</f>
        <v>Below Target</v>
      </c>
    </row>
    <row r="265" spans="1:25">
      <c r="A265" s="8" t="s">
        <v>293</v>
      </c>
      <c r="B265" s="9">
        <v>46034</v>
      </c>
      <c r="C265" s="4" t="s">
        <v>32</v>
      </c>
      <c r="D265" s="4" t="s">
        <v>25</v>
      </c>
      <c r="E265" s="4">
        <v>0</v>
      </c>
      <c r="F265" s="4">
        <v>30</v>
      </c>
      <c r="G265" s="4">
        <v>30</v>
      </c>
      <c r="H265" s="4">
        <v>30</v>
      </c>
      <c r="I265" s="4">
        <v>0</v>
      </c>
      <c r="J265" s="4">
        <v>0</v>
      </c>
      <c r="K265" s="4">
        <v>0</v>
      </c>
      <c r="L265" s="4">
        <v>1.3</v>
      </c>
      <c r="M265" s="4">
        <v>0.94299999999999995</v>
      </c>
      <c r="N265" s="4">
        <v>0.99399999999999999</v>
      </c>
      <c r="O265" s="4">
        <v>4.8</v>
      </c>
      <c r="P265" s="4">
        <v>0.72299999999999998</v>
      </c>
      <c r="Q265" s="5">
        <v>1</v>
      </c>
      <c r="R265" s="4" t="str">
        <f>TRIM(tblOperations[[#This Row],[Region]])</f>
        <v>North West</v>
      </c>
      <c r="S265" s="4" t="str">
        <f>TRIM(tblOperations[[#This Row],[Team]])</f>
        <v>Workplace Projects</v>
      </c>
      <c r="T265" s="4" t="str">
        <f>_xlfn.XLOOKUP(R265,tblRegionReference[Region],tblRegionReference[Area],"Not Found")</f>
        <v>North</v>
      </c>
      <c r="U265" s="4" t="str">
        <f>IF(tblOperations[[#This Row],[Completion_Rate]]&gt;=_xlfn.XLOOKUP("Completion Rate",tblKPITargets[KPI_Name],tblKPITargets[Target_Value]),"Met","Below Target")</f>
        <v>Met</v>
      </c>
      <c r="V265" t="str">
        <f>IF(tblOperations[[#This Row],[SLA_Compliance]]&gt;=_xlfn.XLOOKUP('04_References'!$A$3,tblKPITargets[KPI_Name],tblKPITargets[Target_Value]),"Met","Below Target")</f>
        <v>Met</v>
      </c>
      <c r="W265" t="str">
        <f>IF(tblOperations[[#This Row],[Quality_Pass_Rate]]&gt;=_xlfn.XLOOKUP('04_References'!$A$4,tblKPITargets[KPI_Name],tblKPITargets[Target_Value]),"Met","Below Target")</f>
        <v>Met</v>
      </c>
      <c r="X265" t="str">
        <f>IF(tblOperations[[#This Row],[Average_Completion_Days]]&lt;=_xlfn.XLOOKUP('04_References'!$A$7,tblKPITargets[KPI_Name],tblKPITargets[Target_Value]),"Met","Below Target")</f>
        <v>Met</v>
      </c>
      <c r="Y265" t="str">
        <f>IF(tblOperations[[#This Row],[Closing_Backlog]]&lt;=_xlfn.XLOOKUP('04_References'!$A$8,tblKPITargets[KPI_Name],tblKPITargets[Target_Value]),"Met","Below Target")</f>
        <v>Met</v>
      </c>
    </row>
    <row r="266" spans="1:25">
      <c r="A266" s="6" t="s">
        <v>294</v>
      </c>
      <c r="B266" s="7">
        <v>46034</v>
      </c>
      <c r="C266" s="2" t="s">
        <v>37</v>
      </c>
      <c r="D266" s="2" t="s">
        <v>19</v>
      </c>
      <c r="E266" s="2">
        <v>0</v>
      </c>
      <c r="F266" s="2">
        <v>47</v>
      </c>
      <c r="G266" s="2">
        <v>47</v>
      </c>
      <c r="H266" s="2">
        <v>44</v>
      </c>
      <c r="I266" s="2">
        <v>3</v>
      </c>
      <c r="J266" s="2">
        <v>0</v>
      </c>
      <c r="K266" s="2">
        <v>0</v>
      </c>
      <c r="L266" s="2">
        <v>1.7</v>
      </c>
      <c r="M266" s="2">
        <v>0.99199999999999999</v>
      </c>
      <c r="N266" s="2">
        <v>0.98499999999999999</v>
      </c>
      <c r="O266" s="2">
        <v>4.7</v>
      </c>
      <c r="P266" s="2">
        <v>0.81399999999999995</v>
      </c>
      <c r="Q266" s="3">
        <v>0.93600000000000005</v>
      </c>
      <c r="R266" s="4" t="str">
        <f>TRIM(tblOperations[[#This Row],[Region]])</f>
        <v>Midlands</v>
      </c>
      <c r="S266" s="4" t="str">
        <f>TRIM(tblOperations[[#This Row],[Team]])</f>
        <v>Workplace Services</v>
      </c>
      <c r="T266" s="4" t="str">
        <f>_xlfn.XLOOKUP(R266,tblRegionReference[Region],tblRegionReference[Area],"Not Found")</f>
        <v>Central</v>
      </c>
      <c r="U266" s="4" t="str">
        <f>IF(tblOperations[[#This Row],[Completion_Rate]]&gt;=_xlfn.XLOOKUP("Completion Rate",tblKPITargets[KPI_Name],tblKPITargets[Target_Value]),"Met","Below Target")</f>
        <v>Below Target</v>
      </c>
      <c r="V266" t="str">
        <f>IF(tblOperations[[#This Row],[SLA_Compliance]]&gt;=_xlfn.XLOOKUP('04_References'!$A$3,tblKPITargets[KPI_Name],tblKPITargets[Target_Value]),"Met","Below Target")</f>
        <v>Met</v>
      </c>
      <c r="W266" t="str">
        <f>IF(tblOperations[[#This Row],[Quality_Pass_Rate]]&gt;=_xlfn.XLOOKUP('04_References'!$A$4,tblKPITargets[KPI_Name],tblKPITargets[Target_Value]),"Met","Below Target")</f>
        <v>Met</v>
      </c>
      <c r="X266" t="str">
        <f>IF(tblOperations[[#This Row],[Average_Completion_Days]]&lt;=_xlfn.XLOOKUP('04_References'!$A$7,tblKPITargets[KPI_Name],tblKPITargets[Target_Value]),"Met","Below Target")</f>
        <v>Met</v>
      </c>
      <c r="Y266" t="str">
        <f>IF(tblOperations[[#This Row],[Closing_Backlog]]&lt;=_xlfn.XLOOKUP('04_References'!$A$8,tblKPITargets[KPI_Name],tblKPITargets[Target_Value]),"Met","Below Target")</f>
        <v>Met</v>
      </c>
    </row>
    <row r="267" spans="1:25">
      <c r="A267" s="8" t="s">
        <v>295</v>
      </c>
      <c r="B267" s="9">
        <v>46034</v>
      </c>
      <c r="C267" s="4" t="s">
        <v>37</v>
      </c>
      <c r="D267" s="4" t="s">
        <v>21</v>
      </c>
      <c r="E267" s="4">
        <v>85</v>
      </c>
      <c r="F267" s="4">
        <v>34</v>
      </c>
      <c r="G267" s="4">
        <v>119</v>
      </c>
      <c r="H267" s="4">
        <v>32</v>
      </c>
      <c r="I267" s="4">
        <v>87</v>
      </c>
      <c r="J267" s="4">
        <v>1</v>
      </c>
      <c r="K267" s="4">
        <v>1</v>
      </c>
      <c r="L267" s="4">
        <v>8</v>
      </c>
      <c r="M267" s="4">
        <v>0.6</v>
      </c>
      <c r="N267" s="4">
        <v>0.91200000000000003</v>
      </c>
      <c r="O267" s="4">
        <v>2.5</v>
      </c>
      <c r="P267" s="4">
        <v>0.78800000000000003</v>
      </c>
      <c r="Q267" s="5">
        <v>0.26900000000000002</v>
      </c>
      <c r="R267" s="4" t="str">
        <f>TRIM(tblOperations[[#This Row],[Region]])</f>
        <v>Midlands</v>
      </c>
      <c r="S267" s="4" t="str">
        <f>TRIM(tblOperations[[#This Row],[Team]])</f>
        <v>Facilities Response</v>
      </c>
      <c r="T267" s="4" t="str">
        <f>_xlfn.XLOOKUP(R267,tblRegionReference[Region],tblRegionReference[Area],"Not Found")</f>
        <v>Central</v>
      </c>
      <c r="U267" s="4" t="str">
        <f>IF(tblOperations[[#This Row],[Completion_Rate]]&gt;=_xlfn.XLOOKUP("Completion Rate",tblKPITargets[KPI_Name],tblKPITargets[Target_Value]),"Met","Below Target")</f>
        <v>Below Target</v>
      </c>
      <c r="V267" t="str">
        <f>IF(tblOperations[[#This Row],[SLA_Compliance]]&gt;=_xlfn.XLOOKUP('04_References'!$A$3,tblKPITargets[KPI_Name],tblKPITargets[Target_Value]),"Met","Below Target")</f>
        <v>Below Target</v>
      </c>
      <c r="W267" t="str">
        <f>IF(tblOperations[[#This Row],[Quality_Pass_Rate]]&gt;=_xlfn.XLOOKUP('04_References'!$A$4,tblKPITargets[KPI_Name],tblKPITargets[Target_Value]),"Met","Below Target")</f>
        <v>Below Target</v>
      </c>
      <c r="X267" t="str">
        <f>IF(tblOperations[[#This Row],[Average_Completion_Days]]&lt;=_xlfn.XLOOKUP('04_References'!$A$7,tblKPITargets[KPI_Name],tblKPITargets[Target_Value]),"Met","Below Target")</f>
        <v>Below Target</v>
      </c>
      <c r="Y267" t="str">
        <f>IF(tblOperations[[#This Row],[Closing_Backlog]]&lt;=_xlfn.XLOOKUP('04_References'!$A$8,tblKPITargets[KPI_Name],tblKPITargets[Target_Value]),"Met","Below Target")</f>
        <v>Below Target</v>
      </c>
    </row>
    <row r="268" spans="1:25">
      <c r="A268" s="6" t="s">
        <v>296</v>
      </c>
      <c r="B268" s="7">
        <v>46034</v>
      </c>
      <c r="C268" s="2" t="s">
        <v>37</v>
      </c>
      <c r="D268" s="2" t="s">
        <v>23</v>
      </c>
      <c r="E268" s="2">
        <v>46</v>
      </c>
      <c r="F268" s="2">
        <v>48</v>
      </c>
      <c r="G268" s="2">
        <v>94</v>
      </c>
      <c r="H268" s="2">
        <v>37</v>
      </c>
      <c r="I268" s="2">
        <v>57</v>
      </c>
      <c r="J268" s="2">
        <v>0</v>
      </c>
      <c r="K268" s="2">
        <v>0</v>
      </c>
      <c r="L268" s="2">
        <v>5.9</v>
      </c>
      <c r="M268" s="2">
        <v>0.63600000000000001</v>
      </c>
      <c r="N268" s="2">
        <v>0.97499999999999998</v>
      </c>
      <c r="O268" s="2">
        <v>2.5</v>
      </c>
      <c r="P268" s="2">
        <v>0.78800000000000003</v>
      </c>
      <c r="Q268" s="3">
        <v>0.39400000000000002</v>
      </c>
      <c r="R268" s="4" t="str">
        <f>TRIM(tblOperations[[#This Row],[Region]])</f>
        <v>Midlands</v>
      </c>
      <c r="S268" s="4" t="str">
        <f>TRIM(tblOperations[[#This Row],[Team]])</f>
        <v>Estates Support</v>
      </c>
      <c r="T268" s="4" t="str">
        <f>_xlfn.XLOOKUP(R268,tblRegionReference[Region],tblRegionReference[Area],"Not Found")</f>
        <v>Central</v>
      </c>
      <c r="U268" s="4" t="str">
        <f>IF(tblOperations[[#This Row],[Completion_Rate]]&gt;=_xlfn.XLOOKUP("Completion Rate",tblKPITargets[KPI_Name],tblKPITargets[Target_Value]),"Met","Below Target")</f>
        <v>Below Target</v>
      </c>
      <c r="V268" t="str">
        <f>IF(tblOperations[[#This Row],[SLA_Compliance]]&gt;=_xlfn.XLOOKUP('04_References'!$A$3,tblKPITargets[KPI_Name],tblKPITargets[Target_Value]),"Met","Below Target")</f>
        <v>Below Target</v>
      </c>
      <c r="W268" t="str">
        <f>IF(tblOperations[[#This Row],[Quality_Pass_Rate]]&gt;=_xlfn.XLOOKUP('04_References'!$A$4,tblKPITargets[KPI_Name],tblKPITargets[Target_Value]),"Met","Below Target")</f>
        <v>Met</v>
      </c>
      <c r="X268" t="str">
        <f>IF(tblOperations[[#This Row],[Average_Completion_Days]]&lt;=_xlfn.XLOOKUP('04_References'!$A$7,tblKPITargets[KPI_Name],tblKPITargets[Target_Value]),"Met","Below Target")</f>
        <v>Below Target</v>
      </c>
      <c r="Y268" t="str">
        <f>IF(tblOperations[[#This Row],[Closing_Backlog]]&lt;=_xlfn.XLOOKUP('04_References'!$A$8,tblKPITargets[KPI_Name],tblKPITargets[Target_Value]),"Met","Below Target")</f>
        <v>Below Target</v>
      </c>
    </row>
    <row r="269" spans="1:25">
      <c r="A269" s="8" t="s">
        <v>297</v>
      </c>
      <c r="B269" s="9">
        <v>46034</v>
      </c>
      <c r="C269" s="4" t="s">
        <v>37</v>
      </c>
      <c r="D269" s="4" t="s">
        <v>25</v>
      </c>
      <c r="E269" s="4">
        <v>0</v>
      </c>
      <c r="F269" s="4">
        <v>23</v>
      </c>
      <c r="G269" s="4">
        <v>23</v>
      </c>
      <c r="H269" s="4">
        <v>23</v>
      </c>
      <c r="I269" s="4">
        <v>0</v>
      </c>
      <c r="J269" s="4">
        <v>1</v>
      </c>
      <c r="K269" s="4">
        <v>0</v>
      </c>
      <c r="L269" s="4">
        <v>1.6</v>
      </c>
      <c r="M269" s="4">
        <v>0.97299999999999998</v>
      </c>
      <c r="N269" s="4">
        <v>0.98799999999999999</v>
      </c>
      <c r="O269" s="4">
        <v>4.4000000000000004</v>
      </c>
      <c r="P269" s="4">
        <v>0.72</v>
      </c>
      <c r="Q269" s="5">
        <v>1</v>
      </c>
      <c r="R269" s="4" t="str">
        <f>TRIM(tblOperations[[#This Row],[Region]])</f>
        <v>Midlands</v>
      </c>
      <c r="S269" s="4" t="str">
        <f>TRIM(tblOperations[[#This Row],[Team]])</f>
        <v>Workplace Projects</v>
      </c>
      <c r="T269" s="4" t="str">
        <f>_xlfn.XLOOKUP(R269,tblRegionReference[Region],tblRegionReference[Area],"Not Found")</f>
        <v>Central</v>
      </c>
      <c r="U269" s="4" t="str">
        <f>IF(tblOperations[[#This Row],[Completion_Rate]]&gt;=_xlfn.XLOOKUP("Completion Rate",tblKPITargets[KPI_Name],tblKPITargets[Target_Value]),"Met","Below Target")</f>
        <v>Met</v>
      </c>
      <c r="V269" t="str">
        <f>IF(tblOperations[[#This Row],[SLA_Compliance]]&gt;=_xlfn.XLOOKUP('04_References'!$A$3,tblKPITargets[KPI_Name],tblKPITargets[Target_Value]),"Met","Below Target")</f>
        <v>Met</v>
      </c>
      <c r="W269" t="str">
        <f>IF(tblOperations[[#This Row],[Quality_Pass_Rate]]&gt;=_xlfn.XLOOKUP('04_References'!$A$4,tblKPITargets[KPI_Name],tblKPITargets[Target_Value]),"Met","Below Target")</f>
        <v>Met</v>
      </c>
      <c r="X269" t="str">
        <f>IF(tblOperations[[#This Row],[Average_Completion_Days]]&lt;=_xlfn.XLOOKUP('04_References'!$A$7,tblKPITargets[KPI_Name],tblKPITargets[Target_Value]),"Met","Below Target")</f>
        <v>Met</v>
      </c>
      <c r="Y269" t="str">
        <f>IF(tblOperations[[#This Row],[Closing_Backlog]]&lt;=_xlfn.XLOOKUP('04_References'!$A$8,tblKPITargets[KPI_Name],tblKPITargets[Target_Value]),"Met","Below Target")</f>
        <v>Met</v>
      </c>
    </row>
    <row r="270" spans="1:25">
      <c r="A270" s="6" t="s">
        <v>298</v>
      </c>
      <c r="B270" s="7">
        <v>46034</v>
      </c>
      <c r="C270" s="2" t="s">
        <v>43</v>
      </c>
      <c r="D270" s="2" t="s">
        <v>19</v>
      </c>
      <c r="E270" s="2">
        <v>136</v>
      </c>
      <c r="F270" s="2">
        <v>42</v>
      </c>
      <c r="G270" s="2">
        <v>178</v>
      </c>
      <c r="H270" s="2">
        <v>31</v>
      </c>
      <c r="I270" s="2">
        <v>147</v>
      </c>
      <c r="J270" s="2">
        <v>0</v>
      </c>
      <c r="K270" s="2">
        <v>0</v>
      </c>
      <c r="L270" s="2">
        <v>8</v>
      </c>
      <c r="M270" s="2">
        <v>0.6</v>
      </c>
      <c r="N270" s="2">
        <v>0.97599999999999998</v>
      </c>
      <c r="O270" s="2">
        <v>2.5</v>
      </c>
      <c r="P270" s="2">
        <v>0.70299999999999996</v>
      </c>
      <c r="Q270" s="3">
        <v>0.17399999999999999</v>
      </c>
      <c r="R270" s="4" t="str">
        <f>TRIM(tblOperations[[#This Row],[Region]])</f>
        <v>South West</v>
      </c>
      <c r="S270" s="4" t="str">
        <f>TRIM(tblOperations[[#This Row],[Team]])</f>
        <v>Workplace Services</v>
      </c>
      <c r="T270" s="4" t="str">
        <f>_xlfn.XLOOKUP(R270,tblRegionReference[Region],tblRegionReference[Area],"Not Found")</f>
        <v>South</v>
      </c>
      <c r="U270" s="4" t="str">
        <f>IF(tblOperations[[#This Row],[Completion_Rate]]&gt;=_xlfn.XLOOKUP("Completion Rate",tblKPITargets[KPI_Name],tblKPITargets[Target_Value]),"Met","Below Target")</f>
        <v>Below Target</v>
      </c>
      <c r="V270" t="str">
        <f>IF(tblOperations[[#This Row],[SLA_Compliance]]&gt;=_xlfn.XLOOKUP('04_References'!$A$3,tblKPITargets[KPI_Name],tblKPITargets[Target_Value]),"Met","Below Target")</f>
        <v>Below Target</v>
      </c>
      <c r="W270" t="str">
        <f>IF(tblOperations[[#This Row],[Quality_Pass_Rate]]&gt;=_xlfn.XLOOKUP('04_References'!$A$4,tblKPITargets[KPI_Name],tblKPITargets[Target_Value]),"Met","Below Target")</f>
        <v>Met</v>
      </c>
      <c r="X270" t="str">
        <f>IF(tblOperations[[#This Row],[Average_Completion_Days]]&lt;=_xlfn.XLOOKUP('04_References'!$A$7,tblKPITargets[KPI_Name],tblKPITargets[Target_Value]),"Met","Below Target")</f>
        <v>Below Target</v>
      </c>
      <c r="Y270" t="str">
        <f>IF(tblOperations[[#This Row],[Closing_Backlog]]&lt;=_xlfn.XLOOKUP('04_References'!$A$8,tblKPITargets[KPI_Name],tblKPITargets[Target_Value]),"Met","Below Target")</f>
        <v>Below Target</v>
      </c>
    </row>
    <row r="271" spans="1:25">
      <c r="A271" s="8" t="s">
        <v>299</v>
      </c>
      <c r="B271" s="9">
        <v>46034</v>
      </c>
      <c r="C271" s="4" t="s">
        <v>43</v>
      </c>
      <c r="D271" s="4" t="s">
        <v>21</v>
      </c>
      <c r="E271" s="4">
        <v>0</v>
      </c>
      <c r="F271" s="4">
        <v>42</v>
      </c>
      <c r="G271" s="4">
        <v>42</v>
      </c>
      <c r="H271" s="4">
        <v>42</v>
      </c>
      <c r="I271" s="4">
        <v>0</v>
      </c>
      <c r="J271" s="4">
        <v>0</v>
      </c>
      <c r="K271" s="4">
        <v>0</v>
      </c>
      <c r="L271" s="4">
        <v>1.7</v>
      </c>
      <c r="M271" s="4">
        <v>0.98099999999999998</v>
      </c>
      <c r="N271" s="4">
        <v>0.94499999999999995</v>
      </c>
      <c r="O271" s="4">
        <v>4.8</v>
      </c>
      <c r="P271" s="4">
        <v>0.68899999999999995</v>
      </c>
      <c r="Q271" s="5">
        <v>1</v>
      </c>
      <c r="R271" s="4" t="str">
        <f>TRIM(tblOperations[[#This Row],[Region]])</f>
        <v>South West</v>
      </c>
      <c r="S271" s="4" t="str">
        <f>TRIM(tblOperations[[#This Row],[Team]])</f>
        <v>Facilities Response</v>
      </c>
      <c r="T271" s="4" t="str">
        <f>_xlfn.XLOOKUP(R271,tblRegionReference[Region],tblRegionReference[Area],"Not Found")</f>
        <v>South</v>
      </c>
      <c r="U271" s="4" t="str">
        <f>IF(tblOperations[[#This Row],[Completion_Rate]]&gt;=_xlfn.XLOOKUP("Completion Rate",tblKPITargets[KPI_Name],tblKPITargets[Target_Value]),"Met","Below Target")</f>
        <v>Met</v>
      </c>
      <c r="V271" t="str">
        <f>IF(tblOperations[[#This Row],[SLA_Compliance]]&gt;=_xlfn.XLOOKUP('04_References'!$A$3,tblKPITargets[KPI_Name],tblKPITargets[Target_Value]),"Met","Below Target")</f>
        <v>Met</v>
      </c>
      <c r="W271" t="str">
        <f>IF(tblOperations[[#This Row],[Quality_Pass_Rate]]&gt;=_xlfn.XLOOKUP('04_References'!$A$4,tblKPITargets[KPI_Name],tblKPITargets[Target_Value]),"Met","Below Target")</f>
        <v>Below Target</v>
      </c>
      <c r="X271" t="str">
        <f>IF(tblOperations[[#This Row],[Average_Completion_Days]]&lt;=_xlfn.XLOOKUP('04_References'!$A$7,tblKPITargets[KPI_Name],tblKPITargets[Target_Value]),"Met","Below Target")</f>
        <v>Met</v>
      </c>
      <c r="Y271" t="str">
        <f>IF(tblOperations[[#This Row],[Closing_Backlog]]&lt;=_xlfn.XLOOKUP('04_References'!$A$8,tblKPITargets[KPI_Name],tblKPITargets[Target_Value]),"Met","Below Target")</f>
        <v>Met</v>
      </c>
    </row>
    <row r="272" spans="1:25">
      <c r="A272" s="6" t="s">
        <v>300</v>
      </c>
      <c r="B272" s="7">
        <v>46034</v>
      </c>
      <c r="C272" s="2" t="s">
        <v>43</v>
      </c>
      <c r="D272" s="2" t="s">
        <v>23</v>
      </c>
      <c r="E272" s="2">
        <v>0</v>
      </c>
      <c r="F272" s="2">
        <v>39</v>
      </c>
      <c r="G272" s="2">
        <v>39</v>
      </c>
      <c r="H272" s="2">
        <v>39</v>
      </c>
      <c r="I272" s="2">
        <v>0</v>
      </c>
      <c r="J272" s="2">
        <v>0</v>
      </c>
      <c r="K272" s="2">
        <v>0</v>
      </c>
      <c r="L272" s="2">
        <v>1.5</v>
      </c>
      <c r="M272" s="2">
        <v>1</v>
      </c>
      <c r="N272" s="2">
        <v>0.97499999999999998</v>
      </c>
      <c r="O272" s="2">
        <v>5</v>
      </c>
      <c r="P272" s="2">
        <v>0.64900000000000002</v>
      </c>
      <c r="Q272" s="3">
        <v>1</v>
      </c>
      <c r="R272" s="4" t="str">
        <f>TRIM(tblOperations[[#This Row],[Region]])</f>
        <v>South West</v>
      </c>
      <c r="S272" s="4" t="str">
        <f>TRIM(tblOperations[[#This Row],[Team]])</f>
        <v>Estates Support</v>
      </c>
      <c r="T272" s="4" t="str">
        <f>_xlfn.XLOOKUP(R272,tblRegionReference[Region],tblRegionReference[Area],"Not Found")</f>
        <v>South</v>
      </c>
      <c r="U272" s="4" t="str">
        <f>IF(tblOperations[[#This Row],[Completion_Rate]]&gt;=_xlfn.XLOOKUP("Completion Rate",tblKPITargets[KPI_Name],tblKPITargets[Target_Value]),"Met","Below Target")</f>
        <v>Met</v>
      </c>
      <c r="V272" t="str">
        <f>IF(tblOperations[[#This Row],[SLA_Compliance]]&gt;=_xlfn.XLOOKUP('04_References'!$A$3,tblKPITargets[KPI_Name],tblKPITargets[Target_Value]),"Met","Below Target")</f>
        <v>Met</v>
      </c>
      <c r="W272" t="str">
        <f>IF(tblOperations[[#This Row],[Quality_Pass_Rate]]&gt;=_xlfn.XLOOKUP('04_References'!$A$4,tblKPITargets[KPI_Name],tblKPITargets[Target_Value]),"Met","Below Target")</f>
        <v>Met</v>
      </c>
      <c r="X272" t="str">
        <f>IF(tblOperations[[#This Row],[Average_Completion_Days]]&lt;=_xlfn.XLOOKUP('04_References'!$A$7,tblKPITargets[KPI_Name],tblKPITargets[Target_Value]),"Met","Below Target")</f>
        <v>Met</v>
      </c>
      <c r="Y272" t="str">
        <f>IF(tblOperations[[#This Row],[Closing_Backlog]]&lt;=_xlfn.XLOOKUP('04_References'!$A$8,tblKPITargets[KPI_Name],tblKPITargets[Target_Value]),"Met","Below Target")</f>
        <v>Met</v>
      </c>
    </row>
    <row r="273" spans="1:25">
      <c r="A273" s="8" t="s">
        <v>301</v>
      </c>
      <c r="B273" s="9">
        <v>46034</v>
      </c>
      <c r="C273" s="4" t="s">
        <v>43</v>
      </c>
      <c r="D273" s="4" t="s">
        <v>25</v>
      </c>
      <c r="E273" s="4">
        <v>0</v>
      </c>
      <c r="F273" s="4">
        <v>23</v>
      </c>
      <c r="G273" s="4">
        <v>23</v>
      </c>
      <c r="H273" s="4">
        <v>23</v>
      </c>
      <c r="I273" s="4">
        <v>0</v>
      </c>
      <c r="J273" s="4">
        <v>0</v>
      </c>
      <c r="K273" s="4">
        <v>0</v>
      </c>
      <c r="L273" s="4">
        <v>1.5</v>
      </c>
      <c r="M273" s="4">
        <v>0.97799999999999998</v>
      </c>
      <c r="N273" s="4">
        <v>0.96899999999999997</v>
      </c>
      <c r="O273" s="4">
        <v>4.5999999999999996</v>
      </c>
      <c r="P273" s="4">
        <v>0.67300000000000004</v>
      </c>
      <c r="Q273" s="5">
        <v>1</v>
      </c>
      <c r="R273" s="4" t="str">
        <f>TRIM(tblOperations[[#This Row],[Region]])</f>
        <v>South West</v>
      </c>
      <c r="S273" s="4" t="str">
        <f>TRIM(tblOperations[[#This Row],[Team]])</f>
        <v>Workplace Projects</v>
      </c>
      <c r="T273" s="4" t="str">
        <f>_xlfn.XLOOKUP(R273,tblRegionReference[Region],tblRegionReference[Area],"Not Found")</f>
        <v>South</v>
      </c>
      <c r="U273" s="4" t="str">
        <f>IF(tblOperations[[#This Row],[Completion_Rate]]&gt;=_xlfn.XLOOKUP("Completion Rate",tblKPITargets[KPI_Name],tblKPITargets[Target_Value]),"Met","Below Target")</f>
        <v>Met</v>
      </c>
      <c r="V273" t="str">
        <f>IF(tblOperations[[#This Row],[SLA_Compliance]]&gt;=_xlfn.XLOOKUP('04_References'!$A$3,tblKPITargets[KPI_Name],tblKPITargets[Target_Value]),"Met","Below Target")</f>
        <v>Met</v>
      </c>
      <c r="W273" t="str">
        <f>IF(tblOperations[[#This Row],[Quality_Pass_Rate]]&gt;=_xlfn.XLOOKUP('04_References'!$A$4,tblKPITargets[KPI_Name],tblKPITargets[Target_Value]),"Met","Below Target")</f>
        <v>Met</v>
      </c>
      <c r="X273" t="str">
        <f>IF(tblOperations[[#This Row],[Average_Completion_Days]]&lt;=_xlfn.XLOOKUP('04_References'!$A$7,tblKPITargets[KPI_Name],tblKPITargets[Target_Value]),"Met","Below Target")</f>
        <v>Met</v>
      </c>
      <c r="Y273" t="str">
        <f>IF(tblOperations[[#This Row],[Closing_Backlog]]&lt;=_xlfn.XLOOKUP('04_References'!$A$8,tblKPITargets[KPI_Name],tblKPITargets[Target_Value]),"Met","Below Target")</f>
        <v>Met</v>
      </c>
    </row>
    <row r="274" spans="1:25">
      <c r="A274" s="6" t="s">
        <v>302</v>
      </c>
      <c r="B274" s="7">
        <v>46034</v>
      </c>
      <c r="C274" s="2" t="s">
        <v>48</v>
      </c>
      <c r="D274" s="2" t="s">
        <v>19</v>
      </c>
      <c r="E274" s="2">
        <v>27</v>
      </c>
      <c r="F274" s="2">
        <v>67</v>
      </c>
      <c r="G274" s="2">
        <v>94</v>
      </c>
      <c r="H274" s="2">
        <v>51</v>
      </c>
      <c r="I274" s="2">
        <v>43</v>
      </c>
      <c r="J274" s="2">
        <v>0</v>
      </c>
      <c r="K274" s="2">
        <v>0</v>
      </c>
      <c r="L274" s="2">
        <v>4.4000000000000004</v>
      </c>
      <c r="M274" s="2">
        <v>0.68100000000000005</v>
      </c>
      <c r="N274" s="2">
        <v>0.98899999999999999</v>
      </c>
      <c r="O274" s="2">
        <v>3.1</v>
      </c>
      <c r="P274" s="2">
        <v>0.66900000000000004</v>
      </c>
      <c r="Q274" s="3">
        <v>0.54300000000000004</v>
      </c>
      <c r="R274" s="4" t="str">
        <f>TRIM(tblOperations[[#This Row],[Region]])</f>
        <v>South East</v>
      </c>
      <c r="S274" s="4" t="str">
        <f>TRIM(tblOperations[[#This Row],[Team]])</f>
        <v>Workplace Services</v>
      </c>
      <c r="T274" s="4" t="str">
        <f>_xlfn.XLOOKUP(R274,tblRegionReference[Region],tblRegionReference[Area],"Not Found")</f>
        <v>South</v>
      </c>
      <c r="U274" s="4" t="str">
        <f>IF(tblOperations[[#This Row],[Completion_Rate]]&gt;=_xlfn.XLOOKUP("Completion Rate",tblKPITargets[KPI_Name],tblKPITargets[Target_Value]),"Met","Below Target")</f>
        <v>Below Target</v>
      </c>
      <c r="V274" t="str">
        <f>IF(tblOperations[[#This Row],[SLA_Compliance]]&gt;=_xlfn.XLOOKUP('04_References'!$A$3,tblKPITargets[KPI_Name],tblKPITargets[Target_Value]),"Met","Below Target")</f>
        <v>Below Target</v>
      </c>
      <c r="W274" t="str">
        <f>IF(tblOperations[[#This Row],[Quality_Pass_Rate]]&gt;=_xlfn.XLOOKUP('04_References'!$A$4,tblKPITargets[KPI_Name],tblKPITargets[Target_Value]),"Met","Below Target")</f>
        <v>Met</v>
      </c>
      <c r="X274" t="str">
        <f>IF(tblOperations[[#This Row],[Average_Completion_Days]]&lt;=_xlfn.XLOOKUP('04_References'!$A$7,tblKPITargets[KPI_Name],tblKPITargets[Target_Value]),"Met","Below Target")</f>
        <v>Below Target</v>
      </c>
      <c r="Y274" t="str">
        <f>IF(tblOperations[[#This Row],[Closing_Backlog]]&lt;=_xlfn.XLOOKUP('04_References'!$A$8,tblKPITargets[KPI_Name],tblKPITargets[Target_Value]),"Met","Below Target")</f>
        <v>Below Target</v>
      </c>
    </row>
    <row r="275" spans="1:25">
      <c r="A275" s="8" t="s">
        <v>303</v>
      </c>
      <c r="B275" s="9">
        <v>46034</v>
      </c>
      <c r="C275" s="4" t="s">
        <v>48</v>
      </c>
      <c r="D275" s="4" t="s">
        <v>21</v>
      </c>
      <c r="E275" s="4">
        <v>286</v>
      </c>
      <c r="F275" s="4">
        <v>54</v>
      </c>
      <c r="G275" s="4">
        <v>340</v>
      </c>
      <c r="H275" s="4">
        <v>16</v>
      </c>
      <c r="I275" s="4">
        <v>324</v>
      </c>
      <c r="J275" s="4">
        <v>0</v>
      </c>
      <c r="K275" s="4">
        <v>0</v>
      </c>
      <c r="L275" s="4">
        <v>8</v>
      </c>
      <c r="M275" s="4">
        <v>0.6</v>
      </c>
      <c r="N275" s="4">
        <v>0.97499999999999998</v>
      </c>
      <c r="O275" s="4">
        <v>2.5</v>
      </c>
      <c r="P275" s="4">
        <v>0.751</v>
      </c>
      <c r="Q275" s="5">
        <v>4.7E-2</v>
      </c>
      <c r="R275" s="4" t="str">
        <f>TRIM(tblOperations[[#This Row],[Region]])</f>
        <v>South East</v>
      </c>
      <c r="S275" s="4" t="str">
        <f>TRIM(tblOperations[[#This Row],[Team]])</f>
        <v>Facilities Response</v>
      </c>
      <c r="T275" s="4" t="str">
        <f>_xlfn.XLOOKUP(R275,tblRegionReference[Region],tblRegionReference[Area],"Not Found")</f>
        <v>South</v>
      </c>
      <c r="U275" s="4" t="str">
        <f>IF(tblOperations[[#This Row],[Completion_Rate]]&gt;=_xlfn.XLOOKUP("Completion Rate",tblKPITargets[KPI_Name],tblKPITargets[Target_Value]),"Met","Below Target")</f>
        <v>Below Target</v>
      </c>
      <c r="V275" t="str">
        <f>IF(tblOperations[[#This Row],[SLA_Compliance]]&gt;=_xlfn.XLOOKUP('04_References'!$A$3,tblKPITargets[KPI_Name],tblKPITargets[Target_Value]),"Met","Below Target")</f>
        <v>Below Target</v>
      </c>
      <c r="W275" t="str">
        <f>IF(tblOperations[[#This Row],[Quality_Pass_Rate]]&gt;=_xlfn.XLOOKUP('04_References'!$A$4,tblKPITargets[KPI_Name],tblKPITargets[Target_Value]),"Met","Below Target")</f>
        <v>Met</v>
      </c>
      <c r="X275" t="str">
        <f>IF(tblOperations[[#This Row],[Average_Completion_Days]]&lt;=_xlfn.XLOOKUP('04_References'!$A$7,tblKPITargets[KPI_Name],tblKPITargets[Target_Value]),"Met","Below Target")</f>
        <v>Below Target</v>
      </c>
      <c r="Y275" t="str">
        <f>IF(tblOperations[[#This Row],[Closing_Backlog]]&lt;=_xlfn.XLOOKUP('04_References'!$A$8,tblKPITargets[KPI_Name],tblKPITargets[Target_Value]),"Met","Below Target")</f>
        <v>Below Target</v>
      </c>
    </row>
    <row r="276" spans="1:25">
      <c r="A276" s="6" t="s">
        <v>304</v>
      </c>
      <c r="B276" s="7">
        <v>46034</v>
      </c>
      <c r="C276" s="2" t="s">
        <v>48</v>
      </c>
      <c r="D276" s="2" t="s">
        <v>23</v>
      </c>
      <c r="E276" s="2">
        <v>14</v>
      </c>
      <c r="F276" s="2">
        <v>42</v>
      </c>
      <c r="G276" s="2">
        <v>56</v>
      </c>
      <c r="H276" s="2">
        <v>50</v>
      </c>
      <c r="I276" s="2">
        <v>6</v>
      </c>
      <c r="J276" s="2">
        <v>0</v>
      </c>
      <c r="K276" s="2">
        <v>0</v>
      </c>
      <c r="L276" s="2">
        <v>1.6</v>
      </c>
      <c r="M276" s="2">
        <v>0.93100000000000005</v>
      </c>
      <c r="N276" s="2">
        <v>0.98599999999999999</v>
      </c>
      <c r="O276" s="2">
        <v>4.3</v>
      </c>
      <c r="P276" s="2">
        <v>0.69499999999999995</v>
      </c>
      <c r="Q276" s="3">
        <v>0.89300000000000002</v>
      </c>
      <c r="R276" s="4" t="str">
        <f>TRIM(tblOperations[[#This Row],[Region]])</f>
        <v>South East</v>
      </c>
      <c r="S276" s="4" t="str">
        <f>TRIM(tblOperations[[#This Row],[Team]])</f>
        <v>Estates Support</v>
      </c>
      <c r="T276" s="4" t="str">
        <f>_xlfn.XLOOKUP(R276,tblRegionReference[Region],tblRegionReference[Area],"Not Found")</f>
        <v>South</v>
      </c>
      <c r="U276" s="4" t="str">
        <f>IF(tblOperations[[#This Row],[Completion_Rate]]&gt;=_xlfn.XLOOKUP("Completion Rate",tblKPITargets[KPI_Name],tblKPITargets[Target_Value]),"Met","Below Target")</f>
        <v>Below Target</v>
      </c>
      <c r="V276" t="str">
        <f>IF(tblOperations[[#This Row],[SLA_Compliance]]&gt;=_xlfn.XLOOKUP('04_References'!$A$3,tblKPITargets[KPI_Name],tblKPITargets[Target_Value]),"Met","Below Target")</f>
        <v>Met</v>
      </c>
      <c r="W276" t="str">
        <f>IF(tblOperations[[#This Row],[Quality_Pass_Rate]]&gt;=_xlfn.XLOOKUP('04_References'!$A$4,tblKPITargets[KPI_Name],tblKPITargets[Target_Value]),"Met","Below Target")</f>
        <v>Met</v>
      </c>
      <c r="X276" t="str">
        <f>IF(tblOperations[[#This Row],[Average_Completion_Days]]&lt;=_xlfn.XLOOKUP('04_References'!$A$7,tblKPITargets[KPI_Name],tblKPITargets[Target_Value]),"Met","Below Target")</f>
        <v>Met</v>
      </c>
      <c r="Y276" t="str">
        <f>IF(tblOperations[[#This Row],[Closing_Backlog]]&lt;=_xlfn.XLOOKUP('04_References'!$A$8,tblKPITargets[KPI_Name],tblKPITargets[Target_Value]),"Met","Below Target")</f>
        <v>Met</v>
      </c>
    </row>
    <row r="277" spans="1:25">
      <c r="A277" s="8" t="s">
        <v>305</v>
      </c>
      <c r="B277" s="9">
        <v>46034</v>
      </c>
      <c r="C277" s="4" t="s">
        <v>48</v>
      </c>
      <c r="D277" s="4" t="s">
        <v>25</v>
      </c>
      <c r="E277" s="4">
        <v>85</v>
      </c>
      <c r="F277" s="4">
        <v>38</v>
      </c>
      <c r="G277" s="4">
        <v>123</v>
      </c>
      <c r="H277" s="4">
        <v>23</v>
      </c>
      <c r="I277" s="4">
        <v>100</v>
      </c>
      <c r="J277" s="4">
        <v>0</v>
      </c>
      <c r="K277" s="4">
        <v>0</v>
      </c>
      <c r="L277" s="4">
        <v>8</v>
      </c>
      <c r="M277" s="4">
        <v>0.6</v>
      </c>
      <c r="N277" s="4">
        <v>0.96199999999999997</v>
      </c>
      <c r="O277" s="4">
        <v>2.5</v>
      </c>
      <c r="P277" s="4">
        <v>0.71899999999999997</v>
      </c>
      <c r="Q277" s="5">
        <v>0.187</v>
      </c>
      <c r="R277" s="4" t="str">
        <f>TRIM(tblOperations[[#This Row],[Region]])</f>
        <v>South East</v>
      </c>
      <c r="S277" s="4" t="str">
        <f>TRIM(tblOperations[[#This Row],[Team]])</f>
        <v>Workplace Projects</v>
      </c>
      <c r="T277" s="4" t="str">
        <f>_xlfn.XLOOKUP(R277,tblRegionReference[Region],tblRegionReference[Area],"Not Found")</f>
        <v>South</v>
      </c>
      <c r="U277" s="4" t="str">
        <f>IF(tblOperations[[#This Row],[Completion_Rate]]&gt;=_xlfn.XLOOKUP("Completion Rate",tblKPITargets[KPI_Name],tblKPITargets[Target_Value]),"Met","Below Target")</f>
        <v>Below Target</v>
      </c>
      <c r="V277" t="str">
        <f>IF(tblOperations[[#This Row],[SLA_Compliance]]&gt;=_xlfn.XLOOKUP('04_References'!$A$3,tblKPITargets[KPI_Name],tblKPITargets[Target_Value]),"Met","Below Target")</f>
        <v>Below Target</v>
      </c>
      <c r="W277" t="str">
        <f>IF(tblOperations[[#This Row],[Quality_Pass_Rate]]&gt;=_xlfn.XLOOKUP('04_References'!$A$4,tblKPITargets[KPI_Name],tblKPITargets[Target_Value]),"Met","Below Target")</f>
        <v>Met</v>
      </c>
      <c r="X277" t="str">
        <f>IF(tblOperations[[#This Row],[Average_Completion_Days]]&lt;=_xlfn.XLOOKUP('04_References'!$A$7,tblKPITargets[KPI_Name],tblKPITargets[Target_Value]),"Met","Below Target")</f>
        <v>Below Target</v>
      </c>
      <c r="Y277" t="str">
        <f>IF(tblOperations[[#This Row],[Closing_Backlog]]&lt;=_xlfn.XLOOKUP('04_References'!$A$8,tblKPITargets[KPI_Name],tblKPITargets[Target_Value]),"Met","Below Target")</f>
        <v>Below Target</v>
      </c>
    </row>
    <row r="278" spans="1:25">
      <c r="A278" s="6" t="s">
        <v>306</v>
      </c>
      <c r="B278" s="7">
        <v>46034</v>
      </c>
      <c r="C278" s="2" t="s">
        <v>53</v>
      </c>
      <c r="D278" s="2" t="s">
        <v>19</v>
      </c>
      <c r="E278" s="2">
        <v>141</v>
      </c>
      <c r="F278" s="2">
        <v>59</v>
      </c>
      <c r="G278" s="2">
        <v>200</v>
      </c>
      <c r="H278" s="2">
        <v>28</v>
      </c>
      <c r="I278" s="2">
        <v>172</v>
      </c>
      <c r="J278" s="2">
        <v>0</v>
      </c>
      <c r="K278" s="2">
        <v>0</v>
      </c>
      <c r="L278" s="2">
        <v>8</v>
      </c>
      <c r="M278" s="2">
        <v>0.6</v>
      </c>
      <c r="N278" s="2">
        <v>0.97399999999999998</v>
      </c>
      <c r="O278" s="2">
        <v>2.5</v>
      </c>
      <c r="P278" s="2">
        <v>0.77100000000000002</v>
      </c>
      <c r="Q278" s="3">
        <v>0.14000000000000001</v>
      </c>
      <c r="R278" s="4" t="str">
        <f>TRIM(tblOperations[[#This Row],[Region]])</f>
        <v>Wales</v>
      </c>
      <c r="S278" s="4" t="str">
        <f>TRIM(tblOperations[[#This Row],[Team]])</f>
        <v>Workplace Services</v>
      </c>
      <c r="T278" s="4" t="str">
        <f>_xlfn.XLOOKUP(R278,tblRegionReference[Region],tblRegionReference[Area],"Not Found")</f>
        <v>Wales</v>
      </c>
      <c r="U278" s="4" t="str">
        <f>IF(tblOperations[[#This Row],[Completion_Rate]]&gt;=_xlfn.XLOOKUP("Completion Rate",tblKPITargets[KPI_Name],tblKPITargets[Target_Value]),"Met","Below Target")</f>
        <v>Below Target</v>
      </c>
      <c r="V278" t="str">
        <f>IF(tblOperations[[#This Row],[SLA_Compliance]]&gt;=_xlfn.XLOOKUP('04_References'!$A$3,tblKPITargets[KPI_Name],tblKPITargets[Target_Value]),"Met","Below Target")</f>
        <v>Below Target</v>
      </c>
      <c r="W278" t="str">
        <f>IF(tblOperations[[#This Row],[Quality_Pass_Rate]]&gt;=_xlfn.XLOOKUP('04_References'!$A$4,tblKPITargets[KPI_Name],tblKPITargets[Target_Value]),"Met","Below Target")</f>
        <v>Met</v>
      </c>
      <c r="X278" t="str">
        <f>IF(tblOperations[[#This Row],[Average_Completion_Days]]&lt;=_xlfn.XLOOKUP('04_References'!$A$7,tblKPITargets[KPI_Name],tblKPITargets[Target_Value]),"Met","Below Target")</f>
        <v>Below Target</v>
      </c>
      <c r="Y278" t="str">
        <f>IF(tblOperations[[#This Row],[Closing_Backlog]]&lt;=_xlfn.XLOOKUP('04_References'!$A$8,tblKPITargets[KPI_Name],tblKPITargets[Target_Value]),"Met","Below Target")</f>
        <v>Below Target</v>
      </c>
    </row>
    <row r="279" spans="1:25">
      <c r="A279" s="8" t="s">
        <v>307</v>
      </c>
      <c r="B279" s="9">
        <v>46034</v>
      </c>
      <c r="C279" s="4" t="s">
        <v>53</v>
      </c>
      <c r="D279" s="4" t="s">
        <v>21</v>
      </c>
      <c r="E279" s="4">
        <v>99</v>
      </c>
      <c r="F279" s="4">
        <v>36</v>
      </c>
      <c r="G279" s="4">
        <v>135</v>
      </c>
      <c r="H279" s="4">
        <v>27</v>
      </c>
      <c r="I279" s="4">
        <v>108</v>
      </c>
      <c r="J279" s="4">
        <v>0</v>
      </c>
      <c r="K279" s="4">
        <v>0</v>
      </c>
      <c r="L279" s="4">
        <v>8</v>
      </c>
      <c r="M279" s="4">
        <v>0.6</v>
      </c>
      <c r="N279" s="4">
        <v>0.96</v>
      </c>
      <c r="O279" s="4">
        <v>2.5</v>
      </c>
      <c r="P279" s="4">
        <v>0.70599999999999996</v>
      </c>
      <c r="Q279" s="5">
        <v>0.2</v>
      </c>
      <c r="R279" s="4" t="str">
        <f>TRIM(tblOperations[[#This Row],[Region]])</f>
        <v>Wales</v>
      </c>
      <c r="S279" s="4" t="str">
        <f>TRIM(tblOperations[[#This Row],[Team]])</f>
        <v>Facilities Response</v>
      </c>
      <c r="T279" s="4" t="str">
        <f>_xlfn.XLOOKUP(R279,tblRegionReference[Region],tblRegionReference[Area],"Not Found")</f>
        <v>Wales</v>
      </c>
      <c r="U279" s="4" t="str">
        <f>IF(tblOperations[[#This Row],[Completion_Rate]]&gt;=_xlfn.XLOOKUP("Completion Rate",tblKPITargets[KPI_Name],tblKPITargets[Target_Value]),"Met","Below Target")</f>
        <v>Below Target</v>
      </c>
      <c r="V279" t="str">
        <f>IF(tblOperations[[#This Row],[SLA_Compliance]]&gt;=_xlfn.XLOOKUP('04_References'!$A$3,tblKPITargets[KPI_Name],tblKPITargets[Target_Value]),"Met","Below Target")</f>
        <v>Below Target</v>
      </c>
      <c r="W279" t="str">
        <f>IF(tblOperations[[#This Row],[Quality_Pass_Rate]]&gt;=_xlfn.XLOOKUP('04_References'!$A$4,tblKPITargets[KPI_Name],tblKPITargets[Target_Value]),"Met","Below Target")</f>
        <v>Met</v>
      </c>
      <c r="X279" t="str">
        <f>IF(tblOperations[[#This Row],[Average_Completion_Days]]&lt;=_xlfn.XLOOKUP('04_References'!$A$7,tblKPITargets[KPI_Name],tblKPITargets[Target_Value]),"Met","Below Target")</f>
        <v>Below Target</v>
      </c>
      <c r="Y279" t="str">
        <f>IF(tblOperations[[#This Row],[Closing_Backlog]]&lt;=_xlfn.XLOOKUP('04_References'!$A$8,tblKPITargets[KPI_Name],tblKPITargets[Target_Value]),"Met","Below Target")</f>
        <v>Below Target</v>
      </c>
    </row>
    <row r="280" spans="1:25">
      <c r="A280" s="6" t="s">
        <v>308</v>
      </c>
      <c r="B280" s="7">
        <v>46034</v>
      </c>
      <c r="C280" s="2" t="s">
        <v>53</v>
      </c>
      <c r="D280" s="2" t="s">
        <v>23</v>
      </c>
      <c r="E280" s="2">
        <v>91</v>
      </c>
      <c r="F280" s="2">
        <v>28</v>
      </c>
      <c r="G280" s="2">
        <v>119</v>
      </c>
      <c r="H280" s="2">
        <v>32</v>
      </c>
      <c r="I280" s="2">
        <v>87</v>
      </c>
      <c r="J280" s="2">
        <v>0</v>
      </c>
      <c r="K280" s="2">
        <v>0</v>
      </c>
      <c r="L280" s="2">
        <v>8</v>
      </c>
      <c r="M280" s="2">
        <v>0.6</v>
      </c>
      <c r="N280" s="2">
        <v>0.98899999999999999</v>
      </c>
      <c r="O280" s="2">
        <v>2.5</v>
      </c>
      <c r="P280" s="2">
        <v>0.755</v>
      </c>
      <c r="Q280" s="3">
        <v>0.26900000000000002</v>
      </c>
      <c r="R280" s="4" t="str">
        <f>TRIM(tblOperations[[#This Row],[Region]])</f>
        <v>Wales</v>
      </c>
      <c r="S280" s="4" t="str">
        <f>TRIM(tblOperations[[#This Row],[Team]])</f>
        <v>Estates Support</v>
      </c>
      <c r="T280" s="4" t="str">
        <f>_xlfn.XLOOKUP(R280,tblRegionReference[Region],tblRegionReference[Area],"Not Found")</f>
        <v>Wales</v>
      </c>
      <c r="U280" s="4" t="str">
        <f>IF(tblOperations[[#This Row],[Completion_Rate]]&gt;=_xlfn.XLOOKUP("Completion Rate",tblKPITargets[KPI_Name],tblKPITargets[Target_Value]),"Met","Below Target")</f>
        <v>Below Target</v>
      </c>
      <c r="V280" t="str">
        <f>IF(tblOperations[[#This Row],[SLA_Compliance]]&gt;=_xlfn.XLOOKUP('04_References'!$A$3,tblKPITargets[KPI_Name],tblKPITargets[Target_Value]),"Met","Below Target")</f>
        <v>Below Target</v>
      </c>
      <c r="W280" t="str">
        <f>IF(tblOperations[[#This Row],[Quality_Pass_Rate]]&gt;=_xlfn.XLOOKUP('04_References'!$A$4,tblKPITargets[KPI_Name],tblKPITargets[Target_Value]),"Met","Below Target")</f>
        <v>Met</v>
      </c>
      <c r="X280" t="str">
        <f>IF(tblOperations[[#This Row],[Average_Completion_Days]]&lt;=_xlfn.XLOOKUP('04_References'!$A$7,tblKPITargets[KPI_Name],tblKPITargets[Target_Value]),"Met","Below Target")</f>
        <v>Below Target</v>
      </c>
      <c r="Y280" t="str">
        <f>IF(tblOperations[[#This Row],[Closing_Backlog]]&lt;=_xlfn.XLOOKUP('04_References'!$A$8,tblKPITargets[KPI_Name],tblKPITargets[Target_Value]),"Met","Below Target")</f>
        <v>Below Target</v>
      </c>
    </row>
    <row r="281" spans="1:25">
      <c r="A281" s="8" t="s">
        <v>309</v>
      </c>
      <c r="B281" s="9">
        <v>46034</v>
      </c>
      <c r="C281" s="4" t="s">
        <v>53</v>
      </c>
      <c r="D281" s="4" t="s">
        <v>25</v>
      </c>
      <c r="E281" s="4">
        <v>0</v>
      </c>
      <c r="F281" s="4">
        <v>36</v>
      </c>
      <c r="G281" s="4">
        <v>36</v>
      </c>
      <c r="H281" s="4">
        <v>36</v>
      </c>
      <c r="I281" s="4">
        <v>0</v>
      </c>
      <c r="J281" s="4">
        <v>0</v>
      </c>
      <c r="K281" s="4">
        <v>0</v>
      </c>
      <c r="L281" s="4">
        <v>0.8</v>
      </c>
      <c r="M281" s="4">
        <v>0.96399999999999997</v>
      </c>
      <c r="N281" s="4">
        <v>0.996</v>
      </c>
      <c r="O281" s="4">
        <v>4.5</v>
      </c>
      <c r="P281" s="4">
        <v>0.74</v>
      </c>
      <c r="Q281" s="5">
        <v>1</v>
      </c>
      <c r="R281" s="4" t="str">
        <f>TRIM(tblOperations[[#This Row],[Region]])</f>
        <v>Wales</v>
      </c>
      <c r="S281" s="4" t="str">
        <f>TRIM(tblOperations[[#This Row],[Team]])</f>
        <v>Workplace Projects</v>
      </c>
      <c r="T281" s="4" t="str">
        <f>_xlfn.XLOOKUP(R281,tblRegionReference[Region],tblRegionReference[Area],"Not Found")</f>
        <v>Wales</v>
      </c>
      <c r="U281" s="4" t="str">
        <f>IF(tblOperations[[#This Row],[Completion_Rate]]&gt;=_xlfn.XLOOKUP("Completion Rate",tblKPITargets[KPI_Name],tblKPITargets[Target_Value]),"Met","Below Target")</f>
        <v>Met</v>
      </c>
      <c r="V281" t="str">
        <f>IF(tblOperations[[#This Row],[SLA_Compliance]]&gt;=_xlfn.XLOOKUP('04_References'!$A$3,tblKPITargets[KPI_Name],tblKPITargets[Target_Value]),"Met","Below Target")</f>
        <v>Met</v>
      </c>
      <c r="W281" t="str">
        <f>IF(tblOperations[[#This Row],[Quality_Pass_Rate]]&gt;=_xlfn.XLOOKUP('04_References'!$A$4,tblKPITargets[KPI_Name],tblKPITargets[Target_Value]),"Met","Below Target")</f>
        <v>Met</v>
      </c>
      <c r="X281" t="str">
        <f>IF(tblOperations[[#This Row],[Average_Completion_Days]]&lt;=_xlfn.XLOOKUP('04_References'!$A$7,tblKPITargets[KPI_Name],tblKPITargets[Target_Value]),"Met","Below Target")</f>
        <v>Met</v>
      </c>
      <c r="Y281" t="str">
        <f>IF(tblOperations[[#This Row],[Closing_Backlog]]&lt;=_xlfn.XLOOKUP('04_References'!$A$8,tblKPITargets[KPI_Name],tblKPITargets[Target_Value]),"Met","Below Target")</f>
        <v>Met</v>
      </c>
    </row>
    <row r="282" spans="1:25">
      <c r="A282" s="6" t="s">
        <v>310</v>
      </c>
      <c r="B282" s="7">
        <v>46035</v>
      </c>
      <c r="C282" s="2" t="s">
        <v>18</v>
      </c>
      <c r="D282" s="2" t="s">
        <v>19</v>
      </c>
      <c r="E282" s="2">
        <v>60</v>
      </c>
      <c r="F282" s="2">
        <v>31</v>
      </c>
      <c r="G282" s="2">
        <v>91</v>
      </c>
      <c r="H282" s="2">
        <v>42</v>
      </c>
      <c r="I282" s="2">
        <v>49</v>
      </c>
      <c r="J282" s="2">
        <v>1</v>
      </c>
      <c r="K282" s="2">
        <v>0</v>
      </c>
      <c r="L282" s="2">
        <v>5.6</v>
      </c>
      <c r="M282" s="2">
        <v>0.63700000000000001</v>
      </c>
      <c r="N282" s="2">
        <v>1</v>
      </c>
      <c r="O282" s="2">
        <v>2.5</v>
      </c>
      <c r="P282" s="2">
        <v>0.70499999999999996</v>
      </c>
      <c r="Q282" s="3">
        <v>0.46200000000000002</v>
      </c>
      <c r="R282" s="4" t="str">
        <f>TRIM(tblOperations[[#This Row],[Region]])</f>
        <v>Scotland</v>
      </c>
      <c r="S282" s="4" t="str">
        <f>TRIM(tblOperations[[#This Row],[Team]])</f>
        <v>Workplace Services</v>
      </c>
      <c r="T282" s="4" t="str">
        <f>_xlfn.XLOOKUP(R282,tblRegionReference[Region],tblRegionReference[Area],"Not Found")</f>
        <v>North</v>
      </c>
      <c r="U282" s="4" t="str">
        <f>IF(tblOperations[[#This Row],[Completion_Rate]]&gt;=_xlfn.XLOOKUP("Completion Rate",tblKPITargets[KPI_Name],tblKPITargets[Target_Value]),"Met","Below Target")</f>
        <v>Below Target</v>
      </c>
      <c r="V282" t="str">
        <f>IF(tblOperations[[#This Row],[SLA_Compliance]]&gt;=_xlfn.XLOOKUP('04_References'!$A$3,tblKPITargets[KPI_Name],tblKPITargets[Target_Value]),"Met","Below Target")</f>
        <v>Below Target</v>
      </c>
      <c r="W282" t="str">
        <f>IF(tblOperations[[#This Row],[Quality_Pass_Rate]]&gt;=_xlfn.XLOOKUP('04_References'!$A$4,tblKPITargets[KPI_Name],tblKPITargets[Target_Value]),"Met","Below Target")</f>
        <v>Met</v>
      </c>
      <c r="X282" t="str">
        <f>IF(tblOperations[[#This Row],[Average_Completion_Days]]&lt;=_xlfn.XLOOKUP('04_References'!$A$7,tblKPITargets[KPI_Name],tblKPITargets[Target_Value]),"Met","Below Target")</f>
        <v>Below Target</v>
      </c>
      <c r="Y282" t="str">
        <f>IF(tblOperations[[#This Row],[Closing_Backlog]]&lt;=_xlfn.XLOOKUP('04_References'!$A$8,tblKPITargets[KPI_Name],tblKPITargets[Target_Value]),"Met","Below Target")</f>
        <v>Below Target</v>
      </c>
    </row>
    <row r="283" spans="1:25">
      <c r="A283" s="8" t="s">
        <v>311</v>
      </c>
      <c r="B283" s="9">
        <v>46035</v>
      </c>
      <c r="C283" s="4" t="s">
        <v>18</v>
      </c>
      <c r="D283" s="4" t="s">
        <v>21</v>
      </c>
      <c r="E283" s="4">
        <v>0</v>
      </c>
      <c r="F283" s="4">
        <v>34</v>
      </c>
      <c r="G283" s="4">
        <v>34</v>
      </c>
      <c r="H283" s="4">
        <v>34</v>
      </c>
      <c r="I283" s="4">
        <v>0</v>
      </c>
      <c r="J283" s="4">
        <v>1</v>
      </c>
      <c r="K283" s="4">
        <v>0</v>
      </c>
      <c r="L283" s="4">
        <v>1.4</v>
      </c>
      <c r="M283" s="4">
        <v>0.93</v>
      </c>
      <c r="N283" s="4">
        <v>1</v>
      </c>
      <c r="O283" s="4">
        <v>4.5999999999999996</v>
      </c>
      <c r="P283" s="4">
        <v>0.71</v>
      </c>
      <c r="Q283" s="5">
        <v>1</v>
      </c>
      <c r="R283" s="4" t="str">
        <f>TRIM(tblOperations[[#This Row],[Region]])</f>
        <v>Scotland</v>
      </c>
      <c r="S283" s="4" t="str">
        <f>TRIM(tblOperations[[#This Row],[Team]])</f>
        <v>Facilities Response</v>
      </c>
      <c r="T283" s="4" t="str">
        <f>_xlfn.XLOOKUP(R283,tblRegionReference[Region],tblRegionReference[Area],"Not Found")</f>
        <v>North</v>
      </c>
      <c r="U283" s="4" t="str">
        <f>IF(tblOperations[[#This Row],[Completion_Rate]]&gt;=_xlfn.XLOOKUP("Completion Rate",tblKPITargets[KPI_Name],tblKPITargets[Target_Value]),"Met","Below Target")</f>
        <v>Met</v>
      </c>
      <c r="V283" t="str">
        <f>IF(tblOperations[[#This Row],[SLA_Compliance]]&gt;=_xlfn.XLOOKUP('04_References'!$A$3,tblKPITargets[KPI_Name],tblKPITargets[Target_Value]),"Met","Below Target")</f>
        <v>Met</v>
      </c>
      <c r="W283" t="str">
        <f>IF(tblOperations[[#This Row],[Quality_Pass_Rate]]&gt;=_xlfn.XLOOKUP('04_References'!$A$4,tblKPITargets[KPI_Name],tblKPITargets[Target_Value]),"Met","Below Target")</f>
        <v>Met</v>
      </c>
      <c r="X283" t="str">
        <f>IF(tblOperations[[#This Row],[Average_Completion_Days]]&lt;=_xlfn.XLOOKUP('04_References'!$A$7,tblKPITargets[KPI_Name],tblKPITargets[Target_Value]),"Met","Below Target")</f>
        <v>Met</v>
      </c>
      <c r="Y283" t="str">
        <f>IF(tblOperations[[#This Row],[Closing_Backlog]]&lt;=_xlfn.XLOOKUP('04_References'!$A$8,tblKPITargets[KPI_Name],tblKPITargets[Target_Value]),"Met","Below Target")</f>
        <v>Met</v>
      </c>
    </row>
    <row r="284" spans="1:25">
      <c r="A284" s="6" t="s">
        <v>312</v>
      </c>
      <c r="B284" s="7">
        <v>46035</v>
      </c>
      <c r="C284" s="2" t="s">
        <v>18</v>
      </c>
      <c r="D284" s="2" t="s">
        <v>23</v>
      </c>
      <c r="E284" s="2">
        <v>93</v>
      </c>
      <c r="F284" s="2">
        <v>46</v>
      </c>
      <c r="G284" s="2">
        <v>139</v>
      </c>
      <c r="H284" s="2">
        <v>35</v>
      </c>
      <c r="I284" s="2">
        <v>104</v>
      </c>
      <c r="J284" s="2">
        <v>0</v>
      </c>
      <c r="K284" s="2">
        <v>0</v>
      </c>
      <c r="L284" s="2">
        <v>8</v>
      </c>
      <c r="M284" s="2">
        <v>0.6</v>
      </c>
      <c r="N284" s="2">
        <v>0.98899999999999999</v>
      </c>
      <c r="O284" s="2">
        <v>2.5</v>
      </c>
      <c r="P284" s="2">
        <v>0.78600000000000003</v>
      </c>
      <c r="Q284" s="3">
        <v>0.252</v>
      </c>
      <c r="R284" s="4" t="str">
        <f>TRIM(tblOperations[[#This Row],[Region]])</f>
        <v>Scotland</v>
      </c>
      <c r="S284" s="4" t="str">
        <f>TRIM(tblOperations[[#This Row],[Team]])</f>
        <v>Estates Support</v>
      </c>
      <c r="T284" s="4" t="str">
        <f>_xlfn.XLOOKUP(R284,tblRegionReference[Region],tblRegionReference[Area],"Not Found")</f>
        <v>North</v>
      </c>
      <c r="U284" s="4" t="str">
        <f>IF(tblOperations[[#This Row],[Completion_Rate]]&gt;=_xlfn.XLOOKUP("Completion Rate",tblKPITargets[KPI_Name],tblKPITargets[Target_Value]),"Met","Below Target")</f>
        <v>Below Target</v>
      </c>
      <c r="V284" t="str">
        <f>IF(tblOperations[[#This Row],[SLA_Compliance]]&gt;=_xlfn.XLOOKUP('04_References'!$A$3,tblKPITargets[KPI_Name],tblKPITargets[Target_Value]),"Met","Below Target")</f>
        <v>Below Target</v>
      </c>
      <c r="W284" t="str">
        <f>IF(tblOperations[[#This Row],[Quality_Pass_Rate]]&gt;=_xlfn.XLOOKUP('04_References'!$A$4,tblKPITargets[KPI_Name],tblKPITargets[Target_Value]),"Met","Below Target")</f>
        <v>Met</v>
      </c>
      <c r="X284" t="str">
        <f>IF(tblOperations[[#This Row],[Average_Completion_Days]]&lt;=_xlfn.XLOOKUP('04_References'!$A$7,tblKPITargets[KPI_Name],tblKPITargets[Target_Value]),"Met","Below Target")</f>
        <v>Below Target</v>
      </c>
      <c r="Y284" t="str">
        <f>IF(tblOperations[[#This Row],[Closing_Backlog]]&lt;=_xlfn.XLOOKUP('04_References'!$A$8,tblKPITargets[KPI_Name],tblKPITargets[Target_Value]),"Met","Below Target")</f>
        <v>Below Target</v>
      </c>
    </row>
    <row r="285" spans="1:25">
      <c r="A285" s="8" t="s">
        <v>313</v>
      </c>
      <c r="B285" s="9">
        <v>46035</v>
      </c>
      <c r="C285" s="4" t="s">
        <v>18</v>
      </c>
      <c r="D285" s="4" t="s">
        <v>25</v>
      </c>
      <c r="E285" s="4">
        <v>0</v>
      </c>
      <c r="F285" s="4">
        <v>25</v>
      </c>
      <c r="G285" s="4">
        <v>25</v>
      </c>
      <c r="H285" s="4">
        <v>25</v>
      </c>
      <c r="I285" s="4">
        <v>0</v>
      </c>
      <c r="J285" s="4">
        <v>0</v>
      </c>
      <c r="K285" s="4">
        <v>0</v>
      </c>
      <c r="L285" s="4">
        <v>1.4</v>
      </c>
      <c r="M285" s="4">
        <v>0.97299999999999998</v>
      </c>
      <c r="N285" s="4">
        <v>0.92900000000000005</v>
      </c>
      <c r="O285" s="4">
        <v>4.5</v>
      </c>
      <c r="P285" s="4">
        <v>0.77700000000000002</v>
      </c>
      <c r="Q285" s="5">
        <v>1</v>
      </c>
      <c r="R285" s="4" t="str">
        <f>TRIM(tblOperations[[#This Row],[Region]])</f>
        <v>Scotland</v>
      </c>
      <c r="S285" s="4" t="str">
        <f>TRIM(tblOperations[[#This Row],[Team]])</f>
        <v>Workplace Projects</v>
      </c>
      <c r="T285" s="4" t="str">
        <f>_xlfn.XLOOKUP(R285,tblRegionReference[Region],tblRegionReference[Area],"Not Found")</f>
        <v>North</v>
      </c>
      <c r="U285" s="4" t="str">
        <f>IF(tblOperations[[#This Row],[Completion_Rate]]&gt;=_xlfn.XLOOKUP("Completion Rate",tblKPITargets[KPI_Name],tblKPITargets[Target_Value]),"Met","Below Target")</f>
        <v>Met</v>
      </c>
      <c r="V285" t="str">
        <f>IF(tblOperations[[#This Row],[SLA_Compliance]]&gt;=_xlfn.XLOOKUP('04_References'!$A$3,tblKPITargets[KPI_Name],tblKPITargets[Target_Value]),"Met","Below Target")</f>
        <v>Met</v>
      </c>
      <c r="W285" t="str">
        <f>IF(tblOperations[[#This Row],[Quality_Pass_Rate]]&gt;=_xlfn.XLOOKUP('04_References'!$A$4,tblKPITargets[KPI_Name],tblKPITargets[Target_Value]),"Met","Below Target")</f>
        <v>Below Target</v>
      </c>
      <c r="X285" t="str">
        <f>IF(tblOperations[[#This Row],[Average_Completion_Days]]&lt;=_xlfn.XLOOKUP('04_References'!$A$7,tblKPITargets[KPI_Name],tblKPITargets[Target_Value]),"Met","Below Target")</f>
        <v>Met</v>
      </c>
      <c r="Y285" t="str">
        <f>IF(tblOperations[[#This Row],[Closing_Backlog]]&lt;=_xlfn.XLOOKUP('04_References'!$A$8,tblKPITargets[KPI_Name],tblKPITargets[Target_Value]),"Met","Below Target")</f>
        <v>Met</v>
      </c>
    </row>
    <row r="286" spans="1:25">
      <c r="A286" s="6" t="s">
        <v>314</v>
      </c>
      <c r="B286" s="7">
        <v>46035</v>
      </c>
      <c r="C286" s="2" t="s">
        <v>27</v>
      </c>
      <c r="D286" s="2" t="s">
        <v>19</v>
      </c>
      <c r="E286" s="2">
        <v>0</v>
      </c>
      <c r="F286" s="2">
        <v>39</v>
      </c>
      <c r="G286" s="2">
        <v>39</v>
      </c>
      <c r="H286" s="2">
        <v>39</v>
      </c>
      <c r="I286" s="2">
        <v>0</v>
      </c>
      <c r="J286" s="2">
        <v>0</v>
      </c>
      <c r="K286" s="2">
        <v>0</v>
      </c>
      <c r="L286" s="2">
        <v>1.3</v>
      </c>
      <c r="M286" s="2">
        <v>0.995</v>
      </c>
      <c r="N286" s="2">
        <v>0.97099999999999997</v>
      </c>
      <c r="O286" s="2">
        <v>4.7</v>
      </c>
      <c r="P286" s="2">
        <v>0.69199999999999995</v>
      </c>
      <c r="Q286" s="3">
        <v>1</v>
      </c>
      <c r="R286" s="4" t="str">
        <f>TRIM(tblOperations[[#This Row],[Region]])</f>
        <v>North East</v>
      </c>
      <c r="S286" s="4" t="str">
        <f>TRIM(tblOperations[[#This Row],[Team]])</f>
        <v>Workplace Services</v>
      </c>
      <c r="T286" s="4" t="str">
        <f>_xlfn.XLOOKUP(R286,tblRegionReference[Region],tblRegionReference[Area],"Not Found")</f>
        <v>North</v>
      </c>
      <c r="U286" s="4" t="str">
        <f>IF(tblOperations[[#This Row],[Completion_Rate]]&gt;=_xlfn.XLOOKUP("Completion Rate",tblKPITargets[KPI_Name],tblKPITargets[Target_Value]),"Met","Below Target")</f>
        <v>Met</v>
      </c>
      <c r="V286" t="str">
        <f>IF(tblOperations[[#This Row],[SLA_Compliance]]&gt;=_xlfn.XLOOKUP('04_References'!$A$3,tblKPITargets[KPI_Name],tblKPITargets[Target_Value]),"Met","Below Target")</f>
        <v>Met</v>
      </c>
      <c r="W286" t="str">
        <f>IF(tblOperations[[#This Row],[Quality_Pass_Rate]]&gt;=_xlfn.XLOOKUP('04_References'!$A$4,tblKPITargets[KPI_Name],tblKPITargets[Target_Value]),"Met","Below Target")</f>
        <v>Met</v>
      </c>
      <c r="X286" t="str">
        <f>IF(tblOperations[[#This Row],[Average_Completion_Days]]&lt;=_xlfn.XLOOKUP('04_References'!$A$7,tblKPITargets[KPI_Name],tblKPITargets[Target_Value]),"Met","Below Target")</f>
        <v>Met</v>
      </c>
      <c r="Y286" t="str">
        <f>IF(tblOperations[[#This Row],[Closing_Backlog]]&lt;=_xlfn.XLOOKUP('04_References'!$A$8,tblKPITargets[KPI_Name],tblKPITargets[Target_Value]),"Met","Below Target")</f>
        <v>Met</v>
      </c>
    </row>
    <row r="287" spans="1:25">
      <c r="A287" s="8" t="s">
        <v>315</v>
      </c>
      <c r="B287" s="9">
        <v>46035</v>
      </c>
      <c r="C287" s="4" t="s">
        <v>27</v>
      </c>
      <c r="D287" s="4" t="s">
        <v>21</v>
      </c>
      <c r="E287" s="4">
        <v>0</v>
      </c>
      <c r="F287" s="4">
        <v>33</v>
      </c>
      <c r="G287" s="4">
        <v>33</v>
      </c>
      <c r="H287" s="4">
        <v>33</v>
      </c>
      <c r="I287" s="4">
        <v>0</v>
      </c>
      <c r="J287" s="4">
        <v>0</v>
      </c>
      <c r="K287" s="4">
        <v>0</v>
      </c>
      <c r="L287" s="4">
        <v>1.5</v>
      </c>
      <c r="M287" s="4">
        <v>1</v>
      </c>
      <c r="N287" s="4">
        <v>1</v>
      </c>
      <c r="O287" s="4">
        <v>4.5999999999999996</v>
      </c>
      <c r="P287" s="4">
        <v>0.70599999999999996</v>
      </c>
      <c r="Q287" s="5">
        <v>1</v>
      </c>
      <c r="R287" s="4" t="str">
        <f>TRIM(tblOperations[[#This Row],[Region]])</f>
        <v>North East</v>
      </c>
      <c r="S287" s="4" t="str">
        <f>TRIM(tblOperations[[#This Row],[Team]])</f>
        <v>Facilities Response</v>
      </c>
      <c r="T287" s="4" t="str">
        <f>_xlfn.XLOOKUP(R287,tblRegionReference[Region],tblRegionReference[Area],"Not Found")</f>
        <v>North</v>
      </c>
      <c r="U287" s="4" t="str">
        <f>IF(tblOperations[[#This Row],[Completion_Rate]]&gt;=_xlfn.XLOOKUP("Completion Rate",tblKPITargets[KPI_Name],tblKPITargets[Target_Value]),"Met","Below Target")</f>
        <v>Met</v>
      </c>
      <c r="V287" t="str">
        <f>IF(tblOperations[[#This Row],[SLA_Compliance]]&gt;=_xlfn.XLOOKUP('04_References'!$A$3,tblKPITargets[KPI_Name],tblKPITargets[Target_Value]),"Met","Below Target")</f>
        <v>Met</v>
      </c>
      <c r="W287" t="str">
        <f>IF(tblOperations[[#This Row],[Quality_Pass_Rate]]&gt;=_xlfn.XLOOKUP('04_References'!$A$4,tblKPITargets[KPI_Name],tblKPITargets[Target_Value]),"Met","Below Target")</f>
        <v>Met</v>
      </c>
      <c r="X287" t="str">
        <f>IF(tblOperations[[#This Row],[Average_Completion_Days]]&lt;=_xlfn.XLOOKUP('04_References'!$A$7,tblKPITargets[KPI_Name],tblKPITargets[Target_Value]),"Met","Below Target")</f>
        <v>Met</v>
      </c>
      <c r="Y287" t="str">
        <f>IF(tblOperations[[#This Row],[Closing_Backlog]]&lt;=_xlfn.XLOOKUP('04_References'!$A$8,tblKPITargets[KPI_Name],tblKPITargets[Target_Value]),"Met","Below Target")</f>
        <v>Met</v>
      </c>
    </row>
    <row r="288" spans="1:25">
      <c r="A288" s="6" t="s">
        <v>316</v>
      </c>
      <c r="B288" s="7">
        <v>46035</v>
      </c>
      <c r="C288" s="2" t="s">
        <v>27</v>
      </c>
      <c r="D288" s="2" t="s">
        <v>23</v>
      </c>
      <c r="E288" s="2">
        <v>223</v>
      </c>
      <c r="F288" s="2">
        <v>45</v>
      </c>
      <c r="G288" s="2">
        <v>268</v>
      </c>
      <c r="H288" s="2">
        <v>20</v>
      </c>
      <c r="I288" s="2">
        <v>248</v>
      </c>
      <c r="J288" s="2">
        <v>0</v>
      </c>
      <c r="K288" s="2">
        <v>0</v>
      </c>
      <c r="L288" s="2">
        <v>8</v>
      </c>
      <c r="M288" s="2">
        <v>0.6</v>
      </c>
      <c r="N288" s="2">
        <v>0.97299999999999998</v>
      </c>
      <c r="O288" s="2">
        <v>2.5</v>
      </c>
      <c r="P288" s="2">
        <v>0.70899999999999996</v>
      </c>
      <c r="Q288" s="3">
        <v>7.4999999999999997E-2</v>
      </c>
      <c r="R288" s="4" t="str">
        <f>TRIM(tblOperations[[#This Row],[Region]])</f>
        <v>North East</v>
      </c>
      <c r="S288" s="4" t="str">
        <f>TRIM(tblOperations[[#This Row],[Team]])</f>
        <v>Estates Support</v>
      </c>
      <c r="T288" s="4" t="str">
        <f>_xlfn.XLOOKUP(R288,tblRegionReference[Region],tblRegionReference[Area],"Not Found")</f>
        <v>North</v>
      </c>
      <c r="U288" s="4" t="str">
        <f>IF(tblOperations[[#This Row],[Completion_Rate]]&gt;=_xlfn.XLOOKUP("Completion Rate",tblKPITargets[KPI_Name],tblKPITargets[Target_Value]),"Met","Below Target")</f>
        <v>Below Target</v>
      </c>
      <c r="V288" t="str">
        <f>IF(tblOperations[[#This Row],[SLA_Compliance]]&gt;=_xlfn.XLOOKUP('04_References'!$A$3,tblKPITargets[KPI_Name],tblKPITargets[Target_Value]),"Met","Below Target")</f>
        <v>Below Target</v>
      </c>
      <c r="W288" t="str">
        <f>IF(tblOperations[[#This Row],[Quality_Pass_Rate]]&gt;=_xlfn.XLOOKUP('04_References'!$A$4,tblKPITargets[KPI_Name],tblKPITargets[Target_Value]),"Met","Below Target")</f>
        <v>Met</v>
      </c>
      <c r="X288" t="str">
        <f>IF(tblOperations[[#This Row],[Average_Completion_Days]]&lt;=_xlfn.XLOOKUP('04_References'!$A$7,tblKPITargets[KPI_Name],tblKPITargets[Target_Value]),"Met","Below Target")</f>
        <v>Below Target</v>
      </c>
      <c r="Y288" t="str">
        <f>IF(tblOperations[[#This Row],[Closing_Backlog]]&lt;=_xlfn.XLOOKUP('04_References'!$A$8,tblKPITargets[KPI_Name],tblKPITargets[Target_Value]),"Met","Below Target")</f>
        <v>Below Target</v>
      </c>
    </row>
    <row r="289" spans="1:25">
      <c r="A289" s="8" t="s">
        <v>317</v>
      </c>
      <c r="B289" s="9">
        <v>46035</v>
      </c>
      <c r="C289" s="4" t="s">
        <v>27</v>
      </c>
      <c r="D289" s="4" t="s">
        <v>25</v>
      </c>
      <c r="E289" s="4">
        <v>35</v>
      </c>
      <c r="F289" s="4">
        <v>28</v>
      </c>
      <c r="G289" s="4">
        <v>63</v>
      </c>
      <c r="H289" s="4">
        <v>30</v>
      </c>
      <c r="I289" s="4">
        <v>33</v>
      </c>
      <c r="J289" s="4">
        <v>2</v>
      </c>
      <c r="K289" s="4">
        <v>0</v>
      </c>
      <c r="L289" s="4">
        <v>5</v>
      </c>
      <c r="M289" s="4">
        <v>0.70699999999999996</v>
      </c>
      <c r="N289" s="4">
        <v>0.98199999999999998</v>
      </c>
      <c r="O289" s="4">
        <v>3.2</v>
      </c>
      <c r="P289" s="4">
        <v>0.77400000000000002</v>
      </c>
      <c r="Q289" s="5">
        <v>0.47599999999999998</v>
      </c>
      <c r="R289" s="4" t="str">
        <f>TRIM(tblOperations[[#This Row],[Region]])</f>
        <v>North East</v>
      </c>
      <c r="S289" s="4" t="str">
        <f>TRIM(tblOperations[[#This Row],[Team]])</f>
        <v>Workplace Projects</v>
      </c>
      <c r="T289" s="4" t="str">
        <f>_xlfn.XLOOKUP(R289,tblRegionReference[Region],tblRegionReference[Area],"Not Found")</f>
        <v>North</v>
      </c>
      <c r="U289" s="4" t="str">
        <f>IF(tblOperations[[#This Row],[Completion_Rate]]&gt;=_xlfn.XLOOKUP("Completion Rate",tblKPITargets[KPI_Name],tblKPITargets[Target_Value]),"Met","Below Target")</f>
        <v>Below Target</v>
      </c>
      <c r="V289" t="str">
        <f>IF(tblOperations[[#This Row],[SLA_Compliance]]&gt;=_xlfn.XLOOKUP('04_References'!$A$3,tblKPITargets[KPI_Name],tblKPITargets[Target_Value]),"Met","Below Target")</f>
        <v>Below Target</v>
      </c>
      <c r="W289" t="str">
        <f>IF(tblOperations[[#This Row],[Quality_Pass_Rate]]&gt;=_xlfn.XLOOKUP('04_References'!$A$4,tblKPITargets[KPI_Name],tblKPITargets[Target_Value]),"Met","Below Target")</f>
        <v>Met</v>
      </c>
      <c r="X289" t="str">
        <f>IF(tblOperations[[#This Row],[Average_Completion_Days]]&lt;=_xlfn.XLOOKUP('04_References'!$A$7,tblKPITargets[KPI_Name],tblKPITargets[Target_Value]),"Met","Below Target")</f>
        <v>Below Target</v>
      </c>
      <c r="Y289" t="str">
        <f>IF(tblOperations[[#This Row],[Closing_Backlog]]&lt;=_xlfn.XLOOKUP('04_References'!$A$8,tblKPITargets[KPI_Name],tblKPITargets[Target_Value]),"Met","Below Target")</f>
        <v>Below Target</v>
      </c>
    </row>
    <row r="290" spans="1:25">
      <c r="A290" s="6" t="s">
        <v>318</v>
      </c>
      <c r="B290" s="7">
        <v>46035</v>
      </c>
      <c r="C290" s="2" t="s">
        <v>32</v>
      </c>
      <c r="D290" s="2" t="s">
        <v>19</v>
      </c>
      <c r="E290" s="2">
        <v>114</v>
      </c>
      <c r="F290" s="2">
        <v>38</v>
      </c>
      <c r="G290" s="2">
        <v>152</v>
      </c>
      <c r="H290" s="2">
        <v>28</v>
      </c>
      <c r="I290" s="2">
        <v>124</v>
      </c>
      <c r="J290" s="2">
        <v>1</v>
      </c>
      <c r="K290" s="2">
        <v>0</v>
      </c>
      <c r="L290" s="2">
        <v>8</v>
      </c>
      <c r="M290" s="2">
        <v>0.6</v>
      </c>
      <c r="N290" s="2">
        <v>0.95299999999999996</v>
      </c>
      <c r="O290" s="2">
        <v>2.5</v>
      </c>
      <c r="P290" s="2">
        <v>0.77900000000000003</v>
      </c>
      <c r="Q290" s="3">
        <v>0.184</v>
      </c>
      <c r="R290" s="4" t="str">
        <f>TRIM(tblOperations[[#This Row],[Region]])</f>
        <v>North West</v>
      </c>
      <c r="S290" s="4" t="str">
        <f>TRIM(tblOperations[[#This Row],[Team]])</f>
        <v>Workplace Services</v>
      </c>
      <c r="T290" s="4" t="str">
        <f>_xlfn.XLOOKUP(R290,tblRegionReference[Region],tblRegionReference[Area],"Not Found")</f>
        <v>North</v>
      </c>
      <c r="U290" s="4" t="str">
        <f>IF(tblOperations[[#This Row],[Completion_Rate]]&gt;=_xlfn.XLOOKUP("Completion Rate",tblKPITargets[KPI_Name],tblKPITargets[Target_Value]),"Met","Below Target")</f>
        <v>Below Target</v>
      </c>
      <c r="V290" t="str">
        <f>IF(tblOperations[[#This Row],[SLA_Compliance]]&gt;=_xlfn.XLOOKUP('04_References'!$A$3,tblKPITargets[KPI_Name],tblKPITargets[Target_Value]),"Met","Below Target")</f>
        <v>Below Target</v>
      </c>
      <c r="W290" t="str">
        <f>IF(tblOperations[[#This Row],[Quality_Pass_Rate]]&gt;=_xlfn.XLOOKUP('04_References'!$A$4,tblKPITargets[KPI_Name],tblKPITargets[Target_Value]),"Met","Below Target")</f>
        <v>Met</v>
      </c>
      <c r="X290" t="str">
        <f>IF(tblOperations[[#This Row],[Average_Completion_Days]]&lt;=_xlfn.XLOOKUP('04_References'!$A$7,tblKPITargets[KPI_Name],tblKPITargets[Target_Value]),"Met","Below Target")</f>
        <v>Below Target</v>
      </c>
      <c r="Y290" t="str">
        <f>IF(tblOperations[[#This Row],[Closing_Backlog]]&lt;=_xlfn.XLOOKUP('04_References'!$A$8,tblKPITargets[KPI_Name],tblKPITargets[Target_Value]),"Met","Below Target")</f>
        <v>Below Target</v>
      </c>
    </row>
    <row r="291" spans="1:25">
      <c r="A291" s="8" t="s">
        <v>319</v>
      </c>
      <c r="B291" s="9">
        <v>46035</v>
      </c>
      <c r="C291" s="4" t="s">
        <v>32</v>
      </c>
      <c r="D291" s="4" t="s">
        <v>21</v>
      </c>
      <c r="E291" s="4">
        <v>191</v>
      </c>
      <c r="F291" s="4">
        <v>36</v>
      </c>
      <c r="G291" s="4">
        <v>227</v>
      </c>
      <c r="H291" s="4">
        <v>21</v>
      </c>
      <c r="I291" s="4">
        <v>206</v>
      </c>
      <c r="J291" s="4">
        <v>0</v>
      </c>
      <c r="K291" s="4">
        <v>0</v>
      </c>
      <c r="L291" s="4">
        <v>8</v>
      </c>
      <c r="M291" s="4">
        <v>0.6</v>
      </c>
      <c r="N291" s="4">
        <v>1</v>
      </c>
      <c r="O291" s="4">
        <v>2.5</v>
      </c>
      <c r="P291" s="4">
        <v>0.78300000000000003</v>
      </c>
      <c r="Q291" s="5">
        <v>9.2999999999999999E-2</v>
      </c>
      <c r="R291" s="4" t="str">
        <f>TRIM(tblOperations[[#This Row],[Region]])</f>
        <v>North West</v>
      </c>
      <c r="S291" s="4" t="str">
        <f>TRIM(tblOperations[[#This Row],[Team]])</f>
        <v>Facilities Response</v>
      </c>
      <c r="T291" s="4" t="str">
        <f>_xlfn.XLOOKUP(R291,tblRegionReference[Region],tblRegionReference[Area],"Not Found")</f>
        <v>North</v>
      </c>
      <c r="U291" s="4" t="str">
        <f>IF(tblOperations[[#This Row],[Completion_Rate]]&gt;=_xlfn.XLOOKUP("Completion Rate",tblKPITargets[KPI_Name],tblKPITargets[Target_Value]),"Met","Below Target")</f>
        <v>Below Target</v>
      </c>
      <c r="V291" t="str">
        <f>IF(tblOperations[[#This Row],[SLA_Compliance]]&gt;=_xlfn.XLOOKUP('04_References'!$A$3,tblKPITargets[KPI_Name],tblKPITargets[Target_Value]),"Met","Below Target")</f>
        <v>Below Target</v>
      </c>
      <c r="W291" t="str">
        <f>IF(tblOperations[[#This Row],[Quality_Pass_Rate]]&gt;=_xlfn.XLOOKUP('04_References'!$A$4,tblKPITargets[KPI_Name],tblKPITargets[Target_Value]),"Met","Below Target")</f>
        <v>Met</v>
      </c>
      <c r="X291" t="str">
        <f>IF(tblOperations[[#This Row],[Average_Completion_Days]]&lt;=_xlfn.XLOOKUP('04_References'!$A$7,tblKPITargets[KPI_Name],tblKPITargets[Target_Value]),"Met","Below Target")</f>
        <v>Below Target</v>
      </c>
      <c r="Y291" t="str">
        <f>IF(tblOperations[[#This Row],[Closing_Backlog]]&lt;=_xlfn.XLOOKUP('04_References'!$A$8,tblKPITargets[KPI_Name],tblKPITargets[Target_Value]),"Met","Below Target")</f>
        <v>Below Target</v>
      </c>
    </row>
    <row r="292" spans="1:25">
      <c r="A292" s="6" t="s">
        <v>320</v>
      </c>
      <c r="B292" s="7">
        <v>46035</v>
      </c>
      <c r="C292" s="2" t="s">
        <v>32</v>
      </c>
      <c r="D292" s="2" t="s">
        <v>23</v>
      </c>
      <c r="E292" s="2">
        <v>251</v>
      </c>
      <c r="F292" s="2">
        <v>24</v>
      </c>
      <c r="G292" s="2">
        <v>275</v>
      </c>
      <c r="H292" s="2">
        <v>20</v>
      </c>
      <c r="I292" s="2">
        <v>255</v>
      </c>
      <c r="J292" s="2">
        <v>0</v>
      </c>
      <c r="K292" s="2">
        <v>0</v>
      </c>
      <c r="L292" s="2">
        <v>8</v>
      </c>
      <c r="M292" s="2">
        <v>0.6</v>
      </c>
      <c r="N292" s="2">
        <v>0.95099999999999996</v>
      </c>
      <c r="O292" s="2">
        <v>2.5</v>
      </c>
      <c r="P292" s="2">
        <v>0.66700000000000004</v>
      </c>
      <c r="Q292" s="3">
        <v>7.2999999999999995E-2</v>
      </c>
      <c r="R292" s="4" t="str">
        <f>TRIM(tblOperations[[#This Row],[Region]])</f>
        <v>North West</v>
      </c>
      <c r="S292" s="4" t="str">
        <f>TRIM(tblOperations[[#This Row],[Team]])</f>
        <v>Estates Support</v>
      </c>
      <c r="T292" s="4" t="str">
        <f>_xlfn.XLOOKUP(R292,tblRegionReference[Region],tblRegionReference[Area],"Not Found")</f>
        <v>North</v>
      </c>
      <c r="U292" s="4" t="str">
        <f>IF(tblOperations[[#This Row],[Completion_Rate]]&gt;=_xlfn.XLOOKUP("Completion Rate",tblKPITargets[KPI_Name],tblKPITargets[Target_Value]),"Met","Below Target")</f>
        <v>Below Target</v>
      </c>
      <c r="V292" t="str">
        <f>IF(tblOperations[[#This Row],[SLA_Compliance]]&gt;=_xlfn.XLOOKUP('04_References'!$A$3,tblKPITargets[KPI_Name],tblKPITargets[Target_Value]),"Met","Below Target")</f>
        <v>Below Target</v>
      </c>
      <c r="W292" t="str">
        <f>IF(tblOperations[[#This Row],[Quality_Pass_Rate]]&gt;=_xlfn.XLOOKUP('04_References'!$A$4,tblKPITargets[KPI_Name],tblKPITargets[Target_Value]),"Met","Below Target")</f>
        <v>Met</v>
      </c>
      <c r="X292" t="str">
        <f>IF(tblOperations[[#This Row],[Average_Completion_Days]]&lt;=_xlfn.XLOOKUP('04_References'!$A$7,tblKPITargets[KPI_Name],tblKPITargets[Target_Value]),"Met","Below Target")</f>
        <v>Below Target</v>
      </c>
      <c r="Y292" t="str">
        <f>IF(tblOperations[[#This Row],[Closing_Backlog]]&lt;=_xlfn.XLOOKUP('04_References'!$A$8,tblKPITargets[KPI_Name],tblKPITargets[Target_Value]),"Met","Below Target")</f>
        <v>Below Target</v>
      </c>
    </row>
    <row r="293" spans="1:25">
      <c r="A293" s="8" t="s">
        <v>321</v>
      </c>
      <c r="B293" s="9">
        <v>46035</v>
      </c>
      <c r="C293" s="4" t="s">
        <v>32</v>
      </c>
      <c r="D293" s="4" t="s">
        <v>25</v>
      </c>
      <c r="E293" s="4">
        <v>0</v>
      </c>
      <c r="F293" s="4">
        <v>26</v>
      </c>
      <c r="G293" s="4">
        <v>26</v>
      </c>
      <c r="H293" s="4">
        <v>26</v>
      </c>
      <c r="I293" s="4">
        <v>0</v>
      </c>
      <c r="J293" s="4">
        <v>1</v>
      </c>
      <c r="K293" s="4">
        <v>1</v>
      </c>
      <c r="L293" s="4">
        <v>1.8</v>
      </c>
      <c r="M293" s="4">
        <v>0.85599999999999998</v>
      </c>
      <c r="N293" s="4">
        <v>0.96</v>
      </c>
      <c r="O293" s="4">
        <v>4.3</v>
      </c>
      <c r="P293" s="4">
        <v>0.72299999999999998</v>
      </c>
      <c r="Q293" s="5">
        <v>1</v>
      </c>
      <c r="R293" s="4" t="str">
        <f>TRIM(tblOperations[[#This Row],[Region]])</f>
        <v>North West</v>
      </c>
      <c r="S293" s="4" t="str">
        <f>TRIM(tblOperations[[#This Row],[Team]])</f>
        <v>Workplace Projects</v>
      </c>
      <c r="T293" s="4" t="str">
        <f>_xlfn.XLOOKUP(R293,tblRegionReference[Region],tblRegionReference[Area],"Not Found")</f>
        <v>North</v>
      </c>
      <c r="U293" s="4" t="str">
        <f>IF(tblOperations[[#This Row],[Completion_Rate]]&gt;=_xlfn.XLOOKUP("Completion Rate",tblKPITargets[KPI_Name],tblKPITargets[Target_Value]),"Met","Below Target")</f>
        <v>Met</v>
      </c>
      <c r="V293" t="str">
        <f>IF(tblOperations[[#This Row],[SLA_Compliance]]&gt;=_xlfn.XLOOKUP('04_References'!$A$3,tblKPITargets[KPI_Name],tblKPITargets[Target_Value]),"Met","Below Target")</f>
        <v>Below Target</v>
      </c>
      <c r="W293" t="str">
        <f>IF(tblOperations[[#This Row],[Quality_Pass_Rate]]&gt;=_xlfn.XLOOKUP('04_References'!$A$4,tblKPITargets[KPI_Name],tblKPITargets[Target_Value]),"Met","Below Target")</f>
        <v>Met</v>
      </c>
      <c r="X293" t="str">
        <f>IF(tblOperations[[#This Row],[Average_Completion_Days]]&lt;=_xlfn.XLOOKUP('04_References'!$A$7,tblKPITargets[KPI_Name],tblKPITargets[Target_Value]),"Met","Below Target")</f>
        <v>Met</v>
      </c>
      <c r="Y293" t="str">
        <f>IF(tblOperations[[#This Row],[Closing_Backlog]]&lt;=_xlfn.XLOOKUP('04_References'!$A$8,tblKPITargets[KPI_Name],tblKPITargets[Target_Value]),"Met","Below Target")</f>
        <v>Met</v>
      </c>
    </row>
    <row r="294" spans="1:25">
      <c r="A294" s="6" t="s">
        <v>322</v>
      </c>
      <c r="B294" s="7">
        <v>46035</v>
      </c>
      <c r="C294" s="2" t="s">
        <v>37</v>
      </c>
      <c r="D294" s="2" t="s">
        <v>19</v>
      </c>
      <c r="E294" s="2">
        <v>3</v>
      </c>
      <c r="F294" s="2">
        <v>31</v>
      </c>
      <c r="G294" s="2">
        <v>34</v>
      </c>
      <c r="H294" s="2">
        <v>34</v>
      </c>
      <c r="I294" s="2">
        <v>0</v>
      </c>
      <c r="J294" s="2">
        <v>0</v>
      </c>
      <c r="K294" s="2">
        <v>0</v>
      </c>
      <c r="L294" s="2">
        <v>1.4</v>
      </c>
      <c r="M294" s="2">
        <v>0.93799999999999994</v>
      </c>
      <c r="N294" s="2">
        <v>0.93799999999999994</v>
      </c>
      <c r="O294" s="2">
        <v>4.5999999999999996</v>
      </c>
      <c r="P294" s="2">
        <v>0.81399999999999995</v>
      </c>
      <c r="Q294" s="3">
        <v>1</v>
      </c>
      <c r="R294" s="4" t="str">
        <f>TRIM(tblOperations[[#This Row],[Region]])</f>
        <v>Midlands</v>
      </c>
      <c r="S294" s="4" t="str">
        <f>TRIM(tblOperations[[#This Row],[Team]])</f>
        <v>Workplace Services</v>
      </c>
      <c r="T294" s="4" t="str">
        <f>_xlfn.XLOOKUP(R294,tblRegionReference[Region],tblRegionReference[Area],"Not Found")</f>
        <v>Central</v>
      </c>
      <c r="U294" s="4" t="str">
        <f>IF(tblOperations[[#This Row],[Completion_Rate]]&gt;=_xlfn.XLOOKUP("Completion Rate",tblKPITargets[KPI_Name],tblKPITargets[Target_Value]),"Met","Below Target")</f>
        <v>Met</v>
      </c>
      <c r="V294" t="str">
        <f>IF(tblOperations[[#This Row],[SLA_Compliance]]&gt;=_xlfn.XLOOKUP('04_References'!$A$3,tblKPITargets[KPI_Name],tblKPITargets[Target_Value]),"Met","Below Target")</f>
        <v>Met</v>
      </c>
      <c r="W294" t="str">
        <f>IF(tblOperations[[#This Row],[Quality_Pass_Rate]]&gt;=_xlfn.XLOOKUP('04_References'!$A$4,tblKPITargets[KPI_Name],tblKPITargets[Target_Value]),"Met","Below Target")</f>
        <v>Below Target</v>
      </c>
      <c r="X294" t="str">
        <f>IF(tblOperations[[#This Row],[Average_Completion_Days]]&lt;=_xlfn.XLOOKUP('04_References'!$A$7,tblKPITargets[KPI_Name],tblKPITargets[Target_Value]),"Met","Below Target")</f>
        <v>Met</v>
      </c>
      <c r="Y294" t="str">
        <f>IF(tblOperations[[#This Row],[Closing_Backlog]]&lt;=_xlfn.XLOOKUP('04_References'!$A$8,tblKPITargets[KPI_Name],tblKPITargets[Target_Value]),"Met","Below Target")</f>
        <v>Met</v>
      </c>
    </row>
    <row r="295" spans="1:25">
      <c r="A295" s="8" t="s">
        <v>323</v>
      </c>
      <c r="B295" s="9">
        <v>46035</v>
      </c>
      <c r="C295" s="4" t="s">
        <v>37</v>
      </c>
      <c r="D295" s="4" t="s">
        <v>21</v>
      </c>
      <c r="E295" s="4">
        <v>87</v>
      </c>
      <c r="F295" s="4">
        <v>47</v>
      </c>
      <c r="G295" s="4">
        <v>134</v>
      </c>
      <c r="H295" s="4">
        <v>28</v>
      </c>
      <c r="I295" s="4">
        <v>106</v>
      </c>
      <c r="J295" s="4">
        <v>0</v>
      </c>
      <c r="K295" s="4">
        <v>0</v>
      </c>
      <c r="L295" s="4">
        <v>8</v>
      </c>
      <c r="M295" s="4">
        <v>0.6</v>
      </c>
      <c r="N295" s="4">
        <v>0.998</v>
      </c>
      <c r="O295" s="4">
        <v>2.5</v>
      </c>
      <c r="P295" s="4">
        <v>0.78800000000000003</v>
      </c>
      <c r="Q295" s="5">
        <v>0.20899999999999999</v>
      </c>
      <c r="R295" s="4" t="str">
        <f>TRIM(tblOperations[[#This Row],[Region]])</f>
        <v>Midlands</v>
      </c>
      <c r="S295" s="4" t="str">
        <f>TRIM(tblOperations[[#This Row],[Team]])</f>
        <v>Facilities Response</v>
      </c>
      <c r="T295" s="4" t="str">
        <f>_xlfn.XLOOKUP(R295,tblRegionReference[Region],tblRegionReference[Area],"Not Found")</f>
        <v>Central</v>
      </c>
      <c r="U295" s="4" t="str">
        <f>IF(tblOperations[[#This Row],[Completion_Rate]]&gt;=_xlfn.XLOOKUP("Completion Rate",tblKPITargets[KPI_Name],tblKPITargets[Target_Value]),"Met","Below Target")</f>
        <v>Below Target</v>
      </c>
      <c r="V295" t="str">
        <f>IF(tblOperations[[#This Row],[SLA_Compliance]]&gt;=_xlfn.XLOOKUP('04_References'!$A$3,tblKPITargets[KPI_Name],tblKPITargets[Target_Value]),"Met","Below Target")</f>
        <v>Below Target</v>
      </c>
      <c r="W295" t="str">
        <f>IF(tblOperations[[#This Row],[Quality_Pass_Rate]]&gt;=_xlfn.XLOOKUP('04_References'!$A$4,tblKPITargets[KPI_Name],tblKPITargets[Target_Value]),"Met","Below Target")</f>
        <v>Met</v>
      </c>
      <c r="X295" t="str">
        <f>IF(tblOperations[[#This Row],[Average_Completion_Days]]&lt;=_xlfn.XLOOKUP('04_References'!$A$7,tblKPITargets[KPI_Name],tblKPITargets[Target_Value]),"Met","Below Target")</f>
        <v>Below Target</v>
      </c>
      <c r="Y295" t="str">
        <f>IF(tblOperations[[#This Row],[Closing_Backlog]]&lt;=_xlfn.XLOOKUP('04_References'!$A$8,tblKPITargets[KPI_Name],tblKPITargets[Target_Value]),"Met","Below Target")</f>
        <v>Below Target</v>
      </c>
    </row>
    <row r="296" spans="1:25">
      <c r="A296" s="6" t="s">
        <v>324</v>
      </c>
      <c r="B296" s="7">
        <v>46035</v>
      </c>
      <c r="C296" s="2" t="s">
        <v>37</v>
      </c>
      <c r="D296" s="2" t="s">
        <v>23</v>
      </c>
      <c r="E296" s="2">
        <v>57</v>
      </c>
      <c r="F296" s="2">
        <v>42</v>
      </c>
      <c r="G296" s="2">
        <v>99</v>
      </c>
      <c r="H296" s="2">
        <v>38</v>
      </c>
      <c r="I296" s="2">
        <v>61</v>
      </c>
      <c r="J296" s="2">
        <v>0</v>
      </c>
      <c r="K296" s="2">
        <v>0</v>
      </c>
      <c r="L296" s="2">
        <v>6.9</v>
      </c>
      <c r="M296" s="2">
        <v>0.6</v>
      </c>
      <c r="N296" s="2">
        <v>0.97699999999999998</v>
      </c>
      <c r="O296" s="2">
        <v>2.5</v>
      </c>
      <c r="P296" s="2">
        <v>0.78800000000000003</v>
      </c>
      <c r="Q296" s="3">
        <v>0.38400000000000001</v>
      </c>
      <c r="R296" s="4" t="str">
        <f>TRIM(tblOperations[[#This Row],[Region]])</f>
        <v>Midlands</v>
      </c>
      <c r="S296" s="4" t="str">
        <f>TRIM(tblOperations[[#This Row],[Team]])</f>
        <v>Estates Support</v>
      </c>
      <c r="T296" s="4" t="str">
        <f>_xlfn.XLOOKUP(R296,tblRegionReference[Region],tblRegionReference[Area],"Not Found")</f>
        <v>Central</v>
      </c>
      <c r="U296" s="4" t="str">
        <f>IF(tblOperations[[#This Row],[Completion_Rate]]&gt;=_xlfn.XLOOKUP("Completion Rate",tblKPITargets[KPI_Name],tblKPITargets[Target_Value]),"Met","Below Target")</f>
        <v>Below Target</v>
      </c>
      <c r="V296" t="str">
        <f>IF(tblOperations[[#This Row],[SLA_Compliance]]&gt;=_xlfn.XLOOKUP('04_References'!$A$3,tblKPITargets[KPI_Name],tblKPITargets[Target_Value]),"Met","Below Target")</f>
        <v>Below Target</v>
      </c>
      <c r="W296" t="str">
        <f>IF(tblOperations[[#This Row],[Quality_Pass_Rate]]&gt;=_xlfn.XLOOKUP('04_References'!$A$4,tblKPITargets[KPI_Name],tblKPITargets[Target_Value]),"Met","Below Target")</f>
        <v>Met</v>
      </c>
      <c r="X296" t="str">
        <f>IF(tblOperations[[#This Row],[Average_Completion_Days]]&lt;=_xlfn.XLOOKUP('04_References'!$A$7,tblKPITargets[KPI_Name],tblKPITargets[Target_Value]),"Met","Below Target")</f>
        <v>Below Target</v>
      </c>
      <c r="Y296" t="str">
        <f>IF(tblOperations[[#This Row],[Closing_Backlog]]&lt;=_xlfn.XLOOKUP('04_References'!$A$8,tblKPITargets[KPI_Name],tblKPITargets[Target_Value]),"Met","Below Target")</f>
        <v>Below Target</v>
      </c>
    </row>
    <row r="297" spans="1:25">
      <c r="A297" s="8" t="s">
        <v>325</v>
      </c>
      <c r="B297" s="9">
        <v>46035</v>
      </c>
      <c r="C297" s="4" t="s">
        <v>37</v>
      </c>
      <c r="D297" s="4" t="s">
        <v>25</v>
      </c>
      <c r="E297" s="4">
        <v>0</v>
      </c>
      <c r="F297" s="4">
        <v>29</v>
      </c>
      <c r="G297" s="4">
        <v>29</v>
      </c>
      <c r="H297" s="4">
        <v>29</v>
      </c>
      <c r="I297" s="4">
        <v>0</v>
      </c>
      <c r="J297" s="4">
        <v>0</v>
      </c>
      <c r="K297" s="4">
        <v>0</v>
      </c>
      <c r="L297" s="4">
        <v>0.9</v>
      </c>
      <c r="M297" s="4">
        <v>0.98099999999999998</v>
      </c>
      <c r="N297" s="4">
        <v>0.96699999999999997</v>
      </c>
      <c r="O297" s="4">
        <v>4.5999999999999996</v>
      </c>
      <c r="P297" s="4">
        <v>0.72</v>
      </c>
      <c r="Q297" s="5">
        <v>1</v>
      </c>
      <c r="R297" s="4" t="str">
        <f>TRIM(tblOperations[[#This Row],[Region]])</f>
        <v>Midlands</v>
      </c>
      <c r="S297" s="4" t="str">
        <f>TRIM(tblOperations[[#This Row],[Team]])</f>
        <v>Workplace Projects</v>
      </c>
      <c r="T297" s="4" t="str">
        <f>_xlfn.XLOOKUP(R297,tblRegionReference[Region],tblRegionReference[Area],"Not Found")</f>
        <v>Central</v>
      </c>
      <c r="U297" s="4" t="str">
        <f>IF(tblOperations[[#This Row],[Completion_Rate]]&gt;=_xlfn.XLOOKUP("Completion Rate",tblKPITargets[KPI_Name],tblKPITargets[Target_Value]),"Met","Below Target")</f>
        <v>Met</v>
      </c>
      <c r="V297" t="str">
        <f>IF(tblOperations[[#This Row],[SLA_Compliance]]&gt;=_xlfn.XLOOKUP('04_References'!$A$3,tblKPITargets[KPI_Name],tblKPITargets[Target_Value]),"Met","Below Target")</f>
        <v>Met</v>
      </c>
      <c r="W297" t="str">
        <f>IF(tblOperations[[#This Row],[Quality_Pass_Rate]]&gt;=_xlfn.XLOOKUP('04_References'!$A$4,tblKPITargets[KPI_Name],tblKPITargets[Target_Value]),"Met","Below Target")</f>
        <v>Met</v>
      </c>
      <c r="X297" t="str">
        <f>IF(tblOperations[[#This Row],[Average_Completion_Days]]&lt;=_xlfn.XLOOKUP('04_References'!$A$7,tblKPITargets[KPI_Name],tblKPITargets[Target_Value]),"Met","Below Target")</f>
        <v>Met</v>
      </c>
      <c r="Y297" t="str">
        <f>IF(tblOperations[[#This Row],[Closing_Backlog]]&lt;=_xlfn.XLOOKUP('04_References'!$A$8,tblKPITargets[KPI_Name],tblKPITargets[Target_Value]),"Met","Below Target")</f>
        <v>Met</v>
      </c>
    </row>
    <row r="298" spans="1:25">
      <c r="A298" s="6" t="s">
        <v>326</v>
      </c>
      <c r="B298" s="7">
        <v>46035</v>
      </c>
      <c r="C298" s="2" t="s">
        <v>43</v>
      </c>
      <c r="D298" s="2" t="s">
        <v>19</v>
      </c>
      <c r="E298" s="2">
        <v>147</v>
      </c>
      <c r="F298" s="2">
        <v>26</v>
      </c>
      <c r="G298" s="2">
        <v>173</v>
      </c>
      <c r="H298" s="2">
        <v>25</v>
      </c>
      <c r="I298" s="2">
        <v>148</v>
      </c>
      <c r="J298" s="2">
        <v>0</v>
      </c>
      <c r="K298" s="2">
        <v>0</v>
      </c>
      <c r="L298" s="2">
        <v>8</v>
      </c>
      <c r="M298" s="2">
        <v>0.6</v>
      </c>
      <c r="N298" s="2">
        <v>0.99099999999999999</v>
      </c>
      <c r="O298" s="2">
        <v>2.5</v>
      </c>
      <c r="P298" s="2">
        <v>0.70299999999999996</v>
      </c>
      <c r="Q298" s="3">
        <v>0.14499999999999999</v>
      </c>
      <c r="R298" s="4" t="str">
        <f>TRIM(tblOperations[[#This Row],[Region]])</f>
        <v>South West</v>
      </c>
      <c r="S298" s="4" t="str">
        <f>TRIM(tblOperations[[#This Row],[Team]])</f>
        <v>Workplace Services</v>
      </c>
      <c r="T298" s="4" t="str">
        <f>_xlfn.XLOOKUP(R298,tblRegionReference[Region],tblRegionReference[Area],"Not Found")</f>
        <v>South</v>
      </c>
      <c r="U298" s="4" t="str">
        <f>IF(tblOperations[[#This Row],[Completion_Rate]]&gt;=_xlfn.XLOOKUP("Completion Rate",tblKPITargets[KPI_Name],tblKPITargets[Target_Value]),"Met","Below Target")</f>
        <v>Below Target</v>
      </c>
      <c r="V298" t="str">
        <f>IF(tblOperations[[#This Row],[SLA_Compliance]]&gt;=_xlfn.XLOOKUP('04_References'!$A$3,tblKPITargets[KPI_Name],tblKPITargets[Target_Value]),"Met","Below Target")</f>
        <v>Below Target</v>
      </c>
      <c r="W298" t="str">
        <f>IF(tblOperations[[#This Row],[Quality_Pass_Rate]]&gt;=_xlfn.XLOOKUP('04_References'!$A$4,tblKPITargets[KPI_Name],tblKPITargets[Target_Value]),"Met","Below Target")</f>
        <v>Met</v>
      </c>
      <c r="X298" t="str">
        <f>IF(tblOperations[[#This Row],[Average_Completion_Days]]&lt;=_xlfn.XLOOKUP('04_References'!$A$7,tblKPITargets[KPI_Name],tblKPITargets[Target_Value]),"Met","Below Target")</f>
        <v>Below Target</v>
      </c>
      <c r="Y298" t="str">
        <f>IF(tblOperations[[#This Row],[Closing_Backlog]]&lt;=_xlfn.XLOOKUP('04_References'!$A$8,tblKPITargets[KPI_Name],tblKPITargets[Target_Value]),"Met","Below Target")</f>
        <v>Below Target</v>
      </c>
    </row>
    <row r="299" spans="1:25">
      <c r="A299" s="8" t="s">
        <v>327</v>
      </c>
      <c r="B299" s="9">
        <v>46035</v>
      </c>
      <c r="C299" s="4" t="s">
        <v>43</v>
      </c>
      <c r="D299" s="4" t="s">
        <v>21</v>
      </c>
      <c r="E299" s="4">
        <v>0</v>
      </c>
      <c r="F299" s="4">
        <v>46</v>
      </c>
      <c r="G299" s="4">
        <v>46</v>
      </c>
      <c r="H299" s="4">
        <v>46</v>
      </c>
      <c r="I299" s="4">
        <v>0</v>
      </c>
      <c r="J299" s="4">
        <v>0</v>
      </c>
      <c r="K299" s="4">
        <v>0</v>
      </c>
      <c r="L299" s="4">
        <v>1.9</v>
      </c>
      <c r="M299" s="4">
        <v>0.93100000000000005</v>
      </c>
      <c r="N299" s="4">
        <v>0.96699999999999997</v>
      </c>
      <c r="O299" s="4">
        <v>4.5</v>
      </c>
      <c r="P299" s="4">
        <v>0.68899999999999995</v>
      </c>
      <c r="Q299" s="5">
        <v>1</v>
      </c>
      <c r="R299" s="4" t="str">
        <f>TRIM(tblOperations[[#This Row],[Region]])</f>
        <v>South West</v>
      </c>
      <c r="S299" s="4" t="str">
        <f>TRIM(tblOperations[[#This Row],[Team]])</f>
        <v>Facilities Response</v>
      </c>
      <c r="T299" s="4" t="str">
        <f>_xlfn.XLOOKUP(R299,tblRegionReference[Region],tblRegionReference[Area],"Not Found")</f>
        <v>South</v>
      </c>
      <c r="U299" s="4" t="str">
        <f>IF(tblOperations[[#This Row],[Completion_Rate]]&gt;=_xlfn.XLOOKUP("Completion Rate",tblKPITargets[KPI_Name],tblKPITargets[Target_Value]),"Met","Below Target")</f>
        <v>Met</v>
      </c>
      <c r="V299" t="str">
        <f>IF(tblOperations[[#This Row],[SLA_Compliance]]&gt;=_xlfn.XLOOKUP('04_References'!$A$3,tblKPITargets[KPI_Name],tblKPITargets[Target_Value]),"Met","Below Target")</f>
        <v>Met</v>
      </c>
      <c r="W299" t="str">
        <f>IF(tblOperations[[#This Row],[Quality_Pass_Rate]]&gt;=_xlfn.XLOOKUP('04_References'!$A$4,tblKPITargets[KPI_Name],tblKPITargets[Target_Value]),"Met","Below Target")</f>
        <v>Met</v>
      </c>
      <c r="X299" t="str">
        <f>IF(tblOperations[[#This Row],[Average_Completion_Days]]&lt;=_xlfn.XLOOKUP('04_References'!$A$7,tblKPITargets[KPI_Name],tblKPITargets[Target_Value]),"Met","Below Target")</f>
        <v>Met</v>
      </c>
      <c r="Y299" t="str">
        <f>IF(tblOperations[[#This Row],[Closing_Backlog]]&lt;=_xlfn.XLOOKUP('04_References'!$A$8,tblKPITargets[KPI_Name],tblKPITargets[Target_Value]),"Met","Below Target")</f>
        <v>Met</v>
      </c>
    </row>
    <row r="300" spans="1:25">
      <c r="A300" s="6" t="s">
        <v>328</v>
      </c>
      <c r="B300" s="7">
        <v>46035</v>
      </c>
      <c r="C300" s="2" t="s">
        <v>43</v>
      </c>
      <c r="D300" s="2" t="s">
        <v>23</v>
      </c>
      <c r="E300" s="2">
        <v>0</v>
      </c>
      <c r="F300" s="2">
        <v>63</v>
      </c>
      <c r="G300" s="2">
        <v>63</v>
      </c>
      <c r="H300" s="2">
        <v>43</v>
      </c>
      <c r="I300" s="2">
        <v>20</v>
      </c>
      <c r="J300" s="2">
        <v>0</v>
      </c>
      <c r="K300" s="2">
        <v>0</v>
      </c>
      <c r="L300" s="2">
        <v>3.3</v>
      </c>
      <c r="M300" s="2">
        <v>0.85499999999999998</v>
      </c>
      <c r="N300" s="2">
        <v>0.98499999999999999</v>
      </c>
      <c r="O300" s="2">
        <v>3.8</v>
      </c>
      <c r="P300" s="2">
        <v>0.64900000000000002</v>
      </c>
      <c r="Q300" s="3">
        <v>0.68300000000000005</v>
      </c>
      <c r="R300" s="4" t="str">
        <f>TRIM(tblOperations[[#This Row],[Region]])</f>
        <v>South West</v>
      </c>
      <c r="S300" s="4" t="str">
        <f>TRIM(tblOperations[[#This Row],[Team]])</f>
        <v>Estates Support</v>
      </c>
      <c r="T300" s="4" t="str">
        <f>_xlfn.XLOOKUP(R300,tblRegionReference[Region],tblRegionReference[Area],"Not Found")</f>
        <v>South</v>
      </c>
      <c r="U300" s="4" t="str">
        <f>IF(tblOperations[[#This Row],[Completion_Rate]]&gt;=_xlfn.XLOOKUP("Completion Rate",tblKPITargets[KPI_Name],tblKPITargets[Target_Value]),"Met","Below Target")</f>
        <v>Below Target</v>
      </c>
      <c r="V300" t="str">
        <f>IF(tblOperations[[#This Row],[SLA_Compliance]]&gt;=_xlfn.XLOOKUP('04_References'!$A$3,tblKPITargets[KPI_Name],tblKPITargets[Target_Value]),"Met","Below Target")</f>
        <v>Below Target</v>
      </c>
      <c r="W300" t="str">
        <f>IF(tblOperations[[#This Row],[Quality_Pass_Rate]]&gt;=_xlfn.XLOOKUP('04_References'!$A$4,tblKPITargets[KPI_Name],tblKPITargets[Target_Value]),"Met","Below Target")</f>
        <v>Met</v>
      </c>
      <c r="X300" t="str">
        <f>IF(tblOperations[[#This Row],[Average_Completion_Days]]&lt;=_xlfn.XLOOKUP('04_References'!$A$7,tblKPITargets[KPI_Name],tblKPITargets[Target_Value]),"Met","Below Target")</f>
        <v>Below Target</v>
      </c>
      <c r="Y300" t="str">
        <f>IF(tblOperations[[#This Row],[Closing_Backlog]]&lt;=_xlfn.XLOOKUP('04_References'!$A$8,tblKPITargets[KPI_Name],tblKPITargets[Target_Value]),"Met","Below Target")</f>
        <v>Below Target</v>
      </c>
    </row>
    <row r="301" spans="1:25">
      <c r="A301" s="8" t="s">
        <v>329</v>
      </c>
      <c r="B301" s="9">
        <v>46035</v>
      </c>
      <c r="C301" s="4" t="s">
        <v>43</v>
      </c>
      <c r="D301" s="4" t="s">
        <v>25</v>
      </c>
      <c r="E301" s="4">
        <v>0</v>
      </c>
      <c r="F301" s="4">
        <v>35</v>
      </c>
      <c r="G301" s="4">
        <v>35</v>
      </c>
      <c r="H301" s="4">
        <v>35</v>
      </c>
      <c r="I301" s="4">
        <v>0</v>
      </c>
      <c r="J301" s="4">
        <v>0</v>
      </c>
      <c r="K301" s="4">
        <v>0</v>
      </c>
      <c r="L301" s="4">
        <v>1.2</v>
      </c>
      <c r="M301" s="4">
        <v>0.95699999999999996</v>
      </c>
      <c r="N301" s="4">
        <v>1</v>
      </c>
      <c r="O301" s="4">
        <v>4.4000000000000004</v>
      </c>
      <c r="P301" s="4">
        <v>0.67300000000000004</v>
      </c>
      <c r="Q301" s="5">
        <v>1</v>
      </c>
      <c r="R301" s="4" t="str">
        <f>TRIM(tblOperations[[#This Row],[Region]])</f>
        <v>South West</v>
      </c>
      <c r="S301" s="4" t="str">
        <f>TRIM(tblOperations[[#This Row],[Team]])</f>
        <v>Workplace Projects</v>
      </c>
      <c r="T301" s="4" t="str">
        <f>_xlfn.XLOOKUP(R301,tblRegionReference[Region],tblRegionReference[Area],"Not Found")</f>
        <v>South</v>
      </c>
      <c r="U301" s="4" t="str">
        <f>IF(tblOperations[[#This Row],[Completion_Rate]]&gt;=_xlfn.XLOOKUP("Completion Rate",tblKPITargets[KPI_Name],tblKPITargets[Target_Value]),"Met","Below Target")</f>
        <v>Met</v>
      </c>
      <c r="V301" t="str">
        <f>IF(tblOperations[[#This Row],[SLA_Compliance]]&gt;=_xlfn.XLOOKUP('04_References'!$A$3,tblKPITargets[KPI_Name],tblKPITargets[Target_Value]),"Met","Below Target")</f>
        <v>Met</v>
      </c>
      <c r="W301" t="str">
        <f>IF(tblOperations[[#This Row],[Quality_Pass_Rate]]&gt;=_xlfn.XLOOKUP('04_References'!$A$4,tblKPITargets[KPI_Name],tblKPITargets[Target_Value]),"Met","Below Target")</f>
        <v>Met</v>
      </c>
      <c r="X301" t="str">
        <f>IF(tblOperations[[#This Row],[Average_Completion_Days]]&lt;=_xlfn.XLOOKUP('04_References'!$A$7,tblKPITargets[KPI_Name],tblKPITargets[Target_Value]),"Met","Below Target")</f>
        <v>Met</v>
      </c>
      <c r="Y301" t="str">
        <f>IF(tblOperations[[#This Row],[Closing_Backlog]]&lt;=_xlfn.XLOOKUP('04_References'!$A$8,tblKPITargets[KPI_Name],tblKPITargets[Target_Value]),"Met","Below Target")</f>
        <v>Met</v>
      </c>
    </row>
    <row r="302" spans="1:25">
      <c r="A302" s="6" t="s">
        <v>330</v>
      </c>
      <c r="B302" s="7">
        <v>46035</v>
      </c>
      <c r="C302" s="2" t="s">
        <v>48</v>
      </c>
      <c r="D302" s="2" t="s">
        <v>19</v>
      </c>
      <c r="E302" s="2">
        <v>43</v>
      </c>
      <c r="F302" s="2">
        <v>54</v>
      </c>
      <c r="G302" s="2">
        <v>97</v>
      </c>
      <c r="H302" s="2">
        <v>60</v>
      </c>
      <c r="I302" s="2">
        <v>37</v>
      </c>
      <c r="J302" s="2">
        <v>0</v>
      </c>
      <c r="K302" s="2">
        <v>0</v>
      </c>
      <c r="L302" s="2">
        <v>4.0999999999999996</v>
      </c>
      <c r="M302" s="2">
        <v>0.73199999999999998</v>
      </c>
      <c r="N302" s="2">
        <v>0.98399999999999999</v>
      </c>
      <c r="O302" s="2">
        <v>2.9</v>
      </c>
      <c r="P302" s="2">
        <v>0.66900000000000004</v>
      </c>
      <c r="Q302" s="3">
        <v>0.61899999999999999</v>
      </c>
      <c r="R302" s="4" t="str">
        <f>TRIM(tblOperations[[#This Row],[Region]])</f>
        <v>South East</v>
      </c>
      <c r="S302" s="4" t="str">
        <f>TRIM(tblOperations[[#This Row],[Team]])</f>
        <v>Workplace Services</v>
      </c>
      <c r="T302" s="4" t="str">
        <f>_xlfn.XLOOKUP(R302,tblRegionReference[Region],tblRegionReference[Area],"Not Found")</f>
        <v>South</v>
      </c>
      <c r="U302" s="4" t="str">
        <f>IF(tblOperations[[#This Row],[Completion_Rate]]&gt;=_xlfn.XLOOKUP("Completion Rate",tblKPITargets[KPI_Name],tblKPITargets[Target_Value]),"Met","Below Target")</f>
        <v>Below Target</v>
      </c>
      <c r="V302" t="str">
        <f>IF(tblOperations[[#This Row],[SLA_Compliance]]&gt;=_xlfn.XLOOKUP('04_References'!$A$3,tblKPITargets[KPI_Name],tblKPITargets[Target_Value]),"Met","Below Target")</f>
        <v>Below Target</v>
      </c>
      <c r="W302" t="str">
        <f>IF(tblOperations[[#This Row],[Quality_Pass_Rate]]&gt;=_xlfn.XLOOKUP('04_References'!$A$4,tblKPITargets[KPI_Name],tblKPITargets[Target_Value]),"Met","Below Target")</f>
        <v>Met</v>
      </c>
      <c r="X302" t="str">
        <f>IF(tblOperations[[#This Row],[Average_Completion_Days]]&lt;=_xlfn.XLOOKUP('04_References'!$A$7,tblKPITargets[KPI_Name],tblKPITargets[Target_Value]),"Met","Below Target")</f>
        <v>Below Target</v>
      </c>
      <c r="Y302" t="str">
        <f>IF(tblOperations[[#This Row],[Closing_Backlog]]&lt;=_xlfn.XLOOKUP('04_References'!$A$8,tblKPITargets[KPI_Name],tblKPITargets[Target_Value]),"Met","Below Target")</f>
        <v>Below Target</v>
      </c>
    </row>
    <row r="303" spans="1:25">
      <c r="A303" s="8" t="s">
        <v>331</v>
      </c>
      <c r="B303" s="9">
        <v>46035</v>
      </c>
      <c r="C303" s="4" t="s">
        <v>48</v>
      </c>
      <c r="D303" s="4" t="s">
        <v>21</v>
      </c>
      <c r="E303" s="4">
        <v>324</v>
      </c>
      <c r="F303" s="4">
        <v>39</v>
      </c>
      <c r="G303" s="4">
        <v>363</v>
      </c>
      <c r="H303" s="4">
        <v>17</v>
      </c>
      <c r="I303" s="4">
        <v>346</v>
      </c>
      <c r="J303" s="4">
        <v>0</v>
      </c>
      <c r="K303" s="4">
        <v>0</v>
      </c>
      <c r="L303" s="4">
        <v>8</v>
      </c>
      <c r="M303" s="4">
        <v>0.6</v>
      </c>
      <c r="N303" s="4">
        <v>1</v>
      </c>
      <c r="O303" s="4">
        <v>2.5</v>
      </c>
      <c r="P303" s="4">
        <v>0.751</v>
      </c>
      <c r="Q303" s="5">
        <v>4.7E-2</v>
      </c>
      <c r="R303" s="4" t="str">
        <f>TRIM(tblOperations[[#This Row],[Region]])</f>
        <v>South East</v>
      </c>
      <c r="S303" s="4" t="str">
        <f>TRIM(tblOperations[[#This Row],[Team]])</f>
        <v>Facilities Response</v>
      </c>
      <c r="T303" s="4" t="str">
        <f>_xlfn.XLOOKUP(R303,tblRegionReference[Region],tblRegionReference[Area],"Not Found")</f>
        <v>South</v>
      </c>
      <c r="U303" s="4" t="str">
        <f>IF(tblOperations[[#This Row],[Completion_Rate]]&gt;=_xlfn.XLOOKUP("Completion Rate",tblKPITargets[KPI_Name],tblKPITargets[Target_Value]),"Met","Below Target")</f>
        <v>Below Target</v>
      </c>
      <c r="V303" t="str">
        <f>IF(tblOperations[[#This Row],[SLA_Compliance]]&gt;=_xlfn.XLOOKUP('04_References'!$A$3,tblKPITargets[KPI_Name],tblKPITargets[Target_Value]),"Met","Below Target")</f>
        <v>Below Target</v>
      </c>
      <c r="W303" t="str">
        <f>IF(tblOperations[[#This Row],[Quality_Pass_Rate]]&gt;=_xlfn.XLOOKUP('04_References'!$A$4,tblKPITargets[KPI_Name],tblKPITargets[Target_Value]),"Met","Below Target")</f>
        <v>Met</v>
      </c>
      <c r="X303" t="str">
        <f>IF(tblOperations[[#This Row],[Average_Completion_Days]]&lt;=_xlfn.XLOOKUP('04_References'!$A$7,tblKPITargets[KPI_Name],tblKPITargets[Target_Value]),"Met","Below Target")</f>
        <v>Below Target</v>
      </c>
      <c r="Y303" t="str">
        <f>IF(tblOperations[[#This Row],[Closing_Backlog]]&lt;=_xlfn.XLOOKUP('04_References'!$A$8,tblKPITargets[KPI_Name],tblKPITargets[Target_Value]),"Met","Below Target")</f>
        <v>Below Target</v>
      </c>
    </row>
    <row r="304" spans="1:25">
      <c r="A304" s="6" t="s">
        <v>332</v>
      </c>
      <c r="B304" s="7">
        <v>46035</v>
      </c>
      <c r="C304" s="2" t="s">
        <v>48</v>
      </c>
      <c r="D304" s="2" t="s">
        <v>23</v>
      </c>
      <c r="E304" s="2">
        <v>6</v>
      </c>
      <c r="F304" s="2">
        <v>47</v>
      </c>
      <c r="G304" s="2">
        <v>53</v>
      </c>
      <c r="H304" s="2">
        <v>50</v>
      </c>
      <c r="I304" s="2">
        <v>3</v>
      </c>
      <c r="J304" s="2">
        <v>0</v>
      </c>
      <c r="K304" s="2">
        <v>0</v>
      </c>
      <c r="L304" s="2">
        <v>1.5</v>
      </c>
      <c r="M304" s="2">
        <v>0.88</v>
      </c>
      <c r="N304" s="2">
        <v>0.98</v>
      </c>
      <c r="O304" s="2">
        <v>4.3</v>
      </c>
      <c r="P304" s="2">
        <v>0.69499999999999995</v>
      </c>
      <c r="Q304" s="3">
        <v>0.94299999999999995</v>
      </c>
      <c r="R304" s="4" t="str">
        <f>TRIM(tblOperations[[#This Row],[Region]])</f>
        <v>South East</v>
      </c>
      <c r="S304" s="4" t="str">
        <f>TRIM(tblOperations[[#This Row],[Team]])</f>
        <v>Estates Support</v>
      </c>
      <c r="T304" s="4" t="str">
        <f>_xlfn.XLOOKUP(R304,tblRegionReference[Region],tblRegionReference[Area],"Not Found")</f>
        <v>South</v>
      </c>
      <c r="U304" s="4" t="str">
        <f>IF(tblOperations[[#This Row],[Completion_Rate]]&gt;=_xlfn.XLOOKUP("Completion Rate",tblKPITargets[KPI_Name],tblKPITargets[Target_Value]),"Met","Below Target")</f>
        <v>Below Target</v>
      </c>
      <c r="V304" t="str">
        <f>IF(tblOperations[[#This Row],[SLA_Compliance]]&gt;=_xlfn.XLOOKUP('04_References'!$A$3,tblKPITargets[KPI_Name],tblKPITargets[Target_Value]),"Met","Below Target")</f>
        <v>Below Target</v>
      </c>
      <c r="W304" t="str">
        <f>IF(tblOperations[[#This Row],[Quality_Pass_Rate]]&gt;=_xlfn.XLOOKUP('04_References'!$A$4,tblKPITargets[KPI_Name],tblKPITargets[Target_Value]),"Met","Below Target")</f>
        <v>Met</v>
      </c>
      <c r="X304" t="str">
        <f>IF(tblOperations[[#This Row],[Average_Completion_Days]]&lt;=_xlfn.XLOOKUP('04_References'!$A$7,tblKPITargets[KPI_Name],tblKPITargets[Target_Value]),"Met","Below Target")</f>
        <v>Met</v>
      </c>
      <c r="Y304" t="str">
        <f>IF(tblOperations[[#This Row],[Closing_Backlog]]&lt;=_xlfn.XLOOKUP('04_References'!$A$8,tblKPITargets[KPI_Name],tblKPITargets[Target_Value]),"Met","Below Target")</f>
        <v>Met</v>
      </c>
    </row>
    <row r="305" spans="1:25">
      <c r="A305" s="8" t="s">
        <v>333</v>
      </c>
      <c r="B305" s="9">
        <v>46035</v>
      </c>
      <c r="C305" s="4" t="s">
        <v>48</v>
      </c>
      <c r="D305" s="4" t="s">
        <v>25</v>
      </c>
      <c r="E305" s="4">
        <v>100</v>
      </c>
      <c r="F305" s="4">
        <v>46</v>
      </c>
      <c r="G305" s="4">
        <v>146</v>
      </c>
      <c r="H305" s="4">
        <v>23</v>
      </c>
      <c r="I305" s="4">
        <v>123</v>
      </c>
      <c r="J305" s="4">
        <v>0</v>
      </c>
      <c r="K305" s="4">
        <v>0</v>
      </c>
      <c r="L305" s="4">
        <v>8</v>
      </c>
      <c r="M305" s="4">
        <v>0.6</v>
      </c>
      <c r="N305" s="4">
        <v>0.998</v>
      </c>
      <c r="O305" s="4">
        <v>2.5</v>
      </c>
      <c r="P305" s="4">
        <v>0.71899999999999997</v>
      </c>
      <c r="Q305" s="5">
        <v>0.158</v>
      </c>
      <c r="R305" s="4" t="str">
        <f>TRIM(tblOperations[[#This Row],[Region]])</f>
        <v>South East</v>
      </c>
      <c r="S305" s="4" t="str">
        <f>TRIM(tblOperations[[#This Row],[Team]])</f>
        <v>Workplace Projects</v>
      </c>
      <c r="T305" s="4" t="str">
        <f>_xlfn.XLOOKUP(R305,tblRegionReference[Region],tblRegionReference[Area],"Not Found")</f>
        <v>South</v>
      </c>
      <c r="U305" s="4" t="str">
        <f>IF(tblOperations[[#This Row],[Completion_Rate]]&gt;=_xlfn.XLOOKUP("Completion Rate",tblKPITargets[KPI_Name],tblKPITargets[Target_Value]),"Met","Below Target")</f>
        <v>Below Target</v>
      </c>
      <c r="V305" t="str">
        <f>IF(tblOperations[[#This Row],[SLA_Compliance]]&gt;=_xlfn.XLOOKUP('04_References'!$A$3,tblKPITargets[KPI_Name],tblKPITargets[Target_Value]),"Met","Below Target")</f>
        <v>Below Target</v>
      </c>
      <c r="W305" t="str">
        <f>IF(tblOperations[[#This Row],[Quality_Pass_Rate]]&gt;=_xlfn.XLOOKUP('04_References'!$A$4,tblKPITargets[KPI_Name],tblKPITargets[Target_Value]),"Met","Below Target")</f>
        <v>Met</v>
      </c>
      <c r="X305" t="str">
        <f>IF(tblOperations[[#This Row],[Average_Completion_Days]]&lt;=_xlfn.XLOOKUP('04_References'!$A$7,tblKPITargets[KPI_Name],tblKPITargets[Target_Value]),"Met","Below Target")</f>
        <v>Below Target</v>
      </c>
      <c r="Y305" t="str">
        <f>IF(tblOperations[[#This Row],[Closing_Backlog]]&lt;=_xlfn.XLOOKUP('04_References'!$A$8,tblKPITargets[KPI_Name],tblKPITargets[Target_Value]),"Met","Below Target")</f>
        <v>Below Target</v>
      </c>
    </row>
    <row r="306" spans="1:25">
      <c r="A306" s="6" t="s">
        <v>334</v>
      </c>
      <c r="B306" s="7">
        <v>46035</v>
      </c>
      <c r="C306" s="2" t="s">
        <v>53</v>
      </c>
      <c r="D306" s="2" t="s">
        <v>19</v>
      </c>
      <c r="E306" s="2">
        <v>172</v>
      </c>
      <c r="F306" s="2">
        <v>46</v>
      </c>
      <c r="G306" s="2">
        <v>218</v>
      </c>
      <c r="H306" s="2">
        <v>27</v>
      </c>
      <c r="I306" s="2">
        <v>191</v>
      </c>
      <c r="J306" s="2">
        <v>0</v>
      </c>
      <c r="K306" s="2">
        <v>0</v>
      </c>
      <c r="L306" s="2">
        <v>8</v>
      </c>
      <c r="M306" s="2">
        <v>0.6</v>
      </c>
      <c r="N306" s="2">
        <v>0.96399999999999997</v>
      </c>
      <c r="O306" s="2">
        <v>2.5</v>
      </c>
      <c r="P306" s="2">
        <v>0.77100000000000002</v>
      </c>
      <c r="Q306" s="3">
        <v>0.124</v>
      </c>
      <c r="R306" s="4" t="str">
        <f>TRIM(tblOperations[[#This Row],[Region]])</f>
        <v>Wales</v>
      </c>
      <c r="S306" s="4" t="str">
        <f>TRIM(tblOperations[[#This Row],[Team]])</f>
        <v>Workplace Services</v>
      </c>
      <c r="T306" s="4" t="str">
        <f>_xlfn.XLOOKUP(R306,tblRegionReference[Region],tblRegionReference[Area],"Not Found")</f>
        <v>Wales</v>
      </c>
      <c r="U306" s="4" t="str">
        <f>IF(tblOperations[[#This Row],[Completion_Rate]]&gt;=_xlfn.XLOOKUP("Completion Rate",tblKPITargets[KPI_Name],tblKPITargets[Target_Value]),"Met","Below Target")</f>
        <v>Below Target</v>
      </c>
      <c r="V306" t="str">
        <f>IF(tblOperations[[#This Row],[SLA_Compliance]]&gt;=_xlfn.XLOOKUP('04_References'!$A$3,tblKPITargets[KPI_Name],tblKPITargets[Target_Value]),"Met","Below Target")</f>
        <v>Below Target</v>
      </c>
      <c r="W306" t="str">
        <f>IF(tblOperations[[#This Row],[Quality_Pass_Rate]]&gt;=_xlfn.XLOOKUP('04_References'!$A$4,tblKPITargets[KPI_Name],tblKPITargets[Target_Value]),"Met","Below Target")</f>
        <v>Met</v>
      </c>
      <c r="X306" t="str">
        <f>IF(tblOperations[[#This Row],[Average_Completion_Days]]&lt;=_xlfn.XLOOKUP('04_References'!$A$7,tblKPITargets[KPI_Name],tblKPITargets[Target_Value]),"Met","Below Target")</f>
        <v>Below Target</v>
      </c>
      <c r="Y306" t="str">
        <f>IF(tblOperations[[#This Row],[Closing_Backlog]]&lt;=_xlfn.XLOOKUP('04_References'!$A$8,tblKPITargets[KPI_Name],tblKPITargets[Target_Value]),"Met","Below Target")</f>
        <v>Below Target</v>
      </c>
    </row>
    <row r="307" spans="1:25">
      <c r="A307" s="8" t="s">
        <v>335</v>
      </c>
      <c r="B307" s="9">
        <v>46035</v>
      </c>
      <c r="C307" s="4" t="s">
        <v>53</v>
      </c>
      <c r="D307" s="4" t="s">
        <v>21</v>
      </c>
      <c r="E307" s="4">
        <v>108</v>
      </c>
      <c r="F307" s="4">
        <v>31</v>
      </c>
      <c r="G307" s="4">
        <v>139</v>
      </c>
      <c r="H307" s="4">
        <v>30</v>
      </c>
      <c r="I307" s="4">
        <v>109</v>
      </c>
      <c r="J307" s="4">
        <v>0</v>
      </c>
      <c r="K307" s="4">
        <v>0</v>
      </c>
      <c r="L307" s="4">
        <v>8</v>
      </c>
      <c r="M307" s="4">
        <v>0.6</v>
      </c>
      <c r="N307" s="4">
        <v>0.98599999999999999</v>
      </c>
      <c r="O307" s="4">
        <v>2.5</v>
      </c>
      <c r="P307" s="4">
        <v>0.70599999999999996</v>
      </c>
      <c r="Q307" s="5">
        <v>0.216</v>
      </c>
      <c r="R307" s="4" t="str">
        <f>TRIM(tblOperations[[#This Row],[Region]])</f>
        <v>Wales</v>
      </c>
      <c r="S307" s="4" t="str">
        <f>TRIM(tblOperations[[#This Row],[Team]])</f>
        <v>Facilities Response</v>
      </c>
      <c r="T307" s="4" t="str">
        <f>_xlfn.XLOOKUP(R307,tblRegionReference[Region],tblRegionReference[Area],"Not Found")</f>
        <v>Wales</v>
      </c>
      <c r="U307" s="4" t="str">
        <f>IF(tblOperations[[#This Row],[Completion_Rate]]&gt;=_xlfn.XLOOKUP("Completion Rate",tblKPITargets[KPI_Name],tblKPITargets[Target_Value]),"Met","Below Target")</f>
        <v>Below Target</v>
      </c>
      <c r="V307" t="str">
        <f>IF(tblOperations[[#This Row],[SLA_Compliance]]&gt;=_xlfn.XLOOKUP('04_References'!$A$3,tblKPITargets[KPI_Name],tblKPITargets[Target_Value]),"Met","Below Target")</f>
        <v>Below Target</v>
      </c>
      <c r="W307" t="str">
        <f>IF(tblOperations[[#This Row],[Quality_Pass_Rate]]&gt;=_xlfn.XLOOKUP('04_References'!$A$4,tblKPITargets[KPI_Name],tblKPITargets[Target_Value]),"Met","Below Target")</f>
        <v>Met</v>
      </c>
      <c r="X307" t="str">
        <f>IF(tblOperations[[#This Row],[Average_Completion_Days]]&lt;=_xlfn.XLOOKUP('04_References'!$A$7,tblKPITargets[KPI_Name],tblKPITargets[Target_Value]),"Met","Below Target")</f>
        <v>Below Target</v>
      </c>
      <c r="Y307" t="str">
        <f>IF(tblOperations[[#This Row],[Closing_Backlog]]&lt;=_xlfn.XLOOKUP('04_References'!$A$8,tblKPITargets[KPI_Name],tblKPITargets[Target_Value]),"Met","Below Target")</f>
        <v>Below Target</v>
      </c>
    </row>
    <row r="308" spans="1:25">
      <c r="A308" s="6" t="s">
        <v>336</v>
      </c>
      <c r="B308" s="7">
        <v>46035</v>
      </c>
      <c r="C308" s="2" t="s">
        <v>53</v>
      </c>
      <c r="D308" s="2" t="s">
        <v>23</v>
      </c>
      <c r="E308" s="2">
        <v>87</v>
      </c>
      <c r="F308" s="2">
        <v>51</v>
      </c>
      <c r="G308" s="2">
        <v>138</v>
      </c>
      <c r="H308" s="2">
        <v>35</v>
      </c>
      <c r="I308" s="2">
        <v>103</v>
      </c>
      <c r="J308" s="2">
        <v>0</v>
      </c>
      <c r="K308" s="2">
        <v>0</v>
      </c>
      <c r="L308" s="2">
        <v>8</v>
      </c>
      <c r="M308" s="2">
        <v>0.6</v>
      </c>
      <c r="N308" s="2">
        <v>1</v>
      </c>
      <c r="O308" s="2">
        <v>2.5</v>
      </c>
      <c r="P308" s="2">
        <v>0.755</v>
      </c>
      <c r="Q308" s="3">
        <v>0.254</v>
      </c>
      <c r="R308" s="4" t="str">
        <f>TRIM(tblOperations[[#This Row],[Region]])</f>
        <v>Wales</v>
      </c>
      <c r="S308" s="4" t="str">
        <f>TRIM(tblOperations[[#This Row],[Team]])</f>
        <v>Estates Support</v>
      </c>
      <c r="T308" s="4" t="str">
        <f>_xlfn.XLOOKUP(R308,tblRegionReference[Region],tblRegionReference[Area],"Not Found")</f>
        <v>Wales</v>
      </c>
      <c r="U308" s="4" t="str">
        <f>IF(tblOperations[[#This Row],[Completion_Rate]]&gt;=_xlfn.XLOOKUP("Completion Rate",tblKPITargets[KPI_Name],tblKPITargets[Target_Value]),"Met","Below Target")</f>
        <v>Below Target</v>
      </c>
      <c r="V308" t="str">
        <f>IF(tblOperations[[#This Row],[SLA_Compliance]]&gt;=_xlfn.XLOOKUP('04_References'!$A$3,tblKPITargets[KPI_Name],tblKPITargets[Target_Value]),"Met","Below Target")</f>
        <v>Below Target</v>
      </c>
      <c r="W308" t="str">
        <f>IF(tblOperations[[#This Row],[Quality_Pass_Rate]]&gt;=_xlfn.XLOOKUP('04_References'!$A$4,tblKPITargets[KPI_Name],tblKPITargets[Target_Value]),"Met","Below Target")</f>
        <v>Met</v>
      </c>
      <c r="X308" t="str">
        <f>IF(tblOperations[[#This Row],[Average_Completion_Days]]&lt;=_xlfn.XLOOKUP('04_References'!$A$7,tblKPITargets[KPI_Name],tblKPITargets[Target_Value]),"Met","Below Target")</f>
        <v>Below Target</v>
      </c>
      <c r="Y308" t="str">
        <f>IF(tblOperations[[#This Row],[Closing_Backlog]]&lt;=_xlfn.XLOOKUP('04_References'!$A$8,tblKPITargets[KPI_Name],tblKPITargets[Target_Value]),"Met","Below Target")</f>
        <v>Below Target</v>
      </c>
    </row>
    <row r="309" spans="1:25">
      <c r="A309" s="8" t="s">
        <v>337</v>
      </c>
      <c r="B309" s="9">
        <v>46035</v>
      </c>
      <c r="C309" s="4" t="s">
        <v>53</v>
      </c>
      <c r="D309" s="4" t="s">
        <v>25</v>
      </c>
      <c r="E309" s="4">
        <v>0</v>
      </c>
      <c r="F309" s="4">
        <v>23</v>
      </c>
      <c r="G309" s="4">
        <v>23</v>
      </c>
      <c r="H309" s="4">
        <v>23</v>
      </c>
      <c r="I309" s="4">
        <v>0</v>
      </c>
      <c r="J309" s="4">
        <v>0</v>
      </c>
      <c r="K309" s="4">
        <v>0</v>
      </c>
      <c r="L309" s="4">
        <v>2</v>
      </c>
      <c r="M309" s="4">
        <v>0.96699999999999997</v>
      </c>
      <c r="N309" s="4">
        <v>0.97</v>
      </c>
      <c r="O309" s="4">
        <v>4.8</v>
      </c>
      <c r="P309" s="4">
        <v>0.74</v>
      </c>
      <c r="Q309" s="5">
        <v>1</v>
      </c>
      <c r="R309" s="4" t="str">
        <f>TRIM(tblOperations[[#This Row],[Region]])</f>
        <v>Wales</v>
      </c>
      <c r="S309" s="4" t="str">
        <f>TRIM(tblOperations[[#This Row],[Team]])</f>
        <v>Workplace Projects</v>
      </c>
      <c r="T309" s="4" t="str">
        <f>_xlfn.XLOOKUP(R309,tblRegionReference[Region],tblRegionReference[Area],"Not Found")</f>
        <v>Wales</v>
      </c>
      <c r="U309" s="4" t="str">
        <f>IF(tblOperations[[#This Row],[Completion_Rate]]&gt;=_xlfn.XLOOKUP("Completion Rate",tblKPITargets[KPI_Name],tblKPITargets[Target_Value]),"Met","Below Target")</f>
        <v>Met</v>
      </c>
      <c r="V309" t="str">
        <f>IF(tblOperations[[#This Row],[SLA_Compliance]]&gt;=_xlfn.XLOOKUP('04_References'!$A$3,tblKPITargets[KPI_Name],tblKPITargets[Target_Value]),"Met","Below Target")</f>
        <v>Met</v>
      </c>
      <c r="W309" t="str">
        <f>IF(tblOperations[[#This Row],[Quality_Pass_Rate]]&gt;=_xlfn.XLOOKUP('04_References'!$A$4,tblKPITargets[KPI_Name],tblKPITargets[Target_Value]),"Met","Below Target")</f>
        <v>Met</v>
      </c>
      <c r="X309" t="str">
        <f>IF(tblOperations[[#This Row],[Average_Completion_Days]]&lt;=_xlfn.XLOOKUP('04_References'!$A$7,tblKPITargets[KPI_Name],tblKPITargets[Target_Value]),"Met","Below Target")</f>
        <v>Met</v>
      </c>
      <c r="Y309" t="str">
        <f>IF(tblOperations[[#This Row],[Closing_Backlog]]&lt;=_xlfn.XLOOKUP('04_References'!$A$8,tblKPITargets[KPI_Name],tblKPITargets[Target_Value]),"Met","Below Target")</f>
        <v>Met</v>
      </c>
    </row>
    <row r="310" spans="1:25">
      <c r="A310" s="6" t="s">
        <v>338</v>
      </c>
      <c r="B310" s="7">
        <v>46036</v>
      </c>
      <c r="C310" s="2" t="s">
        <v>18</v>
      </c>
      <c r="D310" s="2" t="s">
        <v>19</v>
      </c>
      <c r="E310" s="2">
        <v>49</v>
      </c>
      <c r="F310" s="2">
        <v>46</v>
      </c>
      <c r="G310" s="2">
        <v>95</v>
      </c>
      <c r="H310" s="2">
        <v>42</v>
      </c>
      <c r="I310" s="2">
        <v>53</v>
      </c>
      <c r="J310" s="2">
        <v>1</v>
      </c>
      <c r="K310" s="2">
        <v>0</v>
      </c>
      <c r="L310" s="2">
        <v>6.5</v>
      </c>
      <c r="M310" s="2">
        <v>0.63</v>
      </c>
      <c r="N310" s="2">
        <v>0.98399999999999999</v>
      </c>
      <c r="O310" s="2">
        <v>2.5</v>
      </c>
      <c r="P310" s="2">
        <v>0.70499999999999996</v>
      </c>
      <c r="Q310" s="3">
        <v>0.442</v>
      </c>
      <c r="R310" s="4" t="str">
        <f>TRIM(tblOperations[[#This Row],[Region]])</f>
        <v>Scotland</v>
      </c>
      <c r="S310" s="4" t="str">
        <f>TRIM(tblOperations[[#This Row],[Team]])</f>
        <v>Workplace Services</v>
      </c>
      <c r="T310" s="4" t="str">
        <f>_xlfn.XLOOKUP(R310,tblRegionReference[Region],tblRegionReference[Area],"Not Found")</f>
        <v>North</v>
      </c>
      <c r="U310" s="4" t="str">
        <f>IF(tblOperations[[#This Row],[Completion_Rate]]&gt;=_xlfn.XLOOKUP("Completion Rate",tblKPITargets[KPI_Name],tblKPITargets[Target_Value]),"Met","Below Target")</f>
        <v>Below Target</v>
      </c>
      <c r="V310" t="str">
        <f>IF(tblOperations[[#This Row],[SLA_Compliance]]&gt;=_xlfn.XLOOKUP('04_References'!$A$3,tblKPITargets[KPI_Name],tblKPITargets[Target_Value]),"Met","Below Target")</f>
        <v>Below Target</v>
      </c>
      <c r="W310" t="str">
        <f>IF(tblOperations[[#This Row],[Quality_Pass_Rate]]&gt;=_xlfn.XLOOKUP('04_References'!$A$4,tblKPITargets[KPI_Name],tblKPITargets[Target_Value]),"Met","Below Target")</f>
        <v>Met</v>
      </c>
      <c r="X310" t="str">
        <f>IF(tblOperations[[#This Row],[Average_Completion_Days]]&lt;=_xlfn.XLOOKUP('04_References'!$A$7,tblKPITargets[KPI_Name],tblKPITargets[Target_Value]),"Met","Below Target")</f>
        <v>Below Target</v>
      </c>
      <c r="Y310" t="str">
        <f>IF(tblOperations[[#This Row],[Closing_Backlog]]&lt;=_xlfn.XLOOKUP('04_References'!$A$8,tblKPITargets[KPI_Name],tblKPITargets[Target_Value]),"Met","Below Target")</f>
        <v>Below Target</v>
      </c>
    </row>
    <row r="311" spans="1:25">
      <c r="A311" s="8" t="s">
        <v>339</v>
      </c>
      <c r="B311" s="9">
        <v>46036</v>
      </c>
      <c r="C311" s="4" t="s">
        <v>18</v>
      </c>
      <c r="D311" s="4" t="s">
        <v>21</v>
      </c>
      <c r="E311" s="4">
        <v>0</v>
      </c>
      <c r="F311" s="4">
        <v>40</v>
      </c>
      <c r="G311" s="4">
        <v>40</v>
      </c>
      <c r="H311" s="4">
        <v>40</v>
      </c>
      <c r="I311" s="4">
        <v>0</v>
      </c>
      <c r="J311" s="4">
        <v>0</v>
      </c>
      <c r="K311" s="4">
        <v>0</v>
      </c>
      <c r="L311" s="4">
        <v>2.2999999999999998</v>
      </c>
      <c r="M311" s="4">
        <v>0.97499999999999998</v>
      </c>
      <c r="N311" s="4">
        <v>0.999</v>
      </c>
      <c r="O311" s="4">
        <v>4.8</v>
      </c>
      <c r="P311" s="4">
        <v>0.71</v>
      </c>
      <c r="Q311" s="5">
        <v>1</v>
      </c>
      <c r="R311" s="4" t="str">
        <f>TRIM(tblOperations[[#This Row],[Region]])</f>
        <v>Scotland</v>
      </c>
      <c r="S311" s="4" t="str">
        <f>TRIM(tblOperations[[#This Row],[Team]])</f>
        <v>Facilities Response</v>
      </c>
      <c r="T311" s="4" t="str">
        <f>_xlfn.XLOOKUP(R311,tblRegionReference[Region],tblRegionReference[Area],"Not Found")</f>
        <v>North</v>
      </c>
      <c r="U311" s="4" t="str">
        <f>IF(tblOperations[[#This Row],[Completion_Rate]]&gt;=_xlfn.XLOOKUP("Completion Rate",tblKPITargets[KPI_Name],tblKPITargets[Target_Value]),"Met","Below Target")</f>
        <v>Met</v>
      </c>
      <c r="V311" t="str">
        <f>IF(tblOperations[[#This Row],[SLA_Compliance]]&gt;=_xlfn.XLOOKUP('04_References'!$A$3,tblKPITargets[KPI_Name],tblKPITargets[Target_Value]),"Met","Below Target")</f>
        <v>Met</v>
      </c>
      <c r="W311" t="str">
        <f>IF(tblOperations[[#This Row],[Quality_Pass_Rate]]&gt;=_xlfn.XLOOKUP('04_References'!$A$4,tblKPITargets[KPI_Name],tblKPITargets[Target_Value]),"Met","Below Target")</f>
        <v>Met</v>
      </c>
      <c r="X311" t="str">
        <f>IF(tblOperations[[#This Row],[Average_Completion_Days]]&lt;=_xlfn.XLOOKUP('04_References'!$A$7,tblKPITargets[KPI_Name],tblKPITargets[Target_Value]),"Met","Below Target")</f>
        <v>Met</v>
      </c>
      <c r="Y311" t="str">
        <f>IF(tblOperations[[#This Row],[Closing_Backlog]]&lt;=_xlfn.XLOOKUP('04_References'!$A$8,tblKPITargets[KPI_Name],tblKPITargets[Target_Value]),"Met","Below Target")</f>
        <v>Met</v>
      </c>
    </row>
    <row r="312" spans="1:25">
      <c r="A312" s="6" t="s">
        <v>340</v>
      </c>
      <c r="B312" s="7">
        <v>46036</v>
      </c>
      <c r="C312" s="2" t="s">
        <v>18</v>
      </c>
      <c r="D312" s="2" t="s">
        <v>23</v>
      </c>
      <c r="E312" s="2">
        <v>104</v>
      </c>
      <c r="F312" s="2">
        <v>58</v>
      </c>
      <c r="G312" s="2">
        <v>162</v>
      </c>
      <c r="H312" s="2">
        <v>39</v>
      </c>
      <c r="I312" s="2">
        <v>123</v>
      </c>
      <c r="J312" s="2">
        <v>0</v>
      </c>
      <c r="K312" s="2">
        <v>0</v>
      </c>
      <c r="L312" s="2">
        <v>8</v>
      </c>
      <c r="M312" s="2">
        <v>0.6</v>
      </c>
      <c r="N312" s="2">
        <v>0.98399999999999999</v>
      </c>
      <c r="O312" s="2">
        <v>2.5</v>
      </c>
      <c r="P312" s="2">
        <v>0.78600000000000003</v>
      </c>
      <c r="Q312" s="3">
        <v>0.24099999999999999</v>
      </c>
      <c r="R312" s="4" t="str">
        <f>TRIM(tblOperations[[#This Row],[Region]])</f>
        <v>Scotland</v>
      </c>
      <c r="S312" s="4" t="str">
        <f>TRIM(tblOperations[[#This Row],[Team]])</f>
        <v>Estates Support</v>
      </c>
      <c r="T312" s="4" t="str">
        <f>_xlfn.XLOOKUP(R312,tblRegionReference[Region],tblRegionReference[Area],"Not Found")</f>
        <v>North</v>
      </c>
      <c r="U312" s="4" t="str">
        <f>IF(tblOperations[[#This Row],[Completion_Rate]]&gt;=_xlfn.XLOOKUP("Completion Rate",tblKPITargets[KPI_Name],tblKPITargets[Target_Value]),"Met","Below Target")</f>
        <v>Below Target</v>
      </c>
      <c r="V312" t="str">
        <f>IF(tblOperations[[#This Row],[SLA_Compliance]]&gt;=_xlfn.XLOOKUP('04_References'!$A$3,tblKPITargets[KPI_Name],tblKPITargets[Target_Value]),"Met","Below Target")</f>
        <v>Below Target</v>
      </c>
      <c r="W312" t="str">
        <f>IF(tblOperations[[#This Row],[Quality_Pass_Rate]]&gt;=_xlfn.XLOOKUP('04_References'!$A$4,tblKPITargets[KPI_Name],tblKPITargets[Target_Value]),"Met","Below Target")</f>
        <v>Met</v>
      </c>
      <c r="X312" t="str">
        <f>IF(tblOperations[[#This Row],[Average_Completion_Days]]&lt;=_xlfn.XLOOKUP('04_References'!$A$7,tblKPITargets[KPI_Name],tblKPITargets[Target_Value]),"Met","Below Target")</f>
        <v>Below Target</v>
      </c>
      <c r="Y312" t="str">
        <f>IF(tblOperations[[#This Row],[Closing_Backlog]]&lt;=_xlfn.XLOOKUP('04_References'!$A$8,tblKPITargets[KPI_Name],tblKPITargets[Target_Value]),"Met","Below Target")</f>
        <v>Below Target</v>
      </c>
    </row>
    <row r="313" spans="1:25">
      <c r="A313" s="8" t="s">
        <v>341</v>
      </c>
      <c r="B313" s="9">
        <v>46036</v>
      </c>
      <c r="C313" s="4" t="s">
        <v>18</v>
      </c>
      <c r="D313" s="4" t="s">
        <v>25</v>
      </c>
      <c r="E313" s="4">
        <v>0</v>
      </c>
      <c r="F313" s="4">
        <v>30</v>
      </c>
      <c r="G313" s="4">
        <v>30</v>
      </c>
      <c r="H313" s="4">
        <v>30</v>
      </c>
      <c r="I313" s="4">
        <v>0</v>
      </c>
      <c r="J313" s="4">
        <v>0</v>
      </c>
      <c r="K313" s="4">
        <v>0</v>
      </c>
      <c r="L313" s="4">
        <v>1.5</v>
      </c>
      <c r="M313" s="4">
        <v>0.96699999999999997</v>
      </c>
      <c r="N313" s="4">
        <v>1</v>
      </c>
      <c r="O313" s="4">
        <v>4.4000000000000004</v>
      </c>
      <c r="P313" s="4">
        <v>0.77700000000000002</v>
      </c>
      <c r="Q313" s="5">
        <v>1</v>
      </c>
      <c r="R313" s="4" t="str">
        <f>TRIM(tblOperations[[#This Row],[Region]])</f>
        <v>Scotland</v>
      </c>
      <c r="S313" s="4" t="str">
        <f>TRIM(tblOperations[[#This Row],[Team]])</f>
        <v>Workplace Projects</v>
      </c>
      <c r="T313" s="4" t="str">
        <f>_xlfn.XLOOKUP(R313,tblRegionReference[Region],tblRegionReference[Area],"Not Found")</f>
        <v>North</v>
      </c>
      <c r="U313" s="4" t="str">
        <f>IF(tblOperations[[#This Row],[Completion_Rate]]&gt;=_xlfn.XLOOKUP("Completion Rate",tblKPITargets[KPI_Name],tblKPITargets[Target_Value]),"Met","Below Target")</f>
        <v>Met</v>
      </c>
      <c r="V313" t="str">
        <f>IF(tblOperations[[#This Row],[SLA_Compliance]]&gt;=_xlfn.XLOOKUP('04_References'!$A$3,tblKPITargets[KPI_Name],tblKPITargets[Target_Value]),"Met","Below Target")</f>
        <v>Met</v>
      </c>
      <c r="W313" t="str">
        <f>IF(tblOperations[[#This Row],[Quality_Pass_Rate]]&gt;=_xlfn.XLOOKUP('04_References'!$A$4,tblKPITargets[KPI_Name],tblKPITargets[Target_Value]),"Met","Below Target")</f>
        <v>Met</v>
      </c>
      <c r="X313" t="str">
        <f>IF(tblOperations[[#This Row],[Average_Completion_Days]]&lt;=_xlfn.XLOOKUP('04_References'!$A$7,tblKPITargets[KPI_Name],tblKPITargets[Target_Value]),"Met","Below Target")</f>
        <v>Met</v>
      </c>
      <c r="Y313" t="str">
        <f>IF(tblOperations[[#This Row],[Closing_Backlog]]&lt;=_xlfn.XLOOKUP('04_References'!$A$8,tblKPITargets[KPI_Name],tblKPITargets[Target_Value]),"Met","Below Target")</f>
        <v>Met</v>
      </c>
    </row>
    <row r="314" spans="1:25">
      <c r="A314" s="6" t="s">
        <v>342</v>
      </c>
      <c r="B314" s="7">
        <v>46036</v>
      </c>
      <c r="C314" s="2" t="s">
        <v>27</v>
      </c>
      <c r="D314" s="2" t="s">
        <v>19</v>
      </c>
      <c r="E314" s="2">
        <v>0</v>
      </c>
      <c r="F314" s="2">
        <v>45</v>
      </c>
      <c r="G314" s="2">
        <v>45</v>
      </c>
      <c r="H314" s="2">
        <v>44</v>
      </c>
      <c r="I314" s="2">
        <v>1</v>
      </c>
      <c r="J314" s="2">
        <v>1</v>
      </c>
      <c r="K314" s="2">
        <v>0</v>
      </c>
      <c r="L314" s="2">
        <v>1.3</v>
      </c>
      <c r="M314" s="2">
        <v>0.94599999999999995</v>
      </c>
      <c r="N314" s="2">
        <v>0.96599999999999997</v>
      </c>
      <c r="O314" s="2">
        <v>4.3</v>
      </c>
      <c r="P314" s="2">
        <v>0.69199999999999995</v>
      </c>
      <c r="Q314" s="3">
        <v>0.97799999999999998</v>
      </c>
      <c r="R314" s="4" t="str">
        <f>TRIM(tblOperations[[#This Row],[Region]])</f>
        <v>North East</v>
      </c>
      <c r="S314" s="4" t="str">
        <f>TRIM(tblOperations[[#This Row],[Team]])</f>
        <v>Workplace Services</v>
      </c>
      <c r="T314" s="4" t="str">
        <f>_xlfn.XLOOKUP(R314,tblRegionReference[Region],tblRegionReference[Area],"Not Found")</f>
        <v>North</v>
      </c>
      <c r="U314" s="4" t="str">
        <f>IF(tblOperations[[#This Row],[Completion_Rate]]&gt;=_xlfn.XLOOKUP("Completion Rate",tblKPITargets[KPI_Name],tblKPITargets[Target_Value]),"Met","Below Target")</f>
        <v>Met</v>
      </c>
      <c r="V314" t="str">
        <f>IF(tblOperations[[#This Row],[SLA_Compliance]]&gt;=_xlfn.XLOOKUP('04_References'!$A$3,tblKPITargets[KPI_Name],tblKPITargets[Target_Value]),"Met","Below Target")</f>
        <v>Met</v>
      </c>
      <c r="W314" t="str">
        <f>IF(tblOperations[[#This Row],[Quality_Pass_Rate]]&gt;=_xlfn.XLOOKUP('04_References'!$A$4,tblKPITargets[KPI_Name],tblKPITargets[Target_Value]),"Met","Below Target")</f>
        <v>Met</v>
      </c>
      <c r="X314" t="str">
        <f>IF(tblOperations[[#This Row],[Average_Completion_Days]]&lt;=_xlfn.XLOOKUP('04_References'!$A$7,tblKPITargets[KPI_Name],tblKPITargets[Target_Value]),"Met","Below Target")</f>
        <v>Met</v>
      </c>
      <c r="Y314" t="str">
        <f>IF(tblOperations[[#This Row],[Closing_Backlog]]&lt;=_xlfn.XLOOKUP('04_References'!$A$8,tblKPITargets[KPI_Name],tblKPITargets[Target_Value]),"Met","Below Target")</f>
        <v>Met</v>
      </c>
    </row>
    <row r="315" spans="1:25">
      <c r="A315" s="8" t="s">
        <v>343</v>
      </c>
      <c r="B315" s="9">
        <v>46036</v>
      </c>
      <c r="C315" s="4" t="s">
        <v>27</v>
      </c>
      <c r="D315" s="4" t="s">
        <v>21</v>
      </c>
      <c r="E315" s="4">
        <v>0</v>
      </c>
      <c r="F315" s="4">
        <v>51</v>
      </c>
      <c r="G315" s="4">
        <v>51</v>
      </c>
      <c r="H315" s="4">
        <v>48</v>
      </c>
      <c r="I315" s="4">
        <v>3</v>
      </c>
      <c r="J315" s="4">
        <v>2</v>
      </c>
      <c r="K315" s="4">
        <v>0</v>
      </c>
      <c r="L315" s="4">
        <v>2.2000000000000002</v>
      </c>
      <c r="M315" s="4">
        <v>0.91</v>
      </c>
      <c r="N315" s="4">
        <v>0.97199999999999998</v>
      </c>
      <c r="O315" s="4">
        <v>4.5999999999999996</v>
      </c>
      <c r="P315" s="4">
        <v>0.70599999999999996</v>
      </c>
      <c r="Q315" s="5">
        <v>0.94099999999999995</v>
      </c>
      <c r="R315" s="4" t="str">
        <f>TRIM(tblOperations[[#This Row],[Region]])</f>
        <v>North East</v>
      </c>
      <c r="S315" s="4" t="str">
        <f>TRIM(tblOperations[[#This Row],[Team]])</f>
        <v>Facilities Response</v>
      </c>
      <c r="T315" s="4" t="str">
        <f>_xlfn.XLOOKUP(R315,tblRegionReference[Region],tblRegionReference[Area],"Not Found")</f>
        <v>North</v>
      </c>
      <c r="U315" s="4" t="str">
        <f>IF(tblOperations[[#This Row],[Completion_Rate]]&gt;=_xlfn.XLOOKUP("Completion Rate",tblKPITargets[KPI_Name],tblKPITargets[Target_Value]),"Met","Below Target")</f>
        <v>Below Target</v>
      </c>
      <c r="V315" t="str">
        <f>IF(tblOperations[[#This Row],[SLA_Compliance]]&gt;=_xlfn.XLOOKUP('04_References'!$A$3,tblKPITargets[KPI_Name],tblKPITargets[Target_Value]),"Met","Below Target")</f>
        <v>Below Target</v>
      </c>
      <c r="W315" t="str">
        <f>IF(tblOperations[[#This Row],[Quality_Pass_Rate]]&gt;=_xlfn.XLOOKUP('04_References'!$A$4,tblKPITargets[KPI_Name],tblKPITargets[Target_Value]),"Met","Below Target")</f>
        <v>Met</v>
      </c>
      <c r="X315" t="str">
        <f>IF(tblOperations[[#This Row],[Average_Completion_Days]]&lt;=_xlfn.XLOOKUP('04_References'!$A$7,tblKPITargets[KPI_Name],tblKPITargets[Target_Value]),"Met","Below Target")</f>
        <v>Met</v>
      </c>
      <c r="Y315" t="str">
        <f>IF(tblOperations[[#This Row],[Closing_Backlog]]&lt;=_xlfn.XLOOKUP('04_References'!$A$8,tblKPITargets[KPI_Name],tblKPITargets[Target_Value]),"Met","Below Target")</f>
        <v>Met</v>
      </c>
    </row>
    <row r="316" spans="1:25">
      <c r="A316" s="6" t="s">
        <v>344</v>
      </c>
      <c r="B316" s="7">
        <v>46036</v>
      </c>
      <c r="C316" s="2" t="s">
        <v>27</v>
      </c>
      <c r="D316" s="2" t="s">
        <v>23</v>
      </c>
      <c r="E316" s="2">
        <v>248</v>
      </c>
      <c r="F316" s="2">
        <v>42</v>
      </c>
      <c r="G316" s="2">
        <v>290</v>
      </c>
      <c r="H316" s="2">
        <v>22</v>
      </c>
      <c r="I316" s="2">
        <v>268</v>
      </c>
      <c r="J316" s="2">
        <v>0</v>
      </c>
      <c r="K316" s="2">
        <v>0</v>
      </c>
      <c r="L316" s="2">
        <v>8</v>
      </c>
      <c r="M316" s="2">
        <v>0.6</v>
      </c>
      <c r="N316" s="2">
        <v>1</v>
      </c>
      <c r="O316" s="2">
        <v>2.5</v>
      </c>
      <c r="P316" s="2">
        <v>0.70899999999999996</v>
      </c>
      <c r="Q316" s="3">
        <v>7.5999999999999998E-2</v>
      </c>
      <c r="R316" s="4" t="str">
        <f>TRIM(tblOperations[[#This Row],[Region]])</f>
        <v>North East</v>
      </c>
      <c r="S316" s="4" t="str">
        <f>TRIM(tblOperations[[#This Row],[Team]])</f>
        <v>Estates Support</v>
      </c>
      <c r="T316" s="4" t="str">
        <f>_xlfn.XLOOKUP(R316,tblRegionReference[Region],tblRegionReference[Area],"Not Found")</f>
        <v>North</v>
      </c>
      <c r="U316" s="4" t="str">
        <f>IF(tblOperations[[#This Row],[Completion_Rate]]&gt;=_xlfn.XLOOKUP("Completion Rate",tblKPITargets[KPI_Name],tblKPITargets[Target_Value]),"Met","Below Target")</f>
        <v>Below Target</v>
      </c>
      <c r="V316" t="str">
        <f>IF(tblOperations[[#This Row],[SLA_Compliance]]&gt;=_xlfn.XLOOKUP('04_References'!$A$3,tblKPITargets[KPI_Name],tblKPITargets[Target_Value]),"Met","Below Target")</f>
        <v>Below Target</v>
      </c>
      <c r="W316" t="str">
        <f>IF(tblOperations[[#This Row],[Quality_Pass_Rate]]&gt;=_xlfn.XLOOKUP('04_References'!$A$4,tblKPITargets[KPI_Name],tblKPITargets[Target_Value]),"Met","Below Target")</f>
        <v>Met</v>
      </c>
      <c r="X316" t="str">
        <f>IF(tblOperations[[#This Row],[Average_Completion_Days]]&lt;=_xlfn.XLOOKUP('04_References'!$A$7,tblKPITargets[KPI_Name],tblKPITargets[Target_Value]),"Met","Below Target")</f>
        <v>Below Target</v>
      </c>
      <c r="Y316" t="str">
        <f>IF(tblOperations[[#This Row],[Closing_Backlog]]&lt;=_xlfn.XLOOKUP('04_References'!$A$8,tblKPITargets[KPI_Name],tblKPITargets[Target_Value]),"Met","Below Target")</f>
        <v>Below Target</v>
      </c>
    </row>
    <row r="317" spans="1:25">
      <c r="A317" s="8" t="s">
        <v>345</v>
      </c>
      <c r="B317" s="9">
        <v>46036</v>
      </c>
      <c r="C317" s="4" t="s">
        <v>27</v>
      </c>
      <c r="D317" s="4" t="s">
        <v>25</v>
      </c>
      <c r="E317" s="4">
        <v>33</v>
      </c>
      <c r="F317" s="4">
        <v>27</v>
      </c>
      <c r="G317" s="4">
        <v>60</v>
      </c>
      <c r="H317" s="4">
        <v>29</v>
      </c>
      <c r="I317" s="4">
        <v>31</v>
      </c>
      <c r="J317" s="4">
        <v>0</v>
      </c>
      <c r="K317" s="4">
        <v>0</v>
      </c>
      <c r="L317" s="4">
        <v>3.9</v>
      </c>
      <c r="M317" s="4">
        <v>0.76</v>
      </c>
      <c r="N317" s="4">
        <v>0.98099999999999998</v>
      </c>
      <c r="O317" s="4">
        <v>3.5</v>
      </c>
      <c r="P317" s="4">
        <v>0.77400000000000002</v>
      </c>
      <c r="Q317" s="5">
        <v>0.48299999999999998</v>
      </c>
      <c r="R317" s="4" t="str">
        <f>TRIM(tblOperations[[#This Row],[Region]])</f>
        <v>North East</v>
      </c>
      <c r="S317" s="4" t="str">
        <f>TRIM(tblOperations[[#This Row],[Team]])</f>
        <v>Workplace Projects</v>
      </c>
      <c r="T317" s="4" t="str">
        <f>_xlfn.XLOOKUP(R317,tblRegionReference[Region],tblRegionReference[Area],"Not Found")</f>
        <v>North</v>
      </c>
      <c r="U317" s="4" t="str">
        <f>IF(tblOperations[[#This Row],[Completion_Rate]]&gt;=_xlfn.XLOOKUP("Completion Rate",tblKPITargets[KPI_Name],tblKPITargets[Target_Value]),"Met","Below Target")</f>
        <v>Below Target</v>
      </c>
      <c r="V317" t="str">
        <f>IF(tblOperations[[#This Row],[SLA_Compliance]]&gt;=_xlfn.XLOOKUP('04_References'!$A$3,tblKPITargets[KPI_Name],tblKPITargets[Target_Value]),"Met","Below Target")</f>
        <v>Below Target</v>
      </c>
      <c r="W317" t="str">
        <f>IF(tblOperations[[#This Row],[Quality_Pass_Rate]]&gt;=_xlfn.XLOOKUP('04_References'!$A$4,tblKPITargets[KPI_Name],tblKPITargets[Target_Value]),"Met","Below Target")</f>
        <v>Met</v>
      </c>
      <c r="X317" t="str">
        <f>IF(tblOperations[[#This Row],[Average_Completion_Days]]&lt;=_xlfn.XLOOKUP('04_References'!$A$7,tblKPITargets[KPI_Name],tblKPITargets[Target_Value]),"Met","Below Target")</f>
        <v>Below Target</v>
      </c>
      <c r="Y317" t="str">
        <f>IF(tblOperations[[#This Row],[Closing_Backlog]]&lt;=_xlfn.XLOOKUP('04_References'!$A$8,tblKPITargets[KPI_Name],tblKPITargets[Target_Value]),"Met","Below Target")</f>
        <v>Below Target</v>
      </c>
    </row>
    <row r="318" spans="1:25">
      <c r="A318" s="6" t="s">
        <v>346</v>
      </c>
      <c r="B318" s="7">
        <v>46036</v>
      </c>
      <c r="C318" s="2" t="s">
        <v>32</v>
      </c>
      <c r="D318" s="2" t="s">
        <v>19</v>
      </c>
      <c r="E318" s="2">
        <v>124</v>
      </c>
      <c r="F318" s="2">
        <v>47</v>
      </c>
      <c r="G318" s="2">
        <v>171</v>
      </c>
      <c r="H318" s="2">
        <v>37</v>
      </c>
      <c r="I318" s="2">
        <v>134</v>
      </c>
      <c r="J318" s="2">
        <v>0</v>
      </c>
      <c r="K318" s="2">
        <v>0</v>
      </c>
      <c r="L318" s="2">
        <v>8</v>
      </c>
      <c r="M318" s="2">
        <v>0.6</v>
      </c>
      <c r="N318" s="2">
        <v>0.98299999999999998</v>
      </c>
      <c r="O318" s="2">
        <v>2.5</v>
      </c>
      <c r="P318" s="2">
        <v>0.77900000000000003</v>
      </c>
      <c r="Q318" s="3">
        <v>0.216</v>
      </c>
      <c r="R318" s="4" t="str">
        <f>TRIM(tblOperations[[#This Row],[Region]])</f>
        <v>North West</v>
      </c>
      <c r="S318" s="4" t="str">
        <f>TRIM(tblOperations[[#This Row],[Team]])</f>
        <v>Workplace Services</v>
      </c>
      <c r="T318" s="4" t="str">
        <f>_xlfn.XLOOKUP(R318,tblRegionReference[Region],tblRegionReference[Area],"Not Found")</f>
        <v>North</v>
      </c>
      <c r="U318" s="4" t="str">
        <f>IF(tblOperations[[#This Row],[Completion_Rate]]&gt;=_xlfn.XLOOKUP("Completion Rate",tblKPITargets[KPI_Name],tblKPITargets[Target_Value]),"Met","Below Target")</f>
        <v>Below Target</v>
      </c>
      <c r="V318" t="str">
        <f>IF(tblOperations[[#This Row],[SLA_Compliance]]&gt;=_xlfn.XLOOKUP('04_References'!$A$3,tblKPITargets[KPI_Name],tblKPITargets[Target_Value]),"Met","Below Target")</f>
        <v>Below Target</v>
      </c>
      <c r="W318" t="str">
        <f>IF(tblOperations[[#This Row],[Quality_Pass_Rate]]&gt;=_xlfn.XLOOKUP('04_References'!$A$4,tblKPITargets[KPI_Name],tblKPITargets[Target_Value]),"Met","Below Target")</f>
        <v>Met</v>
      </c>
      <c r="X318" t="str">
        <f>IF(tblOperations[[#This Row],[Average_Completion_Days]]&lt;=_xlfn.XLOOKUP('04_References'!$A$7,tblKPITargets[KPI_Name],tblKPITargets[Target_Value]),"Met","Below Target")</f>
        <v>Below Target</v>
      </c>
      <c r="Y318" t="str">
        <f>IF(tblOperations[[#This Row],[Closing_Backlog]]&lt;=_xlfn.XLOOKUP('04_References'!$A$8,tblKPITargets[KPI_Name],tblKPITargets[Target_Value]),"Met","Below Target")</f>
        <v>Below Target</v>
      </c>
    </row>
    <row r="319" spans="1:25">
      <c r="A319" s="8" t="s">
        <v>347</v>
      </c>
      <c r="B319" s="9">
        <v>46036</v>
      </c>
      <c r="C319" s="4" t="s">
        <v>32</v>
      </c>
      <c r="D319" s="4" t="s">
        <v>21</v>
      </c>
      <c r="E319" s="4">
        <v>206</v>
      </c>
      <c r="F319" s="4">
        <v>38</v>
      </c>
      <c r="G319" s="4">
        <v>244</v>
      </c>
      <c r="H319" s="4">
        <v>25</v>
      </c>
      <c r="I319" s="4">
        <v>219</v>
      </c>
      <c r="J319" s="4">
        <v>0</v>
      </c>
      <c r="K319" s="4">
        <v>0</v>
      </c>
      <c r="L319" s="4">
        <v>8</v>
      </c>
      <c r="M319" s="4">
        <v>0.6</v>
      </c>
      <c r="N319" s="4">
        <v>0.998</v>
      </c>
      <c r="O319" s="4">
        <v>2.5</v>
      </c>
      <c r="P319" s="4">
        <v>0.78300000000000003</v>
      </c>
      <c r="Q319" s="5">
        <v>0.10199999999999999</v>
      </c>
      <c r="R319" s="4" t="str">
        <f>TRIM(tblOperations[[#This Row],[Region]])</f>
        <v>North West</v>
      </c>
      <c r="S319" s="4" t="str">
        <f>TRIM(tblOperations[[#This Row],[Team]])</f>
        <v>Facilities Response</v>
      </c>
      <c r="T319" s="4" t="str">
        <f>_xlfn.XLOOKUP(R319,tblRegionReference[Region],tblRegionReference[Area],"Not Found")</f>
        <v>North</v>
      </c>
      <c r="U319" s="4" t="str">
        <f>IF(tblOperations[[#This Row],[Completion_Rate]]&gt;=_xlfn.XLOOKUP("Completion Rate",tblKPITargets[KPI_Name],tblKPITargets[Target_Value]),"Met","Below Target")</f>
        <v>Below Target</v>
      </c>
      <c r="V319" t="str">
        <f>IF(tblOperations[[#This Row],[SLA_Compliance]]&gt;=_xlfn.XLOOKUP('04_References'!$A$3,tblKPITargets[KPI_Name],tblKPITargets[Target_Value]),"Met","Below Target")</f>
        <v>Below Target</v>
      </c>
      <c r="W319" t="str">
        <f>IF(tblOperations[[#This Row],[Quality_Pass_Rate]]&gt;=_xlfn.XLOOKUP('04_References'!$A$4,tblKPITargets[KPI_Name],tblKPITargets[Target_Value]),"Met","Below Target")</f>
        <v>Met</v>
      </c>
      <c r="X319" t="str">
        <f>IF(tblOperations[[#This Row],[Average_Completion_Days]]&lt;=_xlfn.XLOOKUP('04_References'!$A$7,tblKPITargets[KPI_Name],tblKPITargets[Target_Value]),"Met","Below Target")</f>
        <v>Below Target</v>
      </c>
      <c r="Y319" t="str">
        <f>IF(tblOperations[[#This Row],[Closing_Backlog]]&lt;=_xlfn.XLOOKUP('04_References'!$A$8,tblKPITargets[KPI_Name],tblKPITargets[Target_Value]),"Met","Below Target")</f>
        <v>Below Target</v>
      </c>
    </row>
    <row r="320" spans="1:25">
      <c r="A320" s="6" t="s">
        <v>348</v>
      </c>
      <c r="B320" s="7">
        <v>46036</v>
      </c>
      <c r="C320" s="2" t="s">
        <v>32</v>
      </c>
      <c r="D320" s="2" t="s">
        <v>23</v>
      </c>
      <c r="E320" s="2">
        <v>255</v>
      </c>
      <c r="F320" s="2">
        <v>47</v>
      </c>
      <c r="G320" s="2">
        <v>302</v>
      </c>
      <c r="H320" s="2">
        <v>20</v>
      </c>
      <c r="I320" s="2">
        <v>282</v>
      </c>
      <c r="J320" s="2">
        <v>0</v>
      </c>
      <c r="K320" s="2">
        <v>0</v>
      </c>
      <c r="L320" s="2">
        <v>8</v>
      </c>
      <c r="M320" s="2">
        <v>0.6</v>
      </c>
      <c r="N320" s="2">
        <v>0.98599999999999999</v>
      </c>
      <c r="O320" s="2">
        <v>2.5</v>
      </c>
      <c r="P320" s="2">
        <v>0.66700000000000004</v>
      </c>
      <c r="Q320" s="3">
        <v>6.6000000000000003E-2</v>
      </c>
      <c r="R320" s="4" t="str">
        <f>TRIM(tblOperations[[#This Row],[Region]])</f>
        <v>North West</v>
      </c>
      <c r="S320" s="4" t="str">
        <f>TRIM(tblOperations[[#This Row],[Team]])</f>
        <v>Estates Support</v>
      </c>
      <c r="T320" s="4" t="str">
        <f>_xlfn.XLOOKUP(R320,tblRegionReference[Region],tblRegionReference[Area],"Not Found")</f>
        <v>North</v>
      </c>
      <c r="U320" s="4" t="str">
        <f>IF(tblOperations[[#This Row],[Completion_Rate]]&gt;=_xlfn.XLOOKUP("Completion Rate",tblKPITargets[KPI_Name],tblKPITargets[Target_Value]),"Met","Below Target")</f>
        <v>Below Target</v>
      </c>
      <c r="V320" t="str">
        <f>IF(tblOperations[[#This Row],[SLA_Compliance]]&gt;=_xlfn.XLOOKUP('04_References'!$A$3,tblKPITargets[KPI_Name],tblKPITargets[Target_Value]),"Met","Below Target")</f>
        <v>Below Target</v>
      </c>
      <c r="W320" t="str">
        <f>IF(tblOperations[[#This Row],[Quality_Pass_Rate]]&gt;=_xlfn.XLOOKUP('04_References'!$A$4,tblKPITargets[KPI_Name],tblKPITargets[Target_Value]),"Met","Below Target")</f>
        <v>Met</v>
      </c>
      <c r="X320" t="str">
        <f>IF(tblOperations[[#This Row],[Average_Completion_Days]]&lt;=_xlfn.XLOOKUP('04_References'!$A$7,tblKPITargets[KPI_Name],tblKPITargets[Target_Value]),"Met","Below Target")</f>
        <v>Below Target</v>
      </c>
      <c r="Y320" t="str">
        <f>IF(tblOperations[[#This Row],[Closing_Backlog]]&lt;=_xlfn.XLOOKUP('04_References'!$A$8,tblKPITargets[KPI_Name],tblKPITargets[Target_Value]),"Met","Below Target")</f>
        <v>Below Target</v>
      </c>
    </row>
    <row r="321" spans="1:25">
      <c r="A321" s="8" t="s">
        <v>349</v>
      </c>
      <c r="B321" s="9">
        <v>46036</v>
      </c>
      <c r="C321" s="4" t="s">
        <v>32</v>
      </c>
      <c r="D321" s="4" t="s">
        <v>25</v>
      </c>
      <c r="E321" s="4">
        <v>0</v>
      </c>
      <c r="F321" s="4">
        <v>35</v>
      </c>
      <c r="G321" s="4">
        <v>35</v>
      </c>
      <c r="H321" s="4">
        <v>35</v>
      </c>
      <c r="I321" s="4">
        <v>0</v>
      </c>
      <c r="J321" s="4">
        <v>0</v>
      </c>
      <c r="K321" s="4">
        <v>0</v>
      </c>
      <c r="L321" s="4">
        <v>1.1000000000000001</v>
      </c>
      <c r="M321" s="4">
        <v>0.999</v>
      </c>
      <c r="N321" s="4">
        <v>0.98699999999999999</v>
      </c>
      <c r="O321" s="4">
        <v>4.5999999999999996</v>
      </c>
      <c r="P321" s="4">
        <v>0.72299999999999998</v>
      </c>
      <c r="Q321" s="5">
        <v>1</v>
      </c>
      <c r="R321" s="4" t="str">
        <f>TRIM(tblOperations[[#This Row],[Region]])</f>
        <v>North West</v>
      </c>
      <c r="S321" s="4" t="str">
        <f>TRIM(tblOperations[[#This Row],[Team]])</f>
        <v>Workplace Projects</v>
      </c>
      <c r="T321" s="4" t="str">
        <f>_xlfn.XLOOKUP(R321,tblRegionReference[Region],tblRegionReference[Area],"Not Found")</f>
        <v>North</v>
      </c>
      <c r="U321" s="4" t="str">
        <f>IF(tblOperations[[#This Row],[Completion_Rate]]&gt;=_xlfn.XLOOKUP("Completion Rate",tblKPITargets[KPI_Name],tblKPITargets[Target_Value]),"Met","Below Target")</f>
        <v>Met</v>
      </c>
      <c r="V321" t="str">
        <f>IF(tblOperations[[#This Row],[SLA_Compliance]]&gt;=_xlfn.XLOOKUP('04_References'!$A$3,tblKPITargets[KPI_Name],tblKPITargets[Target_Value]),"Met","Below Target")</f>
        <v>Met</v>
      </c>
      <c r="W321" t="str">
        <f>IF(tblOperations[[#This Row],[Quality_Pass_Rate]]&gt;=_xlfn.XLOOKUP('04_References'!$A$4,tblKPITargets[KPI_Name],tblKPITargets[Target_Value]),"Met","Below Target")</f>
        <v>Met</v>
      </c>
      <c r="X321" t="str">
        <f>IF(tblOperations[[#This Row],[Average_Completion_Days]]&lt;=_xlfn.XLOOKUP('04_References'!$A$7,tblKPITargets[KPI_Name],tblKPITargets[Target_Value]),"Met","Below Target")</f>
        <v>Met</v>
      </c>
      <c r="Y321" t="str">
        <f>IF(tblOperations[[#This Row],[Closing_Backlog]]&lt;=_xlfn.XLOOKUP('04_References'!$A$8,tblKPITargets[KPI_Name],tblKPITargets[Target_Value]),"Met","Below Target")</f>
        <v>Met</v>
      </c>
    </row>
    <row r="322" spans="1:25">
      <c r="A322" s="6" t="s">
        <v>350</v>
      </c>
      <c r="B322" s="7">
        <v>46036</v>
      </c>
      <c r="C322" s="2" t="s">
        <v>37</v>
      </c>
      <c r="D322" s="2" t="s">
        <v>19</v>
      </c>
      <c r="E322" s="2">
        <v>0</v>
      </c>
      <c r="F322" s="2">
        <v>46</v>
      </c>
      <c r="G322" s="2">
        <v>46</v>
      </c>
      <c r="H322" s="2">
        <v>46</v>
      </c>
      <c r="I322" s="2">
        <v>0</v>
      </c>
      <c r="J322" s="2">
        <v>0</v>
      </c>
      <c r="K322" s="2">
        <v>0</v>
      </c>
      <c r="L322" s="2">
        <v>1.6</v>
      </c>
      <c r="M322" s="2">
        <v>0.94499999999999995</v>
      </c>
      <c r="N322" s="2">
        <v>0.98199999999999998</v>
      </c>
      <c r="O322" s="2">
        <v>4.9000000000000004</v>
      </c>
      <c r="P322" s="2">
        <v>0.81399999999999995</v>
      </c>
      <c r="Q322" s="3">
        <v>1</v>
      </c>
      <c r="R322" s="4" t="str">
        <f>TRIM(tblOperations[[#This Row],[Region]])</f>
        <v>Midlands</v>
      </c>
      <c r="S322" s="4" t="str">
        <f>TRIM(tblOperations[[#This Row],[Team]])</f>
        <v>Workplace Services</v>
      </c>
      <c r="T322" s="4" t="str">
        <f>_xlfn.XLOOKUP(R322,tblRegionReference[Region],tblRegionReference[Area],"Not Found")</f>
        <v>Central</v>
      </c>
      <c r="U322" s="4" t="str">
        <f>IF(tblOperations[[#This Row],[Completion_Rate]]&gt;=_xlfn.XLOOKUP("Completion Rate",tblKPITargets[KPI_Name],tblKPITargets[Target_Value]),"Met","Below Target")</f>
        <v>Met</v>
      </c>
      <c r="V322" t="str">
        <f>IF(tblOperations[[#This Row],[SLA_Compliance]]&gt;=_xlfn.XLOOKUP('04_References'!$A$3,tblKPITargets[KPI_Name],tblKPITargets[Target_Value]),"Met","Below Target")</f>
        <v>Met</v>
      </c>
      <c r="W322" t="str">
        <f>IF(tblOperations[[#This Row],[Quality_Pass_Rate]]&gt;=_xlfn.XLOOKUP('04_References'!$A$4,tblKPITargets[KPI_Name],tblKPITargets[Target_Value]),"Met","Below Target")</f>
        <v>Met</v>
      </c>
      <c r="X322" t="str">
        <f>IF(tblOperations[[#This Row],[Average_Completion_Days]]&lt;=_xlfn.XLOOKUP('04_References'!$A$7,tblKPITargets[KPI_Name],tblKPITargets[Target_Value]),"Met","Below Target")</f>
        <v>Met</v>
      </c>
      <c r="Y322" t="str">
        <f>IF(tblOperations[[#This Row],[Closing_Backlog]]&lt;=_xlfn.XLOOKUP('04_References'!$A$8,tblKPITargets[KPI_Name],tblKPITargets[Target_Value]),"Met","Below Target")</f>
        <v>Met</v>
      </c>
    </row>
    <row r="323" spans="1:25">
      <c r="A323" s="8" t="s">
        <v>351</v>
      </c>
      <c r="B323" s="9">
        <v>46036</v>
      </c>
      <c r="C323" s="4" t="s">
        <v>37</v>
      </c>
      <c r="D323" s="4" t="s">
        <v>21</v>
      </c>
      <c r="E323" s="4">
        <v>106</v>
      </c>
      <c r="F323" s="4">
        <v>75</v>
      </c>
      <c r="G323" s="4">
        <v>181</v>
      </c>
      <c r="H323" s="4">
        <v>31</v>
      </c>
      <c r="I323" s="4">
        <v>150</v>
      </c>
      <c r="J323" s="4">
        <v>0</v>
      </c>
      <c r="K323" s="4">
        <v>0</v>
      </c>
      <c r="L323" s="4">
        <v>8</v>
      </c>
      <c r="M323" s="4">
        <v>0.6</v>
      </c>
      <c r="N323" s="4">
        <v>0.95899999999999996</v>
      </c>
      <c r="O323" s="4">
        <v>2.5</v>
      </c>
      <c r="P323" s="4">
        <v>0.78800000000000003</v>
      </c>
      <c r="Q323" s="5">
        <v>0.17100000000000001</v>
      </c>
      <c r="R323" s="4" t="str">
        <f>TRIM(tblOperations[[#This Row],[Region]])</f>
        <v>Midlands</v>
      </c>
      <c r="S323" s="4" t="str">
        <f>TRIM(tblOperations[[#This Row],[Team]])</f>
        <v>Facilities Response</v>
      </c>
      <c r="T323" s="4" t="str">
        <f>_xlfn.XLOOKUP(R323,tblRegionReference[Region],tblRegionReference[Area],"Not Found")</f>
        <v>Central</v>
      </c>
      <c r="U323" s="4" t="str">
        <f>IF(tblOperations[[#This Row],[Completion_Rate]]&gt;=_xlfn.XLOOKUP("Completion Rate",tblKPITargets[KPI_Name],tblKPITargets[Target_Value]),"Met","Below Target")</f>
        <v>Below Target</v>
      </c>
      <c r="V323" t="str">
        <f>IF(tblOperations[[#This Row],[SLA_Compliance]]&gt;=_xlfn.XLOOKUP('04_References'!$A$3,tblKPITargets[KPI_Name],tblKPITargets[Target_Value]),"Met","Below Target")</f>
        <v>Below Target</v>
      </c>
      <c r="W323" t="str">
        <f>IF(tblOperations[[#This Row],[Quality_Pass_Rate]]&gt;=_xlfn.XLOOKUP('04_References'!$A$4,tblKPITargets[KPI_Name],tblKPITargets[Target_Value]),"Met","Below Target")</f>
        <v>Met</v>
      </c>
      <c r="X323" t="str">
        <f>IF(tblOperations[[#This Row],[Average_Completion_Days]]&lt;=_xlfn.XLOOKUP('04_References'!$A$7,tblKPITargets[KPI_Name],tblKPITargets[Target_Value]),"Met","Below Target")</f>
        <v>Below Target</v>
      </c>
      <c r="Y323" t="str">
        <f>IF(tblOperations[[#This Row],[Closing_Backlog]]&lt;=_xlfn.XLOOKUP('04_References'!$A$8,tblKPITargets[KPI_Name],tblKPITargets[Target_Value]),"Met","Below Target")</f>
        <v>Below Target</v>
      </c>
    </row>
    <row r="324" spans="1:25">
      <c r="A324" s="6" t="s">
        <v>352</v>
      </c>
      <c r="B324" s="7">
        <v>46036</v>
      </c>
      <c r="C324" s="2" t="s">
        <v>37</v>
      </c>
      <c r="D324" s="2" t="s">
        <v>23</v>
      </c>
      <c r="E324" s="2">
        <v>61</v>
      </c>
      <c r="F324" s="2">
        <v>46</v>
      </c>
      <c r="G324" s="2">
        <v>107</v>
      </c>
      <c r="H324" s="2">
        <v>32</v>
      </c>
      <c r="I324" s="2">
        <v>75</v>
      </c>
      <c r="J324" s="2">
        <v>0</v>
      </c>
      <c r="K324" s="2">
        <v>0</v>
      </c>
      <c r="L324" s="2">
        <v>7.4</v>
      </c>
      <c r="M324" s="2">
        <v>0.6</v>
      </c>
      <c r="N324" s="2">
        <v>0.99399999999999999</v>
      </c>
      <c r="O324" s="2">
        <v>2.5</v>
      </c>
      <c r="P324" s="2">
        <v>0.78800000000000003</v>
      </c>
      <c r="Q324" s="3">
        <v>0.29899999999999999</v>
      </c>
      <c r="R324" s="4" t="str">
        <f>TRIM(tblOperations[[#This Row],[Region]])</f>
        <v>Midlands</v>
      </c>
      <c r="S324" s="4" t="str">
        <f>TRIM(tblOperations[[#This Row],[Team]])</f>
        <v>Estates Support</v>
      </c>
      <c r="T324" s="4" t="str">
        <f>_xlfn.XLOOKUP(R324,tblRegionReference[Region],tblRegionReference[Area],"Not Found")</f>
        <v>Central</v>
      </c>
      <c r="U324" s="4" t="str">
        <f>IF(tblOperations[[#This Row],[Completion_Rate]]&gt;=_xlfn.XLOOKUP("Completion Rate",tblKPITargets[KPI_Name],tblKPITargets[Target_Value]),"Met","Below Target")</f>
        <v>Below Target</v>
      </c>
      <c r="V324" t="str">
        <f>IF(tblOperations[[#This Row],[SLA_Compliance]]&gt;=_xlfn.XLOOKUP('04_References'!$A$3,tblKPITargets[KPI_Name],tblKPITargets[Target_Value]),"Met","Below Target")</f>
        <v>Below Target</v>
      </c>
      <c r="W324" t="str">
        <f>IF(tblOperations[[#This Row],[Quality_Pass_Rate]]&gt;=_xlfn.XLOOKUP('04_References'!$A$4,tblKPITargets[KPI_Name],tblKPITargets[Target_Value]),"Met","Below Target")</f>
        <v>Met</v>
      </c>
      <c r="X324" t="str">
        <f>IF(tblOperations[[#This Row],[Average_Completion_Days]]&lt;=_xlfn.XLOOKUP('04_References'!$A$7,tblKPITargets[KPI_Name],tblKPITargets[Target_Value]),"Met","Below Target")</f>
        <v>Below Target</v>
      </c>
      <c r="Y324" t="str">
        <f>IF(tblOperations[[#This Row],[Closing_Backlog]]&lt;=_xlfn.XLOOKUP('04_References'!$A$8,tblKPITargets[KPI_Name],tblKPITargets[Target_Value]),"Met","Below Target")</f>
        <v>Below Target</v>
      </c>
    </row>
    <row r="325" spans="1:25">
      <c r="A325" s="8" t="s">
        <v>353</v>
      </c>
      <c r="B325" s="9">
        <v>46036</v>
      </c>
      <c r="C325" s="4" t="s">
        <v>37</v>
      </c>
      <c r="D325" s="4" t="s">
        <v>25</v>
      </c>
      <c r="E325" s="4">
        <v>0</v>
      </c>
      <c r="F325" s="4">
        <v>21</v>
      </c>
      <c r="G325" s="4">
        <v>21</v>
      </c>
      <c r="H325" s="4">
        <v>21</v>
      </c>
      <c r="I325" s="4">
        <v>0</v>
      </c>
      <c r="J325" s="4">
        <v>0</v>
      </c>
      <c r="K325" s="4">
        <v>0</v>
      </c>
      <c r="L325" s="4">
        <v>1.1000000000000001</v>
      </c>
      <c r="M325" s="4">
        <v>0.93700000000000006</v>
      </c>
      <c r="N325" s="4">
        <v>0.97199999999999998</v>
      </c>
      <c r="O325" s="4">
        <v>4.8</v>
      </c>
      <c r="P325" s="4">
        <v>0.72</v>
      </c>
      <c r="Q325" s="5">
        <v>1</v>
      </c>
      <c r="R325" s="4" t="str">
        <f>TRIM(tblOperations[[#This Row],[Region]])</f>
        <v>Midlands</v>
      </c>
      <c r="S325" s="4" t="str">
        <f>TRIM(tblOperations[[#This Row],[Team]])</f>
        <v>Workplace Projects</v>
      </c>
      <c r="T325" s="4" t="str">
        <f>_xlfn.XLOOKUP(R325,tblRegionReference[Region],tblRegionReference[Area],"Not Found")</f>
        <v>Central</v>
      </c>
      <c r="U325" s="4" t="str">
        <f>IF(tblOperations[[#This Row],[Completion_Rate]]&gt;=_xlfn.XLOOKUP("Completion Rate",tblKPITargets[KPI_Name],tblKPITargets[Target_Value]),"Met","Below Target")</f>
        <v>Met</v>
      </c>
      <c r="V325" t="str">
        <f>IF(tblOperations[[#This Row],[SLA_Compliance]]&gt;=_xlfn.XLOOKUP('04_References'!$A$3,tblKPITargets[KPI_Name],tblKPITargets[Target_Value]),"Met","Below Target")</f>
        <v>Met</v>
      </c>
      <c r="W325" t="str">
        <f>IF(tblOperations[[#This Row],[Quality_Pass_Rate]]&gt;=_xlfn.XLOOKUP('04_References'!$A$4,tblKPITargets[KPI_Name],tblKPITargets[Target_Value]),"Met","Below Target")</f>
        <v>Met</v>
      </c>
      <c r="X325" t="str">
        <f>IF(tblOperations[[#This Row],[Average_Completion_Days]]&lt;=_xlfn.XLOOKUP('04_References'!$A$7,tblKPITargets[KPI_Name],tblKPITargets[Target_Value]),"Met","Below Target")</f>
        <v>Met</v>
      </c>
      <c r="Y325" t="str">
        <f>IF(tblOperations[[#This Row],[Closing_Backlog]]&lt;=_xlfn.XLOOKUP('04_References'!$A$8,tblKPITargets[KPI_Name],tblKPITargets[Target_Value]),"Met","Below Target")</f>
        <v>Met</v>
      </c>
    </row>
    <row r="326" spans="1:25">
      <c r="A326" s="6" t="s">
        <v>354</v>
      </c>
      <c r="B326" s="7">
        <v>46036</v>
      </c>
      <c r="C326" s="2" t="s">
        <v>43</v>
      </c>
      <c r="D326" s="2" t="s">
        <v>19</v>
      </c>
      <c r="E326" s="2">
        <v>148</v>
      </c>
      <c r="F326" s="2">
        <v>56</v>
      </c>
      <c r="G326" s="2">
        <v>204</v>
      </c>
      <c r="H326" s="2">
        <v>30</v>
      </c>
      <c r="I326" s="2">
        <v>174</v>
      </c>
      <c r="J326" s="2">
        <v>0</v>
      </c>
      <c r="K326" s="2">
        <v>0</v>
      </c>
      <c r="L326" s="2">
        <v>8</v>
      </c>
      <c r="M326" s="2">
        <v>0.6</v>
      </c>
      <c r="N326" s="2">
        <v>0.99099999999999999</v>
      </c>
      <c r="O326" s="2">
        <v>2.5</v>
      </c>
      <c r="P326" s="2">
        <v>0.70299999999999996</v>
      </c>
      <c r="Q326" s="3">
        <v>0.14699999999999999</v>
      </c>
      <c r="R326" s="4" t="str">
        <f>TRIM(tblOperations[[#This Row],[Region]])</f>
        <v>South West</v>
      </c>
      <c r="S326" s="4" t="str">
        <f>TRIM(tblOperations[[#This Row],[Team]])</f>
        <v>Workplace Services</v>
      </c>
      <c r="T326" s="4" t="str">
        <f>_xlfn.XLOOKUP(R326,tblRegionReference[Region],tblRegionReference[Area],"Not Found")</f>
        <v>South</v>
      </c>
      <c r="U326" s="4" t="str">
        <f>IF(tblOperations[[#This Row],[Completion_Rate]]&gt;=_xlfn.XLOOKUP("Completion Rate",tblKPITargets[KPI_Name],tblKPITargets[Target_Value]),"Met","Below Target")</f>
        <v>Below Target</v>
      </c>
      <c r="V326" t="str">
        <f>IF(tblOperations[[#This Row],[SLA_Compliance]]&gt;=_xlfn.XLOOKUP('04_References'!$A$3,tblKPITargets[KPI_Name],tblKPITargets[Target_Value]),"Met","Below Target")</f>
        <v>Below Target</v>
      </c>
      <c r="W326" t="str">
        <f>IF(tblOperations[[#This Row],[Quality_Pass_Rate]]&gt;=_xlfn.XLOOKUP('04_References'!$A$4,tblKPITargets[KPI_Name],tblKPITargets[Target_Value]),"Met","Below Target")</f>
        <v>Met</v>
      </c>
      <c r="X326" t="str">
        <f>IF(tblOperations[[#This Row],[Average_Completion_Days]]&lt;=_xlfn.XLOOKUP('04_References'!$A$7,tblKPITargets[KPI_Name],tblKPITargets[Target_Value]),"Met","Below Target")</f>
        <v>Below Target</v>
      </c>
      <c r="Y326" t="str">
        <f>IF(tblOperations[[#This Row],[Closing_Backlog]]&lt;=_xlfn.XLOOKUP('04_References'!$A$8,tblKPITargets[KPI_Name],tblKPITargets[Target_Value]),"Met","Below Target")</f>
        <v>Below Target</v>
      </c>
    </row>
    <row r="327" spans="1:25">
      <c r="A327" s="8" t="s">
        <v>355</v>
      </c>
      <c r="B327" s="9">
        <v>46036</v>
      </c>
      <c r="C327" s="4" t="s">
        <v>43</v>
      </c>
      <c r="D327" s="4" t="s">
        <v>21</v>
      </c>
      <c r="E327" s="4">
        <v>0</v>
      </c>
      <c r="F327" s="4">
        <v>25</v>
      </c>
      <c r="G327" s="4">
        <v>25</v>
      </c>
      <c r="H327" s="4">
        <v>25</v>
      </c>
      <c r="I327" s="4">
        <v>0</v>
      </c>
      <c r="J327" s="4">
        <v>0</v>
      </c>
      <c r="K327" s="4">
        <v>0</v>
      </c>
      <c r="L327" s="4">
        <v>1.6</v>
      </c>
      <c r="M327" s="4">
        <v>0.99399999999999999</v>
      </c>
      <c r="N327" s="4">
        <v>0.98699999999999999</v>
      </c>
      <c r="O327" s="4">
        <v>4.4000000000000004</v>
      </c>
      <c r="P327" s="4">
        <v>0.68899999999999995</v>
      </c>
      <c r="Q327" s="5">
        <v>1</v>
      </c>
      <c r="R327" s="4" t="str">
        <f>TRIM(tblOperations[[#This Row],[Region]])</f>
        <v>South West</v>
      </c>
      <c r="S327" s="4" t="str">
        <f>TRIM(tblOperations[[#This Row],[Team]])</f>
        <v>Facilities Response</v>
      </c>
      <c r="T327" s="4" t="str">
        <f>_xlfn.XLOOKUP(R327,tblRegionReference[Region],tblRegionReference[Area],"Not Found")</f>
        <v>South</v>
      </c>
      <c r="U327" s="4" t="str">
        <f>IF(tblOperations[[#This Row],[Completion_Rate]]&gt;=_xlfn.XLOOKUP("Completion Rate",tblKPITargets[KPI_Name],tblKPITargets[Target_Value]),"Met","Below Target")</f>
        <v>Met</v>
      </c>
      <c r="V327" t="str">
        <f>IF(tblOperations[[#This Row],[SLA_Compliance]]&gt;=_xlfn.XLOOKUP('04_References'!$A$3,tblKPITargets[KPI_Name],tblKPITargets[Target_Value]),"Met","Below Target")</f>
        <v>Met</v>
      </c>
      <c r="W327" t="str">
        <f>IF(tblOperations[[#This Row],[Quality_Pass_Rate]]&gt;=_xlfn.XLOOKUP('04_References'!$A$4,tblKPITargets[KPI_Name],tblKPITargets[Target_Value]),"Met","Below Target")</f>
        <v>Met</v>
      </c>
      <c r="X327" t="str">
        <f>IF(tblOperations[[#This Row],[Average_Completion_Days]]&lt;=_xlfn.XLOOKUP('04_References'!$A$7,tblKPITargets[KPI_Name],tblKPITargets[Target_Value]),"Met","Below Target")</f>
        <v>Met</v>
      </c>
      <c r="Y327" t="str">
        <f>IF(tblOperations[[#This Row],[Closing_Backlog]]&lt;=_xlfn.XLOOKUP('04_References'!$A$8,tblKPITargets[KPI_Name],tblKPITargets[Target_Value]),"Met","Below Target")</f>
        <v>Met</v>
      </c>
    </row>
    <row r="328" spans="1:25">
      <c r="A328" s="6" t="s">
        <v>356</v>
      </c>
      <c r="B328" s="7">
        <v>46036</v>
      </c>
      <c r="C328" s="2" t="s">
        <v>43</v>
      </c>
      <c r="D328" s="2" t="s">
        <v>23</v>
      </c>
      <c r="E328" s="2">
        <v>20</v>
      </c>
      <c r="F328" s="2">
        <v>45</v>
      </c>
      <c r="G328" s="2">
        <v>65</v>
      </c>
      <c r="H328" s="2">
        <v>49</v>
      </c>
      <c r="I328" s="2">
        <v>16</v>
      </c>
      <c r="J328" s="2">
        <v>0</v>
      </c>
      <c r="K328" s="2">
        <v>0</v>
      </c>
      <c r="L328" s="2">
        <v>2.5</v>
      </c>
      <c r="M328" s="2">
        <v>0.90300000000000002</v>
      </c>
      <c r="N328" s="2">
        <v>0.98299999999999998</v>
      </c>
      <c r="O328" s="2">
        <v>4</v>
      </c>
      <c r="P328" s="2">
        <v>0.64900000000000002</v>
      </c>
      <c r="Q328" s="3">
        <v>0.754</v>
      </c>
      <c r="R328" s="4" t="str">
        <f>TRIM(tblOperations[[#This Row],[Region]])</f>
        <v>South West</v>
      </c>
      <c r="S328" s="4" t="str">
        <f>TRIM(tblOperations[[#This Row],[Team]])</f>
        <v>Estates Support</v>
      </c>
      <c r="T328" s="4" t="str">
        <f>_xlfn.XLOOKUP(R328,tblRegionReference[Region],tblRegionReference[Area],"Not Found")</f>
        <v>South</v>
      </c>
      <c r="U328" s="4" t="str">
        <f>IF(tblOperations[[#This Row],[Completion_Rate]]&gt;=_xlfn.XLOOKUP("Completion Rate",tblKPITargets[KPI_Name],tblKPITargets[Target_Value]),"Met","Below Target")</f>
        <v>Below Target</v>
      </c>
      <c r="V328" t="str">
        <f>IF(tblOperations[[#This Row],[SLA_Compliance]]&gt;=_xlfn.XLOOKUP('04_References'!$A$3,tblKPITargets[KPI_Name],tblKPITargets[Target_Value]),"Met","Below Target")</f>
        <v>Below Target</v>
      </c>
      <c r="W328" t="str">
        <f>IF(tblOperations[[#This Row],[Quality_Pass_Rate]]&gt;=_xlfn.XLOOKUP('04_References'!$A$4,tblKPITargets[KPI_Name],tblKPITargets[Target_Value]),"Met","Below Target")</f>
        <v>Met</v>
      </c>
      <c r="X328" t="str">
        <f>IF(tblOperations[[#This Row],[Average_Completion_Days]]&lt;=_xlfn.XLOOKUP('04_References'!$A$7,tblKPITargets[KPI_Name],tblKPITargets[Target_Value]),"Met","Below Target")</f>
        <v>Met</v>
      </c>
      <c r="Y328" t="str">
        <f>IF(tblOperations[[#This Row],[Closing_Backlog]]&lt;=_xlfn.XLOOKUP('04_References'!$A$8,tblKPITargets[KPI_Name],tblKPITargets[Target_Value]),"Met","Below Target")</f>
        <v>Below Target</v>
      </c>
    </row>
    <row r="329" spans="1:25">
      <c r="A329" s="8" t="s">
        <v>357</v>
      </c>
      <c r="B329" s="9">
        <v>46036</v>
      </c>
      <c r="C329" s="4" t="s">
        <v>43</v>
      </c>
      <c r="D329" s="4" t="s">
        <v>25</v>
      </c>
      <c r="E329" s="4">
        <v>0</v>
      </c>
      <c r="F329" s="4">
        <v>25</v>
      </c>
      <c r="G329" s="4">
        <v>25</v>
      </c>
      <c r="H329" s="4">
        <v>25</v>
      </c>
      <c r="I329" s="4">
        <v>0</v>
      </c>
      <c r="J329" s="4">
        <v>0</v>
      </c>
      <c r="K329" s="4">
        <v>0</v>
      </c>
      <c r="L329" s="4">
        <v>1.1000000000000001</v>
      </c>
      <c r="M329" s="4">
        <v>0.96299999999999997</v>
      </c>
      <c r="N329" s="4">
        <v>1</v>
      </c>
      <c r="O329" s="4">
        <v>4.5999999999999996</v>
      </c>
      <c r="P329" s="4">
        <v>0.67300000000000004</v>
      </c>
      <c r="Q329" s="5">
        <v>1</v>
      </c>
      <c r="R329" s="4" t="str">
        <f>TRIM(tblOperations[[#This Row],[Region]])</f>
        <v>South West</v>
      </c>
      <c r="S329" s="4" t="str">
        <f>TRIM(tblOperations[[#This Row],[Team]])</f>
        <v>Workplace Projects</v>
      </c>
      <c r="T329" s="4" t="str">
        <f>_xlfn.XLOOKUP(R329,tblRegionReference[Region],tblRegionReference[Area],"Not Found")</f>
        <v>South</v>
      </c>
      <c r="U329" s="4" t="str">
        <f>IF(tblOperations[[#This Row],[Completion_Rate]]&gt;=_xlfn.XLOOKUP("Completion Rate",tblKPITargets[KPI_Name],tblKPITargets[Target_Value]),"Met","Below Target")</f>
        <v>Met</v>
      </c>
      <c r="V329" t="str">
        <f>IF(tblOperations[[#This Row],[SLA_Compliance]]&gt;=_xlfn.XLOOKUP('04_References'!$A$3,tblKPITargets[KPI_Name],tblKPITargets[Target_Value]),"Met","Below Target")</f>
        <v>Met</v>
      </c>
      <c r="W329" t="str">
        <f>IF(tblOperations[[#This Row],[Quality_Pass_Rate]]&gt;=_xlfn.XLOOKUP('04_References'!$A$4,tblKPITargets[KPI_Name],tblKPITargets[Target_Value]),"Met","Below Target")</f>
        <v>Met</v>
      </c>
      <c r="X329" t="str">
        <f>IF(tblOperations[[#This Row],[Average_Completion_Days]]&lt;=_xlfn.XLOOKUP('04_References'!$A$7,tblKPITargets[KPI_Name],tblKPITargets[Target_Value]),"Met","Below Target")</f>
        <v>Met</v>
      </c>
      <c r="Y329" t="str">
        <f>IF(tblOperations[[#This Row],[Closing_Backlog]]&lt;=_xlfn.XLOOKUP('04_References'!$A$8,tblKPITargets[KPI_Name],tblKPITargets[Target_Value]),"Met","Below Target")</f>
        <v>Met</v>
      </c>
    </row>
    <row r="330" spans="1:25">
      <c r="A330" s="6" t="s">
        <v>358</v>
      </c>
      <c r="B330" s="7">
        <v>46036</v>
      </c>
      <c r="C330" s="2" t="s">
        <v>48</v>
      </c>
      <c r="D330" s="2" t="s">
        <v>19</v>
      </c>
      <c r="E330" s="2">
        <v>37</v>
      </c>
      <c r="F330" s="2">
        <v>35</v>
      </c>
      <c r="G330" s="2">
        <v>72</v>
      </c>
      <c r="H330" s="2">
        <v>61</v>
      </c>
      <c r="I330" s="2">
        <v>11</v>
      </c>
      <c r="J330" s="2">
        <v>0</v>
      </c>
      <c r="K330" s="2">
        <v>0</v>
      </c>
      <c r="L330" s="2">
        <v>2.4</v>
      </c>
      <c r="M330" s="2">
        <v>0.90800000000000003</v>
      </c>
      <c r="N330" s="2">
        <v>1</v>
      </c>
      <c r="O330" s="2">
        <v>4.7</v>
      </c>
      <c r="P330" s="2">
        <v>0.66900000000000004</v>
      </c>
      <c r="Q330" s="3">
        <v>0.84699999999999998</v>
      </c>
      <c r="R330" s="4" t="str">
        <f>TRIM(tblOperations[[#This Row],[Region]])</f>
        <v>South East</v>
      </c>
      <c r="S330" s="4" t="str">
        <f>TRIM(tblOperations[[#This Row],[Team]])</f>
        <v>Workplace Services</v>
      </c>
      <c r="T330" s="4" t="str">
        <f>_xlfn.XLOOKUP(R330,tblRegionReference[Region],tblRegionReference[Area],"Not Found")</f>
        <v>South</v>
      </c>
      <c r="U330" s="4" t="str">
        <f>IF(tblOperations[[#This Row],[Completion_Rate]]&gt;=_xlfn.XLOOKUP("Completion Rate",tblKPITargets[KPI_Name],tblKPITargets[Target_Value]),"Met","Below Target")</f>
        <v>Below Target</v>
      </c>
      <c r="V330" t="str">
        <f>IF(tblOperations[[#This Row],[SLA_Compliance]]&gt;=_xlfn.XLOOKUP('04_References'!$A$3,tblKPITargets[KPI_Name],tblKPITargets[Target_Value]),"Met","Below Target")</f>
        <v>Below Target</v>
      </c>
      <c r="W330" t="str">
        <f>IF(tblOperations[[#This Row],[Quality_Pass_Rate]]&gt;=_xlfn.XLOOKUP('04_References'!$A$4,tblKPITargets[KPI_Name],tblKPITargets[Target_Value]),"Met","Below Target")</f>
        <v>Met</v>
      </c>
      <c r="X330" t="str">
        <f>IF(tblOperations[[#This Row],[Average_Completion_Days]]&lt;=_xlfn.XLOOKUP('04_References'!$A$7,tblKPITargets[KPI_Name],tblKPITargets[Target_Value]),"Met","Below Target")</f>
        <v>Met</v>
      </c>
      <c r="Y330" t="str">
        <f>IF(tblOperations[[#This Row],[Closing_Backlog]]&lt;=_xlfn.XLOOKUP('04_References'!$A$8,tblKPITargets[KPI_Name],tblKPITargets[Target_Value]),"Met","Below Target")</f>
        <v>Below Target</v>
      </c>
    </row>
    <row r="331" spans="1:25">
      <c r="A331" s="8" t="s">
        <v>359</v>
      </c>
      <c r="B331" s="9">
        <v>46036</v>
      </c>
      <c r="C331" s="4" t="s">
        <v>48</v>
      </c>
      <c r="D331" s="4" t="s">
        <v>21</v>
      </c>
      <c r="E331" s="4">
        <v>346</v>
      </c>
      <c r="F331" s="4">
        <v>62</v>
      </c>
      <c r="G331" s="4">
        <v>408</v>
      </c>
      <c r="H331" s="4">
        <v>20</v>
      </c>
      <c r="I331" s="4">
        <v>388</v>
      </c>
      <c r="J331" s="4">
        <v>0</v>
      </c>
      <c r="K331" s="4">
        <v>0</v>
      </c>
      <c r="L331" s="4">
        <v>8</v>
      </c>
      <c r="M331" s="4">
        <v>0.6</v>
      </c>
      <c r="N331" s="4">
        <v>0.98199999999999998</v>
      </c>
      <c r="O331" s="4">
        <v>2.5</v>
      </c>
      <c r="P331" s="4">
        <v>0.751</v>
      </c>
      <c r="Q331" s="5">
        <v>4.9000000000000002E-2</v>
      </c>
      <c r="R331" s="4" t="str">
        <f>TRIM(tblOperations[[#This Row],[Region]])</f>
        <v>South East</v>
      </c>
      <c r="S331" s="4" t="str">
        <f>TRIM(tblOperations[[#This Row],[Team]])</f>
        <v>Facilities Response</v>
      </c>
      <c r="T331" s="4" t="str">
        <f>_xlfn.XLOOKUP(R331,tblRegionReference[Region],tblRegionReference[Area],"Not Found")</f>
        <v>South</v>
      </c>
      <c r="U331" s="4" t="str">
        <f>IF(tblOperations[[#This Row],[Completion_Rate]]&gt;=_xlfn.XLOOKUP("Completion Rate",tblKPITargets[KPI_Name],tblKPITargets[Target_Value]),"Met","Below Target")</f>
        <v>Below Target</v>
      </c>
      <c r="V331" t="str">
        <f>IF(tblOperations[[#This Row],[SLA_Compliance]]&gt;=_xlfn.XLOOKUP('04_References'!$A$3,tblKPITargets[KPI_Name],tblKPITargets[Target_Value]),"Met","Below Target")</f>
        <v>Below Target</v>
      </c>
      <c r="W331" t="str">
        <f>IF(tblOperations[[#This Row],[Quality_Pass_Rate]]&gt;=_xlfn.XLOOKUP('04_References'!$A$4,tblKPITargets[KPI_Name],tblKPITargets[Target_Value]),"Met","Below Target")</f>
        <v>Met</v>
      </c>
      <c r="X331" t="str">
        <f>IF(tblOperations[[#This Row],[Average_Completion_Days]]&lt;=_xlfn.XLOOKUP('04_References'!$A$7,tblKPITargets[KPI_Name],tblKPITargets[Target_Value]),"Met","Below Target")</f>
        <v>Below Target</v>
      </c>
      <c r="Y331" t="str">
        <f>IF(tblOperations[[#This Row],[Closing_Backlog]]&lt;=_xlfn.XLOOKUP('04_References'!$A$8,tblKPITargets[KPI_Name],tblKPITargets[Target_Value]),"Met","Below Target")</f>
        <v>Below Target</v>
      </c>
    </row>
    <row r="332" spans="1:25">
      <c r="A332" s="6" t="s">
        <v>360</v>
      </c>
      <c r="B332" s="7">
        <v>46036</v>
      </c>
      <c r="C332" s="2" t="s">
        <v>48</v>
      </c>
      <c r="D332" s="2" t="s">
        <v>23</v>
      </c>
      <c r="E332" s="2">
        <v>3</v>
      </c>
      <c r="F332" s="2">
        <v>58</v>
      </c>
      <c r="G332" s="2">
        <v>61</v>
      </c>
      <c r="H332" s="2">
        <v>49</v>
      </c>
      <c r="I332" s="2">
        <v>12</v>
      </c>
      <c r="J332" s="2">
        <v>0</v>
      </c>
      <c r="K332" s="2">
        <v>0</v>
      </c>
      <c r="L332" s="2">
        <v>2.9</v>
      </c>
      <c r="M332" s="2">
        <v>0.91900000000000004</v>
      </c>
      <c r="N332" s="2">
        <v>0.99</v>
      </c>
      <c r="O332" s="2">
        <v>4.0999999999999996</v>
      </c>
      <c r="P332" s="2">
        <v>0.69499999999999995</v>
      </c>
      <c r="Q332" s="3">
        <v>0.80300000000000005</v>
      </c>
      <c r="R332" s="4" t="str">
        <f>TRIM(tblOperations[[#This Row],[Region]])</f>
        <v>South East</v>
      </c>
      <c r="S332" s="4" t="str">
        <f>TRIM(tblOperations[[#This Row],[Team]])</f>
        <v>Estates Support</v>
      </c>
      <c r="T332" s="4" t="str">
        <f>_xlfn.XLOOKUP(R332,tblRegionReference[Region],tblRegionReference[Area],"Not Found")</f>
        <v>South</v>
      </c>
      <c r="U332" s="4" t="str">
        <f>IF(tblOperations[[#This Row],[Completion_Rate]]&gt;=_xlfn.XLOOKUP("Completion Rate",tblKPITargets[KPI_Name],tblKPITargets[Target_Value]),"Met","Below Target")</f>
        <v>Below Target</v>
      </c>
      <c r="V332" t="str">
        <f>IF(tblOperations[[#This Row],[SLA_Compliance]]&gt;=_xlfn.XLOOKUP('04_References'!$A$3,tblKPITargets[KPI_Name],tblKPITargets[Target_Value]),"Met","Below Target")</f>
        <v>Below Target</v>
      </c>
      <c r="W332" t="str">
        <f>IF(tblOperations[[#This Row],[Quality_Pass_Rate]]&gt;=_xlfn.XLOOKUP('04_References'!$A$4,tblKPITargets[KPI_Name],tblKPITargets[Target_Value]),"Met","Below Target")</f>
        <v>Met</v>
      </c>
      <c r="X332" t="str">
        <f>IF(tblOperations[[#This Row],[Average_Completion_Days]]&lt;=_xlfn.XLOOKUP('04_References'!$A$7,tblKPITargets[KPI_Name],tblKPITargets[Target_Value]),"Met","Below Target")</f>
        <v>Met</v>
      </c>
      <c r="Y332" t="str">
        <f>IF(tblOperations[[#This Row],[Closing_Backlog]]&lt;=_xlfn.XLOOKUP('04_References'!$A$8,tblKPITargets[KPI_Name],tblKPITargets[Target_Value]),"Met","Below Target")</f>
        <v>Below Target</v>
      </c>
    </row>
    <row r="333" spans="1:25">
      <c r="A333" s="8" t="s">
        <v>361</v>
      </c>
      <c r="B333" s="9">
        <v>46036</v>
      </c>
      <c r="C333" s="4" t="s">
        <v>48</v>
      </c>
      <c r="D333" s="4" t="s">
        <v>25</v>
      </c>
      <c r="E333" s="4">
        <v>123</v>
      </c>
      <c r="F333" s="4">
        <v>43</v>
      </c>
      <c r="G333" s="4">
        <v>166</v>
      </c>
      <c r="H333" s="4">
        <v>23</v>
      </c>
      <c r="I333" s="4">
        <v>143</v>
      </c>
      <c r="J333" s="4">
        <v>0</v>
      </c>
      <c r="K333" s="4">
        <v>0</v>
      </c>
      <c r="L333" s="4">
        <v>8</v>
      </c>
      <c r="M333" s="4">
        <v>0.6</v>
      </c>
      <c r="N333" s="4">
        <v>0.98399999999999999</v>
      </c>
      <c r="O333" s="4">
        <v>2.5</v>
      </c>
      <c r="P333" s="4">
        <v>0.71899999999999997</v>
      </c>
      <c r="Q333" s="5">
        <v>0.13900000000000001</v>
      </c>
      <c r="R333" s="4" t="str">
        <f>TRIM(tblOperations[[#This Row],[Region]])</f>
        <v>South East</v>
      </c>
      <c r="S333" s="4" t="str">
        <f>TRIM(tblOperations[[#This Row],[Team]])</f>
        <v>Workplace Projects</v>
      </c>
      <c r="T333" s="4" t="str">
        <f>_xlfn.XLOOKUP(R333,tblRegionReference[Region],tblRegionReference[Area],"Not Found")</f>
        <v>South</v>
      </c>
      <c r="U333" s="4" t="str">
        <f>IF(tblOperations[[#This Row],[Completion_Rate]]&gt;=_xlfn.XLOOKUP("Completion Rate",tblKPITargets[KPI_Name],tblKPITargets[Target_Value]),"Met","Below Target")</f>
        <v>Below Target</v>
      </c>
      <c r="V333" t="str">
        <f>IF(tblOperations[[#This Row],[SLA_Compliance]]&gt;=_xlfn.XLOOKUP('04_References'!$A$3,tblKPITargets[KPI_Name],tblKPITargets[Target_Value]),"Met","Below Target")</f>
        <v>Below Target</v>
      </c>
      <c r="W333" t="str">
        <f>IF(tblOperations[[#This Row],[Quality_Pass_Rate]]&gt;=_xlfn.XLOOKUP('04_References'!$A$4,tblKPITargets[KPI_Name],tblKPITargets[Target_Value]),"Met","Below Target")</f>
        <v>Met</v>
      </c>
      <c r="X333" t="str">
        <f>IF(tblOperations[[#This Row],[Average_Completion_Days]]&lt;=_xlfn.XLOOKUP('04_References'!$A$7,tblKPITargets[KPI_Name],tblKPITargets[Target_Value]),"Met","Below Target")</f>
        <v>Below Target</v>
      </c>
      <c r="Y333" t="str">
        <f>IF(tblOperations[[#This Row],[Closing_Backlog]]&lt;=_xlfn.XLOOKUP('04_References'!$A$8,tblKPITargets[KPI_Name],tblKPITargets[Target_Value]),"Met","Below Target")</f>
        <v>Below Target</v>
      </c>
    </row>
    <row r="334" spans="1:25">
      <c r="A334" s="6" t="s">
        <v>362</v>
      </c>
      <c r="B334" s="7">
        <v>46036</v>
      </c>
      <c r="C334" s="2" t="s">
        <v>53</v>
      </c>
      <c r="D334" s="2" t="s">
        <v>19</v>
      </c>
      <c r="E334" s="2">
        <v>191</v>
      </c>
      <c r="F334" s="2">
        <v>30</v>
      </c>
      <c r="G334" s="2">
        <v>221</v>
      </c>
      <c r="H334" s="2">
        <v>23</v>
      </c>
      <c r="I334" s="2">
        <v>198</v>
      </c>
      <c r="J334" s="2">
        <v>0</v>
      </c>
      <c r="K334" s="2">
        <v>0</v>
      </c>
      <c r="L334" s="2">
        <v>8</v>
      </c>
      <c r="M334" s="2">
        <v>0.6</v>
      </c>
      <c r="N334" s="2">
        <v>1</v>
      </c>
      <c r="O334" s="2">
        <v>2.5</v>
      </c>
      <c r="P334" s="2">
        <v>0.77100000000000002</v>
      </c>
      <c r="Q334" s="3">
        <v>0.104</v>
      </c>
      <c r="R334" s="4" t="str">
        <f>TRIM(tblOperations[[#This Row],[Region]])</f>
        <v>Wales</v>
      </c>
      <c r="S334" s="4" t="str">
        <f>TRIM(tblOperations[[#This Row],[Team]])</f>
        <v>Workplace Services</v>
      </c>
      <c r="T334" s="4" t="str">
        <f>_xlfn.XLOOKUP(R334,tblRegionReference[Region],tblRegionReference[Area],"Not Found")</f>
        <v>Wales</v>
      </c>
      <c r="U334" s="4" t="str">
        <f>IF(tblOperations[[#This Row],[Completion_Rate]]&gt;=_xlfn.XLOOKUP("Completion Rate",tblKPITargets[KPI_Name],tblKPITargets[Target_Value]),"Met","Below Target")</f>
        <v>Below Target</v>
      </c>
      <c r="V334" t="str">
        <f>IF(tblOperations[[#This Row],[SLA_Compliance]]&gt;=_xlfn.XLOOKUP('04_References'!$A$3,tblKPITargets[KPI_Name],tblKPITargets[Target_Value]),"Met","Below Target")</f>
        <v>Below Target</v>
      </c>
      <c r="W334" t="str">
        <f>IF(tblOperations[[#This Row],[Quality_Pass_Rate]]&gt;=_xlfn.XLOOKUP('04_References'!$A$4,tblKPITargets[KPI_Name],tblKPITargets[Target_Value]),"Met","Below Target")</f>
        <v>Met</v>
      </c>
      <c r="X334" t="str">
        <f>IF(tblOperations[[#This Row],[Average_Completion_Days]]&lt;=_xlfn.XLOOKUP('04_References'!$A$7,tblKPITargets[KPI_Name],tblKPITargets[Target_Value]),"Met","Below Target")</f>
        <v>Below Target</v>
      </c>
      <c r="Y334" t="str">
        <f>IF(tblOperations[[#This Row],[Closing_Backlog]]&lt;=_xlfn.XLOOKUP('04_References'!$A$8,tblKPITargets[KPI_Name],tblKPITargets[Target_Value]),"Met","Below Target")</f>
        <v>Below Target</v>
      </c>
    </row>
    <row r="335" spans="1:25">
      <c r="A335" s="8" t="s">
        <v>363</v>
      </c>
      <c r="B335" s="9">
        <v>46036</v>
      </c>
      <c r="C335" s="4" t="s">
        <v>53</v>
      </c>
      <c r="D335" s="4" t="s">
        <v>21</v>
      </c>
      <c r="E335" s="4">
        <v>109</v>
      </c>
      <c r="F335" s="4">
        <v>53</v>
      </c>
      <c r="G335" s="4">
        <v>162</v>
      </c>
      <c r="H335" s="4">
        <v>28</v>
      </c>
      <c r="I335" s="4">
        <v>134</v>
      </c>
      <c r="J335" s="4">
        <v>0</v>
      </c>
      <c r="K335" s="4">
        <v>0</v>
      </c>
      <c r="L335" s="4">
        <v>8</v>
      </c>
      <c r="M335" s="4">
        <v>0.6</v>
      </c>
      <c r="N335" s="4">
        <v>0.96199999999999997</v>
      </c>
      <c r="O335" s="4">
        <v>2.5</v>
      </c>
      <c r="P335" s="4">
        <v>0.70599999999999996</v>
      </c>
      <c r="Q335" s="5">
        <v>0.17299999999999999</v>
      </c>
      <c r="R335" s="4" t="str">
        <f>TRIM(tblOperations[[#This Row],[Region]])</f>
        <v>Wales</v>
      </c>
      <c r="S335" s="4" t="str">
        <f>TRIM(tblOperations[[#This Row],[Team]])</f>
        <v>Facilities Response</v>
      </c>
      <c r="T335" s="4" t="str">
        <f>_xlfn.XLOOKUP(R335,tblRegionReference[Region],tblRegionReference[Area],"Not Found")</f>
        <v>Wales</v>
      </c>
      <c r="U335" s="4" t="str">
        <f>IF(tblOperations[[#This Row],[Completion_Rate]]&gt;=_xlfn.XLOOKUP("Completion Rate",tblKPITargets[KPI_Name],tblKPITargets[Target_Value]),"Met","Below Target")</f>
        <v>Below Target</v>
      </c>
      <c r="V335" t="str">
        <f>IF(tblOperations[[#This Row],[SLA_Compliance]]&gt;=_xlfn.XLOOKUP('04_References'!$A$3,tblKPITargets[KPI_Name],tblKPITargets[Target_Value]),"Met","Below Target")</f>
        <v>Below Target</v>
      </c>
      <c r="W335" t="str">
        <f>IF(tblOperations[[#This Row],[Quality_Pass_Rate]]&gt;=_xlfn.XLOOKUP('04_References'!$A$4,tblKPITargets[KPI_Name],tblKPITargets[Target_Value]),"Met","Below Target")</f>
        <v>Met</v>
      </c>
      <c r="X335" t="str">
        <f>IF(tblOperations[[#This Row],[Average_Completion_Days]]&lt;=_xlfn.XLOOKUP('04_References'!$A$7,tblKPITargets[KPI_Name],tblKPITargets[Target_Value]),"Met","Below Target")</f>
        <v>Below Target</v>
      </c>
      <c r="Y335" t="str">
        <f>IF(tblOperations[[#This Row],[Closing_Backlog]]&lt;=_xlfn.XLOOKUP('04_References'!$A$8,tblKPITargets[KPI_Name],tblKPITargets[Target_Value]),"Met","Below Target")</f>
        <v>Below Target</v>
      </c>
    </row>
    <row r="336" spans="1:25">
      <c r="A336" s="6" t="s">
        <v>364</v>
      </c>
      <c r="B336" s="7">
        <v>46036</v>
      </c>
      <c r="C336" s="2" t="s">
        <v>53</v>
      </c>
      <c r="D336" s="2" t="s">
        <v>23</v>
      </c>
      <c r="E336" s="2">
        <v>103</v>
      </c>
      <c r="F336" s="2">
        <v>30</v>
      </c>
      <c r="G336" s="2">
        <v>133</v>
      </c>
      <c r="H336" s="2">
        <v>33</v>
      </c>
      <c r="I336" s="2">
        <v>100</v>
      </c>
      <c r="J336" s="2">
        <v>0</v>
      </c>
      <c r="K336" s="2">
        <v>0</v>
      </c>
      <c r="L336" s="2">
        <v>8</v>
      </c>
      <c r="M336" s="2">
        <v>0.6</v>
      </c>
      <c r="N336" s="2">
        <v>0.995</v>
      </c>
      <c r="O336" s="2">
        <v>2.5</v>
      </c>
      <c r="P336" s="2">
        <v>0.755</v>
      </c>
      <c r="Q336" s="3">
        <v>0.248</v>
      </c>
      <c r="R336" s="4" t="str">
        <f>TRIM(tblOperations[[#This Row],[Region]])</f>
        <v>Wales</v>
      </c>
      <c r="S336" s="4" t="str">
        <f>TRIM(tblOperations[[#This Row],[Team]])</f>
        <v>Estates Support</v>
      </c>
      <c r="T336" s="4" t="str">
        <f>_xlfn.XLOOKUP(R336,tblRegionReference[Region],tblRegionReference[Area],"Not Found")</f>
        <v>Wales</v>
      </c>
      <c r="U336" s="4" t="str">
        <f>IF(tblOperations[[#This Row],[Completion_Rate]]&gt;=_xlfn.XLOOKUP("Completion Rate",tblKPITargets[KPI_Name],tblKPITargets[Target_Value]),"Met","Below Target")</f>
        <v>Below Target</v>
      </c>
      <c r="V336" t="str">
        <f>IF(tblOperations[[#This Row],[SLA_Compliance]]&gt;=_xlfn.XLOOKUP('04_References'!$A$3,tblKPITargets[KPI_Name],tblKPITargets[Target_Value]),"Met","Below Target")</f>
        <v>Below Target</v>
      </c>
      <c r="W336" t="str">
        <f>IF(tblOperations[[#This Row],[Quality_Pass_Rate]]&gt;=_xlfn.XLOOKUP('04_References'!$A$4,tblKPITargets[KPI_Name],tblKPITargets[Target_Value]),"Met","Below Target")</f>
        <v>Met</v>
      </c>
      <c r="X336" t="str">
        <f>IF(tblOperations[[#This Row],[Average_Completion_Days]]&lt;=_xlfn.XLOOKUP('04_References'!$A$7,tblKPITargets[KPI_Name],tblKPITargets[Target_Value]),"Met","Below Target")</f>
        <v>Below Target</v>
      </c>
      <c r="Y336" t="str">
        <f>IF(tblOperations[[#This Row],[Closing_Backlog]]&lt;=_xlfn.XLOOKUP('04_References'!$A$8,tblKPITargets[KPI_Name],tblKPITargets[Target_Value]),"Met","Below Target")</f>
        <v>Below Target</v>
      </c>
    </row>
    <row r="337" spans="1:25">
      <c r="A337" s="8" t="s">
        <v>365</v>
      </c>
      <c r="B337" s="9">
        <v>46036</v>
      </c>
      <c r="C337" s="4" t="s">
        <v>53</v>
      </c>
      <c r="D337" s="4" t="s">
        <v>25</v>
      </c>
      <c r="E337" s="4">
        <v>0</v>
      </c>
      <c r="F337" s="4">
        <v>18</v>
      </c>
      <c r="G337" s="4">
        <v>18</v>
      </c>
      <c r="H337" s="4">
        <v>18</v>
      </c>
      <c r="I337" s="4">
        <v>0</v>
      </c>
      <c r="J337" s="4">
        <v>0</v>
      </c>
      <c r="K337" s="4">
        <v>0</v>
      </c>
      <c r="L337" s="4">
        <v>1.3</v>
      </c>
      <c r="M337" s="4">
        <v>0.95499999999999996</v>
      </c>
      <c r="N337" s="4">
        <v>0.95299999999999996</v>
      </c>
      <c r="O337" s="4">
        <v>4.3</v>
      </c>
      <c r="P337" s="4">
        <v>0.74</v>
      </c>
      <c r="Q337" s="5">
        <v>1</v>
      </c>
      <c r="R337" s="4" t="str">
        <f>TRIM(tblOperations[[#This Row],[Region]])</f>
        <v>Wales</v>
      </c>
      <c r="S337" s="4" t="str">
        <f>TRIM(tblOperations[[#This Row],[Team]])</f>
        <v>Workplace Projects</v>
      </c>
      <c r="T337" s="4" t="str">
        <f>_xlfn.XLOOKUP(R337,tblRegionReference[Region],tblRegionReference[Area],"Not Found")</f>
        <v>Wales</v>
      </c>
      <c r="U337" s="4" t="str">
        <f>IF(tblOperations[[#This Row],[Completion_Rate]]&gt;=_xlfn.XLOOKUP("Completion Rate",tblKPITargets[KPI_Name],tblKPITargets[Target_Value]),"Met","Below Target")</f>
        <v>Met</v>
      </c>
      <c r="V337" t="str">
        <f>IF(tblOperations[[#This Row],[SLA_Compliance]]&gt;=_xlfn.XLOOKUP('04_References'!$A$3,tblKPITargets[KPI_Name],tblKPITargets[Target_Value]),"Met","Below Target")</f>
        <v>Met</v>
      </c>
      <c r="W337" t="str">
        <f>IF(tblOperations[[#This Row],[Quality_Pass_Rate]]&gt;=_xlfn.XLOOKUP('04_References'!$A$4,tblKPITargets[KPI_Name],tblKPITargets[Target_Value]),"Met","Below Target")</f>
        <v>Met</v>
      </c>
      <c r="X337" t="str">
        <f>IF(tblOperations[[#This Row],[Average_Completion_Days]]&lt;=_xlfn.XLOOKUP('04_References'!$A$7,tblKPITargets[KPI_Name],tblKPITargets[Target_Value]),"Met","Below Target")</f>
        <v>Met</v>
      </c>
      <c r="Y337" t="str">
        <f>IF(tblOperations[[#This Row],[Closing_Backlog]]&lt;=_xlfn.XLOOKUP('04_References'!$A$8,tblKPITargets[KPI_Name],tblKPITargets[Target_Value]),"Met","Below Target")</f>
        <v>Met</v>
      </c>
    </row>
    <row r="338" spans="1:25">
      <c r="A338" s="6" t="s">
        <v>366</v>
      </c>
      <c r="B338" s="7">
        <v>46037</v>
      </c>
      <c r="C338" s="2" t="s">
        <v>18</v>
      </c>
      <c r="D338" s="2" t="s">
        <v>19</v>
      </c>
      <c r="E338" s="2">
        <v>53</v>
      </c>
      <c r="F338" s="2">
        <v>28</v>
      </c>
      <c r="G338" s="2">
        <v>81</v>
      </c>
      <c r="H338" s="2">
        <v>35</v>
      </c>
      <c r="I338" s="2">
        <v>46</v>
      </c>
      <c r="J338" s="2">
        <v>0</v>
      </c>
      <c r="K338" s="2">
        <v>0</v>
      </c>
      <c r="L338" s="2">
        <v>5</v>
      </c>
      <c r="M338" s="2">
        <v>0.74199999999999999</v>
      </c>
      <c r="N338" s="2">
        <v>0.96899999999999997</v>
      </c>
      <c r="O338" s="2">
        <v>2.7</v>
      </c>
      <c r="P338" s="2">
        <v>0.70499999999999996</v>
      </c>
      <c r="Q338" s="3">
        <v>0.432</v>
      </c>
      <c r="R338" s="4" t="str">
        <f>TRIM(tblOperations[[#This Row],[Region]])</f>
        <v>Scotland</v>
      </c>
      <c r="S338" s="4" t="str">
        <f>TRIM(tblOperations[[#This Row],[Team]])</f>
        <v>Workplace Services</v>
      </c>
      <c r="T338" s="4" t="str">
        <f>_xlfn.XLOOKUP(R338,tblRegionReference[Region],tblRegionReference[Area],"Not Found")</f>
        <v>North</v>
      </c>
      <c r="U338" s="4" t="str">
        <f>IF(tblOperations[[#This Row],[Completion_Rate]]&gt;=_xlfn.XLOOKUP("Completion Rate",tblKPITargets[KPI_Name],tblKPITargets[Target_Value]),"Met","Below Target")</f>
        <v>Below Target</v>
      </c>
      <c r="V338" t="str">
        <f>IF(tblOperations[[#This Row],[SLA_Compliance]]&gt;=_xlfn.XLOOKUP('04_References'!$A$3,tblKPITargets[KPI_Name],tblKPITargets[Target_Value]),"Met","Below Target")</f>
        <v>Below Target</v>
      </c>
      <c r="W338" t="str">
        <f>IF(tblOperations[[#This Row],[Quality_Pass_Rate]]&gt;=_xlfn.XLOOKUP('04_References'!$A$4,tblKPITargets[KPI_Name],tblKPITargets[Target_Value]),"Met","Below Target")</f>
        <v>Met</v>
      </c>
      <c r="X338" t="str">
        <f>IF(tblOperations[[#This Row],[Average_Completion_Days]]&lt;=_xlfn.XLOOKUP('04_References'!$A$7,tblKPITargets[KPI_Name],tblKPITargets[Target_Value]),"Met","Below Target")</f>
        <v>Below Target</v>
      </c>
      <c r="Y338" t="str">
        <f>IF(tblOperations[[#This Row],[Closing_Backlog]]&lt;=_xlfn.XLOOKUP('04_References'!$A$8,tblKPITargets[KPI_Name],tblKPITargets[Target_Value]),"Met","Below Target")</f>
        <v>Below Target</v>
      </c>
    </row>
    <row r="339" spans="1:25">
      <c r="A339" s="8" t="s">
        <v>367</v>
      </c>
      <c r="B339" s="9">
        <v>46037</v>
      </c>
      <c r="C339" s="4" t="s">
        <v>18</v>
      </c>
      <c r="D339" s="4" t="s">
        <v>21</v>
      </c>
      <c r="E339" s="4">
        <v>0</v>
      </c>
      <c r="F339" s="4">
        <v>26</v>
      </c>
      <c r="G339" s="4">
        <v>26</v>
      </c>
      <c r="H339" s="4">
        <v>26</v>
      </c>
      <c r="I339" s="4">
        <v>0</v>
      </c>
      <c r="J339" s="4">
        <v>0</v>
      </c>
      <c r="K339" s="4">
        <v>0</v>
      </c>
      <c r="L339" s="4">
        <v>0.8</v>
      </c>
      <c r="M339" s="4">
        <v>1</v>
      </c>
      <c r="N339" s="4">
        <v>1</v>
      </c>
      <c r="O339" s="4">
        <v>4.5</v>
      </c>
      <c r="P339" s="4">
        <v>0.71</v>
      </c>
      <c r="Q339" s="5">
        <v>1</v>
      </c>
      <c r="R339" s="4" t="str">
        <f>TRIM(tblOperations[[#This Row],[Region]])</f>
        <v>Scotland</v>
      </c>
      <c r="S339" s="4" t="str">
        <f>TRIM(tblOperations[[#This Row],[Team]])</f>
        <v>Facilities Response</v>
      </c>
      <c r="T339" s="4" t="str">
        <f>_xlfn.XLOOKUP(R339,tblRegionReference[Region],tblRegionReference[Area],"Not Found")</f>
        <v>North</v>
      </c>
      <c r="U339" s="4" t="str">
        <f>IF(tblOperations[[#This Row],[Completion_Rate]]&gt;=_xlfn.XLOOKUP("Completion Rate",tblKPITargets[KPI_Name],tblKPITargets[Target_Value]),"Met","Below Target")</f>
        <v>Met</v>
      </c>
      <c r="V339" t="str">
        <f>IF(tblOperations[[#This Row],[SLA_Compliance]]&gt;=_xlfn.XLOOKUP('04_References'!$A$3,tblKPITargets[KPI_Name],tblKPITargets[Target_Value]),"Met","Below Target")</f>
        <v>Met</v>
      </c>
      <c r="W339" t="str">
        <f>IF(tblOperations[[#This Row],[Quality_Pass_Rate]]&gt;=_xlfn.XLOOKUP('04_References'!$A$4,tblKPITargets[KPI_Name],tblKPITargets[Target_Value]),"Met","Below Target")</f>
        <v>Met</v>
      </c>
      <c r="X339" t="str">
        <f>IF(tblOperations[[#This Row],[Average_Completion_Days]]&lt;=_xlfn.XLOOKUP('04_References'!$A$7,tblKPITargets[KPI_Name],tblKPITargets[Target_Value]),"Met","Below Target")</f>
        <v>Met</v>
      </c>
      <c r="Y339" t="str">
        <f>IF(tblOperations[[#This Row],[Closing_Backlog]]&lt;=_xlfn.XLOOKUP('04_References'!$A$8,tblKPITargets[KPI_Name],tblKPITargets[Target_Value]),"Met","Below Target")</f>
        <v>Met</v>
      </c>
    </row>
    <row r="340" spans="1:25">
      <c r="A340" s="6" t="s">
        <v>368</v>
      </c>
      <c r="B340" s="7">
        <v>46037</v>
      </c>
      <c r="C340" s="2" t="s">
        <v>18</v>
      </c>
      <c r="D340" s="2" t="s">
        <v>23</v>
      </c>
      <c r="E340" s="2">
        <v>123</v>
      </c>
      <c r="F340" s="2">
        <v>44</v>
      </c>
      <c r="G340" s="2">
        <v>167</v>
      </c>
      <c r="H340" s="2">
        <v>33</v>
      </c>
      <c r="I340" s="2">
        <v>134</v>
      </c>
      <c r="J340" s="2">
        <v>0</v>
      </c>
      <c r="K340" s="2">
        <v>0</v>
      </c>
      <c r="L340" s="2">
        <v>8</v>
      </c>
      <c r="M340" s="2">
        <v>0.6</v>
      </c>
      <c r="N340" s="2">
        <v>0.999</v>
      </c>
      <c r="O340" s="2">
        <v>2.5</v>
      </c>
      <c r="P340" s="2">
        <v>0.78600000000000003</v>
      </c>
      <c r="Q340" s="3">
        <v>0.19800000000000001</v>
      </c>
      <c r="R340" s="4" t="str">
        <f>TRIM(tblOperations[[#This Row],[Region]])</f>
        <v>Scotland</v>
      </c>
      <c r="S340" s="4" t="str">
        <f>TRIM(tblOperations[[#This Row],[Team]])</f>
        <v>Estates Support</v>
      </c>
      <c r="T340" s="4" t="str">
        <f>_xlfn.XLOOKUP(R340,tblRegionReference[Region],tblRegionReference[Area],"Not Found")</f>
        <v>North</v>
      </c>
      <c r="U340" s="4" t="str">
        <f>IF(tblOperations[[#This Row],[Completion_Rate]]&gt;=_xlfn.XLOOKUP("Completion Rate",tblKPITargets[KPI_Name],tblKPITargets[Target_Value]),"Met","Below Target")</f>
        <v>Below Target</v>
      </c>
      <c r="V340" t="str">
        <f>IF(tblOperations[[#This Row],[SLA_Compliance]]&gt;=_xlfn.XLOOKUP('04_References'!$A$3,tblKPITargets[KPI_Name],tblKPITargets[Target_Value]),"Met","Below Target")</f>
        <v>Below Target</v>
      </c>
      <c r="W340" t="str">
        <f>IF(tblOperations[[#This Row],[Quality_Pass_Rate]]&gt;=_xlfn.XLOOKUP('04_References'!$A$4,tblKPITargets[KPI_Name],tblKPITargets[Target_Value]),"Met","Below Target")</f>
        <v>Met</v>
      </c>
      <c r="X340" t="str">
        <f>IF(tblOperations[[#This Row],[Average_Completion_Days]]&lt;=_xlfn.XLOOKUP('04_References'!$A$7,tblKPITargets[KPI_Name],tblKPITargets[Target_Value]),"Met","Below Target")</f>
        <v>Below Target</v>
      </c>
      <c r="Y340" t="str">
        <f>IF(tblOperations[[#This Row],[Closing_Backlog]]&lt;=_xlfn.XLOOKUP('04_References'!$A$8,tblKPITargets[KPI_Name],tblKPITargets[Target_Value]),"Met","Below Target")</f>
        <v>Below Target</v>
      </c>
    </row>
    <row r="341" spans="1:25">
      <c r="A341" s="8" t="s">
        <v>369</v>
      </c>
      <c r="B341" s="9">
        <v>46037</v>
      </c>
      <c r="C341" s="4" t="s">
        <v>18</v>
      </c>
      <c r="D341" s="4" t="s">
        <v>25</v>
      </c>
      <c r="E341" s="4">
        <v>0</v>
      </c>
      <c r="F341" s="4">
        <v>24</v>
      </c>
      <c r="G341" s="4">
        <v>24</v>
      </c>
      <c r="H341" s="4">
        <v>24</v>
      </c>
      <c r="I341" s="4">
        <v>0</v>
      </c>
      <c r="J341" s="4">
        <v>0</v>
      </c>
      <c r="K341" s="4">
        <v>0</v>
      </c>
      <c r="L341" s="4">
        <v>1.9</v>
      </c>
      <c r="M341" s="4">
        <v>0.96</v>
      </c>
      <c r="N341" s="4">
        <v>1</v>
      </c>
      <c r="O341" s="4">
        <v>4.5</v>
      </c>
      <c r="P341" s="4">
        <v>0.77700000000000002</v>
      </c>
      <c r="Q341" s="5">
        <v>1</v>
      </c>
      <c r="R341" s="4" t="str">
        <f>TRIM(tblOperations[[#This Row],[Region]])</f>
        <v>Scotland</v>
      </c>
      <c r="S341" s="4" t="str">
        <f>TRIM(tblOperations[[#This Row],[Team]])</f>
        <v>Workplace Projects</v>
      </c>
      <c r="T341" s="4" t="str">
        <f>_xlfn.XLOOKUP(R341,tblRegionReference[Region],tblRegionReference[Area],"Not Found")</f>
        <v>North</v>
      </c>
      <c r="U341" s="4" t="str">
        <f>IF(tblOperations[[#This Row],[Completion_Rate]]&gt;=_xlfn.XLOOKUP("Completion Rate",tblKPITargets[KPI_Name],tblKPITargets[Target_Value]),"Met","Below Target")</f>
        <v>Met</v>
      </c>
      <c r="V341" t="str">
        <f>IF(tblOperations[[#This Row],[SLA_Compliance]]&gt;=_xlfn.XLOOKUP('04_References'!$A$3,tblKPITargets[KPI_Name],tblKPITargets[Target_Value]),"Met","Below Target")</f>
        <v>Met</v>
      </c>
      <c r="W341" t="str">
        <f>IF(tblOperations[[#This Row],[Quality_Pass_Rate]]&gt;=_xlfn.XLOOKUP('04_References'!$A$4,tblKPITargets[KPI_Name],tblKPITargets[Target_Value]),"Met","Below Target")</f>
        <v>Met</v>
      </c>
      <c r="X341" t="str">
        <f>IF(tblOperations[[#This Row],[Average_Completion_Days]]&lt;=_xlfn.XLOOKUP('04_References'!$A$7,tblKPITargets[KPI_Name],tblKPITargets[Target_Value]),"Met","Below Target")</f>
        <v>Met</v>
      </c>
      <c r="Y341" t="str">
        <f>IF(tblOperations[[#This Row],[Closing_Backlog]]&lt;=_xlfn.XLOOKUP('04_References'!$A$8,tblKPITargets[KPI_Name],tblKPITargets[Target_Value]),"Met","Below Target")</f>
        <v>Met</v>
      </c>
    </row>
    <row r="342" spans="1:25">
      <c r="A342" s="6" t="s">
        <v>370</v>
      </c>
      <c r="B342" s="7">
        <v>46037</v>
      </c>
      <c r="C342" s="2" t="s">
        <v>27</v>
      </c>
      <c r="D342" s="2" t="s">
        <v>19</v>
      </c>
      <c r="E342" s="2">
        <v>1</v>
      </c>
      <c r="F342" s="2">
        <v>41</v>
      </c>
      <c r="G342" s="2">
        <v>42</v>
      </c>
      <c r="H342" s="2">
        <v>42</v>
      </c>
      <c r="I342" s="2">
        <v>0</v>
      </c>
      <c r="J342" s="2">
        <v>0</v>
      </c>
      <c r="K342" s="2">
        <v>0</v>
      </c>
      <c r="L342" s="2">
        <v>1.2</v>
      </c>
      <c r="M342" s="2">
        <v>0.998</v>
      </c>
      <c r="N342" s="2">
        <v>0.98399999999999999</v>
      </c>
      <c r="O342" s="2">
        <v>4.2</v>
      </c>
      <c r="P342" s="2">
        <v>0.69199999999999995</v>
      </c>
      <c r="Q342" s="3">
        <v>1</v>
      </c>
      <c r="R342" s="4" t="str">
        <f>TRIM(tblOperations[[#This Row],[Region]])</f>
        <v>North East</v>
      </c>
      <c r="S342" s="4" t="str">
        <f>TRIM(tblOperations[[#This Row],[Team]])</f>
        <v>Workplace Services</v>
      </c>
      <c r="T342" s="4" t="str">
        <f>_xlfn.XLOOKUP(R342,tblRegionReference[Region],tblRegionReference[Area],"Not Found")</f>
        <v>North</v>
      </c>
      <c r="U342" s="4" t="str">
        <f>IF(tblOperations[[#This Row],[Completion_Rate]]&gt;=_xlfn.XLOOKUP("Completion Rate",tblKPITargets[KPI_Name],tblKPITargets[Target_Value]),"Met","Below Target")</f>
        <v>Met</v>
      </c>
      <c r="V342" t="str">
        <f>IF(tblOperations[[#This Row],[SLA_Compliance]]&gt;=_xlfn.XLOOKUP('04_References'!$A$3,tblKPITargets[KPI_Name],tblKPITargets[Target_Value]),"Met","Below Target")</f>
        <v>Met</v>
      </c>
      <c r="W342" t="str">
        <f>IF(tblOperations[[#This Row],[Quality_Pass_Rate]]&gt;=_xlfn.XLOOKUP('04_References'!$A$4,tblKPITargets[KPI_Name],tblKPITargets[Target_Value]),"Met","Below Target")</f>
        <v>Met</v>
      </c>
      <c r="X342" t="str">
        <f>IF(tblOperations[[#This Row],[Average_Completion_Days]]&lt;=_xlfn.XLOOKUP('04_References'!$A$7,tblKPITargets[KPI_Name],tblKPITargets[Target_Value]),"Met","Below Target")</f>
        <v>Met</v>
      </c>
      <c r="Y342" t="str">
        <f>IF(tblOperations[[#This Row],[Closing_Backlog]]&lt;=_xlfn.XLOOKUP('04_References'!$A$8,tblKPITargets[KPI_Name],tblKPITargets[Target_Value]),"Met","Below Target")</f>
        <v>Met</v>
      </c>
    </row>
    <row r="343" spans="1:25">
      <c r="A343" s="8" t="s">
        <v>371</v>
      </c>
      <c r="B343" s="9">
        <v>46037</v>
      </c>
      <c r="C343" s="4" t="s">
        <v>27</v>
      </c>
      <c r="D343" s="4" t="s">
        <v>21</v>
      </c>
      <c r="E343" s="4">
        <v>3</v>
      </c>
      <c r="F343" s="4">
        <v>49</v>
      </c>
      <c r="G343" s="4">
        <v>52</v>
      </c>
      <c r="H343" s="4">
        <v>45</v>
      </c>
      <c r="I343" s="4">
        <v>7</v>
      </c>
      <c r="J343" s="4">
        <v>0</v>
      </c>
      <c r="K343" s="4">
        <v>0</v>
      </c>
      <c r="L343" s="4">
        <v>1.9</v>
      </c>
      <c r="M343" s="4">
        <v>0.95499999999999996</v>
      </c>
      <c r="N343" s="4">
        <v>0.94399999999999995</v>
      </c>
      <c r="O343" s="4">
        <v>4.5999999999999996</v>
      </c>
      <c r="P343" s="4">
        <v>0.70599999999999996</v>
      </c>
      <c r="Q343" s="5">
        <v>0.86499999999999999</v>
      </c>
      <c r="R343" s="4" t="str">
        <f>TRIM(tblOperations[[#This Row],[Region]])</f>
        <v>North East</v>
      </c>
      <c r="S343" s="4" t="str">
        <f>TRIM(tblOperations[[#This Row],[Team]])</f>
        <v>Facilities Response</v>
      </c>
      <c r="T343" s="4" t="str">
        <f>_xlfn.XLOOKUP(R343,tblRegionReference[Region],tblRegionReference[Area],"Not Found")</f>
        <v>North</v>
      </c>
      <c r="U343" s="4" t="str">
        <f>IF(tblOperations[[#This Row],[Completion_Rate]]&gt;=_xlfn.XLOOKUP("Completion Rate",tblKPITargets[KPI_Name],tblKPITargets[Target_Value]),"Met","Below Target")</f>
        <v>Below Target</v>
      </c>
      <c r="V343" t="str">
        <f>IF(tblOperations[[#This Row],[SLA_Compliance]]&gt;=_xlfn.XLOOKUP('04_References'!$A$3,tblKPITargets[KPI_Name],tblKPITargets[Target_Value]),"Met","Below Target")</f>
        <v>Met</v>
      </c>
      <c r="W343" t="str">
        <f>IF(tblOperations[[#This Row],[Quality_Pass_Rate]]&gt;=_xlfn.XLOOKUP('04_References'!$A$4,tblKPITargets[KPI_Name],tblKPITargets[Target_Value]),"Met","Below Target")</f>
        <v>Below Target</v>
      </c>
      <c r="X343" t="str">
        <f>IF(tblOperations[[#This Row],[Average_Completion_Days]]&lt;=_xlfn.XLOOKUP('04_References'!$A$7,tblKPITargets[KPI_Name],tblKPITargets[Target_Value]),"Met","Below Target")</f>
        <v>Met</v>
      </c>
      <c r="Y343" t="str">
        <f>IF(tblOperations[[#This Row],[Closing_Backlog]]&lt;=_xlfn.XLOOKUP('04_References'!$A$8,tblKPITargets[KPI_Name],tblKPITargets[Target_Value]),"Met","Below Target")</f>
        <v>Met</v>
      </c>
    </row>
    <row r="344" spans="1:25">
      <c r="A344" s="6" t="s">
        <v>372</v>
      </c>
      <c r="B344" s="7">
        <v>46037</v>
      </c>
      <c r="C344" s="2" t="s">
        <v>27</v>
      </c>
      <c r="D344" s="2" t="s">
        <v>23</v>
      </c>
      <c r="E344" s="2">
        <v>268</v>
      </c>
      <c r="F344" s="2">
        <v>27</v>
      </c>
      <c r="G344" s="2">
        <v>295</v>
      </c>
      <c r="H344" s="2">
        <v>18</v>
      </c>
      <c r="I344" s="2">
        <v>277</v>
      </c>
      <c r="J344" s="2">
        <v>0</v>
      </c>
      <c r="K344" s="2">
        <v>0</v>
      </c>
      <c r="L344" s="2">
        <v>8</v>
      </c>
      <c r="M344" s="2">
        <v>0.6</v>
      </c>
      <c r="N344" s="2">
        <v>0.98099999999999998</v>
      </c>
      <c r="O344" s="2">
        <v>2.5</v>
      </c>
      <c r="P344" s="2">
        <v>0.70899999999999996</v>
      </c>
      <c r="Q344" s="3">
        <v>6.0999999999999999E-2</v>
      </c>
      <c r="R344" s="4" t="str">
        <f>TRIM(tblOperations[[#This Row],[Region]])</f>
        <v>North East</v>
      </c>
      <c r="S344" s="4" t="str">
        <f>TRIM(tblOperations[[#This Row],[Team]])</f>
        <v>Estates Support</v>
      </c>
      <c r="T344" s="4" t="str">
        <f>_xlfn.XLOOKUP(R344,tblRegionReference[Region],tblRegionReference[Area],"Not Found")</f>
        <v>North</v>
      </c>
      <c r="U344" s="4" t="str">
        <f>IF(tblOperations[[#This Row],[Completion_Rate]]&gt;=_xlfn.XLOOKUP("Completion Rate",tblKPITargets[KPI_Name],tblKPITargets[Target_Value]),"Met","Below Target")</f>
        <v>Below Target</v>
      </c>
      <c r="V344" t="str">
        <f>IF(tblOperations[[#This Row],[SLA_Compliance]]&gt;=_xlfn.XLOOKUP('04_References'!$A$3,tblKPITargets[KPI_Name],tblKPITargets[Target_Value]),"Met","Below Target")</f>
        <v>Below Target</v>
      </c>
      <c r="W344" t="str">
        <f>IF(tblOperations[[#This Row],[Quality_Pass_Rate]]&gt;=_xlfn.XLOOKUP('04_References'!$A$4,tblKPITargets[KPI_Name],tblKPITargets[Target_Value]),"Met","Below Target")</f>
        <v>Met</v>
      </c>
      <c r="X344" t="str">
        <f>IF(tblOperations[[#This Row],[Average_Completion_Days]]&lt;=_xlfn.XLOOKUP('04_References'!$A$7,tblKPITargets[KPI_Name],tblKPITargets[Target_Value]),"Met","Below Target")</f>
        <v>Below Target</v>
      </c>
      <c r="Y344" t="str">
        <f>IF(tblOperations[[#This Row],[Closing_Backlog]]&lt;=_xlfn.XLOOKUP('04_References'!$A$8,tblKPITargets[KPI_Name],tblKPITargets[Target_Value]),"Met","Below Target")</f>
        <v>Below Target</v>
      </c>
    </row>
    <row r="345" spans="1:25">
      <c r="A345" s="8" t="s">
        <v>373</v>
      </c>
      <c r="B345" s="9">
        <v>46037</v>
      </c>
      <c r="C345" s="4" t="s">
        <v>27</v>
      </c>
      <c r="D345" s="4" t="s">
        <v>25</v>
      </c>
      <c r="E345" s="4">
        <v>31</v>
      </c>
      <c r="F345" s="4">
        <v>36</v>
      </c>
      <c r="G345" s="4">
        <v>67</v>
      </c>
      <c r="H345" s="4">
        <v>27</v>
      </c>
      <c r="I345" s="4">
        <v>40</v>
      </c>
      <c r="J345" s="4">
        <v>0</v>
      </c>
      <c r="K345" s="4">
        <v>0</v>
      </c>
      <c r="L345" s="4">
        <v>4.7</v>
      </c>
      <c r="M345" s="4">
        <v>0.71299999999999997</v>
      </c>
      <c r="N345" s="4">
        <v>0.96299999999999997</v>
      </c>
      <c r="O345" s="4">
        <v>3.2</v>
      </c>
      <c r="P345" s="4">
        <v>0.77400000000000002</v>
      </c>
      <c r="Q345" s="5">
        <v>0.40300000000000002</v>
      </c>
      <c r="R345" s="4" t="str">
        <f>TRIM(tblOperations[[#This Row],[Region]])</f>
        <v>North East</v>
      </c>
      <c r="S345" s="4" t="str">
        <f>TRIM(tblOperations[[#This Row],[Team]])</f>
        <v>Workplace Projects</v>
      </c>
      <c r="T345" s="4" t="str">
        <f>_xlfn.XLOOKUP(R345,tblRegionReference[Region],tblRegionReference[Area],"Not Found")</f>
        <v>North</v>
      </c>
      <c r="U345" s="4" t="str">
        <f>IF(tblOperations[[#This Row],[Completion_Rate]]&gt;=_xlfn.XLOOKUP("Completion Rate",tblKPITargets[KPI_Name],tblKPITargets[Target_Value]),"Met","Below Target")</f>
        <v>Below Target</v>
      </c>
      <c r="V345" t="str">
        <f>IF(tblOperations[[#This Row],[SLA_Compliance]]&gt;=_xlfn.XLOOKUP('04_References'!$A$3,tblKPITargets[KPI_Name],tblKPITargets[Target_Value]),"Met","Below Target")</f>
        <v>Below Target</v>
      </c>
      <c r="W345" t="str">
        <f>IF(tblOperations[[#This Row],[Quality_Pass_Rate]]&gt;=_xlfn.XLOOKUP('04_References'!$A$4,tblKPITargets[KPI_Name],tblKPITargets[Target_Value]),"Met","Below Target")</f>
        <v>Met</v>
      </c>
      <c r="X345" t="str">
        <f>IF(tblOperations[[#This Row],[Average_Completion_Days]]&lt;=_xlfn.XLOOKUP('04_References'!$A$7,tblKPITargets[KPI_Name],tblKPITargets[Target_Value]),"Met","Below Target")</f>
        <v>Below Target</v>
      </c>
      <c r="Y345" t="str">
        <f>IF(tblOperations[[#This Row],[Closing_Backlog]]&lt;=_xlfn.XLOOKUP('04_References'!$A$8,tblKPITargets[KPI_Name],tblKPITargets[Target_Value]),"Met","Below Target")</f>
        <v>Below Target</v>
      </c>
    </row>
    <row r="346" spans="1:25">
      <c r="A346" s="6" t="s">
        <v>374</v>
      </c>
      <c r="B346" s="7">
        <v>46037</v>
      </c>
      <c r="C346" s="2" t="s">
        <v>32</v>
      </c>
      <c r="D346" s="2" t="s">
        <v>19</v>
      </c>
      <c r="E346" s="2">
        <v>134</v>
      </c>
      <c r="F346" s="2">
        <v>39</v>
      </c>
      <c r="G346" s="2">
        <v>173</v>
      </c>
      <c r="H346" s="2">
        <v>37</v>
      </c>
      <c r="I346" s="2">
        <v>136</v>
      </c>
      <c r="J346" s="2">
        <v>0</v>
      </c>
      <c r="K346" s="2">
        <v>0</v>
      </c>
      <c r="L346" s="2">
        <v>8</v>
      </c>
      <c r="M346" s="2">
        <v>0.6</v>
      </c>
      <c r="N346" s="2">
        <v>0.95099999999999996</v>
      </c>
      <c r="O346" s="2">
        <v>2.5</v>
      </c>
      <c r="P346" s="2">
        <v>0.77900000000000003</v>
      </c>
      <c r="Q346" s="3">
        <v>0.214</v>
      </c>
      <c r="R346" s="4" t="str">
        <f>TRIM(tblOperations[[#This Row],[Region]])</f>
        <v>North West</v>
      </c>
      <c r="S346" s="4" t="str">
        <f>TRIM(tblOperations[[#This Row],[Team]])</f>
        <v>Workplace Services</v>
      </c>
      <c r="T346" s="4" t="str">
        <f>_xlfn.XLOOKUP(R346,tblRegionReference[Region],tblRegionReference[Area],"Not Found")</f>
        <v>North</v>
      </c>
      <c r="U346" s="4" t="str">
        <f>IF(tblOperations[[#This Row],[Completion_Rate]]&gt;=_xlfn.XLOOKUP("Completion Rate",tblKPITargets[KPI_Name],tblKPITargets[Target_Value]),"Met","Below Target")</f>
        <v>Below Target</v>
      </c>
      <c r="V346" t="str">
        <f>IF(tblOperations[[#This Row],[SLA_Compliance]]&gt;=_xlfn.XLOOKUP('04_References'!$A$3,tblKPITargets[KPI_Name],tblKPITargets[Target_Value]),"Met","Below Target")</f>
        <v>Below Target</v>
      </c>
      <c r="W346" t="str">
        <f>IF(tblOperations[[#This Row],[Quality_Pass_Rate]]&gt;=_xlfn.XLOOKUP('04_References'!$A$4,tblKPITargets[KPI_Name],tblKPITargets[Target_Value]),"Met","Below Target")</f>
        <v>Met</v>
      </c>
      <c r="X346" t="str">
        <f>IF(tblOperations[[#This Row],[Average_Completion_Days]]&lt;=_xlfn.XLOOKUP('04_References'!$A$7,tblKPITargets[KPI_Name],tblKPITargets[Target_Value]),"Met","Below Target")</f>
        <v>Below Target</v>
      </c>
      <c r="Y346" t="str">
        <f>IF(tblOperations[[#This Row],[Closing_Backlog]]&lt;=_xlfn.XLOOKUP('04_References'!$A$8,tblKPITargets[KPI_Name],tblKPITargets[Target_Value]),"Met","Below Target")</f>
        <v>Below Target</v>
      </c>
    </row>
    <row r="347" spans="1:25">
      <c r="A347" s="8" t="s">
        <v>375</v>
      </c>
      <c r="B347" s="9">
        <v>46037</v>
      </c>
      <c r="C347" s="4" t="s">
        <v>32</v>
      </c>
      <c r="D347" s="4" t="s">
        <v>21</v>
      </c>
      <c r="E347" s="4">
        <v>219</v>
      </c>
      <c r="F347" s="4">
        <v>36</v>
      </c>
      <c r="G347" s="4">
        <v>255</v>
      </c>
      <c r="H347" s="4">
        <v>27</v>
      </c>
      <c r="I347" s="4">
        <v>228</v>
      </c>
      <c r="J347" s="4">
        <v>0</v>
      </c>
      <c r="K347" s="4">
        <v>0</v>
      </c>
      <c r="L347" s="4">
        <v>8</v>
      </c>
      <c r="M347" s="4">
        <v>0.6</v>
      </c>
      <c r="N347" s="4">
        <v>0.98699999999999999</v>
      </c>
      <c r="O347" s="4">
        <v>2.5</v>
      </c>
      <c r="P347" s="4">
        <v>0.78300000000000003</v>
      </c>
      <c r="Q347" s="5">
        <v>0.106</v>
      </c>
      <c r="R347" s="4" t="str">
        <f>TRIM(tblOperations[[#This Row],[Region]])</f>
        <v>North West</v>
      </c>
      <c r="S347" s="4" t="str">
        <f>TRIM(tblOperations[[#This Row],[Team]])</f>
        <v>Facilities Response</v>
      </c>
      <c r="T347" s="4" t="str">
        <f>_xlfn.XLOOKUP(R347,tblRegionReference[Region],tblRegionReference[Area],"Not Found")</f>
        <v>North</v>
      </c>
      <c r="U347" s="4" t="str">
        <f>IF(tblOperations[[#This Row],[Completion_Rate]]&gt;=_xlfn.XLOOKUP("Completion Rate",tblKPITargets[KPI_Name],tblKPITargets[Target_Value]),"Met","Below Target")</f>
        <v>Below Target</v>
      </c>
      <c r="V347" t="str">
        <f>IF(tblOperations[[#This Row],[SLA_Compliance]]&gt;=_xlfn.XLOOKUP('04_References'!$A$3,tblKPITargets[KPI_Name],tblKPITargets[Target_Value]),"Met","Below Target")</f>
        <v>Below Target</v>
      </c>
      <c r="W347" t="str">
        <f>IF(tblOperations[[#This Row],[Quality_Pass_Rate]]&gt;=_xlfn.XLOOKUP('04_References'!$A$4,tblKPITargets[KPI_Name],tblKPITargets[Target_Value]),"Met","Below Target")</f>
        <v>Met</v>
      </c>
      <c r="X347" t="str">
        <f>IF(tblOperations[[#This Row],[Average_Completion_Days]]&lt;=_xlfn.XLOOKUP('04_References'!$A$7,tblKPITargets[KPI_Name],tblKPITargets[Target_Value]),"Met","Below Target")</f>
        <v>Below Target</v>
      </c>
      <c r="Y347" t="str">
        <f>IF(tblOperations[[#This Row],[Closing_Backlog]]&lt;=_xlfn.XLOOKUP('04_References'!$A$8,tblKPITargets[KPI_Name],tblKPITargets[Target_Value]),"Met","Below Target")</f>
        <v>Below Target</v>
      </c>
    </row>
    <row r="348" spans="1:25">
      <c r="A348" s="6" t="s">
        <v>376</v>
      </c>
      <c r="B348" s="7">
        <v>46037</v>
      </c>
      <c r="C348" s="2" t="s">
        <v>32</v>
      </c>
      <c r="D348" s="2" t="s">
        <v>23</v>
      </c>
      <c r="E348" s="2">
        <v>282</v>
      </c>
      <c r="F348" s="2">
        <v>50</v>
      </c>
      <c r="G348" s="2">
        <v>332</v>
      </c>
      <c r="H348" s="2">
        <v>16</v>
      </c>
      <c r="I348" s="2">
        <v>316</v>
      </c>
      <c r="J348" s="2">
        <v>1</v>
      </c>
      <c r="K348" s="2">
        <v>1</v>
      </c>
      <c r="L348" s="2">
        <v>8</v>
      </c>
      <c r="M348" s="2">
        <v>0.6</v>
      </c>
      <c r="N348" s="2">
        <v>0.92800000000000005</v>
      </c>
      <c r="O348" s="2">
        <v>2.5</v>
      </c>
      <c r="P348" s="2">
        <v>0.66700000000000004</v>
      </c>
      <c r="Q348" s="3">
        <v>4.8000000000000001E-2</v>
      </c>
      <c r="R348" s="4" t="str">
        <f>TRIM(tblOperations[[#This Row],[Region]])</f>
        <v>North West</v>
      </c>
      <c r="S348" s="4" t="str">
        <f>TRIM(tblOperations[[#This Row],[Team]])</f>
        <v>Estates Support</v>
      </c>
      <c r="T348" s="4" t="str">
        <f>_xlfn.XLOOKUP(R348,tblRegionReference[Region],tblRegionReference[Area],"Not Found")</f>
        <v>North</v>
      </c>
      <c r="U348" s="4" t="str">
        <f>IF(tblOperations[[#This Row],[Completion_Rate]]&gt;=_xlfn.XLOOKUP("Completion Rate",tblKPITargets[KPI_Name],tblKPITargets[Target_Value]),"Met","Below Target")</f>
        <v>Below Target</v>
      </c>
      <c r="V348" t="str">
        <f>IF(tblOperations[[#This Row],[SLA_Compliance]]&gt;=_xlfn.XLOOKUP('04_References'!$A$3,tblKPITargets[KPI_Name],tblKPITargets[Target_Value]),"Met","Below Target")</f>
        <v>Below Target</v>
      </c>
      <c r="W348" t="str">
        <f>IF(tblOperations[[#This Row],[Quality_Pass_Rate]]&gt;=_xlfn.XLOOKUP('04_References'!$A$4,tblKPITargets[KPI_Name],tblKPITargets[Target_Value]),"Met","Below Target")</f>
        <v>Below Target</v>
      </c>
      <c r="X348" t="str">
        <f>IF(tblOperations[[#This Row],[Average_Completion_Days]]&lt;=_xlfn.XLOOKUP('04_References'!$A$7,tblKPITargets[KPI_Name],tblKPITargets[Target_Value]),"Met","Below Target")</f>
        <v>Below Target</v>
      </c>
      <c r="Y348" t="str">
        <f>IF(tblOperations[[#This Row],[Closing_Backlog]]&lt;=_xlfn.XLOOKUP('04_References'!$A$8,tblKPITargets[KPI_Name],tblKPITargets[Target_Value]),"Met","Below Target")</f>
        <v>Below Target</v>
      </c>
    </row>
    <row r="349" spans="1:25">
      <c r="A349" s="8" t="s">
        <v>377</v>
      </c>
      <c r="B349" s="9">
        <v>46037</v>
      </c>
      <c r="C349" s="4" t="s">
        <v>32</v>
      </c>
      <c r="D349" s="4" t="s">
        <v>25</v>
      </c>
      <c r="E349" s="4">
        <v>0</v>
      </c>
      <c r="F349" s="4">
        <v>41</v>
      </c>
      <c r="G349" s="4">
        <v>41</v>
      </c>
      <c r="H349" s="4">
        <v>41</v>
      </c>
      <c r="I349" s="4">
        <v>0</v>
      </c>
      <c r="J349" s="4">
        <v>0</v>
      </c>
      <c r="K349" s="4">
        <v>0</v>
      </c>
      <c r="L349" s="4">
        <v>1.7</v>
      </c>
      <c r="M349" s="4">
        <v>0.97099999999999997</v>
      </c>
      <c r="N349" s="4">
        <v>0.98599999999999999</v>
      </c>
      <c r="O349" s="4">
        <v>4.5</v>
      </c>
      <c r="P349" s="4">
        <v>0.72299999999999998</v>
      </c>
      <c r="Q349" s="5">
        <v>1</v>
      </c>
      <c r="R349" s="4" t="str">
        <f>TRIM(tblOperations[[#This Row],[Region]])</f>
        <v>North West</v>
      </c>
      <c r="S349" s="4" t="str">
        <f>TRIM(tblOperations[[#This Row],[Team]])</f>
        <v>Workplace Projects</v>
      </c>
      <c r="T349" s="4" t="str">
        <f>_xlfn.XLOOKUP(R349,tblRegionReference[Region],tblRegionReference[Area],"Not Found")</f>
        <v>North</v>
      </c>
      <c r="U349" s="4" t="str">
        <f>IF(tblOperations[[#This Row],[Completion_Rate]]&gt;=_xlfn.XLOOKUP("Completion Rate",tblKPITargets[KPI_Name],tblKPITargets[Target_Value]),"Met","Below Target")</f>
        <v>Met</v>
      </c>
      <c r="V349" t="str">
        <f>IF(tblOperations[[#This Row],[SLA_Compliance]]&gt;=_xlfn.XLOOKUP('04_References'!$A$3,tblKPITargets[KPI_Name],tblKPITargets[Target_Value]),"Met","Below Target")</f>
        <v>Met</v>
      </c>
      <c r="W349" t="str">
        <f>IF(tblOperations[[#This Row],[Quality_Pass_Rate]]&gt;=_xlfn.XLOOKUP('04_References'!$A$4,tblKPITargets[KPI_Name],tblKPITargets[Target_Value]),"Met","Below Target")</f>
        <v>Met</v>
      </c>
      <c r="X349" t="str">
        <f>IF(tblOperations[[#This Row],[Average_Completion_Days]]&lt;=_xlfn.XLOOKUP('04_References'!$A$7,tblKPITargets[KPI_Name],tblKPITargets[Target_Value]),"Met","Below Target")</f>
        <v>Met</v>
      </c>
      <c r="Y349" t="str">
        <f>IF(tblOperations[[#This Row],[Closing_Backlog]]&lt;=_xlfn.XLOOKUP('04_References'!$A$8,tblKPITargets[KPI_Name],tblKPITargets[Target_Value]),"Met","Below Target")</f>
        <v>Met</v>
      </c>
    </row>
    <row r="350" spans="1:25">
      <c r="A350" s="6" t="s">
        <v>378</v>
      </c>
      <c r="B350" s="7">
        <v>46037</v>
      </c>
      <c r="C350" s="2" t="s">
        <v>37</v>
      </c>
      <c r="D350" s="2" t="s">
        <v>19</v>
      </c>
      <c r="E350" s="2">
        <v>0</v>
      </c>
      <c r="F350" s="2">
        <v>53</v>
      </c>
      <c r="G350" s="2">
        <v>53</v>
      </c>
      <c r="H350" s="2">
        <v>52</v>
      </c>
      <c r="I350" s="2">
        <v>1</v>
      </c>
      <c r="J350" s="2">
        <v>0</v>
      </c>
      <c r="K350" s="2">
        <v>0</v>
      </c>
      <c r="L350" s="2">
        <v>1.4</v>
      </c>
      <c r="M350" s="2">
        <v>0.95399999999999996</v>
      </c>
      <c r="N350" s="2">
        <v>0.99199999999999999</v>
      </c>
      <c r="O350" s="2">
        <v>4.5999999999999996</v>
      </c>
      <c r="P350" s="2">
        <v>0.81399999999999995</v>
      </c>
      <c r="Q350" s="3">
        <v>0.98099999999999998</v>
      </c>
      <c r="R350" s="4" t="str">
        <f>TRIM(tblOperations[[#This Row],[Region]])</f>
        <v>Midlands</v>
      </c>
      <c r="S350" s="4" t="str">
        <f>TRIM(tblOperations[[#This Row],[Team]])</f>
        <v>Workplace Services</v>
      </c>
      <c r="T350" s="4" t="str">
        <f>_xlfn.XLOOKUP(R350,tblRegionReference[Region],tblRegionReference[Area],"Not Found")</f>
        <v>Central</v>
      </c>
      <c r="U350" s="4" t="str">
        <f>IF(tblOperations[[#This Row],[Completion_Rate]]&gt;=_xlfn.XLOOKUP("Completion Rate",tblKPITargets[KPI_Name],tblKPITargets[Target_Value]),"Met","Below Target")</f>
        <v>Met</v>
      </c>
      <c r="V350" t="str">
        <f>IF(tblOperations[[#This Row],[SLA_Compliance]]&gt;=_xlfn.XLOOKUP('04_References'!$A$3,tblKPITargets[KPI_Name],tblKPITargets[Target_Value]),"Met","Below Target")</f>
        <v>Met</v>
      </c>
      <c r="W350" t="str">
        <f>IF(tblOperations[[#This Row],[Quality_Pass_Rate]]&gt;=_xlfn.XLOOKUP('04_References'!$A$4,tblKPITargets[KPI_Name],tblKPITargets[Target_Value]),"Met","Below Target")</f>
        <v>Met</v>
      </c>
      <c r="X350" t="str">
        <f>IF(tblOperations[[#This Row],[Average_Completion_Days]]&lt;=_xlfn.XLOOKUP('04_References'!$A$7,tblKPITargets[KPI_Name],tblKPITargets[Target_Value]),"Met","Below Target")</f>
        <v>Met</v>
      </c>
      <c r="Y350" t="str">
        <f>IF(tblOperations[[#This Row],[Closing_Backlog]]&lt;=_xlfn.XLOOKUP('04_References'!$A$8,tblKPITargets[KPI_Name],tblKPITargets[Target_Value]),"Met","Below Target")</f>
        <v>Met</v>
      </c>
    </row>
    <row r="351" spans="1:25">
      <c r="A351" s="8" t="s">
        <v>379</v>
      </c>
      <c r="B351" s="9">
        <v>46037</v>
      </c>
      <c r="C351" s="4" t="s">
        <v>37</v>
      </c>
      <c r="D351" s="4" t="s">
        <v>21</v>
      </c>
      <c r="E351" s="4">
        <v>150</v>
      </c>
      <c r="F351" s="4">
        <v>47</v>
      </c>
      <c r="G351" s="4">
        <v>197</v>
      </c>
      <c r="H351" s="4">
        <v>30</v>
      </c>
      <c r="I351" s="4">
        <v>167</v>
      </c>
      <c r="J351" s="4">
        <v>0</v>
      </c>
      <c r="K351" s="4">
        <v>0</v>
      </c>
      <c r="L351" s="4">
        <v>8</v>
      </c>
      <c r="M351" s="4">
        <v>0.6</v>
      </c>
      <c r="N351" s="4">
        <v>0.98299999999999998</v>
      </c>
      <c r="O351" s="4">
        <v>2.5</v>
      </c>
      <c r="P351" s="4">
        <v>0.78800000000000003</v>
      </c>
      <c r="Q351" s="5">
        <v>0.152</v>
      </c>
      <c r="R351" s="4" t="str">
        <f>TRIM(tblOperations[[#This Row],[Region]])</f>
        <v>Midlands</v>
      </c>
      <c r="S351" s="4" t="str">
        <f>TRIM(tblOperations[[#This Row],[Team]])</f>
        <v>Facilities Response</v>
      </c>
      <c r="T351" s="4" t="str">
        <f>_xlfn.XLOOKUP(R351,tblRegionReference[Region],tblRegionReference[Area],"Not Found")</f>
        <v>Central</v>
      </c>
      <c r="U351" s="4" t="str">
        <f>IF(tblOperations[[#This Row],[Completion_Rate]]&gt;=_xlfn.XLOOKUP("Completion Rate",tblKPITargets[KPI_Name],tblKPITargets[Target_Value]),"Met","Below Target")</f>
        <v>Below Target</v>
      </c>
      <c r="V351" t="str">
        <f>IF(tblOperations[[#This Row],[SLA_Compliance]]&gt;=_xlfn.XLOOKUP('04_References'!$A$3,tblKPITargets[KPI_Name],tblKPITargets[Target_Value]),"Met","Below Target")</f>
        <v>Below Target</v>
      </c>
      <c r="W351" t="str">
        <f>IF(tblOperations[[#This Row],[Quality_Pass_Rate]]&gt;=_xlfn.XLOOKUP('04_References'!$A$4,tblKPITargets[KPI_Name],tblKPITargets[Target_Value]),"Met","Below Target")</f>
        <v>Met</v>
      </c>
      <c r="X351" t="str">
        <f>IF(tblOperations[[#This Row],[Average_Completion_Days]]&lt;=_xlfn.XLOOKUP('04_References'!$A$7,tblKPITargets[KPI_Name],tblKPITargets[Target_Value]),"Met","Below Target")</f>
        <v>Below Target</v>
      </c>
      <c r="Y351" t="str">
        <f>IF(tblOperations[[#This Row],[Closing_Backlog]]&lt;=_xlfn.XLOOKUP('04_References'!$A$8,tblKPITargets[KPI_Name],tblKPITargets[Target_Value]),"Met","Below Target")</f>
        <v>Below Target</v>
      </c>
    </row>
    <row r="352" spans="1:25">
      <c r="A352" s="6" t="s">
        <v>380</v>
      </c>
      <c r="B352" s="7">
        <v>46037</v>
      </c>
      <c r="C352" s="2" t="s">
        <v>37</v>
      </c>
      <c r="D352" s="2" t="s">
        <v>23</v>
      </c>
      <c r="E352" s="2">
        <v>75</v>
      </c>
      <c r="F352" s="2">
        <v>34</v>
      </c>
      <c r="G352" s="2">
        <v>109</v>
      </c>
      <c r="H352" s="2">
        <v>36</v>
      </c>
      <c r="I352" s="2">
        <v>73</v>
      </c>
      <c r="J352" s="2">
        <v>0</v>
      </c>
      <c r="K352" s="2">
        <v>0</v>
      </c>
      <c r="L352" s="2">
        <v>7.2</v>
      </c>
      <c r="M352" s="2">
        <v>0.6</v>
      </c>
      <c r="N352" s="2">
        <v>0.97899999999999998</v>
      </c>
      <c r="O352" s="2"/>
      <c r="P352" s="2">
        <v>0.78800000000000003</v>
      </c>
      <c r="Q352" s="3">
        <v>0.33</v>
      </c>
      <c r="R352" s="4" t="str">
        <f>TRIM(tblOperations[[#This Row],[Region]])</f>
        <v>Midlands</v>
      </c>
      <c r="S352" s="4" t="str">
        <f>TRIM(tblOperations[[#This Row],[Team]])</f>
        <v>Estates Support</v>
      </c>
      <c r="T352" s="4" t="str">
        <f>_xlfn.XLOOKUP(R352,tblRegionReference[Region],tblRegionReference[Area],"Not Found")</f>
        <v>Central</v>
      </c>
      <c r="U352" s="4" t="str">
        <f>IF(tblOperations[[#This Row],[Completion_Rate]]&gt;=_xlfn.XLOOKUP("Completion Rate",tblKPITargets[KPI_Name],tblKPITargets[Target_Value]),"Met","Below Target")</f>
        <v>Below Target</v>
      </c>
      <c r="V352" t="str">
        <f>IF(tblOperations[[#This Row],[SLA_Compliance]]&gt;=_xlfn.XLOOKUP('04_References'!$A$3,tblKPITargets[KPI_Name],tblKPITargets[Target_Value]),"Met","Below Target")</f>
        <v>Below Target</v>
      </c>
      <c r="W352" t="str">
        <f>IF(tblOperations[[#This Row],[Quality_Pass_Rate]]&gt;=_xlfn.XLOOKUP('04_References'!$A$4,tblKPITargets[KPI_Name],tblKPITargets[Target_Value]),"Met","Below Target")</f>
        <v>Met</v>
      </c>
      <c r="X352" t="str">
        <f>IF(tblOperations[[#This Row],[Average_Completion_Days]]&lt;=_xlfn.XLOOKUP('04_References'!$A$7,tblKPITargets[KPI_Name],tblKPITargets[Target_Value]),"Met","Below Target")</f>
        <v>Below Target</v>
      </c>
      <c r="Y352" t="str">
        <f>IF(tblOperations[[#This Row],[Closing_Backlog]]&lt;=_xlfn.XLOOKUP('04_References'!$A$8,tblKPITargets[KPI_Name],tblKPITargets[Target_Value]),"Met","Below Target")</f>
        <v>Below Target</v>
      </c>
    </row>
    <row r="353" spans="1:25">
      <c r="A353" s="8" t="s">
        <v>381</v>
      </c>
      <c r="B353" s="9">
        <v>46037</v>
      </c>
      <c r="C353" s="4" t="s">
        <v>37</v>
      </c>
      <c r="D353" s="4" t="s">
        <v>25</v>
      </c>
      <c r="E353" s="4">
        <v>0</v>
      </c>
      <c r="F353" s="4">
        <v>34</v>
      </c>
      <c r="G353" s="4">
        <v>34</v>
      </c>
      <c r="H353" s="4">
        <v>34</v>
      </c>
      <c r="I353" s="4">
        <v>0</v>
      </c>
      <c r="J353" s="4">
        <v>0</v>
      </c>
      <c r="K353" s="4">
        <v>0</v>
      </c>
      <c r="L353" s="4">
        <v>1.8</v>
      </c>
      <c r="M353" s="4">
        <v>0.98899999999999999</v>
      </c>
      <c r="N353" s="4">
        <v>1</v>
      </c>
      <c r="O353" s="4">
        <v>4.7</v>
      </c>
      <c r="P353" s="4">
        <v>0.72</v>
      </c>
      <c r="Q353" s="5">
        <v>1</v>
      </c>
      <c r="R353" s="4" t="str">
        <f>TRIM(tblOperations[[#This Row],[Region]])</f>
        <v>Midlands</v>
      </c>
      <c r="S353" s="4" t="str">
        <f>TRIM(tblOperations[[#This Row],[Team]])</f>
        <v>Workplace Projects</v>
      </c>
      <c r="T353" s="4" t="str">
        <f>_xlfn.XLOOKUP(R353,tblRegionReference[Region],tblRegionReference[Area],"Not Found")</f>
        <v>Central</v>
      </c>
      <c r="U353" s="4" t="str">
        <f>IF(tblOperations[[#This Row],[Completion_Rate]]&gt;=_xlfn.XLOOKUP("Completion Rate",tblKPITargets[KPI_Name],tblKPITargets[Target_Value]),"Met","Below Target")</f>
        <v>Met</v>
      </c>
      <c r="V353" t="str">
        <f>IF(tblOperations[[#This Row],[SLA_Compliance]]&gt;=_xlfn.XLOOKUP('04_References'!$A$3,tblKPITargets[KPI_Name],tblKPITargets[Target_Value]),"Met","Below Target")</f>
        <v>Met</v>
      </c>
      <c r="W353" t="str">
        <f>IF(tblOperations[[#This Row],[Quality_Pass_Rate]]&gt;=_xlfn.XLOOKUP('04_References'!$A$4,tblKPITargets[KPI_Name],tblKPITargets[Target_Value]),"Met","Below Target")</f>
        <v>Met</v>
      </c>
      <c r="X353" t="str">
        <f>IF(tblOperations[[#This Row],[Average_Completion_Days]]&lt;=_xlfn.XLOOKUP('04_References'!$A$7,tblKPITargets[KPI_Name],tblKPITargets[Target_Value]),"Met","Below Target")</f>
        <v>Met</v>
      </c>
      <c r="Y353" t="str">
        <f>IF(tblOperations[[#This Row],[Closing_Backlog]]&lt;=_xlfn.XLOOKUP('04_References'!$A$8,tblKPITargets[KPI_Name],tblKPITargets[Target_Value]),"Met","Below Target")</f>
        <v>Met</v>
      </c>
    </row>
    <row r="354" spans="1:25">
      <c r="A354" s="6" t="s">
        <v>382</v>
      </c>
      <c r="B354" s="7">
        <v>46037</v>
      </c>
      <c r="C354" s="2" t="s">
        <v>43</v>
      </c>
      <c r="D354" s="2" t="s">
        <v>19</v>
      </c>
      <c r="E354" s="2">
        <v>174</v>
      </c>
      <c r="F354" s="2">
        <v>54</v>
      </c>
      <c r="G354" s="2">
        <v>228</v>
      </c>
      <c r="H354" s="2">
        <v>25</v>
      </c>
      <c r="I354" s="2">
        <v>203</v>
      </c>
      <c r="J354" s="2">
        <v>0</v>
      </c>
      <c r="K354" s="2">
        <v>0</v>
      </c>
      <c r="L354" s="2">
        <v>8</v>
      </c>
      <c r="M354" s="2">
        <v>0.6</v>
      </c>
      <c r="N354" s="2">
        <v>0.99299999999999999</v>
      </c>
      <c r="O354" s="2">
        <v>2.5</v>
      </c>
      <c r="P354" s="2">
        <v>0.70299999999999996</v>
      </c>
      <c r="Q354" s="3">
        <v>0.11</v>
      </c>
      <c r="R354" s="4" t="str">
        <f>TRIM(tblOperations[[#This Row],[Region]])</f>
        <v>South West</v>
      </c>
      <c r="S354" s="4" t="str">
        <f>TRIM(tblOperations[[#This Row],[Team]])</f>
        <v>Workplace Services</v>
      </c>
      <c r="T354" s="4" t="str">
        <f>_xlfn.XLOOKUP(R354,tblRegionReference[Region],tblRegionReference[Area],"Not Found")</f>
        <v>South</v>
      </c>
      <c r="U354" s="4" t="str">
        <f>IF(tblOperations[[#This Row],[Completion_Rate]]&gt;=_xlfn.XLOOKUP("Completion Rate",tblKPITargets[KPI_Name],tblKPITargets[Target_Value]),"Met","Below Target")</f>
        <v>Below Target</v>
      </c>
      <c r="V354" t="str">
        <f>IF(tblOperations[[#This Row],[SLA_Compliance]]&gt;=_xlfn.XLOOKUP('04_References'!$A$3,tblKPITargets[KPI_Name],tblKPITargets[Target_Value]),"Met","Below Target")</f>
        <v>Below Target</v>
      </c>
      <c r="W354" t="str">
        <f>IF(tblOperations[[#This Row],[Quality_Pass_Rate]]&gt;=_xlfn.XLOOKUP('04_References'!$A$4,tblKPITargets[KPI_Name],tblKPITargets[Target_Value]),"Met","Below Target")</f>
        <v>Met</v>
      </c>
      <c r="X354" t="str">
        <f>IF(tblOperations[[#This Row],[Average_Completion_Days]]&lt;=_xlfn.XLOOKUP('04_References'!$A$7,tblKPITargets[KPI_Name],tblKPITargets[Target_Value]),"Met","Below Target")</f>
        <v>Below Target</v>
      </c>
      <c r="Y354" t="str">
        <f>IF(tblOperations[[#This Row],[Closing_Backlog]]&lt;=_xlfn.XLOOKUP('04_References'!$A$8,tblKPITargets[KPI_Name],tblKPITargets[Target_Value]),"Met","Below Target")</f>
        <v>Below Target</v>
      </c>
    </row>
    <row r="355" spans="1:25">
      <c r="A355" s="8" t="s">
        <v>383</v>
      </c>
      <c r="B355" s="9">
        <v>46037</v>
      </c>
      <c r="C355" s="4" t="s">
        <v>43</v>
      </c>
      <c r="D355" s="4" t="s">
        <v>21</v>
      </c>
      <c r="E355" s="4">
        <v>0</v>
      </c>
      <c r="F355" s="4">
        <v>39</v>
      </c>
      <c r="G355" s="4">
        <v>39</v>
      </c>
      <c r="H355" s="4">
        <v>39</v>
      </c>
      <c r="I355" s="4">
        <v>0</v>
      </c>
      <c r="J355" s="4">
        <v>0</v>
      </c>
      <c r="K355" s="4">
        <v>0</v>
      </c>
      <c r="L355" s="4">
        <v>1.1000000000000001</v>
      </c>
      <c r="M355" s="4">
        <v>1</v>
      </c>
      <c r="N355" s="4">
        <v>0.97699999999999998</v>
      </c>
      <c r="O355" s="4">
        <v>4.8</v>
      </c>
      <c r="P355" s="4">
        <v>0.68899999999999995</v>
      </c>
      <c r="Q355" s="5">
        <v>1</v>
      </c>
      <c r="R355" s="4" t="str">
        <f>TRIM(tblOperations[[#This Row],[Region]])</f>
        <v>South West</v>
      </c>
      <c r="S355" s="4" t="str">
        <f>TRIM(tblOperations[[#This Row],[Team]])</f>
        <v>Facilities Response</v>
      </c>
      <c r="T355" s="4" t="str">
        <f>_xlfn.XLOOKUP(R355,tblRegionReference[Region],tblRegionReference[Area],"Not Found")</f>
        <v>South</v>
      </c>
      <c r="U355" s="4" t="str">
        <f>IF(tblOperations[[#This Row],[Completion_Rate]]&gt;=_xlfn.XLOOKUP("Completion Rate",tblKPITargets[KPI_Name],tblKPITargets[Target_Value]),"Met","Below Target")</f>
        <v>Met</v>
      </c>
      <c r="V355" t="str">
        <f>IF(tblOperations[[#This Row],[SLA_Compliance]]&gt;=_xlfn.XLOOKUP('04_References'!$A$3,tblKPITargets[KPI_Name],tblKPITargets[Target_Value]),"Met","Below Target")</f>
        <v>Met</v>
      </c>
      <c r="W355" t="str">
        <f>IF(tblOperations[[#This Row],[Quality_Pass_Rate]]&gt;=_xlfn.XLOOKUP('04_References'!$A$4,tblKPITargets[KPI_Name],tblKPITargets[Target_Value]),"Met","Below Target")</f>
        <v>Met</v>
      </c>
      <c r="X355" t="str">
        <f>IF(tblOperations[[#This Row],[Average_Completion_Days]]&lt;=_xlfn.XLOOKUP('04_References'!$A$7,tblKPITargets[KPI_Name],tblKPITargets[Target_Value]),"Met","Below Target")</f>
        <v>Met</v>
      </c>
      <c r="Y355" t="str">
        <f>IF(tblOperations[[#This Row],[Closing_Backlog]]&lt;=_xlfn.XLOOKUP('04_References'!$A$8,tblKPITargets[KPI_Name],tblKPITargets[Target_Value]),"Met","Below Target")</f>
        <v>Met</v>
      </c>
    </row>
    <row r="356" spans="1:25">
      <c r="A356" s="6" t="s">
        <v>384</v>
      </c>
      <c r="B356" s="7">
        <v>46037</v>
      </c>
      <c r="C356" s="2" t="s">
        <v>43</v>
      </c>
      <c r="D356" s="2" t="s">
        <v>23</v>
      </c>
      <c r="E356" s="2">
        <v>16</v>
      </c>
      <c r="F356" s="2">
        <v>32</v>
      </c>
      <c r="G356" s="2">
        <v>48</v>
      </c>
      <c r="H356" s="2">
        <v>48</v>
      </c>
      <c r="I356" s="2">
        <v>0</v>
      </c>
      <c r="J356" s="2">
        <v>0</v>
      </c>
      <c r="K356" s="2">
        <v>0</v>
      </c>
      <c r="L356" s="2">
        <v>1.7</v>
      </c>
      <c r="M356" s="2">
        <v>0.97599999999999998</v>
      </c>
      <c r="N356" s="2">
        <v>0.95899999999999996</v>
      </c>
      <c r="O356" s="2">
        <v>4.5999999999999996</v>
      </c>
      <c r="P356" s="2">
        <v>0.64900000000000002</v>
      </c>
      <c r="Q356" s="3">
        <v>1</v>
      </c>
      <c r="R356" s="4" t="str">
        <f>TRIM(tblOperations[[#This Row],[Region]])</f>
        <v>South West</v>
      </c>
      <c r="S356" s="4" t="str">
        <f>TRIM(tblOperations[[#This Row],[Team]])</f>
        <v>Estates Support</v>
      </c>
      <c r="T356" s="4" t="str">
        <f>_xlfn.XLOOKUP(R356,tblRegionReference[Region],tblRegionReference[Area],"Not Found")</f>
        <v>South</v>
      </c>
      <c r="U356" s="4" t="str">
        <f>IF(tblOperations[[#This Row],[Completion_Rate]]&gt;=_xlfn.XLOOKUP("Completion Rate",tblKPITargets[KPI_Name],tblKPITargets[Target_Value]),"Met","Below Target")</f>
        <v>Met</v>
      </c>
      <c r="V356" t="str">
        <f>IF(tblOperations[[#This Row],[SLA_Compliance]]&gt;=_xlfn.XLOOKUP('04_References'!$A$3,tblKPITargets[KPI_Name],tblKPITargets[Target_Value]),"Met","Below Target")</f>
        <v>Met</v>
      </c>
      <c r="W356" t="str">
        <f>IF(tblOperations[[#This Row],[Quality_Pass_Rate]]&gt;=_xlfn.XLOOKUP('04_References'!$A$4,tblKPITargets[KPI_Name],tblKPITargets[Target_Value]),"Met","Below Target")</f>
        <v>Met</v>
      </c>
      <c r="X356" t="str">
        <f>IF(tblOperations[[#This Row],[Average_Completion_Days]]&lt;=_xlfn.XLOOKUP('04_References'!$A$7,tblKPITargets[KPI_Name],tblKPITargets[Target_Value]),"Met","Below Target")</f>
        <v>Met</v>
      </c>
      <c r="Y356" t="str">
        <f>IF(tblOperations[[#This Row],[Closing_Backlog]]&lt;=_xlfn.XLOOKUP('04_References'!$A$8,tblKPITargets[KPI_Name],tblKPITargets[Target_Value]),"Met","Below Target")</f>
        <v>Met</v>
      </c>
    </row>
    <row r="357" spans="1:25">
      <c r="A357" s="8" t="s">
        <v>385</v>
      </c>
      <c r="B357" s="9">
        <v>46037</v>
      </c>
      <c r="C357" s="4" t="s">
        <v>43</v>
      </c>
      <c r="D357" s="4" t="s">
        <v>25</v>
      </c>
      <c r="E357" s="4">
        <v>0</v>
      </c>
      <c r="F357" s="4">
        <v>34</v>
      </c>
      <c r="G357" s="4">
        <v>34</v>
      </c>
      <c r="H357" s="4">
        <v>34</v>
      </c>
      <c r="I357" s="4">
        <v>0</v>
      </c>
      <c r="J357" s="4">
        <v>0</v>
      </c>
      <c r="K357" s="4">
        <v>0</v>
      </c>
      <c r="L357" s="4">
        <v>1.9</v>
      </c>
      <c r="M357" s="4">
        <v>0.91800000000000004</v>
      </c>
      <c r="N357" s="4">
        <v>0.98299999999999998</v>
      </c>
      <c r="O357" s="4">
        <v>4.5999999999999996</v>
      </c>
      <c r="P357" s="4">
        <v>0.67300000000000004</v>
      </c>
      <c r="Q357" s="5">
        <v>1</v>
      </c>
      <c r="R357" s="4" t="str">
        <f>TRIM(tblOperations[[#This Row],[Region]])</f>
        <v>South West</v>
      </c>
      <c r="S357" s="4" t="str">
        <f>TRIM(tblOperations[[#This Row],[Team]])</f>
        <v>Workplace Projects</v>
      </c>
      <c r="T357" s="4" t="str">
        <f>_xlfn.XLOOKUP(R357,tblRegionReference[Region],tblRegionReference[Area],"Not Found")</f>
        <v>South</v>
      </c>
      <c r="U357" s="4" t="str">
        <f>IF(tblOperations[[#This Row],[Completion_Rate]]&gt;=_xlfn.XLOOKUP("Completion Rate",tblKPITargets[KPI_Name],tblKPITargets[Target_Value]),"Met","Below Target")</f>
        <v>Met</v>
      </c>
      <c r="V357" t="str">
        <f>IF(tblOperations[[#This Row],[SLA_Compliance]]&gt;=_xlfn.XLOOKUP('04_References'!$A$3,tblKPITargets[KPI_Name],tblKPITargets[Target_Value]),"Met","Below Target")</f>
        <v>Below Target</v>
      </c>
      <c r="W357" t="str">
        <f>IF(tblOperations[[#This Row],[Quality_Pass_Rate]]&gt;=_xlfn.XLOOKUP('04_References'!$A$4,tblKPITargets[KPI_Name],tblKPITargets[Target_Value]),"Met","Below Target")</f>
        <v>Met</v>
      </c>
      <c r="X357" t="str">
        <f>IF(tblOperations[[#This Row],[Average_Completion_Days]]&lt;=_xlfn.XLOOKUP('04_References'!$A$7,tblKPITargets[KPI_Name],tblKPITargets[Target_Value]),"Met","Below Target")</f>
        <v>Met</v>
      </c>
      <c r="Y357" t="str">
        <f>IF(tblOperations[[#This Row],[Closing_Backlog]]&lt;=_xlfn.XLOOKUP('04_References'!$A$8,tblKPITargets[KPI_Name],tblKPITargets[Target_Value]),"Met","Below Target")</f>
        <v>Met</v>
      </c>
    </row>
    <row r="358" spans="1:25">
      <c r="A358" s="6" t="s">
        <v>386</v>
      </c>
      <c r="B358" s="7">
        <v>46037</v>
      </c>
      <c r="C358" s="2" t="s">
        <v>48</v>
      </c>
      <c r="D358" s="2" t="s">
        <v>19</v>
      </c>
      <c r="E358" s="2">
        <v>11</v>
      </c>
      <c r="F358" s="2">
        <v>49</v>
      </c>
      <c r="G358" s="2">
        <v>60</v>
      </c>
      <c r="H358" s="2">
        <v>57</v>
      </c>
      <c r="I358" s="2">
        <v>3</v>
      </c>
      <c r="J358" s="2">
        <v>1</v>
      </c>
      <c r="K358" s="2">
        <v>0</v>
      </c>
      <c r="L358" s="2">
        <v>1.8</v>
      </c>
      <c r="M358" s="2">
        <v>0.94199999999999995</v>
      </c>
      <c r="N358" s="2">
        <v>0.97199999999999998</v>
      </c>
      <c r="O358" s="2">
        <v>4.4000000000000004</v>
      </c>
      <c r="P358" s="2">
        <v>0.66900000000000004</v>
      </c>
      <c r="Q358" s="3">
        <v>0.95</v>
      </c>
      <c r="R358" s="4" t="str">
        <f>TRIM(tblOperations[[#This Row],[Region]])</f>
        <v>South East</v>
      </c>
      <c r="S358" s="4" t="str">
        <f>TRIM(tblOperations[[#This Row],[Team]])</f>
        <v>Workplace Services</v>
      </c>
      <c r="T358" s="4" t="str">
        <f>_xlfn.XLOOKUP(R358,tblRegionReference[Region],tblRegionReference[Area],"Not Found")</f>
        <v>South</v>
      </c>
      <c r="U358" s="4" t="str">
        <f>IF(tblOperations[[#This Row],[Completion_Rate]]&gt;=_xlfn.XLOOKUP("Completion Rate",tblKPITargets[KPI_Name],tblKPITargets[Target_Value]),"Met","Below Target")</f>
        <v>Met</v>
      </c>
      <c r="V358" t="str">
        <f>IF(tblOperations[[#This Row],[SLA_Compliance]]&gt;=_xlfn.XLOOKUP('04_References'!$A$3,tblKPITargets[KPI_Name],tblKPITargets[Target_Value]),"Met","Below Target")</f>
        <v>Met</v>
      </c>
      <c r="W358" t="str">
        <f>IF(tblOperations[[#This Row],[Quality_Pass_Rate]]&gt;=_xlfn.XLOOKUP('04_References'!$A$4,tblKPITargets[KPI_Name],tblKPITargets[Target_Value]),"Met","Below Target")</f>
        <v>Met</v>
      </c>
      <c r="X358" t="str">
        <f>IF(tblOperations[[#This Row],[Average_Completion_Days]]&lt;=_xlfn.XLOOKUP('04_References'!$A$7,tblKPITargets[KPI_Name],tblKPITargets[Target_Value]),"Met","Below Target")</f>
        <v>Met</v>
      </c>
      <c r="Y358" t="str">
        <f>IF(tblOperations[[#This Row],[Closing_Backlog]]&lt;=_xlfn.XLOOKUP('04_References'!$A$8,tblKPITargets[KPI_Name],tblKPITargets[Target_Value]),"Met","Below Target")</f>
        <v>Met</v>
      </c>
    </row>
    <row r="359" spans="1:25">
      <c r="A359" s="8" t="s">
        <v>387</v>
      </c>
      <c r="B359" s="9">
        <v>46037</v>
      </c>
      <c r="C359" s="4" t="s">
        <v>48</v>
      </c>
      <c r="D359" s="4" t="s">
        <v>21</v>
      </c>
      <c r="E359" s="4">
        <v>388</v>
      </c>
      <c r="F359" s="4">
        <v>47</v>
      </c>
      <c r="G359" s="4">
        <v>435</v>
      </c>
      <c r="H359" s="4">
        <v>21</v>
      </c>
      <c r="I359" s="4">
        <v>414</v>
      </c>
      <c r="J359" s="4">
        <v>0</v>
      </c>
      <c r="K359" s="4">
        <v>0</v>
      </c>
      <c r="L359" s="4">
        <v>8</v>
      </c>
      <c r="M359" s="4">
        <v>0.6</v>
      </c>
      <c r="N359" s="4">
        <v>0.98199999999999998</v>
      </c>
      <c r="O359" s="4">
        <v>2.5</v>
      </c>
      <c r="P359" s="4">
        <v>0.751</v>
      </c>
      <c r="Q359" s="5">
        <v>4.8000000000000001E-2</v>
      </c>
      <c r="R359" s="4" t="str">
        <f>TRIM(tblOperations[[#This Row],[Region]])</f>
        <v>South East</v>
      </c>
      <c r="S359" s="4" t="str">
        <f>TRIM(tblOperations[[#This Row],[Team]])</f>
        <v>Facilities Response</v>
      </c>
      <c r="T359" s="4" t="str">
        <f>_xlfn.XLOOKUP(R359,tblRegionReference[Region],tblRegionReference[Area],"Not Found")</f>
        <v>South</v>
      </c>
      <c r="U359" s="4" t="str">
        <f>IF(tblOperations[[#This Row],[Completion_Rate]]&gt;=_xlfn.XLOOKUP("Completion Rate",tblKPITargets[KPI_Name],tblKPITargets[Target_Value]),"Met","Below Target")</f>
        <v>Below Target</v>
      </c>
      <c r="V359" t="str">
        <f>IF(tblOperations[[#This Row],[SLA_Compliance]]&gt;=_xlfn.XLOOKUP('04_References'!$A$3,tblKPITargets[KPI_Name],tblKPITargets[Target_Value]),"Met","Below Target")</f>
        <v>Below Target</v>
      </c>
      <c r="W359" t="str">
        <f>IF(tblOperations[[#This Row],[Quality_Pass_Rate]]&gt;=_xlfn.XLOOKUP('04_References'!$A$4,tblKPITargets[KPI_Name],tblKPITargets[Target_Value]),"Met","Below Target")</f>
        <v>Met</v>
      </c>
      <c r="X359" t="str">
        <f>IF(tblOperations[[#This Row],[Average_Completion_Days]]&lt;=_xlfn.XLOOKUP('04_References'!$A$7,tblKPITargets[KPI_Name],tblKPITargets[Target_Value]),"Met","Below Target")</f>
        <v>Below Target</v>
      </c>
      <c r="Y359" t="str">
        <f>IF(tblOperations[[#This Row],[Closing_Backlog]]&lt;=_xlfn.XLOOKUP('04_References'!$A$8,tblKPITargets[KPI_Name],tblKPITargets[Target_Value]),"Met","Below Target")</f>
        <v>Below Target</v>
      </c>
    </row>
    <row r="360" spans="1:25">
      <c r="A360" s="6" t="s">
        <v>388</v>
      </c>
      <c r="B360" s="7">
        <v>46037</v>
      </c>
      <c r="C360" s="2" t="s">
        <v>48</v>
      </c>
      <c r="D360" s="2" t="s">
        <v>23</v>
      </c>
      <c r="E360" s="2">
        <v>12</v>
      </c>
      <c r="F360" s="2">
        <v>36</v>
      </c>
      <c r="G360" s="2">
        <v>48</v>
      </c>
      <c r="H360" s="2">
        <v>48</v>
      </c>
      <c r="I360" s="2">
        <v>0</v>
      </c>
      <c r="J360" s="2">
        <v>1</v>
      </c>
      <c r="K360" s="2">
        <v>0</v>
      </c>
      <c r="L360" s="2">
        <v>1.8</v>
      </c>
      <c r="M360" s="2">
        <v>0.88700000000000001</v>
      </c>
      <c r="N360" s="2">
        <v>0.98699999999999999</v>
      </c>
      <c r="O360" s="2">
        <v>4.7</v>
      </c>
      <c r="P360" s="2">
        <v>0.69499999999999995</v>
      </c>
      <c r="Q360" s="3">
        <v>1</v>
      </c>
      <c r="R360" s="4" t="str">
        <f>TRIM(tblOperations[[#This Row],[Region]])</f>
        <v>South East</v>
      </c>
      <c r="S360" s="4" t="str">
        <f>TRIM(tblOperations[[#This Row],[Team]])</f>
        <v>Estates Support</v>
      </c>
      <c r="T360" s="4" t="str">
        <f>_xlfn.XLOOKUP(R360,tblRegionReference[Region],tblRegionReference[Area],"Not Found")</f>
        <v>South</v>
      </c>
      <c r="U360" s="4" t="str">
        <f>IF(tblOperations[[#This Row],[Completion_Rate]]&gt;=_xlfn.XLOOKUP("Completion Rate",tblKPITargets[KPI_Name],tblKPITargets[Target_Value]),"Met","Below Target")</f>
        <v>Met</v>
      </c>
      <c r="V360" t="str">
        <f>IF(tblOperations[[#This Row],[SLA_Compliance]]&gt;=_xlfn.XLOOKUP('04_References'!$A$3,tblKPITargets[KPI_Name],tblKPITargets[Target_Value]),"Met","Below Target")</f>
        <v>Below Target</v>
      </c>
      <c r="W360" t="str">
        <f>IF(tblOperations[[#This Row],[Quality_Pass_Rate]]&gt;=_xlfn.XLOOKUP('04_References'!$A$4,tblKPITargets[KPI_Name],tblKPITargets[Target_Value]),"Met","Below Target")</f>
        <v>Met</v>
      </c>
      <c r="X360" t="str">
        <f>IF(tblOperations[[#This Row],[Average_Completion_Days]]&lt;=_xlfn.XLOOKUP('04_References'!$A$7,tblKPITargets[KPI_Name],tblKPITargets[Target_Value]),"Met","Below Target")</f>
        <v>Met</v>
      </c>
      <c r="Y360" t="str">
        <f>IF(tblOperations[[#This Row],[Closing_Backlog]]&lt;=_xlfn.XLOOKUP('04_References'!$A$8,tblKPITargets[KPI_Name],tblKPITargets[Target_Value]),"Met","Below Target")</f>
        <v>Met</v>
      </c>
    </row>
    <row r="361" spans="1:25">
      <c r="A361" s="8" t="s">
        <v>389</v>
      </c>
      <c r="B361" s="9">
        <v>46037</v>
      </c>
      <c r="C361" s="4" t="s">
        <v>48</v>
      </c>
      <c r="D361" s="4" t="s">
        <v>25</v>
      </c>
      <c r="E361" s="4">
        <v>143</v>
      </c>
      <c r="F361" s="4">
        <v>30</v>
      </c>
      <c r="G361" s="4">
        <v>173</v>
      </c>
      <c r="H361" s="4">
        <v>23</v>
      </c>
      <c r="I361" s="4">
        <v>150</v>
      </c>
      <c r="J361" s="4">
        <v>0</v>
      </c>
      <c r="K361" s="4">
        <v>0</v>
      </c>
      <c r="L361" s="4">
        <v>8</v>
      </c>
      <c r="M361" s="4">
        <v>0.6</v>
      </c>
      <c r="N361" s="4">
        <v>1</v>
      </c>
      <c r="O361" s="4">
        <v>2.5</v>
      </c>
      <c r="P361" s="4">
        <v>0.71899999999999997</v>
      </c>
      <c r="Q361" s="5">
        <v>0.13300000000000001</v>
      </c>
      <c r="R361" s="4" t="str">
        <f>TRIM(tblOperations[[#This Row],[Region]])</f>
        <v>South East</v>
      </c>
      <c r="S361" s="4" t="str">
        <f>TRIM(tblOperations[[#This Row],[Team]])</f>
        <v>Workplace Projects</v>
      </c>
      <c r="T361" s="4" t="str">
        <f>_xlfn.XLOOKUP(R361,tblRegionReference[Region],tblRegionReference[Area],"Not Found")</f>
        <v>South</v>
      </c>
      <c r="U361" s="4" t="str">
        <f>IF(tblOperations[[#This Row],[Completion_Rate]]&gt;=_xlfn.XLOOKUP("Completion Rate",tblKPITargets[KPI_Name],tblKPITargets[Target_Value]),"Met","Below Target")</f>
        <v>Below Target</v>
      </c>
      <c r="V361" t="str">
        <f>IF(tblOperations[[#This Row],[SLA_Compliance]]&gt;=_xlfn.XLOOKUP('04_References'!$A$3,tblKPITargets[KPI_Name],tblKPITargets[Target_Value]),"Met","Below Target")</f>
        <v>Below Target</v>
      </c>
      <c r="W361" t="str">
        <f>IF(tblOperations[[#This Row],[Quality_Pass_Rate]]&gt;=_xlfn.XLOOKUP('04_References'!$A$4,tblKPITargets[KPI_Name],tblKPITargets[Target_Value]),"Met","Below Target")</f>
        <v>Met</v>
      </c>
      <c r="X361" t="str">
        <f>IF(tblOperations[[#This Row],[Average_Completion_Days]]&lt;=_xlfn.XLOOKUP('04_References'!$A$7,tblKPITargets[KPI_Name],tblKPITargets[Target_Value]),"Met","Below Target")</f>
        <v>Below Target</v>
      </c>
      <c r="Y361" t="str">
        <f>IF(tblOperations[[#This Row],[Closing_Backlog]]&lt;=_xlfn.XLOOKUP('04_References'!$A$8,tblKPITargets[KPI_Name],tblKPITargets[Target_Value]),"Met","Below Target")</f>
        <v>Below Target</v>
      </c>
    </row>
    <row r="362" spans="1:25">
      <c r="A362" s="6" t="s">
        <v>390</v>
      </c>
      <c r="B362" s="7">
        <v>46037</v>
      </c>
      <c r="C362" s="2" t="s">
        <v>53</v>
      </c>
      <c r="D362" s="2" t="s">
        <v>19</v>
      </c>
      <c r="E362" s="2">
        <v>198</v>
      </c>
      <c r="F362" s="2">
        <v>47</v>
      </c>
      <c r="G362" s="2">
        <v>245</v>
      </c>
      <c r="H362" s="2">
        <v>24</v>
      </c>
      <c r="I362" s="2">
        <v>221</v>
      </c>
      <c r="J362" s="2">
        <v>0</v>
      </c>
      <c r="K362" s="2">
        <v>0</v>
      </c>
      <c r="L362" s="2">
        <v>8</v>
      </c>
      <c r="M362" s="2">
        <v>0.6</v>
      </c>
      <c r="N362" s="2">
        <v>0.97199999999999998</v>
      </c>
      <c r="O362" s="2">
        <v>2.5</v>
      </c>
      <c r="P362" s="2">
        <v>0.77100000000000002</v>
      </c>
      <c r="Q362" s="3">
        <v>9.8000000000000004E-2</v>
      </c>
      <c r="R362" s="4" t="str">
        <f>TRIM(tblOperations[[#This Row],[Region]])</f>
        <v>Wales</v>
      </c>
      <c r="S362" s="4" t="str">
        <f>TRIM(tblOperations[[#This Row],[Team]])</f>
        <v>Workplace Services</v>
      </c>
      <c r="T362" s="4" t="str">
        <f>_xlfn.XLOOKUP(R362,tblRegionReference[Region],tblRegionReference[Area],"Not Found")</f>
        <v>Wales</v>
      </c>
      <c r="U362" s="4" t="str">
        <f>IF(tblOperations[[#This Row],[Completion_Rate]]&gt;=_xlfn.XLOOKUP("Completion Rate",tblKPITargets[KPI_Name],tblKPITargets[Target_Value]),"Met","Below Target")</f>
        <v>Below Target</v>
      </c>
      <c r="V362" t="str">
        <f>IF(tblOperations[[#This Row],[SLA_Compliance]]&gt;=_xlfn.XLOOKUP('04_References'!$A$3,tblKPITargets[KPI_Name],tblKPITargets[Target_Value]),"Met","Below Target")</f>
        <v>Below Target</v>
      </c>
      <c r="W362" t="str">
        <f>IF(tblOperations[[#This Row],[Quality_Pass_Rate]]&gt;=_xlfn.XLOOKUP('04_References'!$A$4,tblKPITargets[KPI_Name],tblKPITargets[Target_Value]),"Met","Below Target")</f>
        <v>Met</v>
      </c>
      <c r="X362" t="str">
        <f>IF(tblOperations[[#This Row],[Average_Completion_Days]]&lt;=_xlfn.XLOOKUP('04_References'!$A$7,tblKPITargets[KPI_Name],tblKPITargets[Target_Value]),"Met","Below Target")</f>
        <v>Below Target</v>
      </c>
      <c r="Y362" t="str">
        <f>IF(tblOperations[[#This Row],[Closing_Backlog]]&lt;=_xlfn.XLOOKUP('04_References'!$A$8,tblKPITargets[KPI_Name],tblKPITargets[Target_Value]),"Met","Below Target")</f>
        <v>Below Target</v>
      </c>
    </row>
    <row r="363" spans="1:25">
      <c r="A363" s="8" t="s">
        <v>391</v>
      </c>
      <c r="B363" s="9">
        <v>46037</v>
      </c>
      <c r="C363" s="4" t="s">
        <v>53</v>
      </c>
      <c r="D363" s="4" t="s">
        <v>21</v>
      </c>
      <c r="E363" s="4">
        <v>134</v>
      </c>
      <c r="F363" s="4">
        <v>37</v>
      </c>
      <c r="G363" s="4">
        <v>171</v>
      </c>
      <c r="H363" s="4">
        <v>30</v>
      </c>
      <c r="I363" s="4">
        <v>141</v>
      </c>
      <c r="J363" s="4">
        <v>0</v>
      </c>
      <c r="K363" s="4">
        <v>0</v>
      </c>
      <c r="L363" s="4">
        <v>8</v>
      </c>
      <c r="M363" s="4">
        <v>0.6</v>
      </c>
      <c r="N363" s="4">
        <v>1</v>
      </c>
      <c r="O363" s="4">
        <v>2.5</v>
      </c>
      <c r="P363" s="4">
        <v>0.70599999999999996</v>
      </c>
      <c r="Q363" s="5">
        <v>0.17499999999999999</v>
      </c>
      <c r="R363" s="4" t="str">
        <f>TRIM(tblOperations[[#This Row],[Region]])</f>
        <v>Wales</v>
      </c>
      <c r="S363" s="4" t="str">
        <f>TRIM(tblOperations[[#This Row],[Team]])</f>
        <v>Facilities Response</v>
      </c>
      <c r="T363" s="4" t="str">
        <f>_xlfn.XLOOKUP(R363,tblRegionReference[Region],tblRegionReference[Area],"Not Found")</f>
        <v>Wales</v>
      </c>
      <c r="U363" s="4" t="str">
        <f>IF(tblOperations[[#This Row],[Completion_Rate]]&gt;=_xlfn.XLOOKUP("Completion Rate",tblKPITargets[KPI_Name],tblKPITargets[Target_Value]),"Met","Below Target")</f>
        <v>Below Target</v>
      </c>
      <c r="V363" t="str">
        <f>IF(tblOperations[[#This Row],[SLA_Compliance]]&gt;=_xlfn.XLOOKUP('04_References'!$A$3,tblKPITargets[KPI_Name],tblKPITargets[Target_Value]),"Met","Below Target")</f>
        <v>Below Target</v>
      </c>
      <c r="W363" t="str">
        <f>IF(tblOperations[[#This Row],[Quality_Pass_Rate]]&gt;=_xlfn.XLOOKUP('04_References'!$A$4,tblKPITargets[KPI_Name],tblKPITargets[Target_Value]),"Met","Below Target")</f>
        <v>Met</v>
      </c>
      <c r="X363" t="str">
        <f>IF(tblOperations[[#This Row],[Average_Completion_Days]]&lt;=_xlfn.XLOOKUP('04_References'!$A$7,tblKPITargets[KPI_Name],tblKPITargets[Target_Value]),"Met","Below Target")</f>
        <v>Below Target</v>
      </c>
      <c r="Y363" t="str">
        <f>IF(tblOperations[[#This Row],[Closing_Backlog]]&lt;=_xlfn.XLOOKUP('04_References'!$A$8,tblKPITargets[KPI_Name],tblKPITargets[Target_Value]),"Met","Below Target")</f>
        <v>Below Target</v>
      </c>
    </row>
    <row r="364" spans="1:25">
      <c r="A364" s="6" t="s">
        <v>392</v>
      </c>
      <c r="B364" s="7">
        <v>46037</v>
      </c>
      <c r="C364" s="2" t="s">
        <v>53</v>
      </c>
      <c r="D364" s="2" t="s">
        <v>23</v>
      </c>
      <c r="E364" s="2">
        <v>100</v>
      </c>
      <c r="F364" s="2">
        <v>57</v>
      </c>
      <c r="G364" s="2">
        <v>157</v>
      </c>
      <c r="H364" s="2">
        <v>27</v>
      </c>
      <c r="I364" s="2">
        <v>130</v>
      </c>
      <c r="J364" s="2">
        <v>0</v>
      </c>
      <c r="K364" s="2">
        <v>0</v>
      </c>
      <c r="L364" s="2">
        <v>8</v>
      </c>
      <c r="M364" s="2">
        <v>0.6</v>
      </c>
      <c r="N364" s="2">
        <v>0.98</v>
      </c>
      <c r="O364" s="2">
        <v>2.5</v>
      </c>
      <c r="P364" s="2">
        <v>0.755</v>
      </c>
      <c r="Q364" s="3">
        <v>0.17199999999999999</v>
      </c>
      <c r="R364" s="4" t="str">
        <f>TRIM(tblOperations[[#This Row],[Region]])</f>
        <v>Wales</v>
      </c>
      <c r="S364" s="4" t="str">
        <f>TRIM(tblOperations[[#This Row],[Team]])</f>
        <v>Estates Support</v>
      </c>
      <c r="T364" s="4" t="str">
        <f>_xlfn.XLOOKUP(R364,tblRegionReference[Region],tblRegionReference[Area],"Not Found")</f>
        <v>Wales</v>
      </c>
      <c r="U364" s="4" t="str">
        <f>IF(tblOperations[[#This Row],[Completion_Rate]]&gt;=_xlfn.XLOOKUP("Completion Rate",tblKPITargets[KPI_Name],tblKPITargets[Target_Value]),"Met","Below Target")</f>
        <v>Below Target</v>
      </c>
      <c r="V364" t="str">
        <f>IF(tblOperations[[#This Row],[SLA_Compliance]]&gt;=_xlfn.XLOOKUP('04_References'!$A$3,tblKPITargets[KPI_Name],tblKPITargets[Target_Value]),"Met","Below Target")</f>
        <v>Below Target</v>
      </c>
      <c r="W364" t="str">
        <f>IF(tblOperations[[#This Row],[Quality_Pass_Rate]]&gt;=_xlfn.XLOOKUP('04_References'!$A$4,tblKPITargets[KPI_Name],tblKPITargets[Target_Value]),"Met","Below Target")</f>
        <v>Met</v>
      </c>
      <c r="X364" t="str">
        <f>IF(tblOperations[[#This Row],[Average_Completion_Days]]&lt;=_xlfn.XLOOKUP('04_References'!$A$7,tblKPITargets[KPI_Name],tblKPITargets[Target_Value]),"Met","Below Target")</f>
        <v>Below Target</v>
      </c>
      <c r="Y364" t="str">
        <f>IF(tblOperations[[#This Row],[Closing_Backlog]]&lt;=_xlfn.XLOOKUP('04_References'!$A$8,tblKPITargets[KPI_Name],tblKPITargets[Target_Value]),"Met","Below Target")</f>
        <v>Below Target</v>
      </c>
    </row>
    <row r="365" spans="1:25">
      <c r="A365" s="8" t="s">
        <v>393</v>
      </c>
      <c r="B365" s="9">
        <v>46037</v>
      </c>
      <c r="C365" s="4" t="s">
        <v>53</v>
      </c>
      <c r="D365" s="4" t="s">
        <v>25</v>
      </c>
      <c r="E365" s="4">
        <v>0</v>
      </c>
      <c r="F365" s="4">
        <v>32</v>
      </c>
      <c r="G365" s="4">
        <v>32</v>
      </c>
      <c r="H365" s="4">
        <v>32</v>
      </c>
      <c r="I365" s="4">
        <v>0</v>
      </c>
      <c r="J365" s="4">
        <v>0</v>
      </c>
      <c r="K365" s="4">
        <v>0</v>
      </c>
      <c r="L365" s="4">
        <v>2.5</v>
      </c>
      <c r="M365" s="4">
        <v>0.996</v>
      </c>
      <c r="N365" s="4">
        <v>1</v>
      </c>
      <c r="O365" s="4">
        <v>4.7</v>
      </c>
      <c r="P365" s="4">
        <v>0.74</v>
      </c>
      <c r="Q365" s="5">
        <v>1</v>
      </c>
      <c r="R365" s="4" t="str">
        <f>TRIM(tblOperations[[#This Row],[Region]])</f>
        <v>Wales</v>
      </c>
      <c r="S365" s="4" t="str">
        <f>TRIM(tblOperations[[#This Row],[Team]])</f>
        <v>Workplace Projects</v>
      </c>
      <c r="T365" s="4" t="str">
        <f>_xlfn.XLOOKUP(R365,tblRegionReference[Region],tblRegionReference[Area],"Not Found")</f>
        <v>Wales</v>
      </c>
      <c r="U365" s="4" t="str">
        <f>IF(tblOperations[[#This Row],[Completion_Rate]]&gt;=_xlfn.XLOOKUP("Completion Rate",tblKPITargets[KPI_Name],tblKPITargets[Target_Value]),"Met","Below Target")</f>
        <v>Met</v>
      </c>
      <c r="V365" t="str">
        <f>IF(tblOperations[[#This Row],[SLA_Compliance]]&gt;=_xlfn.XLOOKUP('04_References'!$A$3,tblKPITargets[KPI_Name],tblKPITargets[Target_Value]),"Met","Below Target")</f>
        <v>Met</v>
      </c>
      <c r="W365" t="str">
        <f>IF(tblOperations[[#This Row],[Quality_Pass_Rate]]&gt;=_xlfn.XLOOKUP('04_References'!$A$4,tblKPITargets[KPI_Name],tblKPITargets[Target_Value]),"Met","Below Target")</f>
        <v>Met</v>
      </c>
      <c r="X365" t="str">
        <f>IF(tblOperations[[#This Row],[Average_Completion_Days]]&lt;=_xlfn.XLOOKUP('04_References'!$A$7,tblKPITargets[KPI_Name],tblKPITargets[Target_Value]),"Met","Below Target")</f>
        <v>Met</v>
      </c>
      <c r="Y365" t="str">
        <f>IF(tblOperations[[#This Row],[Closing_Backlog]]&lt;=_xlfn.XLOOKUP('04_References'!$A$8,tblKPITargets[KPI_Name],tblKPITargets[Target_Value]),"Met","Below Target")</f>
        <v>Met</v>
      </c>
    </row>
    <row r="366" spans="1:25">
      <c r="A366" s="6" t="s">
        <v>394</v>
      </c>
      <c r="B366" s="7">
        <v>46038</v>
      </c>
      <c r="C366" s="2" t="s">
        <v>18</v>
      </c>
      <c r="D366" s="2" t="s">
        <v>19</v>
      </c>
      <c r="E366" s="2">
        <v>46</v>
      </c>
      <c r="F366" s="2">
        <v>34</v>
      </c>
      <c r="G366" s="2">
        <v>80</v>
      </c>
      <c r="H366" s="2">
        <v>34</v>
      </c>
      <c r="I366" s="2">
        <v>46</v>
      </c>
      <c r="J366" s="2">
        <v>0</v>
      </c>
      <c r="K366" s="2">
        <v>0</v>
      </c>
      <c r="L366" s="2">
        <v>5.4</v>
      </c>
      <c r="M366" s="2">
        <v>0.70299999999999996</v>
      </c>
      <c r="N366" s="2">
        <v>0.98199999999999998</v>
      </c>
      <c r="O366" s="2">
        <v>2.7</v>
      </c>
      <c r="P366" s="2">
        <v>0.70499999999999996</v>
      </c>
      <c r="Q366" s="3">
        <v>0.42499999999999999</v>
      </c>
      <c r="R366" s="4" t="str">
        <f>TRIM(tblOperations[[#This Row],[Region]])</f>
        <v>Scotland</v>
      </c>
      <c r="S366" s="4" t="str">
        <f>TRIM(tblOperations[[#This Row],[Team]])</f>
        <v>Workplace Services</v>
      </c>
      <c r="T366" s="4" t="str">
        <f>_xlfn.XLOOKUP(R366,tblRegionReference[Region],tblRegionReference[Area],"Not Found")</f>
        <v>North</v>
      </c>
      <c r="U366" s="4" t="str">
        <f>IF(tblOperations[[#This Row],[Completion_Rate]]&gt;=_xlfn.XLOOKUP("Completion Rate",tblKPITargets[KPI_Name],tblKPITargets[Target_Value]),"Met","Below Target")</f>
        <v>Below Target</v>
      </c>
      <c r="V366" t="str">
        <f>IF(tblOperations[[#This Row],[SLA_Compliance]]&gt;=_xlfn.XLOOKUP('04_References'!$A$3,tblKPITargets[KPI_Name],tblKPITargets[Target_Value]),"Met","Below Target")</f>
        <v>Below Target</v>
      </c>
      <c r="W366" t="str">
        <f>IF(tblOperations[[#This Row],[Quality_Pass_Rate]]&gt;=_xlfn.XLOOKUP('04_References'!$A$4,tblKPITargets[KPI_Name],tblKPITargets[Target_Value]),"Met","Below Target")</f>
        <v>Met</v>
      </c>
      <c r="X366" t="str">
        <f>IF(tblOperations[[#This Row],[Average_Completion_Days]]&lt;=_xlfn.XLOOKUP('04_References'!$A$7,tblKPITargets[KPI_Name],tblKPITargets[Target_Value]),"Met","Below Target")</f>
        <v>Below Target</v>
      </c>
      <c r="Y366" t="str">
        <f>IF(tblOperations[[#This Row],[Closing_Backlog]]&lt;=_xlfn.XLOOKUP('04_References'!$A$8,tblKPITargets[KPI_Name],tblKPITargets[Target_Value]),"Met","Below Target")</f>
        <v>Below Target</v>
      </c>
    </row>
    <row r="367" spans="1:25">
      <c r="A367" s="8" t="s">
        <v>395</v>
      </c>
      <c r="B367" s="9">
        <v>46038</v>
      </c>
      <c r="C367" s="4" t="s">
        <v>18</v>
      </c>
      <c r="D367" s="4" t="s">
        <v>21</v>
      </c>
      <c r="E367" s="4">
        <v>0</v>
      </c>
      <c r="F367" s="4">
        <v>34</v>
      </c>
      <c r="G367" s="4">
        <v>34</v>
      </c>
      <c r="H367" s="4">
        <v>34</v>
      </c>
      <c r="I367" s="4">
        <v>0</v>
      </c>
      <c r="J367" s="4">
        <v>0</v>
      </c>
      <c r="K367" s="4">
        <v>0</v>
      </c>
      <c r="L367" s="4">
        <v>1.4</v>
      </c>
      <c r="M367" s="4">
        <v>1</v>
      </c>
      <c r="N367" s="4">
        <v>1</v>
      </c>
      <c r="O367" s="4">
        <v>4.5</v>
      </c>
      <c r="P367" s="4">
        <v>0.71</v>
      </c>
      <c r="Q367" s="5">
        <v>1</v>
      </c>
      <c r="R367" s="4" t="str">
        <f>TRIM(tblOperations[[#This Row],[Region]])</f>
        <v>Scotland</v>
      </c>
      <c r="S367" s="4" t="str">
        <f>TRIM(tblOperations[[#This Row],[Team]])</f>
        <v>Facilities Response</v>
      </c>
      <c r="T367" s="4" t="str">
        <f>_xlfn.XLOOKUP(R367,tblRegionReference[Region],tblRegionReference[Area],"Not Found")</f>
        <v>North</v>
      </c>
      <c r="U367" s="4" t="str">
        <f>IF(tblOperations[[#This Row],[Completion_Rate]]&gt;=_xlfn.XLOOKUP("Completion Rate",tblKPITargets[KPI_Name],tblKPITargets[Target_Value]),"Met","Below Target")</f>
        <v>Met</v>
      </c>
      <c r="V367" t="str">
        <f>IF(tblOperations[[#This Row],[SLA_Compliance]]&gt;=_xlfn.XLOOKUP('04_References'!$A$3,tblKPITargets[KPI_Name],tblKPITargets[Target_Value]),"Met","Below Target")</f>
        <v>Met</v>
      </c>
      <c r="W367" t="str">
        <f>IF(tblOperations[[#This Row],[Quality_Pass_Rate]]&gt;=_xlfn.XLOOKUP('04_References'!$A$4,tblKPITargets[KPI_Name],tblKPITargets[Target_Value]),"Met","Below Target")</f>
        <v>Met</v>
      </c>
      <c r="X367" t="str">
        <f>IF(tblOperations[[#This Row],[Average_Completion_Days]]&lt;=_xlfn.XLOOKUP('04_References'!$A$7,tblKPITargets[KPI_Name],tblKPITargets[Target_Value]),"Met","Below Target")</f>
        <v>Met</v>
      </c>
      <c r="Y367" t="str">
        <f>IF(tblOperations[[#This Row],[Closing_Backlog]]&lt;=_xlfn.XLOOKUP('04_References'!$A$8,tblKPITargets[KPI_Name],tblKPITargets[Target_Value]),"Met","Below Target")</f>
        <v>Met</v>
      </c>
    </row>
    <row r="368" spans="1:25">
      <c r="A368" s="6" t="s">
        <v>396</v>
      </c>
      <c r="B368" s="7">
        <v>46038</v>
      </c>
      <c r="C368" s="2" t="s">
        <v>18</v>
      </c>
      <c r="D368" s="2" t="s">
        <v>23</v>
      </c>
      <c r="E368" s="2">
        <v>134</v>
      </c>
      <c r="F368" s="2">
        <v>45</v>
      </c>
      <c r="G368" s="2">
        <v>179</v>
      </c>
      <c r="H368" s="2">
        <v>36</v>
      </c>
      <c r="I368" s="2">
        <v>143</v>
      </c>
      <c r="J368" s="2">
        <v>1</v>
      </c>
      <c r="K368" s="2">
        <v>0</v>
      </c>
      <c r="L368" s="2">
        <v>8</v>
      </c>
      <c r="M368" s="2">
        <v>0.6</v>
      </c>
      <c r="N368" s="2">
        <v>0.98199999999999998</v>
      </c>
      <c r="O368" s="2">
        <v>2.5</v>
      </c>
      <c r="P368" s="2">
        <v>0.78600000000000003</v>
      </c>
      <c r="Q368" s="3">
        <v>0.20100000000000001</v>
      </c>
      <c r="R368" s="4" t="str">
        <f>TRIM(tblOperations[[#This Row],[Region]])</f>
        <v>Scotland</v>
      </c>
      <c r="S368" s="4" t="str">
        <f>TRIM(tblOperations[[#This Row],[Team]])</f>
        <v>Estates Support</v>
      </c>
      <c r="T368" s="4" t="str">
        <f>_xlfn.XLOOKUP(R368,tblRegionReference[Region],tblRegionReference[Area],"Not Found")</f>
        <v>North</v>
      </c>
      <c r="U368" s="4" t="str">
        <f>IF(tblOperations[[#This Row],[Completion_Rate]]&gt;=_xlfn.XLOOKUP("Completion Rate",tblKPITargets[KPI_Name],tblKPITargets[Target_Value]),"Met","Below Target")</f>
        <v>Below Target</v>
      </c>
      <c r="V368" t="str">
        <f>IF(tblOperations[[#This Row],[SLA_Compliance]]&gt;=_xlfn.XLOOKUP('04_References'!$A$3,tblKPITargets[KPI_Name],tblKPITargets[Target_Value]),"Met","Below Target")</f>
        <v>Below Target</v>
      </c>
      <c r="W368" t="str">
        <f>IF(tblOperations[[#This Row],[Quality_Pass_Rate]]&gt;=_xlfn.XLOOKUP('04_References'!$A$4,tblKPITargets[KPI_Name],tblKPITargets[Target_Value]),"Met","Below Target")</f>
        <v>Met</v>
      </c>
      <c r="X368" t="str">
        <f>IF(tblOperations[[#This Row],[Average_Completion_Days]]&lt;=_xlfn.XLOOKUP('04_References'!$A$7,tblKPITargets[KPI_Name],tblKPITargets[Target_Value]),"Met","Below Target")</f>
        <v>Below Target</v>
      </c>
      <c r="Y368" t="str">
        <f>IF(tblOperations[[#This Row],[Closing_Backlog]]&lt;=_xlfn.XLOOKUP('04_References'!$A$8,tblKPITargets[KPI_Name],tblKPITargets[Target_Value]),"Met","Below Target")</f>
        <v>Below Target</v>
      </c>
    </row>
    <row r="369" spans="1:25">
      <c r="A369" s="8" t="s">
        <v>397</v>
      </c>
      <c r="B369" s="9">
        <v>46038</v>
      </c>
      <c r="C369" s="4" t="s">
        <v>18</v>
      </c>
      <c r="D369" s="4" t="s">
        <v>25</v>
      </c>
      <c r="E369" s="4">
        <v>0</v>
      </c>
      <c r="F369" s="4">
        <v>25</v>
      </c>
      <c r="G369" s="4">
        <v>25</v>
      </c>
      <c r="H369" s="4">
        <v>25</v>
      </c>
      <c r="I369" s="4">
        <v>0</v>
      </c>
      <c r="J369" s="4">
        <v>0</v>
      </c>
      <c r="K369" s="4">
        <v>0</v>
      </c>
      <c r="L369" s="4">
        <v>1.8</v>
      </c>
      <c r="M369" s="4">
        <v>0.96799999999999997</v>
      </c>
      <c r="N369" s="4">
        <v>0.94799999999999995</v>
      </c>
      <c r="O369" s="4">
        <v>4.3</v>
      </c>
      <c r="P369" s="4">
        <v>0.77700000000000002</v>
      </c>
      <c r="Q369" s="5">
        <v>1</v>
      </c>
      <c r="R369" s="4" t="str">
        <f>TRIM(tblOperations[[#This Row],[Region]])</f>
        <v>Scotland</v>
      </c>
      <c r="S369" s="4" t="str">
        <f>TRIM(tblOperations[[#This Row],[Team]])</f>
        <v>Workplace Projects</v>
      </c>
      <c r="T369" s="4" t="str">
        <f>_xlfn.XLOOKUP(R369,tblRegionReference[Region],tblRegionReference[Area],"Not Found")</f>
        <v>North</v>
      </c>
      <c r="U369" s="4" t="str">
        <f>IF(tblOperations[[#This Row],[Completion_Rate]]&gt;=_xlfn.XLOOKUP("Completion Rate",tblKPITargets[KPI_Name],tblKPITargets[Target_Value]),"Met","Below Target")</f>
        <v>Met</v>
      </c>
      <c r="V369" t="str">
        <f>IF(tblOperations[[#This Row],[SLA_Compliance]]&gt;=_xlfn.XLOOKUP('04_References'!$A$3,tblKPITargets[KPI_Name],tblKPITargets[Target_Value]),"Met","Below Target")</f>
        <v>Met</v>
      </c>
      <c r="W369" t="str">
        <f>IF(tblOperations[[#This Row],[Quality_Pass_Rate]]&gt;=_xlfn.XLOOKUP('04_References'!$A$4,tblKPITargets[KPI_Name],tblKPITargets[Target_Value]),"Met","Below Target")</f>
        <v>Below Target</v>
      </c>
      <c r="X369" t="str">
        <f>IF(tblOperations[[#This Row],[Average_Completion_Days]]&lt;=_xlfn.XLOOKUP('04_References'!$A$7,tblKPITargets[KPI_Name],tblKPITargets[Target_Value]),"Met","Below Target")</f>
        <v>Met</v>
      </c>
      <c r="Y369" t="str">
        <f>IF(tblOperations[[#This Row],[Closing_Backlog]]&lt;=_xlfn.XLOOKUP('04_References'!$A$8,tblKPITargets[KPI_Name],tblKPITargets[Target_Value]),"Met","Below Target")</f>
        <v>Met</v>
      </c>
    </row>
    <row r="370" spans="1:25">
      <c r="A370" s="6" t="s">
        <v>398</v>
      </c>
      <c r="B370" s="7">
        <v>46038</v>
      </c>
      <c r="C370" s="2" t="s">
        <v>27</v>
      </c>
      <c r="D370" s="2" t="s">
        <v>19</v>
      </c>
      <c r="E370" s="2">
        <v>0</v>
      </c>
      <c r="F370" s="2">
        <v>45</v>
      </c>
      <c r="G370" s="2">
        <v>45</v>
      </c>
      <c r="H370" s="2">
        <v>45</v>
      </c>
      <c r="I370" s="2">
        <v>0</v>
      </c>
      <c r="J370" s="2">
        <v>0</v>
      </c>
      <c r="K370" s="2">
        <v>0</v>
      </c>
      <c r="L370" s="2">
        <v>1.7</v>
      </c>
      <c r="M370" s="2">
        <v>1</v>
      </c>
      <c r="N370" s="2">
        <v>0.99099999999999999</v>
      </c>
      <c r="O370" s="2">
        <v>4.8</v>
      </c>
      <c r="P370" s="2">
        <v>0.69199999999999995</v>
      </c>
      <c r="Q370" s="3">
        <v>1</v>
      </c>
      <c r="R370" s="4" t="str">
        <f>TRIM(tblOperations[[#This Row],[Region]])</f>
        <v>North East</v>
      </c>
      <c r="S370" s="4" t="str">
        <f>TRIM(tblOperations[[#This Row],[Team]])</f>
        <v>Workplace Services</v>
      </c>
      <c r="T370" s="4" t="str">
        <f>_xlfn.XLOOKUP(R370,tblRegionReference[Region],tblRegionReference[Area],"Not Found")</f>
        <v>North</v>
      </c>
      <c r="U370" s="4" t="str">
        <f>IF(tblOperations[[#This Row],[Completion_Rate]]&gt;=_xlfn.XLOOKUP("Completion Rate",tblKPITargets[KPI_Name],tblKPITargets[Target_Value]),"Met","Below Target")</f>
        <v>Met</v>
      </c>
      <c r="V370" t="str">
        <f>IF(tblOperations[[#This Row],[SLA_Compliance]]&gt;=_xlfn.XLOOKUP('04_References'!$A$3,tblKPITargets[KPI_Name],tblKPITargets[Target_Value]),"Met","Below Target")</f>
        <v>Met</v>
      </c>
      <c r="W370" t="str">
        <f>IF(tblOperations[[#This Row],[Quality_Pass_Rate]]&gt;=_xlfn.XLOOKUP('04_References'!$A$4,tblKPITargets[KPI_Name],tblKPITargets[Target_Value]),"Met","Below Target")</f>
        <v>Met</v>
      </c>
      <c r="X370" t="str">
        <f>IF(tblOperations[[#This Row],[Average_Completion_Days]]&lt;=_xlfn.XLOOKUP('04_References'!$A$7,tblKPITargets[KPI_Name],tblKPITargets[Target_Value]),"Met","Below Target")</f>
        <v>Met</v>
      </c>
      <c r="Y370" t="str">
        <f>IF(tblOperations[[#This Row],[Closing_Backlog]]&lt;=_xlfn.XLOOKUP('04_References'!$A$8,tblKPITargets[KPI_Name],tblKPITargets[Target_Value]),"Met","Below Target")</f>
        <v>Met</v>
      </c>
    </row>
    <row r="371" spans="1:25">
      <c r="A371" s="8" t="s">
        <v>399</v>
      </c>
      <c r="B371" s="9">
        <v>46038</v>
      </c>
      <c r="C371" s="4" t="s">
        <v>27</v>
      </c>
      <c r="D371" s="4" t="s">
        <v>21</v>
      </c>
      <c r="E371" s="4">
        <v>7</v>
      </c>
      <c r="F371" s="4">
        <v>48</v>
      </c>
      <c r="G371" s="4">
        <v>55</v>
      </c>
      <c r="H371" s="4">
        <v>55</v>
      </c>
      <c r="I371" s="4">
        <v>0</v>
      </c>
      <c r="J371" s="4">
        <v>0</v>
      </c>
      <c r="K371" s="4">
        <v>0</v>
      </c>
      <c r="L371" s="4">
        <v>1.2</v>
      </c>
      <c r="M371" s="4">
        <v>0.92700000000000005</v>
      </c>
      <c r="N371" s="4">
        <v>0.96699999999999997</v>
      </c>
      <c r="O371" s="4">
        <v>4.4000000000000004</v>
      </c>
      <c r="P371" s="4">
        <v>0.70599999999999996</v>
      </c>
      <c r="Q371" s="5">
        <v>1</v>
      </c>
      <c r="R371" s="4" t="str">
        <f>TRIM(tblOperations[[#This Row],[Region]])</f>
        <v>North East</v>
      </c>
      <c r="S371" s="4" t="str">
        <f>TRIM(tblOperations[[#This Row],[Team]])</f>
        <v>Facilities Response</v>
      </c>
      <c r="T371" s="4" t="str">
        <f>_xlfn.XLOOKUP(R371,tblRegionReference[Region],tblRegionReference[Area],"Not Found")</f>
        <v>North</v>
      </c>
      <c r="U371" s="4" t="str">
        <f>IF(tblOperations[[#This Row],[Completion_Rate]]&gt;=_xlfn.XLOOKUP("Completion Rate",tblKPITargets[KPI_Name],tblKPITargets[Target_Value]),"Met","Below Target")</f>
        <v>Met</v>
      </c>
      <c r="V371" t="str">
        <f>IF(tblOperations[[#This Row],[SLA_Compliance]]&gt;=_xlfn.XLOOKUP('04_References'!$A$3,tblKPITargets[KPI_Name],tblKPITargets[Target_Value]),"Met","Below Target")</f>
        <v>Met</v>
      </c>
      <c r="W371" t="str">
        <f>IF(tblOperations[[#This Row],[Quality_Pass_Rate]]&gt;=_xlfn.XLOOKUP('04_References'!$A$4,tblKPITargets[KPI_Name],tblKPITargets[Target_Value]),"Met","Below Target")</f>
        <v>Met</v>
      </c>
      <c r="X371" t="str">
        <f>IF(tblOperations[[#This Row],[Average_Completion_Days]]&lt;=_xlfn.XLOOKUP('04_References'!$A$7,tblKPITargets[KPI_Name],tblKPITargets[Target_Value]),"Met","Below Target")</f>
        <v>Met</v>
      </c>
      <c r="Y371" t="str">
        <f>IF(tblOperations[[#This Row],[Closing_Backlog]]&lt;=_xlfn.XLOOKUP('04_References'!$A$8,tblKPITargets[KPI_Name],tblKPITargets[Target_Value]),"Met","Below Target")</f>
        <v>Met</v>
      </c>
    </row>
    <row r="372" spans="1:25">
      <c r="A372" s="6" t="s">
        <v>400</v>
      </c>
      <c r="B372" s="7">
        <v>46038</v>
      </c>
      <c r="C372" s="2" t="s">
        <v>27</v>
      </c>
      <c r="D372" s="2" t="s">
        <v>23</v>
      </c>
      <c r="E372" s="2">
        <v>277</v>
      </c>
      <c r="F372" s="2">
        <v>49</v>
      </c>
      <c r="G372" s="2">
        <v>326</v>
      </c>
      <c r="H372" s="2">
        <v>22</v>
      </c>
      <c r="I372" s="2">
        <v>304</v>
      </c>
      <c r="J372" s="2">
        <v>0</v>
      </c>
      <c r="K372" s="2">
        <v>0</v>
      </c>
      <c r="L372" s="2">
        <v>8</v>
      </c>
      <c r="M372" s="2">
        <v>0.6</v>
      </c>
      <c r="N372" s="2">
        <v>0.98699999999999999</v>
      </c>
      <c r="O372" s="2">
        <v>2.5</v>
      </c>
      <c r="P372" s="2">
        <v>0.70899999999999996</v>
      </c>
      <c r="Q372" s="3">
        <v>6.7000000000000004E-2</v>
      </c>
      <c r="R372" s="4" t="str">
        <f>TRIM(tblOperations[[#This Row],[Region]])</f>
        <v>North East</v>
      </c>
      <c r="S372" s="4" t="str">
        <f>TRIM(tblOperations[[#This Row],[Team]])</f>
        <v>Estates Support</v>
      </c>
      <c r="T372" s="4" t="str">
        <f>_xlfn.XLOOKUP(R372,tblRegionReference[Region],tblRegionReference[Area],"Not Found")</f>
        <v>North</v>
      </c>
      <c r="U372" s="4" t="str">
        <f>IF(tblOperations[[#This Row],[Completion_Rate]]&gt;=_xlfn.XLOOKUP("Completion Rate",tblKPITargets[KPI_Name],tblKPITargets[Target_Value]),"Met","Below Target")</f>
        <v>Below Target</v>
      </c>
      <c r="V372" t="str">
        <f>IF(tblOperations[[#This Row],[SLA_Compliance]]&gt;=_xlfn.XLOOKUP('04_References'!$A$3,tblKPITargets[KPI_Name],tblKPITargets[Target_Value]),"Met","Below Target")</f>
        <v>Below Target</v>
      </c>
      <c r="W372" t="str">
        <f>IF(tblOperations[[#This Row],[Quality_Pass_Rate]]&gt;=_xlfn.XLOOKUP('04_References'!$A$4,tblKPITargets[KPI_Name],tblKPITargets[Target_Value]),"Met","Below Target")</f>
        <v>Met</v>
      </c>
      <c r="X372" t="str">
        <f>IF(tblOperations[[#This Row],[Average_Completion_Days]]&lt;=_xlfn.XLOOKUP('04_References'!$A$7,tblKPITargets[KPI_Name],tblKPITargets[Target_Value]),"Met","Below Target")</f>
        <v>Below Target</v>
      </c>
      <c r="Y372" t="str">
        <f>IF(tblOperations[[#This Row],[Closing_Backlog]]&lt;=_xlfn.XLOOKUP('04_References'!$A$8,tblKPITargets[KPI_Name],tblKPITargets[Target_Value]),"Met","Below Target")</f>
        <v>Below Target</v>
      </c>
    </row>
    <row r="373" spans="1:25">
      <c r="A373" s="8" t="s">
        <v>401</v>
      </c>
      <c r="B373" s="9">
        <v>46038</v>
      </c>
      <c r="C373" s="4" t="s">
        <v>27</v>
      </c>
      <c r="D373" s="4" t="s">
        <v>25</v>
      </c>
      <c r="E373" s="4">
        <v>40</v>
      </c>
      <c r="F373" s="4">
        <v>29</v>
      </c>
      <c r="G373" s="4">
        <v>69</v>
      </c>
      <c r="H373" s="4">
        <v>26</v>
      </c>
      <c r="I373" s="4">
        <v>43</v>
      </c>
      <c r="J373" s="4">
        <v>0</v>
      </c>
      <c r="K373" s="4">
        <v>0</v>
      </c>
      <c r="L373" s="4">
        <v>5.0999999999999996</v>
      </c>
      <c r="M373" s="4">
        <v>0.67900000000000005</v>
      </c>
      <c r="N373" s="4">
        <v>0.98599999999999999</v>
      </c>
      <c r="O373" s="4">
        <v>3.1</v>
      </c>
      <c r="P373" s="4">
        <v>0.77400000000000002</v>
      </c>
      <c r="Q373" s="5">
        <v>0.377</v>
      </c>
      <c r="R373" s="4" t="str">
        <f>TRIM(tblOperations[[#This Row],[Region]])</f>
        <v>North East</v>
      </c>
      <c r="S373" s="4" t="str">
        <f>TRIM(tblOperations[[#This Row],[Team]])</f>
        <v>Workplace Projects</v>
      </c>
      <c r="T373" s="4" t="str">
        <f>_xlfn.XLOOKUP(R373,tblRegionReference[Region],tblRegionReference[Area],"Not Found")</f>
        <v>North</v>
      </c>
      <c r="U373" s="4" t="str">
        <f>IF(tblOperations[[#This Row],[Completion_Rate]]&gt;=_xlfn.XLOOKUP("Completion Rate",tblKPITargets[KPI_Name],tblKPITargets[Target_Value]),"Met","Below Target")</f>
        <v>Below Target</v>
      </c>
      <c r="V373" t="str">
        <f>IF(tblOperations[[#This Row],[SLA_Compliance]]&gt;=_xlfn.XLOOKUP('04_References'!$A$3,tblKPITargets[KPI_Name],tblKPITargets[Target_Value]),"Met","Below Target")</f>
        <v>Below Target</v>
      </c>
      <c r="W373" t="str">
        <f>IF(tblOperations[[#This Row],[Quality_Pass_Rate]]&gt;=_xlfn.XLOOKUP('04_References'!$A$4,tblKPITargets[KPI_Name],tblKPITargets[Target_Value]),"Met","Below Target")</f>
        <v>Met</v>
      </c>
      <c r="X373" t="str">
        <f>IF(tblOperations[[#This Row],[Average_Completion_Days]]&lt;=_xlfn.XLOOKUP('04_References'!$A$7,tblKPITargets[KPI_Name],tblKPITargets[Target_Value]),"Met","Below Target")</f>
        <v>Below Target</v>
      </c>
      <c r="Y373" t="str">
        <f>IF(tblOperations[[#This Row],[Closing_Backlog]]&lt;=_xlfn.XLOOKUP('04_References'!$A$8,tblKPITargets[KPI_Name],tblKPITargets[Target_Value]),"Met","Below Target")</f>
        <v>Below Target</v>
      </c>
    </row>
    <row r="374" spans="1:25">
      <c r="A374" s="6" t="s">
        <v>402</v>
      </c>
      <c r="B374" s="7">
        <v>46038</v>
      </c>
      <c r="C374" s="2" t="s">
        <v>32</v>
      </c>
      <c r="D374" s="2" t="s">
        <v>19</v>
      </c>
      <c r="E374" s="2">
        <v>136</v>
      </c>
      <c r="F374" s="2">
        <v>46</v>
      </c>
      <c r="G374" s="2">
        <v>182</v>
      </c>
      <c r="H374" s="2">
        <v>34</v>
      </c>
      <c r="I374" s="2">
        <v>148</v>
      </c>
      <c r="J374" s="2">
        <v>0</v>
      </c>
      <c r="K374" s="2">
        <v>0</v>
      </c>
      <c r="L374" s="2">
        <v>8</v>
      </c>
      <c r="M374" s="2">
        <v>0.6</v>
      </c>
      <c r="N374" s="2">
        <v>0.99199999999999999</v>
      </c>
      <c r="O374" s="2">
        <v>2.5</v>
      </c>
      <c r="P374" s="2">
        <v>0.77900000000000003</v>
      </c>
      <c r="Q374" s="3">
        <v>0.187</v>
      </c>
      <c r="R374" s="4" t="str">
        <f>TRIM(tblOperations[[#This Row],[Region]])</f>
        <v>North West</v>
      </c>
      <c r="S374" s="4" t="str">
        <f>TRIM(tblOperations[[#This Row],[Team]])</f>
        <v>Workplace Services</v>
      </c>
      <c r="T374" s="4" t="str">
        <f>_xlfn.XLOOKUP(R374,tblRegionReference[Region],tblRegionReference[Area],"Not Found")</f>
        <v>North</v>
      </c>
      <c r="U374" s="4" t="str">
        <f>IF(tblOperations[[#This Row],[Completion_Rate]]&gt;=_xlfn.XLOOKUP("Completion Rate",tblKPITargets[KPI_Name],tblKPITargets[Target_Value]),"Met","Below Target")</f>
        <v>Below Target</v>
      </c>
      <c r="V374" t="str">
        <f>IF(tblOperations[[#This Row],[SLA_Compliance]]&gt;=_xlfn.XLOOKUP('04_References'!$A$3,tblKPITargets[KPI_Name],tblKPITargets[Target_Value]),"Met","Below Target")</f>
        <v>Below Target</v>
      </c>
      <c r="W374" t="str">
        <f>IF(tblOperations[[#This Row],[Quality_Pass_Rate]]&gt;=_xlfn.XLOOKUP('04_References'!$A$4,tblKPITargets[KPI_Name],tblKPITargets[Target_Value]),"Met","Below Target")</f>
        <v>Met</v>
      </c>
      <c r="X374" t="str">
        <f>IF(tblOperations[[#This Row],[Average_Completion_Days]]&lt;=_xlfn.XLOOKUP('04_References'!$A$7,tblKPITargets[KPI_Name],tblKPITargets[Target_Value]),"Met","Below Target")</f>
        <v>Below Target</v>
      </c>
      <c r="Y374" t="str">
        <f>IF(tblOperations[[#This Row],[Closing_Backlog]]&lt;=_xlfn.XLOOKUP('04_References'!$A$8,tblKPITargets[KPI_Name],tblKPITargets[Target_Value]),"Met","Below Target")</f>
        <v>Below Target</v>
      </c>
    </row>
    <row r="375" spans="1:25">
      <c r="A375" s="8" t="s">
        <v>403</v>
      </c>
      <c r="B375" s="9">
        <v>46038</v>
      </c>
      <c r="C375" s="4" t="s">
        <v>32</v>
      </c>
      <c r="D375" s="4" t="s">
        <v>21</v>
      </c>
      <c r="E375" s="4">
        <v>228</v>
      </c>
      <c r="F375" s="4">
        <v>55</v>
      </c>
      <c r="G375" s="4">
        <v>283</v>
      </c>
      <c r="H375" s="4">
        <v>27</v>
      </c>
      <c r="I375" s="4">
        <v>256</v>
      </c>
      <c r="J375" s="4">
        <v>0</v>
      </c>
      <c r="K375" s="4">
        <v>0</v>
      </c>
      <c r="L375" s="4">
        <v>8</v>
      </c>
      <c r="M375" s="4">
        <v>0.6</v>
      </c>
      <c r="N375" s="4">
        <v>0.996</v>
      </c>
      <c r="O375" s="4">
        <v>2.5</v>
      </c>
      <c r="P375" s="4">
        <v>0.78300000000000003</v>
      </c>
      <c r="Q375" s="5">
        <v>9.5000000000000001E-2</v>
      </c>
      <c r="R375" s="4" t="str">
        <f>TRIM(tblOperations[[#This Row],[Region]])</f>
        <v>North West</v>
      </c>
      <c r="S375" s="4" t="str">
        <f>TRIM(tblOperations[[#This Row],[Team]])</f>
        <v>Facilities Response</v>
      </c>
      <c r="T375" s="4" t="str">
        <f>_xlfn.XLOOKUP(R375,tblRegionReference[Region],tblRegionReference[Area],"Not Found")</f>
        <v>North</v>
      </c>
      <c r="U375" s="4" t="str">
        <f>IF(tblOperations[[#This Row],[Completion_Rate]]&gt;=_xlfn.XLOOKUP("Completion Rate",tblKPITargets[KPI_Name],tblKPITargets[Target_Value]),"Met","Below Target")</f>
        <v>Below Target</v>
      </c>
      <c r="V375" t="str">
        <f>IF(tblOperations[[#This Row],[SLA_Compliance]]&gt;=_xlfn.XLOOKUP('04_References'!$A$3,tblKPITargets[KPI_Name],tblKPITargets[Target_Value]),"Met","Below Target")</f>
        <v>Below Target</v>
      </c>
      <c r="W375" t="str">
        <f>IF(tblOperations[[#This Row],[Quality_Pass_Rate]]&gt;=_xlfn.XLOOKUP('04_References'!$A$4,tblKPITargets[KPI_Name],tblKPITargets[Target_Value]),"Met","Below Target")</f>
        <v>Met</v>
      </c>
      <c r="X375" t="str">
        <f>IF(tblOperations[[#This Row],[Average_Completion_Days]]&lt;=_xlfn.XLOOKUP('04_References'!$A$7,tblKPITargets[KPI_Name],tblKPITargets[Target_Value]),"Met","Below Target")</f>
        <v>Below Target</v>
      </c>
      <c r="Y375" t="str">
        <f>IF(tblOperations[[#This Row],[Closing_Backlog]]&lt;=_xlfn.XLOOKUP('04_References'!$A$8,tblKPITargets[KPI_Name],tblKPITargets[Target_Value]),"Met","Below Target")</f>
        <v>Below Target</v>
      </c>
    </row>
    <row r="376" spans="1:25">
      <c r="A376" s="6" t="s">
        <v>404</v>
      </c>
      <c r="B376" s="7">
        <v>46038</v>
      </c>
      <c r="C376" s="2" t="s">
        <v>32</v>
      </c>
      <c r="D376" s="2" t="s">
        <v>23</v>
      </c>
      <c r="E376" s="2">
        <v>316</v>
      </c>
      <c r="F376" s="2">
        <v>47</v>
      </c>
      <c r="G376" s="2">
        <v>363</v>
      </c>
      <c r="H376" s="2">
        <v>21</v>
      </c>
      <c r="I376" s="2">
        <v>342</v>
      </c>
      <c r="J376" s="2">
        <v>0</v>
      </c>
      <c r="K376" s="2">
        <v>0</v>
      </c>
      <c r="L376" s="2">
        <v>8</v>
      </c>
      <c r="M376" s="2">
        <v>0.6</v>
      </c>
      <c r="N376" s="2">
        <v>0.97599999999999998</v>
      </c>
      <c r="O376" s="2">
        <v>2.5</v>
      </c>
      <c r="P376" s="2">
        <v>0.66700000000000004</v>
      </c>
      <c r="Q376" s="3">
        <v>5.8000000000000003E-2</v>
      </c>
      <c r="R376" s="4" t="str">
        <f>TRIM(tblOperations[[#This Row],[Region]])</f>
        <v>North West</v>
      </c>
      <c r="S376" s="4" t="str">
        <f>TRIM(tblOperations[[#This Row],[Team]])</f>
        <v>Estates Support</v>
      </c>
      <c r="T376" s="4" t="str">
        <f>_xlfn.XLOOKUP(R376,tblRegionReference[Region],tblRegionReference[Area],"Not Found")</f>
        <v>North</v>
      </c>
      <c r="U376" s="4" t="str">
        <f>IF(tblOperations[[#This Row],[Completion_Rate]]&gt;=_xlfn.XLOOKUP("Completion Rate",tblKPITargets[KPI_Name],tblKPITargets[Target_Value]),"Met","Below Target")</f>
        <v>Below Target</v>
      </c>
      <c r="V376" t="str">
        <f>IF(tblOperations[[#This Row],[SLA_Compliance]]&gt;=_xlfn.XLOOKUP('04_References'!$A$3,tblKPITargets[KPI_Name],tblKPITargets[Target_Value]),"Met","Below Target")</f>
        <v>Below Target</v>
      </c>
      <c r="W376" t="str">
        <f>IF(tblOperations[[#This Row],[Quality_Pass_Rate]]&gt;=_xlfn.XLOOKUP('04_References'!$A$4,tblKPITargets[KPI_Name],tblKPITargets[Target_Value]),"Met","Below Target")</f>
        <v>Met</v>
      </c>
      <c r="X376" t="str">
        <f>IF(tblOperations[[#This Row],[Average_Completion_Days]]&lt;=_xlfn.XLOOKUP('04_References'!$A$7,tblKPITargets[KPI_Name],tblKPITargets[Target_Value]),"Met","Below Target")</f>
        <v>Below Target</v>
      </c>
      <c r="Y376" t="str">
        <f>IF(tblOperations[[#This Row],[Closing_Backlog]]&lt;=_xlfn.XLOOKUP('04_References'!$A$8,tblKPITargets[KPI_Name],tblKPITargets[Target_Value]),"Met","Below Target")</f>
        <v>Below Target</v>
      </c>
    </row>
    <row r="377" spans="1:25">
      <c r="A377" s="8" t="s">
        <v>405</v>
      </c>
      <c r="B377" s="9">
        <v>46038</v>
      </c>
      <c r="C377" s="4" t="s">
        <v>32</v>
      </c>
      <c r="D377" s="4" t="s">
        <v>25</v>
      </c>
      <c r="E377" s="4">
        <v>0</v>
      </c>
      <c r="F377" s="4">
        <v>42</v>
      </c>
      <c r="G377" s="4">
        <v>42</v>
      </c>
      <c r="H377" s="4">
        <v>42</v>
      </c>
      <c r="I377" s="4">
        <v>0</v>
      </c>
      <c r="J377" s="4">
        <v>0</v>
      </c>
      <c r="K377" s="4">
        <v>0</v>
      </c>
      <c r="L377" s="4">
        <v>1</v>
      </c>
      <c r="M377" s="4">
        <v>1</v>
      </c>
      <c r="N377" s="4">
        <v>0.98099999999999998</v>
      </c>
      <c r="O377" s="4">
        <v>4.5999999999999996</v>
      </c>
      <c r="P377" s="4">
        <v>0.72299999999999998</v>
      </c>
      <c r="Q377" s="5">
        <v>1</v>
      </c>
      <c r="R377" s="4" t="str">
        <f>TRIM(tblOperations[[#This Row],[Region]])</f>
        <v>North West</v>
      </c>
      <c r="S377" s="4" t="str">
        <f>TRIM(tblOperations[[#This Row],[Team]])</f>
        <v>Workplace Projects</v>
      </c>
      <c r="T377" s="4" t="str">
        <f>_xlfn.XLOOKUP(R377,tblRegionReference[Region],tblRegionReference[Area],"Not Found")</f>
        <v>North</v>
      </c>
      <c r="U377" s="4" t="str">
        <f>IF(tblOperations[[#This Row],[Completion_Rate]]&gt;=_xlfn.XLOOKUP("Completion Rate",tblKPITargets[KPI_Name],tblKPITargets[Target_Value]),"Met","Below Target")</f>
        <v>Met</v>
      </c>
      <c r="V377" t="str">
        <f>IF(tblOperations[[#This Row],[SLA_Compliance]]&gt;=_xlfn.XLOOKUP('04_References'!$A$3,tblKPITargets[KPI_Name],tblKPITargets[Target_Value]),"Met","Below Target")</f>
        <v>Met</v>
      </c>
      <c r="W377" t="str">
        <f>IF(tblOperations[[#This Row],[Quality_Pass_Rate]]&gt;=_xlfn.XLOOKUP('04_References'!$A$4,tblKPITargets[KPI_Name],tblKPITargets[Target_Value]),"Met","Below Target")</f>
        <v>Met</v>
      </c>
      <c r="X377" t="str">
        <f>IF(tblOperations[[#This Row],[Average_Completion_Days]]&lt;=_xlfn.XLOOKUP('04_References'!$A$7,tblKPITargets[KPI_Name],tblKPITargets[Target_Value]),"Met","Below Target")</f>
        <v>Met</v>
      </c>
      <c r="Y377" t="str">
        <f>IF(tblOperations[[#This Row],[Closing_Backlog]]&lt;=_xlfn.XLOOKUP('04_References'!$A$8,tblKPITargets[KPI_Name],tblKPITargets[Target_Value]),"Met","Below Target")</f>
        <v>Met</v>
      </c>
    </row>
    <row r="378" spans="1:25">
      <c r="A378" s="6" t="s">
        <v>406</v>
      </c>
      <c r="B378" s="7">
        <v>46038</v>
      </c>
      <c r="C378" s="2" t="s">
        <v>37</v>
      </c>
      <c r="D378" s="2" t="s">
        <v>19</v>
      </c>
      <c r="E378" s="2">
        <v>1</v>
      </c>
      <c r="F378" s="2">
        <v>50</v>
      </c>
      <c r="G378" s="2">
        <v>51</v>
      </c>
      <c r="H378" s="2">
        <v>44</v>
      </c>
      <c r="I378" s="2">
        <v>7</v>
      </c>
      <c r="J378" s="2">
        <v>0</v>
      </c>
      <c r="K378" s="2">
        <v>0</v>
      </c>
      <c r="L378" s="2">
        <v>2.5</v>
      </c>
      <c r="M378" s="2">
        <v>0.91100000000000003</v>
      </c>
      <c r="N378" s="2">
        <v>0.98</v>
      </c>
      <c r="O378" s="2">
        <v>4.2</v>
      </c>
      <c r="P378" s="2">
        <v>0.81399999999999995</v>
      </c>
      <c r="Q378" s="3">
        <v>0.86299999999999999</v>
      </c>
      <c r="R378" s="4" t="str">
        <f>TRIM(tblOperations[[#This Row],[Region]])</f>
        <v>Midlands</v>
      </c>
      <c r="S378" s="4" t="str">
        <f>TRIM(tblOperations[[#This Row],[Team]])</f>
        <v>Workplace Services</v>
      </c>
      <c r="T378" s="4" t="str">
        <f>_xlfn.XLOOKUP(R378,tblRegionReference[Region],tblRegionReference[Area],"Not Found")</f>
        <v>Central</v>
      </c>
      <c r="U378" s="4" t="str">
        <f>IF(tblOperations[[#This Row],[Completion_Rate]]&gt;=_xlfn.XLOOKUP("Completion Rate",tblKPITargets[KPI_Name],tblKPITargets[Target_Value]),"Met","Below Target")</f>
        <v>Below Target</v>
      </c>
      <c r="V378" t="str">
        <f>IF(tblOperations[[#This Row],[SLA_Compliance]]&gt;=_xlfn.XLOOKUP('04_References'!$A$3,tblKPITargets[KPI_Name],tblKPITargets[Target_Value]),"Met","Below Target")</f>
        <v>Below Target</v>
      </c>
      <c r="W378" t="str">
        <f>IF(tblOperations[[#This Row],[Quality_Pass_Rate]]&gt;=_xlfn.XLOOKUP('04_References'!$A$4,tblKPITargets[KPI_Name],tblKPITargets[Target_Value]),"Met","Below Target")</f>
        <v>Met</v>
      </c>
      <c r="X378" t="str">
        <f>IF(tblOperations[[#This Row],[Average_Completion_Days]]&lt;=_xlfn.XLOOKUP('04_References'!$A$7,tblKPITargets[KPI_Name],tblKPITargets[Target_Value]),"Met","Below Target")</f>
        <v>Met</v>
      </c>
      <c r="Y378" t="str">
        <f>IF(tblOperations[[#This Row],[Closing_Backlog]]&lt;=_xlfn.XLOOKUP('04_References'!$A$8,tblKPITargets[KPI_Name],tblKPITargets[Target_Value]),"Met","Below Target")</f>
        <v>Met</v>
      </c>
    </row>
    <row r="379" spans="1:25">
      <c r="A379" s="8" t="s">
        <v>407</v>
      </c>
      <c r="B379" s="9">
        <v>46038</v>
      </c>
      <c r="C379" s="4" t="s">
        <v>37</v>
      </c>
      <c r="D379" s="4" t="s">
        <v>21</v>
      </c>
      <c r="E379" s="4">
        <v>167</v>
      </c>
      <c r="F379" s="4">
        <v>42</v>
      </c>
      <c r="G379" s="4">
        <v>209</v>
      </c>
      <c r="H379" s="4">
        <v>36</v>
      </c>
      <c r="I379" s="4">
        <v>173</v>
      </c>
      <c r="J379" s="4">
        <v>0</v>
      </c>
      <c r="K379" s="4">
        <v>0</v>
      </c>
      <c r="L379" s="4">
        <v>8</v>
      </c>
      <c r="M379" s="4">
        <v>0.6</v>
      </c>
      <c r="N379" s="4">
        <v>1</v>
      </c>
      <c r="O379" s="4">
        <v>2.5</v>
      </c>
      <c r="P379" s="4">
        <v>0.78800000000000003</v>
      </c>
      <c r="Q379" s="5">
        <v>0.17199999999999999</v>
      </c>
      <c r="R379" s="4" t="str">
        <f>TRIM(tblOperations[[#This Row],[Region]])</f>
        <v>Midlands</v>
      </c>
      <c r="S379" s="4" t="str">
        <f>TRIM(tblOperations[[#This Row],[Team]])</f>
        <v>Facilities Response</v>
      </c>
      <c r="T379" s="4" t="str">
        <f>_xlfn.XLOOKUP(R379,tblRegionReference[Region],tblRegionReference[Area],"Not Found")</f>
        <v>Central</v>
      </c>
      <c r="U379" s="4" t="str">
        <f>IF(tblOperations[[#This Row],[Completion_Rate]]&gt;=_xlfn.XLOOKUP("Completion Rate",tblKPITargets[KPI_Name],tblKPITargets[Target_Value]),"Met","Below Target")</f>
        <v>Below Target</v>
      </c>
      <c r="V379" t="str">
        <f>IF(tblOperations[[#This Row],[SLA_Compliance]]&gt;=_xlfn.XLOOKUP('04_References'!$A$3,tblKPITargets[KPI_Name],tblKPITargets[Target_Value]),"Met","Below Target")</f>
        <v>Below Target</v>
      </c>
      <c r="W379" t="str">
        <f>IF(tblOperations[[#This Row],[Quality_Pass_Rate]]&gt;=_xlfn.XLOOKUP('04_References'!$A$4,tblKPITargets[KPI_Name],tblKPITargets[Target_Value]),"Met","Below Target")</f>
        <v>Met</v>
      </c>
      <c r="X379" t="str">
        <f>IF(tblOperations[[#This Row],[Average_Completion_Days]]&lt;=_xlfn.XLOOKUP('04_References'!$A$7,tblKPITargets[KPI_Name],tblKPITargets[Target_Value]),"Met","Below Target")</f>
        <v>Below Target</v>
      </c>
      <c r="Y379" t="str">
        <f>IF(tblOperations[[#This Row],[Closing_Backlog]]&lt;=_xlfn.XLOOKUP('04_References'!$A$8,tblKPITargets[KPI_Name],tblKPITargets[Target_Value]),"Met","Below Target")</f>
        <v>Below Target</v>
      </c>
    </row>
    <row r="380" spans="1:25">
      <c r="A380" s="6" t="s">
        <v>408</v>
      </c>
      <c r="B380" s="7">
        <v>46038</v>
      </c>
      <c r="C380" s="2" t="s">
        <v>37</v>
      </c>
      <c r="D380" s="2" t="s">
        <v>23</v>
      </c>
      <c r="E380" s="2">
        <v>73</v>
      </c>
      <c r="F380" s="2">
        <v>40</v>
      </c>
      <c r="G380" s="2">
        <v>113</v>
      </c>
      <c r="H380" s="2">
        <v>31</v>
      </c>
      <c r="I380" s="2">
        <v>82</v>
      </c>
      <c r="J380" s="2">
        <v>0</v>
      </c>
      <c r="K380" s="2">
        <v>0</v>
      </c>
      <c r="L380" s="2">
        <v>7.8</v>
      </c>
      <c r="M380" s="2">
        <v>0.6</v>
      </c>
      <c r="N380" s="2">
        <v>0.998</v>
      </c>
      <c r="O380" s="2">
        <v>2.5</v>
      </c>
      <c r="P380" s="2">
        <v>0.78800000000000003</v>
      </c>
      <c r="Q380" s="3">
        <v>0.27400000000000002</v>
      </c>
      <c r="R380" s="4" t="str">
        <f>TRIM(tblOperations[[#This Row],[Region]])</f>
        <v>Midlands</v>
      </c>
      <c r="S380" s="4" t="str">
        <f>TRIM(tblOperations[[#This Row],[Team]])</f>
        <v>Estates Support</v>
      </c>
      <c r="T380" s="4" t="str">
        <f>_xlfn.XLOOKUP(R380,tblRegionReference[Region],tblRegionReference[Area],"Not Found")</f>
        <v>Central</v>
      </c>
      <c r="U380" s="4" t="str">
        <f>IF(tblOperations[[#This Row],[Completion_Rate]]&gt;=_xlfn.XLOOKUP("Completion Rate",tblKPITargets[KPI_Name],tblKPITargets[Target_Value]),"Met","Below Target")</f>
        <v>Below Target</v>
      </c>
      <c r="V380" t="str">
        <f>IF(tblOperations[[#This Row],[SLA_Compliance]]&gt;=_xlfn.XLOOKUP('04_References'!$A$3,tblKPITargets[KPI_Name],tblKPITargets[Target_Value]),"Met","Below Target")</f>
        <v>Below Target</v>
      </c>
      <c r="W380" t="str">
        <f>IF(tblOperations[[#This Row],[Quality_Pass_Rate]]&gt;=_xlfn.XLOOKUP('04_References'!$A$4,tblKPITargets[KPI_Name],tblKPITargets[Target_Value]),"Met","Below Target")</f>
        <v>Met</v>
      </c>
      <c r="X380" t="str">
        <f>IF(tblOperations[[#This Row],[Average_Completion_Days]]&lt;=_xlfn.XLOOKUP('04_References'!$A$7,tblKPITargets[KPI_Name],tblKPITargets[Target_Value]),"Met","Below Target")</f>
        <v>Below Target</v>
      </c>
      <c r="Y380" t="str">
        <f>IF(tblOperations[[#This Row],[Closing_Backlog]]&lt;=_xlfn.XLOOKUP('04_References'!$A$8,tblKPITargets[KPI_Name],tblKPITargets[Target_Value]),"Met","Below Target")</f>
        <v>Below Target</v>
      </c>
    </row>
    <row r="381" spans="1:25">
      <c r="A381" s="8" t="s">
        <v>409</v>
      </c>
      <c r="B381" s="9">
        <v>46038</v>
      </c>
      <c r="C381" s="4" t="s">
        <v>37</v>
      </c>
      <c r="D381" s="4" t="s">
        <v>25</v>
      </c>
      <c r="E381" s="4">
        <v>0</v>
      </c>
      <c r="F381" s="4">
        <v>37</v>
      </c>
      <c r="G381" s="4">
        <v>37</v>
      </c>
      <c r="H381" s="4">
        <v>33</v>
      </c>
      <c r="I381" s="4">
        <v>4</v>
      </c>
      <c r="J381" s="4">
        <v>2</v>
      </c>
      <c r="K381" s="4">
        <v>0</v>
      </c>
      <c r="L381" s="4">
        <v>2.6</v>
      </c>
      <c r="M381" s="4">
        <v>0.90800000000000003</v>
      </c>
      <c r="N381" s="4">
        <v>0.95899999999999996</v>
      </c>
      <c r="O381" s="4">
        <v>4.3</v>
      </c>
      <c r="P381" s="4">
        <v>0.72</v>
      </c>
      <c r="Q381" s="5">
        <v>0.89200000000000002</v>
      </c>
      <c r="R381" s="4" t="str">
        <f>TRIM(tblOperations[[#This Row],[Region]])</f>
        <v>Midlands</v>
      </c>
      <c r="S381" s="4" t="str">
        <f>TRIM(tblOperations[[#This Row],[Team]])</f>
        <v>Workplace Projects</v>
      </c>
      <c r="T381" s="4" t="str">
        <f>_xlfn.XLOOKUP(R381,tblRegionReference[Region],tblRegionReference[Area],"Not Found")</f>
        <v>Central</v>
      </c>
      <c r="U381" s="4" t="str">
        <f>IF(tblOperations[[#This Row],[Completion_Rate]]&gt;=_xlfn.XLOOKUP("Completion Rate",tblKPITargets[KPI_Name],tblKPITargets[Target_Value]),"Met","Below Target")</f>
        <v>Below Target</v>
      </c>
      <c r="V381" t="str">
        <f>IF(tblOperations[[#This Row],[SLA_Compliance]]&gt;=_xlfn.XLOOKUP('04_References'!$A$3,tblKPITargets[KPI_Name],tblKPITargets[Target_Value]),"Met","Below Target")</f>
        <v>Below Target</v>
      </c>
      <c r="W381" t="str">
        <f>IF(tblOperations[[#This Row],[Quality_Pass_Rate]]&gt;=_xlfn.XLOOKUP('04_References'!$A$4,tblKPITargets[KPI_Name],tblKPITargets[Target_Value]),"Met","Below Target")</f>
        <v>Met</v>
      </c>
      <c r="X381" t="str">
        <f>IF(tblOperations[[#This Row],[Average_Completion_Days]]&lt;=_xlfn.XLOOKUP('04_References'!$A$7,tblKPITargets[KPI_Name],tblKPITargets[Target_Value]),"Met","Below Target")</f>
        <v>Met</v>
      </c>
      <c r="Y381" t="str">
        <f>IF(tblOperations[[#This Row],[Closing_Backlog]]&lt;=_xlfn.XLOOKUP('04_References'!$A$8,tblKPITargets[KPI_Name],tblKPITargets[Target_Value]),"Met","Below Target")</f>
        <v>Met</v>
      </c>
    </row>
    <row r="382" spans="1:25">
      <c r="A382" s="6" t="s">
        <v>410</v>
      </c>
      <c r="B382" s="7">
        <v>46038</v>
      </c>
      <c r="C382" s="2" t="s">
        <v>43</v>
      </c>
      <c r="D382" s="2" t="s">
        <v>19</v>
      </c>
      <c r="E382" s="2">
        <v>203</v>
      </c>
      <c r="F382" s="2">
        <v>30</v>
      </c>
      <c r="G382" s="2">
        <v>233</v>
      </c>
      <c r="H382" s="2">
        <v>29</v>
      </c>
      <c r="I382" s="2">
        <v>204</v>
      </c>
      <c r="J382" s="2">
        <v>0</v>
      </c>
      <c r="K382" s="2">
        <v>0</v>
      </c>
      <c r="L382" s="2">
        <v>8</v>
      </c>
      <c r="M382" s="2">
        <v>0.6</v>
      </c>
      <c r="N382" s="2">
        <v>0.99099999999999999</v>
      </c>
      <c r="O382" s="2">
        <v>2.5</v>
      </c>
      <c r="P382" s="2">
        <v>0.70299999999999996</v>
      </c>
      <c r="Q382" s="3">
        <v>0.124</v>
      </c>
      <c r="R382" s="4" t="str">
        <f>TRIM(tblOperations[[#This Row],[Region]])</f>
        <v>South West</v>
      </c>
      <c r="S382" s="4" t="str">
        <f>TRIM(tblOperations[[#This Row],[Team]])</f>
        <v>Workplace Services</v>
      </c>
      <c r="T382" s="4" t="str">
        <f>_xlfn.XLOOKUP(R382,tblRegionReference[Region],tblRegionReference[Area],"Not Found")</f>
        <v>South</v>
      </c>
      <c r="U382" s="4" t="str">
        <f>IF(tblOperations[[#This Row],[Completion_Rate]]&gt;=_xlfn.XLOOKUP("Completion Rate",tblKPITargets[KPI_Name],tblKPITargets[Target_Value]),"Met","Below Target")</f>
        <v>Below Target</v>
      </c>
      <c r="V382" t="str">
        <f>IF(tblOperations[[#This Row],[SLA_Compliance]]&gt;=_xlfn.XLOOKUP('04_References'!$A$3,tblKPITargets[KPI_Name],tblKPITargets[Target_Value]),"Met","Below Target")</f>
        <v>Below Target</v>
      </c>
      <c r="W382" t="str">
        <f>IF(tblOperations[[#This Row],[Quality_Pass_Rate]]&gt;=_xlfn.XLOOKUP('04_References'!$A$4,tblKPITargets[KPI_Name],tblKPITargets[Target_Value]),"Met","Below Target")</f>
        <v>Met</v>
      </c>
      <c r="X382" t="str">
        <f>IF(tblOperations[[#This Row],[Average_Completion_Days]]&lt;=_xlfn.XLOOKUP('04_References'!$A$7,tblKPITargets[KPI_Name],tblKPITargets[Target_Value]),"Met","Below Target")</f>
        <v>Below Target</v>
      </c>
      <c r="Y382" t="str">
        <f>IF(tblOperations[[#This Row],[Closing_Backlog]]&lt;=_xlfn.XLOOKUP('04_References'!$A$8,tblKPITargets[KPI_Name],tblKPITargets[Target_Value]),"Met","Below Target")</f>
        <v>Below Target</v>
      </c>
    </row>
    <row r="383" spans="1:25">
      <c r="A383" s="8" t="s">
        <v>411</v>
      </c>
      <c r="B383" s="9">
        <v>46038</v>
      </c>
      <c r="C383" s="4" t="s">
        <v>43</v>
      </c>
      <c r="D383" s="4" t="s">
        <v>21</v>
      </c>
      <c r="E383" s="4">
        <v>0</v>
      </c>
      <c r="F383" s="4">
        <v>19</v>
      </c>
      <c r="G383" s="4">
        <v>19</v>
      </c>
      <c r="H383" s="4">
        <v>19</v>
      </c>
      <c r="I383" s="4">
        <v>0</v>
      </c>
      <c r="J383" s="4">
        <v>1</v>
      </c>
      <c r="K383" s="4">
        <v>0</v>
      </c>
      <c r="L383" s="4">
        <v>1.8</v>
      </c>
      <c r="M383" s="4">
        <v>0.93500000000000005</v>
      </c>
      <c r="N383" s="4">
        <v>0.98299999999999998</v>
      </c>
      <c r="O383" s="4">
        <v>4.5999999999999996</v>
      </c>
      <c r="P383" s="4">
        <v>0.68899999999999995</v>
      </c>
      <c r="Q383" s="5">
        <v>1</v>
      </c>
      <c r="R383" s="4" t="str">
        <f>TRIM(tblOperations[[#This Row],[Region]])</f>
        <v>South West</v>
      </c>
      <c r="S383" s="4" t="str">
        <f>TRIM(tblOperations[[#This Row],[Team]])</f>
        <v>Facilities Response</v>
      </c>
      <c r="T383" s="4" t="str">
        <f>_xlfn.XLOOKUP(R383,tblRegionReference[Region],tblRegionReference[Area],"Not Found")</f>
        <v>South</v>
      </c>
      <c r="U383" s="4" t="str">
        <f>IF(tblOperations[[#This Row],[Completion_Rate]]&gt;=_xlfn.XLOOKUP("Completion Rate",tblKPITargets[KPI_Name],tblKPITargets[Target_Value]),"Met","Below Target")</f>
        <v>Met</v>
      </c>
      <c r="V383" t="str">
        <f>IF(tblOperations[[#This Row],[SLA_Compliance]]&gt;=_xlfn.XLOOKUP('04_References'!$A$3,tblKPITargets[KPI_Name],tblKPITargets[Target_Value]),"Met","Below Target")</f>
        <v>Met</v>
      </c>
      <c r="W383" t="str">
        <f>IF(tblOperations[[#This Row],[Quality_Pass_Rate]]&gt;=_xlfn.XLOOKUP('04_References'!$A$4,tblKPITargets[KPI_Name],tblKPITargets[Target_Value]),"Met","Below Target")</f>
        <v>Met</v>
      </c>
      <c r="X383" t="str">
        <f>IF(tblOperations[[#This Row],[Average_Completion_Days]]&lt;=_xlfn.XLOOKUP('04_References'!$A$7,tblKPITargets[KPI_Name],tblKPITargets[Target_Value]),"Met","Below Target")</f>
        <v>Met</v>
      </c>
      <c r="Y383" t="str">
        <f>IF(tblOperations[[#This Row],[Closing_Backlog]]&lt;=_xlfn.XLOOKUP('04_References'!$A$8,tblKPITargets[KPI_Name],tblKPITargets[Target_Value]),"Met","Below Target")</f>
        <v>Met</v>
      </c>
    </row>
    <row r="384" spans="1:25">
      <c r="A384" s="6" t="s">
        <v>412</v>
      </c>
      <c r="B384" s="7">
        <v>46038</v>
      </c>
      <c r="C384" s="2" t="s">
        <v>43</v>
      </c>
      <c r="D384" s="2" t="s">
        <v>23</v>
      </c>
      <c r="E384" s="2">
        <v>0</v>
      </c>
      <c r="F384" s="2">
        <v>48</v>
      </c>
      <c r="G384" s="2">
        <v>48</v>
      </c>
      <c r="H384" s="2">
        <v>47</v>
      </c>
      <c r="I384" s="2">
        <v>1</v>
      </c>
      <c r="J384" s="2">
        <v>0</v>
      </c>
      <c r="K384" s="2">
        <v>0</v>
      </c>
      <c r="L384" s="2">
        <v>1.6</v>
      </c>
      <c r="M384" s="2">
        <v>1</v>
      </c>
      <c r="N384" s="2">
        <v>0.97899999999999998</v>
      </c>
      <c r="O384" s="2">
        <v>4.5</v>
      </c>
      <c r="P384" s="2">
        <v>0.64900000000000002</v>
      </c>
      <c r="Q384" s="3">
        <v>0.97899999999999998</v>
      </c>
      <c r="R384" s="4" t="str">
        <f>TRIM(tblOperations[[#This Row],[Region]])</f>
        <v>South West</v>
      </c>
      <c r="S384" s="4" t="str">
        <f>TRIM(tblOperations[[#This Row],[Team]])</f>
        <v>Estates Support</v>
      </c>
      <c r="T384" s="4" t="str">
        <f>_xlfn.XLOOKUP(R384,tblRegionReference[Region],tblRegionReference[Area],"Not Found")</f>
        <v>South</v>
      </c>
      <c r="U384" s="4" t="str">
        <f>IF(tblOperations[[#This Row],[Completion_Rate]]&gt;=_xlfn.XLOOKUP("Completion Rate",tblKPITargets[KPI_Name],tblKPITargets[Target_Value]),"Met","Below Target")</f>
        <v>Met</v>
      </c>
      <c r="V384" t="str">
        <f>IF(tblOperations[[#This Row],[SLA_Compliance]]&gt;=_xlfn.XLOOKUP('04_References'!$A$3,tblKPITargets[KPI_Name],tblKPITargets[Target_Value]),"Met","Below Target")</f>
        <v>Met</v>
      </c>
      <c r="W384" t="str">
        <f>IF(tblOperations[[#This Row],[Quality_Pass_Rate]]&gt;=_xlfn.XLOOKUP('04_References'!$A$4,tblKPITargets[KPI_Name],tblKPITargets[Target_Value]),"Met","Below Target")</f>
        <v>Met</v>
      </c>
      <c r="X384" t="str">
        <f>IF(tblOperations[[#This Row],[Average_Completion_Days]]&lt;=_xlfn.XLOOKUP('04_References'!$A$7,tblKPITargets[KPI_Name],tblKPITargets[Target_Value]),"Met","Below Target")</f>
        <v>Met</v>
      </c>
      <c r="Y384" t="str">
        <f>IF(tblOperations[[#This Row],[Closing_Backlog]]&lt;=_xlfn.XLOOKUP('04_References'!$A$8,tblKPITargets[KPI_Name],tblKPITargets[Target_Value]),"Met","Below Target")</f>
        <v>Met</v>
      </c>
    </row>
    <row r="385" spans="1:25">
      <c r="A385" s="8" t="s">
        <v>413</v>
      </c>
      <c r="B385" s="9">
        <v>46038</v>
      </c>
      <c r="C385" s="4" t="s">
        <v>43</v>
      </c>
      <c r="D385" s="4" t="s">
        <v>25</v>
      </c>
      <c r="E385" s="4">
        <v>0</v>
      </c>
      <c r="F385" s="4">
        <v>25</v>
      </c>
      <c r="G385" s="4">
        <v>25</v>
      </c>
      <c r="H385" s="4">
        <v>25</v>
      </c>
      <c r="I385" s="4">
        <v>0</v>
      </c>
      <c r="J385" s="4">
        <v>0</v>
      </c>
      <c r="K385" s="4">
        <v>0</v>
      </c>
      <c r="L385" s="4">
        <v>1.1000000000000001</v>
      </c>
      <c r="M385" s="4">
        <v>0.96</v>
      </c>
      <c r="N385" s="4">
        <v>0.96699999999999997</v>
      </c>
      <c r="O385" s="4">
        <v>4.8</v>
      </c>
      <c r="P385" s="4">
        <v>0.67300000000000004</v>
      </c>
      <c r="Q385" s="5">
        <v>1</v>
      </c>
      <c r="R385" s="4" t="str">
        <f>TRIM(tblOperations[[#This Row],[Region]])</f>
        <v>South West</v>
      </c>
      <c r="S385" s="4" t="str">
        <f>TRIM(tblOperations[[#This Row],[Team]])</f>
        <v>Workplace Projects</v>
      </c>
      <c r="T385" s="4" t="str">
        <f>_xlfn.XLOOKUP(R385,tblRegionReference[Region],tblRegionReference[Area],"Not Found")</f>
        <v>South</v>
      </c>
      <c r="U385" s="4" t="str">
        <f>IF(tblOperations[[#This Row],[Completion_Rate]]&gt;=_xlfn.XLOOKUP("Completion Rate",tblKPITargets[KPI_Name],tblKPITargets[Target_Value]),"Met","Below Target")</f>
        <v>Met</v>
      </c>
      <c r="V385" t="str">
        <f>IF(tblOperations[[#This Row],[SLA_Compliance]]&gt;=_xlfn.XLOOKUP('04_References'!$A$3,tblKPITargets[KPI_Name],tblKPITargets[Target_Value]),"Met","Below Target")</f>
        <v>Met</v>
      </c>
      <c r="W385" t="str">
        <f>IF(tblOperations[[#This Row],[Quality_Pass_Rate]]&gt;=_xlfn.XLOOKUP('04_References'!$A$4,tblKPITargets[KPI_Name],tblKPITargets[Target_Value]),"Met","Below Target")</f>
        <v>Met</v>
      </c>
      <c r="X385" t="str">
        <f>IF(tblOperations[[#This Row],[Average_Completion_Days]]&lt;=_xlfn.XLOOKUP('04_References'!$A$7,tblKPITargets[KPI_Name],tblKPITargets[Target_Value]),"Met","Below Target")</f>
        <v>Met</v>
      </c>
      <c r="Y385" t="str">
        <f>IF(tblOperations[[#This Row],[Closing_Backlog]]&lt;=_xlfn.XLOOKUP('04_References'!$A$8,tblKPITargets[KPI_Name],tblKPITargets[Target_Value]),"Met","Below Target")</f>
        <v>Met</v>
      </c>
    </row>
    <row r="386" spans="1:25">
      <c r="A386" s="6" t="s">
        <v>414</v>
      </c>
      <c r="B386" s="7">
        <v>46038</v>
      </c>
      <c r="C386" s="2" t="s">
        <v>48</v>
      </c>
      <c r="D386" s="2" t="s">
        <v>19</v>
      </c>
      <c r="E386" s="2">
        <v>3</v>
      </c>
      <c r="F386" s="2">
        <v>45</v>
      </c>
      <c r="G386" s="2">
        <v>48</v>
      </c>
      <c r="H386" s="2">
        <v>48</v>
      </c>
      <c r="I386" s="2">
        <v>0</v>
      </c>
      <c r="J386" s="2">
        <v>0</v>
      </c>
      <c r="K386" s="2">
        <v>0</v>
      </c>
      <c r="L386" s="2">
        <v>2.1</v>
      </c>
      <c r="M386" s="2">
        <v>0.97699999999999998</v>
      </c>
      <c r="N386" s="2">
        <v>0.98299999999999998</v>
      </c>
      <c r="O386" s="2">
        <v>4.8</v>
      </c>
      <c r="P386" s="2">
        <v>0.66900000000000004</v>
      </c>
      <c r="Q386" s="3">
        <v>1</v>
      </c>
      <c r="R386" s="4" t="str">
        <f>TRIM(tblOperations[[#This Row],[Region]])</f>
        <v>South East</v>
      </c>
      <c r="S386" s="4" t="str">
        <f>TRIM(tblOperations[[#This Row],[Team]])</f>
        <v>Workplace Services</v>
      </c>
      <c r="T386" s="4" t="str">
        <f>_xlfn.XLOOKUP(R386,tblRegionReference[Region],tblRegionReference[Area],"Not Found")</f>
        <v>South</v>
      </c>
      <c r="U386" s="4" t="str">
        <f>IF(tblOperations[[#This Row],[Completion_Rate]]&gt;=_xlfn.XLOOKUP("Completion Rate",tblKPITargets[KPI_Name],tblKPITargets[Target_Value]),"Met","Below Target")</f>
        <v>Met</v>
      </c>
      <c r="V386" t="str">
        <f>IF(tblOperations[[#This Row],[SLA_Compliance]]&gt;=_xlfn.XLOOKUP('04_References'!$A$3,tblKPITargets[KPI_Name],tblKPITargets[Target_Value]),"Met","Below Target")</f>
        <v>Met</v>
      </c>
      <c r="W386" t="str">
        <f>IF(tblOperations[[#This Row],[Quality_Pass_Rate]]&gt;=_xlfn.XLOOKUP('04_References'!$A$4,tblKPITargets[KPI_Name],tblKPITargets[Target_Value]),"Met","Below Target")</f>
        <v>Met</v>
      </c>
      <c r="X386" t="str">
        <f>IF(tblOperations[[#This Row],[Average_Completion_Days]]&lt;=_xlfn.XLOOKUP('04_References'!$A$7,tblKPITargets[KPI_Name],tblKPITargets[Target_Value]),"Met","Below Target")</f>
        <v>Met</v>
      </c>
      <c r="Y386" t="str">
        <f>IF(tblOperations[[#This Row],[Closing_Backlog]]&lt;=_xlfn.XLOOKUP('04_References'!$A$8,tblKPITargets[KPI_Name],tblKPITargets[Target_Value]),"Met","Below Target")</f>
        <v>Met</v>
      </c>
    </row>
    <row r="387" spans="1:25">
      <c r="A387" s="8" t="s">
        <v>415</v>
      </c>
      <c r="B387" s="9">
        <v>46038</v>
      </c>
      <c r="C387" s="4" t="s">
        <v>48</v>
      </c>
      <c r="D387" s="4" t="s">
        <v>21</v>
      </c>
      <c r="E387" s="4">
        <v>414</v>
      </c>
      <c r="F387" s="4">
        <v>48</v>
      </c>
      <c r="G387" s="4">
        <v>462</v>
      </c>
      <c r="H387" s="4">
        <v>16</v>
      </c>
      <c r="I387" s="4">
        <v>446</v>
      </c>
      <c r="J387" s="4">
        <v>0</v>
      </c>
      <c r="K387" s="4">
        <v>0</v>
      </c>
      <c r="L387" s="4">
        <v>8</v>
      </c>
      <c r="M387" s="4">
        <v>0.6</v>
      </c>
      <c r="N387" s="4">
        <v>0.99199999999999999</v>
      </c>
      <c r="O387" s="4">
        <v>2.5</v>
      </c>
      <c r="P387" s="4">
        <v>0.751</v>
      </c>
      <c r="Q387" s="5">
        <v>3.5000000000000003E-2</v>
      </c>
      <c r="R387" s="4" t="str">
        <f>TRIM(tblOperations[[#This Row],[Region]])</f>
        <v>South East</v>
      </c>
      <c r="S387" s="4" t="str">
        <f>TRIM(tblOperations[[#This Row],[Team]])</f>
        <v>Facilities Response</v>
      </c>
      <c r="T387" s="4" t="str">
        <f>_xlfn.XLOOKUP(R387,tblRegionReference[Region],tblRegionReference[Area],"Not Found")</f>
        <v>South</v>
      </c>
      <c r="U387" s="4" t="str">
        <f>IF(tblOperations[[#This Row],[Completion_Rate]]&gt;=_xlfn.XLOOKUP("Completion Rate",tblKPITargets[KPI_Name],tblKPITargets[Target_Value]),"Met","Below Target")</f>
        <v>Below Target</v>
      </c>
      <c r="V387" t="str">
        <f>IF(tblOperations[[#This Row],[SLA_Compliance]]&gt;=_xlfn.XLOOKUP('04_References'!$A$3,tblKPITargets[KPI_Name],tblKPITargets[Target_Value]),"Met","Below Target")</f>
        <v>Below Target</v>
      </c>
      <c r="W387" t="str">
        <f>IF(tblOperations[[#This Row],[Quality_Pass_Rate]]&gt;=_xlfn.XLOOKUP('04_References'!$A$4,tblKPITargets[KPI_Name],tblKPITargets[Target_Value]),"Met","Below Target")</f>
        <v>Met</v>
      </c>
      <c r="X387" t="str">
        <f>IF(tblOperations[[#This Row],[Average_Completion_Days]]&lt;=_xlfn.XLOOKUP('04_References'!$A$7,tblKPITargets[KPI_Name],tblKPITargets[Target_Value]),"Met","Below Target")</f>
        <v>Below Target</v>
      </c>
      <c r="Y387" t="str">
        <f>IF(tblOperations[[#This Row],[Closing_Backlog]]&lt;=_xlfn.XLOOKUP('04_References'!$A$8,tblKPITargets[KPI_Name],tblKPITargets[Target_Value]),"Met","Below Target")</f>
        <v>Below Target</v>
      </c>
    </row>
    <row r="388" spans="1:25">
      <c r="A388" s="6" t="s">
        <v>416</v>
      </c>
      <c r="B388" s="7">
        <v>46038</v>
      </c>
      <c r="C388" s="2" t="s">
        <v>48</v>
      </c>
      <c r="D388" s="2" t="s">
        <v>23</v>
      </c>
      <c r="E388" s="2">
        <v>0</v>
      </c>
      <c r="F388" s="2">
        <v>39</v>
      </c>
      <c r="G388" s="2">
        <v>39</v>
      </c>
      <c r="H388" s="2">
        <v>39</v>
      </c>
      <c r="I388" s="2">
        <v>0</v>
      </c>
      <c r="J388" s="2">
        <v>0</v>
      </c>
      <c r="K388" s="2">
        <v>0</v>
      </c>
      <c r="L388" s="2">
        <v>1.2</v>
      </c>
      <c r="M388" s="2">
        <v>0.94699999999999995</v>
      </c>
      <c r="N388" s="2">
        <v>0.98599999999999999</v>
      </c>
      <c r="O388" s="2">
        <v>4.5</v>
      </c>
      <c r="P388" s="2">
        <v>0.69499999999999995</v>
      </c>
      <c r="Q388" s="3">
        <v>1</v>
      </c>
      <c r="R388" s="4" t="str">
        <f>TRIM(tblOperations[[#This Row],[Region]])</f>
        <v>South East</v>
      </c>
      <c r="S388" s="4" t="str">
        <f>TRIM(tblOperations[[#This Row],[Team]])</f>
        <v>Estates Support</v>
      </c>
      <c r="T388" s="4" t="str">
        <f>_xlfn.XLOOKUP(R388,tblRegionReference[Region],tblRegionReference[Area],"Not Found")</f>
        <v>South</v>
      </c>
      <c r="U388" s="4" t="str">
        <f>IF(tblOperations[[#This Row],[Completion_Rate]]&gt;=_xlfn.XLOOKUP("Completion Rate",tblKPITargets[KPI_Name],tblKPITargets[Target_Value]),"Met","Below Target")</f>
        <v>Met</v>
      </c>
      <c r="V388" t="str">
        <f>IF(tblOperations[[#This Row],[SLA_Compliance]]&gt;=_xlfn.XLOOKUP('04_References'!$A$3,tblKPITargets[KPI_Name],tblKPITargets[Target_Value]),"Met","Below Target")</f>
        <v>Met</v>
      </c>
      <c r="W388" t="str">
        <f>IF(tblOperations[[#This Row],[Quality_Pass_Rate]]&gt;=_xlfn.XLOOKUP('04_References'!$A$4,tblKPITargets[KPI_Name],tblKPITargets[Target_Value]),"Met","Below Target")</f>
        <v>Met</v>
      </c>
      <c r="X388" t="str">
        <f>IF(tblOperations[[#This Row],[Average_Completion_Days]]&lt;=_xlfn.XLOOKUP('04_References'!$A$7,tblKPITargets[KPI_Name],tblKPITargets[Target_Value]),"Met","Below Target")</f>
        <v>Met</v>
      </c>
      <c r="Y388" t="str">
        <f>IF(tblOperations[[#This Row],[Closing_Backlog]]&lt;=_xlfn.XLOOKUP('04_References'!$A$8,tblKPITargets[KPI_Name],tblKPITargets[Target_Value]),"Met","Below Target")</f>
        <v>Met</v>
      </c>
    </row>
    <row r="389" spans="1:25">
      <c r="A389" s="8" t="s">
        <v>417</v>
      </c>
      <c r="B389" s="9">
        <v>46038</v>
      </c>
      <c r="C389" s="4" t="s">
        <v>48</v>
      </c>
      <c r="D389" s="4" t="s">
        <v>25</v>
      </c>
      <c r="E389" s="4">
        <v>150</v>
      </c>
      <c r="F389" s="4">
        <v>34</v>
      </c>
      <c r="G389" s="4">
        <v>184</v>
      </c>
      <c r="H389" s="4">
        <v>24</v>
      </c>
      <c r="I389" s="4">
        <v>160</v>
      </c>
      <c r="J389" s="4">
        <v>0</v>
      </c>
      <c r="K389" s="4">
        <v>0</v>
      </c>
      <c r="L389" s="4">
        <v>8</v>
      </c>
      <c r="M389" s="4">
        <v>0.6</v>
      </c>
      <c r="N389" s="4">
        <v>0.999</v>
      </c>
      <c r="O389" s="4">
        <v>2.5</v>
      </c>
      <c r="P389" s="4">
        <v>0.71899999999999997</v>
      </c>
      <c r="Q389" s="5">
        <v>0.13</v>
      </c>
      <c r="R389" s="4" t="str">
        <f>TRIM(tblOperations[[#This Row],[Region]])</f>
        <v>South East</v>
      </c>
      <c r="S389" s="4" t="str">
        <f>TRIM(tblOperations[[#This Row],[Team]])</f>
        <v>Workplace Projects</v>
      </c>
      <c r="T389" s="4" t="str">
        <f>_xlfn.XLOOKUP(R389,tblRegionReference[Region],tblRegionReference[Area],"Not Found")</f>
        <v>South</v>
      </c>
      <c r="U389" s="4" t="str">
        <f>IF(tblOperations[[#This Row],[Completion_Rate]]&gt;=_xlfn.XLOOKUP("Completion Rate",tblKPITargets[KPI_Name],tblKPITargets[Target_Value]),"Met","Below Target")</f>
        <v>Below Target</v>
      </c>
      <c r="V389" t="str">
        <f>IF(tblOperations[[#This Row],[SLA_Compliance]]&gt;=_xlfn.XLOOKUP('04_References'!$A$3,tblKPITargets[KPI_Name],tblKPITargets[Target_Value]),"Met","Below Target")</f>
        <v>Below Target</v>
      </c>
      <c r="W389" t="str">
        <f>IF(tblOperations[[#This Row],[Quality_Pass_Rate]]&gt;=_xlfn.XLOOKUP('04_References'!$A$4,tblKPITargets[KPI_Name],tblKPITargets[Target_Value]),"Met","Below Target")</f>
        <v>Met</v>
      </c>
      <c r="X389" t="str">
        <f>IF(tblOperations[[#This Row],[Average_Completion_Days]]&lt;=_xlfn.XLOOKUP('04_References'!$A$7,tblKPITargets[KPI_Name],tblKPITargets[Target_Value]),"Met","Below Target")</f>
        <v>Below Target</v>
      </c>
      <c r="Y389" t="str">
        <f>IF(tblOperations[[#This Row],[Closing_Backlog]]&lt;=_xlfn.XLOOKUP('04_References'!$A$8,tblKPITargets[KPI_Name],tblKPITargets[Target_Value]),"Met","Below Target")</f>
        <v>Below Target</v>
      </c>
    </row>
    <row r="390" spans="1:25">
      <c r="A390" s="6" t="s">
        <v>418</v>
      </c>
      <c r="B390" s="7">
        <v>46038</v>
      </c>
      <c r="C390" s="2" t="s">
        <v>53</v>
      </c>
      <c r="D390" s="2" t="s">
        <v>19</v>
      </c>
      <c r="E390" s="2">
        <v>221</v>
      </c>
      <c r="F390" s="2">
        <v>28</v>
      </c>
      <c r="G390" s="2">
        <v>249</v>
      </c>
      <c r="H390" s="2">
        <v>22</v>
      </c>
      <c r="I390" s="2">
        <v>227</v>
      </c>
      <c r="J390" s="2">
        <v>0</v>
      </c>
      <c r="K390" s="2">
        <v>0</v>
      </c>
      <c r="L390" s="2">
        <v>8</v>
      </c>
      <c r="M390" s="2">
        <v>0.6</v>
      </c>
      <c r="N390" s="2">
        <v>0.97799999999999998</v>
      </c>
      <c r="O390" s="2">
        <v>2.5</v>
      </c>
      <c r="P390" s="2">
        <v>0.77100000000000002</v>
      </c>
      <c r="Q390" s="3">
        <v>8.7999999999999995E-2</v>
      </c>
      <c r="R390" s="4" t="str">
        <f>TRIM(tblOperations[[#This Row],[Region]])</f>
        <v>Wales</v>
      </c>
      <c r="S390" s="4" t="str">
        <f>TRIM(tblOperations[[#This Row],[Team]])</f>
        <v>Workplace Services</v>
      </c>
      <c r="T390" s="4" t="str">
        <f>_xlfn.XLOOKUP(R390,tblRegionReference[Region],tblRegionReference[Area],"Not Found")</f>
        <v>Wales</v>
      </c>
      <c r="U390" s="4" t="str">
        <f>IF(tblOperations[[#This Row],[Completion_Rate]]&gt;=_xlfn.XLOOKUP("Completion Rate",tblKPITargets[KPI_Name],tblKPITargets[Target_Value]),"Met","Below Target")</f>
        <v>Below Target</v>
      </c>
      <c r="V390" t="str">
        <f>IF(tblOperations[[#This Row],[SLA_Compliance]]&gt;=_xlfn.XLOOKUP('04_References'!$A$3,tblKPITargets[KPI_Name],tblKPITargets[Target_Value]),"Met","Below Target")</f>
        <v>Below Target</v>
      </c>
      <c r="W390" t="str">
        <f>IF(tblOperations[[#This Row],[Quality_Pass_Rate]]&gt;=_xlfn.XLOOKUP('04_References'!$A$4,tblKPITargets[KPI_Name],tblKPITargets[Target_Value]),"Met","Below Target")</f>
        <v>Met</v>
      </c>
      <c r="X390" t="str">
        <f>IF(tblOperations[[#This Row],[Average_Completion_Days]]&lt;=_xlfn.XLOOKUP('04_References'!$A$7,tblKPITargets[KPI_Name],tblKPITargets[Target_Value]),"Met","Below Target")</f>
        <v>Below Target</v>
      </c>
      <c r="Y390" t="str">
        <f>IF(tblOperations[[#This Row],[Closing_Backlog]]&lt;=_xlfn.XLOOKUP('04_References'!$A$8,tblKPITargets[KPI_Name],tblKPITargets[Target_Value]),"Met","Below Target")</f>
        <v>Below Target</v>
      </c>
    </row>
    <row r="391" spans="1:25">
      <c r="A391" s="8" t="s">
        <v>419</v>
      </c>
      <c r="B391" s="9">
        <v>46038</v>
      </c>
      <c r="C391" s="4" t="s">
        <v>53</v>
      </c>
      <c r="D391" s="4" t="s">
        <v>21</v>
      </c>
      <c r="E391" s="4">
        <v>141</v>
      </c>
      <c r="F391" s="4">
        <v>52</v>
      </c>
      <c r="G391" s="4">
        <v>193</v>
      </c>
      <c r="H391" s="4">
        <v>27</v>
      </c>
      <c r="I391" s="4">
        <v>166</v>
      </c>
      <c r="J391" s="4">
        <v>0</v>
      </c>
      <c r="K391" s="4">
        <v>0</v>
      </c>
      <c r="L391" s="4">
        <v>8</v>
      </c>
      <c r="M391" s="4">
        <v>0.6</v>
      </c>
      <c r="N391" s="4">
        <v>0.99299999999999999</v>
      </c>
      <c r="O391" s="4">
        <v>2.5</v>
      </c>
      <c r="P391" s="4">
        <v>0.70599999999999996</v>
      </c>
      <c r="Q391" s="5">
        <v>0.14000000000000001</v>
      </c>
      <c r="R391" s="4" t="str">
        <f>TRIM(tblOperations[[#This Row],[Region]])</f>
        <v>Wales</v>
      </c>
      <c r="S391" s="4" t="str">
        <f>TRIM(tblOperations[[#This Row],[Team]])</f>
        <v>Facilities Response</v>
      </c>
      <c r="T391" s="4" t="str">
        <f>_xlfn.XLOOKUP(R391,tblRegionReference[Region],tblRegionReference[Area],"Not Found")</f>
        <v>Wales</v>
      </c>
      <c r="U391" s="4" t="str">
        <f>IF(tblOperations[[#This Row],[Completion_Rate]]&gt;=_xlfn.XLOOKUP("Completion Rate",tblKPITargets[KPI_Name],tblKPITargets[Target_Value]),"Met","Below Target")</f>
        <v>Below Target</v>
      </c>
      <c r="V391" t="str">
        <f>IF(tblOperations[[#This Row],[SLA_Compliance]]&gt;=_xlfn.XLOOKUP('04_References'!$A$3,tblKPITargets[KPI_Name],tblKPITargets[Target_Value]),"Met","Below Target")</f>
        <v>Below Target</v>
      </c>
      <c r="W391" t="str">
        <f>IF(tblOperations[[#This Row],[Quality_Pass_Rate]]&gt;=_xlfn.XLOOKUP('04_References'!$A$4,tblKPITargets[KPI_Name],tblKPITargets[Target_Value]),"Met","Below Target")</f>
        <v>Met</v>
      </c>
      <c r="X391" t="str">
        <f>IF(tblOperations[[#This Row],[Average_Completion_Days]]&lt;=_xlfn.XLOOKUP('04_References'!$A$7,tblKPITargets[KPI_Name],tblKPITargets[Target_Value]),"Met","Below Target")</f>
        <v>Below Target</v>
      </c>
      <c r="Y391" t="str">
        <f>IF(tblOperations[[#This Row],[Closing_Backlog]]&lt;=_xlfn.XLOOKUP('04_References'!$A$8,tblKPITargets[KPI_Name],tblKPITargets[Target_Value]),"Met","Below Target")</f>
        <v>Below Target</v>
      </c>
    </row>
    <row r="392" spans="1:25">
      <c r="A392" s="6" t="s">
        <v>420</v>
      </c>
      <c r="B392" s="7">
        <v>46038</v>
      </c>
      <c r="C392" s="2" t="s">
        <v>53</v>
      </c>
      <c r="D392" s="2" t="s">
        <v>23</v>
      </c>
      <c r="E392" s="2">
        <v>130</v>
      </c>
      <c r="F392" s="2">
        <v>58</v>
      </c>
      <c r="G392" s="2">
        <v>188</v>
      </c>
      <c r="H392" s="2">
        <v>35</v>
      </c>
      <c r="I392" s="2">
        <v>153</v>
      </c>
      <c r="J392" s="2">
        <v>0</v>
      </c>
      <c r="K392" s="2">
        <v>0</v>
      </c>
      <c r="L392" s="2">
        <v>8</v>
      </c>
      <c r="M392" s="2">
        <v>0.6</v>
      </c>
      <c r="N392" s="2">
        <v>0.97299999999999998</v>
      </c>
      <c r="O392" s="2">
        <v>2.5</v>
      </c>
      <c r="P392" s="2">
        <v>0.755</v>
      </c>
      <c r="Q392" s="3">
        <v>0.186</v>
      </c>
      <c r="R392" s="4" t="str">
        <f>TRIM(tblOperations[[#This Row],[Region]])</f>
        <v>Wales</v>
      </c>
      <c r="S392" s="4" t="str">
        <f>TRIM(tblOperations[[#This Row],[Team]])</f>
        <v>Estates Support</v>
      </c>
      <c r="T392" s="4" t="str">
        <f>_xlfn.XLOOKUP(R392,tblRegionReference[Region],tblRegionReference[Area],"Not Found")</f>
        <v>Wales</v>
      </c>
      <c r="U392" s="4" t="str">
        <f>IF(tblOperations[[#This Row],[Completion_Rate]]&gt;=_xlfn.XLOOKUP("Completion Rate",tblKPITargets[KPI_Name],tblKPITargets[Target_Value]),"Met","Below Target")</f>
        <v>Below Target</v>
      </c>
      <c r="V392" t="str">
        <f>IF(tblOperations[[#This Row],[SLA_Compliance]]&gt;=_xlfn.XLOOKUP('04_References'!$A$3,tblKPITargets[KPI_Name],tblKPITargets[Target_Value]),"Met","Below Target")</f>
        <v>Below Target</v>
      </c>
      <c r="W392" t="str">
        <f>IF(tblOperations[[#This Row],[Quality_Pass_Rate]]&gt;=_xlfn.XLOOKUP('04_References'!$A$4,tblKPITargets[KPI_Name],tblKPITargets[Target_Value]),"Met","Below Target")</f>
        <v>Met</v>
      </c>
      <c r="X392" t="str">
        <f>IF(tblOperations[[#This Row],[Average_Completion_Days]]&lt;=_xlfn.XLOOKUP('04_References'!$A$7,tblKPITargets[KPI_Name],tblKPITargets[Target_Value]),"Met","Below Target")</f>
        <v>Below Target</v>
      </c>
      <c r="Y392" t="str">
        <f>IF(tblOperations[[#This Row],[Closing_Backlog]]&lt;=_xlfn.XLOOKUP('04_References'!$A$8,tblKPITargets[KPI_Name],tblKPITargets[Target_Value]),"Met","Below Target")</f>
        <v>Below Target</v>
      </c>
    </row>
    <row r="393" spans="1:25">
      <c r="A393" s="8" t="s">
        <v>421</v>
      </c>
      <c r="B393" s="9">
        <v>46038</v>
      </c>
      <c r="C393" s="4" t="s">
        <v>53</v>
      </c>
      <c r="D393" s="4" t="s">
        <v>25</v>
      </c>
      <c r="E393" s="4">
        <v>0</v>
      </c>
      <c r="F393" s="4">
        <v>25</v>
      </c>
      <c r="G393" s="4">
        <v>25</v>
      </c>
      <c r="H393" s="4">
        <v>25</v>
      </c>
      <c r="I393" s="4">
        <v>0</v>
      </c>
      <c r="J393" s="4">
        <v>0</v>
      </c>
      <c r="K393" s="4">
        <v>0</v>
      </c>
      <c r="L393" s="4">
        <v>1.3</v>
      </c>
      <c r="M393" s="4">
        <v>0.98199999999999998</v>
      </c>
      <c r="N393" s="4">
        <v>1</v>
      </c>
      <c r="O393" s="4">
        <v>4.2</v>
      </c>
      <c r="P393" s="4">
        <v>0.74</v>
      </c>
      <c r="Q393" s="5">
        <v>1</v>
      </c>
      <c r="R393" s="4" t="str">
        <f>TRIM(tblOperations[[#This Row],[Region]])</f>
        <v>Wales</v>
      </c>
      <c r="S393" s="4" t="str">
        <f>TRIM(tblOperations[[#This Row],[Team]])</f>
        <v>Workplace Projects</v>
      </c>
      <c r="T393" s="4" t="str">
        <f>_xlfn.XLOOKUP(R393,tblRegionReference[Region],tblRegionReference[Area],"Not Found")</f>
        <v>Wales</v>
      </c>
      <c r="U393" s="4" t="str">
        <f>IF(tblOperations[[#This Row],[Completion_Rate]]&gt;=_xlfn.XLOOKUP("Completion Rate",tblKPITargets[KPI_Name],tblKPITargets[Target_Value]),"Met","Below Target")</f>
        <v>Met</v>
      </c>
      <c r="V393" t="str">
        <f>IF(tblOperations[[#This Row],[SLA_Compliance]]&gt;=_xlfn.XLOOKUP('04_References'!$A$3,tblKPITargets[KPI_Name],tblKPITargets[Target_Value]),"Met","Below Target")</f>
        <v>Met</v>
      </c>
      <c r="W393" t="str">
        <f>IF(tblOperations[[#This Row],[Quality_Pass_Rate]]&gt;=_xlfn.XLOOKUP('04_References'!$A$4,tblKPITargets[KPI_Name],tblKPITargets[Target_Value]),"Met","Below Target")</f>
        <v>Met</v>
      </c>
      <c r="X393" t="str">
        <f>IF(tblOperations[[#This Row],[Average_Completion_Days]]&lt;=_xlfn.XLOOKUP('04_References'!$A$7,tblKPITargets[KPI_Name],tblKPITargets[Target_Value]),"Met","Below Target")</f>
        <v>Met</v>
      </c>
      <c r="Y393" t="str">
        <f>IF(tblOperations[[#This Row],[Closing_Backlog]]&lt;=_xlfn.XLOOKUP('04_References'!$A$8,tblKPITargets[KPI_Name],tblKPITargets[Target_Value]),"Met","Below Target")</f>
        <v>Met</v>
      </c>
    </row>
    <row r="394" spans="1:25">
      <c r="A394" s="6" t="s">
        <v>422</v>
      </c>
      <c r="B394" s="7">
        <v>46041</v>
      </c>
      <c r="C394" s="2" t="s">
        <v>18</v>
      </c>
      <c r="D394" s="2" t="s">
        <v>19</v>
      </c>
      <c r="E394" s="2">
        <v>46</v>
      </c>
      <c r="F394" s="2">
        <v>57</v>
      </c>
      <c r="G394" s="2">
        <v>103</v>
      </c>
      <c r="H394" s="2">
        <v>43</v>
      </c>
      <c r="I394" s="2">
        <v>60</v>
      </c>
      <c r="J394" s="2">
        <v>0</v>
      </c>
      <c r="K394" s="2">
        <v>0</v>
      </c>
      <c r="L394" s="2">
        <v>6.4</v>
      </c>
      <c r="M394" s="2">
        <v>0.628</v>
      </c>
      <c r="N394" s="2">
        <v>0.98899999999999999</v>
      </c>
      <c r="O394" s="2">
        <v>2.6</v>
      </c>
      <c r="P394" s="2">
        <v>0.70499999999999996</v>
      </c>
      <c r="Q394" s="3">
        <v>0.41699999999999998</v>
      </c>
      <c r="R394" s="4" t="str">
        <f>TRIM(tblOperations[[#This Row],[Region]])</f>
        <v>Scotland</v>
      </c>
      <c r="S394" s="4" t="str">
        <f>TRIM(tblOperations[[#This Row],[Team]])</f>
        <v>Workplace Services</v>
      </c>
      <c r="T394" s="4" t="str">
        <f>_xlfn.XLOOKUP(R394,tblRegionReference[Region],tblRegionReference[Area],"Not Found")</f>
        <v>North</v>
      </c>
      <c r="U394" s="4" t="str">
        <f>IF(tblOperations[[#This Row],[Completion_Rate]]&gt;=_xlfn.XLOOKUP("Completion Rate",tblKPITargets[KPI_Name],tblKPITargets[Target_Value]),"Met","Below Target")</f>
        <v>Below Target</v>
      </c>
      <c r="V394" t="str">
        <f>IF(tblOperations[[#This Row],[SLA_Compliance]]&gt;=_xlfn.XLOOKUP('04_References'!$A$3,tblKPITargets[KPI_Name],tblKPITargets[Target_Value]),"Met","Below Target")</f>
        <v>Below Target</v>
      </c>
      <c r="W394" t="str">
        <f>IF(tblOperations[[#This Row],[Quality_Pass_Rate]]&gt;=_xlfn.XLOOKUP('04_References'!$A$4,tblKPITargets[KPI_Name],tblKPITargets[Target_Value]),"Met","Below Target")</f>
        <v>Met</v>
      </c>
      <c r="X394" t="str">
        <f>IF(tblOperations[[#This Row],[Average_Completion_Days]]&lt;=_xlfn.XLOOKUP('04_References'!$A$7,tblKPITargets[KPI_Name],tblKPITargets[Target_Value]),"Met","Below Target")</f>
        <v>Below Target</v>
      </c>
      <c r="Y394" t="str">
        <f>IF(tblOperations[[#This Row],[Closing_Backlog]]&lt;=_xlfn.XLOOKUP('04_References'!$A$8,tblKPITargets[KPI_Name],tblKPITargets[Target_Value]),"Met","Below Target")</f>
        <v>Below Target</v>
      </c>
    </row>
    <row r="395" spans="1:25">
      <c r="A395" s="8" t="s">
        <v>423</v>
      </c>
      <c r="B395" s="9">
        <v>46041</v>
      </c>
      <c r="C395" s="4" t="s">
        <v>18</v>
      </c>
      <c r="D395" s="4" t="s">
        <v>21</v>
      </c>
      <c r="E395" s="4">
        <v>0</v>
      </c>
      <c r="F395" s="4">
        <v>20</v>
      </c>
      <c r="G395" s="4">
        <v>20</v>
      </c>
      <c r="H395" s="4">
        <v>20</v>
      </c>
      <c r="I395" s="4">
        <v>0</v>
      </c>
      <c r="J395" s="4">
        <v>0</v>
      </c>
      <c r="K395" s="4">
        <v>0</v>
      </c>
      <c r="L395" s="4">
        <v>1.5</v>
      </c>
      <c r="M395" s="4">
        <v>0.94199999999999995</v>
      </c>
      <c r="N395" s="4">
        <v>0.97299999999999998</v>
      </c>
      <c r="O395" s="4">
        <v>4.8</v>
      </c>
      <c r="P395" s="4">
        <v>0.71</v>
      </c>
      <c r="Q395" s="5">
        <v>1</v>
      </c>
      <c r="R395" s="4" t="str">
        <f>TRIM(tblOperations[[#This Row],[Region]])</f>
        <v>Scotland</v>
      </c>
      <c r="S395" s="4" t="str">
        <f>TRIM(tblOperations[[#This Row],[Team]])</f>
        <v>Facilities Response</v>
      </c>
      <c r="T395" s="4" t="str">
        <f>_xlfn.XLOOKUP(R395,tblRegionReference[Region],tblRegionReference[Area],"Not Found")</f>
        <v>North</v>
      </c>
      <c r="U395" s="4" t="str">
        <f>IF(tblOperations[[#This Row],[Completion_Rate]]&gt;=_xlfn.XLOOKUP("Completion Rate",tblKPITargets[KPI_Name],tblKPITargets[Target_Value]),"Met","Below Target")</f>
        <v>Met</v>
      </c>
      <c r="V395" t="str">
        <f>IF(tblOperations[[#This Row],[SLA_Compliance]]&gt;=_xlfn.XLOOKUP('04_References'!$A$3,tblKPITargets[KPI_Name],tblKPITargets[Target_Value]),"Met","Below Target")</f>
        <v>Met</v>
      </c>
      <c r="W395" t="str">
        <f>IF(tblOperations[[#This Row],[Quality_Pass_Rate]]&gt;=_xlfn.XLOOKUP('04_References'!$A$4,tblKPITargets[KPI_Name],tblKPITargets[Target_Value]),"Met","Below Target")</f>
        <v>Met</v>
      </c>
      <c r="X395" t="str">
        <f>IF(tblOperations[[#This Row],[Average_Completion_Days]]&lt;=_xlfn.XLOOKUP('04_References'!$A$7,tblKPITargets[KPI_Name],tblKPITargets[Target_Value]),"Met","Below Target")</f>
        <v>Met</v>
      </c>
      <c r="Y395" t="str">
        <f>IF(tblOperations[[#This Row],[Closing_Backlog]]&lt;=_xlfn.XLOOKUP('04_References'!$A$8,tblKPITargets[KPI_Name],tblKPITargets[Target_Value]),"Met","Below Target")</f>
        <v>Met</v>
      </c>
    </row>
    <row r="396" spans="1:25">
      <c r="A396" s="6" t="s">
        <v>424</v>
      </c>
      <c r="B396" s="7">
        <v>46041</v>
      </c>
      <c r="C396" s="2" t="s">
        <v>18</v>
      </c>
      <c r="D396" s="2" t="s">
        <v>23</v>
      </c>
      <c r="E396" s="2">
        <v>143</v>
      </c>
      <c r="F396" s="2">
        <v>54</v>
      </c>
      <c r="G396" s="2">
        <v>197</v>
      </c>
      <c r="H396" s="2">
        <v>42</v>
      </c>
      <c r="I396" s="2">
        <v>155</v>
      </c>
      <c r="J396" s="2">
        <v>0</v>
      </c>
      <c r="K396" s="2">
        <v>0</v>
      </c>
      <c r="L396" s="2">
        <v>8</v>
      </c>
      <c r="M396" s="2">
        <v>0.6</v>
      </c>
      <c r="N396" s="2">
        <v>1</v>
      </c>
      <c r="O396" s="2">
        <v>2.5</v>
      </c>
      <c r="P396" s="2">
        <v>0.78600000000000003</v>
      </c>
      <c r="Q396" s="3">
        <v>0.21299999999999999</v>
      </c>
      <c r="R396" s="4" t="str">
        <f>TRIM(tblOperations[[#This Row],[Region]])</f>
        <v>Scotland</v>
      </c>
      <c r="S396" s="4" t="str">
        <f>TRIM(tblOperations[[#This Row],[Team]])</f>
        <v>Estates Support</v>
      </c>
      <c r="T396" s="4" t="str">
        <f>_xlfn.XLOOKUP(R396,tblRegionReference[Region],tblRegionReference[Area],"Not Found")</f>
        <v>North</v>
      </c>
      <c r="U396" s="4" t="str">
        <f>IF(tblOperations[[#This Row],[Completion_Rate]]&gt;=_xlfn.XLOOKUP("Completion Rate",tblKPITargets[KPI_Name],tblKPITargets[Target_Value]),"Met","Below Target")</f>
        <v>Below Target</v>
      </c>
      <c r="V396" t="str">
        <f>IF(tblOperations[[#This Row],[SLA_Compliance]]&gt;=_xlfn.XLOOKUP('04_References'!$A$3,tblKPITargets[KPI_Name],tblKPITargets[Target_Value]),"Met","Below Target")</f>
        <v>Below Target</v>
      </c>
      <c r="W396" t="str">
        <f>IF(tblOperations[[#This Row],[Quality_Pass_Rate]]&gt;=_xlfn.XLOOKUP('04_References'!$A$4,tblKPITargets[KPI_Name],tblKPITargets[Target_Value]),"Met","Below Target")</f>
        <v>Met</v>
      </c>
      <c r="X396" t="str">
        <f>IF(tblOperations[[#This Row],[Average_Completion_Days]]&lt;=_xlfn.XLOOKUP('04_References'!$A$7,tblKPITargets[KPI_Name],tblKPITargets[Target_Value]),"Met","Below Target")</f>
        <v>Below Target</v>
      </c>
      <c r="Y396" t="str">
        <f>IF(tblOperations[[#This Row],[Closing_Backlog]]&lt;=_xlfn.XLOOKUP('04_References'!$A$8,tblKPITargets[KPI_Name],tblKPITargets[Target_Value]),"Met","Below Target")</f>
        <v>Below Target</v>
      </c>
    </row>
    <row r="397" spans="1:25">
      <c r="A397" s="8" t="s">
        <v>425</v>
      </c>
      <c r="B397" s="9">
        <v>46041</v>
      </c>
      <c r="C397" s="4" t="s">
        <v>18</v>
      </c>
      <c r="D397" s="4" t="s">
        <v>25</v>
      </c>
      <c r="E397" s="4">
        <v>0</v>
      </c>
      <c r="F397" s="4">
        <v>29</v>
      </c>
      <c r="G397" s="4">
        <v>29</v>
      </c>
      <c r="H397" s="4">
        <v>29</v>
      </c>
      <c r="I397" s="4">
        <v>0</v>
      </c>
      <c r="J397" s="4">
        <v>0</v>
      </c>
      <c r="K397" s="4">
        <v>0</v>
      </c>
      <c r="L397" s="4">
        <v>1.7</v>
      </c>
      <c r="M397" s="4">
        <v>0.97199999999999998</v>
      </c>
      <c r="N397" s="4">
        <v>0.98599999999999999</v>
      </c>
      <c r="O397" s="4">
        <v>4.8</v>
      </c>
      <c r="P397" s="4">
        <v>0.77700000000000002</v>
      </c>
      <c r="Q397" s="5">
        <v>1</v>
      </c>
      <c r="R397" s="4" t="str">
        <f>TRIM(tblOperations[[#This Row],[Region]])</f>
        <v>Scotland</v>
      </c>
      <c r="S397" s="4" t="str">
        <f>TRIM(tblOperations[[#This Row],[Team]])</f>
        <v>Workplace Projects</v>
      </c>
      <c r="T397" s="4" t="str">
        <f>_xlfn.XLOOKUP(R397,tblRegionReference[Region],tblRegionReference[Area],"Not Found")</f>
        <v>North</v>
      </c>
      <c r="U397" s="4" t="str">
        <f>IF(tblOperations[[#This Row],[Completion_Rate]]&gt;=_xlfn.XLOOKUP("Completion Rate",tblKPITargets[KPI_Name],tblKPITargets[Target_Value]),"Met","Below Target")</f>
        <v>Met</v>
      </c>
      <c r="V397" t="str">
        <f>IF(tblOperations[[#This Row],[SLA_Compliance]]&gt;=_xlfn.XLOOKUP('04_References'!$A$3,tblKPITargets[KPI_Name],tblKPITargets[Target_Value]),"Met","Below Target")</f>
        <v>Met</v>
      </c>
      <c r="W397" t="str">
        <f>IF(tblOperations[[#This Row],[Quality_Pass_Rate]]&gt;=_xlfn.XLOOKUP('04_References'!$A$4,tblKPITargets[KPI_Name],tblKPITargets[Target_Value]),"Met","Below Target")</f>
        <v>Met</v>
      </c>
      <c r="X397" t="str">
        <f>IF(tblOperations[[#This Row],[Average_Completion_Days]]&lt;=_xlfn.XLOOKUP('04_References'!$A$7,tblKPITargets[KPI_Name],tblKPITargets[Target_Value]),"Met","Below Target")</f>
        <v>Met</v>
      </c>
      <c r="Y397" t="str">
        <f>IF(tblOperations[[#This Row],[Closing_Backlog]]&lt;=_xlfn.XLOOKUP('04_References'!$A$8,tblKPITargets[KPI_Name],tblKPITargets[Target_Value]),"Met","Below Target")</f>
        <v>Met</v>
      </c>
    </row>
    <row r="398" spans="1:25">
      <c r="A398" s="6" t="s">
        <v>426</v>
      </c>
      <c r="B398" s="7">
        <v>46041</v>
      </c>
      <c r="C398" s="2" t="s">
        <v>27</v>
      </c>
      <c r="D398" s="2" t="s">
        <v>19</v>
      </c>
      <c r="E398" s="2">
        <v>0</v>
      </c>
      <c r="F398" s="2">
        <v>34</v>
      </c>
      <c r="G398" s="2">
        <v>34</v>
      </c>
      <c r="H398" s="2">
        <v>34</v>
      </c>
      <c r="I398" s="2">
        <v>0</v>
      </c>
      <c r="J398" s="2">
        <v>1</v>
      </c>
      <c r="K398" s="2">
        <v>0</v>
      </c>
      <c r="L398" s="2">
        <v>1.3</v>
      </c>
      <c r="M398" s="2">
        <v>0.95199999999999996</v>
      </c>
      <c r="N398" s="2">
        <v>0.97299999999999998</v>
      </c>
      <c r="O398" s="2">
        <v>4.5</v>
      </c>
      <c r="P398" s="2">
        <v>0.69199999999999995</v>
      </c>
      <c r="Q398" s="3">
        <v>1</v>
      </c>
      <c r="R398" s="4" t="str">
        <f>TRIM(tblOperations[[#This Row],[Region]])</f>
        <v>North East</v>
      </c>
      <c r="S398" s="4" t="str">
        <f>TRIM(tblOperations[[#This Row],[Team]])</f>
        <v>Workplace Services</v>
      </c>
      <c r="T398" s="4" t="str">
        <f>_xlfn.XLOOKUP(R398,tblRegionReference[Region],tblRegionReference[Area],"Not Found")</f>
        <v>North</v>
      </c>
      <c r="U398" s="4" t="str">
        <f>IF(tblOperations[[#This Row],[Completion_Rate]]&gt;=_xlfn.XLOOKUP("Completion Rate",tblKPITargets[KPI_Name],tblKPITargets[Target_Value]),"Met","Below Target")</f>
        <v>Met</v>
      </c>
      <c r="V398" t="str">
        <f>IF(tblOperations[[#This Row],[SLA_Compliance]]&gt;=_xlfn.XLOOKUP('04_References'!$A$3,tblKPITargets[KPI_Name],tblKPITargets[Target_Value]),"Met","Below Target")</f>
        <v>Met</v>
      </c>
      <c r="W398" t="str">
        <f>IF(tblOperations[[#This Row],[Quality_Pass_Rate]]&gt;=_xlfn.XLOOKUP('04_References'!$A$4,tblKPITargets[KPI_Name],tblKPITargets[Target_Value]),"Met","Below Target")</f>
        <v>Met</v>
      </c>
      <c r="X398" t="str">
        <f>IF(tblOperations[[#This Row],[Average_Completion_Days]]&lt;=_xlfn.XLOOKUP('04_References'!$A$7,tblKPITargets[KPI_Name],tblKPITargets[Target_Value]),"Met","Below Target")</f>
        <v>Met</v>
      </c>
      <c r="Y398" t="str">
        <f>IF(tblOperations[[#This Row],[Closing_Backlog]]&lt;=_xlfn.XLOOKUP('04_References'!$A$8,tblKPITargets[KPI_Name],tblKPITargets[Target_Value]),"Met","Below Target")</f>
        <v>Met</v>
      </c>
    </row>
    <row r="399" spans="1:25">
      <c r="A399" s="8" t="s">
        <v>427</v>
      </c>
      <c r="B399" s="9">
        <v>46041</v>
      </c>
      <c r="C399" s="4" t="s">
        <v>27</v>
      </c>
      <c r="D399" s="4" t="s">
        <v>21</v>
      </c>
      <c r="E399" s="4">
        <v>0</v>
      </c>
      <c r="F399" s="4">
        <v>29</v>
      </c>
      <c r="G399" s="4">
        <v>29</v>
      </c>
      <c r="H399" s="4">
        <v>29</v>
      </c>
      <c r="I399" s="4">
        <v>0</v>
      </c>
      <c r="J399" s="4">
        <v>0</v>
      </c>
      <c r="K399" s="4">
        <v>0</v>
      </c>
      <c r="L399" s="4">
        <v>1.3</v>
      </c>
      <c r="M399" s="4">
        <v>0.97199999999999998</v>
      </c>
      <c r="N399" s="4">
        <v>0.95</v>
      </c>
      <c r="O399" s="4">
        <v>4.5</v>
      </c>
      <c r="P399" s="4">
        <v>0.70599999999999996</v>
      </c>
      <c r="Q399" s="5">
        <v>1</v>
      </c>
      <c r="R399" s="4" t="str">
        <f>TRIM(tblOperations[[#This Row],[Region]])</f>
        <v>North East</v>
      </c>
      <c r="S399" s="4" t="str">
        <f>TRIM(tblOperations[[#This Row],[Team]])</f>
        <v>Facilities Response</v>
      </c>
      <c r="T399" s="4" t="str">
        <f>_xlfn.XLOOKUP(R399,tblRegionReference[Region],tblRegionReference[Area],"Not Found")</f>
        <v>North</v>
      </c>
      <c r="U399" s="4" t="str">
        <f>IF(tblOperations[[#This Row],[Completion_Rate]]&gt;=_xlfn.XLOOKUP("Completion Rate",tblKPITargets[KPI_Name],tblKPITargets[Target_Value]),"Met","Below Target")</f>
        <v>Met</v>
      </c>
      <c r="V399" t="str">
        <f>IF(tblOperations[[#This Row],[SLA_Compliance]]&gt;=_xlfn.XLOOKUP('04_References'!$A$3,tblKPITargets[KPI_Name],tblKPITargets[Target_Value]),"Met","Below Target")</f>
        <v>Met</v>
      </c>
      <c r="W399" t="str">
        <f>IF(tblOperations[[#This Row],[Quality_Pass_Rate]]&gt;=_xlfn.XLOOKUP('04_References'!$A$4,tblKPITargets[KPI_Name],tblKPITargets[Target_Value]),"Met","Below Target")</f>
        <v>Met</v>
      </c>
      <c r="X399" t="str">
        <f>IF(tblOperations[[#This Row],[Average_Completion_Days]]&lt;=_xlfn.XLOOKUP('04_References'!$A$7,tblKPITargets[KPI_Name],tblKPITargets[Target_Value]),"Met","Below Target")</f>
        <v>Met</v>
      </c>
      <c r="Y399" t="str">
        <f>IF(tblOperations[[#This Row],[Closing_Backlog]]&lt;=_xlfn.XLOOKUP('04_References'!$A$8,tblKPITargets[KPI_Name],tblKPITargets[Target_Value]),"Met","Below Target")</f>
        <v>Met</v>
      </c>
    </row>
    <row r="400" spans="1:25">
      <c r="A400" s="6" t="s">
        <v>428</v>
      </c>
      <c r="B400" s="7">
        <v>46041</v>
      </c>
      <c r="C400" s="2" t="s">
        <v>27</v>
      </c>
      <c r="D400" s="2" t="s">
        <v>23</v>
      </c>
      <c r="E400" s="2">
        <v>304</v>
      </c>
      <c r="F400" s="2">
        <v>45</v>
      </c>
      <c r="G400" s="2">
        <v>349</v>
      </c>
      <c r="H400" s="2">
        <v>17</v>
      </c>
      <c r="I400" s="2">
        <v>332</v>
      </c>
      <c r="J400" s="2">
        <v>0</v>
      </c>
      <c r="K400" s="2">
        <v>0</v>
      </c>
      <c r="L400" s="2">
        <v>8</v>
      </c>
      <c r="M400" s="2">
        <v>0.6</v>
      </c>
      <c r="N400" s="2">
        <v>1</v>
      </c>
      <c r="O400" s="2">
        <v>2.5</v>
      </c>
      <c r="P400" s="2">
        <v>0.70899999999999996</v>
      </c>
      <c r="Q400" s="3">
        <v>4.9000000000000002E-2</v>
      </c>
      <c r="R400" s="4" t="str">
        <f>TRIM(tblOperations[[#This Row],[Region]])</f>
        <v>North East</v>
      </c>
      <c r="S400" s="4" t="str">
        <f>TRIM(tblOperations[[#This Row],[Team]])</f>
        <v>Estates Support</v>
      </c>
      <c r="T400" s="4" t="str">
        <f>_xlfn.XLOOKUP(R400,tblRegionReference[Region],tblRegionReference[Area],"Not Found")</f>
        <v>North</v>
      </c>
      <c r="U400" s="4" t="str">
        <f>IF(tblOperations[[#This Row],[Completion_Rate]]&gt;=_xlfn.XLOOKUP("Completion Rate",tblKPITargets[KPI_Name],tblKPITargets[Target_Value]),"Met","Below Target")</f>
        <v>Below Target</v>
      </c>
      <c r="V400" t="str">
        <f>IF(tblOperations[[#This Row],[SLA_Compliance]]&gt;=_xlfn.XLOOKUP('04_References'!$A$3,tblKPITargets[KPI_Name],tblKPITargets[Target_Value]),"Met","Below Target")</f>
        <v>Below Target</v>
      </c>
      <c r="W400" t="str">
        <f>IF(tblOperations[[#This Row],[Quality_Pass_Rate]]&gt;=_xlfn.XLOOKUP('04_References'!$A$4,tblKPITargets[KPI_Name],tblKPITargets[Target_Value]),"Met","Below Target")</f>
        <v>Met</v>
      </c>
      <c r="X400" t="str">
        <f>IF(tblOperations[[#This Row],[Average_Completion_Days]]&lt;=_xlfn.XLOOKUP('04_References'!$A$7,tblKPITargets[KPI_Name],tblKPITargets[Target_Value]),"Met","Below Target")</f>
        <v>Below Target</v>
      </c>
      <c r="Y400" t="str">
        <f>IF(tblOperations[[#This Row],[Closing_Backlog]]&lt;=_xlfn.XLOOKUP('04_References'!$A$8,tblKPITargets[KPI_Name],tblKPITargets[Target_Value]),"Met","Below Target")</f>
        <v>Below Target</v>
      </c>
    </row>
    <row r="401" spans="1:25">
      <c r="A401" s="8" t="s">
        <v>429</v>
      </c>
      <c r="B401" s="9">
        <v>46041</v>
      </c>
      <c r="C401" s="4" t="s">
        <v>27</v>
      </c>
      <c r="D401" s="4" t="s">
        <v>25</v>
      </c>
      <c r="E401" s="4">
        <v>43</v>
      </c>
      <c r="F401" s="4">
        <v>13</v>
      </c>
      <c r="G401" s="4">
        <v>56</v>
      </c>
      <c r="H401" s="4">
        <v>31</v>
      </c>
      <c r="I401" s="4">
        <v>25</v>
      </c>
      <c r="J401" s="4">
        <v>0</v>
      </c>
      <c r="K401" s="4">
        <v>0</v>
      </c>
      <c r="L401" s="4">
        <v>3.5</v>
      </c>
      <c r="M401" s="4">
        <v>0.86299999999999999</v>
      </c>
      <c r="N401" s="4">
        <v>1</v>
      </c>
      <c r="O401" s="4">
        <v>3.7</v>
      </c>
      <c r="P401" s="4">
        <v>0.77400000000000002</v>
      </c>
      <c r="Q401" s="5">
        <v>0.55400000000000005</v>
      </c>
      <c r="R401" s="4" t="str">
        <f>TRIM(tblOperations[[#This Row],[Region]])</f>
        <v>North East</v>
      </c>
      <c r="S401" s="4" t="str">
        <f>TRIM(tblOperations[[#This Row],[Team]])</f>
        <v>Workplace Projects</v>
      </c>
      <c r="T401" s="4" t="str">
        <f>_xlfn.XLOOKUP(R401,tblRegionReference[Region],tblRegionReference[Area],"Not Found")</f>
        <v>North</v>
      </c>
      <c r="U401" s="4" t="str">
        <f>IF(tblOperations[[#This Row],[Completion_Rate]]&gt;=_xlfn.XLOOKUP("Completion Rate",tblKPITargets[KPI_Name],tblKPITargets[Target_Value]),"Met","Below Target")</f>
        <v>Below Target</v>
      </c>
      <c r="V401" t="str">
        <f>IF(tblOperations[[#This Row],[SLA_Compliance]]&gt;=_xlfn.XLOOKUP('04_References'!$A$3,tblKPITargets[KPI_Name],tblKPITargets[Target_Value]),"Met","Below Target")</f>
        <v>Below Target</v>
      </c>
      <c r="W401" t="str">
        <f>IF(tblOperations[[#This Row],[Quality_Pass_Rate]]&gt;=_xlfn.XLOOKUP('04_References'!$A$4,tblKPITargets[KPI_Name],tblKPITargets[Target_Value]),"Met","Below Target")</f>
        <v>Met</v>
      </c>
      <c r="X401" t="str">
        <f>IF(tblOperations[[#This Row],[Average_Completion_Days]]&lt;=_xlfn.XLOOKUP('04_References'!$A$7,tblKPITargets[KPI_Name],tblKPITargets[Target_Value]),"Met","Below Target")</f>
        <v>Below Target</v>
      </c>
      <c r="Y401" t="str">
        <f>IF(tblOperations[[#This Row],[Closing_Backlog]]&lt;=_xlfn.XLOOKUP('04_References'!$A$8,tblKPITargets[KPI_Name],tblKPITargets[Target_Value]),"Met","Below Target")</f>
        <v>Below Target</v>
      </c>
    </row>
    <row r="402" spans="1:25">
      <c r="A402" s="6" t="s">
        <v>430</v>
      </c>
      <c r="B402" s="7">
        <v>46041</v>
      </c>
      <c r="C402" s="2" t="s">
        <v>32</v>
      </c>
      <c r="D402" s="2" t="s">
        <v>19</v>
      </c>
      <c r="E402" s="2">
        <v>148</v>
      </c>
      <c r="F402" s="2">
        <v>30</v>
      </c>
      <c r="G402" s="2">
        <v>178</v>
      </c>
      <c r="H402" s="2">
        <v>34</v>
      </c>
      <c r="I402" s="2">
        <v>144</v>
      </c>
      <c r="J402" s="2">
        <v>0</v>
      </c>
      <c r="K402" s="2">
        <v>0</v>
      </c>
      <c r="L402" s="2">
        <v>8</v>
      </c>
      <c r="M402" s="2">
        <v>0.6</v>
      </c>
      <c r="N402" s="2">
        <v>1</v>
      </c>
      <c r="O402" s="2">
        <v>2.5</v>
      </c>
      <c r="P402" s="2">
        <v>0.77900000000000003</v>
      </c>
      <c r="Q402" s="3">
        <v>0.191</v>
      </c>
      <c r="R402" s="4" t="str">
        <f>TRIM(tblOperations[[#This Row],[Region]])</f>
        <v>North West</v>
      </c>
      <c r="S402" s="4" t="str">
        <f>TRIM(tblOperations[[#This Row],[Team]])</f>
        <v>Workplace Services</v>
      </c>
      <c r="T402" s="4" t="str">
        <f>_xlfn.XLOOKUP(R402,tblRegionReference[Region],tblRegionReference[Area],"Not Found")</f>
        <v>North</v>
      </c>
      <c r="U402" s="4" t="str">
        <f>IF(tblOperations[[#This Row],[Completion_Rate]]&gt;=_xlfn.XLOOKUP("Completion Rate",tblKPITargets[KPI_Name],tblKPITargets[Target_Value]),"Met","Below Target")</f>
        <v>Below Target</v>
      </c>
      <c r="V402" t="str">
        <f>IF(tblOperations[[#This Row],[SLA_Compliance]]&gt;=_xlfn.XLOOKUP('04_References'!$A$3,tblKPITargets[KPI_Name],tblKPITargets[Target_Value]),"Met","Below Target")</f>
        <v>Below Target</v>
      </c>
      <c r="W402" t="str">
        <f>IF(tblOperations[[#This Row],[Quality_Pass_Rate]]&gt;=_xlfn.XLOOKUP('04_References'!$A$4,tblKPITargets[KPI_Name],tblKPITargets[Target_Value]),"Met","Below Target")</f>
        <v>Met</v>
      </c>
      <c r="X402" t="str">
        <f>IF(tblOperations[[#This Row],[Average_Completion_Days]]&lt;=_xlfn.XLOOKUP('04_References'!$A$7,tblKPITargets[KPI_Name],tblKPITargets[Target_Value]),"Met","Below Target")</f>
        <v>Below Target</v>
      </c>
      <c r="Y402" t="str">
        <f>IF(tblOperations[[#This Row],[Closing_Backlog]]&lt;=_xlfn.XLOOKUP('04_References'!$A$8,tblKPITargets[KPI_Name],tblKPITargets[Target_Value]),"Met","Below Target")</f>
        <v>Below Target</v>
      </c>
    </row>
    <row r="403" spans="1:25">
      <c r="A403" s="8" t="s">
        <v>431</v>
      </c>
      <c r="B403" s="9">
        <v>46041</v>
      </c>
      <c r="C403" s="4" t="s">
        <v>32</v>
      </c>
      <c r="D403" s="4" t="s">
        <v>21</v>
      </c>
      <c r="E403" s="4">
        <v>256</v>
      </c>
      <c r="F403" s="4">
        <v>59</v>
      </c>
      <c r="G403" s="4">
        <v>315</v>
      </c>
      <c r="H403" s="4">
        <v>26</v>
      </c>
      <c r="I403" s="4">
        <v>289</v>
      </c>
      <c r="J403" s="4">
        <v>0</v>
      </c>
      <c r="K403" s="4">
        <v>0</v>
      </c>
      <c r="L403" s="4">
        <v>8</v>
      </c>
      <c r="M403" s="4">
        <v>0.6</v>
      </c>
      <c r="N403" s="4">
        <v>0.98399999999999999</v>
      </c>
      <c r="O403" s="4">
        <v>2.5</v>
      </c>
      <c r="P403" s="4">
        <v>0.78300000000000003</v>
      </c>
      <c r="Q403" s="5">
        <v>8.3000000000000004E-2</v>
      </c>
      <c r="R403" s="4" t="str">
        <f>TRIM(tblOperations[[#This Row],[Region]])</f>
        <v>North West</v>
      </c>
      <c r="S403" s="4" t="str">
        <f>TRIM(tblOperations[[#This Row],[Team]])</f>
        <v>Facilities Response</v>
      </c>
      <c r="T403" s="4" t="str">
        <f>_xlfn.XLOOKUP(R403,tblRegionReference[Region],tblRegionReference[Area],"Not Found")</f>
        <v>North</v>
      </c>
      <c r="U403" s="4" t="str">
        <f>IF(tblOperations[[#This Row],[Completion_Rate]]&gt;=_xlfn.XLOOKUP("Completion Rate",tblKPITargets[KPI_Name],tblKPITargets[Target_Value]),"Met","Below Target")</f>
        <v>Below Target</v>
      </c>
      <c r="V403" t="str">
        <f>IF(tblOperations[[#This Row],[SLA_Compliance]]&gt;=_xlfn.XLOOKUP('04_References'!$A$3,tblKPITargets[KPI_Name],tblKPITargets[Target_Value]),"Met","Below Target")</f>
        <v>Below Target</v>
      </c>
      <c r="W403" t="str">
        <f>IF(tblOperations[[#This Row],[Quality_Pass_Rate]]&gt;=_xlfn.XLOOKUP('04_References'!$A$4,tblKPITargets[KPI_Name],tblKPITargets[Target_Value]),"Met","Below Target")</f>
        <v>Met</v>
      </c>
      <c r="X403" t="str">
        <f>IF(tblOperations[[#This Row],[Average_Completion_Days]]&lt;=_xlfn.XLOOKUP('04_References'!$A$7,tblKPITargets[KPI_Name],tblKPITargets[Target_Value]),"Met","Below Target")</f>
        <v>Below Target</v>
      </c>
      <c r="Y403" t="str">
        <f>IF(tblOperations[[#This Row],[Closing_Backlog]]&lt;=_xlfn.XLOOKUP('04_References'!$A$8,tblKPITargets[KPI_Name],tblKPITargets[Target_Value]),"Met","Below Target")</f>
        <v>Below Target</v>
      </c>
    </row>
    <row r="404" spans="1:25">
      <c r="A404" s="6" t="s">
        <v>432</v>
      </c>
      <c r="B404" s="7">
        <v>46041</v>
      </c>
      <c r="C404" s="2" t="s">
        <v>32</v>
      </c>
      <c r="D404" s="2" t="s">
        <v>23</v>
      </c>
      <c r="E404" s="2">
        <v>342</v>
      </c>
      <c r="F404" s="2">
        <v>26</v>
      </c>
      <c r="G404" s="2">
        <v>368</v>
      </c>
      <c r="H404" s="2">
        <v>20</v>
      </c>
      <c r="I404" s="2">
        <v>348</v>
      </c>
      <c r="J404" s="2">
        <v>0</v>
      </c>
      <c r="K404" s="2">
        <v>0</v>
      </c>
      <c r="L404" s="2">
        <v>8</v>
      </c>
      <c r="M404" s="2">
        <v>0.6</v>
      </c>
      <c r="N404" s="2">
        <v>0.97199999999999998</v>
      </c>
      <c r="O404" s="2">
        <v>2.5</v>
      </c>
      <c r="P404" s="2">
        <v>0.66700000000000004</v>
      </c>
      <c r="Q404" s="3">
        <v>5.3999999999999999E-2</v>
      </c>
      <c r="R404" s="4" t="str">
        <f>TRIM(tblOperations[[#This Row],[Region]])</f>
        <v>North West</v>
      </c>
      <c r="S404" s="4" t="str">
        <f>TRIM(tblOperations[[#This Row],[Team]])</f>
        <v>Estates Support</v>
      </c>
      <c r="T404" s="4" t="str">
        <f>_xlfn.XLOOKUP(R404,tblRegionReference[Region],tblRegionReference[Area],"Not Found")</f>
        <v>North</v>
      </c>
      <c r="U404" s="4" t="str">
        <f>IF(tblOperations[[#This Row],[Completion_Rate]]&gt;=_xlfn.XLOOKUP("Completion Rate",tblKPITargets[KPI_Name],tblKPITargets[Target_Value]),"Met","Below Target")</f>
        <v>Below Target</v>
      </c>
      <c r="V404" t="str">
        <f>IF(tblOperations[[#This Row],[SLA_Compliance]]&gt;=_xlfn.XLOOKUP('04_References'!$A$3,tblKPITargets[KPI_Name],tblKPITargets[Target_Value]),"Met","Below Target")</f>
        <v>Below Target</v>
      </c>
      <c r="W404" t="str">
        <f>IF(tblOperations[[#This Row],[Quality_Pass_Rate]]&gt;=_xlfn.XLOOKUP('04_References'!$A$4,tblKPITargets[KPI_Name],tblKPITargets[Target_Value]),"Met","Below Target")</f>
        <v>Met</v>
      </c>
      <c r="X404" t="str">
        <f>IF(tblOperations[[#This Row],[Average_Completion_Days]]&lt;=_xlfn.XLOOKUP('04_References'!$A$7,tblKPITargets[KPI_Name],tblKPITargets[Target_Value]),"Met","Below Target")</f>
        <v>Below Target</v>
      </c>
      <c r="Y404" t="str">
        <f>IF(tblOperations[[#This Row],[Closing_Backlog]]&lt;=_xlfn.XLOOKUP('04_References'!$A$8,tblKPITargets[KPI_Name],tblKPITargets[Target_Value]),"Met","Below Target")</f>
        <v>Below Target</v>
      </c>
    </row>
    <row r="405" spans="1:25">
      <c r="A405" s="8" t="s">
        <v>433</v>
      </c>
      <c r="B405" s="9">
        <v>46041</v>
      </c>
      <c r="C405" s="4" t="s">
        <v>32</v>
      </c>
      <c r="D405" s="4" t="s">
        <v>25</v>
      </c>
      <c r="E405" s="4">
        <v>0</v>
      </c>
      <c r="F405" s="4">
        <v>25</v>
      </c>
      <c r="G405" s="4">
        <v>25</v>
      </c>
      <c r="H405" s="4">
        <v>25</v>
      </c>
      <c r="I405" s="4">
        <v>0</v>
      </c>
      <c r="J405" s="4">
        <v>0</v>
      </c>
      <c r="K405" s="4">
        <v>0</v>
      </c>
      <c r="L405" s="4">
        <v>1.4</v>
      </c>
      <c r="M405" s="4">
        <v>0.94899999999999995</v>
      </c>
      <c r="N405" s="4">
        <v>0.998</v>
      </c>
      <c r="O405" s="4">
        <v>4.7</v>
      </c>
      <c r="P405" s="4">
        <v>0.72299999999999998</v>
      </c>
      <c r="Q405" s="5">
        <v>1</v>
      </c>
      <c r="R405" s="4" t="str">
        <f>TRIM(tblOperations[[#This Row],[Region]])</f>
        <v>North West</v>
      </c>
      <c r="S405" s="4" t="str">
        <f>TRIM(tblOperations[[#This Row],[Team]])</f>
        <v>Workplace Projects</v>
      </c>
      <c r="T405" s="4" t="str">
        <f>_xlfn.XLOOKUP(R405,tblRegionReference[Region],tblRegionReference[Area],"Not Found")</f>
        <v>North</v>
      </c>
      <c r="U405" s="4" t="str">
        <f>IF(tblOperations[[#This Row],[Completion_Rate]]&gt;=_xlfn.XLOOKUP("Completion Rate",tblKPITargets[KPI_Name],tblKPITargets[Target_Value]),"Met","Below Target")</f>
        <v>Met</v>
      </c>
      <c r="V405" t="str">
        <f>IF(tblOperations[[#This Row],[SLA_Compliance]]&gt;=_xlfn.XLOOKUP('04_References'!$A$3,tblKPITargets[KPI_Name],tblKPITargets[Target_Value]),"Met","Below Target")</f>
        <v>Met</v>
      </c>
      <c r="W405" t="str">
        <f>IF(tblOperations[[#This Row],[Quality_Pass_Rate]]&gt;=_xlfn.XLOOKUP('04_References'!$A$4,tblKPITargets[KPI_Name],tblKPITargets[Target_Value]),"Met","Below Target")</f>
        <v>Met</v>
      </c>
      <c r="X405" t="str">
        <f>IF(tblOperations[[#This Row],[Average_Completion_Days]]&lt;=_xlfn.XLOOKUP('04_References'!$A$7,tblKPITargets[KPI_Name],tblKPITargets[Target_Value]),"Met","Below Target")</f>
        <v>Met</v>
      </c>
      <c r="Y405" t="str">
        <f>IF(tblOperations[[#This Row],[Closing_Backlog]]&lt;=_xlfn.XLOOKUP('04_References'!$A$8,tblKPITargets[KPI_Name],tblKPITargets[Target_Value]),"Met","Below Target")</f>
        <v>Met</v>
      </c>
    </row>
    <row r="406" spans="1:25">
      <c r="A406" s="6" t="s">
        <v>434</v>
      </c>
      <c r="B406" s="7">
        <v>46041</v>
      </c>
      <c r="C406" s="2" t="s">
        <v>37</v>
      </c>
      <c r="D406" s="2" t="s">
        <v>19</v>
      </c>
      <c r="E406" s="2">
        <v>7</v>
      </c>
      <c r="F406" s="2">
        <v>40</v>
      </c>
      <c r="G406" s="2">
        <v>47</v>
      </c>
      <c r="H406" s="2">
        <v>42</v>
      </c>
      <c r="I406" s="2">
        <v>5</v>
      </c>
      <c r="J406" s="2">
        <v>0</v>
      </c>
      <c r="K406" s="2">
        <v>0</v>
      </c>
      <c r="L406" s="2">
        <v>1.8</v>
      </c>
      <c r="M406" s="2">
        <v>0.94799999999999995</v>
      </c>
      <c r="N406" s="2">
        <v>1</v>
      </c>
      <c r="O406" s="2">
        <v>4.4000000000000004</v>
      </c>
      <c r="P406" s="2">
        <v>0.81399999999999995</v>
      </c>
      <c r="Q406" s="3">
        <v>0.89400000000000002</v>
      </c>
      <c r="R406" s="4" t="str">
        <f>TRIM(tblOperations[[#This Row],[Region]])</f>
        <v>Midlands</v>
      </c>
      <c r="S406" s="4" t="str">
        <f>TRIM(tblOperations[[#This Row],[Team]])</f>
        <v>Workplace Services</v>
      </c>
      <c r="T406" s="4" t="str">
        <f>_xlfn.XLOOKUP(R406,tblRegionReference[Region],tblRegionReference[Area],"Not Found")</f>
        <v>Central</v>
      </c>
      <c r="U406" s="4" t="str">
        <f>IF(tblOperations[[#This Row],[Completion_Rate]]&gt;=_xlfn.XLOOKUP("Completion Rate",tblKPITargets[KPI_Name],tblKPITargets[Target_Value]),"Met","Below Target")</f>
        <v>Below Target</v>
      </c>
      <c r="V406" t="str">
        <f>IF(tblOperations[[#This Row],[SLA_Compliance]]&gt;=_xlfn.XLOOKUP('04_References'!$A$3,tblKPITargets[KPI_Name],tblKPITargets[Target_Value]),"Met","Below Target")</f>
        <v>Met</v>
      </c>
      <c r="W406" t="str">
        <f>IF(tblOperations[[#This Row],[Quality_Pass_Rate]]&gt;=_xlfn.XLOOKUP('04_References'!$A$4,tblKPITargets[KPI_Name],tblKPITargets[Target_Value]),"Met","Below Target")</f>
        <v>Met</v>
      </c>
      <c r="X406" t="str">
        <f>IF(tblOperations[[#This Row],[Average_Completion_Days]]&lt;=_xlfn.XLOOKUP('04_References'!$A$7,tblKPITargets[KPI_Name],tblKPITargets[Target_Value]),"Met","Below Target")</f>
        <v>Met</v>
      </c>
      <c r="Y406" t="str">
        <f>IF(tblOperations[[#This Row],[Closing_Backlog]]&lt;=_xlfn.XLOOKUP('04_References'!$A$8,tblKPITargets[KPI_Name],tblKPITargets[Target_Value]),"Met","Below Target")</f>
        <v>Met</v>
      </c>
    </row>
    <row r="407" spans="1:25">
      <c r="A407" s="8" t="s">
        <v>435</v>
      </c>
      <c r="B407" s="9">
        <v>46041</v>
      </c>
      <c r="C407" s="4" t="s">
        <v>37</v>
      </c>
      <c r="D407" s="4" t="s">
        <v>21</v>
      </c>
      <c r="E407" s="4">
        <v>173</v>
      </c>
      <c r="F407" s="4">
        <v>37</v>
      </c>
      <c r="G407" s="4">
        <v>210</v>
      </c>
      <c r="H407" s="4">
        <v>32</v>
      </c>
      <c r="I407" s="4">
        <v>178</v>
      </c>
      <c r="J407" s="4">
        <v>0</v>
      </c>
      <c r="K407" s="4">
        <v>0</v>
      </c>
      <c r="L407" s="4">
        <v>8</v>
      </c>
      <c r="M407" s="4">
        <v>0.6</v>
      </c>
      <c r="N407" s="4">
        <v>0.97399999999999998</v>
      </c>
      <c r="O407" s="4">
        <v>2.5</v>
      </c>
      <c r="P407" s="4">
        <v>0.78800000000000003</v>
      </c>
      <c r="Q407" s="5">
        <v>0.152</v>
      </c>
      <c r="R407" s="4" t="str">
        <f>TRIM(tblOperations[[#This Row],[Region]])</f>
        <v>Midlands</v>
      </c>
      <c r="S407" s="4" t="str">
        <f>TRIM(tblOperations[[#This Row],[Team]])</f>
        <v>Facilities Response</v>
      </c>
      <c r="T407" s="4" t="str">
        <f>_xlfn.XLOOKUP(R407,tblRegionReference[Region],tblRegionReference[Area],"Not Found")</f>
        <v>Central</v>
      </c>
      <c r="U407" s="4" t="str">
        <f>IF(tblOperations[[#This Row],[Completion_Rate]]&gt;=_xlfn.XLOOKUP("Completion Rate",tblKPITargets[KPI_Name],tblKPITargets[Target_Value]),"Met","Below Target")</f>
        <v>Below Target</v>
      </c>
      <c r="V407" t="str">
        <f>IF(tblOperations[[#This Row],[SLA_Compliance]]&gt;=_xlfn.XLOOKUP('04_References'!$A$3,tblKPITargets[KPI_Name],tblKPITargets[Target_Value]),"Met","Below Target")</f>
        <v>Below Target</v>
      </c>
      <c r="W407" t="str">
        <f>IF(tblOperations[[#This Row],[Quality_Pass_Rate]]&gt;=_xlfn.XLOOKUP('04_References'!$A$4,tblKPITargets[KPI_Name],tblKPITargets[Target_Value]),"Met","Below Target")</f>
        <v>Met</v>
      </c>
      <c r="X407" t="str">
        <f>IF(tblOperations[[#This Row],[Average_Completion_Days]]&lt;=_xlfn.XLOOKUP('04_References'!$A$7,tblKPITargets[KPI_Name],tblKPITargets[Target_Value]),"Met","Below Target")</f>
        <v>Below Target</v>
      </c>
      <c r="Y407" t="str">
        <f>IF(tblOperations[[#This Row],[Closing_Backlog]]&lt;=_xlfn.XLOOKUP('04_References'!$A$8,tblKPITargets[KPI_Name],tblKPITargets[Target_Value]),"Met","Below Target")</f>
        <v>Below Target</v>
      </c>
    </row>
    <row r="408" spans="1:25">
      <c r="A408" s="6" t="s">
        <v>436</v>
      </c>
      <c r="B408" s="7">
        <v>46041</v>
      </c>
      <c r="C408" s="2" t="s">
        <v>37</v>
      </c>
      <c r="D408" s="2" t="s">
        <v>23</v>
      </c>
      <c r="E408" s="2">
        <v>82</v>
      </c>
      <c r="F408" s="2">
        <v>30</v>
      </c>
      <c r="G408" s="2">
        <v>112</v>
      </c>
      <c r="H408" s="2">
        <v>38</v>
      </c>
      <c r="I408" s="2">
        <v>74</v>
      </c>
      <c r="J408" s="2">
        <v>0</v>
      </c>
      <c r="K408" s="2">
        <v>0</v>
      </c>
      <c r="L408" s="2">
        <v>7.1</v>
      </c>
      <c r="M408" s="2">
        <v>0.6</v>
      </c>
      <c r="N408" s="2">
        <v>0.97099999999999997</v>
      </c>
      <c r="O408" s="2">
        <v>2.5</v>
      </c>
      <c r="P408" s="2">
        <v>0.78800000000000003</v>
      </c>
      <c r="Q408" s="3">
        <v>0.33900000000000002</v>
      </c>
      <c r="R408" s="4" t="str">
        <f>TRIM(tblOperations[[#This Row],[Region]])</f>
        <v>Midlands</v>
      </c>
      <c r="S408" s="4" t="str">
        <f>TRIM(tblOperations[[#This Row],[Team]])</f>
        <v>Estates Support</v>
      </c>
      <c r="T408" s="4" t="str">
        <f>_xlfn.XLOOKUP(R408,tblRegionReference[Region],tblRegionReference[Area],"Not Found")</f>
        <v>Central</v>
      </c>
      <c r="U408" s="4" t="str">
        <f>IF(tblOperations[[#This Row],[Completion_Rate]]&gt;=_xlfn.XLOOKUP("Completion Rate",tblKPITargets[KPI_Name],tblKPITargets[Target_Value]),"Met","Below Target")</f>
        <v>Below Target</v>
      </c>
      <c r="V408" t="str">
        <f>IF(tblOperations[[#This Row],[SLA_Compliance]]&gt;=_xlfn.XLOOKUP('04_References'!$A$3,tblKPITargets[KPI_Name],tblKPITargets[Target_Value]),"Met","Below Target")</f>
        <v>Below Target</v>
      </c>
      <c r="W408" t="str">
        <f>IF(tblOperations[[#This Row],[Quality_Pass_Rate]]&gt;=_xlfn.XLOOKUP('04_References'!$A$4,tblKPITargets[KPI_Name],tblKPITargets[Target_Value]),"Met","Below Target")</f>
        <v>Met</v>
      </c>
      <c r="X408" t="str">
        <f>IF(tblOperations[[#This Row],[Average_Completion_Days]]&lt;=_xlfn.XLOOKUP('04_References'!$A$7,tblKPITargets[KPI_Name],tblKPITargets[Target_Value]),"Met","Below Target")</f>
        <v>Below Target</v>
      </c>
      <c r="Y408" t="str">
        <f>IF(tblOperations[[#This Row],[Closing_Backlog]]&lt;=_xlfn.XLOOKUP('04_References'!$A$8,tblKPITargets[KPI_Name],tblKPITargets[Target_Value]),"Met","Below Target")</f>
        <v>Below Target</v>
      </c>
    </row>
    <row r="409" spans="1:25">
      <c r="A409" s="8" t="s">
        <v>437</v>
      </c>
      <c r="B409" s="9">
        <v>46041</v>
      </c>
      <c r="C409" s="4" t="s">
        <v>37</v>
      </c>
      <c r="D409" s="4" t="s">
        <v>25</v>
      </c>
      <c r="E409" s="4">
        <v>4</v>
      </c>
      <c r="F409" s="4">
        <v>39</v>
      </c>
      <c r="G409" s="4">
        <v>43</v>
      </c>
      <c r="H409" s="4">
        <v>39</v>
      </c>
      <c r="I409" s="4">
        <v>4</v>
      </c>
      <c r="J409" s="4">
        <v>0</v>
      </c>
      <c r="K409" s="4">
        <v>0</v>
      </c>
      <c r="L409" s="4">
        <v>2.1</v>
      </c>
      <c r="M409" s="4">
        <v>0.96199999999999997</v>
      </c>
      <c r="N409" s="4">
        <v>0.96899999999999997</v>
      </c>
      <c r="O409" s="4">
        <v>3.9</v>
      </c>
      <c r="P409" s="4">
        <v>0.72</v>
      </c>
      <c r="Q409" s="5">
        <v>0.90700000000000003</v>
      </c>
      <c r="R409" s="4" t="str">
        <f>TRIM(tblOperations[[#This Row],[Region]])</f>
        <v>Midlands</v>
      </c>
      <c r="S409" s="4" t="str">
        <f>TRIM(tblOperations[[#This Row],[Team]])</f>
        <v>Workplace Projects</v>
      </c>
      <c r="T409" s="4" t="str">
        <f>_xlfn.XLOOKUP(R409,tblRegionReference[Region],tblRegionReference[Area],"Not Found")</f>
        <v>Central</v>
      </c>
      <c r="U409" s="4" t="str">
        <f>IF(tblOperations[[#This Row],[Completion_Rate]]&gt;=_xlfn.XLOOKUP("Completion Rate",tblKPITargets[KPI_Name],tblKPITargets[Target_Value]),"Met","Below Target")</f>
        <v>Below Target</v>
      </c>
      <c r="V409" t="str">
        <f>IF(tblOperations[[#This Row],[SLA_Compliance]]&gt;=_xlfn.XLOOKUP('04_References'!$A$3,tblKPITargets[KPI_Name],tblKPITargets[Target_Value]),"Met","Below Target")</f>
        <v>Met</v>
      </c>
      <c r="W409" t="str">
        <f>IF(tblOperations[[#This Row],[Quality_Pass_Rate]]&gt;=_xlfn.XLOOKUP('04_References'!$A$4,tblKPITargets[KPI_Name],tblKPITargets[Target_Value]),"Met","Below Target")</f>
        <v>Met</v>
      </c>
      <c r="X409" t="str">
        <f>IF(tblOperations[[#This Row],[Average_Completion_Days]]&lt;=_xlfn.XLOOKUP('04_References'!$A$7,tblKPITargets[KPI_Name],tblKPITargets[Target_Value]),"Met","Below Target")</f>
        <v>Met</v>
      </c>
      <c r="Y409" t="str">
        <f>IF(tblOperations[[#This Row],[Closing_Backlog]]&lt;=_xlfn.XLOOKUP('04_References'!$A$8,tblKPITargets[KPI_Name],tblKPITargets[Target_Value]),"Met","Below Target")</f>
        <v>Met</v>
      </c>
    </row>
    <row r="410" spans="1:25">
      <c r="A410" s="6" t="s">
        <v>438</v>
      </c>
      <c r="B410" s="7">
        <v>46041</v>
      </c>
      <c r="C410" s="2" t="s">
        <v>43</v>
      </c>
      <c r="D410" s="2" t="s">
        <v>19</v>
      </c>
      <c r="E410" s="2">
        <v>204</v>
      </c>
      <c r="F410" s="2">
        <v>34</v>
      </c>
      <c r="G410" s="2">
        <v>238</v>
      </c>
      <c r="H410" s="2">
        <v>30</v>
      </c>
      <c r="I410" s="2">
        <v>208</v>
      </c>
      <c r="J410" s="2">
        <v>0</v>
      </c>
      <c r="K410" s="2">
        <v>0</v>
      </c>
      <c r="L410" s="2">
        <v>8</v>
      </c>
      <c r="M410" s="2">
        <v>0.6</v>
      </c>
      <c r="N410" s="2">
        <v>0.98099999999999998</v>
      </c>
      <c r="O410" s="2">
        <v>2.5</v>
      </c>
      <c r="P410" s="2">
        <v>0.70299999999999996</v>
      </c>
      <c r="Q410" s="3">
        <v>0.126</v>
      </c>
      <c r="R410" s="4" t="str">
        <f>TRIM(tblOperations[[#This Row],[Region]])</f>
        <v>South West</v>
      </c>
      <c r="S410" s="4" t="str">
        <f>TRIM(tblOperations[[#This Row],[Team]])</f>
        <v>Workplace Services</v>
      </c>
      <c r="T410" s="4" t="str">
        <f>_xlfn.XLOOKUP(R410,tblRegionReference[Region],tblRegionReference[Area],"Not Found")</f>
        <v>South</v>
      </c>
      <c r="U410" s="4" t="str">
        <f>IF(tblOperations[[#This Row],[Completion_Rate]]&gt;=_xlfn.XLOOKUP("Completion Rate",tblKPITargets[KPI_Name],tblKPITargets[Target_Value]),"Met","Below Target")</f>
        <v>Below Target</v>
      </c>
      <c r="V410" t="str">
        <f>IF(tblOperations[[#This Row],[SLA_Compliance]]&gt;=_xlfn.XLOOKUP('04_References'!$A$3,tblKPITargets[KPI_Name],tblKPITargets[Target_Value]),"Met","Below Target")</f>
        <v>Below Target</v>
      </c>
      <c r="W410" t="str">
        <f>IF(tblOperations[[#This Row],[Quality_Pass_Rate]]&gt;=_xlfn.XLOOKUP('04_References'!$A$4,tblKPITargets[KPI_Name],tblKPITargets[Target_Value]),"Met","Below Target")</f>
        <v>Met</v>
      </c>
      <c r="X410" t="str">
        <f>IF(tblOperations[[#This Row],[Average_Completion_Days]]&lt;=_xlfn.XLOOKUP('04_References'!$A$7,tblKPITargets[KPI_Name],tblKPITargets[Target_Value]),"Met","Below Target")</f>
        <v>Below Target</v>
      </c>
      <c r="Y410" t="str">
        <f>IF(tblOperations[[#This Row],[Closing_Backlog]]&lt;=_xlfn.XLOOKUP('04_References'!$A$8,tblKPITargets[KPI_Name],tblKPITargets[Target_Value]),"Met","Below Target")</f>
        <v>Below Target</v>
      </c>
    </row>
    <row r="411" spans="1:25">
      <c r="A411" s="8" t="s">
        <v>439</v>
      </c>
      <c r="B411" s="9">
        <v>46041</v>
      </c>
      <c r="C411" s="4" t="s">
        <v>43</v>
      </c>
      <c r="D411" s="4" t="s">
        <v>21</v>
      </c>
      <c r="E411" s="4">
        <v>0</v>
      </c>
      <c r="F411" s="4">
        <v>53</v>
      </c>
      <c r="G411" s="4">
        <v>53</v>
      </c>
      <c r="H411" s="4">
        <v>48</v>
      </c>
      <c r="I411" s="4">
        <v>5</v>
      </c>
      <c r="J411" s="4">
        <v>0</v>
      </c>
      <c r="K411" s="4">
        <v>0</v>
      </c>
      <c r="L411" s="4">
        <v>1.3</v>
      </c>
      <c r="M411" s="4">
        <v>0.95899999999999996</v>
      </c>
      <c r="N411" s="4">
        <v>0.98299999999999998</v>
      </c>
      <c r="O411" s="4">
        <v>4.4000000000000004</v>
      </c>
      <c r="P411" s="4">
        <v>0.68899999999999995</v>
      </c>
      <c r="Q411" s="5">
        <v>0.90600000000000003</v>
      </c>
      <c r="R411" s="4" t="str">
        <f>TRIM(tblOperations[[#This Row],[Region]])</f>
        <v>South West</v>
      </c>
      <c r="S411" s="4" t="str">
        <f>TRIM(tblOperations[[#This Row],[Team]])</f>
        <v>Facilities Response</v>
      </c>
      <c r="T411" s="4" t="str">
        <f>_xlfn.XLOOKUP(R411,tblRegionReference[Region],tblRegionReference[Area],"Not Found")</f>
        <v>South</v>
      </c>
      <c r="U411" s="4" t="str">
        <f>IF(tblOperations[[#This Row],[Completion_Rate]]&gt;=_xlfn.XLOOKUP("Completion Rate",tblKPITargets[KPI_Name],tblKPITargets[Target_Value]),"Met","Below Target")</f>
        <v>Below Target</v>
      </c>
      <c r="V411" t="str">
        <f>IF(tblOperations[[#This Row],[SLA_Compliance]]&gt;=_xlfn.XLOOKUP('04_References'!$A$3,tblKPITargets[KPI_Name],tblKPITargets[Target_Value]),"Met","Below Target")</f>
        <v>Met</v>
      </c>
      <c r="W411" t="str">
        <f>IF(tblOperations[[#This Row],[Quality_Pass_Rate]]&gt;=_xlfn.XLOOKUP('04_References'!$A$4,tblKPITargets[KPI_Name],tblKPITargets[Target_Value]),"Met","Below Target")</f>
        <v>Met</v>
      </c>
      <c r="X411" t="str">
        <f>IF(tblOperations[[#This Row],[Average_Completion_Days]]&lt;=_xlfn.XLOOKUP('04_References'!$A$7,tblKPITargets[KPI_Name],tblKPITargets[Target_Value]),"Met","Below Target")</f>
        <v>Met</v>
      </c>
      <c r="Y411" t="str">
        <f>IF(tblOperations[[#This Row],[Closing_Backlog]]&lt;=_xlfn.XLOOKUP('04_References'!$A$8,tblKPITargets[KPI_Name],tblKPITargets[Target_Value]),"Met","Below Target")</f>
        <v>Met</v>
      </c>
    </row>
    <row r="412" spans="1:25">
      <c r="A412" s="6" t="s">
        <v>440</v>
      </c>
      <c r="B412" s="7">
        <v>46041</v>
      </c>
      <c r="C412" s="2" t="s">
        <v>43</v>
      </c>
      <c r="D412" s="2" t="s">
        <v>23</v>
      </c>
      <c r="E412" s="2">
        <v>1</v>
      </c>
      <c r="F412" s="2">
        <v>29</v>
      </c>
      <c r="G412" s="2">
        <v>30</v>
      </c>
      <c r="H412" s="2">
        <v>30</v>
      </c>
      <c r="I412" s="2">
        <v>0</v>
      </c>
      <c r="J412" s="2">
        <v>1</v>
      </c>
      <c r="K412" s="2">
        <v>0</v>
      </c>
      <c r="L412" s="2">
        <v>1.7</v>
      </c>
      <c r="M412" s="2">
        <v>0.97299999999999998</v>
      </c>
      <c r="N412" s="2">
        <v>0.995</v>
      </c>
      <c r="O412" s="2">
        <v>4.5999999999999996</v>
      </c>
      <c r="P412" s="2">
        <v>0.64900000000000002</v>
      </c>
      <c r="Q412" s="3">
        <v>1</v>
      </c>
      <c r="R412" s="4" t="str">
        <f>TRIM(tblOperations[[#This Row],[Region]])</f>
        <v>South West</v>
      </c>
      <c r="S412" s="4" t="str">
        <f>TRIM(tblOperations[[#This Row],[Team]])</f>
        <v>Estates Support</v>
      </c>
      <c r="T412" s="4" t="str">
        <f>_xlfn.XLOOKUP(R412,tblRegionReference[Region],tblRegionReference[Area],"Not Found")</f>
        <v>South</v>
      </c>
      <c r="U412" s="4" t="str">
        <f>IF(tblOperations[[#This Row],[Completion_Rate]]&gt;=_xlfn.XLOOKUP("Completion Rate",tblKPITargets[KPI_Name],tblKPITargets[Target_Value]),"Met","Below Target")</f>
        <v>Met</v>
      </c>
      <c r="V412" t="str">
        <f>IF(tblOperations[[#This Row],[SLA_Compliance]]&gt;=_xlfn.XLOOKUP('04_References'!$A$3,tblKPITargets[KPI_Name],tblKPITargets[Target_Value]),"Met","Below Target")</f>
        <v>Met</v>
      </c>
      <c r="W412" t="str">
        <f>IF(tblOperations[[#This Row],[Quality_Pass_Rate]]&gt;=_xlfn.XLOOKUP('04_References'!$A$4,tblKPITargets[KPI_Name],tblKPITargets[Target_Value]),"Met","Below Target")</f>
        <v>Met</v>
      </c>
      <c r="X412" t="str">
        <f>IF(tblOperations[[#This Row],[Average_Completion_Days]]&lt;=_xlfn.XLOOKUP('04_References'!$A$7,tblKPITargets[KPI_Name],tblKPITargets[Target_Value]),"Met","Below Target")</f>
        <v>Met</v>
      </c>
      <c r="Y412" t="str">
        <f>IF(tblOperations[[#This Row],[Closing_Backlog]]&lt;=_xlfn.XLOOKUP('04_References'!$A$8,tblKPITargets[KPI_Name],tblKPITargets[Target_Value]),"Met","Below Target")</f>
        <v>Met</v>
      </c>
    </row>
    <row r="413" spans="1:25">
      <c r="A413" s="8" t="s">
        <v>441</v>
      </c>
      <c r="B413" s="9">
        <v>46041</v>
      </c>
      <c r="C413" s="4" t="s">
        <v>43</v>
      </c>
      <c r="D413" s="4" t="s">
        <v>25</v>
      </c>
      <c r="E413" s="4">
        <v>0</v>
      </c>
      <c r="F413" s="4">
        <v>28</v>
      </c>
      <c r="G413" s="4">
        <v>28</v>
      </c>
      <c r="H413" s="4">
        <v>28</v>
      </c>
      <c r="I413" s="4">
        <v>0</v>
      </c>
      <c r="J413" s="4">
        <v>1</v>
      </c>
      <c r="K413" s="4">
        <v>0</v>
      </c>
      <c r="L413" s="4">
        <v>2</v>
      </c>
      <c r="M413" s="4">
        <v>0.91700000000000004</v>
      </c>
      <c r="N413" s="4">
        <v>0.998</v>
      </c>
      <c r="O413" s="4">
        <v>4.4000000000000004</v>
      </c>
      <c r="P413" s="4">
        <v>0.67300000000000004</v>
      </c>
      <c r="Q413" s="5">
        <v>1</v>
      </c>
      <c r="R413" s="4" t="str">
        <f>TRIM(tblOperations[[#This Row],[Region]])</f>
        <v>South West</v>
      </c>
      <c r="S413" s="4" t="str">
        <f>TRIM(tblOperations[[#This Row],[Team]])</f>
        <v>Workplace Projects</v>
      </c>
      <c r="T413" s="4" t="str">
        <f>_xlfn.XLOOKUP(R413,tblRegionReference[Region],tblRegionReference[Area],"Not Found")</f>
        <v>South</v>
      </c>
      <c r="U413" s="4" t="str">
        <f>IF(tblOperations[[#This Row],[Completion_Rate]]&gt;=_xlfn.XLOOKUP("Completion Rate",tblKPITargets[KPI_Name],tblKPITargets[Target_Value]),"Met","Below Target")</f>
        <v>Met</v>
      </c>
      <c r="V413" t="str">
        <f>IF(tblOperations[[#This Row],[SLA_Compliance]]&gt;=_xlfn.XLOOKUP('04_References'!$A$3,tblKPITargets[KPI_Name],tblKPITargets[Target_Value]),"Met","Below Target")</f>
        <v>Below Target</v>
      </c>
      <c r="W413" t="str">
        <f>IF(tblOperations[[#This Row],[Quality_Pass_Rate]]&gt;=_xlfn.XLOOKUP('04_References'!$A$4,tblKPITargets[KPI_Name],tblKPITargets[Target_Value]),"Met","Below Target")</f>
        <v>Met</v>
      </c>
      <c r="X413" t="str">
        <f>IF(tblOperations[[#This Row],[Average_Completion_Days]]&lt;=_xlfn.XLOOKUP('04_References'!$A$7,tblKPITargets[KPI_Name],tblKPITargets[Target_Value]),"Met","Below Target")</f>
        <v>Met</v>
      </c>
      <c r="Y413" t="str">
        <f>IF(tblOperations[[#This Row],[Closing_Backlog]]&lt;=_xlfn.XLOOKUP('04_References'!$A$8,tblKPITargets[KPI_Name],tblKPITargets[Target_Value]),"Met","Below Target")</f>
        <v>Met</v>
      </c>
    </row>
    <row r="414" spans="1:25">
      <c r="A414" s="6" t="s">
        <v>442</v>
      </c>
      <c r="B414" s="7">
        <v>46041</v>
      </c>
      <c r="C414" s="2" t="s">
        <v>48</v>
      </c>
      <c r="D414" s="2" t="s">
        <v>19</v>
      </c>
      <c r="E414" s="2">
        <v>0</v>
      </c>
      <c r="F414" s="2">
        <v>28</v>
      </c>
      <c r="G414" s="2">
        <v>28</v>
      </c>
      <c r="H414" s="2">
        <v>28</v>
      </c>
      <c r="I414" s="2">
        <v>0</v>
      </c>
      <c r="J414" s="2">
        <v>0</v>
      </c>
      <c r="K414" s="2">
        <v>0</v>
      </c>
      <c r="L414" s="2">
        <v>1.5</v>
      </c>
      <c r="M414" s="2">
        <v>0.93400000000000005</v>
      </c>
      <c r="N414" s="2">
        <v>0.98599999999999999</v>
      </c>
      <c r="O414" s="2">
        <v>4.4000000000000004</v>
      </c>
      <c r="P414" s="2">
        <v>0.66900000000000004</v>
      </c>
      <c r="Q414" s="3">
        <v>1</v>
      </c>
      <c r="R414" s="4" t="str">
        <f>TRIM(tblOperations[[#This Row],[Region]])</f>
        <v>South East</v>
      </c>
      <c r="S414" s="4" t="str">
        <f>TRIM(tblOperations[[#This Row],[Team]])</f>
        <v>Workplace Services</v>
      </c>
      <c r="T414" s="4" t="str">
        <f>_xlfn.XLOOKUP(R414,tblRegionReference[Region],tblRegionReference[Area],"Not Found")</f>
        <v>South</v>
      </c>
      <c r="U414" s="4" t="str">
        <f>IF(tblOperations[[#This Row],[Completion_Rate]]&gt;=_xlfn.XLOOKUP("Completion Rate",tblKPITargets[KPI_Name],tblKPITargets[Target_Value]),"Met","Below Target")</f>
        <v>Met</v>
      </c>
      <c r="V414" t="str">
        <f>IF(tblOperations[[#This Row],[SLA_Compliance]]&gt;=_xlfn.XLOOKUP('04_References'!$A$3,tblKPITargets[KPI_Name],tblKPITargets[Target_Value]),"Met","Below Target")</f>
        <v>Met</v>
      </c>
      <c r="W414" t="str">
        <f>IF(tblOperations[[#This Row],[Quality_Pass_Rate]]&gt;=_xlfn.XLOOKUP('04_References'!$A$4,tblKPITargets[KPI_Name],tblKPITargets[Target_Value]),"Met","Below Target")</f>
        <v>Met</v>
      </c>
      <c r="X414" t="str">
        <f>IF(tblOperations[[#This Row],[Average_Completion_Days]]&lt;=_xlfn.XLOOKUP('04_References'!$A$7,tblKPITargets[KPI_Name],tblKPITargets[Target_Value]),"Met","Below Target")</f>
        <v>Met</v>
      </c>
      <c r="Y414" t="str">
        <f>IF(tblOperations[[#This Row],[Closing_Backlog]]&lt;=_xlfn.XLOOKUP('04_References'!$A$8,tblKPITargets[KPI_Name],tblKPITargets[Target_Value]),"Met","Below Target")</f>
        <v>Met</v>
      </c>
    </row>
    <row r="415" spans="1:25">
      <c r="A415" s="8" t="s">
        <v>443</v>
      </c>
      <c r="B415" s="9">
        <v>46041</v>
      </c>
      <c r="C415" s="4" t="s">
        <v>48</v>
      </c>
      <c r="D415" s="4" t="s">
        <v>21</v>
      </c>
      <c r="E415" s="4">
        <v>446</v>
      </c>
      <c r="F415" s="4">
        <v>42</v>
      </c>
      <c r="G415" s="4">
        <v>488</v>
      </c>
      <c r="H415" s="4">
        <v>19</v>
      </c>
      <c r="I415" s="4">
        <v>469</v>
      </c>
      <c r="J415" s="4">
        <v>0</v>
      </c>
      <c r="K415" s="4">
        <v>0</v>
      </c>
      <c r="L415" s="4">
        <v>8</v>
      </c>
      <c r="M415" s="4">
        <v>0.6</v>
      </c>
      <c r="N415" s="4">
        <v>0.97199999999999998</v>
      </c>
      <c r="O415" s="4">
        <v>2.5</v>
      </c>
      <c r="P415" s="4">
        <v>0.751</v>
      </c>
      <c r="Q415" s="5">
        <v>3.9E-2</v>
      </c>
      <c r="R415" s="4" t="str">
        <f>TRIM(tblOperations[[#This Row],[Region]])</f>
        <v>South East</v>
      </c>
      <c r="S415" s="4" t="str">
        <f>TRIM(tblOperations[[#This Row],[Team]])</f>
        <v>Facilities Response</v>
      </c>
      <c r="T415" s="4" t="str">
        <f>_xlfn.XLOOKUP(R415,tblRegionReference[Region],tblRegionReference[Area],"Not Found")</f>
        <v>South</v>
      </c>
      <c r="U415" s="4" t="str">
        <f>IF(tblOperations[[#This Row],[Completion_Rate]]&gt;=_xlfn.XLOOKUP("Completion Rate",tblKPITargets[KPI_Name],tblKPITargets[Target_Value]),"Met","Below Target")</f>
        <v>Below Target</v>
      </c>
      <c r="V415" t="str">
        <f>IF(tblOperations[[#This Row],[SLA_Compliance]]&gt;=_xlfn.XLOOKUP('04_References'!$A$3,tblKPITargets[KPI_Name],tblKPITargets[Target_Value]),"Met","Below Target")</f>
        <v>Below Target</v>
      </c>
      <c r="W415" t="str">
        <f>IF(tblOperations[[#This Row],[Quality_Pass_Rate]]&gt;=_xlfn.XLOOKUP('04_References'!$A$4,tblKPITargets[KPI_Name],tblKPITargets[Target_Value]),"Met","Below Target")</f>
        <v>Met</v>
      </c>
      <c r="X415" t="str">
        <f>IF(tblOperations[[#This Row],[Average_Completion_Days]]&lt;=_xlfn.XLOOKUP('04_References'!$A$7,tblKPITargets[KPI_Name],tblKPITargets[Target_Value]),"Met","Below Target")</f>
        <v>Below Target</v>
      </c>
      <c r="Y415" t="str">
        <f>IF(tblOperations[[#This Row],[Closing_Backlog]]&lt;=_xlfn.XLOOKUP('04_References'!$A$8,tblKPITargets[KPI_Name],tblKPITargets[Target_Value]),"Met","Below Target")</f>
        <v>Below Target</v>
      </c>
    </row>
    <row r="416" spans="1:25">
      <c r="A416" s="6" t="s">
        <v>444</v>
      </c>
      <c r="B416" s="7">
        <v>46041</v>
      </c>
      <c r="C416" s="2" t="s">
        <v>48</v>
      </c>
      <c r="D416" s="2" t="s">
        <v>23</v>
      </c>
      <c r="E416" s="2">
        <v>0</v>
      </c>
      <c r="F416" s="2">
        <v>33</v>
      </c>
      <c r="G416" s="2">
        <v>33</v>
      </c>
      <c r="H416" s="2">
        <v>33</v>
      </c>
      <c r="I416" s="2">
        <v>0</v>
      </c>
      <c r="J416" s="2">
        <v>0</v>
      </c>
      <c r="K416" s="2">
        <v>0</v>
      </c>
      <c r="L416" s="2">
        <v>0.9</v>
      </c>
      <c r="M416" s="2">
        <v>0.98399999999999999</v>
      </c>
      <c r="N416" s="2">
        <v>1</v>
      </c>
      <c r="O416" s="2">
        <v>4.7</v>
      </c>
      <c r="P416" s="2">
        <v>0.69499999999999995</v>
      </c>
      <c r="Q416" s="3">
        <v>1</v>
      </c>
      <c r="R416" s="4" t="str">
        <f>TRIM(tblOperations[[#This Row],[Region]])</f>
        <v>South East</v>
      </c>
      <c r="S416" s="4" t="str">
        <f>TRIM(tblOperations[[#This Row],[Team]])</f>
        <v>Estates Support</v>
      </c>
      <c r="T416" s="4" t="str">
        <f>_xlfn.XLOOKUP(R416,tblRegionReference[Region],tblRegionReference[Area],"Not Found")</f>
        <v>South</v>
      </c>
      <c r="U416" s="4" t="str">
        <f>IF(tblOperations[[#This Row],[Completion_Rate]]&gt;=_xlfn.XLOOKUP("Completion Rate",tblKPITargets[KPI_Name],tblKPITargets[Target_Value]),"Met","Below Target")</f>
        <v>Met</v>
      </c>
      <c r="V416" t="str">
        <f>IF(tblOperations[[#This Row],[SLA_Compliance]]&gt;=_xlfn.XLOOKUP('04_References'!$A$3,tblKPITargets[KPI_Name],tblKPITargets[Target_Value]),"Met","Below Target")</f>
        <v>Met</v>
      </c>
      <c r="W416" t="str">
        <f>IF(tblOperations[[#This Row],[Quality_Pass_Rate]]&gt;=_xlfn.XLOOKUP('04_References'!$A$4,tblKPITargets[KPI_Name],tblKPITargets[Target_Value]),"Met","Below Target")</f>
        <v>Met</v>
      </c>
      <c r="X416" t="str">
        <f>IF(tblOperations[[#This Row],[Average_Completion_Days]]&lt;=_xlfn.XLOOKUP('04_References'!$A$7,tblKPITargets[KPI_Name],tblKPITargets[Target_Value]),"Met","Below Target")</f>
        <v>Met</v>
      </c>
      <c r="Y416" t="str">
        <f>IF(tblOperations[[#This Row],[Closing_Backlog]]&lt;=_xlfn.XLOOKUP('04_References'!$A$8,tblKPITargets[KPI_Name],tblKPITargets[Target_Value]),"Met","Below Target")</f>
        <v>Met</v>
      </c>
    </row>
    <row r="417" spans="1:25">
      <c r="A417" s="8" t="s">
        <v>445</v>
      </c>
      <c r="B417" s="9">
        <v>46041</v>
      </c>
      <c r="C417" s="4" t="s">
        <v>48</v>
      </c>
      <c r="D417" s="4" t="s">
        <v>25</v>
      </c>
      <c r="E417" s="4">
        <v>160</v>
      </c>
      <c r="F417" s="4">
        <v>41</v>
      </c>
      <c r="G417" s="4">
        <v>201</v>
      </c>
      <c r="H417" s="4">
        <v>26</v>
      </c>
      <c r="I417" s="4">
        <v>175</v>
      </c>
      <c r="J417" s="4">
        <v>0</v>
      </c>
      <c r="K417" s="4">
        <v>0</v>
      </c>
      <c r="L417" s="4">
        <v>8</v>
      </c>
      <c r="M417" s="4">
        <v>0.6</v>
      </c>
      <c r="N417" s="4">
        <v>0.99399999999999999</v>
      </c>
      <c r="O417" s="4">
        <v>2.5</v>
      </c>
      <c r="P417" s="4">
        <v>0.71899999999999997</v>
      </c>
      <c r="Q417" s="5">
        <v>0.129</v>
      </c>
      <c r="R417" s="4" t="str">
        <f>TRIM(tblOperations[[#This Row],[Region]])</f>
        <v>South East</v>
      </c>
      <c r="S417" s="4" t="str">
        <f>TRIM(tblOperations[[#This Row],[Team]])</f>
        <v>Workplace Projects</v>
      </c>
      <c r="T417" s="4" t="str">
        <f>_xlfn.XLOOKUP(R417,tblRegionReference[Region],tblRegionReference[Area],"Not Found")</f>
        <v>South</v>
      </c>
      <c r="U417" s="4" t="str">
        <f>IF(tblOperations[[#This Row],[Completion_Rate]]&gt;=_xlfn.XLOOKUP("Completion Rate",tblKPITargets[KPI_Name],tblKPITargets[Target_Value]),"Met","Below Target")</f>
        <v>Below Target</v>
      </c>
      <c r="V417" t="str">
        <f>IF(tblOperations[[#This Row],[SLA_Compliance]]&gt;=_xlfn.XLOOKUP('04_References'!$A$3,tblKPITargets[KPI_Name],tblKPITargets[Target_Value]),"Met","Below Target")</f>
        <v>Below Target</v>
      </c>
      <c r="W417" t="str">
        <f>IF(tblOperations[[#This Row],[Quality_Pass_Rate]]&gt;=_xlfn.XLOOKUP('04_References'!$A$4,tblKPITargets[KPI_Name],tblKPITargets[Target_Value]),"Met","Below Target")</f>
        <v>Met</v>
      </c>
      <c r="X417" t="str">
        <f>IF(tblOperations[[#This Row],[Average_Completion_Days]]&lt;=_xlfn.XLOOKUP('04_References'!$A$7,tblKPITargets[KPI_Name],tblKPITargets[Target_Value]),"Met","Below Target")</f>
        <v>Below Target</v>
      </c>
      <c r="Y417" t="str">
        <f>IF(tblOperations[[#This Row],[Closing_Backlog]]&lt;=_xlfn.XLOOKUP('04_References'!$A$8,tblKPITargets[KPI_Name],tblKPITargets[Target_Value]),"Met","Below Target")</f>
        <v>Below Target</v>
      </c>
    </row>
    <row r="418" spans="1:25">
      <c r="A418" s="6" t="s">
        <v>446</v>
      </c>
      <c r="B418" s="7">
        <v>46041</v>
      </c>
      <c r="C418" s="2" t="s">
        <v>53</v>
      </c>
      <c r="D418" s="2" t="s">
        <v>19</v>
      </c>
      <c r="E418" s="2">
        <v>227</v>
      </c>
      <c r="F418" s="2">
        <v>35</v>
      </c>
      <c r="G418" s="2">
        <v>262</v>
      </c>
      <c r="H418" s="2">
        <v>22</v>
      </c>
      <c r="I418" s="2">
        <v>240</v>
      </c>
      <c r="J418" s="2">
        <v>0</v>
      </c>
      <c r="K418" s="2">
        <v>0</v>
      </c>
      <c r="L418" s="2">
        <v>8</v>
      </c>
      <c r="M418" s="2">
        <v>0.6</v>
      </c>
      <c r="N418" s="2">
        <v>0.98199999999999998</v>
      </c>
      <c r="O418" s="2">
        <v>2.5</v>
      </c>
      <c r="P418" s="2">
        <v>0.77100000000000002</v>
      </c>
      <c r="Q418" s="3">
        <v>8.4000000000000005E-2</v>
      </c>
      <c r="R418" s="4" t="str">
        <f>TRIM(tblOperations[[#This Row],[Region]])</f>
        <v>Wales</v>
      </c>
      <c r="S418" s="4" t="str">
        <f>TRIM(tblOperations[[#This Row],[Team]])</f>
        <v>Workplace Services</v>
      </c>
      <c r="T418" s="4" t="str">
        <f>_xlfn.XLOOKUP(R418,tblRegionReference[Region],tblRegionReference[Area],"Not Found")</f>
        <v>Wales</v>
      </c>
      <c r="U418" s="4" t="str">
        <f>IF(tblOperations[[#This Row],[Completion_Rate]]&gt;=_xlfn.XLOOKUP("Completion Rate",tblKPITargets[KPI_Name],tblKPITargets[Target_Value]),"Met","Below Target")</f>
        <v>Below Target</v>
      </c>
      <c r="V418" t="str">
        <f>IF(tblOperations[[#This Row],[SLA_Compliance]]&gt;=_xlfn.XLOOKUP('04_References'!$A$3,tblKPITargets[KPI_Name],tblKPITargets[Target_Value]),"Met","Below Target")</f>
        <v>Below Target</v>
      </c>
      <c r="W418" t="str">
        <f>IF(tblOperations[[#This Row],[Quality_Pass_Rate]]&gt;=_xlfn.XLOOKUP('04_References'!$A$4,tblKPITargets[KPI_Name],tblKPITargets[Target_Value]),"Met","Below Target")</f>
        <v>Met</v>
      </c>
      <c r="X418" t="str">
        <f>IF(tblOperations[[#This Row],[Average_Completion_Days]]&lt;=_xlfn.XLOOKUP('04_References'!$A$7,tblKPITargets[KPI_Name],tblKPITargets[Target_Value]),"Met","Below Target")</f>
        <v>Below Target</v>
      </c>
      <c r="Y418" t="str">
        <f>IF(tblOperations[[#This Row],[Closing_Backlog]]&lt;=_xlfn.XLOOKUP('04_References'!$A$8,tblKPITargets[KPI_Name],tblKPITargets[Target_Value]),"Met","Below Target")</f>
        <v>Below Target</v>
      </c>
    </row>
    <row r="419" spans="1:25">
      <c r="A419" s="8" t="s">
        <v>447</v>
      </c>
      <c r="B419" s="9">
        <v>46041</v>
      </c>
      <c r="C419" s="4" t="s">
        <v>53</v>
      </c>
      <c r="D419" s="4" t="s">
        <v>21</v>
      </c>
      <c r="E419" s="4">
        <v>166</v>
      </c>
      <c r="F419" s="4">
        <v>37</v>
      </c>
      <c r="G419" s="4">
        <v>203</v>
      </c>
      <c r="H419" s="4">
        <v>24</v>
      </c>
      <c r="I419" s="4">
        <v>179</v>
      </c>
      <c r="J419" s="4">
        <v>0</v>
      </c>
      <c r="K419" s="4">
        <v>0</v>
      </c>
      <c r="L419" s="4">
        <v>8</v>
      </c>
      <c r="M419" s="4">
        <v>0.6</v>
      </c>
      <c r="N419" s="4">
        <v>0.98599999999999999</v>
      </c>
      <c r="O419" s="4">
        <v>2.5</v>
      </c>
      <c r="P419" s="4">
        <v>0.70599999999999996</v>
      </c>
      <c r="Q419" s="5">
        <v>0.11799999999999999</v>
      </c>
      <c r="R419" s="4" t="str">
        <f>TRIM(tblOperations[[#This Row],[Region]])</f>
        <v>Wales</v>
      </c>
      <c r="S419" s="4" t="str">
        <f>TRIM(tblOperations[[#This Row],[Team]])</f>
        <v>Facilities Response</v>
      </c>
      <c r="T419" s="4" t="str">
        <f>_xlfn.XLOOKUP(R419,tblRegionReference[Region],tblRegionReference[Area],"Not Found")</f>
        <v>Wales</v>
      </c>
      <c r="U419" s="4" t="str">
        <f>IF(tblOperations[[#This Row],[Completion_Rate]]&gt;=_xlfn.XLOOKUP("Completion Rate",tblKPITargets[KPI_Name],tblKPITargets[Target_Value]),"Met","Below Target")</f>
        <v>Below Target</v>
      </c>
      <c r="V419" t="str">
        <f>IF(tblOperations[[#This Row],[SLA_Compliance]]&gt;=_xlfn.XLOOKUP('04_References'!$A$3,tblKPITargets[KPI_Name],tblKPITargets[Target_Value]),"Met","Below Target")</f>
        <v>Below Target</v>
      </c>
      <c r="W419" t="str">
        <f>IF(tblOperations[[#This Row],[Quality_Pass_Rate]]&gt;=_xlfn.XLOOKUP('04_References'!$A$4,tblKPITargets[KPI_Name],tblKPITargets[Target_Value]),"Met","Below Target")</f>
        <v>Met</v>
      </c>
      <c r="X419" t="str">
        <f>IF(tblOperations[[#This Row],[Average_Completion_Days]]&lt;=_xlfn.XLOOKUP('04_References'!$A$7,tblKPITargets[KPI_Name],tblKPITargets[Target_Value]),"Met","Below Target")</f>
        <v>Below Target</v>
      </c>
      <c r="Y419" t="str">
        <f>IF(tblOperations[[#This Row],[Closing_Backlog]]&lt;=_xlfn.XLOOKUP('04_References'!$A$8,tblKPITargets[KPI_Name],tblKPITargets[Target_Value]),"Met","Below Target")</f>
        <v>Below Target</v>
      </c>
    </row>
    <row r="420" spans="1:25">
      <c r="A420" s="6" t="s">
        <v>448</v>
      </c>
      <c r="B420" s="7">
        <v>46041</v>
      </c>
      <c r="C420" s="2" t="s">
        <v>53</v>
      </c>
      <c r="D420" s="2" t="s">
        <v>23</v>
      </c>
      <c r="E420" s="2">
        <v>153</v>
      </c>
      <c r="F420" s="2">
        <v>39</v>
      </c>
      <c r="G420" s="2">
        <v>192</v>
      </c>
      <c r="H420" s="2">
        <v>28</v>
      </c>
      <c r="I420" s="2">
        <v>164</v>
      </c>
      <c r="J420" s="2">
        <v>0</v>
      </c>
      <c r="K420" s="2">
        <v>0</v>
      </c>
      <c r="L420" s="2">
        <v>8</v>
      </c>
      <c r="M420" s="2">
        <v>0.6</v>
      </c>
      <c r="N420" s="2">
        <v>0.97399999999999998</v>
      </c>
      <c r="O420" s="2">
        <v>2.5</v>
      </c>
      <c r="P420" s="2">
        <v>0.755</v>
      </c>
      <c r="Q420" s="3">
        <v>0.14599999999999999</v>
      </c>
      <c r="R420" s="4" t="str">
        <f>TRIM(tblOperations[[#This Row],[Region]])</f>
        <v>Wales</v>
      </c>
      <c r="S420" s="4" t="str">
        <f>TRIM(tblOperations[[#This Row],[Team]])</f>
        <v>Estates Support</v>
      </c>
      <c r="T420" s="4" t="str">
        <f>_xlfn.XLOOKUP(R420,tblRegionReference[Region],tblRegionReference[Area],"Not Found")</f>
        <v>Wales</v>
      </c>
      <c r="U420" s="4" t="str">
        <f>IF(tblOperations[[#This Row],[Completion_Rate]]&gt;=_xlfn.XLOOKUP("Completion Rate",tblKPITargets[KPI_Name],tblKPITargets[Target_Value]),"Met","Below Target")</f>
        <v>Below Target</v>
      </c>
      <c r="V420" t="str">
        <f>IF(tblOperations[[#This Row],[SLA_Compliance]]&gt;=_xlfn.XLOOKUP('04_References'!$A$3,tblKPITargets[KPI_Name],tblKPITargets[Target_Value]),"Met","Below Target")</f>
        <v>Below Target</v>
      </c>
      <c r="W420" t="str">
        <f>IF(tblOperations[[#This Row],[Quality_Pass_Rate]]&gt;=_xlfn.XLOOKUP('04_References'!$A$4,tblKPITargets[KPI_Name],tblKPITargets[Target_Value]),"Met","Below Target")</f>
        <v>Met</v>
      </c>
      <c r="X420" t="str">
        <f>IF(tblOperations[[#This Row],[Average_Completion_Days]]&lt;=_xlfn.XLOOKUP('04_References'!$A$7,tblKPITargets[KPI_Name],tblKPITargets[Target_Value]),"Met","Below Target")</f>
        <v>Below Target</v>
      </c>
      <c r="Y420" t="str">
        <f>IF(tblOperations[[#This Row],[Closing_Backlog]]&lt;=_xlfn.XLOOKUP('04_References'!$A$8,tblKPITargets[KPI_Name],tblKPITargets[Target_Value]),"Met","Below Target")</f>
        <v>Below Target</v>
      </c>
    </row>
    <row r="421" spans="1:25">
      <c r="A421" s="8" t="s">
        <v>449</v>
      </c>
      <c r="B421" s="9">
        <v>46041</v>
      </c>
      <c r="C421" s="4" t="s">
        <v>53</v>
      </c>
      <c r="D421" s="4" t="s">
        <v>25</v>
      </c>
      <c r="E421" s="4">
        <v>0</v>
      </c>
      <c r="F421" s="4">
        <v>30</v>
      </c>
      <c r="G421" s="4">
        <v>30</v>
      </c>
      <c r="H421" s="4">
        <v>30</v>
      </c>
      <c r="I421" s="4">
        <v>0</v>
      </c>
      <c r="J421" s="4">
        <v>0</v>
      </c>
      <c r="K421" s="4">
        <v>0</v>
      </c>
      <c r="L421" s="4">
        <v>1.9</v>
      </c>
      <c r="M421" s="4">
        <v>1</v>
      </c>
      <c r="N421" s="4">
        <v>1</v>
      </c>
      <c r="O421" s="4">
        <v>4.4000000000000004</v>
      </c>
      <c r="P421" s="4">
        <v>0.74</v>
      </c>
      <c r="Q421" s="5">
        <v>1</v>
      </c>
      <c r="R421" s="4" t="str">
        <f>TRIM(tblOperations[[#This Row],[Region]])</f>
        <v>Wales</v>
      </c>
      <c r="S421" s="4" t="str">
        <f>TRIM(tblOperations[[#This Row],[Team]])</f>
        <v>Workplace Projects</v>
      </c>
      <c r="T421" s="4" t="str">
        <f>_xlfn.XLOOKUP(R421,tblRegionReference[Region],tblRegionReference[Area],"Not Found")</f>
        <v>Wales</v>
      </c>
      <c r="U421" s="4" t="str">
        <f>IF(tblOperations[[#This Row],[Completion_Rate]]&gt;=_xlfn.XLOOKUP("Completion Rate",tblKPITargets[KPI_Name],tblKPITargets[Target_Value]),"Met","Below Target")</f>
        <v>Met</v>
      </c>
      <c r="V421" t="str">
        <f>IF(tblOperations[[#This Row],[SLA_Compliance]]&gt;=_xlfn.XLOOKUP('04_References'!$A$3,tblKPITargets[KPI_Name],tblKPITargets[Target_Value]),"Met","Below Target")</f>
        <v>Met</v>
      </c>
      <c r="W421" t="str">
        <f>IF(tblOperations[[#This Row],[Quality_Pass_Rate]]&gt;=_xlfn.XLOOKUP('04_References'!$A$4,tblKPITargets[KPI_Name],tblKPITargets[Target_Value]),"Met","Below Target")</f>
        <v>Met</v>
      </c>
      <c r="X421" t="str">
        <f>IF(tblOperations[[#This Row],[Average_Completion_Days]]&lt;=_xlfn.XLOOKUP('04_References'!$A$7,tblKPITargets[KPI_Name],tblKPITargets[Target_Value]),"Met","Below Target")</f>
        <v>Met</v>
      </c>
      <c r="Y421" t="str">
        <f>IF(tblOperations[[#This Row],[Closing_Backlog]]&lt;=_xlfn.XLOOKUP('04_References'!$A$8,tblKPITargets[KPI_Name],tblKPITargets[Target_Value]),"Met","Below Target")</f>
        <v>Met</v>
      </c>
    </row>
    <row r="422" spans="1:25">
      <c r="A422" s="6" t="s">
        <v>450</v>
      </c>
      <c r="B422" s="7">
        <v>46042</v>
      </c>
      <c r="C422" s="2" t="s">
        <v>18</v>
      </c>
      <c r="D422" s="2" t="s">
        <v>19</v>
      </c>
      <c r="E422" s="2">
        <v>60</v>
      </c>
      <c r="F422" s="2">
        <v>41</v>
      </c>
      <c r="G422" s="2">
        <v>101</v>
      </c>
      <c r="H422" s="2">
        <v>38</v>
      </c>
      <c r="I422" s="2">
        <v>63</v>
      </c>
      <c r="J422" s="2">
        <v>0</v>
      </c>
      <c r="K422" s="2">
        <v>0</v>
      </c>
      <c r="L422" s="2">
        <v>6.6</v>
      </c>
      <c r="M422" s="2">
        <v>0.6</v>
      </c>
      <c r="N422" s="2">
        <v>0.98699999999999999</v>
      </c>
      <c r="O422" s="2">
        <v>2.5</v>
      </c>
      <c r="P422" s="2">
        <v>0.70499999999999996</v>
      </c>
      <c r="Q422" s="3">
        <v>0.376</v>
      </c>
      <c r="R422" s="4" t="str">
        <f>TRIM(tblOperations[[#This Row],[Region]])</f>
        <v>Scotland</v>
      </c>
      <c r="S422" s="4" t="str">
        <f>TRIM(tblOperations[[#This Row],[Team]])</f>
        <v>Workplace Services</v>
      </c>
      <c r="T422" s="4" t="str">
        <f>_xlfn.XLOOKUP(R422,tblRegionReference[Region],tblRegionReference[Area],"Not Found")</f>
        <v>North</v>
      </c>
      <c r="U422" s="4" t="str">
        <f>IF(tblOperations[[#This Row],[Completion_Rate]]&gt;=_xlfn.XLOOKUP("Completion Rate",tblKPITargets[KPI_Name],tblKPITargets[Target_Value]),"Met","Below Target")</f>
        <v>Below Target</v>
      </c>
      <c r="V422" t="str">
        <f>IF(tblOperations[[#This Row],[SLA_Compliance]]&gt;=_xlfn.XLOOKUP('04_References'!$A$3,tblKPITargets[KPI_Name],tblKPITargets[Target_Value]),"Met","Below Target")</f>
        <v>Below Target</v>
      </c>
      <c r="W422" t="str">
        <f>IF(tblOperations[[#This Row],[Quality_Pass_Rate]]&gt;=_xlfn.XLOOKUP('04_References'!$A$4,tblKPITargets[KPI_Name],tblKPITargets[Target_Value]),"Met","Below Target")</f>
        <v>Met</v>
      </c>
      <c r="X422" t="str">
        <f>IF(tblOperations[[#This Row],[Average_Completion_Days]]&lt;=_xlfn.XLOOKUP('04_References'!$A$7,tblKPITargets[KPI_Name],tblKPITargets[Target_Value]),"Met","Below Target")</f>
        <v>Below Target</v>
      </c>
      <c r="Y422" t="str">
        <f>IF(tblOperations[[#This Row],[Closing_Backlog]]&lt;=_xlfn.XLOOKUP('04_References'!$A$8,tblKPITargets[KPI_Name],tblKPITargets[Target_Value]),"Met","Below Target")</f>
        <v>Below Target</v>
      </c>
    </row>
    <row r="423" spans="1:25">
      <c r="A423" s="8" t="s">
        <v>451</v>
      </c>
      <c r="B423" s="9">
        <v>46042</v>
      </c>
      <c r="C423" s="4" t="s">
        <v>18</v>
      </c>
      <c r="D423" s="4" t="s">
        <v>21</v>
      </c>
      <c r="E423" s="4">
        <v>0</v>
      </c>
      <c r="F423" s="4">
        <v>62</v>
      </c>
      <c r="G423" s="4">
        <v>62</v>
      </c>
      <c r="H423" s="4">
        <v>44</v>
      </c>
      <c r="I423" s="4">
        <v>18</v>
      </c>
      <c r="J423" s="4">
        <v>0</v>
      </c>
      <c r="K423" s="4">
        <v>0</v>
      </c>
      <c r="L423" s="4">
        <v>3.2</v>
      </c>
      <c r="M423" s="4">
        <v>0.86699999999999999</v>
      </c>
      <c r="N423" s="4">
        <v>0.98</v>
      </c>
      <c r="O423" s="4">
        <v>4.2</v>
      </c>
      <c r="P423" s="4">
        <v>0.71</v>
      </c>
      <c r="Q423" s="5">
        <v>0.71</v>
      </c>
      <c r="R423" s="4" t="str">
        <f>TRIM(tblOperations[[#This Row],[Region]])</f>
        <v>Scotland</v>
      </c>
      <c r="S423" s="4" t="str">
        <f>TRIM(tblOperations[[#This Row],[Team]])</f>
        <v>Facilities Response</v>
      </c>
      <c r="T423" s="4" t="str">
        <f>_xlfn.XLOOKUP(R423,tblRegionReference[Region],tblRegionReference[Area],"Not Found")</f>
        <v>North</v>
      </c>
      <c r="U423" s="4" t="str">
        <f>IF(tblOperations[[#This Row],[Completion_Rate]]&gt;=_xlfn.XLOOKUP("Completion Rate",tblKPITargets[KPI_Name],tblKPITargets[Target_Value]),"Met","Below Target")</f>
        <v>Below Target</v>
      </c>
      <c r="V423" t="str">
        <f>IF(tblOperations[[#This Row],[SLA_Compliance]]&gt;=_xlfn.XLOOKUP('04_References'!$A$3,tblKPITargets[KPI_Name],tblKPITargets[Target_Value]),"Met","Below Target")</f>
        <v>Below Target</v>
      </c>
      <c r="W423" t="str">
        <f>IF(tblOperations[[#This Row],[Quality_Pass_Rate]]&gt;=_xlfn.XLOOKUP('04_References'!$A$4,tblKPITargets[KPI_Name],tblKPITargets[Target_Value]),"Met","Below Target")</f>
        <v>Met</v>
      </c>
      <c r="X423" t="str">
        <f>IF(tblOperations[[#This Row],[Average_Completion_Days]]&lt;=_xlfn.XLOOKUP('04_References'!$A$7,tblKPITargets[KPI_Name],tblKPITargets[Target_Value]),"Met","Below Target")</f>
        <v>Below Target</v>
      </c>
      <c r="Y423" t="str">
        <f>IF(tblOperations[[#This Row],[Closing_Backlog]]&lt;=_xlfn.XLOOKUP('04_References'!$A$8,tblKPITargets[KPI_Name],tblKPITargets[Target_Value]),"Met","Below Target")</f>
        <v>Below Target</v>
      </c>
    </row>
    <row r="424" spans="1:25">
      <c r="A424" s="6" t="s">
        <v>452</v>
      </c>
      <c r="B424" s="7">
        <v>46042</v>
      </c>
      <c r="C424" s="2" t="s">
        <v>18</v>
      </c>
      <c r="D424" s="2" t="s">
        <v>23</v>
      </c>
      <c r="E424" s="2">
        <v>155</v>
      </c>
      <c r="F424" s="2">
        <v>39</v>
      </c>
      <c r="G424" s="2">
        <v>194</v>
      </c>
      <c r="H424" s="2">
        <v>31</v>
      </c>
      <c r="I424" s="2">
        <v>163</v>
      </c>
      <c r="J424" s="2">
        <v>0</v>
      </c>
      <c r="K424" s="2">
        <v>0</v>
      </c>
      <c r="L424" s="2">
        <v>8</v>
      </c>
      <c r="M424" s="2">
        <v>0.6</v>
      </c>
      <c r="N424" s="2">
        <v>0.98499999999999999</v>
      </c>
      <c r="O424" s="2">
        <v>2.5</v>
      </c>
      <c r="P424" s="2">
        <v>0.78600000000000003</v>
      </c>
      <c r="Q424" s="3">
        <v>0.16</v>
      </c>
      <c r="R424" s="4" t="str">
        <f>TRIM(tblOperations[[#This Row],[Region]])</f>
        <v>Scotland</v>
      </c>
      <c r="S424" s="4" t="str">
        <f>TRIM(tblOperations[[#This Row],[Team]])</f>
        <v>Estates Support</v>
      </c>
      <c r="T424" s="4" t="str">
        <f>_xlfn.XLOOKUP(R424,tblRegionReference[Region],tblRegionReference[Area],"Not Found")</f>
        <v>North</v>
      </c>
      <c r="U424" s="4" t="str">
        <f>IF(tblOperations[[#This Row],[Completion_Rate]]&gt;=_xlfn.XLOOKUP("Completion Rate",tblKPITargets[KPI_Name],tblKPITargets[Target_Value]),"Met","Below Target")</f>
        <v>Below Target</v>
      </c>
      <c r="V424" t="str">
        <f>IF(tblOperations[[#This Row],[SLA_Compliance]]&gt;=_xlfn.XLOOKUP('04_References'!$A$3,tblKPITargets[KPI_Name],tblKPITargets[Target_Value]),"Met","Below Target")</f>
        <v>Below Target</v>
      </c>
      <c r="W424" t="str">
        <f>IF(tblOperations[[#This Row],[Quality_Pass_Rate]]&gt;=_xlfn.XLOOKUP('04_References'!$A$4,tblKPITargets[KPI_Name],tblKPITargets[Target_Value]),"Met","Below Target")</f>
        <v>Met</v>
      </c>
      <c r="X424" t="str">
        <f>IF(tblOperations[[#This Row],[Average_Completion_Days]]&lt;=_xlfn.XLOOKUP('04_References'!$A$7,tblKPITargets[KPI_Name],tblKPITargets[Target_Value]),"Met","Below Target")</f>
        <v>Below Target</v>
      </c>
      <c r="Y424" t="str">
        <f>IF(tblOperations[[#This Row],[Closing_Backlog]]&lt;=_xlfn.XLOOKUP('04_References'!$A$8,tblKPITargets[KPI_Name],tblKPITargets[Target_Value]),"Met","Below Target")</f>
        <v>Below Target</v>
      </c>
    </row>
    <row r="425" spans="1:25">
      <c r="A425" s="8" t="s">
        <v>453</v>
      </c>
      <c r="B425" s="9">
        <v>46042</v>
      </c>
      <c r="C425" s="4" t="s">
        <v>18</v>
      </c>
      <c r="D425" s="4" t="s">
        <v>25</v>
      </c>
      <c r="E425" s="4">
        <v>0</v>
      </c>
      <c r="F425" s="4">
        <v>29</v>
      </c>
      <c r="G425" s="4">
        <v>29</v>
      </c>
      <c r="H425" s="4">
        <v>29</v>
      </c>
      <c r="I425" s="4">
        <v>0</v>
      </c>
      <c r="J425" s="4">
        <v>0</v>
      </c>
      <c r="K425" s="4">
        <v>0</v>
      </c>
      <c r="L425" s="4">
        <v>1.8</v>
      </c>
      <c r="M425" s="4">
        <v>1</v>
      </c>
      <c r="N425" s="4">
        <v>0.98899999999999999</v>
      </c>
      <c r="O425" s="4">
        <v>4.7</v>
      </c>
      <c r="P425" s="4">
        <v>0.77700000000000002</v>
      </c>
      <c r="Q425" s="5">
        <v>1</v>
      </c>
      <c r="R425" s="4" t="str">
        <f>TRIM(tblOperations[[#This Row],[Region]])</f>
        <v>Scotland</v>
      </c>
      <c r="S425" s="4" t="str">
        <f>TRIM(tblOperations[[#This Row],[Team]])</f>
        <v>Workplace Projects</v>
      </c>
      <c r="T425" s="4" t="str">
        <f>_xlfn.XLOOKUP(R425,tblRegionReference[Region],tblRegionReference[Area],"Not Found")</f>
        <v>North</v>
      </c>
      <c r="U425" s="4" t="str">
        <f>IF(tblOperations[[#This Row],[Completion_Rate]]&gt;=_xlfn.XLOOKUP("Completion Rate",tblKPITargets[KPI_Name],tblKPITargets[Target_Value]),"Met","Below Target")</f>
        <v>Met</v>
      </c>
      <c r="V425" t="str">
        <f>IF(tblOperations[[#This Row],[SLA_Compliance]]&gt;=_xlfn.XLOOKUP('04_References'!$A$3,tblKPITargets[KPI_Name],tblKPITargets[Target_Value]),"Met","Below Target")</f>
        <v>Met</v>
      </c>
      <c r="W425" t="str">
        <f>IF(tblOperations[[#This Row],[Quality_Pass_Rate]]&gt;=_xlfn.XLOOKUP('04_References'!$A$4,tblKPITargets[KPI_Name],tblKPITargets[Target_Value]),"Met","Below Target")</f>
        <v>Met</v>
      </c>
      <c r="X425" t="str">
        <f>IF(tblOperations[[#This Row],[Average_Completion_Days]]&lt;=_xlfn.XLOOKUP('04_References'!$A$7,tblKPITargets[KPI_Name],tblKPITargets[Target_Value]),"Met","Below Target")</f>
        <v>Met</v>
      </c>
      <c r="Y425" t="str">
        <f>IF(tblOperations[[#This Row],[Closing_Backlog]]&lt;=_xlfn.XLOOKUP('04_References'!$A$8,tblKPITargets[KPI_Name],tblKPITargets[Target_Value]),"Met","Below Target")</f>
        <v>Met</v>
      </c>
    </row>
    <row r="426" spans="1:25">
      <c r="A426" s="6" t="s">
        <v>454</v>
      </c>
      <c r="B426" s="7">
        <v>46042</v>
      </c>
      <c r="C426" s="2" t="s">
        <v>27</v>
      </c>
      <c r="D426" s="2" t="s">
        <v>19</v>
      </c>
      <c r="E426" s="2">
        <v>0</v>
      </c>
      <c r="F426" s="2">
        <v>64</v>
      </c>
      <c r="G426" s="2">
        <v>64</v>
      </c>
      <c r="H426" s="2">
        <v>42</v>
      </c>
      <c r="I426" s="2">
        <v>22</v>
      </c>
      <c r="J426" s="2">
        <v>0</v>
      </c>
      <c r="K426" s="2">
        <v>0</v>
      </c>
      <c r="L426" s="2">
        <v>2.6</v>
      </c>
      <c r="M426" s="2">
        <v>0.78200000000000003</v>
      </c>
      <c r="N426" s="2">
        <v>0.98199999999999998</v>
      </c>
      <c r="O426" s="2">
        <v>3.8</v>
      </c>
      <c r="P426" s="2">
        <v>0.69199999999999995</v>
      </c>
      <c r="Q426" s="3">
        <v>0.65600000000000003</v>
      </c>
      <c r="R426" s="4" t="str">
        <f>TRIM(tblOperations[[#This Row],[Region]])</f>
        <v>North East</v>
      </c>
      <c r="S426" s="4" t="str">
        <f>TRIM(tblOperations[[#This Row],[Team]])</f>
        <v>Workplace Services</v>
      </c>
      <c r="T426" s="4" t="str">
        <f>_xlfn.XLOOKUP(R426,tblRegionReference[Region],tblRegionReference[Area],"Not Found")</f>
        <v>North</v>
      </c>
      <c r="U426" s="4" t="str">
        <f>IF(tblOperations[[#This Row],[Completion_Rate]]&gt;=_xlfn.XLOOKUP("Completion Rate",tblKPITargets[KPI_Name],tblKPITargets[Target_Value]),"Met","Below Target")</f>
        <v>Below Target</v>
      </c>
      <c r="V426" t="str">
        <f>IF(tblOperations[[#This Row],[SLA_Compliance]]&gt;=_xlfn.XLOOKUP('04_References'!$A$3,tblKPITargets[KPI_Name],tblKPITargets[Target_Value]),"Met","Below Target")</f>
        <v>Below Target</v>
      </c>
      <c r="W426" t="str">
        <f>IF(tblOperations[[#This Row],[Quality_Pass_Rate]]&gt;=_xlfn.XLOOKUP('04_References'!$A$4,tblKPITargets[KPI_Name],tblKPITargets[Target_Value]),"Met","Below Target")</f>
        <v>Met</v>
      </c>
      <c r="X426" t="str">
        <f>IF(tblOperations[[#This Row],[Average_Completion_Days]]&lt;=_xlfn.XLOOKUP('04_References'!$A$7,tblKPITargets[KPI_Name],tblKPITargets[Target_Value]),"Met","Below Target")</f>
        <v>Met</v>
      </c>
      <c r="Y426" t="str">
        <f>IF(tblOperations[[#This Row],[Closing_Backlog]]&lt;=_xlfn.XLOOKUP('04_References'!$A$8,tblKPITargets[KPI_Name],tblKPITargets[Target_Value]),"Met","Below Target")</f>
        <v>Below Target</v>
      </c>
    </row>
    <row r="427" spans="1:25">
      <c r="A427" s="8" t="s">
        <v>455</v>
      </c>
      <c r="B427" s="9">
        <v>46042</v>
      </c>
      <c r="C427" s="4" t="s">
        <v>27</v>
      </c>
      <c r="D427" s="4" t="s">
        <v>21</v>
      </c>
      <c r="E427" s="4">
        <v>0</v>
      </c>
      <c r="F427" s="4">
        <v>36</v>
      </c>
      <c r="G427" s="4">
        <v>36</v>
      </c>
      <c r="H427" s="4">
        <v>36</v>
      </c>
      <c r="I427" s="4">
        <v>0</v>
      </c>
      <c r="J427" s="4">
        <v>0</v>
      </c>
      <c r="K427" s="4">
        <v>0</v>
      </c>
      <c r="L427" s="4">
        <v>1.7</v>
      </c>
      <c r="M427" s="4">
        <v>0.98099999999999998</v>
      </c>
      <c r="N427" s="4">
        <v>0.96699999999999997</v>
      </c>
      <c r="O427" s="4">
        <v>4.3</v>
      </c>
      <c r="P427" s="4">
        <v>0.70599999999999996</v>
      </c>
      <c r="Q427" s="5">
        <v>1</v>
      </c>
      <c r="R427" s="4" t="str">
        <f>TRIM(tblOperations[[#This Row],[Region]])</f>
        <v>North East</v>
      </c>
      <c r="S427" s="4" t="str">
        <f>TRIM(tblOperations[[#This Row],[Team]])</f>
        <v>Facilities Response</v>
      </c>
      <c r="T427" s="4" t="str">
        <f>_xlfn.XLOOKUP(R427,tblRegionReference[Region],tblRegionReference[Area],"Not Found")</f>
        <v>North</v>
      </c>
      <c r="U427" s="4" t="str">
        <f>IF(tblOperations[[#This Row],[Completion_Rate]]&gt;=_xlfn.XLOOKUP("Completion Rate",tblKPITargets[KPI_Name],tblKPITargets[Target_Value]),"Met","Below Target")</f>
        <v>Met</v>
      </c>
      <c r="V427" t="str">
        <f>IF(tblOperations[[#This Row],[SLA_Compliance]]&gt;=_xlfn.XLOOKUP('04_References'!$A$3,tblKPITargets[KPI_Name],tblKPITargets[Target_Value]),"Met","Below Target")</f>
        <v>Met</v>
      </c>
      <c r="W427" t="str">
        <f>IF(tblOperations[[#This Row],[Quality_Pass_Rate]]&gt;=_xlfn.XLOOKUP('04_References'!$A$4,tblKPITargets[KPI_Name],tblKPITargets[Target_Value]),"Met","Below Target")</f>
        <v>Met</v>
      </c>
      <c r="X427" t="str">
        <f>IF(tblOperations[[#This Row],[Average_Completion_Days]]&lt;=_xlfn.XLOOKUP('04_References'!$A$7,tblKPITargets[KPI_Name],tblKPITargets[Target_Value]),"Met","Below Target")</f>
        <v>Met</v>
      </c>
      <c r="Y427" t="str">
        <f>IF(tblOperations[[#This Row],[Closing_Backlog]]&lt;=_xlfn.XLOOKUP('04_References'!$A$8,tblKPITargets[KPI_Name],tblKPITargets[Target_Value]),"Met","Below Target")</f>
        <v>Met</v>
      </c>
    </row>
    <row r="428" spans="1:25">
      <c r="A428" s="6" t="s">
        <v>456</v>
      </c>
      <c r="B428" s="7">
        <v>46042</v>
      </c>
      <c r="C428" s="2" t="s">
        <v>27</v>
      </c>
      <c r="D428" s="2" t="s">
        <v>23</v>
      </c>
      <c r="E428" s="2">
        <v>332</v>
      </c>
      <c r="F428" s="2">
        <v>29</v>
      </c>
      <c r="G428" s="2">
        <v>361</v>
      </c>
      <c r="H428" s="2">
        <v>20</v>
      </c>
      <c r="I428" s="2">
        <v>341</v>
      </c>
      <c r="J428" s="2">
        <v>1</v>
      </c>
      <c r="K428" s="2">
        <v>0</v>
      </c>
      <c r="L428" s="2">
        <v>8</v>
      </c>
      <c r="M428" s="2">
        <v>0.6</v>
      </c>
      <c r="N428" s="2">
        <v>0.99399999999999999</v>
      </c>
      <c r="O428" s="2">
        <v>2.5</v>
      </c>
      <c r="P428" s="2">
        <v>0.70899999999999996</v>
      </c>
      <c r="Q428" s="3">
        <v>5.5E-2</v>
      </c>
      <c r="R428" s="4" t="str">
        <f>TRIM(tblOperations[[#This Row],[Region]])</f>
        <v>North East</v>
      </c>
      <c r="S428" s="4" t="str">
        <f>TRIM(tblOperations[[#This Row],[Team]])</f>
        <v>Estates Support</v>
      </c>
      <c r="T428" s="4" t="str">
        <f>_xlfn.XLOOKUP(R428,tblRegionReference[Region],tblRegionReference[Area],"Not Found")</f>
        <v>North</v>
      </c>
      <c r="U428" s="4" t="str">
        <f>IF(tblOperations[[#This Row],[Completion_Rate]]&gt;=_xlfn.XLOOKUP("Completion Rate",tblKPITargets[KPI_Name],tblKPITargets[Target_Value]),"Met","Below Target")</f>
        <v>Below Target</v>
      </c>
      <c r="V428" t="str">
        <f>IF(tblOperations[[#This Row],[SLA_Compliance]]&gt;=_xlfn.XLOOKUP('04_References'!$A$3,tblKPITargets[KPI_Name],tblKPITargets[Target_Value]),"Met","Below Target")</f>
        <v>Below Target</v>
      </c>
      <c r="W428" t="str">
        <f>IF(tblOperations[[#This Row],[Quality_Pass_Rate]]&gt;=_xlfn.XLOOKUP('04_References'!$A$4,tblKPITargets[KPI_Name],tblKPITargets[Target_Value]),"Met","Below Target")</f>
        <v>Met</v>
      </c>
      <c r="X428" t="str">
        <f>IF(tblOperations[[#This Row],[Average_Completion_Days]]&lt;=_xlfn.XLOOKUP('04_References'!$A$7,tblKPITargets[KPI_Name],tblKPITargets[Target_Value]),"Met","Below Target")</f>
        <v>Below Target</v>
      </c>
      <c r="Y428" t="str">
        <f>IF(tblOperations[[#This Row],[Closing_Backlog]]&lt;=_xlfn.XLOOKUP('04_References'!$A$8,tblKPITargets[KPI_Name],tblKPITargets[Target_Value]),"Met","Below Target")</f>
        <v>Below Target</v>
      </c>
    </row>
    <row r="429" spans="1:25">
      <c r="A429" s="8" t="s">
        <v>457</v>
      </c>
      <c r="B429" s="9">
        <v>46042</v>
      </c>
      <c r="C429" s="4" t="s">
        <v>27</v>
      </c>
      <c r="D429" s="4" t="s">
        <v>25</v>
      </c>
      <c r="E429" s="4">
        <v>25</v>
      </c>
      <c r="F429" s="4">
        <v>33</v>
      </c>
      <c r="G429" s="4">
        <v>58</v>
      </c>
      <c r="H429" s="4">
        <v>28</v>
      </c>
      <c r="I429" s="4">
        <v>30</v>
      </c>
      <c r="J429" s="4">
        <v>0</v>
      </c>
      <c r="K429" s="4">
        <v>0</v>
      </c>
      <c r="L429" s="4">
        <v>3.2</v>
      </c>
      <c r="M429" s="4">
        <v>0.79100000000000004</v>
      </c>
      <c r="N429" s="4">
        <v>0.98199999999999998</v>
      </c>
      <c r="O429" s="4">
        <v>3.6</v>
      </c>
      <c r="P429" s="4">
        <v>0.77400000000000002</v>
      </c>
      <c r="Q429" s="5">
        <v>0.48299999999999998</v>
      </c>
      <c r="R429" s="4" t="str">
        <f>TRIM(tblOperations[[#This Row],[Region]])</f>
        <v>North East</v>
      </c>
      <c r="S429" s="4" t="str">
        <f>TRIM(tblOperations[[#This Row],[Team]])</f>
        <v>Workplace Projects</v>
      </c>
      <c r="T429" s="4" t="str">
        <f>_xlfn.XLOOKUP(R429,tblRegionReference[Region],tblRegionReference[Area],"Not Found")</f>
        <v>North</v>
      </c>
      <c r="U429" s="4" t="str">
        <f>IF(tblOperations[[#This Row],[Completion_Rate]]&gt;=_xlfn.XLOOKUP("Completion Rate",tblKPITargets[KPI_Name],tblKPITargets[Target_Value]),"Met","Below Target")</f>
        <v>Below Target</v>
      </c>
      <c r="V429" t="str">
        <f>IF(tblOperations[[#This Row],[SLA_Compliance]]&gt;=_xlfn.XLOOKUP('04_References'!$A$3,tblKPITargets[KPI_Name],tblKPITargets[Target_Value]),"Met","Below Target")</f>
        <v>Below Target</v>
      </c>
      <c r="W429" t="str">
        <f>IF(tblOperations[[#This Row],[Quality_Pass_Rate]]&gt;=_xlfn.XLOOKUP('04_References'!$A$4,tblKPITargets[KPI_Name],tblKPITargets[Target_Value]),"Met","Below Target")</f>
        <v>Met</v>
      </c>
      <c r="X429" t="str">
        <f>IF(tblOperations[[#This Row],[Average_Completion_Days]]&lt;=_xlfn.XLOOKUP('04_References'!$A$7,tblKPITargets[KPI_Name],tblKPITargets[Target_Value]),"Met","Below Target")</f>
        <v>Below Target</v>
      </c>
      <c r="Y429" t="str">
        <f>IF(tblOperations[[#This Row],[Closing_Backlog]]&lt;=_xlfn.XLOOKUP('04_References'!$A$8,tblKPITargets[KPI_Name],tblKPITargets[Target_Value]),"Met","Below Target")</f>
        <v>Below Target</v>
      </c>
    </row>
    <row r="430" spans="1:25">
      <c r="A430" s="6" t="s">
        <v>458</v>
      </c>
      <c r="B430" s="7">
        <v>46042</v>
      </c>
      <c r="C430" s="2" t="s">
        <v>32</v>
      </c>
      <c r="D430" s="2" t="s">
        <v>19</v>
      </c>
      <c r="E430" s="2">
        <v>144</v>
      </c>
      <c r="F430" s="2">
        <v>35</v>
      </c>
      <c r="G430" s="2">
        <v>179</v>
      </c>
      <c r="H430" s="2">
        <v>31</v>
      </c>
      <c r="I430" s="2">
        <v>148</v>
      </c>
      <c r="J430" s="2">
        <v>0</v>
      </c>
      <c r="K430" s="2">
        <v>0</v>
      </c>
      <c r="L430" s="2">
        <v>8</v>
      </c>
      <c r="M430" s="2">
        <v>0.6</v>
      </c>
      <c r="N430" s="2">
        <v>0.96399999999999997</v>
      </c>
      <c r="O430" s="2">
        <v>2.5</v>
      </c>
      <c r="P430" s="2">
        <v>0.77900000000000003</v>
      </c>
      <c r="Q430" s="3">
        <v>0.17299999999999999</v>
      </c>
      <c r="R430" s="4" t="str">
        <f>TRIM(tblOperations[[#This Row],[Region]])</f>
        <v>North West</v>
      </c>
      <c r="S430" s="4" t="str">
        <f>TRIM(tblOperations[[#This Row],[Team]])</f>
        <v>Workplace Services</v>
      </c>
      <c r="T430" s="4" t="str">
        <f>_xlfn.XLOOKUP(R430,tblRegionReference[Region],tblRegionReference[Area],"Not Found")</f>
        <v>North</v>
      </c>
      <c r="U430" s="4" t="str">
        <f>IF(tblOperations[[#This Row],[Completion_Rate]]&gt;=_xlfn.XLOOKUP("Completion Rate",tblKPITargets[KPI_Name],tblKPITargets[Target_Value]),"Met","Below Target")</f>
        <v>Below Target</v>
      </c>
      <c r="V430" t="str">
        <f>IF(tblOperations[[#This Row],[SLA_Compliance]]&gt;=_xlfn.XLOOKUP('04_References'!$A$3,tblKPITargets[KPI_Name],tblKPITargets[Target_Value]),"Met","Below Target")</f>
        <v>Below Target</v>
      </c>
      <c r="W430" t="str">
        <f>IF(tblOperations[[#This Row],[Quality_Pass_Rate]]&gt;=_xlfn.XLOOKUP('04_References'!$A$4,tblKPITargets[KPI_Name],tblKPITargets[Target_Value]),"Met","Below Target")</f>
        <v>Met</v>
      </c>
      <c r="X430" t="str">
        <f>IF(tblOperations[[#This Row],[Average_Completion_Days]]&lt;=_xlfn.XLOOKUP('04_References'!$A$7,tblKPITargets[KPI_Name],tblKPITargets[Target_Value]),"Met","Below Target")</f>
        <v>Below Target</v>
      </c>
      <c r="Y430" t="str">
        <f>IF(tblOperations[[#This Row],[Closing_Backlog]]&lt;=_xlfn.XLOOKUP('04_References'!$A$8,tblKPITargets[KPI_Name],tblKPITargets[Target_Value]),"Met","Below Target")</f>
        <v>Below Target</v>
      </c>
    </row>
    <row r="431" spans="1:25">
      <c r="A431" s="8" t="s">
        <v>459</v>
      </c>
      <c r="B431" s="9">
        <v>46042</v>
      </c>
      <c r="C431" s="4" t="s">
        <v>32</v>
      </c>
      <c r="D431" s="4" t="s">
        <v>21</v>
      </c>
      <c r="E431" s="4">
        <v>289</v>
      </c>
      <c r="F431" s="4">
        <v>20</v>
      </c>
      <c r="G431" s="4">
        <v>309</v>
      </c>
      <c r="H431" s="4">
        <v>29</v>
      </c>
      <c r="I431" s="4">
        <v>280</v>
      </c>
      <c r="J431" s="4">
        <v>0</v>
      </c>
      <c r="K431" s="4">
        <v>0</v>
      </c>
      <c r="L431" s="4">
        <v>8</v>
      </c>
      <c r="M431" s="4">
        <v>0.6</v>
      </c>
      <c r="N431" s="4">
        <v>0.98699999999999999</v>
      </c>
      <c r="O431" s="4">
        <v>2.5</v>
      </c>
      <c r="P431" s="4">
        <v>0.78300000000000003</v>
      </c>
      <c r="Q431" s="5">
        <v>9.4E-2</v>
      </c>
      <c r="R431" s="4" t="str">
        <f>TRIM(tblOperations[[#This Row],[Region]])</f>
        <v>North West</v>
      </c>
      <c r="S431" s="4" t="str">
        <f>TRIM(tblOperations[[#This Row],[Team]])</f>
        <v>Facilities Response</v>
      </c>
      <c r="T431" s="4" t="str">
        <f>_xlfn.XLOOKUP(R431,tblRegionReference[Region],tblRegionReference[Area],"Not Found")</f>
        <v>North</v>
      </c>
      <c r="U431" s="4" t="str">
        <f>IF(tblOperations[[#This Row],[Completion_Rate]]&gt;=_xlfn.XLOOKUP("Completion Rate",tblKPITargets[KPI_Name],tblKPITargets[Target_Value]),"Met","Below Target")</f>
        <v>Below Target</v>
      </c>
      <c r="V431" t="str">
        <f>IF(tblOperations[[#This Row],[SLA_Compliance]]&gt;=_xlfn.XLOOKUP('04_References'!$A$3,tblKPITargets[KPI_Name],tblKPITargets[Target_Value]),"Met","Below Target")</f>
        <v>Below Target</v>
      </c>
      <c r="W431" t="str">
        <f>IF(tblOperations[[#This Row],[Quality_Pass_Rate]]&gt;=_xlfn.XLOOKUP('04_References'!$A$4,tblKPITargets[KPI_Name],tblKPITargets[Target_Value]),"Met","Below Target")</f>
        <v>Met</v>
      </c>
      <c r="X431" t="str">
        <f>IF(tblOperations[[#This Row],[Average_Completion_Days]]&lt;=_xlfn.XLOOKUP('04_References'!$A$7,tblKPITargets[KPI_Name],tblKPITargets[Target_Value]),"Met","Below Target")</f>
        <v>Below Target</v>
      </c>
      <c r="Y431" t="str">
        <f>IF(tblOperations[[#This Row],[Closing_Backlog]]&lt;=_xlfn.XLOOKUP('04_References'!$A$8,tblKPITargets[KPI_Name],tblKPITargets[Target_Value]),"Met","Below Target")</f>
        <v>Below Target</v>
      </c>
    </row>
    <row r="432" spans="1:25">
      <c r="A432" s="6" t="s">
        <v>460</v>
      </c>
      <c r="B432" s="7">
        <v>46042</v>
      </c>
      <c r="C432" s="2" t="s">
        <v>32</v>
      </c>
      <c r="D432" s="2" t="s">
        <v>23</v>
      </c>
      <c r="E432" s="2">
        <v>348</v>
      </c>
      <c r="F432" s="2">
        <v>24</v>
      </c>
      <c r="G432" s="2">
        <v>372</v>
      </c>
      <c r="H432" s="2">
        <v>18</v>
      </c>
      <c r="I432" s="2">
        <v>354</v>
      </c>
      <c r="J432" s="2">
        <v>0</v>
      </c>
      <c r="K432" s="2">
        <v>0</v>
      </c>
      <c r="L432" s="2">
        <v>8</v>
      </c>
      <c r="M432" s="2">
        <v>0.6</v>
      </c>
      <c r="N432" s="2">
        <v>0.999</v>
      </c>
      <c r="O432" s="2">
        <v>2.5</v>
      </c>
      <c r="P432" s="2">
        <v>0.66700000000000004</v>
      </c>
      <c r="Q432" s="3">
        <v>4.8000000000000001E-2</v>
      </c>
      <c r="R432" s="4" t="str">
        <f>TRIM(tblOperations[[#This Row],[Region]])</f>
        <v>North West</v>
      </c>
      <c r="S432" s="4" t="str">
        <f>TRIM(tblOperations[[#This Row],[Team]])</f>
        <v>Estates Support</v>
      </c>
      <c r="T432" s="4" t="str">
        <f>_xlfn.XLOOKUP(R432,tblRegionReference[Region],tblRegionReference[Area],"Not Found")</f>
        <v>North</v>
      </c>
      <c r="U432" s="4" t="str">
        <f>IF(tblOperations[[#This Row],[Completion_Rate]]&gt;=_xlfn.XLOOKUP("Completion Rate",tblKPITargets[KPI_Name],tblKPITargets[Target_Value]),"Met","Below Target")</f>
        <v>Below Target</v>
      </c>
      <c r="V432" t="str">
        <f>IF(tblOperations[[#This Row],[SLA_Compliance]]&gt;=_xlfn.XLOOKUP('04_References'!$A$3,tblKPITargets[KPI_Name],tblKPITargets[Target_Value]),"Met","Below Target")</f>
        <v>Below Target</v>
      </c>
      <c r="W432" t="str">
        <f>IF(tblOperations[[#This Row],[Quality_Pass_Rate]]&gt;=_xlfn.XLOOKUP('04_References'!$A$4,tblKPITargets[KPI_Name],tblKPITargets[Target_Value]),"Met","Below Target")</f>
        <v>Met</v>
      </c>
      <c r="X432" t="str">
        <f>IF(tblOperations[[#This Row],[Average_Completion_Days]]&lt;=_xlfn.XLOOKUP('04_References'!$A$7,tblKPITargets[KPI_Name],tblKPITargets[Target_Value]),"Met","Below Target")</f>
        <v>Below Target</v>
      </c>
      <c r="Y432" t="str">
        <f>IF(tblOperations[[#This Row],[Closing_Backlog]]&lt;=_xlfn.XLOOKUP('04_References'!$A$8,tblKPITargets[KPI_Name],tblKPITargets[Target_Value]),"Met","Below Target")</f>
        <v>Below Target</v>
      </c>
    </row>
    <row r="433" spans="1:25">
      <c r="A433" s="8" t="s">
        <v>461</v>
      </c>
      <c r="B433" s="9">
        <v>46042</v>
      </c>
      <c r="C433" s="4" t="s">
        <v>32</v>
      </c>
      <c r="D433" s="4" t="s">
        <v>25</v>
      </c>
      <c r="E433" s="4">
        <v>0</v>
      </c>
      <c r="F433" s="4">
        <v>35</v>
      </c>
      <c r="G433" s="4">
        <v>35</v>
      </c>
      <c r="H433" s="4">
        <v>35</v>
      </c>
      <c r="I433" s="4">
        <v>0</v>
      </c>
      <c r="J433" s="4">
        <v>0</v>
      </c>
      <c r="K433" s="4">
        <v>0</v>
      </c>
      <c r="L433" s="4">
        <v>1.4</v>
      </c>
      <c r="M433" s="4">
        <v>0.94699999999999995</v>
      </c>
      <c r="N433" s="4">
        <v>0.999</v>
      </c>
      <c r="O433" s="4">
        <v>4.9000000000000004</v>
      </c>
      <c r="P433" s="4">
        <v>0.72299999999999998</v>
      </c>
      <c r="Q433" s="5">
        <v>1</v>
      </c>
      <c r="R433" s="4" t="str">
        <f>TRIM(tblOperations[[#This Row],[Region]])</f>
        <v>North West</v>
      </c>
      <c r="S433" s="4" t="str">
        <f>TRIM(tblOperations[[#This Row],[Team]])</f>
        <v>Workplace Projects</v>
      </c>
      <c r="T433" s="4" t="str">
        <f>_xlfn.XLOOKUP(R433,tblRegionReference[Region],tblRegionReference[Area],"Not Found")</f>
        <v>North</v>
      </c>
      <c r="U433" s="4" t="str">
        <f>IF(tblOperations[[#This Row],[Completion_Rate]]&gt;=_xlfn.XLOOKUP("Completion Rate",tblKPITargets[KPI_Name],tblKPITargets[Target_Value]),"Met","Below Target")</f>
        <v>Met</v>
      </c>
      <c r="V433" t="str">
        <f>IF(tblOperations[[#This Row],[SLA_Compliance]]&gt;=_xlfn.XLOOKUP('04_References'!$A$3,tblKPITargets[KPI_Name],tblKPITargets[Target_Value]),"Met","Below Target")</f>
        <v>Met</v>
      </c>
      <c r="W433" t="str">
        <f>IF(tblOperations[[#This Row],[Quality_Pass_Rate]]&gt;=_xlfn.XLOOKUP('04_References'!$A$4,tblKPITargets[KPI_Name],tblKPITargets[Target_Value]),"Met","Below Target")</f>
        <v>Met</v>
      </c>
      <c r="X433" t="str">
        <f>IF(tblOperations[[#This Row],[Average_Completion_Days]]&lt;=_xlfn.XLOOKUP('04_References'!$A$7,tblKPITargets[KPI_Name],tblKPITargets[Target_Value]),"Met","Below Target")</f>
        <v>Met</v>
      </c>
      <c r="Y433" t="str">
        <f>IF(tblOperations[[#This Row],[Closing_Backlog]]&lt;=_xlfn.XLOOKUP('04_References'!$A$8,tblKPITargets[KPI_Name],tblKPITargets[Target_Value]),"Met","Below Target")</f>
        <v>Met</v>
      </c>
    </row>
    <row r="434" spans="1:25">
      <c r="A434" s="6" t="s">
        <v>462</v>
      </c>
      <c r="B434" s="7">
        <v>46042</v>
      </c>
      <c r="C434" s="2" t="s">
        <v>37</v>
      </c>
      <c r="D434" s="2" t="s">
        <v>19</v>
      </c>
      <c r="E434" s="2">
        <v>5</v>
      </c>
      <c r="F434" s="2">
        <v>37</v>
      </c>
      <c r="G434" s="2">
        <v>42</v>
      </c>
      <c r="H434" s="2">
        <v>42</v>
      </c>
      <c r="I434" s="2">
        <v>0</v>
      </c>
      <c r="J434" s="2">
        <v>0</v>
      </c>
      <c r="K434" s="2">
        <v>0</v>
      </c>
      <c r="L434" s="2">
        <v>1.5</v>
      </c>
      <c r="M434" s="2">
        <v>1</v>
      </c>
      <c r="N434" s="2">
        <v>0.97</v>
      </c>
      <c r="O434" s="2">
        <v>4.5999999999999996</v>
      </c>
      <c r="P434" s="2">
        <v>0.81399999999999995</v>
      </c>
      <c r="Q434" s="3">
        <v>1</v>
      </c>
      <c r="R434" s="4" t="str">
        <f>TRIM(tblOperations[[#This Row],[Region]])</f>
        <v>Midlands</v>
      </c>
      <c r="S434" s="4" t="str">
        <f>TRIM(tblOperations[[#This Row],[Team]])</f>
        <v>Workplace Services</v>
      </c>
      <c r="T434" s="4" t="str">
        <f>_xlfn.XLOOKUP(R434,tblRegionReference[Region],tblRegionReference[Area],"Not Found")</f>
        <v>Central</v>
      </c>
      <c r="U434" s="4" t="str">
        <f>IF(tblOperations[[#This Row],[Completion_Rate]]&gt;=_xlfn.XLOOKUP("Completion Rate",tblKPITargets[KPI_Name],tblKPITargets[Target_Value]),"Met","Below Target")</f>
        <v>Met</v>
      </c>
      <c r="V434" t="str">
        <f>IF(tblOperations[[#This Row],[SLA_Compliance]]&gt;=_xlfn.XLOOKUP('04_References'!$A$3,tblKPITargets[KPI_Name],tblKPITargets[Target_Value]),"Met","Below Target")</f>
        <v>Met</v>
      </c>
      <c r="W434" t="str">
        <f>IF(tblOperations[[#This Row],[Quality_Pass_Rate]]&gt;=_xlfn.XLOOKUP('04_References'!$A$4,tblKPITargets[KPI_Name],tblKPITargets[Target_Value]),"Met","Below Target")</f>
        <v>Met</v>
      </c>
      <c r="X434" t="str">
        <f>IF(tblOperations[[#This Row],[Average_Completion_Days]]&lt;=_xlfn.XLOOKUP('04_References'!$A$7,tblKPITargets[KPI_Name],tblKPITargets[Target_Value]),"Met","Below Target")</f>
        <v>Met</v>
      </c>
      <c r="Y434" t="str">
        <f>IF(tblOperations[[#This Row],[Closing_Backlog]]&lt;=_xlfn.XLOOKUP('04_References'!$A$8,tblKPITargets[KPI_Name],tblKPITargets[Target_Value]),"Met","Below Target")</f>
        <v>Met</v>
      </c>
    </row>
    <row r="435" spans="1:25">
      <c r="A435" s="8" t="s">
        <v>463</v>
      </c>
      <c r="B435" s="9">
        <v>46042</v>
      </c>
      <c r="C435" s="4" t="s">
        <v>37</v>
      </c>
      <c r="D435" s="4" t="s">
        <v>21</v>
      </c>
      <c r="E435" s="4">
        <v>178</v>
      </c>
      <c r="F435" s="4">
        <v>37</v>
      </c>
      <c r="G435" s="4">
        <v>215</v>
      </c>
      <c r="H435" s="4">
        <v>27</v>
      </c>
      <c r="I435" s="4">
        <v>188</v>
      </c>
      <c r="J435" s="4">
        <v>0</v>
      </c>
      <c r="K435" s="4">
        <v>0</v>
      </c>
      <c r="L435" s="4">
        <v>8</v>
      </c>
      <c r="M435" s="4">
        <v>0.6</v>
      </c>
      <c r="N435" s="4">
        <v>1</v>
      </c>
      <c r="O435" s="4">
        <v>2.5</v>
      </c>
      <c r="P435" s="4">
        <v>0.78800000000000003</v>
      </c>
      <c r="Q435" s="5">
        <v>0.126</v>
      </c>
      <c r="R435" s="4" t="str">
        <f>TRIM(tblOperations[[#This Row],[Region]])</f>
        <v>Midlands</v>
      </c>
      <c r="S435" s="4" t="str">
        <f>TRIM(tblOperations[[#This Row],[Team]])</f>
        <v>Facilities Response</v>
      </c>
      <c r="T435" s="4" t="str">
        <f>_xlfn.XLOOKUP(R435,tblRegionReference[Region],tblRegionReference[Area],"Not Found")</f>
        <v>Central</v>
      </c>
      <c r="U435" s="4" t="str">
        <f>IF(tblOperations[[#This Row],[Completion_Rate]]&gt;=_xlfn.XLOOKUP("Completion Rate",tblKPITargets[KPI_Name],tblKPITargets[Target_Value]),"Met","Below Target")</f>
        <v>Below Target</v>
      </c>
      <c r="V435" t="str">
        <f>IF(tblOperations[[#This Row],[SLA_Compliance]]&gt;=_xlfn.XLOOKUP('04_References'!$A$3,tblKPITargets[KPI_Name],tblKPITargets[Target_Value]),"Met","Below Target")</f>
        <v>Below Target</v>
      </c>
      <c r="W435" t="str">
        <f>IF(tblOperations[[#This Row],[Quality_Pass_Rate]]&gt;=_xlfn.XLOOKUP('04_References'!$A$4,tblKPITargets[KPI_Name],tblKPITargets[Target_Value]),"Met","Below Target")</f>
        <v>Met</v>
      </c>
      <c r="X435" t="str">
        <f>IF(tblOperations[[#This Row],[Average_Completion_Days]]&lt;=_xlfn.XLOOKUP('04_References'!$A$7,tblKPITargets[KPI_Name],tblKPITargets[Target_Value]),"Met","Below Target")</f>
        <v>Below Target</v>
      </c>
      <c r="Y435" t="str">
        <f>IF(tblOperations[[#This Row],[Closing_Backlog]]&lt;=_xlfn.XLOOKUP('04_References'!$A$8,tblKPITargets[KPI_Name],tblKPITargets[Target_Value]),"Met","Below Target")</f>
        <v>Below Target</v>
      </c>
    </row>
    <row r="436" spans="1:25">
      <c r="A436" s="6" t="s">
        <v>464</v>
      </c>
      <c r="B436" s="7">
        <v>46042</v>
      </c>
      <c r="C436" s="2" t="s">
        <v>37</v>
      </c>
      <c r="D436" s="2" t="s">
        <v>23</v>
      </c>
      <c r="E436" s="2">
        <v>74</v>
      </c>
      <c r="F436" s="2">
        <v>29</v>
      </c>
      <c r="G436" s="2">
        <v>103</v>
      </c>
      <c r="H436" s="2">
        <v>34</v>
      </c>
      <c r="I436" s="2">
        <v>69</v>
      </c>
      <c r="J436" s="2">
        <v>0</v>
      </c>
      <c r="K436" s="2">
        <v>0</v>
      </c>
      <c r="L436" s="2">
        <v>6.8</v>
      </c>
      <c r="M436" s="2">
        <v>0.6</v>
      </c>
      <c r="N436" s="2">
        <v>0.95499999999999996</v>
      </c>
      <c r="O436" s="2">
        <v>2.5</v>
      </c>
      <c r="P436" s="2">
        <v>0.78800000000000003</v>
      </c>
      <c r="Q436" s="3">
        <v>0.33</v>
      </c>
      <c r="R436" s="4" t="str">
        <f>TRIM(tblOperations[[#This Row],[Region]])</f>
        <v>Midlands</v>
      </c>
      <c r="S436" s="4" t="str">
        <f>TRIM(tblOperations[[#This Row],[Team]])</f>
        <v>Estates Support</v>
      </c>
      <c r="T436" s="4" t="str">
        <f>_xlfn.XLOOKUP(R436,tblRegionReference[Region],tblRegionReference[Area],"Not Found")</f>
        <v>Central</v>
      </c>
      <c r="U436" s="4" t="str">
        <f>IF(tblOperations[[#This Row],[Completion_Rate]]&gt;=_xlfn.XLOOKUP("Completion Rate",tblKPITargets[KPI_Name],tblKPITargets[Target_Value]),"Met","Below Target")</f>
        <v>Below Target</v>
      </c>
      <c r="V436" t="str">
        <f>IF(tblOperations[[#This Row],[SLA_Compliance]]&gt;=_xlfn.XLOOKUP('04_References'!$A$3,tblKPITargets[KPI_Name],tblKPITargets[Target_Value]),"Met","Below Target")</f>
        <v>Below Target</v>
      </c>
      <c r="W436" t="str">
        <f>IF(tblOperations[[#This Row],[Quality_Pass_Rate]]&gt;=_xlfn.XLOOKUP('04_References'!$A$4,tblKPITargets[KPI_Name],tblKPITargets[Target_Value]),"Met","Below Target")</f>
        <v>Met</v>
      </c>
      <c r="X436" t="str">
        <f>IF(tblOperations[[#This Row],[Average_Completion_Days]]&lt;=_xlfn.XLOOKUP('04_References'!$A$7,tblKPITargets[KPI_Name],tblKPITargets[Target_Value]),"Met","Below Target")</f>
        <v>Below Target</v>
      </c>
      <c r="Y436" t="str">
        <f>IF(tblOperations[[#This Row],[Closing_Backlog]]&lt;=_xlfn.XLOOKUP('04_References'!$A$8,tblKPITargets[KPI_Name],tblKPITargets[Target_Value]),"Met","Below Target")</f>
        <v>Below Target</v>
      </c>
    </row>
    <row r="437" spans="1:25">
      <c r="A437" s="8" t="s">
        <v>465</v>
      </c>
      <c r="B437" s="9">
        <v>46042</v>
      </c>
      <c r="C437" s="4" t="s">
        <v>37</v>
      </c>
      <c r="D437" s="4" t="s">
        <v>25</v>
      </c>
      <c r="E437" s="4">
        <v>4</v>
      </c>
      <c r="F437" s="4">
        <v>28</v>
      </c>
      <c r="G437" s="4">
        <v>32</v>
      </c>
      <c r="H437" s="4">
        <v>32</v>
      </c>
      <c r="I437" s="4">
        <v>0</v>
      </c>
      <c r="J437" s="4">
        <v>0</v>
      </c>
      <c r="K437" s="4">
        <v>0</v>
      </c>
      <c r="L437" s="4">
        <v>1.7</v>
      </c>
      <c r="M437" s="4">
        <v>0.95199999999999996</v>
      </c>
      <c r="N437" s="4">
        <v>0.96399999999999997</v>
      </c>
      <c r="O437" s="4">
        <v>4.7</v>
      </c>
      <c r="P437" s="4">
        <v>0.72</v>
      </c>
      <c r="Q437" s="5">
        <v>1</v>
      </c>
      <c r="R437" s="4" t="str">
        <f>TRIM(tblOperations[[#This Row],[Region]])</f>
        <v>Midlands</v>
      </c>
      <c r="S437" s="4" t="str">
        <f>TRIM(tblOperations[[#This Row],[Team]])</f>
        <v>Workplace Projects</v>
      </c>
      <c r="T437" s="4" t="str">
        <f>_xlfn.XLOOKUP(R437,tblRegionReference[Region],tblRegionReference[Area],"Not Found")</f>
        <v>Central</v>
      </c>
      <c r="U437" s="4" t="str">
        <f>IF(tblOperations[[#This Row],[Completion_Rate]]&gt;=_xlfn.XLOOKUP("Completion Rate",tblKPITargets[KPI_Name],tblKPITargets[Target_Value]),"Met","Below Target")</f>
        <v>Met</v>
      </c>
      <c r="V437" t="str">
        <f>IF(tblOperations[[#This Row],[SLA_Compliance]]&gt;=_xlfn.XLOOKUP('04_References'!$A$3,tblKPITargets[KPI_Name],tblKPITargets[Target_Value]),"Met","Below Target")</f>
        <v>Met</v>
      </c>
      <c r="W437" t="str">
        <f>IF(tblOperations[[#This Row],[Quality_Pass_Rate]]&gt;=_xlfn.XLOOKUP('04_References'!$A$4,tblKPITargets[KPI_Name],tblKPITargets[Target_Value]),"Met","Below Target")</f>
        <v>Met</v>
      </c>
      <c r="X437" t="str">
        <f>IF(tblOperations[[#This Row],[Average_Completion_Days]]&lt;=_xlfn.XLOOKUP('04_References'!$A$7,tblKPITargets[KPI_Name],tblKPITargets[Target_Value]),"Met","Below Target")</f>
        <v>Met</v>
      </c>
      <c r="Y437" t="str">
        <f>IF(tblOperations[[#This Row],[Closing_Backlog]]&lt;=_xlfn.XLOOKUP('04_References'!$A$8,tblKPITargets[KPI_Name],tblKPITargets[Target_Value]),"Met","Below Target")</f>
        <v>Met</v>
      </c>
    </row>
    <row r="438" spans="1:25">
      <c r="A438" s="6" t="s">
        <v>466</v>
      </c>
      <c r="B438" s="7">
        <v>46042</v>
      </c>
      <c r="C438" s="2" t="s">
        <v>43</v>
      </c>
      <c r="D438" s="2" t="s">
        <v>19</v>
      </c>
      <c r="E438" s="2">
        <v>208</v>
      </c>
      <c r="F438" s="2">
        <v>54</v>
      </c>
      <c r="G438" s="2">
        <v>262</v>
      </c>
      <c r="H438" s="2">
        <v>26</v>
      </c>
      <c r="I438" s="2">
        <v>236</v>
      </c>
      <c r="J438" s="2">
        <v>0</v>
      </c>
      <c r="K438" s="2">
        <v>0</v>
      </c>
      <c r="L438" s="2">
        <v>8</v>
      </c>
      <c r="M438" s="2">
        <v>0.6</v>
      </c>
      <c r="N438" s="2">
        <v>1</v>
      </c>
      <c r="O438" s="2">
        <v>2.5</v>
      </c>
      <c r="P438" s="2">
        <v>0.70299999999999996</v>
      </c>
      <c r="Q438" s="3">
        <v>9.9000000000000005E-2</v>
      </c>
      <c r="R438" s="4" t="str">
        <f>TRIM(tblOperations[[#This Row],[Region]])</f>
        <v>South West</v>
      </c>
      <c r="S438" s="4" t="str">
        <f>TRIM(tblOperations[[#This Row],[Team]])</f>
        <v>Workplace Services</v>
      </c>
      <c r="T438" s="4" t="str">
        <f>_xlfn.XLOOKUP(R438,tblRegionReference[Region],tblRegionReference[Area],"Not Found")</f>
        <v>South</v>
      </c>
      <c r="U438" s="4" t="str">
        <f>IF(tblOperations[[#This Row],[Completion_Rate]]&gt;=_xlfn.XLOOKUP("Completion Rate",tblKPITargets[KPI_Name],tblKPITargets[Target_Value]),"Met","Below Target")</f>
        <v>Below Target</v>
      </c>
      <c r="V438" t="str">
        <f>IF(tblOperations[[#This Row],[SLA_Compliance]]&gt;=_xlfn.XLOOKUP('04_References'!$A$3,tblKPITargets[KPI_Name],tblKPITargets[Target_Value]),"Met","Below Target")</f>
        <v>Below Target</v>
      </c>
      <c r="W438" t="str">
        <f>IF(tblOperations[[#This Row],[Quality_Pass_Rate]]&gt;=_xlfn.XLOOKUP('04_References'!$A$4,tblKPITargets[KPI_Name],tblKPITargets[Target_Value]),"Met","Below Target")</f>
        <v>Met</v>
      </c>
      <c r="X438" t="str">
        <f>IF(tblOperations[[#This Row],[Average_Completion_Days]]&lt;=_xlfn.XLOOKUP('04_References'!$A$7,tblKPITargets[KPI_Name],tblKPITargets[Target_Value]),"Met","Below Target")</f>
        <v>Below Target</v>
      </c>
      <c r="Y438" t="str">
        <f>IF(tblOperations[[#This Row],[Closing_Backlog]]&lt;=_xlfn.XLOOKUP('04_References'!$A$8,tblKPITargets[KPI_Name],tblKPITargets[Target_Value]),"Met","Below Target")</f>
        <v>Below Target</v>
      </c>
    </row>
    <row r="439" spans="1:25">
      <c r="A439" s="8" t="s">
        <v>467</v>
      </c>
      <c r="B439" s="9">
        <v>46042</v>
      </c>
      <c r="C439" s="4" t="s">
        <v>43</v>
      </c>
      <c r="D439" s="4" t="s">
        <v>21</v>
      </c>
      <c r="E439" s="4">
        <v>5</v>
      </c>
      <c r="F439" s="4">
        <v>40</v>
      </c>
      <c r="G439" s="4">
        <v>45</v>
      </c>
      <c r="H439" s="4">
        <v>45</v>
      </c>
      <c r="I439" s="4">
        <v>0</v>
      </c>
      <c r="J439" s="4">
        <v>0</v>
      </c>
      <c r="K439" s="4">
        <v>0</v>
      </c>
      <c r="L439" s="4">
        <v>0.5</v>
      </c>
      <c r="M439" s="4">
        <v>0.996</v>
      </c>
      <c r="N439" s="4">
        <v>0.98799999999999999</v>
      </c>
      <c r="O439" s="4">
        <v>4.4000000000000004</v>
      </c>
      <c r="P439" s="4">
        <v>0.68899999999999995</v>
      </c>
      <c r="Q439" s="5">
        <v>1</v>
      </c>
      <c r="R439" s="4" t="str">
        <f>TRIM(tblOperations[[#This Row],[Region]])</f>
        <v>South West</v>
      </c>
      <c r="S439" s="4" t="str">
        <f>TRIM(tblOperations[[#This Row],[Team]])</f>
        <v>Facilities Response</v>
      </c>
      <c r="T439" s="4" t="str">
        <f>_xlfn.XLOOKUP(R439,tblRegionReference[Region],tblRegionReference[Area],"Not Found")</f>
        <v>South</v>
      </c>
      <c r="U439" s="4" t="str">
        <f>IF(tblOperations[[#This Row],[Completion_Rate]]&gt;=_xlfn.XLOOKUP("Completion Rate",tblKPITargets[KPI_Name],tblKPITargets[Target_Value]),"Met","Below Target")</f>
        <v>Met</v>
      </c>
      <c r="V439" t="str">
        <f>IF(tblOperations[[#This Row],[SLA_Compliance]]&gt;=_xlfn.XLOOKUP('04_References'!$A$3,tblKPITargets[KPI_Name],tblKPITargets[Target_Value]),"Met","Below Target")</f>
        <v>Met</v>
      </c>
      <c r="W439" t="str">
        <f>IF(tblOperations[[#This Row],[Quality_Pass_Rate]]&gt;=_xlfn.XLOOKUP('04_References'!$A$4,tblKPITargets[KPI_Name],tblKPITargets[Target_Value]),"Met","Below Target")</f>
        <v>Met</v>
      </c>
      <c r="X439" t="str">
        <f>IF(tblOperations[[#This Row],[Average_Completion_Days]]&lt;=_xlfn.XLOOKUP('04_References'!$A$7,tblKPITargets[KPI_Name],tblKPITargets[Target_Value]),"Met","Below Target")</f>
        <v>Met</v>
      </c>
      <c r="Y439" t="str">
        <f>IF(tblOperations[[#This Row],[Closing_Backlog]]&lt;=_xlfn.XLOOKUP('04_References'!$A$8,tblKPITargets[KPI_Name],tblKPITargets[Target_Value]),"Met","Below Target")</f>
        <v>Met</v>
      </c>
    </row>
    <row r="440" spans="1:25">
      <c r="A440" s="6" t="s">
        <v>468</v>
      </c>
      <c r="B440" s="7">
        <v>46042</v>
      </c>
      <c r="C440" s="2" t="s">
        <v>43</v>
      </c>
      <c r="D440" s="2" t="s">
        <v>23</v>
      </c>
      <c r="E440" s="2">
        <v>0</v>
      </c>
      <c r="F440" s="2">
        <v>34</v>
      </c>
      <c r="G440" s="2">
        <v>34</v>
      </c>
      <c r="H440" s="2">
        <v>34</v>
      </c>
      <c r="I440" s="2">
        <v>0</v>
      </c>
      <c r="J440" s="2">
        <v>0</v>
      </c>
      <c r="K440" s="2">
        <v>0</v>
      </c>
      <c r="L440" s="2">
        <v>1.2</v>
      </c>
      <c r="M440" s="2">
        <v>0.96799999999999997</v>
      </c>
      <c r="N440" s="2">
        <v>0.99099999999999999</v>
      </c>
      <c r="O440" s="2">
        <v>4.5</v>
      </c>
      <c r="P440" s="2">
        <v>0.64900000000000002</v>
      </c>
      <c r="Q440" s="3">
        <v>1</v>
      </c>
      <c r="R440" s="4" t="str">
        <f>TRIM(tblOperations[[#This Row],[Region]])</f>
        <v>South West</v>
      </c>
      <c r="S440" s="4" t="str">
        <f>TRIM(tblOperations[[#This Row],[Team]])</f>
        <v>Estates Support</v>
      </c>
      <c r="T440" s="4" t="str">
        <f>_xlfn.XLOOKUP(R440,tblRegionReference[Region],tblRegionReference[Area],"Not Found")</f>
        <v>South</v>
      </c>
      <c r="U440" s="4" t="str">
        <f>IF(tblOperations[[#This Row],[Completion_Rate]]&gt;=_xlfn.XLOOKUP("Completion Rate",tblKPITargets[KPI_Name],tblKPITargets[Target_Value]),"Met","Below Target")</f>
        <v>Met</v>
      </c>
      <c r="V440" t="str">
        <f>IF(tblOperations[[#This Row],[SLA_Compliance]]&gt;=_xlfn.XLOOKUP('04_References'!$A$3,tblKPITargets[KPI_Name],tblKPITargets[Target_Value]),"Met","Below Target")</f>
        <v>Met</v>
      </c>
      <c r="W440" t="str">
        <f>IF(tblOperations[[#This Row],[Quality_Pass_Rate]]&gt;=_xlfn.XLOOKUP('04_References'!$A$4,tblKPITargets[KPI_Name],tblKPITargets[Target_Value]),"Met","Below Target")</f>
        <v>Met</v>
      </c>
      <c r="X440" t="str">
        <f>IF(tblOperations[[#This Row],[Average_Completion_Days]]&lt;=_xlfn.XLOOKUP('04_References'!$A$7,tblKPITargets[KPI_Name],tblKPITargets[Target_Value]),"Met","Below Target")</f>
        <v>Met</v>
      </c>
      <c r="Y440" t="str">
        <f>IF(tblOperations[[#This Row],[Closing_Backlog]]&lt;=_xlfn.XLOOKUP('04_References'!$A$8,tblKPITargets[KPI_Name],tblKPITargets[Target_Value]),"Met","Below Target")</f>
        <v>Met</v>
      </c>
    </row>
    <row r="441" spans="1:25">
      <c r="A441" s="8" t="s">
        <v>469</v>
      </c>
      <c r="B441" s="9">
        <v>46042</v>
      </c>
      <c r="C441" s="4" t="s">
        <v>43</v>
      </c>
      <c r="D441" s="4" t="s">
        <v>25</v>
      </c>
      <c r="E441" s="4">
        <v>0</v>
      </c>
      <c r="F441" s="4">
        <v>35</v>
      </c>
      <c r="G441" s="4">
        <v>35</v>
      </c>
      <c r="H441" s="4">
        <v>35</v>
      </c>
      <c r="I441" s="4">
        <v>0</v>
      </c>
      <c r="J441" s="4">
        <v>0</v>
      </c>
      <c r="K441" s="4">
        <v>0</v>
      </c>
      <c r="L441" s="4">
        <v>1.3</v>
      </c>
      <c r="M441" s="4">
        <v>0.98899999999999999</v>
      </c>
      <c r="N441" s="4">
        <v>0.99199999999999999</v>
      </c>
      <c r="O441" s="4">
        <v>4.5999999999999996</v>
      </c>
      <c r="P441" s="4">
        <v>0.67300000000000004</v>
      </c>
      <c r="Q441" s="5">
        <v>1</v>
      </c>
      <c r="R441" s="4" t="str">
        <f>TRIM(tblOperations[[#This Row],[Region]])</f>
        <v>South West</v>
      </c>
      <c r="S441" s="4" t="str">
        <f>TRIM(tblOperations[[#This Row],[Team]])</f>
        <v>Workplace Projects</v>
      </c>
      <c r="T441" s="4" t="str">
        <f>_xlfn.XLOOKUP(R441,tblRegionReference[Region],tblRegionReference[Area],"Not Found")</f>
        <v>South</v>
      </c>
      <c r="U441" s="4" t="str">
        <f>IF(tblOperations[[#This Row],[Completion_Rate]]&gt;=_xlfn.XLOOKUP("Completion Rate",tblKPITargets[KPI_Name],tblKPITargets[Target_Value]),"Met","Below Target")</f>
        <v>Met</v>
      </c>
      <c r="V441" t="str">
        <f>IF(tblOperations[[#This Row],[SLA_Compliance]]&gt;=_xlfn.XLOOKUP('04_References'!$A$3,tblKPITargets[KPI_Name],tblKPITargets[Target_Value]),"Met","Below Target")</f>
        <v>Met</v>
      </c>
      <c r="W441" t="str">
        <f>IF(tblOperations[[#This Row],[Quality_Pass_Rate]]&gt;=_xlfn.XLOOKUP('04_References'!$A$4,tblKPITargets[KPI_Name],tblKPITargets[Target_Value]),"Met","Below Target")</f>
        <v>Met</v>
      </c>
      <c r="X441" t="str">
        <f>IF(tblOperations[[#This Row],[Average_Completion_Days]]&lt;=_xlfn.XLOOKUP('04_References'!$A$7,tblKPITargets[KPI_Name],tblKPITargets[Target_Value]),"Met","Below Target")</f>
        <v>Met</v>
      </c>
      <c r="Y441" t="str">
        <f>IF(tblOperations[[#This Row],[Closing_Backlog]]&lt;=_xlfn.XLOOKUP('04_References'!$A$8,tblKPITargets[KPI_Name],tblKPITargets[Target_Value]),"Met","Below Target")</f>
        <v>Met</v>
      </c>
    </row>
    <row r="442" spans="1:25">
      <c r="A442" s="6" t="s">
        <v>470</v>
      </c>
      <c r="B442" s="7">
        <v>46042</v>
      </c>
      <c r="C442" s="2" t="s">
        <v>48</v>
      </c>
      <c r="D442" s="2" t="s">
        <v>19</v>
      </c>
      <c r="E442" s="2">
        <v>0</v>
      </c>
      <c r="F442" s="2">
        <v>44</v>
      </c>
      <c r="G442" s="2">
        <v>44</v>
      </c>
      <c r="H442" s="2">
        <v>44</v>
      </c>
      <c r="I442" s="2">
        <v>0</v>
      </c>
      <c r="J442" s="2">
        <v>0</v>
      </c>
      <c r="K442" s="2">
        <v>0</v>
      </c>
      <c r="L442" s="2">
        <v>2</v>
      </c>
      <c r="M442" s="2">
        <v>0.98499999999999999</v>
      </c>
      <c r="N442" s="2">
        <v>0.97099999999999997</v>
      </c>
      <c r="O442" s="2">
        <v>4.5999999999999996</v>
      </c>
      <c r="P442" s="2">
        <v>0.66900000000000004</v>
      </c>
      <c r="Q442" s="3">
        <v>1</v>
      </c>
      <c r="R442" s="4" t="str">
        <f>TRIM(tblOperations[[#This Row],[Region]])</f>
        <v>South East</v>
      </c>
      <c r="S442" s="4" t="str">
        <f>TRIM(tblOperations[[#This Row],[Team]])</f>
        <v>Workplace Services</v>
      </c>
      <c r="T442" s="4" t="str">
        <f>_xlfn.XLOOKUP(R442,tblRegionReference[Region],tblRegionReference[Area],"Not Found")</f>
        <v>South</v>
      </c>
      <c r="U442" s="4" t="str">
        <f>IF(tblOperations[[#This Row],[Completion_Rate]]&gt;=_xlfn.XLOOKUP("Completion Rate",tblKPITargets[KPI_Name],tblKPITargets[Target_Value]),"Met","Below Target")</f>
        <v>Met</v>
      </c>
      <c r="V442" t="str">
        <f>IF(tblOperations[[#This Row],[SLA_Compliance]]&gt;=_xlfn.XLOOKUP('04_References'!$A$3,tblKPITargets[KPI_Name],tblKPITargets[Target_Value]),"Met","Below Target")</f>
        <v>Met</v>
      </c>
      <c r="W442" t="str">
        <f>IF(tblOperations[[#This Row],[Quality_Pass_Rate]]&gt;=_xlfn.XLOOKUP('04_References'!$A$4,tblKPITargets[KPI_Name],tblKPITargets[Target_Value]),"Met","Below Target")</f>
        <v>Met</v>
      </c>
      <c r="X442" t="str">
        <f>IF(tblOperations[[#This Row],[Average_Completion_Days]]&lt;=_xlfn.XLOOKUP('04_References'!$A$7,tblKPITargets[KPI_Name],tblKPITargets[Target_Value]),"Met","Below Target")</f>
        <v>Met</v>
      </c>
      <c r="Y442" t="str">
        <f>IF(tblOperations[[#This Row],[Closing_Backlog]]&lt;=_xlfn.XLOOKUP('04_References'!$A$8,tblKPITargets[KPI_Name],tblKPITargets[Target_Value]),"Met","Below Target")</f>
        <v>Met</v>
      </c>
    </row>
    <row r="443" spans="1:25">
      <c r="A443" s="8" t="s">
        <v>471</v>
      </c>
      <c r="B443" s="9">
        <v>46042</v>
      </c>
      <c r="C443" s="4" t="s">
        <v>48</v>
      </c>
      <c r="D443" s="4" t="s">
        <v>21</v>
      </c>
      <c r="E443" s="4">
        <v>469</v>
      </c>
      <c r="F443" s="4">
        <v>34</v>
      </c>
      <c r="G443" s="4">
        <v>503</v>
      </c>
      <c r="H443" s="4">
        <v>17</v>
      </c>
      <c r="I443" s="4">
        <v>486</v>
      </c>
      <c r="J443" s="4">
        <v>0</v>
      </c>
      <c r="K443" s="4">
        <v>0</v>
      </c>
      <c r="L443" s="4">
        <v>8</v>
      </c>
      <c r="M443" s="4">
        <v>0.6</v>
      </c>
      <c r="N443" s="4">
        <v>1</v>
      </c>
      <c r="O443" s="4">
        <v>2.5</v>
      </c>
      <c r="P443" s="4">
        <v>0.751</v>
      </c>
      <c r="Q443" s="5">
        <v>3.4000000000000002E-2</v>
      </c>
      <c r="R443" s="4" t="str">
        <f>TRIM(tblOperations[[#This Row],[Region]])</f>
        <v>South East</v>
      </c>
      <c r="S443" s="4" t="str">
        <f>TRIM(tblOperations[[#This Row],[Team]])</f>
        <v>Facilities Response</v>
      </c>
      <c r="T443" s="4" t="str">
        <f>_xlfn.XLOOKUP(R443,tblRegionReference[Region],tblRegionReference[Area],"Not Found")</f>
        <v>South</v>
      </c>
      <c r="U443" s="4" t="str">
        <f>IF(tblOperations[[#This Row],[Completion_Rate]]&gt;=_xlfn.XLOOKUP("Completion Rate",tblKPITargets[KPI_Name],tblKPITargets[Target_Value]),"Met","Below Target")</f>
        <v>Below Target</v>
      </c>
      <c r="V443" t="str">
        <f>IF(tblOperations[[#This Row],[SLA_Compliance]]&gt;=_xlfn.XLOOKUP('04_References'!$A$3,tblKPITargets[KPI_Name],tblKPITargets[Target_Value]),"Met","Below Target")</f>
        <v>Below Target</v>
      </c>
      <c r="W443" t="str">
        <f>IF(tblOperations[[#This Row],[Quality_Pass_Rate]]&gt;=_xlfn.XLOOKUP('04_References'!$A$4,tblKPITargets[KPI_Name],tblKPITargets[Target_Value]),"Met","Below Target")</f>
        <v>Met</v>
      </c>
      <c r="X443" t="str">
        <f>IF(tblOperations[[#This Row],[Average_Completion_Days]]&lt;=_xlfn.XLOOKUP('04_References'!$A$7,tblKPITargets[KPI_Name],tblKPITargets[Target_Value]),"Met","Below Target")</f>
        <v>Below Target</v>
      </c>
      <c r="Y443" t="str">
        <f>IF(tblOperations[[#This Row],[Closing_Backlog]]&lt;=_xlfn.XLOOKUP('04_References'!$A$8,tblKPITargets[KPI_Name],tblKPITargets[Target_Value]),"Met","Below Target")</f>
        <v>Below Target</v>
      </c>
    </row>
    <row r="444" spans="1:25">
      <c r="A444" s="6" t="s">
        <v>472</v>
      </c>
      <c r="B444" s="7">
        <v>46042</v>
      </c>
      <c r="C444" s="2" t="s">
        <v>48</v>
      </c>
      <c r="D444" s="2" t="s">
        <v>23</v>
      </c>
      <c r="E444" s="2">
        <v>0</v>
      </c>
      <c r="F444" s="2">
        <v>50</v>
      </c>
      <c r="G444" s="2">
        <v>50</v>
      </c>
      <c r="H444" s="2">
        <v>49</v>
      </c>
      <c r="I444" s="2">
        <v>1</v>
      </c>
      <c r="J444" s="2">
        <v>0</v>
      </c>
      <c r="K444" s="2">
        <v>0</v>
      </c>
      <c r="L444" s="2">
        <v>1.4</v>
      </c>
      <c r="M444" s="2">
        <v>0.97199999999999998</v>
      </c>
      <c r="N444" s="2">
        <v>0.995</v>
      </c>
      <c r="O444" s="2">
        <v>4.4000000000000004</v>
      </c>
      <c r="P444" s="2">
        <v>0.69499999999999995</v>
      </c>
      <c r="Q444" s="3">
        <v>0.98</v>
      </c>
      <c r="R444" s="4" t="str">
        <f>TRIM(tblOperations[[#This Row],[Region]])</f>
        <v>South East</v>
      </c>
      <c r="S444" s="4" t="str">
        <f>TRIM(tblOperations[[#This Row],[Team]])</f>
        <v>Estates Support</v>
      </c>
      <c r="T444" s="4" t="str">
        <f>_xlfn.XLOOKUP(R444,tblRegionReference[Region],tblRegionReference[Area],"Not Found")</f>
        <v>South</v>
      </c>
      <c r="U444" s="4" t="str">
        <f>IF(tblOperations[[#This Row],[Completion_Rate]]&gt;=_xlfn.XLOOKUP("Completion Rate",tblKPITargets[KPI_Name],tblKPITargets[Target_Value]),"Met","Below Target")</f>
        <v>Met</v>
      </c>
      <c r="V444" t="str">
        <f>IF(tblOperations[[#This Row],[SLA_Compliance]]&gt;=_xlfn.XLOOKUP('04_References'!$A$3,tblKPITargets[KPI_Name],tblKPITargets[Target_Value]),"Met","Below Target")</f>
        <v>Met</v>
      </c>
      <c r="W444" t="str">
        <f>IF(tblOperations[[#This Row],[Quality_Pass_Rate]]&gt;=_xlfn.XLOOKUP('04_References'!$A$4,tblKPITargets[KPI_Name],tblKPITargets[Target_Value]),"Met","Below Target")</f>
        <v>Met</v>
      </c>
      <c r="X444" t="str">
        <f>IF(tblOperations[[#This Row],[Average_Completion_Days]]&lt;=_xlfn.XLOOKUP('04_References'!$A$7,tblKPITargets[KPI_Name],tblKPITargets[Target_Value]),"Met","Below Target")</f>
        <v>Met</v>
      </c>
      <c r="Y444" t="str">
        <f>IF(tblOperations[[#This Row],[Closing_Backlog]]&lt;=_xlfn.XLOOKUP('04_References'!$A$8,tblKPITargets[KPI_Name],tblKPITargets[Target_Value]),"Met","Below Target")</f>
        <v>Met</v>
      </c>
    </row>
    <row r="445" spans="1:25">
      <c r="A445" s="8" t="s">
        <v>473</v>
      </c>
      <c r="B445" s="9">
        <v>46042</v>
      </c>
      <c r="C445" s="4" t="s">
        <v>48</v>
      </c>
      <c r="D445" s="4" t="s">
        <v>25</v>
      </c>
      <c r="E445" s="4">
        <v>175</v>
      </c>
      <c r="F445" s="4">
        <v>40</v>
      </c>
      <c r="G445" s="4">
        <v>215</v>
      </c>
      <c r="H445" s="4">
        <v>22</v>
      </c>
      <c r="I445" s="4">
        <v>193</v>
      </c>
      <c r="J445" s="4">
        <v>0</v>
      </c>
      <c r="K445" s="4">
        <v>0</v>
      </c>
      <c r="L445" s="4">
        <v>8</v>
      </c>
      <c r="M445" s="4">
        <v>0.6</v>
      </c>
      <c r="N445" s="4">
        <v>0.98599999999999999</v>
      </c>
      <c r="O445" s="4">
        <v>2.5</v>
      </c>
      <c r="P445" s="4">
        <v>0.71899999999999997</v>
      </c>
      <c r="Q445" s="5">
        <v>0.10199999999999999</v>
      </c>
      <c r="R445" s="4" t="str">
        <f>TRIM(tblOperations[[#This Row],[Region]])</f>
        <v>South East</v>
      </c>
      <c r="S445" s="4" t="str">
        <f>TRIM(tblOperations[[#This Row],[Team]])</f>
        <v>Workplace Projects</v>
      </c>
      <c r="T445" s="4" t="str">
        <f>_xlfn.XLOOKUP(R445,tblRegionReference[Region],tblRegionReference[Area],"Not Found")</f>
        <v>South</v>
      </c>
      <c r="U445" s="4" t="str">
        <f>IF(tblOperations[[#This Row],[Completion_Rate]]&gt;=_xlfn.XLOOKUP("Completion Rate",tblKPITargets[KPI_Name],tblKPITargets[Target_Value]),"Met","Below Target")</f>
        <v>Below Target</v>
      </c>
      <c r="V445" t="str">
        <f>IF(tblOperations[[#This Row],[SLA_Compliance]]&gt;=_xlfn.XLOOKUP('04_References'!$A$3,tblKPITargets[KPI_Name],tblKPITargets[Target_Value]),"Met","Below Target")</f>
        <v>Below Target</v>
      </c>
      <c r="W445" t="str">
        <f>IF(tblOperations[[#This Row],[Quality_Pass_Rate]]&gt;=_xlfn.XLOOKUP('04_References'!$A$4,tblKPITargets[KPI_Name],tblKPITargets[Target_Value]),"Met","Below Target")</f>
        <v>Met</v>
      </c>
      <c r="X445" t="str">
        <f>IF(tblOperations[[#This Row],[Average_Completion_Days]]&lt;=_xlfn.XLOOKUP('04_References'!$A$7,tblKPITargets[KPI_Name],tblKPITargets[Target_Value]),"Met","Below Target")</f>
        <v>Below Target</v>
      </c>
      <c r="Y445" t="str">
        <f>IF(tblOperations[[#This Row],[Closing_Backlog]]&lt;=_xlfn.XLOOKUP('04_References'!$A$8,tblKPITargets[KPI_Name],tblKPITargets[Target_Value]),"Met","Below Target")</f>
        <v>Below Target</v>
      </c>
    </row>
    <row r="446" spans="1:25">
      <c r="A446" s="6" t="s">
        <v>474</v>
      </c>
      <c r="B446" s="7">
        <v>46042</v>
      </c>
      <c r="C446" s="2" t="s">
        <v>53</v>
      </c>
      <c r="D446" s="2" t="s">
        <v>19</v>
      </c>
      <c r="E446" s="2">
        <v>240</v>
      </c>
      <c r="F446" s="2">
        <v>45</v>
      </c>
      <c r="G446" s="2">
        <v>285</v>
      </c>
      <c r="H446" s="2">
        <v>24</v>
      </c>
      <c r="I446" s="2">
        <v>261</v>
      </c>
      <c r="J446" s="2">
        <v>1</v>
      </c>
      <c r="K446" s="2">
        <v>0</v>
      </c>
      <c r="L446" s="2">
        <v>8</v>
      </c>
      <c r="M446" s="2">
        <v>0.6</v>
      </c>
      <c r="N446" s="2">
        <v>0.998</v>
      </c>
      <c r="O446" s="2">
        <v>2.5</v>
      </c>
      <c r="P446" s="2">
        <v>0.77100000000000002</v>
      </c>
      <c r="Q446" s="3">
        <v>8.4000000000000005E-2</v>
      </c>
      <c r="R446" s="4" t="str">
        <f>TRIM(tblOperations[[#This Row],[Region]])</f>
        <v>Wales</v>
      </c>
      <c r="S446" s="4" t="str">
        <f>TRIM(tblOperations[[#This Row],[Team]])</f>
        <v>Workplace Services</v>
      </c>
      <c r="T446" s="4" t="str">
        <f>_xlfn.XLOOKUP(R446,tblRegionReference[Region],tblRegionReference[Area],"Not Found")</f>
        <v>Wales</v>
      </c>
      <c r="U446" s="4" t="str">
        <f>IF(tblOperations[[#This Row],[Completion_Rate]]&gt;=_xlfn.XLOOKUP("Completion Rate",tblKPITargets[KPI_Name],tblKPITargets[Target_Value]),"Met","Below Target")</f>
        <v>Below Target</v>
      </c>
      <c r="V446" t="str">
        <f>IF(tblOperations[[#This Row],[SLA_Compliance]]&gt;=_xlfn.XLOOKUP('04_References'!$A$3,tblKPITargets[KPI_Name],tblKPITargets[Target_Value]),"Met","Below Target")</f>
        <v>Below Target</v>
      </c>
      <c r="W446" t="str">
        <f>IF(tblOperations[[#This Row],[Quality_Pass_Rate]]&gt;=_xlfn.XLOOKUP('04_References'!$A$4,tblKPITargets[KPI_Name],tblKPITargets[Target_Value]),"Met","Below Target")</f>
        <v>Met</v>
      </c>
      <c r="X446" t="str">
        <f>IF(tblOperations[[#This Row],[Average_Completion_Days]]&lt;=_xlfn.XLOOKUP('04_References'!$A$7,tblKPITargets[KPI_Name],tblKPITargets[Target_Value]),"Met","Below Target")</f>
        <v>Below Target</v>
      </c>
      <c r="Y446" t="str">
        <f>IF(tblOperations[[#This Row],[Closing_Backlog]]&lt;=_xlfn.XLOOKUP('04_References'!$A$8,tblKPITargets[KPI_Name],tblKPITargets[Target_Value]),"Met","Below Target")</f>
        <v>Below Target</v>
      </c>
    </row>
    <row r="447" spans="1:25">
      <c r="A447" s="8" t="s">
        <v>475</v>
      </c>
      <c r="B447" s="9">
        <v>46042</v>
      </c>
      <c r="C447" s="4" t="s">
        <v>53</v>
      </c>
      <c r="D447" s="4" t="s">
        <v>21</v>
      </c>
      <c r="E447" s="4">
        <v>179</v>
      </c>
      <c r="F447" s="4">
        <v>32</v>
      </c>
      <c r="G447" s="4">
        <v>211</v>
      </c>
      <c r="H447" s="4">
        <v>26</v>
      </c>
      <c r="I447" s="4">
        <v>185</v>
      </c>
      <c r="J447" s="4">
        <v>0</v>
      </c>
      <c r="K447" s="4">
        <v>0</v>
      </c>
      <c r="L447" s="4">
        <v>8</v>
      </c>
      <c r="M447" s="4">
        <v>0.6</v>
      </c>
      <c r="N447" s="4">
        <v>1</v>
      </c>
      <c r="O447" s="4">
        <v>2.5</v>
      </c>
      <c r="P447" s="4">
        <v>0.70599999999999996</v>
      </c>
      <c r="Q447" s="5">
        <v>0.123</v>
      </c>
      <c r="R447" s="4" t="str">
        <f>TRIM(tblOperations[[#This Row],[Region]])</f>
        <v>Wales</v>
      </c>
      <c r="S447" s="4" t="str">
        <f>TRIM(tblOperations[[#This Row],[Team]])</f>
        <v>Facilities Response</v>
      </c>
      <c r="T447" s="4" t="str">
        <f>_xlfn.XLOOKUP(R447,tblRegionReference[Region],tblRegionReference[Area],"Not Found")</f>
        <v>Wales</v>
      </c>
      <c r="U447" s="4" t="str">
        <f>IF(tblOperations[[#This Row],[Completion_Rate]]&gt;=_xlfn.XLOOKUP("Completion Rate",tblKPITargets[KPI_Name],tblKPITargets[Target_Value]),"Met","Below Target")</f>
        <v>Below Target</v>
      </c>
      <c r="V447" t="str">
        <f>IF(tblOperations[[#This Row],[SLA_Compliance]]&gt;=_xlfn.XLOOKUP('04_References'!$A$3,tblKPITargets[KPI_Name],tblKPITargets[Target_Value]),"Met","Below Target")</f>
        <v>Below Target</v>
      </c>
      <c r="W447" t="str">
        <f>IF(tblOperations[[#This Row],[Quality_Pass_Rate]]&gt;=_xlfn.XLOOKUP('04_References'!$A$4,tblKPITargets[KPI_Name],tblKPITargets[Target_Value]),"Met","Below Target")</f>
        <v>Met</v>
      </c>
      <c r="X447" t="str">
        <f>IF(tblOperations[[#This Row],[Average_Completion_Days]]&lt;=_xlfn.XLOOKUP('04_References'!$A$7,tblKPITargets[KPI_Name],tblKPITargets[Target_Value]),"Met","Below Target")</f>
        <v>Below Target</v>
      </c>
      <c r="Y447" t="str">
        <f>IF(tblOperations[[#This Row],[Closing_Backlog]]&lt;=_xlfn.XLOOKUP('04_References'!$A$8,tblKPITargets[KPI_Name],tblKPITargets[Target_Value]),"Met","Below Target")</f>
        <v>Below Target</v>
      </c>
    </row>
    <row r="448" spans="1:25">
      <c r="A448" s="6" t="s">
        <v>476</v>
      </c>
      <c r="B448" s="7">
        <v>46042</v>
      </c>
      <c r="C448" s="2" t="s">
        <v>53</v>
      </c>
      <c r="D448" s="2" t="s">
        <v>23</v>
      </c>
      <c r="E448" s="2">
        <v>164</v>
      </c>
      <c r="F448" s="2">
        <v>32</v>
      </c>
      <c r="G448" s="2">
        <v>196</v>
      </c>
      <c r="H448" s="2">
        <v>32</v>
      </c>
      <c r="I448" s="2">
        <v>164</v>
      </c>
      <c r="J448" s="2">
        <v>0</v>
      </c>
      <c r="K448" s="2">
        <v>0</v>
      </c>
      <c r="L448" s="2">
        <v>8</v>
      </c>
      <c r="M448" s="2">
        <v>0.6</v>
      </c>
      <c r="N448" s="2">
        <v>0.96899999999999997</v>
      </c>
      <c r="O448" s="2">
        <v>2.5</v>
      </c>
      <c r="P448" s="2">
        <v>0.755</v>
      </c>
      <c r="Q448" s="3">
        <v>0.16300000000000001</v>
      </c>
      <c r="R448" s="4" t="str">
        <f>TRIM(tblOperations[[#This Row],[Region]])</f>
        <v>Wales</v>
      </c>
      <c r="S448" s="4" t="str">
        <f>TRIM(tblOperations[[#This Row],[Team]])</f>
        <v>Estates Support</v>
      </c>
      <c r="T448" s="4" t="str">
        <f>_xlfn.XLOOKUP(R448,tblRegionReference[Region],tblRegionReference[Area],"Not Found")</f>
        <v>Wales</v>
      </c>
      <c r="U448" s="4" t="str">
        <f>IF(tblOperations[[#This Row],[Completion_Rate]]&gt;=_xlfn.XLOOKUP("Completion Rate",tblKPITargets[KPI_Name],tblKPITargets[Target_Value]),"Met","Below Target")</f>
        <v>Below Target</v>
      </c>
      <c r="V448" t="str">
        <f>IF(tblOperations[[#This Row],[SLA_Compliance]]&gt;=_xlfn.XLOOKUP('04_References'!$A$3,tblKPITargets[KPI_Name],tblKPITargets[Target_Value]),"Met","Below Target")</f>
        <v>Below Target</v>
      </c>
      <c r="W448" t="str">
        <f>IF(tblOperations[[#This Row],[Quality_Pass_Rate]]&gt;=_xlfn.XLOOKUP('04_References'!$A$4,tblKPITargets[KPI_Name],tblKPITargets[Target_Value]),"Met","Below Target")</f>
        <v>Met</v>
      </c>
      <c r="X448" t="str">
        <f>IF(tblOperations[[#This Row],[Average_Completion_Days]]&lt;=_xlfn.XLOOKUP('04_References'!$A$7,tblKPITargets[KPI_Name],tblKPITargets[Target_Value]),"Met","Below Target")</f>
        <v>Below Target</v>
      </c>
      <c r="Y448" t="str">
        <f>IF(tblOperations[[#This Row],[Closing_Backlog]]&lt;=_xlfn.XLOOKUP('04_References'!$A$8,tblKPITargets[KPI_Name],tblKPITargets[Target_Value]),"Met","Below Target")</f>
        <v>Below Target</v>
      </c>
    </row>
    <row r="449" spans="1:25">
      <c r="A449" s="8" t="s">
        <v>477</v>
      </c>
      <c r="B449" s="9">
        <v>46042</v>
      </c>
      <c r="C449" s="4" t="s">
        <v>53</v>
      </c>
      <c r="D449" s="4" t="s">
        <v>25</v>
      </c>
      <c r="E449" s="4">
        <v>0</v>
      </c>
      <c r="F449" s="4">
        <v>29</v>
      </c>
      <c r="G449" s="4">
        <v>29</v>
      </c>
      <c r="H449" s="4">
        <v>29</v>
      </c>
      <c r="I449" s="4">
        <v>0</v>
      </c>
      <c r="J449" s="4">
        <v>0</v>
      </c>
      <c r="K449" s="4">
        <v>0</v>
      </c>
      <c r="L449" s="4">
        <v>1.4</v>
      </c>
      <c r="M449" s="4">
        <v>0.95199999999999996</v>
      </c>
      <c r="N449" s="4">
        <v>1</v>
      </c>
      <c r="O449" s="4">
        <v>4.8</v>
      </c>
      <c r="P449" s="4">
        <v>0.74</v>
      </c>
      <c r="Q449" s="5">
        <v>1</v>
      </c>
      <c r="R449" s="4" t="str">
        <f>TRIM(tblOperations[[#This Row],[Region]])</f>
        <v>Wales</v>
      </c>
      <c r="S449" s="4" t="str">
        <f>TRIM(tblOperations[[#This Row],[Team]])</f>
        <v>Workplace Projects</v>
      </c>
      <c r="T449" s="4" t="str">
        <f>_xlfn.XLOOKUP(R449,tblRegionReference[Region],tblRegionReference[Area],"Not Found")</f>
        <v>Wales</v>
      </c>
      <c r="U449" s="4" t="str">
        <f>IF(tblOperations[[#This Row],[Completion_Rate]]&gt;=_xlfn.XLOOKUP("Completion Rate",tblKPITargets[KPI_Name],tblKPITargets[Target_Value]),"Met","Below Target")</f>
        <v>Met</v>
      </c>
      <c r="V449" t="str">
        <f>IF(tblOperations[[#This Row],[SLA_Compliance]]&gt;=_xlfn.XLOOKUP('04_References'!$A$3,tblKPITargets[KPI_Name],tblKPITargets[Target_Value]),"Met","Below Target")</f>
        <v>Met</v>
      </c>
      <c r="W449" t="str">
        <f>IF(tblOperations[[#This Row],[Quality_Pass_Rate]]&gt;=_xlfn.XLOOKUP('04_References'!$A$4,tblKPITargets[KPI_Name],tblKPITargets[Target_Value]),"Met","Below Target")</f>
        <v>Met</v>
      </c>
      <c r="X449" t="str">
        <f>IF(tblOperations[[#This Row],[Average_Completion_Days]]&lt;=_xlfn.XLOOKUP('04_References'!$A$7,tblKPITargets[KPI_Name],tblKPITargets[Target_Value]),"Met","Below Target")</f>
        <v>Met</v>
      </c>
      <c r="Y449" t="str">
        <f>IF(tblOperations[[#This Row],[Closing_Backlog]]&lt;=_xlfn.XLOOKUP('04_References'!$A$8,tblKPITargets[KPI_Name],tblKPITargets[Target_Value]),"Met","Below Target")</f>
        <v>Met</v>
      </c>
    </row>
    <row r="450" spans="1:25">
      <c r="A450" s="6" t="s">
        <v>478</v>
      </c>
      <c r="B450" s="7">
        <v>46043</v>
      </c>
      <c r="C450" s="2" t="s">
        <v>18</v>
      </c>
      <c r="D450" s="2" t="s">
        <v>19</v>
      </c>
      <c r="E450" s="2">
        <v>63</v>
      </c>
      <c r="F450" s="2">
        <v>38</v>
      </c>
      <c r="G450" s="2">
        <v>101</v>
      </c>
      <c r="H450" s="2">
        <v>40</v>
      </c>
      <c r="I450" s="2">
        <v>61</v>
      </c>
      <c r="J450" s="2">
        <v>0</v>
      </c>
      <c r="K450" s="2">
        <v>0</v>
      </c>
      <c r="L450" s="2">
        <v>6.8</v>
      </c>
      <c r="M450" s="2">
        <v>0.63500000000000001</v>
      </c>
      <c r="N450" s="2">
        <v>0.96599999999999997</v>
      </c>
      <c r="O450" s="2">
        <v>2.6</v>
      </c>
      <c r="P450" s="2">
        <v>0.70499999999999996</v>
      </c>
      <c r="Q450" s="3">
        <v>0.39600000000000002</v>
      </c>
      <c r="R450" s="4" t="str">
        <f>TRIM(tblOperations[[#This Row],[Region]])</f>
        <v>Scotland</v>
      </c>
      <c r="S450" s="4" t="str">
        <f>TRIM(tblOperations[[#This Row],[Team]])</f>
        <v>Workplace Services</v>
      </c>
      <c r="T450" s="4" t="str">
        <f>_xlfn.XLOOKUP(R450,tblRegionReference[Region],tblRegionReference[Area],"Not Found")</f>
        <v>North</v>
      </c>
      <c r="U450" s="4" t="str">
        <f>IF(tblOperations[[#This Row],[Completion_Rate]]&gt;=_xlfn.XLOOKUP("Completion Rate",tblKPITargets[KPI_Name],tblKPITargets[Target_Value]),"Met","Below Target")</f>
        <v>Below Target</v>
      </c>
      <c r="V450" t="str">
        <f>IF(tblOperations[[#This Row],[SLA_Compliance]]&gt;=_xlfn.XLOOKUP('04_References'!$A$3,tblKPITargets[KPI_Name],tblKPITargets[Target_Value]),"Met","Below Target")</f>
        <v>Below Target</v>
      </c>
      <c r="W450" t="str">
        <f>IF(tblOperations[[#This Row],[Quality_Pass_Rate]]&gt;=_xlfn.XLOOKUP('04_References'!$A$4,tblKPITargets[KPI_Name],tblKPITargets[Target_Value]),"Met","Below Target")</f>
        <v>Met</v>
      </c>
      <c r="X450" t="str">
        <f>IF(tblOperations[[#This Row],[Average_Completion_Days]]&lt;=_xlfn.XLOOKUP('04_References'!$A$7,tblKPITargets[KPI_Name],tblKPITargets[Target_Value]),"Met","Below Target")</f>
        <v>Below Target</v>
      </c>
      <c r="Y450" t="str">
        <f>IF(tblOperations[[#This Row],[Closing_Backlog]]&lt;=_xlfn.XLOOKUP('04_References'!$A$8,tblKPITargets[KPI_Name],tblKPITargets[Target_Value]),"Met","Below Target")</f>
        <v>Below Target</v>
      </c>
    </row>
    <row r="451" spans="1:25">
      <c r="A451" s="8" t="s">
        <v>479</v>
      </c>
      <c r="B451" s="9">
        <v>46043</v>
      </c>
      <c r="C451" s="4" t="s">
        <v>18</v>
      </c>
      <c r="D451" s="4" t="s">
        <v>21</v>
      </c>
      <c r="E451" s="4">
        <v>18</v>
      </c>
      <c r="F451" s="4">
        <v>31</v>
      </c>
      <c r="G451" s="4">
        <v>49</v>
      </c>
      <c r="H451" s="4">
        <v>49</v>
      </c>
      <c r="I451" s="4">
        <v>0</v>
      </c>
      <c r="J451" s="4">
        <v>0</v>
      </c>
      <c r="K451" s="4">
        <v>0</v>
      </c>
      <c r="L451" s="4">
        <v>1.3</v>
      </c>
      <c r="M451" s="4">
        <v>0.95499999999999996</v>
      </c>
      <c r="N451" s="4">
        <v>0.98099999999999998</v>
      </c>
      <c r="O451" s="4">
        <v>4.5999999999999996</v>
      </c>
      <c r="P451" s="4">
        <v>0.71</v>
      </c>
      <c r="Q451" s="5">
        <v>1</v>
      </c>
      <c r="R451" s="4" t="str">
        <f>TRIM(tblOperations[[#This Row],[Region]])</f>
        <v>Scotland</v>
      </c>
      <c r="S451" s="4" t="str">
        <f>TRIM(tblOperations[[#This Row],[Team]])</f>
        <v>Facilities Response</v>
      </c>
      <c r="T451" s="4" t="str">
        <f>_xlfn.XLOOKUP(R451,tblRegionReference[Region],tblRegionReference[Area],"Not Found")</f>
        <v>North</v>
      </c>
      <c r="U451" s="4" t="str">
        <f>IF(tblOperations[[#This Row],[Completion_Rate]]&gt;=_xlfn.XLOOKUP("Completion Rate",tblKPITargets[KPI_Name],tblKPITargets[Target_Value]),"Met","Below Target")</f>
        <v>Met</v>
      </c>
      <c r="V451" t="str">
        <f>IF(tblOperations[[#This Row],[SLA_Compliance]]&gt;=_xlfn.XLOOKUP('04_References'!$A$3,tblKPITargets[KPI_Name],tblKPITargets[Target_Value]),"Met","Below Target")</f>
        <v>Met</v>
      </c>
      <c r="W451" t="str">
        <f>IF(tblOperations[[#This Row],[Quality_Pass_Rate]]&gt;=_xlfn.XLOOKUP('04_References'!$A$4,tblKPITargets[KPI_Name],tblKPITargets[Target_Value]),"Met","Below Target")</f>
        <v>Met</v>
      </c>
      <c r="X451" t="str">
        <f>IF(tblOperations[[#This Row],[Average_Completion_Days]]&lt;=_xlfn.XLOOKUP('04_References'!$A$7,tblKPITargets[KPI_Name],tblKPITargets[Target_Value]),"Met","Below Target")</f>
        <v>Met</v>
      </c>
      <c r="Y451" t="str">
        <f>IF(tblOperations[[#This Row],[Closing_Backlog]]&lt;=_xlfn.XLOOKUP('04_References'!$A$8,tblKPITargets[KPI_Name],tblKPITargets[Target_Value]),"Met","Below Target")</f>
        <v>Met</v>
      </c>
    </row>
    <row r="452" spans="1:25">
      <c r="A452" s="6" t="s">
        <v>480</v>
      </c>
      <c r="B452" s="7">
        <v>46043</v>
      </c>
      <c r="C452" s="2" t="s">
        <v>18</v>
      </c>
      <c r="D452" s="2" t="s">
        <v>23</v>
      </c>
      <c r="E452" s="2">
        <v>163</v>
      </c>
      <c r="F452" s="2">
        <v>42</v>
      </c>
      <c r="G452" s="2">
        <v>205</v>
      </c>
      <c r="H452" s="2">
        <v>32</v>
      </c>
      <c r="I452" s="2">
        <v>173</v>
      </c>
      <c r="J452" s="2">
        <v>0</v>
      </c>
      <c r="K452" s="2">
        <v>0</v>
      </c>
      <c r="L452" s="2">
        <v>8</v>
      </c>
      <c r="M452" s="2">
        <v>0.6</v>
      </c>
      <c r="N452" s="2">
        <v>0.97099999999999997</v>
      </c>
      <c r="O452" s="2">
        <v>2.5</v>
      </c>
      <c r="P452" s="2">
        <v>0.78600000000000003</v>
      </c>
      <c r="Q452" s="3">
        <v>0.156</v>
      </c>
      <c r="R452" s="4" t="str">
        <f>TRIM(tblOperations[[#This Row],[Region]])</f>
        <v>Scotland</v>
      </c>
      <c r="S452" s="4" t="str">
        <f>TRIM(tblOperations[[#This Row],[Team]])</f>
        <v>Estates Support</v>
      </c>
      <c r="T452" s="4" t="str">
        <f>_xlfn.XLOOKUP(R452,tblRegionReference[Region],tblRegionReference[Area],"Not Found")</f>
        <v>North</v>
      </c>
      <c r="U452" s="4" t="str">
        <f>IF(tblOperations[[#This Row],[Completion_Rate]]&gt;=_xlfn.XLOOKUP("Completion Rate",tblKPITargets[KPI_Name],tblKPITargets[Target_Value]),"Met","Below Target")</f>
        <v>Below Target</v>
      </c>
      <c r="V452" t="str">
        <f>IF(tblOperations[[#This Row],[SLA_Compliance]]&gt;=_xlfn.XLOOKUP('04_References'!$A$3,tblKPITargets[KPI_Name],tblKPITargets[Target_Value]),"Met","Below Target")</f>
        <v>Below Target</v>
      </c>
      <c r="W452" t="str">
        <f>IF(tblOperations[[#This Row],[Quality_Pass_Rate]]&gt;=_xlfn.XLOOKUP('04_References'!$A$4,tblKPITargets[KPI_Name],tblKPITargets[Target_Value]),"Met","Below Target")</f>
        <v>Met</v>
      </c>
      <c r="X452" t="str">
        <f>IF(tblOperations[[#This Row],[Average_Completion_Days]]&lt;=_xlfn.XLOOKUP('04_References'!$A$7,tblKPITargets[KPI_Name],tblKPITargets[Target_Value]),"Met","Below Target")</f>
        <v>Below Target</v>
      </c>
      <c r="Y452" t="str">
        <f>IF(tblOperations[[#This Row],[Closing_Backlog]]&lt;=_xlfn.XLOOKUP('04_References'!$A$8,tblKPITargets[KPI_Name],tblKPITargets[Target_Value]),"Met","Below Target")</f>
        <v>Below Target</v>
      </c>
    </row>
    <row r="453" spans="1:25">
      <c r="A453" s="8" t="s">
        <v>481</v>
      </c>
      <c r="B453" s="9">
        <v>46043</v>
      </c>
      <c r="C453" s="4" t="s">
        <v>18</v>
      </c>
      <c r="D453" s="4" t="s">
        <v>25</v>
      </c>
      <c r="E453" s="4">
        <v>0</v>
      </c>
      <c r="F453" s="4">
        <v>29</v>
      </c>
      <c r="G453" s="4">
        <v>29</v>
      </c>
      <c r="H453" s="4">
        <v>29</v>
      </c>
      <c r="I453" s="4">
        <v>0</v>
      </c>
      <c r="J453" s="4">
        <v>0</v>
      </c>
      <c r="K453" s="4">
        <v>0</v>
      </c>
      <c r="L453" s="4">
        <v>1.7</v>
      </c>
      <c r="M453" s="4">
        <v>0.95699999999999996</v>
      </c>
      <c r="N453" s="4">
        <v>0.97099999999999997</v>
      </c>
      <c r="O453" s="4">
        <v>4.5999999999999996</v>
      </c>
      <c r="P453" s="4">
        <v>0.77700000000000002</v>
      </c>
      <c r="Q453" s="5">
        <v>1</v>
      </c>
      <c r="R453" s="4" t="str">
        <f>TRIM(tblOperations[[#This Row],[Region]])</f>
        <v>Scotland</v>
      </c>
      <c r="S453" s="4" t="str">
        <f>TRIM(tblOperations[[#This Row],[Team]])</f>
        <v>Workplace Projects</v>
      </c>
      <c r="T453" s="4" t="str">
        <f>_xlfn.XLOOKUP(R453,tblRegionReference[Region],tblRegionReference[Area],"Not Found")</f>
        <v>North</v>
      </c>
      <c r="U453" s="4" t="str">
        <f>IF(tblOperations[[#This Row],[Completion_Rate]]&gt;=_xlfn.XLOOKUP("Completion Rate",tblKPITargets[KPI_Name],tblKPITargets[Target_Value]),"Met","Below Target")</f>
        <v>Met</v>
      </c>
      <c r="V453" t="str">
        <f>IF(tblOperations[[#This Row],[SLA_Compliance]]&gt;=_xlfn.XLOOKUP('04_References'!$A$3,tblKPITargets[KPI_Name],tblKPITargets[Target_Value]),"Met","Below Target")</f>
        <v>Met</v>
      </c>
      <c r="W453" t="str">
        <f>IF(tblOperations[[#This Row],[Quality_Pass_Rate]]&gt;=_xlfn.XLOOKUP('04_References'!$A$4,tblKPITargets[KPI_Name],tblKPITargets[Target_Value]),"Met","Below Target")</f>
        <v>Met</v>
      </c>
      <c r="X453" t="str">
        <f>IF(tblOperations[[#This Row],[Average_Completion_Days]]&lt;=_xlfn.XLOOKUP('04_References'!$A$7,tblKPITargets[KPI_Name],tblKPITargets[Target_Value]),"Met","Below Target")</f>
        <v>Met</v>
      </c>
      <c r="Y453" t="str">
        <f>IF(tblOperations[[#This Row],[Closing_Backlog]]&lt;=_xlfn.XLOOKUP('04_References'!$A$8,tblKPITargets[KPI_Name],tblKPITargets[Target_Value]),"Met","Below Target")</f>
        <v>Met</v>
      </c>
    </row>
    <row r="454" spans="1:25">
      <c r="A454" s="6" t="s">
        <v>482</v>
      </c>
      <c r="B454" s="7">
        <v>46043</v>
      </c>
      <c r="C454" s="2" t="s">
        <v>27</v>
      </c>
      <c r="D454" s="2" t="s">
        <v>19</v>
      </c>
      <c r="E454" s="2">
        <v>22</v>
      </c>
      <c r="F454" s="2">
        <v>56</v>
      </c>
      <c r="G454" s="2">
        <v>78</v>
      </c>
      <c r="H454" s="2">
        <v>49</v>
      </c>
      <c r="I454" s="2">
        <v>29</v>
      </c>
      <c r="J454" s="2">
        <v>0</v>
      </c>
      <c r="K454" s="2">
        <v>0</v>
      </c>
      <c r="L454" s="2">
        <v>4.0999999999999996</v>
      </c>
      <c r="M454" s="2">
        <v>0.78600000000000003</v>
      </c>
      <c r="N454" s="2">
        <v>1</v>
      </c>
      <c r="O454" s="2">
        <v>3.3</v>
      </c>
      <c r="P454" s="2">
        <v>0.69199999999999995</v>
      </c>
      <c r="Q454" s="3">
        <v>0.628</v>
      </c>
      <c r="R454" s="4" t="str">
        <f>TRIM(tblOperations[[#This Row],[Region]])</f>
        <v>North East</v>
      </c>
      <c r="S454" s="4" t="str">
        <f>TRIM(tblOperations[[#This Row],[Team]])</f>
        <v>Workplace Services</v>
      </c>
      <c r="T454" s="4" t="str">
        <f>_xlfn.XLOOKUP(R454,tblRegionReference[Region],tblRegionReference[Area],"Not Found")</f>
        <v>North</v>
      </c>
      <c r="U454" s="4" t="str">
        <f>IF(tblOperations[[#This Row],[Completion_Rate]]&gt;=_xlfn.XLOOKUP("Completion Rate",tblKPITargets[KPI_Name],tblKPITargets[Target_Value]),"Met","Below Target")</f>
        <v>Below Target</v>
      </c>
      <c r="V454" t="str">
        <f>IF(tblOperations[[#This Row],[SLA_Compliance]]&gt;=_xlfn.XLOOKUP('04_References'!$A$3,tblKPITargets[KPI_Name],tblKPITargets[Target_Value]),"Met","Below Target")</f>
        <v>Below Target</v>
      </c>
      <c r="W454" t="str">
        <f>IF(tblOperations[[#This Row],[Quality_Pass_Rate]]&gt;=_xlfn.XLOOKUP('04_References'!$A$4,tblKPITargets[KPI_Name],tblKPITargets[Target_Value]),"Met","Below Target")</f>
        <v>Met</v>
      </c>
      <c r="X454" t="str">
        <f>IF(tblOperations[[#This Row],[Average_Completion_Days]]&lt;=_xlfn.XLOOKUP('04_References'!$A$7,tblKPITargets[KPI_Name],tblKPITargets[Target_Value]),"Met","Below Target")</f>
        <v>Below Target</v>
      </c>
      <c r="Y454" t="str">
        <f>IF(tblOperations[[#This Row],[Closing_Backlog]]&lt;=_xlfn.XLOOKUP('04_References'!$A$8,tblKPITargets[KPI_Name],tblKPITargets[Target_Value]),"Met","Below Target")</f>
        <v>Below Target</v>
      </c>
    </row>
    <row r="455" spans="1:25">
      <c r="A455" s="8" t="s">
        <v>483</v>
      </c>
      <c r="B455" s="9">
        <v>46043</v>
      </c>
      <c r="C455" s="4" t="s">
        <v>27</v>
      </c>
      <c r="D455" s="4" t="s">
        <v>21</v>
      </c>
      <c r="E455" s="4">
        <v>0</v>
      </c>
      <c r="F455" s="4">
        <v>32</v>
      </c>
      <c r="G455" s="4">
        <v>32</v>
      </c>
      <c r="H455" s="4">
        <v>32</v>
      </c>
      <c r="I455" s="4">
        <v>0</v>
      </c>
      <c r="J455" s="4">
        <v>0</v>
      </c>
      <c r="K455" s="4">
        <v>0</v>
      </c>
      <c r="L455" s="4">
        <v>1.5</v>
      </c>
      <c r="M455" s="4">
        <v>0.94899999999999995</v>
      </c>
      <c r="N455" s="4">
        <v>0.98699999999999999</v>
      </c>
      <c r="O455" s="4">
        <v>4.4000000000000004</v>
      </c>
      <c r="P455" s="4">
        <v>0.70599999999999996</v>
      </c>
      <c r="Q455" s="5">
        <v>1</v>
      </c>
      <c r="R455" s="4" t="str">
        <f>TRIM(tblOperations[[#This Row],[Region]])</f>
        <v>North East</v>
      </c>
      <c r="S455" s="4" t="str">
        <f>TRIM(tblOperations[[#This Row],[Team]])</f>
        <v>Facilities Response</v>
      </c>
      <c r="T455" s="4" t="str">
        <f>_xlfn.XLOOKUP(R455,tblRegionReference[Region],tblRegionReference[Area],"Not Found")</f>
        <v>North</v>
      </c>
      <c r="U455" s="4" t="str">
        <f>IF(tblOperations[[#This Row],[Completion_Rate]]&gt;=_xlfn.XLOOKUP("Completion Rate",tblKPITargets[KPI_Name],tblKPITargets[Target_Value]),"Met","Below Target")</f>
        <v>Met</v>
      </c>
      <c r="V455" t="str">
        <f>IF(tblOperations[[#This Row],[SLA_Compliance]]&gt;=_xlfn.XLOOKUP('04_References'!$A$3,tblKPITargets[KPI_Name],tblKPITargets[Target_Value]),"Met","Below Target")</f>
        <v>Met</v>
      </c>
      <c r="W455" t="str">
        <f>IF(tblOperations[[#This Row],[Quality_Pass_Rate]]&gt;=_xlfn.XLOOKUP('04_References'!$A$4,tblKPITargets[KPI_Name],tblKPITargets[Target_Value]),"Met","Below Target")</f>
        <v>Met</v>
      </c>
      <c r="X455" t="str">
        <f>IF(tblOperations[[#This Row],[Average_Completion_Days]]&lt;=_xlfn.XLOOKUP('04_References'!$A$7,tblKPITargets[KPI_Name],tblKPITargets[Target_Value]),"Met","Below Target")</f>
        <v>Met</v>
      </c>
      <c r="Y455" t="str">
        <f>IF(tblOperations[[#This Row],[Closing_Backlog]]&lt;=_xlfn.XLOOKUP('04_References'!$A$8,tblKPITargets[KPI_Name],tblKPITargets[Target_Value]),"Met","Below Target")</f>
        <v>Met</v>
      </c>
    </row>
    <row r="456" spans="1:25">
      <c r="A456" s="6" t="s">
        <v>484</v>
      </c>
      <c r="B456" s="7">
        <v>46043</v>
      </c>
      <c r="C456" s="2" t="s">
        <v>27</v>
      </c>
      <c r="D456" s="2" t="s">
        <v>23</v>
      </c>
      <c r="E456" s="2">
        <v>341</v>
      </c>
      <c r="F456" s="2">
        <v>43</v>
      </c>
      <c r="G456" s="2">
        <v>384</v>
      </c>
      <c r="H456" s="2">
        <v>22</v>
      </c>
      <c r="I456" s="2">
        <v>362</v>
      </c>
      <c r="J456" s="2">
        <v>0</v>
      </c>
      <c r="K456" s="2">
        <v>0</v>
      </c>
      <c r="L456" s="2">
        <v>8</v>
      </c>
      <c r="M456" s="2">
        <v>0.6</v>
      </c>
      <c r="N456" s="2">
        <v>0.98499999999999999</v>
      </c>
      <c r="O456" s="2">
        <v>2.5</v>
      </c>
      <c r="P456" s="2">
        <v>0.70899999999999996</v>
      </c>
      <c r="Q456" s="3">
        <v>5.7000000000000002E-2</v>
      </c>
      <c r="R456" s="4" t="str">
        <f>TRIM(tblOperations[[#This Row],[Region]])</f>
        <v>North East</v>
      </c>
      <c r="S456" s="4" t="str">
        <f>TRIM(tblOperations[[#This Row],[Team]])</f>
        <v>Estates Support</v>
      </c>
      <c r="T456" s="4" t="str">
        <f>_xlfn.XLOOKUP(R456,tblRegionReference[Region],tblRegionReference[Area],"Not Found")</f>
        <v>North</v>
      </c>
      <c r="U456" s="4" t="str">
        <f>IF(tblOperations[[#This Row],[Completion_Rate]]&gt;=_xlfn.XLOOKUP("Completion Rate",tblKPITargets[KPI_Name],tblKPITargets[Target_Value]),"Met","Below Target")</f>
        <v>Below Target</v>
      </c>
      <c r="V456" t="str">
        <f>IF(tblOperations[[#This Row],[SLA_Compliance]]&gt;=_xlfn.XLOOKUP('04_References'!$A$3,tblKPITargets[KPI_Name],tblKPITargets[Target_Value]),"Met","Below Target")</f>
        <v>Below Target</v>
      </c>
      <c r="W456" t="str">
        <f>IF(tblOperations[[#This Row],[Quality_Pass_Rate]]&gt;=_xlfn.XLOOKUP('04_References'!$A$4,tblKPITargets[KPI_Name],tblKPITargets[Target_Value]),"Met","Below Target")</f>
        <v>Met</v>
      </c>
      <c r="X456" t="str">
        <f>IF(tblOperations[[#This Row],[Average_Completion_Days]]&lt;=_xlfn.XLOOKUP('04_References'!$A$7,tblKPITargets[KPI_Name],tblKPITargets[Target_Value]),"Met","Below Target")</f>
        <v>Below Target</v>
      </c>
      <c r="Y456" t="str">
        <f>IF(tblOperations[[#This Row],[Closing_Backlog]]&lt;=_xlfn.XLOOKUP('04_References'!$A$8,tblKPITargets[KPI_Name],tblKPITargets[Target_Value]),"Met","Below Target")</f>
        <v>Below Target</v>
      </c>
    </row>
    <row r="457" spans="1:25">
      <c r="A457" s="8" t="s">
        <v>485</v>
      </c>
      <c r="B457" s="9">
        <v>46043</v>
      </c>
      <c r="C457" s="4" t="s">
        <v>27</v>
      </c>
      <c r="D457" s="4" t="s">
        <v>25</v>
      </c>
      <c r="E457" s="4">
        <v>30</v>
      </c>
      <c r="F457" s="4">
        <v>21</v>
      </c>
      <c r="G457" s="4">
        <v>51</v>
      </c>
      <c r="H457" s="4">
        <v>32</v>
      </c>
      <c r="I457" s="4">
        <v>19</v>
      </c>
      <c r="J457" s="4">
        <v>0</v>
      </c>
      <c r="K457" s="4">
        <v>0</v>
      </c>
      <c r="L457" s="4">
        <v>3.3</v>
      </c>
      <c r="M457" s="4">
        <v>0.86199999999999999</v>
      </c>
      <c r="N457" s="4">
        <v>0.97199999999999998</v>
      </c>
      <c r="O457" s="4">
        <v>4</v>
      </c>
      <c r="P457" s="4">
        <v>0.77400000000000002</v>
      </c>
      <c r="Q457" s="5">
        <v>0.627</v>
      </c>
      <c r="R457" s="4" t="str">
        <f>TRIM(tblOperations[[#This Row],[Region]])</f>
        <v>North East</v>
      </c>
      <c r="S457" s="4" t="str">
        <f>TRIM(tblOperations[[#This Row],[Team]])</f>
        <v>Workplace Projects</v>
      </c>
      <c r="T457" s="4" t="str">
        <f>_xlfn.XLOOKUP(R457,tblRegionReference[Region],tblRegionReference[Area],"Not Found")</f>
        <v>North</v>
      </c>
      <c r="U457" s="4" t="str">
        <f>IF(tblOperations[[#This Row],[Completion_Rate]]&gt;=_xlfn.XLOOKUP("Completion Rate",tblKPITargets[KPI_Name],tblKPITargets[Target_Value]),"Met","Below Target")</f>
        <v>Below Target</v>
      </c>
      <c r="V457" t="str">
        <f>IF(tblOperations[[#This Row],[SLA_Compliance]]&gt;=_xlfn.XLOOKUP('04_References'!$A$3,tblKPITargets[KPI_Name],tblKPITargets[Target_Value]),"Met","Below Target")</f>
        <v>Below Target</v>
      </c>
      <c r="W457" t="str">
        <f>IF(tblOperations[[#This Row],[Quality_Pass_Rate]]&gt;=_xlfn.XLOOKUP('04_References'!$A$4,tblKPITargets[KPI_Name],tblKPITargets[Target_Value]),"Met","Below Target")</f>
        <v>Met</v>
      </c>
      <c r="X457" t="str">
        <f>IF(tblOperations[[#This Row],[Average_Completion_Days]]&lt;=_xlfn.XLOOKUP('04_References'!$A$7,tblKPITargets[KPI_Name],tblKPITargets[Target_Value]),"Met","Below Target")</f>
        <v>Below Target</v>
      </c>
      <c r="Y457" t="str">
        <f>IF(tblOperations[[#This Row],[Closing_Backlog]]&lt;=_xlfn.XLOOKUP('04_References'!$A$8,tblKPITargets[KPI_Name],tblKPITargets[Target_Value]),"Met","Below Target")</f>
        <v>Below Target</v>
      </c>
    </row>
    <row r="458" spans="1:25">
      <c r="A458" s="6" t="s">
        <v>486</v>
      </c>
      <c r="B458" s="7">
        <v>46043</v>
      </c>
      <c r="C458" s="2" t="s">
        <v>32</v>
      </c>
      <c r="D458" s="2" t="s">
        <v>19</v>
      </c>
      <c r="E458" s="2">
        <v>148</v>
      </c>
      <c r="F458" s="2">
        <v>54</v>
      </c>
      <c r="G458" s="2">
        <v>202</v>
      </c>
      <c r="H458" s="2">
        <v>30</v>
      </c>
      <c r="I458" s="2">
        <v>172</v>
      </c>
      <c r="J458" s="2">
        <v>0</v>
      </c>
      <c r="K458" s="2">
        <v>0</v>
      </c>
      <c r="L458" s="2">
        <v>8</v>
      </c>
      <c r="M458" s="2">
        <v>0.6</v>
      </c>
      <c r="N458" s="2">
        <v>1</v>
      </c>
      <c r="O458" s="2">
        <v>2.5</v>
      </c>
      <c r="P458" s="2">
        <v>0.77900000000000003</v>
      </c>
      <c r="Q458" s="3">
        <v>0.14899999999999999</v>
      </c>
      <c r="R458" s="4" t="str">
        <f>TRIM(tblOperations[[#This Row],[Region]])</f>
        <v>North West</v>
      </c>
      <c r="S458" s="4" t="str">
        <f>TRIM(tblOperations[[#This Row],[Team]])</f>
        <v>Workplace Services</v>
      </c>
      <c r="T458" s="4" t="str">
        <f>_xlfn.XLOOKUP(R458,tblRegionReference[Region],tblRegionReference[Area],"Not Found")</f>
        <v>North</v>
      </c>
      <c r="U458" s="4" t="str">
        <f>IF(tblOperations[[#This Row],[Completion_Rate]]&gt;=_xlfn.XLOOKUP("Completion Rate",tblKPITargets[KPI_Name],tblKPITargets[Target_Value]),"Met","Below Target")</f>
        <v>Below Target</v>
      </c>
      <c r="V458" t="str">
        <f>IF(tblOperations[[#This Row],[SLA_Compliance]]&gt;=_xlfn.XLOOKUP('04_References'!$A$3,tblKPITargets[KPI_Name],tblKPITargets[Target_Value]),"Met","Below Target")</f>
        <v>Below Target</v>
      </c>
      <c r="W458" t="str">
        <f>IF(tblOperations[[#This Row],[Quality_Pass_Rate]]&gt;=_xlfn.XLOOKUP('04_References'!$A$4,tblKPITargets[KPI_Name],tblKPITargets[Target_Value]),"Met","Below Target")</f>
        <v>Met</v>
      </c>
      <c r="X458" t="str">
        <f>IF(tblOperations[[#This Row],[Average_Completion_Days]]&lt;=_xlfn.XLOOKUP('04_References'!$A$7,tblKPITargets[KPI_Name],tblKPITargets[Target_Value]),"Met","Below Target")</f>
        <v>Below Target</v>
      </c>
      <c r="Y458" t="str">
        <f>IF(tblOperations[[#This Row],[Closing_Backlog]]&lt;=_xlfn.XLOOKUP('04_References'!$A$8,tblKPITargets[KPI_Name],tblKPITargets[Target_Value]),"Met","Below Target")</f>
        <v>Below Target</v>
      </c>
    </row>
    <row r="459" spans="1:25">
      <c r="A459" s="8" t="s">
        <v>487</v>
      </c>
      <c r="B459" s="9">
        <v>46043</v>
      </c>
      <c r="C459" s="4" t="s">
        <v>32</v>
      </c>
      <c r="D459" s="4" t="s">
        <v>21</v>
      </c>
      <c r="E459" s="4">
        <v>280</v>
      </c>
      <c r="F459" s="4">
        <v>43</v>
      </c>
      <c r="G459" s="4">
        <v>323</v>
      </c>
      <c r="H459" s="4">
        <v>26</v>
      </c>
      <c r="I459" s="4">
        <v>297</v>
      </c>
      <c r="J459" s="4">
        <v>0</v>
      </c>
      <c r="K459" s="4">
        <v>0</v>
      </c>
      <c r="L459" s="4">
        <v>8</v>
      </c>
      <c r="M459" s="4">
        <v>0.6</v>
      </c>
      <c r="N459" s="4">
        <v>0.96499999999999997</v>
      </c>
      <c r="O459" s="4">
        <v>2.5</v>
      </c>
      <c r="P459" s="4">
        <v>0.78300000000000003</v>
      </c>
      <c r="Q459" s="5">
        <v>0.08</v>
      </c>
      <c r="R459" s="4" t="str">
        <f>TRIM(tblOperations[[#This Row],[Region]])</f>
        <v>North West</v>
      </c>
      <c r="S459" s="4" t="str">
        <f>TRIM(tblOperations[[#This Row],[Team]])</f>
        <v>Facilities Response</v>
      </c>
      <c r="T459" s="4" t="str">
        <f>_xlfn.XLOOKUP(R459,tblRegionReference[Region],tblRegionReference[Area],"Not Found")</f>
        <v>North</v>
      </c>
      <c r="U459" s="4" t="str">
        <f>IF(tblOperations[[#This Row],[Completion_Rate]]&gt;=_xlfn.XLOOKUP("Completion Rate",tblKPITargets[KPI_Name],tblKPITargets[Target_Value]),"Met","Below Target")</f>
        <v>Below Target</v>
      </c>
      <c r="V459" t="str">
        <f>IF(tblOperations[[#This Row],[SLA_Compliance]]&gt;=_xlfn.XLOOKUP('04_References'!$A$3,tblKPITargets[KPI_Name],tblKPITargets[Target_Value]),"Met","Below Target")</f>
        <v>Below Target</v>
      </c>
      <c r="W459" t="str">
        <f>IF(tblOperations[[#This Row],[Quality_Pass_Rate]]&gt;=_xlfn.XLOOKUP('04_References'!$A$4,tblKPITargets[KPI_Name],tblKPITargets[Target_Value]),"Met","Below Target")</f>
        <v>Met</v>
      </c>
      <c r="X459" t="str">
        <f>IF(tblOperations[[#This Row],[Average_Completion_Days]]&lt;=_xlfn.XLOOKUP('04_References'!$A$7,tblKPITargets[KPI_Name],tblKPITargets[Target_Value]),"Met","Below Target")</f>
        <v>Below Target</v>
      </c>
      <c r="Y459" t="str">
        <f>IF(tblOperations[[#This Row],[Closing_Backlog]]&lt;=_xlfn.XLOOKUP('04_References'!$A$8,tblKPITargets[KPI_Name],tblKPITargets[Target_Value]),"Met","Below Target")</f>
        <v>Below Target</v>
      </c>
    </row>
    <row r="460" spans="1:25">
      <c r="A460" s="6" t="s">
        <v>488</v>
      </c>
      <c r="B460" s="7">
        <v>46043</v>
      </c>
      <c r="C460" s="2" t="s">
        <v>32</v>
      </c>
      <c r="D460" s="2" t="s">
        <v>23</v>
      </c>
      <c r="E460" s="2">
        <v>354</v>
      </c>
      <c r="F460" s="2">
        <v>49</v>
      </c>
      <c r="G460" s="2">
        <v>403</v>
      </c>
      <c r="H460" s="2">
        <v>16</v>
      </c>
      <c r="I460" s="2">
        <v>387</v>
      </c>
      <c r="J460" s="2">
        <v>0</v>
      </c>
      <c r="K460" s="2">
        <v>0</v>
      </c>
      <c r="L460" s="2">
        <v>8</v>
      </c>
      <c r="M460" s="2">
        <v>0.6</v>
      </c>
      <c r="N460" s="2">
        <v>0.995</v>
      </c>
      <c r="O460" s="2">
        <v>2.5</v>
      </c>
      <c r="P460" s="2">
        <v>0.66700000000000004</v>
      </c>
      <c r="Q460" s="3">
        <v>0.04</v>
      </c>
      <c r="R460" s="4" t="str">
        <f>TRIM(tblOperations[[#This Row],[Region]])</f>
        <v>North West</v>
      </c>
      <c r="S460" s="4" t="str">
        <f>TRIM(tblOperations[[#This Row],[Team]])</f>
        <v>Estates Support</v>
      </c>
      <c r="T460" s="4" t="str">
        <f>_xlfn.XLOOKUP(R460,tblRegionReference[Region],tblRegionReference[Area],"Not Found")</f>
        <v>North</v>
      </c>
      <c r="U460" s="4" t="str">
        <f>IF(tblOperations[[#This Row],[Completion_Rate]]&gt;=_xlfn.XLOOKUP("Completion Rate",tblKPITargets[KPI_Name],tblKPITargets[Target_Value]),"Met","Below Target")</f>
        <v>Below Target</v>
      </c>
      <c r="V460" t="str">
        <f>IF(tblOperations[[#This Row],[SLA_Compliance]]&gt;=_xlfn.XLOOKUP('04_References'!$A$3,tblKPITargets[KPI_Name],tblKPITargets[Target_Value]),"Met","Below Target")</f>
        <v>Below Target</v>
      </c>
      <c r="W460" t="str">
        <f>IF(tblOperations[[#This Row],[Quality_Pass_Rate]]&gt;=_xlfn.XLOOKUP('04_References'!$A$4,tblKPITargets[KPI_Name],tblKPITargets[Target_Value]),"Met","Below Target")</f>
        <v>Met</v>
      </c>
      <c r="X460" t="str">
        <f>IF(tblOperations[[#This Row],[Average_Completion_Days]]&lt;=_xlfn.XLOOKUP('04_References'!$A$7,tblKPITargets[KPI_Name],tblKPITargets[Target_Value]),"Met","Below Target")</f>
        <v>Below Target</v>
      </c>
      <c r="Y460" t="str">
        <f>IF(tblOperations[[#This Row],[Closing_Backlog]]&lt;=_xlfn.XLOOKUP('04_References'!$A$8,tblKPITargets[KPI_Name],tblKPITargets[Target_Value]),"Met","Below Target")</f>
        <v>Below Target</v>
      </c>
    </row>
    <row r="461" spans="1:25">
      <c r="A461" s="8" t="s">
        <v>489</v>
      </c>
      <c r="B461" s="9">
        <v>46043</v>
      </c>
      <c r="C461" s="4" t="s">
        <v>32</v>
      </c>
      <c r="D461" s="4" t="s">
        <v>25</v>
      </c>
      <c r="E461" s="4">
        <v>0</v>
      </c>
      <c r="F461" s="4">
        <v>30</v>
      </c>
      <c r="G461" s="4">
        <v>30</v>
      </c>
      <c r="H461" s="4">
        <v>30</v>
      </c>
      <c r="I461" s="4">
        <v>0</v>
      </c>
      <c r="J461" s="4">
        <v>0</v>
      </c>
      <c r="K461" s="4">
        <v>0</v>
      </c>
      <c r="L461" s="4">
        <v>1.4</v>
      </c>
      <c r="M461" s="4">
        <v>0.94799999999999995</v>
      </c>
      <c r="N461" s="4">
        <v>0.99199999999999999</v>
      </c>
      <c r="O461" s="4">
        <v>4.2</v>
      </c>
      <c r="P461" s="4">
        <v>0.72299999999999998</v>
      </c>
      <c r="Q461" s="5">
        <v>1</v>
      </c>
      <c r="R461" s="4" t="str">
        <f>TRIM(tblOperations[[#This Row],[Region]])</f>
        <v>North West</v>
      </c>
      <c r="S461" s="4" t="str">
        <f>TRIM(tblOperations[[#This Row],[Team]])</f>
        <v>Workplace Projects</v>
      </c>
      <c r="T461" s="4" t="str">
        <f>_xlfn.XLOOKUP(R461,tblRegionReference[Region],tblRegionReference[Area],"Not Found")</f>
        <v>North</v>
      </c>
      <c r="U461" s="4" t="str">
        <f>IF(tblOperations[[#This Row],[Completion_Rate]]&gt;=_xlfn.XLOOKUP("Completion Rate",tblKPITargets[KPI_Name],tblKPITargets[Target_Value]),"Met","Below Target")</f>
        <v>Met</v>
      </c>
      <c r="V461" t="str">
        <f>IF(tblOperations[[#This Row],[SLA_Compliance]]&gt;=_xlfn.XLOOKUP('04_References'!$A$3,tblKPITargets[KPI_Name],tblKPITargets[Target_Value]),"Met","Below Target")</f>
        <v>Met</v>
      </c>
      <c r="W461" t="str">
        <f>IF(tblOperations[[#This Row],[Quality_Pass_Rate]]&gt;=_xlfn.XLOOKUP('04_References'!$A$4,tblKPITargets[KPI_Name],tblKPITargets[Target_Value]),"Met","Below Target")</f>
        <v>Met</v>
      </c>
      <c r="X461" t="str">
        <f>IF(tblOperations[[#This Row],[Average_Completion_Days]]&lt;=_xlfn.XLOOKUP('04_References'!$A$7,tblKPITargets[KPI_Name],tblKPITargets[Target_Value]),"Met","Below Target")</f>
        <v>Met</v>
      </c>
      <c r="Y461" t="str">
        <f>IF(tblOperations[[#This Row],[Closing_Backlog]]&lt;=_xlfn.XLOOKUP('04_References'!$A$8,tblKPITargets[KPI_Name],tblKPITargets[Target_Value]),"Met","Below Target")</f>
        <v>Met</v>
      </c>
    </row>
    <row r="462" spans="1:25">
      <c r="A462" s="6" t="s">
        <v>490</v>
      </c>
      <c r="B462" s="7">
        <v>46043</v>
      </c>
      <c r="C462" s="2" t="s">
        <v>37</v>
      </c>
      <c r="D462" s="2" t="s">
        <v>19</v>
      </c>
      <c r="E462" s="2">
        <v>0</v>
      </c>
      <c r="F462" s="2">
        <v>42</v>
      </c>
      <c r="G462" s="2">
        <v>42</v>
      </c>
      <c r="H462" s="2">
        <v>42</v>
      </c>
      <c r="I462" s="2">
        <v>0</v>
      </c>
      <c r="J462" s="2">
        <v>0</v>
      </c>
      <c r="K462" s="2">
        <v>0</v>
      </c>
      <c r="L462" s="2">
        <v>1.3</v>
      </c>
      <c r="M462" s="2">
        <v>0.95599999999999996</v>
      </c>
      <c r="N462" s="2">
        <v>0.99399999999999999</v>
      </c>
      <c r="O462" s="2">
        <v>4.5999999999999996</v>
      </c>
      <c r="P462" s="2">
        <v>0.81399999999999995</v>
      </c>
      <c r="Q462" s="3">
        <v>1</v>
      </c>
      <c r="R462" s="4" t="str">
        <f>TRIM(tblOperations[[#This Row],[Region]])</f>
        <v>Midlands</v>
      </c>
      <c r="S462" s="4" t="str">
        <f>TRIM(tblOperations[[#This Row],[Team]])</f>
        <v>Workplace Services</v>
      </c>
      <c r="T462" s="4" t="str">
        <f>_xlfn.XLOOKUP(R462,tblRegionReference[Region],tblRegionReference[Area],"Not Found")</f>
        <v>Central</v>
      </c>
      <c r="U462" s="4" t="str">
        <f>IF(tblOperations[[#This Row],[Completion_Rate]]&gt;=_xlfn.XLOOKUP("Completion Rate",tblKPITargets[KPI_Name],tblKPITargets[Target_Value]),"Met","Below Target")</f>
        <v>Met</v>
      </c>
      <c r="V462" t="str">
        <f>IF(tblOperations[[#This Row],[SLA_Compliance]]&gt;=_xlfn.XLOOKUP('04_References'!$A$3,tblKPITargets[KPI_Name],tblKPITargets[Target_Value]),"Met","Below Target")</f>
        <v>Met</v>
      </c>
      <c r="W462" t="str">
        <f>IF(tblOperations[[#This Row],[Quality_Pass_Rate]]&gt;=_xlfn.XLOOKUP('04_References'!$A$4,tblKPITargets[KPI_Name],tblKPITargets[Target_Value]),"Met","Below Target")</f>
        <v>Met</v>
      </c>
      <c r="X462" t="str">
        <f>IF(tblOperations[[#This Row],[Average_Completion_Days]]&lt;=_xlfn.XLOOKUP('04_References'!$A$7,tblKPITargets[KPI_Name],tblKPITargets[Target_Value]),"Met","Below Target")</f>
        <v>Met</v>
      </c>
      <c r="Y462" t="str">
        <f>IF(tblOperations[[#This Row],[Closing_Backlog]]&lt;=_xlfn.XLOOKUP('04_References'!$A$8,tblKPITargets[KPI_Name],tblKPITargets[Target_Value]),"Met","Below Target")</f>
        <v>Met</v>
      </c>
    </row>
    <row r="463" spans="1:25">
      <c r="A463" s="8" t="s">
        <v>491</v>
      </c>
      <c r="B463" s="9">
        <v>46043</v>
      </c>
      <c r="C463" s="4" t="s">
        <v>37</v>
      </c>
      <c r="D463" s="4" t="s">
        <v>21</v>
      </c>
      <c r="E463" s="4">
        <v>188</v>
      </c>
      <c r="F463" s="4">
        <v>41</v>
      </c>
      <c r="G463" s="4">
        <v>229</v>
      </c>
      <c r="H463" s="4">
        <v>34</v>
      </c>
      <c r="I463" s="4">
        <v>195</v>
      </c>
      <c r="J463" s="4">
        <v>0</v>
      </c>
      <c r="K463" s="4">
        <v>0</v>
      </c>
      <c r="L463" s="4">
        <v>8</v>
      </c>
      <c r="M463" s="4">
        <v>0.6</v>
      </c>
      <c r="N463" s="4">
        <v>1</v>
      </c>
      <c r="O463" s="4">
        <v>2.5</v>
      </c>
      <c r="P463" s="4">
        <v>0.78800000000000003</v>
      </c>
      <c r="Q463" s="5">
        <v>0.14799999999999999</v>
      </c>
      <c r="R463" s="4" t="str">
        <f>TRIM(tblOperations[[#This Row],[Region]])</f>
        <v>Midlands</v>
      </c>
      <c r="S463" s="4" t="str">
        <f>TRIM(tblOperations[[#This Row],[Team]])</f>
        <v>Facilities Response</v>
      </c>
      <c r="T463" s="4" t="str">
        <f>_xlfn.XLOOKUP(R463,tblRegionReference[Region],tblRegionReference[Area],"Not Found")</f>
        <v>Central</v>
      </c>
      <c r="U463" s="4" t="str">
        <f>IF(tblOperations[[#This Row],[Completion_Rate]]&gt;=_xlfn.XLOOKUP("Completion Rate",tblKPITargets[KPI_Name],tblKPITargets[Target_Value]),"Met","Below Target")</f>
        <v>Below Target</v>
      </c>
      <c r="V463" t="str">
        <f>IF(tblOperations[[#This Row],[SLA_Compliance]]&gt;=_xlfn.XLOOKUP('04_References'!$A$3,tblKPITargets[KPI_Name],tblKPITargets[Target_Value]),"Met","Below Target")</f>
        <v>Below Target</v>
      </c>
      <c r="W463" t="str">
        <f>IF(tblOperations[[#This Row],[Quality_Pass_Rate]]&gt;=_xlfn.XLOOKUP('04_References'!$A$4,tblKPITargets[KPI_Name],tblKPITargets[Target_Value]),"Met","Below Target")</f>
        <v>Met</v>
      </c>
      <c r="X463" t="str">
        <f>IF(tblOperations[[#This Row],[Average_Completion_Days]]&lt;=_xlfn.XLOOKUP('04_References'!$A$7,tblKPITargets[KPI_Name],tblKPITargets[Target_Value]),"Met","Below Target")</f>
        <v>Below Target</v>
      </c>
      <c r="Y463" t="str">
        <f>IF(tblOperations[[#This Row],[Closing_Backlog]]&lt;=_xlfn.XLOOKUP('04_References'!$A$8,tblKPITargets[KPI_Name],tblKPITargets[Target_Value]),"Met","Below Target")</f>
        <v>Below Target</v>
      </c>
    </row>
    <row r="464" spans="1:25">
      <c r="A464" s="6" t="s">
        <v>492</v>
      </c>
      <c r="B464" s="7">
        <v>46043</v>
      </c>
      <c r="C464" s="2" t="s">
        <v>37</v>
      </c>
      <c r="D464" s="2" t="s">
        <v>23</v>
      </c>
      <c r="E464" s="2">
        <v>69</v>
      </c>
      <c r="F464" s="2">
        <v>27</v>
      </c>
      <c r="G464" s="2">
        <v>96</v>
      </c>
      <c r="H464" s="2">
        <v>35</v>
      </c>
      <c r="I464" s="2">
        <v>61</v>
      </c>
      <c r="J464" s="2">
        <v>2</v>
      </c>
      <c r="K464" s="2">
        <v>0</v>
      </c>
      <c r="L464" s="2">
        <v>6.7</v>
      </c>
      <c r="M464" s="2">
        <v>0.6</v>
      </c>
      <c r="N464" s="2">
        <v>0.99099999999999999</v>
      </c>
      <c r="O464" s="2">
        <v>2.5</v>
      </c>
      <c r="P464" s="2">
        <v>0.78800000000000003</v>
      </c>
      <c r="Q464" s="3">
        <v>0.36499999999999999</v>
      </c>
      <c r="R464" s="4" t="str">
        <f>TRIM(tblOperations[[#This Row],[Region]])</f>
        <v>Midlands</v>
      </c>
      <c r="S464" s="4" t="str">
        <f>TRIM(tblOperations[[#This Row],[Team]])</f>
        <v>Estates Support</v>
      </c>
      <c r="T464" s="4" t="str">
        <f>_xlfn.XLOOKUP(R464,tblRegionReference[Region],tblRegionReference[Area],"Not Found")</f>
        <v>Central</v>
      </c>
      <c r="U464" s="4" t="str">
        <f>IF(tblOperations[[#This Row],[Completion_Rate]]&gt;=_xlfn.XLOOKUP("Completion Rate",tblKPITargets[KPI_Name],tblKPITargets[Target_Value]),"Met","Below Target")</f>
        <v>Below Target</v>
      </c>
      <c r="V464" t="str">
        <f>IF(tblOperations[[#This Row],[SLA_Compliance]]&gt;=_xlfn.XLOOKUP('04_References'!$A$3,tblKPITargets[KPI_Name],tblKPITargets[Target_Value]),"Met","Below Target")</f>
        <v>Below Target</v>
      </c>
      <c r="W464" t="str">
        <f>IF(tblOperations[[#This Row],[Quality_Pass_Rate]]&gt;=_xlfn.XLOOKUP('04_References'!$A$4,tblKPITargets[KPI_Name],tblKPITargets[Target_Value]),"Met","Below Target")</f>
        <v>Met</v>
      </c>
      <c r="X464" t="str">
        <f>IF(tblOperations[[#This Row],[Average_Completion_Days]]&lt;=_xlfn.XLOOKUP('04_References'!$A$7,tblKPITargets[KPI_Name],tblKPITargets[Target_Value]),"Met","Below Target")</f>
        <v>Below Target</v>
      </c>
      <c r="Y464" t="str">
        <f>IF(tblOperations[[#This Row],[Closing_Backlog]]&lt;=_xlfn.XLOOKUP('04_References'!$A$8,tblKPITargets[KPI_Name],tblKPITargets[Target_Value]),"Met","Below Target")</f>
        <v>Below Target</v>
      </c>
    </row>
    <row r="465" spans="1:25">
      <c r="A465" s="8" t="s">
        <v>493</v>
      </c>
      <c r="B465" s="9">
        <v>46043</v>
      </c>
      <c r="C465" s="4" t="s">
        <v>37</v>
      </c>
      <c r="D465" s="4" t="s">
        <v>25</v>
      </c>
      <c r="E465" s="4">
        <v>0</v>
      </c>
      <c r="F465" s="4">
        <v>32</v>
      </c>
      <c r="G465" s="4">
        <v>32</v>
      </c>
      <c r="H465" s="4">
        <v>32</v>
      </c>
      <c r="I465" s="4">
        <v>0</v>
      </c>
      <c r="J465" s="4">
        <v>0</v>
      </c>
      <c r="K465" s="4">
        <v>0</v>
      </c>
      <c r="L465" s="4">
        <v>1.7</v>
      </c>
      <c r="M465" s="4">
        <v>0.93</v>
      </c>
      <c r="N465" s="4">
        <v>1</v>
      </c>
      <c r="O465" s="4">
        <v>4.7</v>
      </c>
      <c r="P465" s="4">
        <v>0.72</v>
      </c>
      <c r="Q465" s="5">
        <v>1</v>
      </c>
      <c r="R465" s="4" t="str">
        <f>TRIM(tblOperations[[#This Row],[Region]])</f>
        <v>Midlands</v>
      </c>
      <c r="S465" s="4" t="str">
        <f>TRIM(tblOperations[[#This Row],[Team]])</f>
        <v>Workplace Projects</v>
      </c>
      <c r="T465" s="4" t="str">
        <f>_xlfn.XLOOKUP(R465,tblRegionReference[Region],tblRegionReference[Area],"Not Found")</f>
        <v>Central</v>
      </c>
      <c r="U465" s="4" t="str">
        <f>IF(tblOperations[[#This Row],[Completion_Rate]]&gt;=_xlfn.XLOOKUP("Completion Rate",tblKPITargets[KPI_Name],tblKPITargets[Target_Value]),"Met","Below Target")</f>
        <v>Met</v>
      </c>
      <c r="V465" t="str">
        <f>IF(tblOperations[[#This Row],[SLA_Compliance]]&gt;=_xlfn.XLOOKUP('04_References'!$A$3,tblKPITargets[KPI_Name],tblKPITargets[Target_Value]),"Met","Below Target")</f>
        <v>Met</v>
      </c>
      <c r="W465" t="str">
        <f>IF(tblOperations[[#This Row],[Quality_Pass_Rate]]&gt;=_xlfn.XLOOKUP('04_References'!$A$4,tblKPITargets[KPI_Name],tblKPITargets[Target_Value]),"Met","Below Target")</f>
        <v>Met</v>
      </c>
      <c r="X465" t="str">
        <f>IF(tblOperations[[#This Row],[Average_Completion_Days]]&lt;=_xlfn.XLOOKUP('04_References'!$A$7,tblKPITargets[KPI_Name],tblKPITargets[Target_Value]),"Met","Below Target")</f>
        <v>Met</v>
      </c>
      <c r="Y465" t="str">
        <f>IF(tblOperations[[#This Row],[Closing_Backlog]]&lt;=_xlfn.XLOOKUP('04_References'!$A$8,tblKPITargets[KPI_Name],tblKPITargets[Target_Value]),"Met","Below Target")</f>
        <v>Met</v>
      </c>
    </row>
    <row r="466" spans="1:25">
      <c r="A466" s="6" t="s">
        <v>494</v>
      </c>
      <c r="B466" s="7">
        <v>46043</v>
      </c>
      <c r="C466" s="2" t="s">
        <v>43</v>
      </c>
      <c r="D466" s="2" t="s">
        <v>19</v>
      </c>
      <c r="E466" s="2">
        <v>236</v>
      </c>
      <c r="F466" s="2">
        <v>48</v>
      </c>
      <c r="G466" s="2">
        <v>284</v>
      </c>
      <c r="H466" s="2">
        <v>29</v>
      </c>
      <c r="I466" s="2">
        <v>255</v>
      </c>
      <c r="J466" s="2">
        <v>0</v>
      </c>
      <c r="K466" s="2">
        <v>0</v>
      </c>
      <c r="L466" s="2">
        <v>8</v>
      </c>
      <c r="M466" s="2">
        <v>0.6</v>
      </c>
      <c r="N466" s="2">
        <v>0.998</v>
      </c>
      <c r="O466" s="2">
        <v>2.5</v>
      </c>
      <c r="P466" s="2">
        <v>0.70299999999999996</v>
      </c>
      <c r="Q466" s="3">
        <v>0.10199999999999999</v>
      </c>
      <c r="R466" s="4" t="str">
        <f>TRIM(tblOperations[[#This Row],[Region]])</f>
        <v>South West</v>
      </c>
      <c r="S466" s="4" t="str">
        <f>TRIM(tblOperations[[#This Row],[Team]])</f>
        <v>Workplace Services</v>
      </c>
      <c r="T466" s="4" t="str">
        <f>_xlfn.XLOOKUP(R466,tblRegionReference[Region],tblRegionReference[Area],"Not Found")</f>
        <v>South</v>
      </c>
      <c r="U466" s="4" t="str">
        <f>IF(tblOperations[[#This Row],[Completion_Rate]]&gt;=_xlfn.XLOOKUP("Completion Rate",tblKPITargets[KPI_Name],tblKPITargets[Target_Value]),"Met","Below Target")</f>
        <v>Below Target</v>
      </c>
      <c r="V466" t="str">
        <f>IF(tblOperations[[#This Row],[SLA_Compliance]]&gt;=_xlfn.XLOOKUP('04_References'!$A$3,tblKPITargets[KPI_Name],tblKPITargets[Target_Value]),"Met","Below Target")</f>
        <v>Below Target</v>
      </c>
      <c r="W466" t="str">
        <f>IF(tblOperations[[#This Row],[Quality_Pass_Rate]]&gt;=_xlfn.XLOOKUP('04_References'!$A$4,tblKPITargets[KPI_Name],tblKPITargets[Target_Value]),"Met","Below Target")</f>
        <v>Met</v>
      </c>
      <c r="X466" t="str">
        <f>IF(tblOperations[[#This Row],[Average_Completion_Days]]&lt;=_xlfn.XLOOKUP('04_References'!$A$7,tblKPITargets[KPI_Name],tblKPITargets[Target_Value]),"Met","Below Target")</f>
        <v>Below Target</v>
      </c>
      <c r="Y466" t="str">
        <f>IF(tblOperations[[#This Row],[Closing_Backlog]]&lt;=_xlfn.XLOOKUP('04_References'!$A$8,tblKPITargets[KPI_Name],tblKPITargets[Target_Value]),"Met","Below Target")</f>
        <v>Below Target</v>
      </c>
    </row>
    <row r="467" spans="1:25">
      <c r="A467" s="8" t="s">
        <v>495</v>
      </c>
      <c r="B467" s="9">
        <v>46043</v>
      </c>
      <c r="C467" s="4" t="s">
        <v>43</v>
      </c>
      <c r="D467" s="4" t="s">
        <v>21</v>
      </c>
      <c r="E467" s="4">
        <v>0</v>
      </c>
      <c r="F467" s="4">
        <v>49</v>
      </c>
      <c r="G467" s="4">
        <v>49</v>
      </c>
      <c r="H467" s="4">
        <v>46</v>
      </c>
      <c r="I467" s="4">
        <v>3</v>
      </c>
      <c r="J467" s="4">
        <v>0</v>
      </c>
      <c r="K467" s="4">
        <v>0</v>
      </c>
      <c r="L467" s="4">
        <v>1.4</v>
      </c>
      <c r="M467" s="4">
        <v>0.91500000000000004</v>
      </c>
      <c r="N467" s="4">
        <v>1</v>
      </c>
      <c r="O467" s="4">
        <v>4.5</v>
      </c>
      <c r="P467" s="4">
        <v>0.68899999999999995</v>
      </c>
      <c r="Q467" s="5">
        <v>0.93899999999999995</v>
      </c>
      <c r="R467" s="4" t="str">
        <f>TRIM(tblOperations[[#This Row],[Region]])</f>
        <v>South West</v>
      </c>
      <c r="S467" s="4" t="str">
        <f>TRIM(tblOperations[[#This Row],[Team]])</f>
        <v>Facilities Response</v>
      </c>
      <c r="T467" s="4" t="str">
        <f>_xlfn.XLOOKUP(R467,tblRegionReference[Region],tblRegionReference[Area],"Not Found")</f>
        <v>South</v>
      </c>
      <c r="U467" s="4" t="str">
        <f>IF(tblOperations[[#This Row],[Completion_Rate]]&gt;=_xlfn.XLOOKUP("Completion Rate",tblKPITargets[KPI_Name],tblKPITargets[Target_Value]),"Met","Below Target")</f>
        <v>Below Target</v>
      </c>
      <c r="V467" t="str">
        <f>IF(tblOperations[[#This Row],[SLA_Compliance]]&gt;=_xlfn.XLOOKUP('04_References'!$A$3,tblKPITargets[KPI_Name],tblKPITargets[Target_Value]),"Met","Below Target")</f>
        <v>Below Target</v>
      </c>
      <c r="W467" t="str">
        <f>IF(tblOperations[[#This Row],[Quality_Pass_Rate]]&gt;=_xlfn.XLOOKUP('04_References'!$A$4,tblKPITargets[KPI_Name],tblKPITargets[Target_Value]),"Met","Below Target")</f>
        <v>Met</v>
      </c>
      <c r="X467" t="str">
        <f>IF(tblOperations[[#This Row],[Average_Completion_Days]]&lt;=_xlfn.XLOOKUP('04_References'!$A$7,tblKPITargets[KPI_Name],tblKPITargets[Target_Value]),"Met","Below Target")</f>
        <v>Met</v>
      </c>
      <c r="Y467" t="str">
        <f>IF(tblOperations[[#This Row],[Closing_Backlog]]&lt;=_xlfn.XLOOKUP('04_References'!$A$8,tblKPITargets[KPI_Name],tblKPITargets[Target_Value]),"Met","Below Target")</f>
        <v>Met</v>
      </c>
    </row>
    <row r="468" spans="1:25">
      <c r="A468" s="6" t="s">
        <v>496</v>
      </c>
      <c r="B468" s="7">
        <v>46043</v>
      </c>
      <c r="C468" s="2" t="s">
        <v>43</v>
      </c>
      <c r="D468" s="2" t="s">
        <v>23</v>
      </c>
      <c r="E468" s="2">
        <v>0</v>
      </c>
      <c r="F468" s="2">
        <v>49</v>
      </c>
      <c r="G468" s="2">
        <v>49</v>
      </c>
      <c r="H468" s="2">
        <v>42</v>
      </c>
      <c r="I468" s="2">
        <v>7</v>
      </c>
      <c r="J468" s="2">
        <v>0</v>
      </c>
      <c r="K468" s="2">
        <v>0</v>
      </c>
      <c r="L468" s="2">
        <v>2.7</v>
      </c>
      <c r="M468" s="2">
        <v>0.90300000000000002</v>
      </c>
      <c r="N468" s="2">
        <v>1</v>
      </c>
      <c r="O468" s="2">
        <v>4.5</v>
      </c>
      <c r="P468" s="2">
        <v>0.64900000000000002</v>
      </c>
      <c r="Q468" s="3">
        <v>0.85699999999999998</v>
      </c>
      <c r="R468" s="4" t="str">
        <f>TRIM(tblOperations[[#This Row],[Region]])</f>
        <v>South West</v>
      </c>
      <c r="S468" s="4" t="str">
        <f>TRIM(tblOperations[[#This Row],[Team]])</f>
        <v>Estates Support</v>
      </c>
      <c r="T468" s="4" t="str">
        <f>_xlfn.XLOOKUP(R468,tblRegionReference[Region],tblRegionReference[Area],"Not Found")</f>
        <v>South</v>
      </c>
      <c r="U468" s="4" t="str">
        <f>IF(tblOperations[[#This Row],[Completion_Rate]]&gt;=_xlfn.XLOOKUP("Completion Rate",tblKPITargets[KPI_Name],tblKPITargets[Target_Value]),"Met","Below Target")</f>
        <v>Below Target</v>
      </c>
      <c r="V468" t="str">
        <f>IF(tblOperations[[#This Row],[SLA_Compliance]]&gt;=_xlfn.XLOOKUP('04_References'!$A$3,tblKPITargets[KPI_Name],tblKPITargets[Target_Value]),"Met","Below Target")</f>
        <v>Below Target</v>
      </c>
      <c r="W468" t="str">
        <f>IF(tblOperations[[#This Row],[Quality_Pass_Rate]]&gt;=_xlfn.XLOOKUP('04_References'!$A$4,tblKPITargets[KPI_Name],tblKPITargets[Target_Value]),"Met","Below Target")</f>
        <v>Met</v>
      </c>
      <c r="X468" t="str">
        <f>IF(tblOperations[[#This Row],[Average_Completion_Days]]&lt;=_xlfn.XLOOKUP('04_References'!$A$7,tblKPITargets[KPI_Name],tblKPITargets[Target_Value]),"Met","Below Target")</f>
        <v>Met</v>
      </c>
      <c r="Y468" t="str">
        <f>IF(tblOperations[[#This Row],[Closing_Backlog]]&lt;=_xlfn.XLOOKUP('04_References'!$A$8,tblKPITargets[KPI_Name],tblKPITargets[Target_Value]),"Met","Below Target")</f>
        <v>Met</v>
      </c>
    </row>
    <row r="469" spans="1:25">
      <c r="A469" s="8" t="s">
        <v>497</v>
      </c>
      <c r="B469" s="9">
        <v>46043</v>
      </c>
      <c r="C469" s="4" t="s">
        <v>43</v>
      </c>
      <c r="D469" s="4" t="s">
        <v>25</v>
      </c>
      <c r="E469" s="4">
        <v>0</v>
      </c>
      <c r="F469" s="4">
        <v>23</v>
      </c>
      <c r="G469" s="4">
        <v>23</v>
      </c>
      <c r="H469" s="4">
        <v>23</v>
      </c>
      <c r="I469" s="4">
        <v>0</v>
      </c>
      <c r="J469" s="4">
        <v>0</v>
      </c>
      <c r="K469" s="4">
        <v>0</v>
      </c>
      <c r="L469" s="4">
        <v>1.1000000000000001</v>
      </c>
      <c r="M469" s="4">
        <v>0.97799999999999998</v>
      </c>
      <c r="N469" s="4">
        <v>0.97899999999999998</v>
      </c>
      <c r="O469" s="4">
        <v>4.5</v>
      </c>
      <c r="P469" s="4">
        <v>0.67300000000000004</v>
      </c>
      <c r="Q469" s="5">
        <v>1</v>
      </c>
      <c r="R469" s="4" t="str">
        <f>TRIM(tblOperations[[#This Row],[Region]])</f>
        <v>South West</v>
      </c>
      <c r="S469" s="4" t="str">
        <f>TRIM(tblOperations[[#This Row],[Team]])</f>
        <v>Workplace Projects</v>
      </c>
      <c r="T469" s="4" t="str">
        <f>_xlfn.XLOOKUP(R469,tblRegionReference[Region],tblRegionReference[Area],"Not Found")</f>
        <v>South</v>
      </c>
      <c r="U469" s="4" t="str">
        <f>IF(tblOperations[[#This Row],[Completion_Rate]]&gt;=_xlfn.XLOOKUP("Completion Rate",tblKPITargets[KPI_Name],tblKPITargets[Target_Value]),"Met","Below Target")</f>
        <v>Met</v>
      </c>
      <c r="V469" t="str">
        <f>IF(tblOperations[[#This Row],[SLA_Compliance]]&gt;=_xlfn.XLOOKUP('04_References'!$A$3,tblKPITargets[KPI_Name],tblKPITargets[Target_Value]),"Met","Below Target")</f>
        <v>Met</v>
      </c>
      <c r="W469" t="str">
        <f>IF(tblOperations[[#This Row],[Quality_Pass_Rate]]&gt;=_xlfn.XLOOKUP('04_References'!$A$4,tblKPITargets[KPI_Name],tblKPITargets[Target_Value]),"Met","Below Target")</f>
        <v>Met</v>
      </c>
      <c r="X469" t="str">
        <f>IF(tblOperations[[#This Row],[Average_Completion_Days]]&lt;=_xlfn.XLOOKUP('04_References'!$A$7,tblKPITargets[KPI_Name],tblKPITargets[Target_Value]),"Met","Below Target")</f>
        <v>Met</v>
      </c>
      <c r="Y469" t="str">
        <f>IF(tblOperations[[#This Row],[Closing_Backlog]]&lt;=_xlfn.XLOOKUP('04_References'!$A$8,tblKPITargets[KPI_Name],tblKPITargets[Target_Value]),"Met","Below Target")</f>
        <v>Met</v>
      </c>
    </row>
    <row r="470" spans="1:25">
      <c r="A470" s="6" t="s">
        <v>498</v>
      </c>
      <c r="B470" s="7">
        <v>46043</v>
      </c>
      <c r="C470" s="2" t="s">
        <v>48</v>
      </c>
      <c r="D470" s="2" t="s">
        <v>19</v>
      </c>
      <c r="E470" s="2">
        <v>0</v>
      </c>
      <c r="F470" s="2">
        <v>34</v>
      </c>
      <c r="G470" s="2">
        <v>34</v>
      </c>
      <c r="H470" s="2">
        <v>34</v>
      </c>
      <c r="I470" s="2">
        <v>0</v>
      </c>
      <c r="J470" s="2">
        <v>0</v>
      </c>
      <c r="K470" s="2">
        <v>0</v>
      </c>
      <c r="L470" s="2">
        <v>1.4</v>
      </c>
      <c r="M470" s="2">
        <v>1</v>
      </c>
      <c r="N470" s="2">
        <v>0.96899999999999997</v>
      </c>
      <c r="O470" s="2">
        <v>4.5</v>
      </c>
      <c r="P470" s="2">
        <v>0.66900000000000004</v>
      </c>
      <c r="Q470" s="3">
        <v>1</v>
      </c>
      <c r="R470" s="4" t="str">
        <f>TRIM(tblOperations[[#This Row],[Region]])</f>
        <v>South East</v>
      </c>
      <c r="S470" s="4" t="str">
        <f>TRIM(tblOperations[[#This Row],[Team]])</f>
        <v>Workplace Services</v>
      </c>
      <c r="T470" s="4" t="str">
        <f>_xlfn.XLOOKUP(R470,tblRegionReference[Region],tblRegionReference[Area],"Not Found")</f>
        <v>South</v>
      </c>
      <c r="U470" s="4" t="str">
        <f>IF(tblOperations[[#This Row],[Completion_Rate]]&gt;=_xlfn.XLOOKUP("Completion Rate",tblKPITargets[KPI_Name],tblKPITargets[Target_Value]),"Met","Below Target")</f>
        <v>Met</v>
      </c>
      <c r="V470" t="str">
        <f>IF(tblOperations[[#This Row],[SLA_Compliance]]&gt;=_xlfn.XLOOKUP('04_References'!$A$3,tblKPITargets[KPI_Name],tblKPITargets[Target_Value]),"Met","Below Target")</f>
        <v>Met</v>
      </c>
      <c r="W470" t="str">
        <f>IF(tblOperations[[#This Row],[Quality_Pass_Rate]]&gt;=_xlfn.XLOOKUP('04_References'!$A$4,tblKPITargets[KPI_Name],tblKPITargets[Target_Value]),"Met","Below Target")</f>
        <v>Met</v>
      </c>
      <c r="X470" t="str">
        <f>IF(tblOperations[[#This Row],[Average_Completion_Days]]&lt;=_xlfn.XLOOKUP('04_References'!$A$7,tblKPITargets[KPI_Name],tblKPITargets[Target_Value]),"Met","Below Target")</f>
        <v>Met</v>
      </c>
      <c r="Y470" t="str">
        <f>IF(tblOperations[[#This Row],[Closing_Backlog]]&lt;=_xlfn.XLOOKUP('04_References'!$A$8,tblKPITargets[KPI_Name],tblKPITargets[Target_Value]),"Met","Below Target")</f>
        <v>Met</v>
      </c>
    </row>
    <row r="471" spans="1:25">
      <c r="A471" s="8" t="s">
        <v>499</v>
      </c>
      <c r="B471" s="9">
        <v>46043</v>
      </c>
      <c r="C471" s="4" t="s">
        <v>48</v>
      </c>
      <c r="D471" s="4" t="s">
        <v>21</v>
      </c>
      <c r="E471" s="4">
        <v>486</v>
      </c>
      <c r="F471" s="4">
        <v>51</v>
      </c>
      <c r="G471" s="4">
        <v>537</v>
      </c>
      <c r="H471" s="4">
        <v>21</v>
      </c>
      <c r="I471" s="4">
        <v>516</v>
      </c>
      <c r="J471" s="4">
        <v>0</v>
      </c>
      <c r="K471" s="4">
        <v>0</v>
      </c>
      <c r="L471" s="4">
        <v>8</v>
      </c>
      <c r="M471" s="4">
        <v>0.6</v>
      </c>
      <c r="N471" s="4">
        <v>1</v>
      </c>
      <c r="O471" s="4">
        <v>2.5</v>
      </c>
      <c r="P471" s="4">
        <v>0.751</v>
      </c>
      <c r="Q471" s="5">
        <v>3.9E-2</v>
      </c>
      <c r="R471" s="4" t="str">
        <f>TRIM(tblOperations[[#This Row],[Region]])</f>
        <v>South East</v>
      </c>
      <c r="S471" s="4" t="str">
        <f>TRIM(tblOperations[[#This Row],[Team]])</f>
        <v>Facilities Response</v>
      </c>
      <c r="T471" s="4" t="str">
        <f>_xlfn.XLOOKUP(R471,tblRegionReference[Region],tblRegionReference[Area],"Not Found")</f>
        <v>South</v>
      </c>
      <c r="U471" s="4" t="str">
        <f>IF(tblOperations[[#This Row],[Completion_Rate]]&gt;=_xlfn.XLOOKUP("Completion Rate",tblKPITargets[KPI_Name],tblKPITargets[Target_Value]),"Met","Below Target")</f>
        <v>Below Target</v>
      </c>
      <c r="V471" t="str">
        <f>IF(tblOperations[[#This Row],[SLA_Compliance]]&gt;=_xlfn.XLOOKUP('04_References'!$A$3,tblKPITargets[KPI_Name],tblKPITargets[Target_Value]),"Met","Below Target")</f>
        <v>Below Target</v>
      </c>
      <c r="W471" t="str">
        <f>IF(tblOperations[[#This Row],[Quality_Pass_Rate]]&gt;=_xlfn.XLOOKUP('04_References'!$A$4,tblKPITargets[KPI_Name],tblKPITargets[Target_Value]),"Met","Below Target")</f>
        <v>Met</v>
      </c>
      <c r="X471" t="str">
        <f>IF(tblOperations[[#This Row],[Average_Completion_Days]]&lt;=_xlfn.XLOOKUP('04_References'!$A$7,tblKPITargets[KPI_Name],tblKPITargets[Target_Value]),"Met","Below Target")</f>
        <v>Below Target</v>
      </c>
      <c r="Y471" t="str">
        <f>IF(tblOperations[[#This Row],[Closing_Backlog]]&lt;=_xlfn.XLOOKUP('04_References'!$A$8,tblKPITargets[KPI_Name],tblKPITargets[Target_Value]),"Met","Below Target")</f>
        <v>Below Target</v>
      </c>
    </row>
    <row r="472" spans="1:25">
      <c r="A472" s="6" t="s">
        <v>500</v>
      </c>
      <c r="B472" s="7">
        <v>46043</v>
      </c>
      <c r="C472" s="2" t="s">
        <v>48</v>
      </c>
      <c r="D472" s="2" t="s">
        <v>23</v>
      </c>
      <c r="E472" s="2">
        <v>1</v>
      </c>
      <c r="F472" s="2">
        <v>57</v>
      </c>
      <c r="G472" s="2">
        <v>58</v>
      </c>
      <c r="H472" s="2">
        <v>57</v>
      </c>
      <c r="I472" s="2">
        <v>1</v>
      </c>
      <c r="J472" s="2">
        <v>0</v>
      </c>
      <c r="K472" s="2">
        <v>0</v>
      </c>
      <c r="L472" s="2">
        <v>1.2</v>
      </c>
      <c r="M472" s="2">
        <v>0.92</v>
      </c>
      <c r="N472" s="2">
        <v>0.99199999999999999</v>
      </c>
      <c r="O472" s="2">
        <v>4.4000000000000004</v>
      </c>
      <c r="P472" s="2">
        <v>0.69499999999999995</v>
      </c>
      <c r="Q472" s="3">
        <v>0.98299999999999998</v>
      </c>
      <c r="R472" s="4" t="str">
        <f>TRIM(tblOperations[[#This Row],[Region]])</f>
        <v>South East</v>
      </c>
      <c r="S472" s="4" t="str">
        <f>TRIM(tblOperations[[#This Row],[Team]])</f>
        <v>Estates Support</v>
      </c>
      <c r="T472" s="4" t="str">
        <f>_xlfn.XLOOKUP(R472,tblRegionReference[Region],tblRegionReference[Area],"Not Found")</f>
        <v>South</v>
      </c>
      <c r="U472" s="4" t="str">
        <f>IF(tblOperations[[#This Row],[Completion_Rate]]&gt;=_xlfn.XLOOKUP("Completion Rate",tblKPITargets[KPI_Name],tblKPITargets[Target_Value]),"Met","Below Target")</f>
        <v>Met</v>
      </c>
      <c r="V472" t="str">
        <f>IF(tblOperations[[#This Row],[SLA_Compliance]]&gt;=_xlfn.XLOOKUP('04_References'!$A$3,tblKPITargets[KPI_Name],tblKPITargets[Target_Value]),"Met","Below Target")</f>
        <v>Met</v>
      </c>
      <c r="W472" t="str">
        <f>IF(tblOperations[[#This Row],[Quality_Pass_Rate]]&gt;=_xlfn.XLOOKUP('04_References'!$A$4,tblKPITargets[KPI_Name],tblKPITargets[Target_Value]),"Met","Below Target")</f>
        <v>Met</v>
      </c>
      <c r="X472" t="str">
        <f>IF(tblOperations[[#This Row],[Average_Completion_Days]]&lt;=_xlfn.XLOOKUP('04_References'!$A$7,tblKPITargets[KPI_Name],tblKPITargets[Target_Value]),"Met","Below Target")</f>
        <v>Met</v>
      </c>
      <c r="Y472" t="str">
        <f>IF(tblOperations[[#This Row],[Closing_Backlog]]&lt;=_xlfn.XLOOKUP('04_References'!$A$8,tblKPITargets[KPI_Name],tblKPITargets[Target_Value]),"Met","Below Target")</f>
        <v>Met</v>
      </c>
    </row>
    <row r="473" spans="1:25">
      <c r="A473" s="8" t="s">
        <v>501</v>
      </c>
      <c r="B473" s="9">
        <v>46043</v>
      </c>
      <c r="C473" s="4" t="s">
        <v>48</v>
      </c>
      <c r="D473" s="4" t="s">
        <v>25</v>
      </c>
      <c r="E473" s="4">
        <v>193</v>
      </c>
      <c r="F473" s="4">
        <v>38</v>
      </c>
      <c r="G473" s="4">
        <v>231</v>
      </c>
      <c r="H473" s="4">
        <v>24</v>
      </c>
      <c r="I473" s="4">
        <v>207</v>
      </c>
      <c r="J473" s="4">
        <v>0</v>
      </c>
      <c r="K473" s="4">
        <v>0</v>
      </c>
      <c r="L473" s="4">
        <v>8</v>
      </c>
      <c r="M473" s="4">
        <v>0.6</v>
      </c>
      <c r="N473" s="4">
        <v>0.92900000000000005</v>
      </c>
      <c r="O473" s="4">
        <v>2.5</v>
      </c>
      <c r="P473" s="4">
        <v>0.71899999999999997</v>
      </c>
      <c r="Q473" s="5">
        <v>0.104</v>
      </c>
      <c r="R473" s="4" t="str">
        <f>TRIM(tblOperations[[#This Row],[Region]])</f>
        <v>South East</v>
      </c>
      <c r="S473" s="4" t="str">
        <f>TRIM(tblOperations[[#This Row],[Team]])</f>
        <v>Workplace Projects</v>
      </c>
      <c r="T473" s="4" t="str">
        <f>_xlfn.XLOOKUP(R473,tblRegionReference[Region],tblRegionReference[Area],"Not Found")</f>
        <v>South</v>
      </c>
      <c r="U473" s="4" t="str">
        <f>IF(tblOperations[[#This Row],[Completion_Rate]]&gt;=_xlfn.XLOOKUP("Completion Rate",tblKPITargets[KPI_Name],tblKPITargets[Target_Value]),"Met","Below Target")</f>
        <v>Below Target</v>
      </c>
      <c r="V473" t="str">
        <f>IF(tblOperations[[#This Row],[SLA_Compliance]]&gt;=_xlfn.XLOOKUP('04_References'!$A$3,tblKPITargets[KPI_Name],tblKPITargets[Target_Value]),"Met","Below Target")</f>
        <v>Below Target</v>
      </c>
      <c r="W473" t="str">
        <f>IF(tblOperations[[#This Row],[Quality_Pass_Rate]]&gt;=_xlfn.XLOOKUP('04_References'!$A$4,tblKPITargets[KPI_Name],tblKPITargets[Target_Value]),"Met","Below Target")</f>
        <v>Below Target</v>
      </c>
      <c r="X473" t="str">
        <f>IF(tblOperations[[#This Row],[Average_Completion_Days]]&lt;=_xlfn.XLOOKUP('04_References'!$A$7,tblKPITargets[KPI_Name],tblKPITargets[Target_Value]),"Met","Below Target")</f>
        <v>Below Target</v>
      </c>
      <c r="Y473" t="str">
        <f>IF(tblOperations[[#This Row],[Closing_Backlog]]&lt;=_xlfn.XLOOKUP('04_References'!$A$8,tblKPITargets[KPI_Name],tblKPITargets[Target_Value]),"Met","Below Target")</f>
        <v>Below Target</v>
      </c>
    </row>
    <row r="474" spans="1:25">
      <c r="A474" s="6" t="s">
        <v>502</v>
      </c>
      <c r="B474" s="7">
        <v>46043</v>
      </c>
      <c r="C474" s="2" t="s">
        <v>53</v>
      </c>
      <c r="D474" s="2" t="s">
        <v>19</v>
      </c>
      <c r="E474" s="2">
        <v>261</v>
      </c>
      <c r="F474" s="2">
        <v>46</v>
      </c>
      <c r="G474" s="2">
        <v>307</v>
      </c>
      <c r="H474" s="2">
        <v>25</v>
      </c>
      <c r="I474" s="2">
        <v>282</v>
      </c>
      <c r="J474" s="2">
        <v>1</v>
      </c>
      <c r="K474" s="2">
        <v>0</v>
      </c>
      <c r="L474" s="2">
        <v>8</v>
      </c>
      <c r="M474" s="2">
        <v>0.6</v>
      </c>
      <c r="N474" s="2">
        <v>0.98099999999999998</v>
      </c>
      <c r="O474" s="2">
        <v>2.5</v>
      </c>
      <c r="P474" s="2">
        <v>0.77100000000000002</v>
      </c>
      <c r="Q474" s="3">
        <v>8.1000000000000003E-2</v>
      </c>
      <c r="R474" s="4" t="str">
        <f>TRIM(tblOperations[[#This Row],[Region]])</f>
        <v>Wales</v>
      </c>
      <c r="S474" s="4" t="str">
        <f>TRIM(tblOperations[[#This Row],[Team]])</f>
        <v>Workplace Services</v>
      </c>
      <c r="T474" s="4" t="str">
        <f>_xlfn.XLOOKUP(R474,tblRegionReference[Region],tblRegionReference[Area],"Not Found")</f>
        <v>Wales</v>
      </c>
      <c r="U474" s="4" t="str">
        <f>IF(tblOperations[[#This Row],[Completion_Rate]]&gt;=_xlfn.XLOOKUP("Completion Rate",tblKPITargets[KPI_Name],tblKPITargets[Target_Value]),"Met","Below Target")</f>
        <v>Below Target</v>
      </c>
      <c r="V474" t="str">
        <f>IF(tblOperations[[#This Row],[SLA_Compliance]]&gt;=_xlfn.XLOOKUP('04_References'!$A$3,tblKPITargets[KPI_Name],tblKPITargets[Target_Value]),"Met","Below Target")</f>
        <v>Below Target</v>
      </c>
      <c r="W474" t="str">
        <f>IF(tblOperations[[#This Row],[Quality_Pass_Rate]]&gt;=_xlfn.XLOOKUP('04_References'!$A$4,tblKPITargets[KPI_Name],tblKPITargets[Target_Value]),"Met","Below Target")</f>
        <v>Met</v>
      </c>
      <c r="X474" t="str">
        <f>IF(tblOperations[[#This Row],[Average_Completion_Days]]&lt;=_xlfn.XLOOKUP('04_References'!$A$7,tblKPITargets[KPI_Name],tblKPITargets[Target_Value]),"Met","Below Target")</f>
        <v>Below Target</v>
      </c>
      <c r="Y474" t="str">
        <f>IF(tblOperations[[#This Row],[Closing_Backlog]]&lt;=_xlfn.XLOOKUP('04_References'!$A$8,tblKPITargets[KPI_Name],tblKPITargets[Target_Value]),"Met","Below Target")</f>
        <v>Below Target</v>
      </c>
    </row>
    <row r="475" spans="1:25">
      <c r="A475" s="8" t="s">
        <v>503</v>
      </c>
      <c r="B475" s="9">
        <v>46043</v>
      </c>
      <c r="C475" s="4" t="s">
        <v>53</v>
      </c>
      <c r="D475" s="4" t="s">
        <v>21</v>
      </c>
      <c r="E475" s="4">
        <v>185</v>
      </c>
      <c r="F475" s="4">
        <v>48</v>
      </c>
      <c r="G475" s="4">
        <v>233</v>
      </c>
      <c r="H475" s="4">
        <v>29</v>
      </c>
      <c r="I475" s="4">
        <v>204</v>
      </c>
      <c r="J475" s="4">
        <v>0</v>
      </c>
      <c r="K475" s="4">
        <v>0</v>
      </c>
      <c r="L475" s="4">
        <v>8</v>
      </c>
      <c r="M475" s="4">
        <v>0.6</v>
      </c>
      <c r="N475" s="4">
        <v>0.96899999999999997</v>
      </c>
      <c r="O475" s="4">
        <v>2.5</v>
      </c>
      <c r="P475" s="4">
        <v>0.70599999999999996</v>
      </c>
      <c r="Q475" s="5">
        <v>0.124</v>
      </c>
      <c r="R475" s="4" t="str">
        <f>TRIM(tblOperations[[#This Row],[Region]])</f>
        <v>Wales</v>
      </c>
      <c r="S475" s="4" t="str">
        <f>TRIM(tblOperations[[#This Row],[Team]])</f>
        <v>Facilities Response</v>
      </c>
      <c r="T475" s="4" t="str">
        <f>_xlfn.XLOOKUP(R475,tblRegionReference[Region],tblRegionReference[Area],"Not Found")</f>
        <v>Wales</v>
      </c>
      <c r="U475" s="4" t="str">
        <f>IF(tblOperations[[#This Row],[Completion_Rate]]&gt;=_xlfn.XLOOKUP("Completion Rate",tblKPITargets[KPI_Name],tblKPITargets[Target_Value]),"Met","Below Target")</f>
        <v>Below Target</v>
      </c>
      <c r="V475" t="str">
        <f>IF(tblOperations[[#This Row],[SLA_Compliance]]&gt;=_xlfn.XLOOKUP('04_References'!$A$3,tblKPITargets[KPI_Name],tblKPITargets[Target_Value]),"Met","Below Target")</f>
        <v>Below Target</v>
      </c>
      <c r="W475" t="str">
        <f>IF(tblOperations[[#This Row],[Quality_Pass_Rate]]&gt;=_xlfn.XLOOKUP('04_References'!$A$4,tblKPITargets[KPI_Name],tblKPITargets[Target_Value]),"Met","Below Target")</f>
        <v>Met</v>
      </c>
      <c r="X475" t="str">
        <f>IF(tblOperations[[#This Row],[Average_Completion_Days]]&lt;=_xlfn.XLOOKUP('04_References'!$A$7,tblKPITargets[KPI_Name],tblKPITargets[Target_Value]),"Met","Below Target")</f>
        <v>Below Target</v>
      </c>
      <c r="Y475" t="str">
        <f>IF(tblOperations[[#This Row],[Closing_Backlog]]&lt;=_xlfn.XLOOKUP('04_References'!$A$8,tblKPITargets[KPI_Name],tblKPITargets[Target_Value]),"Met","Below Target")</f>
        <v>Below Target</v>
      </c>
    </row>
    <row r="476" spans="1:25">
      <c r="A476" s="6" t="s">
        <v>504</v>
      </c>
      <c r="B476" s="7">
        <v>46043</v>
      </c>
      <c r="C476" s="2" t="s">
        <v>53</v>
      </c>
      <c r="D476" s="2" t="s">
        <v>23</v>
      </c>
      <c r="E476" s="2">
        <v>164</v>
      </c>
      <c r="F476" s="2">
        <v>27</v>
      </c>
      <c r="G476" s="2">
        <v>191</v>
      </c>
      <c r="H476" s="2">
        <v>26</v>
      </c>
      <c r="I476" s="2">
        <v>165</v>
      </c>
      <c r="J476" s="2">
        <v>0</v>
      </c>
      <c r="K476" s="2">
        <v>0</v>
      </c>
      <c r="L476" s="2">
        <v>8</v>
      </c>
      <c r="M476" s="2">
        <v>0.6</v>
      </c>
      <c r="N476" s="2">
        <v>0.95699999999999996</v>
      </c>
      <c r="O476" s="2">
        <v>2.5</v>
      </c>
      <c r="P476" s="2">
        <v>0.755</v>
      </c>
      <c r="Q476" s="3">
        <v>0.13600000000000001</v>
      </c>
      <c r="R476" s="4" t="str">
        <f>TRIM(tblOperations[[#This Row],[Region]])</f>
        <v>Wales</v>
      </c>
      <c r="S476" s="4" t="str">
        <f>TRIM(tblOperations[[#This Row],[Team]])</f>
        <v>Estates Support</v>
      </c>
      <c r="T476" s="4" t="str">
        <f>_xlfn.XLOOKUP(R476,tblRegionReference[Region],tblRegionReference[Area],"Not Found")</f>
        <v>Wales</v>
      </c>
      <c r="U476" s="4" t="str">
        <f>IF(tblOperations[[#This Row],[Completion_Rate]]&gt;=_xlfn.XLOOKUP("Completion Rate",tblKPITargets[KPI_Name],tblKPITargets[Target_Value]),"Met","Below Target")</f>
        <v>Below Target</v>
      </c>
      <c r="V476" t="str">
        <f>IF(tblOperations[[#This Row],[SLA_Compliance]]&gt;=_xlfn.XLOOKUP('04_References'!$A$3,tblKPITargets[KPI_Name],tblKPITargets[Target_Value]),"Met","Below Target")</f>
        <v>Below Target</v>
      </c>
      <c r="W476" t="str">
        <f>IF(tblOperations[[#This Row],[Quality_Pass_Rate]]&gt;=_xlfn.XLOOKUP('04_References'!$A$4,tblKPITargets[KPI_Name],tblKPITargets[Target_Value]),"Met","Below Target")</f>
        <v>Met</v>
      </c>
      <c r="X476" t="str">
        <f>IF(tblOperations[[#This Row],[Average_Completion_Days]]&lt;=_xlfn.XLOOKUP('04_References'!$A$7,tblKPITargets[KPI_Name],tblKPITargets[Target_Value]),"Met","Below Target")</f>
        <v>Below Target</v>
      </c>
      <c r="Y476" t="str">
        <f>IF(tblOperations[[#This Row],[Closing_Backlog]]&lt;=_xlfn.XLOOKUP('04_References'!$A$8,tblKPITargets[KPI_Name],tblKPITargets[Target_Value]),"Met","Below Target")</f>
        <v>Below Target</v>
      </c>
    </row>
    <row r="477" spans="1:25">
      <c r="A477" s="8" t="s">
        <v>505</v>
      </c>
      <c r="B477" s="9">
        <v>46043</v>
      </c>
      <c r="C477" s="4" t="s">
        <v>53</v>
      </c>
      <c r="D477" s="4" t="s">
        <v>25</v>
      </c>
      <c r="E477" s="4">
        <v>0</v>
      </c>
      <c r="F477" s="4">
        <v>34</v>
      </c>
      <c r="G477" s="4">
        <v>34</v>
      </c>
      <c r="H477" s="4">
        <v>34</v>
      </c>
      <c r="I477" s="4">
        <v>0</v>
      </c>
      <c r="J477" s="4">
        <v>0</v>
      </c>
      <c r="K477" s="4">
        <v>0</v>
      </c>
      <c r="L477" s="4">
        <v>1.9</v>
      </c>
      <c r="M477" s="4">
        <v>0.94899999999999995</v>
      </c>
      <c r="N477" s="4">
        <v>0.97299999999999998</v>
      </c>
      <c r="O477" s="4">
        <v>4.7</v>
      </c>
      <c r="P477" s="4">
        <v>0.74</v>
      </c>
      <c r="Q477" s="5">
        <v>1</v>
      </c>
      <c r="R477" s="4" t="str">
        <f>TRIM(tblOperations[[#This Row],[Region]])</f>
        <v>Wales</v>
      </c>
      <c r="S477" s="4" t="str">
        <f>TRIM(tblOperations[[#This Row],[Team]])</f>
        <v>Workplace Projects</v>
      </c>
      <c r="T477" s="4" t="str">
        <f>_xlfn.XLOOKUP(R477,tblRegionReference[Region],tblRegionReference[Area],"Not Found")</f>
        <v>Wales</v>
      </c>
      <c r="U477" s="4" t="str">
        <f>IF(tblOperations[[#This Row],[Completion_Rate]]&gt;=_xlfn.XLOOKUP("Completion Rate",tblKPITargets[KPI_Name],tblKPITargets[Target_Value]),"Met","Below Target")</f>
        <v>Met</v>
      </c>
      <c r="V477" t="str">
        <f>IF(tblOperations[[#This Row],[SLA_Compliance]]&gt;=_xlfn.XLOOKUP('04_References'!$A$3,tblKPITargets[KPI_Name],tblKPITargets[Target_Value]),"Met","Below Target")</f>
        <v>Met</v>
      </c>
      <c r="W477" t="str">
        <f>IF(tblOperations[[#This Row],[Quality_Pass_Rate]]&gt;=_xlfn.XLOOKUP('04_References'!$A$4,tblKPITargets[KPI_Name],tblKPITargets[Target_Value]),"Met","Below Target")</f>
        <v>Met</v>
      </c>
      <c r="X477" t="str">
        <f>IF(tblOperations[[#This Row],[Average_Completion_Days]]&lt;=_xlfn.XLOOKUP('04_References'!$A$7,tblKPITargets[KPI_Name],tblKPITargets[Target_Value]),"Met","Below Target")</f>
        <v>Met</v>
      </c>
      <c r="Y477" t="str">
        <f>IF(tblOperations[[#This Row],[Closing_Backlog]]&lt;=_xlfn.XLOOKUP('04_References'!$A$8,tblKPITargets[KPI_Name],tblKPITargets[Target_Value]),"Met","Below Target")</f>
        <v>Met</v>
      </c>
    </row>
    <row r="478" spans="1:25">
      <c r="A478" s="6" t="s">
        <v>506</v>
      </c>
      <c r="B478" s="7">
        <v>46044</v>
      </c>
      <c r="C478" s="2" t="s">
        <v>18</v>
      </c>
      <c r="D478" s="2" t="s">
        <v>19</v>
      </c>
      <c r="E478" s="2">
        <v>61</v>
      </c>
      <c r="F478" s="2">
        <v>53</v>
      </c>
      <c r="G478" s="2">
        <v>114</v>
      </c>
      <c r="H478" s="2">
        <v>42</v>
      </c>
      <c r="I478" s="2">
        <v>72</v>
      </c>
      <c r="J478" s="2">
        <v>0</v>
      </c>
      <c r="K478" s="2">
        <v>0</v>
      </c>
      <c r="L478" s="2">
        <v>7.8</v>
      </c>
      <c r="M478" s="2">
        <v>0.6</v>
      </c>
      <c r="N478" s="2">
        <v>0.99299999999999999</v>
      </c>
      <c r="O478" s="2">
        <v>2.5</v>
      </c>
      <c r="P478" s="2">
        <v>0.70499999999999996</v>
      </c>
      <c r="Q478" s="3">
        <v>0.36799999999999999</v>
      </c>
      <c r="R478" s="4" t="str">
        <f>TRIM(tblOperations[[#This Row],[Region]])</f>
        <v>Scotland</v>
      </c>
      <c r="S478" s="4" t="str">
        <f>TRIM(tblOperations[[#This Row],[Team]])</f>
        <v>Workplace Services</v>
      </c>
      <c r="T478" s="4" t="str">
        <f>_xlfn.XLOOKUP(R478,tblRegionReference[Region],tblRegionReference[Area],"Not Found")</f>
        <v>North</v>
      </c>
      <c r="U478" s="4" t="str">
        <f>IF(tblOperations[[#This Row],[Completion_Rate]]&gt;=_xlfn.XLOOKUP("Completion Rate",tblKPITargets[KPI_Name],tblKPITargets[Target_Value]),"Met","Below Target")</f>
        <v>Below Target</v>
      </c>
      <c r="V478" t="str">
        <f>IF(tblOperations[[#This Row],[SLA_Compliance]]&gt;=_xlfn.XLOOKUP('04_References'!$A$3,tblKPITargets[KPI_Name],tblKPITargets[Target_Value]),"Met","Below Target")</f>
        <v>Below Target</v>
      </c>
      <c r="W478" t="str">
        <f>IF(tblOperations[[#This Row],[Quality_Pass_Rate]]&gt;=_xlfn.XLOOKUP('04_References'!$A$4,tblKPITargets[KPI_Name],tblKPITargets[Target_Value]),"Met","Below Target")</f>
        <v>Met</v>
      </c>
      <c r="X478" t="str">
        <f>IF(tblOperations[[#This Row],[Average_Completion_Days]]&lt;=_xlfn.XLOOKUP('04_References'!$A$7,tblKPITargets[KPI_Name],tblKPITargets[Target_Value]),"Met","Below Target")</f>
        <v>Below Target</v>
      </c>
      <c r="Y478" t="str">
        <f>IF(tblOperations[[#This Row],[Closing_Backlog]]&lt;=_xlfn.XLOOKUP('04_References'!$A$8,tblKPITargets[KPI_Name],tblKPITargets[Target_Value]),"Met","Below Target")</f>
        <v>Below Target</v>
      </c>
    </row>
    <row r="479" spans="1:25">
      <c r="A479" s="8" t="s">
        <v>507</v>
      </c>
      <c r="B479" s="9">
        <v>46044</v>
      </c>
      <c r="C479" s="4" t="s">
        <v>18</v>
      </c>
      <c r="D479" s="4" t="s">
        <v>21</v>
      </c>
      <c r="E479" s="4">
        <v>0</v>
      </c>
      <c r="F479" s="4">
        <v>49</v>
      </c>
      <c r="G479" s="4">
        <v>49</v>
      </c>
      <c r="H479" s="4">
        <v>48</v>
      </c>
      <c r="I479" s="4">
        <v>1</v>
      </c>
      <c r="J479" s="4">
        <v>1</v>
      </c>
      <c r="K479" s="4">
        <v>0</v>
      </c>
      <c r="L479" s="4">
        <v>2.1</v>
      </c>
      <c r="M479" s="4">
        <v>0.98599999999999999</v>
      </c>
      <c r="N479" s="4">
        <v>0.98899999999999999</v>
      </c>
      <c r="O479" s="4">
        <v>4.7</v>
      </c>
      <c r="P479" s="4">
        <v>0.71</v>
      </c>
      <c r="Q479" s="5">
        <v>0.98</v>
      </c>
      <c r="R479" s="4" t="str">
        <f>TRIM(tblOperations[[#This Row],[Region]])</f>
        <v>Scotland</v>
      </c>
      <c r="S479" s="4" t="str">
        <f>TRIM(tblOperations[[#This Row],[Team]])</f>
        <v>Facilities Response</v>
      </c>
      <c r="T479" s="4" t="str">
        <f>_xlfn.XLOOKUP(R479,tblRegionReference[Region],tblRegionReference[Area],"Not Found")</f>
        <v>North</v>
      </c>
      <c r="U479" s="4" t="str">
        <f>IF(tblOperations[[#This Row],[Completion_Rate]]&gt;=_xlfn.XLOOKUP("Completion Rate",tblKPITargets[KPI_Name],tblKPITargets[Target_Value]),"Met","Below Target")</f>
        <v>Met</v>
      </c>
      <c r="V479" t="str">
        <f>IF(tblOperations[[#This Row],[SLA_Compliance]]&gt;=_xlfn.XLOOKUP('04_References'!$A$3,tblKPITargets[KPI_Name],tblKPITargets[Target_Value]),"Met","Below Target")</f>
        <v>Met</v>
      </c>
      <c r="W479" t="str">
        <f>IF(tblOperations[[#This Row],[Quality_Pass_Rate]]&gt;=_xlfn.XLOOKUP('04_References'!$A$4,tblKPITargets[KPI_Name],tblKPITargets[Target_Value]),"Met","Below Target")</f>
        <v>Met</v>
      </c>
      <c r="X479" t="str">
        <f>IF(tblOperations[[#This Row],[Average_Completion_Days]]&lt;=_xlfn.XLOOKUP('04_References'!$A$7,tblKPITargets[KPI_Name],tblKPITargets[Target_Value]),"Met","Below Target")</f>
        <v>Met</v>
      </c>
      <c r="Y479" t="str">
        <f>IF(tblOperations[[#This Row],[Closing_Backlog]]&lt;=_xlfn.XLOOKUP('04_References'!$A$8,tblKPITargets[KPI_Name],tblKPITargets[Target_Value]),"Met","Below Target")</f>
        <v>Met</v>
      </c>
    </row>
    <row r="480" spans="1:25">
      <c r="A480" s="6" t="s">
        <v>508</v>
      </c>
      <c r="B480" s="7">
        <v>46044</v>
      </c>
      <c r="C480" s="2" t="s">
        <v>18</v>
      </c>
      <c r="D480" s="2" t="s">
        <v>23</v>
      </c>
      <c r="E480" s="2">
        <v>173</v>
      </c>
      <c r="F480" s="2">
        <v>42</v>
      </c>
      <c r="G480" s="2">
        <v>215</v>
      </c>
      <c r="H480" s="2">
        <v>40</v>
      </c>
      <c r="I480" s="2">
        <v>175</v>
      </c>
      <c r="J480" s="2">
        <v>0</v>
      </c>
      <c r="K480" s="2">
        <v>0</v>
      </c>
      <c r="L480" s="2">
        <v>8</v>
      </c>
      <c r="M480" s="2">
        <v>0.6</v>
      </c>
      <c r="N480" s="2">
        <v>1</v>
      </c>
      <c r="O480" s="2">
        <v>2.5</v>
      </c>
      <c r="P480" s="2">
        <v>0.78600000000000003</v>
      </c>
      <c r="Q480" s="3">
        <v>0.186</v>
      </c>
      <c r="R480" s="4" t="str">
        <f>TRIM(tblOperations[[#This Row],[Region]])</f>
        <v>Scotland</v>
      </c>
      <c r="S480" s="4" t="str">
        <f>TRIM(tblOperations[[#This Row],[Team]])</f>
        <v>Estates Support</v>
      </c>
      <c r="T480" s="4" t="str">
        <f>_xlfn.XLOOKUP(R480,tblRegionReference[Region],tblRegionReference[Area],"Not Found")</f>
        <v>North</v>
      </c>
      <c r="U480" s="4" t="str">
        <f>IF(tblOperations[[#This Row],[Completion_Rate]]&gt;=_xlfn.XLOOKUP("Completion Rate",tblKPITargets[KPI_Name],tblKPITargets[Target_Value]),"Met","Below Target")</f>
        <v>Below Target</v>
      </c>
      <c r="V480" t="str">
        <f>IF(tblOperations[[#This Row],[SLA_Compliance]]&gt;=_xlfn.XLOOKUP('04_References'!$A$3,tblKPITargets[KPI_Name],tblKPITargets[Target_Value]),"Met","Below Target")</f>
        <v>Below Target</v>
      </c>
      <c r="W480" t="str">
        <f>IF(tblOperations[[#This Row],[Quality_Pass_Rate]]&gt;=_xlfn.XLOOKUP('04_References'!$A$4,tblKPITargets[KPI_Name],tblKPITargets[Target_Value]),"Met","Below Target")</f>
        <v>Met</v>
      </c>
      <c r="X480" t="str">
        <f>IF(tblOperations[[#This Row],[Average_Completion_Days]]&lt;=_xlfn.XLOOKUP('04_References'!$A$7,tblKPITargets[KPI_Name],tblKPITargets[Target_Value]),"Met","Below Target")</f>
        <v>Below Target</v>
      </c>
      <c r="Y480" t="str">
        <f>IF(tblOperations[[#This Row],[Closing_Backlog]]&lt;=_xlfn.XLOOKUP('04_References'!$A$8,tblKPITargets[KPI_Name],tblKPITargets[Target_Value]),"Met","Below Target")</f>
        <v>Below Target</v>
      </c>
    </row>
    <row r="481" spans="1:25">
      <c r="A481" s="8" t="s">
        <v>509</v>
      </c>
      <c r="B481" s="9">
        <v>46044</v>
      </c>
      <c r="C481" s="4" t="s">
        <v>18</v>
      </c>
      <c r="D481" s="4" t="s">
        <v>25</v>
      </c>
      <c r="E481" s="4">
        <v>0</v>
      </c>
      <c r="F481" s="4">
        <v>23</v>
      </c>
      <c r="G481" s="4">
        <v>23</v>
      </c>
      <c r="H481" s="4">
        <v>23</v>
      </c>
      <c r="I481" s="4">
        <v>0</v>
      </c>
      <c r="J481" s="4">
        <v>0</v>
      </c>
      <c r="K481" s="4">
        <v>0</v>
      </c>
      <c r="L481" s="4">
        <v>1.4</v>
      </c>
      <c r="M481" s="4">
        <v>1</v>
      </c>
      <c r="N481" s="4">
        <v>0.98199999999999998</v>
      </c>
      <c r="O481" s="4">
        <v>4.5999999999999996</v>
      </c>
      <c r="P481" s="4">
        <v>0.77700000000000002</v>
      </c>
      <c r="Q481" s="5">
        <v>1</v>
      </c>
      <c r="R481" s="4" t="str">
        <f>TRIM(tblOperations[[#This Row],[Region]])</f>
        <v>Scotland</v>
      </c>
      <c r="S481" s="4" t="str">
        <f>TRIM(tblOperations[[#This Row],[Team]])</f>
        <v>Workplace Projects</v>
      </c>
      <c r="T481" s="4" t="str">
        <f>_xlfn.XLOOKUP(R481,tblRegionReference[Region],tblRegionReference[Area],"Not Found")</f>
        <v>North</v>
      </c>
      <c r="U481" s="4" t="str">
        <f>IF(tblOperations[[#This Row],[Completion_Rate]]&gt;=_xlfn.XLOOKUP("Completion Rate",tblKPITargets[KPI_Name],tblKPITargets[Target_Value]),"Met","Below Target")</f>
        <v>Met</v>
      </c>
      <c r="V481" t="str">
        <f>IF(tblOperations[[#This Row],[SLA_Compliance]]&gt;=_xlfn.XLOOKUP('04_References'!$A$3,tblKPITargets[KPI_Name],tblKPITargets[Target_Value]),"Met","Below Target")</f>
        <v>Met</v>
      </c>
      <c r="W481" t="str">
        <f>IF(tblOperations[[#This Row],[Quality_Pass_Rate]]&gt;=_xlfn.XLOOKUP('04_References'!$A$4,tblKPITargets[KPI_Name],tblKPITargets[Target_Value]),"Met","Below Target")</f>
        <v>Met</v>
      </c>
      <c r="X481" t="str">
        <f>IF(tblOperations[[#This Row],[Average_Completion_Days]]&lt;=_xlfn.XLOOKUP('04_References'!$A$7,tblKPITargets[KPI_Name],tblKPITargets[Target_Value]),"Met","Below Target")</f>
        <v>Met</v>
      </c>
      <c r="Y481" t="str">
        <f>IF(tblOperations[[#This Row],[Closing_Backlog]]&lt;=_xlfn.XLOOKUP('04_References'!$A$8,tblKPITargets[KPI_Name],tblKPITargets[Target_Value]),"Met","Below Target")</f>
        <v>Met</v>
      </c>
    </row>
    <row r="482" spans="1:25">
      <c r="A482" s="6" t="s">
        <v>510</v>
      </c>
      <c r="B482" s="7">
        <v>46044</v>
      </c>
      <c r="C482" s="2" t="s">
        <v>27</v>
      </c>
      <c r="D482" s="2" t="s">
        <v>19</v>
      </c>
      <c r="E482" s="2">
        <v>29</v>
      </c>
      <c r="F482" s="2">
        <v>26</v>
      </c>
      <c r="G482" s="2">
        <v>55</v>
      </c>
      <c r="H482" s="2">
        <v>43</v>
      </c>
      <c r="I482" s="2">
        <v>12</v>
      </c>
      <c r="J482" s="2">
        <v>0</v>
      </c>
      <c r="K482" s="2">
        <v>0</v>
      </c>
      <c r="L482" s="2">
        <v>2.6</v>
      </c>
      <c r="M482" s="2">
        <v>0.89</v>
      </c>
      <c r="N482" s="2">
        <v>0.97499999999999998</v>
      </c>
      <c r="O482" s="2">
        <v>4.4000000000000004</v>
      </c>
      <c r="P482" s="2">
        <v>0.69199999999999995</v>
      </c>
      <c r="Q482" s="3">
        <v>0.78200000000000003</v>
      </c>
      <c r="R482" s="4" t="str">
        <f>TRIM(tblOperations[[#This Row],[Region]])</f>
        <v>North East</v>
      </c>
      <c r="S482" s="4" t="str">
        <f>TRIM(tblOperations[[#This Row],[Team]])</f>
        <v>Workplace Services</v>
      </c>
      <c r="T482" s="4" t="str">
        <f>_xlfn.XLOOKUP(R482,tblRegionReference[Region],tblRegionReference[Area],"Not Found")</f>
        <v>North</v>
      </c>
      <c r="U482" s="4" t="str">
        <f>IF(tblOperations[[#This Row],[Completion_Rate]]&gt;=_xlfn.XLOOKUP("Completion Rate",tblKPITargets[KPI_Name],tblKPITargets[Target_Value]),"Met","Below Target")</f>
        <v>Below Target</v>
      </c>
      <c r="V482" t="str">
        <f>IF(tblOperations[[#This Row],[SLA_Compliance]]&gt;=_xlfn.XLOOKUP('04_References'!$A$3,tblKPITargets[KPI_Name],tblKPITargets[Target_Value]),"Met","Below Target")</f>
        <v>Below Target</v>
      </c>
      <c r="W482" t="str">
        <f>IF(tblOperations[[#This Row],[Quality_Pass_Rate]]&gt;=_xlfn.XLOOKUP('04_References'!$A$4,tblKPITargets[KPI_Name],tblKPITargets[Target_Value]),"Met","Below Target")</f>
        <v>Met</v>
      </c>
      <c r="X482" t="str">
        <f>IF(tblOperations[[#This Row],[Average_Completion_Days]]&lt;=_xlfn.XLOOKUP('04_References'!$A$7,tblKPITargets[KPI_Name],tblKPITargets[Target_Value]),"Met","Below Target")</f>
        <v>Met</v>
      </c>
      <c r="Y482" t="str">
        <f>IF(tblOperations[[#This Row],[Closing_Backlog]]&lt;=_xlfn.XLOOKUP('04_References'!$A$8,tblKPITargets[KPI_Name],tblKPITargets[Target_Value]),"Met","Below Target")</f>
        <v>Below Target</v>
      </c>
    </row>
    <row r="483" spans="1:25">
      <c r="A483" s="8" t="s">
        <v>511</v>
      </c>
      <c r="B483" s="9">
        <v>46044</v>
      </c>
      <c r="C483" s="4" t="s">
        <v>27</v>
      </c>
      <c r="D483" s="4" t="s">
        <v>21</v>
      </c>
      <c r="E483" s="4">
        <v>0</v>
      </c>
      <c r="F483" s="4">
        <v>55</v>
      </c>
      <c r="G483" s="4">
        <v>55</v>
      </c>
      <c r="H483" s="4">
        <v>46</v>
      </c>
      <c r="I483" s="4">
        <v>9</v>
      </c>
      <c r="J483" s="4">
        <v>0</v>
      </c>
      <c r="K483" s="4">
        <v>0</v>
      </c>
      <c r="L483" s="4">
        <v>2.2999999999999998</v>
      </c>
      <c r="M483" s="4">
        <v>0.874</v>
      </c>
      <c r="N483" s="4">
        <v>0.96899999999999997</v>
      </c>
      <c r="O483" s="4">
        <v>4.0999999999999996</v>
      </c>
      <c r="P483" s="4">
        <v>0.70599999999999996</v>
      </c>
      <c r="Q483" s="5">
        <v>0.83599999999999997</v>
      </c>
      <c r="R483" s="4" t="str">
        <f>TRIM(tblOperations[[#This Row],[Region]])</f>
        <v>North East</v>
      </c>
      <c r="S483" s="4" t="str">
        <f>TRIM(tblOperations[[#This Row],[Team]])</f>
        <v>Facilities Response</v>
      </c>
      <c r="T483" s="4" t="str">
        <f>_xlfn.XLOOKUP(R483,tblRegionReference[Region],tblRegionReference[Area],"Not Found")</f>
        <v>North</v>
      </c>
      <c r="U483" s="4" t="str">
        <f>IF(tblOperations[[#This Row],[Completion_Rate]]&gt;=_xlfn.XLOOKUP("Completion Rate",tblKPITargets[KPI_Name],tblKPITargets[Target_Value]),"Met","Below Target")</f>
        <v>Below Target</v>
      </c>
      <c r="V483" t="str">
        <f>IF(tblOperations[[#This Row],[SLA_Compliance]]&gt;=_xlfn.XLOOKUP('04_References'!$A$3,tblKPITargets[KPI_Name],tblKPITargets[Target_Value]),"Met","Below Target")</f>
        <v>Below Target</v>
      </c>
      <c r="W483" t="str">
        <f>IF(tblOperations[[#This Row],[Quality_Pass_Rate]]&gt;=_xlfn.XLOOKUP('04_References'!$A$4,tblKPITargets[KPI_Name],tblKPITargets[Target_Value]),"Met","Below Target")</f>
        <v>Met</v>
      </c>
      <c r="X483" t="str">
        <f>IF(tblOperations[[#This Row],[Average_Completion_Days]]&lt;=_xlfn.XLOOKUP('04_References'!$A$7,tblKPITargets[KPI_Name],tblKPITargets[Target_Value]),"Met","Below Target")</f>
        <v>Met</v>
      </c>
      <c r="Y483" t="str">
        <f>IF(tblOperations[[#This Row],[Closing_Backlog]]&lt;=_xlfn.XLOOKUP('04_References'!$A$8,tblKPITargets[KPI_Name],tblKPITargets[Target_Value]),"Met","Below Target")</f>
        <v>Met</v>
      </c>
    </row>
    <row r="484" spans="1:25">
      <c r="A484" s="6" t="s">
        <v>512</v>
      </c>
      <c r="B484" s="7">
        <v>46044</v>
      </c>
      <c r="C484" s="2" t="s">
        <v>27</v>
      </c>
      <c r="D484" s="2" t="s">
        <v>23</v>
      </c>
      <c r="E484" s="2">
        <v>362</v>
      </c>
      <c r="F484" s="2">
        <v>44</v>
      </c>
      <c r="G484" s="2">
        <v>406</v>
      </c>
      <c r="H484" s="2">
        <v>18</v>
      </c>
      <c r="I484" s="2">
        <v>388</v>
      </c>
      <c r="J484" s="2">
        <v>1</v>
      </c>
      <c r="K484" s="2">
        <v>0</v>
      </c>
      <c r="L484" s="2">
        <v>8</v>
      </c>
      <c r="M484" s="2">
        <v>0.6</v>
      </c>
      <c r="N484" s="2">
        <v>0.96499999999999997</v>
      </c>
      <c r="O484" s="2">
        <v>2.5</v>
      </c>
      <c r="P484" s="2">
        <v>0.70899999999999996</v>
      </c>
      <c r="Q484" s="3">
        <v>4.3999999999999997E-2</v>
      </c>
      <c r="R484" s="4" t="str">
        <f>TRIM(tblOperations[[#This Row],[Region]])</f>
        <v>North East</v>
      </c>
      <c r="S484" s="4" t="str">
        <f>TRIM(tblOperations[[#This Row],[Team]])</f>
        <v>Estates Support</v>
      </c>
      <c r="T484" s="4" t="str">
        <f>_xlfn.XLOOKUP(R484,tblRegionReference[Region],tblRegionReference[Area],"Not Found")</f>
        <v>North</v>
      </c>
      <c r="U484" s="4" t="str">
        <f>IF(tblOperations[[#This Row],[Completion_Rate]]&gt;=_xlfn.XLOOKUP("Completion Rate",tblKPITargets[KPI_Name],tblKPITargets[Target_Value]),"Met","Below Target")</f>
        <v>Below Target</v>
      </c>
      <c r="V484" t="str">
        <f>IF(tblOperations[[#This Row],[SLA_Compliance]]&gt;=_xlfn.XLOOKUP('04_References'!$A$3,tblKPITargets[KPI_Name],tblKPITargets[Target_Value]),"Met","Below Target")</f>
        <v>Below Target</v>
      </c>
      <c r="W484" t="str">
        <f>IF(tblOperations[[#This Row],[Quality_Pass_Rate]]&gt;=_xlfn.XLOOKUP('04_References'!$A$4,tblKPITargets[KPI_Name],tblKPITargets[Target_Value]),"Met","Below Target")</f>
        <v>Met</v>
      </c>
      <c r="X484" t="str">
        <f>IF(tblOperations[[#This Row],[Average_Completion_Days]]&lt;=_xlfn.XLOOKUP('04_References'!$A$7,tblKPITargets[KPI_Name],tblKPITargets[Target_Value]),"Met","Below Target")</f>
        <v>Below Target</v>
      </c>
      <c r="Y484" t="str">
        <f>IF(tblOperations[[#This Row],[Closing_Backlog]]&lt;=_xlfn.XLOOKUP('04_References'!$A$8,tblKPITargets[KPI_Name],tblKPITargets[Target_Value]),"Met","Below Target")</f>
        <v>Below Target</v>
      </c>
    </row>
    <row r="485" spans="1:25">
      <c r="A485" s="8" t="s">
        <v>513</v>
      </c>
      <c r="B485" s="9">
        <v>46044</v>
      </c>
      <c r="C485" s="4" t="s">
        <v>27</v>
      </c>
      <c r="D485" s="4" t="s">
        <v>25</v>
      </c>
      <c r="E485" s="4">
        <v>19</v>
      </c>
      <c r="F485" s="4">
        <v>32</v>
      </c>
      <c r="G485" s="4">
        <v>51</v>
      </c>
      <c r="H485" s="4">
        <v>27</v>
      </c>
      <c r="I485" s="4">
        <v>24</v>
      </c>
      <c r="J485" s="4">
        <v>0</v>
      </c>
      <c r="K485" s="4">
        <v>0</v>
      </c>
      <c r="L485" s="4">
        <v>3</v>
      </c>
      <c r="M485" s="4">
        <v>0.86899999999999999</v>
      </c>
      <c r="N485" s="4">
        <v>0.96499999999999997</v>
      </c>
      <c r="O485" s="4">
        <v>3.3</v>
      </c>
      <c r="P485" s="4">
        <v>0.77400000000000002</v>
      </c>
      <c r="Q485" s="5">
        <v>0.52900000000000003</v>
      </c>
      <c r="R485" s="4" t="str">
        <f>TRIM(tblOperations[[#This Row],[Region]])</f>
        <v>North East</v>
      </c>
      <c r="S485" s="4" t="str">
        <f>TRIM(tblOperations[[#This Row],[Team]])</f>
        <v>Workplace Projects</v>
      </c>
      <c r="T485" s="4" t="str">
        <f>_xlfn.XLOOKUP(R485,tblRegionReference[Region],tblRegionReference[Area],"Not Found")</f>
        <v>North</v>
      </c>
      <c r="U485" s="4" t="str">
        <f>IF(tblOperations[[#This Row],[Completion_Rate]]&gt;=_xlfn.XLOOKUP("Completion Rate",tblKPITargets[KPI_Name],tblKPITargets[Target_Value]),"Met","Below Target")</f>
        <v>Below Target</v>
      </c>
      <c r="V485" t="str">
        <f>IF(tblOperations[[#This Row],[SLA_Compliance]]&gt;=_xlfn.XLOOKUP('04_References'!$A$3,tblKPITargets[KPI_Name],tblKPITargets[Target_Value]),"Met","Below Target")</f>
        <v>Below Target</v>
      </c>
      <c r="W485" t="str">
        <f>IF(tblOperations[[#This Row],[Quality_Pass_Rate]]&gt;=_xlfn.XLOOKUP('04_References'!$A$4,tblKPITargets[KPI_Name],tblKPITargets[Target_Value]),"Met","Below Target")</f>
        <v>Met</v>
      </c>
      <c r="X485" t="str">
        <f>IF(tblOperations[[#This Row],[Average_Completion_Days]]&lt;=_xlfn.XLOOKUP('04_References'!$A$7,tblKPITargets[KPI_Name],tblKPITargets[Target_Value]),"Met","Below Target")</f>
        <v>Met</v>
      </c>
      <c r="Y485" t="str">
        <f>IF(tblOperations[[#This Row],[Closing_Backlog]]&lt;=_xlfn.XLOOKUP('04_References'!$A$8,tblKPITargets[KPI_Name],tblKPITargets[Target_Value]),"Met","Below Target")</f>
        <v>Below Target</v>
      </c>
    </row>
    <row r="486" spans="1:25">
      <c r="A486" s="6" t="s">
        <v>514</v>
      </c>
      <c r="B486" s="7">
        <v>46044</v>
      </c>
      <c r="C486" s="2" t="s">
        <v>32</v>
      </c>
      <c r="D486" s="2" t="s">
        <v>19</v>
      </c>
      <c r="E486" s="2">
        <v>172</v>
      </c>
      <c r="F486" s="2">
        <v>50</v>
      </c>
      <c r="G486" s="2">
        <v>222</v>
      </c>
      <c r="H486" s="2">
        <v>35</v>
      </c>
      <c r="I486" s="2">
        <v>187</v>
      </c>
      <c r="J486" s="2">
        <v>0</v>
      </c>
      <c r="K486" s="2">
        <v>0</v>
      </c>
      <c r="L486" s="2">
        <v>8</v>
      </c>
      <c r="M486" s="2">
        <v>0.6</v>
      </c>
      <c r="N486" s="2">
        <v>1</v>
      </c>
      <c r="O486" s="2">
        <v>2.5</v>
      </c>
      <c r="P486" s="2">
        <v>0.77900000000000003</v>
      </c>
      <c r="Q486" s="3">
        <v>0.158</v>
      </c>
      <c r="R486" s="4" t="str">
        <f>TRIM(tblOperations[[#This Row],[Region]])</f>
        <v>North West</v>
      </c>
      <c r="S486" s="4" t="str">
        <f>TRIM(tblOperations[[#This Row],[Team]])</f>
        <v>Workplace Services</v>
      </c>
      <c r="T486" s="4" t="str">
        <f>_xlfn.XLOOKUP(R486,tblRegionReference[Region],tblRegionReference[Area],"Not Found")</f>
        <v>North</v>
      </c>
      <c r="U486" s="4" t="str">
        <f>IF(tblOperations[[#This Row],[Completion_Rate]]&gt;=_xlfn.XLOOKUP("Completion Rate",tblKPITargets[KPI_Name],tblKPITargets[Target_Value]),"Met","Below Target")</f>
        <v>Below Target</v>
      </c>
      <c r="V486" t="str">
        <f>IF(tblOperations[[#This Row],[SLA_Compliance]]&gt;=_xlfn.XLOOKUP('04_References'!$A$3,tblKPITargets[KPI_Name],tblKPITargets[Target_Value]),"Met","Below Target")</f>
        <v>Below Target</v>
      </c>
      <c r="W486" t="str">
        <f>IF(tblOperations[[#This Row],[Quality_Pass_Rate]]&gt;=_xlfn.XLOOKUP('04_References'!$A$4,tblKPITargets[KPI_Name],tblKPITargets[Target_Value]),"Met","Below Target")</f>
        <v>Met</v>
      </c>
      <c r="X486" t="str">
        <f>IF(tblOperations[[#This Row],[Average_Completion_Days]]&lt;=_xlfn.XLOOKUP('04_References'!$A$7,tblKPITargets[KPI_Name],tblKPITargets[Target_Value]),"Met","Below Target")</f>
        <v>Below Target</v>
      </c>
      <c r="Y486" t="str">
        <f>IF(tblOperations[[#This Row],[Closing_Backlog]]&lt;=_xlfn.XLOOKUP('04_References'!$A$8,tblKPITargets[KPI_Name],tblKPITargets[Target_Value]),"Met","Below Target")</f>
        <v>Below Target</v>
      </c>
    </row>
    <row r="487" spans="1:25">
      <c r="A487" s="8" t="s">
        <v>515</v>
      </c>
      <c r="B487" s="9">
        <v>46044</v>
      </c>
      <c r="C487" s="4" t="s">
        <v>32</v>
      </c>
      <c r="D487" s="4" t="s">
        <v>21</v>
      </c>
      <c r="E487" s="4">
        <v>297</v>
      </c>
      <c r="F487" s="4">
        <v>31</v>
      </c>
      <c r="G487" s="4">
        <v>328</v>
      </c>
      <c r="H487" s="4">
        <v>28</v>
      </c>
      <c r="I487" s="4">
        <v>300</v>
      </c>
      <c r="J487" s="4">
        <v>0</v>
      </c>
      <c r="K487" s="4">
        <v>0</v>
      </c>
      <c r="L487" s="4">
        <v>8</v>
      </c>
      <c r="M487" s="4">
        <v>0.6</v>
      </c>
      <c r="N487" s="4">
        <v>0.97799999999999998</v>
      </c>
      <c r="O487" s="4">
        <v>2.5</v>
      </c>
      <c r="P487" s="4">
        <v>0.78300000000000003</v>
      </c>
      <c r="Q487" s="5">
        <v>8.5000000000000006E-2</v>
      </c>
      <c r="R487" s="4" t="str">
        <f>TRIM(tblOperations[[#This Row],[Region]])</f>
        <v>North West</v>
      </c>
      <c r="S487" s="4" t="str">
        <f>TRIM(tblOperations[[#This Row],[Team]])</f>
        <v>Facilities Response</v>
      </c>
      <c r="T487" s="4" t="str">
        <f>_xlfn.XLOOKUP(R487,tblRegionReference[Region],tblRegionReference[Area],"Not Found")</f>
        <v>North</v>
      </c>
      <c r="U487" s="4" t="str">
        <f>IF(tblOperations[[#This Row],[Completion_Rate]]&gt;=_xlfn.XLOOKUP("Completion Rate",tblKPITargets[KPI_Name],tblKPITargets[Target_Value]),"Met","Below Target")</f>
        <v>Below Target</v>
      </c>
      <c r="V487" t="str">
        <f>IF(tblOperations[[#This Row],[SLA_Compliance]]&gt;=_xlfn.XLOOKUP('04_References'!$A$3,tblKPITargets[KPI_Name],tblKPITargets[Target_Value]),"Met","Below Target")</f>
        <v>Below Target</v>
      </c>
      <c r="W487" t="str">
        <f>IF(tblOperations[[#This Row],[Quality_Pass_Rate]]&gt;=_xlfn.XLOOKUP('04_References'!$A$4,tblKPITargets[KPI_Name],tblKPITargets[Target_Value]),"Met","Below Target")</f>
        <v>Met</v>
      </c>
      <c r="X487" t="str">
        <f>IF(tblOperations[[#This Row],[Average_Completion_Days]]&lt;=_xlfn.XLOOKUP('04_References'!$A$7,tblKPITargets[KPI_Name],tblKPITargets[Target_Value]),"Met","Below Target")</f>
        <v>Below Target</v>
      </c>
      <c r="Y487" t="str">
        <f>IF(tblOperations[[#This Row],[Closing_Backlog]]&lt;=_xlfn.XLOOKUP('04_References'!$A$8,tblKPITargets[KPI_Name],tblKPITargets[Target_Value]),"Met","Below Target")</f>
        <v>Below Target</v>
      </c>
    </row>
    <row r="488" spans="1:25">
      <c r="A488" s="6" t="s">
        <v>516</v>
      </c>
      <c r="B488" s="7">
        <v>46044</v>
      </c>
      <c r="C488" s="2" t="s">
        <v>32</v>
      </c>
      <c r="D488" s="2" t="s">
        <v>23</v>
      </c>
      <c r="E488" s="2">
        <v>387</v>
      </c>
      <c r="F488" s="2">
        <v>36</v>
      </c>
      <c r="G488" s="2">
        <v>423</v>
      </c>
      <c r="H488" s="2">
        <v>17</v>
      </c>
      <c r="I488" s="2">
        <v>406</v>
      </c>
      <c r="J488" s="2">
        <v>0</v>
      </c>
      <c r="K488" s="2">
        <v>0</v>
      </c>
      <c r="L488" s="2">
        <v>8</v>
      </c>
      <c r="M488" s="2">
        <v>0.6</v>
      </c>
      <c r="N488" s="2">
        <v>0.99299999999999999</v>
      </c>
      <c r="O488" s="2">
        <v>2.5</v>
      </c>
      <c r="P488" s="2">
        <v>0.66700000000000004</v>
      </c>
      <c r="Q488" s="3">
        <v>0.04</v>
      </c>
      <c r="R488" s="4" t="str">
        <f>TRIM(tblOperations[[#This Row],[Region]])</f>
        <v>North West</v>
      </c>
      <c r="S488" s="4" t="str">
        <f>TRIM(tblOperations[[#This Row],[Team]])</f>
        <v>Estates Support</v>
      </c>
      <c r="T488" s="4" t="str">
        <f>_xlfn.XLOOKUP(R488,tblRegionReference[Region],tblRegionReference[Area],"Not Found")</f>
        <v>North</v>
      </c>
      <c r="U488" s="4" t="str">
        <f>IF(tblOperations[[#This Row],[Completion_Rate]]&gt;=_xlfn.XLOOKUP("Completion Rate",tblKPITargets[KPI_Name],tblKPITargets[Target_Value]),"Met","Below Target")</f>
        <v>Below Target</v>
      </c>
      <c r="V488" t="str">
        <f>IF(tblOperations[[#This Row],[SLA_Compliance]]&gt;=_xlfn.XLOOKUP('04_References'!$A$3,tblKPITargets[KPI_Name],tblKPITargets[Target_Value]),"Met","Below Target")</f>
        <v>Below Target</v>
      </c>
      <c r="W488" t="str">
        <f>IF(tblOperations[[#This Row],[Quality_Pass_Rate]]&gt;=_xlfn.XLOOKUP('04_References'!$A$4,tblKPITargets[KPI_Name],tblKPITargets[Target_Value]),"Met","Below Target")</f>
        <v>Met</v>
      </c>
      <c r="X488" t="str">
        <f>IF(tblOperations[[#This Row],[Average_Completion_Days]]&lt;=_xlfn.XLOOKUP('04_References'!$A$7,tblKPITargets[KPI_Name],tblKPITargets[Target_Value]),"Met","Below Target")</f>
        <v>Below Target</v>
      </c>
      <c r="Y488" t="str">
        <f>IF(tblOperations[[#This Row],[Closing_Backlog]]&lt;=_xlfn.XLOOKUP('04_References'!$A$8,tblKPITargets[KPI_Name],tblKPITargets[Target_Value]),"Met","Below Target")</f>
        <v>Below Target</v>
      </c>
    </row>
    <row r="489" spans="1:25">
      <c r="A489" s="8" t="s">
        <v>517</v>
      </c>
      <c r="B489" s="9">
        <v>46044</v>
      </c>
      <c r="C489" s="4" t="s">
        <v>32</v>
      </c>
      <c r="D489" s="4" t="s">
        <v>25</v>
      </c>
      <c r="E489" s="4">
        <v>0</v>
      </c>
      <c r="F489" s="4">
        <v>26</v>
      </c>
      <c r="G489" s="4">
        <v>26</v>
      </c>
      <c r="H489" s="4">
        <v>26</v>
      </c>
      <c r="I489" s="4">
        <v>0</v>
      </c>
      <c r="J489" s="4">
        <v>1</v>
      </c>
      <c r="K489" s="4">
        <v>0</v>
      </c>
      <c r="L489" s="4">
        <v>1.5</v>
      </c>
      <c r="M489" s="4">
        <v>0.95599999999999996</v>
      </c>
      <c r="N489" s="4">
        <v>0.96799999999999997</v>
      </c>
      <c r="O489" s="4">
        <v>4.3</v>
      </c>
      <c r="P489" s="4">
        <v>0.72299999999999998</v>
      </c>
      <c r="Q489" s="5">
        <v>1</v>
      </c>
      <c r="R489" s="4" t="str">
        <f>TRIM(tblOperations[[#This Row],[Region]])</f>
        <v>North West</v>
      </c>
      <c r="S489" s="4" t="str">
        <f>TRIM(tblOperations[[#This Row],[Team]])</f>
        <v>Workplace Projects</v>
      </c>
      <c r="T489" s="4" t="str">
        <f>_xlfn.XLOOKUP(R489,tblRegionReference[Region],tblRegionReference[Area],"Not Found")</f>
        <v>North</v>
      </c>
      <c r="U489" s="4" t="str">
        <f>IF(tblOperations[[#This Row],[Completion_Rate]]&gt;=_xlfn.XLOOKUP("Completion Rate",tblKPITargets[KPI_Name],tblKPITargets[Target_Value]),"Met","Below Target")</f>
        <v>Met</v>
      </c>
      <c r="V489" t="str">
        <f>IF(tblOperations[[#This Row],[SLA_Compliance]]&gt;=_xlfn.XLOOKUP('04_References'!$A$3,tblKPITargets[KPI_Name],tblKPITargets[Target_Value]),"Met","Below Target")</f>
        <v>Met</v>
      </c>
      <c r="W489" t="str">
        <f>IF(tblOperations[[#This Row],[Quality_Pass_Rate]]&gt;=_xlfn.XLOOKUP('04_References'!$A$4,tblKPITargets[KPI_Name],tblKPITargets[Target_Value]),"Met","Below Target")</f>
        <v>Met</v>
      </c>
      <c r="X489" t="str">
        <f>IF(tblOperations[[#This Row],[Average_Completion_Days]]&lt;=_xlfn.XLOOKUP('04_References'!$A$7,tblKPITargets[KPI_Name],tblKPITargets[Target_Value]),"Met","Below Target")</f>
        <v>Met</v>
      </c>
      <c r="Y489" t="str">
        <f>IF(tblOperations[[#This Row],[Closing_Backlog]]&lt;=_xlfn.XLOOKUP('04_References'!$A$8,tblKPITargets[KPI_Name],tblKPITargets[Target_Value]),"Met","Below Target")</f>
        <v>Met</v>
      </c>
    </row>
    <row r="490" spans="1:25">
      <c r="A490" s="6" t="s">
        <v>518</v>
      </c>
      <c r="B490" s="7">
        <v>46044</v>
      </c>
      <c r="C490" s="2" t="s">
        <v>37</v>
      </c>
      <c r="D490" s="2" t="s">
        <v>19</v>
      </c>
      <c r="E490" s="2">
        <v>0</v>
      </c>
      <c r="F490" s="2">
        <v>43</v>
      </c>
      <c r="G490" s="2">
        <v>43</v>
      </c>
      <c r="H490" s="2">
        <v>43</v>
      </c>
      <c r="I490" s="2">
        <v>0</v>
      </c>
      <c r="J490" s="2">
        <v>0</v>
      </c>
      <c r="K490" s="2">
        <v>0</v>
      </c>
      <c r="L490" s="2">
        <v>1.8</v>
      </c>
      <c r="M490" s="2">
        <v>0.95899999999999996</v>
      </c>
      <c r="N490" s="2">
        <v>0.97799999999999998</v>
      </c>
      <c r="O490" s="2">
        <v>4.5999999999999996</v>
      </c>
      <c r="P490" s="2">
        <v>0.81399999999999995</v>
      </c>
      <c r="Q490" s="3">
        <v>1</v>
      </c>
      <c r="R490" s="4" t="str">
        <f>TRIM(tblOperations[[#This Row],[Region]])</f>
        <v>Midlands</v>
      </c>
      <c r="S490" s="4" t="str">
        <f>TRIM(tblOperations[[#This Row],[Team]])</f>
        <v>Workplace Services</v>
      </c>
      <c r="T490" s="4" t="str">
        <f>_xlfn.XLOOKUP(R490,tblRegionReference[Region],tblRegionReference[Area],"Not Found")</f>
        <v>Central</v>
      </c>
      <c r="U490" s="4" t="str">
        <f>IF(tblOperations[[#This Row],[Completion_Rate]]&gt;=_xlfn.XLOOKUP("Completion Rate",tblKPITargets[KPI_Name],tblKPITargets[Target_Value]),"Met","Below Target")</f>
        <v>Met</v>
      </c>
      <c r="V490" t="str">
        <f>IF(tblOperations[[#This Row],[SLA_Compliance]]&gt;=_xlfn.XLOOKUP('04_References'!$A$3,tblKPITargets[KPI_Name],tblKPITargets[Target_Value]),"Met","Below Target")</f>
        <v>Met</v>
      </c>
      <c r="W490" t="str">
        <f>IF(tblOperations[[#This Row],[Quality_Pass_Rate]]&gt;=_xlfn.XLOOKUP('04_References'!$A$4,tblKPITargets[KPI_Name],tblKPITargets[Target_Value]),"Met","Below Target")</f>
        <v>Met</v>
      </c>
      <c r="X490" t="str">
        <f>IF(tblOperations[[#This Row],[Average_Completion_Days]]&lt;=_xlfn.XLOOKUP('04_References'!$A$7,tblKPITargets[KPI_Name],tblKPITargets[Target_Value]),"Met","Below Target")</f>
        <v>Met</v>
      </c>
      <c r="Y490" t="str">
        <f>IF(tblOperations[[#This Row],[Closing_Backlog]]&lt;=_xlfn.XLOOKUP('04_References'!$A$8,tblKPITargets[KPI_Name],tblKPITargets[Target_Value]),"Met","Below Target")</f>
        <v>Met</v>
      </c>
    </row>
    <row r="491" spans="1:25">
      <c r="A491" s="8" t="s">
        <v>519</v>
      </c>
      <c r="B491" s="9">
        <v>46044</v>
      </c>
      <c r="C491" s="4" t="s">
        <v>37</v>
      </c>
      <c r="D491" s="4" t="s">
        <v>21</v>
      </c>
      <c r="E491" s="4">
        <v>195</v>
      </c>
      <c r="F491" s="4">
        <v>34</v>
      </c>
      <c r="G491" s="4">
        <v>229</v>
      </c>
      <c r="H491" s="4">
        <v>31</v>
      </c>
      <c r="I491" s="4">
        <v>198</v>
      </c>
      <c r="J491" s="4">
        <v>0</v>
      </c>
      <c r="K491" s="4">
        <v>0</v>
      </c>
      <c r="L491" s="4">
        <v>8</v>
      </c>
      <c r="M491" s="4">
        <v>0.6</v>
      </c>
      <c r="N491" s="4">
        <v>1</v>
      </c>
      <c r="O491" s="4">
        <v>2.5</v>
      </c>
      <c r="P491" s="4">
        <v>0.78800000000000003</v>
      </c>
      <c r="Q491" s="5">
        <v>0.13500000000000001</v>
      </c>
      <c r="R491" s="4" t="str">
        <f>TRIM(tblOperations[[#This Row],[Region]])</f>
        <v>Midlands</v>
      </c>
      <c r="S491" s="4" t="str">
        <f>TRIM(tblOperations[[#This Row],[Team]])</f>
        <v>Facilities Response</v>
      </c>
      <c r="T491" s="4" t="str">
        <f>_xlfn.XLOOKUP(R491,tblRegionReference[Region],tblRegionReference[Area],"Not Found")</f>
        <v>Central</v>
      </c>
      <c r="U491" s="4" t="str">
        <f>IF(tblOperations[[#This Row],[Completion_Rate]]&gt;=_xlfn.XLOOKUP("Completion Rate",tblKPITargets[KPI_Name],tblKPITargets[Target_Value]),"Met","Below Target")</f>
        <v>Below Target</v>
      </c>
      <c r="V491" t="str">
        <f>IF(tblOperations[[#This Row],[SLA_Compliance]]&gt;=_xlfn.XLOOKUP('04_References'!$A$3,tblKPITargets[KPI_Name],tblKPITargets[Target_Value]),"Met","Below Target")</f>
        <v>Below Target</v>
      </c>
      <c r="W491" t="str">
        <f>IF(tblOperations[[#This Row],[Quality_Pass_Rate]]&gt;=_xlfn.XLOOKUP('04_References'!$A$4,tblKPITargets[KPI_Name],tblKPITargets[Target_Value]),"Met","Below Target")</f>
        <v>Met</v>
      </c>
      <c r="X491" t="str">
        <f>IF(tblOperations[[#This Row],[Average_Completion_Days]]&lt;=_xlfn.XLOOKUP('04_References'!$A$7,tblKPITargets[KPI_Name],tblKPITargets[Target_Value]),"Met","Below Target")</f>
        <v>Below Target</v>
      </c>
      <c r="Y491" t="str">
        <f>IF(tblOperations[[#This Row],[Closing_Backlog]]&lt;=_xlfn.XLOOKUP('04_References'!$A$8,tblKPITargets[KPI_Name],tblKPITargets[Target_Value]),"Met","Below Target")</f>
        <v>Below Target</v>
      </c>
    </row>
    <row r="492" spans="1:25">
      <c r="A492" s="6" t="s">
        <v>520</v>
      </c>
      <c r="B492" s="7">
        <v>46044</v>
      </c>
      <c r="C492" s="2" t="s">
        <v>37</v>
      </c>
      <c r="D492" s="2" t="s">
        <v>23</v>
      </c>
      <c r="E492" s="2">
        <v>61</v>
      </c>
      <c r="F492" s="2">
        <v>44</v>
      </c>
      <c r="G492" s="2">
        <v>105</v>
      </c>
      <c r="H492" s="2">
        <v>31</v>
      </c>
      <c r="I492" s="2">
        <v>74</v>
      </c>
      <c r="J492" s="2">
        <v>0</v>
      </c>
      <c r="K492" s="2">
        <v>0</v>
      </c>
      <c r="L492" s="2">
        <v>7.5</v>
      </c>
      <c r="M492" s="2">
        <v>0.6</v>
      </c>
      <c r="N492" s="2">
        <v>0.98</v>
      </c>
      <c r="O492" s="2">
        <v>2.5</v>
      </c>
      <c r="P492" s="2">
        <v>0.78800000000000003</v>
      </c>
      <c r="Q492" s="3">
        <v>0.29499999999999998</v>
      </c>
      <c r="R492" s="4" t="str">
        <f>TRIM(tblOperations[[#This Row],[Region]])</f>
        <v>Midlands</v>
      </c>
      <c r="S492" s="4" t="str">
        <f>TRIM(tblOperations[[#This Row],[Team]])</f>
        <v>Estates Support</v>
      </c>
      <c r="T492" s="4" t="str">
        <f>_xlfn.XLOOKUP(R492,tblRegionReference[Region],tblRegionReference[Area],"Not Found")</f>
        <v>Central</v>
      </c>
      <c r="U492" s="4" t="str">
        <f>IF(tblOperations[[#This Row],[Completion_Rate]]&gt;=_xlfn.XLOOKUP("Completion Rate",tblKPITargets[KPI_Name],tblKPITargets[Target_Value]),"Met","Below Target")</f>
        <v>Below Target</v>
      </c>
      <c r="V492" t="str">
        <f>IF(tblOperations[[#This Row],[SLA_Compliance]]&gt;=_xlfn.XLOOKUP('04_References'!$A$3,tblKPITargets[KPI_Name],tblKPITargets[Target_Value]),"Met","Below Target")</f>
        <v>Below Target</v>
      </c>
      <c r="W492" t="str">
        <f>IF(tblOperations[[#This Row],[Quality_Pass_Rate]]&gt;=_xlfn.XLOOKUP('04_References'!$A$4,tblKPITargets[KPI_Name],tblKPITargets[Target_Value]),"Met","Below Target")</f>
        <v>Met</v>
      </c>
      <c r="X492" t="str">
        <f>IF(tblOperations[[#This Row],[Average_Completion_Days]]&lt;=_xlfn.XLOOKUP('04_References'!$A$7,tblKPITargets[KPI_Name],tblKPITargets[Target_Value]),"Met","Below Target")</f>
        <v>Below Target</v>
      </c>
      <c r="Y492" t="str">
        <f>IF(tblOperations[[#This Row],[Closing_Backlog]]&lt;=_xlfn.XLOOKUP('04_References'!$A$8,tblKPITargets[KPI_Name],tblKPITargets[Target_Value]),"Met","Below Target")</f>
        <v>Below Target</v>
      </c>
    </row>
    <row r="493" spans="1:25">
      <c r="A493" s="8" t="s">
        <v>521</v>
      </c>
      <c r="B493" s="9">
        <v>46044</v>
      </c>
      <c r="C493" s="4" t="s">
        <v>37</v>
      </c>
      <c r="D493" s="4" t="s">
        <v>25</v>
      </c>
      <c r="E493" s="4">
        <v>0</v>
      </c>
      <c r="F493" s="4">
        <v>40</v>
      </c>
      <c r="G493" s="4">
        <v>40</v>
      </c>
      <c r="H493" s="4">
        <v>40</v>
      </c>
      <c r="I493" s="4">
        <v>0</v>
      </c>
      <c r="J493" s="4">
        <v>0</v>
      </c>
      <c r="K493" s="4">
        <v>0</v>
      </c>
      <c r="L493" s="4">
        <v>1.8</v>
      </c>
      <c r="M493" s="4">
        <v>0.90900000000000003</v>
      </c>
      <c r="N493" s="4">
        <v>0.97599999999999998</v>
      </c>
      <c r="O493" s="4">
        <v>4.5</v>
      </c>
      <c r="P493" s="4">
        <v>0.72</v>
      </c>
      <c r="Q493" s="5">
        <v>1</v>
      </c>
      <c r="R493" s="4" t="str">
        <f>TRIM(tblOperations[[#This Row],[Region]])</f>
        <v>Midlands</v>
      </c>
      <c r="S493" s="4" t="str">
        <f>TRIM(tblOperations[[#This Row],[Team]])</f>
        <v>Workplace Projects</v>
      </c>
      <c r="T493" s="4" t="str">
        <f>_xlfn.XLOOKUP(R493,tblRegionReference[Region],tblRegionReference[Area],"Not Found")</f>
        <v>Central</v>
      </c>
      <c r="U493" s="4" t="str">
        <f>IF(tblOperations[[#This Row],[Completion_Rate]]&gt;=_xlfn.XLOOKUP("Completion Rate",tblKPITargets[KPI_Name],tblKPITargets[Target_Value]),"Met","Below Target")</f>
        <v>Met</v>
      </c>
      <c r="V493" t="str">
        <f>IF(tblOperations[[#This Row],[SLA_Compliance]]&gt;=_xlfn.XLOOKUP('04_References'!$A$3,tblKPITargets[KPI_Name],tblKPITargets[Target_Value]),"Met","Below Target")</f>
        <v>Below Target</v>
      </c>
      <c r="W493" t="str">
        <f>IF(tblOperations[[#This Row],[Quality_Pass_Rate]]&gt;=_xlfn.XLOOKUP('04_References'!$A$4,tblKPITargets[KPI_Name],tblKPITargets[Target_Value]),"Met","Below Target")</f>
        <v>Met</v>
      </c>
      <c r="X493" t="str">
        <f>IF(tblOperations[[#This Row],[Average_Completion_Days]]&lt;=_xlfn.XLOOKUP('04_References'!$A$7,tblKPITargets[KPI_Name],tblKPITargets[Target_Value]),"Met","Below Target")</f>
        <v>Met</v>
      </c>
      <c r="Y493" t="str">
        <f>IF(tblOperations[[#This Row],[Closing_Backlog]]&lt;=_xlfn.XLOOKUP('04_References'!$A$8,tblKPITargets[KPI_Name],tblKPITargets[Target_Value]),"Met","Below Target")</f>
        <v>Met</v>
      </c>
    </row>
    <row r="494" spans="1:25">
      <c r="A494" s="6" t="s">
        <v>522</v>
      </c>
      <c r="B494" s="7">
        <v>46044</v>
      </c>
      <c r="C494" s="2" t="s">
        <v>43</v>
      </c>
      <c r="D494" s="2" t="s">
        <v>19</v>
      </c>
      <c r="E494" s="2">
        <v>255</v>
      </c>
      <c r="F494" s="2">
        <v>72</v>
      </c>
      <c r="G494" s="2">
        <v>327</v>
      </c>
      <c r="H494" s="2">
        <v>25</v>
      </c>
      <c r="I494" s="2">
        <v>302</v>
      </c>
      <c r="J494" s="2">
        <v>0</v>
      </c>
      <c r="K494" s="2">
        <v>0</v>
      </c>
      <c r="L494" s="2">
        <v>8</v>
      </c>
      <c r="M494" s="2">
        <v>0.6</v>
      </c>
      <c r="N494" s="2">
        <v>0.97199999999999998</v>
      </c>
      <c r="O494" s="2">
        <v>2.5</v>
      </c>
      <c r="P494" s="2">
        <v>0.70299999999999996</v>
      </c>
      <c r="Q494" s="3">
        <v>7.5999999999999998E-2</v>
      </c>
      <c r="R494" s="4" t="str">
        <f>TRIM(tblOperations[[#This Row],[Region]])</f>
        <v>South West</v>
      </c>
      <c r="S494" s="4" t="str">
        <f>TRIM(tblOperations[[#This Row],[Team]])</f>
        <v>Workplace Services</v>
      </c>
      <c r="T494" s="4" t="str">
        <f>_xlfn.XLOOKUP(R494,tblRegionReference[Region],tblRegionReference[Area],"Not Found")</f>
        <v>South</v>
      </c>
      <c r="U494" s="4" t="str">
        <f>IF(tblOperations[[#This Row],[Completion_Rate]]&gt;=_xlfn.XLOOKUP("Completion Rate",tblKPITargets[KPI_Name],tblKPITargets[Target_Value]),"Met","Below Target")</f>
        <v>Below Target</v>
      </c>
      <c r="V494" t="str">
        <f>IF(tblOperations[[#This Row],[SLA_Compliance]]&gt;=_xlfn.XLOOKUP('04_References'!$A$3,tblKPITargets[KPI_Name],tblKPITargets[Target_Value]),"Met","Below Target")</f>
        <v>Below Target</v>
      </c>
      <c r="W494" t="str">
        <f>IF(tblOperations[[#This Row],[Quality_Pass_Rate]]&gt;=_xlfn.XLOOKUP('04_References'!$A$4,tblKPITargets[KPI_Name],tblKPITargets[Target_Value]),"Met","Below Target")</f>
        <v>Met</v>
      </c>
      <c r="X494" t="str">
        <f>IF(tblOperations[[#This Row],[Average_Completion_Days]]&lt;=_xlfn.XLOOKUP('04_References'!$A$7,tblKPITargets[KPI_Name],tblKPITargets[Target_Value]),"Met","Below Target")</f>
        <v>Below Target</v>
      </c>
      <c r="Y494" t="str">
        <f>IF(tblOperations[[#This Row],[Closing_Backlog]]&lt;=_xlfn.XLOOKUP('04_References'!$A$8,tblKPITargets[KPI_Name],tblKPITargets[Target_Value]),"Met","Below Target")</f>
        <v>Below Target</v>
      </c>
    </row>
    <row r="495" spans="1:25">
      <c r="A495" s="8" t="s">
        <v>523</v>
      </c>
      <c r="B495" s="9">
        <v>46044</v>
      </c>
      <c r="C495" s="4" t="s">
        <v>43</v>
      </c>
      <c r="D495" s="4" t="s">
        <v>21</v>
      </c>
      <c r="E495" s="4">
        <v>3</v>
      </c>
      <c r="F495" s="4">
        <v>28</v>
      </c>
      <c r="G495" s="4">
        <v>31</v>
      </c>
      <c r="H495" s="4">
        <v>31</v>
      </c>
      <c r="I495" s="4">
        <v>0</v>
      </c>
      <c r="J495" s="4">
        <v>0</v>
      </c>
      <c r="K495" s="4">
        <v>0</v>
      </c>
      <c r="L495" s="4">
        <v>1.1000000000000001</v>
      </c>
      <c r="M495" s="4">
        <v>0.96899999999999997</v>
      </c>
      <c r="N495" s="4">
        <v>0.99099999999999999</v>
      </c>
      <c r="O495" s="4">
        <v>4.3</v>
      </c>
      <c r="P495" s="4">
        <v>0.68899999999999995</v>
      </c>
      <c r="Q495" s="5">
        <v>1</v>
      </c>
      <c r="R495" s="4" t="str">
        <f>TRIM(tblOperations[[#This Row],[Region]])</f>
        <v>South West</v>
      </c>
      <c r="S495" s="4" t="str">
        <f>TRIM(tblOperations[[#This Row],[Team]])</f>
        <v>Facilities Response</v>
      </c>
      <c r="T495" s="4" t="str">
        <f>_xlfn.XLOOKUP(R495,tblRegionReference[Region],tblRegionReference[Area],"Not Found")</f>
        <v>South</v>
      </c>
      <c r="U495" s="4" t="str">
        <f>IF(tblOperations[[#This Row],[Completion_Rate]]&gt;=_xlfn.XLOOKUP("Completion Rate",tblKPITargets[KPI_Name],tblKPITargets[Target_Value]),"Met","Below Target")</f>
        <v>Met</v>
      </c>
      <c r="V495" t="str">
        <f>IF(tblOperations[[#This Row],[SLA_Compliance]]&gt;=_xlfn.XLOOKUP('04_References'!$A$3,tblKPITargets[KPI_Name],tblKPITargets[Target_Value]),"Met","Below Target")</f>
        <v>Met</v>
      </c>
      <c r="W495" t="str">
        <f>IF(tblOperations[[#This Row],[Quality_Pass_Rate]]&gt;=_xlfn.XLOOKUP('04_References'!$A$4,tblKPITargets[KPI_Name],tblKPITargets[Target_Value]),"Met","Below Target")</f>
        <v>Met</v>
      </c>
      <c r="X495" t="str">
        <f>IF(tblOperations[[#This Row],[Average_Completion_Days]]&lt;=_xlfn.XLOOKUP('04_References'!$A$7,tblKPITargets[KPI_Name],tblKPITargets[Target_Value]),"Met","Below Target")</f>
        <v>Met</v>
      </c>
      <c r="Y495" t="str">
        <f>IF(tblOperations[[#This Row],[Closing_Backlog]]&lt;=_xlfn.XLOOKUP('04_References'!$A$8,tblKPITargets[KPI_Name],tblKPITargets[Target_Value]),"Met","Below Target")</f>
        <v>Met</v>
      </c>
    </row>
    <row r="496" spans="1:25">
      <c r="A496" s="6" t="s">
        <v>524</v>
      </c>
      <c r="B496" s="7">
        <v>46044</v>
      </c>
      <c r="C496" s="2" t="s">
        <v>43</v>
      </c>
      <c r="D496" s="2" t="s">
        <v>23</v>
      </c>
      <c r="E496" s="2">
        <v>7</v>
      </c>
      <c r="F496" s="2">
        <v>31</v>
      </c>
      <c r="G496" s="2">
        <v>38</v>
      </c>
      <c r="H496" s="2">
        <v>38</v>
      </c>
      <c r="I496" s="2">
        <v>0</v>
      </c>
      <c r="J496" s="2">
        <v>0</v>
      </c>
      <c r="K496" s="2">
        <v>0</v>
      </c>
      <c r="L496" s="2">
        <v>1.2</v>
      </c>
      <c r="M496" s="2">
        <v>0.99099999999999999</v>
      </c>
      <c r="N496" s="2">
        <v>1</v>
      </c>
      <c r="O496" s="2">
        <v>4.4000000000000004</v>
      </c>
      <c r="P496" s="2">
        <v>0.64900000000000002</v>
      </c>
      <c r="Q496" s="3">
        <v>1</v>
      </c>
      <c r="R496" s="4" t="str">
        <f>TRIM(tblOperations[[#This Row],[Region]])</f>
        <v>South West</v>
      </c>
      <c r="S496" s="4" t="str">
        <f>TRIM(tblOperations[[#This Row],[Team]])</f>
        <v>Estates Support</v>
      </c>
      <c r="T496" s="4" t="str">
        <f>_xlfn.XLOOKUP(R496,tblRegionReference[Region],tblRegionReference[Area],"Not Found")</f>
        <v>South</v>
      </c>
      <c r="U496" s="4" t="str">
        <f>IF(tblOperations[[#This Row],[Completion_Rate]]&gt;=_xlfn.XLOOKUP("Completion Rate",tblKPITargets[KPI_Name],tblKPITargets[Target_Value]),"Met","Below Target")</f>
        <v>Met</v>
      </c>
      <c r="V496" t="str">
        <f>IF(tblOperations[[#This Row],[SLA_Compliance]]&gt;=_xlfn.XLOOKUP('04_References'!$A$3,tblKPITargets[KPI_Name],tblKPITargets[Target_Value]),"Met","Below Target")</f>
        <v>Met</v>
      </c>
      <c r="W496" t="str">
        <f>IF(tblOperations[[#This Row],[Quality_Pass_Rate]]&gt;=_xlfn.XLOOKUP('04_References'!$A$4,tblKPITargets[KPI_Name],tblKPITargets[Target_Value]),"Met","Below Target")</f>
        <v>Met</v>
      </c>
      <c r="X496" t="str">
        <f>IF(tblOperations[[#This Row],[Average_Completion_Days]]&lt;=_xlfn.XLOOKUP('04_References'!$A$7,tblKPITargets[KPI_Name],tblKPITargets[Target_Value]),"Met","Below Target")</f>
        <v>Met</v>
      </c>
      <c r="Y496" t="str">
        <f>IF(tblOperations[[#This Row],[Closing_Backlog]]&lt;=_xlfn.XLOOKUP('04_References'!$A$8,tblKPITargets[KPI_Name],tblKPITargets[Target_Value]),"Met","Below Target")</f>
        <v>Met</v>
      </c>
    </row>
    <row r="497" spans="1:25">
      <c r="A497" s="8" t="s">
        <v>525</v>
      </c>
      <c r="B497" s="9">
        <v>46044</v>
      </c>
      <c r="C497" s="4" t="s">
        <v>43</v>
      </c>
      <c r="D497" s="4" t="s">
        <v>25</v>
      </c>
      <c r="E497" s="4">
        <v>0</v>
      </c>
      <c r="F497" s="4">
        <v>35</v>
      </c>
      <c r="G497" s="4">
        <v>35</v>
      </c>
      <c r="H497" s="4">
        <v>35</v>
      </c>
      <c r="I497" s="4">
        <v>0</v>
      </c>
      <c r="J497" s="4">
        <v>0</v>
      </c>
      <c r="K497" s="4">
        <v>0</v>
      </c>
      <c r="L497" s="4">
        <v>1.2</v>
      </c>
      <c r="M497" s="4">
        <v>0.99099999999999999</v>
      </c>
      <c r="N497" s="4">
        <v>0.99099999999999999</v>
      </c>
      <c r="O497" s="4">
        <v>4.8</v>
      </c>
      <c r="P497" s="4">
        <v>0.67300000000000004</v>
      </c>
      <c r="Q497" s="5">
        <v>1</v>
      </c>
      <c r="R497" s="4" t="str">
        <f>TRIM(tblOperations[[#This Row],[Region]])</f>
        <v>South West</v>
      </c>
      <c r="S497" s="4" t="str">
        <f>TRIM(tblOperations[[#This Row],[Team]])</f>
        <v>Workplace Projects</v>
      </c>
      <c r="T497" s="4" t="str">
        <f>_xlfn.XLOOKUP(R497,tblRegionReference[Region],tblRegionReference[Area],"Not Found")</f>
        <v>South</v>
      </c>
      <c r="U497" s="4" t="str">
        <f>IF(tblOperations[[#This Row],[Completion_Rate]]&gt;=_xlfn.XLOOKUP("Completion Rate",tblKPITargets[KPI_Name],tblKPITargets[Target_Value]),"Met","Below Target")</f>
        <v>Met</v>
      </c>
      <c r="V497" t="str">
        <f>IF(tblOperations[[#This Row],[SLA_Compliance]]&gt;=_xlfn.XLOOKUP('04_References'!$A$3,tblKPITargets[KPI_Name],tblKPITargets[Target_Value]),"Met","Below Target")</f>
        <v>Met</v>
      </c>
      <c r="W497" t="str">
        <f>IF(tblOperations[[#This Row],[Quality_Pass_Rate]]&gt;=_xlfn.XLOOKUP('04_References'!$A$4,tblKPITargets[KPI_Name],tblKPITargets[Target_Value]),"Met","Below Target")</f>
        <v>Met</v>
      </c>
      <c r="X497" t="str">
        <f>IF(tblOperations[[#This Row],[Average_Completion_Days]]&lt;=_xlfn.XLOOKUP('04_References'!$A$7,tblKPITargets[KPI_Name],tblKPITargets[Target_Value]),"Met","Below Target")</f>
        <v>Met</v>
      </c>
      <c r="Y497" t="str">
        <f>IF(tblOperations[[#This Row],[Closing_Backlog]]&lt;=_xlfn.XLOOKUP('04_References'!$A$8,tblKPITargets[KPI_Name],tblKPITargets[Target_Value]),"Met","Below Target")</f>
        <v>Met</v>
      </c>
    </row>
    <row r="498" spans="1:25">
      <c r="A498" s="6" t="s">
        <v>526</v>
      </c>
      <c r="B498" s="7">
        <v>46044</v>
      </c>
      <c r="C498" s="2" t="s">
        <v>48</v>
      </c>
      <c r="D498" s="2" t="s">
        <v>19</v>
      </c>
      <c r="E498" s="2">
        <v>0</v>
      </c>
      <c r="F498" s="2">
        <v>50</v>
      </c>
      <c r="G498" s="2">
        <v>50</v>
      </c>
      <c r="H498" s="2">
        <v>50</v>
      </c>
      <c r="I498" s="2">
        <v>0</v>
      </c>
      <c r="J498" s="2">
        <v>0</v>
      </c>
      <c r="K498" s="2">
        <v>0</v>
      </c>
      <c r="L498" s="2">
        <v>1.7</v>
      </c>
      <c r="M498" s="2">
        <v>0.98799999999999999</v>
      </c>
      <c r="N498" s="2">
        <v>0.99299999999999999</v>
      </c>
      <c r="O498" s="2">
        <v>4.4000000000000004</v>
      </c>
      <c r="P498" s="2">
        <v>0.66900000000000004</v>
      </c>
      <c r="Q498" s="3">
        <v>1</v>
      </c>
      <c r="R498" s="4" t="str">
        <f>TRIM(tblOperations[[#This Row],[Region]])</f>
        <v>South East</v>
      </c>
      <c r="S498" s="4" t="str">
        <f>TRIM(tblOperations[[#This Row],[Team]])</f>
        <v>Workplace Services</v>
      </c>
      <c r="T498" s="4" t="str">
        <f>_xlfn.XLOOKUP(R498,tblRegionReference[Region],tblRegionReference[Area],"Not Found")</f>
        <v>South</v>
      </c>
      <c r="U498" s="4" t="str">
        <f>IF(tblOperations[[#This Row],[Completion_Rate]]&gt;=_xlfn.XLOOKUP("Completion Rate",tblKPITargets[KPI_Name],tblKPITargets[Target_Value]),"Met","Below Target")</f>
        <v>Met</v>
      </c>
      <c r="V498" t="str">
        <f>IF(tblOperations[[#This Row],[SLA_Compliance]]&gt;=_xlfn.XLOOKUP('04_References'!$A$3,tblKPITargets[KPI_Name],tblKPITargets[Target_Value]),"Met","Below Target")</f>
        <v>Met</v>
      </c>
      <c r="W498" t="str">
        <f>IF(tblOperations[[#This Row],[Quality_Pass_Rate]]&gt;=_xlfn.XLOOKUP('04_References'!$A$4,tblKPITargets[KPI_Name],tblKPITargets[Target_Value]),"Met","Below Target")</f>
        <v>Met</v>
      </c>
      <c r="X498" t="str">
        <f>IF(tblOperations[[#This Row],[Average_Completion_Days]]&lt;=_xlfn.XLOOKUP('04_References'!$A$7,tblKPITargets[KPI_Name],tblKPITargets[Target_Value]),"Met","Below Target")</f>
        <v>Met</v>
      </c>
      <c r="Y498" t="str">
        <f>IF(tblOperations[[#This Row],[Closing_Backlog]]&lt;=_xlfn.XLOOKUP('04_References'!$A$8,tblKPITargets[KPI_Name],tblKPITargets[Target_Value]),"Met","Below Target")</f>
        <v>Met</v>
      </c>
    </row>
    <row r="499" spans="1:25">
      <c r="A499" s="8" t="s">
        <v>527</v>
      </c>
      <c r="B499" s="9">
        <v>46044</v>
      </c>
      <c r="C499" s="4" t="s">
        <v>48</v>
      </c>
      <c r="D499" s="4" t="s">
        <v>21</v>
      </c>
      <c r="E499" s="4">
        <v>516</v>
      </c>
      <c r="F499" s="4">
        <v>38</v>
      </c>
      <c r="G499" s="4">
        <v>554</v>
      </c>
      <c r="H499" s="4">
        <v>18</v>
      </c>
      <c r="I499" s="4">
        <v>536</v>
      </c>
      <c r="J499" s="4">
        <v>0</v>
      </c>
      <c r="K499" s="4">
        <v>0</v>
      </c>
      <c r="L499" s="4">
        <v>8</v>
      </c>
      <c r="M499" s="4">
        <v>0.6</v>
      </c>
      <c r="N499" s="4">
        <v>0.98399999999999999</v>
      </c>
      <c r="O499" s="4">
        <v>2.5</v>
      </c>
      <c r="P499" s="4">
        <v>0.751</v>
      </c>
      <c r="Q499" s="5">
        <v>3.2000000000000001E-2</v>
      </c>
      <c r="R499" s="4" t="str">
        <f>TRIM(tblOperations[[#This Row],[Region]])</f>
        <v>South East</v>
      </c>
      <c r="S499" s="4" t="str">
        <f>TRIM(tblOperations[[#This Row],[Team]])</f>
        <v>Facilities Response</v>
      </c>
      <c r="T499" s="4" t="str">
        <f>_xlfn.XLOOKUP(R499,tblRegionReference[Region],tblRegionReference[Area],"Not Found")</f>
        <v>South</v>
      </c>
      <c r="U499" s="4" t="str">
        <f>IF(tblOperations[[#This Row],[Completion_Rate]]&gt;=_xlfn.XLOOKUP("Completion Rate",tblKPITargets[KPI_Name],tblKPITargets[Target_Value]),"Met","Below Target")</f>
        <v>Below Target</v>
      </c>
      <c r="V499" t="str">
        <f>IF(tblOperations[[#This Row],[SLA_Compliance]]&gt;=_xlfn.XLOOKUP('04_References'!$A$3,tblKPITargets[KPI_Name],tblKPITargets[Target_Value]),"Met","Below Target")</f>
        <v>Below Target</v>
      </c>
      <c r="W499" t="str">
        <f>IF(tblOperations[[#This Row],[Quality_Pass_Rate]]&gt;=_xlfn.XLOOKUP('04_References'!$A$4,tblKPITargets[KPI_Name],tblKPITargets[Target_Value]),"Met","Below Target")</f>
        <v>Met</v>
      </c>
      <c r="X499" t="str">
        <f>IF(tblOperations[[#This Row],[Average_Completion_Days]]&lt;=_xlfn.XLOOKUP('04_References'!$A$7,tblKPITargets[KPI_Name],tblKPITargets[Target_Value]),"Met","Below Target")</f>
        <v>Below Target</v>
      </c>
      <c r="Y499" t="str">
        <f>IF(tblOperations[[#This Row],[Closing_Backlog]]&lt;=_xlfn.XLOOKUP('04_References'!$A$8,tblKPITargets[KPI_Name],tblKPITargets[Target_Value]),"Met","Below Target")</f>
        <v>Below Target</v>
      </c>
    </row>
    <row r="500" spans="1:25">
      <c r="A500" s="6" t="s">
        <v>528</v>
      </c>
      <c r="B500" s="7">
        <v>46044</v>
      </c>
      <c r="C500" s="2" t="s">
        <v>48</v>
      </c>
      <c r="D500" s="2" t="s">
        <v>23</v>
      </c>
      <c r="E500" s="2">
        <v>1</v>
      </c>
      <c r="F500" s="2">
        <v>46</v>
      </c>
      <c r="G500" s="2">
        <v>47</v>
      </c>
      <c r="H500" s="2">
        <v>47</v>
      </c>
      <c r="I500" s="2">
        <v>0</v>
      </c>
      <c r="J500" s="2">
        <v>0</v>
      </c>
      <c r="K500" s="2">
        <v>0</v>
      </c>
      <c r="L500" s="2">
        <v>1.6</v>
      </c>
      <c r="M500" s="2">
        <v>0.94099999999999995</v>
      </c>
      <c r="N500" s="2">
        <v>0.97799999999999998</v>
      </c>
      <c r="O500" s="2">
        <v>4.3</v>
      </c>
      <c r="P500" s="2">
        <v>0.69499999999999995</v>
      </c>
      <c r="Q500" s="3">
        <v>1</v>
      </c>
      <c r="R500" s="4" t="str">
        <f>TRIM(tblOperations[[#This Row],[Region]])</f>
        <v>South East</v>
      </c>
      <c r="S500" s="4" t="str">
        <f>TRIM(tblOperations[[#This Row],[Team]])</f>
        <v>Estates Support</v>
      </c>
      <c r="T500" s="4" t="str">
        <f>_xlfn.XLOOKUP(R500,tblRegionReference[Region],tblRegionReference[Area],"Not Found")</f>
        <v>South</v>
      </c>
      <c r="U500" s="4" t="str">
        <f>IF(tblOperations[[#This Row],[Completion_Rate]]&gt;=_xlfn.XLOOKUP("Completion Rate",tblKPITargets[KPI_Name],tblKPITargets[Target_Value]),"Met","Below Target")</f>
        <v>Met</v>
      </c>
      <c r="V500" t="str">
        <f>IF(tblOperations[[#This Row],[SLA_Compliance]]&gt;=_xlfn.XLOOKUP('04_References'!$A$3,tblKPITargets[KPI_Name],tblKPITargets[Target_Value]),"Met","Below Target")</f>
        <v>Met</v>
      </c>
      <c r="W500" t="str">
        <f>IF(tblOperations[[#This Row],[Quality_Pass_Rate]]&gt;=_xlfn.XLOOKUP('04_References'!$A$4,tblKPITargets[KPI_Name],tblKPITargets[Target_Value]),"Met","Below Target")</f>
        <v>Met</v>
      </c>
      <c r="X500" t="str">
        <f>IF(tblOperations[[#This Row],[Average_Completion_Days]]&lt;=_xlfn.XLOOKUP('04_References'!$A$7,tblKPITargets[KPI_Name],tblKPITargets[Target_Value]),"Met","Below Target")</f>
        <v>Met</v>
      </c>
      <c r="Y500" t="str">
        <f>IF(tblOperations[[#This Row],[Closing_Backlog]]&lt;=_xlfn.XLOOKUP('04_References'!$A$8,tblKPITargets[KPI_Name],tblKPITargets[Target_Value]),"Met","Below Target")</f>
        <v>Met</v>
      </c>
    </row>
    <row r="501" spans="1:25">
      <c r="A501" s="8" t="s">
        <v>529</v>
      </c>
      <c r="B501" s="9">
        <v>46044</v>
      </c>
      <c r="C501" s="4" t="s">
        <v>48</v>
      </c>
      <c r="D501" s="4" t="s">
        <v>25</v>
      </c>
      <c r="E501" s="4">
        <v>207</v>
      </c>
      <c r="F501" s="4">
        <v>31</v>
      </c>
      <c r="G501" s="4">
        <v>238</v>
      </c>
      <c r="H501" s="4">
        <v>24</v>
      </c>
      <c r="I501" s="4">
        <v>214</v>
      </c>
      <c r="J501" s="4">
        <v>0</v>
      </c>
      <c r="K501" s="4">
        <v>0</v>
      </c>
      <c r="L501" s="4">
        <v>8</v>
      </c>
      <c r="M501" s="4">
        <v>0.6</v>
      </c>
      <c r="N501" s="4">
        <v>0.98399999999999999</v>
      </c>
      <c r="O501" s="4">
        <v>2.5</v>
      </c>
      <c r="P501" s="4">
        <v>0.71899999999999997</v>
      </c>
      <c r="Q501" s="5">
        <v>0.10100000000000001</v>
      </c>
      <c r="R501" s="4" t="str">
        <f>TRIM(tblOperations[[#This Row],[Region]])</f>
        <v>South East</v>
      </c>
      <c r="S501" s="4" t="str">
        <f>TRIM(tblOperations[[#This Row],[Team]])</f>
        <v>Workplace Projects</v>
      </c>
      <c r="T501" s="4" t="str">
        <f>_xlfn.XLOOKUP(R501,tblRegionReference[Region],tblRegionReference[Area],"Not Found")</f>
        <v>South</v>
      </c>
      <c r="U501" s="4" t="str">
        <f>IF(tblOperations[[#This Row],[Completion_Rate]]&gt;=_xlfn.XLOOKUP("Completion Rate",tblKPITargets[KPI_Name],tblKPITargets[Target_Value]),"Met","Below Target")</f>
        <v>Below Target</v>
      </c>
      <c r="V501" t="str">
        <f>IF(tblOperations[[#This Row],[SLA_Compliance]]&gt;=_xlfn.XLOOKUP('04_References'!$A$3,tblKPITargets[KPI_Name],tblKPITargets[Target_Value]),"Met","Below Target")</f>
        <v>Below Target</v>
      </c>
      <c r="W501" t="str">
        <f>IF(tblOperations[[#This Row],[Quality_Pass_Rate]]&gt;=_xlfn.XLOOKUP('04_References'!$A$4,tblKPITargets[KPI_Name],tblKPITargets[Target_Value]),"Met","Below Target")</f>
        <v>Met</v>
      </c>
      <c r="X501" t="str">
        <f>IF(tblOperations[[#This Row],[Average_Completion_Days]]&lt;=_xlfn.XLOOKUP('04_References'!$A$7,tblKPITargets[KPI_Name],tblKPITargets[Target_Value]),"Met","Below Target")</f>
        <v>Below Target</v>
      </c>
      <c r="Y501" t="str">
        <f>IF(tblOperations[[#This Row],[Closing_Backlog]]&lt;=_xlfn.XLOOKUP('04_References'!$A$8,tblKPITargets[KPI_Name],tblKPITargets[Target_Value]),"Met","Below Target")</f>
        <v>Below Target</v>
      </c>
    </row>
    <row r="502" spans="1:25">
      <c r="A502" s="6" t="s">
        <v>530</v>
      </c>
      <c r="B502" s="7">
        <v>46044</v>
      </c>
      <c r="C502" s="2" t="s">
        <v>53</v>
      </c>
      <c r="D502" s="2" t="s">
        <v>19</v>
      </c>
      <c r="E502" s="2">
        <v>282</v>
      </c>
      <c r="F502" s="2">
        <v>39</v>
      </c>
      <c r="G502" s="2">
        <v>321</v>
      </c>
      <c r="H502" s="2">
        <v>28</v>
      </c>
      <c r="I502" s="2">
        <v>293</v>
      </c>
      <c r="J502" s="2">
        <v>0</v>
      </c>
      <c r="K502" s="2">
        <v>0</v>
      </c>
      <c r="L502" s="2">
        <v>8</v>
      </c>
      <c r="M502" s="2">
        <v>0.6</v>
      </c>
      <c r="N502" s="2">
        <v>0.98399999999999999</v>
      </c>
      <c r="O502" s="2">
        <v>2.5</v>
      </c>
      <c r="P502" s="2">
        <v>0.77100000000000002</v>
      </c>
      <c r="Q502" s="3">
        <v>8.6999999999999994E-2</v>
      </c>
      <c r="R502" s="4" t="str">
        <f>TRIM(tblOperations[[#This Row],[Region]])</f>
        <v>Wales</v>
      </c>
      <c r="S502" s="4" t="str">
        <f>TRIM(tblOperations[[#This Row],[Team]])</f>
        <v>Workplace Services</v>
      </c>
      <c r="T502" s="4" t="str">
        <f>_xlfn.XLOOKUP(R502,tblRegionReference[Region],tblRegionReference[Area],"Not Found")</f>
        <v>Wales</v>
      </c>
      <c r="U502" s="4" t="str">
        <f>IF(tblOperations[[#This Row],[Completion_Rate]]&gt;=_xlfn.XLOOKUP("Completion Rate",tblKPITargets[KPI_Name],tblKPITargets[Target_Value]),"Met","Below Target")</f>
        <v>Below Target</v>
      </c>
      <c r="V502" t="str">
        <f>IF(tblOperations[[#This Row],[SLA_Compliance]]&gt;=_xlfn.XLOOKUP('04_References'!$A$3,tblKPITargets[KPI_Name],tblKPITargets[Target_Value]),"Met","Below Target")</f>
        <v>Below Target</v>
      </c>
      <c r="W502" t="str">
        <f>IF(tblOperations[[#This Row],[Quality_Pass_Rate]]&gt;=_xlfn.XLOOKUP('04_References'!$A$4,tblKPITargets[KPI_Name],tblKPITargets[Target_Value]),"Met","Below Target")</f>
        <v>Met</v>
      </c>
      <c r="X502" t="str">
        <f>IF(tblOperations[[#This Row],[Average_Completion_Days]]&lt;=_xlfn.XLOOKUP('04_References'!$A$7,tblKPITargets[KPI_Name],tblKPITargets[Target_Value]),"Met","Below Target")</f>
        <v>Below Target</v>
      </c>
      <c r="Y502" t="str">
        <f>IF(tblOperations[[#This Row],[Closing_Backlog]]&lt;=_xlfn.XLOOKUP('04_References'!$A$8,tblKPITargets[KPI_Name],tblKPITargets[Target_Value]),"Met","Below Target")</f>
        <v>Below Target</v>
      </c>
    </row>
    <row r="503" spans="1:25">
      <c r="A503" s="8" t="s">
        <v>531</v>
      </c>
      <c r="B503" s="9">
        <v>46044</v>
      </c>
      <c r="C503" s="4" t="s">
        <v>53</v>
      </c>
      <c r="D503" s="4" t="s">
        <v>21</v>
      </c>
      <c r="E503" s="4">
        <v>204</v>
      </c>
      <c r="F503" s="4">
        <v>40</v>
      </c>
      <c r="G503" s="4">
        <v>244</v>
      </c>
      <c r="H503" s="4">
        <v>26</v>
      </c>
      <c r="I503" s="4">
        <v>218</v>
      </c>
      <c r="J503" s="4">
        <v>0</v>
      </c>
      <c r="K503" s="4">
        <v>0</v>
      </c>
      <c r="L503" s="4">
        <v>8</v>
      </c>
      <c r="M503" s="4">
        <v>0.6</v>
      </c>
      <c r="N503" s="4">
        <v>0.97699999999999998</v>
      </c>
      <c r="O503" s="4">
        <v>2.5</v>
      </c>
      <c r="P503" s="4">
        <v>0.70599999999999996</v>
      </c>
      <c r="Q503" s="5">
        <v>0.107</v>
      </c>
      <c r="R503" s="4" t="str">
        <f>TRIM(tblOperations[[#This Row],[Region]])</f>
        <v>Wales</v>
      </c>
      <c r="S503" s="4" t="str">
        <f>TRIM(tblOperations[[#This Row],[Team]])</f>
        <v>Facilities Response</v>
      </c>
      <c r="T503" s="4" t="str">
        <f>_xlfn.XLOOKUP(R503,tblRegionReference[Region],tblRegionReference[Area],"Not Found")</f>
        <v>Wales</v>
      </c>
      <c r="U503" s="4" t="str">
        <f>IF(tblOperations[[#This Row],[Completion_Rate]]&gt;=_xlfn.XLOOKUP("Completion Rate",tblKPITargets[KPI_Name],tblKPITargets[Target_Value]),"Met","Below Target")</f>
        <v>Below Target</v>
      </c>
      <c r="V503" t="str">
        <f>IF(tblOperations[[#This Row],[SLA_Compliance]]&gt;=_xlfn.XLOOKUP('04_References'!$A$3,tblKPITargets[KPI_Name],tblKPITargets[Target_Value]),"Met","Below Target")</f>
        <v>Below Target</v>
      </c>
      <c r="W503" t="str">
        <f>IF(tblOperations[[#This Row],[Quality_Pass_Rate]]&gt;=_xlfn.XLOOKUP('04_References'!$A$4,tblKPITargets[KPI_Name],tblKPITargets[Target_Value]),"Met","Below Target")</f>
        <v>Met</v>
      </c>
      <c r="X503" t="str">
        <f>IF(tblOperations[[#This Row],[Average_Completion_Days]]&lt;=_xlfn.XLOOKUP('04_References'!$A$7,tblKPITargets[KPI_Name],tblKPITargets[Target_Value]),"Met","Below Target")</f>
        <v>Below Target</v>
      </c>
      <c r="Y503" t="str">
        <f>IF(tblOperations[[#This Row],[Closing_Backlog]]&lt;=_xlfn.XLOOKUP('04_References'!$A$8,tblKPITargets[KPI_Name],tblKPITargets[Target_Value]),"Met","Below Target")</f>
        <v>Below Target</v>
      </c>
    </row>
    <row r="504" spans="1:25">
      <c r="A504" s="6" t="s">
        <v>532</v>
      </c>
      <c r="B504" s="7">
        <v>46044</v>
      </c>
      <c r="C504" s="2" t="s">
        <v>53</v>
      </c>
      <c r="D504" s="2" t="s">
        <v>23</v>
      </c>
      <c r="E504" s="2">
        <v>165</v>
      </c>
      <c r="F504" s="2">
        <v>36</v>
      </c>
      <c r="G504" s="2">
        <v>201</v>
      </c>
      <c r="H504" s="2">
        <v>29</v>
      </c>
      <c r="I504" s="2">
        <v>172</v>
      </c>
      <c r="J504" s="2">
        <v>0</v>
      </c>
      <c r="K504" s="2">
        <v>0</v>
      </c>
      <c r="L504" s="2">
        <v>8</v>
      </c>
      <c r="M504" s="2">
        <v>0.6</v>
      </c>
      <c r="N504" s="2">
        <v>0.96899999999999997</v>
      </c>
      <c r="O504" s="2">
        <v>2.5</v>
      </c>
      <c r="P504" s="2">
        <v>0.755</v>
      </c>
      <c r="Q504" s="3">
        <v>0.14399999999999999</v>
      </c>
      <c r="R504" s="4" t="str">
        <f>TRIM(tblOperations[[#This Row],[Region]])</f>
        <v>Wales</v>
      </c>
      <c r="S504" s="4" t="str">
        <f>TRIM(tblOperations[[#This Row],[Team]])</f>
        <v>Estates Support</v>
      </c>
      <c r="T504" s="4" t="str">
        <f>_xlfn.XLOOKUP(R504,tblRegionReference[Region],tblRegionReference[Area],"Not Found")</f>
        <v>Wales</v>
      </c>
      <c r="U504" s="4" t="str">
        <f>IF(tblOperations[[#This Row],[Completion_Rate]]&gt;=_xlfn.XLOOKUP("Completion Rate",tblKPITargets[KPI_Name],tblKPITargets[Target_Value]),"Met","Below Target")</f>
        <v>Below Target</v>
      </c>
      <c r="V504" t="str">
        <f>IF(tblOperations[[#This Row],[SLA_Compliance]]&gt;=_xlfn.XLOOKUP('04_References'!$A$3,tblKPITargets[KPI_Name],tblKPITargets[Target_Value]),"Met","Below Target")</f>
        <v>Below Target</v>
      </c>
      <c r="W504" t="str">
        <f>IF(tblOperations[[#This Row],[Quality_Pass_Rate]]&gt;=_xlfn.XLOOKUP('04_References'!$A$4,tblKPITargets[KPI_Name],tblKPITargets[Target_Value]),"Met","Below Target")</f>
        <v>Met</v>
      </c>
      <c r="X504" t="str">
        <f>IF(tblOperations[[#This Row],[Average_Completion_Days]]&lt;=_xlfn.XLOOKUP('04_References'!$A$7,tblKPITargets[KPI_Name],tblKPITargets[Target_Value]),"Met","Below Target")</f>
        <v>Below Target</v>
      </c>
      <c r="Y504" t="str">
        <f>IF(tblOperations[[#This Row],[Closing_Backlog]]&lt;=_xlfn.XLOOKUP('04_References'!$A$8,tblKPITargets[KPI_Name],tblKPITargets[Target_Value]),"Met","Below Target")</f>
        <v>Below Target</v>
      </c>
    </row>
    <row r="505" spans="1:25">
      <c r="A505" s="8" t="s">
        <v>533</v>
      </c>
      <c r="B505" s="9">
        <v>46044</v>
      </c>
      <c r="C505" s="4" t="s">
        <v>53</v>
      </c>
      <c r="D505" s="4" t="s">
        <v>25</v>
      </c>
      <c r="E505" s="4">
        <v>0</v>
      </c>
      <c r="F505" s="4">
        <v>32</v>
      </c>
      <c r="G505" s="4">
        <v>32</v>
      </c>
      <c r="H505" s="4">
        <v>32</v>
      </c>
      <c r="I505" s="4">
        <v>0</v>
      </c>
      <c r="J505" s="4">
        <v>1</v>
      </c>
      <c r="K505" s="4">
        <v>0</v>
      </c>
      <c r="L505" s="4">
        <v>1.5</v>
      </c>
      <c r="M505" s="4">
        <v>0.93600000000000005</v>
      </c>
      <c r="N505" s="4">
        <v>0.98199999999999998</v>
      </c>
      <c r="O505" s="4">
        <v>4.5999999999999996</v>
      </c>
      <c r="P505" s="4">
        <v>0.74</v>
      </c>
      <c r="Q505" s="5">
        <v>1</v>
      </c>
      <c r="R505" s="4" t="str">
        <f>TRIM(tblOperations[[#This Row],[Region]])</f>
        <v>Wales</v>
      </c>
      <c r="S505" s="4" t="str">
        <f>TRIM(tblOperations[[#This Row],[Team]])</f>
        <v>Workplace Projects</v>
      </c>
      <c r="T505" s="4" t="str">
        <f>_xlfn.XLOOKUP(R505,tblRegionReference[Region],tblRegionReference[Area],"Not Found")</f>
        <v>Wales</v>
      </c>
      <c r="U505" s="4" t="str">
        <f>IF(tblOperations[[#This Row],[Completion_Rate]]&gt;=_xlfn.XLOOKUP("Completion Rate",tblKPITargets[KPI_Name],tblKPITargets[Target_Value]),"Met","Below Target")</f>
        <v>Met</v>
      </c>
      <c r="V505" t="str">
        <f>IF(tblOperations[[#This Row],[SLA_Compliance]]&gt;=_xlfn.XLOOKUP('04_References'!$A$3,tblKPITargets[KPI_Name],tblKPITargets[Target_Value]),"Met","Below Target")</f>
        <v>Met</v>
      </c>
      <c r="W505" t="str">
        <f>IF(tblOperations[[#This Row],[Quality_Pass_Rate]]&gt;=_xlfn.XLOOKUP('04_References'!$A$4,tblKPITargets[KPI_Name],tblKPITargets[Target_Value]),"Met","Below Target")</f>
        <v>Met</v>
      </c>
      <c r="X505" t="str">
        <f>IF(tblOperations[[#This Row],[Average_Completion_Days]]&lt;=_xlfn.XLOOKUP('04_References'!$A$7,tblKPITargets[KPI_Name],tblKPITargets[Target_Value]),"Met","Below Target")</f>
        <v>Met</v>
      </c>
      <c r="Y505" t="str">
        <f>IF(tblOperations[[#This Row],[Closing_Backlog]]&lt;=_xlfn.XLOOKUP('04_References'!$A$8,tblKPITargets[KPI_Name],tblKPITargets[Target_Value]),"Met","Below Target")</f>
        <v>Met</v>
      </c>
    </row>
    <row r="506" spans="1:25">
      <c r="A506" s="6" t="s">
        <v>534</v>
      </c>
      <c r="B506" s="7">
        <v>46045</v>
      </c>
      <c r="C506" s="2" t="s">
        <v>18</v>
      </c>
      <c r="D506" s="2" t="s">
        <v>19</v>
      </c>
      <c r="E506" s="2">
        <v>72</v>
      </c>
      <c r="F506" s="2">
        <v>55</v>
      </c>
      <c r="G506" s="2">
        <v>127</v>
      </c>
      <c r="H506" s="2">
        <v>35</v>
      </c>
      <c r="I506" s="2">
        <v>92</v>
      </c>
      <c r="J506" s="2">
        <v>0</v>
      </c>
      <c r="K506" s="2">
        <v>0</v>
      </c>
      <c r="L506" s="2">
        <v>8</v>
      </c>
      <c r="M506" s="2">
        <v>0.6</v>
      </c>
      <c r="N506" s="2">
        <v>0.98399999999999999</v>
      </c>
      <c r="O506" s="2">
        <v>2.5</v>
      </c>
      <c r="P506" s="2">
        <v>0.70499999999999996</v>
      </c>
      <c r="Q506" s="3">
        <v>0.27600000000000002</v>
      </c>
      <c r="R506" s="4" t="str">
        <f>TRIM(tblOperations[[#This Row],[Region]])</f>
        <v>Scotland</v>
      </c>
      <c r="S506" s="4" t="str">
        <f>TRIM(tblOperations[[#This Row],[Team]])</f>
        <v>Workplace Services</v>
      </c>
      <c r="T506" s="4" t="str">
        <f>_xlfn.XLOOKUP(R506,tblRegionReference[Region],tblRegionReference[Area],"Not Found")</f>
        <v>North</v>
      </c>
      <c r="U506" s="4" t="str">
        <f>IF(tblOperations[[#This Row],[Completion_Rate]]&gt;=_xlfn.XLOOKUP("Completion Rate",tblKPITargets[KPI_Name],tblKPITargets[Target_Value]),"Met","Below Target")</f>
        <v>Below Target</v>
      </c>
      <c r="V506" t="str">
        <f>IF(tblOperations[[#This Row],[SLA_Compliance]]&gt;=_xlfn.XLOOKUP('04_References'!$A$3,tblKPITargets[KPI_Name],tblKPITargets[Target_Value]),"Met","Below Target")</f>
        <v>Below Target</v>
      </c>
      <c r="W506" t="str">
        <f>IF(tblOperations[[#This Row],[Quality_Pass_Rate]]&gt;=_xlfn.XLOOKUP('04_References'!$A$4,tblKPITargets[KPI_Name],tblKPITargets[Target_Value]),"Met","Below Target")</f>
        <v>Met</v>
      </c>
      <c r="X506" t="str">
        <f>IF(tblOperations[[#This Row],[Average_Completion_Days]]&lt;=_xlfn.XLOOKUP('04_References'!$A$7,tblKPITargets[KPI_Name],tblKPITargets[Target_Value]),"Met","Below Target")</f>
        <v>Below Target</v>
      </c>
      <c r="Y506" t="str">
        <f>IF(tblOperations[[#This Row],[Closing_Backlog]]&lt;=_xlfn.XLOOKUP('04_References'!$A$8,tblKPITargets[KPI_Name],tblKPITargets[Target_Value]),"Met","Below Target")</f>
        <v>Below Target</v>
      </c>
    </row>
    <row r="507" spans="1:25">
      <c r="A507" s="8" t="s">
        <v>535</v>
      </c>
      <c r="B507" s="9">
        <v>46045</v>
      </c>
      <c r="C507" s="4" t="s">
        <v>18</v>
      </c>
      <c r="D507" s="4" t="s">
        <v>21</v>
      </c>
      <c r="E507" s="4">
        <v>1</v>
      </c>
      <c r="F507" s="4">
        <v>26</v>
      </c>
      <c r="G507" s="4">
        <v>27</v>
      </c>
      <c r="H507" s="4">
        <v>27</v>
      </c>
      <c r="I507" s="4">
        <v>0</v>
      </c>
      <c r="J507" s="4">
        <v>0</v>
      </c>
      <c r="K507" s="4">
        <v>0</v>
      </c>
      <c r="L507" s="4">
        <v>0.7</v>
      </c>
      <c r="M507" s="4">
        <v>0.98399999999999999</v>
      </c>
      <c r="N507" s="4">
        <v>0.97399999999999998</v>
      </c>
      <c r="O507" s="4">
        <v>4.3</v>
      </c>
      <c r="P507" s="4">
        <v>0.71</v>
      </c>
      <c r="Q507" s="5">
        <v>1</v>
      </c>
      <c r="R507" s="4" t="str">
        <f>TRIM(tblOperations[[#This Row],[Region]])</f>
        <v>Scotland</v>
      </c>
      <c r="S507" s="4" t="str">
        <f>TRIM(tblOperations[[#This Row],[Team]])</f>
        <v>Facilities Response</v>
      </c>
      <c r="T507" s="4" t="str">
        <f>_xlfn.XLOOKUP(R507,tblRegionReference[Region],tblRegionReference[Area],"Not Found")</f>
        <v>North</v>
      </c>
      <c r="U507" s="4" t="str">
        <f>IF(tblOperations[[#This Row],[Completion_Rate]]&gt;=_xlfn.XLOOKUP("Completion Rate",tblKPITargets[KPI_Name],tblKPITargets[Target_Value]),"Met","Below Target")</f>
        <v>Met</v>
      </c>
      <c r="V507" t="str">
        <f>IF(tblOperations[[#This Row],[SLA_Compliance]]&gt;=_xlfn.XLOOKUP('04_References'!$A$3,tblKPITargets[KPI_Name],tblKPITargets[Target_Value]),"Met","Below Target")</f>
        <v>Met</v>
      </c>
      <c r="W507" t="str">
        <f>IF(tblOperations[[#This Row],[Quality_Pass_Rate]]&gt;=_xlfn.XLOOKUP('04_References'!$A$4,tblKPITargets[KPI_Name],tblKPITargets[Target_Value]),"Met","Below Target")</f>
        <v>Met</v>
      </c>
      <c r="X507" t="str">
        <f>IF(tblOperations[[#This Row],[Average_Completion_Days]]&lt;=_xlfn.XLOOKUP('04_References'!$A$7,tblKPITargets[KPI_Name],tblKPITargets[Target_Value]),"Met","Below Target")</f>
        <v>Met</v>
      </c>
      <c r="Y507" t="str">
        <f>IF(tblOperations[[#This Row],[Closing_Backlog]]&lt;=_xlfn.XLOOKUP('04_References'!$A$8,tblKPITargets[KPI_Name],tblKPITargets[Target_Value]),"Met","Below Target")</f>
        <v>Met</v>
      </c>
    </row>
    <row r="508" spans="1:25">
      <c r="A508" s="6" t="s">
        <v>536</v>
      </c>
      <c r="B508" s="7">
        <v>46045</v>
      </c>
      <c r="C508" s="2" t="s">
        <v>18</v>
      </c>
      <c r="D508" s="2" t="s">
        <v>23</v>
      </c>
      <c r="E508" s="2">
        <v>175</v>
      </c>
      <c r="F508" s="2">
        <v>32</v>
      </c>
      <c r="G508" s="2">
        <v>207</v>
      </c>
      <c r="H508" s="2">
        <v>37</v>
      </c>
      <c r="I508" s="2">
        <v>170</v>
      </c>
      <c r="J508" s="2">
        <v>0</v>
      </c>
      <c r="K508" s="2">
        <v>0</v>
      </c>
      <c r="L508" s="2">
        <v>8</v>
      </c>
      <c r="M508" s="2">
        <v>0.6</v>
      </c>
      <c r="N508" s="2">
        <v>0.995</v>
      </c>
      <c r="O508" s="2">
        <v>2.5</v>
      </c>
      <c r="P508" s="2">
        <v>0.78600000000000003</v>
      </c>
      <c r="Q508" s="3">
        <v>0.17899999999999999</v>
      </c>
      <c r="R508" s="4" t="str">
        <f>TRIM(tblOperations[[#This Row],[Region]])</f>
        <v>Scotland</v>
      </c>
      <c r="S508" s="4" t="str">
        <f>TRIM(tblOperations[[#This Row],[Team]])</f>
        <v>Estates Support</v>
      </c>
      <c r="T508" s="4" t="str">
        <f>_xlfn.XLOOKUP(R508,tblRegionReference[Region],tblRegionReference[Area],"Not Found")</f>
        <v>North</v>
      </c>
      <c r="U508" s="4" t="str">
        <f>IF(tblOperations[[#This Row],[Completion_Rate]]&gt;=_xlfn.XLOOKUP("Completion Rate",tblKPITargets[KPI_Name],tblKPITargets[Target_Value]),"Met","Below Target")</f>
        <v>Below Target</v>
      </c>
      <c r="V508" t="str">
        <f>IF(tblOperations[[#This Row],[SLA_Compliance]]&gt;=_xlfn.XLOOKUP('04_References'!$A$3,tblKPITargets[KPI_Name],tblKPITargets[Target_Value]),"Met","Below Target")</f>
        <v>Below Target</v>
      </c>
      <c r="W508" t="str">
        <f>IF(tblOperations[[#This Row],[Quality_Pass_Rate]]&gt;=_xlfn.XLOOKUP('04_References'!$A$4,tblKPITargets[KPI_Name],tblKPITargets[Target_Value]),"Met","Below Target")</f>
        <v>Met</v>
      </c>
      <c r="X508" t="str">
        <f>IF(tblOperations[[#This Row],[Average_Completion_Days]]&lt;=_xlfn.XLOOKUP('04_References'!$A$7,tblKPITargets[KPI_Name],tblKPITargets[Target_Value]),"Met","Below Target")</f>
        <v>Below Target</v>
      </c>
      <c r="Y508" t="str">
        <f>IF(tblOperations[[#This Row],[Closing_Backlog]]&lt;=_xlfn.XLOOKUP('04_References'!$A$8,tblKPITargets[KPI_Name],tblKPITargets[Target_Value]),"Met","Below Target")</f>
        <v>Below Target</v>
      </c>
    </row>
    <row r="509" spans="1:25">
      <c r="A509" s="8" t="s">
        <v>537</v>
      </c>
      <c r="B509" s="9">
        <v>46045</v>
      </c>
      <c r="C509" s="4" t="s">
        <v>18</v>
      </c>
      <c r="D509" s="4" t="s">
        <v>25</v>
      </c>
      <c r="E509" s="4">
        <v>0</v>
      </c>
      <c r="F509" s="4">
        <v>25</v>
      </c>
      <c r="G509" s="4">
        <v>25</v>
      </c>
      <c r="H509" s="4">
        <v>25</v>
      </c>
      <c r="I509" s="4">
        <v>0</v>
      </c>
      <c r="J509" s="4">
        <v>0</v>
      </c>
      <c r="K509" s="4">
        <v>0</v>
      </c>
      <c r="L509" s="4">
        <v>1.7</v>
      </c>
      <c r="M509" s="4">
        <v>0.94899999999999995</v>
      </c>
      <c r="N509" s="4">
        <v>0.96199999999999997</v>
      </c>
      <c r="O509" s="4">
        <v>4.5999999999999996</v>
      </c>
      <c r="P509" s="4">
        <v>0.77700000000000002</v>
      </c>
      <c r="Q509" s="5">
        <v>1</v>
      </c>
      <c r="R509" s="4" t="str">
        <f>TRIM(tblOperations[[#This Row],[Region]])</f>
        <v>Scotland</v>
      </c>
      <c r="S509" s="4" t="str">
        <f>TRIM(tblOperations[[#This Row],[Team]])</f>
        <v>Workplace Projects</v>
      </c>
      <c r="T509" s="4" t="str">
        <f>_xlfn.XLOOKUP(R509,tblRegionReference[Region],tblRegionReference[Area],"Not Found")</f>
        <v>North</v>
      </c>
      <c r="U509" s="4" t="str">
        <f>IF(tblOperations[[#This Row],[Completion_Rate]]&gt;=_xlfn.XLOOKUP("Completion Rate",tblKPITargets[KPI_Name],tblKPITargets[Target_Value]),"Met","Below Target")</f>
        <v>Met</v>
      </c>
      <c r="V509" t="str">
        <f>IF(tblOperations[[#This Row],[SLA_Compliance]]&gt;=_xlfn.XLOOKUP('04_References'!$A$3,tblKPITargets[KPI_Name],tblKPITargets[Target_Value]),"Met","Below Target")</f>
        <v>Met</v>
      </c>
      <c r="W509" t="str">
        <f>IF(tblOperations[[#This Row],[Quality_Pass_Rate]]&gt;=_xlfn.XLOOKUP('04_References'!$A$4,tblKPITargets[KPI_Name],tblKPITargets[Target_Value]),"Met","Below Target")</f>
        <v>Met</v>
      </c>
      <c r="X509" t="str">
        <f>IF(tblOperations[[#This Row],[Average_Completion_Days]]&lt;=_xlfn.XLOOKUP('04_References'!$A$7,tblKPITargets[KPI_Name],tblKPITargets[Target_Value]),"Met","Below Target")</f>
        <v>Met</v>
      </c>
      <c r="Y509" t="str">
        <f>IF(tblOperations[[#This Row],[Closing_Backlog]]&lt;=_xlfn.XLOOKUP('04_References'!$A$8,tblKPITargets[KPI_Name],tblKPITargets[Target_Value]),"Met","Below Target")</f>
        <v>Met</v>
      </c>
    </row>
    <row r="510" spans="1:25">
      <c r="A510" s="6" t="s">
        <v>538</v>
      </c>
      <c r="B510" s="7">
        <v>46045</v>
      </c>
      <c r="C510" s="2" t="s">
        <v>27</v>
      </c>
      <c r="D510" s="2" t="s">
        <v>19</v>
      </c>
      <c r="E510" s="2">
        <v>12</v>
      </c>
      <c r="F510" s="2">
        <v>35</v>
      </c>
      <c r="G510" s="2">
        <v>47</v>
      </c>
      <c r="H510" s="2">
        <v>47</v>
      </c>
      <c r="I510" s="2">
        <v>0</v>
      </c>
      <c r="J510" s="2">
        <v>1</v>
      </c>
      <c r="K510" s="2">
        <v>0</v>
      </c>
      <c r="L510" s="2">
        <v>1.7</v>
      </c>
      <c r="M510" s="2">
        <v>0.96</v>
      </c>
      <c r="N510" s="2">
        <v>0.96399999999999997</v>
      </c>
      <c r="O510" s="2">
        <v>4.3</v>
      </c>
      <c r="P510" s="2">
        <v>0.69199999999999995</v>
      </c>
      <c r="Q510" s="3">
        <v>1</v>
      </c>
      <c r="R510" s="4" t="str">
        <f>TRIM(tblOperations[[#This Row],[Region]])</f>
        <v>North East</v>
      </c>
      <c r="S510" s="4" t="str">
        <f>TRIM(tblOperations[[#This Row],[Team]])</f>
        <v>Workplace Services</v>
      </c>
      <c r="T510" s="4" t="str">
        <f>_xlfn.XLOOKUP(R510,tblRegionReference[Region],tblRegionReference[Area],"Not Found")</f>
        <v>North</v>
      </c>
      <c r="U510" s="4" t="str">
        <f>IF(tblOperations[[#This Row],[Completion_Rate]]&gt;=_xlfn.XLOOKUP("Completion Rate",tblKPITargets[KPI_Name],tblKPITargets[Target_Value]),"Met","Below Target")</f>
        <v>Met</v>
      </c>
      <c r="V510" t="str">
        <f>IF(tblOperations[[#This Row],[SLA_Compliance]]&gt;=_xlfn.XLOOKUP('04_References'!$A$3,tblKPITargets[KPI_Name],tblKPITargets[Target_Value]),"Met","Below Target")</f>
        <v>Met</v>
      </c>
      <c r="W510" t="str">
        <f>IF(tblOperations[[#This Row],[Quality_Pass_Rate]]&gt;=_xlfn.XLOOKUP('04_References'!$A$4,tblKPITargets[KPI_Name],tblKPITargets[Target_Value]),"Met","Below Target")</f>
        <v>Met</v>
      </c>
      <c r="X510" t="str">
        <f>IF(tblOperations[[#This Row],[Average_Completion_Days]]&lt;=_xlfn.XLOOKUP('04_References'!$A$7,tblKPITargets[KPI_Name],tblKPITargets[Target_Value]),"Met","Below Target")</f>
        <v>Met</v>
      </c>
      <c r="Y510" t="str">
        <f>IF(tblOperations[[#This Row],[Closing_Backlog]]&lt;=_xlfn.XLOOKUP('04_References'!$A$8,tblKPITargets[KPI_Name],tblKPITargets[Target_Value]),"Met","Below Target")</f>
        <v>Met</v>
      </c>
    </row>
    <row r="511" spans="1:25">
      <c r="A511" s="8" t="s">
        <v>539</v>
      </c>
      <c r="B511" s="9">
        <v>46045</v>
      </c>
      <c r="C511" s="4" t="s">
        <v>27</v>
      </c>
      <c r="D511" s="4" t="s">
        <v>21</v>
      </c>
      <c r="E511" s="4">
        <v>9</v>
      </c>
      <c r="F511" s="4">
        <v>55</v>
      </c>
      <c r="G511" s="4">
        <v>64</v>
      </c>
      <c r="H511" s="4">
        <v>43</v>
      </c>
      <c r="I511" s="4">
        <v>21</v>
      </c>
      <c r="J511" s="4">
        <v>0</v>
      </c>
      <c r="K511" s="4">
        <v>0</v>
      </c>
      <c r="L511" s="4">
        <v>3.5</v>
      </c>
      <c r="M511" s="4">
        <v>0.87</v>
      </c>
      <c r="N511" s="4">
        <v>0.96699999999999997</v>
      </c>
      <c r="O511" s="4">
        <v>3.8</v>
      </c>
      <c r="P511" s="4">
        <v>0.70599999999999996</v>
      </c>
      <c r="Q511" s="5">
        <v>0.67200000000000004</v>
      </c>
      <c r="R511" s="4" t="str">
        <f>TRIM(tblOperations[[#This Row],[Region]])</f>
        <v>North East</v>
      </c>
      <c r="S511" s="4" t="str">
        <f>TRIM(tblOperations[[#This Row],[Team]])</f>
        <v>Facilities Response</v>
      </c>
      <c r="T511" s="4" t="str">
        <f>_xlfn.XLOOKUP(R511,tblRegionReference[Region],tblRegionReference[Area],"Not Found")</f>
        <v>North</v>
      </c>
      <c r="U511" s="4" t="str">
        <f>IF(tblOperations[[#This Row],[Completion_Rate]]&gt;=_xlfn.XLOOKUP("Completion Rate",tblKPITargets[KPI_Name],tblKPITargets[Target_Value]),"Met","Below Target")</f>
        <v>Below Target</v>
      </c>
      <c r="V511" t="str">
        <f>IF(tblOperations[[#This Row],[SLA_Compliance]]&gt;=_xlfn.XLOOKUP('04_References'!$A$3,tblKPITargets[KPI_Name],tblKPITargets[Target_Value]),"Met","Below Target")</f>
        <v>Below Target</v>
      </c>
      <c r="W511" t="str">
        <f>IF(tblOperations[[#This Row],[Quality_Pass_Rate]]&gt;=_xlfn.XLOOKUP('04_References'!$A$4,tblKPITargets[KPI_Name],tblKPITargets[Target_Value]),"Met","Below Target")</f>
        <v>Met</v>
      </c>
      <c r="X511" t="str">
        <f>IF(tblOperations[[#This Row],[Average_Completion_Days]]&lt;=_xlfn.XLOOKUP('04_References'!$A$7,tblKPITargets[KPI_Name],tblKPITargets[Target_Value]),"Met","Below Target")</f>
        <v>Below Target</v>
      </c>
      <c r="Y511" t="str">
        <f>IF(tblOperations[[#This Row],[Closing_Backlog]]&lt;=_xlfn.XLOOKUP('04_References'!$A$8,tblKPITargets[KPI_Name],tblKPITargets[Target_Value]),"Met","Below Target")</f>
        <v>Below Target</v>
      </c>
    </row>
    <row r="512" spans="1:25">
      <c r="A512" s="6" t="s">
        <v>540</v>
      </c>
      <c r="B512" s="7">
        <v>46045</v>
      </c>
      <c r="C512" s="2" t="s">
        <v>27</v>
      </c>
      <c r="D512" s="2" t="s">
        <v>23</v>
      </c>
      <c r="E512" s="2">
        <v>388</v>
      </c>
      <c r="F512" s="2">
        <v>41</v>
      </c>
      <c r="G512" s="2">
        <v>429</v>
      </c>
      <c r="H512" s="2">
        <v>21</v>
      </c>
      <c r="I512" s="2">
        <v>408</v>
      </c>
      <c r="J512" s="2">
        <v>0</v>
      </c>
      <c r="K512" s="2">
        <v>0</v>
      </c>
      <c r="L512" s="2">
        <v>8</v>
      </c>
      <c r="M512" s="2">
        <v>0.6</v>
      </c>
      <c r="N512" s="2">
        <v>0.96199999999999997</v>
      </c>
      <c r="O512" s="2">
        <v>2.5</v>
      </c>
      <c r="P512" s="2">
        <v>0.70899999999999996</v>
      </c>
      <c r="Q512" s="3">
        <v>4.9000000000000002E-2</v>
      </c>
      <c r="R512" s="4" t="str">
        <f>TRIM(tblOperations[[#This Row],[Region]])</f>
        <v>North East</v>
      </c>
      <c r="S512" s="4" t="str">
        <f>TRIM(tblOperations[[#This Row],[Team]])</f>
        <v>Estates Support</v>
      </c>
      <c r="T512" s="4" t="str">
        <f>_xlfn.XLOOKUP(R512,tblRegionReference[Region],tblRegionReference[Area],"Not Found")</f>
        <v>North</v>
      </c>
      <c r="U512" s="4" t="str">
        <f>IF(tblOperations[[#This Row],[Completion_Rate]]&gt;=_xlfn.XLOOKUP("Completion Rate",tblKPITargets[KPI_Name],tblKPITargets[Target_Value]),"Met","Below Target")</f>
        <v>Below Target</v>
      </c>
      <c r="V512" t="str">
        <f>IF(tblOperations[[#This Row],[SLA_Compliance]]&gt;=_xlfn.XLOOKUP('04_References'!$A$3,tblKPITargets[KPI_Name],tblKPITargets[Target_Value]),"Met","Below Target")</f>
        <v>Below Target</v>
      </c>
      <c r="W512" t="str">
        <f>IF(tblOperations[[#This Row],[Quality_Pass_Rate]]&gt;=_xlfn.XLOOKUP('04_References'!$A$4,tblKPITargets[KPI_Name],tblKPITargets[Target_Value]),"Met","Below Target")</f>
        <v>Met</v>
      </c>
      <c r="X512" t="str">
        <f>IF(tblOperations[[#This Row],[Average_Completion_Days]]&lt;=_xlfn.XLOOKUP('04_References'!$A$7,tblKPITargets[KPI_Name],tblKPITargets[Target_Value]),"Met","Below Target")</f>
        <v>Below Target</v>
      </c>
      <c r="Y512" t="str">
        <f>IF(tblOperations[[#This Row],[Closing_Backlog]]&lt;=_xlfn.XLOOKUP('04_References'!$A$8,tblKPITargets[KPI_Name],tblKPITargets[Target_Value]),"Met","Below Target")</f>
        <v>Below Target</v>
      </c>
    </row>
    <row r="513" spans="1:25">
      <c r="A513" s="8" t="s">
        <v>541</v>
      </c>
      <c r="B513" s="9">
        <v>46045</v>
      </c>
      <c r="C513" s="4" t="s">
        <v>27</v>
      </c>
      <c r="D513" s="4" t="s">
        <v>25</v>
      </c>
      <c r="E513" s="4">
        <v>24</v>
      </c>
      <c r="F513" s="4">
        <v>22</v>
      </c>
      <c r="G513" s="4">
        <v>46</v>
      </c>
      <c r="H513" s="4">
        <v>29</v>
      </c>
      <c r="I513" s="4">
        <v>17</v>
      </c>
      <c r="J513" s="4">
        <v>0</v>
      </c>
      <c r="K513" s="4">
        <v>0</v>
      </c>
      <c r="L513" s="4">
        <v>3.2</v>
      </c>
      <c r="M513" s="4">
        <v>0.88800000000000001</v>
      </c>
      <c r="N513" s="4">
        <v>1</v>
      </c>
      <c r="O513" s="4">
        <v>4</v>
      </c>
      <c r="P513" s="4">
        <v>0.77400000000000002</v>
      </c>
      <c r="Q513" s="5">
        <v>0.63</v>
      </c>
      <c r="R513" s="4" t="str">
        <f>TRIM(tblOperations[[#This Row],[Region]])</f>
        <v>North East</v>
      </c>
      <c r="S513" s="4" t="str">
        <f>TRIM(tblOperations[[#This Row],[Team]])</f>
        <v>Workplace Projects</v>
      </c>
      <c r="T513" s="4" t="str">
        <f>_xlfn.XLOOKUP(R513,tblRegionReference[Region],tblRegionReference[Area],"Not Found")</f>
        <v>North</v>
      </c>
      <c r="U513" s="4" t="str">
        <f>IF(tblOperations[[#This Row],[Completion_Rate]]&gt;=_xlfn.XLOOKUP("Completion Rate",tblKPITargets[KPI_Name],tblKPITargets[Target_Value]),"Met","Below Target")</f>
        <v>Below Target</v>
      </c>
      <c r="V513" t="str">
        <f>IF(tblOperations[[#This Row],[SLA_Compliance]]&gt;=_xlfn.XLOOKUP('04_References'!$A$3,tblKPITargets[KPI_Name],tblKPITargets[Target_Value]),"Met","Below Target")</f>
        <v>Below Target</v>
      </c>
      <c r="W513" t="str">
        <f>IF(tblOperations[[#This Row],[Quality_Pass_Rate]]&gt;=_xlfn.XLOOKUP('04_References'!$A$4,tblKPITargets[KPI_Name],tblKPITargets[Target_Value]),"Met","Below Target")</f>
        <v>Met</v>
      </c>
      <c r="X513" t="str">
        <f>IF(tblOperations[[#This Row],[Average_Completion_Days]]&lt;=_xlfn.XLOOKUP('04_References'!$A$7,tblKPITargets[KPI_Name],tblKPITargets[Target_Value]),"Met","Below Target")</f>
        <v>Below Target</v>
      </c>
      <c r="Y513" t="str">
        <f>IF(tblOperations[[#This Row],[Closing_Backlog]]&lt;=_xlfn.XLOOKUP('04_References'!$A$8,tblKPITargets[KPI_Name],tblKPITargets[Target_Value]),"Met","Below Target")</f>
        <v>Below Target</v>
      </c>
    </row>
    <row r="514" spans="1:25">
      <c r="A514" s="6" t="s">
        <v>542</v>
      </c>
      <c r="B514" s="7">
        <v>46045</v>
      </c>
      <c r="C514" s="2" t="s">
        <v>32</v>
      </c>
      <c r="D514" s="2" t="s">
        <v>19</v>
      </c>
      <c r="E514" s="2">
        <v>187</v>
      </c>
      <c r="F514" s="2">
        <v>43</v>
      </c>
      <c r="G514" s="2">
        <v>230</v>
      </c>
      <c r="H514" s="2">
        <v>30</v>
      </c>
      <c r="I514" s="2">
        <v>200</v>
      </c>
      <c r="J514" s="2">
        <v>0</v>
      </c>
      <c r="K514" s="2">
        <v>0</v>
      </c>
      <c r="L514" s="2">
        <v>8</v>
      </c>
      <c r="M514" s="2">
        <v>0.6</v>
      </c>
      <c r="N514" s="2">
        <v>0.99399999999999999</v>
      </c>
      <c r="O514" s="2">
        <v>2.5</v>
      </c>
      <c r="P514" s="2">
        <v>0.77900000000000003</v>
      </c>
      <c r="Q514" s="3">
        <v>0.13</v>
      </c>
      <c r="R514" s="4" t="str">
        <f>TRIM(tblOperations[[#This Row],[Region]])</f>
        <v>North West</v>
      </c>
      <c r="S514" s="4" t="str">
        <f>TRIM(tblOperations[[#This Row],[Team]])</f>
        <v>Workplace Services</v>
      </c>
      <c r="T514" s="4" t="str">
        <f>_xlfn.XLOOKUP(R514,tblRegionReference[Region],tblRegionReference[Area],"Not Found")</f>
        <v>North</v>
      </c>
      <c r="U514" s="4" t="str">
        <f>IF(tblOperations[[#This Row],[Completion_Rate]]&gt;=_xlfn.XLOOKUP("Completion Rate",tblKPITargets[KPI_Name],tblKPITargets[Target_Value]),"Met","Below Target")</f>
        <v>Below Target</v>
      </c>
      <c r="V514" t="str">
        <f>IF(tblOperations[[#This Row],[SLA_Compliance]]&gt;=_xlfn.XLOOKUP('04_References'!$A$3,tblKPITargets[KPI_Name],tblKPITargets[Target_Value]),"Met","Below Target")</f>
        <v>Below Target</v>
      </c>
      <c r="W514" t="str">
        <f>IF(tblOperations[[#This Row],[Quality_Pass_Rate]]&gt;=_xlfn.XLOOKUP('04_References'!$A$4,tblKPITargets[KPI_Name],tblKPITargets[Target_Value]),"Met","Below Target")</f>
        <v>Met</v>
      </c>
      <c r="X514" t="str">
        <f>IF(tblOperations[[#This Row],[Average_Completion_Days]]&lt;=_xlfn.XLOOKUP('04_References'!$A$7,tblKPITargets[KPI_Name],tblKPITargets[Target_Value]),"Met","Below Target")</f>
        <v>Below Target</v>
      </c>
      <c r="Y514" t="str">
        <f>IF(tblOperations[[#This Row],[Closing_Backlog]]&lt;=_xlfn.XLOOKUP('04_References'!$A$8,tblKPITargets[KPI_Name],tblKPITargets[Target_Value]),"Met","Below Target")</f>
        <v>Below Target</v>
      </c>
    </row>
    <row r="515" spans="1:25">
      <c r="A515" s="8" t="s">
        <v>543</v>
      </c>
      <c r="B515" s="9">
        <v>46045</v>
      </c>
      <c r="C515" s="4" t="s">
        <v>32</v>
      </c>
      <c r="D515" s="4" t="s">
        <v>21</v>
      </c>
      <c r="E515" s="4">
        <v>300</v>
      </c>
      <c r="F515" s="4">
        <v>38</v>
      </c>
      <c r="G515" s="4">
        <v>338</v>
      </c>
      <c r="H515" s="4">
        <v>27</v>
      </c>
      <c r="I515" s="4">
        <v>311</v>
      </c>
      <c r="J515" s="4">
        <v>0</v>
      </c>
      <c r="K515" s="4">
        <v>0</v>
      </c>
      <c r="L515" s="4">
        <v>8</v>
      </c>
      <c r="M515" s="4">
        <v>0.6</v>
      </c>
      <c r="N515" s="4">
        <v>0.96299999999999997</v>
      </c>
      <c r="O515" s="4">
        <v>2.5</v>
      </c>
      <c r="P515" s="4">
        <v>0.78300000000000003</v>
      </c>
      <c r="Q515" s="5">
        <v>0.08</v>
      </c>
      <c r="R515" s="4" t="str">
        <f>TRIM(tblOperations[[#This Row],[Region]])</f>
        <v>North West</v>
      </c>
      <c r="S515" s="4" t="str">
        <f>TRIM(tblOperations[[#This Row],[Team]])</f>
        <v>Facilities Response</v>
      </c>
      <c r="T515" s="4" t="str">
        <f>_xlfn.XLOOKUP(R515,tblRegionReference[Region],tblRegionReference[Area],"Not Found")</f>
        <v>North</v>
      </c>
      <c r="U515" s="4" t="str">
        <f>IF(tblOperations[[#This Row],[Completion_Rate]]&gt;=_xlfn.XLOOKUP("Completion Rate",tblKPITargets[KPI_Name],tblKPITargets[Target_Value]),"Met","Below Target")</f>
        <v>Below Target</v>
      </c>
      <c r="V515" t="str">
        <f>IF(tblOperations[[#This Row],[SLA_Compliance]]&gt;=_xlfn.XLOOKUP('04_References'!$A$3,tblKPITargets[KPI_Name],tblKPITargets[Target_Value]),"Met","Below Target")</f>
        <v>Below Target</v>
      </c>
      <c r="W515" t="str">
        <f>IF(tblOperations[[#This Row],[Quality_Pass_Rate]]&gt;=_xlfn.XLOOKUP('04_References'!$A$4,tblKPITargets[KPI_Name],tblKPITargets[Target_Value]),"Met","Below Target")</f>
        <v>Met</v>
      </c>
      <c r="X515" t="str">
        <f>IF(tblOperations[[#This Row],[Average_Completion_Days]]&lt;=_xlfn.XLOOKUP('04_References'!$A$7,tblKPITargets[KPI_Name],tblKPITargets[Target_Value]),"Met","Below Target")</f>
        <v>Below Target</v>
      </c>
      <c r="Y515" t="str">
        <f>IF(tblOperations[[#This Row],[Closing_Backlog]]&lt;=_xlfn.XLOOKUP('04_References'!$A$8,tblKPITargets[KPI_Name],tblKPITargets[Target_Value]),"Met","Below Target")</f>
        <v>Below Target</v>
      </c>
    </row>
    <row r="516" spans="1:25">
      <c r="A516" s="6" t="s">
        <v>544</v>
      </c>
      <c r="B516" s="7">
        <v>46045</v>
      </c>
      <c r="C516" s="2" t="s">
        <v>32</v>
      </c>
      <c r="D516" s="2" t="s">
        <v>23</v>
      </c>
      <c r="E516" s="2">
        <v>406</v>
      </c>
      <c r="F516" s="2">
        <v>44</v>
      </c>
      <c r="G516" s="2">
        <v>450</v>
      </c>
      <c r="H516" s="2">
        <v>19</v>
      </c>
      <c r="I516" s="2">
        <v>431</v>
      </c>
      <c r="J516" s="2">
        <v>1</v>
      </c>
      <c r="K516" s="2">
        <v>1</v>
      </c>
      <c r="L516" s="2">
        <v>8</v>
      </c>
      <c r="M516" s="2">
        <v>0.6</v>
      </c>
      <c r="N516" s="2">
        <v>0.91900000000000004</v>
      </c>
      <c r="O516" s="2">
        <v>2.5</v>
      </c>
      <c r="P516" s="2">
        <v>0.66700000000000004</v>
      </c>
      <c r="Q516" s="3">
        <v>4.2000000000000003E-2</v>
      </c>
      <c r="R516" s="4" t="str">
        <f>TRIM(tblOperations[[#This Row],[Region]])</f>
        <v>North West</v>
      </c>
      <c r="S516" s="4" t="str">
        <f>TRIM(tblOperations[[#This Row],[Team]])</f>
        <v>Estates Support</v>
      </c>
      <c r="T516" s="4" t="str">
        <f>_xlfn.XLOOKUP(R516,tblRegionReference[Region],tblRegionReference[Area],"Not Found")</f>
        <v>North</v>
      </c>
      <c r="U516" s="4" t="str">
        <f>IF(tblOperations[[#This Row],[Completion_Rate]]&gt;=_xlfn.XLOOKUP("Completion Rate",tblKPITargets[KPI_Name],tblKPITargets[Target_Value]),"Met","Below Target")</f>
        <v>Below Target</v>
      </c>
      <c r="V516" t="str">
        <f>IF(tblOperations[[#This Row],[SLA_Compliance]]&gt;=_xlfn.XLOOKUP('04_References'!$A$3,tblKPITargets[KPI_Name],tblKPITargets[Target_Value]),"Met","Below Target")</f>
        <v>Below Target</v>
      </c>
      <c r="W516" t="str">
        <f>IF(tblOperations[[#This Row],[Quality_Pass_Rate]]&gt;=_xlfn.XLOOKUP('04_References'!$A$4,tblKPITargets[KPI_Name],tblKPITargets[Target_Value]),"Met","Below Target")</f>
        <v>Below Target</v>
      </c>
      <c r="X516" t="str">
        <f>IF(tblOperations[[#This Row],[Average_Completion_Days]]&lt;=_xlfn.XLOOKUP('04_References'!$A$7,tblKPITargets[KPI_Name],tblKPITargets[Target_Value]),"Met","Below Target")</f>
        <v>Below Target</v>
      </c>
      <c r="Y516" t="str">
        <f>IF(tblOperations[[#This Row],[Closing_Backlog]]&lt;=_xlfn.XLOOKUP('04_References'!$A$8,tblKPITargets[KPI_Name],tblKPITargets[Target_Value]),"Met","Below Target")</f>
        <v>Below Target</v>
      </c>
    </row>
    <row r="517" spans="1:25">
      <c r="A517" s="8" t="s">
        <v>545</v>
      </c>
      <c r="B517" s="9">
        <v>46045</v>
      </c>
      <c r="C517" s="4" t="s">
        <v>32</v>
      </c>
      <c r="D517" s="4" t="s">
        <v>25</v>
      </c>
      <c r="E517" s="4">
        <v>0</v>
      </c>
      <c r="F517" s="4">
        <v>26</v>
      </c>
      <c r="G517" s="4">
        <v>26</v>
      </c>
      <c r="H517" s="4">
        <v>26</v>
      </c>
      <c r="I517" s="4">
        <v>0</v>
      </c>
      <c r="J517" s="4">
        <v>1</v>
      </c>
      <c r="K517" s="4">
        <v>0</v>
      </c>
      <c r="L517" s="4">
        <v>1.3</v>
      </c>
      <c r="M517" s="4">
        <v>0.97099999999999997</v>
      </c>
      <c r="N517" s="4">
        <v>0.95899999999999996</v>
      </c>
      <c r="O517" s="4">
        <v>4.3</v>
      </c>
      <c r="P517" s="4">
        <v>0.72299999999999998</v>
      </c>
      <c r="Q517" s="5">
        <v>1</v>
      </c>
      <c r="R517" s="4" t="str">
        <f>TRIM(tblOperations[[#This Row],[Region]])</f>
        <v>North West</v>
      </c>
      <c r="S517" s="4" t="str">
        <f>TRIM(tblOperations[[#This Row],[Team]])</f>
        <v>Workplace Projects</v>
      </c>
      <c r="T517" s="4" t="str">
        <f>_xlfn.XLOOKUP(R517,tblRegionReference[Region],tblRegionReference[Area],"Not Found")</f>
        <v>North</v>
      </c>
      <c r="U517" s="4" t="str">
        <f>IF(tblOperations[[#This Row],[Completion_Rate]]&gt;=_xlfn.XLOOKUP("Completion Rate",tblKPITargets[KPI_Name],tblKPITargets[Target_Value]),"Met","Below Target")</f>
        <v>Met</v>
      </c>
      <c r="V517" t="str">
        <f>IF(tblOperations[[#This Row],[SLA_Compliance]]&gt;=_xlfn.XLOOKUP('04_References'!$A$3,tblKPITargets[KPI_Name],tblKPITargets[Target_Value]),"Met","Below Target")</f>
        <v>Met</v>
      </c>
      <c r="W517" t="str">
        <f>IF(tblOperations[[#This Row],[Quality_Pass_Rate]]&gt;=_xlfn.XLOOKUP('04_References'!$A$4,tblKPITargets[KPI_Name],tblKPITargets[Target_Value]),"Met","Below Target")</f>
        <v>Met</v>
      </c>
      <c r="X517" t="str">
        <f>IF(tblOperations[[#This Row],[Average_Completion_Days]]&lt;=_xlfn.XLOOKUP('04_References'!$A$7,tblKPITargets[KPI_Name],tblKPITargets[Target_Value]),"Met","Below Target")</f>
        <v>Met</v>
      </c>
      <c r="Y517" t="str">
        <f>IF(tblOperations[[#This Row],[Closing_Backlog]]&lt;=_xlfn.XLOOKUP('04_References'!$A$8,tblKPITargets[KPI_Name],tblKPITargets[Target_Value]),"Met","Below Target")</f>
        <v>Met</v>
      </c>
    </row>
    <row r="518" spans="1:25">
      <c r="A518" s="6" t="s">
        <v>546</v>
      </c>
      <c r="B518" s="7">
        <v>46045</v>
      </c>
      <c r="C518" s="2" t="s">
        <v>37</v>
      </c>
      <c r="D518" s="2" t="s">
        <v>19</v>
      </c>
      <c r="E518" s="2">
        <v>0</v>
      </c>
      <c r="F518" s="2">
        <v>36</v>
      </c>
      <c r="G518" s="2">
        <v>36</v>
      </c>
      <c r="H518" s="2">
        <v>36</v>
      </c>
      <c r="I518" s="2">
        <v>0</v>
      </c>
      <c r="J518" s="2">
        <v>0</v>
      </c>
      <c r="K518" s="2">
        <v>0</v>
      </c>
      <c r="L518" s="2">
        <v>1</v>
      </c>
      <c r="M518" s="2">
        <v>1</v>
      </c>
      <c r="N518" s="2">
        <v>1</v>
      </c>
      <c r="O518" s="2">
        <v>4.9000000000000004</v>
      </c>
      <c r="P518" s="2">
        <v>0.81399999999999995</v>
      </c>
      <c r="Q518" s="3">
        <v>1</v>
      </c>
      <c r="R518" s="4" t="str">
        <f>TRIM(tblOperations[[#This Row],[Region]])</f>
        <v>Midlands</v>
      </c>
      <c r="S518" s="4" t="str">
        <f>TRIM(tblOperations[[#This Row],[Team]])</f>
        <v>Workplace Services</v>
      </c>
      <c r="T518" s="4" t="str">
        <f>_xlfn.XLOOKUP(R518,tblRegionReference[Region],tblRegionReference[Area],"Not Found")</f>
        <v>Central</v>
      </c>
      <c r="U518" s="4" t="str">
        <f>IF(tblOperations[[#This Row],[Completion_Rate]]&gt;=_xlfn.XLOOKUP("Completion Rate",tblKPITargets[KPI_Name],tblKPITargets[Target_Value]),"Met","Below Target")</f>
        <v>Met</v>
      </c>
      <c r="V518" t="str">
        <f>IF(tblOperations[[#This Row],[SLA_Compliance]]&gt;=_xlfn.XLOOKUP('04_References'!$A$3,tblKPITargets[KPI_Name],tblKPITargets[Target_Value]),"Met","Below Target")</f>
        <v>Met</v>
      </c>
      <c r="W518" t="str">
        <f>IF(tblOperations[[#This Row],[Quality_Pass_Rate]]&gt;=_xlfn.XLOOKUP('04_References'!$A$4,tblKPITargets[KPI_Name],tblKPITargets[Target_Value]),"Met","Below Target")</f>
        <v>Met</v>
      </c>
      <c r="X518" t="str">
        <f>IF(tblOperations[[#This Row],[Average_Completion_Days]]&lt;=_xlfn.XLOOKUP('04_References'!$A$7,tblKPITargets[KPI_Name],tblKPITargets[Target_Value]),"Met","Below Target")</f>
        <v>Met</v>
      </c>
      <c r="Y518" t="str">
        <f>IF(tblOperations[[#This Row],[Closing_Backlog]]&lt;=_xlfn.XLOOKUP('04_References'!$A$8,tblKPITargets[KPI_Name],tblKPITargets[Target_Value]),"Met","Below Target")</f>
        <v>Met</v>
      </c>
    </row>
    <row r="519" spans="1:25">
      <c r="A519" s="8" t="s">
        <v>547</v>
      </c>
      <c r="B519" s="9">
        <v>46045</v>
      </c>
      <c r="C519" s="4" t="s">
        <v>37</v>
      </c>
      <c r="D519" s="4" t="s">
        <v>21</v>
      </c>
      <c r="E519" s="4">
        <v>198</v>
      </c>
      <c r="F519" s="4">
        <v>33</v>
      </c>
      <c r="G519" s="4">
        <v>231</v>
      </c>
      <c r="H519" s="4">
        <v>29</v>
      </c>
      <c r="I519" s="4">
        <v>202</v>
      </c>
      <c r="J519" s="4">
        <v>0</v>
      </c>
      <c r="K519" s="4">
        <v>0</v>
      </c>
      <c r="L519" s="4">
        <v>8</v>
      </c>
      <c r="M519" s="4">
        <v>0.6</v>
      </c>
      <c r="N519" s="4">
        <v>0.995</v>
      </c>
      <c r="O519" s="4">
        <v>2.5</v>
      </c>
      <c r="P519" s="4">
        <v>0.78800000000000003</v>
      </c>
      <c r="Q519" s="5">
        <v>0.126</v>
      </c>
      <c r="R519" s="4" t="str">
        <f>TRIM(tblOperations[[#This Row],[Region]])</f>
        <v>Midlands</v>
      </c>
      <c r="S519" s="4" t="str">
        <f>TRIM(tblOperations[[#This Row],[Team]])</f>
        <v>Facilities Response</v>
      </c>
      <c r="T519" s="4" t="str">
        <f>_xlfn.XLOOKUP(R519,tblRegionReference[Region],tblRegionReference[Area],"Not Found")</f>
        <v>Central</v>
      </c>
      <c r="U519" s="4" t="str">
        <f>IF(tblOperations[[#This Row],[Completion_Rate]]&gt;=_xlfn.XLOOKUP("Completion Rate",tblKPITargets[KPI_Name],tblKPITargets[Target_Value]),"Met","Below Target")</f>
        <v>Below Target</v>
      </c>
      <c r="V519" t="str">
        <f>IF(tblOperations[[#This Row],[SLA_Compliance]]&gt;=_xlfn.XLOOKUP('04_References'!$A$3,tblKPITargets[KPI_Name],tblKPITargets[Target_Value]),"Met","Below Target")</f>
        <v>Below Target</v>
      </c>
      <c r="W519" t="str">
        <f>IF(tblOperations[[#This Row],[Quality_Pass_Rate]]&gt;=_xlfn.XLOOKUP('04_References'!$A$4,tblKPITargets[KPI_Name],tblKPITargets[Target_Value]),"Met","Below Target")</f>
        <v>Met</v>
      </c>
      <c r="X519" t="str">
        <f>IF(tblOperations[[#This Row],[Average_Completion_Days]]&lt;=_xlfn.XLOOKUP('04_References'!$A$7,tblKPITargets[KPI_Name],tblKPITargets[Target_Value]),"Met","Below Target")</f>
        <v>Below Target</v>
      </c>
      <c r="Y519" t="str">
        <f>IF(tblOperations[[#This Row],[Closing_Backlog]]&lt;=_xlfn.XLOOKUP('04_References'!$A$8,tblKPITargets[KPI_Name],tblKPITargets[Target_Value]),"Met","Below Target")</f>
        <v>Below Target</v>
      </c>
    </row>
    <row r="520" spans="1:25">
      <c r="A520" s="6" t="s">
        <v>548</v>
      </c>
      <c r="B520" s="7">
        <v>46045</v>
      </c>
      <c r="C520" s="2" t="s">
        <v>37</v>
      </c>
      <c r="D520" s="2" t="s">
        <v>23</v>
      </c>
      <c r="E520" s="2">
        <v>74</v>
      </c>
      <c r="F520" s="2">
        <v>45</v>
      </c>
      <c r="G520" s="2">
        <v>119</v>
      </c>
      <c r="H520" s="2">
        <v>36</v>
      </c>
      <c r="I520" s="2">
        <v>83</v>
      </c>
      <c r="J520" s="2">
        <v>0</v>
      </c>
      <c r="K520" s="2">
        <v>0</v>
      </c>
      <c r="L520" s="2">
        <v>7.8</v>
      </c>
      <c r="M520" s="2">
        <v>0.6</v>
      </c>
      <c r="N520" s="2">
        <v>0.98599999999999999</v>
      </c>
      <c r="O520" s="2">
        <v>2.5</v>
      </c>
      <c r="P520" s="2">
        <v>0.78800000000000003</v>
      </c>
      <c r="Q520" s="3">
        <v>0.30299999999999999</v>
      </c>
      <c r="R520" s="4" t="str">
        <f>TRIM(tblOperations[[#This Row],[Region]])</f>
        <v>Midlands</v>
      </c>
      <c r="S520" s="4" t="str">
        <f>TRIM(tblOperations[[#This Row],[Team]])</f>
        <v>Estates Support</v>
      </c>
      <c r="T520" s="4" t="str">
        <f>_xlfn.XLOOKUP(R520,tblRegionReference[Region],tblRegionReference[Area],"Not Found")</f>
        <v>Central</v>
      </c>
      <c r="U520" s="4" t="str">
        <f>IF(tblOperations[[#This Row],[Completion_Rate]]&gt;=_xlfn.XLOOKUP("Completion Rate",tblKPITargets[KPI_Name],tblKPITargets[Target_Value]),"Met","Below Target")</f>
        <v>Below Target</v>
      </c>
      <c r="V520" t="str">
        <f>IF(tblOperations[[#This Row],[SLA_Compliance]]&gt;=_xlfn.XLOOKUP('04_References'!$A$3,tblKPITargets[KPI_Name],tblKPITargets[Target_Value]),"Met","Below Target")</f>
        <v>Below Target</v>
      </c>
      <c r="W520" t="str">
        <f>IF(tblOperations[[#This Row],[Quality_Pass_Rate]]&gt;=_xlfn.XLOOKUP('04_References'!$A$4,tblKPITargets[KPI_Name],tblKPITargets[Target_Value]),"Met","Below Target")</f>
        <v>Met</v>
      </c>
      <c r="X520" t="str">
        <f>IF(tblOperations[[#This Row],[Average_Completion_Days]]&lt;=_xlfn.XLOOKUP('04_References'!$A$7,tblKPITargets[KPI_Name],tblKPITargets[Target_Value]),"Met","Below Target")</f>
        <v>Below Target</v>
      </c>
      <c r="Y520" t="str">
        <f>IF(tblOperations[[#This Row],[Closing_Backlog]]&lt;=_xlfn.XLOOKUP('04_References'!$A$8,tblKPITargets[KPI_Name],tblKPITargets[Target_Value]),"Met","Below Target")</f>
        <v>Below Target</v>
      </c>
    </row>
    <row r="521" spans="1:25">
      <c r="A521" s="8" t="s">
        <v>549</v>
      </c>
      <c r="B521" s="9">
        <v>46045</v>
      </c>
      <c r="C521" s="4" t="s">
        <v>37</v>
      </c>
      <c r="D521" s="4" t="s">
        <v>25</v>
      </c>
      <c r="E521" s="4">
        <v>0</v>
      </c>
      <c r="F521" s="4">
        <v>34</v>
      </c>
      <c r="G521" s="4">
        <v>34</v>
      </c>
      <c r="H521" s="4">
        <v>34</v>
      </c>
      <c r="I521" s="4">
        <v>0</v>
      </c>
      <c r="J521" s="4">
        <v>0</v>
      </c>
      <c r="K521" s="4">
        <v>0</v>
      </c>
      <c r="L521" s="4">
        <v>1.8</v>
      </c>
      <c r="M521" s="4">
        <v>1</v>
      </c>
      <c r="N521" s="4">
        <v>1</v>
      </c>
      <c r="O521" s="4">
        <v>4.8</v>
      </c>
      <c r="P521" s="4">
        <v>0.72</v>
      </c>
      <c r="Q521" s="5">
        <v>1</v>
      </c>
      <c r="R521" s="4" t="str">
        <f>TRIM(tblOperations[[#This Row],[Region]])</f>
        <v>Midlands</v>
      </c>
      <c r="S521" s="4" t="str">
        <f>TRIM(tblOperations[[#This Row],[Team]])</f>
        <v>Workplace Projects</v>
      </c>
      <c r="T521" s="4" t="str">
        <f>_xlfn.XLOOKUP(R521,tblRegionReference[Region],tblRegionReference[Area],"Not Found")</f>
        <v>Central</v>
      </c>
      <c r="U521" s="4" t="str">
        <f>IF(tblOperations[[#This Row],[Completion_Rate]]&gt;=_xlfn.XLOOKUP("Completion Rate",tblKPITargets[KPI_Name],tblKPITargets[Target_Value]),"Met","Below Target")</f>
        <v>Met</v>
      </c>
      <c r="V521" t="str">
        <f>IF(tblOperations[[#This Row],[SLA_Compliance]]&gt;=_xlfn.XLOOKUP('04_References'!$A$3,tblKPITargets[KPI_Name],tblKPITargets[Target_Value]),"Met","Below Target")</f>
        <v>Met</v>
      </c>
      <c r="W521" t="str">
        <f>IF(tblOperations[[#This Row],[Quality_Pass_Rate]]&gt;=_xlfn.XLOOKUP('04_References'!$A$4,tblKPITargets[KPI_Name],tblKPITargets[Target_Value]),"Met","Below Target")</f>
        <v>Met</v>
      </c>
      <c r="X521" t="str">
        <f>IF(tblOperations[[#This Row],[Average_Completion_Days]]&lt;=_xlfn.XLOOKUP('04_References'!$A$7,tblKPITargets[KPI_Name],tblKPITargets[Target_Value]),"Met","Below Target")</f>
        <v>Met</v>
      </c>
      <c r="Y521" t="str">
        <f>IF(tblOperations[[#This Row],[Closing_Backlog]]&lt;=_xlfn.XLOOKUP('04_References'!$A$8,tblKPITargets[KPI_Name],tblKPITargets[Target_Value]),"Met","Below Target")</f>
        <v>Met</v>
      </c>
    </row>
    <row r="522" spans="1:25">
      <c r="A522" s="6" t="s">
        <v>550</v>
      </c>
      <c r="B522" s="7">
        <v>46045</v>
      </c>
      <c r="C522" s="2" t="s">
        <v>43</v>
      </c>
      <c r="D522" s="2" t="s">
        <v>19</v>
      </c>
      <c r="E522" s="2">
        <v>302</v>
      </c>
      <c r="F522" s="2">
        <v>32</v>
      </c>
      <c r="G522" s="2">
        <v>334</v>
      </c>
      <c r="H522" s="2">
        <v>25</v>
      </c>
      <c r="I522" s="2">
        <v>309</v>
      </c>
      <c r="J522" s="2">
        <v>0</v>
      </c>
      <c r="K522" s="2">
        <v>0</v>
      </c>
      <c r="L522" s="2">
        <v>8</v>
      </c>
      <c r="M522" s="2">
        <v>0.6</v>
      </c>
      <c r="N522" s="2">
        <v>0.97699999999999998</v>
      </c>
      <c r="O522" s="2">
        <v>2.5</v>
      </c>
      <c r="P522" s="2">
        <v>0.70299999999999996</v>
      </c>
      <c r="Q522" s="3">
        <v>7.4999999999999997E-2</v>
      </c>
      <c r="R522" s="4" t="str">
        <f>TRIM(tblOperations[[#This Row],[Region]])</f>
        <v>South West</v>
      </c>
      <c r="S522" s="4" t="str">
        <f>TRIM(tblOperations[[#This Row],[Team]])</f>
        <v>Workplace Services</v>
      </c>
      <c r="T522" s="4" t="str">
        <f>_xlfn.XLOOKUP(R522,tblRegionReference[Region],tblRegionReference[Area],"Not Found")</f>
        <v>South</v>
      </c>
      <c r="U522" s="4" t="str">
        <f>IF(tblOperations[[#This Row],[Completion_Rate]]&gt;=_xlfn.XLOOKUP("Completion Rate",tblKPITargets[KPI_Name],tblKPITargets[Target_Value]),"Met","Below Target")</f>
        <v>Below Target</v>
      </c>
      <c r="V522" t="str">
        <f>IF(tblOperations[[#This Row],[SLA_Compliance]]&gt;=_xlfn.XLOOKUP('04_References'!$A$3,tblKPITargets[KPI_Name],tblKPITargets[Target_Value]),"Met","Below Target")</f>
        <v>Below Target</v>
      </c>
      <c r="W522" t="str">
        <f>IF(tblOperations[[#This Row],[Quality_Pass_Rate]]&gt;=_xlfn.XLOOKUP('04_References'!$A$4,tblKPITargets[KPI_Name],tblKPITargets[Target_Value]),"Met","Below Target")</f>
        <v>Met</v>
      </c>
      <c r="X522" t="str">
        <f>IF(tblOperations[[#This Row],[Average_Completion_Days]]&lt;=_xlfn.XLOOKUP('04_References'!$A$7,tblKPITargets[KPI_Name],tblKPITargets[Target_Value]),"Met","Below Target")</f>
        <v>Below Target</v>
      </c>
      <c r="Y522" t="str">
        <f>IF(tblOperations[[#This Row],[Closing_Backlog]]&lt;=_xlfn.XLOOKUP('04_References'!$A$8,tblKPITargets[KPI_Name],tblKPITargets[Target_Value]),"Met","Below Target")</f>
        <v>Below Target</v>
      </c>
    </row>
    <row r="523" spans="1:25">
      <c r="A523" s="8" t="s">
        <v>551</v>
      </c>
      <c r="B523" s="9">
        <v>46045</v>
      </c>
      <c r="C523" s="4" t="s">
        <v>43</v>
      </c>
      <c r="D523" s="4" t="s">
        <v>21</v>
      </c>
      <c r="E523" s="4">
        <v>0</v>
      </c>
      <c r="F523" s="4">
        <v>41</v>
      </c>
      <c r="G523" s="4">
        <v>41</v>
      </c>
      <c r="H523" s="4">
        <v>41</v>
      </c>
      <c r="I523" s="4">
        <v>0</v>
      </c>
      <c r="J523" s="4">
        <v>0</v>
      </c>
      <c r="K523" s="4">
        <v>0</v>
      </c>
      <c r="L523" s="4">
        <v>2.2999999999999998</v>
      </c>
      <c r="M523" s="4">
        <v>0.96899999999999997</v>
      </c>
      <c r="N523" s="4">
        <v>0.96599999999999997</v>
      </c>
      <c r="O523" s="4">
        <v>4.4000000000000004</v>
      </c>
      <c r="P523" s="4">
        <v>0.68899999999999995</v>
      </c>
      <c r="Q523" s="5">
        <v>1</v>
      </c>
      <c r="R523" s="4" t="str">
        <f>TRIM(tblOperations[[#This Row],[Region]])</f>
        <v>South West</v>
      </c>
      <c r="S523" s="4" t="str">
        <f>TRIM(tblOperations[[#This Row],[Team]])</f>
        <v>Facilities Response</v>
      </c>
      <c r="T523" s="4" t="str">
        <f>_xlfn.XLOOKUP(R523,tblRegionReference[Region],tblRegionReference[Area],"Not Found")</f>
        <v>South</v>
      </c>
      <c r="U523" s="4" t="str">
        <f>IF(tblOperations[[#This Row],[Completion_Rate]]&gt;=_xlfn.XLOOKUP("Completion Rate",tblKPITargets[KPI_Name],tblKPITargets[Target_Value]),"Met","Below Target")</f>
        <v>Met</v>
      </c>
      <c r="V523" t="str">
        <f>IF(tblOperations[[#This Row],[SLA_Compliance]]&gt;=_xlfn.XLOOKUP('04_References'!$A$3,tblKPITargets[KPI_Name],tblKPITargets[Target_Value]),"Met","Below Target")</f>
        <v>Met</v>
      </c>
      <c r="W523" t="str">
        <f>IF(tblOperations[[#This Row],[Quality_Pass_Rate]]&gt;=_xlfn.XLOOKUP('04_References'!$A$4,tblKPITargets[KPI_Name],tblKPITargets[Target_Value]),"Met","Below Target")</f>
        <v>Met</v>
      </c>
      <c r="X523" t="str">
        <f>IF(tblOperations[[#This Row],[Average_Completion_Days]]&lt;=_xlfn.XLOOKUP('04_References'!$A$7,tblKPITargets[KPI_Name],tblKPITargets[Target_Value]),"Met","Below Target")</f>
        <v>Met</v>
      </c>
      <c r="Y523" t="str">
        <f>IF(tblOperations[[#This Row],[Closing_Backlog]]&lt;=_xlfn.XLOOKUP('04_References'!$A$8,tblKPITargets[KPI_Name],tblKPITargets[Target_Value]),"Met","Below Target")</f>
        <v>Met</v>
      </c>
    </row>
    <row r="524" spans="1:25">
      <c r="A524" s="6" t="s">
        <v>552</v>
      </c>
      <c r="B524" s="7">
        <v>46045</v>
      </c>
      <c r="C524" s="2" t="s">
        <v>43</v>
      </c>
      <c r="D524" s="2" t="s">
        <v>23</v>
      </c>
      <c r="E524" s="2">
        <v>0</v>
      </c>
      <c r="F524" s="2">
        <v>45</v>
      </c>
      <c r="G524" s="2">
        <v>45</v>
      </c>
      <c r="H524" s="2">
        <v>44</v>
      </c>
      <c r="I524" s="2">
        <v>1</v>
      </c>
      <c r="J524" s="2">
        <v>0</v>
      </c>
      <c r="K524" s="2">
        <v>0</v>
      </c>
      <c r="L524" s="2">
        <v>2</v>
      </c>
      <c r="M524" s="2">
        <v>0.96599999999999997</v>
      </c>
      <c r="N524" s="2">
        <v>0.999</v>
      </c>
      <c r="O524" s="2">
        <v>4.4000000000000004</v>
      </c>
      <c r="P524" s="2">
        <v>0.64900000000000002</v>
      </c>
      <c r="Q524" s="3">
        <v>0.97799999999999998</v>
      </c>
      <c r="R524" s="4" t="str">
        <f>TRIM(tblOperations[[#This Row],[Region]])</f>
        <v>South West</v>
      </c>
      <c r="S524" s="4" t="str">
        <f>TRIM(tblOperations[[#This Row],[Team]])</f>
        <v>Estates Support</v>
      </c>
      <c r="T524" s="4" t="str">
        <f>_xlfn.XLOOKUP(R524,tblRegionReference[Region],tblRegionReference[Area],"Not Found")</f>
        <v>South</v>
      </c>
      <c r="U524" s="4" t="str">
        <f>IF(tblOperations[[#This Row],[Completion_Rate]]&gt;=_xlfn.XLOOKUP("Completion Rate",tblKPITargets[KPI_Name],tblKPITargets[Target_Value]),"Met","Below Target")</f>
        <v>Met</v>
      </c>
      <c r="V524" t="str">
        <f>IF(tblOperations[[#This Row],[SLA_Compliance]]&gt;=_xlfn.XLOOKUP('04_References'!$A$3,tblKPITargets[KPI_Name],tblKPITargets[Target_Value]),"Met","Below Target")</f>
        <v>Met</v>
      </c>
      <c r="W524" t="str">
        <f>IF(tblOperations[[#This Row],[Quality_Pass_Rate]]&gt;=_xlfn.XLOOKUP('04_References'!$A$4,tblKPITargets[KPI_Name],tblKPITargets[Target_Value]),"Met","Below Target")</f>
        <v>Met</v>
      </c>
      <c r="X524" t="str">
        <f>IF(tblOperations[[#This Row],[Average_Completion_Days]]&lt;=_xlfn.XLOOKUP('04_References'!$A$7,tblKPITargets[KPI_Name],tblKPITargets[Target_Value]),"Met","Below Target")</f>
        <v>Met</v>
      </c>
      <c r="Y524" t="str">
        <f>IF(tblOperations[[#This Row],[Closing_Backlog]]&lt;=_xlfn.XLOOKUP('04_References'!$A$8,tblKPITargets[KPI_Name],tblKPITargets[Target_Value]),"Met","Below Target")</f>
        <v>Met</v>
      </c>
    </row>
    <row r="525" spans="1:25">
      <c r="A525" s="8" t="s">
        <v>553</v>
      </c>
      <c r="B525" s="9">
        <v>46045</v>
      </c>
      <c r="C525" s="4" t="s">
        <v>43</v>
      </c>
      <c r="D525" s="4" t="s">
        <v>25</v>
      </c>
      <c r="E525" s="4">
        <v>0</v>
      </c>
      <c r="F525" s="4">
        <v>32</v>
      </c>
      <c r="G525" s="4">
        <v>32</v>
      </c>
      <c r="H525" s="4">
        <v>32</v>
      </c>
      <c r="I525" s="4">
        <v>0</v>
      </c>
      <c r="J525" s="4">
        <v>0</v>
      </c>
      <c r="K525" s="4">
        <v>0</v>
      </c>
      <c r="L525" s="4">
        <v>1.3</v>
      </c>
      <c r="M525" s="4">
        <v>1</v>
      </c>
      <c r="N525" s="4">
        <v>0.98099999999999998</v>
      </c>
      <c r="O525" s="4">
        <v>4.4000000000000004</v>
      </c>
      <c r="P525" s="4">
        <v>0.67300000000000004</v>
      </c>
      <c r="Q525" s="5">
        <v>1</v>
      </c>
      <c r="R525" s="4" t="str">
        <f>TRIM(tblOperations[[#This Row],[Region]])</f>
        <v>South West</v>
      </c>
      <c r="S525" s="4" t="str">
        <f>TRIM(tblOperations[[#This Row],[Team]])</f>
        <v>Workplace Projects</v>
      </c>
      <c r="T525" s="4" t="str">
        <f>_xlfn.XLOOKUP(R525,tblRegionReference[Region],tblRegionReference[Area],"Not Found")</f>
        <v>South</v>
      </c>
      <c r="U525" s="4" t="str">
        <f>IF(tblOperations[[#This Row],[Completion_Rate]]&gt;=_xlfn.XLOOKUP("Completion Rate",tblKPITargets[KPI_Name],tblKPITargets[Target_Value]),"Met","Below Target")</f>
        <v>Met</v>
      </c>
      <c r="V525" t="str">
        <f>IF(tblOperations[[#This Row],[SLA_Compliance]]&gt;=_xlfn.XLOOKUP('04_References'!$A$3,tblKPITargets[KPI_Name],tblKPITargets[Target_Value]),"Met","Below Target")</f>
        <v>Met</v>
      </c>
      <c r="W525" t="str">
        <f>IF(tblOperations[[#This Row],[Quality_Pass_Rate]]&gt;=_xlfn.XLOOKUP('04_References'!$A$4,tblKPITargets[KPI_Name],tblKPITargets[Target_Value]),"Met","Below Target")</f>
        <v>Met</v>
      </c>
      <c r="X525" t="str">
        <f>IF(tblOperations[[#This Row],[Average_Completion_Days]]&lt;=_xlfn.XLOOKUP('04_References'!$A$7,tblKPITargets[KPI_Name],tblKPITargets[Target_Value]),"Met","Below Target")</f>
        <v>Met</v>
      </c>
      <c r="Y525" t="str">
        <f>IF(tblOperations[[#This Row],[Closing_Backlog]]&lt;=_xlfn.XLOOKUP('04_References'!$A$8,tblKPITargets[KPI_Name],tblKPITargets[Target_Value]),"Met","Below Target")</f>
        <v>Met</v>
      </c>
    </row>
    <row r="526" spans="1:25">
      <c r="A526" s="6" t="s">
        <v>554</v>
      </c>
      <c r="B526" s="7">
        <v>46045</v>
      </c>
      <c r="C526" s="2" t="s">
        <v>48</v>
      </c>
      <c r="D526" s="2" t="s">
        <v>19</v>
      </c>
      <c r="E526" s="2">
        <v>0</v>
      </c>
      <c r="F526" s="2">
        <v>45</v>
      </c>
      <c r="G526" s="2">
        <v>45</v>
      </c>
      <c r="H526" s="2">
        <v>45</v>
      </c>
      <c r="I526" s="2">
        <v>0</v>
      </c>
      <c r="J526" s="2">
        <v>0</v>
      </c>
      <c r="K526" s="2">
        <v>0</v>
      </c>
      <c r="L526" s="2">
        <v>1.5</v>
      </c>
      <c r="M526" s="2">
        <v>0.94699999999999995</v>
      </c>
      <c r="N526" s="2">
        <v>0.995</v>
      </c>
      <c r="O526" s="2">
        <v>4.4000000000000004</v>
      </c>
      <c r="P526" s="2">
        <v>0.66900000000000004</v>
      </c>
      <c r="Q526" s="3">
        <v>1</v>
      </c>
      <c r="R526" s="4" t="str">
        <f>TRIM(tblOperations[[#This Row],[Region]])</f>
        <v>South East</v>
      </c>
      <c r="S526" s="4" t="str">
        <f>TRIM(tblOperations[[#This Row],[Team]])</f>
        <v>Workplace Services</v>
      </c>
      <c r="T526" s="4" t="str">
        <f>_xlfn.XLOOKUP(R526,tblRegionReference[Region],tblRegionReference[Area],"Not Found")</f>
        <v>South</v>
      </c>
      <c r="U526" s="4" t="str">
        <f>IF(tblOperations[[#This Row],[Completion_Rate]]&gt;=_xlfn.XLOOKUP("Completion Rate",tblKPITargets[KPI_Name],tblKPITargets[Target_Value]),"Met","Below Target")</f>
        <v>Met</v>
      </c>
      <c r="V526" t="str">
        <f>IF(tblOperations[[#This Row],[SLA_Compliance]]&gt;=_xlfn.XLOOKUP('04_References'!$A$3,tblKPITargets[KPI_Name],tblKPITargets[Target_Value]),"Met","Below Target")</f>
        <v>Met</v>
      </c>
      <c r="W526" t="str">
        <f>IF(tblOperations[[#This Row],[Quality_Pass_Rate]]&gt;=_xlfn.XLOOKUP('04_References'!$A$4,tblKPITargets[KPI_Name],tblKPITargets[Target_Value]),"Met","Below Target")</f>
        <v>Met</v>
      </c>
      <c r="X526" t="str">
        <f>IF(tblOperations[[#This Row],[Average_Completion_Days]]&lt;=_xlfn.XLOOKUP('04_References'!$A$7,tblKPITargets[KPI_Name],tblKPITargets[Target_Value]),"Met","Below Target")</f>
        <v>Met</v>
      </c>
      <c r="Y526" t="str">
        <f>IF(tblOperations[[#This Row],[Closing_Backlog]]&lt;=_xlfn.XLOOKUP('04_References'!$A$8,tblKPITargets[KPI_Name],tblKPITargets[Target_Value]),"Met","Below Target")</f>
        <v>Met</v>
      </c>
    </row>
    <row r="527" spans="1:25">
      <c r="A527" s="8" t="s">
        <v>555</v>
      </c>
      <c r="B527" s="9">
        <v>46045</v>
      </c>
      <c r="C527" s="4" t="s">
        <v>48</v>
      </c>
      <c r="D527" s="4" t="s">
        <v>21</v>
      </c>
      <c r="E527" s="4">
        <v>536</v>
      </c>
      <c r="F527" s="4">
        <v>39</v>
      </c>
      <c r="G527" s="4">
        <v>575</v>
      </c>
      <c r="H527" s="4">
        <v>18</v>
      </c>
      <c r="I527" s="4">
        <v>557</v>
      </c>
      <c r="J527" s="4">
        <v>1</v>
      </c>
      <c r="K527" s="4">
        <v>0</v>
      </c>
      <c r="L527" s="4">
        <v>8</v>
      </c>
      <c r="M527" s="4">
        <v>0.6</v>
      </c>
      <c r="N527" s="4">
        <v>0.97399999999999998</v>
      </c>
      <c r="O527" s="4">
        <v>2.5</v>
      </c>
      <c r="P527" s="4">
        <v>0.751</v>
      </c>
      <c r="Q527" s="5">
        <v>3.1E-2</v>
      </c>
      <c r="R527" s="4" t="str">
        <f>TRIM(tblOperations[[#This Row],[Region]])</f>
        <v>South East</v>
      </c>
      <c r="S527" s="4" t="str">
        <f>TRIM(tblOperations[[#This Row],[Team]])</f>
        <v>Facilities Response</v>
      </c>
      <c r="T527" s="4" t="str">
        <f>_xlfn.XLOOKUP(R527,tblRegionReference[Region],tblRegionReference[Area],"Not Found")</f>
        <v>South</v>
      </c>
      <c r="U527" s="4" t="str">
        <f>IF(tblOperations[[#This Row],[Completion_Rate]]&gt;=_xlfn.XLOOKUP("Completion Rate",tblKPITargets[KPI_Name],tblKPITargets[Target_Value]),"Met","Below Target")</f>
        <v>Below Target</v>
      </c>
      <c r="V527" t="str">
        <f>IF(tblOperations[[#This Row],[SLA_Compliance]]&gt;=_xlfn.XLOOKUP('04_References'!$A$3,tblKPITargets[KPI_Name],tblKPITargets[Target_Value]),"Met","Below Target")</f>
        <v>Below Target</v>
      </c>
      <c r="W527" t="str">
        <f>IF(tblOperations[[#This Row],[Quality_Pass_Rate]]&gt;=_xlfn.XLOOKUP('04_References'!$A$4,tblKPITargets[KPI_Name],tblKPITargets[Target_Value]),"Met","Below Target")</f>
        <v>Met</v>
      </c>
      <c r="X527" t="str">
        <f>IF(tblOperations[[#This Row],[Average_Completion_Days]]&lt;=_xlfn.XLOOKUP('04_References'!$A$7,tblKPITargets[KPI_Name],tblKPITargets[Target_Value]),"Met","Below Target")</f>
        <v>Below Target</v>
      </c>
      <c r="Y527" t="str">
        <f>IF(tblOperations[[#This Row],[Closing_Backlog]]&lt;=_xlfn.XLOOKUP('04_References'!$A$8,tblKPITargets[KPI_Name],tblKPITargets[Target_Value]),"Met","Below Target")</f>
        <v>Below Target</v>
      </c>
    </row>
    <row r="528" spans="1:25">
      <c r="A528" s="6" t="s">
        <v>556</v>
      </c>
      <c r="B528" s="7">
        <v>46045</v>
      </c>
      <c r="C528" s="2" t="s">
        <v>48</v>
      </c>
      <c r="D528" s="2" t="s">
        <v>23</v>
      </c>
      <c r="E528" s="2">
        <v>0</v>
      </c>
      <c r="F528" s="2">
        <v>47</v>
      </c>
      <c r="G528" s="2">
        <v>47</v>
      </c>
      <c r="H528" s="2">
        <v>47</v>
      </c>
      <c r="I528" s="2">
        <v>0</v>
      </c>
      <c r="J528" s="2">
        <v>0</v>
      </c>
      <c r="K528" s="2">
        <v>0</v>
      </c>
      <c r="L528" s="2">
        <v>0.7</v>
      </c>
      <c r="M528" s="2">
        <v>0.93700000000000006</v>
      </c>
      <c r="N528" s="2">
        <v>1</v>
      </c>
      <c r="O528" s="2">
        <v>4.4000000000000004</v>
      </c>
      <c r="P528" s="2">
        <v>0.69499999999999995</v>
      </c>
      <c r="Q528" s="3">
        <v>1</v>
      </c>
      <c r="R528" s="4" t="str">
        <f>TRIM(tblOperations[[#This Row],[Region]])</f>
        <v>South East</v>
      </c>
      <c r="S528" s="4" t="str">
        <f>TRIM(tblOperations[[#This Row],[Team]])</f>
        <v>Estates Support</v>
      </c>
      <c r="T528" s="4" t="str">
        <f>_xlfn.XLOOKUP(R528,tblRegionReference[Region],tblRegionReference[Area],"Not Found")</f>
        <v>South</v>
      </c>
      <c r="U528" s="4" t="str">
        <f>IF(tblOperations[[#This Row],[Completion_Rate]]&gt;=_xlfn.XLOOKUP("Completion Rate",tblKPITargets[KPI_Name],tblKPITargets[Target_Value]),"Met","Below Target")</f>
        <v>Met</v>
      </c>
      <c r="V528" t="str">
        <f>IF(tblOperations[[#This Row],[SLA_Compliance]]&gt;=_xlfn.XLOOKUP('04_References'!$A$3,tblKPITargets[KPI_Name],tblKPITargets[Target_Value]),"Met","Below Target")</f>
        <v>Met</v>
      </c>
      <c r="W528" t="str">
        <f>IF(tblOperations[[#This Row],[Quality_Pass_Rate]]&gt;=_xlfn.XLOOKUP('04_References'!$A$4,tblKPITargets[KPI_Name],tblKPITargets[Target_Value]),"Met","Below Target")</f>
        <v>Met</v>
      </c>
      <c r="X528" t="str">
        <f>IF(tblOperations[[#This Row],[Average_Completion_Days]]&lt;=_xlfn.XLOOKUP('04_References'!$A$7,tblKPITargets[KPI_Name],tblKPITargets[Target_Value]),"Met","Below Target")</f>
        <v>Met</v>
      </c>
      <c r="Y528" t="str">
        <f>IF(tblOperations[[#This Row],[Closing_Backlog]]&lt;=_xlfn.XLOOKUP('04_References'!$A$8,tblKPITargets[KPI_Name],tblKPITargets[Target_Value]),"Met","Below Target")</f>
        <v>Met</v>
      </c>
    </row>
    <row r="529" spans="1:25">
      <c r="A529" s="8" t="s">
        <v>557</v>
      </c>
      <c r="B529" s="9">
        <v>46045</v>
      </c>
      <c r="C529" s="4" t="s">
        <v>48</v>
      </c>
      <c r="D529" s="4" t="s">
        <v>25</v>
      </c>
      <c r="E529" s="4">
        <v>214</v>
      </c>
      <c r="F529" s="4">
        <v>28</v>
      </c>
      <c r="G529" s="4">
        <v>242</v>
      </c>
      <c r="H529" s="4">
        <v>26</v>
      </c>
      <c r="I529" s="4">
        <v>216</v>
      </c>
      <c r="J529" s="4">
        <v>0</v>
      </c>
      <c r="K529" s="4">
        <v>0</v>
      </c>
      <c r="L529" s="4">
        <v>8</v>
      </c>
      <c r="M529" s="4">
        <v>0.6</v>
      </c>
      <c r="N529" s="4">
        <v>1</v>
      </c>
      <c r="O529" s="4">
        <v>2.5</v>
      </c>
      <c r="P529" s="4">
        <v>0.71899999999999997</v>
      </c>
      <c r="Q529" s="5">
        <v>0.107</v>
      </c>
      <c r="R529" s="4" t="str">
        <f>TRIM(tblOperations[[#This Row],[Region]])</f>
        <v>South East</v>
      </c>
      <c r="S529" s="4" t="str">
        <f>TRIM(tblOperations[[#This Row],[Team]])</f>
        <v>Workplace Projects</v>
      </c>
      <c r="T529" s="4" t="str">
        <f>_xlfn.XLOOKUP(R529,tblRegionReference[Region],tblRegionReference[Area],"Not Found")</f>
        <v>South</v>
      </c>
      <c r="U529" s="4" t="str">
        <f>IF(tblOperations[[#This Row],[Completion_Rate]]&gt;=_xlfn.XLOOKUP("Completion Rate",tblKPITargets[KPI_Name],tblKPITargets[Target_Value]),"Met","Below Target")</f>
        <v>Below Target</v>
      </c>
      <c r="V529" t="str">
        <f>IF(tblOperations[[#This Row],[SLA_Compliance]]&gt;=_xlfn.XLOOKUP('04_References'!$A$3,tblKPITargets[KPI_Name],tblKPITargets[Target_Value]),"Met","Below Target")</f>
        <v>Below Target</v>
      </c>
      <c r="W529" t="str">
        <f>IF(tblOperations[[#This Row],[Quality_Pass_Rate]]&gt;=_xlfn.XLOOKUP('04_References'!$A$4,tblKPITargets[KPI_Name],tblKPITargets[Target_Value]),"Met","Below Target")</f>
        <v>Met</v>
      </c>
      <c r="X529" t="str">
        <f>IF(tblOperations[[#This Row],[Average_Completion_Days]]&lt;=_xlfn.XLOOKUP('04_References'!$A$7,tblKPITargets[KPI_Name],tblKPITargets[Target_Value]),"Met","Below Target")</f>
        <v>Below Target</v>
      </c>
      <c r="Y529" t="str">
        <f>IF(tblOperations[[#This Row],[Closing_Backlog]]&lt;=_xlfn.XLOOKUP('04_References'!$A$8,tblKPITargets[KPI_Name],tblKPITargets[Target_Value]),"Met","Below Target")</f>
        <v>Below Target</v>
      </c>
    </row>
    <row r="530" spans="1:25">
      <c r="A530" s="6" t="s">
        <v>558</v>
      </c>
      <c r="B530" s="7">
        <v>46045</v>
      </c>
      <c r="C530" s="2" t="s">
        <v>53</v>
      </c>
      <c r="D530" s="2" t="s">
        <v>19</v>
      </c>
      <c r="E530" s="2">
        <v>293</v>
      </c>
      <c r="F530" s="2">
        <v>28</v>
      </c>
      <c r="G530" s="2">
        <v>321</v>
      </c>
      <c r="H530" s="2">
        <v>28</v>
      </c>
      <c r="I530" s="2">
        <v>293</v>
      </c>
      <c r="J530" s="2">
        <v>0</v>
      </c>
      <c r="K530" s="2">
        <v>0</v>
      </c>
      <c r="L530" s="2">
        <v>8</v>
      </c>
      <c r="M530" s="2">
        <v>0.6</v>
      </c>
      <c r="N530" s="2">
        <v>0.995</v>
      </c>
      <c r="O530" s="2">
        <v>2.5</v>
      </c>
      <c r="P530" s="2">
        <v>0.77100000000000002</v>
      </c>
      <c r="Q530" s="3">
        <v>8.6999999999999994E-2</v>
      </c>
      <c r="R530" s="4" t="str">
        <f>TRIM(tblOperations[[#This Row],[Region]])</f>
        <v>Wales</v>
      </c>
      <c r="S530" s="4" t="str">
        <f>TRIM(tblOperations[[#This Row],[Team]])</f>
        <v>Workplace Services</v>
      </c>
      <c r="T530" s="4" t="str">
        <f>_xlfn.XLOOKUP(R530,tblRegionReference[Region],tblRegionReference[Area],"Not Found")</f>
        <v>Wales</v>
      </c>
      <c r="U530" s="4" t="str">
        <f>IF(tblOperations[[#This Row],[Completion_Rate]]&gt;=_xlfn.XLOOKUP("Completion Rate",tblKPITargets[KPI_Name],tblKPITargets[Target_Value]),"Met","Below Target")</f>
        <v>Below Target</v>
      </c>
      <c r="V530" t="str">
        <f>IF(tblOperations[[#This Row],[SLA_Compliance]]&gt;=_xlfn.XLOOKUP('04_References'!$A$3,tblKPITargets[KPI_Name],tblKPITargets[Target_Value]),"Met","Below Target")</f>
        <v>Below Target</v>
      </c>
      <c r="W530" t="str">
        <f>IF(tblOperations[[#This Row],[Quality_Pass_Rate]]&gt;=_xlfn.XLOOKUP('04_References'!$A$4,tblKPITargets[KPI_Name],tblKPITargets[Target_Value]),"Met","Below Target")</f>
        <v>Met</v>
      </c>
      <c r="X530" t="str">
        <f>IF(tblOperations[[#This Row],[Average_Completion_Days]]&lt;=_xlfn.XLOOKUP('04_References'!$A$7,tblKPITargets[KPI_Name],tblKPITargets[Target_Value]),"Met","Below Target")</f>
        <v>Below Target</v>
      </c>
      <c r="Y530" t="str">
        <f>IF(tblOperations[[#This Row],[Closing_Backlog]]&lt;=_xlfn.XLOOKUP('04_References'!$A$8,tblKPITargets[KPI_Name],tblKPITargets[Target_Value]),"Met","Below Target")</f>
        <v>Below Target</v>
      </c>
    </row>
    <row r="531" spans="1:25">
      <c r="A531" s="8" t="s">
        <v>559</v>
      </c>
      <c r="B531" s="9">
        <v>46045</v>
      </c>
      <c r="C531" s="4" t="s">
        <v>53</v>
      </c>
      <c r="D531" s="4" t="s">
        <v>21</v>
      </c>
      <c r="E531" s="4">
        <v>218</v>
      </c>
      <c r="F531" s="4">
        <v>29</v>
      </c>
      <c r="G531" s="4">
        <v>247</v>
      </c>
      <c r="H531" s="4">
        <v>28</v>
      </c>
      <c r="I531" s="4">
        <v>219</v>
      </c>
      <c r="J531" s="4">
        <v>0</v>
      </c>
      <c r="K531" s="4">
        <v>0</v>
      </c>
      <c r="L531" s="4">
        <v>8</v>
      </c>
      <c r="M531" s="4">
        <v>0.6</v>
      </c>
      <c r="N531" s="4">
        <v>0.97899999999999998</v>
      </c>
      <c r="O531" s="4">
        <v>2.5</v>
      </c>
      <c r="P531" s="4">
        <v>0.70599999999999996</v>
      </c>
      <c r="Q531" s="5">
        <v>0.113</v>
      </c>
      <c r="R531" s="4" t="str">
        <f>TRIM(tblOperations[[#This Row],[Region]])</f>
        <v>Wales</v>
      </c>
      <c r="S531" s="4" t="str">
        <f>TRIM(tblOperations[[#This Row],[Team]])</f>
        <v>Facilities Response</v>
      </c>
      <c r="T531" s="4" t="str">
        <f>_xlfn.XLOOKUP(R531,tblRegionReference[Region],tblRegionReference[Area],"Not Found")</f>
        <v>Wales</v>
      </c>
      <c r="U531" s="4" t="str">
        <f>IF(tblOperations[[#This Row],[Completion_Rate]]&gt;=_xlfn.XLOOKUP("Completion Rate",tblKPITargets[KPI_Name],tblKPITargets[Target_Value]),"Met","Below Target")</f>
        <v>Below Target</v>
      </c>
      <c r="V531" t="str">
        <f>IF(tblOperations[[#This Row],[SLA_Compliance]]&gt;=_xlfn.XLOOKUP('04_References'!$A$3,tblKPITargets[KPI_Name],tblKPITargets[Target_Value]),"Met","Below Target")</f>
        <v>Below Target</v>
      </c>
      <c r="W531" t="str">
        <f>IF(tblOperations[[#This Row],[Quality_Pass_Rate]]&gt;=_xlfn.XLOOKUP('04_References'!$A$4,tblKPITargets[KPI_Name],tblKPITargets[Target_Value]),"Met","Below Target")</f>
        <v>Met</v>
      </c>
      <c r="X531" t="str">
        <f>IF(tblOperations[[#This Row],[Average_Completion_Days]]&lt;=_xlfn.XLOOKUP('04_References'!$A$7,tblKPITargets[KPI_Name],tblKPITargets[Target_Value]),"Met","Below Target")</f>
        <v>Below Target</v>
      </c>
      <c r="Y531" t="str">
        <f>IF(tblOperations[[#This Row],[Closing_Backlog]]&lt;=_xlfn.XLOOKUP('04_References'!$A$8,tblKPITargets[KPI_Name],tblKPITargets[Target_Value]),"Met","Below Target")</f>
        <v>Below Target</v>
      </c>
    </row>
    <row r="532" spans="1:25">
      <c r="A532" s="6" t="s">
        <v>560</v>
      </c>
      <c r="B532" s="7">
        <v>46045</v>
      </c>
      <c r="C532" s="2" t="s">
        <v>53</v>
      </c>
      <c r="D532" s="2" t="s">
        <v>23</v>
      </c>
      <c r="E532" s="2">
        <v>172</v>
      </c>
      <c r="F532" s="2">
        <v>44</v>
      </c>
      <c r="G532" s="2">
        <v>216</v>
      </c>
      <c r="H532" s="2">
        <v>29</v>
      </c>
      <c r="I532" s="2">
        <v>187</v>
      </c>
      <c r="J532" s="2">
        <v>0</v>
      </c>
      <c r="K532" s="2">
        <v>0</v>
      </c>
      <c r="L532" s="2">
        <v>8</v>
      </c>
      <c r="M532" s="2">
        <v>0.6</v>
      </c>
      <c r="N532" s="2">
        <v>1</v>
      </c>
      <c r="O532" s="2">
        <v>2.5</v>
      </c>
      <c r="P532" s="2">
        <v>0.755</v>
      </c>
      <c r="Q532" s="3">
        <v>0.13400000000000001</v>
      </c>
      <c r="R532" s="4" t="str">
        <f>TRIM(tblOperations[[#This Row],[Region]])</f>
        <v>Wales</v>
      </c>
      <c r="S532" s="4" t="str">
        <f>TRIM(tblOperations[[#This Row],[Team]])</f>
        <v>Estates Support</v>
      </c>
      <c r="T532" s="4" t="str">
        <f>_xlfn.XLOOKUP(R532,tblRegionReference[Region],tblRegionReference[Area],"Not Found")</f>
        <v>Wales</v>
      </c>
      <c r="U532" s="4" t="str">
        <f>IF(tblOperations[[#This Row],[Completion_Rate]]&gt;=_xlfn.XLOOKUP("Completion Rate",tblKPITargets[KPI_Name],tblKPITargets[Target_Value]),"Met","Below Target")</f>
        <v>Below Target</v>
      </c>
      <c r="V532" t="str">
        <f>IF(tblOperations[[#This Row],[SLA_Compliance]]&gt;=_xlfn.XLOOKUP('04_References'!$A$3,tblKPITargets[KPI_Name],tblKPITargets[Target_Value]),"Met","Below Target")</f>
        <v>Below Target</v>
      </c>
      <c r="W532" t="str">
        <f>IF(tblOperations[[#This Row],[Quality_Pass_Rate]]&gt;=_xlfn.XLOOKUP('04_References'!$A$4,tblKPITargets[KPI_Name],tblKPITargets[Target_Value]),"Met","Below Target")</f>
        <v>Met</v>
      </c>
      <c r="X532" t="str">
        <f>IF(tblOperations[[#This Row],[Average_Completion_Days]]&lt;=_xlfn.XLOOKUP('04_References'!$A$7,tblKPITargets[KPI_Name],tblKPITargets[Target_Value]),"Met","Below Target")</f>
        <v>Below Target</v>
      </c>
      <c r="Y532" t="str">
        <f>IF(tblOperations[[#This Row],[Closing_Backlog]]&lt;=_xlfn.XLOOKUP('04_References'!$A$8,tblKPITargets[KPI_Name],tblKPITargets[Target_Value]),"Met","Below Target")</f>
        <v>Below Target</v>
      </c>
    </row>
    <row r="533" spans="1:25">
      <c r="A533" s="8" t="s">
        <v>561</v>
      </c>
      <c r="B533" s="9">
        <v>46045</v>
      </c>
      <c r="C533" s="4" t="s">
        <v>53</v>
      </c>
      <c r="D533" s="4" t="s">
        <v>25</v>
      </c>
      <c r="E533" s="4">
        <v>0</v>
      </c>
      <c r="F533" s="4">
        <v>34</v>
      </c>
      <c r="G533" s="4">
        <v>34</v>
      </c>
      <c r="H533" s="4">
        <v>34</v>
      </c>
      <c r="I533" s="4">
        <v>0</v>
      </c>
      <c r="J533" s="4">
        <v>0</v>
      </c>
      <c r="K533" s="4">
        <v>0</v>
      </c>
      <c r="L533" s="4">
        <v>1.4</v>
      </c>
      <c r="M533" s="4">
        <v>0.98199999999999998</v>
      </c>
      <c r="N533" s="4">
        <v>1</v>
      </c>
      <c r="O533" s="4">
        <v>4.8</v>
      </c>
      <c r="P533" s="4">
        <v>0.74</v>
      </c>
      <c r="Q533" s="5">
        <v>1</v>
      </c>
      <c r="R533" s="4" t="str">
        <f>TRIM(tblOperations[[#This Row],[Region]])</f>
        <v>Wales</v>
      </c>
      <c r="S533" s="4" t="str">
        <f>TRIM(tblOperations[[#This Row],[Team]])</f>
        <v>Workplace Projects</v>
      </c>
      <c r="T533" s="4" t="str">
        <f>_xlfn.XLOOKUP(R533,tblRegionReference[Region],tblRegionReference[Area],"Not Found")</f>
        <v>Wales</v>
      </c>
      <c r="U533" s="4" t="str">
        <f>IF(tblOperations[[#This Row],[Completion_Rate]]&gt;=_xlfn.XLOOKUP("Completion Rate",tblKPITargets[KPI_Name],tblKPITargets[Target_Value]),"Met","Below Target")</f>
        <v>Met</v>
      </c>
      <c r="V533" t="str">
        <f>IF(tblOperations[[#This Row],[SLA_Compliance]]&gt;=_xlfn.XLOOKUP('04_References'!$A$3,tblKPITargets[KPI_Name],tblKPITargets[Target_Value]),"Met","Below Target")</f>
        <v>Met</v>
      </c>
      <c r="W533" t="str">
        <f>IF(tblOperations[[#This Row],[Quality_Pass_Rate]]&gt;=_xlfn.XLOOKUP('04_References'!$A$4,tblKPITargets[KPI_Name],tblKPITargets[Target_Value]),"Met","Below Target")</f>
        <v>Met</v>
      </c>
      <c r="X533" t="str">
        <f>IF(tblOperations[[#This Row],[Average_Completion_Days]]&lt;=_xlfn.XLOOKUP('04_References'!$A$7,tblKPITargets[KPI_Name],tblKPITargets[Target_Value]),"Met","Below Target")</f>
        <v>Met</v>
      </c>
      <c r="Y533" t="str">
        <f>IF(tblOperations[[#This Row],[Closing_Backlog]]&lt;=_xlfn.XLOOKUP('04_References'!$A$8,tblKPITargets[KPI_Name],tblKPITargets[Target_Value]),"Met","Below Target")</f>
        <v>Met</v>
      </c>
    </row>
    <row r="534" spans="1:25">
      <c r="A534" s="6" t="s">
        <v>562</v>
      </c>
      <c r="B534" s="7">
        <v>46048</v>
      </c>
      <c r="C534" s="2" t="s">
        <v>18</v>
      </c>
      <c r="D534" s="2" t="s">
        <v>19</v>
      </c>
      <c r="E534" s="2">
        <v>92</v>
      </c>
      <c r="F534" s="2">
        <v>22</v>
      </c>
      <c r="G534" s="2">
        <v>114</v>
      </c>
      <c r="H534" s="2">
        <v>34</v>
      </c>
      <c r="I534" s="2">
        <v>80</v>
      </c>
      <c r="J534" s="2">
        <v>0</v>
      </c>
      <c r="K534" s="2">
        <v>0</v>
      </c>
      <c r="L534" s="2">
        <v>7.6</v>
      </c>
      <c r="M534" s="2">
        <v>0.6</v>
      </c>
      <c r="N534" s="2">
        <v>0.98699999999999999</v>
      </c>
      <c r="O534" s="2">
        <v>2.5</v>
      </c>
      <c r="P534" s="2">
        <v>0.70499999999999996</v>
      </c>
      <c r="Q534" s="3">
        <v>0.29799999999999999</v>
      </c>
      <c r="R534" s="4" t="str">
        <f>TRIM(tblOperations[[#This Row],[Region]])</f>
        <v>Scotland</v>
      </c>
      <c r="S534" s="4" t="str">
        <f>TRIM(tblOperations[[#This Row],[Team]])</f>
        <v>Workplace Services</v>
      </c>
      <c r="T534" s="4" t="str">
        <f>_xlfn.XLOOKUP(R534,tblRegionReference[Region],tblRegionReference[Area],"Not Found")</f>
        <v>North</v>
      </c>
      <c r="U534" s="4" t="str">
        <f>IF(tblOperations[[#This Row],[Completion_Rate]]&gt;=_xlfn.XLOOKUP("Completion Rate",tblKPITargets[KPI_Name],tblKPITargets[Target_Value]),"Met","Below Target")</f>
        <v>Below Target</v>
      </c>
      <c r="V534" t="str">
        <f>IF(tblOperations[[#This Row],[SLA_Compliance]]&gt;=_xlfn.XLOOKUP('04_References'!$A$3,tblKPITargets[KPI_Name],tblKPITargets[Target_Value]),"Met","Below Target")</f>
        <v>Below Target</v>
      </c>
      <c r="W534" t="str">
        <f>IF(tblOperations[[#This Row],[Quality_Pass_Rate]]&gt;=_xlfn.XLOOKUP('04_References'!$A$4,tblKPITargets[KPI_Name],tblKPITargets[Target_Value]),"Met","Below Target")</f>
        <v>Met</v>
      </c>
      <c r="X534" t="str">
        <f>IF(tblOperations[[#This Row],[Average_Completion_Days]]&lt;=_xlfn.XLOOKUP('04_References'!$A$7,tblKPITargets[KPI_Name],tblKPITargets[Target_Value]),"Met","Below Target")</f>
        <v>Below Target</v>
      </c>
      <c r="Y534" t="str">
        <f>IF(tblOperations[[#This Row],[Closing_Backlog]]&lt;=_xlfn.XLOOKUP('04_References'!$A$8,tblKPITargets[KPI_Name],tblKPITargets[Target_Value]),"Met","Below Target")</f>
        <v>Below Target</v>
      </c>
    </row>
    <row r="535" spans="1:25">
      <c r="A535" s="8" t="s">
        <v>563</v>
      </c>
      <c r="B535" s="9">
        <v>46048</v>
      </c>
      <c r="C535" s="4" t="s">
        <v>18</v>
      </c>
      <c r="D535" s="4" t="s">
        <v>21</v>
      </c>
      <c r="E535" s="4">
        <v>0</v>
      </c>
      <c r="F535" s="4">
        <v>52</v>
      </c>
      <c r="G535" s="4">
        <v>52</v>
      </c>
      <c r="H535" s="4">
        <v>52</v>
      </c>
      <c r="I535" s="4">
        <v>0</v>
      </c>
      <c r="J535" s="4">
        <v>0</v>
      </c>
      <c r="K535" s="4">
        <v>0</v>
      </c>
      <c r="L535" s="4">
        <v>1.6</v>
      </c>
      <c r="M535" s="4">
        <v>0.98499999999999999</v>
      </c>
      <c r="N535" s="4">
        <v>1</v>
      </c>
      <c r="O535" s="4">
        <v>4.4000000000000004</v>
      </c>
      <c r="P535" s="4">
        <v>0.71</v>
      </c>
      <c r="Q535" s="5">
        <v>1</v>
      </c>
      <c r="R535" s="4" t="str">
        <f>TRIM(tblOperations[[#This Row],[Region]])</f>
        <v>Scotland</v>
      </c>
      <c r="S535" s="4" t="str">
        <f>TRIM(tblOperations[[#This Row],[Team]])</f>
        <v>Facilities Response</v>
      </c>
      <c r="T535" s="4" t="str">
        <f>_xlfn.XLOOKUP(R535,tblRegionReference[Region],tblRegionReference[Area],"Not Found")</f>
        <v>North</v>
      </c>
      <c r="U535" s="4" t="str">
        <f>IF(tblOperations[[#This Row],[Completion_Rate]]&gt;=_xlfn.XLOOKUP("Completion Rate",tblKPITargets[KPI_Name],tblKPITargets[Target_Value]),"Met","Below Target")</f>
        <v>Met</v>
      </c>
      <c r="V535" t="str">
        <f>IF(tblOperations[[#This Row],[SLA_Compliance]]&gt;=_xlfn.XLOOKUP('04_References'!$A$3,tblKPITargets[KPI_Name],tblKPITargets[Target_Value]),"Met","Below Target")</f>
        <v>Met</v>
      </c>
      <c r="W535" t="str">
        <f>IF(tblOperations[[#This Row],[Quality_Pass_Rate]]&gt;=_xlfn.XLOOKUP('04_References'!$A$4,tblKPITargets[KPI_Name],tblKPITargets[Target_Value]),"Met","Below Target")</f>
        <v>Met</v>
      </c>
      <c r="X535" t="str">
        <f>IF(tblOperations[[#This Row],[Average_Completion_Days]]&lt;=_xlfn.XLOOKUP('04_References'!$A$7,tblKPITargets[KPI_Name],tblKPITargets[Target_Value]),"Met","Below Target")</f>
        <v>Met</v>
      </c>
      <c r="Y535" t="str">
        <f>IF(tblOperations[[#This Row],[Closing_Backlog]]&lt;=_xlfn.XLOOKUP('04_References'!$A$8,tblKPITargets[KPI_Name],tblKPITargets[Target_Value]),"Met","Below Target")</f>
        <v>Met</v>
      </c>
    </row>
    <row r="536" spans="1:25">
      <c r="A536" s="6" t="s">
        <v>564</v>
      </c>
      <c r="B536" s="7">
        <v>46048</v>
      </c>
      <c r="C536" s="2" t="s">
        <v>18</v>
      </c>
      <c r="D536" s="2" t="s">
        <v>23</v>
      </c>
      <c r="E536" s="2">
        <v>170</v>
      </c>
      <c r="F536" s="2">
        <v>50</v>
      </c>
      <c r="G536" s="2">
        <v>220</v>
      </c>
      <c r="H536" s="2">
        <v>36</v>
      </c>
      <c r="I536" s="2">
        <v>184</v>
      </c>
      <c r="J536" s="2">
        <v>0</v>
      </c>
      <c r="K536" s="2">
        <v>0</v>
      </c>
      <c r="L536" s="2">
        <v>8</v>
      </c>
      <c r="M536" s="2">
        <v>0.6</v>
      </c>
      <c r="N536" s="2">
        <v>0.99299999999999999</v>
      </c>
      <c r="O536" s="2">
        <v>2.5</v>
      </c>
      <c r="P536" s="2">
        <v>0.78600000000000003</v>
      </c>
      <c r="Q536" s="3">
        <v>0.16400000000000001</v>
      </c>
      <c r="R536" s="4" t="str">
        <f>TRIM(tblOperations[[#This Row],[Region]])</f>
        <v>Scotland</v>
      </c>
      <c r="S536" s="4" t="str">
        <f>TRIM(tblOperations[[#This Row],[Team]])</f>
        <v>Estates Support</v>
      </c>
      <c r="T536" s="4" t="str">
        <f>_xlfn.XLOOKUP(R536,tblRegionReference[Region],tblRegionReference[Area],"Not Found")</f>
        <v>North</v>
      </c>
      <c r="U536" s="4" t="str">
        <f>IF(tblOperations[[#This Row],[Completion_Rate]]&gt;=_xlfn.XLOOKUP("Completion Rate",tblKPITargets[KPI_Name],tblKPITargets[Target_Value]),"Met","Below Target")</f>
        <v>Below Target</v>
      </c>
      <c r="V536" t="str">
        <f>IF(tblOperations[[#This Row],[SLA_Compliance]]&gt;=_xlfn.XLOOKUP('04_References'!$A$3,tblKPITargets[KPI_Name],tblKPITargets[Target_Value]),"Met","Below Target")</f>
        <v>Below Target</v>
      </c>
      <c r="W536" t="str">
        <f>IF(tblOperations[[#This Row],[Quality_Pass_Rate]]&gt;=_xlfn.XLOOKUP('04_References'!$A$4,tblKPITargets[KPI_Name],tblKPITargets[Target_Value]),"Met","Below Target")</f>
        <v>Met</v>
      </c>
      <c r="X536" t="str">
        <f>IF(tblOperations[[#This Row],[Average_Completion_Days]]&lt;=_xlfn.XLOOKUP('04_References'!$A$7,tblKPITargets[KPI_Name],tblKPITargets[Target_Value]),"Met","Below Target")</f>
        <v>Below Target</v>
      </c>
      <c r="Y536" t="str">
        <f>IF(tblOperations[[#This Row],[Closing_Backlog]]&lt;=_xlfn.XLOOKUP('04_References'!$A$8,tblKPITargets[KPI_Name],tblKPITargets[Target_Value]),"Met","Below Target")</f>
        <v>Below Target</v>
      </c>
    </row>
    <row r="537" spans="1:25">
      <c r="A537" s="8" t="s">
        <v>565</v>
      </c>
      <c r="B537" s="9">
        <v>46048</v>
      </c>
      <c r="C537" s="4" t="s">
        <v>18</v>
      </c>
      <c r="D537" s="4" t="s">
        <v>25</v>
      </c>
      <c r="E537" s="4">
        <v>0</v>
      </c>
      <c r="F537" s="4">
        <v>29</v>
      </c>
      <c r="G537" s="4">
        <v>29</v>
      </c>
      <c r="H537" s="4">
        <v>29</v>
      </c>
      <c r="I537" s="4">
        <v>0</v>
      </c>
      <c r="J537" s="4">
        <v>0</v>
      </c>
      <c r="K537" s="4">
        <v>0</v>
      </c>
      <c r="L537" s="4">
        <v>1.1000000000000001</v>
      </c>
      <c r="M537" s="4">
        <v>0.94399999999999995</v>
      </c>
      <c r="N537" s="4">
        <v>1</v>
      </c>
      <c r="O537" s="4">
        <v>4.4000000000000004</v>
      </c>
      <c r="P537" s="4">
        <v>0.77700000000000002</v>
      </c>
      <c r="Q537" s="5">
        <v>1</v>
      </c>
      <c r="R537" s="4" t="str">
        <f>TRIM(tblOperations[[#This Row],[Region]])</f>
        <v>Scotland</v>
      </c>
      <c r="S537" s="4" t="str">
        <f>TRIM(tblOperations[[#This Row],[Team]])</f>
        <v>Workplace Projects</v>
      </c>
      <c r="T537" s="4" t="str">
        <f>_xlfn.XLOOKUP(R537,tblRegionReference[Region],tblRegionReference[Area],"Not Found")</f>
        <v>North</v>
      </c>
      <c r="U537" s="4" t="str">
        <f>IF(tblOperations[[#This Row],[Completion_Rate]]&gt;=_xlfn.XLOOKUP("Completion Rate",tblKPITargets[KPI_Name],tblKPITargets[Target_Value]),"Met","Below Target")</f>
        <v>Met</v>
      </c>
      <c r="V537" t="str">
        <f>IF(tblOperations[[#This Row],[SLA_Compliance]]&gt;=_xlfn.XLOOKUP('04_References'!$A$3,tblKPITargets[KPI_Name],tblKPITargets[Target_Value]),"Met","Below Target")</f>
        <v>Met</v>
      </c>
      <c r="W537" t="str">
        <f>IF(tblOperations[[#This Row],[Quality_Pass_Rate]]&gt;=_xlfn.XLOOKUP('04_References'!$A$4,tblKPITargets[KPI_Name],tblKPITargets[Target_Value]),"Met","Below Target")</f>
        <v>Met</v>
      </c>
      <c r="X537" t="str">
        <f>IF(tblOperations[[#This Row],[Average_Completion_Days]]&lt;=_xlfn.XLOOKUP('04_References'!$A$7,tblKPITargets[KPI_Name],tblKPITargets[Target_Value]),"Met","Below Target")</f>
        <v>Met</v>
      </c>
      <c r="Y537" t="str">
        <f>IF(tblOperations[[#This Row],[Closing_Backlog]]&lt;=_xlfn.XLOOKUP('04_References'!$A$8,tblKPITargets[KPI_Name],tblKPITargets[Target_Value]),"Met","Below Target")</f>
        <v>Met</v>
      </c>
    </row>
    <row r="538" spans="1:25">
      <c r="A538" s="6" t="s">
        <v>566</v>
      </c>
      <c r="B538" s="7">
        <v>46048</v>
      </c>
      <c r="C538" s="2" t="s">
        <v>27</v>
      </c>
      <c r="D538" s="2" t="s">
        <v>19</v>
      </c>
      <c r="E538" s="2">
        <v>0</v>
      </c>
      <c r="F538" s="2">
        <v>53</v>
      </c>
      <c r="G538" s="2">
        <v>53</v>
      </c>
      <c r="H538" s="2">
        <v>41</v>
      </c>
      <c r="I538" s="2">
        <v>12</v>
      </c>
      <c r="J538" s="2">
        <v>0</v>
      </c>
      <c r="K538" s="2">
        <v>0</v>
      </c>
      <c r="L538" s="2">
        <v>2.2000000000000002</v>
      </c>
      <c r="M538" s="2">
        <v>0.873</v>
      </c>
      <c r="N538" s="2">
        <v>0.98</v>
      </c>
      <c r="O538" s="2">
        <v>4.0999999999999996</v>
      </c>
      <c r="P538" s="2">
        <v>0.69199999999999995</v>
      </c>
      <c r="Q538" s="3">
        <v>0.77400000000000002</v>
      </c>
      <c r="R538" s="4" t="str">
        <f>TRIM(tblOperations[[#This Row],[Region]])</f>
        <v>North East</v>
      </c>
      <c r="S538" s="4" t="str">
        <f>TRIM(tblOperations[[#This Row],[Team]])</f>
        <v>Workplace Services</v>
      </c>
      <c r="T538" s="4" t="str">
        <f>_xlfn.XLOOKUP(R538,tblRegionReference[Region],tblRegionReference[Area],"Not Found")</f>
        <v>North</v>
      </c>
      <c r="U538" s="4" t="str">
        <f>IF(tblOperations[[#This Row],[Completion_Rate]]&gt;=_xlfn.XLOOKUP("Completion Rate",tblKPITargets[KPI_Name],tblKPITargets[Target_Value]),"Met","Below Target")</f>
        <v>Below Target</v>
      </c>
      <c r="V538" t="str">
        <f>IF(tblOperations[[#This Row],[SLA_Compliance]]&gt;=_xlfn.XLOOKUP('04_References'!$A$3,tblKPITargets[KPI_Name],tblKPITargets[Target_Value]),"Met","Below Target")</f>
        <v>Below Target</v>
      </c>
      <c r="W538" t="str">
        <f>IF(tblOperations[[#This Row],[Quality_Pass_Rate]]&gt;=_xlfn.XLOOKUP('04_References'!$A$4,tblKPITargets[KPI_Name],tblKPITargets[Target_Value]),"Met","Below Target")</f>
        <v>Met</v>
      </c>
      <c r="X538" t="str">
        <f>IF(tblOperations[[#This Row],[Average_Completion_Days]]&lt;=_xlfn.XLOOKUP('04_References'!$A$7,tblKPITargets[KPI_Name],tblKPITargets[Target_Value]),"Met","Below Target")</f>
        <v>Met</v>
      </c>
      <c r="Y538" t="str">
        <f>IF(tblOperations[[#This Row],[Closing_Backlog]]&lt;=_xlfn.XLOOKUP('04_References'!$A$8,tblKPITargets[KPI_Name],tblKPITargets[Target_Value]),"Met","Below Target")</f>
        <v>Below Target</v>
      </c>
    </row>
    <row r="539" spans="1:25">
      <c r="A539" s="8" t="s">
        <v>567</v>
      </c>
      <c r="B539" s="9">
        <v>46048</v>
      </c>
      <c r="C539" s="4" t="s">
        <v>27</v>
      </c>
      <c r="D539" s="4" t="s">
        <v>21</v>
      </c>
      <c r="E539" s="4">
        <v>21</v>
      </c>
      <c r="F539" s="4">
        <v>41</v>
      </c>
      <c r="G539" s="4">
        <v>62</v>
      </c>
      <c r="H539" s="4">
        <v>52</v>
      </c>
      <c r="I539" s="4">
        <v>10</v>
      </c>
      <c r="J539" s="4">
        <v>0</v>
      </c>
      <c r="K539" s="4">
        <v>0</v>
      </c>
      <c r="L539" s="4">
        <v>2.5</v>
      </c>
      <c r="M539" s="4">
        <v>0.91600000000000004</v>
      </c>
      <c r="N539" s="4">
        <v>0.97</v>
      </c>
      <c r="O539" s="4">
        <v>4.0999999999999996</v>
      </c>
      <c r="P539" s="4">
        <v>0.70599999999999996</v>
      </c>
      <c r="Q539" s="5">
        <v>0.83899999999999997</v>
      </c>
      <c r="R539" s="4" t="str">
        <f>TRIM(tblOperations[[#This Row],[Region]])</f>
        <v>North East</v>
      </c>
      <c r="S539" s="4" t="str">
        <f>TRIM(tblOperations[[#This Row],[Team]])</f>
        <v>Facilities Response</v>
      </c>
      <c r="T539" s="4" t="str">
        <f>_xlfn.XLOOKUP(R539,tblRegionReference[Region],tblRegionReference[Area],"Not Found")</f>
        <v>North</v>
      </c>
      <c r="U539" s="4" t="str">
        <f>IF(tblOperations[[#This Row],[Completion_Rate]]&gt;=_xlfn.XLOOKUP("Completion Rate",tblKPITargets[KPI_Name],tblKPITargets[Target_Value]),"Met","Below Target")</f>
        <v>Below Target</v>
      </c>
      <c r="V539" t="str">
        <f>IF(tblOperations[[#This Row],[SLA_Compliance]]&gt;=_xlfn.XLOOKUP('04_References'!$A$3,tblKPITargets[KPI_Name],tblKPITargets[Target_Value]),"Met","Below Target")</f>
        <v>Below Target</v>
      </c>
      <c r="W539" t="str">
        <f>IF(tblOperations[[#This Row],[Quality_Pass_Rate]]&gt;=_xlfn.XLOOKUP('04_References'!$A$4,tblKPITargets[KPI_Name],tblKPITargets[Target_Value]),"Met","Below Target")</f>
        <v>Met</v>
      </c>
      <c r="X539" t="str">
        <f>IF(tblOperations[[#This Row],[Average_Completion_Days]]&lt;=_xlfn.XLOOKUP('04_References'!$A$7,tblKPITargets[KPI_Name],tblKPITargets[Target_Value]),"Met","Below Target")</f>
        <v>Met</v>
      </c>
      <c r="Y539" t="str">
        <f>IF(tblOperations[[#This Row],[Closing_Backlog]]&lt;=_xlfn.XLOOKUP('04_References'!$A$8,tblKPITargets[KPI_Name],tblKPITargets[Target_Value]),"Met","Below Target")</f>
        <v>Met</v>
      </c>
    </row>
    <row r="540" spans="1:25">
      <c r="A540" s="6" t="s">
        <v>568</v>
      </c>
      <c r="B540" s="7">
        <v>46048</v>
      </c>
      <c r="C540" s="2" t="s">
        <v>27</v>
      </c>
      <c r="D540" s="2" t="s">
        <v>23</v>
      </c>
      <c r="E540" s="2">
        <v>408</v>
      </c>
      <c r="F540" s="2">
        <v>35</v>
      </c>
      <c r="G540" s="2">
        <v>443</v>
      </c>
      <c r="H540" s="2">
        <v>19</v>
      </c>
      <c r="I540" s="2">
        <v>424</v>
      </c>
      <c r="J540" s="2">
        <v>0</v>
      </c>
      <c r="K540" s="2">
        <v>0</v>
      </c>
      <c r="L540" s="2">
        <v>8</v>
      </c>
      <c r="M540" s="2">
        <v>0.6</v>
      </c>
      <c r="N540" s="2">
        <v>0.98499999999999999</v>
      </c>
      <c r="O540" s="2">
        <v>2.5</v>
      </c>
      <c r="P540" s="2">
        <v>0.70899999999999996</v>
      </c>
      <c r="Q540" s="3">
        <v>4.2999999999999997E-2</v>
      </c>
      <c r="R540" s="4" t="str">
        <f>TRIM(tblOperations[[#This Row],[Region]])</f>
        <v>North East</v>
      </c>
      <c r="S540" s="4" t="str">
        <f>TRIM(tblOperations[[#This Row],[Team]])</f>
        <v>Estates Support</v>
      </c>
      <c r="T540" s="4" t="str">
        <f>_xlfn.XLOOKUP(R540,tblRegionReference[Region],tblRegionReference[Area],"Not Found")</f>
        <v>North</v>
      </c>
      <c r="U540" s="4" t="str">
        <f>IF(tblOperations[[#This Row],[Completion_Rate]]&gt;=_xlfn.XLOOKUP("Completion Rate",tblKPITargets[KPI_Name],tblKPITargets[Target_Value]),"Met","Below Target")</f>
        <v>Below Target</v>
      </c>
      <c r="V540" t="str">
        <f>IF(tblOperations[[#This Row],[SLA_Compliance]]&gt;=_xlfn.XLOOKUP('04_References'!$A$3,tblKPITargets[KPI_Name],tblKPITargets[Target_Value]),"Met","Below Target")</f>
        <v>Below Target</v>
      </c>
      <c r="W540" t="str">
        <f>IF(tblOperations[[#This Row],[Quality_Pass_Rate]]&gt;=_xlfn.XLOOKUP('04_References'!$A$4,tblKPITargets[KPI_Name],tblKPITargets[Target_Value]),"Met","Below Target")</f>
        <v>Met</v>
      </c>
      <c r="X540" t="str">
        <f>IF(tblOperations[[#This Row],[Average_Completion_Days]]&lt;=_xlfn.XLOOKUP('04_References'!$A$7,tblKPITargets[KPI_Name],tblKPITargets[Target_Value]),"Met","Below Target")</f>
        <v>Below Target</v>
      </c>
      <c r="Y540" t="str">
        <f>IF(tblOperations[[#This Row],[Closing_Backlog]]&lt;=_xlfn.XLOOKUP('04_References'!$A$8,tblKPITargets[KPI_Name],tblKPITargets[Target_Value]),"Met","Below Target")</f>
        <v>Below Target</v>
      </c>
    </row>
    <row r="541" spans="1:25">
      <c r="A541" s="8" t="s">
        <v>569</v>
      </c>
      <c r="B541" s="9">
        <v>46048</v>
      </c>
      <c r="C541" s="4" t="s">
        <v>27</v>
      </c>
      <c r="D541" s="4" t="s">
        <v>25</v>
      </c>
      <c r="E541" s="4">
        <v>17</v>
      </c>
      <c r="F541" s="4">
        <v>23</v>
      </c>
      <c r="G541" s="4">
        <v>40</v>
      </c>
      <c r="H541" s="4">
        <v>31</v>
      </c>
      <c r="I541" s="4">
        <v>9</v>
      </c>
      <c r="J541" s="4">
        <v>0</v>
      </c>
      <c r="K541" s="4">
        <v>0</v>
      </c>
      <c r="L541" s="4">
        <v>2.6</v>
      </c>
      <c r="M541" s="4">
        <v>0.83899999999999997</v>
      </c>
      <c r="N541" s="4">
        <v>0.98599999999999999</v>
      </c>
      <c r="O541" s="4">
        <v>4.3</v>
      </c>
      <c r="P541" s="4">
        <v>0.77400000000000002</v>
      </c>
      <c r="Q541" s="5">
        <v>0.77500000000000002</v>
      </c>
      <c r="R541" s="4" t="str">
        <f>TRIM(tblOperations[[#This Row],[Region]])</f>
        <v>North East</v>
      </c>
      <c r="S541" s="4" t="str">
        <f>TRIM(tblOperations[[#This Row],[Team]])</f>
        <v>Workplace Projects</v>
      </c>
      <c r="T541" s="4" t="str">
        <f>_xlfn.XLOOKUP(R541,tblRegionReference[Region],tblRegionReference[Area],"Not Found")</f>
        <v>North</v>
      </c>
      <c r="U541" s="4" t="str">
        <f>IF(tblOperations[[#This Row],[Completion_Rate]]&gt;=_xlfn.XLOOKUP("Completion Rate",tblKPITargets[KPI_Name],tblKPITargets[Target_Value]),"Met","Below Target")</f>
        <v>Below Target</v>
      </c>
      <c r="V541" t="str">
        <f>IF(tblOperations[[#This Row],[SLA_Compliance]]&gt;=_xlfn.XLOOKUP('04_References'!$A$3,tblKPITargets[KPI_Name],tblKPITargets[Target_Value]),"Met","Below Target")</f>
        <v>Below Target</v>
      </c>
      <c r="W541" t="str">
        <f>IF(tblOperations[[#This Row],[Quality_Pass_Rate]]&gt;=_xlfn.XLOOKUP('04_References'!$A$4,tblKPITargets[KPI_Name],tblKPITargets[Target_Value]),"Met","Below Target")</f>
        <v>Met</v>
      </c>
      <c r="X541" t="str">
        <f>IF(tblOperations[[#This Row],[Average_Completion_Days]]&lt;=_xlfn.XLOOKUP('04_References'!$A$7,tblKPITargets[KPI_Name],tblKPITargets[Target_Value]),"Met","Below Target")</f>
        <v>Met</v>
      </c>
      <c r="Y541" t="str">
        <f>IF(tblOperations[[#This Row],[Closing_Backlog]]&lt;=_xlfn.XLOOKUP('04_References'!$A$8,tblKPITargets[KPI_Name],tblKPITargets[Target_Value]),"Met","Below Target")</f>
        <v>Met</v>
      </c>
    </row>
    <row r="542" spans="1:25">
      <c r="A542" s="6" t="s">
        <v>570</v>
      </c>
      <c r="B542" s="7">
        <v>46048</v>
      </c>
      <c r="C542" s="2" t="s">
        <v>32</v>
      </c>
      <c r="D542" s="2" t="s">
        <v>19</v>
      </c>
      <c r="E542" s="2">
        <v>200</v>
      </c>
      <c r="F542" s="2">
        <v>45</v>
      </c>
      <c r="G542" s="2">
        <v>245</v>
      </c>
      <c r="H542" s="2">
        <v>38</v>
      </c>
      <c r="I542" s="2">
        <v>207</v>
      </c>
      <c r="J542" s="2">
        <v>0</v>
      </c>
      <c r="K542" s="2">
        <v>0</v>
      </c>
      <c r="L542" s="2">
        <v>8</v>
      </c>
      <c r="M542" s="2">
        <v>0.6</v>
      </c>
      <c r="N542" s="2">
        <v>0.98</v>
      </c>
      <c r="O542" s="2">
        <v>2.5</v>
      </c>
      <c r="P542" s="2">
        <v>0.77900000000000003</v>
      </c>
      <c r="Q542" s="3">
        <v>0.155</v>
      </c>
      <c r="R542" s="4" t="str">
        <f>TRIM(tblOperations[[#This Row],[Region]])</f>
        <v>North West</v>
      </c>
      <c r="S542" s="4" t="str">
        <f>TRIM(tblOperations[[#This Row],[Team]])</f>
        <v>Workplace Services</v>
      </c>
      <c r="T542" s="4" t="str">
        <f>_xlfn.XLOOKUP(R542,tblRegionReference[Region],tblRegionReference[Area],"Not Found")</f>
        <v>North</v>
      </c>
      <c r="U542" s="4" t="str">
        <f>IF(tblOperations[[#This Row],[Completion_Rate]]&gt;=_xlfn.XLOOKUP("Completion Rate",tblKPITargets[KPI_Name],tblKPITargets[Target_Value]),"Met","Below Target")</f>
        <v>Below Target</v>
      </c>
      <c r="V542" t="str">
        <f>IF(tblOperations[[#This Row],[SLA_Compliance]]&gt;=_xlfn.XLOOKUP('04_References'!$A$3,tblKPITargets[KPI_Name],tblKPITargets[Target_Value]),"Met","Below Target")</f>
        <v>Below Target</v>
      </c>
      <c r="W542" t="str">
        <f>IF(tblOperations[[#This Row],[Quality_Pass_Rate]]&gt;=_xlfn.XLOOKUP('04_References'!$A$4,tblKPITargets[KPI_Name],tblKPITargets[Target_Value]),"Met","Below Target")</f>
        <v>Met</v>
      </c>
      <c r="X542" t="str">
        <f>IF(tblOperations[[#This Row],[Average_Completion_Days]]&lt;=_xlfn.XLOOKUP('04_References'!$A$7,tblKPITargets[KPI_Name],tblKPITargets[Target_Value]),"Met","Below Target")</f>
        <v>Below Target</v>
      </c>
      <c r="Y542" t="str">
        <f>IF(tblOperations[[#This Row],[Closing_Backlog]]&lt;=_xlfn.XLOOKUP('04_References'!$A$8,tblKPITargets[KPI_Name],tblKPITargets[Target_Value]),"Met","Below Target")</f>
        <v>Below Target</v>
      </c>
    </row>
    <row r="543" spans="1:25">
      <c r="A543" s="8" t="s">
        <v>571</v>
      </c>
      <c r="B543" s="9">
        <v>46048</v>
      </c>
      <c r="C543" s="4" t="s">
        <v>32</v>
      </c>
      <c r="D543" s="4" t="s">
        <v>21</v>
      </c>
      <c r="E543" s="4">
        <v>311</v>
      </c>
      <c r="F543" s="4">
        <v>34</v>
      </c>
      <c r="G543" s="4">
        <v>345</v>
      </c>
      <c r="H543" s="4">
        <v>24</v>
      </c>
      <c r="I543" s="4">
        <v>321</v>
      </c>
      <c r="J543" s="4">
        <v>0</v>
      </c>
      <c r="K543" s="4">
        <v>0</v>
      </c>
      <c r="L543" s="4">
        <v>8</v>
      </c>
      <c r="M543" s="4">
        <v>0.6</v>
      </c>
      <c r="N543" s="4">
        <v>0.98899999999999999</v>
      </c>
      <c r="O543" s="4">
        <v>2.5</v>
      </c>
      <c r="P543" s="4">
        <v>0.78300000000000003</v>
      </c>
      <c r="Q543" s="5">
        <v>7.0000000000000007E-2</v>
      </c>
      <c r="R543" s="4" t="str">
        <f>TRIM(tblOperations[[#This Row],[Region]])</f>
        <v>North West</v>
      </c>
      <c r="S543" s="4" t="str">
        <f>TRIM(tblOperations[[#This Row],[Team]])</f>
        <v>Facilities Response</v>
      </c>
      <c r="T543" s="4" t="str">
        <f>_xlfn.XLOOKUP(R543,tblRegionReference[Region],tblRegionReference[Area],"Not Found")</f>
        <v>North</v>
      </c>
      <c r="U543" s="4" t="str">
        <f>IF(tblOperations[[#This Row],[Completion_Rate]]&gt;=_xlfn.XLOOKUP("Completion Rate",tblKPITargets[KPI_Name],tblKPITargets[Target_Value]),"Met","Below Target")</f>
        <v>Below Target</v>
      </c>
      <c r="V543" t="str">
        <f>IF(tblOperations[[#This Row],[SLA_Compliance]]&gt;=_xlfn.XLOOKUP('04_References'!$A$3,tblKPITargets[KPI_Name],tblKPITargets[Target_Value]),"Met","Below Target")</f>
        <v>Below Target</v>
      </c>
      <c r="W543" t="str">
        <f>IF(tblOperations[[#This Row],[Quality_Pass_Rate]]&gt;=_xlfn.XLOOKUP('04_References'!$A$4,tblKPITargets[KPI_Name],tblKPITargets[Target_Value]),"Met","Below Target")</f>
        <v>Met</v>
      </c>
      <c r="X543" t="str">
        <f>IF(tblOperations[[#This Row],[Average_Completion_Days]]&lt;=_xlfn.XLOOKUP('04_References'!$A$7,tblKPITargets[KPI_Name],tblKPITargets[Target_Value]),"Met","Below Target")</f>
        <v>Below Target</v>
      </c>
      <c r="Y543" t="str">
        <f>IF(tblOperations[[#This Row],[Closing_Backlog]]&lt;=_xlfn.XLOOKUP('04_References'!$A$8,tblKPITargets[KPI_Name],tblKPITargets[Target_Value]),"Met","Below Target")</f>
        <v>Below Target</v>
      </c>
    </row>
    <row r="544" spans="1:25">
      <c r="A544" s="6" t="s">
        <v>572</v>
      </c>
      <c r="B544" s="7">
        <v>46048</v>
      </c>
      <c r="C544" s="2" t="s">
        <v>32</v>
      </c>
      <c r="D544" s="2" t="s">
        <v>23</v>
      </c>
      <c r="E544" s="2">
        <v>431</v>
      </c>
      <c r="F544" s="2">
        <v>31</v>
      </c>
      <c r="G544" s="2">
        <v>462</v>
      </c>
      <c r="H544" s="2">
        <v>19</v>
      </c>
      <c r="I544" s="2">
        <v>443</v>
      </c>
      <c r="J544" s="2">
        <v>0</v>
      </c>
      <c r="K544" s="2">
        <v>0</v>
      </c>
      <c r="L544" s="2">
        <v>8</v>
      </c>
      <c r="M544" s="2">
        <v>0.6</v>
      </c>
      <c r="N544" s="2">
        <v>0.98299999999999998</v>
      </c>
      <c r="O544" s="2">
        <v>2.5</v>
      </c>
      <c r="P544" s="2">
        <v>0.66700000000000004</v>
      </c>
      <c r="Q544" s="3">
        <v>4.1000000000000002E-2</v>
      </c>
      <c r="R544" s="4" t="str">
        <f>TRIM(tblOperations[[#This Row],[Region]])</f>
        <v>North West</v>
      </c>
      <c r="S544" s="4" t="str">
        <f>TRIM(tblOperations[[#This Row],[Team]])</f>
        <v>Estates Support</v>
      </c>
      <c r="T544" s="4" t="str">
        <f>_xlfn.XLOOKUP(R544,tblRegionReference[Region],tblRegionReference[Area],"Not Found")</f>
        <v>North</v>
      </c>
      <c r="U544" s="4" t="str">
        <f>IF(tblOperations[[#This Row],[Completion_Rate]]&gt;=_xlfn.XLOOKUP("Completion Rate",tblKPITargets[KPI_Name],tblKPITargets[Target_Value]),"Met","Below Target")</f>
        <v>Below Target</v>
      </c>
      <c r="V544" t="str">
        <f>IF(tblOperations[[#This Row],[SLA_Compliance]]&gt;=_xlfn.XLOOKUP('04_References'!$A$3,tblKPITargets[KPI_Name],tblKPITargets[Target_Value]),"Met","Below Target")</f>
        <v>Below Target</v>
      </c>
      <c r="W544" t="str">
        <f>IF(tblOperations[[#This Row],[Quality_Pass_Rate]]&gt;=_xlfn.XLOOKUP('04_References'!$A$4,tblKPITargets[KPI_Name],tblKPITargets[Target_Value]),"Met","Below Target")</f>
        <v>Met</v>
      </c>
      <c r="X544" t="str">
        <f>IF(tblOperations[[#This Row],[Average_Completion_Days]]&lt;=_xlfn.XLOOKUP('04_References'!$A$7,tblKPITargets[KPI_Name],tblKPITargets[Target_Value]),"Met","Below Target")</f>
        <v>Below Target</v>
      </c>
      <c r="Y544" t="str">
        <f>IF(tblOperations[[#This Row],[Closing_Backlog]]&lt;=_xlfn.XLOOKUP('04_References'!$A$8,tblKPITargets[KPI_Name],tblKPITargets[Target_Value]),"Met","Below Target")</f>
        <v>Below Target</v>
      </c>
    </row>
    <row r="545" spans="1:25">
      <c r="A545" s="8" t="s">
        <v>573</v>
      </c>
      <c r="B545" s="9">
        <v>46048</v>
      </c>
      <c r="C545" s="4" t="s">
        <v>32</v>
      </c>
      <c r="D545" s="4" t="s">
        <v>25</v>
      </c>
      <c r="E545" s="4">
        <v>0</v>
      </c>
      <c r="F545" s="4">
        <v>34</v>
      </c>
      <c r="G545" s="4">
        <v>34</v>
      </c>
      <c r="H545" s="4">
        <v>34</v>
      </c>
      <c r="I545" s="4">
        <v>0</v>
      </c>
      <c r="J545" s="4">
        <v>0</v>
      </c>
      <c r="K545" s="4">
        <v>0</v>
      </c>
      <c r="L545" s="4">
        <v>1.5</v>
      </c>
      <c r="M545" s="4">
        <v>0.95599999999999996</v>
      </c>
      <c r="N545" s="4">
        <v>1</v>
      </c>
      <c r="O545" s="4">
        <v>4.5</v>
      </c>
      <c r="P545" s="4">
        <v>0.72299999999999998</v>
      </c>
      <c r="Q545" s="5">
        <v>1</v>
      </c>
      <c r="R545" s="4" t="str">
        <f>TRIM(tblOperations[[#This Row],[Region]])</f>
        <v>North West</v>
      </c>
      <c r="S545" s="4" t="str">
        <f>TRIM(tblOperations[[#This Row],[Team]])</f>
        <v>Workplace Projects</v>
      </c>
      <c r="T545" s="4" t="str">
        <f>_xlfn.XLOOKUP(R545,tblRegionReference[Region],tblRegionReference[Area],"Not Found")</f>
        <v>North</v>
      </c>
      <c r="U545" s="4" t="str">
        <f>IF(tblOperations[[#This Row],[Completion_Rate]]&gt;=_xlfn.XLOOKUP("Completion Rate",tblKPITargets[KPI_Name],tblKPITargets[Target_Value]),"Met","Below Target")</f>
        <v>Met</v>
      </c>
      <c r="V545" t="str">
        <f>IF(tblOperations[[#This Row],[SLA_Compliance]]&gt;=_xlfn.XLOOKUP('04_References'!$A$3,tblKPITargets[KPI_Name],tblKPITargets[Target_Value]),"Met","Below Target")</f>
        <v>Met</v>
      </c>
      <c r="W545" t="str">
        <f>IF(tblOperations[[#This Row],[Quality_Pass_Rate]]&gt;=_xlfn.XLOOKUP('04_References'!$A$4,tblKPITargets[KPI_Name],tblKPITargets[Target_Value]),"Met","Below Target")</f>
        <v>Met</v>
      </c>
      <c r="X545" t="str">
        <f>IF(tblOperations[[#This Row],[Average_Completion_Days]]&lt;=_xlfn.XLOOKUP('04_References'!$A$7,tblKPITargets[KPI_Name],tblKPITargets[Target_Value]),"Met","Below Target")</f>
        <v>Met</v>
      </c>
      <c r="Y545" t="str">
        <f>IF(tblOperations[[#This Row],[Closing_Backlog]]&lt;=_xlfn.XLOOKUP('04_References'!$A$8,tblKPITargets[KPI_Name],tblKPITargets[Target_Value]),"Met","Below Target")</f>
        <v>Met</v>
      </c>
    </row>
    <row r="546" spans="1:25">
      <c r="A546" s="6" t="s">
        <v>574</v>
      </c>
      <c r="B546" s="7">
        <v>46048</v>
      </c>
      <c r="C546" s="2" t="s">
        <v>37</v>
      </c>
      <c r="D546" s="2" t="s">
        <v>19</v>
      </c>
      <c r="E546" s="2">
        <v>0</v>
      </c>
      <c r="F546" s="2">
        <v>25</v>
      </c>
      <c r="G546" s="2">
        <v>25</v>
      </c>
      <c r="H546" s="2">
        <v>25</v>
      </c>
      <c r="I546" s="2">
        <v>0</v>
      </c>
      <c r="J546" s="2">
        <v>1</v>
      </c>
      <c r="K546" s="2">
        <v>1</v>
      </c>
      <c r="L546" s="2">
        <v>1.6</v>
      </c>
      <c r="M546" s="2">
        <v>0.91300000000000003</v>
      </c>
      <c r="N546" s="2">
        <v>0.95099999999999996</v>
      </c>
      <c r="O546" s="2">
        <v>4.4000000000000004</v>
      </c>
      <c r="P546" s="2">
        <v>0.81399999999999995</v>
      </c>
      <c r="Q546" s="3">
        <v>1</v>
      </c>
      <c r="R546" s="4" t="str">
        <f>TRIM(tblOperations[[#This Row],[Region]])</f>
        <v>Midlands</v>
      </c>
      <c r="S546" s="4" t="str">
        <f>TRIM(tblOperations[[#This Row],[Team]])</f>
        <v>Workplace Services</v>
      </c>
      <c r="T546" s="4" t="str">
        <f>_xlfn.XLOOKUP(R546,tblRegionReference[Region],tblRegionReference[Area],"Not Found")</f>
        <v>Central</v>
      </c>
      <c r="U546" s="4" t="str">
        <f>IF(tblOperations[[#This Row],[Completion_Rate]]&gt;=_xlfn.XLOOKUP("Completion Rate",tblKPITargets[KPI_Name],tblKPITargets[Target_Value]),"Met","Below Target")</f>
        <v>Met</v>
      </c>
      <c r="V546" t="str">
        <f>IF(tblOperations[[#This Row],[SLA_Compliance]]&gt;=_xlfn.XLOOKUP('04_References'!$A$3,tblKPITargets[KPI_Name],tblKPITargets[Target_Value]),"Met","Below Target")</f>
        <v>Below Target</v>
      </c>
      <c r="W546" t="str">
        <f>IF(tblOperations[[#This Row],[Quality_Pass_Rate]]&gt;=_xlfn.XLOOKUP('04_References'!$A$4,tblKPITargets[KPI_Name],tblKPITargets[Target_Value]),"Met","Below Target")</f>
        <v>Met</v>
      </c>
      <c r="X546" t="str">
        <f>IF(tblOperations[[#This Row],[Average_Completion_Days]]&lt;=_xlfn.XLOOKUP('04_References'!$A$7,tblKPITargets[KPI_Name],tblKPITargets[Target_Value]),"Met","Below Target")</f>
        <v>Met</v>
      </c>
      <c r="Y546" t="str">
        <f>IF(tblOperations[[#This Row],[Closing_Backlog]]&lt;=_xlfn.XLOOKUP('04_References'!$A$8,tblKPITargets[KPI_Name],tblKPITargets[Target_Value]),"Met","Below Target")</f>
        <v>Met</v>
      </c>
    </row>
    <row r="547" spans="1:25">
      <c r="A547" s="8" t="s">
        <v>575</v>
      </c>
      <c r="B547" s="9">
        <v>46048</v>
      </c>
      <c r="C547" s="4" t="s">
        <v>37</v>
      </c>
      <c r="D547" s="4" t="s">
        <v>21</v>
      </c>
      <c r="E547" s="4">
        <v>202</v>
      </c>
      <c r="F547" s="4">
        <v>52</v>
      </c>
      <c r="G547" s="4">
        <v>254</v>
      </c>
      <c r="H547" s="4">
        <v>28</v>
      </c>
      <c r="I547" s="4">
        <v>226</v>
      </c>
      <c r="J547" s="4">
        <v>0</v>
      </c>
      <c r="K547" s="4">
        <v>0</v>
      </c>
      <c r="L547" s="4">
        <v>8</v>
      </c>
      <c r="M547" s="4">
        <v>0.6</v>
      </c>
      <c r="N547" s="4">
        <v>0.98499999999999999</v>
      </c>
      <c r="O547" s="4">
        <v>2.5</v>
      </c>
      <c r="P547" s="4">
        <v>0.78800000000000003</v>
      </c>
      <c r="Q547" s="5">
        <v>0.11</v>
      </c>
      <c r="R547" s="4" t="str">
        <f>TRIM(tblOperations[[#This Row],[Region]])</f>
        <v>Midlands</v>
      </c>
      <c r="S547" s="4" t="str">
        <f>TRIM(tblOperations[[#This Row],[Team]])</f>
        <v>Facilities Response</v>
      </c>
      <c r="T547" s="4" t="str">
        <f>_xlfn.XLOOKUP(R547,tblRegionReference[Region],tblRegionReference[Area],"Not Found")</f>
        <v>Central</v>
      </c>
      <c r="U547" s="4" t="str">
        <f>IF(tblOperations[[#This Row],[Completion_Rate]]&gt;=_xlfn.XLOOKUP("Completion Rate",tblKPITargets[KPI_Name],tblKPITargets[Target_Value]),"Met","Below Target")</f>
        <v>Below Target</v>
      </c>
      <c r="V547" t="str">
        <f>IF(tblOperations[[#This Row],[SLA_Compliance]]&gt;=_xlfn.XLOOKUP('04_References'!$A$3,tblKPITargets[KPI_Name],tblKPITargets[Target_Value]),"Met","Below Target")</f>
        <v>Below Target</v>
      </c>
      <c r="W547" t="str">
        <f>IF(tblOperations[[#This Row],[Quality_Pass_Rate]]&gt;=_xlfn.XLOOKUP('04_References'!$A$4,tblKPITargets[KPI_Name],tblKPITargets[Target_Value]),"Met","Below Target")</f>
        <v>Met</v>
      </c>
      <c r="X547" t="str">
        <f>IF(tblOperations[[#This Row],[Average_Completion_Days]]&lt;=_xlfn.XLOOKUP('04_References'!$A$7,tblKPITargets[KPI_Name],tblKPITargets[Target_Value]),"Met","Below Target")</f>
        <v>Below Target</v>
      </c>
      <c r="Y547" t="str">
        <f>IF(tblOperations[[#This Row],[Closing_Backlog]]&lt;=_xlfn.XLOOKUP('04_References'!$A$8,tblKPITargets[KPI_Name],tblKPITargets[Target_Value]),"Met","Below Target")</f>
        <v>Below Target</v>
      </c>
    </row>
    <row r="548" spans="1:25">
      <c r="A548" s="6" t="s">
        <v>576</v>
      </c>
      <c r="B548" s="7">
        <v>46048</v>
      </c>
      <c r="C548" s="2" t="s">
        <v>37</v>
      </c>
      <c r="D548" s="2" t="s">
        <v>23</v>
      </c>
      <c r="E548" s="2">
        <v>83</v>
      </c>
      <c r="F548" s="2">
        <v>23</v>
      </c>
      <c r="G548" s="2">
        <v>106</v>
      </c>
      <c r="H548" s="2">
        <v>30</v>
      </c>
      <c r="I548" s="2">
        <v>76</v>
      </c>
      <c r="J548" s="2">
        <v>0</v>
      </c>
      <c r="K548" s="2">
        <v>0</v>
      </c>
      <c r="L548" s="2">
        <v>7.3</v>
      </c>
      <c r="M548" s="2">
        <v>0.6</v>
      </c>
      <c r="N548" s="2">
        <v>0.97399999999999998</v>
      </c>
      <c r="O548" s="2">
        <v>2.5</v>
      </c>
      <c r="P548" s="2">
        <v>0.78800000000000003</v>
      </c>
      <c r="Q548" s="3">
        <v>0.28299999999999997</v>
      </c>
      <c r="R548" s="4" t="str">
        <f>TRIM(tblOperations[[#This Row],[Region]])</f>
        <v>Midlands</v>
      </c>
      <c r="S548" s="4" t="str">
        <f>TRIM(tblOperations[[#This Row],[Team]])</f>
        <v>Estates Support</v>
      </c>
      <c r="T548" s="4" t="str">
        <f>_xlfn.XLOOKUP(R548,tblRegionReference[Region],tblRegionReference[Area],"Not Found")</f>
        <v>Central</v>
      </c>
      <c r="U548" s="4" t="str">
        <f>IF(tblOperations[[#This Row],[Completion_Rate]]&gt;=_xlfn.XLOOKUP("Completion Rate",tblKPITargets[KPI_Name],tblKPITargets[Target_Value]),"Met","Below Target")</f>
        <v>Below Target</v>
      </c>
      <c r="V548" t="str">
        <f>IF(tblOperations[[#This Row],[SLA_Compliance]]&gt;=_xlfn.XLOOKUP('04_References'!$A$3,tblKPITargets[KPI_Name],tblKPITargets[Target_Value]),"Met","Below Target")</f>
        <v>Below Target</v>
      </c>
      <c r="W548" t="str">
        <f>IF(tblOperations[[#This Row],[Quality_Pass_Rate]]&gt;=_xlfn.XLOOKUP('04_References'!$A$4,tblKPITargets[KPI_Name],tblKPITargets[Target_Value]),"Met","Below Target")</f>
        <v>Met</v>
      </c>
      <c r="X548" t="str">
        <f>IF(tblOperations[[#This Row],[Average_Completion_Days]]&lt;=_xlfn.XLOOKUP('04_References'!$A$7,tblKPITargets[KPI_Name],tblKPITargets[Target_Value]),"Met","Below Target")</f>
        <v>Below Target</v>
      </c>
      <c r="Y548" t="str">
        <f>IF(tblOperations[[#This Row],[Closing_Backlog]]&lt;=_xlfn.XLOOKUP('04_References'!$A$8,tblKPITargets[KPI_Name],tblKPITargets[Target_Value]),"Met","Below Target")</f>
        <v>Below Target</v>
      </c>
    </row>
    <row r="549" spans="1:25">
      <c r="A549" s="8" t="s">
        <v>577</v>
      </c>
      <c r="B549" s="9">
        <v>46048</v>
      </c>
      <c r="C549" s="4" t="s">
        <v>37</v>
      </c>
      <c r="D549" s="4" t="s">
        <v>25</v>
      </c>
      <c r="E549" s="4">
        <v>0</v>
      </c>
      <c r="F549" s="4">
        <v>17</v>
      </c>
      <c r="G549" s="4">
        <v>17</v>
      </c>
      <c r="H549" s="4">
        <v>17</v>
      </c>
      <c r="I549" s="4">
        <v>0</v>
      </c>
      <c r="J549" s="4">
        <v>0</v>
      </c>
      <c r="K549" s="4">
        <v>0</v>
      </c>
      <c r="L549" s="4">
        <v>1.6</v>
      </c>
      <c r="M549" s="4">
        <v>0.98599999999999999</v>
      </c>
      <c r="N549" s="4">
        <v>0.99199999999999999</v>
      </c>
      <c r="O549" s="4">
        <v>4.5999999999999996</v>
      </c>
      <c r="P549" s="4">
        <v>0.72</v>
      </c>
      <c r="Q549" s="5">
        <v>1</v>
      </c>
      <c r="R549" s="4" t="str">
        <f>TRIM(tblOperations[[#This Row],[Region]])</f>
        <v>Midlands</v>
      </c>
      <c r="S549" s="4" t="str">
        <f>TRIM(tblOperations[[#This Row],[Team]])</f>
        <v>Workplace Projects</v>
      </c>
      <c r="T549" s="4" t="str">
        <f>_xlfn.XLOOKUP(R549,tblRegionReference[Region],tblRegionReference[Area],"Not Found")</f>
        <v>Central</v>
      </c>
      <c r="U549" s="4" t="str">
        <f>IF(tblOperations[[#This Row],[Completion_Rate]]&gt;=_xlfn.XLOOKUP("Completion Rate",tblKPITargets[KPI_Name],tblKPITargets[Target_Value]),"Met","Below Target")</f>
        <v>Met</v>
      </c>
      <c r="V549" t="str">
        <f>IF(tblOperations[[#This Row],[SLA_Compliance]]&gt;=_xlfn.XLOOKUP('04_References'!$A$3,tblKPITargets[KPI_Name],tblKPITargets[Target_Value]),"Met","Below Target")</f>
        <v>Met</v>
      </c>
      <c r="W549" t="str">
        <f>IF(tblOperations[[#This Row],[Quality_Pass_Rate]]&gt;=_xlfn.XLOOKUP('04_References'!$A$4,tblKPITargets[KPI_Name],tblKPITargets[Target_Value]),"Met","Below Target")</f>
        <v>Met</v>
      </c>
      <c r="X549" t="str">
        <f>IF(tblOperations[[#This Row],[Average_Completion_Days]]&lt;=_xlfn.XLOOKUP('04_References'!$A$7,tblKPITargets[KPI_Name],tblKPITargets[Target_Value]),"Met","Below Target")</f>
        <v>Met</v>
      </c>
      <c r="Y549" t="str">
        <f>IF(tblOperations[[#This Row],[Closing_Backlog]]&lt;=_xlfn.XLOOKUP('04_References'!$A$8,tblKPITargets[KPI_Name],tblKPITargets[Target_Value]),"Met","Below Target")</f>
        <v>Met</v>
      </c>
    </row>
    <row r="550" spans="1:25">
      <c r="A550" s="6" t="s">
        <v>578</v>
      </c>
      <c r="B550" s="7">
        <v>46048</v>
      </c>
      <c r="C550" s="2" t="s">
        <v>43</v>
      </c>
      <c r="D550" s="2" t="s">
        <v>19</v>
      </c>
      <c r="E550" s="2">
        <v>309</v>
      </c>
      <c r="F550" s="2">
        <v>45</v>
      </c>
      <c r="G550" s="2">
        <v>354</v>
      </c>
      <c r="H550" s="2">
        <v>31</v>
      </c>
      <c r="I550" s="2">
        <v>323</v>
      </c>
      <c r="J550" s="2">
        <v>0</v>
      </c>
      <c r="K550" s="2">
        <v>0</v>
      </c>
      <c r="L550" s="2">
        <v>8</v>
      </c>
      <c r="M550" s="2">
        <v>0.6</v>
      </c>
      <c r="N550" s="2">
        <v>0.97499999999999998</v>
      </c>
      <c r="O550" s="2">
        <v>2.5</v>
      </c>
      <c r="P550" s="2">
        <v>0.70299999999999996</v>
      </c>
      <c r="Q550" s="3">
        <v>8.7999999999999995E-2</v>
      </c>
      <c r="R550" s="4" t="str">
        <f>TRIM(tblOperations[[#This Row],[Region]])</f>
        <v>South West</v>
      </c>
      <c r="S550" s="4" t="str">
        <f>TRIM(tblOperations[[#This Row],[Team]])</f>
        <v>Workplace Services</v>
      </c>
      <c r="T550" s="4" t="str">
        <f>_xlfn.XLOOKUP(R550,tblRegionReference[Region],tblRegionReference[Area],"Not Found")</f>
        <v>South</v>
      </c>
      <c r="U550" s="4" t="str">
        <f>IF(tblOperations[[#This Row],[Completion_Rate]]&gt;=_xlfn.XLOOKUP("Completion Rate",tblKPITargets[KPI_Name],tblKPITargets[Target_Value]),"Met","Below Target")</f>
        <v>Below Target</v>
      </c>
      <c r="V550" t="str">
        <f>IF(tblOperations[[#This Row],[SLA_Compliance]]&gt;=_xlfn.XLOOKUP('04_References'!$A$3,tblKPITargets[KPI_Name],tblKPITargets[Target_Value]),"Met","Below Target")</f>
        <v>Below Target</v>
      </c>
      <c r="W550" t="str">
        <f>IF(tblOperations[[#This Row],[Quality_Pass_Rate]]&gt;=_xlfn.XLOOKUP('04_References'!$A$4,tblKPITargets[KPI_Name],tblKPITargets[Target_Value]),"Met","Below Target")</f>
        <v>Met</v>
      </c>
      <c r="X550" t="str">
        <f>IF(tblOperations[[#This Row],[Average_Completion_Days]]&lt;=_xlfn.XLOOKUP('04_References'!$A$7,tblKPITargets[KPI_Name],tblKPITargets[Target_Value]),"Met","Below Target")</f>
        <v>Below Target</v>
      </c>
      <c r="Y550" t="str">
        <f>IF(tblOperations[[#This Row],[Closing_Backlog]]&lt;=_xlfn.XLOOKUP('04_References'!$A$8,tblKPITargets[KPI_Name],tblKPITargets[Target_Value]),"Met","Below Target")</f>
        <v>Below Target</v>
      </c>
    </row>
    <row r="551" spans="1:25">
      <c r="A551" s="8" t="s">
        <v>579</v>
      </c>
      <c r="B551" s="9">
        <v>46048</v>
      </c>
      <c r="C551" s="4" t="s">
        <v>43</v>
      </c>
      <c r="D551" s="4" t="s">
        <v>21</v>
      </c>
      <c r="E551" s="4">
        <v>0</v>
      </c>
      <c r="F551" s="4">
        <v>37</v>
      </c>
      <c r="G551" s="4">
        <v>37</v>
      </c>
      <c r="H551" s="4">
        <v>37</v>
      </c>
      <c r="I551" s="4">
        <v>0</v>
      </c>
      <c r="J551" s="4">
        <v>0</v>
      </c>
      <c r="K551" s="4">
        <v>0</v>
      </c>
      <c r="L551" s="4">
        <v>1.8</v>
      </c>
      <c r="M551" s="4">
        <v>0.98199999999999998</v>
      </c>
      <c r="N551" s="4">
        <v>0.95499999999999996</v>
      </c>
      <c r="O551" s="4">
        <v>4.5</v>
      </c>
      <c r="P551" s="4">
        <v>0.68899999999999995</v>
      </c>
      <c r="Q551" s="5">
        <v>1</v>
      </c>
      <c r="R551" s="4" t="str">
        <f>TRIM(tblOperations[[#This Row],[Region]])</f>
        <v>South West</v>
      </c>
      <c r="S551" s="4" t="str">
        <f>TRIM(tblOperations[[#This Row],[Team]])</f>
        <v>Facilities Response</v>
      </c>
      <c r="T551" s="4" t="str">
        <f>_xlfn.XLOOKUP(R551,tblRegionReference[Region],tblRegionReference[Area],"Not Found")</f>
        <v>South</v>
      </c>
      <c r="U551" s="4" t="str">
        <f>IF(tblOperations[[#This Row],[Completion_Rate]]&gt;=_xlfn.XLOOKUP("Completion Rate",tblKPITargets[KPI_Name],tblKPITargets[Target_Value]),"Met","Below Target")</f>
        <v>Met</v>
      </c>
      <c r="V551" t="str">
        <f>IF(tblOperations[[#This Row],[SLA_Compliance]]&gt;=_xlfn.XLOOKUP('04_References'!$A$3,tblKPITargets[KPI_Name],tblKPITargets[Target_Value]),"Met","Below Target")</f>
        <v>Met</v>
      </c>
      <c r="W551" t="str">
        <f>IF(tblOperations[[#This Row],[Quality_Pass_Rate]]&gt;=_xlfn.XLOOKUP('04_References'!$A$4,tblKPITargets[KPI_Name],tblKPITargets[Target_Value]),"Met","Below Target")</f>
        <v>Met</v>
      </c>
      <c r="X551" t="str">
        <f>IF(tblOperations[[#This Row],[Average_Completion_Days]]&lt;=_xlfn.XLOOKUP('04_References'!$A$7,tblKPITargets[KPI_Name],tblKPITargets[Target_Value]),"Met","Below Target")</f>
        <v>Met</v>
      </c>
      <c r="Y551" t="str">
        <f>IF(tblOperations[[#This Row],[Closing_Backlog]]&lt;=_xlfn.XLOOKUP('04_References'!$A$8,tblKPITargets[KPI_Name],tblKPITargets[Target_Value]),"Met","Below Target")</f>
        <v>Met</v>
      </c>
    </row>
    <row r="552" spans="1:25">
      <c r="A552" s="6" t="s">
        <v>580</v>
      </c>
      <c r="B552" s="7">
        <v>46048</v>
      </c>
      <c r="C552" s="2" t="s">
        <v>43</v>
      </c>
      <c r="D552" s="2" t="s">
        <v>23</v>
      </c>
      <c r="E552" s="2">
        <v>1</v>
      </c>
      <c r="F552" s="2">
        <v>33</v>
      </c>
      <c r="G552" s="2">
        <v>34</v>
      </c>
      <c r="H552" s="2">
        <v>34</v>
      </c>
      <c r="I552" s="2">
        <v>0</v>
      </c>
      <c r="J552" s="2">
        <v>0</v>
      </c>
      <c r="K552" s="2">
        <v>0</v>
      </c>
      <c r="L552" s="2">
        <v>1.8</v>
      </c>
      <c r="M552" s="2">
        <v>0.97499999999999998</v>
      </c>
      <c r="N552" s="2">
        <v>0.97499999999999998</v>
      </c>
      <c r="O552" s="2">
        <v>4.5</v>
      </c>
      <c r="P552" s="2">
        <v>0.64900000000000002</v>
      </c>
      <c r="Q552" s="3">
        <v>1</v>
      </c>
      <c r="R552" s="4" t="str">
        <f>TRIM(tblOperations[[#This Row],[Region]])</f>
        <v>South West</v>
      </c>
      <c r="S552" s="4" t="str">
        <f>TRIM(tblOperations[[#This Row],[Team]])</f>
        <v>Estates Support</v>
      </c>
      <c r="T552" s="4" t="str">
        <f>_xlfn.XLOOKUP(R552,tblRegionReference[Region],tblRegionReference[Area],"Not Found")</f>
        <v>South</v>
      </c>
      <c r="U552" s="4" t="str">
        <f>IF(tblOperations[[#This Row],[Completion_Rate]]&gt;=_xlfn.XLOOKUP("Completion Rate",tblKPITargets[KPI_Name],tblKPITargets[Target_Value]),"Met","Below Target")</f>
        <v>Met</v>
      </c>
      <c r="V552" t="str">
        <f>IF(tblOperations[[#This Row],[SLA_Compliance]]&gt;=_xlfn.XLOOKUP('04_References'!$A$3,tblKPITargets[KPI_Name],tblKPITargets[Target_Value]),"Met","Below Target")</f>
        <v>Met</v>
      </c>
      <c r="W552" t="str">
        <f>IF(tblOperations[[#This Row],[Quality_Pass_Rate]]&gt;=_xlfn.XLOOKUP('04_References'!$A$4,tblKPITargets[KPI_Name],tblKPITargets[Target_Value]),"Met","Below Target")</f>
        <v>Met</v>
      </c>
      <c r="X552" t="str">
        <f>IF(tblOperations[[#This Row],[Average_Completion_Days]]&lt;=_xlfn.XLOOKUP('04_References'!$A$7,tblKPITargets[KPI_Name],tblKPITargets[Target_Value]),"Met","Below Target")</f>
        <v>Met</v>
      </c>
      <c r="Y552" t="str">
        <f>IF(tblOperations[[#This Row],[Closing_Backlog]]&lt;=_xlfn.XLOOKUP('04_References'!$A$8,tblKPITargets[KPI_Name],tblKPITargets[Target_Value]),"Met","Below Target")</f>
        <v>Met</v>
      </c>
    </row>
    <row r="553" spans="1:25">
      <c r="A553" s="8" t="s">
        <v>581</v>
      </c>
      <c r="B553" s="9">
        <v>46048</v>
      </c>
      <c r="C553" s="4" t="s">
        <v>43</v>
      </c>
      <c r="D553" s="4" t="s">
        <v>25</v>
      </c>
      <c r="E553" s="4">
        <v>0</v>
      </c>
      <c r="F553" s="4">
        <v>24</v>
      </c>
      <c r="G553" s="4">
        <v>24</v>
      </c>
      <c r="H553" s="4">
        <v>24</v>
      </c>
      <c r="I553" s="4">
        <v>0</v>
      </c>
      <c r="J553" s="4">
        <v>0</v>
      </c>
      <c r="K553" s="4">
        <v>0</v>
      </c>
      <c r="L553" s="4">
        <v>1.4</v>
      </c>
      <c r="M553" s="4">
        <v>0.97399999999999998</v>
      </c>
      <c r="N553" s="4">
        <v>0.98099999999999998</v>
      </c>
      <c r="O553" s="4">
        <v>4.4000000000000004</v>
      </c>
      <c r="P553" s="4">
        <v>0.67300000000000004</v>
      </c>
      <c r="Q553" s="5">
        <v>1</v>
      </c>
      <c r="R553" s="4" t="str">
        <f>TRIM(tblOperations[[#This Row],[Region]])</f>
        <v>South West</v>
      </c>
      <c r="S553" s="4" t="str">
        <f>TRIM(tblOperations[[#This Row],[Team]])</f>
        <v>Workplace Projects</v>
      </c>
      <c r="T553" s="4" t="str">
        <f>_xlfn.XLOOKUP(R553,tblRegionReference[Region],tblRegionReference[Area],"Not Found")</f>
        <v>South</v>
      </c>
      <c r="U553" s="4" t="str">
        <f>IF(tblOperations[[#This Row],[Completion_Rate]]&gt;=_xlfn.XLOOKUP("Completion Rate",tblKPITargets[KPI_Name],tblKPITargets[Target_Value]),"Met","Below Target")</f>
        <v>Met</v>
      </c>
      <c r="V553" t="str">
        <f>IF(tblOperations[[#This Row],[SLA_Compliance]]&gt;=_xlfn.XLOOKUP('04_References'!$A$3,tblKPITargets[KPI_Name],tblKPITargets[Target_Value]),"Met","Below Target")</f>
        <v>Met</v>
      </c>
      <c r="W553" t="str">
        <f>IF(tblOperations[[#This Row],[Quality_Pass_Rate]]&gt;=_xlfn.XLOOKUP('04_References'!$A$4,tblKPITargets[KPI_Name],tblKPITargets[Target_Value]),"Met","Below Target")</f>
        <v>Met</v>
      </c>
      <c r="X553" t="str">
        <f>IF(tblOperations[[#This Row],[Average_Completion_Days]]&lt;=_xlfn.XLOOKUP('04_References'!$A$7,tblKPITargets[KPI_Name],tblKPITargets[Target_Value]),"Met","Below Target")</f>
        <v>Met</v>
      </c>
      <c r="Y553" t="str">
        <f>IF(tblOperations[[#This Row],[Closing_Backlog]]&lt;=_xlfn.XLOOKUP('04_References'!$A$8,tblKPITargets[KPI_Name],tblKPITargets[Target_Value]),"Met","Below Target")</f>
        <v>Met</v>
      </c>
    </row>
    <row r="554" spans="1:25">
      <c r="A554" s="6" t="s">
        <v>582</v>
      </c>
      <c r="B554" s="7">
        <v>46048</v>
      </c>
      <c r="C554" s="2" t="s">
        <v>48</v>
      </c>
      <c r="D554" s="2" t="s">
        <v>19</v>
      </c>
      <c r="E554" s="2">
        <v>0</v>
      </c>
      <c r="F554" s="2">
        <v>46</v>
      </c>
      <c r="G554" s="2">
        <v>46</v>
      </c>
      <c r="H554" s="2">
        <v>46</v>
      </c>
      <c r="I554" s="2">
        <v>0</v>
      </c>
      <c r="J554" s="2">
        <v>0</v>
      </c>
      <c r="K554" s="2">
        <v>0</v>
      </c>
      <c r="L554" s="2">
        <v>1.6</v>
      </c>
      <c r="M554" s="2">
        <v>0.98799999999999999</v>
      </c>
      <c r="N554" s="2">
        <v>0.96399999999999997</v>
      </c>
      <c r="O554" s="2">
        <v>4.5</v>
      </c>
      <c r="P554" s="2">
        <v>0.66900000000000004</v>
      </c>
      <c r="Q554" s="3">
        <v>1</v>
      </c>
      <c r="R554" s="4" t="str">
        <f>TRIM(tblOperations[[#This Row],[Region]])</f>
        <v>South East</v>
      </c>
      <c r="S554" s="4" t="str">
        <f>TRIM(tblOperations[[#This Row],[Team]])</f>
        <v>Workplace Services</v>
      </c>
      <c r="T554" s="4" t="str">
        <f>_xlfn.XLOOKUP(R554,tblRegionReference[Region],tblRegionReference[Area],"Not Found")</f>
        <v>South</v>
      </c>
      <c r="U554" s="4" t="str">
        <f>IF(tblOperations[[#This Row],[Completion_Rate]]&gt;=_xlfn.XLOOKUP("Completion Rate",tblKPITargets[KPI_Name],tblKPITargets[Target_Value]),"Met","Below Target")</f>
        <v>Met</v>
      </c>
      <c r="V554" t="str">
        <f>IF(tblOperations[[#This Row],[SLA_Compliance]]&gt;=_xlfn.XLOOKUP('04_References'!$A$3,tblKPITargets[KPI_Name],tblKPITargets[Target_Value]),"Met","Below Target")</f>
        <v>Met</v>
      </c>
      <c r="W554" t="str">
        <f>IF(tblOperations[[#This Row],[Quality_Pass_Rate]]&gt;=_xlfn.XLOOKUP('04_References'!$A$4,tblKPITargets[KPI_Name],tblKPITargets[Target_Value]),"Met","Below Target")</f>
        <v>Met</v>
      </c>
      <c r="X554" t="str">
        <f>IF(tblOperations[[#This Row],[Average_Completion_Days]]&lt;=_xlfn.XLOOKUP('04_References'!$A$7,tblKPITargets[KPI_Name],tblKPITargets[Target_Value]),"Met","Below Target")</f>
        <v>Met</v>
      </c>
      <c r="Y554" t="str">
        <f>IF(tblOperations[[#This Row],[Closing_Backlog]]&lt;=_xlfn.XLOOKUP('04_References'!$A$8,tblKPITargets[KPI_Name],tblKPITargets[Target_Value]),"Met","Below Target")</f>
        <v>Met</v>
      </c>
    </row>
    <row r="555" spans="1:25">
      <c r="A555" s="8" t="s">
        <v>583</v>
      </c>
      <c r="B555" s="9">
        <v>46048</v>
      </c>
      <c r="C555" s="4" t="s">
        <v>48</v>
      </c>
      <c r="D555" s="4" t="s">
        <v>21</v>
      </c>
      <c r="E555" s="4">
        <v>557</v>
      </c>
      <c r="F555" s="4">
        <v>34</v>
      </c>
      <c r="G555" s="4">
        <v>591</v>
      </c>
      <c r="H555" s="4">
        <v>19</v>
      </c>
      <c r="I555" s="4">
        <v>572</v>
      </c>
      <c r="J555" s="4">
        <v>0</v>
      </c>
      <c r="K555" s="4">
        <v>0</v>
      </c>
      <c r="L555" s="4">
        <v>8</v>
      </c>
      <c r="M555" s="4">
        <v>0.6</v>
      </c>
      <c r="N555" s="4">
        <v>0.996</v>
      </c>
      <c r="O555" s="4">
        <v>2.5</v>
      </c>
      <c r="P555" s="4">
        <v>0.751</v>
      </c>
      <c r="Q555" s="5">
        <v>3.2000000000000001E-2</v>
      </c>
      <c r="R555" s="4" t="str">
        <f>TRIM(tblOperations[[#This Row],[Region]])</f>
        <v>South East</v>
      </c>
      <c r="S555" s="4" t="str">
        <f>TRIM(tblOperations[[#This Row],[Team]])</f>
        <v>Facilities Response</v>
      </c>
      <c r="T555" s="4" t="str">
        <f>_xlfn.XLOOKUP(R555,tblRegionReference[Region],tblRegionReference[Area],"Not Found")</f>
        <v>South</v>
      </c>
      <c r="U555" s="4" t="str">
        <f>IF(tblOperations[[#This Row],[Completion_Rate]]&gt;=_xlfn.XLOOKUP("Completion Rate",tblKPITargets[KPI_Name],tblKPITargets[Target_Value]),"Met","Below Target")</f>
        <v>Below Target</v>
      </c>
      <c r="V555" t="str">
        <f>IF(tblOperations[[#This Row],[SLA_Compliance]]&gt;=_xlfn.XLOOKUP('04_References'!$A$3,tblKPITargets[KPI_Name],tblKPITargets[Target_Value]),"Met","Below Target")</f>
        <v>Below Target</v>
      </c>
      <c r="W555" t="str">
        <f>IF(tblOperations[[#This Row],[Quality_Pass_Rate]]&gt;=_xlfn.XLOOKUP('04_References'!$A$4,tblKPITargets[KPI_Name],tblKPITargets[Target_Value]),"Met","Below Target")</f>
        <v>Met</v>
      </c>
      <c r="X555" t="str">
        <f>IF(tblOperations[[#This Row],[Average_Completion_Days]]&lt;=_xlfn.XLOOKUP('04_References'!$A$7,tblKPITargets[KPI_Name],tblKPITargets[Target_Value]),"Met","Below Target")</f>
        <v>Below Target</v>
      </c>
      <c r="Y555" t="str">
        <f>IF(tblOperations[[#This Row],[Closing_Backlog]]&lt;=_xlfn.XLOOKUP('04_References'!$A$8,tblKPITargets[KPI_Name],tblKPITargets[Target_Value]),"Met","Below Target")</f>
        <v>Below Target</v>
      </c>
    </row>
    <row r="556" spans="1:25">
      <c r="A556" s="6" t="s">
        <v>584</v>
      </c>
      <c r="B556" s="7">
        <v>46048</v>
      </c>
      <c r="C556" s="2" t="s">
        <v>48</v>
      </c>
      <c r="D556" s="2" t="s">
        <v>23</v>
      </c>
      <c r="E556" s="2">
        <v>0</v>
      </c>
      <c r="F556" s="2">
        <v>40</v>
      </c>
      <c r="G556" s="2">
        <v>40</v>
      </c>
      <c r="H556" s="2">
        <v>40</v>
      </c>
      <c r="I556" s="2">
        <v>0</v>
      </c>
      <c r="J556" s="2">
        <v>1</v>
      </c>
      <c r="K556" s="2">
        <v>0</v>
      </c>
      <c r="L556" s="2">
        <v>1.7</v>
      </c>
      <c r="M556" s="2">
        <v>0.95399999999999996</v>
      </c>
      <c r="N556" s="2">
        <v>0.97699999999999998</v>
      </c>
      <c r="O556" s="2">
        <v>4.5</v>
      </c>
      <c r="P556" s="2">
        <v>0.69499999999999995</v>
      </c>
      <c r="Q556" s="3">
        <v>1</v>
      </c>
      <c r="R556" s="4" t="str">
        <f>TRIM(tblOperations[[#This Row],[Region]])</f>
        <v>South East</v>
      </c>
      <c r="S556" s="4" t="str">
        <f>TRIM(tblOperations[[#This Row],[Team]])</f>
        <v>Estates Support</v>
      </c>
      <c r="T556" s="4" t="str">
        <f>_xlfn.XLOOKUP(R556,tblRegionReference[Region],tblRegionReference[Area],"Not Found")</f>
        <v>South</v>
      </c>
      <c r="U556" s="4" t="str">
        <f>IF(tblOperations[[#This Row],[Completion_Rate]]&gt;=_xlfn.XLOOKUP("Completion Rate",tblKPITargets[KPI_Name],tblKPITargets[Target_Value]),"Met","Below Target")</f>
        <v>Met</v>
      </c>
      <c r="V556" t="str">
        <f>IF(tblOperations[[#This Row],[SLA_Compliance]]&gt;=_xlfn.XLOOKUP('04_References'!$A$3,tblKPITargets[KPI_Name],tblKPITargets[Target_Value]),"Met","Below Target")</f>
        <v>Met</v>
      </c>
      <c r="W556" t="str">
        <f>IF(tblOperations[[#This Row],[Quality_Pass_Rate]]&gt;=_xlfn.XLOOKUP('04_References'!$A$4,tblKPITargets[KPI_Name],tblKPITargets[Target_Value]),"Met","Below Target")</f>
        <v>Met</v>
      </c>
      <c r="X556" t="str">
        <f>IF(tblOperations[[#This Row],[Average_Completion_Days]]&lt;=_xlfn.XLOOKUP('04_References'!$A$7,tblKPITargets[KPI_Name],tblKPITargets[Target_Value]),"Met","Below Target")</f>
        <v>Met</v>
      </c>
      <c r="Y556" t="str">
        <f>IF(tblOperations[[#This Row],[Closing_Backlog]]&lt;=_xlfn.XLOOKUP('04_References'!$A$8,tblKPITargets[KPI_Name],tblKPITargets[Target_Value]),"Met","Below Target")</f>
        <v>Met</v>
      </c>
    </row>
    <row r="557" spans="1:25">
      <c r="A557" s="8" t="s">
        <v>585</v>
      </c>
      <c r="B557" s="9">
        <v>46048</v>
      </c>
      <c r="C557" s="4" t="s">
        <v>48</v>
      </c>
      <c r="D557" s="4" t="s">
        <v>25</v>
      </c>
      <c r="E557" s="4">
        <v>216</v>
      </c>
      <c r="F557" s="4">
        <v>23</v>
      </c>
      <c r="G557" s="4">
        <v>239</v>
      </c>
      <c r="H557" s="4">
        <v>27</v>
      </c>
      <c r="I557" s="4">
        <v>212</v>
      </c>
      <c r="J557" s="4">
        <v>1</v>
      </c>
      <c r="K557" s="4">
        <v>0</v>
      </c>
      <c r="L557" s="4">
        <v>8</v>
      </c>
      <c r="M557" s="4">
        <v>0.6</v>
      </c>
      <c r="N557" s="4">
        <v>0.96399999999999997</v>
      </c>
      <c r="O557" s="4">
        <v>2.5</v>
      </c>
      <c r="P557" s="4">
        <v>0.71899999999999997</v>
      </c>
      <c r="Q557" s="5">
        <v>0.113</v>
      </c>
      <c r="R557" s="4" t="str">
        <f>TRIM(tblOperations[[#This Row],[Region]])</f>
        <v>South East</v>
      </c>
      <c r="S557" s="4" t="str">
        <f>TRIM(tblOperations[[#This Row],[Team]])</f>
        <v>Workplace Projects</v>
      </c>
      <c r="T557" s="4" t="str">
        <f>_xlfn.XLOOKUP(R557,tblRegionReference[Region],tblRegionReference[Area],"Not Found")</f>
        <v>South</v>
      </c>
      <c r="U557" s="4" t="str">
        <f>IF(tblOperations[[#This Row],[Completion_Rate]]&gt;=_xlfn.XLOOKUP("Completion Rate",tblKPITargets[KPI_Name],tblKPITargets[Target_Value]),"Met","Below Target")</f>
        <v>Below Target</v>
      </c>
      <c r="V557" t="str">
        <f>IF(tblOperations[[#This Row],[SLA_Compliance]]&gt;=_xlfn.XLOOKUP('04_References'!$A$3,tblKPITargets[KPI_Name],tblKPITargets[Target_Value]),"Met","Below Target")</f>
        <v>Below Target</v>
      </c>
      <c r="W557" t="str">
        <f>IF(tblOperations[[#This Row],[Quality_Pass_Rate]]&gt;=_xlfn.XLOOKUP('04_References'!$A$4,tblKPITargets[KPI_Name],tblKPITargets[Target_Value]),"Met","Below Target")</f>
        <v>Met</v>
      </c>
      <c r="X557" t="str">
        <f>IF(tblOperations[[#This Row],[Average_Completion_Days]]&lt;=_xlfn.XLOOKUP('04_References'!$A$7,tblKPITargets[KPI_Name],tblKPITargets[Target_Value]),"Met","Below Target")</f>
        <v>Below Target</v>
      </c>
      <c r="Y557" t="str">
        <f>IF(tblOperations[[#This Row],[Closing_Backlog]]&lt;=_xlfn.XLOOKUP('04_References'!$A$8,tblKPITargets[KPI_Name],tblKPITargets[Target_Value]),"Met","Below Target")</f>
        <v>Below Target</v>
      </c>
    </row>
    <row r="558" spans="1:25">
      <c r="A558" s="6" t="s">
        <v>586</v>
      </c>
      <c r="B558" s="7">
        <v>46048</v>
      </c>
      <c r="C558" s="2" t="s">
        <v>53</v>
      </c>
      <c r="D558" s="2" t="s">
        <v>19</v>
      </c>
      <c r="E558" s="2">
        <v>293</v>
      </c>
      <c r="F558" s="2">
        <v>46</v>
      </c>
      <c r="G558" s="2">
        <v>339</v>
      </c>
      <c r="H558" s="2">
        <v>27</v>
      </c>
      <c r="I558" s="2">
        <v>312</v>
      </c>
      <c r="J558" s="2">
        <v>0</v>
      </c>
      <c r="K558" s="2">
        <v>0</v>
      </c>
      <c r="L558" s="2">
        <v>8</v>
      </c>
      <c r="M558" s="2">
        <v>0.6</v>
      </c>
      <c r="N558" s="2">
        <v>0.96</v>
      </c>
      <c r="O558" s="2">
        <v>2.5</v>
      </c>
      <c r="P558" s="2">
        <v>0.77100000000000002</v>
      </c>
      <c r="Q558" s="3">
        <v>0.08</v>
      </c>
      <c r="R558" s="4" t="str">
        <f>TRIM(tblOperations[[#This Row],[Region]])</f>
        <v>Wales</v>
      </c>
      <c r="S558" s="4" t="str">
        <f>TRIM(tblOperations[[#This Row],[Team]])</f>
        <v>Workplace Services</v>
      </c>
      <c r="T558" s="4" t="str">
        <f>_xlfn.XLOOKUP(R558,tblRegionReference[Region],tblRegionReference[Area],"Not Found")</f>
        <v>Wales</v>
      </c>
      <c r="U558" s="4" t="str">
        <f>IF(tblOperations[[#This Row],[Completion_Rate]]&gt;=_xlfn.XLOOKUP("Completion Rate",tblKPITargets[KPI_Name],tblKPITargets[Target_Value]),"Met","Below Target")</f>
        <v>Below Target</v>
      </c>
      <c r="V558" t="str">
        <f>IF(tblOperations[[#This Row],[SLA_Compliance]]&gt;=_xlfn.XLOOKUP('04_References'!$A$3,tblKPITargets[KPI_Name],tblKPITargets[Target_Value]),"Met","Below Target")</f>
        <v>Below Target</v>
      </c>
      <c r="W558" t="str">
        <f>IF(tblOperations[[#This Row],[Quality_Pass_Rate]]&gt;=_xlfn.XLOOKUP('04_References'!$A$4,tblKPITargets[KPI_Name],tblKPITargets[Target_Value]),"Met","Below Target")</f>
        <v>Met</v>
      </c>
      <c r="X558" t="str">
        <f>IF(tblOperations[[#This Row],[Average_Completion_Days]]&lt;=_xlfn.XLOOKUP('04_References'!$A$7,tblKPITargets[KPI_Name],tblKPITargets[Target_Value]),"Met","Below Target")</f>
        <v>Below Target</v>
      </c>
      <c r="Y558" t="str">
        <f>IF(tblOperations[[#This Row],[Closing_Backlog]]&lt;=_xlfn.XLOOKUP('04_References'!$A$8,tblKPITargets[KPI_Name],tblKPITargets[Target_Value]),"Met","Below Target")</f>
        <v>Below Target</v>
      </c>
    </row>
    <row r="559" spans="1:25">
      <c r="A559" s="8" t="s">
        <v>587</v>
      </c>
      <c r="B559" s="9">
        <v>46048</v>
      </c>
      <c r="C559" s="4" t="s">
        <v>53</v>
      </c>
      <c r="D559" s="4" t="s">
        <v>21</v>
      </c>
      <c r="E559" s="4">
        <v>219</v>
      </c>
      <c r="F559" s="4">
        <v>47</v>
      </c>
      <c r="G559" s="4">
        <v>266</v>
      </c>
      <c r="H559" s="4">
        <v>23</v>
      </c>
      <c r="I559" s="4">
        <v>243</v>
      </c>
      <c r="J559" s="4">
        <v>0</v>
      </c>
      <c r="K559" s="4">
        <v>0</v>
      </c>
      <c r="L559" s="4">
        <v>8</v>
      </c>
      <c r="M559" s="4">
        <v>0.6</v>
      </c>
      <c r="N559" s="4">
        <v>0.97899999999999998</v>
      </c>
      <c r="O559" s="4">
        <v>2.5</v>
      </c>
      <c r="P559" s="4">
        <v>0.70599999999999996</v>
      </c>
      <c r="Q559" s="5">
        <v>8.5999999999999993E-2</v>
      </c>
      <c r="R559" s="4" t="str">
        <f>TRIM(tblOperations[[#This Row],[Region]])</f>
        <v>Wales</v>
      </c>
      <c r="S559" s="4" t="str">
        <f>TRIM(tblOperations[[#This Row],[Team]])</f>
        <v>Facilities Response</v>
      </c>
      <c r="T559" s="4" t="str">
        <f>_xlfn.XLOOKUP(R559,tblRegionReference[Region],tblRegionReference[Area],"Not Found")</f>
        <v>Wales</v>
      </c>
      <c r="U559" s="4" t="str">
        <f>IF(tblOperations[[#This Row],[Completion_Rate]]&gt;=_xlfn.XLOOKUP("Completion Rate",tblKPITargets[KPI_Name],tblKPITargets[Target_Value]),"Met","Below Target")</f>
        <v>Below Target</v>
      </c>
      <c r="V559" t="str">
        <f>IF(tblOperations[[#This Row],[SLA_Compliance]]&gt;=_xlfn.XLOOKUP('04_References'!$A$3,tblKPITargets[KPI_Name],tblKPITargets[Target_Value]),"Met","Below Target")</f>
        <v>Below Target</v>
      </c>
      <c r="W559" t="str">
        <f>IF(tblOperations[[#This Row],[Quality_Pass_Rate]]&gt;=_xlfn.XLOOKUP('04_References'!$A$4,tblKPITargets[KPI_Name],tblKPITargets[Target_Value]),"Met","Below Target")</f>
        <v>Met</v>
      </c>
      <c r="X559" t="str">
        <f>IF(tblOperations[[#This Row],[Average_Completion_Days]]&lt;=_xlfn.XLOOKUP('04_References'!$A$7,tblKPITargets[KPI_Name],tblKPITargets[Target_Value]),"Met","Below Target")</f>
        <v>Below Target</v>
      </c>
      <c r="Y559" t="str">
        <f>IF(tblOperations[[#This Row],[Closing_Backlog]]&lt;=_xlfn.XLOOKUP('04_References'!$A$8,tblKPITargets[KPI_Name],tblKPITargets[Target_Value]),"Met","Below Target")</f>
        <v>Below Target</v>
      </c>
    </row>
    <row r="560" spans="1:25">
      <c r="A560" s="6" t="s">
        <v>588</v>
      </c>
      <c r="B560" s="7">
        <v>46048</v>
      </c>
      <c r="C560" s="2" t="s">
        <v>53</v>
      </c>
      <c r="D560" s="2" t="s">
        <v>23</v>
      </c>
      <c r="E560" s="2">
        <v>187</v>
      </c>
      <c r="F560" s="2">
        <v>21</v>
      </c>
      <c r="G560" s="2">
        <v>208</v>
      </c>
      <c r="H560" s="2">
        <v>32</v>
      </c>
      <c r="I560" s="2">
        <v>176</v>
      </c>
      <c r="J560" s="2">
        <v>0</v>
      </c>
      <c r="K560" s="2">
        <v>0</v>
      </c>
      <c r="L560" s="2">
        <v>8</v>
      </c>
      <c r="M560" s="2">
        <v>0.6</v>
      </c>
      <c r="N560" s="2">
        <v>0.96499999999999997</v>
      </c>
      <c r="O560" s="2">
        <v>2.5</v>
      </c>
      <c r="P560" s="2">
        <v>0.755</v>
      </c>
      <c r="Q560" s="3">
        <v>0.154</v>
      </c>
      <c r="R560" s="4" t="str">
        <f>TRIM(tblOperations[[#This Row],[Region]])</f>
        <v>Wales</v>
      </c>
      <c r="S560" s="4" t="str">
        <f>TRIM(tblOperations[[#This Row],[Team]])</f>
        <v>Estates Support</v>
      </c>
      <c r="T560" s="4" t="str">
        <f>_xlfn.XLOOKUP(R560,tblRegionReference[Region],tblRegionReference[Area],"Not Found")</f>
        <v>Wales</v>
      </c>
      <c r="U560" s="4" t="str">
        <f>IF(tblOperations[[#This Row],[Completion_Rate]]&gt;=_xlfn.XLOOKUP("Completion Rate",tblKPITargets[KPI_Name],tblKPITargets[Target_Value]),"Met","Below Target")</f>
        <v>Below Target</v>
      </c>
      <c r="V560" t="str">
        <f>IF(tblOperations[[#This Row],[SLA_Compliance]]&gt;=_xlfn.XLOOKUP('04_References'!$A$3,tblKPITargets[KPI_Name],tblKPITargets[Target_Value]),"Met","Below Target")</f>
        <v>Below Target</v>
      </c>
      <c r="W560" t="str">
        <f>IF(tblOperations[[#This Row],[Quality_Pass_Rate]]&gt;=_xlfn.XLOOKUP('04_References'!$A$4,tblKPITargets[KPI_Name],tblKPITargets[Target_Value]),"Met","Below Target")</f>
        <v>Met</v>
      </c>
      <c r="X560" t="str">
        <f>IF(tblOperations[[#This Row],[Average_Completion_Days]]&lt;=_xlfn.XLOOKUP('04_References'!$A$7,tblKPITargets[KPI_Name],tblKPITargets[Target_Value]),"Met","Below Target")</f>
        <v>Below Target</v>
      </c>
      <c r="Y560" t="str">
        <f>IF(tblOperations[[#This Row],[Closing_Backlog]]&lt;=_xlfn.XLOOKUP('04_References'!$A$8,tblKPITargets[KPI_Name],tblKPITargets[Target_Value]),"Met","Below Target")</f>
        <v>Below Target</v>
      </c>
    </row>
    <row r="561" spans="1:25">
      <c r="A561" s="8" t="s">
        <v>589</v>
      </c>
      <c r="B561" s="9">
        <v>46048</v>
      </c>
      <c r="C561" s="4" t="s">
        <v>53</v>
      </c>
      <c r="D561" s="4" t="s">
        <v>25</v>
      </c>
      <c r="E561" s="4">
        <v>0</v>
      </c>
      <c r="F561" s="4">
        <v>23</v>
      </c>
      <c r="G561" s="4">
        <v>23</v>
      </c>
      <c r="H561" s="4">
        <v>23</v>
      </c>
      <c r="I561" s="4">
        <v>0</v>
      </c>
      <c r="J561" s="4">
        <v>0</v>
      </c>
      <c r="K561" s="4">
        <v>0</v>
      </c>
      <c r="L561" s="4">
        <v>0.9</v>
      </c>
      <c r="M561" s="4">
        <v>1</v>
      </c>
      <c r="N561" s="4">
        <v>0.97199999999999998</v>
      </c>
      <c r="O561" s="4">
        <v>4.8</v>
      </c>
      <c r="P561" s="4">
        <v>0.74</v>
      </c>
      <c r="Q561" s="5">
        <v>1</v>
      </c>
      <c r="R561" s="4" t="str">
        <f>TRIM(tblOperations[[#This Row],[Region]])</f>
        <v>Wales</v>
      </c>
      <c r="S561" s="4" t="str">
        <f>TRIM(tblOperations[[#This Row],[Team]])</f>
        <v>Workplace Projects</v>
      </c>
      <c r="T561" s="4" t="str">
        <f>_xlfn.XLOOKUP(R561,tblRegionReference[Region],tblRegionReference[Area],"Not Found")</f>
        <v>Wales</v>
      </c>
      <c r="U561" s="4" t="str">
        <f>IF(tblOperations[[#This Row],[Completion_Rate]]&gt;=_xlfn.XLOOKUP("Completion Rate",tblKPITargets[KPI_Name],tblKPITargets[Target_Value]),"Met","Below Target")</f>
        <v>Met</v>
      </c>
      <c r="V561" t="str">
        <f>IF(tblOperations[[#This Row],[SLA_Compliance]]&gt;=_xlfn.XLOOKUP('04_References'!$A$3,tblKPITargets[KPI_Name],tblKPITargets[Target_Value]),"Met","Below Target")</f>
        <v>Met</v>
      </c>
      <c r="W561" t="str">
        <f>IF(tblOperations[[#This Row],[Quality_Pass_Rate]]&gt;=_xlfn.XLOOKUP('04_References'!$A$4,tblKPITargets[KPI_Name],tblKPITargets[Target_Value]),"Met","Below Target")</f>
        <v>Met</v>
      </c>
      <c r="X561" t="str">
        <f>IF(tblOperations[[#This Row],[Average_Completion_Days]]&lt;=_xlfn.XLOOKUP('04_References'!$A$7,tblKPITargets[KPI_Name],tblKPITargets[Target_Value]),"Met","Below Target")</f>
        <v>Met</v>
      </c>
      <c r="Y561" t="str">
        <f>IF(tblOperations[[#This Row],[Closing_Backlog]]&lt;=_xlfn.XLOOKUP('04_References'!$A$8,tblKPITargets[KPI_Name],tblKPITargets[Target_Value]),"Met","Below Target")</f>
        <v>Met</v>
      </c>
    </row>
    <row r="562" spans="1:25">
      <c r="A562" s="6" t="s">
        <v>590</v>
      </c>
      <c r="B562" s="7">
        <v>46049</v>
      </c>
      <c r="C562" s="2" t="s">
        <v>18</v>
      </c>
      <c r="D562" s="2" t="s">
        <v>19</v>
      </c>
      <c r="E562" s="2">
        <v>80</v>
      </c>
      <c r="F562" s="2">
        <v>42</v>
      </c>
      <c r="G562" s="2">
        <v>122</v>
      </c>
      <c r="H562" s="2">
        <v>42</v>
      </c>
      <c r="I562" s="2">
        <v>80</v>
      </c>
      <c r="J562" s="2">
        <v>0</v>
      </c>
      <c r="K562" s="2">
        <v>0</v>
      </c>
      <c r="L562" s="2">
        <v>8</v>
      </c>
      <c r="M562" s="2">
        <v>0.6</v>
      </c>
      <c r="N562" s="2">
        <v>1</v>
      </c>
      <c r="O562" s="2">
        <v>2.5</v>
      </c>
      <c r="P562" s="2">
        <v>0.70499999999999996</v>
      </c>
      <c r="Q562" s="3">
        <v>0.34399999999999997</v>
      </c>
      <c r="R562" s="4" t="str">
        <f>TRIM(tblOperations[[#This Row],[Region]])</f>
        <v>Scotland</v>
      </c>
      <c r="S562" s="4" t="str">
        <f>TRIM(tblOperations[[#This Row],[Team]])</f>
        <v>Workplace Services</v>
      </c>
      <c r="T562" s="4" t="str">
        <f>_xlfn.XLOOKUP(R562,tblRegionReference[Region],tblRegionReference[Area],"Not Found")</f>
        <v>North</v>
      </c>
      <c r="U562" s="4" t="str">
        <f>IF(tblOperations[[#This Row],[Completion_Rate]]&gt;=_xlfn.XLOOKUP("Completion Rate",tblKPITargets[KPI_Name],tblKPITargets[Target_Value]),"Met","Below Target")</f>
        <v>Below Target</v>
      </c>
      <c r="V562" t="str">
        <f>IF(tblOperations[[#This Row],[SLA_Compliance]]&gt;=_xlfn.XLOOKUP('04_References'!$A$3,tblKPITargets[KPI_Name],tblKPITargets[Target_Value]),"Met","Below Target")</f>
        <v>Below Target</v>
      </c>
      <c r="W562" t="str">
        <f>IF(tblOperations[[#This Row],[Quality_Pass_Rate]]&gt;=_xlfn.XLOOKUP('04_References'!$A$4,tblKPITargets[KPI_Name],tblKPITargets[Target_Value]),"Met","Below Target")</f>
        <v>Met</v>
      </c>
      <c r="X562" t="str">
        <f>IF(tblOperations[[#This Row],[Average_Completion_Days]]&lt;=_xlfn.XLOOKUP('04_References'!$A$7,tblKPITargets[KPI_Name],tblKPITargets[Target_Value]),"Met","Below Target")</f>
        <v>Below Target</v>
      </c>
      <c r="Y562" t="str">
        <f>IF(tblOperations[[#This Row],[Closing_Backlog]]&lt;=_xlfn.XLOOKUP('04_References'!$A$8,tblKPITargets[KPI_Name],tblKPITargets[Target_Value]),"Met","Below Target")</f>
        <v>Below Target</v>
      </c>
    </row>
    <row r="563" spans="1:25">
      <c r="A563" s="8" t="s">
        <v>591</v>
      </c>
      <c r="B563" s="9">
        <v>46049</v>
      </c>
      <c r="C563" s="4" t="s">
        <v>18</v>
      </c>
      <c r="D563" s="4" t="s">
        <v>21</v>
      </c>
      <c r="E563" s="4">
        <v>0</v>
      </c>
      <c r="F563" s="4">
        <v>29</v>
      </c>
      <c r="G563" s="4">
        <v>29</v>
      </c>
      <c r="H563" s="4">
        <v>29</v>
      </c>
      <c r="I563" s="4">
        <v>0</v>
      </c>
      <c r="J563" s="4">
        <v>0</v>
      </c>
      <c r="K563" s="4">
        <v>0</v>
      </c>
      <c r="L563" s="4">
        <v>1.5</v>
      </c>
      <c r="M563" s="4">
        <v>0.94699999999999995</v>
      </c>
      <c r="N563" s="4">
        <v>0.97199999999999998</v>
      </c>
      <c r="O563" s="4">
        <v>4.5999999999999996</v>
      </c>
      <c r="P563" s="4">
        <v>0.71</v>
      </c>
      <c r="Q563" s="5">
        <v>1</v>
      </c>
      <c r="R563" s="4" t="str">
        <f>TRIM(tblOperations[[#This Row],[Region]])</f>
        <v>Scotland</v>
      </c>
      <c r="S563" s="4" t="str">
        <f>TRIM(tblOperations[[#This Row],[Team]])</f>
        <v>Facilities Response</v>
      </c>
      <c r="T563" s="4" t="str">
        <f>_xlfn.XLOOKUP(R563,tblRegionReference[Region],tblRegionReference[Area],"Not Found")</f>
        <v>North</v>
      </c>
      <c r="U563" s="4" t="str">
        <f>IF(tblOperations[[#This Row],[Completion_Rate]]&gt;=_xlfn.XLOOKUP("Completion Rate",tblKPITargets[KPI_Name],tblKPITargets[Target_Value]),"Met","Below Target")</f>
        <v>Met</v>
      </c>
      <c r="V563" t="str">
        <f>IF(tblOperations[[#This Row],[SLA_Compliance]]&gt;=_xlfn.XLOOKUP('04_References'!$A$3,tblKPITargets[KPI_Name],tblKPITargets[Target_Value]),"Met","Below Target")</f>
        <v>Met</v>
      </c>
      <c r="W563" t="str">
        <f>IF(tblOperations[[#This Row],[Quality_Pass_Rate]]&gt;=_xlfn.XLOOKUP('04_References'!$A$4,tblKPITargets[KPI_Name],tblKPITargets[Target_Value]),"Met","Below Target")</f>
        <v>Met</v>
      </c>
      <c r="X563" t="str">
        <f>IF(tblOperations[[#This Row],[Average_Completion_Days]]&lt;=_xlfn.XLOOKUP('04_References'!$A$7,tblKPITargets[KPI_Name],tblKPITargets[Target_Value]),"Met","Below Target")</f>
        <v>Met</v>
      </c>
      <c r="Y563" t="str">
        <f>IF(tblOperations[[#This Row],[Closing_Backlog]]&lt;=_xlfn.XLOOKUP('04_References'!$A$8,tblKPITargets[KPI_Name],tblKPITargets[Target_Value]),"Met","Below Target")</f>
        <v>Met</v>
      </c>
    </row>
    <row r="564" spans="1:25">
      <c r="A564" s="6" t="s">
        <v>592</v>
      </c>
      <c r="B564" s="7">
        <v>46049</v>
      </c>
      <c r="C564" s="2" t="s">
        <v>18</v>
      </c>
      <c r="D564" s="2" t="s">
        <v>23</v>
      </c>
      <c r="E564" s="2">
        <v>184</v>
      </c>
      <c r="F564" s="2">
        <v>39</v>
      </c>
      <c r="G564" s="2">
        <v>223</v>
      </c>
      <c r="H564" s="2">
        <v>33</v>
      </c>
      <c r="I564" s="2">
        <v>190</v>
      </c>
      <c r="J564" s="2">
        <v>0</v>
      </c>
      <c r="K564" s="2">
        <v>0</v>
      </c>
      <c r="L564" s="2">
        <v>8</v>
      </c>
      <c r="M564" s="2">
        <v>0.6</v>
      </c>
      <c r="N564" s="2">
        <v>1</v>
      </c>
      <c r="O564" s="2">
        <v>2.5</v>
      </c>
      <c r="P564" s="2">
        <v>0.78600000000000003</v>
      </c>
      <c r="Q564" s="3">
        <v>0.14799999999999999</v>
      </c>
      <c r="R564" s="4" t="str">
        <f>TRIM(tblOperations[[#This Row],[Region]])</f>
        <v>Scotland</v>
      </c>
      <c r="S564" s="4" t="str">
        <f>TRIM(tblOperations[[#This Row],[Team]])</f>
        <v>Estates Support</v>
      </c>
      <c r="T564" s="4" t="str">
        <f>_xlfn.XLOOKUP(R564,tblRegionReference[Region],tblRegionReference[Area],"Not Found")</f>
        <v>North</v>
      </c>
      <c r="U564" s="4" t="str">
        <f>IF(tblOperations[[#This Row],[Completion_Rate]]&gt;=_xlfn.XLOOKUP("Completion Rate",tblKPITargets[KPI_Name],tblKPITargets[Target_Value]),"Met","Below Target")</f>
        <v>Below Target</v>
      </c>
      <c r="V564" t="str">
        <f>IF(tblOperations[[#This Row],[SLA_Compliance]]&gt;=_xlfn.XLOOKUP('04_References'!$A$3,tblKPITargets[KPI_Name],tblKPITargets[Target_Value]),"Met","Below Target")</f>
        <v>Below Target</v>
      </c>
      <c r="W564" t="str">
        <f>IF(tblOperations[[#This Row],[Quality_Pass_Rate]]&gt;=_xlfn.XLOOKUP('04_References'!$A$4,tblKPITargets[KPI_Name],tblKPITargets[Target_Value]),"Met","Below Target")</f>
        <v>Met</v>
      </c>
      <c r="X564" t="str">
        <f>IF(tblOperations[[#This Row],[Average_Completion_Days]]&lt;=_xlfn.XLOOKUP('04_References'!$A$7,tblKPITargets[KPI_Name],tblKPITargets[Target_Value]),"Met","Below Target")</f>
        <v>Below Target</v>
      </c>
      <c r="Y564" t="str">
        <f>IF(tblOperations[[#This Row],[Closing_Backlog]]&lt;=_xlfn.XLOOKUP('04_References'!$A$8,tblKPITargets[KPI_Name],tblKPITargets[Target_Value]),"Met","Below Target")</f>
        <v>Below Target</v>
      </c>
    </row>
    <row r="565" spans="1:25">
      <c r="A565" s="8" t="s">
        <v>593</v>
      </c>
      <c r="B565" s="9">
        <v>46049</v>
      </c>
      <c r="C565" s="4" t="s">
        <v>18</v>
      </c>
      <c r="D565" s="4" t="s">
        <v>25</v>
      </c>
      <c r="E565" s="4">
        <v>0</v>
      </c>
      <c r="F565" s="4">
        <v>36</v>
      </c>
      <c r="G565" s="4">
        <v>36</v>
      </c>
      <c r="H565" s="4">
        <v>35</v>
      </c>
      <c r="I565" s="4">
        <v>1</v>
      </c>
      <c r="J565" s="4">
        <v>1</v>
      </c>
      <c r="K565" s="4">
        <v>0</v>
      </c>
      <c r="L565" s="4">
        <v>1.2</v>
      </c>
      <c r="M565" s="4">
        <v>0.94699999999999995</v>
      </c>
      <c r="N565" s="4">
        <v>0.97499999999999998</v>
      </c>
      <c r="O565" s="4">
        <v>4.0999999999999996</v>
      </c>
      <c r="P565" s="4">
        <v>0.77700000000000002</v>
      </c>
      <c r="Q565" s="5">
        <v>0.97199999999999998</v>
      </c>
      <c r="R565" s="4" t="str">
        <f>TRIM(tblOperations[[#This Row],[Region]])</f>
        <v>Scotland</v>
      </c>
      <c r="S565" s="4" t="str">
        <f>TRIM(tblOperations[[#This Row],[Team]])</f>
        <v>Workplace Projects</v>
      </c>
      <c r="T565" s="4" t="str">
        <f>_xlfn.XLOOKUP(R565,tblRegionReference[Region],tblRegionReference[Area],"Not Found")</f>
        <v>North</v>
      </c>
      <c r="U565" s="4" t="str">
        <f>IF(tblOperations[[#This Row],[Completion_Rate]]&gt;=_xlfn.XLOOKUP("Completion Rate",tblKPITargets[KPI_Name],tblKPITargets[Target_Value]),"Met","Below Target")</f>
        <v>Met</v>
      </c>
      <c r="V565" t="str">
        <f>IF(tblOperations[[#This Row],[SLA_Compliance]]&gt;=_xlfn.XLOOKUP('04_References'!$A$3,tblKPITargets[KPI_Name],tblKPITargets[Target_Value]),"Met","Below Target")</f>
        <v>Met</v>
      </c>
      <c r="W565" t="str">
        <f>IF(tblOperations[[#This Row],[Quality_Pass_Rate]]&gt;=_xlfn.XLOOKUP('04_References'!$A$4,tblKPITargets[KPI_Name],tblKPITargets[Target_Value]),"Met","Below Target")</f>
        <v>Met</v>
      </c>
      <c r="X565" t="str">
        <f>IF(tblOperations[[#This Row],[Average_Completion_Days]]&lt;=_xlfn.XLOOKUP('04_References'!$A$7,tblKPITargets[KPI_Name],tblKPITargets[Target_Value]),"Met","Below Target")</f>
        <v>Met</v>
      </c>
      <c r="Y565" t="str">
        <f>IF(tblOperations[[#This Row],[Closing_Backlog]]&lt;=_xlfn.XLOOKUP('04_References'!$A$8,tblKPITargets[KPI_Name],tblKPITargets[Target_Value]),"Met","Below Target")</f>
        <v>Met</v>
      </c>
    </row>
    <row r="566" spans="1:25">
      <c r="A566" s="6" t="s">
        <v>594</v>
      </c>
      <c r="B566" s="7">
        <v>46049</v>
      </c>
      <c r="C566" s="2" t="s">
        <v>27</v>
      </c>
      <c r="D566" s="2" t="s">
        <v>19</v>
      </c>
      <c r="E566" s="2">
        <v>12</v>
      </c>
      <c r="F566" s="2">
        <v>28</v>
      </c>
      <c r="G566" s="2">
        <v>40</v>
      </c>
      <c r="H566" s="2">
        <v>40</v>
      </c>
      <c r="I566" s="2">
        <v>0</v>
      </c>
      <c r="J566" s="2">
        <v>0</v>
      </c>
      <c r="K566" s="2">
        <v>0</v>
      </c>
      <c r="L566" s="2">
        <v>1.6</v>
      </c>
      <c r="M566" s="2">
        <v>0.93500000000000005</v>
      </c>
      <c r="N566" s="2">
        <v>0.99199999999999999</v>
      </c>
      <c r="O566" s="2">
        <v>4.5999999999999996</v>
      </c>
      <c r="P566" s="2">
        <v>0.69199999999999995</v>
      </c>
      <c r="Q566" s="3">
        <v>1</v>
      </c>
      <c r="R566" s="4" t="str">
        <f>TRIM(tblOperations[[#This Row],[Region]])</f>
        <v>North East</v>
      </c>
      <c r="S566" s="4" t="str">
        <f>TRIM(tblOperations[[#This Row],[Team]])</f>
        <v>Workplace Services</v>
      </c>
      <c r="T566" s="4" t="str">
        <f>_xlfn.XLOOKUP(R566,tblRegionReference[Region],tblRegionReference[Area],"Not Found")</f>
        <v>North</v>
      </c>
      <c r="U566" s="4" t="str">
        <f>IF(tblOperations[[#This Row],[Completion_Rate]]&gt;=_xlfn.XLOOKUP("Completion Rate",tblKPITargets[KPI_Name],tblKPITargets[Target_Value]),"Met","Below Target")</f>
        <v>Met</v>
      </c>
      <c r="V566" t="str">
        <f>IF(tblOperations[[#This Row],[SLA_Compliance]]&gt;=_xlfn.XLOOKUP('04_References'!$A$3,tblKPITargets[KPI_Name],tblKPITargets[Target_Value]),"Met","Below Target")</f>
        <v>Met</v>
      </c>
      <c r="W566" t="str">
        <f>IF(tblOperations[[#This Row],[Quality_Pass_Rate]]&gt;=_xlfn.XLOOKUP('04_References'!$A$4,tblKPITargets[KPI_Name],tblKPITargets[Target_Value]),"Met","Below Target")</f>
        <v>Met</v>
      </c>
      <c r="X566" t="str">
        <f>IF(tblOperations[[#This Row],[Average_Completion_Days]]&lt;=_xlfn.XLOOKUP('04_References'!$A$7,tblKPITargets[KPI_Name],tblKPITargets[Target_Value]),"Met","Below Target")</f>
        <v>Met</v>
      </c>
      <c r="Y566" t="str">
        <f>IF(tblOperations[[#This Row],[Closing_Backlog]]&lt;=_xlfn.XLOOKUP('04_References'!$A$8,tblKPITargets[KPI_Name],tblKPITargets[Target_Value]),"Met","Below Target")</f>
        <v>Met</v>
      </c>
    </row>
    <row r="567" spans="1:25">
      <c r="A567" s="8" t="s">
        <v>595</v>
      </c>
      <c r="B567" s="9">
        <v>46049</v>
      </c>
      <c r="C567" s="4" t="s">
        <v>27</v>
      </c>
      <c r="D567" s="4" t="s">
        <v>21</v>
      </c>
      <c r="E567" s="4">
        <v>10</v>
      </c>
      <c r="F567" s="4">
        <v>57</v>
      </c>
      <c r="G567" s="4">
        <v>67</v>
      </c>
      <c r="H567" s="4">
        <v>47</v>
      </c>
      <c r="I567" s="4">
        <v>20</v>
      </c>
      <c r="J567" s="4">
        <v>0</v>
      </c>
      <c r="K567" s="4">
        <v>0</v>
      </c>
      <c r="L567" s="4">
        <v>3.4</v>
      </c>
      <c r="M567" s="4">
        <v>0.84199999999999997</v>
      </c>
      <c r="N567" s="4">
        <v>0.99399999999999999</v>
      </c>
      <c r="O567" s="4">
        <v>3.9</v>
      </c>
      <c r="P567" s="4">
        <v>0.70599999999999996</v>
      </c>
      <c r="Q567" s="5">
        <v>0.70099999999999996</v>
      </c>
      <c r="R567" s="4" t="str">
        <f>TRIM(tblOperations[[#This Row],[Region]])</f>
        <v>North East</v>
      </c>
      <c r="S567" s="4" t="str">
        <f>TRIM(tblOperations[[#This Row],[Team]])</f>
        <v>Facilities Response</v>
      </c>
      <c r="T567" s="4" t="str">
        <f>_xlfn.XLOOKUP(R567,tblRegionReference[Region],tblRegionReference[Area],"Not Found")</f>
        <v>North</v>
      </c>
      <c r="U567" s="4" t="str">
        <f>IF(tblOperations[[#This Row],[Completion_Rate]]&gt;=_xlfn.XLOOKUP("Completion Rate",tblKPITargets[KPI_Name],tblKPITargets[Target_Value]),"Met","Below Target")</f>
        <v>Below Target</v>
      </c>
      <c r="V567" t="str">
        <f>IF(tblOperations[[#This Row],[SLA_Compliance]]&gt;=_xlfn.XLOOKUP('04_References'!$A$3,tblKPITargets[KPI_Name],tblKPITargets[Target_Value]),"Met","Below Target")</f>
        <v>Below Target</v>
      </c>
      <c r="W567" t="str">
        <f>IF(tblOperations[[#This Row],[Quality_Pass_Rate]]&gt;=_xlfn.XLOOKUP('04_References'!$A$4,tblKPITargets[KPI_Name],tblKPITargets[Target_Value]),"Met","Below Target")</f>
        <v>Met</v>
      </c>
      <c r="X567" t="str">
        <f>IF(tblOperations[[#This Row],[Average_Completion_Days]]&lt;=_xlfn.XLOOKUP('04_References'!$A$7,tblKPITargets[KPI_Name],tblKPITargets[Target_Value]),"Met","Below Target")</f>
        <v>Below Target</v>
      </c>
      <c r="Y567" t="str">
        <f>IF(tblOperations[[#This Row],[Closing_Backlog]]&lt;=_xlfn.XLOOKUP('04_References'!$A$8,tblKPITargets[KPI_Name],tblKPITargets[Target_Value]),"Met","Below Target")</f>
        <v>Below Target</v>
      </c>
    </row>
    <row r="568" spans="1:25">
      <c r="A568" s="6" t="s">
        <v>596</v>
      </c>
      <c r="B568" s="7">
        <v>46049</v>
      </c>
      <c r="C568" s="2" t="s">
        <v>27</v>
      </c>
      <c r="D568" s="2" t="s">
        <v>23</v>
      </c>
      <c r="E568" s="2">
        <v>424</v>
      </c>
      <c r="F568" s="2">
        <v>41</v>
      </c>
      <c r="G568" s="2">
        <v>465</v>
      </c>
      <c r="H568" s="2">
        <v>21</v>
      </c>
      <c r="I568" s="2">
        <v>444</v>
      </c>
      <c r="J568" s="2">
        <v>0</v>
      </c>
      <c r="K568" s="2">
        <v>0</v>
      </c>
      <c r="L568" s="2">
        <v>8</v>
      </c>
      <c r="M568" s="2">
        <v>0.6</v>
      </c>
      <c r="N568" s="2">
        <v>0.97299999999999998</v>
      </c>
      <c r="O568" s="2">
        <v>2.5</v>
      </c>
      <c r="P568" s="2">
        <v>0.70899999999999996</v>
      </c>
      <c r="Q568" s="3">
        <v>4.4999999999999998E-2</v>
      </c>
      <c r="R568" s="4" t="str">
        <f>TRIM(tblOperations[[#This Row],[Region]])</f>
        <v>North East</v>
      </c>
      <c r="S568" s="4" t="str">
        <f>TRIM(tblOperations[[#This Row],[Team]])</f>
        <v>Estates Support</v>
      </c>
      <c r="T568" s="4" t="str">
        <f>_xlfn.XLOOKUP(R568,tblRegionReference[Region],tblRegionReference[Area],"Not Found")</f>
        <v>North</v>
      </c>
      <c r="U568" s="4" t="str">
        <f>IF(tblOperations[[#This Row],[Completion_Rate]]&gt;=_xlfn.XLOOKUP("Completion Rate",tblKPITargets[KPI_Name],tblKPITargets[Target_Value]),"Met","Below Target")</f>
        <v>Below Target</v>
      </c>
      <c r="V568" t="str">
        <f>IF(tblOperations[[#This Row],[SLA_Compliance]]&gt;=_xlfn.XLOOKUP('04_References'!$A$3,tblKPITargets[KPI_Name],tblKPITargets[Target_Value]),"Met","Below Target")</f>
        <v>Below Target</v>
      </c>
      <c r="W568" t="str">
        <f>IF(tblOperations[[#This Row],[Quality_Pass_Rate]]&gt;=_xlfn.XLOOKUP('04_References'!$A$4,tblKPITargets[KPI_Name],tblKPITargets[Target_Value]),"Met","Below Target")</f>
        <v>Met</v>
      </c>
      <c r="X568" t="str">
        <f>IF(tblOperations[[#This Row],[Average_Completion_Days]]&lt;=_xlfn.XLOOKUP('04_References'!$A$7,tblKPITargets[KPI_Name],tblKPITargets[Target_Value]),"Met","Below Target")</f>
        <v>Below Target</v>
      </c>
      <c r="Y568" t="str">
        <f>IF(tblOperations[[#This Row],[Closing_Backlog]]&lt;=_xlfn.XLOOKUP('04_References'!$A$8,tblKPITargets[KPI_Name],tblKPITargets[Target_Value]),"Met","Below Target")</f>
        <v>Below Target</v>
      </c>
    </row>
    <row r="569" spans="1:25">
      <c r="A569" s="8" t="s">
        <v>597</v>
      </c>
      <c r="B569" s="9">
        <v>46049</v>
      </c>
      <c r="C569" s="4" t="s">
        <v>27</v>
      </c>
      <c r="D569" s="4" t="s">
        <v>25</v>
      </c>
      <c r="E569" s="4">
        <v>9</v>
      </c>
      <c r="F569" s="4">
        <v>36</v>
      </c>
      <c r="G569" s="4">
        <v>45</v>
      </c>
      <c r="H569" s="4">
        <v>24</v>
      </c>
      <c r="I569" s="4">
        <v>21</v>
      </c>
      <c r="J569" s="4">
        <v>0</v>
      </c>
      <c r="K569" s="4">
        <v>0</v>
      </c>
      <c r="L569" s="4">
        <v>3.2</v>
      </c>
      <c r="M569" s="4">
        <v>0.85</v>
      </c>
      <c r="N569" s="4">
        <v>0.98199999999999998</v>
      </c>
      <c r="O569" s="4">
        <v>3.6</v>
      </c>
      <c r="P569" s="4">
        <v>0.77400000000000002</v>
      </c>
      <c r="Q569" s="5">
        <v>0.53300000000000003</v>
      </c>
      <c r="R569" s="4" t="str">
        <f>TRIM(tblOperations[[#This Row],[Region]])</f>
        <v>North East</v>
      </c>
      <c r="S569" s="4" t="str">
        <f>TRIM(tblOperations[[#This Row],[Team]])</f>
        <v>Workplace Projects</v>
      </c>
      <c r="T569" s="4" t="str">
        <f>_xlfn.XLOOKUP(R569,tblRegionReference[Region],tblRegionReference[Area],"Not Found")</f>
        <v>North</v>
      </c>
      <c r="U569" s="4" t="str">
        <f>IF(tblOperations[[#This Row],[Completion_Rate]]&gt;=_xlfn.XLOOKUP("Completion Rate",tblKPITargets[KPI_Name],tblKPITargets[Target_Value]),"Met","Below Target")</f>
        <v>Below Target</v>
      </c>
      <c r="V569" t="str">
        <f>IF(tblOperations[[#This Row],[SLA_Compliance]]&gt;=_xlfn.XLOOKUP('04_References'!$A$3,tblKPITargets[KPI_Name],tblKPITargets[Target_Value]),"Met","Below Target")</f>
        <v>Below Target</v>
      </c>
      <c r="W569" t="str">
        <f>IF(tblOperations[[#This Row],[Quality_Pass_Rate]]&gt;=_xlfn.XLOOKUP('04_References'!$A$4,tblKPITargets[KPI_Name],tblKPITargets[Target_Value]),"Met","Below Target")</f>
        <v>Met</v>
      </c>
      <c r="X569" t="str">
        <f>IF(tblOperations[[#This Row],[Average_Completion_Days]]&lt;=_xlfn.XLOOKUP('04_References'!$A$7,tblKPITargets[KPI_Name],tblKPITargets[Target_Value]),"Met","Below Target")</f>
        <v>Below Target</v>
      </c>
      <c r="Y569" t="str">
        <f>IF(tblOperations[[#This Row],[Closing_Backlog]]&lt;=_xlfn.XLOOKUP('04_References'!$A$8,tblKPITargets[KPI_Name],tblKPITargets[Target_Value]),"Met","Below Target")</f>
        <v>Below Target</v>
      </c>
    </row>
    <row r="570" spans="1:25">
      <c r="A570" s="6" t="s">
        <v>598</v>
      </c>
      <c r="B570" s="7">
        <v>46049</v>
      </c>
      <c r="C570" s="2" t="s">
        <v>32</v>
      </c>
      <c r="D570" s="2" t="s">
        <v>19</v>
      </c>
      <c r="E570" s="2">
        <v>207</v>
      </c>
      <c r="F570" s="2">
        <v>50</v>
      </c>
      <c r="G570" s="2">
        <v>257</v>
      </c>
      <c r="H570" s="2">
        <v>35</v>
      </c>
      <c r="I570" s="2">
        <v>222</v>
      </c>
      <c r="J570" s="2">
        <v>0</v>
      </c>
      <c r="K570" s="2">
        <v>0</v>
      </c>
      <c r="L570" s="2">
        <v>8</v>
      </c>
      <c r="M570" s="2">
        <v>0.6</v>
      </c>
      <c r="N570" s="2">
        <v>0.96399999999999997</v>
      </c>
      <c r="O570" s="2">
        <v>2.5</v>
      </c>
      <c r="P570" s="2">
        <v>0.77900000000000003</v>
      </c>
      <c r="Q570" s="3">
        <v>0.13600000000000001</v>
      </c>
      <c r="R570" s="4" t="str">
        <f>TRIM(tblOperations[[#This Row],[Region]])</f>
        <v>North West</v>
      </c>
      <c r="S570" s="4" t="str">
        <f>TRIM(tblOperations[[#This Row],[Team]])</f>
        <v>Workplace Services</v>
      </c>
      <c r="T570" s="4" t="str">
        <f>_xlfn.XLOOKUP(R570,tblRegionReference[Region],tblRegionReference[Area],"Not Found")</f>
        <v>North</v>
      </c>
      <c r="U570" s="4" t="str">
        <f>IF(tblOperations[[#This Row],[Completion_Rate]]&gt;=_xlfn.XLOOKUP("Completion Rate",tblKPITargets[KPI_Name],tblKPITargets[Target_Value]),"Met","Below Target")</f>
        <v>Below Target</v>
      </c>
      <c r="V570" t="str">
        <f>IF(tblOperations[[#This Row],[SLA_Compliance]]&gt;=_xlfn.XLOOKUP('04_References'!$A$3,tblKPITargets[KPI_Name],tblKPITargets[Target_Value]),"Met","Below Target")</f>
        <v>Below Target</v>
      </c>
      <c r="W570" t="str">
        <f>IF(tblOperations[[#This Row],[Quality_Pass_Rate]]&gt;=_xlfn.XLOOKUP('04_References'!$A$4,tblKPITargets[KPI_Name],tblKPITargets[Target_Value]),"Met","Below Target")</f>
        <v>Met</v>
      </c>
      <c r="X570" t="str">
        <f>IF(tblOperations[[#This Row],[Average_Completion_Days]]&lt;=_xlfn.XLOOKUP('04_References'!$A$7,tblKPITargets[KPI_Name],tblKPITargets[Target_Value]),"Met","Below Target")</f>
        <v>Below Target</v>
      </c>
      <c r="Y570" t="str">
        <f>IF(tblOperations[[#This Row],[Closing_Backlog]]&lt;=_xlfn.XLOOKUP('04_References'!$A$8,tblKPITargets[KPI_Name],tblKPITargets[Target_Value]),"Met","Below Target")</f>
        <v>Below Target</v>
      </c>
    </row>
    <row r="571" spans="1:25">
      <c r="A571" s="8" t="s">
        <v>599</v>
      </c>
      <c r="B571" s="9">
        <v>46049</v>
      </c>
      <c r="C571" s="4" t="s">
        <v>32</v>
      </c>
      <c r="D571" s="4" t="s">
        <v>21</v>
      </c>
      <c r="E571" s="4">
        <v>321</v>
      </c>
      <c r="F571" s="4">
        <v>64</v>
      </c>
      <c r="G571" s="4">
        <v>385</v>
      </c>
      <c r="H571" s="4">
        <v>22</v>
      </c>
      <c r="I571" s="4">
        <v>363</v>
      </c>
      <c r="J571" s="4">
        <v>0</v>
      </c>
      <c r="K571" s="4">
        <v>0</v>
      </c>
      <c r="L571" s="4">
        <v>8</v>
      </c>
      <c r="M571" s="4">
        <v>0.6</v>
      </c>
      <c r="N571" s="4">
        <v>0.98</v>
      </c>
      <c r="O571" s="4">
        <v>2.5</v>
      </c>
      <c r="P571" s="4">
        <v>0.78300000000000003</v>
      </c>
      <c r="Q571" s="5">
        <v>5.7000000000000002E-2</v>
      </c>
      <c r="R571" s="4" t="str">
        <f>TRIM(tblOperations[[#This Row],[Region]])</f>
        <v>North West</v>
      </c>
      <c r="S571" s="4" t="str">
        <f>TRIM(tblOperations[[#This Row],[Team]])</f>
        <v>Facilities Response</v>
      </c>
      <c r="T571" s="4" t="str">
        <f>_xlfn.XLOOKUP(R571,tblRegionReference[Region],tblRegionReference[Area],"Not Found")</f>
        <v>North</v>
      </c>
      <c r="U571" s="4" t="str">
        <f>IF(tblOperations[[#This Row],[Completion_Rate]]&gt;=_xlfn.XLOOKUP("Completion Rate",tblKPITargets[KPI_Name],tblKPITargets[Target_Value]),"Met","Below Target")</f>
        <v>Below Target</v>
      </c>
      <c r="V571" t="str">
        <f>IF(tblOperations[[#This Row],[SLA_Compliance]]&gt;=_xlfn.XLOOKUP('04_References'!$A$3,tblKPITargets[KPI_Name],tblKPITargets[Target_Value]),"Met","Below Target")</f>
        <v>Below Target</v>
      </c>
      <c r="W571" t="str">
        <f>IF(tblOperations[[#This Row],[Quality_Pass_Rate]]&gt;=_xlfn.XLOOKUP('04_References'!$A$4,tblKPITargets[KPI_Name],tblKPITargets[Target_Value]),"Met","Below Target")</f>
        <v>Met</v>
      </c>
      <c r="X571" t="str">
        <f>IF(tblOperations[[#This Row],[Average_Completion_Days]]&lt;=_xlfn.XLOOKUP('04_References'!$A$7,tblKPITargets[KPI_Name],tblKPITargets[Target_Value]),"Met","Below Target")</f>
        <v>Below Target</v>
      </c>
      <c r="Y571" t="str">
        <f>IF(tblOperations[[#This Row],[Closing_Backlog]]&lt;=_xlfn.XLOOKUP('04_References'!$A$8,tblKPITargets[KPI_Name],tblKPITargets[Target_Value]),"Met","Below Target")</f>
        <v>Below Target</v>
      </c>
    </row>
    <row r="572" spans="1:25">
      <c r="A572" s="6" t="s">
        <v>600</v>
      </c>
      <c r="B572" s="7">
        <v>46049</v>
      </c>
      <c r="C572" s="2" t="s">
        <v>32</v>
      </c>
      <c r="D572" s="2" t="s">
        <v>23</v>
      </c>
      <c r="E572" s="2">
        <v>443</v>
      </c>
      <c r="F572" s="2">
        <v>33</v>
      </c>
      <c r="G572" s="2">
        <v>476</v>
      </c>
      <c r="H572" s="2">
        <v>22</v>
      </c>
      <c r="I572" s="2">
        <v>454</v>
      </c>
      <c r="J572" s="2">
        <v>0</v>
      </c>
      <c r="K572" s="2">
        <v>0</v>
      </c>
      <c r="L572" s="2">
        <v>8</v>
      </c>
      <c r="M572" s="2">
        <v>0.6</v>
      </c>
      <c r="N572" s="2">
        <v>0.99099999999999999</v>
      </c>
      <c r="O572" s="2">
        <v>2.5</v>
      </c>
      <c r="P572" s="2">
        <v>0.66700000000000004</v>
      </c>
      <c r="Q572" s="3">
        <v>4.5999999999999999E-2</v>
      </c>
      <c r="R572" s="4" t="str">
        <f>TRIM(tblOperations[[#This Row],[Region]])</f>
        <v>North West</v>
      </c>
      <c r="S572" s="4" t="str">
        <f>TRIM(tblOperations[[#This Row],[Team]])</f>
        <v>Estates Support</v>
      </c>
      <c r="T572" s="4" t="str">
        <f>_xlfn.XLOOKUP(R572,tblRegionReference[Region],tblRegionReference[Area],"Not Found")</f>
        <v>North</v>
      </c>
      <c r="U572" s="4" t="str">
        <f>IF(tblOperations[[#This Row],[Completion_Rate]]&gt;=_xlfn.XLOOKUP("Completion Rate",tblKPITargets[KPI_Name],tblKPITargets[Target_Value]),"Met","Below Target")</f>
        <v>Below Target</v>
      </c>
      <c r="V572" t="str">
        <f>IF(tblOperations[[#This Row],[SLA_Compliance]]&gt;=_xlfn.XLOOKUP('04_References'!$A$3,tblKPITargets[KPI_Name],tblKPITargets[Target_Value]),"Met","Below Target")</f>
        <v>Below Target</v>
      </c>
      <c r="W572" t="str">
        <f>IF(tblOperations[[#This Row],[Quality_Pass_Rate]]&gt;=_xlfn.XLOOKUP('04_References'!$A$4,tblKPITargets[KPI_Name],tblKPITargets[Target_Value]),"Met","Below Target")</f>
        <v>Met</v>
      </c>
      <c r="X572" t="str">
        <f>IF(tblOperations[[#This Row],[Average_Completion_Days]]&lt;=_xlfn.XLOOKUP('04_References'!$A$7,tblKPITargets[KPI_Name],tblKPITargets[Target_Value]),"Met","Below Target")</f>
        <v>Below Target</v>
      </c>
      <c r="Y572" t="str">
        <f>IF(tblOperations[[#This Row],[Closing_Backlog]]&lt;=_xlfn.XLOOKUP('04_References'!$A$8,tblKPITargets[KPI_Name],tblKPITargets[Target_Value]),"Met","Below Target")</f>
        <v>Below Target</v>
      </c>
    </row>
    <row r="573" spans="1:25">
      <c r="A573" s="8" t="s">
        <v>601</v>
      </c>
      <c r="B573" s="9">
        <v>46049</v>
      </c>
      <c r="C573" s="4" t="s">
        <v>32</v>
      </c>
      <c r="D573" s="4" t="s">
        <v>25</v>
      </c>
      <c r="E573" s="4">
        <v>0</v>
      </c>
      <c r="F573" s="4">
        <v>30</v>
      </c>
      <c r="G573" s="4">
        <v>30</v>
      </c>
      <c r="H573" s="4">
        <v>30</v>
      </c>
      <c r="I573" s="4">
        <v>0</v>
      </c>
      <c r="J573" s="4">
        <v>0</v>
      </c>
      <c r="K573" s="4">
        <v>0</v>
      </c>
      <c r="L573" s="4">
        <v>1.4</v>
      </c>
      <c r="M573" s="4">
        <v>0.99099999999999999</v>
      </c>
      <c r="N573" s="4">
        <v>0.93899999999999995</v>
      </c>
      <c r="O573" s="4">
        <v>4.4000000000000004</v>
      </c>
      <c r="P573" s="4">
        <v>0.72299999999999998</v>
      </c>
      <c r="Q573" s="5">
        <v>1</v>
      </c>
      <c r="R573" s="4" t="str">
        <f>TRIM(tblOperations[[#This Row],[Region]])</f>
        <v>North West</v>
      </c>
      <c r="S573" s="4" t="str">
        <f>TRIM(tblOperations[[#This Row],[Team]])</f>
        <v>Workplace Projects</v>
      </c>
      <c r="T573" s="4" t="str">
        <f>_xlfn.XLOOKUP(R573,tblRegionReference[Region],tblRegionReference[Area],"Not Found")</f>
        <v>North</v>
      </c>
      <c r="U573" s="4" t="str">
        <f>IF(tblOperations[[#This Row],[Completion_Rate]]&gt;=_xlfn.XLOOKUP("Completion Rate",tblKPITargets[KPI_Name],tblKPITargets[Target_Value]),"Met","Below Target")</f>
        <v>Met</v>
      </c>
      <c r="V573" t="str">
        <f>IF(tblOperations[[#This Row],[SLA_Compliance]]&gt;=_xlfn.XLOOKUP('04_References'!$A$3,tblKPITargets[KPI_Name],tblKPITargets[Target_Value]),"Met","Below Target")</f>
        <v>Met</v>
      </c>
      <c r="W573" t="str">
        <f>IF(tblOperations[[#This Row],[Quality_Pass_Rate]]&gt;=_xlfn.XLOOKUP('04_References'!$A$4,tblKPITargets[KPI_Name],tblKPITargets[Target_Value]),"Met","Below Target")</f>
        <v>Below Target</v>
      </c>
      <c r="X573" t="str">
        <f>IF(tblOperations[[#This Row],[Average_Completion_Days]]&lt;=_xlfn.XLOOKUP('04_References'!$A$7,tblKPITargets[KPI_Name],tblKPITargets[Target_Value]),"Met","Below Target")</f>
        <v>Met</v>
      </c>
      <c r="Y573" t="str">
        <f>IF(tblOperations[[#This Row],[Closing_Backlog]]&lt;=_xlfn.XLOOKUP('04_References'!$A$8,tblKPITargets[KPI_Name],tblKPITargets[Target_Value]),"Met","Below Target")</f>
        <v>Met</v>
      </c>
    </row>
    <row r="574" spans="1:25">
      <c r="A574" s="6" t="s">
        <v>602</v>
      </c>
      <c r="B574" s="7">
        <v>46049</v>
      </c>
      <c r="C574" s="2" t="s">
        <v>37</v>
      </c>
      <c r="D574" s="2" t="s">
        <v>19</v>
      </c>
      <c r="E574" s="2">
        <v>0</v>
      </c>
      <c r="F574" s="2">
        <v>24</v>
      </c>
      <c r="G574" s="2">
        <v>24</v>
      </c>
      <c r="H574" s="2">
        <v>24</v>
      </c>
      <c r="I574" s="2">
        <v>0</v>
      </c>
      <c r="J574" s="2">
        <v>0</v>
      </c>
      <c r="K574" s="2">
        <v>0</v>
      </c>
      <c r="L574" s="2">
        <v>1.7</v>
      </c>
      <c r="M574" s="2">
        <v>0.94099999999999995</v>
      </c>
      <c r="N574" s="2">
        <v>1</v>
      </c>
      <c r="O574" s="2">
        <v>4.7</v>
      </c>
      <c r="P574" s="2">
        <v>0.81399999999999995</v>
      </c>
      <c r="Q574" s="3">
        <v>1</v>
      </c>
      <c r="R574" s="4" t="str">
        <f>TRIM(tblOperations[[#This Row],[Region]])</f>
        <v>Midlands</v>
      </c>
      <c r="S574" s="4" t="str">
        <f>TRIM(tblOperations[[#This Row],[Team]])</f>
        <v>Workplace Services</v>
      </c>
      <c r="T574" s="4" t="str">
        <f>_xlfn.XLOOKUP(R574,tblRegionReference[Region],tblRegionReference[Area],"Not Found")</f>
        <v>Central</v>
      </c>
      <c r="U574" s="4" t="str">
        <f>IF(tblOperations[[#This Row],[Completion_Rate]]&gt;=_xlfn.XLOOKUP("Completion Rate",tblKPITargets[KPI_Name],tblKPITargets[Target_Value]),"Met","Below Target")</f>
        <v>Met</v>
      </c>
      <c r="V574" t="str">
        <f>IF(tblOperations[[#This Row],[SLA_Compliance]]&gt;=_xlfn.XLOOKUP('04_References'!$A$3,tblKPITargets[KPI_Name],tblKPITargets[Target_Value]),"Met","Below Target")</f>
        <v>Met</v>
      </c>
      <c r="W574" t="str">
        <f>IF(tblOperations[[#This Row],[Quality_Pass_Rate]]&gt;=_xlfn.XLOOKUP('04_References'!$A$4,tblKPITargets[KPI_Name],tblKPITargets[Target_Value]),"Met","Below Target")</f>
        <v>Met</v>
      </c>
      <c r="X574" t="str">
        <f>IF(tblOperations[[#This Row],[Average_Completion_Days]]&lt;=_xlfn.XLOOKUP('04_References'!$A$7,tblKPITargets[KPI_Name],tblKPITargets[Target_Value]),"Met","Below Target")</f>
        <v>Met</v>
      </c>
      <c r="Y574" t="str">
        <f>IF(tblOperations[[#This Row],[Closing_Backlog]]&lt;=_xlfn.XLOOKUP('04_References'!$A$8,tblKPITargets[KPI_Name],tblKPITargets[Target_Value]),"Met","Below Target")</f>
        <v>Met</v>
      </c>
    </row>
    <row r="575" spans="1:25">
      <c r="A575" s="8" t="s">
        <v>603</v>
      </c>
      <c r="B575" s="9">
        <v>46049</v>
      </c>
      <c r="C575" s="4" t="s">
        <v>37</v>
      </c>
      <c r="D575" s="4" t="s">
        <v>21</v>
      </c>
      <c r="E575" s="4">
        <v>226</v>
      </c>
      <c r="F575" s="4">
        <v>48</v>
      </c>
      <c r="G575" s="4">
        <v>274</v>
      </c>
      <c r="H575" s="4">
        <v>32</v>
      </c>
      <c r="I575" s="4">
        <v>242</v>
      </c>
      <c r="J575" s="4">
        <v>0</v>
      </c>
      <c r="K575" s="4">
        <v>0</v>
      </c>
      <c r="L575" s="4">
        <v>8</v>
      </c>
      <c r="M575" s="4">
        <v>0.6</v>
      </c>
      <c r="N575" s="4">
        <v>0.93400000000000005</v>
      </c>
      <c r="O575" s="4">
        <v>2.5</v>
      </c>
      <c r="P575" s="4">
        <v>0.78800000000000003</v>
      </c>
      <c r="Q575" s="5">
        <v>0.11700000000000001</v>
      </c>
      <c r="R575" s="4" t="str">
        <f>TRIM(tblOperations[[#This Row],[Region]])</f>
        <v>Midlands</v>
      </c>
      <c r="S575" s="4" t="str">
        <f>TRIM(tblOperations[[#This Row],[Team]])</f>
        <v>Facilities Response</v>
      </c>
      <c r="T575" s="4" t="str">
        <f>_xlfn.XLOOKUP(R575,tblRegionReference[Region],tblRegionReference[Area],"Not Found")</f>
        <v>Central</v>
      </c>
      <c r="U575" s="4" t="str">
        <f>IF(tblOperations[[#This Row],[Completion_Rate]]&gt;=_xlfn.XLOOKUP("Completion Rate",tblKPITargets[KPI_Name],tblKPITargets[Target_Value]),"Met","Below Target")</f>
        <v>Below Target</v>
      </c>
      <c r="V575" t="str">
        <f>IF(tblOperations[[#This Row],[SLA_Compliance]]&gt;=_xlfn.XLOOKUP('04_References'!$A$3,tblKPITargets[KPI_Name],tblKPITargets[Target_Value]),"Met","Below Target")</f>
        <v>Below Target</v>
      </c>
      <c r="W575" t="str">
        <f>IF(tblOperations[[#This Row],[Quality_Pass_Rate]]&gt;=_xlfn.XLOOKUP('04_References'!$A$4,tblKPITargets[KPI_Name],tblKPITargets[Target_Value]),"Met","Below Target")</f>
        <v>Below Target</v>
      </c>
      <c r="X575" t="str">
        <f>IF(tblOperations[[#This Row],[Average_Completion_Days]]&lt;=_xlfn.XLOOKUP('04_References'!$A$7,tblKPITargets[KPI_Name],tblKPITargets[Target_Value]),"Met","Below Target")</f>
        <v>Below Target</v>
      </c>
      <c r="Y575" t="str">
        <f>IF(tblOperations[[#This Row],[Closing_Backlog]]&lt;=_xlfn.XLOOKUP('04_References'!$A$8,tblKPITargets[KPI_Name],tblKPITargets[Target_Value]),"Met","Below Target")</f>
        <v>Below Target</v>
      </c>
    </row>
    <row r="576" spans="1:25">
      <c r="A576" s="6" t="s">
        <v>604</v>
      </c>
      <c r="B576" s="7">
        <v>46049</v>
      </c>
      <c r="C576" s="2" t="s">
        <v>37</v>
      </c>
      <c r="D576" s="2" t="s">
        <v>23</v>
      </c>
      <c r="E576" s="2">
        <v>76</v>
      </c>
      <c r="F576" s="2">
        <v>39</v>
      </c>
      <c r="G576" s="2">
        <v>115</v>
      </c>
      <c r="H576" s="2">
        <v>29</v>
      </c>
      <c r="I576" s="2">
        <v>86</v>
      </c>
      <c r="J576" s="2">
        <v>0</v>
      </c>
      <c r="K576" s="2">
        <v>0</v>
      </c>
      <c r="L576" s="2">
        <v>8</v>
      </c>
      <c r="M576" s="2">
        <v>0.6</v>
      </c>
      <c r="N576" s="2">
        <v>0.997</v>
      </c>
      <c r="O576" s="2">
        <v>2.5</v>
      </c>
      <c r="P576" s="2">
        <v>0.78800000000000003</v>
      </c>
      <c r="Q576" s="3">
        <v>0.252</v>
      </c>
      <c r="R576" s="4" t="str">
        <f>TRIM(tblOperations[[#This Row],[Region]])</f>
        <v>Midlands</v>
      </c>
      <c r="S576" s="4" t="str">
        <f>TRIM(tblOperations[[#This Row],[Team]])</f>
        <v>Estates Support</v>
      </c>
      <c r="T576" s="4" t="str">
        <f>_xlfn.XLOOKUP(R576,tblRegionReference[Region],tblRegionReference[Area],"Not Found")</f>
        <v>Central</v>
      </c>
      <c r="U576" s="4" t="str">
        <f>IF(tblOperations[[#This Row],[Completion_Rate]]&gt;=_xlfn.XLOOKUP("Completion Rate",tblKPITargets[KPI_Name],tblKPITargets[Target_Value]),"Met","Below Target")</f>
        <v>Below Target</v>
      </c>
      <c r="V576" t="str">
        <f>IF(tblOperations[[#This Row],[SLA_Compliance]]&gt;=_xlfn.XLOOKUP('04_References'!$A$3,tblKPITargets[KPI_Name],tblKPITargets[Target_Value]),"Met","Below Target")</f>
        <v>Below Target</v>
      </c>
      <c r="W576" t="str">
        <f>IF(tblOperations[[#This Row],[Quality_Pass_Rate]]&gt;=_xlfn.XLOOKUP('04_References'!$A$4,tblKPITargets[KPI_Name],tblKPITargets[Target_Value]),"Met","Below Target")</f>
        <v>Met</v>
      </c>
      <c r="X576" t="str">
        <f>IF(tblOperations[[#This Row],[Average_Completion_Days]]&lt;=_xlfn.XLOOKUP('04_References'!$A$7,tblKPITargets[KPI_Name],tblKPITargets[Target_Value]),"Met","Below Target")</f>
        <v>Below Target</v>
      </c>
      <c r="Y576" t="str">
        <f>IF(tblOperations[[#This Row],[Closing_Backlog]]&lt;=_xlfn.XLOOKUP('04_References'!$A$8,tblKPITargets[KPI_Name],tblKPITargets[Target_Value]),"Met","Below Target")</f>
        <v>Below Target</v>
      </c>
    </row>
    <row r="577" spans="1:25">
      <c r="A577" s="8" t="s">
        <v>605</v>
      </c>
      <c r="B577" s="9">
        <v>46049</v>
      </c>
      <c r="C577" s="4" t="s">
        <v>37</v>
      </c>
      <c r="D577" s="4" t="s">
        <v>25</v>
      </c>
      <c r="E577" s="4">
        <v>0</v>
      </c>
      <c r="F577" s="4">
        <v>20</v>
      </c>
      <c r="G577" s="4">
        <v>20</v>
      </c>
      <c r="H577" s="4">
        <v>20</v>
      </c>
      <c r="I577" s="4">
        <v>0</v>
      </c>
      <c r="J577" s="4">
        <v>0</v>
      </c>
      <c r="K577" s="4">
        <v>0</v>
      </c>
      <c r="L577" s="4">
        <v>1.6</v>
      </c>
      <c r="M577" s="4">
        <v>0.995</v>
      </c>
      <c r="N577" s="4">
        <v>0.998</v>
      </c>
      <c r="O577" s="4">
        <v>4.9000000000000004</v>
      </c>
      <c r="P577" s="4">
        <v>0.72</v>
      </c>
      <c r="Q577" s="5">
        <v>1</v>
      </c>
      <c r="R577" s="4" t="str">
        <f>TRIM(tblOperations[[#This Row],[Region]])</f>
        <v>Midlands</v>
      </c>
      <c r="S577" s="4" t="str">
        <f>TRIM(tblOperations[[#This Row],[Team]])</f>
        <v>Workplace Projects</v>
      </c>
      <c r="T577" s="4" t="str">
        <f>_xlfn.XLOOKUP(R577,tblRegionReference[Region],tblRegionReference[Area],"Not Found")</f>
        <v>Central</v>
      </c>
      <c r="U577" s="4" t="str">
        <f>IF(tblOperations[[#This Row],[Completion_Rate]]&gt;=_xlfn.XLOOKUP("Completion Rate",tblKPITargets[KPI_Name],tblKPITargets[Target_Value]),"Met","Below Target")</f>
        <v>Met</v>
      </c>
      <c r="V577" t="str">
        <f>IF(tblOperations[[#This Row],[SLA_Compliance]]&gt;=_xlfn.XLOOKUP('04_References'!$A$3,tblKPITargets[KPI_Name],tblKPITargets[Target_Value]),"Met","Below Target")</f>
        <v>Met</v>
      </c>
      <c r="W577" t="str">
        <f>IF(tblOperations[[#This Row],[Quality_Pass_Rate]]&gt;=_xlfn.XLOOKUP('04_References'!$A$4,tblKPITargets[KPI_Name],tblKPITargets[Target_Value]),"Met","Below Target")</f>
        <v>Met</v>
      </c>
      <c r="X577" t="str">
        <f>IF(tblOperations[[#This Row],[Average_Completion_Days]]&lt;=_xlfn.XLOOKUP('04_References'!$A$7,tblKPITargets[KPI_Name],tblKPITargets[Target_Value]),"Met","Below Target")</f>
        <v>Met</v>
      </c>
      <c r="Y577" t="str">
        <f>IF(tblOperations[[#This Row],[Closing_Backlog]]&lt;=_xlfn.XLOOKUP('04_References'!$A$8,tblKPITargets[KPI_Name],tblKPITargets[Target_Value]),"Met","Below Target")</f>
        <v>Met</v>
      </c>
    </row>
    <row r="578" spans="1:25">
      <c r="A578" s="6" t="s">
        <v>606</v>
      </c>
      <c r="B578" s="7">
        <v>46049</v>
      </c>
      <c r="C578" s="2" t="s">
        <v>43</v>
      </c>
      <c r="D578" s="2" t="s">
        <v>19</v>
      </c>
      <c r="E578" s="2">
        <v>323</v>
      </c>
      <c r="F578" s="2">
        <v>41</v>
      </c>
      <c r="G578" s="2">
        <v>364</v>
      </c>
      <c r="H578" s="2">
        <v>25</v>
      </c>
      <c r="I578" s="2">
        <v>339</v>
      </c>
      <c r="J578" s="2">
        <v>1</v>
      </c>
      <c r="K578" s="2">
        <v>0</v>
      </c>
      <c r="L578" s="2">
        <v>8</v>
      </c>
      <c r="M578" s="2">
        <v>0.6</v>
      </c>
      <c r="N578" s="2">
        <v>0.98699999999999999</v>
      </c>
      <c r="O578" s="2">
        <v>2.5</v>
      </c>
      <c r="P578" s="2">
        <v>0.70299999999999996</v>
      </c>
      <c r="Q578" s="3">
        <v>6.9000000000000006E-2</v>
      </c>
      <c r="R578" s="4" t="str">
        <f>TRIM(tblOperations[[#This Row],[Region]])</f>
        <v>South West</v>
      </c>
      <c r="S578" s="4" t="str">
        <f>TRIM(tblOperations[[#This Row],[Team]])</f>
        <v>Workplace Services</v>
      </c>
      <c r="T578" s="4" t="str">
        <f>_xlfn.XLOOKUP(R578,tblRegionReference[Region],tblRegionReference[Area],"Not Found")</f>
        <v>South</v>
      </c>
      <c r="U578" s="4" t="str">
        <f>IF(tblOperations[[#This Row],[Completion_Rate]]&gt;=_xlfn.XLOOKUP("Completion Rate",tblKPITargets[KPI_Name],tblKPITargets[Target_Value]),"Met","Below Target")</f>
        <v>Below Target</v>
      </c>
      <c r="V578" t="str">
        <f>IF(tblOperations[[#This Row],[SLA_Compliance]]&gt;=_xlfn.XLOOKUP('04_References'!$A$3,tblKPITargets[KPI_Name],tblKPITargets[Target_Value]),"Met","Below Target")</f>
        <v>Below Target</v>
      </c>
      <c r="W578" t="str">
        <f>IF(tblOperations[[#This Row],[Quality_Pass_Rate]]&gt;=_xlfn.XLOOKUP('04_References'!$A$4,tblKPITargets[KPI_Name],tblKPITargets[Target_Value]),"Met","Below Target")</f>
        <v>Met</v>
      </c>
      <c r="X578" t="str">
        <f>IF(tblOperations[[#This Row],[Average_Completion_Days]]&lt;=_xlfn.XLOOKUP('04_References'!$A$7,tblKPITargets[KPI_Name],tblKPITargets[Target_Value]),"Met","Below Target")</f>
        <v>Below Target</v>
      </c>
      <c r="Y578" t="str">
        <f>IF(tblOperations[[#This Row],[Closing_Backlog]]&lt;=_xlfn.XLOOKUP('04_References'!$A$8,tblKPITargets[KPI_Name],tblKPITargets[Target_Value]),"Met","Below Target")</f>
        <v>Below Target</v>
      </c>
    </row>
    <row r="579" spans="1:25">
      <c r="A579" s="8" t="s">
        <v>607</v>
      </c>
      <c r="B579" s="9">
        <v>46049</v>
      </c>
      <c r="C579" s="4" t="s">
        <v>43</v>
      </c>
      <c r="D579" s="4" t="s">
        <v>21</v>
      </c>
      <c r="E579" s="4">
        <v>0</v>
      </c>
      <c r="F579" s="4">
        <v>45</v>
      </c>
      <c r="G579" s="4">
        <v>45</v>
      </c>
      <c r="H579" s="4">
        <v>45</v>
      </c>
      <c r="I579" s="4">
        <v>0</v>
      </c>
      <c r="J579" s="4">
        <v>0</v>
      </c>
      <c r="K579" s="4">
        <v>0</v>
      </c>
      <c r="L579" s="4">
        <v>1.3</v>
      </c>
      <c r="M579" s="4">
        <v>0.92600000000000005</v>
      </c>
      <c r="N579" s="4">
        <v>0.97</v>
      </c>
      <c r="O579" s="4">
        <v>4.4000000000000004</v>
      </c>
      <c r="P579" s="4">
        <v>0.68899999999999995</v>
      </c>
      <c r="Q579" s="5">
        <v>1</v>
      </c>
      <c r="R579" s="4" t="str">
        <f>TRIM(tblOperations[[#This Row],[Region]])</f>
        <v>South West</v>
      </c>
      <c r="S579" s="4" t="str">
        <f>TRIM(tblOperations[[#This Row],[Team]])</f>
        <v>Facilities Response</v>
      </c>
      <c r="T579" s="4" t="str">
        <f>_xlfn.XLOOKUP(R579,tblRegionReference[Region],tblRegionReference[Area],"Not Found")</f>
        <v>South</v>
      </c>
      <c r="U579" s="4" t="str">
        <f>IF(tblOperations[[#This Row],[Completion_Rate]]&gt;=_xlfn.XLOOKUP("Completion Rate",tblKPITargets[KPI_Name],tblKPITargets[Target_Value]),"Met","Below Target")</f>
        <v>Met</v>
      </c>
      <c r="V579" t="str">
        <f>IF(tblOperations[[#This Row],[SLA_Compliance]]&gt;=_xlfn.XLOOKUP('04_References'!$A$3,tblKPITargets[KPI_Name],tblKPITargets[Target_Value]),"Met","Below Target")</f>
        <v>Met</v>
      </c>
      <c r="W579" t="str">
        <f>IF(tblOperations[[#This Row],[Quality_Pass_Rate]]&gt;=_xlfn.XLOOKUP('04_References'!$A$4,tblKPITargets[KPI_Name],tblKPITargets[Target_Value]),"Met","Below Target")</f>
        <v>Met</v>
      </c>
      <c r="X579" t="str">
        <f>IF(tblOperations[[#This Row],[Average_Completion_Days]]&lt;=_xlfn.XLOOKUP('04_References'!$A$7,tblKPITargets[KPI_Name],tblKPITargets[Target_Value]),"Met","Below Target")</f>
        <v>Met</v>
      </c>
      <c r="Y579" t="str">
        <f>IF(tblOperations[[#This Row],[Closing_Backlog]]&lt;=_xlfn.XLOOKUP('04_References'!$A$8,tblKPITargets[KPI_Name],tblKPITargets[Target_Value]),"Met","Below Target")</f>
        <v>Met</v>
      </c>
    </row>
    <row r="580" spans="1:25">
      <c r="A580" s="6" t="s">
        <v>608</v>
      </c>
      <c r="B580" s="7">
        <v>46049</v>
      </c>
      <c r="C580" s="2" t="s">
        <v>43</v>
      </c>
      <c r="D580" s="2" t="s">
        <v>23</v>
      </c>
      <c r="E580" s="2">
        <v>0</v>
      </c>
      <c r="F580" s="2">
        <v>43</v>
      </c>
      <c r="G580" s="2">
        <v>43</v>
      </c>
      <c r="H580" s="2">
        <v>42</v>
      </c>
      <c r="I580" s="2">
        <v>1</v>
      </c>
      <c r="J580" s="2">
        <v>0</v>
      </c>
      <c r="K580" s="2">
        <v>0</v>
      </c>
      <c r="L580" s="2">
        <v>1.5</v>
      </c>
      <c r="M580" s="2">
        <v>0.94399999999999995</v>
      </c>
      <c r="N580" s="2">
        <v>0.96699999999999997</v>
      </c>
      <c r="O580" s="2">
        <v>4.5</v>
      </c>
      <c r="P580" s="2">
        <v>0.64900000000000002</v>
      </c>
      <c r="Q580" s="3">
        <v>0.97699999999999998</v>
      </c>
      <c r="R580" s="4" t="str">
        <f>TRIM(tblOperations[[#This Row],[Region]])</f>
        <v>South West</v>
      </c>
      <c r="S580" s="4" t="str">
        <f>TRIM(tblOperations[[#This Row],[Team]])</f>
        <v>Estates Support</v>
      </c>
      <c r="T580" s="4" t="str">
        <f>_xlfn.XLOOKUP(R580,tblRegionReference[Region],tblRegionReference[Area],"Not Found")</f>
        <v>South</v>
      </c>
      <c r="U580" s="4" t="str">
        <f>IF(tblOperations[[#This Row],[Completion_Rate]]&gt;=_xlfn.XLOOKUP("Completion Rate",tblKPITargets[KPI_Name],tblKPITargets[Target_Value]),"Met","Below Target")</f>
        <v>Met</v>
      </c>
      <c r="V580" t="str">
        <f>IF(tblOperations[[#This Row],[SLA_Compliance]]&gt;=_xlfn.XLOOKUP('04_References'!$A$3,tblKPITargets[KPI_Name],tblKPITargets[Target_Value]),"Met","Below Target")</f>
        <v>Met</v>
      </c>
      <c r="W580" t="str">
        <f>IF(tblOperations[[#This Row],[Quality_Pass_Rate]]&gt;=_xlfn.XLOOKUP('04_References'!$A$4,tblKPITargets[KPI_Name],tblKPITargets[Target_Value]),"Met","Below Target")</f>
        <v>Met</v>
      </c>
      <c r="X580" t="str">
        <f>IF(tblOperations[[#This Row],[Average_Completion_Days]]&lt;=_xlfn.XLOOKUP('04_References'!$A$7,tblKPITargets[KPI_Name],tblKPITargets[Target_Value]),"Met","Below Target")</f>
        <v>Met</v>
      </c>
      <c r="Y580" t="str">
        <f>IF(tblOperations[[#This Row],[Closing_Backlog]]&lt;=_xlfn.XLOOKUP('04_References'!$A$8,tblKPITargets[KPI_Name],tblKPITargets[Target_Value]),"Met","Below Target")</f>
        <v>Met</v>
      </c>
    </row>
    <row r="581" spans="1:25">
      <c r="A581" s="8" t="s">
        <v>609</v>
      </c>
      <c r="B581" s="9">
        <v>46049</v>
      </c>
      <c r="C581" s="4" t="s">
        <v>43</v>
      </c>
      <c r="D581" s="4" t="s">
        <v>25</v>
      </c>
      <c r="E581" s="4">
        <v>0</v>
      </c>
      <c r="F581" s="4">
        <v>46</v>
      </c>
      <c r="G581" s="4">
        <v>46</v>
      </c>
      <c r="H581" s="4">
        <v>39</v>
      </c>
      <c r="I581" s="4">
        <v>7</v>
      </c>
      <c r="J581" s="4">
        <v>0</v>
      </c>
      <c r="K581" s="4">
        <v>0</v>
      </c>
      <c r="L581" s="4">
        <v>2</v>
      </c>
      <c r="M581" s="4">
        <v>0.93899999999999995</v>
      </c>
      <c r="N581" s="4">
        <v>0.997</v>
      </c>
      <c r="O581" s="4">
        <v>4.4000000000000004</v>
      </c>
      <c r="P581" s="4">
        <v>0.67300000000000004</v>
      </c>
      <c r="Q581" s="5">
        <v>0.84799999999999998</v>
      </c>
      <c r="R581" s="4" t="str">
        <f>TRIM(tblOperations[[#This Row],[Region]])</f>
        <v>South West</v>
      </c>
      <c r="S581" s="4" t="str">
        <f>TRIM(tblOperations[[#This Row],[Team]])</f>
        <v>Workplace Projects</v>
      </c>
      <c r="T581" s="4" t="str">
        <f>_xlfn.XLOOKUP(R581,tblRegionReference[Region],tblRegionReference[Area],"Not Found")</f>
        <v>South</v>
      </c>
      <c r="U581" s="4" t="str">
        <f>IF(tblOperations[[#This Row],[Completion_Rate]]&gt;=_xlfn.XLOOKUP("Completion Rate",tblKPITargets[KPI_Name],tblKPITargets[Target_Value]),"Met","Below Target")</f>
        <v>Below Target</v>
      </c>
      <c r="V581" t="str">
        <f>IF(tblOperations[[#This Row],[SLA_Compliance]]&gt;=_xlfn.XLOOKUP('04_References'!$A$3,tblKPITargets[KPI_Name],tblKPITargets[Target_Value]),"Met","Below Target")</f>
        <v>Met</v>
      </c>
      <c r="W581" t="str">
        <f>IF(tblOperations[[#This Row],[Quality_Pass_Rate]]&gt;=_xlfn.XLOOKUP('04_References'!$A$4,tblKPITargets[KPI_Name],tblKPITargets[Target_Value]),"Met","Below Target")</f>
        <v>Met</v>
      </c>
      <c r="X581" t="str">
        <f>IF(tblOperations[[#This Row],[Average_Completion_Days]]&lt;=_xlfn.XLOOKUP('04_References'!$A$7,tblKPITargets[KPI_Name],tblKPITargets[Target_Value]),"Met","Below Target")</f>
        <v>Met</v>
      </c>
      <c r="Y581" t="str">
        <f>IF(tblOperations[[#This Row],[Closing_Backlog]]&lt;=_xlfn.XLOOKUP('04_References'!$A$8,tblKPITargets[KPI_Name],tblKPITargets[Target_Value]),"Met","Below Target")</f>
        <v>Met</v>
      </c>
    </row>
    <row r="582" spans="1:25">
      <c r="A582" s="6" t="s">
        <v>610</v>
      </c>
      <c r="B582" s="7">
        <v>46049</v>
      </c>
      <c r="C582" s="2" t="s">
        <v>48</v>
      </c>
      <c r="D582" s="2" t="s">
        <v>19</v>
      </c>
      <c r="E582" s="2">
        <v>0</v>
      </c>
      <c r="F582" s="2">
        <v>48</v>
      </c>
      <c r="G582" s="2">
        <v>48</v>
      </c>
      <c r="H582" s="2">
        <v>48</v>
      </c>
      <c r="I582" s="2">
        <v>0</v>
      </c>
      <c r="J582" s="2">
        <v>0</v>
      </c>
      <c r="K582" s="2">
        <v>0</v>
      </c>
      <c r="L582" s="2">
        <v>0.9</v>
      </c>
      <c r="M582" s="2">
        <v>0.95899999999999996</v>
      </c>
      <c r="N582" s="2">
        <v>0.98499999999999999</v>
      </c>
      <c r="O582" s="2">
        <v>4.7</v>
      </c>
      <c r="P582" s="2">
        <v>0.66900000000000004</v>
      </c>
      <c r="Q582" s="3">
        <v>1</v>
      </c>
      <c r="R582" s="4" t="str">
        <f>TRIM(tblOperations[[#This Row],[Region]])</f>
        <v>South East</v>
      </c>
      <c r="S582" s="4" t="str">
        <f>TRIM(tblOperations[[#This Row],[Team]])</f>
        <v>Workplace Services</v>
      </c>
      <c r="T582" s="4" t="str">
        <f>_xlfn.XLOOKUP(R582,tblRegionReference[Region],tblRegionReference[Area],"Not Found")</f>
        <v>South</v>
      </c>
      <c r="U582" s="4" t="str">
        <f>IF(tblOperations[[#This Row],[Completion_Rate]]&gt;=_xlfn.XLOOKUP("Completion Rate",tblKPITargets[KPI_Name],tblKPITargets[Target_Value]),"Met","Below Target")</f>
        <v>Met</v>
      </c>
      <c r="V582" t="str">
        <f>IF(tblOperations[[#This Row],[SLA_Compliance]]&gt;=_xlfn.XLOOKUP('04_References'!$A$3,tblKPITargets[KPI_Name],tblKPITargets[Target_Value]),"Met","Below Target")</f>
        <v>Met</v>
      </c>
      <c r="W582" t="str">
        <f>IF(tblOperations[[#This Row],[Quality_Pass_Rate]]&gt;=_xlfn.XLOOKUP('04_References'!$A$4,tblKPITargets[KPI_Name],tblKPITargets[Target_Value]),"Met","Below Target")</f>
        <v>Met</v>
      </c>
      <c r="X582" t="str">
        <f>IF(tblOperations[[#This Row],[Average_Completion_Days]]&lt;=_xlfn.XLOOKUP('04_References'!$A$7,tblKPITargets[KPI_Name],tblKPITargets[Target_Value]),"Met","Below Target")</f>
        <v>Met</v>
      </c>
      <c r="Y582" t="str">
        <f>IF(tblOperations[[#This Row],[Closing_Backlog]]&lt;=_xlfn.XLOOKUP('04_References'!$A$8,tblKPITargets[KPI_Name],tblKPITargets[Target_Value]),"Met","Below Target")</f>
        <v>Met</v>
      </c>
    </row>
    <row r="583" spans="1:25">
      <c r="A583" s="8" t="s">
        <v>611</v>
      </c>
      <c r="B583" s="9">
        <v>46049</v>
      </c>
      <c r="C583" s="4" t="s">
        <v>48</v>
      </c>
      <c r="D583" s="4" t="s">
        <v>21</v>
      </c>
      <c r="E583" s="4">
        <v>572</v>
      </c>
      <c r="F583" s="4">
        <v>46</v>
      </c>
      <c r="G583" s="4">
        <v>618</v>
      </c>
      <c r="H583" s="4">
        <v>22</v>
      </c>
      <c r="I583" s="4">
        <v>596</v>
      </c>
      <c r="J583" s="4">
        <v>0</v>
      </c>
      <c r="K583" s="4">
        <v>0</v>
      </c>
      <c r="L583" s="4">
        <v>8</v>
      </c>
      <c r="M583" s="4">
        <v>0.6</v>
      </c>
      <c r="N583" s="4">
        <v>0.99199999999999999</v>
      </c>
      <c r="O583" s="4">
        <v>2.5</v>
      </c>
      <c r="P583" s="4">
        <v>0.751</v>
      </c>
      <c r="Q583" s="5">
        <v>3.5999999999999997E-2</v>
      </c>
      <c r="R583" s="4" t="str">
        <f>TRIM(tblOperations[[#This Row],[Region]])</f>
        <v>South East</v>
      </c>
      <c r="S583" s="4" t="str">
        <f>TRIM(tblOperations[[#This Row],[Team]])</f>
        <v>Facilities Response</v>
      </c>
      <c r="T583" s="4" t="str">
        <f>_xlfn.XLOOKUP(R583,tblRegionReference[Region],tblRegionReference[Area],"Not Found")</f>
        <v>South</v>
      </c>
      <c r="U583" s="4" t="str">
        <f>IF(tblOperations[[#This Row],[Completion_Rate]]&gt;=_xlfn.XLOOKUP("Completion Rate",tblKPITargets[KPI_Name],tblKPITargets[Target_Value]),"Met","Below Target")</f>
        <v>Below Target</v>
      </c>
      <c r="V583" t="str">
        <f>IF(tblOperations[[#This Row],[SLA_Compliance]]&gt;=_xlfn.XLOOKUP('04_References'!$A$3,tblKPITargets[KPI_Name],tblKPITargets[Target_Value]),"Met","Below Target")</f>
        <v>Below Target</v>
      </c>
      <c r="W583" t="str">
        <f>IF(tblOperations[[#This Row],[Quality_Pass_Rate]]&gt;=_xlfn.XLOOKUP('04_References'!$A$4,tblKPITargets[KPI_Name],tblKPITargets[Target_Value]),"Met","Below Target")</f>
        <v>Met</v>
      </c>
      <c r="X583" t="str">
        <f>IF(tblOperations[[#This Row],[Average_Completion_Days]]&lt;=_xlfn.XLOOKUP('04_References'!$A$7,tblKPITargets[KPI_Name],tblKPITargets[Target_Value]),"Met","Below Target")</f>
        <v>Below Target</v>
      </c>
      <c r="Y583" t="str">
        <f>IF(tblOperations[[#This Row],[Closing_Backlog]]&lt;=_xlfn.XLOOKUP('04_References'!$A$8,tblKPITargets[KPI_Name],tblKPITargets[Target_Value]),"Met","Below Target")</f>
        <v>Below Target</v>
      </c>
    </row>
    <row r="584" spans="1:25">
      <c r="A584" s="6" t="s">
        <v>612</v>
      </c>
      <c r="B584" s="7">
        <v>46049</v>
      </c>
      <c r="C584" s="2" t="s">
        <v>48</v>
      </c>
      <c r="D584" s="2" t="s">
        <v>23</v>
      </c>
      <c r="E584" s="2">
        <v>0</v>
      </c>
      <c r="F584" s="2">
        <v>36</v>
      </c>
      <c r="G584" s="2">
        <v>36</v>
      </c>
      <c r="H584" s="2">
        <v>36</v>
      </c>
      <c r="I584" s="2">
        <v>0</v>
      </c>
      <c r="J584" s="2">
        <v>0</v>
      </c>
      <c r="K584" s="2">
        <v>0</v>
      </c>
      <c r="L584" s="2">
        <v>2.2999999999999998</v>
      </c>
      <c r="M584" s="2">
        <v>0.96899999999999997</v>
      </c>
      <c r="N584" s="2">
        <v>0.98799999999999999</v>
      </c>
      <c r="O584" s="2">
        <v>4.5</v>
      </c>
      <c r="P584" s="2">
        <v>0.69499999999999995</v>
      </c>
      <c r="Q584" s="3">
        <v>1</v>
      </c>
      <c r="R584" s="4" t="str">
        <f>TRIM(tblOperations[[#This Row],[Region]])</f>
        <v>South East</v>
      </c>
      <c r="S584" s="4" t="str">
        <f>TRIM(tblOperations[[#This Row],[Team]])</f>
        <v>Estates Support</v>
      </c>
      <c r="T584" s="4" t="str">
        <f>_xlfn.XLOOKUP(R584,tblRegionReference[Region],tblRegionReference[Area],"Not Found")</f>
        <v>South</v>
      </c>
      <c r="U584" s="4" t="str">
        <f>IF(tblOperations[[#This Row],[Completion_Rate]]&gt;=_xlfn.XLOOKUP("Completion Rate",tblKPITargets[KPI_Name],tblKPITargets[Target_Value]),"Met","Below Target")</f>
        <v>Met</v>
      </c>
      <c r="V584" t="str">
        <f>IF(tblOperations[[#This Row],[SLA_Compliance]]&gt;=_xlfn.XLOOKUP('04_References'!$A$3,tblKPITargets[KPI_Name],tblKPITargets[Target_Value]),"Met","Below Target")</f>
        <v>Met</v>
      </c>
      <c r="W584" t="str">
        <f>IF(tblOperations[[#This Row],[Quality_Pass_Rate]]&gt;=_xlfn.XLOOKUP('04_References'!$A$4,tblKPITargets[KPI_Name],tblKPITargets[Target_Value]),"Met","Below Target")</f>
        <v>Met</v>
      </c>
      <c r="X584" t="str">
        <f>IF(tblOperations[[#This Row],[Average_Completion_Days]]&lt;=_xlfn.XLOOKUP('04_References'!$A$7,tblKPITargets[KPI_Name],tblKPITargets[Target_Value]),"Met","Below Target")</f>
        <v>Met</v>
      </c>
      <c r="Y584" t="str">
        <f>IF(tblOperations[[#This Row],[Closing_Backlog]]&lt;=_xlfn.XLOOKUP('04_References'!$A$8,tblKPITargets[KPI_Name],tblKPITargets[Target_Value]),"Met","Below Target")</f>
        <v>Met</v>
      </c>
    </row>
    <row r="585" spans="1:25">
      <c r="A585" s="8" t="s">
        <v>613</v>
      </c>
      <c r="B585" s="9">
        <v>46049</v>
      </c>
      <c r="C585" s="4" t="s">
        <v>48</v>
      </c>
      <c r="D585" s="4" t="s">
        <v>25</v>
      </c>
      <c r="E585" s="4">
        <v>212</v>
      </c>
      <c r="F585" s="4">
        <v>47</v>
      </c>
      <c r="G585" s="4">
        <v>259</v>
      </c>
      <c r="H585" s="4">
        <v>24</v>
      </c>
      <c r="I585" s="4">
        <v>235</v>
      </c>
      <c r="J585" s="4">
        <v>0</v>
      </c>
      <c r="K585" s="4">
        <v>0</v>
      </c>
      <c r="L585" s="4">
        <v>8</v>
      </c>
      <c r="M585" s="4">
        <v>0.6</v>
      </c>
      <c r="N585" s="4">
        <v>1</v>
      </c>
      <c r="O585" s="4">
        <v>2.5</v>
      </c>
      <c r="P585" s="4">
        <v>0.71899999999999997</v>
      </c>
      <c r="Q585" s="5">
        <v>9.2999999999999999E-2</v>
      </c>
      <c r="R585" s="4" t="str">
        <f>TRIM(tblOperations[[#This Row],[Region]])</f>
        <v>South East</v>
      </c>
      <c r="S585" s="4" t="str">
        <f>TRIM(tblOperations[[#This Row],[Team]])</f>
        <v>Workplace Projects</v>
      </c>
      <c r="T585" s="4" t="str">
        <f>_xlfn.XLOOKUP(R585,tblRegionReference[Region],tblRegionReference[Area],"Not Found")</f>
        <v>South</v>
      </c>
      <c r="U585" s="4" t="str">
        <f>IF(tblOperations[[#This Row],[Completion_Rate]]&gt;=_xlfn.XLOOKUP("Completion Rate",tblKPITargets[KPI_Name],tblKPITargets[Target_Value]),"Met","Below Target")</f>
        <v>Below Target</v>
      </c>
      <c r="V585" t="str">
        <f>IF(tblOperations[[#This Row],[SLA_Compliance]]&gt;=_xlfn.XLOOKUP('04_References'!$A$3,tblKPITargets[KPI_Name],tblKPITargets[Target_Value]),"Met","Below Target")</f>
        <v>Below Target</v>
      </c>
      <c r="W585" t="str">
        <f>IF(tblOperations[[#This Row],[Quality_Pass_Rate]]&gt;=_xlfn.XLOOKUP('04_References'!$A$4,tblKPITargets[KPI_Name],tblKPITargets[Target_Value]),"Met","Below Target")</f>
        <v>Met</v>
      </c>
      <c r="X585" t="str">
        <f>IF(tblOperations[[#This Row],[Average_Completion_Days]]&lt;=_xlfn.XLOOKUP('04_References'!$A$7,tblKPITargets[KPI_Name],tblKPITargets[Target_Value]),"Met","Below Target")</f>
        <v>Below Target</v>
      </c>
      <c r="Y585" t="str">
        <f>IF(tblOperations[[#This Row],[Closing_Backlog]]&lt;=_xlfn.XLOOKUP('04_References'!$A$8,tblKPITargets[KPI_Name],tblKPITargets[Target_Value]),"Met","Below Target")</f>
        <v>Below Target</v>
      </c>
    </row>
    <row r="586" spans="1:25">
      <c r="A586" s="6" t="s">
        <v>614</v>
      </c>
      <c r="B586" s="7">
        <v>46049</v>
      </c>
      <c r="C586" s="2" t="s">
        <v>53</v>
      </c>
      <c r="D586" s="2" t="s">
        <v>19</v>
      </c>
      <c r="E586" s="2">
        <v>312</v>
      </c>
      <c r="F586" s="2">
        <v>37</v>
      </c>
      <c r="G586" s="2">
        <v>349</v>
      </c>
      <c r="H586" s="2">
        <v>27</v>
      </c>
      <c r="I586" s="2">
        <v>322</v>
      </c>
      <c r="J586" s="2">
        <v>0</v>
      </c>
      <c r="K586" s="2">
        <v>0</v>
      </c>
      <c r="L586" s="2">
        <v>8</v>
      </c>
      <c r="M586" s="2">
        <v>0.6</v>
      </c>
      <c r="N586" s="2">
        <v>0.99</v>
      </c>
      <c r="O586" s="2">
        <v>2.5</v>
      </c>
      <c r="P586" s="2">
        <v>0.77100000000000002</v>
      </c>
      <c r="Q586" s="3">
        <v>7.6999999999999999E-2</v>
      </c>
      <c r="R586" s="4" t="str">
        <f>TRIM(tblOperations[[#This Row],[Region]])</f>
        <v>Wales</v>
      </c>
      <c r="S586" s="4" t="str">
        <f>TRIM(tblOperations[[#This Row],[Team]])</f>
        <v>Workplace Services</v>
      </c>
      <c r="T586" s="4" t="str">
        <f>_xlfn.XLOOKUP(R586,tblRegionReference[Region],tblRegionReference[Area],"Not Found")</f>
        <v>Wales</v>
      </c>
      <c r="U586" s="4" t="str">
        <f>IF(tblOperations[[#This Row],[Completion_Rate]]&gt;=_xlfn.XLOOKUP("Completion Rate",tblKPITargets[KPI_Name],tblKPITargets[Target_Value]),"Met","Below Target")</f>
        <v>Below Target</v>
      </c>
      <c r="V586" t="str">
        <f>IF(tblOperations[[#This Row],[SLA_Compliance]]&gt;=_xlfn.XLOOKUP('04_References'!$A$3,tblKPITargets[KPI_Name],tblKPITargets[Target_Value]),"Met","Below Target")</f>
        <v>Below Target</v>
      </c>
      <c r="W586" t="str">
        <f>IF(tblOperations[[#This Row],[Quality_Pass_Rate]]&gt;=_xlfn.XLOOKUP('04_References'!$A$4,tblKPITargets[KPI_Name],tblKPITargets[Target_Value]),"Met","Below Target")</f>
        <v>Met</v>
      </c>
      <c r="X586" t="str">
        <f>IF(tblOperations[[#This Row],[Average_Completion_Days]]&lt;=_xlfn.XLOOKUP('04_References'!$A$7,tblKPITargets[KPI_Name],tblKPITargets[Target_Value]),"Met","Below Target")</f>
        <v>Below Target</v>
      </c>
      <c r="Y586" t="str">
        <f>IF(tblOperations[[#This Row],[Closing_Backlog]]&lt;=_xlfn.XLOOKUP('04_References'!$A$8,tblKPITargets[KPI_Name],tblKPITargets[Target_Value]),"Met","Below Target")</f>
        <v>Below Target</v>
      </c>
    </row>
    <row r="587" spans="1:25">
      <c r="A587" s="8" t="s">
        <v>615</v>
      </c>
      <c r="B587" s="9">
        <v>46049</v>
      </c>
      <c r="C587" s="4" t="s">
        <v>53</v>
      </c>
      <c r="D587" s="4" t="s">
        <v>21</v>
      </c>
      <c r="E587" s="4">
        <v>243</v>
      </c>
      <c r="F587" s="4">
        <v>52</v>
      </c>
      <c r="G587" s="4">
        <v>295</v>
      </c>
      <c r="H587" s="4">
        <v>30</v>
      </c>
      <c r="I587" s="4">
        <v>265</v>
      </c>
      <c r="J587" s="4">
        <v>1</v>
      </c>
      <c r="K587" s="4">
        <v>0</v>
      </c>
      <c r="L587" s="4">
        <v>8</v>
      </c>
      <c r="M587" s="4">
        <v>0.6</v>
      </c>
      <c r="N587" s="4">
        <v>0.99299999999999999</v>
      </c>
      <c r="O587" s="4">
        <v>2.5</v>
      </c>
      <c r="P587" s="4">
        <v>0.70599999999999996</v>
      </c>
      <c r="Q587" s="5">
        <v>0.10199999999999999</v>
      </c>
      <c r="R587" s="4" t="str">
        <f>TRIM(tblOperations[[#This Row],[Region]])</f>
        <v>Wales</v>
      </c>
      <c r="S587" s="4" t="str">
        <f>TRIM(tblOperations[[#This Row],[Team]])</f>
        <v>Facilities Response</v>
      </c>
      <c r="T587" s="4" t="str">
        <f>_xlfn.XLOOKUP(R587,tblRegionReference[Region],tblRegionReference[Area],"Not Found")</f>
        <v>Wales</v>
      </c>
      <c r="U587" s="4" t="str">
        <f>IF(tblOperations[[#This Row],[Completion_Rate]]&gt;=_xlfn.XLOOKUP("Completion Rate",tblKPITargets[KPI_Name],tblKPITargets[Target_Value]),"Met","Below Target")</f>
        <v>Below Target</v>
      </c>
      <c r="V587" t="str">
        <f>IF(tblOperations[[#This Row],[SLA_Compliance]]&gt;=_xlfn.XLOOKUP('04_References'!$A$3,tblKPITargets[KPI_Name],tblKPITargets[Target_Value]),"Met","Below Target")</f>
        <v>Below Target</v>
      </c>
      <c r="W587" t="str">
        <f>IF(tblOperations[[#This Row],[Quality_Pass_Rate]]&gt;=_xlfn.XLOOKUP('04_References'!$A$4,tblKPITargets[KPI_Name],tblKPITargets[Target_Value]),"Met","Below Target")</f>
        <v>Met</v>
      </c>
      <c r="X587" t="str">
        <f>IF(tblOperations[[#This Row],[Average_Completion_Days]]&lt;=_xlfn.XLOOKUP('04_References'!$A$7,tblKPITargets[KPI_Name],tblKPITargets[Target_Value]),"Met","Below Target")</f>
        <v>Below Target</v>
      </c>
      <c r="Y587" t="str">
        <f>IF(tblOperations[[#This Row],[Closing_Backlog]]&lt;=_xlfn.XLOOKUP('04_References'!$A$8,tblKPITargets[KPI_Name],tblKPITargets[Target_Value]),"Met","Below Target")</f>
        <v>Below Target</v>
      </c>
    </row>
    <row r="588" spans="1:25">
      <c r="A588" s="6" t="s">
        <v>616</v>
      </c>
      <c r="B588" s="7">
        <v>46049</v>
      </c>
      <c r="C588" s="2" t="s">
        <v>53</v>
      </c>
      <c r="D588" s="2" t="s">
        <v>23</v>
      </c>
      <c r="E588" s="2">
        <v>176</v>
      </c>
      <c r="F588" s="2">
        <v>31</v>
      </c>
      <c r="G588" s="2">
        <v>207</v>
      </c>
      <c r="H588" s="2">
        <v>25</v>
      </c>
      <c r="I588" s="2">
        <v>182</v>
      </c>
      <c r="J588" s="2">
        <v>1</v>
      </c>
      <c r="K588" s="2">
        <v>0</v>
      </c>
      <c r="L588" s="2">
        <v>8</v>
      </c>
      <c r="M588" s="2">
        <v>0.6</v>
      </c>
      <c r="N588" s="2">
        <v>0.99399999999999999</v>
      </c>
      <c r="O588" s="2">
        <v>2.5</v>
      </c>
      <c r="P588" s="2">
        <v>0.755</v>
      </c>
      <c r="Q588" s="3">
        <v>0.121</v>
      </c>
      <c r="R588" s="4" t="str">
        <f>TRIM(tblOperations[[#This Row],[Region]])</f>
        <v>Wales</v>
      </c>
      <c r="S588" s="4" t="str">
        <f>TRIM(tblOperations[[#This Row],[Team]])</f>
        <v>Estates Support</v>
      </c>
      <c r="T588" s="4" t="str">
        <f>_xlfn.XLOOKUP(R588,tblRegionReference[Region],tblRegionReference[Area],"Not Found")</f>
        <v>Wales</v>
      </c>
      <c r="U588" s="4" t="str">
        <f>IF(tblOperations[[#This Row],[Completion_Rate]]&gt;=_xlfn.XLOOKUP("Completion Rate",tblKPITargets[KPI_Name],tblKPITargets[Target_Value]),"Met","Below Target")</f>
        <v>Below Target</v>
      </c>
      <c r="V588" t="str">
        <f>IF(tblOperations[[#This Row],[SLA_Compliance]]&gt;=_xlfn.XLOOKUP('04_References'!$A$3,tblKPITargets[KPI_Name],tblKPITargets[Target_Value]),"Met","Below Target")</f>
        <v>Below Target</v>
      </c>
      <c r="W588" t="str">
        <f>IF(tblOperations[[#This Row],[Quality_Pass_Rate]]&gt;=_xlfn.XLOOKUP('04_References'!$A$4,tblKPITargets[KPI_Name],tblKPITargets[Target_Value]),"Met","Below Target")</f>
        <v>Met</v>
      </c>
      <c r="X588" t="str">
        <f>IF(tblOperations[[#This Row],[Average_Completion_Days]]&lt;=_xlfn.XLOOKUP('04_References'!$A$7,tblKPITargets[KPI_Name],tblKPITargets[Target_Value]),"Met","Below Target")</f>
        <v>Below Target</v>
      </c>
      <c r="Y588" t="str">
        <f>IF(tblOperations[[#This Row],[Closing_Backlog]]&lt;=_xlfn.XLOOKUP('04_References'!$A$8,tblKPITargets[KPI_Name],tblKPITargets[Target_Value]),"Met","Below Target")</f>
        <v>Below Target</v>
      </c>
    </row>
    <row r="589" spans="1:25">
      <c r="A589" s="8" t="s">
        <v>617</v>
      </c>
      <c r="B589" s="9">
        <v>46049</v>
      </c>
      <c r="C589" s="4" t="s">
        <v>53</v>
      </c>
      <c r="D589" s="4" t="s">
        <v>25</v>
      </c>
      <c r="E589" s="4">
        <v>0</v>
      </c>
      <c r="F589" s="4">
        <v>42</v>
      </c>
      <c r="G589" s="4">
        <v>42</v>
      </c>
      <c r="H589" s="4">
        <v>42</v>
      </c>
      <c r="I589" s="4">
        <v>0</v>
      </c>
      <c r="J589" s="4">
        <v>1</v>
      </c>
      <c r="K589" s="4">
        <v>0</v>
      </c>
      <c r="L589" s="4">
        <v>1.4</v>
      </c>
      <c r="M589" s="4">
        <v>0.92700000000000005</v>
      </c>
      <c r="N589" s="4">
        <v>0.98799999999999999</v>
      </c>
      <c r="O589" s="4">
        <v>4.4000000000000004</v>
      </c>
      <c r="P589" s="4">
        <v>0.74</v>
      </c>
      <c r="Q589" s="5">
        <v>1</v>
      </c>
      <c r="R589" s="4" t="str">
        <f>TRIM(tblOperations[[#This Row],[Region]])</f>
        <v>Wales</v>
      </c>
      <c r="S589" s="4" t="str">
        <f>TRIM(tblOperations[[#This Row],[Team]])</f>
        <v>Workplace Projects</v>
      </c>
      <c r="T589" s="4" t="str">
        <f>_xlfn.XLOOKUP(R589,tblRegionReference[Region],tblRegionReference[Area],"Not Found")</f>
        <v>Wales</v>
      </c>
      <c r="U589" s="4" t="str">
        <f>IF(tblOperations[[#This Row],[Completion_Rate]]&gt;=_xlfn.XLOOKUP("Completion Rate",tblKPITargets[KPI_Name],tblKPITargets[Target_Value]),"Met","Below Target")</f>
        <v>Met</v>
      </c>
      <c r="V589" t="str">
        <f>IF(tblOperations[[#This Row],[SLA_Compliance]]&gt;=_xlfn.XLOOKUP('04_References'!$A$3,tblKPITargets[KPI_Name],tblKPITargets[Target_Value]),"Met","Below Target")</f>
        <v>Met</v>
      </c>
      <c r="W589" t="str">
        <f>IF(tblOperations[[#This Row],[Quality_Pass_Rate]]&gt;=_xlfn.XLOOKUP('04_References'!$A$4,tblKPITargets[KPI_Name],tblKPITargets[Target_Value]),"Met","Below Target")</f>
        <v>Met</v>
      </c>
      <c r="X589" t="str">
        <f>IF(tblOperations[[#This Row],[Average_Completion_Days]]&lt;=_xlfn.XLOOKUP('04_References'!$A$7,tblKPITargets[KPI_Name],tblKPITargets[Target_Value]),"Met","Below Target")</f>
        <v>Met</v>
      </c>
      <c r="Y589" t="str">
        <f>IF(tblOperations[[#This Row],[Closing_Backlog]]&lt;=_xlfn.XLOOKUP('04_References'!$A$8,tblKPITargets[KPI_Name],tblKPITargets[Target_Value]),"Met","Below Target")</f>
        <v>Met</v>
      </c>
    </row>
    <row r="590" spans="1:25">
      <c r="A590" s="6" t="s">
        <v>618</v>
      </c>
      <c r="B590" s="7">
        <v>46050</v>
      </c>
      <c r="C590" s="2" t="s">
        <v>18</v>
      </c>
      <c r="D590" s="2" t="s">
        <v>19</v>
      </c>
      <c r="E590" s="2">
        <v>80</v>
      </c>
      <c r="F590" s="2">
        <v>52</v>
      </c>
      <c r="G590" s="2">
        <v>132</v>
      </c>
      <c r="H590" s="2">
        <v>37</v>
      </c>
      <c r="I590" s="2">
        <v>95</v>
      </c>
      <c r="J590" s="2">
        <v>0</v>
      </c>
      <c r="K590" s="2">
        <v>0</v>
      </c>
      <c r="L590" s="2">
        <v>8</v>
      </c>
      <c r="M590" s="2">
        <v>0.6</v>
      </c>
      <c r="N590" s="2">
        <v>1</v>
      </c>
      <c r="O590" s="2">
        <v>2.5</v>
      </c>
      <c r="P590" s="2">
        <v>0.70499999999999996</v>
      </c>
      <c r="Q590" s="3">
        <v>0.28000000000000003</v>
      </c>
      <c r="R590" s="4" t="str">
        <f>TRIM(tblOperations[[#This Row],[Region]])</f>
        <v>Scotland</v>
      </c>
      <c r="S590" s="4" t="str">
        <f>TRIM(tblOperations[[#This Row],[Team]])</f>
        <v>Workplace Services</v>
      </c>
      <c r="T590" s="4" t="str">
        <f>_xlfn.XLOOKUP(R590,tblRegionReference[Region],tblRegionReference[Area],"Not Found")</f>
        <v>North</v>
      </c>
      <c r="U590" s="4" t="str">
        <f>IF(tblOperations[[#This Row],[Completion_Rate]]&gt;=_xlfn.XLOOKUP("Completion Rate",tblKPITargets[KPI_Name],tblKPITargets[Target_Value]),"Met","Below Target")</f>
        <v>Below Target</v>
      </c>
      <c r="V590" t="str">
        <f>IF(tblOperations[[#This Row],[SLA_Compliance]]&gt;=_xlfn.XLOOKUP('04_References'!$A$3,tblKPITargets[KPI_Name],tblKPITargets[Target_Value]),"Met","Below Target")</f>
        <v>Below Target</v>
      </c>
      <c r="W590" t="str">
        <f>IF(tblOperations[[#This Row],[Quality_Pass_Rate]]&gt;=_xlfn.XLOOKUP('04_References'!$A$4,tblKPITargets[KPI_Name],tblKPITargets[Target_Value]),"Met","Below Target")</f>
        <v>Met</v>
      </c>
      <c r="X590" t="str">
        <f>IF(tblOperations[[#This Row],[Average_Completion_Days]]&lt;=_xlfn.XLOOKUP('04_References'!$A$7,tblKPITargets[KPI_Name],tblKPITargets[Target_Value]),"Met","Below Target")</f>
        <v>Below Target</v>
      </c>
      <c r="Y590" t="str">
        <f>IF(tblOperations[[#This Row],[Closing_Backlog]]&lt;=_xlfn.XLOOKUP('04_References'!$A$8,tblKPITargets[KPI_Name],tblKPITargets[Target_Value]),"Met","Below Target")</f>
        <v>Below Target</v>
      </c>
    </row>
    <row r="591" spans="1:25">
      <c r="A591" s="8" t="s">
        <v>619</v>
      </c>
      <c r="B591" s="9">
        <v>46050</v>
      </c>
      <c r="C591" s="4" t="s">
        <v>18</v>
      </c>
      <c r="D591" s="4" t="s">
        <v>21</v>
      </c>
      <c r="E591" s="4">
        <v>0</v>
      </c>
      <c r="F591" s="4">
        <v>27</v>
      </c>
      <c r="G591" s="4">
        <v>27</v>
      </c>
      <c r="H591" s="4">
        <v>27</v>
      </c>
      <c r="I591" s="4">
        <v>0</v>
      </c>
      <c r="J591" s="4">
        <v>0</v>
      </c>
      <c r="K591" s="4">
        <v>0</v>
      </c>
      <c r="L591" s="4">
        <v>1.9</v>
      </c>
      <c r="M591" s="4">
        <v>0.995</v>
      </c>
      <c r="N591" s="4">
        <v>0.998</v>
      </c>
      <c r="O591" s="4">
        <v>4.4000000000000004</v>
      </c>
      <c r="P591" s="4">
        <v>0.71</v>
      </c>
      <c r="Q591" s="5">
        <v>1</v>
      </c>
      <c r="R591" s="4" t="str">
        <f>TRIM(tblOperations[[#This Row],[Region]])</f>
        <v>Scotland</v>
      </c>
      <c r="S591" s="4" t="str">
        <f>TRIM(tblOperations[[#This Row],[Team]])</f>
        <v>Facilities Response</v>
      </c>
      <c r="T591" s="4" t="str">
        <f>_xlfn.XLOOKUP(R591,tblRegionReference[Region],tblRegionReference[Area],"Not Found")</f>
        <v>North</v>
      </c>
      <c r="U591" s="4" t="str">
        <f>IF(tblOperations[[#This Row],[Completion_Rate]]&gt;=_xlfn.XLOOKUP("Completion Rate",tblKPITargets[KPI_Name],tblKPITargets[Target_Value]),"Met","Below Target")</f>
        <v>Met</v>
      </c>
      <c r="V591" t="str">
        <f>IF(tblOperations[[#This Row],[SLA_Compliance]]&gt;=_xlfn.XLOOKUP('04_References'!$A$3,tblKPITargets[KPI_Name],tblKPITargets[Target_Value]),"Met","Below Target")</f>
        <v>Met</v>
      </c>
      <c r="W591" t="str">
        <f>IF(tblOperations[[#This Row],[Quality_Pass_Rate]]&gt;=_xlfn.XLOOKUP('04_References'!$A$4,tblKPITargets[KPI_Name],tblKPITargets[Target_Value]),"Met","Below Target")</f>
        <v>Met</v>
      </c>
      <c r="X591" t="str">
        <f>IF(tblOperations[[#This Row],[Average_Completion_Days]]&lt;=_xlfn.XLOOKUP('04_References'!$A$7,tblKPITargets[KPI_Name],tblKPITargets[Target_Value]),"Met","Below Target")</f>
        <v>Met</v>
      </c>
      <c r="Y591" t="str">
        <f>IF(tblOperations[[#This Row],[Closing_Backlog]]&lt;=_xlfn.XLOOKUP('04_References'!$A$8,tblKPITargets[KPI_Name],tblKPITargets[Target_Value]),"Met","Below Target")</f>
        <v>Met</v>
      </c>
    </row>
    <row r="592" spans="1:25">
      <c r="A592" s="6" t="s">
        <v>620</v>
      </c>
      <c r="B592" s="7">
        <v>46050</v>
      </c>
      <c r="C592" s="2" t="s">
        <v>18</v>
      </c>
      <c r="D592" s="2" t="s">
        <v>23</v>
      </c>
      <c r="E592" s="2">
        <v>190</v>
      </c>
      <c r="F592" s="2">
        <v>51</v>
      </c>
      <c r="G592" s="2">
        <v>241</v>
      </c>
      <c r="H592" s="2">
        <v>37</v>
      </c>
      <c r="I592" s="2">
        <v>204</v>
      </c>
      <c r="J592" s="2">
        <v>0</v>
      </c>
      <c r="K592" s="2">
        <v>0</v>
      </c>
      <c r="L592" s="2">
        <v>8</v>
      </c>
      <c r="M592" s="2">
        <v>0.6</v>
      </c>
      <c r="N592" s="2">
        <v>0.97299999999999998</v>
      </c>
      <c r="O592" s="2">
        <v>2.5</v>
      </c>
      <c r="P592" s="2">
        <v>0.78600000000000003</v>
      </c>
      <c r="Q592" s="3">
        <v>0.154</v>
      </c>
      <c r="R592" s="4" t="str">
        <f>TRIM(tblOperations[[#This Row],[Region]])</f>
        <v>Scotland</v>
      </c>
      <c r="S592" s="4" t="str">
        <f>TRIM(tblOperations[[#This Row],[Team]])</f>
        <v>Estates Support</v>
      </c>
      <c r="T592" s="4" t="str">
        <f>_xlfn.XLOOKUP(R592,tblRegionReference[Region],tblRegionReference[Area],"Not Found")</f>
        <v>North</v>
      </c>
      <c r="U592" s="4" t="str">
        <f>IF(tblOperations[[#This Row],[Completion_Rate]]&gt;=_xlfn.XLOOKUP("Completion Rate",tblKPITargets[KPI_Name],tblKPITargets[Target_Value]),"Met","Below Target")</f>
        <v>Below Target</v>
      </c>
      <c r="V592" t="str">
        <f>IF(tblOperations[[#This Row],[SLA_Compliance]]&gt;=_xlfn.XLOOKUP('04_References'!$A$3,tblKPITargets[KPI_Name],tblKPITargets[Target_Value]),"Met","Below Target")</f>
        <v>Below Target</v>
      </c>
      <c r="W592" t="str">
        <f>IF(tblOperations[[#This Row],[Quality_Pass_Rate]]&gt;=_xlfn.XLOOKUP('04_References'!$A$4,tblKPITargets[KPI_Name],tblKPITargets[Target_Value]),"Met","Below Target")</f>
        <v>Met</v>
      </c>
      <c r="X592" t="str">
        <f>IF(tblOperations[[#This Row],[Average_Completion_Days]]&lt;=_xlfn.XLOOKUP('04_References'!$A$7,tblKPITargets[KPI_Name],tblKPITargets[Target_Value]),"Met","Below Target")</f>
        <v>Below Target</v>
      </c>
      <c r="Y592" t="str">
        <f>IF(tblOperations[[#This Row],[Closing_Backlog]]&lt;=_xlfn.XLOOKUP('04_References'!$A$8,tblKPITargets[KPI_Name],tblKPITargets[Target_Value]),"Met","Below Target")</f>
        <v>Below Target</v>
      </c>
    </row>
    <row r="593" spans="1:25">
      <c r="A593" s="8" t="s">
        <v>621</v>
      </c>
      <c r="B593" s="9">
        <v>46050</v>
      </c>
      <c r="C593" s="4" t="s">
        <v>18</v>
      </c>
      <c r="D593" s="4" t="s">
        <v>25</v>
      </c>
      <c r="E593" s="4">
        <v>1</v>
      </c>
      <c r="F593" s="4">
        <v>31</v>
      </c>
      <c r="G593" s="4">
        <v>32</v>
      </c>
      <c r="H593" s="4">
        <v>32</v>
      </c>
      <c r="I593" s="4">
        <v>0</v>
      </c>
      <c r="J593" s="4">
        <v>0</v>
      </c>
      <c r="K593" s="4">
        <v>0</v>
      </c>
      <c r="L593" s="4">
        <v>1.6</v>
      </c>
      <c r="M593" s="4">
        <v>0.95499999999999996</v>
      </c>
      <c r="N593" s="4">
        <v>0.96299999999999997</v>
      </c>
      <c r="O593" s="4">
        <v>4.5</v>
      </c>
      <c r="P593" s="4">
        <v>0.77700000000000002</v>
      </c>
      <c r="Q593" s="5">
        <v>1</v>
      </c>
      <c r="R593" s="4" t="str">
        <f>TRIM(tblOperations[[#This Row],[Region]])</f>
        <v>Scotland</v>
      </c>
      <c r="S593" s="4" t="str">
        <f>TRIM(tblOperations[[#This Row],[Team]])</f>
        <v>Workplace Projects</v>
      </c>
      <c r="T593" s="4" t="str">
        <f>_xlfn.XLOOKUP(R593,tblRegionReference[Region],tblRegionReference[Area],"Not Found")</f>
        <v>North</v>
      </c>
      <c r="U593" s="4" t="str">
        <f>IF(tblOperations[[#This Row],[Completion_Rate]]&gt;=_xlfn.XLOOKUP("Completion Rate",tblKPITargets[KPI_Name],tblKPITargets[Target_Value]),"Met","Below Target")</f>
        <v>Met</v>
      </c>
      <c r="V593" t="str">
        <f>IF(tblOperations[[#This Row],[SLA_Compliance]]&gt;=_xlfn.XLOOKUP('04_References'!$A$3,tblKPITargets[KPI_Name],tblKPITargets[Target_Value]),"Met","Below Target")</f>
        <v>Met</v>
      </c>
      <c r="W593" t="str">
        <f>IF(tblOperations[[#This Row],[Quality_Pass_Rate]]&gt;=_xlfn.XLOOKUP('04_References'!$A$4,tblKPITargets[KPI_Name],tblKPITargets[Target_Value]),"Met","Below Target")</f>
        <v>Met</v>
      </c>
      <c r="X593" t="str">
        <f>IF(tblOperations[[#This Row],[Average_Completion_Days]]&lt;=_xlfn.XLOOKUP('04_References'!$A$7,tblKPITargets[KPI_Name],tblKPITargets[Target_Value]),"Met","Below Target")</f>
        <v>Met</v>
      </c>
      <c r="Y593" t="str">
        <f>IF(tblOperations[[#This Row],[Closing_Backlog]]&lt;=_xlfn.XLOOKUP('04_References'!$A$8,tblKPITargets[KPI_Name],tblKPITargets[Target_Value]),"Met","Below Target")</f>
        <v>Met</v>
      </c>
    </row>
    <row r="594" spans="1:25">
      <c r="A594" s="6" t="s">
        <v>622</v>
      </c>
      <c r="B594" s="7">
        <v>46050</v>
      </c>
      <c r="C594" s="2" t="s">
        <v>27</v>
      </c>
      <c r="D594" s="2" t="s">
        <v>19</v>
      </c>
      <c r="E594" s="2">
        <v>0</v>
      </c>
      <c r="F594" s="2">
        <v>31</v>
      </c>
      <c r="G594" s="2">
        <v>31</v>
      </c>
      <c r="H594" s="2">
        <v>31</v>
      </c>
      <c r="I594" s="2">
        <v>0</v>
      </c>
      <c r="J594" s="2">
        <v>1</v>
      </c>
      <c r="K594" s="2">
        <v>0</v>
      </c>
      <c r="L594" s="2">
        <v>2.2999999999999998</v>
      </c>
      <c r="M594" s="2">
        <v>0.97099999999999997</v>
      </c>
      <c r="N594" s="2">
        <v>0.98</v>
      </c>
      <c r="O594" s="2">
        <v>4.9000000000000004</v>
      </c>
      <c r="P594" s="2">
        <v>0.69199999999999995</v>
      </c>
      <c r="Q594" s="3">
        <v>1</v>
      </c>
      <c r="R594" s="4" t="str">
        <f>TRIM(tblOperations[[#This Row],[Region]])</f>
        <v>North East</v>
      </c>
      <c r="S594" s="4" t="str">
        <f>TRIM(tblOperations[[#This Row],[Team]])</f>
        <v>Workplace Services</v>
      </c>
      <c r="T594" s="4" t="str">
        <f>_xlfn.XLOOKUP(R594,tblRegionReference[Region],tblRegionReference[Area],"Not Found")</f>
        <v>North</v>
      </c>
      <c r="U594" s="4" t="str">
        <f>IF(tblOperations[[#This Row],[Completion_Rate]]&gt;=_xlfn.XLOOKUP("Completion Rate",tblKPITargets[KPI_Name],tblKPITargets[Target_Value]),"Met","Below Target")</f>
        <v>Met</v>
      </c>
      <c r="V594" t="str">
        <f>IF(tblOperations[[#This Row],[SLA_Compliance]]&gt;=_xlfn.XLOOKUP('04_References'!$A$3,tblKPITargets[KPI_Name],tblKPITargets[Target_Value]),"Met","Below Target")</f>
        <v>Met</v>
      </c>
      <c r="W594" t="str">
        <f>IF(tblOperations[[#This Row],[Quality_Pass_Rate]]&gt;=_xlfn.XLOOKUP('04_References'!$A$4,tblKPITargets[KPI_Name],tblKPITargets[Target_Value]),"Met","Below Target")</f>
        <v>Met</v>
      </c>
      <c r="X594" t="str">
        <f>IF(tblOperations[[#This Row],[Average_Completion_Days]]&lt;=_xlfn.XLOOKUP('04_References'!$A$7,tblKPITargets[KPI_Name],tblKPITargets[Target_Value]),"Met","Below Target")</f>
        <v>Met</v>
      </c>
      <c r="Y594" t="str">
        <f>IF(tblOperations[[#This Row],[Closing_Backlog]]&lt;=_xlfn.XLOOKUP('04_References'!$A$8,tblKPITargets[KPI_Name],tblKPITargets[Target_Value]),"Met","Below Target")</f>
        <v>Met</v>
      </c>
    </row>
    <row r="595" spans="1:25">
      <c r="A595" s="8" t="s">
        <v>623</v>
      </c>
      <c r="B595" s="9">
        <v>46050</v>
      </c>
      <c r="C595" s="4" t="s">
        <v>27</v>
      </c>
      <c r="D595" s="4" t="s">
        <v>21</v>
      </c>
      <c r="E595" s="4">
        <v>20</v>
      </c>
      <c r="F595" s="4">
        <v>41</v>
      </c>
      <c r="G595" s="4">
        <v>61</v>
      </c>
      <c r="H595" s="4">
        <v>50</v>
      </c>
      <c r="I595" s="4">
        <v>11</v>
      </c>
      <c r="J595" s="4">
        <v>0</v>
      </c>
      <c r="K595" s="4">
        <v>0</v>
      </c>
      <c r="L595" s="4">
        <v>2.2000000000000002</v>
      </c>
      <c r="M595" s="4">
        <v>0.90300000000000002</v>
      </c>
      <c r="N595" s="4">
        <v>0.97099999999999997</v>
      </c>
      <c r="O595" s="4">
        <v>4.2</v>
      </c>
      <c r="P595" s="4">
        <v>0.70599999999999996</v>
      </c>
      <c r="Q595" s="5">
        <v>0.82</v>
      </c>
      <c r="R595" s="4" t="str">
        <f>TRIM(tblOperations[[#This Row],[Region]])</f>
        <v>North East</v>
      </c>
      <c r="S595" s="4" t="str">
        <f>TRIM(tblOperations[[#This Row],[Team]])</f>
        <v>Facilities Response</v>
      </c>
      <c r="T595" s="4" t="str">
        <f>_xlfn.XLOOKUP(R595,tblRegionReference[Region],tblRegionReference[Area],"Not Found")</f>
        <v>North</v>
      </c>
      <c r="U595" s="4" t="str">
        <f>IF(tblOperations[[#This Row],[Completion_Rate]]&gt;=_xlfn.XLOOKUP("Completion Rate",tblKPITargets[KPI_Name],tblKPITargets[Target_Value]),"Met","Below Target")</f>
        <v>Below Target</v>
      </c>
      <c r="V595" t="str">
        <f>IF(tblOperations[[#This Row],[SLA_Compliance]]&gt;=_xlfn.XLOOKUP('04_References'!$A$3,tblKPITargets[KPI_Name],tblKPITargets[Target_Value]),"Met","Below Target")</f>
        <v>Below Target</v>
      </c>
      <c r="W595" t="str">
        <f>IF(tblOperations[[#This Row],[Quality_Pass_Rate]]&gt;=_xlfn.XLOOKUP('04_References'!$A$4,tblKPITargets[KPI_Name],tblKPITargets[Target_Value]),"Met","Below Target")</f>
        <v>Met</v>
      </c>
      <c r="X595" t="str">
        <f>IF(tblOperations[[#This Row],[Average_Completion_Days]]&lt;=_xlfn.XLOOKUP('04_References'!$A$7,tblKPITargets[KPI_Name],tblKPITargets[Target_Value]),"Met","Below Target")</f>
        <v>Met</v>
      </c>
      <c r="Y595" t="str">
        <f>IF(tblOperations[[#This Row],[Closing_Backlog]]&lt;=_xlfn.XLOOKUP('04_References'!$A$8,tblKPITargets[KPI_Name],tblKPITargets[Target_Value]),"Met","Below Target")</f>
        <v>Below Target</v>
      </c>
    </row>
    <row r="596" spans="1:25">
      <c r="A596" s="6" t="s">
        <v>624</v>
      </c>
      <c r="B596" s="7">
        <v>46050</v>
      </c>
      <c r="C596" s="2" t="s">
        <v>27</v>
      </c>
      <c r="D596" s="2" t="s">
        <v>23</v>
      </c>
      <c r="E596" s="2">
        <v>444</v>
      </c>
      <c r="F596" s="2">
        <v>40</v>
      </c>
      <c r="G596" s="2">
        <v>484</v>
      </c>
      <c r="H596" s="2">
        <v>21</v>
      </c>
      <c r="I596" s="2">
        <v>463</v>
      </c>
      <c r="J596" s="2">
        <v>0</v>
      </c>
      <c r="K596" s="2">
        <v>0</v>
      </c>
      <c r="L596" s="2">
        <v>8</v>
      </c>
      <c r="M596" s="2">
        <v>0.6</v>
      </c>
      <c r="N596" s="2">
        <v>0.98199999999999998</v>
      </c>
      <c r="O596" s="2">
        <v>2.5</v>
      </c>
      <c r="P596" s="2">
        <v>0.70899999999999996</v>
      </c>
      <c r="Q596" s="3">
        <v>4.2999999999999997E-2</v>
      </c>
      <c r="R596" s="4" t="str">
        <f>TRIM(tblOperations[[#This Row],[Region]])</f>
        <v>North East</v>
      </c>
      <c r="S596" s="4" t="str">
        <f>TRIM(tblOperations[[#This Row],[Team]])</f>
        <v>Estates Support</v>
      </c>
      <c r="T596" s="4" t="str">
        <f>_xlfn.XLOOKUP(R596,tblRegionReference[Region],tblRegionReference[Area],"Not Found")</f>
        <v>North</v>
      </c>
      <c r="U596" s="4" t="str">
        <f>IF(tblOperations[[#This Row],[Completion_Rate]]&gt;=_xlfn.XLOOKUP("Completion Rate",tblKPITargets[KPI_Name],tblKPITargets[Target_Value]),"Met","Below Target")</f>
        <v>Below Target</v>
      </c>
      <c r="V596" t="str">
        <f>IF(tblOperations[[#This Row],[SLA_Compliance]]&gt;=_xlfn.XLOOKUP('04_References'!$A$3,tblKPITargets[KPI_Name],tblKPITargets[Target_Value]),"Met","Below Target")</f>
        <v>Below Target</v>
      </c>
      <c r="W596" t="str">
        <f>IF(tblOperations[[#This Row],[Quality_Pass_Rate]]&gt;=_xlfn.XLOOKUP('04_References'!$A$4,tblKPITargets[KPI_Name],tblKPITargets[Target_Value]),"Met","Below Target")</f>
        <v>Met</v>
      </c>
      <c r="X596" t="str">
        <f>IF(tblOperations[[#This Row],[Average_Completion_Days]]&lt;=_xlfn.XLOOKUP('04_References'!$A$7,tblKPITargets[KPI_Name],tblKPITargets[Target_Value]),"Met","Below Target")</f>
        <v>Below Target</v>
      </c>
      <c r="Y596" t="str">
        <f>IF(tblOperations[[#This Row],[Closing_Backlog]]&lt;=_xlfn.XLOOKUP('04_References'!$A$8,tblKPITargets[KPI_Name],tblKPITargets[Target_Value]),"Met","Below Target")</f>
        <v>Below Target</v>
      </c>
    </row>
    <row r="597" spans="1:25">
      <c r="A597" s="8" t="s">
        <v>625</v>
      </c>
      <c r="B597" s="9">
        <v>46050</v>
      </c>
      <c r="C597" s="4" t="s">
        <v>27</v>
      </c>
      <c r="D597" s="4" t="s">
        <v>25</v>
      </c>
      <c r="E597" s="4">
        <v>21</v>
      </c>
      <c r="F597" s="4">
        <v>27</v>
      </c>
      <c r="G597" s="4">
        <v>48</v>
      </c>
      <c r="H597" s="4">
        <v>24</v>
      </c>
      <c r="I597" s="4">
        <v>24</v>
      </c>
      <c r="J597" s="4">
        <v>0</v>
      </c>
      <c r="K597" s="4">
        <v>0</v>
      </c>
      <c r="L597" s="4">
        <v>3.3</v>
      </c>
      <c r="M597" s="4">
        <v>0.79200000000000004</v>
      </c>
      <c r="N597" s="4">
        <v>0.998</v>
      </c>
      <c r="O597" s="4">
        <v>3.6</v>
      </c>
      <c r="P597" s="4">
        <v>0.77400000000000002</v>
      </c>
      <c r="Q597" s="5">
        <v>0.5</v>
      </c>
      <c r="R597" s="4" t="str">
        <f>TRIM(tblOperations[[#This Row],[Region]])</f>
        <v>North East</v>
      </c>
      <c r="S597" s="4" t="str">
        <f>TRIM(tblOperations[[#This Row],[Team]])</f>
        <v>Workplace Projects</v>
      </c>
      <c r="T597" s="4" t="str">
        <f>_xlfn.XLOOKUP(R597,tblRegionReference[Region],tblRegionReference[Area],"Not Found")</f>
        <v>North</v>
      </c>
      <c r="U597" s="4" t="str">
        <f>IF(tblOperations[[#This Row],[Completion_Rate]]&gt;=_xlfn.XLOOKUP("Completion Rate",tblKPITargets[KPI_Name],tblKPITargets[Target_Value]),"Met","Below Target")</f>
        <v>Below Target</v>
      </c>
      <c r="V597" t="str">
        <f>IF(tblOperations[[#This Row],[SLA_Compliance]]&gt;=_xlfn.XLOOKUP('04_References'!$A$3,tblKPITargets[KPI_Name],tblKPITargets[Target_Value]),"Met","Below Target")</f>
        <v>Below Target</v>
      </c>
      <c r="W597" t="str">
        <f>IF(tblOperations[[#This Row],[Quality_Pass_Rate]]&gt;=_xlfn.XLOOKUP('04_References'!$A$4,tblKPITargets[KPI_Name],tblKPITargets[Target_Value]),"Met","Below Target")</f>
        <v>Met</v>
      </c>
      <c r="X597" t="str">
        <f>IF(tblOperations[[#This Row],[Average_Completion_Days]]&lt;=_xlfn.XLOOKUP('04_References'!$A$7,tblKPITargets[KPI_Name],tblKPITargets[Target_Value]),"Met","Below Target")</f>
        <v>Below Target</v>
      </c>
      <c r="Y597" t="str">
        <f>IF(tblOperations[[#This Row],[Closing_Backlog]]&lt;=_xlfn.XLOOKUP('04_References'!$A$8,tblKPITargets[KPI_Name],tblKPITargets[Target_Value]),"Met","Below Target")</f>
        <v>Below Target</v>
      </c>
    </row>
    <row r="598" spans="1:25">
      <c r="A598" s="6" t="s">
        <v>626</v>
      </c>
      <c r="B598" s="7">
        <v>46050</v>
      </c>
      <c r="C598" s="2" t="s">
        <v>32</v>
      </c>
      <c r="D598" s="2" t="s">
        <v>19</v>
      </c>
      <c r="E598" s="2">
        <v>222</v>
      </c>
      <c r="F598" s="2">
        <v>44</v>
      </c>
      <c r="G598" s="2">
        <v>266</v>
      </c>
      <c r="H598" s="2">
        <v>37</v>
      </c>
      <c r="I598" s="2">
        <v>229</v>
      </c>
      <c r="J598" s="2">
        <v>0</v>
      </c>
      <c r="K598" s="2">
        <v>0</v>
      </c>
      <c r="L598" s="2">
        <v>8</v>
      </c>
      <c r="M598" s="2">
        <v>0.6</v>
      </c>
      <c r="N598" s="2">
        <v>1</v>
      </c>
      <c r="O598" s="2">
        <v>2.5</v>
      </c>
      <c r="P598" s="2">
        <v>0.77900000000000003</v>
      </c>
      <c r="Q598" s="3">
        <v>0.13900000000000001</v>
      </c>
      <c r="R598" s="4" t="str">
        <f>TRIM(tblOperations[[#This Row],[Region]])</f>
        <v>North West</v>
      </c>
      <c r="S598" s="4" t="str">
        <f>TRIM(tblOperations[[#This Row],[Team]])</f>
        <v>Workplace Services</v>
      </c>
      <c r="T598" s="4" t="str">
        <f>_xlfn.XLOOKUP(R598,tblRegionReference[Region],tblRegionReference[Area],"Not Found")</f>
        <v>North</v>
      </c>
      <c r="U598" s="4" t="str">
        <f>IF(tblOperations[[#This Row],[Completion_Rate]]&gt;=_xlfn.XLOOKUP("Completion Rate",tblKPITargets[KPI_Name],tblKPITargets[Target_Value]),"Met","Below Target")</f>
        <v>Below Target</v>
      </c>
      <c r="V598" t="str">
        <f>IF(tblOperations[[#This Row],[SLA_Compliance]]&gt;=_xlfn.XLOOKUP('04_References'!$A$3,tblKPITargets[KPI_Name],tblKPITargets[Target_Value]),"Met","Below Target")</f>
        <v>Below Target</v>
      </c>
      <c r="W598" t="str">
        <f>IF(tblOperations[[#This Row],[Quality_Pass_Rate]]&gt;=_xlfn.XLOOKUP('04_References'!$A$4,tblKPITargets[KPI_Name],tblKPITargets[Target_Value]),"Met","Below Target")</f>
        <v>Met</v>
      </c>
      <c r="X598" t="str">
        <f>IF(tblOperations[[#This Row],[Average_Completion_Days]]&lt;=_xlfn.XLOOKUP('04_References'!$A$7,tblKPITargets[KPI_Name],tblKPITargets[Target_Value]),"Met","Below Target")</f>
        <v>Below Target</v>
      </c>
      <c r="Y598" t="str">
        <f>IF(tblOperations[[#This Row],[Closing_Backlog]]&lt;=_xlfn.XLOOKUP('04_References'!$A$8,tblKPITargets[KPI_Name],tblKPITargets[Target_Value]),"Met","Below Target")</f>
        <v>Below Target</v>
      </c>
    </row>
    <row r="599" spans="1:25">
      <c r="A599" s="8" t="s">
        <v>627</v>
      </c>
      <c r="B599" s="9">
        <v>46050</v>
      </c>
      <c r="C599" s="4" t="s">
        <v>32</v>
      </c>
      <c r="D599" s="4" t="s">
        <v>21</v>
      </c>
      <c r="E599" s="4">
        <v>363</v>
      </c>
      <c r="F599" s="4">
        <v>40</v>
      </c>
      <c r="G599" s="4">
        <v>403</v>
      </c>
      <c r="H599" s="4">
        <v>28</v>
      </c>
      <c r="I599" s="4">
        <v>375</v>
      </c>
      <c r="J599" s="4">
        <v>0</v>
      </c>
      <c r="K599" s="4">
        <v>0</v>
      </c>
      <c r="L599" s="4">
        <v>8</v>
      </c>
      <c r="M599" s="4">
        <v>0.6</v>
      </c>
      <c r="N599" s="4">
        <v>0.98699999999999999</v>
      </c>
      <c r="O599" s="4">
        <v>2.5</v>
      </c>
      <c r="P599" s="4">
        <v>0.78300000000000003</v>
      </c>
      <c r="Q599" s="5">
        <v>6.9000000000000006E-2</v>
      </c>
      <c r="R599" s="4" t="str">
        <f>TRIM(tblOperations[[#This Row],[Region]])</f>
        <v>North West</v>
      </c>
      <c r="S599" s="4" t="str">
        <f>TRIM(tblOperations[[#This Row],[Team]])</f>
        <v>Facilities Response</v>
      </c>
      <c r="T599" s="4" t="str">
        <f>_xlfn.XLOOKUP(R599,tblRegionReference[Region],tblRegionReference[Area],"Not Found")</f>
        <v>North</v>
      </c>
      <c r="U599" s="4" t="str">
        <f>IF(tblOperations[[#This Row],[Completion_Rate]]&gt;=_xlfn.XLOOKUP("Completion Rate",tblKPITargets[KPI_Name],tblKPITargets[Target_Value]),"Met","Below Target")</f>
        <v>Below Target</v>
      </c>
      <c r="V599" t="str">
        <f>IF(tblOperations[[#This Row],[SLA_Compliance]]&gt;=_xlfn.XLOOKUP('04_References'!$A$3,tblKPITargets[KPI_Name],tblKPITargets[Target_Value]),"Met","Below Target")</f>
        <v>Below Target</v>
      </c>
      <c r="W599" t="str">
        <f>IF(tblOperations[[#This Row],[Quality_Pass_Rate]]&gt;=_xlfn.XLOOKUP('04_References'!$A$4,tblKPITargets[KPI_Name],tblKPITargets[Target_Value]),"Met","Below Target")</f>
        <v>Met</v>
      </c>
      <c r="X599" t="str">
        <f>IF(tblOperations[[#This Row],[Average_Completion_Days]]&lt;=_xlfn.XLOOKUP('04_References'!$A$7,tblKPITargets[KPI_Name],tblKPITargets[Target_Value]),"Met","Below Target")</f>
        <v>Below Target</v>
      </c>
      <c r="Y599" t="str">
        <f>IF(tblOperations[[#This Row],[Closing_Backlog]]&lt;=_xlfn.XLOOKUP('04_References'!$A$8,tblKPITargets[KPI_Name],tblKPITargets[Target_Value]),"Met","Below Target")</f>
        <v>Below Target</v>
      </c>
    </row>
    <row r="600" spans="1:25">
      <c r="A600" s="6" t="s">
        <v>628</v>
      </c>
      <c r="B600" s="7">
        <v>46050</v>
      </c>
      <c r="C600" s="2" t="s">
        <v>32</v>
      </c>
      <c r="D600" s="2" t="s">
        <v>23</v>
      </c>
      <c r="E600" s="2">
        <v>454</v>
      </c>
      <c r="F600" s="2">
        <v>63</v>
      </c>
      <c r="G600" s="2">
        <v>517</v>
      </c>
      <c r="H600" s="2">
        <v>20</v>
      </c>
      <c r="I600" s="2">
        <v>497</v>
      </c>
      <c r="J600" s="2">
        <v>0</v>
      </c>
      <c r="K600" s="2">
        <v>0</v>
      </c>
      <c r="L600" s="2">
        <v>8</v>
      </c>
      <c r="M600" s="2">
        <v>0.6</v>
      </c>
      <c r="N600" s="2">
        <v>0.996</v>
      </c>
      <c r="O600" s="2">
        <v>2.5</v>
      </c>
      <c r="P600" s="2">
        <v>0.66700000000000004</v>
      </c>
      <c r="Q600" s="3">
        <v>3.9E-2</v>
      </c>
      <c r="R600" s="4" t="str">
        <f>TRIM(tblOperations[[#This Row],[Region]])</f>
        <v>North West</v>
      </c>
      <c r="S600" s="4" t="str">
        <f>TRIM(tblOperations[[#This Row],[Team]])</f>
        <v>Estates Support</v>
      </c>
      <c r="T600" s="4" t="str">
        <f>_xlfn.XLOOKUP(R600,tblRegionReference[Region],tblRegionReference[Area],"Not Found")</f>
        <v>North</v>
      </c>
      <c r="U600" s="4" t="str">
        <f>IF(tblOperations[[#This Row],[Completion_Rate]]&gt;=_xlfn.XLOOKUP("Completion Rate",tblKPITargets[KPI_Name],tblKPITargets[Target_Value]),"Met","Below Target")</f>
        <v>Below Target</v>
      </c>
      <c r="V600" t="str">
        <f>IF(tblOperations[[#This Row],[SLA_Compliance]]&gt;=_xlfn.XLOOKUP('04_References'!$A$3,tblKPITargets[KPI_Name],tblKPITargets[Target_Value]),"Met","Below Target")</f>
        <v>Below Target</v>
      </c>
      <c r="W600" t="str">
        <f>IF(tblOperations[[#This Row],[Quality_Pass_Rate]]&gt;=_xlfn.XLOOKUP('04_References'!$A$4,tblKPITargets[KPI_Name],tblKPITargets[Target_Value]),"Met","Below Target")</f>
        <v>Met</v>
      </c>
      <c r="X600" t="str">
        <f>IF(tblOperations[[#This Row],[Average_Completion_Days]]&lt;=_xlfn.XLOOKUP('04_References'!$A$7,tblKPITargets[KPI_Name],tblKPITargets[Target_Value]),"Met","Below Target")</f>
        <v>Below Target</v>
      </c>
      <c r="Y600" t="str">
        <f>IF(tblOperations[[#This Row],[Closing_Backlog]]&lt;=_xlfn.XLOOKUP('04_References'!$A$8,tblKPITargets[KPI_Name],tblKPITargets[Target_Value]),"Met","Below Target")</f>
        <v>Below Target</v>
      </c>
    </row>
    <row r="601" spans="1:25">
      <c r="A601" s="8" t="s">
        <v>629</v>
      </c>
      <c r="B601" s="9">
        <v>46050</v>
      </c>
      <c r="C601" s="4" t="s">
        <v>32</v>
      </c>
      <c r="D601" s="4" t="s">
        <v>25</v>
      </c>
      <c r="E601" s="4">
        <v>0</v>
      </c>
      <c r="F601" s="4">
        <v>19</v>
      </c>
      <c r="G601" s="4">
        <v>19</v>
      </c>
      <c r="H601" s="4">
        <v>19</v>
      </c>
      <c r="I601" s="4">
        <v>0</v>
      </c>
      <c r="J601" s="4">
        <v>0</v>
      </c>
      <c r="K601" s="4">
        <v>0</v>
      </c>
      <c r="L601" s="4">
        <v>1.5</v>
      </c>
      <c r="M601" s="4">
        <v>0.97599999999999998</v>
      </c>
      <c r="N601" s="4">
        <v>0.94899999999999995</v>
      </c>
      <c r="O601" s="4">
        <v>4.5999999999999996</v>
      </c>
      <c r="P601" s="4">
        <v>0.72299999999999998</v>
      </c>
      <c r="Q601" s="5">
        <v>1</v>
      </c>
      <c r="R601" s="4" t="str">
        <f>TRIM(tblOperations[[#This Row],[Region]])</f>
        <v>North West</v>
      </c>
      <c r="S601" s="4" t="str">
        <f>TRIM(tblOperations[[#This Row],[Team]])</f>
        <v>Workplace Projects</v>
      </c>
      <c r="T601" s="4" t="str">
        <f>_xlfn.XLOOKUP(R601,tblRegionReference[Region],tblRegionReference[Area],"Not Found")</f>
        <v>North</v>
      </c>
      <c r="U601" s="4" t="str">
        <f>IF(tblOperations[[#This Row],[Completion_Rate]]&gt;=_xlfn.XLOOKUP("Completion Rate",tblKPITargets[KPI_Name],tblKPITargets[Target_Value]),"Met","Below Target")</f>
        <v>Met</v>
      </c>
      <c r="V601" t="str">
        <f>IF(tblOperations[[#This Row],[SLA_Compliance]]&gt;=_xlfn.XLOOKUP('04_References'!$A$3,tblKPITargets[KPI_Name],tblKPITargets[Target_Value]),"Met","Below Target")</f>
        <v>Met</v>
      </c>
      <c r="W601" t="str">
        <f>IF(tblOperations[[#This Row],[Quality_Pass_Rate]]&gt;=_xlfn.XLOOKUP('04_References'!$A$4,tblKPITargets[KPI_Name],tblKPITargets[Target_Value]),"Met","Below Target")</f>
        <v>Below Target</v>
      </c>
      <c r="X601" t="str">
        <f>IF(tblOperations[[#This Row],[Average_Completion_Days]]&lt;=_xlfn.XLOOKUP('04_References'!$A$7,tblKPITargets[KPI_Name],tblKPITargets[Target_Value]),"Met","Below Target")</f>
        <v>Met</v>
      </c>
      <c r="Y601" t="str">
        <f>IF(tblOperations[[#This Row],[Closing_Backlog]]&lt;=_xlfn.XLOOKUP('04_References'!$A$8,tblKPITargets[KPI_Name],tblKPITargets[Target_Value]),"Met","Below Target")</f>
        <v>Met</v>
      </c>
    </row>
    <row r="602" spans="1:25">
      <c r="A602" s="6" t="s">
        <v>630</v>
      </c>
      <c r="B602" s="7">
        <v>46050</v>
      </c>
      <c r="C602" s="2" t="s">
        <v>37</v>
      </c>
      <c r="D602" s="2" t="s">
        <v>19</v>
      </c>
      <c r="E602" s="2">
        <v>0</v>
      </c>
      <c r="F602" s="2">
        <v>46</v>
      </c>
      <c r="G602" s="2">
        <v>46</v>
      </c>
      <c r="H602" s="2">
        <v>44</v>
      </c>
      <c r="I602" s="2">
        <v>2</v>
      </c>
      <c r="J602" s="2">
        <v>0</v>
      </c>
      <c r="K602" s="2">
        <v>0</v>
      </c>
      <c r="L602" s="2">
        <v>1.9</v>
      </c>
      <c r="M602" s="2">
        <v>0.99</v>
      </c>
      <c r="N602" s="2">
        <v>0.98299999999999998</v>
      </c>
      <c r="O602" s="2">
        <v>4.3</v>
      </c>
      <c r="P602" s="2">
        <v>0.81399999999999995</v>
      </c>
      <c r="Q602" s="3">
        <v>0.95699999999999996</v>
      </c>
      <c r="R602" s="4" t="str">
        <f>TRIM(tblOperations[[#This Row],[Region]])</f>
        <v>Midlands</v>
      </c>
      <c r="S602" s="4" t="str">
        <f>TRIM(tblOperations[[#This Row],[Team]])</f>
        <v>Workplace Services</v>
      </c>
      <c r="T602" s="4" t="str">
        <f>_xlfn.XLOOKUP(R602,tblRegionReference[Region],tblRegionReference[Area],"Not Found")</f>
        <v>Central</v>
      </c>
      <c r="U602" s="4" t="str">
        <f>IF(tblOperations[[#This Row],[Completion_Rate]]&gt;=_xlfn.XLOOKUP("Completion Rate",tblKPITargets[KPI_Name],tblKPITargets[Target_Value]),"Met","Below Target")</f>
        <v>Met</v>
      </c>
      <c r="V602" t="str">
        <f>IF(tblOperations[[#This Row],[SLA_Compliance]]&gt;=_xlfn.XLOOKUP('04_References'!$A$3,tblKPITargets[KPI_Name],tblKPITargets[Target_Value]),"Met","Below Target")</f>
        <v>Met</v>
      </c>
      <c r="W602" t="str">
        <f>IF(tblOperations[[#This Row],[Quality_Pass_Rate]]&gt;=_xlfn.XLOOKUP('04_References'!$A$4,tblKPITargets[KPI_Name],tblKPITargets[Target_Value]),"Met","Below Target")</f>
        <v>Met</v>
      </c>
      <c r="X602" t="str">
        <f>IF(tblOperations[[#This Row],[Average_Completion_Days]]&lt;=_xlfn.XLOOKUP('04_References'!$A$7,tblKPITargets[KPI_Name],tblKPITargets[Target_Value]),"Met","Below Target")</f>
        <v>Met</v>
      </c>
      <c r="Y602" t="str">
        <f>IF(tblOperations[[#This Row],[Closing_Backlog]]&lt;=_xlfn.XLOOKUP('04_References'!$A$8,tblKPITargets[KPI_Name],tblKPITargets[Target_Value]),"Met","Below Target")</f>
        <v>Met</v>
      </c>
    </row>
    <row r="603" spans="1:25">
      <c r="A603" s="8" t="s">
        <v>631</v>
      </c>
      <c r="B603" s="9">
        <v>46050</v>
      </c>
      <c r="C603" s="4" t="s">
        <v>37</v>
      </c>
      <c r="D603" s="4" t="s">
        <v>21</v>
      </c>
      <c r="E603" s="4">
        <v>242</v>
      </c>
      <c r="F603" s="4">
        <v>35</v>
      </c>
      <c r="G603" s="4">
        <v>277</v>
      </c>
      <c r="H603" s="4">
        <v>33</v>
      </c>
      <c r="I603" s="4">
        <v>244</v>
      </c>
      <c r="J603" s="4">
        <v>0</v>
      </c>
      <c r="K603" s="4">
        <v>0</v>
      </c>
      <c r="L603" s="4">
        <v>8</v>
      </c>
      <c r="M603" s="4">
        <v>0.6</v>
      </c>
      <c r="N603" s="4">
        <v>0.97</v>
      </c>
      <c r="O603" s="4">
        <v>2.5</v>
      </c>
      <c r="P603" s="4">
        <v>0.78800000000000003</v>
      </c>
      <c r="Q603" s="5">
        <v>0.11899999999999999</v>
      </c>
      <c r="R603" s="4" t="str">
        <f>TRIM(tblOperations[[#This Row],[Region]])</f>
        <v>Midlands</v>
      </c>
      <c r="S603" s="4" t="str">
        <f>TRIM(tblOperations[[#This Row],[Team]])</f>
        <v>Facilities Response</v>
      </c>
      <c r="T603" s="4" t="str">
        <f>_xlfn.XLOOKUP(R603,tblRegionReference[Region],tblRegionReference[Area],"Not Found")</f>
        <v>Central</v>
      </c>
      <c r="U603" s="4" t="str">
        <f>IF(tblOperations[[#This Row],[Completion_Rate]]&gt;=_xlfn.XLOOKUP("Completion Rate",tblKPITargets[KPI_Name],tblKPITargets[Target_Value]),"Met","Below Target")</f>
        <v>Below Target</v>
      </c>
      <c r="V603" t="str">
        <f>IF(tblOperations[[#This Row],[SLA_Compliance]]&gt;=_xlfn.XLOOKUP('04_References'!$A$3,tblKPITargets[KPI_Name],tblKPITargets[Target_Value]),"Met","Below Target")</f>
        <v>Below Target</v>
      </c>
      <c r="W603" t="str">
        <f>IF(tblOperations[[#This Row],[Quality_Pass_Rate]]&gt;=_xlfn.XLOOKUP('04_References'!$A$4,tblKPITargets[KPI_Name],tblKPITargets[Target_Value]),"Met","Below Target")</f>
        <v>Met</v>
      </c>
      <c r="X603" t="str">
        <f>IF(tblOperations[[#This Row],[Average_Completion_Days]]&lt;=_xlfn.XLOOKUP('04_References'!$A$7,tblKPITargets[KPI_Name],tblKPITargets[Target_Value]),"Met","Below Target")</f>
        <v>Below Target</v>
      </c>
      <c r="Y603" t="str">
        <f>IF(tblOperations[[#This Row],[Closing_Backlog]]&lt;=_xlfn.XLOOKUP('04_References'!$A$8,tblKPITargets[KPI_Name],tblKPITargets[Target_Value]),"Met","Below Target")</f>
        <v>Below Target</v>
      </c>
    </row>
    <row r="604" spans="1:25">
      <c r="A604" s="6" t="s">
        <v>632</v>
      </c>
      <c r="B604" s="7">
        <v>46050</v>
      </c>
      <c r="C604" s="2" t="s">
        <v>37</v>
      </c>
      <c r="D604" s="2" t="s">
        <v>23</v>
      </c>
      <c r="E604" s="2">
        <v>86</v>
      </c>
      <c r="F604" s="2">
        <v>35</v>
      </c>
      <c r="G604" s="2">
        <v>121</v>
      </c>
      <c r="H604" s="2">
        <v>37</v>
      </c>
      <c r="I604" s="2">
        <v>84</v>
      </c>
      <c r="J604" s="2">
        <v>1</v>
      </c>
      <c r="K604" s="2">
        <v>0</v>
      </c>
      <c r="L604" s="2">
        <v>8</v>
      </c>
      <c r="M604" s="2">
        <v>0.6</v>
      </c>
      <c r="N604" s="2">
        <v>0.95499999999999996</v>
      </c>
      <c r="O604" s="2">
        <v>2.5</v>
      </c>
      <c r="P604" s="2">
        <v>0.78800000000000003</v>
      </c>
      <c r="Q604" s="3">
        <v>0.30599999999999999</v>
      </c>
      <c r="R604" s="4" t="str">
        <f>TRIM(tblOperations[[#This Row],[Region]])</f>
        <v>Midlands</v>
      </c>
      <c r="S604" s="4" t="str">
        <f>TRIM(tblOperations[[#This Row],[Team]])</f>
        <v>Estates Support</v>
      </c>
      <c r="T604" s="4" t="str">
        <f>_xlfn.XLOOKUP(R604,tblRegionReference[Region],tblRegionReference[Area],"Not Found")</f>
        <v>Central</v>
      </c>
      <c r="U604" s="4" t="str">
        <f>IF(tblOperations[[#This Row],[Completion_Rate]]&gt;=_xlfn.XLOOKUP("Completion Rate",tblKPITargets[KPI_Name],tblKPITargets[Target_Value]),"Met","Below Target")</f>
        <v>Below Target</v>
      </c>
      <c r="V604" t="str">
        <f>IF(tblOperations[[#This Row],[SLA_Compliance]]&gt;=_xlfn.XLOOKUP('04_References'!$A$3,tblKPITargets[KPI_Name],tblKPITargets[Target_Value]),"Met","Below Target")</f>
        <v>Below Target</v>
      </c>
      <c r="W604" t="str">
        <f>IF(tblOperations[[#This Row],[Quality_Pass_Rate]]&gt;=_xlfn.XLOOKUP('04_References'!$A$4,tblKPITargets[KPI_Name],tblKPITargets[Target_Value]),"Met","Below Target")</f>
        <v>Met</v>
      </c>
      <c r="X604" t="str">
        <f>IF(tblOperations[[#This Row],[Average_Completion_Days]]&lt;=_xlfn.XLOOKUP('04_References'!$A$7,tblKPITargets[KPI_Name],tblKPITargets[Target_Value]),"Met","Below Target")</f>
        <v>Below Target</v>
      </c>
      <c r="Y604" t="str">
        <f>IF(tblOperations[[#This Row],[Closing_Backlog]]&lt;=_xlfn.XLOOKUP('04_References'!$A$8,tblKPITargets[KPI_Name],tblKPITargets[Target_Value]),"Met","Below Target")</f>
        <v>Below Target</v>
      </c>
    </row>
    <row r="605" spans="1:25">
      <c r="A605" s="8" t="s">
        <v>633</v>
      </c>
      <c r="B605" s="9">
        <v>46050</v>
      </c>
      <c r="C605" s="4" t="s">
        <v>37</v>
      </c>
      <c r="D605" s="4" t="s">
        <v>25</v>
      </c>
      <c r="E605" s="4">
        <v>0</v>
      </c>
      <c r="F605" s="4">
        <v>16</v>
      </c>
      <c r="G605" s="4">
        <v>16</v>
      </c>
      <c r="H605" s="4">
        <v>16</v>
      </c>
      <c r="I605" s="4">
        <v>0</v>
      </c>
      <c r="J605" s="4">
        <v>0</v>
      </c>
      <c r="K605" s="4">
        <v>0</v>
      </c>
      <c r="L605" s="4">
        <v>1.7</v>
      </c>
      <c r="M605" s="4">
        <v>0.97899999999999998</v>
      </c>
      <c r="N605" s="4">
        <v>0.97899999999999998</v>
      </c>
      <c r="O605" s="4">
        <v>4.7</v>
      </c>
      <c r="P605" s="4">
        <v>0.72</v>
      </c>
      <c r="Q605" s="5">
        <v>1</v>
      </c>
      <c r="R605" s="4" t="str">
        <f>TRIM(tblOperations[[#This Row],[Region]])</f>
        <v>Midlands</v>
      </c>
      <c r="S605" s="4" t="str">
        <f>TRIM(tblOperations[[#This Row],[Team]])</f>
        <v>Workplace Projects</v>
      </c>
      <c r="T605" s="4" t="str">
        <f>_xlfn.XLOOKUP(R605,tblRegionReference[Region],tblRegionReference[Area],"Not Found")</f>
        <v>Central</v>
      </c>
      <c r="U605" s="4" t="str">
        <f>IF(tblOperations[[#This Row],[Completion_Rate]]&gt;=_xlfn.XLOOKUP("Completion Rate",tblKPITargets[KPI_Name],tblKPITargets[Target_Value]),"Met","Below Target")</f>
        <v>Met</v>
      </c>
      <c r="V605" t="str">
        <f>IF(tblOperations[[#This Row],[SLA_Compliance]]&gt;=_xlfn.XLOOKUP('04_References'!$A$3,tblKPITargets[KPI_Name],tblKPITargets[Target_Value]),"Met","Below Target")</f>
        <v>Met</v>
      </c>
      <c r="W605" t="str">
        <f>IF(tblOperations[[#This Row],[Quality_Pass_Rate]]&gt;=_xlfn.XLOOKUP('04_References'!$A$4,tblKPITargets[KPI_Name],tblKPITargets[Target_Value]),"Met","Below Target")</f>
        <v>Met</v>
      </c>
      <c r="X605" t="str">
        <f>IF(tblOperations[[#This Row],[Average_Completion_Days]]&lt;=_xlfn.XLOOKUP('04_References'!$A$7,tblKPITargets[KPI_Name],tblKPITargets[Target_Value]),"Met","Below Target")</f>
        <v>Met</v>
      </c>
      <c r="Y605" t="str">
        <f>IF(tblOperations[[#This Row],[Closing_Backlog]]&lt;=_xlfn.XLOOKUP('04_References'!$A$8,tblKPITargets[KPI_Name],tblKPITargets[Target_Value]),"Met","Below Target")</f>
        <v>Met</v>
      </c>
    </row>
    <row r="606" spans="1:25">
      <c r="A606" s="6" t="s">
        <v>634</v>
      </c>
      <c r="B606" s="7">
        <v>46050</v>
      </c>
      <c r="C606" s="2" t="s">
        <v>43</v>
      </c>
      <c r="D606" s="2" t="s">
        <v>19</v>
      </c>
      <c r="E606" s="2">
        <v>339</v>
      </c>
      <c r="F606" s="2">
        <v>45</v>
      </c>
      <c r="G606" s="2">
        <v>384</v>
      </c>
      <c r="H606" s="2">
        <v>25</v>
      </c>
      <c r="I606" s="2">
        <v>359</v>
      </c>
      <c r="J606" s="2">
        <v>0</v>
      </c>
      <c r="K606" s="2">
        <v>0</v>
      </c>
      <c r="L606" s="2">
        <v>8</v>
      </c>
      <c r="M606" s="2">
        <v>0.6</v>
      </c>
      <c r="N606" s="2">
        <v>0.98199999999999998</v>
      </c>
      <c r="O606" s="2">
        <v>2.5</v>
      </c>
      <c r="P606" s="2">
        <v>0.70299999999999996</v>
      </c>
      <c r="Q606" s="3">
        <v>6.5000000000000002E-2</v>
      </c>
      <c r="R606" s="4" t="str">
        <f>TRIM(tblOperations[[#This Row],[Region]])</f>
        <v>South West</v>
      </c>
      <c r="S606" s="4" t="str">
        <f>TRIM(tblOperations[[#This Row],[Team]])</f>
        <v>Workplace Services</v>
      </c>
      <c r="T606" s="4" t="str">
        <f>_xlfn.XLOOKUP(R606,tblRegionReference[Region],tblRegionReference[Area],"Not Found")</f>
        <v>South</v>
      </c>
      <c r="U606" s="4" t="str">
        <f>IF(tblOperations[[#This Row],[Completion_Rate]]&gt;=_xlfn.XLOOKUP("Completion Rate",tblKPITargets[KPI_Name],tblKPITargets[Target_Value]),"Met","Below Target")</f>
        <v>Below Target</v>
      </c>
      <c r="V606" t="str">
        <f>IF(tblOperations[[#This Row],[SLA_Compliance]]&gt;=_xlfn.XLOOKUP('04_References'!$A$3,tblKPITargets[KPI_Name],tblKPITargets[Target_Value]),"Met","Below Target")</f>
        <v>Below Target</v>
      </c>
      <c r="W606" t="str">
        <f>IF(tblOperations[[#This Row],[Quality_Pass_Rate]]&gt;=_xlfn.XLOOKUP('04_References'!$A$4,tblKPITargets[KPI_Name],tblKPITargets[Target_Value]),"Met","Below Target")</f>
        <v>Met</v>
      </c>
      <c r="X606" t="str">
        <f>IF(tblOperations[[#This Row],[Average_Completion_Days]]&lt;=_xlfn.XLOOKUP('04_References'!$A$7,tblKPITargets[KPI_Name],tblKPITargets[Target_Value]),"Met","Below Target")</f>
        <v>Below Target</v>
      </c>
      <c r="Y606" t="str">
        <f>IF(tblOperations[[#This Row],[Closing_Backlog]]&lt;=_xlfn.XLOOKUP('04_References'!$A$8,tblKPITargets[KPI_Name],tblKPITargets[Target_Value]),"Met","Below Target")</f>
        <v>Below Target</v>
      </c>
    </row>
    <row r="607" spans="1:25">
      <c r="A607" s="8" t="s">
        <v>635</v>
      </c>
      <c r="B607" s="9">
        <v>46050</v>
      </c>
      <c r="C607" s="4" t="s">
        <v>43</v>
      </c>
      <c r="D607" s="4" t="s">
        <v>21</v>
      </c>
      <c r="E607" s="4">
        <v>0</v>
      </c>
      <c r="F607" s="4">
        <v>59</v>
      </c>
      <c r="G607" s="4">
        <v>59</v>
      </c>
      <c r="H607" s="4">
        <v>46</v>
      </c>
      <c r="I607" s="4">
        <v>13</v>
      </c>
      <c r="J607" s="4">
        <v>1</v>
      </c>
      <c r="K607" s="4">
        <v>0</v>
      </c>
      <c r="L607" s="4">
        <v>2.2999999999999998</v>
      </c>
      <c r="M607" s="4">
        <v>0.91300000000000003</v>
      </c>
      <c r="N607" s="4">
        <v>0.97699999999999998</v>
      </c>
      <c r="O607" s="4">
        <v>3.7</v>
      </c>
      <c r="P607" s="4">
        <v>0.68899999999999995</v>
      </c>
      <c r="Q607" s="5">
        <v>0.78</v>
      </c>
      <c r="R607" s="4" t="str">
        <f>TRIM(tblOperations[[#This Row],[Region]])</f>
        <v>South West</v>
      </c>
      <c r="S607" s="4" t="str">
        <f>TRIM(tblOperations[[#This Row],[Team]])</f>
        <v>Facilities Response</v>
      </c>
      <c r="T607" s="4" t="str">
        <f>_xlfn.XLOOKUP(R607,tblRegionReference[Region],tblRegionReference[Area],"Not Found")</f>
        <v>South</v>
      </c>
      <c r="U607" s="4" t="str">
        <f>IF(tblOperations[[#This Row],[Completion_Rate]]&gt;=_xlfn.XLOOKUP("Completion Rate",tblKPITargets[KPI_Name],tblKPITargets[Target_Value]),"Met","Below Target")</f>
        <v>Below Target</v>
      </c>
      <c r="V607" t="str">
        <f>IF(tblOperations[[#This Row],[SLA_Compliance]]&gt;=_xlfn.XLOOKUP('04_References'!$A$3,tblKPITargets[KPI_Name],tblKPITargets[Target_Value]),"Met","Below Target")</f>
        <v>Below Target</v>
      </c>
      <c r="W607" t="str">
        <f>IF(tblOperations[[#This Row],[Quality_Pass_Rate]]&gt;=_xlfn.XLOOKUP('04_References'!$A$4,tblKPITargets[KPI_Name],tblKPITargets[Target_Value]),"Met","Below Target")</f>
        <v>Met</v>
      </c>
      <c r="X607" t="str">
        <f>IF(tblOperations[[#This Row],[Average_Completion_Days]]&lt;=_xlfn.XLOOKUP('04_References'!$A$7,tblKPITargets[KPI_Name],tblKPITargets[Target_Value]),"Met","Below Target")</f>
        <v>Met</v>
      </c>
      <c r="Y607" t="str">
        <f>IF(tblOperations[[#This Row],[Closing_Backlog]]&lt;=_xlfn.XLOOKUP('04_References'!$A$8,tblKPITargets[KPI_Name],tblKPITargets[Target_Value]),"Met","Below Target")</f>
        <v>Below Target</v>
      </c>
    </row>
    <row r="608" spans="1:25">
      <c r="A608" s="6" t="s">
        <v>636</v>
      </c>
      <c r="B608" s="7">
        <v>46050</v>
      </c>
      <c r="C608" s="2" t="s">
        <v>43</v>
      </c>
      <c r="D608" s="2" t="s">
        <v>23</v>
      </c>
      <c r="E608" s="2">
        <v>1</v>
      </c>
      <c r="F608" s="2">
        <v>36</v>
      </c>
      <c r="G608" s="2">
        <v>37</v>
      </c>
      <c r="H608" s="2">
        <v>37</v>
      </c>
      <c r="I608" s="2">
        <v>0</v>
      </c>
      <c r="J608" s="2">
        <v>0</v>
      </c>
      <c r="K608" s="2">
        <v>0</v>
      </c>
      <c r="L608" s="2">
        <v>1.2</v>
      </c>
      <c r="M608" s="2">
        <v>0.95299999999999996</v>
      </c>
      <c r="N608" s="2">
        <v>0.98799999999999999</v>
      </c>
      <c r="O608" s="2">
        <v>4.5999999999999996</v>
      </c>
      <c r="P608" s="2">
        <v>0.64900000000000002</v>
      </c>
      <c r="Q608" s="3">
        <v>1</v>
      </c>
      <c r="R608" s="4" t="str">
        <f>TRIM(tblOperations[[#This Row],[Region]])</f>
        <v>South West</v>
      </c>
      <c r="S608" s="4" t="str">
        <f>TRIM(tblOperations[[#This Row],[Team]])</f>
        <v>Estates Support</v>
      </c>
      <c r="T608" s="4" t="str">
        <f>_xlfn.XLOOKUP(R608,tblRegionReference[Region],tblRegionReference[Area],"Not Found")</f>
        <v>South</v>
      </c>
      <c r="U608" s="4" t="str">
        <f>IF(tblOperations[[#This Row],[Completion_Rate]]&gt;=_xlfn.XLOOKUP("Completion Rate",tblKPITargets[KPI_Name],tblKPITargets[Target_Value]),"Met","Below Target")</f>
        <v>Met</v>
      </c>
      <c r="V608" t="str">
        <f>IF(tblOperations[[#This Row],[SLA_Compliance]]&gt;=_xlfn.XLOOKUP('04_References'!$A$3,tblKPITargets[KPI_Name],tblKPITargets[Target_Value]),"Met","Below Target")</f>
        <v>Met</v>
      </c>
      <c r="W608" t="str">
        <f>IF(tblOperations[[#This Row],[Quality_Pass_Rate]]&gt;=_xlfn.XLOOKUP('04_References'!$A$4,tblKPITargets[KPI_Name],tblKPITargets[Target_Value]),"Met","Below Target")</f>
        <v>Met</v>
      </c>
      <c r="X608" t="str">
        <f>IF(tblOperations[[#This Row],[Average_Completion_Days]]&lt;=_xlfn.XLOOKUP('04_References'!$A$7,tblKPITargets[KPI_Name],tblKPITargets[Target_Value]),"Met","Below Target")</f>
        <v>Met</v>
      </c>
      <c r="Y608" t="str">
        <f>IF(tblOperations[[#This Row],[Closing_Backlog]]&lt;=_xlfn.XLOOKUP('04_References'!$A$8,tblKPITargets[KPI_Name],tblKPITargets[Target_Value]),"Met","Below Target")</f>
        <v>Met</v>
      </c>
    </row>
    <row r="609" spans="1:25">
      <c r="A609" s="8" t="s">
        <v>637</v>
      </c>
      <c r="B609" s="9">
        <v>46050</v>
      </c>
      <c r="C609" s="4" t="s">
        <v>43</v>
      </c>
      <c r="D609" s="4" t="s">
        <v>25</v>
      </c>
      <c r="E609" s="4">
        <v>7</v>
      </c>
      <c r="F609" s="4">
        <v>26</v>
      </c>
      <c r="G609" s="4">
        <v>33</v>
      </c>
      <c r="H609" s="4">
        <v>33</v>
      </c>
      <c r="I609" s="4">
        <v>0</v>
      </c>
      <c r="J609" s="4">
        <v>0</v>
      </c>
      <c r="K609" s="4">
        <v>0</v>
      </c>
      <c r="L609" s="4">
        <v>1.2</v>
      </c>
      <c r="M609" s="4">
        <v>0.997</v>
      </c>
      <c r="N609" s="4">
        <v>0.95199999999999996</v>
      </c>
      <c r="O609" s="4">
        <v>4.5999999999999996</v>
      </c>
      <c r="P609" s="4">
        <v>0.67300000000000004</v>
      </c>
      <c r="Q609" s="5">
        <v>1</v>
      </c>
      <c r="R609" s="4" t="str">
        <f>TRIM(tblOperations[[#This Row],[Region]])</f>
        <v>South West</v>
      </c>
      <c r="S609" s="4" t="str">
        <f>TRIM(tblOperations[[#This Row],[Team]])</f>
        <v>Workplace Projects</v>
      </c>
      <c r="T609" s="4" t="str">
        <f>_xlfn.XLOOKUP(R609,tblRegionReference[Region],tblRegionReference[Area],"Not Found")</f>
        <v>South</v>
      </c>
      <c r="U609" s="4" t="str">
        <f>IF(tblOperations[[#This Row],[Completion_Rate]]&gt;=_xlfn.XLOOKUP("Completion Rate",tblKPITargets[KPI_Name],tblKPITargets[Target_Value]),"Met","Below Target")</f>
        <v>Met</v>
      </c>
      <c r="V609" t="str">
        <f>IF(tblOperations[[#This Row],[SLA_Compliance]]&gt;=_xlfn.XLOOKUP('04_References'!$A$3,tblKPITargets[KPI_Name],tblKPITargets[Target_Value]),"Met","Below Target")</f>
        <v>Met</v>
      </c>
      <c r="W609" t="str">
        <f>IF(tblOperations[[#This Row],[Quality_Pass_Rate]]&gt;=_xlfn.XLOOKUP('04_References'!$A$4,tblKPITargets[KPI_Name],tblKPITargets[Target_Value]),"Met","Below Target")</f>
        <v>Met</v>
      </c>
      <c r="X609" t="str">
        <f>IF(tblOperations[[#This Row],[Average_Completion_Days]]&lt;=_xlfn.XLOOKUP('04_References'!$A$7,tblKPITargets[KPI_Name],tblKPITargets[Target_Value]),"Met","Below Target")</f>
        <v>Met</v>
      </c>
      <c r="Y609" t="str">
        <f>IF(tblOperations[[#This Row],[Closing_Backlog]]&lt;=_xlfn.XLOOKUP('04_References'!$A$8,tblKPITargets[KPI_Name],tblKPITargets[Target_Value]),"Met","Below Target")</f>
        <v>Met</v>
      </c>
    </row>
    <row r="610" spans="1:25">
      <c r="A610" s="6" t="s">
        <v>638</v>
      </c>
      <c r="B610" s="7">
        <v>46050</v>
      </c>
      <c r="C610" s="2" t="s">
        <v>48</v>
      </c>
      <c r="D610" s="2" t="s">
        <v>19</v>
      </c>
      <c r="E610" s="2">
        <v>0</v>
      </c>
      <c r="F610" s="2">
        <v>21</v>
      </c>
      <c r="G610" s="2">
        <v>21</v>
      </c>
      <c r="H610" s="2">
        <v>21</v>
      </c>
      <c r="I610" s="2">
        <v>0</v>
      </c>
      <c r="J610" s="2">
        <v>0</v>
      </c>
      <c r="K610" s="2">
        <v>0</v>
      </c>
      <c r="L610" s="2">
        <v>1.3</v>
      </c>
      <c r="M610" s="2">
        <v>0.999</v>
      </c>
      <c r="N610" s="2">
        <v>1</v>
      </c>
      <c r="O610" s="2">
        <v>4.5</v>
      </c>
      <c r="P610" s="2">
        <v>0.66900000000000004</v>
      </c>
      <c r="Q610" s="3">
        <v>1</v>
      </c>
      <c r="R610" s="4" t="str">
        <f>TRIM(tblOperations[[#This Row],[Region]])</f>
        <v>South East</v>
      </c>
      <c r="S610" s="4" t="str">
        <f>TRIM(tblOperations[[#This Row],[Team]])</f>
        <v>Workplace Services</v>
      </c>
      <c r="T610" s="4" t="str">
        <f>_xlfn.XLOOKUP(R610,tblRegionReference[Region],tblRegionReference[Area],"Not Found")</f>
        <v>South</v>
      </c>
      <c r="U610" s="4" t="str">
        <f>IF(tblOperations[[#This Row],[Completion_Rate]]&gt;=_xlfn.XLOOKUP("Completion Rate",tblKPITargets[KPI_Name],tblKPITargets[Target_Value]),"Met","Below Target")</f>
        <v>Met</v>
      </c>
      <c r="V610" t="str">
        <f>IF(tblOperations[[#This Row],[SLA_Compliance]]&gt;=_xlfn.XLOOKUP('04_References'!$A$3,tblKPITargets[KPI_Name],tblKPITargets[Target_Value]),"Met","Below Target")</f>
        <v>Met</v>
      </c>
      <c r="W610" t="str">
        <f>IF(tblOperations[[#This Row],[Quality_Pass_Rate]]&gt;=_xlfn.XLOOKUP('04_References'!$A$4,tblKPITargets[KPI_Name],tblKPITargets[Target_Value]),"Met","Below Target")</f>
        <v>Met</v>
      </c>
      <c r="X610" t="str">
        <f>IF(tblOperations[[#This Row],[Average_Completion_Days]]&lt;=_xlfn.XLOOKUP('04_References'!$A$7,tblKPITargets[KPI_Name],tblKPITargets[Target_Value]),"Met","Below Target")</f>
        <v>Met</v>
      </c>
      <c r="Y610" t="str">
        <f>IF(tblOperations[[#This Row],[Closing_Backlog]]&lt;=_xlfn.XLOOKUP('04_References'!$A$8,tblKPITargets[KPI_Name],tblKPITargets[Target_Value]),"Met","Below Target")</f>
        <v>Met</v>
      </c>
    </row>
    <row r="611" spans="1:25">
      <c r="A611" s="8" t="s">
        <v>639</v>
      </c>
      <c r="B611" s="9">
        <v>46050</v>
      </c>
      <c r="C611" s="4" t="s">
        <v>48</v>
      </c>
      <c r="D611" s="4" t="s">
        <v>21</v>
      </c>
      <c r="E611" s="4">
        <v>596</v>
      </c>
      <c r="F611" s="4">
        <v>47</v>
      </c>
      <c r="G611" s="4">
        <v>643</v>
      </c>
      <c r="H611" s="4">
        <v>20</v>
      </c>
      <c r="I611" s="4">
        <v>623</v>
      </c>
      <c r="J611" s="4">
        <v>0</v>
      </c>
      <c r="K611" s="4">
        <v>0</v>
      </c>
      <c r="L611" s="4">
        <v>8</v>
      </c>
      <c r="M611" s="4">
        <v>0.6</v>
      </c>
      <c r="N611" s="4">
        <v>0.98499999999999999</v>
      </c>
      <c r="O611" s="4">
        <v>2.5</v>
      </c>
      <c r="P611" s="4">
        <v>0.751</v>
      </c>
      <c r="Q611" s="5">
        <v>3.1E-2</v>
      </c>
      <c r="R611" s="4" t="str">
        <f>TRIM(tblOperations[[#This Row],[Region]])</f>
        <v>South East</v>
      </c>
      <c r="S611" s="4" t="str">
        <f>TRIM(tblOperations[[#This Row],[Team]])</f>
        <v>Facilities Response</v>
      </c>
      <c r="T611" s="4" t="str">
        <f>_xlfn.XLOOKUP(R611,tblRegionReference[Region],tblRegionReference[Area],"Not Found")</f>
        <v>South</v>
      </c>
      <c r="U611" s="4" t="str">
        <f>IF(tblOperations[[#This Row],[Completion_Rate]]&gt;=_xlfn.XLOOKUP("Completion Rate",tblKPITargets[KPI_Name],tblKPITargets[Target_Value]),"Met","Below Target")</f>
        <v>Below Target</v>
      </c>
      <c r="V611" t="str">
        <f>IF(tblOperations[[#This Row],[SLA_Compliance]]&gt;=_xlfn.XLOOKUP('04_References'!$A$3,tblKPITargets[KPI_Name],tblKPITargets[Target_Value]),"Met","Below Target")</f>
        <v>Below Target</v>
      </c>
      <c r="W611" t="str">
        <f>IF(tblOperations[[#This Row],[Quality_Pass_Rate]]&gt;=_xlfn.XLOOKUP('04_References'!$A$4,tblKPITargets[KPI_Name],tblKPITargets[Target_Value]),"Met","Below Target")</f>
        <v>Met</v>
      </c>
      <c r="X611" t="str">
        <f>IF(tblOperations[[#This Row],[Average_Completion_Days]]&lt;=_xlfn.XLOOKUP('04_References'!$A$7,tblKPITargets[KPI_Name],tblKPITargets[Target_Value]),"Met","Below Target")</f>
        <v>Below Target</v>
      </c>
      <c r="Y611" t="str">
        <f>IF(tblOperations[[#This Row],[Closing_Backlog]]&lt;=_xlfn.XLOOKUP('04_References'!$A$8,tblKPITargets[KPI_Name],tblKPITargets[Target_Value]),"Met","Below Target")</f>
        <v>Below Target</v>
      </c>
    </row>
    <row r="612" spans="1:25">
      <c r="A612" s="6" t="s">
        <v>640</v>
      </c>
      <c r="B612" s="7">
        <v>46050</v>
      </c>
      <c r="C612" s="2" t="s">
        <v>48</v>
      </c>
      <c r="D612" s="2" t="s">
        <v>23</v>
      </c>
      <c r="E612" s="2">
        <v>0</v>
      </c>
      <c r="F612" s="2">
        <v>39</v>
      </c>
      <c r="G612" s="2">
        <v>39</v>
      </c>
      <c r="H612" s="2">
        <v>39</v>
      </c>
      <c r="I612" s="2">
        <v>0</v>
      </c>
      <c r="J612" s="2">
        <v>1</v>
      </c>
      <c r="K612" s="2">
        <v>0</v>
      </c>
      <c r="L612" s="2">
        <v>1.3</v>
      </c>
      <c r="M612" s="2">
        <v>0.94299999999999995</v>
      </c>
      <c r="N612" s="2">
        <v>0.998</v>
      </c>
      <c r="O612" s="2">
        <v>4.5</v>
      </c>
      <c r="P612" s="2">
        <v>0.69499999999999995</v>
      </c>
      <c r="Q612" s="3">
        <v>1</v>
      </c>
      <c r="R612" s="4" t="str">
        <f>TRIM(tblOperations[[#This Row],[Region]])</f>
        <v>South East</v>
      </c>
      <c r="S612" s="4" t="str">
        <f>TRIM(tblOperations[[#This Row],[Team]])</f>
        <v>Estates Support</v>
      </c>
      <c r="T612" s="4" t="str">
        <f>_xlfn.XLOOKUP(R612,tblRegionReference[Region],tblRegionReference[Area],"Not Found")</f>
        <v>South</v>
      </c>
      <c r="U612" s="4" t="str">
        <f>IF(tblOperations[[#This Row],[Completion_Rate]]&gt;=_xlfn.XLOOKUP("Completion Rate",tblKPITargets[KPI_Name],tblKPITargets[Target_Value]),"Met","Below Target")</f>
        <v>Met</v>
      </c>
      <c r="V612" t="str">
        <f>IF(tblOperations[[#This Row],[SLA_Compliance]]&gt;=_xlfn.XLOOKUP('04_References'!$A$3,tblKPITargets[KPI_Name],tblKPITargets[Target_Value]),"Met","Below Target")</f>
        <v>Met</v>
      </c>
      <c r="W612" t="str">
        <f>IF(tblOperations[[#This Row],[Quality_Pass_Rate]]&gt;=_xlfn.XLOOKUP('04_References'!$A$4,tblKPITargets[KPI_Name],tblKPITargets[Target_Value]),"Met","Below Target")</f>
        <v>Met</v>
      </c>
      <c r="X612" t="str">
        <f>IF(tblOperations[[#This Row],[Average_Completion_Days]]&lt;=_xlfn.XLOOKUP('04_References'!$A$7,tblKPITargets[KPI_Name],tblKPITargets[Target_Value]),"Met","Below Target")</f>
        <v>Met</v>
      </c>
      <c r="Y612" t="str">
        <f>IF(tblOperations[[#This Row],[Closing_Backlog]]&lt;=_xlfn.XLOOKUP('04_References'!$A$8,tblKPITargets[KPI_Name],tblKPITargets[Target_Value]),"Met","Below Target")</f>
        <v>Met</v>
      </c>
    </row>
    <row r="613" spans="1:25">
      <c r="A613" s="8" t="s">
        <v>641</v>
      </c>
      <c r="B613" s="9">
        <v>46050</v>
      </c>
      <c r="C613" s="4" t="s">
        <v>48</v>
      </c>
      <c r="D613" s="4" t="s">
        <v>25</v>
      </c>
      <c r="E613" s="4">
        <v>235</v>
      </c>
      <c r="F613" s="4">
        <v>52</v>
      </c>
      <c r="G613" s="4">
        <v>287</v>
      </c>
      <c r="H613" s="4">
        <v>25</v>
      </c>
      <c r="I613" s="4">
        <v>262</v>
      </c>
      <c r="J613" s="4">
        <v>0</v>
      </c>
      <c r="K613" s="4">
        <v>0</v>
      </c>
      <c r="L613" s="4">
        <v>8</v>
      </c>
      <c r="M613" s="4">
        <v>0.6</v>
      </c>
      <c r="N613" s="4">
        <v>0.97099999999999997</v>
      </c>
      <c r="O613" s="4">
        <v>2.5</v>
      </c>
      <c r="P613" s="4">
        <v>0.71899999999999997</v>
      </c>
      <c r="Q613" s="5">
        <v>8.6999999999999994E-2</v>
      </c>
      <c r="R613" s="4" t="str">
        <f>TRIM(tblOperations[[#This Row],[Region]])</f>
        <v>South East</v>
      </c>
      <c r="S613" s="4" t="str">
        <f>TRIM(tblOperations[[#This Row],[Team]])</f>
        <v>Workplace Projects</v>
      </c>
      <c r="T613" s="4" t="str">
        <f>_xlfn.XLOOKUP(R613,tblRegionReference[Region],tblRegionReference[Area],"Not Found")</f>
        <v>South</v>
      </c>
      <c r="U613" s="4" t="str">
        <f>IF(tblOperations[[#This Row],[Completion_Rate]]&gt;=_xlfn.XLOOKUP("Completion Rate",tblKPITargets[KPI_Name],tblKPITargets[Target_Value]),"Met","Below Target")</f>
        <v>Below Target</v>
      </c>
      <c r="V613" t="str">
        <f>IF(tblOperations[[#This Row],[SLA_Compliance]]&gt;=_xlfn.XLOOKUP('04_References'!$A$3,tblKPITargets[KPI_Name],tblKPITargets[Target_Value]),"Met","Below Target")</f>
        <v>Below Target</v>
      </c>
      <c r="W613" t="str">
        <f>IF(tblOperations[[#This Row],[Quality_Pass_Rate]]&gt;=_xlfn.XLOOKUP('04_References'!$A$4,tblKPITargets[KPI_Name],tblKPITargets[Target_Value]),"Met","Below Target")</f>
        <v>Met</v>
      </c>
      <c r="X613" t="str">
        <f>IF(tblOperations[[#This Row],[Average_Completion_Days]]&lt;=_xlfn.XLOOKUP('04_References'!$A$7,tblKPITargets[KPI_Name],tblKPITargets[Target_Value]),"Met","Below Target")</f>
        <v>Below Target</v>
      </c>
      <c r="Y613" t="str">
        <f>IF(tblOperations[[#This Row],[Closing_Backlog]]&lt;=_xlfn.XLOOKUP('04_References'!$A$8,tblKPITargets[KPI_Name],tblKPITargets[Target_Value]),"Met","Below Target")</f>
        <v>Below Target</v>
      </c>
    </row>
    <row r="614" spans="1:25">
      <c r="A614" s="6" t="s">
        <v>642</v>
      </c>
      <c r="B614" s="7">
        <v>46050</v>
      </c>
      <c r="C614" s="2" t="s">
        <v>53</v>
      </c>
      <c r="D614" s="2" t="s">
        <v>19</v>
      </c>
      <c r="E614" s="2">
        <v>322</v>
      </c>
      <c r="F614" s="2">
        <v>38</v>
      </c>
      <c r="G614" s="2">
        <v>360</v>
      </c>
      <c r="H614" s="2">
        <v>21</v>
      </c>
      <c r="I614" s="2">
        <v>339</v>
      </c>
      <c r="J614" s="2">
        <v>0</v>
      </c>
      <c r="K614" s="2">
        <v>0</v>
      </c>
      <c r="L614" s="2">
        <v>8</v>
      </c>
      <c r="M614" s="2">
        <v>0.6</v>
      </c>
      <c r="N614" s="2">
        <v>0.95199999999999996</v>
      </c>
      <c r="O614" s="2">
        <v>2.5</v>
      </c>
      <c r="P614" s="2">
        <v>0.77100000000000002</v>
      </c>
      <c r="Q614" s="3">
        <v>5.8000000000000003E-2</v>
      </c>
      <c r="R614" s="4" t="str">
        <f>TRIM(tblOperations[[#This Row],[Region]])</f>
        <v>Wales</v>
      </c>
      <c r="S614" s="4" t="str">
        <f>TRIM(tblOperations[[#This Row],[Team]])</f>
        <v>Workplace Services</v>
      </c>
      <c r="T614" s="4" t="str">
        <f>_xlfn.XLOOKUP(R614,tblRegionReference[Region],tblRegionReference[Area],"Not Found")</f>
        <v>Wales</v>
      </c>
      <c r="U614" s="4" t="str">
        <f>IF(tblOperations[[#This Row],[Completion_Rate]]&gt;=_xlfn.XLOOKUP("Completion Rate",tblKPITargets[KPI_Name],tblKPITargets[Target_Value]),"Met","Below Target")</f>
        <v>Below Target</v>
      </c>
      <c r="V614" t="str">
        <f>IF(tblOperations[[#This Row],[SLA_Compliance]]&gt;=_xlfn.XLOOKUP('04_References'!$A$3,tblKPITargets[KPI_Name],tblKPITargets[Target_Value]),"Met","Below Target")</f>
        <v>Below Target</v>
      </c>
      <c r="W614" t="str">
        <f>IF(tblOperations[[#This Row],[Quality_Pass_Rate]]&gt;=_xlfn.XLOOKUP('04_References'!$A$4,tblKPITargets[KPI_Name],tblKPITargets[Target_Value]),"Met","Below Target")</f>
        <v>Met</v>
      </c>
      <c r="X614" t="str">
        <f>IF(tblOperations[[#This Row],[Average_Completion_Days]]&lt;=_xlfn.XLOOKUP('04_References'!$A$7,tblKPITargets[KPI_Name],tblKPITargets[Target_Value]),"Met","Below Target")</f>
        <v>Below Target</v>
      </c>
      <c r="Y614" t="str">
        <f>IF(tblOperations[[#This Row],[Closing_Backlog]]&lt;=_xlfn.XLOOKUP('04_References'!$A$8,tblKPITargets[KPI_Name],tblKPITargets[Target_Value]),"Met","Below Target")</f>
        <v>Below Target</v>
      </c>
    </row>
    <row r="615" spans="1:25">
      <c r="A615" s="8" t="s">
        <v>643</v>
      </c>
      <c r="B615" s="9">
        <v>46050</v>
      </c>
      <c r="C615" s="4" t="s">
        <v>53</v>
      </c>
      <c r="D615" s="4" t="s">
        <v>21</v>
      </c>
      <c r="E615" s="4">
        <v>265</v>
      </c>
      <c r="F615" s="4">
        <v>38</v>
      </c>
      <c r="G615" s="4">
        <v>303</v>
      </c>
      <c r="H615" s="4">
        <v>31</v>
      </c>
      <c r="I615" s="4">
        <v>272</v>
      </c>
      <c r="J615" s="4">
        <v>0</v>
      </c>
      <c r="K615" s="4">
        <v>0</v>
      </c>
      <c r="L615" s="4">
        <v>8</v>
      </c>
      <c r="M615" s="4">
        <v>0.6</v>
      </c>
      <c r="N615" s="4">
        <v>0.96099999999999997</v>
      </c>
      <c r="O615" s="4">
        <v>2.5</v>
      </c>
      <c r="P615" s="4">
        <v>0.70599999999999996</v>
      </c>
      <c r="Q615" s="5">
        <v>0.10199999999999999</v>
      </c>
      <c r="R615" s="4" t="str">
        <f>TRIM(tblOperations[[#This Row],[Region]])</f>
        <v>Wales</v>
      </c>
      <c r="S615" s="4" t="str">
        <f>TRIM(tblOperations[[#This Row],[Team]])</f>
        <v>Facilities Response</v>
      </c>
      <c r="T615" s="4" t="str">
        <f>_xlfn.XLOOKUP(R615,tblRegionReference[Region],tblRegionReference[Area],"Not Found")</f>
        <v>Wales</v>
      </c>
      <c r="U615" s="4" t="str">
        <f>IF(tblOperations[[#This Row],[Completion_Rate]]&gt;=_xlfn.XLOOKUP("Completion Rate",tblKPITargets[KPI_Name],tblKPITargets[Target_Value]),"Met","Below Target")</f>
        <v>Below Target</v>
      </c>
      <c r="V615" t="str">
        <f>IF(tblOperations[[#This Row],[SLA_Compliance]]&gt;=_xlfn.XLOOKUP('04_References'!$A$3,tblKPITargets[KPI_Name],tblKPITargets[Target_Value]),"Met","Below Target")</f>
        <v>Below Target</v>
      </c>
      <c r="W615" t="str">
        <f>IF(tblOperations[[#This Row],[Quality_Pass_Rate]]&gt;=_xlfn.XLOOKUP('04_References'!$A$4,tblKPITargets[KPI_Name],tblKPITargets[Target_Value]),"Met","Below Target")</f>
        <v>Met</v>
      </c>
      <c r="X615" t="str">
        <f>IF(tblOperations[[#This Row],[Average_Completion_Days]]&lt;=_xlfn.XLOOKUP('04_References'!$A$7,tblKPITargets[KPI_Name],tblKPITargets[Target_Value]),"Met","Below Target")</f>
        <v>Below Target</v>
      </c>
      <c r="Y615" t="str">
        <f>IF(tblOperations[[#This Row],[Closing_Backlog]]&lt;=_xlfn.XLOOKUP('04_References'!$A$8,tblKPITargets[KPI_Name],tblKPITargets[Target_Value]),"Met","Below Target")</f>
        <v>Below Target</v>
      </c>
    </row>
    <row r="616" spans="1:25">
      <c r="A616" s="6" t="s">
        <v>644</v>
      </c>
      <c r="B616" s="7">
        <v>46050</v>
      </c>
      <c r="C616" s="2" t="s">
        <v>53</v>
      </c>
      <c r="D616" s="2" t="s">
        <v>23</v>
      </c>
      <c r="E616" s="2">
        <v>182</v>
      </c>
      <c r="F616" s="2">
        <v>43</v>
      </c>
      <c r="G616" s="2">
        <v>225</v>
      </c>
      <c r="H616" s="2">
        <v>32</v>
      </c>
      <c r="I616" s="2">
        <v>193</v>
      </c>
      <c r="J616" s="2">
        <v>0</v>
      </c>
      <c r="K616" s="2">
        <v>0</v>
      </c>
      <c r="L616" s="2">
        <v>8</v>
      </c>
      <c r="M616" s="2">
        <v>0.6</v>
      </c>
      <c r="N616" s="2">
        <v>1</v>
      </c>
      <c r="O616" s="2">
        <v>2.5</v>
      </c>
      <c r="P616" s="2">
        <v>0.755</v>
      </c>
      <c r="Q616" s="3">
        <v>0.14199999999999999</v>
      </c>
      <c r="R616" s="4" t="str">
        <f>TRIM(tblOperations[[#This Row],[Region]])</f>
        <v>Wales</v>
      </c>
      <c r="S616" s="4" t="str">
        <f>TRIM(tblOperations[[#This Row],[Team]])</f>
        <v>Estates Support</v>
      </c>
      <c r="T616" s="4" t="str">
        <f>_xlfn.XLOOKUP(R616,tblRegionReference[Region],tblRegionReference[Area],"Not Found")</f>
        <v>Wales</v>
      </c>
      <c r="U616" s="4" t="str">
        <f>IF(tblOperations[[#This Row],[Completion_Rate]]&gt;=_xlfn.XLOOKUP("Completion Rate",tblKPITargets[KPI_Name],tblKPITargets[Target_Value]),"Met","Below Target")</f>
        <v>Below Target</v>
      </c>
      <c r="V616" t="str">
        <f>IF(tblOperations[[#This Row],[SLA_Compliance]]&gt;=_xlfn.XLOOKUP('04_References'!$A$3,tblKPITargets[KPI_Name],tblKPITargets[Target_Value]),"Met","Below Target")</f>
        <v>Below Target</v>
      </c>
      <c r="W616" t="str">
        <f>IF(tblOperations[[#This Row],[Quality_Pass_Rate]]&gt;=_xlfn.XLOOKUP('04_References'!$A$4,tblKPITargets[KPI_Name],tblKPITargets[Target_Value]),"Met","Below Target")</f>
        <v>Met</v>
      </c>
      <c r="X616" t="str">
        <f>IF(tblOperations[[#This Row],[Average_Completion_Days]]&lt;=_xlfn.XLOOKUP('04_References'!$A$7,tblKPITargets[KPI_Name],tblKPITargets[Target_Value]),"Met","Below Target")</f>
        <v>Below Target</v>
      </c>
      <c r="Y616" t="str">
        <f>IF(tblOperations[[#This Row],[Closing_Backlog]]&lt;=_xlfn.XLOOKUP('04_References'!$A$8,tblKPITargets[KPI_Name],tblKPITargets[Target_Value]),"Met","Below Target")</f>
        <v>Below Target</v>
      </c>
    </row>
    <row r="617" spans="1:25">
      <c r="A617" s="8" t="s">
        <v>645</v>
      </c>
      <c r="B617" s="9">
        <v>46050</v>
      </c>
      <c r="C617" s="4" t="s">
        <v>53</v>
      </c>
      <c r="D617" s="4" t="s">
        <v>25</v>
      </c>
      <c r="E617" s="4">
        <v>0</v>
      </c>
      <c r="F617" s="4">
        <v>38</v>
      </c>
      <c r="G617" s="4">
        <v>38</v>
      </c>
      <c r="H617" s="4">
        <v>38</v>
      </c>
      <c r="I617" s="4">
        <v>0</v>
      </c>
      <c r="J617" s="4">
        <v>0</v>
      </c>
      <c r="K617" s="4">
        <v>0</v>
      </c>
      <c r="L617" s="4">
        <v>1.9</v>
      </c>
      <c r="M617" s="4">
        <v>0.97399999999999998</v>
      </c>
      <c r="N617" s="4">
        <v>0.92700000000000005</v>
      </c>
      <c r="O617" s="4">
        <v>4.4000000000000004</v>
      </c>
      <c r="P617" s="4">
        <v>0.74</v>
      </c>
      <c r="Q617" s="5">
        <v>1</v>
      </c>
      <c r="R617" s="4" t="str">
        <f>TRIM(tblOperations[[#This Row],[Region]])</f>
        <v>Wales</v>
      </c>
      <c r="S617" s="4" t="str">
        <f>TRIM(tblOperations[[#This Row],[Team]])</f>
        <v>Workplace Projects</v>
      </c>
      <c r="T617" s="4" t="str">
        <f>_xlfn.XLOOKUP(R617,tblRegionReference[Region],tblRegionReference[Area],"Not Found")</f>
        <v>Wales</v>
      </c>
      <c r="U617" s="4" t="str">
        <f>IF(tblOperations[[#This Row],[Completion_Rate]]&gt;=_xlfn.XLOOKUP("Completion Rate",tblKPITargets[KPI_Name],tblKPITargets[Target_Value]),"Met","Below Target")</f>
        <v>Met</v>
      </c>
      <c r="V617" t="str">
        <f>IF(tblOperations[[#This Row],[SLA_Compliance]]&gt;=_xlfn.XLOOKUP('04_References'!$A$3,tblKPITargets[KPI_Name],tblKPITargets[Target_Value]),"Met","Below Target")</f>
        <v>Met</v>
      </c>
      <c r="W617" t="str">
        <f>IF(tblOperations[[#This Row],[Quality_Pass_Rate]]&gt;=_xlfn.XLOOKUP('04_References'!$A$4,tblKPITargets[KPI_Name],tblKPITargets[Target_Value]),"Met","Below Target")</f>
        <v>Below Target</v>
      </c>
      <c r="X617" t="str">
        <f>IF(tblOperations[[#This Row],[Average_Completion_Days]]&lt;=_xlfn.XLOOKUP('04_References'!$A$7,tblKPITargets[KPI_Name],tblKPITargets[Target_Value]),"Met","Below Target")</f>
        <v>Met</v>
      </c>
      <c r="Y617" t="str">
        <f>IF(tblOperations[[#This Row],[Closing_Backlog]]&lt;=_xlfn.XLOOKUP('04_References'!$A$8,tblKPITargets[KPI_Name],tblKPITargets[Target_Value]),"Met","Below Target")</f>
        <v>Met</v>
      </c>
    </row>
    <row r="618" spans="1:25">
      <c r="A618" s="6" t="s">
        <v>646</v>
      </c>
      <c r="B618" s="7">
        <v>46051</v>
      </c>
      <c r="C618" s="2" t="s">
        <v>18</v>
      </c>
      <c r="D618" s="2" t="s">
        <v>19</v>
      </c>
      <c r="E618" s="2">
        <v>95</v>
      </c>
      <c r="F618" s="2">
        <v>39</v>
      </c>
      <c r="G618" s="2">
        <v>134</v>
      </c>
      <c r="H618" s="2">
        <v>33</v>
      </c>
      <c r="I618" s="2">
        <v>101</v>
      </c>
      <c r="J618" s="2">
        <v>2</v>
      </c>
      <c r="K618" s="2">
        <v>1</v>
      </c>
      <c r="L618" s="2">
        <v>8</v>
      </c>
      <c r="M618" s="2">
        <v>0.6</v>
      </c>
      <c r="N618" s="2">
        <v>0.95299999999999996</v>
      </c>
      <c r="O618" s="2">
        <v>2.5</v>
      </c>
      <c r="P618" s="2">
        <v>0.70499999999999996</v>
      </c>
      <c r="Q618" s="3">
        <v>0.246</v>
      </c>
      <c r="R618" s="4" t="str">
        <f>TRIM(tblOperations[[#This Row],[Region]])</f>
        <v>Scotland</v>
      </c>
      <c r="S618" s="4" t="str">
        <f>TRIM(tblOperations[[#This Row],[Team]])</f>
        <v>Workplace Services</v>
      </c>
      <c r="T618" s="4" t="str">
        <f>_xlfn.XLOOKUP(R618,tblRegionReference[Region],tblRegionReference[Area],"Not Found")</f>
        <v>North</v>
      </c>
      <c r="U618" s="4" t="str">
        <f>IF(tblOperations[[#This Row],[Completion_Rate]]&gt;=_xlfn.XLOOKUP("Completion Rate",tblKPITargets[KPI_Name],tblKPITargets[Target_Value]),"Met","Below Target")</f>
        <v>Below Target</v>
      </c>
      <c r="V618" t="str">
        <f>IF(tblOperations[[#This Row],[SLA_Compliance]]&gt;=_xlfn.XLOOKUP('04_References'!$A$3,tblKPITargets[KPI_Name],tblKPITargets[Target_Value]),"Met","Below Target")</f>
        <v>Below Target</v>
      </c>
      <c r="W618" t="str">
        <f>IF(tblOperations[[#This Row],[Quality_Pass_Rate]]&gt;=_xlfn.XLOOKUP('04_References'!$A$4,tblKPITargets[KPI_Name],tblKPITargets[Target_Value]),"Met","Below Target")</f>
        <v>Met</v>
      </c>
      <c r="X618" t="str">
        <f>IF(tblOperations[[#This Row],[Average_Completion_Days]]&lt;=_xlfn.XLOOKUP('04_References'!$A$7,tblKPITargets[KPI_Name],tblKPITargets[Target_Value]),"Met","Below Target")</f>
        <v>Below Target</v>
      </c>
      <c r="Y618" t="str">
        <f>IF(tblOperations[[#This Row],[Closing_Backlog]]&lt;=_xlfn.XLOOKUP('04_References'!$A$8,tblKPITargets[KPI_Name],tblKPITargets[Target_Value]),"Met","Below Target")</f>
        <v>Below Target</v>
      </c>
    </row>
    <row r="619" spans="1:25">
      <c r="A619" s="8" t="s">
        <v>647</v>
      </c>
      <c r="B619" s="9">
        <v>46051</v>
      </c>
      <c r="C619" s="4" t="s">
        <v>18</v>
      </c>
      <c r="D619" s="4" t="s">
        <v>21</v>
      </c>
      <c r="E619" s="4">
        <v>0</v>
      </c>
      <c r="F619" s="4">
        <v>38</v>
      </c>
      <c r="G619" s="4">
        <v>38</v>
      </c>
      <c r="H619" s="4">
        <v>38</v>
      </c>
      <c r="I619" s="4">
        <v>0</v>
      </c>
      <c r="J619" s="4">
        <v>0</v>
      </c>
      <c r="K619" s="4">
        <v>0</v>
      </c>
      <c r="L619" s="4">
        <v>1</v>
      </c>
      <c r="M619" s="4">
        <v>0.997</v>
      </c>
      <c r="N619" s="4">
        <v>1</v>
      </c>
      <c r="O619" s="4">
        <v>4.4000000000000004</v>
      </c>
      <c r="P619" s="4">
        <v>0.71</v>
      </c>
      <c r="Q619" s="5">
        <v>1</v>
      </c>
      <c r="R619" s="4" t="str">
        <f>TRIM(tblOperations[[#This Row],[Region]])</f>
        <v>Scotland</v>
      </c>
      <c r="S619" s="4" t="str">
        <f>TRIM(tblOperations[[#This Row],[Team]])</f>
        <v>Facilities Response</v>
      </c>
      <c r="T619" s="4" t="str">
        <f>_xlfn.XLOOKUP(R619,tblRegionReference[Region],tblRegionReference[Area],"Not Found")</f>
        <v>North</v>
      </c>
      <c r="U619" s="4" t="str">
        <f>IF(tblOperations[[#This Row],[Completion_Rate]]&gt;=_xlfn.XLOOKUP("Completion Rate",tblKPITargets[KPI_Name],tblKPITargets[Target_Value]),"Met","Below Target")</f>
        <v>Met</v>
      </c>
      <c r="V619" t="str">
        <f>IF(tblOperations[[#This Row],[SLA_Compliance]]&gt;=_xlfn.XLOOKUP('04_References'!$A$3,tblKPITargets[KPI_Name],tblKPITargets[Target_Value]),"Met","Below Target")</f>
        <v>Met</v>
      </c>
      <c r="W619" t="str">
        <f>IF(tblOperations[[#This Row],[Quality_Pass_Rate]]&gt;=_xlfn.XLOOKUP('04_References'!$A$4,tblKPITargets[KPI_Name],tblKPITargets[Target_Value]),"Met","Below Target")</f>
        <v>Met</v>
      </c>
      <c r="X619" t="str">
        <f>IF(tblOperations[[#This Row],[Average_Completion_Days]]&lt;=_xlfn.XLOOKUP('04_References'!$A$7,tblKPITargets[KPI_Name],tblKPITargets[Target_Value]),"Met","Below Target")</f>
        <v>Met</v>
      </c>
      <c r="Y619" t="str">
        <f>IF(tblOperations[[#This Row],[Closing_Backlog]]&lt;=_xlfn.XLOOKUP('04_References'!$A$8,tblKPITargets[KPI_Name],tblKPITargets[Target_Value]),"Met","Below Target")</f>
        <v>Met</v>
      </c>
    </row>
    <row r="620" spans="1:25">
      <c r="A620" s="6" t="s">
        <v>648</v>
      </c>
      <c r="B620" s="7">
        <v>46051</v>
      </c>
      <c r="C620" s="2" t="s">
        <v>18</v>
      </c>
      <c r="D620" s="2" t="s">
        <v>23</v>
      </c>
      <c r="E620" s="2">
        <v>204</v>
      </c>
      <c r="F620" s="2">
        <v>54</v>
      </c>
      <c r="G620" s="2">
        <v>258</v>
      </c>
      <c r="H620" s="2">
        <v>41</v>
      </c>
      <c r="I620" s="2">
        <v>217</v>
      </c>
      <c r="J620" s="2">
        <v>0</v>
      </c>
      <c r="K620" s="2">
        <v>0</v>
      </c>
      <c r="L620" s="2">
        <v>8</v>
      </c>
      <c r="M620" s="2">
        <v>0.6</v>
      </c>
      <c r="N620" s="2">
        <v>0.98</v>
      </c>
      <c r="O620" s="2">
        <v>2.5</v>
      </c>
      <c r="P620" s="2">
        <v>0.78600000000000003</v>
      </c>
      <c r="Q620" s="3">
        <v>0.159</v>
      </c>
      <c r="R620" s="4" t="str">
        <f>TRIM(tblOperations[[#This Row],[Region]])</f>
        <v>Scotland</v>
      </c>
      <c r="S620" s="4" t="str">
        <f>TRIM(tblOperations[[#This Row],[Team]])</f>
        <v>Estates Support</v>
      </c>
      <c r="T620" s="4" t="str">
        <f>_xlfn.XLOOKUP(R620,tblRegionReference[Region],tblRegionReference[Area],"Not Found")</f>
        <v>North</v>
      </c>
      <c r="U620" s="4" t="str">
        <f>IF(tblOperations[[#This Row],[Completion_Rate]]&gt;=_xlfn.XLOOKUP("Completion Rate",tblKPITargets[KPI_Name],tblKPITargets[Target_Value]),"Met","Below Target")</f>
        <v>Below Target</v>
      </c>
      <c r="V620" t="str">
        <f>IF(tblOperations[[#This Row],[SLA_Compliance]]&gt;=_xlfn.XLOOKUP('04_References'!$A$3,tblKPITargets[KPI_Name],tblKPITargets[Target_Value]),"Met","Below Target")</f>
        <v>Below Target</v>
      </c>
      <c r="W620" t="str">
        <f>IF(tblOperations[[#This Row],[Quality_Pass_Rate]]&gt;=_xlfn.XLOOKUP('04_References'!$A$4,tblKPITargets[KPI_Name],tblKPITargets[Target_Value]),"Met","Below Target")</f>
        <v>Met</v>
      </c>
      <c r="X620" t="str">
        <f>IF(tblOperations[[#This Row],[Average_Completion_Days]]&lt;=_xlfn.XLOOKUP('04_References'!$A$7,tblKPITargets[KPI_Name],tblKPITargets[Target_Value]),"Met","Below Target")</f>
        <v>Below Target</v>
      </c>
      <c r="Y620" t="str">
        <f>IF(tblOperations[[#This Row],[Closing_Backlog]]&lt;=_xlfn.XLOOKUP('04_References'!$A$8,tblKPITargets[KPI_Name],tblKPITargets[Target_Value]),"Met","Below Target")</f>
        <v>Below Target</v>
      </c>
    </row>
    <row r="621" spans="1:25">
      <c r="A621" s="8" t="s">
        <v>649</v>
      </c>
      <c r="B621" s="9">
        <v>46051</v>
      </c>
      <c r="C621" s="4" t="s">
        <v>18</v>
      </c>
      <c r="D621" s="4" t="s">
        <v>25</v>
      </c>
      <c r="E621" s="4">
        <v>0</v>
      </c>
      <c r="F621" s="4">
        <v>31</v>
      </c>
      <c r="G621" s="4">
        <v>31</v>
      </c>
      <c r="H621" s="4">
        <v>31</v>
      </c>
      <c r="I621" s="4">
        <v>0</v>
      </c>
      <c r="J621" s="4">
        <v>0</v>
      </c>
      <c r="K621" s="4">
        <v>0</v>
      </c>
      <c r="L621" s="4">
        <v>1.7</v>
      </c>
      <c r="M621" s="4">
        <v>0.95399999999999996</v>
      </c>
      <c r="N621" s="4">
        <v>1</v>
      </c>
      <c r="O621" s="4">
        <v>4.7</v>
      </c>
      <c r="P621" s="4">
        <v>0.77700000000000002</v>
      </c>
      <c r="Q621" s="5">
        <v>1</v>
      </c>
      <c r="R621" s="4" t="str">
        <f>TRIM(tblOperations[[#This Row],[Region]])</f>
        <v>Scotland</v>
      </c>
      <c r="S621" s="4" t="str">
        <f>TRIM(tblOperations[[#This Row],[Team]])</f>
        <v>Workplace Projects</v>
      </c>
      <c r="T621" s="4" t="str">
        <f>_xlfn.XLOOKUP(R621,tblRegionReference[Region],tblRegionReference[Area],"Not Found")</f>
        <v>North</v>
      </c>
      <c r="U621" s="4" t="str">
        <f>IF(tblOperations[[#This Row],[Completion_Rate]]&gt;=_xlfn.XLOOKUP("Completion Rate",tblKPITargets[KPI_Name],tblKPITargets[Target_Value]),"Met","Below Target")</f>
        <v>Met</v>
      </c>
      <c r="V621" t="str">
        <f>IF(tblOperations[[#This Row],[SLA_Compliance]]&gt;=_xlfn.XLOOKUP('04_References'!$A$3,tblKPITargets[KPI_Name],tblKPITargets[Target_Value]),"Met","Below Target")</f>
        <v>Met</v>
      </c>
      <c r="W621" t="str">
        <f>IF(tblOperations[[#This Row],[Quality_Pass_Rate]]&gt;=_xlfn.XLOOKUP('04_References'!$A$4,tblKPITargets[KPI_Name],tblKPITargets[Target_Value]),"Met","Below Target")</f>
        <v>Met</v>
      </c>
      <c r="X621" t="str">
        <f>IF(tblOperations[[#This Row],[Average_Completion_Days]]&lt;=_xlfn.XLOOKUP('04_References'!$A$7,tblKPITargets[KPI_Name],tblKPITargets[Target_Value]),"Met","Below Target")</f>
        <v>Met</v>
      </c>
      <c r="Y621" t="str">
        <f>IF(tblOperations[[#This Row],[Closing_Backlog]]&lt;=_xlfn.XLOOKUP('04_References'!$A$8,tblKPITargets[KPI_Name],tblKPITargets[Target_Value]),"Met","Below Target")</f>
        <v>Met</v>
      </c>
    </row>
    <row r="622" spans="1:25">
      <c r="A622" s="6" t="s">
        <v>650</v>
      </c>
      <c r="B622" s="7">
        <v>46051</v>
      </c>
      <c r="C622" s="2" t="s">
        <v>27</v>
      </c>
      <c r="D622" s="2" t="s">
        <v>19</v>
      </c>
      <c r="E622" s="2">
        <v>0</v>
      </c>
      <c r="F622" s="2">
        <v>37</v>
      </c>
      <c r="G622" s="2">
        <v>37</v>
      </c>
      <c r="H622" s="2">
        <v>37</v>
      </c>
      <c r="I622" s="2">
        <v>0</v>
      </c>
      <c r="J622" s="2">
        <v>0</v>
      </c>
      <c r="K622" s="2">
        <v>0</v>
      </c>
      <c r="L622" s="2">
        <v>1.6</v>
      </c>
      <c r="M622" s="2"/>
      <c r="N622" s="2">
        <v>1</v>
      </c>
      <c r="O622" s="2">
        <v>4.5</v>
      </c>
      <c r="P622" s="2">
        <v>0.69199999999999995</v>
      </c>
      <c r="Q622" s="3">
        <v>1</v>
      </c>
      <c r="R622" s="4" t="str">
        <f>TRIM(tblOperations[[#This Row],[Region]])</f>
        <v>North East</v>
      </c>
      <c r="S622" s="4" t="str">
        <f>TRIM(tblOperations[[#This Row],[Team]])</f>
        <v>Workplace Services</v>
      </c>
      <c r="T622" s="4" t="str">
        <f>_xlfn.XLOOKUP(R622,tblRegionReference[Region],tblRegionReference[Area],"Not Found")</f>
        <v>North</v>
      </c>
      <c r="U622" s="4" t="str">
        <f>IF(tblOperations[[#This Row],[Completion_Rate]]&gt;=_xlfn.XLOOKUP("Completion Rate",tblKPITargets[KPI_Name],tblKPITargets[Target_Value]),"Met","Below Target")</f>
        <v>Met</v>
      </c>
      <c r="V622" t="str">
        <f>IF(tblOperations[[#This Row],[SLA_Compliance]]&gt;=_xlfn.XLOOKUP('04_References'!$A$3,tblKPITargets[KPI_Name],tblKPITargets[Target_Value]),"Met","Below Target")</f>
        <v>Below Target</v>
      </c>
      <c r="W622" t="str">
        <f>IF(tblOperations[[#This Row],[Quality_Pass_Rate]]&gt;=_xlfn.XLOOKUP('04_References'!$A$4,tblKPITargets[KPI_Name],tblKPITargets[Target_Value]),"Met","Below Target")</f>
        <v>Met</v>
      </c>
      <c r="X622" t="str">
        <f>IF(tblOperations[[#This Row],[Average_Completion_Days]]&lt;=_xlfn.XLOOKUP('04_References'!$A$7,tblKPITargets[KPI_Name],tblKPITargets[Target_Value]),"Met","Below Target")</f>
        <v>Met</v>
      </c>
      <c r="Y622" t="str">
        <f>IF(tblOperations[[#This Row],[Closing_Backlog]]&lt;=_xlfn.XLOOKUP('04_References'!$A$8,tblKPITargets[KPI_Name],tblKPITargets[Target_Value]),"Met","Below Target")</f>
        <v>Met</v>
      </c>
    </row>
    <row r="623" spans="1:25">
      <c r="A623" s="8" t="s">
        <v>651</v>
      </c>
      <c r="B623" s="9">
        <v>46051</v>
      </c>
      <c r="C623" s="4" t="s">
        <v>27</v>
      </c>
      <c r="D623" s="4" t="s">
        <v>21</v>
      </c>
      <c r="E623" s="4">
        <v>11</v>
      </c>
      <c r="F623" s="4">
        <v>47</v>
      </c>
      <c r="G623" s="4">
        <v>58</v>
      </c>
      <c r="H623" s="4">
        <v>53</v>
      </c>
      <c r="I623" s="4">
        <v>5</v>
      </c>
      <c r="J623" s="4">
        <v>0</v>
      </c>
      <c r="K623" s="4">
        <v>0</v>
      </c>
      <c r="L623" s="4">
        <v>2.7</v>
      </c>
      <c r="M623" s="4">
        <v>0.93799999999999994</v>
      </c>
      <c r="N623" s="4">
        <v>1</v>
      </c>
      <c r="O623" s="4">
        <v>4.5999999999999996</v>
      </c>
      <c r="P623" s="4">
        <v>0.70599999999999996</v>
      </c>
      <c r="Q623" s="5">
        <v>0.91400000000000003</v>
      </c>
      <c r="R623" s="4" t="str">
        <f>TRIM(tblOperations[[#This Row],[Region]])</f>
        <v>North East</v>
      </c>
      <c r="S623" s="4" t="str">
        <f>TRIM(tblOperations[[#This Row],[Team]])</f>
        <v>Facilities Response</v>
      </c>
      <c r="T623" s="4" t="str">
        <f>_xlfn.XLOOKUP(R623,tblRegionReference[Region],tblRegionReference[Area],"Not Found")</f>
        <v>North</v>
      </c>
      <c r="U623" s="4" t="str">
        <f>IF(tblOperations[[#This Row],[Completion_Rate]]&gt;=_xlfn.XLOOKUP("Completion Rate",tblKPITargets[KPI_Name],tblKPITargets[Target_Value]),"Met","Below Target")</f>
        <v>Below Target</v>
      </c>
      <c r="V623" t="str">
        <f>IF(tblOperations[[#This Row],[SLA_Compliance]]&gt;=_xlfn.XLOOKUP('04_References'!$A$3,tblKPITargets[KPI_Name],tblKPITargets[Target_Value]),"Met","Below Target")</f>
        <v>Met</v>
      </c>
      <c r="W623" t="str">
        <f>IF(tblOperations[[#This Row],[Quality_Pass_Rate]]&gt;=_xlfn.XLOOKUP('04_References'!$A$4,tblKPITargets[KPI_Name],tblKPITargets[Target_Value]),"Met","Below Target")</f>
        <v>Met</v>
      </c>
      <c r="X623" t="str">
        <f>IF(tblOperations[[#This Row],[Average_Completion_Days]]&lt;=_xlfn.XLOOKUP('04_References'!$A$7,tblKPITargets[KPI_Name],tblKPITargets[Target_Value]),"Met","Below Target")</f>
        <v>Met</v>
      </c>
      <c r="Y623" t="str">
        <f>IF(tblOperations[[#This Row],[Closing_Backlog]]&lt;=_xlfn.XLOOKUP('04_References'!$A$8,tblKPITargets[KPI_Name],tblKPITargets[Target_Value]),"Met","Below Target")</f>
        <v>Met</v>
      </c>
    </row>
    <row r="624" spans="1:25">
      <c r="A624" s="6" t="s">
        <v>652</v>
      </c>
      <c r="B624" s="7">
        <v>46051</v>
      </c>
      <c r="C624" s="2" t="s">
        <v>27</v>
      </c>
      <c r="D624" s="2" t="s">
        <v>23</v>
      </c>
      <c r="E624" s="2">
        <v>463</v>
      </c>
      <c r="F624" s="2">
        <v>41</v>
      </c>
      <c r="G624" s="2">
        <v>504</v>
      </c>
      <c r="H624" s="2">
        <v>20</v>
      </c>
      <c r="I624" s="2">
        <v>484</v>
      </c>
      <c r="J624" s="2">
        <v>0</v>
      </c>
      <c r="K624" s="2">
        <v>0</v>
      </c>
      <c r="L624" s="2">
        <v>8</v>
      </c>
      <c r="M624" s="2">
        <v>0.6</v>
      </c>
      <c r="N624" s="2">
        <v>0.99199999999999999</v>
      </c>
      <c r="O624" s="2">
        <v>2.5</v>
      </c>
      <c r="P624" s="2">
        <v>0.70899999999999996</v>
      </c>
      <c r="Q624" s="3">
        <v>0.04</v>
      </c>
      <c r="R624" s="4" t="str">
        <f>TRIM(tblOperations[[#This Row],[Region]])</f>
        <v>North East</v>
      </c>
      <c r="S624" s="4" t="str">
        <f>TRIM(tblOperations[[#This Row],[Team]])</f>
        <v>Estates Support</v>
      </c>
      <c r="T624" s="4" t="str">
        <f>_xlfn.XLOOKUP(R624,tblRegionReference[Region],tblRegionReference[Area],"Not Found")</f>
        <v>North</v>
      </c>
      <c r="U624" s="4" t="str">
        <f>IF(tblOperations[[#This Row],[Completion_Rate]]&gt;=_xlfn.XLOOKUP("Completion Rate",tblKPITargets[KPI_Name],tblKPITargets[Target_Value]),"Met","Below Target")</f>
        <v>Below Target</v>
      </c>
      <c r="V624" t="str">
        <f>IF(tblOperations[[#This Row],[SLA_Compliance]]&gt;=_xlfn.XLOOKUP('04_References'!$A$3,tblKPITargets[KPI_Name],tblKPITargets[Target_Value]),"Met","Below Target")</f>
        <v>Below Target</v>
      </c>
      <c r="W624" t="str">
        <f>IF(tblOperations[[#This Row],[Quality_Pass_Rate]]&gt;=_xlfn.XLOOKUP('04_References'!$A$4,tblKPITargets[KPI_Name],tblKPITargets[Target_Value]),"Met","Below Target")</f>
        <v>Met</v>
      </c>
      <c r="X624" t="str">
        <f>IF(tblOperations[[#This Row],[Average_Completion_Days]]&lt;=_xlfn.XLOOKUP('04_References'!$A$7,tblKPITargets[KPI_Name],tblKPITargets[Target_Value]),"Met","Below Target")</f>
        <v>Below Target</v>
      </c>
      <c r="Y624" t="str">
        <f>IF(tblOperations[[#This Row],[Closing_Backlog]]&lt;=_xlfn.XLOOKUP('04_References'!$A$8,tblKPITargets[KPI_Name],tblKPITargets[Target_Value]),"Met","Below Target")</f>
        <v>Below Target</v>
      </c>
    </row>
    <row r="625" spans="1:25">
      <c r="A625" s="8" t="s">
        <v>653</v>
      </c>
      <c r="B625" s="9">
        <v>46051</v>
      </c>
      <c r="C625" s="4" t="s">
        <v>27</v>
      </c>
      <c r="D625" s="4" t="s">
        <v>25</v>
      </c>
      <c r="E625" s="4">
        <v>24</v>
      </c>
      <c r="F625" s="4">
        <v>27</v>
      </c>
      <c r="G625" s="4">
        <v>51</v>
      </c>
      <c r="H625" s="4">
        <v>30</v>
      </c>
      <c r="I625" s="4">
        <v>21</v>
      </c>
      <c r="J625" s="4">
        <v>0</v>
      </c>
      <c r="K625" s="4">
        <v>0</v>
      </c>
      <c r="L625" s="4">
        <v>2.9</v>
      </c>
      <c r="M625" s="4">
        <v>0.82499999999999996</v>
      </c>
      <c r="N625" s="4">
        <v>0.98</v>
      </c>
      <c r="O625" s="4">
        <v>3.8</v>
      </c>
      <c r="P625" s="4">
        <v>0.77400000000000002</v>
      </c>
      <c r="Q625" s="5">
        <v>0.58799999999999997</v>
      </c>
      <c r="R625" s="4" t="str">
        <f>TRIM(tblOperations[[#This Row],[Region]])</f>
        <v>North East</v>
      </c>
      <c r="S625" s="4" t="str">
        <f>TRIM(tblOperations[[#This Row],[Team]])</f>
        <v>Workplace Projects</v>
      </c>
      <c r="T625" s="4" t="str">
        <f>_xlfn.XLOOKUP(R625,tblRegionReference[Region],tblRegionReference[Area],"Not Found")</f>
        <v>North</v>
      </c>
      <c r="U625" s="4" t="str">
        <f>IF(tblOperations[[#This Row],[Completion_Rate]]&gt;=_xlfn.XLOOKUP("Completion Rate",tblKPITargets[KPI_Name],tblKPITargets[Target_Value]),"Met","Below Target")</f>
        <v>Below Target</v>
      </c>
      <c r="V625" t="str">
        <f>IF(tblOperations[[#This Row],[SLA_Compliance]]&gt;=_xlfn.XLOOKUP('04_References'!$A$3,tblKPITargets[KPI_Name],tblKPITargets[Target_Value]),"Met","Below Target")</f>
        <v>Below Target</v>
      </c>
      <c r="W625" t="str">
        <f>IF(tblOperations[[#This Row],[Quality_Pass_Rate]]&gt;=_xlfn.XLOOKUP('04_References'!$A$4,tblKPITargets[KPI_Name],tblKPITargets[Target_Value]),"Met","Below Target")</f>
        <v>Met</v>
      </c>
      <c r="X625" t="str">
        <f>IF(tblOperations[[#This Row],[Average_Completion_Days]]&lt;=_xlfn.XLOOKUP('04_References'!$A$7,tblKPITargets[KPI_Name],tblKPITargets[Target_Value]),"Met","Below Target")</f>
        <v>Met</v>
      </c>
      <c r="Y625" t="str">
        <f>IF(tblOperations[[#This Row],[Closing_Backlog]]&lt;=_xlfn.XLOOKUP('04_References'!$A$8,tblKPITargets[KPI_Name],tblKPITargets[Target_Value]),"Met","Below Target")</f>
        <v>Below Target</v>
      </c>
    </row>
    <row r="626" spans="1:25">
      <c r="A626" s="6" t="s">
        <v>654</v>
      </c>
      <c r="B626" s="7">
        <v>46051</v>
      </c>
      <c r="C626" s="2" t="s">
        <v>32</v>
      </c>
      <c r="D626" s="2" t="s">
        <v>19</v>
      </c>
      <c r="E626" s="2">
        <v>229</v>
      </c>
      <c r="F626" s="2">
        <v>20</v>
      </c>
      <c r="G626" s="2">
        <v>249</v>
      </c>
      <c r="H626" s="2">
        <v>35</v>
      </c>
      <c r="I626" s="2">
        <v>214</v>
      </c>
      <c r="J626" s="2">
        <v>0</v>
      </c>
      <c r="K626" s="2">
        <v>0</v>
      </c>
      <c r="L626" s="2">
        <v>8</v>
      </c>
      <c r="M626" s="2">
        <v>0.6</v>
      </c>
      <c r="N626" s="2">
        <v>0.98</v>
      </c>
      <c r="O626" s="2">
        <v>2.5</v>
      </c>
      <c r="P626" s="2">
        <v>0.77900000000000003</v>
      </c>
      <c r="Q626" s="3">
        <v>0.14099999999999999</v>
      </c>
      <c r="R626" s="4" t="str">
        <f>TRIM(tblOperations[[#This Row],[Region]])</f>
        <v>North West</v>
      </c>
      <c r="S626" s="4" t="str">
        <f>TRIM(tblOperations[[#This Row],[Team]])</f>
        <v>Workplace Services</v>
      </c>
      <c r="T626" s="4" t="str">
        <f>_xlfn.XLOOKUP(R626,tblRegionReference[Region],tblRegionReference[Area],"Not Found")</f>
        <v>North</v>
      </c>
      <c r="U626" s="4" t="str">
        <f>IF(tblOperations[[#This Row],[Completion_Rate]]&gt;=_xlfn.XLOOKUP("Completion Rate",tblKPITargets[KPI_Name],tblKPITargets[Target_Value]),"Met","Below Target")</f>
        <v>Below Target</v>
      </c>
      <c r="V626" t="str">
        <f>IF(tblOperations[[#This Row],[SLA_Compliance]]&gt;=_xlfn.XLOOKUP('04_References'!$A$3,tblKPITargets[KPI_Name],tblKPITargets[Target_Value]),"Met","Below Target")</f>
        <v>Below Target</v>
      </c>
      <c r="W626" t="str">
        <f>IF(tblOperations[[#This Row],[Quality_Pass_Rate]]&gt;=_xlfn.XLOOKUP('04_References'!$A$4,tblKPITargets[KPI_Name],tblKPITargets[Target_Value]),"Met","Below Target")</f>
        <v>Met</v>
      </c>
      <c r="X626" t="str">
        <f>IF(tblOperations[[#This Row],[Average_Completion_Days]]&lt;=_xlfn.XLOOKUP('04_References'!$A$7,tblKPITargets[KPI_Name],tblKPITargets[Target_Value]),"Met","Below Target")</f>
        <v>Below Target</v>
      </c>
      <c r="Y626" t="str">
        <f>IF(tblOperations[[#This Row],[Closing_Backlog]]&lt;=_xlfn.XLOOKUP('04_References'!$A$8,tblKPITargets[KPI_Name],tblKPITargets[Target_Value]),"Met","Below Target")</f>
        <v>Below Target</v>
      </c>
    </row>
    <row r="627" spans="1:25">
      <c r="A627" s="8" t="s">
        <v>655</v>
      </c>
      <c r="B627" s="9">
        <v>46051</v>
      </c>
      <c r="C627" s="4" t="s">
        <v>32</v>
      </c>
      <c r="D627" s="4" t="s">
        <v>21</v>
      </c>
      <c r="E627" s="4">
        <v>375</v>
      </c>
      <c r="F627" s="4">
        <v>44</v>
      </c>
      <c r="G627" s="4">
        <v>419</v>
      </c>
      <c r="H627" s="4">
        <v>27</v>
      </c>
      <c r="I627" s="4">
        <v>392</v>
      </c>
      <c r="J627" s="4">
        <v>1</v>
      </c>
      <c r="K627" s="4">
        <v>0</v>
      </c>
      <c r="L627" s="4">
        <v>8</v>
      </c>
      <c r="M627" s="4">
        <v>0.6</v>
      </c>
      <c r="N627" s="4">
        <v>0.98499999999999999</v>
      </c>
      <c r="O627" s="4">
        <v>2.5</v>
      </c>
      <c r="P627" s="4">
        <v>0.78300000000000003</v>
      </c>
      <c r="Q627" s="5">
        <v>6.4000000000000001E-2</v>
      </c>
      <c r="R627" s="4" t="str">
        <f>TRIM(tblOperations[[#This Row],[Region]])</f>
        <v>North West</v>
      </c>
      <c r="S627" s="4" t="str">
        <f>TRIM(tblOperations[[#This Row],[Team]])</f>
        <v>Facilities Response</v>
      </c>
      <c r="T627" s="4" t="str">
        <f>_xlfn.XLOOKUP(R627,tblRegionReference[Region],tblRegionReference[Area],"Not Found")</f>
        <v>North</v>
      </c>
      <c r="U627" s="4" t="str">
        <f>IF(tblOperations[[#This Row],[Completion_Rate]]&gt;=_xlfn.XLOOKUP("Completion Rate",tblKPITargets[KPI_Name],tblKPITargets[Target_Value]),"Met","Below Target")</f>
        <v>Below Target</v>
      </c>
      <c r="V627" t="str">
        <f>IF(tblOperations[[#This Row],[SLA_Compliance]]&gt;=_xlfn.XLOOKUP('04_References'!$A$3,tblKPITargets[KPI_Name],tblKPITargets[Target_Value]),"Met","Below Target")</f>
        <v>Below Target</v>
      </c>
      <c r="W627" t="str">
        <f>IF(tblOperations[[#This Row],[Quality_Pass_Rate]]&gt;=_xlfn.XLOOKUP('04_References'!$A$4,tblKPITargets[KPI_Name],tblKPITargets[Target_Value]),"Met","Below Target")</f>
        <v>Met</v>
      </c>
      <c r="X627" t="str">
        <f>IF(tblOperations[[#This Row],[Average_Completion_Days]]&lt;=_xlfn.XLOOKUP('04_References'!$A$7,tblKPITargets[KPI_Name],tblKPITargets[Target_Value]),"Met","Below Target")</f>
        <v>Below Target</v>
      </c>
      <c r="Y627" t="str">
        <f>IF(tblOperations[[#This Row],[Closing_Backlog]]&lt;=_xlfn.XLOOKUP('04_References'!$A$8,tblKPITargets[KPI_Name],tblKPITargets[Target_Value]),"Met","Below Target")</f>
        <v>Below Target</v>
      </c>
    </row>
    <row r="628" spans="1:25">
      <c r="A628" s="6" t="s">
        <v>656</v>
      </c>
      <c r="B628" s="7">
        <v>46051</v>
      </c>
      <c r="C628" s="2" t="s">
        <v>32</v>
      </c>
      <c r="D628" s="2" t="s">
        <v>23</v>
      </c>
      <c r="E628" s="2">
        <v>497</v>
      </c>
      <c r="F628" s="2">
        <v>51</v>
      </c>
      <c r="G628" s="2">
        <v>548</v>
      </c>
      <c r="H628" s="2">
        <v>18</v>
      </c>
      <c r="I628" s="2">
        <v>530</v>
      </c>
      <c r="J628" s="2">
        <v>1</v>
      </c>
      <c r="K628" s="2">
        <v>0</v>
      </c>
      <c r="L628" s="2">
        <v>8</v>
      </c>
      <c r="M628" s="2">
        <v>0.6</v>
      </c>
      <c r="N628" s="2">
        <v>0.98299999999999998</v>
      </c>
      <c r="O628" s="2">
        <v>2.5</v>
      </c>
      <c r="P628" s="2">
        <v>0.66700000000000004</v>
      </c>
      <c r="Q628" s="3">
        <v>3.3000000000000002E-2</v>
      </c>
      <c r="R628" s="4" t="str">
        <f>TRIM(tblOperations[[#This Row],[Region]])</f>
        <v>North West</v>
      </c>
      <c r="S628" s="4" t="str">
        <f>TRIM(tblOperations[[#This Row],[Team]])</f>
        <v>Estates Support</v>
      </c>
      <c r="T628" s="4" t="str">
        <f>_xlfn.XLOOKUP(R628,tblRegionReference[Region],tblRegionReference[Area],"Not Found")</f>
        <v>North</v>
      </c>
      <c r="U628" s="4" t="str">
        <f>IF(tblOperations[[#This Row],[Completion_Rate]]&gt;=_xlfn.XLOOKUP("Completion Rate",tblKPITargets[KPI_Name],tblKPITargets[Target_Value]),"Met","Below Target")</f>
        <v>Below Target</v>
      </c>
      <c r="V628" t="str">
        <f>IF(tblOperations[[#This Row],[SLA_Compliance]]&gt;=_xlfn.XLOOKUP('04_References'!$A$3,tblKPITargets[KPI_Name],tblKPITargets[Target_Value]),"Met","Below Target")</f>
        <v>Below Target</v>
      </c>
      <c r="W628" t="str">
        <f>IF(tblOperations[[#This Row],[Quality_Pass_Rate]]&gt;=_xlfn.XLOOKUP('04_References'!$A$4,tblKPITargets[KPI_Name],tblKPITargets[Target_Value]),"Met","Below Target")</f>
        <v>Met</v>
      </c>
      <c r="X628" t="str">
        <f>IF(tblOperations[[#This Row],[Average_Completion_Days]]&lt;=_xlfn.XLOOKUP('04_References'!$A$7,tblKPITargets[KPI_Name],tblKPITargets[Target_Value]),"Met","Below Target")</f>
        <v>Below Target</v>
      </c>
      <c r="Y628" t="str">
        <f>IF(tblOperations[[#This Row],[Closing_Backlog]]&lt;=_xlfn.XLOOKUP('04_References'!$A$8,tblKPITargets[KPI_Name],tblKPITargets[Target_Value]),"Met","Below Target")</f>
        <v>Below Target</v>
      </c>
    </row>
    <row r="629" spans="1:25">
      <c r="A629" s="8" t="s">
        <v>657</v>
      </c>
      <c r="B629" s="9">
        <v>46051</v>
      </c>
      <c r="C629" s="4" t="s">
        <v>32</v>
      </c>
      <c r="D629" s="4" t="s">
        <v>25</v>
      </c>
      <c r="E629" s="4">
        <v>0</v>
      </c>
      <c r="F629" s="4">
        <v>39</v>
      </c>
      <c r="G629" s="4">
        <v>39</v>
      </c>
      <c r="H629" s="4">
        <v>39</v>
      </c>
      <c r="I629" s="4">
        <v>0</v>
      </c>
      <c r="J629" s="4">
        <v>0</v>
      </c>
      <c r="K629" s="4">
        <v>0</v>
      </c>
      <c r="L629" s="4">
        <v>1.2</v>
      </c>
      <c r="M629" s="4">
        <v>0.93200000000000005</v>
      </c>
      <c r="N629" s="4">
        <v>0.99</v>
      </c>
      <c r="O629" s="4">
        <v>4.9000000000000004</v>
      </c>
      <c r="P629" s="4">
        <v>0.72299999999999998</v>
      </c>
      <c r="Q629" s="5">
        <v>1</v>
      </c>
      <c r="R629" s="4" t="str">
        <f>TRIM(tblOperations[[#This Row],[Region]])</f>
        <v>North West</v>
      </c>
      <c r="S629" s="4" t="str">
        <f>TRIM(tblOperations[[#This Row],[Team]])</f>
        <v>Workplace Projects</v>
      </c>
      <c r="T629" s="4" t="str">
        <f>_xlfn.XLOOKUP(R629,tblRegionReference[Region],tblRegionReference[Area],"Not Found")</f>
        <v>North</v>
      </c>
      <c r="U629" s="4" t="str">
        <f>IF(tblOperations[[#This Row],[Completion_Rate]]&gt;=_xlfn.XLOOKUP("Completion Rate",tblKPITargets[KPI_Name],tblKPITargets[Target_Value]),"Met","Below Target")</f>
        <v>Met</v>
      </c>
      <c r="V629" t="str">
        <f>IF(tblOperations[[#This Row],[SLA_Compliance]]&gt;=_xlfn.XLOOKUP('04_References'!$A$3,tblKPITargets[KPI_Name],tblKPITargets[Target_Value]),"Met","Below Target")</f>
        <v>Met</v>
      </c>
      <c r="W629" t="str">
        <f>IF(tblOperations[[#This Row],[Quality_Pass_Rate]]&gt;=_xlfn.XLOOKUP('04_References'!$A$4,tblKPITargets[KPI_Name],tblKPITargets[Target_Value]),"Met","Below Target")</f>
        <v>Met</v>
      </c>
      <c r="X629" t="str">
        <f>IF(tblOperations[[#This Row],[Average_Completion_Days]]&lt;=_xlfn.XLOOKUP('04_References'!$A$7,tblKPITargets[KPI_Name],tblKPITargets[Target_Value]),"Met","Below Target")</f>
        <v>Met</v>
      </c>
      <c r="Y629" t="str">
        <f>IF(tblOperations[[#This Row],[Closing_Backlog]]&lt;=_xlfn.XLOOKUP('04_References'!$A$8,tblKPITargets[KPI_Name],tblKPITargets[Target_Value]),"Met","Below Target")</f>
        <v>Met</v>
      </c>
    </row>
    <row r="630" spans="1:25">
      <c r="A630" s="6" t="s">
        <v>658</v>
      </c>
      <c r="B630" s="7">
        <v>46051</v>
      </c>
      <c r="C630" s="2" t="s">
        <v>37</v>
      </c>
      <c r="D630" s="2" t="s">
        <v>19</v>
      </c>
      <c r="E630" s="2">
        <v>2</v>
      </c>
      <c r="F630" s="2">
        <v>45</v>
      </c>
      <c r="G630" s="2">
        <v>47</v>
      </c>
      <c r="H630" s="2">
        <v>45</v>
      </c>
      <c r="I630" s="2">
        <v>2</v>
      </c>
      <c r="J630" s="2">
        <v>0</v>
      </c>
      <c r="K630" s="2">
        <v>0</v>
      </c>
      <c r="L630" s="2">
        <v>1.5</v>
      </c>
      <c r="M630" s="2">
        <v>0.97499999999999998</v>
      </c>
      <c r="N630" s="2">
        <v>0.99299999999999999</v>
      </c>
      <c r="O630" s="2">
        <v>4.3</v>
      </c>
      <c r="P630" s="2">
        <v>0.81399999999999995</v>
      </c>
      <c r="Q630" s="3">
        <v>0.95699999999999996</v>
      </c>
      <c r="R630" s="4" t="str">
        <f>TRIM(tblOperations[[#This Row],[Region]])</f>
        <v>Midlands</v>
      </c>
      <c r="S630" s="4" t="str">
        <f>TRIM(tblOperations[[#This Row],[Team]])</f>
        <v>Workplace Services</v>
      </c>
      <c r="T630" s="4" t="str">
        <f>_xlfn.XLOOKUP(R630,tblRegionReference[Region],tblRegionReference[Area],"Not Found")</f>
        <v>Central</v>
      </c>
      <c r="U630" s="4" t="str">
        <f>IF(tblOperations[[#This Row],[Completion_Rate]]&gt;=_xlfn.XLOOKUP("Completion Rate",tblKPITargets[KPI_Name],tblKPITargets[Target_Value]),"Met","Below Target")</f>
        <v>Met</v>
      </c>
      <c r="V630" t="str">
        <f>IF(tblOperations[[#This Row],[SLA_Compliance]]&gt;=_xlfn.XLOOKUP('04_References'!$A$3,tblKPITargets[KPI_Name],tblKPITargets[Target_Value]),"Met","Below Target")</f>
        <v>Met</v>
      </c>
      <c r="W630" t="str">
        <f>IF(tblOperations[[#This Row],[Quality_Pass_Rate]]&gt;=_xlfn.XLOOKUP('04_References'!$A$4,tblKPITargets[KPI_Name],tblKPITargets[Target_Value]),"Met","Below Target")</f>
        <v>Met</v>
      </c>
      <c r="X630" t="str">
        <f>IF(tblOperations[[#This Row],[Average_Completion_Days]]&lt;=_xlfn.XLOOKUP('04_References'!$A$7,tblKPITargets[KPI_Name],tblKPITargets[Target_Value]),"Met","Below Target")</f>
        <v>Met</v>
      </c>
      <c r="Y630" t="str">
        <f>IF(tblOperations[[#This Row],[Closing_Backlog]]&lt;=_xlfn.XLOOKUP('04_References'!$A$8,tblKPITargets[KPI_Name],tblKPITargets[Target_Value]),"Met","Below Target")</f>
        <v>Met</v>
      </c>
    </row>
    <row r="631" spans="1:25">
      <c r="A631" s="8" t="s">
        <v>659</v>
      </c>
      <c r="B631" s="9">
        <v>46051</v>
      </c>
      <c r="C631" s="4" t="s">
        <v>37</v>
      </c>
      <c r="D631" s="4" t="s">
        <v>21</v>
      </c>
      <c r="E631" s="4">
        <v>244</v>
      </c>
      <c r="F631" s="4">
        <v>44</v>
      </c>
      <c r="G631" s="4">
        <v>288</v>
      </c>
      <c r="H631" s="4">
        <v>35</v>
      </c>
      <c r="I631" s="4">
        <v>253</v>
      </c>
      <c r="J631" s="4">
        <v>0</v>
      </c>
      <c r="K631" s="4">
        <v>0</v>
      </c>
      <c r="L631" s="4">
        <v>8</v>
      </c>
      <c r="M631" s="4">
        <v>0.6</v>
      </c>
      <c r="N631" s="4">
        <v>0.96399999999999997</v>
      </c>
      <c r="O631" s="4">
        <v>2.5</v>
      </c>
      <c r="P631" s="4">
        <v>0.78800000000000003</v>
      </c>
      <c r="Q631" s="5">
        <v>0.122</v>
      </c>
      <c r="R631" s="4" t="str">
        <f>TRIM(tblOperations[[#This Row],[Region]])</f>
        <v>Midlands</v>
      </c>
      <c r="S631" s="4" t="str">
        <f>TRIM(tblOperations[[#This Row],[Team]])</f>
        <v>Facilities Response</v>
      </c>
      <c r="T631" s="4" t="str">
        <f>_xlfn.XLOOKUP(R631,tblRegionReference[Region],tblRegionReference[Area],"Not Found")</f>
        <v>Central</v>
      </c>
      <c r="U631" s="4" t="str">
        <f>IF(tblOperations[[#This Row],[Completion_Rate]]&gt;=_xlfn.XLOOKUP("Completion Rate",tblKPITargets[KPI_Name],tblKPITargets[Target_Value]),"Met","Below Target")</f>
        <v>Below Target</v>
      </c>
      <c r="V631" t="str">
        <f>IF(tblOperations[[#This Row],[SLA_Compliance]]&gt;=_xlfn.XLOOKUP('04_References'!$A$3,tblKPITargets[KPI_Name],tblKPITargets[Target_Value]),"Met","Below Target")</f>
        <v>Below Target</v>
      </c>
      <c r="W631" t="str">
        <f>IF(tblOperations[[#This Row],[Quality_Pass_Rate]]&gt;=_xlfn.XLOOKUP('04_References'!$A$4,tblKPITargets[KPI_Name],tblKPITargets[Target_Value]),"Met","Below Target")</f>
        <v>Met</v>
      </c>
      <c r="X631" t="str">
        <f>IF(tblOperations[[#This Row],[Average_Completion_Days]]&lt;=_xlfn.XLOOKUP('04_References'!$A$7,tblKPITargets[KPI_Name],tblKPITargets[Target_Value]),"Met","Below Target")</f>
        <v>Below Target</v>
      </c>
      <c r="Y631" t="str">
        <f>IF(tblOperations[[#This Row],[Closing_Backlog]]&lt;=_xlfn.XLOOKUP('04_References'!$A$8,tblKPITargets[KPI_Name],tblKPITargets[Target_Value]),"Met","Below Target")</f>
        <v>Below Target</v>
      </c>
    </row>
    <row r="632" spans="1:25">
      <c r="A632" s="6" t="s">
        <v>660</v>
      </c>
      <c r="B632" s="7">
        <v>46051</v>
      </c>
      <c r="C632" s="2" t="s">
        <v>37</v>
      </c>
      <c r="D632" s="2" t="s">
        <v>23</v>
      </c>
      <c r="E632" s="2">
        <v>84</v>
      </c>
      <c r="F632" s="2">
        <v>66</v>
      </c>
      <c r="G632" s="2">
        <v>150</v>
      </c>
      <c r="H632" s="2">
        <v>36</v>
      </c>
      <c r="I632" s="2">
        <v>114</v>
      </c>
      <c r="J632" s="2">
        <v>0</v>
      </c>
      <c r="K632" s="2">
        <v>0</v>
      </c>
      <c r="L632" s="2">
        <v>8</v>
      </c>
      <c r="M632" s="2">
        <v>0.6</v>
      </c>
      <c r="N632" s="2">
        <v>1</v>
      </c>
      <c r="O632" s="2">
        <v>2.5</v>
      </c>
      <c r="P632" s="2">
        <v>0.78800000000000003</v>
      </c>
      <c r="Q632" s="3">
        <v>0.24</v>
      </c>
      <c r="R632" s="4" t="str">
        <f>TRIM(tblOperations[[#This Row],[Region]])</f>
        <v>Midlands</v>
      </c>
      <c r="S632" s="4" t="str">
        <f>TRIM(tblOperations[[#This Row],[Team]])</f>
        <v>Estates Support</v>
      </c>
      <c r="T632" s="4" t="str">
        <f>_xlfn.XLOOKUP(R632,tblRegionReference[Region],tblRegionReference[Area],"Not Found")</f>
        <v>Central</v>
      </c>
      <c r="U632" s="4" t="str">
        <f>IF(tblOperations[[#This Row],[Completion_Rate]]&gt;=_xlfn.XLOOKUP("Completion Rate",tblKPITargets[KPI_Name],tblKPITargets[Target_Value]),"Met","Below Target")</f>
        <v>Below Target</v>
      </c>
      <c r="V632" t="str">
        <f>IF(tblOperations[[#This Row],[SLA_Compliance]]&gt;=_xlfn.XLOOKUP('04_References'!$A$3,tblKPITargets[KPI_Name],tblKPITargets[Target_Value]),"Met","Below Target")</f>
        <v>Below Target</v>
      </c>
      <c r="W632" t="str">
        <f>IF(tblOperations[[#This Row],[Quality_Pass_Rate]]&gt;=_xlfn.XLOOKUP('04_References'!$A$4,tblKPITargets[KPI_Name],tblKPITargets[Target_Value]),"Met","Below Target")</f>
        <v>Met</v>
      </c>
      <c r="X632" t="str">
        <f>IF(tblOperations[[#This Row],[Average_Completion_Days]]&lt;=_xlfn.XLOOKUP('04_References'!$A$7,tblKPITargets[KPI_Name],tblKPITargets[Target_Value]),"Met","Below Target")</f>
        <v>Below Target</v>
      </c>
      <c r="Y632" t="str">
        <f>IF(tblOperations[[#This Row],[Closing_Backlog]]&lt;=_xlfn.XLOOKUP('04_References'!$A$8,tblKPITargets[KPI_Name],tblKPITargets[Target_Value]),"Met","Below Target")</f>
        <v>Below Target</v>
      </c>
    </row>
    <row r="633" spans="1:25">
      <c r="A633" s="8" t="s">
        <v>661</v>
      </c>
      <c r="B633" s="9">
        <v>46051</v>
      </c>
      <c r="C633" s="4" t="s">
        <v>37</v>
      </c>
      <c r="D633" s="4" t="s">
        <v>25</v>
      </c>
      <c r="E633" s="4">
        <v>0</v>
      </c>
      <c r="F633" s="4">
        <v>34</v>
      </c>
      <c r="G633" s="4">
        <v>34</v>
      </c>
      <c r="H633" s="4">
        <v>34</v>
      </c>
      <c r="I633" s="4">
        <v>0</v>
      </c>
      <c r="J633" s="4">
        <v>0</v>
      </c>
      <c r="K633" s="4">
        <v>0</v>
      </c>
      <c r="L633" s="4">
        <v>1.8</v>
      </c>
      <c r="M633" s="4">
        <v>0.997</v>
      </c>
      <c r="N633" s="4">
        <v>0.999</v>
      </c>
      <c r="O633" s="4">
        <v>4.7</v>
      </c>
      <c r="P633" s="4">
        <v>0.72</v>
      </c>
      <c r="Q633" s="5">
        <v>1</v>
      </c>
      <c r="R633" s="4" t="str">
        <f>TRIM(tblOperations[[#This Row],[Region]])</f>
        <v>Midlands</v>
      </c>
      <c r="S633" s="4" t="str">
        <f>TRIM(tblOperations[[#This Row],[Team]])</f>
        <v>Workplace Projects</v>
      </c>
      <c r="T633" s="4" t="str">
        <f>_xlfn.XLOOKUP(R633,tblRegionReference[Region],tblRegionReference[Area],"Not Found")</f>
        <v>Central</v>
      </c>
      <c r="U633" s="4" t="str">
        <f>IF(tblOperations[[#This Row],[Completion_Rate]]&gt;=_xlfn.XLOOKUP("Completion Rate",tblKPITargets[KPI_Name],tblKPITargets[Target_Value]),"Met","Below Target")</f>
        <v>Met</v>
      </c>
      <c r="V633" t="str">
        <f>IF(tblOperations[[#This Row],[SLA_Compliance]]&gt;=_xlfn.XLOOKUP('04_References'!$A$3,tblKPITargets[KPI_Name],tblKPITargets[Target_Value]),"Met","Below Target")</f>
        <v>Met</v>
      </c>
      <c r="W633" t="str">
        <f>IF(tblOperations[[#This Row],[Quality_Pass_Rate]]&gt;=_xlfn.XLOOKUP('04_References'!$A$4,tblKPITargets[KPI_Name],tblKPITargets[Target_Value]),"Met","Below Target")</f>
        <v>Met</v>
      </c>
      <c r="X633" t="str">
        <f>IF(tblOperations[[#This Row],[Average_Completion_Days]]&lt;=_xlfn.XLOOKUP('04_References'!$A$7,tblKPITargets[KPI_Name],tblKPITargets[Target_Value]),"Met","Below Target")</f>
        <v>Met</v>
      </c>
      <c r="Y633" t="str">
        <f>IF(tblOperations[[#This Row],[Closing_Backlog]]&lt;=_xlfn.XLOOKUP('04_References'!$A$8,tblKPITargets[KPI_Name],tblKPITargets[Target_Value]),"Met","Below Target")</f>
        <v>Met</v>
      </c>
    </row>
    <row r="634" spans="1:25">
      <c r="A634" s="6" t="s">
        <v>662</v>
      </c>
      <c r="B634" s="7">
        <v>46051</v>
      </c>
      <c r="C634" s="2" t="s">
        <v>43</v>
      </c>
      <c r="D634" s="2" t="s">
        <v>19</v>
      </c>
      <c r="E634" s="2">
        <v>359</v>
      </c>
      <c r="F634" s="2">
        <v>41</v>
      </c>
      <c r="G634" s="2">
        <v>400</v>
      </c>
      <c r="H634" s="2">
        <v>25</v>
      </c>
      <c r="I634" s="2">
        <v>375</v>
      </c>
      <c r="J634" s="2">
        <v>0</v>
      </c>
      <c r="K634" s="2">
        <v>0</v>
      </c>
      <c r="L634" s="2">
        <v>8</v>
      </c>
      <c r="M634" s="2">
        <v>0.6</v>
      </c>
      <c r="N634" s="2">
        <v>1</v>
      </c>
      <c r="O634" s="2">
        <v>2.5</v>
      </c>
      <c r="P634" s="2">
        <v>0.70299999999999996</v>
      </c>
      <c r="Q634" s="3">
        <v>6.2E-2</v>
      </c>
      <c r="R634" s="4" t="str">
        <f>TRIM(tblOperations[[#This Row],[Region]])</f>
        <v>South West</v>
      </c>
      <c r="S634" s="4" t="str">
        <f>TRIM(tblOperations[[#This Row],[Team]])</f>
        <v>Workplace Services</v>
      </c>
      <c r="T634" s="4" t="str">
        <f>_xlfn.XLOOKUP(R634,tblRegionReference[Region],tblRegionReference[Area],"Not Found")</f>
        <v>South</v>
      </c>
      <c r="U634" s="4" t="str">
        <f>IF(tblOperations[[#This Row],[Completion_Rate]]&gt;=_xlfn.XLOOKUP("Completion Rate",tblKPITargets[KPI_Name],tblKPITargets[Target_Value]),"Met","Below Target")</f>
        <v>Below Target</v>
      </c>
      <c r="V634" t="str">
        <f>IF(tblOperations[[#This Row],[SLA_Compliance]]&gt;=_xlfn.XLOOKUP('04_References'!$A$3,tblKPITargets[KPI_Name],tblKPITargets[Target_Value]),"Met","Below Target")</f>
        <v>Below Target</v>
      </c>
      <c r="W634" t="str">
        <f>IF(tblOperations[[#This Row],[Quality_Pass_Rate]]&gt;=_xlfn.XLOOKUP('04_References'!$A$4,tblKPITargets[KPI_Name],tblKPITargets[Target_Value]),"Met","Below Target")</f>
        <v>Met</v>
      </c>
      <c r="X634" t="str">
        <f>IF(tblOperations[[#This Row],[Average_Completion_Days]]&lt;=_xlfn.XLOOKUP('04_References'!$A$7,tblKPITargets[KPI_Name],tblKPITargets[Target_Value]),"Met","Below Target")</f>
        <v>Below Target</v>
      </c>
      <c r="Y634" t="str">
        <f>IF(tblOperations[[#This Row],[Closing_Backlog]]&lt;=_xlfn.XLOOKUP('04_References'!$A$8,tblKPITargets[KPI_Name],tblKPITargets[Target_Value]),"Met","Below Target")</f>
        <v>Below Target</v>
      </c>
    </row>
    <row r="635" spans="1:25">
      <c r="A635" s="8" t="s">
        <v>663</v>
      </c>
      <c r="B635" s="9">
        <v>46051</v>
      </c>
      <c r="C635" s="4" t="s">
        <v>43</v>
      </c>
      <c r="D635" s="4" t="s">
        <v>21</v>
      </c>
      <c r="E635" s="4">
        <v>13</v>
      </c>
      <c r="F635" s="4">
        <v>28</v>
      </c>
      <c r="G635" s="4">
        <v>41</v>
      </c>
      <c r="H635" s="4">
        <v>41</v>
      </c>
      <c r="I635" s="4">
        <v>0</v>
      </c>
      <c r="J635" s="4">
        <v>0</v>
      </c>
      <c r="K635" s="4">
        <v>0</v>
      </c>
      <c r="L635" s="4">
        <v>1.2</v>
      </c>
      <c r="M635" s="4">
        <v>0.94199999999999995</v>
      </c>
      <c r="N635" s="4">
        <v>0.99099999999999999</v>
      </c>
      <c r="O635" s="4">
        <v>4.8</v>
      </c>
      <c r="P635" s="4">
        <v>0.68899999999999995</v>
      </c>
      <c r="Q635" s="5">
        <v>1</v>
      </c>
      <c r="R635" s="4" t="str">
        <f>TRIM(tblOperations[[#This Row],[Region]])</f>
        <v>South West</v>
      </c>
      <c r="S635" s="4" t="str">
        <f>TRIM(tblOperations[[#This Row],[Team]])</f>
        <v>Facilities Response</v>
      </c>
      <c r="T635" s="4" t="str">
        <f>_xlfn.XLOOKUP(R635,tblRegionReference[Region],tblRegionReference[Area],"Not Found")</f>
        <v>South</v>
      </c>
      <c r="U635" s="4" t="str">
        <f>IF(tblOperations[[#This Row],[Completion_Rate]]&gt;=_xlfn.XLOOKUP("Completion Rate",tblKPITargets[KPI_Name],tblKPITargets[Target_Value]),"Met","Below Target")</f>
        <v>Met</v>
      </c>
      <c r="V635" t="str">
        <f>IF(tblOperations[[#This Row],[SLA_Compliance]]&gt;=_xlfn.XLOOKUP('04_References'!$A$3,tblKPITargets[KPI_Name],tblKPITargets[Target_Value]),"Met","Below Target")</f>
        <v>Met</v>
      </c>
      <c r="W635" t="str">
        <f>IF(tblOperations[[#This Row],[Quality_Pass_Rate]]&gt;=_xlfn.XLOOKUP('04_References'!$A$4,tblKPITargets[KPI_Name],tblKPITargets[Target_Value]),"Met","Below Target")</f>
        <v>Met</v>
      </c>
      <c r="X635" t="str">
        <f>IF(tblOperations[[#This Row],[Average_Completion_Days]]&lt;=_xlfn.XLOOKUP('04_References'!$A$7,tblKPITargets[KPI_Name],tblKPITargets[Target_Value]),"Met","Below Target")</f>
        <v>Met</v>
      </c>
      <c r="Y635" t="str">
        <f>IF(tblOperations[[#This Row],[Closing_Backlog]]&lt;=_xlfn.XLOOKUP('04_References'!$A$8,tblKPITargets[KPI_Name],tblKPITargets[Target_Value]),"Met","Below Target")</f>
        <v>Met</v>
      </c>
    </row>
    <row r="636" spans="1:25">
      <c r="A636" s="6" t="s">
        <v>664</v>
      </c>
      <c r="B636" s="7">
        <v>46051</v>
      </c>
      <c r="C636" s="2" t="s">
        <v>43</v>
      </c>
      <c r="D636" s="2" t="s">
        <v>23</v>
      </c>
      <c r="E636" s="2">
        <v>0</v>
      </c>
      <c r="F636" s="2">
        <v>38</v>
      </c>
      <c r="G636" s="2">
        <v>38</v>
      </c>
      <c r="H636" s="2">
        <v>38</v>
      </c>
      <c r="I636" s="2">
        <v>0</v>
      </c>
      <c r="J636" s="2">
        <v>0</v>
      </c>
      <c r="K636" s="2">
        <v>0</v>
      </c>
      <c r="L636" s="2">
        <v>1.8</v>
      </c>
      <c r="M636" s="2">
        <v>0.98099999999999998</v>
      </c>
      <c r="N636" s="2">
        <v>0.97699999999999998</v>
      </c>
      <c r="O636" s="2">
        <v>4.7</v>
      </c>
      <c r="P636" s="2">
        <v>0.64900000000000002</v>
      </c>
      <c r="Q636" s="3">
        <v>1</v>
      </c>
      <c r="R636" s="4" t="str">
        <f>TRIM(tblOperations[[#This Row],[Region]])</f>
        <v>South West</v>
      </c>
      <c r="S636" s="4" t="str">
        <f>TRIM(tblOperations[[#This Row],[Team]])</f>
        <v>Estates Support</v>
      </c>
      <c r="T636" s="4" t="str">
        <f>_xlfn.XLOOKUP(R636,tblRegionReference[Region],tblRegionReference[Area],"Not Found")</f>
        <v>South</v>
      </c>
      <c r="U636" s="4" t="str">
        <f>IF(tblOperations[[#This Row],[Completion_Rate]]&gt;=_xlfn.XLOOKUP("Completion Rate",tblKPITargets[KPI_Name],tblKPITargets[Target_Value]),"Met","Below Target")</f>
        <v>Met</v>
      </c>
      <c r="V636" t="str">
        <f>IF(tblOperations[[#This Row],[SLA_Compliance]]&gt;=_xlfn.XLOOKUP('04_References'!$A$3,tblKPITargets[KPI_Name],tblKPITargets[Target_Value]),"Met","Below Target")</f>
        <v>Met</v>
      </c>
      <c r="W636" t="str">
        <f>IF(tblOperations[[#This Row],[Quality_Pass_Rate]]&gt;=_xlfn.XLOOKUP('04_References'!$A$4,tblKPITargets[KPI_Name],tblKPITargets[Target_Value]),"Met","Below Target")</f>
        <v>Met</v>
      </c>
      <c r="X636" t="str">
        <f>IF(tblOperations[[#This Row],[Average_Completion_Days]]&lt;=_xlfn.XLOOKUP('04_References'!$A$7,tblKPITargets[KPI_Name],tblKPITargets[Target_Value]),"Met","Below Target")</f>
        <v>Met</v>
      </c>
      <c r="Y636" t="str">
        <f>IF(tblOperations[[#This Row],[Closing_Backlog]]&lt;=_xlfn.XLOOKUP('04_References'!$A$8,tblKPITargets[KPI_Name],tblKPITargets[Target_Value]),"Met","Below Target")</f>
        <v>Met</v>
      </c>
    </row>
    <row r="637" spans="1:25">
      <c r="A637" s="8" t="s">
        <v>665</v>
      </c>
      <c r="B637" s="9">
        <v>46051</v>
      </c>
      <c r="C637" s="4" t="s">
        <v>43</v>
      </c>
      <c r="D637" s="4" t="s">
        <v>25</v>
      </c>
      <c r="E637" s="4">
        <v>0</v>
      </c>
      <c r="F637" s="4">
        <v>34</v>
      </c>
      <c r="G637" s="4">
        <v>34</v>
      </c>
      <c r="H637" s="4">
        <v>34</v>
      </c>
      <c r="I637" s="4">
        <v>0</v>
      </c>
      <c r="J637" s="4">
        <v>0</v>
      </c>
      <c r="K637" s="4">
        <v>0</v>
      </c>
      <c r="L637" s="4">
        <v>2.1</v>
      </c>
      <c r="M637" s="4">
        <v>0.96199999999999997</v>
      </c>
      <c r="N637" s="4">
        <v>0.97899999999999998</v>
      </c>
      <c r="O637" s="4">
        <v>4.9000000000000004</v>
      </c>
      <c r="P637" s="4">
        <v>0.67300000000000004</v>
      </c>
      <c r="Q637" s="5">
        <v>1</v>
      </c>
      <c r="R637" s="4" t="str">
        <f>TRIM(tblOperations[[#This Row],[Region]])</f>
        <v>South West</v>
      </c>
      <c r="S637" s="4" t="str">
        <f>TRIM(tblOperations[[#This Row],[Team]])</f>
        <v>Workplace Projects</v>
      </c>
      <c r="T637" s="4" t="str">
        <f>_xlfn.XLOOKUP(R637,tblRegionReference[Region],tblRegionReference[Area],"Not Found")</f>
        <v>South</v>
      </c>
      <c r="U637" s="4" t="str">
        <f>IF(tblOperations[[#This Row],[Completion_Rate]]&gt;=_xlfn.XLOOKUP("Completion Rate",tblKPITargets[KPI_Name],tblKPITargets[Target_Value]),"Met","Below Target")</f>
        <v>Met</v>
      </c>
      <c r="V637" t="str">
        <f>IF(tblOperations[[#This Row],[SLA_Compliance]]&gt;=_xlfn.XLOOKUP('04_References'!$A$3,tblKPITargets[KPI_Name],tblKPITargets[Target_Value]),"Met","Below Target")</f>
        <v>Met</v>
      </c>
      <c r="W637" t="str">
        <f>IF(tblOperations[[#This Row],[Quality_Pass_Rate]]&gt;=_xlfn.XLOOKUP('04_References'!$A$4,tblKPITargets[KPI_Name],tblKPITargets[Target_Value]),"Met","Below Target")</f>
        <v>Met</v>
      </c>
      <c r="X637" t="str">
        <f>IF(tblOperations[[#This Row],[Average_Completion_Days]]&lt;=_xlfn.XLOOKUP('04_References'!$A$7,tblKPITargets[KPI_Name],tblKPITargets[Target_Value]),"Met","Below Target")</f>
        <v>Met</v>
      </c>
      <c r="Y637" t="str">
        <f>IF(tblOperations[[#This Row],[Closing_Backlog]]&lt;=_xlfn.XLOOKUP('04_References'!$A$8,tblKPITargets[KPI_Name],tblKPITargets[Target_Value]),"Met","Below Target")</f>
        <v>Met</v>
      </c>
    </row>
    <row r="638" spans="1:25">
      <c r="A638" s="6" t="s">
        <v>666</v>
      </c>
      <c r="B638" s="7">
        <v>46051</v>
      </c>
      <c r="C638" s="2" t="s">
        <v>48</v>
      </c>
      <c r="D638" s="2" t="s">
        <v>19</v>
      </c>
      <c r="E638" s="2">
        <v>0</v>
      </c>
      <c r="F638" s="2">
        <v>53</v>
      </c>
      <c r="G638" s="2">
        <v>53</v>
      </c>
      <c r="H638" s="2">
        <v>52</v>
      </c>
      <c r="I638" s="2">
        <v>1</v>
      </c>
      <c r="J638" s="2">
        <v>1</v>
      </c>
      <c r="K638" s="2">
        <v>0</v>
      </c>
      <c r="L638" s="2">
        <v>1.7</v>
      </c>
      <c r="M638" s="2">
        <v>0.92200000000000004</v>
      </c>
      <c r="N638" s="2">
        <v>0.97</v>
      </c>
      <c r="O638" s="2">
        <v>4.5</v>
      </c>
      <c r="P638" s="2">
        <v>0.66900000000000004</v>
      </c>
      <c r="Q638" s="3">
        <v>0.98099999999999998</v>
      </c>
      <c r="R638" s="4" t="str">
        <f>TRIM(tblOperations[[#This Row],[Region]])</f>
        <v>South East</v>
      </c>
      <c r="S638" s="4" t="str">
        <f>TRIM(tblOperations[[#This Row],[Team]])</f>
        <v>Workplace Services</v>
      </c>
      <c r="T638" s="4" t="str">
        <f>_xlfn.XLOOKUP(R638,tblRegionReference[Region],tblRegionReference[Area],"Not Found")</f>
        <v>South</v>
      </c>
      <c r="U638" s="4" t="str">
        <f>IF(tblOperations[[#This Row],[Completion_Rate]]&gt;=_xlfn.XLOOKUP("Completion Rate",tblKPITargets[KPI_Name],tblKPITargets[Target_Value]),"Met","Below Target")</f>
        <v>Met</v>
      </c>
      <c r="V638" t="str">
        <f>IF(tblOperations[[#This Row],[SLA_Compliance]]&gt;=_xlfn.XLOOKUP('04_References'!$A$3,tblKPITargets[KPI_Name],tblKPITargets[Target_Value]),"Met","Below Target")</f>
        <v>Met</v>
      </c>
      <c r="W638" t="str">
        <f>IF(tblOperations[[#This Row],[Quality_Pass_Rate]]&gt;=_xlfn.XLOOKUP('04_References'!$A$4,tblKPITargets[KPI_Name],tblKPITargets[Target_Value]),"Met","Below Target")</f>
        <v>Met</v>
      </c>
      <c r="X638" t="str">
        <f>IF(tblOperations[[#This Row],[Average_Completion_Days]]&lt;=_xlfn.XLOOKUP('04_References'!$A$7,tblKPITargets[KPI_Name],tblKPITargets[Target_Value]),"Met","Below Target")</f>
        <v>Met</v>
      </c>
      <c r="Y638" t="str">
        <f>IF(tblOperations[[#This Row],[Closing_Backlog]]&lt;=_xlfn.XLOOKUP('04_References'!$A$8,tblKPITargets[KPI_Name],tblKPITargets[Target_Value]),"Met","Below Target")</f>
        <v>Met</v>
      </c>
    </row>
    <row r="639" spans="1:25">
      <c r="A639" s="8" t="s">
        <v>667</v>
      </c>
      <c r="B639" s="9">
        <v>46051</v>
      </c>
      <c r="C639" s="4" t="s">
        <v>48</v>
      </c>
      <c r="D639" s="4" t="s">
        <v>21</v>
      </c>
      <c r="E639" s="4">
        <v>623</v>
      </c>
      <c r="F639" s="4">
        <v>47</v>
      </c>
      <c r="G639" s="4">
        <v>670</v>
      </c>
      <c r="H639" s="4">
        <v>17</v>
      </c>
      <c r="I639" s="4">
        <v>653</v>
      </c>
      <c r="J639" s="4">
        <v>0</v>
      </c>
      <c r="K639" s="4">
        <v>0</v>
      </c>
      <c r="L639" s="4">
        <v>8</v>
      </c>
      <c r="M639" s="4">
        <v>0.6</v>
      </c>
      <c r="N639" s="4">
        <v>0.997</v>
      </c>
      <c r="O639" s="4">
        <v>2.5</v>
      </c>
      <c r="P639" s="4">
        <v>0.751</v>
      </c>
      <c r="Q639" s="5">
        <v>2.5000000000000001E-2</v>
      </c>
      <c r="R639" s="4" t="str">
        <f>TRIM(tblOperations[[#This Row],[Region]])</f>
        <v>South East</v>
      </c>
      <c r="S639" s="4" t="str">
        <f>TRIM(tblOperations[[#This Row],[Team]])</f>
        <v>Facilities Response</v>
      </c>
      <c r="T639" s="4" t="str">
        <f>_xlfn.XLOOKUP(R639,tblRegionReference[Region],tblRegionReference[Area],"Not Found")</f>
        <v>South</v>
      </c>
      <c r="U639" s="4" t="str">
        <f>IF(tblOperations[[#This Row],[Completion_Rate]]&gt;=_xlfn.XLOOKUP("Completion Rate",tblKPITargets[KPI_Name],tblKPITargets[Target_Value]),"Met","Below Target")</f>
        <v>Below Target</v>
      </c>
      <c r="V639" t="str">
        <f>IF(tblOperations[[#This Row],[SLA_Compliance]]&gt;=_xlfn.XLOOKUP('04_References'!$A$3,tblKPITargets[KPI_Name],tblKPITargets[Target_Value]),"Met","Below Target")</f>
        <v>Below Target</v>
      </c>
      <c r="W639" t="str">
        <f>IF(tblOperations[[#This Row],[Quality_Pass_Rate]]&gt;=_xlfn.XLOOKUP('04_References'!$A$4,tblKPITargets[KPI_Name],tblKPITargets[Target_Value]),"Met","Below Target")</f>
        <v>Met</v>
      </c>
      <c r="X639" t="str">
        <f>IF(tblOperations[[#This Row],[Average_Completion_Days]]&lt;=_xlfn.XLOOKUP('04_References'!$A$7,tblKPITargets[KPI_Name],tblKPITargets[Target_Value]),"Met","Below Target")</f>
        <v>Below Target</v>
      </c>
      <c r="Y639" t="str">
        <f>IF(tblOperations[[#This Row],[Closing_Backlog]]&lt;=_xlfn.XLOOKUP('04_References'!$A$8,tblKPITargets[KPI_Name],tblKPITargets[Target_Value]),"Met","Below Target")</f>
        <v>Below Target</v>
      </c>
    </row>
    <row r="640" spans="1:25">
      <c r="A640" s="6" t="s">
        <v>668</v>
      </c>
      <c r="B640" s="7">
        <v>46051</v>
      </c>
      <c r="C640" s="2" t="s">
        <v>48</v>
      </c>
      <c r="D640" s="2" t="s">
        <v>23</v>
      </c>
      <c r="E640" s="2">
        <v>0</v>
      </c>
      <c r="F640" s="2">
        <v>65</v>
      </c>
      <c r="G640" s="2">
        <v>65</v>
      </c>
      <c r="H640" s="2">
        <v>45</v>
      </c>
      <c r="I640" s="2">
        <v>20</v>
      </c>
      <c r="J640" s="2">
        <v>0</v>
      </c>
      <c r="K640" s="2">
        <v>0</v>
      </c>
      <c r="L640" s="2">
        <v>3.2</v>
      </c>
      <c r="M640" s="2">
        <v>0.86299999999999999</v>
      </c>
      <c r="N640" s="2">
        <v>1</v>
      </c>
      <c r="O640" s="2">
        <v>4.0999999999999996</v>
      </c>
      <c r="P640" s="2">
        <v>0.69499999999999995</v>
      </c>
      <c r="Q640" s="3">
        <v>0.69199999999999995</v>
      </c>
      <c r="R640" s="4" t="str">
        <f>TRIM(tblOperations[[#This Row],[Region]])</f>
        <v>South East</v>
      </c>
      <c r="S640" s="4" t="str">
        <f>TRIM(tblOperations[[#This Row],[Team]])</f>
        <v>Estates Support</v>
      </c>
      <c r="T640" s="4" t="str">
        <f>_xlfn.XLOOKUP(R640,tblRegionReference[Region],tblRegionReference[Area],"Not Found")</f>
        <v>South</v>
      </c>
      <c r="U640" s="4" t="str">
        <f>IF(tblOperations[[#This Row],[Completion_Rate]]&gt;=_xlfn.XLOOKUP("Completion Rate",tblKPITargets[KPI_Name],tblKPITargets[Target_Value]),"Met","Below Target")</f>
        <v>Below Target</v>
      </c>
      <c r="V640" t="str">
        <f>IF(tblOperations[[#This Row],[SLA_Compliance]]&gt;=_xlfn.XLOOKUP('04_References'!$A$3,tblKPITargets[KPI_Name],tblKPITargets[Target_Value]),"Met","Below Target")</f>
        <v>Below Target</v>
      </c>
      <c r="W640" t="str">
        <f>IF(tblOperations[[#This Row],[Quality_Pass_Rate]]&gt;=_xlfn.XLOOKUP('04_References'!$A$4,tblKPITargets[KPI_Name],tblKPITargets[Target_Value]),"Met","Below Target")</f>
        <v>Met</v>
      </c>
      <c r="X640" t="str">
        <f>IF(tblOperations[[#This Row],[Average_Completion_Days]]&lt;=_xlfn.XLOOKUP('04_References'!$A$7,tblKPITargets[KPI_Name],tblKPITargets[Target_Value]),"Met","Below Target")</f>
        <v>Below Target</v>
      </c>
      <c r="Y640" t="str">
        <f>IF(tblOperations[[#This Row],[Closing_Backlog]]&lt;=_xlfn.XLOOKUP('04_References'!$A$8,tblKPITargets[KPI_Name],tblKPITargets[Target_Value]),"Met","Below Target")</f>
        <v>Below Target</v>
      </c>
    </row>
    <row r="641" spans="1:25">
      <c r="A641" s="8" t="s">
        <v>669</v>
      </c>
      <c r="B641" s="9">
        <v>46051</v>
      </c>
      <c r="C641" s="4" t="s">
        <v>48</v>
      </c>
      <c r="D641" s="4" t="s">
        <v>25</v>
      </c>
      <c r="E641" s="4">
        <v>262</v>
      </c>
      <c r="F641" s="4">
        <v>27</v>
      </c>
      <c r="G641" s="4">
        <v>289</v>
      </c>
      <c r="H641" s="4">
        <v>23</v>
      </c>
      <c r="I641" s="4">
        <v>266</v>
      </c>
      <c r="J641" s="4">
        <v>0</v>
      </c>
      <c r="K641" s="4">
        <v>0</v>
      </c>
      <c r="L641" s="4">
        <v>8</v>
      </c>
      <c r="M641" s="4">
        <v>0.6</v>
      </c>
      <c r="N641" s="4">
        <v>0.95899999999999996</v>
      </c>
      <c r="O641" s="4">
        <v>2.5</v>
      </c>
      <c r="P641" s="4">
        <v>0.71899999999999997</v>
      </c>
      <c r="Q641" s="5">
        <v>0.08</v>
      </c>
      <c r="R641" s="4" t="str">
        <f>TRIM(tblOperations[[#This Row],[Region]])</f>
        <v>South East</v>
      </c>
      <c r="S641" s="4" t="str">
        <f>TRIM(tblOperations[[#This Row],[Team]])</f>
        <v>Workplace Projects</v>
      </c>
      <c r="T641" s="4" t="str">
        <f>_xlfn.XLOOKUP(R641,tblRegionReference[Region],tblRegionReference[Area],"Not Found")</f>
        <v>South</v>
      </c>
      <c r="U641" s="4" t="str">
        <f>IF(tblOperations[[#This Row],[Completion_Rate]]&gt;=_xlfn.XLOOKUP("Completion Rate",tblKPITargets[KPI_Name],tblKPITargets[Target_Value]),"Met","Below Target")</f>
        <v>Below Target</v>
      </c>
      <c r="V641" t="str">
        <f>IF(tblOperations[[#This Row],[SLA_Compliance]]&gt;=_xlfn.XLOOKUP('04_References'!$A$3,tblKPITargets[KPI_Name],tblKPITargets[Target_Value]),"Met","Below Target")</f>
        <v>Below Target</v>
      </c>
      <c r="W641" t="str">
        <f>IF(tblOperations[[#This Row],[Quality_Pass_Rate]]&gt;=_xlfn.XLOOKUP('04_References'!$A$4,tblKPITargets[KPI_Name],tblKPITargets[Target_Value]),"Met","Below Target")</f>
        <v>Met</v>
      </c>
      <c r="X641" t="str">
        <f>IF(tblOperations[[#This Row],[Average_Completion_Days]]&lt;=_xlfn.XLOOKUP('04_References'!$A$7,tblKPITargets[KPI_Name],tblKPITargets[Target_Value]),"Met","Below Target")</f>
        <v>Below Target</v>
      </c>
      <c r="Y641" t="str">
        <f>IF(tblOperations[[#This Row],[Closing_Backlog]]&lt;=_xlfn.XLOOKUP('04_References'!$A$8,tblKPITargets[KPI_Name],tblKPITargets[Target_Value]),"Met","Below Target")</f>
        <v>Below Target</v>
      </c>
    </row>
    <row r="642" spans="1:25">
      <c r="A642" s="6" t="s">
        <v>670</v>
      </c>
      <c r="B642" s="7">
        <v>46051</v>
      </c>
      <c r="C642" s="2" t="s">
        <v>53</v>
      </c>
      <c r="D642" s="2" t="s">
        <v>19</v>
      </c>
      <c r="E642" s="2">
        <v>339</v>
      </c>
      <c r="F642" s="2">
        <v>35</v>
      </c>
      <c r="G642" s="2">
        <v>374</v>
      </c>
      <c r="H642" s="2">
        <v>27</v>
      </c>
      <c r="I642" s="2">
        <v>347</v>
      </c>
      <c r="J642" s="2">
        <v>0</v>
      </c>
      <c r="K642" s="2">
        <v>0</v>
      </c>
      <c r="L642" s="2">
        <v>8</v>
      </c>
      <c r="M642" s="2">
        <v>0.6</v>
      </c>
      <c r="N642" s="2">
        <v>0.99099999999999999</v>
      </c>
      <c r="O642" s="2">
        <v>2.5</v>
      </c>
      <c r="P642" s="2">
        <v>0.77100000000000002</v>
      </c>
      <c r="Q642" s="3">
        <v>7.1999999999999995E-2</v>
      </c>
      <c r="R642" s="4" t="str">
        <f>TRIM(tblOperations[[#This Row],[Region]])</f>
        <v>Wales</v>
      </c>
      <c r="S642" s="4" t="str">
        <f>TRIM(tblOperations[[#This Row],[Team]])</f>
        <v>Workplace Services</v>
      </c>
      <c r="T642" s="4" t="str">
        <f>_xlfn.XLOOKUP(R642,tblRegionReference[Region],tblRegionReference[Area],"Not Found")</f>
        <v>Wales</v>
      </c>
      <c r="U642" s="4" t="str">
        <f>IF(tblOperations[[#This Row],[Completion_Rate]]&gt;=_xlfn.XLOOKUP("Completion Rate",tblKPITargets[KPI_Name],tblKPITargets[Target_Value]),"Met","Below Target")</f>
        <v>Below Target</v>
      </c>
      <c r="V642" t="str">
        <f>IF(tblOperations[[#This Row],[SLA_Compliance]]&gt;=_xlfn.XLOOKUP('04_References'!$A$3,tblKPITargets[KPI_Name],tblKPITargets[Target_Value]),"Met","Below Target")</f>
        <v>Below Target</v>
      </c>
      <c r="W642" t="str">
        <f>IF(tblOperations[[#This Row],[Quality_Pass_Rate]]&gt;=_xlfn.XLOOKUP('04_References'!$A$4,tblKPITargets[KPI_Name],tblKPITargets[Target_Value]),"Met","Below Target")</f>
        <v>Met</v>
      </c>
      <c r="X642" t="str">
        <f>IF(tblOperations[[#This Row],[Average_Completion_Days]]&lt;=_xlfn.XLOOKUP('04_References'!$A$7,tblKPITargets[KPI_Name],tblKPITargets[Target_Value]),"Met","Below Target")</f>
        <v>Below Target</v>
      </c>
      <c r="Y642" t="str">
        <f>IF(tblOperations[[#This Row],[Closing_Backlog]]&lt;=_xlfn.XLOOKUP('04_References'!$A$8,tblKPITargets[KPI_Name],tblKPITargets[Target_Value]),"Met","Below Target")</f>
        <v>Below Target</v>
      </c>
    </row>
    <row r="643" spans="1:25">
      <c r="A643" s="8" t="s">
        <v>671</v>
      </c>
      <c r="B643" s="9">
        <v>46051</v>
      </c>
      <c r="C643" s="4" t="s">
        <v>53</v>
      </c>
      <c r="D643" s="4" t="s">
        <v>21</v>
      </c>
      <c r="E643" s="4">
        <v>272</v>
      </c>
      <c r="F643" s="4">
        <v>46</v>
      </c>
      <c r="G643" s="4">
        <v>318</v>
      </c>
      <c r="H643" s="4">
        <v>27</v>
      </c>
      <c r="I643" s="4">
        <v>291</v>
      </c>
      <c r="J643" s="4">
        <v>0</v>
      </c>
      <c r="K643" s="4">
        <v>0</v>
      </c>
      <c r="L643" s="4">
        <v>8</v>
      </c>
      <c r="M643" s="4">
        <v>0.6</v>
      </c>
      <c r="N643" s="4">
        <v>0.96599999999999997</v>
      </c>
      <c r="O643" s="4">
        <v>2.5</v>
      </c>
      <c r="P643" s="4">
        <v>0.70599999999999996</v>
      </c>
      <c r="Q643" s="5">
        <v>8.5000000000000006E-2</v>
      </c>
      <c r="R643" s="4" t="str">
        <f>TRIM(tblOperations[[#This Row],[Region]])</f>
        <v>Wales</v>
      </c>
      <c r="S643" s="4" t="str">
        <f>TRIM(tblOperations[[#This Row],[Team]])</f>
        <v>Facilities Response</v>
      </c>
      <c r="T643" s="4" t="str">
        <f>_xlfn.XLOOKUP(R643,tblRegionReference[Region],tblRegionReference[Area],"Not Found")</f>
        <v>Wales</v>
      </c>
      <c r="U643" s="4" t="str">
        <f>IF(tblOperations[[#This Row],[Completion_Rate]]&gt;=_xlfn.XLOOKUP("Completion Rate",tblKPITargets[KPI_Name],tblKPITargets[Target_Value]),"Met","Below Target")</f>
        <v>Below Target</v>
      </c>
      <c r="V643" t="str">
        <f>IF(tblOperations[[#This Row],[SLA_Compliance]]&gt;=_xlfn.XLOOKUP('04_References'!$A$3,tblKPITargets[KPI_Name],tblKPITargets[Target_Value]),"Met","Below Target")</f>
        <v>Below Target</v>
      </c>
      <c r="W643" t="str">
        <f>IF(tblOperations[[#This Row],[Quality_Pass_Rate]]&gt;=_xlfn.XLOOKUP('04_References'!$A$4,tblKPITargets[KPI_Name],tblKPITargets[Target_Value]),"Met","Below Target")</f>
        <v>Met</v>
      </c>
      <c r="X643" t="str">
        <f>IF(tblOperations[[#This Row],[Average_Completion_Days]]&lt;=_xlfn.XLOOKUP('04_References'!$A$7,tblKPITargets[KPI_Name],tblKPITargets[Target_Value]),"Met","Below Target")</f>
        <v>Below Target</v>
      </c>
      <c r="Y643" t="str">
        <f>IF(tblOperations[[#This Row],[Closing_Backlog]]&lt;=_xlfn.XLOOKUP('04_References'!$A$8,tblKPITargets[KPI_Name],tblKPITargets[Target_Value]),"Met","Below Target")</f>
        <v>Below Target</v>
      </c>
    </row>
    <row r="644" spans="1:25">
      <c r="A644" s="6" t="s">
        <v>672</v>
      </c>
      <c r="B644" s="7">
        <v>46051</v>
      </c>
      <c r="C644" s="2" t="s">
        <v>53</v>
      </c>
      <c r="D644" s="2" t="s">
        <v>23</v>
      </c>
      <c r="E644" s="2">
        <v>193</v>
      </c>
      <c r="F644" s="2">
        <v>34</v>
      </c>
      <c r="G644" s="2">
        <v>227</v>
      </c>
      <c r="H644" s="2">
        <v>30</v>
      </c>
      <c r="I644" s="2">
        <v>197</v>
      </c>
      <c r="J644" s="2">
        <v>0</v>
      </c>
      <c r="K644" s="2">
        <v>0</v>
      </c>
      <c r="L644" s="2">
        <v>8</v>
      </c>
      <c r="M644" s="2">
        <v>0.6</v>
      </c>
      <c r="N644" s="2">
        <v>0.97799999999999998</v>
      </c>
      <c r="O644" s="2">
        <v>2.5</v>
      </c>
      <c r="P644" s="2">
        <v>0.755</v>
      </c>
      <c r="Q644" s="3">
        <v>0.13200000000000001</v>
      </c>
      <c r="R644" s="4" t="str">
        <f>TRIM(tblOperations[[#This Row],[Region]])</f>
        <v>Wales</v>
      </c>
      <c r="S644" s="4" t="str">
        <f>TRIM(tblOperations[[#This Row],[Team]])</f>
        <v>Estates Support</v>
      </c>
      <c r="T644" s="4" t="str">
        <f>_xlfn.XLOOKUP(R644,tblRegionReference[Region],tblRegionReference[Area],"Not Found")</f>
        <v>Wales</v>
      </c>
      <c r="U644" s="4" t="str">
        <f>IF(tblOperations[[#This Row],[Completion_Rate]]&gt;=_xlfn.XLOOKUP("Completion Rate",tblKPITargets[KPI_Name],tblKPITargets[Target_Value]),"Met","Below Target")</f>
        <v>Below Target</v>
      </c>
      <c r="V644" t="str">
        <f>IF(tblOperations[[#This Row],[SLA_Compliance]]&gt;=_xlfn.XLOOKUP('04_References'!$A$3,tblKPITargets[KPI_Name],tblKPITargets[Target_Value]),"Met","Below Target")</f>
        <v>Below Target</v>
      </c>
      <c r="W644" t="str">
        <f>IF(tblOperations[[#This Row],[Quality_Pass_Rate]]&gt;=_xlfn.XLOOKUP('04_References'!$A$4,tblKPITargets[KPI_Name],tblKPITargets[Target_Value]),"Met","Below Target")</f>
        <v>Met</v>
      </c>
      <c r="X644" t="str">
        <f>IF(tblOperations[[#This Row],[Average_Completion_Days]]&lt;=_xlfn.XLOOKUP('04_References'!$A$7,tblKPITargets[KPI_Name],tblKPITargets[Target_Value]),"Met","Below Target")</f>
        <v>Below Target</v>
      </c>
      <c r="Y644" t="str">
        <f>IF(tblOperations[[#This Row],[Closing_Backlog]]&lt;=_xlfn.XLOOKUP('04_References'!$A$8,tblKPITargets[KPI_Name],tblKPITargets[Target_Value]),"Met","Below Target")</f>
        <v>Below Target</v>
      </c>
    </row>
    <row r="645" spans="1:25">
      <c r="A645" s="8" t="s">
        <v>673</v>
      </c>
      <c r="B645" s="9">
        <v>46051</v>
      </c>
      <c r="C645" s="4" t="s">
        <v>53</v>
      </c>
      <c r="D645" s="4" t="s">
        <v>25</v>
      </c>
      <c r="E645" s="4">
        <v>0</v>
      </c>
      <c r="F645" s="4">
        <v>30</v>
      </c>
      <c r="G645" s="4">
        <v>30</v>
      </c>
      <c r="H645" s="4">
        <v>30</v>
      </c>
      <c r="I645" s="4">
        <v>0</v>
      </c>
      <c r="J645" s="4">
        <v>0</v>
      </c>
      <c r="K645" s="4">
        <v>0</v>
      </c>
      <c r="L645" s="4">
        <v>2</v>
      </c>
      <c r="M645" s="4">
        <v>0.90700000000000003</v>
      </c>
      <c r="N645" s="4">
        <v>0.99399999999999999</v>
      </c>
      <c r="O645" s="4">
        <v>4.5</v>
      </c>
      <c r="P645" s="4">
        <v>0.74</v>
      </c>
      <c r="Q645" s="5">
        <v>1</v>
      </c>
      <c r="R645" s="4" t="str">
        <f>TRIM(tblOperations[[#This Row],[Region]])</f>
        <v>Wales</v>
      </c>
      <c r="S645" s="4" t="str">
        <f>TRIM(tblOperations[[#This Row],[Team]])</f>
        <v>Workplace Projects</v>
      </c>
      <c r="T645" s="4" t="str">
        <f>_xlfn.XLOOKUP(R645,tblRegionReference[Region],tblRegionReference[Area],"Not Found")</f>
        <v>Wales</v>
      </c>
      <c r="U645" s="4" t="str">
        <f>IF(tblOperations[[#This Row],[Completion_Rate]]&gt;=_xlfn.XLOOKUP("Completion Rate",tblKPITargets[KPI_Name],tblKPITargets[Target_Value]),"Met","Below Target")</f>
        <v>Met</v>
      </c>
      <c r="V645" t="str">
        <f>IF(tblOperations[[#This Row],[SLA_Compliance]]&gt;=_xlfn.XLOOKUP('04_References'!$A$3,tblKPITargets[KPI_Name],tblKPITargets[Target_Value]),"Met","Below Target")</f>
        <v>Below Target</v>
      </c>
      <c r="W645" t="str">
        <f>IF(tblOperations[[#This Row],[Quality_Pass_Rate]]&gt;=_xlfn.XLOOKUP('04_References'!$A$4,tblKPITargets[KPI_Name],tblKPITargets[Target_Value]),"Met","Below Target")</f>
        <v>Met</v>
      </c>
      <c r="X645" t="str">
        <f>IF(tblOperations[[#This Row],[Average_Completion_Days]]&lt;=_xlfn.XLOOKUP('04_References'!$A$7,tblKPITargets[KPI_Name],tblKPITargets[Target_Value]),"Met","Below Target")</f>
        <v>Met</v>
      </c>
      <c r="Y645" t="str">
        <f>IF(tblOperations[[#This Row],[Closing_Backlog]]&lt;=_xlfn.XLOOKUP('04_References'!$A$8,tblKPITargets[KPI_Name],tblKPITargets[Target_Value]),"Met","Below Target")</f>
        <v>Met</v>
      </c>
    </row>
    <row r="646" spans="1:25">
      <c r="A646" s="6" t="s">
        <v>674</v>
      </c>
      <c r="B646" s="7">
        <v>46052</v>
      </c>
      <c r="C646" s="2" t="s">
        <v>18</v>
      </c>
      <c r="D646" s="2" t="s">
        <v>19</v>
      </c>
      <c r="E646" s="2">
        <v>101</v>
      </c>
      <c r="F646" s="2">
        <v>45</v>
      </c>
      <c r="G646" s="2">
        <v>146</v>
      </c>
      <c r="H646" s="2">
        <v>39</v>
      </c>
      <c r="I646" s="2">
        <v>107</v>
      </c>
      <c r="J646" s="2">
        <v>0</v>
      </c>
      <c r="K646" s="2">
        <v>0</v>
      </c>
      <c r="L646" s="2">
        <v>8</v>
      </c>
      <c r="M646" s="2">
        <v>0.6</v>
      </c>
      <c r="N646" s="2">
        <v>0.96399999999999997</v>
      </c>
      <c r="O646" s="2">
        <v>2.5</v>
      </c>
      <c r="P646" s="2">
        <v>0.70499999999999996</v>
      </c>
      <c r="Q646" s="3">
        <v>0.26700000000000002</v>
      </c>
      <c r="R646" s="4" t="str">
        <f>TRIM(tblOperations[[#This Row],[Region]])</f>
        <v>Scotland</v>
      </c>
      <c r="S646" s="4" t="str">
        <f>TRIM(tblOperations[[#This Row],[Team]])</f>
        <v>Workplace Services</v>
      </c>
      <c r="T646" s="4" t="str">
        <f>_xlfn.XLOOKUP(R646,tblRegionReference[Region],tblRegionReference[Area],"Not Found")</f>
        <v>North</v>
      </c>
      <c r="U646" s="4" t="str">
        <f>IF(tblOperations[[#This Row],[Completion_Rate]]&gt;=_xlfn.XLOOKUP("Completion Rate",tblKPITargets[KPI_Name],tblKPITargets[Target_Value]),"Met","Below Target")</f>
        <v>Below Target</v>
      </c>
      <c r="V646" t="str">
        <f>IF(tblOperations[[#This Row],[SLA_Compliance]]&gt;=_xlfn.XLOOKUP('04_References'!$A$3,tblKPITargets[KPI_Name],tblKPITargets[Target_Value]),"Met","Below Target")</f>
        <v>Below Target</v>
      </c>
      <c r="W646" t="str">
        <f>IF(tblOperations[[#This Row],[Quality_Pass_Rate]]&gt;=_xlfn.XLOOKUP('04_References'!$A$4,tblKPITargets[KPI_Name],tblKPITargets[Target_Value]),"Met","Below Target")</f>
        <v>Met</v>
      </c>
      <c r="X646" t="str">
        <f>IF(tblOperations[[#This Row],[Average_Completion_Days]]&lt;=_xlfn.XLOOKUP('04_References'!$A$7,tblKPITargets[KPI_Name],tblKPITargets[Target_Value]),"Met","Below Target")</f>
        <v>Below Target</v>
      </c>
      <c r="Y646" t="str">
        <f>IF(tblOperations[[#This Row],[Closing_Backlog]]&lt;=_xlfn.XLOOKUP('04_References'!$A$8,tblKPITargets[KPI_Name],tblKPITargets[Target_Value]),"Met","Below Target")</f>
        <v>Below Target</v>
      </c>
    </row>
    <row r="647" spans="1:25">
      <c r="A647" s="8" t="s">
        <v>675</v>
      </c>
      <c r="B647" s="9">
        <v>46052</v>
      </c>
      <c r="C647" s="4" t="s">
        <v>18</v>
      </c>
      <c r="D647" s="4" t="s">
        <v>21</v>
      </c>
      <c r="E647" s="4">
        <v>0</v>
      </c>
      <c r="F647" s="4">
        <v>42</v>
      </c>
      <c r="G647" s="4">
        <v>42</v>
      </c>
      <c r="H647" s="4">
        <v>42</v>
      </c>
      <c r="I647" s="4">
        <v>0</v>
      </c>
      <c r="J647" s="4">
        <v>0</v>
      </c>
      <c r="K647" s="4">
        <v>0</v>
      </c>
      <c r="L647" s="4">
        <v>1.5</v>
      </c>
      <c r="M647" s="4">
        <v>0.99199999999999999</v>
      </c>
      <c r="N647" s="4">
        <v>0.995</v>
      </c>
      <c r="O647" s="4">
        <v>4.4000000000000004</v>
      </c>
      <c r="P647" s="4">
        <v>0.71</v>
      </c>
      <c r="Q647" s="5">
        <v>1</v>
      </c>
      <c r="R647" s="4" t="str">
        <f>TRIM(tblOperations[[#This Row],[Region]])</f>
        <v>Scotland</v>
      </c>
      <c r="S647" s="4" t="str">
        <f>TRIM(tblOperations[[#This Row],[Team]])</f>
        <v>Facilities Response</v>
      </c>
      <c r="T647" s="4" t="str">
        <f>_xlfn.XLOOKUP(R647,tblRegionReference[Region],tblRegionReference[Area],"Not Found")</f>
        <v>North</v>
      </c>
      <c r="U647" s="4" t="str">
        <f>IF(tblOperations[[#This Row],[Completion_Rate]]&gt;=_xlfn.XLOOKUP("Completion Rate",tblKPITargets[KPI_Name],tblKPITargets[Target_Value]),"Met","Below Target")</f>
        <v>Met</v>
      </c>
      <c r="V647" t="str">
        <f>IF(tblOperations[[#This Row],[SLA_Compliance]]&gt;=_xlfn.XLOOKUP('04_References'!$A$3,tblKPITargets[KPI_Name],tblKPITargets[Target_Value]),"Met","Below Target")</f>
        <v>Met</v>
      </c>
      <c r="W647" t="str">
        <f>IF(tblOperations[[#This Row],[Quality_Pass_Rate]]&gt;=_xlfn.XLOOKUP('04_References'!$A$4,tblKPITargets[KPI_Name],tblKPITargets[Target_Value]),"Met","Below Target")</f>
        <v>Met</v>
      </c>
      <c r="X647" t="str">
        <f>IF(tblOperations[[#This Row],[Average_Completion_Days]]&lt;=_xlfn.XLOOKUP('04_References'!$A$7,tblKPITargets[KPI_Name],tblKPITargets[Target_Value]),"Met","Below Target")</f>
        <v>Met</v>
      </c>
      <c r="Y647" t="str">
        <f>IF(tblOperations[[#This Row],[Closing_Backlog]]&lt;=_xlfn.XLOOKUP('04_References'!$A$8,tblKPITargets[KPI_Name],tblKPITargets[Target_Value]),"Met","Below Target")</f>
        <v>Met</v>
      </c>
    </row>
    <row r="648" spans="1:25">
      <c r="A648" s="6" t="s">
        <v>676</v>
      </c>
      <c r="B648" s="7">
        <v>46052</v>
      </c>
      <c r="C648" s="2" t="s">
        <v>18</v>
      </c>
      <c r="D648" s="2" t="s">
        <v>23</v>
      </c>
      <c r="E648" s="2">
        <v>217</v>
      </c>
      <c r="F648" s="2">
        <v>36</v>
      </c>
      <c r="G648" s="2">
        <v>253</v>
      </c>
      <c r="H648" s="2">
        <v>38</v>
      </c>
      <c r="I648" s="2">
        <v>215</v>
      </c>
      <c r="J648" s="2">
        <v>0</v>
      </c>
      <c r="K648" s="2">
        <v>0</v>
      </c>
      <c r="L648" s="2">
        <v>8</v>
      </c>
      <c r="M648" s="2">
        <v>0.6</v>
      </c>
      <c r="N648" s="2">
        <v>0.97499999999999998</v>
      </c>
      <c r="O648" s="2">
        <v>2.5</v>
      </c>
      <c r="P648" s="2">
        <v>0.78600000000000003</v>
      </c>
      <c r="Q648" s="3">
        <v>0.15</v>
      </c>
      <c r="R648" s="4" t="str">
        <f>TRIM(tblOperations[[#This Row],[Region]])</f>
        <v>Scotland</v>
      </c>
      <c r="S648" s="4" t="str">
        <f>TRIM(tblOperations[[#This Row],[Team]])</f>
        <v>Estates Support</v>
      </c>
      <c r="T648" s="4" t="str">
        <f>_xlfn.XLOOKUP(R648,tblRegionReference[Region],tblRegionReference[Area],"Not Found")</f>
        <v>North</v>
      </c>
      <c r="U648" s="4" t="str">
        <f>IF(tblOperations[[#This Row],[Completion_Rate]]&gt;=_xlfn.XLOOKUP("Completion Rate",tblKPITargets[KPI_Name],tblKPITargets[Target_Value]),"Met","Below Target")</f>
        <v>Below Target</v>
      </c>
      <c r="V648" t="str">
        <f>IF(tblOperations[[#This Row],[SLA_Compliance]]&gt;=_xlfn.XLOOKUP('04_References'!$A$3,tblKPITargets[KPI_Name],tblKPITargets[Target_Value]),"Met","Below Target")</f>
        <v>Below Target</v>
      </c>
      <c r="W648" t="str">
        <f>IF(tblOperations[[#This Row],[Quality_Pass_Rate]]&gt;=_xlfn.XLOOKUP('04_References'!$A$4,tblKPITargets[KPI_Name],tblKPITargets[Target_Value]),"Met","Below Target")</f>
        <v>Met</v>
      </c>
      <c r="X648" t="str">
        <f>IF(tblOperations[[#This Row],[Average_Completion_Days]]&lt;=_xlfn.XLOOKUP('04_References'!$A$7,tblKPITargets[KPI_Name],tblKPITargets[Target_Value]),"Met","Below Target")</f>
        <v>Below Target</v>
      </c>
      <c r="Y648" t="str">
        <f>IF(tblOperations[[#This Row],[Closing_Backlog]]&lt;=_xlfn.XLOOKUP('04_References'!$A$8,tblKPITargets[KPI_Name],tblKPITargets[Target_Value]),"Met","Below Target")</f>
        <v>Below Target</v>
      </c>
    </row>
    <row r="649" spans="1:25">
      <c r="A649" s="8" t="s">
        <v>677</v>
      </c>
      <c r="B649" s="9">
        <v>46052</v>
      </c>
      <c r="C649" s="4" t="s">
        <v>18</v>
      </c>
      <c r="D649" s="4" t="s">
        <v>25</v>
      </c>
      <c r="E649" s="4">
        <v>0</v>
      </c>
      <c r="F649" s="4">
        <v>33</v>
      </c>
      <c r="G649" s="4">
        <v>33</v>
      </c>
      <c r="H649" s="4">
        <v>33</v>
      </c>
      <c r="I649" s="4">
        <v>0</v>
      </c>
      <c r="J649" s="4">
        <v>0</v>
      </c>
      <c r="K649" s="4">
        <v>0</v>
      </c>
      <c r="L649" s="4">
        <v>1.6</v>
      </c>
      <c r="M649" s="4">
        <v>1</v>
      </c>
      <c r="N649" s="4">
        <v>0.98799999999999999</v>
      </c>
      <c r="O649" s="4">
        <v>4.5</v>
      </c>
      <c r="P649" s="4">
        <v>0.77700000000000002</v>
      </c>
      <c r="Q649" s="5">
        <v>1</v>
      </c>
      <c r="R649" s="4" t="str">
        <f>TRIM(tblOperations[[#This Row],[Region]])</f>
        <v>Scotland</v>
      </c>
      <c r="S649" s="4" t="str">
        <f>TRIM(tblOperations[[#This Row],[Team]])</f>
        <v>Workplace Projects</v>
      </c>
      <c r="T649" s="4" t="str">
        <f>_xlfn.XLOOKUP(R649,tblRegionReference[Region],tblRegionReference[Area],"Not Found")</f>
        <v>North</v>
      </c>
      <c r="U649" s="4" t="str">
        <f>IF(tblOperations[[#This Row],[Completion_Rate]]&gt;=_xlfn.XLOOKUP("Completion Rate",tblKPITargets[KPI_Name],tblKPITargets[Target_Value]),"Met","Below Target")</f>
        <v>Met</v>
      </c>
      <c r="V649" t="str">
        <f>IF(tblOperations[[#This Row],[SLA_Compliance]]&gt;=_xlfn.XLOOKUP('04_References'!$A$3,tblKPITargets[KPI_Name],tblKPITargets[Target_Value]),"Met","Below Target")</f>
        <v>Met</v>
      </c>
      <c r="W649" t="str">
        <f>IF(tblOperations[[#This Row],[Quality_Pass_Rate]]&gt;=_xlfn.XLOOKUP('04_References'!$A$4,tblKPITargets[KPI_Name],tblKPITargets[Target_Value]),"Met","Below Target")</f>
        <v>Met</v>
      </c>
      <c r="X649" t="str">
        <f>IF(tblOperations[[#This Row],[Average_Completion_Days]]&lt;=_xlfn.XLOOKUP('04_References'!$A$7,tblKPITargets[KPI_Name],tblKPITargets[Target_Value]),"Met","Below Target")</f>
        <v>Met</v>
      </c>
      <c r="Y649" t="str">
        <f>IF(tblOperations[[#This Row],[Closing_Backlog]]&lt;=_xlfn.XLOOKUP('04_References'!$A$8,tblKPITargets[KPI_Name],tblKPITargets[Target_Value]),"Met","Below Target")</f>
        <v>Met</v>
      </c>
    </row>
    <row r="650" spans="1:25">
      <c r="A650" s="6" t="s">
        <v>678</v>
      </c>
      <c r="B650" s="7">
        <v>46052</v>
      </c>
      <c r="C650" s="2" t="s">
        <v>27</v>
      </c>
      <c r="D650" s="2" t="s">
        <v>19</v>
      </c>
      <c r="E650" s="2">
        <v>0</v>
      </c>
      <c r="F650" s="2">
        <v>37</v>
      </c>
      <c r="G650" s="2">
        <v>37</v>
      </c>
      <c r="H650" s="2">
        <v>37</v>
      </c>
      <c r="I650" s="2">
        <v>0</v>
      </c>
      <c r="J650" s="2">
        <v>0</v>
      </c>
      <c r="K650" s="2">
        <v>0</v>
      </c>
      <c r="L650" s="2">
        <v>1.5</v>
      </c>
      <c r="M650" s="2">
        <v>0.97499999999999998</v>
      </c>
      <c r="N650" s="2">
        <v>0.98299999999999998</v>
      </c>
      <c r="O650" s="2">
        <v>5</v>
      </c>
      <c r="P650" s="2">
        <v>0.69199999999999995</v>
      </c>
      <c r="Q650" s="3">
        <v>1</v>
      </c>
      <c r="R650" s="4" t="str">
        <f>TRIM(tblOperations[[#This Row],[Region]])</f>
        <v>North East</v>
      </c>
      <c r="S650" s="4" t="str">
        <f>TRIM(tblOperations[[#This Row],[Team]])</f>
        <v>Workplace Services</v>
      </c>
      <c r="T650" s="4" t="str">
        <f>_xlfn.XLOOKUP(R650,tblRegionReference[Region],tblRegionReference[Area],"Not Found")</f>
        <v>North</v>
      </c>
      <c r="U650" s="4" t="str">
        <f>IF(tblOperations[[#This Row],[Completion_Rate]]&gt;=_xlfn.XLOOKUP("Completion Rate",tblKPITargets[KPI_Name],tblKPITargets[Target_Value]),"Met","Below Target")</f>
        <v>Met</v>
      </c>
      <c r="V650" t="str">
        <f>IF(tblOperations[[#This Row],[SLA_Compliance]]&gt;=_xlfn.XLOOKUP('04_References'!$A$3,tblKPITargets[KPI_Name],tblKPITargets[Target_Value]),"Met","Below Target")</f>
        <v>Met</v>
      </c>
      <c r="W650" t="str">
        <f>IF(tblOperations[[#This Row],[Quality_Pass_Rate]]&gt;=_xlfn.XLOOKUP('04_References'!$A$4,tblKPITargets[KPI_Name],tblKPITargets[Target_Value]),"Met","Below Target")</f>
        <v>Met</v>
      </c>
      <c r="X650" t="str">
        <f>IF(tblOperations[[#This Row],[Average_Completion_Days]]&lt;=_xlfn.XLOOKUP('04_References'!$A$7,tblKPITargets[KPI_Name],tblKPITargets[Target_Value]),"Met","Below Target")</f>
        <v>Met</v>
      </c>
      <c r="Y650" t="str">
        <f>IF(tblOperations[[#This Row],[Closing_Backlog]]&lt;=_xlfn.XLOOKUP('04_References'!$A$8,tblKPITargets[KPI_Name],tblKPITargets[Target_Value]),"Met","Below Target")</f>
        <v>Met</v>
      </c>
    </row>
    <row r="651" spans="1:25">
      <c r="A651" s="8" t="s">
        <v>679</v>
      </c>
      <c r="B651" s="9">
        <v>46052</v>
      </c>
      <c r="C651" s="4" t="s">
        <v>27</v>
      </c>
      <c r="D651" s="4" t="s">
        <v>21</v>
      </c>
      <c r="E651" s="4">
        <v>5</v>
      </c>
      <c r="F651" s="4">
        <v>36</v>
      </c>
      <c r="G651" s="4">
        <v>41</v>
      </c>
      <c r="H651" s="4">
        <v>41</v>
      </c>
      <c r="I651" s="4">
        <v>0</v>
      </c>
      <c r="J651" s="4">
        <v>0</v>
      </c>
      <c r="K651" s="4">
        <v>0</v>
      </c>
      <c r="L651" s="4">
        <v>1.7</v>
      </c>
      <c r="M651" s="4">
        <v>0.94899999999999995</v>
      </c>
      <c r="N651" s="4">
        <v>0.98199999999999998</v>
      </c>
      <c r="O651" s="4">
        <v>4.5999999999999996</v>
      </c>
      <c r="P651" s="4">
        <v>0.70599999999999996</v>
      </c>
      <c r="Q651" s="5">
        <v>1</v>
      </c>
      <c r="R651" s="4" t="str">
        <f>TRIM(tblOperations[[#This Row],[Region]])</f>
        <v>North East</v>
      </c>
      <c r="S651" s="4" t="str">
        <f>TRIM(tblOperations[[#This Row],[Team]])</f>
        <v>Facilities Response</v>
      </c>
      <c r="T651" s="4" t="str">
        <f>_xlfn.XLOOKUP(R651,tblRegionReference[Region],tblRegionReference[Area],"Not Found")</f>
        <v>North</v>
      </c>
      <c r="U651" s="4" t="str">
        <f>IF(tblOperations[[#This Row],[Completion_Rate]]&gt;=_xlfn.XLOOKUP("Completion Rate",tblKPITargets[KPI_Name],tblKPITargets[Target_Value]),"Met","Below Target")</f>
        <v>Met</v>
      </c>
      <c r="V651" t="str">
        <f>IF(tblOperations[[#This Row],[SLA_Compliance]]&gt;=_xlfn.XLOOKUP('04_References'!$A$3,tblKPITargets[KPI_Name],tblKPITargets[Target_Value]),"Met","Below Target")</f>
        <v>Met</v>
      </c>
      <c r="W651" t="str">
        <f>IF(tblOperations[[#This Row],[Quality_Pass_Rate]]&gt;=_xlfn.XLOOKUP('04_References'!$A$4,tblKPITargets[KPI_Name],tblKPITargets[Target_Value]),"Met","Below Target")</f>
        <v>Met</v>
      </c>
      <c r="X651" t="str">
        <f>IF(tblOperations[[#This Row],[Average_Completion_Days]]&lt;=_xlfn.XLOOKUP('04_References'!$A$7,tblKPITargets[KPI_Name],tblKPITargets[Target_Value]),"Met","Below Target")</f>
        <v>Met</v>
      </c>
      <c r="Y651" t="str">
        <f>IF(tblOperations[[#This Row],[Closing_Backlog]]&lt;=_xlfn.XLOOKUP('04_References'!$A$8,tblKPITargets[KPI_Name],tblKPITargets[Target_Value]),"Met","Below Target")</f>
        <v>Met</v>
      </c>
    </row>
    <row r="652" spans="1:25">
      <c r="A652" s="6" t="s">
        <v>680</v>
      </c>
      <c r="B652" s="7">
        <v>46052</v>
      </c>
      <c r="C652" s="2" t="s">
        <v>27</v>
      </c>
      <c r="D652" s="2" t="s">
        <v>23</v>
      </c>
      <c r="E652" s="2">
        <v>484</v>
      </c>
      <c r="F652" s="2">
        <v>51</v>
      </c>
      <c r="G652" s="2">
        <v>535</v>
      </c>
      <c r="H652" s="2">
        <v>19</v>
      </c>
      <c r="I652" s="2">
        <v>516</v>
      </c>
      <c r="J652" s="2">
        <v>0</v>
      </c>
      <c r="K652" s="2">
        <v>0</v>
      </c>
      <c r="L652" s="2">
        <v>8</v>
      </c>
      <c r="M652" s="2">
        <v>0.6</v>
      </c>
      <c r="N652" s="2">
        <v>0.98199999999999998</v>
      </c>
      <c r="O652" s="2">
        <v>2.5</v>
      </c>
      <c r="P652" s="2">
        <v>0.70899999999999996</v>
      </c>
      <c r="Q652" s="3">
        <v>3.5999999999999997E-2</v>
      </c>
      <c r="R652" s="4" t="str">
        <f>TRIM(tblOperations[[#This Row],[Region]])</f>
        <v>North East</v>
      </c>
      <c r="S652" s="4" t="str">
        <f>TRIM(tblOperations[[#This Row],[Team]])</f>
        <v>Estates Support</v>
      </c>
      <c r="T652" s="4" t="str">
        <f>_xlfn.XLOOKUP(R652,tblRegionReference[Region],tblRegionReference[Area],"Not Found")</f>
        <v>North</v>
      </c>
      <c r="U652" s="4" t="str">
        <f>IF(tblOperations[[#This Row],[Completion_Rate]]&gt;=_xlfn.XLOOKUP("Completion Rate",tblKPITargets[KPI_Name],tblKPITargets[Target_Value]),"Met","Below Target")</f>
        <v>Below Target</v>
      </c>
      <c r="V652" t="str">
        <f>IF(tblOperations[[#This Row],[SLA_Compliance]]&gt;=_xlfn.XLOOKUP('04_References'!$A$3,tblKPITargets[KPI_Name],tblKPITargets[Target_Value]),"Met","Below Target")</f>
        <v>Below Target</v>
      </c>
      <c r="W652" t="str">
        <f>IF(tblOperations[[#This Row],[Quality_Pass_Rate]]&gt;=_xlfn.XLOOKUP('04_References'!$A$4,tblKPITargets[KPI_Name],tblKPITargets[Target_Value]),"Met","Below Target")</f>
        <v>Met</v>
      </c>
      <c r="X652" t="str">
        <f>IF(tblOperations[[#This Row],[Average_Completion_Days]]&lt;=_xlfn.XLOOKUP('04_References'!$A$7,tblKPITargets[KPI_Name],tblKPITargets[Target_Value]),"Met","Below Target")</f>
        <v>Below Target</v>
      </c>
      <c r="Y652" t="str">
        <f>IF(tblOperations[[#This Row],[Closing_Backlog]]&lt;=_xlfn.XLOOKUP('04_References'!$A$8,tblKPITargets[KPI_Name],tblKPITargets[Target_Value]),"Met","Below Target")</f>
        <v>Below Target</v>
      </c>
    </row>
    <row r="653" spans="1:25">
      <c r="A653" s="8" t="s">
        <v>681</v>
      </c>
      <c r="B653" s="9">
        <v>46052</v>
      </c>
      <c r="C653" s="4" t="s">
        <v>27</v>
      </c>
      <c r="D653" s="4" t="s">
        <v>25</v>
      </c>
      <c r="E653" s="4">
        <v>21</v>
      </c>
      <c r="F653" s="4">
        <v>32</v>
      </c>
      <c r="G653" s="4">
        <v>53</v>
      </c>
      <c r="H653" s="4">
        <v>29</v>
      </c>
      <c r="I653" s="4">
        <v>24</v>
      </c>
      <c r="J653" s="4">
        <v>0</v>
      </c>
      <c r="K653" s="4">
        <v>0</v>
      </c>
      <c r="L653" s="4">
        <v>3.5</v>
      </c>
      <c r="M653" s="4">
        <v>0.85899999999999999</v>
      </c>
      <c r="N653" s="4">
        <v>0.96799999999999997</v>
      </c>
      <c r="O653" s="4">
        <v>3.5</v>
      </c>
      <c r="P653" s="4">
        <v>0.77400000000000002</v>
      </c>
      <c r="Q653" s="5">
        <v>0.54700000000000004</v>
      </c>
      <c r="R653" s="4" t="str">
        <f>TRIM(tblOperations[[#This Row],[Region]])</f>
        <v>North East</v>
      </c>
      <c r="S653" s="4" t="str">
        <f>TRIM(tblOperations[[#This Row],[Team]])</f>
        <v>Workplace Projects</v>
      </c>
      <c r="T653" s="4" t="str">
        <f>_xlfn.XLOOKUP(R653,tblRegionReference[Region],tblRegionReference[Area],"Not Found")</f>
        <v>North</v>
      </c>
      <c r="U653" s="4" t="str">
        <f>IF(tblOperations[[#This Row],[Completion_Rate]]&gt;=_xlfn.XLOOKUP("Completion Rate",tblKPITargets[KPI_Name],tblKPITargets[Target_Value]),"Met","Below Target")</f>
        <v>Below Target</v>
      </c>
      <c r="V653" t="str">
        <f>IF(tblOperations[[#This Row],[SLA_Compliance]]&gt;=_xlfn.XLOOKUP('04_References'!$A$3,tblKPITargets[KPI_Name],tblKPITargets[Target_Value]),"Met","Below Target")</f>
        <v>Below Target</v>
      </c>
      <c r="W653" t="str">
        <f>IF(tblOperations[[#This Row],[Quality_Pass_Rate]]&gt;=_xlfn.XLOOKUP('04_References'!$A$4,tblKPITargets[KPI_Name],tblKPITargets[Target_Value]),"Met","Below Target")</f>
        <v>Met</v>
      </c>
      <c r="X653" t="str">
        <f>IF(tblOperations[[#This Row],[Average_Completion_Days]]&lt;=_xlfn.XLOOKUP('04_References'!$A$7,tblKPITargets[KPI_Name],tblKPITargets[Target_Value]),"Met","Below Target")</f>
        <v>Below Target</v>
      </c>
      <c r="Y653" t="str">
        <f>IF(tblOperations[[#This Row],[Closing_Backlog]]&lt;=_xlfn.XLOOKUP('04_References'!$A$8,tblKPITargets[KPI_Name],tblKPITargets[Target_Value]),"Met","Below Target")</f>
        <v>Below Target</v>
      </c>
    </row>
    <row r="654" spans="1:25">
      <c r="A654" s="6" t="s">
        <v>682</v>
      </c>
      <c r="B654" s="7">
        <v>46052</v>
      </c>
      <c r="C654" s="2" t="s">
        <v>32</v>
      </c>
      <c r="D654" s="2" t="s">
        <v>19</v>
      </c>
      <c r="E654" s="2">
        <v>214</v>
      </c>
      <c r="F654" s="2">
        <v>51</v>
      </c>
      <c r="G654" s="2">
        <v>265</v>
      </c>
      <c r="H654" s="2">
        <v>36</v>
      </c>
      <c r="I654" s="2">
        <v>229</v>
      </c>
      <c r="J654" s="2">
        <v>0</v>
      </c>
      <c r="K654" s="2">
        <v>0</v>
      </c>
      <c r="L654" s="2">
        <v>8</v>
      </c>
      <c r="M654" s="2">
        <v>0.6</v>
      </c>
      <c r="N654" s="2">
        <v>1</v>
      </c>
      <c r="O654" s="2">
        <v>2.5</v>
      </c>
      <c r="P654" s="2">
        <v>0.77900000000000003</v>
      </c>
      <c r="Q654" s="3">
        <v>0.13600000000000001</v>
      </c>
      <c r="R654" s="4" t="str">
        <f>TRIM(tblOperations[[#This Row],[Region]])</f>
        <v>North West</v>
      </c>
      <c r="S654" s="4" t="str">
        <f>TRIM(tblOperations[[#This Row],[Team]])</f>
        <v>Workplace Services</v>
      </c>
      <c r="T654" s="4" t="str">
        <f>_xlfn.XLOOKUP(R654,tblRegionReference[Region],tblRegionReference[Area],"Not Found")</f>
        <v>North</v>
      </c>
      <c r="U654" s="4" t="str">
        <f>IF(tblOperations[[#This Row],[Completion_Rate]]&gt;=_xlfn.XLOOKUP("Completion Rate",tblKPITargets[KPI_Name],tblKPITargets[Target_Value]),"Met","Below Target")</f>
        <v>Below Target</v>
      </c>
      <c r="V654" t="str">
        <f>IF(tblOperations[[#This Row],[SLA_Compliance]]&gt;=_xlfn.XLOOKUP('04_References'!$A$3,tblKPITargets[KPI_Name],tblKPITargets[Target_Value]),"Met","Below Target")</f>
        <v>Below Target</v>
      </c>
      <c r="W654" t="str">
        <f>IF(tblOperations[[#This Row],[Quality_Pass_Rate]]&gt;=_xlfn.XLOOKUP('04_References'!$A$4,tblKPITargets[KPI_Name],tblKPITargets[Target_Value]),"Met","Below Target")</f>
        <v>Met</v>
      </c>
      <c r="X654" t="str">
        <f>IF(tblOperations[[#This Row],[Average_Completion_Days]]&lt;=_xlfn.XLOOKUP('04_References'!$A$7,tblKPITargets[KPI_Name],tblKPITargets[Target_Value]),"Met","Below Target")</f>
        <v>Below Target</v>
      </c>
      <c r="Y654" t="str">
        <f>IF(tblOperations[[#This Row],[Closing_Backlog]]&lt;=_xlfn.XLOOKUP('04_References'!$A$8,tblKPITargets[KPI_Name],tblKPITargets[Target_Value]),"Met","Below Target")</f>
        <v>Below Target</v>
      </c>
    </row>
    <row r="655" spans="1:25">
      <c r="A655" s="8" t="s">
        <v>683</v>
      </c>
      <c r="B655" s="9">
        <v>46052</v>
      </c>
      <c r="C655" s="4" t="s">
        <v>32</v>
      </c>
      <c r="D655" s="4" t="s">
        <v>21</v>
      </c>
      <c r="E655" s="4">
        <v>392</v>
      </c>
      <c r="F655" s="4">
        <v>36</v>
      </c>
      <c r="G655" s="4">
        <v>428</v>
      </c>
      <c r="H655" s="4">
        <v>28</v>
      </c>
      <c r="I655" s="4">
        <v>400</v>
      </c>
      <c r="J655" s="4">
        <v>0</v>
      </c>
      <c r="K655" s="4">
        <v>0</v>
      </c>
      <c r="L655" s="4">
        <v>8</v>
      </c>
      <c r="M655" s="4">
        <v>0.6</v>
      </c>
      <c r="N655" s="4">
        <v>0.97699999999999998</v>
      </c>
      <c r="O655" s="4">
        <v>2.5</v>
      </c>
      <c r="P655" s="4">
        <v>0.78300000000000003</v>
      </c>
      <c r="Q655" s="5">
        <v>6.5000000000000002E-2</v>
      </c>
      <c r="R655" s="4" t="str">
        <f>TRIM(tblOperations[[#This Row],[Region]])</f>
        <v>North West</v>
      </c>
      <c r="S655" s="4" t="str">
        <f>TRIM(tblOperations[[#This Row],[Team]])</f>
        <v>Facilities Response</v>
      </c>
      <c r="T655" s="4" t="str">
        <f>_xlfn.XLOOKUP(R655,tblRegionReference[Region],tblRegionReference[Area],"Not Found")</f>
        <v>North</v>
      </c>
      <c r="U655" s="4" t="str">
        <f>IF(tblOperations[[#This Row],[Completion_Rate]]&gt;=_xlfn.XLOOKUP("Completion Rate",tblKPITargets[KPI_Name],tblKPITargets[Target_Value]),"Met","Below Target")</f>
        <v>Below Target</v>
      </c>
      <c r="V655" t="str">
        <f>IF(tblOperations[[#This Row],[SLA_Compliance]]&gt;=_xlfn.XLOOKUP('04_References'!$A$3,tblKPITargets[KPI_Name],tblKPITargets[Target_Value]),"Met","Below Target")</f>
        <v>Below Target</v>
      </c>
      <c r="W655" t="str">
        <f>IF(tblOperations[[#This Row],[Quality_Pass_Rate]]&gt;=_xlfn.XLOOKUP('04_References'!$A$4,tblKPITargets[KPI_Name],tblKPITargets[Target_Value]),"Met","Below Target")</f>
        <v>Met</v>
      </c>
      <c r="X655" t="str">
        <f>IF(tblOperations[[#This Row],[Average_Completion_Days]]&lt;=_xlfn.XLOOKUP('04_References'!$A$7,tblKPITargets[KPI_Name],tblKPITargets[Target_Value]),"Met","Below Target")</f>
        <v>Below Target</v>
      </c>
      <c r="Y655" t="str">
        <f>IF(tblOperations[[#This Row],[Closing_Backlog]]&lt;=_xlfn.XLOOKUP('04_References'!$A$8,tblKPITargets[KPI_Name],tblKPITargets[Target_Value]),"Met","Below Target")</f>
        <v>Below Target</v>
      </c>
    </row>
    <row r="656" spans="1:25">
      <c r="A656" s="6" t="s">
        <v>684</v>
      </c>
      <c r="B656" s="7">
        <v>46052</v>
      </c>
      <c r="C656" s="2" t="s">
        <v>32</v>
      </c>
      <c r="D656" s="2" t="s">
        <v>23</v>
      </c>
      <c r="E656" s="2">
        <v>530</v>
      </c>
      <c r="F656" s="2">
        <v>48</v>
      </c>
      <c r="G656" s="2">
        <v>578</v>
      </c>
      <c r="H656" s="2">
        <v>16</v>
      </c>
      <c r="I656" s="2">
        <v>562</v>
      </c>
      <c r="J656" s="2">
        <v>0</v>
      </c>
      <c r="K656" s="2">
        <v>0</v>
      </c>
      <c r="L656" s="2">
        <v>8</v>
      </c>
      <c r="M656" s="2">
        <v>0.6</v>
      </c>
      <c r="N656" s="2">
        <v>0.99199999999999999</v>
      </c>
      <c r="O656" s="2">
        <v>2.5</v>
      </c>
      <c r="P656" s="2">
        <v>0.66700000000000004</v>
      </c>
      <c r="Q656" s="3">
        <v>2.8000000000000001E-2</v>
      </c>
      <c r="R656" s="4" t="str">
        <f>TRIM(tblOperations[[#This Row],[Region]])</f>
        <v>North West</v>
      </c>
      <c r="S656" s="4" t="str">
        <f>TRIM(tblOperations[[#This Row],[Team]])</f>
        <v>Estates Support</v>
      </c>
      <c r="T656" s="4" t="str">
        <f>_xlfn.XLOOKUP(R656,tblRegionReference[Region],tblRegionReference[Area],"Not Found")</f>
        <v>North</v>
      </c>
      <c r="U656" s="4" t="str">
        <f>IF(tblOperations[[#This Row],[Completion_Rate]]&gt;=_xlfn.XLOOKUP("Completion Rate",tblKPITargets[KPI_Name],tblKPITargets[Target_Value]),"Met","Below Target")</f>
        <v>Below Target</v>
      </c>
      <c r="V656" t="str">
        <f>IF(tblOperations[[#This Row],[SLA_Compliance]]&gt;=_xlfn.XLOOKUP('04_References'!$A$3,tblKPITargets[KPI_Name],tblKPITargets[Target_Value]),"Met","Below Target")</f>
        <v>Below Target</v>
      </c>
      <c r="W656" t="str">
        <f>IF(tblOperations[[#This Row],[Quality_Pass_Rate]]&gt;=_xlfn.XLOOKUP('04_References'!$A$4,tblKPITargets[KPI_Name],tblKPITargets[Target_Value]),"Met","Below Target")</f>
        <v>Met</v>
      </c>
      <c r="X656" t="str">
        <f>IF(tblOperations[[#This Row],[Average_Completion_Days]]&lt;=_xlfn.XLOOKUP('04_References'!$A$7,tblKPITargets[KPI_Name],tblKPITargets[Target_Value]),"Met","Below Target")</f>
        <v>Below Target</v>
      </c>
      <c r="Y656" t="str">
        <f>IF(tblOperations[[#This Row],[Closing_Backlog]]&lt;=_xlfn.XLOOKUP('04_References'!$A$8,tblKPITargets[KPI_Name],tblKPITargets[Target_Value]),"Met","Below Target")</f>
        <v>Below Target</v>
      </c>
    </row>
    <row r="657" spans="1:25">
      <c r="A657" s="8" t="s">
        <v>685</v>
      </c>
      <c r="B657" s="9">
        <v>46052</v>
      </c>
      <c r="C657" s="4" t="s">
        <v>32</v>
      </c>
      <c r="D657" s="4" t="s">
        <v>25</v>
      </c>
      <c r="E657" s="4">
        <v>0</v>
      </c>
      <c r="F657" s="4">
        <v>25</v>
      </c>
      <c r="G657" s="4">
        <v>25</v>
      </c>
      <c r="H657" s="4">
        <v>25</v>
      </c>
      <c r="I657" s="4">
        <v>0</v>
      </c>
      <c r="J657" s="4">
        <v>0</v>
      </c>
      <c r="K657" s="4">
        <v>0</v>
      </c>
      <c r="L657" s="4">
        <v>1.7</v>
      </c>
      <c r="M657" s="4">
        <v>0.98399999999999999</v>
      </c>
      <c r="N657" s="4">
        <v>0.98799999999999999</v>
      </c>
      <c r="O657" s="4">
        <v>4.5</v>
      </c>
      <c r="P657" s="4">
        <v>0.72299999999999998</v>
      </c>
      <c r="Q657" s="5">
        <v>1</v>
      </c>
      <c r="R657" s="4" t="str">
        <f>TRIM(tblOperations[[#This Row],[Region]])</f>
        <v>North West</v>
      </c>
      <c r="S657" s="4" t="str">
        <f>TRIM(tblOperations[[#This Row],[Team]])</f>
        <v>Workplace Projects</v>
      </c>
      <c r="T657" s="4" t="str">
        <f>_xlfn.XLOOKUP(R657,tblRegionReference[Region],tblRegionReference[Area],"Not Found")</f>
        <v>North</v>
      </c>
      <c r="U657" s="4" t="str">
        <f>IF(tblOperations[[#This Row],[Completion_Rate]]&gt;=_xlfn.XLOOKUP("Completion Rate",tblKPITargets[KPI_Name],tblKPITargets[Target_Value]),"Met","Below Target")</f>
        <v>Met</v>
      </c>
      <c r="V657" t="str">
        <f>IF(tblOperations[[#This Row],[SLA_Compliance]]&gt;=_xlfn.XLOOKUP('04_References'!$A$3,tblKPITargets[KPI_Name],tblKPITargets[Target_Value]),"Met","Below Target")</f>
        <v>Met</v>
      </c>
      <c r="W657" t="str">
        <f>IF(tblOperations[[#This Row],[Quality_Pass_Rate]]&gt;=_xlfn.XLOOKUP('04_References'!$A$4,tblKPITargets[KPI_Name],tblKPITargets[Target_Value]),"Met","Below Target")</f>
        <v>Met</v>
      </c>
      <c r="X657" t="str">
        <f>IF(tblOperations[[#This Row],[Average_Completion_Days]]&lt;=_xlfn.XLOOKUP('04_References'!$A$7,tblKPITargets[KPI_Name],tblKPITargets[Target_Value]),"Met","Below Target")</f>
        <v>Met</v>
      </c>
      <c r="Y657" t="str">
        <f>IF(tblOperations[[#This Row],[Closing_Backlog]]&lt;=_xlfn.XLOOKUP('04_References'!$A$8,tblKPITargets[KPI_Name],tblKPITargets[Target_Value]),"Met","Below Target")</f>
        <v>Met</v>
      </c>
    </row>
    <row r="658" spans="1:25">
      <c r="A658" s="6" t="s">
        <v>686</v>
      </c>
      <c r="B658" s="7">
        <v>46052</v>
      </c>
      <c r="C658" s="2" t="s">
        <v>37</v>
      </c>
      <c r="D658" s="2" t="s">
        <v>19</v>
      </c>
      <c r="E658" s="2">
        <v>2</v>
      </c>
      <c r="F658" s="2">
        <v>40</v>
      </c>
      <c r="G658" s="2">
        <v>42</v>
      </c>
      <c r="H658" s="2">
        <v>42</v>
      </c>
      <c r="I658" s="2">
        <v>0</v>
      </c>
      <c r="J658" s="2">
        <v>0</v>
      </c>
      <c r="K658" s="2">
        <v>0</v>
      </c>
      <c r="L658" s="2">
        <v>1.8</v>
      </c>
      <c r="M658" s="2">
        <v>1</v>
      </c>
      <c r="N658" s="2">
        <v>0.96499999999999997</v>
      </c>
      <c r="O658" s="2">
        <v>4.4000000000000004</v>
      </c>
      <c r="P658" s="2">
        <v>0.81399999999999995</v>
      </c>
      <c r="Q658" s="3">
        <v>1</v>
      </c>
      <c r="R658" s="4" t="str">
        <f>TRIM(tblOperations[[#This Row],[Region]])</f>
        <v>Midlands</v>
      </c>
      <c r="S658" s="4" t="str">
        <f>TRIM(tblOperations[[#This Row],[Team]])</f>
        <v>Workplace Services</v>
      </c>
      <c r="T658" s="4" t="str">
        <f>_xlfn.XLOOKUP(R658,tblRegionReference[Region],tblRegionReference[Area],"Not Found")</f>
        <v>Central</v>
      </c>
      <c r="U658" s="4" t="str">
        <f>IF(tblOperations[[#This Row],[Completion_Rate]]&gt;=_xlfn.XLOOKUP("Completion Rate",tblKPITargets[KPI_Name],tblKPITargets[Target_Value]),"Met","Below Target")</f>
        <v>Met</v>
      </c>
      <c r="V658" t="str">
        <f>IF(tblOperations[[#This Row],[SLA_Compliance]]&gt;=_xlfn.XLOOKUP('04_References'!$A$3,tblKPITargets[KPI_Name],tblKPITargets[Target_Value]),"Met","Below Target")</f>
        <v>Met</v>
      </c>
      <c r="W658" t="str">
        <f>IF(tblOperations[[#This Row],[Quality_Pass_Rate]]&gt;=_xlfn.XLOOKUP('04_References'!$A$4,tblKPITargets[KPI_Name],tblKPITargets[Target_Value]),"Met","Below Target")</f>
        <v>Met</v>
      </c>
      <c r="X658" t="str">
        <f>IF(tblOperations[[#This Row],[Average_Completion_Days]]&lt;=_xlfn.XLOOKUP('04_References'!$A$7,tblKPITargets[KPI_Name],tblKPITargets[Target_Value]),"Met","Below Target")</f>
        <v>Met</v>
      </c>
      <c r="Y658" t="str">
        <f>IF(tblOperations[[#This Row],[Closing_Backlog]]&lt;=_xlfn.XLOOKUP('04_References'!$A$8,tblKPITargets[KPI_Name],tblKPITargets[Target_Value]),"Met","Below Target")</f>
        <v>Met</v>
      </c>
    </row>
    <row r="659" spans="1:25">
      <c r="A659" s="8" t="s">
        <v>687</v>
      </c>
      <c r="B659" s="9">
        <v>46052</v>
      </c>
      <c r="C659" s="4" t="s">
        <v>37</v>
      </c>
      <c r="D659" s="4" t="s">
        <v>21</v>
      </c>
      <c r="E659" s="4">
        <v>253</v>
      </c>
      <c r="F659" s="4">
        <v>52</v>
      </c>
      <c r="G659" s="4">
        <v>305</v>
      </c>
      <c r="H659" s="4">
        <v>26</v>
      </c>
      <c r="I659" s="4">
        <v>279</v>
      </c>
      <c r="J659" s="4">
        <v>1</v>
      </c>
      <c r="K659" s="4">
        <v>0</v>
      </c>
      <c r="L659" s="4">
        <v>8</v>
      </c>
      <c r="M659" s="4">
        <v>0.6</v>
      </c>
      <c r="N659" s="4">
        <v>0.997</v>
      </c>
      <c r="O659" s="4">
        <v>2.5</v>
      </c>
      <c r="P659" s="4">
        <v>0.78800000000000003</v>
      </c>
      <c r="Q659" s="5">
        <v>8.5000000000000006E-2</v>
      </c>
      <c r="R659" s="4" t="str">
        <f>TRIM(tblOperations[[#This Row],[Region]])</f>
        <v>Midlands</v>
      </c>
      <c r="S659" s="4" t="str">
        <f>TRIM(tblOperations[[#This Row],[Team]])</f>
        <v>Facilities Response</v>
      </c>
      <c r="T659" s="4" t="str">
        <f>_xlfn.XLOOKUP(R659,tblRegionReference[Region],tblRegionReference[Area],"Not Found")</f>
        <v>Central</v>
      </c>
      <c r="U659" s="4" t="str">
        <f>IF(tblOperations[[#This Row],[Completion_Rate]]&gt;=_xlfn.XLOOKUP("Completion Rate",tblKPITargets[KPI_Name],tblKPITargets[Target_Value]),"Met","Below Target")</f>
        <v>Below Target</v>
      </c>
      <c r="V659" t="str">
        <f>IF(tblOperations[[#This Row],[SLA_Compliance]]&gt;=_xlfn.XLOOKUP('04_References'!$A$3,tblKPITargets[KPI_Name],tblKPITargets[Target_Value]),"Met","Below Target")</f>
        <v>Below Target</v>
      </c>
      <c r="W659" t="str">
        <f>IF(tblOperations[[#This Row],[Quality_Pass_Rate]]&gt;=_xlfn.XLOOKUP('04_References'!$A$4,tblKPITargets[KPI_Name],tblKPITargets[Target_Value]),"Met","Below Target")</f>
        <v>Met</v>
      </c>
      <c r="X659" t="str">
        <f>IF(tblOperations[[#This Row],[Average_Completion_Days]]&lt;=_xlfn.XLOOKUP('04_References'!$A$7,tblKPITargets[KPI_Name],tblKPITargets[Target_Value]),"Met","Below Target")</f>
        <v>Below Target</v>
      </c>
      <c r="Y659" t="str">
        <f>IF(tblOperations[[#This Row],[Closing_Backlog]]&lt;=_xlfn.XLOOKUP('04_References'!$A$8,tblKPITargets[KPI_Name],tblKPITargets[Target_Value]),"Met","Below Target")</f>
        <v>Below Target</v>
      </c>
    </row>
    <row r="660" spans="1:25">
      <c r="A660" s="6" t="s">
        <v>688</v>
      </c>
      <c r="B660" s="7">
        <v>46052</v>
      </c>
      <c r="C660" s="2" t="s">
        <v>37</v>
      </c>
      <c r="D660" s="2" t="s">
        <v>23</v>
      </c>
      <c r="E660" s="2">
        <v>114</v>
      </c>
      <c r="F660" s="2">
        <v>43</v>
      </c>
      <c r="G660" s="2">
        <v>157</v>
      </c>
      <c r="H660" s="2">
        <v>32</v>
      </c>
      <c r="I660" s="2">
        <v>125</v>
      </c>
      <c r="J660" s="2">
        <v>0</v>
      </c>
      <c r="K660" s="2">
        <v>0</v>
      </c>
      <c r="L660" s="2">
        <v>8</v>
      </c>
      <c r="M660" s="2">
        <v>0.6</v>
      </c>
      <c r="N660" s="2">
        <v>0.98799999999999999</v>
      </c>
      <c r="O660" s="2">
        <v>2.5</v>
      </c>
      <c r="P660" s="2">
        <v>0.78800000000000003</v>
      </c>
      <c r="Q660" s="3">
        <v>0.20399999999999999</v>
      </c>
      <c r="R660" s="4" t="str">
        <f>TRIM(tblOperations[[#This Row],[Region]])</f>
        <v>Midlands</v>
      </c>
      <c r="S660" s="4" t="str">
        <f>TRIM(tblOperations[[#This Row],[Team]])</f>
        <v>Estates Support</v>
      </c>
      <c r="T660" s="4" t="str">
        <f>_xlfn.XLOOKUP(R660,tblRegionReference[Region],tblRegionReference[Area],"Not Found")</f>
        <v>Central</v>
      </c>
      <c r="U660" s="4" t="str">
        <f>IF(tblOperations[[#This Row],[Completion_Rate]]&gt;=_xlfn.XLOOKUP("Completion Rate",tblKPITargets[KPI_Name],tblKPITargets[Target_Value]),"Met","Below Target")</f>
        <v>Below Target</v>
      </c>
      <c r="V660" t="str">
        <f>IF(tblOperations[[#This Row],[SLA_Compliance]]&gt;=_xlfn.XLOOKUP('04_References'!$A$3,tblKPITargets[KPI_Name],tblKPITargets[Target_Value]),"Met","Below Target")</f>
        <v>Below Target</v>
      </c>
      <c r="W660" t="str">
        <f>IF(tblOperations[[#This Row],[Quality_Pass_Rate]]&gt;=_xlfn.XLOOKUP('04_References'!$A$4,tblKPITargets[KPI_Name],tblKPITargets[Target_Value]),"Met","Below Target")</f>
        <v>Met</v>
      </c>
      <c r="X660" t="str">
        <f>IF(tblOperations[[#This Row],[Average_Completion_Days]]&lt;=_xlfn.XLOOKUP('04_References'!$A$7,tblKPITargets[KPI_Name],tblKPITargets[Target_Value]),"Met","Below Target")</f>
        <v>Below Target</v>
      </c>
      <c r="Y660" t="str">
        <f>IF(tblOperations[[#This Row],[Closing_Backlog]]&lt;=_xlfn.XLOOKUP('04_References'!$A$8,tblKPITargets[KPI_Name],tblKPITargets[Target_Value]),"Met","Below Target")</f>
        <v>Below Target</v>
      </c>
    </row>
    <row r="661" spans="1:25">
      <c r="A661" s="8" t="s">
        <v>689</v>
      </c>
      <c r="B661" s="9">
        <v>46052</v>
      </c>
      <c r="C661" s="4" t="s">
        <v>37</v>
      </c>
      <c r="D661" s="4" t="s">
        <v>25</v>
      </c>
      <c r="E661" s="4">
        <v>0</v>
      </c>
      <c r="F661" s="4">
        <v>40</v>
      </c>
      <c r="G661" s="4">
        <v>40</v>
      </c>
      <c r="H661" s="4">
        <v>37</v>
      </c>
      <c r="I661" s="4">
        <v>3</v>
      </c>
      <c r="J661" s="4">
        <v>0</v>
      </c>
      <c r="K661" s="4">
        <v>0</v>
      </c>
      <c r="L661" s="4">
        <v>1.9</v>
      </c>
      <c r="M661" s="4">
        <v>0.94299999999999995</v>
      </c>
      <c r="N661" s="4">
        <v>0.95799999999999996</v>
      </c>
      <c r="O661" s="4">
        <v>4.4000000000000004</v>
      </c>
      <c r="P661" s="4">
        <v>0.72</v>
      </c>
      <c r="Q661" s="5">
        <v>0.92500000000000004</v>
      </c>
      <c r="R661" s="4" t="str">
        <f>TRIM(tblOperations[[#This Row],[Region]])</f>
        <v>Midlands</v>
      </c>
      <c r="S661" s="4" t="str">
        <f>TRIM(tblOperations[[#This Row],[Team]])</f>
        <v>Workplace Projects</v>
      </c>
      <c r="T661" s="4" t="str">
        <f>_xlfn.XLOOKUP(R661,tblRegionReference[Region],tblRegionReference[Area],"Not Found")</f>
        <v>Central</v>
      </c>
      <c r="U661" s="4" t="str">
        <f>IF(tblOperations[[#This Row],[Completion_Rate]]&gt;=_xlfn.XLOOKUP("Completion Rate",tblKPITargets[KPI_Name],tblKPITargets[Target_Value]),"Met","Below Target")</f>
        <v>Below Target</v>
      </c>
      <c r="V661" t="str">
        <f>IF(tblOperations[[#This Row],[SLA_Compliance]]&gt;=_xlfn.XLOOKUP('04_References'!$A$3,tblKPITargets[KPI_Name],tblKPITargets[Target_Value]),"Met","Below Target")</f>
        <v>Met</v>
      </c>
      <c r="W661" t="str">
        <f>IF(tblOperations[[#This Row],[Quality_Pass_Rate]]&gt;=_xlfn.XLOOKUP('04_References'!$A$4,tblKPITargets[KPI_Name],tblKPITargets[Target_Value]),"Met","Below Target")</f>
        <v>Met</v>
      </c>
      <c r="X661" t="str">
        <f>IF(tblOperations[[#This Row],[Average_Completion_Days]]&lt;=_xlfn.XLOOKUP('04_References'!$A$7,tblKPITargets[KPI_Name],tblKPITargets[Target_Value]),"Met","Below Target")</f>
        <v>Met</v>
      </c>
      <c r="Y661" t="str">
        <f>IF(tblOperations[[#This Row],[Closing_Backlog]]&lt;=_xlfn.XLOOKUP('04_References'!$A$8,tblKPITargets[KPI_Name],tblKPITargets[Target_Value]),"Met","Below Target")</f>
        <v>Met</v>
      </c>
    </row>
    <row r="662" spans="1:25">
      <c r="A662" s="6" t="s">
        <v>690</v>
      </c>
      <c r="B662" s="7">
        <v>46052</v>
      </c>
      <c r="C662" s="2" t="s">
        <v>43</v>
      </c>
      <c r="D662" s="2" t="s">
        <v>19</v>
      </c>
      <c r="E662" s="2">
        <v>375</v>
      </c>
      <c r="F662" s="2">
        <v>32</v>
      </c>
      <c r="G662" s="2">
        <v>407</v>
      </c>
      <c r="H662" s="2">
        <v>30</v>
      </c>
      <c r="I662" s="2">
        <v>377</v>
      </c>
      <c r="J662" s="2">
        <v>0</v>
      </c>
      <c r="K662" s="2">
        <v>0</v>
      </c>
      <c r="L662" s="2">
        <v>8</v>
      </c>
      <c r="M662" s="2">
        <v>0.6</v>
      </c>
      <c r="N662" s="2">
        <v>1</v>
      </c>
      <c r="O662" s="2">
        <v>2.5</v>
      </c>
      <c r="P662" s="2">
        <v>0.70299999999999996</v>
      </c>
      <c r="Q662" s="3">
        <v>7.3999999999999996E-2</v>
      </c>
      <c r="R662" s="4" t="str">
        <f>TRIM(tblOperations[[#This Row],[Region]])</f>
        <v>South West</v>
      </c>
      <c r="S662" s="4" t="str">
        <f>TRIM(tblOperations[[#This Row],[Team]])</f>
        <v>Workplace Services</v>
      </c>
      <c r="T662" s="4" t="str">
        <f>_xlfn.XLOOKUP(R662,tblRegionReference[Region],tblRegionReference[Area],"Not Found")</f>
        <v>South</v>
      </c>
      <c r="U662" s="4" t="str">
        <f>IF(tblOperations[[#This Row],[Completion_Rate]]&gt;=_xlfn.XLOOKUP("Completion Rate",tblKPITargets[KPI_Name],tblKPITargets[Target_Value]),"Met","Below Target")</f>
        <v>Below Target</v>
      </c>
      <c r="V662" t="str">
        <f>IF(tblOperations[[#This Row],[SLA_Compliance]]&gt;=_xlfn.XLOOKUP('04_References'!$A$3,tblKPITargets[KPI_Name],tblKPITargets[Target_Value]),"Met","Below Target")</f>
        <v>Below Target</v>
      </c>
      <c r="W662" t="str">
        <f>IF(tblOperations[[#This Row],[Quality_Pass_Rate]]&gt;=_xlfn.XLOOKUP('04_References'!$A$4,tblKPITargets[KPI_Name],tblKPITargets[Target_Value]),"Met","Below Target")</f>
        <v>Met</v>
      </c>
      <c r="X662" t="str">
        <f>IF(tblOperations[[#This Row],[Average_Completion_Days]]&lt;=_xlfn.XLOOKUP('04_References'!$A$7,tblKPITargets[KPI_Name],tblKPITargets[Target_Value]),"Met","Below Target")</f>
        <v>Below Target</v>
      </c>
      <c r="Y662" t="str">
        <f>IF(tblOperations[[#This Row],[Closing_Backlog]]&lt;=_xlfn.XLOOKUP('04_References'!$A$8,tblKPITargets[KPI_Name],tblKPITargets[Target_Value]),"Met","Below Target")</f>
        <v>Below Target</v>
      </c>
    </row>
    <row r="663" spans="1:25">
      <c r="A663" s="8" t="s">
        <v>691</v>
      </c>
      <c r="B663" s="9">
        <v>46052</v>
      </c>
      <c r="C663" s="4" t="s">
        <v>43</v>
      </c>
      <c r="D663" s="4" t="s">
        <v>21</v>
      </c>
      <c r="E663" s="4">
        <v>0</v>
      </c>
      <c r="F663" s="4">
        <v>32</v>
      </c>
      <c r="G663" s="4">
        <v>32</v>
      </c>
      <c r="H663" s="4">
        <v>32</v>
      </c>
      <c r="I663" s="4">
        <v>0</v>
      </c>
      <c r="J663" s="4">
        <v>0</v>
      </c>
      <c r="K663" s="4">
        <v>0</v>
      </c>
      <c r="L663" s="4">
        <v>0.9</v>
      </c>
      <c r="M663" s="4">
        <v>0.96699999999999997</v>
      </c>
      <c r="N663" s="4">
        <v>1</v>
      </c>
      <c r="O663" s="4">
        <v>4.8</v>
      </c>
      <c r="P663" s="4">
        <v>0.68899999999999995</v>
      </c>
      <c r="Q663" s="5">
        <v>1</v>
      </c>
      <c r="R663" s="4" t="str">
        <f>TRIM(tblOperations[[#This Row],[Region]])</f>
        <v>South West</v>
      </c>
      <c r="S663" s="4" t="str">
        <f>TRIM(tblOperations[[#This Row],[Team]])</f>
        <v>Facilities Response</v>
      </c>
      <c r="T663" s="4" t="str">
        <f>_xlfn.XLOOKUP(R663,tblRegionReference[Region],tblRegionReference[Area],"Not Found")</f>
        <v>South</v>
      </c>
      <c r="U663" s="4" t="str">
        <f>IF(tblOperations[[#This Row],[Completion_Rate]]&gt;=_xlfn.XLOOKUP("Completion Rate",tblKPITargets[KPI_Name],tblKPITargets[Target_Value]),"Met","Below Target")</f>
        <v>Met</v>
      </c>
      <c r="V663" t="str">
        <f>IF(tblOperations[[#This Row],[SLA_Compliance]]&gt;=_xlfn.XLOOKUP('04_References'!$A$3,tblKPITargets[KPI_Name],tblKPITargets[Target_Value]),"Met","Below Target")</f>
        <v>Met</v>
      </c>
      <c r="W663" t="str">
        <f>IF(tblOperations[[#This Row],[Quality_Pass_Rate]]&gt;=_xlfn.XLOOKUP('04_References'!$A$4,tblKPITargets[KPI_Name],tblKPITargets[Target_Value]),"Met","Below Target")</f>
        <v>Met</v>
      </c>
      <c r="X663" t="str">
        <f>IF(tblOperations[[#This Row],[Average_Completion_Days]]&lt;=_xlfn.XLOOKUP('04_References'!$A$7,tblKPITargets[KPI_Name],tblKPITargets[Target_Value]),"Met","Below Target")</f>
        <v>Met</v>
      </c>
      <c r="Y663" t="str">
        <f>IF(tblOperations[[#This Row],[Closing_Backlog]]&lt;=_xlfn.XLOOKUP('04_References'!$A$8,tblKPITargets[KPI_Name],tblKPITargets[Target_Value]),"Met","Below Target")</f>
        <v>Met</v>
      </c>
    </row>
    <row r="664" spans="1:25">
      <c r="A664" s="6" t="s">
        <v>692</v>
      </c>
      <c r="B664" s="7">
        <v>46052</v>
      </c>
      <c r="C664" s="2" t="s">
        <v>43</v>
      </c>
      <c r="D664" s="2" t="s">
        <v>23</v>
      </c>
      <c r="E664" s="2">
        <v>0</v>
      </c>
      <c r="F664" s="2">
        <v>34</v>
      </c>
      <c r="G664" s="2">
        <v>34</v>
      </c>
      <c r="H664" s="2">
        <v>34</v>
      </c>
      <c r="I664" s="2">
        <v>0</v>
      </c>
      <c r="J664" s="2">
        <v>0</v>
      </c>
      <c r="K664" s="2">
        <v>0</v>
      </c>
      <c r="L664" s="2">
        <v>1.6</v>
      </c>
      <c r="M664" s="2">
        <v>0.98899999999999999</v>
      </c>
      <c r="N664" s="2">
        <v>0.96299999999999997</v>
      </c>
      <c r="O664" s="2">
        <v>4.5</v>
      </c>
      <c r="P664" s="2">
        <v>0.64900000000000002</v>
      </c>
      <c r="Q664" s="3">
        <v>1</v>
      </c>
      <c r="R664" s="4" t="str">
        <f>TRIM(tblOperations[[#This Row],[Region]])</f>
        <v>South West</v>
      </c>
      <c r="S664" s="4" t="str">
        <f>TRIM(tblOperations[[#This Row],[Team]])</f>
        <v>Estates Support</v>
      </c>
      <c r="T664" s="4" t="str">
        <f>_xlfn.XLOOKUP(R664,tblRegionReference[Region],tblRegionReference[Area],"Not Found")</f>
        <v>South</v>
      </c>
      <c r="U664" s="4" t="str">
        <f>IF(tblOperations[[#This Row],[Completion_Rate]]&gt;=_xlfn.XLOOKUP("Completion Rate",tblKPITargets[KPI_Name],tblKPITargets[Target_Value]),"Met","Below Target")</f>
        <v>Met</v>
      </c>
      <c r="V664" t="str">
        <f>IF(tblOperations[[#This Row],[SLA_Compliance]]&gt;=_xlfn.XLOOKUP('04_References'!$A$3,tblKPITargets[KPI_Name],tblKPITargets[Target_Value]),"Met","Below Target")</f>
        <v>Met</v>
      </c>
      <c r="W664" t="str">
        <f>IF(tblOperations[[#This Row],[Quality_Pass_Rate]]&gt;=_xlfn.XLOOKUP('04_References'!$A$4,tblKPITargets[KPI_Name],tblKPITargets[Target_Value]),"Met","Below Target")</f>
        <v>Met</v>
      </c>
      <c r="X664" t="str">
        <f>IF(tblOperations[[#This Row],[Average_Completion_Days]]&lt;=_xlfn.XLOOKUP('04_References'!$A$7,tblKPITargets[KPI_Name],tblKPITargets[Target_Value]),"Met","Below Target")</f>
        <v>Met</v>
      </c>
      <c r="Y664" t="str">
        <f>IF(tblOperations[[#This Row],[Closing_Backlog]]&lt;=_xlfn.XLOOKUP('04_References'!$A$8,tblKPITargets[KPI_Name],tblKPITargets[Target_Value]),"Met","Below Target")</f>
        <v>Met</v>
      </c>
    </row>
    <row r="665" spans="1:25">
      <c r="A665" s="8" t="s">
        <v>693</v>
      </c>
      <c r="B665" s="9">
        <v>46052</v>
      </c>
      <c r="C665" s="4" t="s">
        <v>43</v>
      </c>
      <c r="D665" s="4" t="s">
        <v>25</v>
      </c>
      <c r="E665" s="4">
        <v>0</v>
      </c>
      <c r="F665" s="4">
        <v>34</v>
      </c>
      <c r="G665" s="4">
        <v>34</v>
      </c>
      <c r="H665" s="4">
        <v>34</v>
      </c>
      <c r="I665" s="4">
        <v>0</v>
      </c>
      <c r="J665" s="4">
        <v>0</v>
      </c>
      <c r="K665" s="4">
        <v>0</v>
      </c>
      <c r="L665" s="4">
        <v>1.2</v>
      </c>
      <c r="M665" s="4">
        <v>0.99199999999999999</v>
      </c>
      <c r="N665" s="4">
        <v>1</v>
      </c>
      <c r="O665" s="4">
        <v>4.5999999999999996</v>
      </c>
      <c r="P665" s="4">
        <v>0.67300000000000004</v>
      </c>
      <c r="Q665" s="5">
        <v>1</v>
      </c>
      <c r="R665" s="4" t="str">
        <f>TRIM(tblOperations[[#This Row],[Region]])</f>
        <v>South West</v>
      </c>
      <c r="S665" s="4" t="str">
        <f>TRIM(tblOperations[[#This Row],[Team]])</f>
        <v>Workplace Projects</v>
      </c>
      <c r="T665" s="4" t="str">
        <f>_xlfn.XLOOKUP(R665,tblRegionReference[Region],tblRegionReference[Area],"Not Found")</f>
        <v>South</v>
      </c>
      <c r="U665" s="4" t="str">
        <f>IF(tblOperations[[#This Row],[Completion_Rate]]&gt;=_xlfn.XLOOKUP("Completion Rate",tblKPITargets[KPI_Name],tblKPITargets[Target_Value]),"Met","Below Target")</f>
        <v>Met</v>
      </c>
      <c r="V665" t="str">
        <f>IF(tblOperations[[#This Row],[SLA_Compliance]]&gt;=_xlfn.XLOOKUP('04_References'!$A$3,tblKPITargets[KPI_Name],tblKPITargets[Target_Value]),"Met","Below Target")</f>
        <v>Met</v>
      </c>
      <c r="W665" t="str">
        <f>IF(tblOperations[[#This Row],[Quality_Pass_Rate]]&gt;=_xlfn.XLOOKUP('04_References'!$A$4,tblKPITargets[KPI_Name],tblKPITargets[Target_Value]),"Met","Below Target")</f>
        <v>Met</v>
      </c>
      <c r="X665" t="str">
        <f>IF(tblOperations[[#This Row],[Average_Completion_Days]]&lt;=_xlfn.XLOOKUP('04_References'!$A$7,tblKPITargets[KPI_Name],tblKPITargets[Target_Value]),"Met","Below Target")</f>
        <v>Met</v>
      </c>
      <c r="Y665" t="str">
        <f>IF(tblOperations[[#This Row],[Closing_Backlog]]&lt;=_xlfn.XLOOKUP('04_References'!$A$8,tblKPITargets[KPI_Name],tblKPITargets[Target_Value]),"Met","Below Target")</f>
        <v>Met</v>
      </c>
    </row>
    <row r="666" spans="1:25">
      <c r="A666" s="6" t="s">
        <v>694</v>
      </c>
      <c r="B666" s="7">
        <v>46052</v>
      </c>
      <c r="C666" s="2" t="s">
        <v>48</v>
      </c>
      <c r="D666" s="2" t="s">
        <v>19</v>
      </c>
      <c r="E666" s="2">
        <v>1</v>
      </c>
      <c r="F666" s="2">
        <v>71</v>
      </c>
      <c r="G666" s="2">
        <v>72</v>
      </c>
      <c r="H666" s="2">
        <v>58</v>
      </c>
      <c r="I666" s="2">
        <v>14</v>
      </c>
      <c r="J666" s="2">
        <v>0</v>
      </c>
      <c r="K666" s="2">
        <v>0</v>
      </c>
      <c r="L666" s="2">
        <v>2.5</v>
      </c>
      <c r="M666" s="2">
        <v>0.92</v>
      </c>
      <c r="N666" s="2">
        <v>0.99099999999999999</v>
      </c>
      <c r="O666" s="2">
        <v>4.2</v>
      </c>
      <c r="P666" s="2">
        <v>0.66900000000000004</v>
      </c>
      <c r="Q666" s="3">
        <v>0.80600000000000005</v>
      </c>
      <c r="R666" s="4" t="str">
        <f>TRIM(tblOperations[[#This Row],[Region]])</f>
        <v>South East</v>
      </c>
      <c r="S666" s="4" t="str">
        <f>TRIM(tblOperations[[#This Row],[Team]])</f>
        <v>Workplace Services</v>
      </c>
      <c r="T666" s="4" t="str">
        <f>_xlfn.XLOOKUP(R666,tblRegionReference[Region],tblRegionReference[Area],"Not Found")</f>
        <v>South</v>
      </c>
      <c r="U666" s="4" t="str">
        <f>IF(tblOperations[[#This Row],[Completion_Rate]]&gt;=_xlfn.XLOOKUP("Completion Rate",tblKPITargets[KPI_Name],tblKPITargets[Target_Value]),"Met","Below Target")</f>
        <v>Below Target</v>
      </c>
      <c r="V666" t="str">
        <f>IF(tblOperations[[#This Row],[SLA_Compliance]]&gt;=_xlfn.XLOOKUP('04_References'!$A$3,tblKPITargets[KPI_Name],tblKPITargets[Target_Value]),"Met","Below Target")</f>
        <v>Met</v>
      </c>
      <c r="W666" t="str">
        <f>IF(tblOperations[[#This Row],[Quality_Pass_Rate]]&gt;=_xlfn.XLOOKUP('04_References'!$A$4,tblKPITargets[KPI_Name],tblKPITargets[Target_Value]),"Met","Below Target")</f>
        <v>Met</v>
      </c>
      <c r="X666" t="str">
        <f>IF(tblOperations[[#This Row],[Average_Completion_Days]]&lt;=_xlfn.XLOOKUP('04_References'!$A$7,tblKPITargets[KPI_Name],tblKPITargets[Target_Value]),"Met","Below Target")</f>
        <v>Met</v>
      </c>
      <c r="Y666" t="str">
        <f>IF(tblOperations[[#This Row],[Closing_Backlog]]&lt;=_xlfn.XLOOKUP('04_References'!$A$8,tblKPITargets[KPI_Name],tblKPITargets[Target_Value]),"Met","Below Target")</f>
        <v>Below Target</v>
      </c>
    </row>
    <row r="667" spans="1:25">
      <c r="A667" s="8" t="s">
        <v>695</v>
      </c>
      <c r="B667" s="9">
        <v>46052</v>
      </c>
      <c r="C667" s="4" t="s">
        <v>48</v>
      </c>
      <c r="D667" s="4" t="s">
        <v>21</v>
      </c>
      <c r="E667" s="4">
        <v>653</v>
      </c>
      <c r="F667" s="4">
        <v>35</v>
      </c>
      <c r="G667" s="4">
        <v>688</v>
      </c>
      <c r="H667" s="4">
        <v>22</v>
      </c>
      <c r="I667" s="4">
        <v>666</v>
      </c>
      <c r="J667" s="4">
        <v>0</v>
      </c>
      <c r="K667" s="4">
        <v>0</v>
      </c>
      <c r="L667" s="4">
        <v>8</v>
      </c>
      <c r="M667" s="4">
        <v>0.6</v>
      </c>
      <c r="N667" s="4">
        <v>0.96599999999999997</v>
      </c>
      <c r="O667" s="4">
        <v>2.5</v>
      </c>
      <c r="P667" s="4">
        <v>0.751</v>
      </c>
      <c r="Q667" s="5">
        <v>3.2000000000000001E-2</v>
      </c>
      <c r="R667" s="4" t="str">
        <f>TRIM(tblOperations[[#This Row],[Region]])</f>
        <v>South East</v>
      </c>
      <c r="S667" s="4" t="str">
        <f>TRIM(tblOperations[[#This Row],[Team]])</f>
        <v>Facilities Response</v>
      </c>
      <c r="T667" s="4" t="str">
        <f>_xlfn.XLOOKUP(R667,tblRegionReference[Region],tblRegionReference[Area],"Not Found")</f>
        <v>South</v>
      </c>
      <c r="U667" s="4" t="str">
        <f>IF(tblOperations[[#This Row],[Completion_Rate]]&gt;=_xlfn.XLOOKUP("Completion Rate",tblKPITargets[KPI_Name],tblKPITargets[Target_Value]),"Met","Below Target")</f>
        <v>Below Target</v>
      </c>
      <c r="V667" t="str">
        <f>IF(tblOperations[[#This Row],[SLA_Compliance]]&gt;=_xlfn.XLOOKUP('04_References'!$A$3,tblKPITargets[KPI_Name],tblKPITargets[Target_Value]),"Met","Below Target")</f>
        <v>Below Target</v>
      </c>
      <c r="W667" t="str">
        <f>IF(tblOperations[[#This Row],[Quality_Pass_Rate]]&gt;=_xlfn.XLOOKUP('04_References'!$A$4,tblKPITargets[KPI_Name],tblKPITargets[Target_Value]),"Met","Below Target")</f>
        <v>Met</v>
      </c>
      <c r="X667" t="str">
        <f>IF(tblOperations[[#This Row],[Average_Completion_Days]]&lt;=_xlfn.XLOOKUP('04_References'!$A$7,tblKPITargets[KPI_Name],tblKPITargets[Target_Value]),"Met","Below Target")</f>
        <v>Below Target</v>
      </c>
      <c r="Y667" t="str">
        <f>IF(tblOperations[[#This Row],[Closing_Backlog]]&lt;=_xlfn.XLOOKUP('04_References'!$A$8,tblKPITargets[KPI_Name],tblKPITargets[Target_Value]),"Met","Below Target")</f>
        <v>Below Target</v>
      </c>
    </row>
    <row r="668" spans="1:25">
      <c r="A668" s="6" t="s">
        <v>696</v>
      </c>
      <c r="B668" s="7">
        <v>46052</v>
      </c>
      <c r="C668" s="2" t="s">
        <v>48</v>
      </c>
      <c r="D668" s="2" t="s">
        <v>23</v>
      </c>
      <c r="E668" s="2">
        <v>20</v>
      </c>
      <c r="F668" s="2">
        <v>38</v>
      </c>
      <c r="G668" s="2">
        <v>58</v>
      </c>
      <c r="H668" s="2">
        <v>58</v>
      </c>
      <c r="I668" s="2">
        <v>0</v>
      </c>
      <c r="J668" s="2">
        <v>0</v>
      </c>
      <c r="K668" s="2">
        <v>0</v>
      </c>
      <c r="L668" s="2">
        <v>1.7</v>
      </c>
      <c r="M668" s="2">
        <v>1</v>
      </c>
      <c r="N668" s="2">
        <v>0.97799999999999998</v>
      </c>
      <c r="O668" s="2">
        <v>4.8</v>
      </c>
      <c r="P668" s="2">
        <v>0.69499999999999995</v>
      </c>
      <c r="Q668" s="3">
        <v>1</v>
      </c>
      <c r="R668" s="4" t="str">
        <f>TRIM(tblOperations[[#This Row],[Region]])</f>
        <v>South East</v>
      </c>
      <c r="S668" s="4" t="str">
        <f>TRIM(tblOperations[[#This Row],[Team]])</f>
        <v>Estates Support</v>
      </c>
      <c r="T668" s="4" t="str">
        <f>_xlfn.XLOOKUP(R668,tblRegionReference[Region],tblRegionReference[Area],"Not Found")</f>
        <v>South</v>
      </c>
      <c r="U668" s="4" t="str">
        <f>IF(tblOperations[[#This Row],[Completion_Rate]]&gt;=_xlfn.XLOOKUP("Completion Rate",tblKPITargets[KPI_Name],tblKPITargets[Target_Value]),"Met","Below Target")</f>
        <v>Met</v>
      </c>
      <c r="V668" t="str">
        <f>IF(tblOperations[[#This Row],[SLA_Compliance]]&gt;=_xlfn.XLOOKUP('04_References'!$A$3,tblKPITargets[KPI_Name],tblKPITargets[Target_Value]),"Met","Below Target")</f>
        <v>Met</v>
      </c>
      <c r="W668" t="str">
        <f>IF(tblOperations[[#This Row],[Quality_Pass_Rate]]&gt;=_xlfn.XLOOKUP('04_References'!$A$4,tblKPITargets[KPI_Name],tblKPITargets[Target_Value]),"Met","Below Target")</f>
        <v>Met</v>
      </c>
      <c r="X668" t="str">
        <f>IF(tblOperations[[#This Row],[Average_Completion_Days]]&lt;=_xlfn.XLOOKUP('04_References'!$A$7,tblKPITargets[KPI_Name],tblKPITargets[Target_Value]),"Met","Below Target")</f>
        <v>Met</v>
      </c>
      <c r="Y668" t="str">
        <f>IF(tblOperations[[#This Row],[Closing_Backlog]]&lt;=_xlfn.XLOOKUP('04_References'!$A$8,tblKPITargets[KPI_Name],tblKPITargets[Target_Value]),"Met","Below Target")</f>
        <v>Met</v>
      </c>
    </row>
    <row r="669" spans="1:25">
      <c r="A669" s="8" t="s">
        <v>697</v>
      </c>
      <c r="B669" s="9">
        <v>46052</v>
      </c>
      <c r="C669" s="4" t="s">
        <v>48</v>
      </c>
      <c r="D669" s="4" t="s">
        <v>25</v>
      </c>
      <c r="E669" s="4">
        <v>266</v>
      </c>
      <c r="F669" s="4">
        <v>24</v>
      </c>
      <c r="G669" s="4">
        <v>290</v>
      </c>
      <c r="H669" s="4">
        <v>23</v>
      </c>
      <c r="I669" s="4">
        <v>267</v>
      </c>
      <c r="J669" s="4">
        <v>0</v>
      </c>
      <c r="K669" s="4">
        <v>0</v>
      </c>
      <c r="L669" s="4">
        <v>8</v>
      </c>
      <c r="M669" s="4">
        <v>0.6</v>
      </c>
      <c r="N669" s="4">
        <v>0.99099999999999999</v>
      </c>
      <c r="O669" s="4">
        <v>2.5</v>
      </c>
      <c r="P669" s="4">
        <v>0.71899999999999997</v>
      </c>
      <c r="Q669" s="5">
        <v>7.9000000000000001E-2</v>
      </c>
      <c r="R669" s="4" t="str">
        <f>TRIM(tblOperations[[#This Row],[Region]])</f>
        <v>South East</v>
      </c>
      <c r="S669" s="4" t="str">
        <f>TRIM(tblOperations[[#This Row],[Team]])</f>
        <v>Workplace Projects</v>
      </c>
      <c r="T669" s="4" t="str">
        <f>_xlfn.XLOOKUP(R669,tblRegionReference[Region],tblRegionReference[Area],"Not Found")</f>
        <v>South</v>
      </c>
      <c r="U669" s="4" t="str">
        <f>IF(tblOperations[[#This Row],[Completion_Rate]]&gt;=_xlfn.XLOOKUP("Completion Rate",tblKPITargets[KPI_Name],tblKPITargets[Target_Value]),"Met","Below Target")</f>
        <v>Below Target</v>
      </c>
      <c r="V669" t="str">
        <f>IF(tblOperations[[#This Row],[SLA_Compliance]]&gt;=_xlfn.XLOOKUP('04_References'!$A$3,tblKPITargets[KPI_Name],tblKPITargets[Target_Value]),"Met","Below Target")</f>
        <v>Below Target</v>
      </c>
      <c r="W669" t="str">
        <f>IF(tblOperations[[#This Row],[Quality_Pass_Rate]]&gt;=_xlfn.XLOOKUP('04_References'!$A$4,tblKPITargets[KPI_Name],tblKPITargets[Target_Value]),"Met","Below Target")</f>
        <v>Met</v>
      </c>
      <c r="X669" t="str">
        <f>IF(tblOperations[[#This Row],[Average_Completion_Days]]&lt;=_xlfn.XLOOKUP('04_References'!$A$7,tblKPITargets[KPI_Name],tblKPITargets[Target_Value]),"Met","Below Target")</f>
        <v>Below Target</v>
      </c>
      <c r="Y669" t="str">
        <f>IF(tblOperations[[#This Row],[Closing_Backlog]]&lt;=_xlfn.XLOOKUP('04_References'!$A$8,tblKPITargets[KPI_Name],tblKPITargets[Target_Value]),"Met","Below Target")</f>
        <v>Below Target</v>
      </c>
    </row>
    <row r="670" spans="1:25">
      <c r="A670" s="6" t="s">
        <v>698</v>
      </c>
      <c r="B670" s="7">
        <v>46052</v>
      </c>
      <c r="C670" s="2" t="s">
        <v>53</v>
      </c>
      <c r="D670" s="2" t="s">
        <v>19</v>
      </c>
      <c r="E670" s="2">
        <v>347</v>
      </c>
      <c r="F670" s="2">
        <v>54</v>
      </c>
      <c r="G670" s="2">
        <v>401</v>
      </c>
      <c r="H670" s="2">
        <v>26</v>
      </c>
      <c r="I670" s="2">
        <v>375</v>
      </c>
      <c r="J670" s="2">
        <v>0</v>
      </c>
      <c r="K670" s="2">
        <v>0</v>
      </c>
      <c r="L670" s="2">
        <v>8</v>
      </c>
      <c r="M670" s="2">
        <v>0.6</v>
      </c>
      <c r="N670" s="2">
        <v>0.98199999999999998</v>
      </c>
      <c r="O670" s="2">
        <v>2.5</v>
      </c>
      <c r="P670" s="2">
        <v>0.77100000000000002</v>
      </c>
      <c r="Q670" s="3">
        <v>6.5000000000000002E-2</v>
      </c>
      <c r="R670" s="4" t="str">
        <f>TRIM(tblOperations[[#This Row],[Region]])</f>
        <v>Wales</v>
      </c>
      <c r="S670" s="4" t="str">
        <f>TRIM(tblOperations[[#This Row],[Team]])</f>
        <v>Workplace Services</v>
      </c>
      <c r="T670" s="4" t="str">
        <f>_xlfn.XLOOKUP(R670,tblRegionReference[Region],tblRegionReference[Area],"Not Found")</f>
        <v>Wales</v>
      </c>
      <c r="U670" s="4" t="str">
        <f>IF(tblOperations[[#This Row],[Completion_Rate]]&gt;=_xlfn.XLOOKUP("Completion Rate",tblKPITargets[KPI_Name],tblKPITargets[Target_Value]),"Met","Below Target")</f>
        <v>Below Target</v>
      </c>
      <c r="V670" t="str">
        <f>IF(tblOperations[[#This Row],[SLA_Compliance]]&gt;=_xlfn.XLOOKUP('04_References'!$A$3,tblKPITargets[KPI_Name],tblKPITargets[Target_Value]),"Met","Below Target")</f>
        <v>Below Target</v>
      </c>
      <c r="W670" t="str">
        <f>IF(tblOperations[[#This Row],[Quality_Pass_Rate]]&gt;=_xlfn.XLOOKUP('04_References'!$A$4,tblKPITargets[KPI_Name],tblKPITargets[Target_Value]),"Met","Below Target")</f>
        <v>Met</v>
      </c>
      <c r="X670" t="str">
        <f>IF(tblOperations[[#This Row],[Average_Completion_Days]]&lt;=_xlfn.XLOOKUP('04_References'!$A$7,tblKPITargets[KPI_Name],tblKPITargets[Target_Value]),"Met","Below Target")</f>
        <v>Below Target</v>
      </c>
      <c r="Y670" t="str">
        <f>IF(tblOperations[[#This Row],[Closing_Backlog]]&lt;=_xlfn.XLOOKUP('04_References'!$A$8,tblKPITargets[KPI_Name],tblKPITargets[Target_Value]),"Met","Below Target")</f>
        <v>Below Target</v>
      </c>
    </row>
    <row r="671" spans="1:25">
      <c r="A671" s="8" t="s">
        <v>699</v>
      </c>
      <c r="B671" s="9">
        <v>46052</v>
      </c>
      <c r="C671" s="4" t="s">
        <v>53</v>
      </c>
      <c r="D671" s="4" t="s">
        <v>21</v>
      </c>
      <c r="E671" s="4">
        <v>291</v>
      </c>
      <c r="F671" s="4">
        <v>35</v>
      </c>
      <c r="G671" s="4">
        <v>326</v>
      </c>
      <c r="H671" s="4">
        <v>28</v>
      </c>
      <c r="I671" s="4">
        <v>298</v>
      </c>
      <c r="J671" s="4">
        <v>0</v>
      </c>
      <c r="K671" s="4">
        <v>0</v>
      </c>
      <c r="L671" s="4">
        <v>8</v>
      </c>
      <c r="M671" s="4">
        <v>0.6</v>
      </c>
      <c r="N671" s="4">
        <v>0.97599999999999998</v>
      </c>
      <c r="O671" s="4">
        <v>2.5</v>
      </c>
      <c r="P671" s="4">
        <v>0.70599999999999996</v>
      </c>
      <c r="Q671" s="5">
        <v>8.5999999999999993E-2</v>
      </c>
      <c r="R671" s="4" t="str">
        <f>TRIM(tblOperations[[#This Row],[Region]])</f>
        <v>Wales</v>
      </c>
      <c r="S671" s="4" t="str">
        <f>TRIM(tblOperations[[#This Row],[Team]])</f>
        <v>Facilities Response</v>
      </c>
      <c r="T671" s="4" t="str">
        <f>_xlfn.XLOOKUP(R671,tblRegionReference[Region],tblRegionReference[Area],"Not Found")</f>
        <v>Wales</v>
      </c>
      <c r="U671" s="4" t="str">
        <f>IF(tblOperations[[#This Row],[Completion_Rate]]&gt;=_xlfn.XLOOKUP("Completion Rate",tblKPITargets[KPI_Name],tblKPITargets[Target_Value]),"Met","Below Target")</f>
        <v>Below Target</v>
      </c>
      <c r="V671" t="str">
        <f>IF(tblOperations[[#This Row],[SLA_Compliance]]&gt;=_xlfn.XLOOKUP('04_References'!$A$3,tblKPITargets[KPI_Name],tblKPITargets[Target_Value]),"Met","Below Target")</f>
        <v>Below Target</v>
      </c>
      <c r="W671" t="str">
        <f>IF(tblOperations[[#This Row],[Quality_Pass_Rate]]&gt;=_xlfn.XLOOKUP('04_References'!$A$4,tblKPITargets[KPI_Name],tblKPITargets[Target_Value]),"Met","Below Target")</f>
        <v>Met</v>
      </c>
      <c r="X671" t="str">
        <f>IF(tblOperations[[#This Row],[Average_Completion_Days]]&lt;=_xlfn.XLOOKUP('04_References'!$A$7,tblKPITargets[KPI_Name],tblKPITargets[Target_Value]),"Met","Below Target")</f>
        <v>Below Target</v>
      </c>
      <c r="Y671" t="str">
        <f>IF(tblOperations[[#This Row],[Closing_Backlog]]&lt;=_xlfn.XLOOKUP('04_References'!$A$8,tblKPITargets[KPI_Name],tblKPITargets[Target_Value]),"Met","Below Target")</f>
        <v>Below Target</v>
      </c>
    </row>
    <row r="672" spans="1:25">
      <c r="A672" s="6" t="s">
        <v>700</v>
      </c>
      <c r="B672" s="7">
        <v>46052</v>
      </c>
      <c r="C672" s="2" t="s">
        <v>53</v>
      </c>
      <c r="D672" s="2" t="s">
        <v>23</v>
      </c>
      <c r="E672" s="2">
        <v>197</v>
      </c>
      <c r="F672" s="2">
        <v>34</v>
      </c>
      <c r="G672" s="2">
        <v>231</v>
      </c>
      <c r="H672" s="2">
        <v>29</v>
      </c>
      <c r="I672" s="2">
        <v>202</v>
      </c>
      <c r="J672" s="2">
        <v>1</v>
      </c>
      <c r="K672" s="2">
        <v>1</v>
      </c>
      <c r="L672" s="2">
        <v>8</v>
      </c>
      <c r="M672" s="2">
        <v>0.6</v>
      </c>
      <c r="N672" s="2">
        <v>0.95</v>
      </c>
      <c r="O672" s="2">
        <v>2.5</v>
      </c>
      <c r="P672" s="2">
        <v>0.755</v>
      </c>
      <c r="Q672" s="3">
        <v>0.126</v>
      </c>
      <c r="R672" s="4" t="str">
        <f>TRIM(tblOperations[[#This Row],[Region]])</f>
        <v>Wales</v>
      </c>
      <c r="S672" s="4" t="str">
        <f>TRIM(tblOperations[[#This Row],[Team]])</f>
        <v>Estates Support</v>
      </c>
      <c r="T672" s="4" t="str">
        <f>_xlfn.XLOOKUP(R672,tblRegionReference[Region],tblRegionReference[Area],"Not Found")</f>
        <v>Wales</v>
      </c>
      <c r="U672" s="4" t="str">
        <f>IF(tblOperations[[#This Row],[Completion_Rate]]&gt;=_xlfn.XLOOKUP("Completion Rate",tblKPITargets[KPI_Name],tblKPITargets[Target_Value]),"Met","Below Target")</f>
        <v>Below Target</v>
      </c>
      <c r="V672" t="str">
        <f>IF(tblOperations[[#This Row],[SLA_Compliance]]&gt;=_xlfn.XLOOKUP('04_References'!$A$3,tblKPITargets[KPI_Name],tblKPITargets[Target_Value]),"Met","Below Target")</f>
        <v>Below Target</v>
      </c>
      <c r="W672" t="str">
        <f>IF(tblOperations[[#This Row],[Quality_Pass_Rate]]&gt;=_xlfn.XLOOKUP('04_References'!$A$4,tblKPITargets[KPI_Name],tblKPITargets[Target_Value]),"Met","Below Target")</f>
        <v>Met</v>
      </c>
      <c r="X672" t="str">
        <f>IF(tblOperations[[#This Row],[Average_Completion_Days]]&lt;=_xlfn.XLOOKUP('04_References'!$A$7,tblKPITargets[KPI_Name],tblKPITargets[Target_Value]),"Met","Below Target")</f>
        <v>Below Target</v>
      </c>
      <c r="Y672" t="str">
        <f>IF(tblOperations[[#This Row],[Closing_Backlog]]&lt;=_xlfn.XLOOKUP('04_References'!$A$8,tblKPITargets[KPI_Name],tblKPITargets[Target_Value]),"Met","Below Target")</f>
        <v>Below Target</v>
      </c>
    </row>
    <row r="673" spans="1:25">
      <c r="A673" s="8" t="s">
        <v>701</v>
      </c>
      <c r="B673" s="9">
        <v>46052</v>
      </c>
      <c r="C673" s="4" t="s">
        <v>53</v>
      </c>
      <c r="D673" s="4" t="s">
        <v>25</v>
      </c>
      <c r="E673" s="4">
        <v>0</v>
      </c>
      <c r="F673" s="4">
        <v>30</v>
      </c>
      <c r="G673" s="4">
        <v>30</v>
      </c>
      <c r="H673" s="4">
        <v>30</v>
      </c>
      <c r="I673" s="4">
        <v>0</v>
      </c>
      <c r="J673" s="4">
        <v>0</v>
      </c>
      <c r="K673" s="4">
        <v>0</v>
      </c>
      <c r="L673" s="4">
        <v>1.5</v>
      </c>
      <c r="M673" s="4">
        <v>0.94099999999999995</v>
      </c>
      <c r="N673" s="4">
        <v>0.99299999999999999</v>
      </c>
      <c r="O673" s="4">
        <v>4.5</v>
      </c>
      <c r="P673" s="4">
        <v>0.74</v>
      </c>
      <c r="Q673" s="5">
        <v>1</v>
      </c>
      <c r="R673" s="4" t="str">
        <f>TRIM(tblOperations[[#This Row],[Region]])</f>
        <v>Wales</v>
      </c>
      <c r="S673" s="4" t="str">
        <f>TRIM(tblOperations[[#This Row],[Team]])</f>
        <v>Workplace Projects</v>
      </c>
      <c r="T673" s="4" t="str">
        <f>_xlfn.XLOOKUP(R673,tblRegionReference[Region],tblRegionReference[Area],"Not Found")</f>
        <v>Wales</v>
      </c>
      <c r="U673" s="4" t="str">
        <f>IF(tblOperations[[#This Row],[Completion_Rate]]&gt;=_xlfn.XLOOKUP("Completion Rate",tblKPITargets[KPI_Name],tblKPITargets[Target_Value]),"Met","Below Target")</f>
        <v>Met</v>
      </c>
      <c r="V673" t="str">
        <f>IF(tblOperations[[#This Row],[SLA_Compliance]]&gt;=_xlfn.XLOOKUP('04_References'!$A$3,tblKPITargets[KPI_Name],tblKPITargets[Target_Value]),"Met","Below Target")</f>
        <v>Met</v>
      </c>
      <c r="W673" t="str">
        <f>IF(tblOperations[[#This Row],[Quality_Pass_Rate]]&gt;=_xlfn.XLOOKUP('04_References'!$A$4,tblKPITargets[KPI_Name],tblKPITargets[Target_Value]),"Met","Below Target")</f>
        <v>Met</v>
      </c>
      <c r="X673" t="str">
        <f>IF(tblOperations[[#This Row],[Average_Completion_Days]]&lt;=_xlfn.XLOOKUP('04_References'!$A$7,tblKPITargets[KPI_Name],tblKPITargets[Target_Value]),"Met","Below Target")</f>
        <v>Met</v>
      </c>
      <c r="Y673" t="str">
        <f>IF(tblOperations[[#This Row],[Closing_Backlog]]&lt;=_xlfn.XLOOKUP('04_References'!$A$8,tblKPITargets[KPI_Name],tblKPITargets[Target_Value]),"Met","Below Target")</f>
        <v>Met</v>
      </c>
    </row>
    <row r="674" spans="1:25">
      <c r="A674" s="6" t="s">
        <v>702</v>
      </c>
      <c r="B674" s="7">
        <v>46055</v>
      </c>
      <c r="C674" s="2" t="s">
        <v>18</v>
      </c>
      <c r="D674" s="2" t="s">
        <v>19</v>
      </c>
      <c r="E674" s="2">
        <v>107</v>
      </c>
      <c r="F674" s="2">
        <v>52</v>
      </c>
      <c r="G674" s="2">
        <v>159</v>
      </c>
      <c r="H674" s="2">
        <v>39</v>
      </c>
      <c r="I674" s="2">
        <v>120</v>
      </c>
      <c r="J674" s="2">
        <v>0</v>
      </c>
      <c r="K674" s="2">
        <v>0</v>
      </c>
      <c r="L674" s="2">
        <v>8</v>
      </c>
      <c r="M674" s="2">
        <v>0.6</v>
      </c>
      <c r="N674" s="2">
        <v>0.96399999999999997</v>
      </c>
      <c r="O674" s="2">
        <v>2.5</v>
      </c>
      <c r="P674" s="2">
        <v>0.81299999999999994</v>
      </c>
      <c r="Q674" s="3">
        <v>0.245</v>
      </c>
      <c r="R674" s="4" t="str">
        <f>TRIM(tblOperations[[#This Row],[Region]])</f>
        <v>Scotland</v>
      </c>
      <c r="S674" s="4" t="str">
        <f>TRIM(tblOperations[[#This Row],[Team]])</f>
        <v>Workplace Services</v>
      </c>
      <c r="T674" s="4" t="str">
        <f>_xlfn.XLOOKUP(R674,tblRegionReference[Region],tblRegionReference[Area],"Not Found")</f>
        <v>North</v>
      </c>
      <c r="U674" s="4" t="str">
        <f>IF(tblOperations[[#This Row],[Completion_Rate]]&gt;=_xlfn.XLOOKUP("Completion Rate",tblKPITargets[KPI_Name],tblKPITargets[Target_Value]),"Met","Below Target")</f>
        <v>Below Target</v>
      </c>
      <c r="V674" t="str">
        <f>IF(tblOperations[[#This Row],[SLA_Compliance]]&gt;=_xlfn.XLOOKUP('04_References'!$A$3,tblKPITargets[KPI_Name],tblKPITargets[Target_Value]),"Met","Below Target")</f>
        <v>Below Target</v>
      </c>
      <c r="W674" t="str">
        <f>IF(tblOperations[[#This Row],[Quality_Pass_Rate]]&gt;=_xlfn.XLOOKUP('04_References'!$A$4,tblKPITargets[KPI_Name],tblKPITargets[Target_Value]),"Met","Below Target")</f>
        <v>Met</v>
      </c>
      <c r="X674" t="str">
        <f>IF(tblOperations[[#This Row],[Average_Completion_Days]]&lt;=_xlfn.XLOOKUP('04_References'!$A$7,tblKPITargets[KPI_Name],tblKPITargets[Target_Value]),"Met","Below Target")</f>
        <v>Below Target</v>
      </c>
      <c r="Y674" t="str">
        <f>IF(tblOperations[[#This Row],[Closing_Backlog]]&lt;=_xlfn.XLOOKUP('04_References'!$A$8,tblKPITargets[KPI_Name],tblKPITargets[Target_Value]),"Met","Below Target")</f>
        <v>Below Target</v>
      </c>
    </row>
    <row r="675" spans="1:25">
      <c r="A675" s="8" t="s">
        <v>703</v>
      </c>
      <c r="B675" s="9">
        <v>46055</v>
      </c>
      <c r="C675" s="4" t="s">
        <v>18</v>
      </c>
      <c r="D675" s="4" t="s">
        <v>21</v>
      </c>
      <c r="E675" s="4">
        <v>0</v>
      </c>
      <c r="F675" s="4">
        <v>53</v>
      </c>
      <c r="G675" s="4">
        <v>53</v>
      </c>
      <c r="H675" s="4">
        <v>53</v>
      </c>
      <c r="I675" s="4">
        <v>0</v>
      </c>
      <c r="J675" s="4">
        <v>0</v>
      </c>
      <c r="K675" s="4">
        <v>0</v>
      </c>
      <c r="L675" s="4">
        <v>1.5</v>
      </c>
      <c r="M675" s="4">
        <v>0.98699999999999999</v>
      </c>
      <c r="N675" s="4">
        <v>0.95899999999999996</v>
      </c>
      <c r="O675" s="4">
        <v>4.3</v>
      </c>
      <c r="P675" s="4">
        <v>0.66500000000000004</v>
      </c>
      <c r="Q675" s="5">
        <v>1</v>
      </c>
      <c r="R675" s="4" t="str">
        <f>TRIM(tblOperations[[#This Row],[Region]])</f>
        <v>Scotland</v>
      </c>
      <c r="S675" s="4" t="str">
        <f>TRIM(tblOperations[[#This Row],[Team]])</f>
        <v>Facilities Response</v>
      </c>
      <c r="T675" s="4" t="str">
        <f>_xlfn.XLOOKUP(R675,tblRegionReference[Region],tblRegionReference[Area],"Not Found")</f>
        <v>North</v>
      </c>
      <c r="U675" s="4" t="str">
        <f>IF(tblOperations[[#This Row],[Completion_Rate]]&gt;=_xlfn.XLOOKUP("Completion Rate",tblKPITargets[KPI_Name],tblKPITargets[Target_Value]),"Met","Below Target")</f>
        <v>Met</v>
      </c>
      <c r="V675" t="str">
        <f>IF(tblOperations[[#This Row],[SLA_Compliance]]&gt;=_xlfn.XLOOKUP('04_References'!$A$3,tblKPITargets[KPI_Name],tblKPITargets[Target_Value]),"Met","Below Target")</f>
        <v>Met</v>
      </c>
      <c r="W675" t="str">
        <f>IF(tblOperations[[#This Row],[Quality_Pass_Rate]]&gt;=_xlfn.XLOOKUP('04_References'!$A$4,tblKPITargets[KPI_Name],tblKPITargets[Target_Value]),"Met","Below Target")</f>
        <v>Met</v>
      </c>
      <c r="X675" t="str">
        <f>IF(tblOperations[[#This Row],[Average_Completion_Days]]&lt;=_xlfn.XLOOKUP('04_References'!$A$7,tblKPITargets[KPI_Name],tblKPITargets[Target_Value]),"Met","Below Target")</f>
        <v>Met</v>
      </c>
      <c r="Y675" t="str">
        <f>IF(tblOperations[[#This Row],[Closing_Backlog]]&lt;=_xlfn.XLOOKUP('04_References'!$A$8,tblKPITargets[KPI_Name],tblKPITargets[Target_Value]),"Met","Below Target")</f>
        <v>Met</v>
      </c>
    </row>
    <row r="676" spans="1:25">
      <c r="A676" s="6" t="s">
        <v>704</v>
      </c>
      <c r="B676" s="7">
        <v>46055</v>
      </c>
      <c r="C676" s="2" t="s">
        <v>18</v>
      </c>
      <c r="D676" s="2" t="s">
        <v>23</v>
      </c>
      <c r="E676" s="2">
        <v>215</v>
      </c>
      <c r="F676" s="2">
        <v>22</v>
      </c>
      <c r="G676" s="2">
        <v>237</v>
      </c>
      <c r="H676" s="2">
        <v>38</v>
      </c>
      <c r="I676" s="2">
        <v>199</v>
      </c>
      <c r="J676" s="2">
        <v>0</v>
      </c>
      <c r="K676" s="2">
        <v>0</v>
      </c>
      <c r="L676" s="2">
        <v>8</v>
      </c>
      <c r="M676" s="2">
        <v>0.6</v>
      </c>
      <c r="N676" s="2">
        <v>0.97499999999999998</v>
      </c>
      <c r="O676" s="2">
        <v>2.5</v>
      </c>
      <c r="P676" s="2">
        <v>0.7</v>
      </c>
      <c r="Q676" s="3">
        <v>0.16</v>
      </c>
      <c r="R676" s="4" t="str">
        <f>TRIM(tblOperations[[#This Row],[Region]])</f>
        <v>Scotland</v>
      </c>
      <c r="S676" s="4" t="str">
        <f>TRIM(tblOperations[[#This Row],[Team]])</f>
        <v>Estates Support</v>
      </c>
      <c r="T676" s="4" t="str">
        <f>_xlfn.XLOOKUP(R676,tblRegionReference[Region],tblRegionReference[Area],"Not Found")</f>
        <v>North</v>
      </c>
      <c r="U676" s="4" t="str">
        <f>IF(tblOperations[[#This Row],[Completion_Rate]]&gt;=_xlfn.XLOOKUP("Completion Rate",tblKPITargets[KPI_Name],tblKPITargets[Target_Value]),"Met","Below Target")</f>
        <v>Below Target</v>
      </c>
      <c r="V676" t="str">
        <f>IF(tblOperations[[#This Row],[SLA_Compliance]]&gt;=_xlfn.XLOOKUP('04_References'!$A$3,tblKPITargets[KPI_Name],tblKPITargets[Target_Value]),"Met","Below Target")</f>
        <v>Below Target</v>
      </c>
      <c r="W676" t="str">
        <f>IF(tblOperations[[#This Row],[Quality_Pass_Rate]]&gt;=_xlfn.XLOOKUP('04_References'!$A$4,tblKPITargets[KPI_Name],tblKPITargets[Target_Value]),"Met","Below Target")</f>
        <v>Met</v>
      </c>
      <c r="X676" t="str">
        <f>IF(tblOperations[[#This Row],[Average_Completion_Days]]&lt;=_xlfn.XLOOKUP('04_References'!$A$7,tblKPITargets[KPI_Name],tblKPITargets[Target_Value]),"Met","Below Target")</f>
        <v>Below Target</v>
      </c>
      <c r="Y676" t="str">
        <f>IF(tblOperations[[#This Row],[Closing_Backlog]]&lt;=_xlfn.XLOOKUP('04_References'!$A$8,tblKPITargets[KPI_Name],tblKPITargets[Target_Value]),"Met","Below Target")</f>
        <v>Below Target</v>
      </c>
    </row>
    <row r="677" spans="1:25">
      <c r="A677" s="8" t="s">
        <v>705</v>
      </c>
      <c r="B677" s="9">
        <v>46055</v>
      </c>
      <c r="C677" s="4" t="s">
        <v>18</v>
      </c>
      <c r="D677" s="4" t="s">
        <v>25</v>
      </c>
      <c r="E677" s="4">
        <v>0</v>
      </c>
      <c r="F677" s="4">
        <v>13</v>
      </c>
      <c r="G677" s="4">
        <v>13</v>
      </c>
      <c r="H677" s="4">
        <v>13</v>
      </c>
      <c r="I677" s="4">
        <v>0</v>
      </c>
      <c r="J677" s="4">
        <v>0</v>
      </c>
      <c r="K677" s="4">
        <v>0</v>
      </c>
      <c r="L677" s="4">
        <v>0.7</v>
      </c>
      <c r="M677" s="4">
        <v>0.95899999999999996</v>
      </c>
      <c r="N677" s="4">
        <v>0.98199999999999998</v>
      </c>
      <c r="O677" s="4">
        <v>4.4000000000000004</v>
      </c>
      <c r="P677" s="4">
        <v>0.69499999999999995</v>
      </c>
      <c r="Q677" s="5">
        <v>1</v>
      </c>
      <c r="R677" s="4" t="str">
        <f>TRIM(tblOperations[[#This Row],[Region]])</f>
        <v>Scotland</v>
      </c>
      <c r="S677" s="4" t="str">
        <f>TRIM(tblOperations[[#This Row],[Team]])</f>
        <v>Workplace Projects</v>
      </c>
      <c r="T677" s="4" t="str">
        <f>_xlfn.XLOOKUP(R677,tblRegionReference[Region],tblRegionReference[Area],"Not Found")</f>
        <v>North</v>
      </c>
      <c r="U677" s="4" t="str">
        <f>IF(tblOperations[[#This Row],[Completion_Rate]]&gt;=_xlfn.XLOOKUP("Completion Rate",tblKPITargets[KPI_Name],tblKPITargets[Target_Value]),"Met","Below Target")</f>
        <v>Met</v>
      </c>
      <c r="V677" t="str">
        <f>IF(tblOperations[[#This Row],[SLA_Compliance]]&gt;=_xlfn.XLOOKUP('04_References'!$A$3,tblKPITargets[KPI_Name],tblKPITargets[Target_Value]),"Met","Below Target")</f>
        <v>Met</v>
      </c>
      <c r="W677" t="str">
        <f>IF(tblOperations[[#This Row],[Quality_Pass_Rate]]&gt;=_xlfn.XLOOKUP('04_References'!$A$4,tblKPITargets[KPI_Name],tblKPITargets[Target_Value]),"Met","Below Target")</f>
        <v>Met</v>
      </c>
      <c r="X677" t="str">
        <f>IF(tblOperations[[#This Row],[Average_Completion_Days]]&lt;=_xlfn.XLOOKUP('04_References'!$A$7,tblKPITargets[KPI_Name],tblKPITargets[Target_Value]),"Met","Below Target")</f>
        <v>Met</v>
      </c>
      <c r="Y677" t="str">
        <f>IF(tblOperations[[#This Row],[Closing_Backlog]]&lt;=_xlfn.XLOOKUP('04_References'!$A$8,tblKPITargets[KPI_Name],tblKPITargets[Target_Value]),"Met","Below Target")</f>
        <v>Met</v>
      </c>
    </row>
    <row r="678" spans="1:25">
      <c r="A678" s="6" t="s">
        <v>706</v>
      </c>
      <c r="B678" s="7">
        <v>46055</v>
      </c>
      <c r="C678" s="2" t="s">
        <v>27</v>
      </c>
      <c r="D678" s="2" t="s">
        <v>19</v>
      </c>
      <c r="E678" s="2">
        <v>0</v>
      </c>
      <c r="F678" s="2">
        <v>37</v>
      </c>
      <c r="G678" s="2">
        <v>37</v>
      </c>
      <c r="H678" s="2">
        <v>37</v>
      </c>
      <c r="I678" s="2">
        <v>0</v>
      </c>
      <c r="J678" s="2">
        <v>0</v>
      </c>
      <c r="K678" s="2">
        <v>0</v>
      </c>
      <c r="L678" s="2">
        <v>1.8</v>
      </c>
      <c r="M678" s="2">
        <v>0.92600000000000005</v>
      </c>
      <c r="N678" s="2">
        <v>1</v>
      </c>
      <c r="O678" s="2">
        <v>4.3</v>
      </c>
      <c r="P678" s="2">
        <v>0.79400000000000004</v>
      </c>
      <c r="Q678" s="3">
        <v>1</v>
      </c>
      <c r="R678" s="4" t="str">
        <f>TRIM(tblOperations[[#This Row],[Region]])</f>
        <v>North East</v>
      </c>
      <c r="S678" s="4" t="str">
        <f>TRIM(tblOperations[[#This Row],[Team]])</f>
        <v>Workplace Services</v>
      </c>
      <c r="T678" s="4" t="str">
        <f>_xlfn.XLOOKUP(R678,tblRegionReference[Region],tblRegionReference[Area],"Not Found")</f>
        <v>North</v>
      </c>
      <c r="U678" s="4" t="str">
        <f>IF(tblOperations[[#This Row],[Completion_Rate]]&gt;=_xlfn.XLOOKUP("Completion Rate",tblKPITargets[KPI_Name],tblKPITargets[Target_Value]),"Met","Below Target")</f>
        <v>Met</v>
      </c>
      <c r="V678" t="str">
        <f>IF(tblOperations[[#This Row],[SLA_Compliance]]&gt;=_xlfn.XLOOKUP('04_References'!$A$3,tblKPITargets[KPI_Name],tblKPITargets[Target_Value]),"Met","Below Target")</f>
        <v>Met</v>
      </c>
      <c r="W678" t="str">
        <f>IF(tblOperations[[#This Row],[Quality_Pass_Rate]]&gt;=_xlfn.XLOOKUP('04_References'!$A$4,tblKPITargets[KPI_Name],tblKPITargets[Target_Value]),"Met","Below Target")</f>
        <v>Met</v>
      </c>
      <c r="X678" t="str">
        <f>IF(tblOperations[[#This Row],[Average_Completion_Days]]&lt;=_xlfn.XLOOKUP('04_References'!$A$7,tblKPITargets[KPI_Name],tblKPITargets[Target_Value]),"Met","Below Target")</f>
        <v>Met</v>
      </c>
      <c r="Y678" t="str">
        <f>IF(tblOperations[[#This Row],[Closing_Backlog]]&lt;=_xlfn.XLOOKUP('04_References'!$A$8,tblKPITargets[KPI_Name],tblKPITargets[Target_Value]),"Met","Below Target")</f>
        <v>Met</v>
      </c>
    </row>
    <row r="679" spans="1:25">
      <c r="A679" s="8" t="s">
        <v>707</v>
      </c>
      <c r="B679" s="9">
        <v>46055</v>
      </c>
      <c r="C679" s="4" t="s">
        <v>27</v>
      </c>
      <c r="D679" s="4" t="s">
        <v>21</v>
      </c>
      <c r="E679" s="4">
        <v>0</v>
      </c>
      <c r="F679" s="4">
        <v>40</v>
      </c>
      <c r="G679" s="4">
        <v>40</v>
      </c>
      <c r="H679" s="4">
        <v>40</v>
      </c>
      <c r="I679" s="4">
        <v>0</v>
      </c>
      <c r="J679" s="4">
        <v>0</v>
      </c>
      <c r="K679" s="4">
        <v>0</v>
      </c>
      <c r="L679" s="4">
        <v>1.8</v>
      </c>
      <c r="M679" s="4">
        <v>0.98399999999999999</v>
      </c>
      <c r="N679" s="4">
        <v>0.96199999999999997</v>
      </c>
      <c r="O679" s="4">
        <v>4.3</v>
      </c>
      <c r="P679" s="4">
        <v>0.626</v>
      </c>
      <c r="Q679" s="5">
        <v>1</v>
      </c>
      <c r="R679" s="4" t="str">
        <f>TRIM(tblOperations[[#This Row],[Region]])</f>
        <v>North East</v>
      </c>
      <c r="S679" s="4" t="str">
        <f>TRIM(tblOperations[[#This Row],[Team]])</f>
        <v>Facilities Response</v>
      </c>
      <c r="T679" s="4" t="str">
        <f>_xlfn.XLOOKUP(R679,tblRegionReference[Region],tblRegionReference[Area],"Not Found")</f>
        <v>North</v>
      </c>
      <c r="U679" s="4" t="str">
        <f>IF(tblOperations[[#This Row],[Completion_Rate]]&gt;=_xlfn.XLOOKUP("Completion Rate",tblKPITargets[KPI_Name],tblKPITargets[Target_Value]),"Met","Below Target")</f>
        <v>Met</v>
      </c>
      <c r="V679" t="str">
        <f>IF(tblOperations[[#This Row],[SLA_Compliance]]&gt;=_xlfn.XLOOKUP('04_References'!$A$3,tblKPITargets[KPI_Name],tblKPITargets[Target_Value]),"Met","Below Target")</f>
        <v>Met</v>
      </c>
      <c r="W679" t="str">
        <f>IF(tblOperations[[#This Row],[Quality_Pass_Rate]]&gt;=_xlfn.XLOOKUP('04_References'!$A$4,tblKPITargets[KPI_Name],tblKPITargets[Target_Value]),"Met","Below Target")</f>
        <v>Met</v>
      </c>
      <c r="X679" t="str">
        <f>IF(tblOperations[[#This Row],[Average_Completion_Days]]&lt;=_xlfn.XLOOKUP('04_References'!$A$7,tblKPITargets[KPI_Name],tblKPITargets[Target_Value]),"Met","Below Target")</f>
        <v>Met</v>
      </c>
      <c r="Y679" t="str">
        <f>IF(tblOperations[[#This Row],[Closing_Backlog]]&lt;=_xlfn.XLOOKUP('04_References'!$A$8,tblKPITargets[KPI_Name],tblKPITargets[Target_Value]),"Met","Below Target")</f>
        <v>Met</v>
      </c>
    </row>
    <row r="680" spans="1:25">
      <c r="A680" s="6" t="s">
        <v>708</v>
      </c>
      <c r="B680" s="7">
        <v>46055</v>
      </c>
      <c r="C680" s="2" t="s">
        <v>27</v>
      </c>
      <c r="D680" s="2" t="s">
        <v>23</v>
      </c>
      <c r="E680" s="2">
        <v>516</v>
      </c>
      <c r="F680" s="2">
        <v>36</v>
      </c>
      <c r="G680" s="2">
        <v>552</v>
      </c>
      <c r="H680" s="2">
        <v>28</v>
      </c>
      <c r="I680" s="2">
        <v>524</v>
      </c>
      <c r="J680" s="2">
        <v>0</v>
      </c>
      <c r="K680" s="2">
        <v>0</v>
      </c>
      <c r="L680" s="2">
        <v>8</v>
      </c>
      <c r="M680" s="2">
        <v>0.6</v>
      </c>
      <c r="N680" s="2">
        <v>0.96599999999999997</v>
      </c>
      <c r="O680" s="2">
        <v>2.5</v>
      </c>
      <c r="P680" s="2">
        <v>0.755</v>
      </c>
      <c r="Q680" s="3">
        <v>5.0999999999999997E-2</v>
      </c>
      <c r="R680" s="4" t="str">
        <f>TRIM(tblOperations[[#This Row],[Region]])</f>
        <v>North East</v>
      </c>
      <c r="S680" s="4" t="str">
        <f>TRIM(tblOperations[[#This Row],[Team]])</f>
        <v>Estates Support</v>
      </c>
      <c r="T680" s="4" t="str">
        <f>_xlfn.XLOOKUP(R680,tblRegionReference[Region],tblRegionReference[Area],"Not Found")</f>
        <v>North</v>
      </c>
      <c r="U680" s="4" t="str">
        <f>IF(tblOperations[[#This Row],[Completion_Rate]]&gt;=_xlfn.XLOOKUP("Completion Rate",tblKPITargets[KPI_Name],tblKPITargets[Target_Value]),"Met","Below Target")</f>
        <v>Below Target</v>
      </c>
      <c r="V680" t="str">
        <f>IF(tblOperations[[#This Row],[SLA_Compliance]]&gt;=_xlfn.XLOOKUP('04_References'!$A$3,tblKPITargets[KPI_Name],tblKPITargets[Target_Value]),"Met","Below Target")</f>
        <v>Below Target</v>
      </c>
      <c r="W680" t="str">
        <f>IF(tblOperations[[#This Row],[Quality_Pass_Rate]]&gt;=_xlfn.XLOOKUP('04_References'!$A$4,tblKPITargets[KPI_Name],tblKPITargets[Target_Value]),"Met","Below Target")</f>
        <v>Met</v>
      </c>
      <c r="X680" t="str">
        <f>IF(tblOperations[[#This Row],[Average_Completion_Days]]&lt;=_xlfn.XLOOKUP('04_References'!$A$7,tblKPITargets[KPI_Name],tblKPITargets[Target_Value]),"Met","Below Target")</f>
        <v>Below Target</v>
      </c>
      <c r="Y680" t="str">
        <f>IF(tblOperations[[#This Row],[Closing_Backlog]]&lt;=_xlfn.XLOOKUP('04_References'!$A$8,tblKPITargets[KPI_Name],tblKPITargets[Target_Value]),"Met","Below Target")</f>
        <v>Below Target</v>
      </c>
    </row>
    <row r="681" spans="1:25">
      <c r="A681" s="8" t="s">
        <v>709</v>
      </c>
      <c r="B681" s="9">
        <v>46055</v>
      </c>
      <c r="C681" s="4" t="s">
        <v>27</v>
      </c>
      <c r="D681" s="4" t="s">
        <v>25</v>
      </c>
      <c r="E681" s="4">
        <v>24</v>
      </c>
      <c r="F681" s="4">
        <v>32</v>
      </c>
      <c r="G681" s="4">
        <v>56</v>
      </c>
      <c r="H681" s="4">
        <v>27</v>
      </c>
      <c r="I681" s="4">
        <v>29</v>
      </c>
      <c r="J681" s="4">
        <v>0</v>
      </c>
      <c r="K681" s="4">
        <v>0</v>
      </c>
      <c r="L681" s="4">
        <v>2.9</v>
      </c>
      <c r="M681" s="4">
        <v>0.81499999999999995</v>
      </c>
      <c r="N681" s="4">
        <v>0.99299999999999999</v>
      </c>
      <c r="O681" s="4">
        <v>3.6</v>
      </c>
      <c r="P681" s="4">
        <v>0.81100000000000005</v>
      </c>
      <c r="Q681" s="5">
        <v>0.48199999999999998</v>
      </c>
      <c r="R681" s="4" t="str">
        <f>TRIM(tblOperations[[#This Row],[Region]])</f>
        <v>North East</v>
      </c>
      <c r="S681" s="4" t="str">
        <f>TRIM(tblOperations[[#This Row],[Team]])</f>
        <v>Workplace Projects</v>
      </c>
      <c r="T681" s="4" t="str">
        <f>_xlfn.XLOOKUP(R681,tblRegionReference[Region],tblRegionReference[Area],"Not Found")</f>
        <v>North</v>
      </c>
      <c r="U681" s="4" t="str">
        <f>IF(tblOperations[[#This Row],[Completion_Rate]]&gt;=_xlfn.XLOOKUP("Completion Rate",tblKPITargets[KPI_Name],tblKPITargets[Target_Value]),"Met","Below Target")</f>
        <v>Below Target</v>
      </c>
      <c r="V681" t="str">
        <f>IF(tblOperations[[#This Row],[SLA_Compliance]]&gt;=_xlfn.XLOOKUP('04_References'!$A$3,tblKPITargets[KPI_Name],tblKPITargets[Target_Value]),"Met","Below Target")</f>
        <v>Below Target</v>
      </c>
      <c r="W681" t="str">
        <f>IF(tblOperations[[#This Row],[Quality_Pass_Rate]]&gt;=_xlfn.XLOOKUP('04_References'!$A$4,tblKPITargets[KPI_Name],tblKPITargets[Target_Value]),"Met","Below Target")</f>
        <v>Met</v>
      </c>
      <c r="X681" t="str">
        <f>IF(tblOperations[[#This Row],[Average_Completion_Days]]&lt;=_xlfn.XLOOKUP('04_References'!$A$7,tblKPITargets[KPI_Name],tblKPITargets[Target_Value]),"Met","Below Target")</f>
        <v>Met</v>
      </c>
      <c r="Y681" t="str">
        <f>IF(tblOperations[[#This Row],[Closing_Backlog]]&lt;=_xlfn.XLOOKUP('04_References'!$A$8,tblKPITargets[KPI_Name],tblKPITargets[Target_Value]),"Met","Below Target")</f>
        <v>Below Target</v>
      </c>
    </row>
    <row r="682" spans="1:25">
      <c r="A682" s="6" t="s">
        <v>710</v>
      </c>
      <c r="B682" s="7">
        <v>46055</v>
      </c>
      <c r="C682" s="2" t="s">
        <v>32</v>
      </c>
      <c r="D682" s="2" t="s">
        <v>19</v>
      </c>
      <c r="E682" s="2">
        <v>229</v>
      </c>
      <c r="F682" s="2">
        <v>50</v>
      </c>
      <c r="G682" s="2">
        <v>279</v>
      </c>
      <c r="H682" s="2">
        <v>31</v>
      </c>
      <c r="I682" s="2">
        <v>248</v>
      </c>
      <c r="J682" s="2">
        <v>0</v>
      </c>
      <c r="K682" s="2">
        <v>0</v>
      </c>
      <c r="L682" s="2">
        <v>8</v>
      </c>
      <c r="M682" s="2">
        <v>0.6</v>
      </c>
      <c r="N682" s="2">
        <v>0.94399999999999995</v>
      </c>
      <c r="O682" s="2">
        <v>2.5</v>
      </c>
      <c r="P682" s="2">
        <v>0.76200000000000001</v>
      </c>
      <c r="Q682" s="3">
        <v>0.111</v>
      </c>
      <c r="R682" s="4" t="str">
        <f>TRIM(tblOperations[[#This Row],[Region]])</f>
        <v>North West</v>
      </c>
      <c r="S682" s="4" t="str">
        <f>TRIM(tblOperations[[#This Row],[Team]])</f>
        <v>Workplace Services</v>
      </c>
      <c r="T682" s="4" t="str">
        <f>_xlfn.XLOOKUP(R682,tblRegionReference[Region],tblRegionReference[Area],"Not Found")</f>
        <v>North</v>
      </c>
      <c r="U682" s="4" t="str">
        <f>IF(tblOperations[[#This Row],[Completion_Rate]]&gt;=_xlfn.XLOOKUP("Completion Rate",tblKPITargets[KPI_Name],tblKPITargets[Target_Value]),"Met","Below Target")</f>
        <v>Below Target</v>
      </c>
      <c r="V682" t="str">
        <f>IF(tblOperations[[#This Row],[SLA_Compliance]]&gt;=_xlfn.XLOOKUP('04_References'!$A$3,tblKPITargets[KPI_Name],tblKPITargets[Target_Value]),"Met","Below Target")</f>
        <v>Below Target</v>
      </c>
      <c r="W682" t="str">
        <f>IF(tblOperations[[#This Row],[Quality_Pass_Rate]]&gt;=_xlfn.XLOOKUP('04_References'!$A$4,tblKPITargets[KPI_Name],tblKPITargets[Target_Value]),"Met","Below Target")</f>
        <v>Below Target</v>
      </c>
      <c r="X682" t="str">
        <f>IF(tblOperations[[#This Row],[Average_Completion_Days]]&lt;=_xlfn.XLOOKUP('04_References'!$A$7,tblKPITargets[KPI_Name],tblKPITargets[Target_Value]),"Met","Below Target")</f>
        <v>Below Target</v>
      </c>
      <c r="Y682" t="str">
        <f>IF(tblOperations[[#This Row],[Closing_Backlog]]&lt;=_xlfn.XLOOKUP('04_References'!$A$8,tblKPITargets[KPI_Name],tblKPITargets[Target_Value]),"Met","Below Target")</f>
        <v>Below Target</v>
      </c>
    </row>
    <row r="683" spans="1:25">
      <c r="A683" s="8" t="s">
        <v>711</v>
      </c>
      <c r="B683" s="9">
        <v>46055</v>
      </c>
      <c r="C683" s="4" t="s">
        <v>32</v>
      </c>
      <c r="D683" s="4" t="s">
        <v>21</v>
      </c>
      <c r="E683" s="4">
        <v>400</v>
      </c>
      <c r="F683" s="4">
        <v>63</v>
      </c>
      <c r="G683" s="4">
        <v>463</v>
      </c>
      <c r="H683" s="4">
        <v>20</v>
      </c>
      <c r="I683" s="4">
        <v>443</v>
      </c>
      <c r="J683" s="4">
        <v>0</v>
      </c>
      <c r="K683" s="4">
        <v>0</v>
      </c>
      <c r="L683" s="4">
        <v>8</v>
      </c>
      <c r="M683" s="4">
        <v>0.6</v>
      </c>
      <c r="N683" s="4">
        <v>0.95399999999999996</v>
      </c>
      <c r="O683" s="4">
        <v>2.5</v>
      </c>
      <c r="P683" s="4">
        <v>0.65500000000000003</v>
      </c>
      <c r="Q683" s="5">
        <v>4.2999999999999997E-2</v>
      </c>
      <c r="R683" s="4" t="str">
        <f>TRIM(tblOperations[[#This Row],[Region]])</f>
        <v>North West</v>
      </c>
      <c r="S683" s="4" t="str">
        <f>TRIM(tblOperations[[#This Row],[Team]])</f>
        <v>Facilities Response</v>
      </c>
      <c r="T683" s="4" t="str">
        <f>_xlfn.XLOOKUP(R683,tblRegionReference[Region],tblRegionReference[Area],"Not Found")</f>
        <v>North</v>
      </c>
      <c r="U683" s="4" t="str">
        <f>IF(tblOperations[[#This Row],[Completion_Rate]]&gt;=_xlfn.XLOOKUP("Completion Rate",tblKPITargets[KPI_Name],tblKPITargets[Target_Value]),"Met","Below Target")</f>
        <v>Below Target</v>
      </c>
      <c r="V683" t="str">
        <f>IF(tblOperations[[#This Row],[SLA_Compliance]]&gt;=_xlfn.XLOOKUP('04_References'!$A$3,tblKPITargets[KPI_Name],tblKPITargets[Target_Value]),"Met","Below Target")</f>
        <v>Below Target</v>
      </c>
      <c r="W683" t="str">
        <f>IF(tblOperations[[#This Row],[Quality_Pass_Rate]]&gt;=_xlfn.XLOOKUP('04_References'!$A$4,tblKPITargets[KPI_Name],tblKPITargets[Target_Value]),"Met","Below Target")</f>
        <v>Met</v>
      </c>
      <c r="X683" t="str">
        <f>IF(tblOperations[[#This Row],[Average_Completion_Days]]&lt;=_xlfn.XLOOKUP('04_References'!$A$7,tblKPITargets[KPI_Name],tblKPITargets[Target_Value]),"Met","Below Target")</f>
        <v>Below Target</v>
      </c>
      <c r="Y683" t="str">
        <f>IF(tblOperations[[#This Row],[Closing_Backlog]]&lt;=_xlfn.XLOOKUP('04_References'!$A$8,tblKPITargets[KPI_Name],tblKPITargets[Target_Value]),"Met","Below Target")</f>
        <v>Below Target</v>
      </c>
    </row>
    <row r="684" spans="1:25">
      <c r="A684" s="6" t="s">
        <v>712</v>
      </c>
      <c r="B684" s="7">
        <v>46055</v>
      </c>
      <c r="C684" s="2" t="s">
        <v>32</v>
      </c>
      <c r="D684" s="2" t="s">
        <v>23</v>
      </c>
      <c r="E684" s="2">
        <v>562</v>
      </c>
      <c r="F684" s="2">
        <v>47</v>
      </c>
      <c r="G684" s="2">
        <v>609</v>
      </c>
      <c r="H684" s="2">
        <v>25</v>
      </c>
      <c r="I684" s="2">
        <v>584</v>
      </c>
      <c r="J684" s="2">
        <v>0</v>
      </c>
      <c r="K684" s="2">
        <v>0</v>
      </c>
      <c r="L684" s="2">
        <v>8</v>
      </c>
      <c r="M684" s="2">
        <v>0.6</v>
      </c>
      <c r="N684" s="2">
        <v>0.996</v>
      </c>
      <c r="O684" s="2">
        <v>2.5</v>
      </c>
      <c r="P684" s="2">
        <v>0.67200000000000004</v>
      </c>
      <c r="Q684" s="3">
        <v>4.1000000000000002E-2</v>
      </c>
      <c r="R684" s="4" t="str">
        <f>TRIM(tblOperations[[#This Row],[Region]])</f>
        <v>North West</v>
      </c>
      <c r="S684" s="4" t="str">
        <f>TRIM(tblOperations[[#This Row],[Team]])</f>
        <v>Estates Support</v>
      </c>
      <c r="T684" s="4" t="str">
        <f>_xlfn.XLOOKUP(R684,tblRegionReference[Region],tblRegionReference[Area],"Not Found")</f>
        <v>North</v>
      </c>
      <c r="U684" s="4" t="str">
        <f>IF(tblOperations[[#This Row],[Completion_Rate]]&gt;=_xlfn.XLOOKUP("Completion Rate",tblKPITargets[KPI_Name],tblKPITargets[Target_Value]),"Met","Below Target")</f>
        <v>Below Target</v>
      </c>
      <c r="V684" t="str">
        <f>IF(tblOperations[[#This Row],[SLA_Compliance]]&gt;=_xlfn.XLOOKUP('04_References'!$A$3,tblKPITargets[KPI_Name],tblKPITargets[Target_Value]),"Met","Below Target")</f>
        <v>Below Target</v>
      </c>
      <c r="W684" t="str">
        <f>IF(tblOperations[[#This Row],[Quality_Pass_Rate]]&gt;=_xlfn.XLOOKUP('04_References'!$A$4,tblKPITargets[KPI_Name],tblKPITargets[Target_Value]),"Met","Below Target")</f>
        <v>Met</v>
      </c>
      <c r="X684" t="str">
        <f>IF(tblOperations[[#This Row],[Average_Completion_Days]]&lt;=_xlfn.XLOOKUP('04_References'!$A$7,tblKPITargets[KPI_Name],tblKPITargets[Target_Value]),"Met","Below Target")</f>
        <v>Below Target</v>
      </c>
      <c r="Y684" t="str">
        <f>IF(tblOperations[[#This Row],[Closing_Backlog]]&lt;=_xlfn.XLOOKUP('04_References'!$A$8,tblKPITargets[KPI_Name],tblKPITargets[Target_Value]),"Met","Below Target")</f>
        <v>Below Target</v>
      </c>
    </row>
    <row r="685" spans="1:25">
      <c r="A685" s="8" t="s">
        <v>713</v>
      </c>
      <c r="B685" s="9">
        <v>46055</v>
      </c>
      <c r="C685" s="4" t="s">
        <v>32</v>
      </c>
      <c r="D685" s="4" t="s">
        <v>25</v>
      </c>
      <c r="E685" s="4">
        <v>0</v>
      </c>
      <c r="F685" s="4">
        <v>34</v>
      </c>
      <c r="G685" s="4">
        <v>34</v>
      </c>
      <c r="H685" s="4">
        <v>34</v>
      </c>
      <c r="I685" s="4">
        <v>0</v>
      </c>
      <c r="J685" s="4">
        <v>0</v>
      </c>
      <c r="K685" s="4">
        <v>0</v>
      </c>
      <c r="L685" s="4">
        <v>1.8</v>
      </c>
      <c r="M685" s="4">
        <v>0.97699999999999998</v>
      </c>
      <c r="N685" s="4">
        <v>0.97899999999999998</v>
      </c>
      <c r="O685" s="4">
        <v>4.3</v>
      </c>
      <c r="P685" s="4">
        <v>0.68200000000000005</v>
      </c>
      <c r="Q685" s="5">
        <v>1</v>
      </c>
      <c r="R685" s="4" t="str">
        <f>TRIM(tblOperations[[#This Row],[Region]])</f>
        <v>North West</v>
      </c>
      <c r="S685" s="4" t="str">
        <f>TRIM(tblOperations[[#This Row],[Team]])</f>
        <v>Workplace Projects</v>
      </c>
      <c r="T685" s="4" t="str">
        <f>_xlfn.XLOOKUP(R685,tblRegionReference[Region],tblRegionReference[Area],"Not Found")</f>
        <v>North</v>
      </c>
      <c r="U685" s="4" t="str">
        <f>IF(tblOperations[[#This Row],[Completion_Rate]]&gt;=_xlfn.XLOOKUP("Completion Rate",tblKPITargets[KPI_Name],tblKPITargets[Target_Value]),"Met","Below Target")</f>
        <v>Met</v>
      </c>
      <c r="V685" t="str">
        <f>IF(tblOperations[[#This Row],[SLA_Compliance]]&gt;=_xlfn.XLOOKUP('04_References'!$A$3,tblKPITargets[KPI_Name],tblKPITargets[Target_Value]),"Met","Below Target")</f>
        <v>Met</v>
      </c>
      <c r="W685" t="str">
        <f>IF(tblOperations[[#This Row],[Quality_Pass_Rate]]&gt;=_xlfn.XLOOKUP('04_References'!$A$4,tblKPITargets[KPI_Name],tblKPITargets[Target_Value]),"Met","Below Target")</f>
        <v>Met</v>
      </c>
      <c r="X685" t="str">
        <f>IF(tblOperations[[#This Row],[Average_Completion_Days]]&lt;=_xlfn.XLOOKUP('04_References'!$A$7,tblKPITargets[KPI_Name],tblKPITargets[Target_Value]),"Met","Below Target")</f>
        <v>Met</v>
      </c>
      <c r="Y685" t="str">
        <f>IF(tblOperations[[#This Row],[Closing_Backlog]]&lt;=_xlfn.XLOOKUP('04_References'!$A$8,tblKPITargets[KPI_Name],tblKPITargets[Target_Value]),"Met","Below Target")</f>
        <v>Met</v>
      </c>
    </row>
    <row r="686" spans="1:25">
      <c r="A686" s="6" t="s">
        <v>714</v>
      </c>
      <c r="B686" s="7">
        <v>46055</v>
      </c>
      <c r="C686" s="2" t="s">
        <v>37</v>
      </c>
      <c r="D686" s="2" t="s">
        <v>19</v>
      </c>
      <c r="E686" s="2">
        <v>0</v>
      </c>
      <c r="F686" s="2">
        <v>41</v>
      </c>
      <c r="G686" s="2">
        <v>41</v>
      </c>
      <c r="H686" s="2">
        <v>41</v>
      </c>
      <c r="I686" s="2">
        <v>0</v>
      </c>
      <c r="J686" s="2">
        <v>0</v>
      </c>
      <c r="K686" s="2">
        <v>0</v>
      </c>
      <c r="L686" s="2">
        <v>1.9</v>
      </c>
      <c r="M686" s="2">
        <v>0.98099999999999998</v>
      </c>
      <c r="N686" s="2">
        <v>0.97</v>
      </c>
      <c r="O686" s="2">
        <v>4.2</v>
      </c>
      <c r="P686" s="2">
        <v>0.78400000000000003</v>
      </c>
      <c r="Q686" s="3">
        <v>1</v>
      </c>
      <c r="R686" s="4" t="str">
        <f>TRIM(tblOperations[[#This Row],[Region]])</f>
        <v>Midlands</v>
      </c>
      <c r="S686" s="4" t="str">
        <f>TRIM(tblOperations[[#This Row],[Team]])</f>
        <v>Workplace Services</v>
      </c>
      <c r="T686" s="4" t="str">
        <f>_xlfn.XLOOKUP(R686,tblRegionReference[Region],tblRegionReference[Area],"Not Found")</f>
        <v>Central</v>
      </c>
      <c r="U686" s="4" t="str">
        <f>IF(tblOperations[[#This Row],[Completion_Rate]]&gt;=_xlfn.XLOOKUP("Completion Rate",tblKPITargets[KPI_Name],tblKPITargets[Target_Value]),"Met","Below Target")</f>
        <v>Met</v>
      </c>
      <c r="V686" t="str">
        <f>IF(tblOperations[[#This Row],[SLA_Compliance]]&gt;=_xlfn.XLOOKUP('04_References'!$A$3,tblKPITargets[KPI_Name],tblKPITargets[Target_Value]),"Met","Below Target")</f>
        <v>Met</v>
      </c>
      <c r="W686" t="str">
        <f>IF(tblOperations[[#This Row],[Quality_Pass_Rate]]&gt;=_xlfn.XLOOKUP('04_References'!$A$4,tblKPITargets[KPI_Name],tblKPITargets[Target_Value]),"Met","Below Target")</f>
        <v>Met</v>
      </c>
      <c r="X686" t="str">
        <f>IF(tblOperations[[#This Row],[Average_Completion_Days]]&lt;=_xlfn.XLOOKUP('04_References'!$A$7,tblKPITargets[KPI_Name],tblKPITargets[Target_Value]),"Met","Below Target")</f>
        <v>Met</v>
      </c>
      <c r="Y686" t="str">
        <f>IF(tblOperations[[#This Row],[Closing_Backlog]]&lt;=_xlfn.XLOOKUP('04_References'!$A$8,tblKPITargets[KPI_Name],tblKPITargets[Target_Value]),"Met","Below Target")</f>
        <v>Met</v>
      </c>
    </row>
    <row r="687" spans="1:25">
      <c r="A687" s="8" t="s">
        <v>715</v>
      </c>
      <c r="B687" s="9">
        <v>46055</v>
      </c>
      <c r="C687" s="4" t="s">
        <v>37</v>
      </c>
      <c r="D687" s="4" t="s">
        <v>21</v>
      </c>
      <c r="E687" s="4">
        <v>279</v>
      </c>
      <c r="F687" s="4">
        <v>76</v>
      </c>
      <c r="G687" s="4">
        <v>355</v>
      </c>
      <c r="H687" s="4">
        <v>29</v>
      </c>
      <c r="I687" s="4">
        <v>326</v>
      </c>
      <c r="J687" s="4">
        <v>0</v>
      </c>
      <c r="K687" s="4">
        <v>0</v>
      </c>
      <c r="L687" s="4">
        <v>8</v>
      </c>
      <c r="M687" s="4">
        <v>0.6</v>
      </c>
      <c r="N687" s="4">
        <v>1</v>
      </c>
      <c r="O687" s="4">
        <v>2.5</v>
      </c>
      <c r="P687" s="4">
        <v>0.70399999999999996</v>
      </c>
      <c r="Q687" s="5">
        <v>8.2000000000000003E-2</v>
      </c>
      <c r="R687" s="4" t="str">
        <f>TRIM(tblOperations[[#This Row],[Region]])</f>
        <v>Midlands</v>
      </c>
      <c r="S687" s="4" t="str">
        <f>TRIM(tblOperations[[#This Row],[Team]])</f>
        <v>Facilities Response</v>
      </c>
      <c r="T687" s="4" t="str">
        <f>_xlfn.XLOOKUP(R687,tblRegionReference[Region],tblRegionReference[Area],"Not Found")</f>
        <v>Central</v>
      </c>
      <c r="U687" s="4" t="str">
        <f>IF(tblOperations[[#This Row],[Completion_Rate]]&gt;=_xlfn.XLOOKUP("Completion Rate",tblKPITargets[KPI_Name],tblKPITargets[Target_Value]),"Met","Below Target")</f>
        <v>Below Target</v>
      </c>
      <c r="V687" t="str">
        <f>IF(tblOperations[[#This Row],[SLA_Compliance]]&gt;=_xlfn.XLOOKUP('04_References'!$A$3,tblKPITargets[KPI_Name],tblKPITargets[Target_Value]),"Met","Below Target")</f>
        <v>Below Target</v>
      </c>
      <c r="W687" t="str">
        <f>IF(tblOperations[[#This Row],[Quality_Pass_Rate]]&gt;=_xlfn.XLOOKUP('04_References'!$A$4,tblKPITargets[KPI_Name],tblKPITargets[Target_Value]),"Met","Below Target")</f>
        <v>Met</v>
      </c>
      <c r="X687" t="str">
        <f>IF(tblOperations[[#This Row],[Average_Completion_Days]]&lt;=_xlfn.XLOOKUP('04_References'!$A$7,tblKPITargets[KPI_Name],tblKPITargets[Target_Value]),"Met","Below Target")</f>
        <v>Below Target</v>
      </c>
      <c r="Y687" t="str">
        <f>IF(tblOperations[[#This Row],[Closing_Backlog]]&lt;=_xlfn.XLOOKUP('04_References'!$A$8,tblKPITargets[KPI_Name],tblKPITargets[Target_Value]),"Met","Below Target")</f>
        <v>Below Target</v>
      </c>
    </row>
    <row r="688" spans="1:25">
      <c r="A688" s="6" t="s">
        <v>716</v>
      </c>
      <c r="B688" s="7">
        <v>46055</v>
      </c>
      <c r="C688" s="2" t="s">
        <v>37</v>
      </c>
      <c r="D688" s="2" t="s">
        <v>23</v>
      </c>
      <c r="E688" s="2">
        <v>125</v>
      </c>
      <c r="F688" s="2">
        <v>26</v>
      </c>
      <c r="G688" s="2">
        <v>151</v>
      </c>
      <c r="H688" s="2">
        <v>37</v>
      </c>
      <c r="I688" s="2">
        <v>114</v>
      </c>
      <c r="J688" s="2">
        <v>0</v>
      </c>
      <c r="K688" s="2">
        <v>0</v>
      </c>
      <c r="L688" s="2">
        <v>8</v>
      </c>
      <c r="M688" s="2">
        <v>0.6</v>
      </c>
      <c r="N688" s="2">
        <v>0.97199999999999998</v>
      </c>
      <c r="O688" s="2">
        <v>2.5</v>
      </c>
      <c r="P688" s="2">
        <v>0.72899999999999998</v>
      </c>
      <c r="Q688" s="3">
        <v>0.245</v>
      </c>
      <c r="R688" s="4" t="str">
        <f>TRIM(tblOperations[[#This Row],[Region]])</f>
        <v>Midlands</v>
      </c>
      <c r="S688" s="4" t="str">
        <f>TRIM(tblOperations[[#This Row],[Team]])</f>
        <v>Estates Support</v>
      </c>
      <c r="T688" s="4" t="str">
        <f>_xlfn.XLOOKUP(R688,tblRegionReference[Region],tblRegionReference[Area],"Not Found")</f>
        <v>Central</v>
      </c>
      <c r="U688" s="4" t="str">
        <f>IF(tblOperations[[#This Row],[Completion_Rate]]&gt;=_xlfn.XLOOKUP("Completion Rate",tblKPITargets[KPI_Name],tblKPITargets[Target_Value]),"Met","Below Target")</f>
        <v>Below Target</v>
      </c>
      <c r="V688" t="str">
        <f>IF(tblOperations[[#This Row],[SLA_Compliance]]&gt;=_xlfn.XLOOKUP('04_References'!$A$3,tblKPITargets[KPI_Name],tblKPITargets[Target_Value]),"Met","Below Target")</f>
        <v>Below Target</v>
      </c>
      <c r="W688" t="str">
        <f>IF(tblOperations[[#This Row],[Quality_Pass_Rate]]&gt;=_xlfn.XLOOKUP('04_References'!$A$4,tblKPITargets[KPI_Name],tblKPITargets[Target_Value]),"Met","Below Target")</f>
        <v>Met</v>
      </c>
      <c r="X688" t="str">
        <f>IF(tblOperations[[#This Row],[Average_Completion_Days]]&lt;=_xlfn.XLOOKUP('04_References'!$A$7,tblKPITargets[KPI_Name],tblKPITargets[Target_Value]),"Met","Below Target")</f>
        <v>Below Target</v>
      </c>
      <c r="Y688" t="str">
        <f>IF(tblOperations[[#This Row],[Closing_Backlog]]&lt;=_xlfn.XLOOKUP('04_References'!$A$8,tblKPITargets[KPI_Name],tblKPITargets[Target_Value]),"Met","Below Target")</f>
        <v>Below Target</v>
      </c>
    </row>
    <row r="689" spans="1:25">
      <c r="A689" s="8" t="s">
        <v>717</v>
      </c>
      <c r="B689" s="9">
        <v>46055</v>
      </c>
      <c r="C689" s="4" t="s">
        <v>37</v>
      </c>
      <c r="D689" s="4" t="s">
        <v>25</v>
      </c>
      <c r="E689" s="4">
        <v>3</v>
      </c>
      <c r="F689" s="4">
        <v>36</v>
      </c>
      <c r="G689" s="4">
        <v>39</v>
      </c>
      <c r="H689" s="4">
        <v>39</v>
      </c>
      <c r="I689" s="4">
        <v>0</v>
      </c>
      <c r="J689" s="4">
        <v>0</v>
      </c>
      <c r="K689" s="4">
        <v>0</v>
      </c>
      <c r="L689" s="4">
        <v>2.1</v>
      </c>
      <c r="M689" s="4">
        <v>0.99099999999999999</v>
      </c>
      <c r="N689" s="4">
        <v>1</v>
      </c>
      <c r="O689" s="4">
        <v>4.5999999999999996</v>
      </c>
      <c r="P689" s="4">
        <v>0.747</v>
      </c>
      <c r="Q689" s="5">
        <v>1</v>
      </c>
      <c r="R689" s="4" t="str">
        <f>TRIM(tblOperations[[#This Row],[Region]])</f>
        <v>Midlands</v>
      </c>
      <c r="S689" s="4" t="str">
        <f>TRIM(tblOperations[[#This Row],[Team]])</f>
        <v>Workplace Projects</v>
      </c>
      <c r="T689" s="4" t="str">
        <f>_xlfn.XLOOKUP(R689,tblRegionReference[Region],tblRegionReference[Area],"Not Found")</f>
        <v>Central</v>
      </c>
      <c r="U689" s="4" t="str">
        <f>IF(tblOperations[[#This Row],[Completion_Rate]]&gt;=_xlfn.XLOOKUP("Completion Rate",tblKPITargets[KPI_Name],tblKPITargets[Target_Value]),"Met","Below Target")</f>
        <v>Met</v>
      </c>
      <c r="V689" t="str">
        <f>IF(tblOperations[[#This Row],[SLA_Compliance]]&gt;=_xlfn.XLOOKUP('04_References'!$A$3,tblKPITargets[KPI_Name],tblKPITargets[Target_Value]),"Met","Below Target")</f>
        <v>Met</v>
      </c>
      <c r="W689" t="str">
        <f>IF(tblOperations[[#This Row],[Quality_Pass_Rate]]&gt;=_xlfn.XLOOKUP('04_References'!$A$4,tblKPITargets[KPI_Name],tblKPITargets[Target_Value]),"Met","Below Target")</f>
        <v>Met</v>
      </c>
      <c r="X689" t="str">
        <f>IF(tblOperations[[#This Row],[Average_Completion_Days]]&lt;=_xlfn.XLOOKUP('04_References'!$A$7,tblKPITargets[KPI_Name],tblKPITargets[Target_Value]),"Met","Below Target")</f>
        <v>Met</v>
      </c>
      <c r="Y689" t="str">
        <f>IF(tblOperations[[#This Row],[Closing_Backlog]]&lt;=_xlfn.XLOOKUP('04_References'!$A$8,tblKPITargets[KPI_Name],tblKPITargets[Target_Value]),"Met","Below Target")</f>
        <v>Met</v>
      </c>
    </row>
    <row r="690" spans="1:25">
      <c r="A690" s="6" t="s">
        <v>718</v>
      </c>
      <c r="B690" s="7">
        <v>46055</v>
      </c>
      <c r="C690" s="2" t="s">
        <v>43</v>
      </c>
      <c r="D690" s="2" t="s">
        <v>19</v>
      </c>
      <c r="E690" s="2">
        <v>377</v>
      </c>
      <c r="F690" s="2">
        <v>57</v>
      </c>
      <c r="G690" s="2">
        <v>434</v>
      </c>
      <c r="H690" s="2">
        <v>28</v>
      </c>
      <c r="I690" s="2">
        <v>406</v>
      </c>
      <c r="J690" s="2">
        <v>0</v>
      </c>
      <c r="K690" s="2">
        <v>0</v>
      </c>
      <c r="L690" s="2">
        <v>8</v>
      </c>
      <c r="M690" s="2">
        <v>0.6</v>
      </c>
      <c r="N690" s="2">
        <v>0.96899999999999997</v>
      </c>
      <c r="O690" s="2">
        <v>2.5</v>
      </c>
      <c r="P690" s="2">
        <v>0.78400000000000003</v>
      </c>
      <c r="Q690" s="3">
        <v>6.5000000000000002E-2</v>
      </c>
      <c r="R690" s="4" t="str">
        <f>TRIM(tblOperations[[#This Row],[Region]])</f>
        <v>South West</v>
      </c>
      <c r="S690" s="4" t="str">
        <f>TRIM(tblOperations[[#This Row],[Team]])</f>
        <v>Workplace Services</v>
      </c>
      <c r="T690" s="4" t="str">
        <f>_xlfn.XLOOKUP(R690,tblRegionReference[Region],tblRegionReference[Area],"Not Found")</f>
        <v>South</v>
      </c>
      <c r="U690" s="4" t="str">
        <f>IF(tblOperations[[#This Row],[Completion_Rate]]&gt;=_xlfn.XLOOKUP("Completion Rate",tblKPITargets[KPI_Name],tblKPITargets[Target_Value]),"Met","Below Target")</f>
        <v>Below Target</v>
      </c>
      <c r="V690" t="str">
        <f>IF(tblOperations[[#This Row],[SLA_Compliance]]&gt;=_xlfn.XLOOKUP('04_References'!$A$3,tblKPITargets[KPI_Name],tblKPITargets[Target_Value]),"Met","Below Target")</f>
        <v>Below Target</v>
      </c>
      <c r="W690" t="str">
        <f>IF(tblOperations[[#This Row],[Quality_Pass_Rate]]&gt;=_xlfn.XLOOKUP('04_References'!$A$4,tblKPITargets[KPI_Name],tblKPITargets[Target_Value]),"Met","Below Target")</f>
        <v>Met</v>
      </c>
      <c r="X690" t="str">
        <f>IF(tblOperations[[#This Row],[Average_Completion_Days]]&lt;=_xlfn.XLOOKUP('04_References'!$A$7,tblKPITargets[KPI_Name],tblKPITargets[Target_Value]),"Met","Below Target")</f>
        <v>Below Target</v>
      </c>
      <c r="Y690" t="str">
        <f>IF(tblOperations[[#This Row],[Closing_Backlog]]&lt;=_xlfn.XLOOKUP('04_References'!$A$8,tblKPITargets[KPI_Name],tblKPITargets[Target_Value]),"Met","Below Target")</f>
        <v>Below Target</v>
      </c>
    </row>
    <row r="691" spans="1:25">
      <c r="A691" s="8" t="s">
        <v>719</v>
      </c>
      <c r="B691" s="9">
        <v>46055</v>
      </c>
      <c r="C691" s="4" t="s">
        <v>43</v>
      </c>
      <c r="D691" s="4" t="s">
        <v>21</v>
      </c>
      <c r="E691" s="4">
        <v>0</v>
      </c>
      <c r="F691" s="4">
        <v>51</v>
      </c>
      <c r="G691" s="4">
        <v>51</v>
      </c>
      <c r="H691" s="4">
        <v>51</v>
      </c>
      <c r="I691" s="4">
        <v>0</v>
      </c>
      <c r="J691" s="4">
        <v>0</v>
      </c>
      <c r="K691" s="4">
        <v>0</v>
      </c>
      <c r="L691" s="4">
        <v>1.5</v>
      </c>
      <c r="M691" s="4">
        <v>0.94899999999999995</v>
      </c>
      <c r="N691" s="4">
        <v>1</v>
      </c>
      <c r="O691" s="4">
        <v>4.5999999999999996</v>
      </c>
      <c r="P691" s="4">
        <v>0.70799999999999996</v>
      </c>
      <c r="Q691" s="5">
        <v>1</v>
      </c>
      <c r="R691" s="4" t="str">
        <f>TRIM(tblOperations[[#This Row],[Region]])</f>
        <v>South West</v>
      </c>
      <c r="S691" s="4" t="str">
        <f>TRIM(tblOperations[[#This Row],[Team]])</f>
        <v>Facilities Response</v>
      </c>
      <c r="T691" s="4" t="str">
        <f>_xlfn.XLOOKUP(R691,tblRegionReference[Region],tblRegionReference[Area],"Not Found")</f>
        <v>South</v>
      </c>
      <c r="U691" s="4" t="str">
        <f>IF(tblOperations[[#This Row],[Completion_Rate]]&gt;=_xlfn.XLOOKUP("Completion Rate",tblKPITargets[KPI_Name],tblKPITargets[Target_Value]),"Met","Below Target")</f>
        <v>Met</v>
      </c>
      <c r="V691" t="str">
        <f>IF(tblOperations[[#This Row],[SLA_Compliance]]&gt;=_xlfn.XLOOKUP('04_References'!$A$3,tblKPITargets[KPI_Name],tblKPITargets[Target_Value]),"Met","Below Target")</f>
        <v>Met</v>
      </c>
      <c r="W691" t="str">
        <f>IF(tblOperations[[#This Row],[Quality_Pass_Rate]]&gt;=_xlfn.XLOOKUP('04_References'!$A$4,tblKPITargets[KPI_Name],tblKPITargets[Target_Value]),"Met","Below Target")</f>
        <v>Met</v>
      </c>
      <c r="X691" t="str">
        <f>IF(tblOperations[[#This Row],[Average_Completion_Days]]&lt;=_xlfn.XLOOKUP('04_References'!$A$7,tblKPITargets[KPI_Name],tblKPITargets[Target_Value]),"Met","Below Target")</f>
        <v>Met</v>
      </c>
      <c r="Y691" t="str">
        <f>IF(tblOperations[[#This Row],[Closing_Backlog]]&lt;=_xlfn.XLOOKUP('04_References'!$A$8,tblKPITargets[KPI_Name],tblKPITargets[Target_Value]),"Met","Below Target")</f>
        <v>Met</v>
      </c>
    </row>
    <row r="692" spans="1:25">
      <c r="A692" s="6" t="s">
        <v>720</v>
      </c>
      <c r="B692" s="7">
        <v>46055</v>
      </c>
      <c r="C692" s="2" t="s">
        <v>43</v>
      </c>
      <c r="D692" s="2" t="s">
        <v>23</v>
      </c>
      <c r="E692" s="2">
        <v>0</v>
      </c>
      <c r="F692" s="2">
        <v>48</v>
      </c>
      <c r="G692" s="2">
        <v>48</v>
      </c>
      <c r="H692" s="2">
        <v>48</v>
      </c>
      <c r="I692" s="2">
        <v>0</v>
      </c>
      <c r="J692" s="2">
        <v>0</v>
      </c>
      <c r="K692" s="2">
        <v>0</v>
      </c>
      <c r="L692" s="2">
        <v>1.7</v>
      </c>
      <c r="M692" s="2">
        <v>0.96499999999999997</v>
      </c>
      <c r="N692" s="2">
        <v>1</v>
      </c>
      <c r="O692" s="2">
        <v>4.5999999999999996</v>
      </c>
      <c r="P692" s="2">
        <v>0.80100000000000005</v>
      </c>
      <c r="Q692" s="3">
        <v>1</v>
      </c>
      <c r="R692" s="4" t="str">
        <f>TRIM(tblOperations[[#This Row],[Region]])</f>
        <v>South West</v>
      </c>
      <c r="S692" s="4" t="str">
        <f>TRIM(tblOperations[[#This Row],[Team]])</f>
        <v>Estates Support</v>
      </c>
      <c r="T692" s="4" t="str">
        <f>_xlfn.XLOOKUP(R692,tblRegionReference[Region],tblRegionReference[Area],"Not Found")</f>
        <v>South</v>
      </c>
      <c r="U692" s="4" t="str">
        <f>IF(tblOperations[[#This Row],[Completion_Rate]]&gt;=_xlfn.XLOOKUP("Completion Rate",tblKPITargets[KPI_Name],tblKPITargets[Target_Value]),"Met","Below Target")</f>
        <v>Met</v>
      </c>
      <c r="V692" t="str">
        <f>IF(tblOperations[[#This Row],[SLA_Compliance]]&gt;=_xlfn.XLOOKUP('04_References'!$A$3,tblKPITargets[KPI_Name],tblKPITargets[Target_Value]),"Met","Below Target")</f>
        <v>Met</v>
      </c>
      <c r="W692" t="str">
        <f>IF(tblOperations[[#This Row],[Quality_Pass_Rate]]&gt;=_xlfn.XLOOKUP('04_References'!$A$4,tblKPITargets[KPI_Name],tblKPITargets[Target_Value]),"Met","Below Target")</f>
        <v>Met</v>
      </c>
      <c r="X692" t="str">
        <f>IF(tblOperations[[#This Row],[Average_Completion_Days]]&lt;=_xlfn.XLOOKUP('04_References'!$A$7,tblKPITargets[KPI_Name],tblKPITargets[Target_Value]),"Met","Below Target")</f>
        <v>Met</v>
      </c>
      <c r="Y692" t="str">
        <f>IF(tblOperations[[#This Row],[Closing_Backlog]]&lt;=_xlfn.XLOOKUP('04_References'!$A$8,tblKPITargets[KPI_Name],tblKPITargets[Target_Value]),"Met","Below Target")</f>
        <v>Met</v>
      </c>
    </row>
    <row r="693" spans="1:25">
      <c r="A693" s="8" t="s">
        <v>721</v>
      </c>
      <c r="B693" s="9">
        <v>46055</v>
      </c>
      <c r="C693" s="4" t="s">
        <v>43</v>
      </c>
      <c r="D693" s="4" t="s">
        <v>25</v>
      </c>
      <c r="E693" s="4">
        <v>0</v>
      </c>
      <c r="F693" s="4">
        <v>34</v>
      </c>
      <c r="G693" s="4">
        <v>34</v>
      </c>
      <c r="H693" s="4">
        <v>34</v>
      </c>
      <c r="I693" s="4">
        <v>0</v>
      </c>
      <c r="J693" s="4">
        <v>0</v>
      </c>
      <c r="K693" s="4">
        <v>0</v>
      </c>
      <c r="L693" s="4">
        <v>1.7</v>
      </c>
      <c r="M693" s="4">
        <v>0.96499999999999997</v>
      </c>
      <c r="N693" s="4">
        <v>0.97499999999999998</v>
      </c>
      <c r="O693" s="4">
        <v>4.5</v>
      </c>
      <c r="P693" s="4">
        <v>0.75</v>
      </c>
      <c r="Q693" s="5">
        <v>1</v>
      </c>
      <c r="R693" s="4" t="str">
        <f>TRIM(tblOperations[[#This Row],[Region]])</f>
        <v>South West</v>
      </c>
      <c r="S693" s="4" t="str">
        <f>TRIM(tblOperations[[#This Row],[Team]])</f>
        <v>Workplace Projects</v>
      </c>
      <c r="T693" s="4" t="str">
        <f>_xlfn.XLOOKUP(R693,tblRegionReference[Region],tblRegionReference[Area],"Not Found")</f>
        <v>South</v>
      </c>
      <c r="U693" s="4" t="str">
        <f>IF(tblOperations[[#This Row],[Completion_Rate]]&gt;=_xlfn.XLOOKUP("Completion Rate",tblKPITargets[KPI_Name],tblKPITargets[Target_Value]),"Met","Below Target")</f>
        <v>Met</v>
      </c>
      <c r="V693" t="str">
        <f>IF(tblOperations[[#This Row],[SLA_Compliance]]&gt;=_xlfn.XLOOKUP('04_References'!$A$3,tblKPITargets[KPI_Name],tblKPITargets[Target_Value]),"Met","Below Target")</f>
        <v>Met</v>
      </c>
      <c r="W693" t="str">
        <f>IF(tblOperations[[#This Row],[Quality_Pass_Rate]]&gt;=_xlfn.XLOOKUP('04_References'!$A$4,tblKPITargets[KPI_Name],tblKPITargets[Target_Value]),"Met","Below Target")</f>
        <v>Met</v>
      </c>
      <c r="X693" t="str">
        <f>IF(tblOperations[[#This Row],[Average_Completion_Days]]&lt;=_xlfn.XLOOKUP('04_References'!$A$7,tblKPITargets[KPI_Name],tblKPITargets[Target_Value]),"Met","Below Target")</f>
        <v>Met</v>
      </c>
      <c r="Y693" t="str">
        <f>IF(tblOperations[[#This Row],[Closing_Backlog]]&lt;=_xlfn.XLOOKUP('04_References'!$A$8,tblKPITargets[KPI_Name],tblKPITargets[Target_Value]),"Met","Below Target")</f>
        <v>Met</v>
      </c>
    </row>
    <row r="694" spans="1:25">
      <c r="A694" s="6" t="s">
        <v>722</v>
      </c>
      <c r="B694" s="7">
        <v>46055</v>
      </c>
      <c r="C694" s="2" t="s">
        <v>48</v>
      </c>
      <c r="D694" s="2" t="s">
        <v>19</v>
      </c>
      <c r="E694" s="2">
        <v>14</v>
      </c>
      <c r="F694" s="2">
        <v>42</v>
      </c>
      <c r="G694" s="2">
        <v>56</v>
      </c>
      <c r="H694" s="2">
        <v>55</v>
      </c>
      <c r="I694" s="2">
        <v>1</v>
      </c>
      <c r="J694" s="2">
        <v>0</v>
      </c>
      <c r="K694" s="2">
        <v>0</v>
      </c>
      <c r="L694" s="2">
        <v>1.4</v>
      </c>
      <c r="M694" s="2">
        <v>0.98599999999999999</v>
      </c>
      <c r="N694" s="2">
        <v>0.98599999999999999</v>
      </c>
      <c r="O694" s="2">
        <v>4.5</v>
      </c>
      <c r="P694" s="2">
        <v>0.82</v>
      </c>
      <c r="Q694" s="3">
        <v>0.98199999999999998</v>
      </c>
      <c r="R694" s="4" t="str">
        <f>TRIM(tblOperations[[#This Row],[Region]])</f>
        <v>South East</v>
      </c>
      <c r="S694" s="4" t="str">
        <f>TRIM(tblOperations[[#This Row],[Team]])</f>
        <v>Workplace Services</v>
      </c>
      <c r="T694" s="4" t="str">
        <f>_xlfn.XLOOKUP(R694,tblRegionReference[Region],tblRegionReference[Area],"Not Found")</f>
        <v>South</v>
      </c>
      <c r="U694" s="4" t="str">
        <f>IF(tblOperations[[#This Row],[Completion_Rate]]&gt;=_xlfn.XLOOKUP("Completion Rate",tblKPITargets[KPI_Name],tblKPITargets[Target_Value]),"Met","Below Target")</f>
        <v>Met</v>
      </c>
      <c r="V694" t="str">
        <f>IF(tblOperations[[#This Row],[SLA_Compliance]]&gt;=_xlfn.XLOOKUP('04_References'!$A$3,tblKPITargets[KPI_Name],tblKPITargets[Target_Value]),"Met","Below Target")</f>
        <v>Met</v>
      </c>
      <c r="W694" t="str">
        <f>IF(tblOperations[[#This Row],[Quality_Pass_Rate]]&gt;=_xlfn.XLOOKUP('04_References'!$A$4,tblKPITargets[KPI_Name],tblKPITargets[Target_Value]),"Met","Below Target")</f>
        <v>Met</v>
      </c>
      <c r="X694" t="str">
        <f>IF(tblOperations[[#This Row],[Average_Completion_Days]]&lt;=_xlfn.XLOOKUP('04_References'!$A$7,tblKPITargets[KPI_Name],tblKPITargets[Target_Value]),"Met","Below Target")</f>
        <v>Met</v>
      </c>
      <c r="Y694" t="str">
        <f>IF(tblOperations[[#This Row],[Closing_Backlog]]&lt;=_xlfn.XLOOKUP('04_References'!$A$8,tblKPITargets[KPI_Name],tblKPITargets[Target_Value]),"Met","Below Target")</f>
        <v>Met</v>
      </c>
    </row>
    <row r="695" spans="1:25">
      <c r="A695" s="8" t="s">
        <v>723</v>
      </c>
      <c r="B695" s="9">
        <v>46055</v>
      </c>
      <c r="C695" s="4" t="s">
        <v>48</v>
      </c>
      <c r="D695" s="4" t="s">
        <v>21</v>
      </c>
      <c r="E695" s="4">
        <v>666</v>
      </c>
      <c r="F695" s="4">
        <v>56</v>
      </c>
      <c r="G695" s="4">
        <v>722</v>
      </c>
      <c r="H695" s="4">
        <v>25</v>
      </c>
      <c r="I695" s="4">
        <v>697</v>
      </c>
      <c r="J695" s="4">
        <v>0</v>
      </c>
      <c r="K695" s="4">
        <v>0</v>
      </c>
      <c r="L695" s="4">
        <v>8</v>
      </c>
      <c r="M695" s="4">
        <v>0.6</v>
      </c>
      <c r="N695" s="4">
        <v>0.98199999999999998</v>
      </c>
      <c r="O695" s="4">
        <v>2.5</v>
      </c>
      <c r="P695" s="4">
        <v>0.82499999999999996</v>
      </c>
      <c r="Q695" s="5">
        <v>3.5000000000000003E-2</v>
      </c>
      <c r="R695" s="4" t="str">
        <f>TRIM(tblOperations[[#This Row],[Region]])</f>
        <v>South East</v>
      </c>
      <c r="S695" s="4" t="str">
        <f>TRIM(tblOperations[[#This Row],[Team]])</f>
        <v>Facilities Response</v>
      </c>
      <c r="T695" s="4" t="str">
        <f>_xlfn.XLOOKUP(R695,tblRegionReference[Region],tblRegionReference[Area],"Not Found")</f>
        <v>South</v>
      </c>
      <c r="U695" s="4" t="str">
        <f>IF(tblOperations[[#This Row],[Completion_Rate]]&gt;=_xlfn.XLOOKUP("Completion Rate",tblKPITargets[KPI_Name],tblKPITargets[Target_Value]),"Met","Below Target")</f>
        <v>Below Target</v>
      </c>
      <c r="V695" t="str">
        <f>IF(tblOperations[[#This Row],[SLA_Compliance]]&gt;=_xlfn.XLOOKUP('04_References'!$A$3,tblKPITargets[KPI_Name],tblKPITargets[Target_Value]),"Met","Below Target")</f>
        <v>Below Target</v>
      </c>
      <c r="W695" t="str">
        <f>IF(tblOperations[[#This Row],[Quality_Pass_Rate]]&gt;=_xlfn.XLOOKUP('04_References'!$A$4,tblKPITargets[KPI_Name],tblKPITargets[Target_Value]),"Met","Below Target")</f>
        <v>Met</v>
      </c>
      <c r="X695" t="str">
        <f>IF(tblOperations[[#This Row],[Average_Completion_Days]]&lt;=_xlfn.XLOOKUP('04_References'!$A$7,tblKPITargets[KPI_Name],tblKPITargets[Target_Value]),"Met","Below Target")</f>
        <v>Below Target</v>
      </c>
      <c r="Y695" t="str">
        <f>IF(tblOperations[[#This Row],[Closing_Backlog]]&lt;=_xlfn.XLOOKUP('04_References'!$A$8,tblKPITargets[KPI_Name],tblKPITargets[Target_Value]),"Met","Below Target")</f>
        <v>Below Target</v>
      </c>
    </row>
    <row r="696" spans="1:25">
      <c r="A696" s="6" t="s">
        <v>724</v>
      </c>
      <c r="B696" s="7">
        <v>46055</v>
      </c>
      <c r="C696" s="2" t="s">
        <v>48</v>
      </c>
      <c r="D696" s="2" t="s">
        <v>23</v>
      </c>
      <c r="E696" s="2">
        <v>0</v>
      </c>
      <c r="F696" s="2">
        <v>72</v>
      </c>
      <c r="G696" s="2">
        <v>72</v>
      </c>
      <c r="H696" s="2">
        <v>52</v>
      </c>
      <c r="I696" s="2">
        <v>20</v>
      </c>
      <c r="J696" s="2">
        <v>2</v>
      </c>
      <c r="K696" s="2">
        <v>1</v>
      </c>
      <c r="L696" s="2">
        <v>3.9</v>
      </c>
      <c r="M696" s="2">
        <v>0.69499999999999995</v>
      </c>
      <c r="N696" s="2">
        <v>0.96499999999999997</v>
      </c>
      <c r="O696" s="2">
        <v>3.6</v>
      </c>
      <c r="P696" s="2">
        <v>0.75900000000000001</v>
      </c>
      <c r="Q696" s="3">
        <v>0.72199999999999998</v>
      </c>
      <c r="R696" s="4" t="str">
        <f>TRIM(tblOperations[[#This Row],[Region]])</f>
        <v>South East</v>
      </c>
      <c r="S696" s="4" t="str">
        <f>TRIM(tblOperations[[#This Row],[Team]])</f>
        <v>Estates Support</v>
      </c>
      <c r="T696" s="4" t="str">
        <f>_xlfn.XLOOKUP(R696,tblRegionReference[Region],tblRegionReference[Area],"Not Found")</f>
        <v>South</v>
      </c>
      <c r="U696" s="4" t="str">
        <f>IF(tblOperations[[#This Row],[Completion_Rate]]&gt;=_xlfn.XLOOKUP("Completion Rate",tblKPITargets[KPI_Name],tblKPITargets[Target_Value]),"Met","Below Target")</f>
        <v>Below Target</v>
      </c>
      <c r="V696" t="str">
        <f>IF(tblOperations[[#This Row],[SLA_Compliance]]&gt;=_xlfn.XLOOKUP('04_References'!$A$3,tblKPITargets[KPI_Name],tblKPITargets[Target_Value]),"Met","Below Target")</f>
        <v>Below Target</v>
      </c>
      <c r="W696" t="str">
        <f>IF(tblOperations[[#This Row],[Quality_Pass_Rate]]&gt;=_xlfn.XLOOKUP('04_References'!$A$4,tblKPITargets[KPI_Name],tblKPITargets[Target_Value]),"Met","Below Target")</f>
        <v>Met</v>
      </c>
      <c r="X696" t="str">
        <f>IF(tblOperations[[#This Row],[Average_Completion_Days]]&lt;=_xlfn.XLOOKUP('04_References'!$A$7,tblKPITargets[KPI_Name],tblKPITargets[Target_Value]),"Met","Below Target")</f>
        <v>Below Target</v>
      </c>
      <c r="Y696" t="str">
        <f>IF(tblOperations[[#This Row],[Closing_Backlog]]&lt;=_xlfn.XLOOKUP('04_References'!$A$8,tblKPITargets[KPI_Name],tblKPITargets[Target_Value]),"Met","Below Target")</f>
        <v>Below Target</v>
      </c>
    </row>
    <row r="697" spans="1:25">
      <c r="A697" s="8" t="s">
        <v>725</v>
      </c>
      <c r="B697" s="9">
        <v>46055</v>
      </c>
      <c r="C697" s="4" t="s">
        <v>48</v>
      </c>
      <c r="D697" s="4" t="s">
        <v>25</v>
      </c>
      <c r="E697" s="4">
        <v>267</v>
      </c>
      <c r="F697" s="4">
        <v>33</v>
      </c>
      <c r="G697" s="4">
        <v>300</v>
      </c>
      <c r="H697" s="4">
        <v>30</v>
      </c>
      <c r="I697" s="4">
        <v>270</v>
      </c>
      <c r="J697" s="4">
        <v>0</v>
      </c>
      <c r="K697" s="4">
        <v>0</v>
      </c>
      <c r="L697" s="4">
        <v>8</v>
      </c>
      <c r="M697" s="4">
        <v>0.6</v>
      </c>
      <c r="N697" s="4">
        <v>0.98</v>
      </c>
      <c r="O697" s="4">
        <v>2.5</v>
      </c>
      <c r="P697" s="4">
        <v>0.751</v>
      </c>
      <c r="Q697" s="5">
        <v>0.1</v>
      </c>
      <c r="R697" s="4" t="str">
        <f>TRIM(tblOperations[[#This Row],[Region]])</f>
        <v>South East</v>
      </c>
      <c r="S697" s="4" t="str">
        <f>TRIM(tblOperations[[#This Row],[Team]])</f>
        <v>Workplace Projects</v>
      </c>
      <c r="T697" s="4" t="str">
        <f>_xlfn.XLOOKUP(R697,tblRegionReference[Region],tblRegionReference[Area],"Not Found")</f>
        <v>South</v>
      </c>
      <c r="U697" s="4" t="str">
        <f>IF(tblOperations[[#This Row],[Completion_Rate]]&gt;=_xlfn.XLOOKUP("Completion Rate",tblKPITargets[KPI_Name],tblKPITargets[Target_Value]),"Met","Below Target")</f>
        <v>Below Target</v>
      </c>
      <c r="V697" t="str">
        <f>IF(tblOperations[[#This Row],[SLA_Compliance]]&gt;=_xlfn.XLOOKUP('04_References'!$A$3,tblKPITargets[KPI_Name],tblKPITargets[Target_Value]),"Met","Below Target")</f>
        <v>Below Target</v>
      </c>
      <c r="W697" t="str">
        <f>IF(tblOperations[[#This Row],[Quality_Pass_Rate]]&gt;=_xlfn.XLOOKUP('04_References'!$A$4,tblKPITargets[KPI_Name],tblKPITargets[Target_Value]),"Met","Below Target")</f>
        <v>Met</v>
      </c>
      <c r="X697" t="str">
        <f>IF(tblOperations[[#This Row],[Average_Completion_Days]]&lt;=_xlfn.XLOOKUP('04_References'!$A$7,tblKPITargets[KPI_Name],tblKPITargets[Target_Value]),"Met","Below Target")</f>
        <v>Below Target</v>
      </c>
      <c r="Y697" t="str">
        <f>IF(tblOperations[[#This Row],[Closing_Backlog]]&lt;=_xlfn.XLOOKUP('04_References'!$A$8,tblKPITargets[KPI_Name],tblKPITargets[Target_Value]),"Met","Below Target")</f>
        <v>Below Target</v>
      </c>
    </row>
    <row r="698" spans="1:25">
      <c r="A698" s="6" t="s">
        <v>726</v>
      </c>
      <c r="B698" s="7">
        <v>46055</v>
      </c>
      <c r="C698" s="2" t="s">
        <v>53</v>
      </c>
      <c r="D698" s="2" t="s">
        <v>19</v>
      </c>
      <c r="E698" s="2">
        <v>375</v>
      </c>
      <c r="F698" s="2">
        <v>27</v>
      </c>
      <c r="G698" s="2">
        <v>402</v>
      </c>
      <c r="H698" s="2">
        <v>23</v>
      </c>
      <c r="I698" s="2">
        <v>379</v>
      </c>
      <c r="J698" s="2">
        <v>1</v>
      </c>
      <c r="K698" s="2">
        <v>0</v>
      </c>
      <c r="L698" s="2">
        <v>8</v>
      </c>
      <c r="M698" s="2">
        <v>0.6</v>
      </c>
      <c r="N698" s="2">
        <v>0.99399999999999999</v>
      </c>
      <c r="O698" s="2">
        <v>2.5</v>
      </c>
      <c r="P698" s="2">
        <v>0.65700000000000003</v>
      </c>
      <c r="Q698" s="3">
        <v>5.7000000000000002E-2</v>
      </c>
      <c r="R698" s="4" t="str">
        <f>TRIM(tblOperations[[#This Row],[Region]])</f>
        <v>Wales</v>
      </c>
      <c r="S698" s="4" t="str">
        <f>TRIM(tblOperations[[#This Row],[Team]])</f>
        <v>Workplace Services</v>
      </c>
      <c r="T698" s="4" t="str">
        <f>_xlfn.XLOOKUP(R698,tblRegionReference[Region],tblRegionReference[Area],"Not Found")</f>
        <v>Wales</v>
      </c>
      <c r="U698" s="4" t="str">
        <f>IF(tblOperations[[#This Row],[Completion_Rate]]&gt;=_xlfn.XLOOKUP("Completion Rate",tblKPITargets[KPI_Name],tblKPITargets[Target_Value]),"Met","Below Target")</f>
        <v>Below Target</v>
      </c>
      <c r="V698" t="str">
        <f>IF(tblOperations[[#This Row],[SLA_Compliance]]&gt;=_xlfn.XLOOKUP('04_References'!$A$3,tblKPITargets[KPI_Name],tblKPITargets[Target_Value]),"Met","Below Target")</f>
        <v>Below Target</v>
      </c>
      <c r="W698" t="str">
        <f>IF(tblOperations[[#This Row],[Quality_Pass_Rate]]&gt;=_xlfn.XLOOKUP('04_References'!$A$4,tblKPITargets[KPI_Name],tblKPITargets[Target_Value]),"Met","Below Target")</f>
        <v>Met</v>
      </c>
      <c r="X698" t="str">
        <f>IF(tblOperations[[#This Row],[Average_Completion_Days]]&lt;=_xlfn.XLOOKUP('04_References'!$A$7,tblKPITargets[KPI_Name],tblKPITargets[Target_Value]),"Met","Below Target")</f>
        <v>Below Target</v>
      </c>
      <c r="Y698" t="str">
        <f>IF(tblOperations[[#This Row],[Closing_Backlog]]&lt;=_xlfn.XLOOKUP('04_References'!$A$8,tblKPITargets[KPI_Name],tblKPITargets[Target_Value]),"Met","Below Target")</f>
        <v>Below Target</v>
      </c>
    </row>
    <row r="699" spans="1:25">
      <c r="A699" s="8" t="s">
        <v>727</v>
      </c>
      <c r="B699" s="9">
        <v>46055</v>
      </c>
      <c r="C699" s="4" t="s">
        <v>53</v>
      </c>
      <c r="D699" s="4" t="s">
        <v>21</v>
      </c>
      <c r="E699" s="4">
        <v>298</v>
      </c>
      <c r="F699" s="4">
        <v>45</v>
      </c>
      <c r="G699" s="4">
        <v>343</v>
      </c>
      <c r="H699" s="4">
        <v>25</v>
      </c>
      <c r="I699" s="4">
        <v>318</v>
      </c>
      <c r="J699" s="4">
        <v>0</v>
      </c>
      <c r="K699" s="4">
        <v>0</v>
      </c>
      <c r="L699" s="4">
        <v>8</v>
      </c>
      <c r="M699" s="4">
        <v>0.6</v>
      </c>
      <c r="N699" s="4">
        <v>0.98899999999999999</v>
      </c>
      <c r="O699" s="4">
        <v>2.5</v>
      </c>
      <c r="P699" s="4">
        <v>0.755</v>
      </c>
      <c r="Q699" s="5">
        <v>7.2999999999999995E-2</v>
      </c>
      <c r="R699" s="4" t="str">
        <f>TRIM(tblOperations[[#This Row],[Region]])</f>
        <v>Wales</v>
      </c>
      <c r="S699" s="4" t="str">
        <f>TRIM(tblOperations[[#This Row],[Team]])</f>
        <v>Facilities Response</v>
      </c>
      <c r="T699" s="4" t="str">
        <f>_xlfn.XLOOKUP(R699,tblRegionReference[Region],tblRegionReference[Area],"Not Found")</f>
        <v>Wales</v>
      </c>
      <c r="U699" s="4" t="str">
        <f>IF(tblOperations[[#This Row],[Completion_Rate]]&gt;=_xlfn.XLOOKUP("Completion Rate",tblKPITargets[KPI_Name],tblKPITargets[Target_Value]),"Met","Below Target")</f>
        <v>Below Target</v>
      </c>
      <c r="V699" t="str">
        <f>IF(tblOperations[[#This Row],[SLA_Compliance]]&gt;=_xlfn.XLOOKUP('04_References'!$A$3,tblKPITargets[KPI_Name],tblKPITargets[Target_Value]),"Met","Below Target")</f>
        <v>Below Target</v>
      </c>
      <c r="W699" t="str">
        <f>IF(tblOperations[[#This Row],[Quality_Pass_Rate]]&gt;=_xlfn.XLOOKUP('04_References'!$A$4,tblKPITargets[KPI_Name],tblKPITargets[Target_Value]),"Met","Below Target")</f>
        <v>Met</v>
      </c>
      <c r="X699" t="str">
        <f>IF(tblOperations[[#This Row],[Average_Completion_Days]]&lt;=_xlfn.XLOOKUP('04_References'!$A$7,tblKPITargets[KPI_Name],tblKPITargets[Target_Value]),"Met","Below Target")</f>
        <v>Below Target</v>
      </c>
      <c r="Y699" t="str">
        <f>IF(tblOperations[[#This Row],[Closing_Backlog]]&lt;=_xlfn.XLOOKUP('04_References'!$A$8,tblKPITargets[KPI_Name],tblKPITargets[Target_Value]),"Met","Below Target")</f>
        <v>Below Target</v>
      </c>
    </row>
    <row r="700" spans="1:25">
      <c r="A700" s="6" t="s">
        <v>728</v>
      </c>
      <c r="B700" s="7">
        <v>46055</v>
      </c>
      <c r="C700" s="2" t="s">
        <v>53</v>
      </c>
      <c r="D700" s="2" t="s">
        <v>23</v>
      </c>
      <c r="E700" s="2">
        <v>202</v>
      </c>
      <c r="F700" s="2">
        <v>46</v>
      </c>
      <c r="G700" s="2">
        <v>248</v>
      </c>
      <c r="H700" s="2">
        <v>28</v>
      </c>
      <c r="I700" s="2">
        <v>220</v>
      </c>
      <c r="J700" s="2">
        <v>0</v>
      </c>
      <c r="K700" s="2">
        <v>0</v>
      </c>
      <c r="L700" s="2">
        <v>8</v>
      </c>
      <c r="M700" s="2">
        <v>0.6</v>
      </c>
      <c r="N700" s="2">
        <v>0.97199999999999998</v>
      </c>
      <c r="O700" s="2">
        <v>2.5</v>
      </c>
      <c r="P700" s="2">
        <v>0.74</v>
      </c>
      <c r="Q700" s="3">
        <v>0.113</v>
      </c>
      <c r="R700" s="4" t="str">
        <f>TRIM(tblOperations[[#This Row],[Region]])</f>
        <v>Wales</v>
      </c>
      <c r="S700" s="4" t="str">
        <f>TRIM(tblOperations[[#This Row],[Team]])</f>
        <v>Estates Support</v>
      </c>
      <c r="T700" s="4" t="str">
        <f>_xlfn.XLOOKUP(R700,tblRegionReference[Region],tblRegionReference[Area],"Not Found")</f>
        <v>Wales</v>
      </c>
      <c r="U700" s="4" t="str">
        <f>IF(tblOperations[[#This Row],[Completion_Rate]]&gt;=_xlfn.XLOOKUP("Completion Rate",tblKPITargets[KPI_Name],tblKPITargets[Target_Value]),"Met","Below Target")</f>
        <v>Below Target</v>
      </c>
      <c r="V700" t="str">
        <f>IF(tblOperations[[#This Row],[SLA_Compliance]]&gt;=_xlfn.XLOOKUP('04_References'!$A$3,tblKPITargets[KPI_Name],tblKPITargets[Target_Value]),"Met","Below Target")</f>
        <v>Below Target</v>
      </c>
      <c r="W700" t="str">
        <f>IF(tblOperations[[#This Row],[Quality_Pass_Rate]]&gt;=_xlfn.XLOOKUP('04_References'!$A$4,tblKPITargets[KPI_Name],tblKPITargets[Target_Value]),"Met","Below Target")</f>
        <v>Met</v>
      </c>
      <c r="X700" t="str">
        <f>IF(tblOperations[[#This Row],[Average_Completion_Days]]&lt;=_xlfn.XLOOKUP('04_References'!$A$7,tblKPITargets[KPI_Name],tblKPITargets[Target_Value]),"Met","Below Target")</f>
        <v>Below Target</v>
      </c>
      <c r="Y700" t="str">
        <f>IF(tblOperations[[#This Row],[Closing_Backlog]]&lt;=_xlfn.XLOOKUP('04_References'!$A$8,tblKPITargets[KPI_Name],tblKPITargets[Target_Value]),"Met","Below Target")</f>
        <v>Below Target</v>
      </c>
    </row>
    <row r="701" spans="1:25">
      <c r="A701" s="8" t="s">
        <v>729</v>
      </c>
      <c r="B701" s="9">
        <v>46055</v>
      </c>
      <c r="C701" s="4" t="s">
        <v>53</v>
      </c>
      <c r="D701" s="4" t="s">
        <v>25</v>
      </c>
      <c r="E701" s="4">
        <v>0</v>
      </c>
      <c r="F701" s="4">
        <v>11</v>
      </c>
      <c r="G701" s="4">
        <v>11</v>
      </c>
      <c r="H701" s="4">
        <v>11</v>
      </c>
      <c r="I701" s="4">
        <v>0</v>
      </c>
      <c r="J701" s="4">
        <v>0</v>
      </c>
      <c r="K701" s="4">
        <v>0</v>
      </c>
      <c r="L701" s="4">
        <v>1.4</v>
      </c>
      <c r="M701" s="4">
        <v>0.96399999999999997</v>
      </c>
      <c r="N701" s="4">
        <v>0.97199999999999998</v>
      </c>
      <c r="O701" s="4">
        <v>4.7</v>
      </c>
      <c r="P701" s="4">
        <v>0.64900000000000002</v>
      </c>
      <c r="Q701" s="5">
        <v>1</v>
      </c>
      <c r="R701" s="4" t="str">
        <f>TRIM(tblOperations[[#This Row],[Region]])</f>
        <v>Wales</v>
      </c>
      <c r="S701" s="4" t="str">
        <f>TRIM(tblOperations[[#This Row],[Team]])</f>
        <v>Workplace Projects</v>
      </c>
      <c r="T701" s="4" t="str">
        <f>_xlfn.XLOOKUP(R701,tblRegionReference[Region],tblRegionReference[Area],"Not Found")</f>
        <v>Wales</v>
      </c>
      <c r="U701" s="4" t="str">
        <f>IF(tblOperations[[#This Row],[Completion_Rate]]&gt;=_xlfn.XLOOKUP("Completion Rate",tblKPITargets[KPI_Name],tblKPITargets[Target_Value]),"Met","Below Target")</f>
        <v>Met</v>
      </c>
      <c r="V701" t="str">
        <f>IF(tblOperations[[#This Row],[SLA_Compliance]]&gt;=_xlfn.XLOOKUP('04_References'!$A$3,tblKPITargets[KPI_Name],tblKPITargets[Target_Value]),"Met","Below Target")</f>
        <v>Met</v>
      </c>
      <c r="W701" t="str">
        <f>IF(tblOperations[[#This Row],[Quality_Pass_Rate]]&gt;=_xlfn.XLOOKUP('04_References'!$A$4,tblKPITargets[KPI_Name],tblKPITargets[Target_Value]),"Met","Below Target")</f>
        <v>Met</v>
      </c>
      <c r="X701" t="str">
        <f>IF(tblOperations[[#This Row],[Average_Completion_Days]]&lt;=_xlfn.XLOOKUP('04_References'!$A$7,tblKPITargets[KPI_Name],tblKPITargets[Target_Value]),"Met","Below Target")</f>
        <v>Met</v>
      </c>
      <c r="Y701" t="str">
        <f>IF(tblOperations[[#This Row],[Closing_Backlog]]&lt;=_xlfn.XLOOKUP('04_References'!$A$8,tblKPITargets[KPI_Name],tblKPITargets[Target_Value]),"Met","Below Target")</f>
        <v>Met</v>
      </c>
    </row>
    <row r="702" spans="1:25">
      <c r="A702" s="6" t="s">
        <v>730</v>
      </c>
      <c r="B702" s="7">
        <v>46056</v>
      </c>
      <c r="C702" s="2" t="s">
        <v>18</v>
      </c>
      <c r="D702" s="2" t="s">
        <v>19</v>
      </c>
      <c r="E702" s="2">
        <v>120</v>
      </c>
      <c r="F702" s="2">
        <v>36</v>
      </c>
      <c r="G702" s="2">
        <v>156</v>
      </c>
      <c r="H702" s="2">
        <v>42</v>
      </c>
      <c r="I702" s="2">
        <v>114</v>
      </c>
      <c r="J702" s="2">
        <v>0</v>
      </c>
      <c r="K702" s="2">
        <v>0</v>
      </c>
      <c r="L702" s="2">
        <v>8</v>
      </c>
      <c r="M702" s="2">
        <v>0.6</v>
      </c>
      <c r="N702" s="2">
        <v>0.97099999999999997</v>
      </c>
      <c r="O702" s="2">
        <v>2.5</v>
      </c>
      <c r="P702" s="2">
        <v>0.81299999999999994</v>
      </c>
      <c r="Q702" s="3">
        <v>0.26900000000000002</v>
      </c>
      <c r="R702" s="4" t="str">
        <f>TRIM(tblOperations[[#This Row],[Region]])</f>
        <v>Scotland</v>
      </c>
      <c r="S702" s="4" t="str">
        <f>TRIM(tblOperations[[#This Row],[Team]])</f>
        <v>Workplace Services</v>
      </c>
      <c r="T702" s="4" t="str">
        <f>_xlfn.XLOOKUP(R702,tblRegionReference[Region],tblRegionReference[Area],"Not Found")</f>
        <v>North</v>
      </c>
      <c r="U702" s="4" t="str">
        <f>IF(tblOperations[[#This Row],[Completion_Rate]]&gt;=_xlfn.XLOOKUP("Completion Rate",tblKPITargets[KPI_Name],tblKPITargets[Target_Value]),"Met","Below Target")</f>
        <v>Below Target</v>
      </c>
      <c r="V702" t="str">
        <f>IF(tblOperations[[#This Row],[SLA_Compliance]]&gt;=_xlfn.XLOOKUP('04_References'!$A$3,tblKPITargets[KPI_Name],tblKPITargets[Target_Value]),"Met","Below Target")</f>
        <v>Below Target</v>
      </c>
      <c r="W702" t="str">
        <f>IF(tblOperations[[#This Row],[Quality_Pass_Rate]]&gt;=_xlfn.XLOOKUP('04_References'!$A$4,tblKPITargets[KPI_Name],tblKPITargets[Target_Value]),"Met","Below Target")</f>
        <v>Met</v>
      </c>
      <c r="X702" t="str">
        <f>IF(tblOperations[[#This Row],[Average_Completion_Days]]&lt;=_xlfn.XLOOKUP('04_References'!$A$7,tblKPITargets[KPI_Name],tblKPITargets[Target_Value]),"Met","Below Target")</f>
        <v>Below Target</v>
      </c>
      <c r="Y702" t="str">
        <f>IF(tblOperations[[#This Row],[Closing_Backlog]]&lt;=_xlfn.XLOOKUP('04_References'!$A$8,tblKPITargets[KPI_Name],tblKPITargets[Target_Value]),"Met","Below Target")</f>
        <v>Below Target</v>
      </c>
    </row>
    <row r="703" spans="1:25">
      <c r="A703" s="8" t="s">
        <v>731</v>
      </c>
      <c r="B703" s="9">
        <v>46056</v>
      </c>
      <c r="C703" s="4" t="s">
        <v>18</v>
      </c>
      <c r="D703" s="4" t="s">
        <v>21</v>
      </c>
      <c r="E703" s="4">
        <v>0</v>
      </c>
      <c r="F703" s="4">
        <v>52</v>
      </c>
      <c r="G703" s="4">
        <v>52</v>
      </c>
      <c r="H703" s="4">
        <v>50</v>
      </c>
      <c r="I703" s="4">
        <v>2</v>
      </c>
      <c r="J703" s="4">
        <v>1</v>
      </c>
      <c r="K703" s="4">
        <v>0</v>
      </c>
      <c r="L703" s="4">
        <v>2.4</v>
      </c>
      <c r="M703" s="4">
        <v>0.96299999999999997</v>
      </c>
      <c r="N703" s="4">
        <v>1</v>
      </c>
      <c r="O703" s="4">
        <v>4.7</v>
      </c>
      <c r="P703" s="4">
        <v>0.66500000000000004</v>
      </c>
      <c r="Q703" s="5">
        <v>0.96199999999999997</v>
      </c>
      <c r="R703" s="4" t="str">
        <f>TRIM(tblOperations[[#This Row],[Region]])</f>
        <v>Scotland</v>
      </c>
      <c r="S703" s="4" t="str">
        <f>TRIM(tblOperations[[#This Row],[Team]])</f>
        <v>Facilities Response</v>
      </c>
      <c r="T703" s="4" t="str">
        <f>_xlfn.XLOOKUP(R703,tblRegionReference[Region],tblRegionReference[Area],"Not Found")</f>
        <v>North</v>
      </c>
      <c r="U703" s="4" t="str">
        <f>IF(tblOperations[[#This Row],[Completion_Rate]]&gt;=_xlfn.XLOOKUP("Completion Rate",tblKPITargets[KPI_Name],tblKPITargets[Target_Value]),"Met","Below Target")</f>
        <v>Met</v>
      </c>
      <c r="V703" t="str">
        <f>IF(tblOperations[[#This Row],[SLA_Compliance]]&gt;=_xlfn.XLOOKUP('04_References'!$A$3,tblKPITargets[KPI_Name],tblKPITargets[Target_Value]),"Met","Below Target")</f>
        <v>Met</v>
      </c>
      <c r="W703" t="str">
        <f>IF(tblOperations[[#This Row],[Quality_Pass_Rate]]&gt;=_xlfn.XLOOKUP('04_References'!$A$4,tblKPITargets[KPI_Name],tblKPITargets[Target_Value]),"Met","Below Target")</f>
        <v>Met</v>
      </c>
      <c r="X703" t="str">
        <f>IF(tblOperations[[#This Row],[Average_Completion_Days]]&lt;=_xlfn.XLOOKUP('04_References'!$A$7,tblKPITargets[KPI_Name],tblKPITargets[Target_Value]),"Met","Below Target")</f>
        <v>Met</v>
      </c>
      <c r="Y703" t="str">
        <f>IF(tblOperations[[#This Row],[Closing_Backlog]]&lt;=_xlfn.XLOOKUP('04_References'!$A$8,tblKPITargets[KPI_Name],tblKPITargets[Target_Value]),"Met","Below Target")</f>
        <v>Met</v>
      </c>
    </row>
    <row r="704" spans="1:25">
      <c r="A704" s="6" t="s">
        <v>732</v>
      </c>
      <c r="B704" s="7">
        <v>46056</v>
      </c>
      <c r="C704" s="2" t="s">
        <v>18</v>
      </c>
      <c r="D704" s="2" t="s">
        <v>23</v>
      </c>
      <c r="E704" s="2">
        <v>199</v>
      </c>
      <c r="F704" s="2">
        <v>42</v>
      </c>
      <c r="G704" s="2">
        <v>241</v>
      </c>
      <c r="H704" s="2">
        <v>40</v>
      </c>
      <c r="I704" s="2">
        <v>201</v>
      </c>
      <c r="J704" s="2">
        <v>0</v>
      </c>
      <c r="K704" s="2">
        <v>0</v>
      </c>
      <c r="L704" s="2">
        <v>8</v>
      </c>
      <c r="M704" s="2">
        <v>0.6</v>
      </c>
      <c r="N704" s="2">
        <v>0.97099999999999997</v>
      </c>
      <c r="O704" s="2">
        <v>2.5</v>
      </c>
      <c r="P704" s="2">
        <v>0.7</v>
      </c>
      <c r="Q704" s="3">
        <v>0.16600000000000001</v>
      </c>
      <c r="R704" s="4" t="str">
        <f>TRIM(tblOperations[[#This Row],[Region]])</f>
        <v>Scotland</v>
      </c>
      <c r="S704" s="4" t="str">
        <f>TRIM(tblOperations[[#This Row],[Team]])</f>
        <v>Estates Support</v>
      </c>
      <c r="T704" s="4" t="str">
        <f>_xlfn.XLOOKUP(R704,tblRegionReference[Region],tblRegionReference[Area],"Not Found")</f>
        <v>North</v>
      </c>
      <c r="U704" s="4" t="str">
        <f>IF(tblOperations[[#This Row],[Completion_Rate]]&gt;=_xlfn.XLOOKUP("Completion Rate",tblKPITargets[KPI_Name],tblKPITargets[Target_Value]),"Met","Below Target")</f>
        <v>Below Target</v>
      </c>
      <c r="V704" t="str">
        <f>IF(tblOperations[[#This Row],[SLA_Compliance]]&gt;=_xlfn.XLOOKUP('04_References'!$A$3,tblKPITargets[KPI_Name],tblKPITargets[Target_Value]),"Met","Below Target")</f>
        <v>Below Target</v>
      </c>
      <c r="W704" t="str">
        <f>IF(tblOperations[[#This Row],[Quality_Pass_Rate]]&gt;=_xlfn.XLOOKUP('04_References'!$A$4,tblKPITargets[KPI_Name],tblKPITargets[Target_Value]),"Met","Below Target")</f>
        <v>Met</v>
      </c>
      <c r="X704" t="str">
        <f>IF(tblOperations[[#This Row],[Average_Completion_Days]]&lt;=_xlfn.XLOOKUP('04_References'!$A$7,tblKPITargets[KPI_Name],tblKPITargets[Target_Value]),"Met","Below Target")</f>
        <v>Below Target</v>
      </c>
      <c r="Y704" t="str">
        <f>IF(tblOperations[[#This Row],[Closing_Backlog]]&lt;=_xlfn.XLOOKUP('04_References'!$A$8,tblKPITargets[KPI_Name],tblKPITargets[Target_Value]),"Met","Below Target")</f>
        <v>Below Target</v>
      </c>
    </row>
    <row r="705" spans="1:25">
      <c r="A705" s="8" t="s">
        <v>733</v>
      </c>
      <c r="B705" s="9">
        <v>46056</v>
      </c>
      <c r="C705" s="4" t="s">
        <v>18</v>
      </c>
      <c r="D705" s="4" t="s">
        <v>25</v>
      </c>
      <c r="E705" s="4">
        <v>0</v>
      </c>
      <c r="F705" s="4">
        <v>45</v>
      </c>
      <c r="G705" s="4">
        <v>45</v>
      </c>
      <c r="H705" s="4">
        <v>39</v>
      </c>
      <c r="I705" s="4">
        <v>6</v>
      </c>
      <c r="J705" s="4">
        <v>0</v>
      </c>
      <c r="K705" s="4">
        <v>0</v>
      </c>
      <c r="L705" s="4">
        <v>1.9</v>
      </c>
      <c r="M705" s="4">
        <v>0.93200000000000005</v>
      </c>
      <c r="N705" s="4">
        <v>0.98</v>
      </c>
      <c r="O705" s="4">
        <v>4.5</v>
      </c>
      <c r="P705" s="4">
        <v>0.69499999999999995</v>
      </c>
      <c r="Q705" s="5">
        <v>0.86699999999999999</v>
      </c>
      <c r="R705" s="4" t="str">
        <f>TRIM(tblOperations[[#This Row],[Region]])</f>
        <v>Scotland</v>
      </c>
      <c r="S705" s="4" t="str">
        <f>TRIM(tblOperations[[#This Row],[Team]])</f>
        <v>Workplace Projects</v>
      </c>
      <c r="T705" s="4" t="str">
        <f>_xlfn.XLOOKUP(R705,tblRegionReference[Region],tblRegionReference[Area],"Not Found")</f>
        <v>North</v>
      </c>
      <c r="U705" s="4" t="str">
        <f>IF(tblOperations[[#This Row],[Completion_Rate]]&gt;=_xlfn.XLOOKUP("Completion Rate",tblKPITargets[KPI_Name],tblKPITargets[Target_Value]),"Met","Below Target")</f>
        <v>Below Target</v>
      </c>
      <c r="V705" t="str">
        <f>IF(tblOperations[[#This Row],[SLA_Compliance]]&gt;=_xlfn.XLOOKUP('04_References'!$A$3,tblKPITargets[KPI_Name],tblKPITargets[Target_Value]),"Met","Below Target")</f>
        <v>Met</v>
      </c>
      <c r="W705" t="str">
        <f>IF(tblOperations[[#This Row],[Quality_Pass_Rate]]&gt;=_xlfn.XLOOKUP('04_References'!$A$4,tblKPITargets[KPI_Name],tblKPITargets[Target_Value]),"Met","Below Target")</f>
        <v>Met</v>
      </c>
      <c r="X705" t="str">
        <f>IF(tblOperations[[#This Row],[Average_Completion_Days]]&lt;=_xlfn.XLOOKUP('04_References'!$A$7,tblKPITargets[KPI_Name],tblKPITargets[Target_Value]),"Met","Below Target")</f>
        <v>Met</v>
      </c>
      <c r="Y705" t="str">
        <f>IF(tblOperations[[#This Row],[Closing_Backlog]]&lt;=_xlfn.XLOOKUP('04_References'!$A$8,tblKPITargets[KPI_Name],tblKPITargets[Target_Value]),"Met","Below Target")</f>
        <v>Met</v>
      </c>
    </row>
    <row r="706" spans="1:25">
      <c r="A706" s="6" t="s">
        <v>734</v>
      </c>
      <c r="B706" s="7">
        <v>46056</v>
      </c>
      <c r="C706" s="2" t="s">
        <v>27</v>
      </c>
      <c r="D706" s="2" t="s">
        <v>19</v>
      </c>
      <c r="E706" s="2">
        <v>0</v>
      </c>
      <c r="F706" s="2">
        <v>35</v>
      </c>
      <c r="G706" s="2">
        <v>35</v>
      </c>
      <c r="H706" s="2">
        <v>35</v>
      </c>
      <c r="I706" s="2">
        <v>0</v>
      </c>
      <c r="J706" s="2">
        <v>0</v>
      </c>
      <c r="K706" s="2">
        <v>0</v>
      </c>
      <c r="L706" s="2">
        <v>0.7</v>
      </c>
      <c r="M706" s="2">
        <v>0.995</v>
      </c>
      <c r="N706" s="2">
        <v>1</v>
      </c>
      <c r="O706" s="2">
        <v>4.7</v>
      </c>
      <c r="P706" s="2">
        <v>0.79400000000000004</v>
      </c>
      <c r="Q706" s="3">
        <v>1</v>
      </c>
      <c r="R706" s="4" t="str">
        <f>TRIM(tblOperations[[#This Row],[Region]])</f>
        <v>North East</v>
      </c>
      <c r="S706" s="4" t="str">
        <f>TRIM(tblOperations[[#This Row],[Team]])</f>
        <v>Workplace Services</v>
      </c>
      <c r="T706" s="4" t="str">
        <f>_xlfn.XLOOKUP(R706,tblRegionReference[Region],tblRegionReference[Area],"Not Found")</f>
        <v>North</v>
      </c>
      <c r="U706" s="4" t="str">
        <f>IF(tblOperations[[#This Row],[Completion_Rate]]&gt;=_xlfn.XLOOKUP("Completion Rate",tblKPITargets[KPI_Name],tblKPITargets[Target_Value]),"Met","Below Target")</f>
        <v>Met</v>
      </c>
      <c r="V706" t="str">
        <f>IF(tblOperations[[#This Row],[SLA_Compliance]]&gt;=_xlfn.XLOOKUP('04_References'!$A$3,tblKPITargets[KPI_Name],tblKPITargets[Target_Value]),"Met","Below Target")</f>
        <v>Met</v>
      </c>
      <c r="W706" t="str">
        <f>IF(tblOperations[[#This Row],[Quality_Pass_Rate]]&gt;=_xlfn.XLOOKUP('04_References'!$A$4,tblKPITargets[KPI_Name],tblKPITargets[Target_Value]),"Met","Below Target")</f>
        <v>Met</v>
      </c>
      <c r="X706" t="str">
        <f>IF(tblOperations[[#This Row],[Average_Completion_Days]]&lt;=_xlfn.XLOOKUP('04_References'!$A$7,tblKPITargets[KPI_Name],tblKPITargets[Target_Value]),"Met","Below Target")</f>
        <v>Met</v>
      </c>
      <c r="Y706" t="str">
        <f>IF(tblOperations[[#This Row],[Closing_Backlog]]&lt;=_xlfn.XLOOKUP('04_References'!$A$8,tblKPITargets[KPI_Name],tblKPITargets[Target_Value]),"Met","Below Target")</f>
        <v>Met</v>
      </c>
    </row>
    <row r="707" spans="1:25">
      <c r="A707" s="8" t="s">
        <v>735</v>
      </c>
      <c r="B707" s="9">
        <v>46056</v>
      </c>
      <c r="C707" s="4" t="s">
        <v>27</v>
      </c>
      <c r="D707" s="4" t="s">
        <v>21</v>
      </c>
      <c r="E707" s="4">
        <v>0</v>
      </c>
      <c r="F707" s="4">
        <v>57</v>
      </c>
      <c r="G707" s="4">
        <v>57</v>
      </c>
      <c r="H707" s="4">
        <v>44</v>
      </c>
      <c r="I707" s="4">
        <v>13</v>
      </c>
      <c r="J707" s="4">
        <v>0</v>
      </c>
      <c r="K707" s="4">
        <v>0</v>
      </c>
      <c r="L707" s="4">
        <v>2.1</v>
      </c>
      <c r="M707" s="4">
        <v>0.85599999999999998</v>
      </c>
      <c r="N707" s="4">
        <v>0.99199999999999999</v>
      </c>
      <c r="O707" s="4">
        <v>4.0999999999999996</v>
      </c>
      <c r="P707" s="4">
        <v>0.626</v>
      </c>
      <c r="Q707" s="5">
        <v>0.77200000000000002</v>
      </c>
      <c r="R707" s="4" t="str">
        <f>TRIM(tblOperations[[#This Row],[Region]])</f>
        <v>North East</v>
      </c>
      <c r="S707" s="4" t="str">
        <f>TRIM(tblOperations[[#This Row],[Team]])</f>
        <v>Facilities Response</v>
      </c>
      <c r="T707" s="4" t="str">
        <f>_xlfn.XLOOKUP(R707,tblRegionReference[Region],tblRegionReference[Area],"Not Found")</f>
        <v>North</v>
      </c>
      <c r="U707" s="4" t="str">
        <f>IF(tblOperations[[#This Row],[Completion_Rate]]&gt;=_xlfn.XLOOKUP("Completion Rate",tblKPITargets[KPI_Name],tblKPITargets[Target_Value]),"Met","Below Target")</f>
        <v>Below Target</v>
      </c>
      <c r="V707" t="str">
        <f>IF(tblOperations[[#This Row],[SLA_Compliance]]&gt;=_xlfn.XLOOKUP('04_References'!$A$3,tblKPITargets[KPI_Name],tblKPITargets[Target_Value]),"Met","Below Target")</f>
        <v>Below Target</v>
      </c>
      <c r="W707" t="str">
        <f>IF(tblOperations[[#This Row],[Quality_Pass_Rate]]&gt;=_xlfn.XLOOKUP('04_References'!$A$4,tblKPITargets[KPI_Name],tblKPITargets[Target_Value]),"Met","Below Target")</f>
        <v>Met</v>
      </c>
      <c r="X707" t="str">
        <f>IF(tblOperations[[#This Row],[Average_Completion_Days]]&lt;=_xlfn.XLOOKUP('04_References'!$A$7,tblKPITargets[KPI_Name],tblKPITargets[Target_Value]),"Met","Below Target")</f>
        <v>Met</v>
      </c>
      <c r="Y707" t="str">
        <f>IF(tblOperations[[#This Row],[Closing_Backlog]]&lt;=_xlfn.XLOOKUP('04_References'!$A$8,tblKPITargets[KPI_Name],tblKPITargets[Target_Value]),"Met","Below Target")</f>
        <v>Below Target</v>
      </c>
    </row>
    <row r="708" spans="1:25">
      <c r="A708" s="6" t="s">
        <v>736</v>
      </c>
      <c r="B708" s="7">
        <v>46056</v>
      </c>
      <c r="C708" s="2" t="s">
        <v>27</v>
      </c>
      <c r="D708" s="2" t="s">
        <v>23</v>
      </c>
      <c r="E708" s="2">
        <v>524</v>
      </c>
      <c r="F708" s="2">
        <v>41</v>
      </c>
      <c r="G708" s="2">
        <v>565</v>
      </c>
      <c r="H708" s="2">
        <v>26</v>
      </c>
      <c r="I708" s="2">
        <v>539</v>
      </c>
      <c r="J708" s="2">
        <v>0</v>
      </c>
      <c r="K708" s="2">
        <v>0</v>
      </c>
      <c r="L708" s="2">
        <v>8</v>
      </c>
      <c r="M708" s="2">
        <v>0.6</v>
      </c>
      <c r="N708" s="2">
        <v>0.99299999999999999</v>
      </c>
      <c r="O708" s="2">
        <v>2.5</v>
      </c>
      <c r="P708" s="2">
        <v>0.755</v>
      </c>
      <c r="Q708" s="3">
        <v>4.5999999999999999E-2</v>
      </c>
      <c r="R708" s="4" t="str">
        <f>TRIM(tblOperations[[#This Row],[Region]])</f>
        <v>North East</v>
      </c>
      <c r="S708" s="4" t="str">
        <f>TRIM(tblOperations[[#This Row],[Team]])</f>
        <v>Estates Support</v>
      </c>
      <c r="T708" s="4" t="str">
        <f>_xlfn.XLOOKUP(R708,tblRegionReference[Region],tblRegionReference[Area],"Not Found")</f>
        <v>North</v>
      </c>
      <c r="U708" s="4" t="str">
        <f>IF(tblOperations[[#This Row],[Completion_Rate]]&gt;=_xlfn.XLOOKUP("Completion Rate",tblKPITargets[KPI_Name],tblKPITargets[Target_Value]),"Met","Below Target")</f>
        <v>Below Target</v>
      </c>
      <c r="V708" t="str">
        <f>IF(tblOperations[[#This Row],[SLA_Compliance]]&gt;=_xlfn.XLOOKUP('04_References'!$A$3,tblKPITargets[KPI_Name],tblKPITargets[Target_Value]),"Met","Below Target")</f>
        <v>Below Target</v>
      </c>
      <c r="W708" t="str">
        <f>IF(tblOperations[[#This Row],[Quality_Pass_Rate]]&gt;=_xlfn.XLOOKUP('04_References'!$A$4,tblKPITargets[KPI_Name],tblKPITargets[Target_Value]),"Met","Below Target")</f>
        <v>Met</v>
      </c>
      <c r="X708" t="str">
        <f>IF(tblOperations[[#This Row],[Average_Completion_Days]]&lt;=_xlfn.XLOOKUP('04_References'!$A$7,tblKPITargets[KPI_Name],tblKPITargets[Target_Value]),"Met","Below Target")</f>
        <v>Below Target</v>
      </c>
      <c r="Y708" t="str">
        <f>IF(tblOperations[[#This Row],[Closing_Backlog]]&lt;=_xlfn.XLOOKUP('04_References'!$A$8,tblKPITargets[KPI_Name],tblKPITargets[Target_Value]),"Met","Below Target")</f>
        <v>Below Target</v>
      </c>
    </row>
    <row r="709" spans="1:25">
      <c r="A709" s="8" t="s">
        <v>737</v>
      </c>
      <c r="B709" s="9">
        <v>46056</v>
      </c>
      <c r="C709" s="4" t="s">
        <v>27</v>
      </c>
      <c r="D709" s="4" t="s">
        <v>25</v>
      </c>
      <c r="E709" s="4">
        <v>29</v>
      </c>
      <c r="F709" s="4">
        <v>27</v>
      </c>
      <c r="G709" s="4">
        <v>56</v>
      </c>
      <c r="H709" s="4">
        <v>26</v>
      </c>
      <c r="I709" s="4">
        <v>30</v>
      </c>
      <c r="J709" s="4">
        <v>0</v>
      </c>
      <c r="K709" s="4">
        <v>0</v>
      </c>
      <c r="L709" s="4">
        <v>3.5</v>
      </c>
      <c r="M709" s="4">
        <v>0.77900000000000003</v>
      </c>
      <c r="N709" s="4">
        <v>0.96899999999999997</v>
      </c>
      <c r="O709" s="4">
        <v>3.5</v>
      </c>
      <c r="P709" s="4">
        <v>0.81100000000000005</v>
      </c>
      <c r="Q709" s="5">
        <v>0.46400000000000002</v>
      </c>
      <c r="R709" s="4" t="str">
        <f>TRIM(tblOperations[[#This Row],[Region]])</f>
        <v>North East</v>
      </c>
      <c r="S709" s="4" t="str">
        <f>TRIM(tblOperations[[#This Row],[Team]])</f>
        <v>Workplace Projects</v>
      </c>
      <c r="T709" s="4" t="str">
        <f>_xlfn.XLOOKUP(R709,tblRegionReference[Region],tblRegionReference[Area],"Not Found")</f>
        <v>North</v>
      </c>
      <c r="U709" s="4" t="str">
        <f>IF(tblOperations[[#This Row],[Completion_Rate]]&gt;=_xlfn.XLOOKUP("Completion Rate",tblKPITargets[KPI_Name],tblKPITargets[Target_Value]),"Met","Below Target")</f>
        <v>Below Target</v>
      </c>
      <c r="V709" t="str">
        <f>IF(tblOperations[[#This Row],[SLA_Compliance]]&gt;=_xlfn.XLOOKUP('04_References'!$A$3,tblKPITargets[KPI_Name],tblKPITargets[Target_Value]),"Met","Below Target")</f>
        <v>Below Target</v>
      </c>
      <c r="W709" t="str">
        <f>IF(tblOperations[[#This Row],[Quality_Pass_Rate]]&gt;=_xlfn.XLOOKUP('04_References'!$A$4,tblKPITargets[KPI_Name],tblKPITargets[Target_Value]),"Met","Below Target")</f>
        <v>Met</v>
      </c>
      <c r="X709" t="str">
        <f>IF(tblOperations[[#This Row],[Average_Completion_Days]]&lt;=_xlfn.XLOOKUP('04_References'!$A$7,tblKPITargets[KPI_Name],tblKPITargets[Target_Value]),"Met","Below Target")</f>
        <v>Below Target</v>
      </c>
      <c r="Y709" t="str">
        <f>IF(tblOperations[[#This Row],[Closing_Backlog]]&lt;=_xlfn.XLOOKUP('04_References'!$A$8,tblKPITargets[KPI_Name],tblKPITargets[Target_Value]),"Met","Below Target")</f>
        <v>Below Target</v>
      </c>
    </row>
    <row r="710" spans="1:25">
      <c r="A710" s="6" t="s">
        <v>738</v>
      </c>
      <c r="B710" s="7">
        <v>46056</v>
      </c>
      <c r="C710" s="2" t="s">
        <v>32</v>
      </c>
      <c r="D710" s="2" t="s">
        <v>19</v>
      </c>
      <c r="E710" s="2">
        <v>248</v>
      </c>
      <c r="F710" s="2">
        <v>35</v>
      </c>
      <c r="G710" s="2">
        <v>283</v>
      </c>
      <c r="H710" s="2">
        <v>29</v>
      </c>
      <c r="I710" s="2">
        <v>254</v>
      </c>
      <c r="J710" s="2">
        <v>0</v>
      </c>
      <c r="K710" s="2">
        <v>0</v>
      </c>
      <c r="L710" s="2">
        <v>8</v>
      </c>
      <c r="M710" s="2">
        <v>0.6</v>
      </c>
      <c r="N710" s="2">
        <v>1</v>
      </c>
      <c r="O710" s="2">
        <v>2.5</v>
      </c>
      <c r="P710" s="2">
        <v>0.76200000000000001</v>
      </c>
      <c r="Q710" s="3">
        <v>0.10199999999999999</v>
      </c>
      <c r="R710" s="4" t="str">
        <f>TRIM(tblOperations[[#This Row],[Region]])</f>
        <v>North West</v>
      </c>
      <c r="S710" s="4" t="str">
        <f>TRIM(tblOperations[[#This Row],[Team]])</f>
        <v>Workplace Services</v>
      </c>
      <c r="T710" s="4" t="str">
        <f>_xlfn.XLOOKUP(R710,tblRegionReference[Region],tblRegionReference[Area],"Not Found")</f>
        <v>North</v>
      </c>
      <c r="U710" s="4" t="str">
        <f>IF(tblOperations[[#This Row],[Completion_Rate]]&gt;=_xlfn.XLOOKUP("Completion Rate",tblKPITargets[KPI_Name],tblKPITargets[Target_Value]),"Met","Below Target")</f>
        <v>Below Target</v>
      </c>
      <c r="V710" t="str">
        <f>IF(tblOperations[[#This Row],[SLA_Compliance]]&gt;=_xlfn.XLOOKUP('04_References'!$A$3,tblKPITargets[KPI_Name],tblKPITargets[Target_Value]),"Met","Below Target")</f>
        <v>Below Target</v>
      </c>
      <c r="W710" t="str">
        <f>IF(tblOperations[[#This Row],[Quality_Pass_Rate]]&gt;=_xlfn.XLOOKUP('04_References'!$A$4,tblKPITargets[KPI_Name],tblKPITargets[Target_Value]),"Met","Below Target")</f>
        <v>Met</v>
      </c>
      <c r="X710" t="str">
        <f>IF(tblOperations[[#This Row],[Average_Completion_Days]]&lt;=_xlfn.XLOOKUP('04_References'!$A$7,tblKPITargets[KPI_Name],tblKPITargets[Target_Value]),"Met","Below Target")</f>
        <v>Below Target</v>
      </c>
      <c r="Y710" t="str">
        <f>IF(tblOperations[[#This Row],[Closing_Backlog]]&lt;=_xlfn.XLOOKUP('04_References'!$A$8,tblKPITargets[KPI_Name],tblKPITargets[Target_Value]),"Met","Below Target")</f>
        <v>Below Target</v>
      </c>
    </row>
    <row r="711" spans="1:25">
      <c r="A711" s="8" t="s">
        <v>739</v>
      </c>
      <c r="B711" s="9">
        <v>46056</v>
      </c>
      <c r="C711" s="4" t="s">
        <v>32</v>
      </c>
      <c r="D711" s="4" t="s">
        <v>21</v>
      </c>
      <c r="E711" s="4">
        <v>443</v>
      </c>
      <c r="F711" s="4">
        <v>43</v>
      </c>
      <c r="G711" s="4">
        <v>486</v>
      </c>
      <c r="H711" s="4">
        <v>22</v>
      </c>
      <c r="I711" s="4">
        <v>464</v>
      </c>
      <c r="J711" s="4">
        <v>0</v>
      </c>
      <c r="K711" s="4">
        <v>0</v>
      </c>
      <c r="L711" s="4">
        <v>8</v>
      </c>
      <c r="M711" s="4">
        <v>0.6</v>
      </c>
      <c r="N711" s="4">
        <v>0.999</v>
      </c>
      <c r="O711" s="4">
        <v>2.5</v>
      </c>
      <c r="P711" s="4">
        <v>0.65500000000000003</v>
      </c>
      <c r="Q711" s="5">
        <v>4.4999999999999998E-2</v>
      </c>
      <c r="R711" s="4" t="str">
        <f>TRIM(tblOperations[[#This Row],[Region]])</f>
        <v>North West</v>
      </c>
      <c r="S711" s="4" t="str">
        <f>TRIM(tblOperations[[#This Row],[Team]])</f>
        <v>Facilities Response</v>
      </c>
      <c r="T711" s="4" t="str">
        <f>_xlfn.XLOOKUP(R711,tblRegionReference[Region],tblRegionReference[Area],"Not Found")</f>
        <v>North</v>
      </c>
      <c r="U711" s="4" t="str">
        <f>IF(tblOperations[[#This Row],[Completion_Rate]]&gt;=_xlfn.XLOOKUP("Completion Rate",tblKPITargets[KPI_Name],tblKPITargets[Target_Value]),"Met","Below Target")</f>
        <v>Below Target</v>
      </c>
      <c r="V711" t="str">
        <f>IF(tblOperations[[#This Row],[SLA_Compliance]]&gt;=_xlfn.XLOOKUP('04_References'!$A$3,tblKPITargets[KPI_Name],tblKPITargets[Target_Value]),"Met","Below Target")</f>
        <v>Below Target</v>
      </c>
      <c r="W711" t="str">
        <f>IF(tblOperations[[#This Row],[Quality_Pass_Rate]]&gt;=_xlfn.XLOOKUP('04_References'!$A$4,tblKPITargets[KPI_Name],tblKPITargets[Target_Value]),"Met","Below Target")</f>
        <v>Met</v>
      </c>
      <c r="X711" t="str">
        <f>IF(tblOperations[[#This Row],[Average_Completion_Days]]&lt;=_xlfn.XLOOKUP('04_References'!$A$7,tblKPITargets[KPI_Name],tblKPITargets[Target_Value]),"Met","Below Target")</f>
        <v>Below Target</v>
      </c>
      <c r="Y711" t="str">
        <f>IF(tblOperations[[#This Row],[Closing_Backlog]]&lt;=_xlfn.XLOOKUP('04_References'!$A$8,tblKPITargets[KPI_Name],tblKPITargets[Target_Value]),"Met","Below Target")</f>
        <v>Below Target</v>
      </c>
    </row>
    <row r="712" spans="1:25">
      <c r="A712" s="6" t="s">
        <v>740</v>
      </c>
      <c r="B712" s="7">
        <v>46056</v>
      </c>
      <c r="C712" s="2" t="s">
        <v>32</v>
      </c>
      <c r="D712" s="2" t="s">
        <v>23</v>
      </c>
      <c r="E712" s="2">
        <v>584</v>
      </c>
      <c r="F712" s="2">
        <v>47</v>
      </c>
      <c r="G712" s="2">
        <v>631</v>
      </c>
      <c r="H712" s="2">
        <v>21</v>
      </c>
      <c r="I712" s="2">
        <v>610</v>
      </c>
      <c r="J712" s="2">
        <v>0</v>
      </c>
      <c r="K712" s="2">
        <v>0</v>
      </c>
      <c r="L712" s="2">
        <v>8</v>
      </c>
      <c r="M712" s="2">
        <v>0.6</v>
      </c>
      <c r="N712" s="2">
        <v>0.999</v>
      </c>
      <c r="O712" s="2">
        <v>2.5</v>
      </c>
      <c r="P712" s="2">
        <v>0.67200000000000004</v>
      </c>
      <c r="Q712" s="3">
        <v>3.3000000000000002E-2</v>
      </c>
      <c r="R712" s="4" t="str">
        <f>TRIM(tblOperations[[#This Row],[Region]])</f>
        <v>North West</v>
      </c>
      <c r="S712" s="4" t="str">
        <f>TRIM(tblOperations[[#This Row],[Team]])</f>
        <v>Estates Support</v>
      </c>
      <c r="T712" s="4" t="str">
        <f>_xlfn.XLOOKUP(R712,tblRegionReference[Region],tblRegionReference[Area],"Not Found")</f>
        <v>North</v>
      </c>
      <c r="U712" s="4" t="str">
        <f>IF(tblOperations[[#This Row],[Completion_Rate]]&gt;=_xlfn.XLOOKUP("Completion Rate",tblKPITargets[KPI_Name],tblKPITargets[Target_Value]),"Met","Below Target")</f>
        <v>Below Target</v>
      </c>
      <c r="V712" t="str">
        <f>IF(tblOperations[[#This Row],[SLA_Compliance]]&gt;=_xlfn.XLOOKUP('04_References'!$A$3,tblKPITargets[KPI_Name],tblKPITargets[Target_Value]),"Met","Below Target")</f>
        <v>Below Target</v>
      </c>
      <c r="W712" t="str">
        <f>IF(tblOperations[[#This Row],[Quality_Pass_Rate]]&gt;=_xlfn.XLOOKUP('04_References'!$A$4,tblKPITargets[KPI_Name],tblKPITargets[Target_Value]),"Met","Below Target")</f>
        <v>Met</v>
      </c>
      <c r="X712" t="str">
        <f>IF(tblOperations[[#This Row],[Average_Completion_Days]]&lt;=_xlfn.XLOOKUP('04_References'!$A$7,tblKPITargets[KPI_Name],tblKPITargets[Target_Value]),"Met","Below Target")</f>
        <v>Below Target</v>
      </c>
      <c r="Y712" t="str">
        <f>IF(tblOperations[[#This Row],[Closing_Backlog]]&lt;=_xlfn.XLOOKUP('04_References'!$A$8,tblKPITargets[KPI_Name],tblKPITargets[Target_Value]),"Met","Below Target")</f>
        <v>Below Target</v>
      </c>
    </row>
    <row r="713" spans="1:25">
      <c r="A713" s="8" t="s">
        <v>741</v>
      </c>
      <c r="B713" s="9">
        <v>46056</v>
      </c>
      <c r="C713" s="4" t="s">
        <v>32</v>
      </c>
      <c r="D713" s="4" t="s">
        <v>25</v>
      </c>
      <c r="E713" s="4">
        <v>0</v>
      </c>
      <c r="F713" s="4">
        <v>31</v>
      </c>
      <c r="G713" s="4">
        <v>31</v>
      </c>
      <c r="H713" s="4">
        <v>31</v>
      </c>
      <c r="I713" s="4">
        <v>0</v>
      </c>
      <c r="J713" s="4">
        <v>0</v>
      </c>
      <c r="K713" s="4">
        <v>0</v>
      </c>
      <c r="L713" s="4">
        <v>1.4</v>
      </c>
      <c r="M713" s="4">
        <v>0.98199999999999998</v>
      </c>
      <c r="N713" s="4">
        <v>1</v>
      </c>
      <c r="O713" s="4">
        <v>4.5999999999999996</v>
      </c>
      <c r="P713" s="4">
        <v>0.68200000000000005</v>
      </c>
      <c r="Q713" s="5">
        <v>1</v>
      </c>
      <c r="R713" s="4" t="str">
        <f>TRIM(tblOperations[[#This Row],[Region]])</f>
        <v>North West</v>
      </c>
      <c r="S713" s="4" t="str">
        <f>TRIM(tblOperations[[#This Row],[Team]])</f>
        <v>Workplace Projects</v>
      </c>
      <c r="T713" s="4" t="str">
        <f>_xlfn.XLOOKUP(R713,tblRegionReference[Region],tblRegionReference[Area],"Not Found")</f>
        <v>North</v>
      </c>
      <c r="U713" s="4" t="str">
        <f>IF(tblOperations[[#This Row],[Completion_Rate]]&gt;=_xlfn.XLOOKUP("Completion Rate",tblKPITargets[KPI_Name],tblKPITargets[Target_Value]),"Met","Below Target")</f>
        <v>Met</v>
      </c>
      <c r="V713" t="str">
        <f>IF(tblOperations[[#This Row],[SLA_Compliance]]&gt;=_xlfn.XLOOKUP('04_References'!$A$3,tblKPITargets[KPI_Name],tblKPITargets[Target_Value]),"Met","Below Target")</f>
        <v>Met</v>
      </c>
      <c r="W713" t="str">
        <f>IF(tblOperations[[#This Row],[Quality_Pass_Rate]]&gt;=_xlfn.XLOOKUP('04_References'!$A$4,tblKPITargets[KPI_Name],tblKPITargets[Target_Value]),"Met","Below Target")</f>
        <v>Met</v>
      </c>
      <c r="X713" t="str">
        <f>IF(tblOperations[[#This Row],[Average_Completion_Days]]&lt;=_xlfn.XLOOKUP('04_References'!$A$7,tblKPITargets[KPI_Name],tblKPITargets[Target_Value]),"Met","Below Target")</f>
        <v>Met</v>
      </c>
      <c r="Y713" t="str">
        <f>IF(tblOperations[[#This Row],[Closing_Backlog]]&lt;=_xlfn.XLOOKUP('04_References'!$A$8,tblKPITargets[KPI_Name],tblKPITargets[Target_Value]),"Met","Below Target")</f>
        <v>Met</v>
      </c>
    </row>
    <row r="714" spans="1:25">
      <c r="A714" s="6" t="s">
        <v>742</v>
      </c>
      <c r="B714" s="7">
        <v>46056</v>
      </c>
      <c r="C714" s="2" t="s">
        <v>37</v>
      </c>
      <c r="D714" s="2" t="s">
        <v>19</v>
      </c>
      <c r="E714" s="2">
        <v>0</v>
      </c>
      <c r="F714" s="2">
        <v>61</v>
      </c>
      <c r="G714" s="2">
        <v>61</v>
      </c>
      <c r="H714" s="2">
        <v>44</v>
      </c>
      <c r="I714" s="2">
        <v>17</v>
      </c>
      <c r="J714" s="2">
        <v>1</v>
      </c>
      <c r="K714" s="2">
        <v>0</v>
      </c>
      <c r="L714" s="2">
        <v>3.1</v>
      </c>
      <c r="M714" s="2">
        <v>0.78400000000000003</v>
      </c>
      <c r="N714" s="2">
        <v>0.97299999999999998</v>
      </c>
      <c r="O714" s="2">
        <v>4</v>
      </c>
      <c r="P714" s="2">
        <v>0.78400000000000003</v>
      </c>
      <c r="Q714" s="3">
        <v>0.72099999999999997</v>
      </c>
      <c r="R714" s="4" t="str">
        <f>TRIM(tblOperations[[#This Row],[Region]])</f>
        <v>Midlands</v>
      </c>
      <c r="S714" s="4" t="str">
        <f>TRIM(tblOperations[[#This Row],[Team]])</f>
        <v>Workplace Services</v>
      </c>
      <c r="T714" s="4" t="str">
        <f>_xlfn.XLOOKUP(R714,tblRegionReference[Region],tblRegionReference[Area],"Not Found")</f>
        <v>Central</v>
      </c>
      <c r="U714" s="4" t="str">
        <f>IF(tblOperations[[#This Row],[Completion_Rate]]&gt;=_xlfn.XLOOKUP("Completion Rate",tblKPITargets[KPI_Name],tblKPITargets[Target_Value]),"Met","Below Target")</f>
        <v>Below Target</v>
      </c>
      <c r="V714" t="str">
        <f>IF(tblOperations[[#This Row],[SLA_Compliance]]&gt;=_xlfn.XLOOKUP('04_References'!$A$3,tblKPITargets[KPI_Name],tblKPITargets[Target_Value]),"Met","Below Target")</f>
        <v>Below Target</v>
      </c>
      <c r="W714" t="str">
        <f>IF(tblOperations[[#This Row],[Quality_Pass_Rate]]&gt;=_xlfn.XLOOKUP('04_References'!$A$4,tblKPITargets[KPI_Name],tblKPITargets[Target_Value]),"Met","Below Target")</f>
        <v>Met</v>
      </c>
      <c r="X714" t="str">
        <f>IF(tblOperations[[#This Row],[Average_Completion_Days]]&lt;=_xlfn.XLOOKUP('04_References'!$A$7,tblKPITargets[KPI_Name],tblKPITargets[Target_Value]),"Met","Below Target")</f>
        <v>Below Target</v>
      </c>
      <c r="Y714" t="str">
        <f>IF(tblOperations[[#This Row],[Closing_Backlog]]&lt;=_xlfn.XLOOKUP('04_References'!$A$8,tblKPITargets[KPI_Name],tblKPITargets[Target_Value]),"Met","Below Target")</f>
        <v>Below Target</v>
      </c>
    </row>
    <row r="715" spans="1:25">
      <c r="A715" s="8" t="s">
        <v>743</v>
      </c>
      <c r="B715" s="9">
        <v>46056</v>
      </c>
      <c r="C715" s="4" t="s">
        <v>37</v>
      </c>
      <c r="D715" s="4" t="s">
        <v>21</v>
      </c>
      <c r="E715" s="4">
        <v>326</v>
      </c>
      <c r="F715" s="4">
        <v>53</v>
      </c>
      <c r="G715" s="4">
        <v>379</v>
      </c>
      <c r="H715" s="4">
        <v>37</v>
      </c>
      <c r="I715" s="4">
        <v>342</v>
      </c>
      <c r="J715" s="4">
        <v>0</v>
      </c>
      <c r="K715" s="4">
        <v>0</v>
      </c>
      <c r="L715" s="4">
        <v>8</v>
      </c>
      <c r="M715" s="4">
        <v>0.6</v>
      </c>
      <c r="N715" s="4">
        <v>0.98599999999999999</v>
      </c>
      <c r="O715" s="4">
        <v>2.5</v>
      </c>
      <c r="P715" s="4">
        <v>0.70399999999999996</v>
      </c>
      <c r="Q715" s="5">
        <v>9.8000000000000004E-2</v>
      </c>
      <c r="R715" s="4" t="str">
        <f>TRIM(tblOperations[[#This Row],[Region]])</f>
        <v>Midlands</v>
      </c>
      <c r="S715" s="4" t="str">
        <f>TRIM(tblOperations[[#This Row],[Team]])</f>
        <v>Facilities Response</v>
      </c>
      <c r="T715" s="4" t="str">
        <f>_xlfn.XLOOKUP(R715,tblRegionReference[Region],tblRegionReference[Area],"Not Found")</f>
        <v>Central</v>
      </c>
      <c r="U715" s="4" t="str">
        <f>IF(tblOperations[[#This Row],[Completion_Rate]]&gt;=_xlfn.XLOOKUP("Completion Rate",tblKPITargets[KPI_Name],tblKPITargets[Target_Value]),"Met","Below Target")</f>
        <v>Below Target</v>
      </c>
      <c r="V715" t="str">
        <f>IF(tblOperations[[#This Row],[SLA_Compliance]]&gt;=_xlfn.XLOOKUP('04_References'!$A$3,tblKPITargets[KPI_Name],tblKPITargets[Target_Value]),"Met","Below Target")</f>
        <v>Below Target</v>
      </c>
      <c r="W715" t="str">
        <f>IF(tblOperations[[#This Row],[Quality_Pass_Rate]]&gt;=_xlfn.XLOOKUP('04_References'!$A$4,tblKPITargets[KPI_Name],tblKPITargets[Target_Value]),"Met","Below Target")</f>
        <v>Met</v>
      </c>
      <c r="X715" t="str">
        <f>IF(tblOperations[[#This Row],[Average_Completion_Days]]&lt;=_xlfn.XLOOKUP('04_References'!$A$7,tblKPITargets[KPI_Name],tblKPITargets[Target_Value]),"Met","Below Target")</f>
        <v>Below Target</v>
      </c>
      <c r="Y715" t="str">
        <f>IF(tblOperations[[#This Row],[Closing_Backlog]]&lt;=_xlfn.XLOOKUP('04_References'!$A$8,tblKPITargets[KPI_Name],tblKPITargets[Target_Value]),"Met","Below Target")</f>
        <v>Below Target</v>
      </c>
    </row>
    <row r="716" spans="1:25">
      <c r="A716" s="6" t="s">
        <v>744</v>
      </c>
      <c r="B716" s="7">
        <v>46056</v>
      </c>
      <c r="C716" s="2" t="s">
        <v>37</v>
      </c>
      <c r="D716" s="2" t="s">
        <v>23</v>
      </c>
      <c r="E716" s="2">
        <v>114</v>
      </c>
      <c r="F716" s="2">
        <v>45</v>
      </c>
      <c r="G716" s="2">
        <v>159</v>
      </c>
      <c r="H716" s="2">
        <v>28</v>
      </c>
      <c r="I716" s="2">
        <v>131</v>
      </c>
      <c r="J716" s="2">
        <v>0</v>
      </c>
      <c r="K716" s="2">
        <v>0</v>
      </c>
      <c r="L716" s="2">
        <v>8</v>
      </c>
      <c r="M716" s="2">
        <v>0.6</v>
      </c>
      <c r="N716" s="2">
        <v>0.996</v>
      </c>
      <c r="O716" s="2">
        <v>2.5</v>
      </c>
      <c r="P716" s="2">
        <v>0.72899999999999998</v>
      </c>
      <c r="Q716" s="3">
        <v>0.17599999999999999</v>
      </c>
      <c r="R716" s="4" t="str">
        <f>TRIM(tblOperations[[#This Row],[Region]])</f>
        <v>Midlands</v>
      </c>
      <c r="S716" s="4" t="str">
        <f>TRIM(tblOperations[[#This Row],[Team]])</f>
        <v>Estates Support</v>
      </c>
      <c r="T716" s="4" t="str">
        <f>_xlfn.XLOOKUP(R716,tblRegionReference[Region],tblRegionReference[Area],"Not Found")</f>
        <v>Central</v>
      </c>
      <c r="U716" s="4" t="str">
        <f>IF(tblOperations[[#This Row],[Completion_Rate]]&gt;=_xlfn.XLOOKUP("Completion Rate",tblKPITargets[KPI_Name],tblKPITargets[Target_Value]),"Met","Below Target")</f>
        <v>Below Target</v>
      </c>
      <c r="V716" t="str">
        <f>IF(tblOperations[[#This Row],[SLA_Compliance]]&gt;=_xlfn.XLOOKUP('04_References'!$A$3,tblKPITargets[KPI_Name],tblKPITargets[Target_Value]),"Met","Below Target")</f>
        <v>Below Target</v>
      </c>
      <c r="W716" t="str">
        <f>IF(tblOperations[[#This Row],[Quality_Pass_Rate]]&gt;=_xlfn.XLOOKUP('04_References'!$A$4,tblKPITargets[KPI_Name],tblKPITargets[Target_Value]),"Met","Below Target")</f>
        <v>Met</v>
      </c>
      <c r="X716" t="str">
        <f>IF(tblOperations[[#This Row],[Average_Completion_Days]]&lt;=_xlfn.XLOOKUP('04_References'!$A$7,tblKPITargets[KPI_Name],tblKPITargets[Target_Value]),"Met","Below Target")</f>
        <v>Below Target</v>
      </c>
      <c r="Y716" t="str">
        <f>IF(tblOperations[[#This Row],[Closing_Backlog]]&lt;=_xlfn.XLOOKUP('04_References'!$A$8,tblKPITargets[KPI_Name],tblKPITargets[Target_Value]),"Met","Below Target")</f>
        <v>Below Target</v>
      </c>
    </row>
    <row r="717" spans="1:25">
      <c r="A717" s="8" t="s">
        <v>745</v>
      </c>
      <c r="B717" s="9">
        <v>46056</v>
      </c>
      <c r="C717" s="4" t="s">
        <v>37</v>
      </c>
      <c r="D717" s="4" t="s">
        <v>25</v>
      </c>
      <c r="E717" s="4">
        <v>0</v>
      </c>
      <c r="F717" s="4">
        <v>28</v>
      </c>
      <c r="G717" s="4">
        <v>28</v>
      </c>
      <c r="H717" s="4">
        <v>28</v>
      </c>
      <c r="I717" s="4">
        <v>0</v>
      </c>
      <c r="J717" s="4">
        <v>0</v>
      </c>
      <c r="K717" s="4">
        <v>0</v>
      </c>
      <c r="L717" s="4">
        <v>1.1000000000000001</v>
      </c>
      <c r="M717" s="4">
        <v>0.94699999999999995</v>
      </c>
      <c r="N717" s="4">
        <v>0.97</v>
      </c>
      <c r="O717" s="4">
        <v>4.5</v>
      </c>
      <c r="P717" s="4">
        <v>0.747</v>
      </c>
      <c r="Q717" s="5">
        <v>1</v>
      </c>
      <c r="R717" s="4" t="str">
        <f>TRIM(tblOperations[[#This Row],[Region]])</f>
        <v>Midlands</v>
      </c>
      <c r="S717" s="4" t="str">
        <f>TRIM(tblOperations[[#This Row],[Team]])</f>
        <v>Workplace Projects</v>
      </c>
      <c r="T717" s="4" t="str">
        <f>_xlfn.XLOOKUP(R717,tblRegionReference[Region],tblRegionReference[Area],"Not Found")</f>
        <v>Central</v>
      </c>
      <c r="U717" s="4" t="str">
        <f>IF(tblOperations[[#This Row],[Completion_Rate]]&gt;=_xlfn.XLOOKUP("Completion Rate",tblKPITargets[KPI_Name],tblKPITargets[Target_Value]),"Met","Below Target")</f>
        <v>Met</v>
      </c>
      <c r="V717" t="str">
        <f>IF(tblOperations[[#This Row],[SLA_Compliance]]&gt;=_xlfn.XLOOKUP('04_References'!$A$3,tblKPITargets[KPI_Name],tblKPITargets[Target_Value]),"Met","Below Target")</f>
        <v>Met</v>
      </c>
      <c r="W717" t="str">
        <f>IF(tblOperations[[#This Row],[Quality_Pass_Rate]]&gt;=_xlfn.XLOOKUP('04_References'!$A$4,tblKPITargets[KPI_Name],tblKPITargets[Target_Value]),"Met","Below Target")</f>
        <v>Met</v>
      </c>
      <c r="X717" t="str">
        <f>IF(tblOperations[[#This Row],[Average_Completion_Days]]&lt;=_xlfn.XLOOKUP('04_References'!$A$7,tblKPITargets[KPI_Name],tblKPITargets[Target_Value]),"Met","Below Target")</f>
        <v>Met</v>
      </c>
      <c r="Y717" t="str">
        <f>IF(tblOperations[[#This Row],[Closing_Backlog]]&lt;=_xlfn.XLOOKUP('04_References'!$A$8,tblKPITargets[KPI_Name],tblKPITargets[Target_Value]),"Met","Below Target")</f>
        <v>Met</v>
      </c>
    </row>
    <row r="718" spans="1:25">
      <c r="A718" s="6" t="s">
        <v>746</v>
      </c>
      <c r="B718" s="7">
        <v>46056</v>
      </c>
      <c r="C718" s="2" t="s">
        <v>43</v>
      </c>
      <c r="D718" s="2" t="s">
        <v>19</v>
      </c>
      <c r="E718" s="2">
        <v>406</v>
      </c>
      <c r="F718" s="2">
        <v>41</v>
      </c>
      <c r="G718" s="2">
        <v>447</v>
      </c>
      <c r="H718" s="2">
        <v>29</v>
      </c>
      <c r="I718" s="2">
        <v>418</v>
      </c>
      <c r="J718" s="2">
        <v>0</v>
      </c>
      <c r="K718" s="2">
        <v>0</v>
      </c>
      <c r="L718" s="2">
        <v>8</v>
      </c>
      <c r="M718" s="2">
        <v>0.6</v>
      </c>
      <c r="N718" s="2">
        <v>1</v>
      </c>
      <c r="O718" s="2">
        <v>2.5</v>
      </c>
      <c r="P718" s="2">
        <v>0.78400000000000003</v>
      </c>
      <c r="Q718" s="3">
        <v>6.5000000000000002E-2</v>
      </c>
      <c r="R718" s="4" t="str">
        <f>TRIM(tblOperations[[#This Row],[Region]])</f>
        <v>South West</v>
      </c>
      <c r="S718" s="4" t="str">
        <f>TRIM(tblOperations[[#This Row],[Team]])</f>
        <v>Workplace Services</v>
      </c>
      <c r="T718" s="4" t="str">
        <f>_xlfn.XLOOKUP(R718,tblRegionReference[Region],tblRegionReference[Area],"Not Found")</f>
        <v>South</v>
      </c>
      <c r="U718" s="4" t="str">
        <f>IF(tblOperations[[#This Row],[Completion_Rate]]&gt;=_xlfn.XLOOKUP("Completion Rate",tblKPITargets[KPI_Name],tblKPITargets[Target_Value]),"Met","Below Target")</f>
        <v>Below Target</v>
      </c>
      <c r="V718" t="str">
        <f>IF(tblOperations[[#This Row],[SLA_Compliance]]&gt;=_xlfn.XLOOKUP('04_References'!$A$3,tblKPITargets[KPI_Name],tblKPITargets[Target_Value]),"Met","Below Target")</f>
        <v>Below Target</v>
      </c>
      <c r="W718" t="str">
        <f>IF(tblOperations[[#This Row],[Quality_Pass_Rate]]&gt;=_xlfn.XLOOKUP('04_References'!$A$4,tblKPITargets[KPI_Name],tblKPITargets[Target_Value]),"Met","Below Target")</f>
        <v>Met</v>
      </c>
      <c r="X718" t="str">
        <f>IF(tblOperations[[#This Row],[Average_Completion_Days]]&lt;=_xlfn.XLOOKUP('04_References'!$A$7,tblKPITargets[KPI_Name],tblKPITargets[Target_Value]),"Met","Below Target")</f>
        <v>Below Target</v>
      </c>
      <c r="Y718" t="str">
        <f>IF(tblOperations[[#This Row],[Closing_Backlog]]&lt;=_xlfn.XLOOKUP('04_References'!$A$8,tblKPITargets[KPI_Name],tblKPITargets[Target_Value]),"Met","Below Target")</f>
        <v>Below Target</v>
      </c>
    </row>
    <row r="719" spans="1:25">
      <c r="A719" s="8" t="s">
        <v>747</v>
      </c>
      <c r="B719" s="9">
        <v>46056</v>
      </c>
      <c r="C719" s="4" t="s">
        <v>43</v>
      </c>
      <c r="D719" s="4" t="s">
        <v>21</v>
      </c>
      <c r="E719" s="4">
        <v>0</v>
      </c>
      <c r="F719" s="4">
        <v>30</v>
      </c>
      <c r="G719" s="4">
        <v>30</v>
      </c>
      <c r="H719" s="4">
        <v>30</v>
      </c>
      <c r="I719" s="4">
        <v>0</v>
      </c>
      <c r="J719" s="4">
        <v>0</v>
      </c>
      <c r="K719" s="4">
        <v>0</v>
      </c>
      <c r="L719" s="4">
        <v>1.5</v>
      </c>
      <c r="M719" s="4">
        <v>0.98</v>
      </c>
      <c r="N719" s="4">
        <v>1</v>
      </c>
      <c r="O719" s="4">
        <v>4.7</v>
      </c>
      <c r="P719" s="4">
        <v>0.70799999999999996</v>
      </c>
      <c r="Q719" s="5">
        <v>1</v>
      </c>
      <c r="R719" s="4" t="str">
        <f>TRIM(tblOperations[[#This Row],[Region]])</f>
        <v>South West</v>
      </c>
      <c r="S719" s="4" t="str">
        <f>TRIM(tblOperations[[#This Row],[Team]])</f>
        <v>Facilities Response</v>
      </c>
      <c r="T719" s="4" t="str">
        <f>_xlfn.XLOOKUP(R719,tblRegionReference[Region],tblRegionReference[Area],"Not Found")</f>
        <v>South</v>
      </c>
      <c r="U719" s="4" t="str">
        <f>IF(tblOperations[[#This Row],[Completion_Rate]]&gt;=_xlfn.XLOOKUP("Completion Rate",tblKPITargets[KPI_Name],tblKPITargets[Target_Value]),"Met","Below Target")</f>
        <v>Met</v>
      </c>
      <c r="V719" t="str">
        <f>IF(tblOperations[[#This Row],[SLA_Compliance]]&gt;=_xlfn.XLOOKUP('04_References'!$A$3,tblKPITargets[KPI_Name],tblKPITargets[Target_Value]),"Met","Below Target")</f>
        <v>Met</v>
      </c>
      <c r="W719" t="str">
        <f>IF(tblOperations[[#This Row],[Quality_Pass_Rate]]&gt;=_xlfn.XLOOKUP('04_References'!$A$4,tblKPITargets[KPI_Name],tblKPITargets[Target_Value]),"Met","Below Target")</f>
        <v>Met</v>
      </c>
      <c r="X719" t="str">
        <f>IF(tblOperations[[#This Row],[Average_Completion_Days]]&lt;=_xlfn.XLOOKUP('04_References'!$A$7,tblKPITargets[KPI_Name],tblKPITargets[Target_Value]),"Met","Below Target")</f>
        <v>Met</v>
      </c>
      <c r="Y719" t="str">
        <f>IF(tblOperations[[#This Row],[Closing_Backlog]]&lt;=_xlfn.XLOOKUP('04_References'!$A$8,tblKPITargets[KPI_Name],tblKPITargets[Target_Value]),"Met","Below Target")</f>
        <v>Met</v>
      </c>
    </row>
    <row r="720" spans="1:25">
      <c r="A720" s="6" t="s">
        <v>748</v>
      </c>
      <c r="B720" s="7">
        <v>46056</v>
      </c>
      <c r="C720" s="2" t="s">
        <v>43</v>
      </c>
      <c r="D720" s="2" t="s">
        <v>23</v>
      </c>
      <c r="E720" s="2">
        <v>0</v>
      </c>
      <c r="F720" s="2">
        <v>46</v>
      </c>
      <c r="G720" s="2">
        <v>46</v>
      </c>
      <c r="H720" s="2">
        <v>46</v>
      </c>
      <c r="I720" s="2">
        <v>0</v>
      </c>
      <c r="J720" s="2">
        <v>0</v>
      </c>
      <c r="K720" s="2">
        <v>0</v>
      </c>
      <c r="L720" s="2">
        <v>1.3</v>
      </c>
      <c r="M720" s="2">
        <v>0.94499999999999995</v>
      </c>
      <c r="N720" s="2">
        <v>0.99199999999999999</v>
      </c>
      <c r="O720" s="2">
        <v>4.9000000000000004</v>
      </c>
      <c r="P720" s="2">
        <v>0.80100000000000005</v>
      </c>
      <c r="Q720" s="3">
        <v>1</v>
      </c>
      <c r="R720" s="4" t="str">
        <f>TRIM(tblOperations[[#This Row],[Region]])</f>
        <v>South West</v>
      </c>
      <c r="S720" s="4" t="str">
        <f>TRIM(tblOperations[[#This Row],[Team]])</f>
        <v>Estates Support</v>
      </c>
      <c r="T720" s="4" t="str">
        <f>_xlfn.XLOOKUP(R720,tblRegionReference[Region],tblRegionReference[Area],"Not Found")</f>
        <v>South</v>
      </c>
      <c r="U720" s="4" t="str">
        <f>IF(tblOperations[[#This Row],[Completion_Rate]]&gt;=_xlfn.XLOOKUP("Completion Rate",tblKPITargets[KPI_Name],tblKPITargets[Target_Value]),"Met","Below Target")</f>
        <v>Met</v>
      </c>
      <c r="V720" t="str">
        <f>IF(tblOperations[[#This Row],[SLA_Compliance]]&gt;=_xlfn.XLOOKUP('04_References'!$A$3,tblKPITargets[KPI_Name],tblKPITargets[Target_Value]),"Met","Below Target")</f>
        <v>Met</v>
      </c>
      <c r="W720" t="str">
        <f>IF(tblOperations[[#This Row],[Quality_Pass_Rate]]&gt;=_xlfn.XLOOKUP('04_References'!$A$4,tblKPITargets[KPI_Name],tblKPITargets[Target_Value]),"Met","Below Target")</f>
        <v>Met</v>
      </c>
      <c r="X720" t="str">
        <f>IF(tblOperations[[#This Row],[Average_Completion_Days]]&lt;=_xlfn.XLOOKUP('04_References'!$A$7,tblKPITargets[KPI_Name],tblKPITargets[Target_Value]),"Met","Below Target")</f>
        <v>Met</v>
      </c>
      <c r="Y720" t="str">
        <f>IF(tblOperations[[#This Row],[Closing_Backlog]]&lt;=_xlfn.XLOOKUP('04_References'!$A$8,tblKPITargets[KPI_Name],tblKPITargets[Target_Value]),"Met","Below Target")</f>
        <v>Met</v>
      </c>
    </row>
    <row r="721" spans="1:25">
      <c r="A721" s="8" t="s">
        <v>749</v>
      </c>
      <c r="B721" s="9">
        <v>46056</v>
      </c>
      <c r="C721" s="4" t="s">
        <v>43</v>
      </c>
      <c r="D721" s="4" t="s">
        <v>25</v>
      </c>
      <c r="E721" s="4">
        <v>0</v>
      </c>
      <c r="F721" s="4">
        <v>33</v>
      </c>
      <c r="G721" s="4">
        <v>33</v>
      </c>
      <c r="H721" s="4">
        <v>33</v>
      </c>
      <c r="I721" s="4">
        <v>0</v>
      </c>
      <c r="J721" s="4">
        <v>0</v>
      </c>
      <c r="K721" s="4">
        <v>0</v>
      </c>
      <c r="L721" s="4">
        <v>1.6</v>
      </c>
      <c r="M721" s="4">
        <v>0.94799999999999995</v>
      </c>
      <c r="N721" s="4">
        <v>0.96599999999999997</v>
      </c>
      <c r="O721" s="4">
        <v>4.5</v>
      </c>
      <c r="P721" s="4">
        <v>0.75</v>
      </c>
      <c r="Q721" s="5">
        <v>1</v>
      </c>
      <c r="R721" s="4" t="str">
        <f>TRIM(tblOperations[[#This Row],[Region]])</f>
        <v>South West</v>
      </c>
      <c r="S721" s="4" t="str">
        <f>TRIM(tblOperations[[#This Row],[Team]])</f>
        <v>Workplace Projects</v>
      </c>
      <c r="T721" s="4" t="str">
        <f>_xlfn.XLOOKUP(R721,tblRegionReference[Region],tblRegionReference[Area],"Not Found")</f>
        <v>South</v>
      </c>
      <c r="U721" s="4" t="str">
        <f>IF(tblOperations[[#This Row],[Completion_Rate]]&gt;=_xlfn.XLOOKUP("Completion Rate",tblKPITargets[KPI_Name],tblKPITargets[Target_Value]),"Met","Below Target")</f>
        <v>Met</v>
      </c>
      <c r="V721" t="str">
        <f>IF(tblOperations[[#This Row],[SLA_Compliance]]&gt;=_xlfn.XLOOKUP('04_References'!$A$3,tblKPITargets[KPI_Name],tblKPITargets[Target_Value]),"Met","Below Target")</f>
        <v>Met</v>
      </c>
      <c r="W721" t="str">
        <f>IF(tblOperations[[#This Row],[Quality_Pass_Rate]]&gt;=_xlfn.XLOOKUP('04_References'!$A$4,tblKPITargets[KPI_Name],tblKPITargets[Target_Value]),"Met","Below Target")</f>
        <v>Met</v>
      </c>
      <c r="X721" t="str">
        <f>IF(tblOperations[[#This Row],[Average_Completion_Days]]&lt;=_xlfn.XLOOKUP('04_References'!$A$7,tblKPITargets[KPI_Name],tblKPITargets[Target_Value]),"Met","Below Target")</f>
        <v>Met</v>
      </c>
      <c r="Y721" t="str">
        <f>IF(tblOperations[[#This Row],[Closing_Backlog]]&lt;=_xlfn.XLOOKUP('04_References'!$A$8,tblKPITargets[KPI_Name],tblKPITargets[Target_Value]),"Met","Below Target")</f>
        <v>Met</v>
      </c>
    </row>
    <row r="722" spans="1:25">
      <c r="A722" s="6" t="s">
        <v>750</v>
      </c>
      <c r="B722" s="7">
        <v>46056</v>
      </c>
      <c r="C722" s="2" t="s">
        <v>48</v>
      </c>
      <c r="D722" s="2" t="s">
        <v>19</v>
      </c>
      <c r="E722" s="2">
        <v>1</v>
      </c>
      <c r="F722" s="2">
        <v>35</v>
      </c>
      <c r="G722" s="2">
        <v>36</v>
      </c>
      <c r="H722" s="2">
        <v>36</v>
      </c>
      <c r="I722" s="2">
        <v>0</v>
      </c>
      <c r="J722" s="2">
        <v>0</v>
      </c>
      <c r="K722" s="2">
        <v>0</v>
      </c>
      <c r="L722" s="2">
        <v>1.2</v>
      </c>
      <c r="M722" s="2">
        <v>0.92800000000000005</v>
      </c>
      <c r="N722" s="2">
        <v>0.99299999999999999</v>
      </c>
      <c r="O722" s="2">
        <v>4.5999999999999996</v>
      </c>
      <c r="P722" s="2">
        <v>0.82</v>
      </c>
      <c r="Q722" s="3">
        <v>1</v>
      </c>
      <c r="R722" s="4" t="str">
        <f>TRIM(tblOperations[[#This Row],[Region]])</f>
        <v>South East</v>
      </c>
      <c r="S722" s="4" t="str">
        <f>TRIM(tblOperations[[#This Row],[Team]])</f>
        <v>Workplace Services</v>
      </c>
      <c r="T722" s="4" t="str">
        <f>_xlfn.XLOOKUP(R722,tblRegionReference[Region],tblRegionReference[Area],"Not Found")</f>
        <v>South</v>
      </c>
      <c r="U722" s="4" t="str">
        <f>IF(tblOperations[[#This Row],[Completion_Rate]]&gt;=_xlfn.XLOOKUP("Completion Rate",tblKPITargets[KPI_Name],tblKPITargets[Target_Value]),"Met","Below Target")</f>
        <v>Met</v>
      </c>
      <c r="V722" t="str">
        <f>IF(tblOperations[[#This Row],[SLA_Compliance]]&gt;=_xlfn.XLOOKUP('04_References'!$A$3,tblKPITargets[KPI_Name],tblKPITargets[Target_Value]),"Met","Below Target")</f>
        <v>Met</v>
      </c>
      <c r="W722" t="str">
        <f>IF(tblOperations[[#This Row],[Quality_Pass_Rate]]&gt;=_xlfn.XLOOKUP('04_References'!$A$4,tblKPITargets[KPI_Name],tblKPITargets[Target_Value]),"Met","Below Target")</f>
        <v>Met</v>
      </c>
      <c r="X722" t="str">
        <f>IF(tblOperations[[#This Row],[Average_Completion_Days]]&lt;=_xlfn.XLOOKUP('04_References'!$A$7,tblKPITargets[KPI_Name],tblKPITargets[Target_Value]),"Met","Below Target")</f>
        <v>Met</v>
      </c>
      <c r="Y722" t="str">
        <f>IF(tblOperations[[#This Row],[Closing_Backlog]]&lt;=_xlfn.XLOOKUP('04_References'!$A$8,tblKPITargets[KPI_Name],tblKPITargets[Target_Value]),"Met","Below Target")</f>
        <v>Met</v>
      </c>
    </row>
    <row r="723" spans="1:25">
      <c r="A723" s="8" t="s">
        <v>751</v>
      </c>
      <c r="B723" s="9">
        <v>46056</v>
      </c>
      <c r="C723" s="4" t="s">
        <v>48</v>
      </c>
      <c r="D723" s="4" t="s">
        <v>21</v>
      </c>
      <c r="E723" s="4">
        <v>697</v>
      </c>
      <c r="F723" s="4">
        <v>61</v>
      </c>
      <c r="G723" s="4">
        <v>758</v>
      </c>
      <c r="H723" s="4">
        <v>24</v>
      </c>
      <c r="I723" s="4">
        <v>734</v>
      </c>
      <c r="J723" s="4">
        <v>0</v>
      </c>
      <c r="K723" s="4">
        <v>0</v>
      </c>
      <c r="L723" s="4">
        <v>8</v>
      </c>
      <c r="M723" s="4">
        <v>0.6</v>
      </c>
      <c r="N723" s="4">
        <v>0.99299999999999999</v>
      </c>
      <c r="O723" s="4">
        <v>2.5</v>
      </c>
      <c r="P723" s="4">
        <v>0.82499999999999996</v>
      </c>
      <c r="Q723" s="5">
        <v>3.2000000000000001E-2</v>
      </c>
      <c r="R723" s="4" t="str">
        <f>TRIM(tblOperations[[#This Row],[Region]])</f>
        <v>South East</v>
      </c>
      <c r="S723" s="4" t="str">
        <f>TRIM(tblOperations[[#This Row],[Team]])</f>
        <v>Facilities Response</v>
      </c>
      <c r="T723" s="4" t="str">
        <f>_xlfn.XLOOKUP(R723,tblRegionReference[Region],tblRegionReference[Area],"Not Found")</f>
        <v>South</v>
      </c>
      <c r="U723" s="4" t="str">
        <f>IF(tblOperations[[#This Row],[Completion_Rate]]&gt;=_xlfn.XLOOKUP("Completion Rate",tblKPITargets[KPI_Name],tblKPITargets[Target_Value]),"Met","Below Target")</f>
        <v>Below Target</v>
      </c>
      <c r="V723" t="str">
        <f>IF(tblOperations[[#This Row],[SLA_Compliance]]&gt;=_xlfn.XLOOKUP('04_References'!$A$3,tblKPITargets[KPI_Name],tblKPITargets[Target_Value]),"Met","Below Target")</f>
        <v>Below Target</v>
      </c>
      <c r="W723" t="str">
        <f>IF(tblOperations[[#This Row],[Quality_Pass_Rate]]&gt;=_xlfn.XLOOKUP('04_References'!$A$4,tblKPITargets[KPI_Name],tblKPITargets[Target_Value]),"Met","Below Target")</f>
        <v>Met</v>
      </c>
      <c r="X723" t="str">
        <f>IF(tblOperations[[#This Row],[Average_Completion_Days]]&lt;=_xlfn.XLOOKUP('04_References'!$A$7,tblKPITargets[KPI_Name],tblKPITargets[Target_Value]),"Met","Below Target")</f>
        <v>Below Target</v>
      </c>
      <c r="Y723" t="str">
        <f>IF(tblOperations[[#This Row],[Closing_Backlog]]&lt;=_xlfn.XLOOKUP('04_References'!$A$8,tblKPITargets[KPI_Name],tblKPITargets[Target_Value]),"Met","Below Target")</f>
        <v>Below Target</v>
      </c>
    </row>
    <row r="724" spans="1:25">
      <c r="A724" s="6" t="s">
        <v>752</v>
      </c>
      <c r="B724" s="7">
        <v>46056</v>
      </c>
      <c r="C724" s="2" t="s">
        <v>48</v>
      </c>
      <c r="D724" s="2" t="s">
        <v>23</v>
      </c>
      <c r="E724" s="2">
        <v>20</v>
      </c>
      <c r="F724" s="2">
        <v>57</v>
      </c>
      <c r="G724" s="2">
        <v>77</v>
      </c>
      <c r="H724" s="2">
        <v>58</v>
      </c>
      <c r="I724" s="2">
        <v>19</v>
      </c>
      <c r="J724" s="2">
        <v>0</v>
      </c>
      <c r="K724" s="2">
        <v>0</v>
      </c>
      <c r="L724" s="2">
        <v>2.7</v>
      </c>
      <c r="M724" s="2">
        <v>0.86899999999999999</v>
      </c>
      <c r="N724" s="2">
        <v>0.98299999999999998</v>
      </c>
      <c r="O724" s="2">
        <v>3.6</v>
      </c>
      <c r="P724" s="2">
        <v>0.75900000000000001</v>
      </c>
      <c r="Q724" s="3">
        <v>0.753</v>
      </c>
      <c r="R724" s="4" t="str">
        <f>TRIM(tblOperations[[#This Row],[Region]])</f>
        <v>South East</v>
      </c>
      <c r="S724" s="4" t="str">
        <f>TRIM(tblOperations[[#This Row],[Team]])</f>
        <v>Estates Support</v>
      </c>
      <c r="T724" s="4" t="str">
        <f>_xlfn.XLOOKUP(R724,tblRegionReference[Region],tblRegionReference[Area],"Not Found")</f>
        <v>South</v>
      </c>
      <c r="U724" s="4" t="str">
        <f>IF(tblOperations[[#This Row],[Completion_Rate]]&gt;=_xlfn.XLOOKUP("Completion Rate",tblKPITargets[KPI_Name],tblKPITargets[Target_Value]),"Met","Below Target")</f>
        <v>Below Target</v>
      </c>
      <c r="V724" t="str">
        <f>IF(tblOperations[[#This Row],[SLA_Compliance]]&gt;=_xlfn.XLOOKUP('04_References'!$A$3,tblKPITargets[KPI_Name],tblKPITargets[Target_Value]),"Met","Below Target")</f>
        <v>Below Target</v>
      </c>
      <c r="W724" t="str">
        <f>IF(tblOperations[[#This Row],[Quality_Pass_Rate]]&gt;=_xlfn.XLOOKUP('04_References'!$A$4,tblKPITargets[KPI_Name],tblKPITargets[Target_Value]),"Met","Below Target")</f>
        <v>Met</v>
      </c>
      <c r="X724" t="str">
        <f>IF(tblOperations[[#This Row],[Average_Completion_Days]]&lt;=_xlfn.XLOOKUP('04_References'!$A$7,tblKPITargets[KPI_Name],tblKPITargets[Target_Value]),"Met","Below Target")</f>
        <v>Met</v>
      </c>
      <c r="Y724" t="str">
        <f>IF(tblOperations[[#This Row],[Closing_Backlog]]&lt;=_xlfn.XLOOKUP('04_References'!$A$8,tblKPITargets[KPI_Name],tblKPITargets[Target_Value]),"Met","Below Target")</f>
        <v>Below Target</v>
      </c>
    </row>
    <row r="725" spans="1:25">
      <c r="A725" s="8" t="s">
        <v>753</v>
      </c>
      <c r="B725" s="9">
        <v>46056</v>
      </c>
      <c r="C725" s="4" t="s">
        <v>48</v>
      </c>
      <c r="D725" s="4" t="s">
        <v>25</v>
      </c>
      <c r="E725" s="4">
        <v>270</v>
      </c>
      <c r="F725" s="4">
        <v>35</v>
      </c>
      <c r="G725" s="4">
        <v>305</v>
      </c>
      <c r="H725" s="4">
        <v>28</v>
      </c>
      <c r="I725" s="4">
        <v>277</v>
      </c>
      <c r="J725" s="4">
        <v>0</v>
      </c>
      <c r="K725" s="4">
        <v>0</v>
      </c>
      <c r="L725" s="4">
        <v>8</v>
      </c>
      <c r="M725" s="4">
        <v>0.6</v>
      </c>
      <c r="N725" s="4">
        <v>0.97799999999999998</v>
      </c>
      <c r="O725" s="4">
        <v>2.5</v>
      </c>
      <c r="P725" s="4">
        <v>0.751</v>
      </c>
      <c r="Q725" s="5">
        <v>9.1999999999999998E-2</v>
      </c>
      <c r="R725" s="4" t="str">
        <f>TRIM(tblOperations[[#This Row],[Region]])</f>
        <v>South East</v>
      </c>
      <c r="S725" s="4" t="str">
        <f>TRIM(tblOperations[[#This Row],[Team]])</f>
        <v>Workplace Projects</v>
      </c>
      <c r="T725" s="4" t="str">
        <f>_xlfn.XLOOKUP(R725,tblRegionReference[Region],tblRegionReference[Area],"Not Found")</f>
        <v>South</v>
      </c>
      <c r="U725" s="4" t="str">
        <f>IF(tblOperations[[#This Row],[Completion_Rate]]&gt;=_xlfn.XLOOKUP("Completion Rate",tblKPITargets[KPI_Name],tblKPITargets[Target_Value]),"Met","Below Target")</f>
        <v>Below Target</v>
      </c>
      <c r="V725" t="str">
        <f>IF(tblOperations[[#This Row],[SLA_Compliance]]&gt;=_xlfn.XLOOKUP('04_References'!$A$3,tblKPITargets[KPI_Name],tblKPITargets[Target_Value]),"Met","Below Target")</f>
        <v>Below Target</v>
      </c>
      <c r="W725" t="str">
        <f>IF(tblOperations[[#This Row],[Quality_Pass_Rate]]&gt;=_xlfn.XLOOKUP('04_References'!$A$4,tblKPITargets[KPI_Name],tblKPITargets[Target_Value]),"Met","Below Target")</f>
        <v>Met</v>
      </c>
      <c r="X725" t="str">
        <f>IF(tblOperations[[#This Row],[Average_Completion_Days]]&lt;=_xlfn.XLOOKUP('04_References'!$A$7,tblKPITargets[KPI_Name],tblKPITargets[Target_Value]),"Met","Below Target")</f>
        <v>Below Target</v>
      </c>
      <c r="Y725" t="str">
        <f>IF(tblOperations[[#This Row],[Closing_Backlog]]&lt;=_xlfn.XLOOKUP('04_References'!$A$8,tblKPITargets[KPI_Name],tblKPITargets[Target_Value]),"Met","Below Target")</f>
        <v>Below Target</v>
      </c>
    </row>
    <row r="726" spans="1:25">
      <c r="A726" s="6" t="s">
        <v>754</v>
      </c>
      <c r="B726" s="7">
        <v>46056</v>
      </c>
      <c r="C726" s="2" t="s">
        <v>53</v>
      </c>
      <c r="D726" s="2" t="s">
        <v>19</v>
      </c>
      <c r="E726" s="2">
        <v>379</v>
      </c>
      <c r="F726" s="2">
        <v>29</v>
      </c>
      <c r="G726" s="2">
        <v>408</v>
      </c>
      <c r="H726" s="2">
        <v>29</v>
      </c>
      <c r="I726" s="2">
        <v>379</v>
      </c>
      <c r="J726" s="2">
        <v>0</v>
      </c>
      <c r="K726" s="2">
        <v>0</v>
      </c>
      <c r="L726" s="2">
        <v>8</v>
      </c>
      <c r="M726" s="2">
        <v>0.6</v>
      </c>
      <c r="N726" s="2">
        <v>0.96899999999999997</v>
      </c>
      <c r="O726" s="2">
        <v>2.5</v>
      </c>
      <c r="P726" s="2">
        <v>0.65700000000000003</v>
      </c>
      <c r="Q726" s="3">
        <v>7.0999999999999994E-2</v>
      </c>
      <c r="R726" s="4" t="str">
        <f>TRIM(tblOperations[[#This Row],[Region]])</f>
        <v>Wales</v>
      </c>
      <c r="S726" s="4" t="str">
        <f>TRIM(tblOperations[[#This Row],[Team]])</f>
        <v>Workplace Services</v>
      </c>
      <c r="T726" s="4" t="str">
        <f>_xlfn.XLOOKUP(R726,tblRegionReference[Region],tblRegionReference[Area],"Not Found")</f>
        <v>Wales</v>
      </c>
      <c r="U726" s="4" t="str">
        <f>IF(tblOperations[[#This Row],[Completion_Rate]]&gt;=_xlfn.XLOOKUP("Completion Rate",tblKPITargets[KPI_Name],tblKPITargets[Target_Value]),"Met","Below Target")</f>
        <v>Below Target</v>
      </c>
      <c r="V726" t="str">
        <f>IF(tblOperations[[#This Row],[SLA_Compliance]]&gt;=_xlfn.XLOOKUP('04_References'!$A$3,tblKPITargets[KPI_Name],tblKPITargets[Target_Value]),"Met","Below Target")</f>
        <v>Below Target</v>
      </c>
      <c r="W726" t="str">
        <f>IF(tblOperations[[#This Row],[Quality_Pass_Rate]]&gt;=_xlfn.XLOOKUP('04_References'!$A$4,tblKPITargets[KPI_Name],tblKPITargets[Target_Value]),"Met","Below Target")</f>
        <v>Met</v>
      </c>
      <c r="X726" t="str">
        <f>IF(tblOperations[[#This Row],[Average_Completion_Days]]&lt;=_xlfn.XLOOKUP('04_References'!$A$7,tblKPITargets[KPI_Name],tblKPITargets[Target_Value]),"Met","Below Target")</f>
        <v>Below Target</v>
      </c>
      <c r="Y726" t="str">
        <f>IF(tblOperations[[#This Row],[Closing_Backlog]]&lt;=_xlfn.XLOOKUP('04_References'!$A$8,tblKPITargets[KPI_Name],tblKPITargets[Target_Value]),"Met","Below Target")</f>
        <v>Below Target</v>
      </c>
    </row>
    <row r="727" spans="1:25">
      <c r="A727" s="8" t="s">
        <v>755</v>
      </c>
      <c r="B727" s="9">
        <v>46056</v>
      </c>
      <c r="C727" s="4" t="s">
        <v>53</v>
      </c>
      <c r="D727" s="4" t="s">
        <v>21</v>
      </c>
      <c r="E727" s="4">
        <v>318</v>
      </c>
      <c r="F727" s="4">
        <v>43</v>
      </c>
      <c r="G727" s="4">
        <v>361</v>
      </c>
      <c r="H727" s="4">
        <v>21</v>
      </c>
      <c r="I727" s="4">
        <v>340</v>
      </c>
      <c r="J727" s="4">
        <v>0</v>
      </c>
      <c r="K727" s="4">
        <v>0</v>
      </c>
      <c r="L727" s="4">
        <v>8</v>
      </c>
      <c r="M727" s="4">
        <v>0.6</v>
      </c>
      <c r="N727" s="4">
        <v>0.97399999999999998</v>
      </c>
      <c r="O727" s="4">
        <v>2.5</v>
      </c>
      <c r="P727" s="4">
        <v>0.755</v>
      </c>
      <c r="Q727" s="5">
        <v>5.8000000000000003E-2</v>
      </c>
      <c r="R727" s="4" t="str">
        <f>TRIM(tblOperations[[#This Row],[Region]])</f>
        <v>Wales</v>
      </c>
      <c r="S727" s="4" t="str">
        <f>TRIM(tblOperations[[#This Row],[Team]])</f>
        <v>Facilities Response</v>
      </c>
      <c r="T727" s="4" t="str">
        <f>_xlfn.XLOOKUP(R727,tblRegionReference[Region],tblRegionReference[Area],"Not Found")</f>
        <v>Wales</v>
      </c>
      <c r="U727" s="4" t="str">
        <f>IF(tblOperations[[#This Row],[Completion_Rate]]&gt;=_xlfn.XLOOKUP("Completion Rate",tblKPITargets[KPI_Name],tblKPITargets[Target_Value]),"Met","Below Target")</f>
        <v>Below Target</v>
      </c>
      <c r="V727" t="str">
        <f>IF(tblOperations[[#This Row],[SLA_Compliance]]&gt;=_xlfn.XLOOKUP('04_References'!$A$3,tblKPITargets[KPI_Name],tblKPITargets[Target_Value]),"Met","Below Target")</f>
        <v>Below Target</v>
      </c>
      <c r="W727" t="str">
        <f>IF(tblOperations[[#This Row],[Quality_Pass_Rate]]&gt;=_xlfn.XLOOKUP('04_References'!$A$4,tblKPITargets[KPI_Name],tblKPITargets[Target_Value]),"Met","Below Target")</f>
        <v>Met</v>
      </c>
      <c r="X727" t="str">
        <f>IF(tblOperations[[#This Row],[Average_Completion_Days]]&lt;=_xlfn.XLOOKUP('04_References'!$A$7,tblKPITargets[KPI_Name],tblKPITargets[Target_Value]),"Met","Below Target")</f>
        <v>Below Target</v>
      </c>
      <c r="Y727" t="str">
        <f>IF(tblOperations[[#This Row],[Closing_Backlog]]&lt;=_xlfn.XLOOKUP('04_References'!$A$8,tblKPITargets[KPI_Name],tblKPITargets[Target_Value]),"Met","Below Target")</f>
        <v>Below Target</v>
      </c>
    </row>
    <row r="728" spans="1:25">
      <c r="A728" s="6" t="s">
        <v>756</v>
      </c>
      <c r="B728" s="7">
        <v>46056</v>
      </c>
      <c r="C728" s="2" t="s">
        <v>53</v>
      </c>
      <c r="D728" s="2" t="s">
        <v>23</v>
      </c>
      <c r="E728" s="2">
        <v>220</v>
      </c>
      <c r="F728" s="2">
        <v>48</v>
      </c>
      <c r="G728" s="2">
        <v>268</v>
      </c>
      <c r="H728" s="2">
        <v>24</v>
      </c>
      <c r="I728" s="2">
        <v>244</v>
      </c>
      <c r="J728" s="2">
        <v>0</v>
      </c>
      <c r="K728" s="2">
        <v>0</v>
      </c>
      <c r="L728" s="2">
        <v>8</v>
      </c>
      <c r="M728" s="2">
        <v>0.6</v>
      </c>
      <c r="N728" s="2">
        <v>0.97299999999999998</v>
      </c>
      <c r="O728" s="2">
        <v>2.5</v>
      </c>
      <c r="P728" s="2">
        <v>0.74</v>
      </c>
      <c r="Q728" s="3">
        <v>0.09</v>
      </c>
      <c r="R728" s="4" t="str">
        <f>TRIM(tblOperations[[#This Row],[Region]])</f>
        <v>Wales</v>
      </c>
      <c r="S728" s="4" t="str">
        <f>TRIM(tblOperations[[#This Row],[Team]])</f>
        <v>Estates Support</v>
      </c>
      <c r="T728" s="4" t="str">
        <f>_xlfn.XLOOKUP(R728,tblRegionReference[Region],tblRegionReference[Area],"Not Found")</f>
        <v>Wales</v>
      </c>
      <c r="U728" s="4" t="str">
        <f>IF(tblOperations[[#This Row],[Completion_Rate]]&gt;=_xlfn.XLOOKUP("Completion Rate",tblKPITargets[KPI_Name],tblKPITargets[Target_Value]),"Met","Below Target")</f>
        <v>Below Target</v>
      </c>
      <c r="V728" t="str">
        <f>IF(tblOperations[[#This Row],[SLA_Compliance]]&gt;=_xlfn.XLOOKUP('04_References'!$A$3,tblKPITargets[KPI_Name],tblKPITargets[Target_Value]),"Met","Below Target")</f>
        <v>Below Target</v>
      </c>
      <c r="W728" t="str">
        <f>IF(tblOperations[[#This Row],[Quality_Pass_Rate]]&gt;=_xlfn.XLOOKUP('04_References'!$A$4,tblKPITargets[KPI_Name],tblKPITargets[Target_Value]),"Met","Below Target")</f>
        <v>Met</v>
      </c>
      <c r="X728" t="str">
        <f>IF(tblOperations[[#This Row],[Average_Completion_Days]]&lt;=_xlfn.XLOOKUP('04_References'!$A$7,tblKPITargets[KPI_Name],tblKPITargets[Target_Value]),"Met","Below Target")</f>
        <v>Below Target</v>
      </c>
      <c r="Y728" t="str">
        <f>IF(tblOperations[[#This Row],[Closing_Backlog]]&lt;=_xlfn.XLOOKUP('04_References'!$A$8,tblKPITargets[KPI_Name],tblKPITargets[Target_Value]),"Met","Below Target")</f>
        <v>Below Target</v>
      </c>
    </row>
    <row r="729" spans="1:25">
      <c r="A729" s="8" t="s">
        <v>757</v>
      </c>
      <c r="B729" s="9">
        <v>46056</v>
      </c>
      <c r="C729" s="4" t="s">
        <v>53</v>
      </c>
      <c r="D729" s="4" t="s">
        <v>25</v>
      </c>
      <c r="E729" s="4">
        <v>0</v>
      </c>
      <c r="F729" s="4">
        <v>34</v>
      </c>
      <c r="G729" s="4">
        <v>34</v>
      </c>
      <c r="H729" s="4">
        <v>34</v>
      </c>
      <c r="I729" s="4">
        <v>0</v>
      </c>
      <c r="J729" s="4">
        <v>0</v>
      </c>
      <c r="K729" s="4">
        <v>0</v>
      </c>
      <c r="L729" s="4">
        <v>1.2</v>
      </c>
      <c r="M729" s="4">
        <v>0.95699999999999996</v>
      </c>
      <c r="N729" s="4">
        <v>1</v>
      </c>
      <c r="O729" s="4">
        <v>4.7</v>
      </c>
      <c r="P729" s="4">
        <v>0.64900000000000002</v>
      </c>
      <c r="Q729" s="5">
        <v>1</v>
      </c>
      <c r="R729" s="4" t="str">
        <f>TRIM(tblOperations[[#This Row],[Region]])</f>
        <v>Wales</v>
      </c>
      <c r="S729" s="4" t="str">
        <f>TRIM(tblOperations[[#This Row],[Team]])</f>
        <v>Workplace Projects</v>
      </c>
      <c r="T729" s="4" t="str">
        <f>_xlfn.XLOOKUP(R729,tblRegionReference[Region],tblRegionReference[Area],"Not Found")</f>
        <v>Wales</v>
      </c>
      <c r="U729" s="4" t="str">
        <f>IF(tblOperations[[#This Row],[Completion_Rate]]&gt;=_xlfn.XLOOKUP("Completion Rate",tblKPITargets[KPI_Name],tblKPITargets[Target_Value]),"Met","Below Target")</f>
        <v>Met</v>
      </c>
      <c r="V729" t="str">
        <f>IF(tblOperations[[#This Row],[SLA_Compliance]]&gt;=_xlfn.XLOOKUP('04_References'!$A$3,tblKPITargets[KPI_Name],tblKPITargets[Target_Value]),"Met","Below Target")</f>
        <v>Met</v>
      </c>
      <c r="W729" t="str">
        <f>IF(tblOperations[[#This Row],[Quality_Pass_Rate]]&gt;=_xlfn.XLOOKUP('04_References'!$A$4,tblKPITargets[KPI_Name],tblKPITargets[Target_Value]),"Met","Below Target")</f>
        <v>Met</v>
      </c>
      <c r="X729" t="str">
        <f>IF(tblOperations[[#This Row],[Average_Completion_Days]]&lt;=_xlfn.XLOOKUP('04_References'!$A$7,tblKPITargets[KPI_Name],tblKPITargets[Target_Value]),"Met","Below Target")</f>
        <v>Met</v>
      </c>
      <c r="Y729" t="str">
        <f>IF(tblOperations[[#This Row],[Closing_Backlog]]&lt;=_xlfn.XLOOKUP('04_References'!$A$8,tblKPITargets[KPI_Name],tblKPITargets[Target_Value]),"Met","Below Target")</f>
        <v>Met</v>
      </c>
    </row>
    <row r="730" spans="1:25">
      <c r="A730" s="6" t="s">
        <v>758</v>
      </c>
      <c r="B730" s="7">
        <v>46057</v>
      </c>
      <c r="C730" s="2" t="s">
        <v>18</v>
      </c>
      <c r="D730" s="2" t="s">
        <v>19</v>
      </c>
      <c r="E730" s="2">
        <v>114</v>
      </c>
      <c r="F730" s="2">
        <v>62</v>
      </c>
      <c r="G730" s="2">
        <v>176</v>
      </c>
      <c r="H730" s="2">
        <v>44</v>
      </c>
      <c r="I730" s="2">
        <v>132</v>
      </c>
      <c r="J730" s="2">
        <v>0</v>
      </c>
      <c r="K730" s="2">
        <v>0</v>
      </c>
      <c r="L730" s="2">
        <v>8</v>
      </c>
      <c r="M730" s="2">
        <v>0.6</v>
      </c>
      <c r="N730" s="2">
        <v>0.98399999999999999</v>
      </c>
      <c r="O730" s="2">
        <v>2.5</v>
      </c>
      <c r="P730" s="2">
        <v>0.81299999999999994</v>
      </c>
      <c r="Q730" s="3">
        <v>0.25</v>
      </c>
      <c r="R730" s="4" t="str">
        <f>TRIM(tblOperations[[#This Row],[Region]])</f>
        <v>Scotland</v>
      </c>
      <c r="S730" s="4" t="str">
        <f>TRIM(tblOperations[[#This Row],[Team]])</f>
        <v>Workplace Services</v>
      </c>
      <c r="T730" s="4" t="str">
        <f>_xlfn.XLOOKUP(R730,tblRegionReference[Region],tblRegionReference[Area],"Not Found")</f>
        <v>North</v>
      </c>
      <c r="U730" s="4" t="str">
        <f>IF(tblOperations[[#This Row],[Completion_Rate]]&gt;=_xlfn.XLOOKUP("Completion Rate",tblKPITargets[KPI_Name],tblKPITargets[Target_Value]),"Met","Below Target")</f>
        <v>Below Target</v>
      </c>
      <c r="V730" t="str">
        <f>IF(tblOperations[[#This Row],[SLA_Compliance]]&gt;=_xlfn.XLOOKUP('04_References'!$A$3,tblKPITargets[KPI_Name],tblKPITargets[Target_Value]),"Met","Below Target")</f>
        <v>Below Target</v>
      </c>
      <c r="W730" t="str">
        <f>IF(tblOperations[[#This Row],[Quality_Pass_Rate]]&gt;=_xlfn.XLOOKUP('04_References'!$A$4,tblKPITargets[KPI_Name],tblKPITargets[Target_Value]),"Met","Below Target")</f>
        <v>Met</v>
      </c>
      <c r="X730" t="str">
        <f>IF(tblOperations[[#This Row],[Average_Completion_Days]]&lt;=_xlfn.XLOOKUP('04_References'!$A$7,tblKPITargets[KPI_Name],tblKPITargets[Target_Value]),"Met","Below Target")</f>
        <v>Below Target</v>
      </c>
      <c r="Y730" t="str">
        <f>IF(tblOperations[[#This Row],[Closing_Backlog]]&lt;=_xlfn.XLOOKUP('04_References'!$A$8,tblKPITargets[KPI_Name],tblKPITargets[Target_Value]),"Met","Below Target")</f>
        <v>Below Target</v>
      </c>
    </row>
    <row r="731" spans="1:25">
      <c r="A731" s="8" t="s">
        <v>759</v>
      </c>
      <c r="B731" s="9">
        <v>46057</v>
      </c>
      <c r="C731" s="4" t="s">
        <v>18</v>
      </c>
      <c r="D731" s="4" t="s">
        <v>21</v>
      </c>
      <c r="E731" s="4">
        <v>2</v>
      </c>
      <c r="F731" s="4">
        <v>62</v>
      </c>
      <c r="G731" s="4">
        <v>64</v>
      </c>
      <c r="H731" s="4">
        <v>48</v>
      </c>
      <c r="I731" s="4">
        <v>16</v>
      </c>
      <c r="J731" s="4">
        <v>0</v>
      </c>
      <c r="K731" s="4">
        <v>0</v>
      </c>
      <c r="L731" s="4">
        <v>2.9</v>
      </c>
      <c r="M731" s="4">
        <v>0.88</v>
      </c>
      <c r="N731" s="4">
        <v>0.97299999999999998</v>
      </c>
      <c r="O731" s="4">
        <v>3.7</v>
      </c>
      <c r="P731" s="4">
        <v>0.66500000000000004</v>
      </c>
      <c r="Q731" s="5">
        <v>0.75</v>
      </c>
      <c r="R731" s="4" t="str">
        <f>TRIM(tblOperations[[#This Row],[Region]])</f>
        <v>Scotland</v>
      </c>
      <c r="S731" s="4" t="str">
        <f>TRIM(tblOperations[[#This Row],[Team]])</f>
        <v>Facilities Response</v>
      </c>
      <c r="T731" s="4" t="str">
        <f>_xlfn.XLOOKUP(R731,tblRegionReference[Region],tblRegionReference[Area],"Not Found")</f>
        <v>North</v>
      </c>
      <c r="U731" s="4" t="str">
        <f>IF(tblOperations[[#This Row],[Completion_Rate]]&gt;=_xlfn.XLOOKUP("Completion Rate",tblKPITargets[KPI_Name],tblKPITargets[Target_Value]),"Met","Below Target")</f>
        <v>Below Target</v>
      </c>
      <c r="V731" t="str">
        <f>IF(tblOperations[[#This Row],[SLA_Compliance]]&gt;=_xlfn.XLOOKUP('04_References'!$A$3,tblKPITargets[KPI_Name],tblKPITargets[Target_Value]),"Met","Below Target")</f>
        <v>Below Target</v>
      </c>
      <c r="W731" t="str">
        <f>IF(tblOperations[[#This Row],[Quality_Pass_Rate]]&gt;=_xlfn.XLOOKUP('04_References'!$A$4,tblKPITargets[KPI_Name],tblKPITargets[Target_Value]),"Met","Below Target")</f>
        <v>Met</v>
      </c>
      <c r="X731" t="str">
        <f>IF(tblOperations[[#This Row],[Average_Completion_Days]]&lt;=_xlfn.XLOOKUP('04_References'!$A$7,tblKPITargets[KPI_Name],tblKPITargets[Target_Value]),"Met","Below Target")</f>
        <v>Met</v>
      </c>
      <c r="Y731" t="str">
        <f>IF(tblOperations[[#This Row],[Closing_Backlog]]&lt;=_xlfn.XLOOKUP('04_References'!$A$8,tblKPITargets[KPI_Name],tblKPITargets[Target_Value]),"Met","Below Target")</f>
        <v>Below Target</v>
      </c>
    </row>
    <row r="732" spans="1:25">
      <c r="A732" s="6" t="s">
        <v>760</v>
      </c>
      <c r="B732" s="7">
        <v>46057</v>
      </c>
      <c r="C732" s="2" t="s">
        <v>18</v>
      </c>
      <c r="D732" s="2" t="s">
        <v>23</v>
      </c>
      <c r="E732" s="2">
        <v>201</v>
      </c>
      <c r="F732" s="2">
        <v>38</v>
      </c>
      <c r="G732" s="2">
        <v>239</v>
      </c>
      <c r="H732" s="2">
        <v>30</v>
      </c>
      <c r="I732" s="2">
        <v>209</v>
      </c>
      <c r="J732" s="2">
        <v>0</v>
      </c>
      <c r="K732" s="2">
        <v>0</v>
      </c>
      <c r="L732" s="2">
        <v>8</v>
      </c>
      <c r="M732" s="2">
        <v>0.6</v>
      </c>
      <c r="N732" s="2">
        <v>0.998</v>
      </c>
      <c r="O732" s="2">
        <v>2.5</v>
      </c>
      <c r="P732" s="2">
        <v>0.7</v>
      </c>
      <c r="Q732" s="3">
        <v>0.126</v>
      </c>
      <c r="R732" s="4" t="str">
        <f>TRIM(tblOperations[[#This Row],[Region]])</f>
        <v>Scotland</v>
      </c>
      <c r="S732" s="4" t="str">
        <f>TRIM(tblOperations[[#This Row],[Team]])</f>
        <v>Estates Support</v>
      </c>
      <c r="T732" s="4" t="str">
        <f>_xlfn.XLOOKUP(R732,tblRegionReference[Region],tblRegionReference[Area],"Not Found")</f>
        <v>North</v>
      </c>
      <c r="U732" s="4" t="str">
        <f>IF(tblOperations[[#This Row],[Completion_Rate]]&gt;=_xlfn.XLOOKUP("Completion Rate",tblKPITargets[KPI_Name],tblKPITargets[Target_Value]),"Met","Below Target")</f>
        <v>Below Target</v>
      </c>
      <c r="V732" t="str">
        <f>IF(tblOperations[[#This Row],[SLA_Compliance]]&gt;=_xlfn.XLOOKUP('04_References'!$A$3,tblKPITargets[KPI_Name],tblKPITargets[Target_Value]),"Met","Below Target")</f>
        <v>Below Target</v>
      </c>
      <c r="W732" t="str">
        <f>IF(tblOperations[[#This Row],[Quality_Pass_Rate]]&gt;=_xlfn.XLOOKUP('04_References'!$A$4,tblKPITargets[KPI_Name],tblKPITargets[Target_Value]),"Met","Below Target")</f>
        <v>Met</v>
      </c>
      <c r="X732" t="str">
        <f>IF(tblOperations[[#This Row],[Average_Completion_Days]]&lt;=_xlfn.XLOOKUP('04_References'!$A$7,tblKPITargets[KPI_Name],tblKPITargets[Target_Value]),"Met","Below Target")</f>
        <v>Below Target</v>
      </c>
      <c r="Y732" t="str">
        <f>IF(tblOperations[[#This Row],[Closing_Backlog]]&lt;=_xlfn.XLOOKUP('04_References'!$A$8,tblKPITargets[KPI_Name],tblKPITargets[Target_Value]),"Met","Below Target")</f>
        <v>Below Target</v>
      </c>
    </row>
    <row r="733" spans="1:25">
      <c r="A733" s="8" t="s">
        <v>761</v>
      </c>
      <c r="B733" s="9">
        <v>46057</v>
      </c>
      <c r="C733" s="4" t="s">
        <v>18</v>
      </c>
      <c r="D733" s="4" t="s">
        <v>25</v>
      </c>
      <c r="E733" s="4">
        <v>6</v>
      </c>
      <c r="F733" s="4">
        <v>36</v>
      </c>
      <c r="G733" s="4">
        <v>42</v>
      </c>
      <c r="H733" s="4">
        <v>42</v>
      </c>
      <c r="I733" s="4">
        <v>0</v>
      </c>
      <c r="J733" s="4">
        <v>0</v>
      </c>
      <c r="K733" s="4">
        <v>0</v>
      </c>
      <c r="L733" s="4">
        <v>1.8</v>
      </c>
      <c r="M733" s="4">
        <v>0.98599999999999999</v>
      </c>
      <c r="N733" s="4">
        <v>0.97</v>
      </c>
      <c r="O733" s="4">
        <v>4.5</v>
      </c>
      <c r="P733" s="4">
        <v>0.69499999999999995</v>
      </c>
      <c r="Q733" s="5">
        <v>1</v>
      </c>
      <c r="R733" s="4" t="str">
        <f>TRIM(tblOperations[[#This Row],[Region]])</f>
        <v>Scotland</v>
      </c>
      <c r="S733" s="4" t="str">
        <f>TRIM(tblOperations[[#This Row],[Team]])</f>
        <v>Workplace Projects</v>
      </c>
      <c r="T733" s="4" t="str">
        <f>_xlfn.XLOOKUP(R733,tblRegionReference[Region],tblRegionReference[Area],"Not Found")</f>
        <v>North</v>
      </c>
      <c r="U733" s="4" t="str">
        <f>IF(tblOperations[[#This Row],[Completion_Rate]]&gt;=_xlfn.XLOOKUP("Completion Rate",tblKPITargets[KPI_Name],tblKPITargets[Target_Value]),"Met","Below Target")</f>
        <v>Met</v>
      </c>
      <c r="V733" t="str">
        <f>IF(tblOperations[[#This Row],[SLA_Compliance]]&gt;=_xlfn.XLOOKUP('04_References'!$A$3,tblKPITargets[KPI_Name],tblKPITargets[Target_Value]),"Met","Below Target")</f>
        <v>Met</v>
      </c>
      <c r="W733" t="str">
        <f>IF(tblOperations[[#This Row],[Quality_Pass_Rate]]&gt;=_xlfn.XLOOKUP('04_References'!$A$4,tblKPITargets[KPI_Name],tblKPITargets[Target_Value]),"Met","Below Target")</f>
        <v>Met</v>
      </c>
      <c r="X733" t="str">
        <f>IF(tblOperations[[#This Row],[Average_Completion_Days]]&lt;=_xlfn.XLOOKUP('04_References'!$A$7,tblKPITargets[KPI_Name],tblKPITargets[Target_Value]),"Met","Below Target")</f>
        <v>Met</v>
      </c>
      <c r="Y733" t="str">
        <f>IF(tblOperations[[#This Row],[Closing_Backlog]]&lt;=_xlfn.XLOOKUP('04_References'!$A$8,tblKPITargets[KPI_Name],tblKPITargets[Target_Value]),"Met","Below Target")</f>
        <v>Met</v>
      </c>
    </row>
    <row r="734" spans="1:25">
      <c r="A734" s="6" t="s">
        <v>762</v>
      </c>
      <c r="B734" s="7">
        <v>46057</v>
      </c>
      <c r="C734" s="2" t="s">
        <v>27</v>
      </c>
      <c r="D734" s="2" t="s">
        <v>19</v>
      </c>
      <c r="E734" s="2">
        <v>0</v>
      </c>
      <c r="F734" s="2">
        <v>46</v>
      </c>
      <c r="G734" s="2">
        <v>46</v>
      </c>
      <c r="H734" s="2">
        <v>46</v>
      </c>
      <c r="I734" s="2">
        <v>0</v>
      </c>
      <c r="J734" s="2">
        <v>0</v>
      </c>
      <c r="K734" s="2">
        <v>0</v>
      </c>
      <c r="L734" s="2">
        <v>1.4</v>
      </c>
      <c r="M734" s="2">
        <v>1</v>
      </c>
      <c r="N734" s="2">
        <v>1</v>
      </c>
      <c r="O734" s="2">
        <v>4.5</v>
      </c>
      <c r="P734" s="2">
        <v>0.79400000000000004</v>
      </c>
      <c r="Q734" s="3">
        <v>1</v>
      </c>
      <c r="R734" s="4" t="str">
        <f>TRIM(tblOperations[[#This Row],[Region]])</f>
        <v>North East</v>
      </c>
      <c r="S734" s="4" t="str">
        <f>TRIM(tblOperations[[#This Row],[Team]])</f>
        <v>Workplace Services</v>
      </c>
      <c r="T734" s="4" t="str">
        <f>_xlfn.XLOOKUP(R734,tblRegionReference[Region],tblRegionReference[Area],"Not Found")</f>
        <v>North</v>
      </c>
      <c r="U734" s="4" t="str">
        <f>IF(tblOperations[[#This Row],[Completion_Rate]]&gt;=_xlfn.XLOOKUP("Completion Rate",tblKPITargets[KPI_Name],tblKPITargets[Target_Value]),"Met","Below Target")</f>
        <v>Met</v>
      </c>
      <c r="V734" t="str">
        <f>IF(tblOperations[[#This Row],[SLA_Compliance]]&gt;=_xlfn.XLOOKUP('04_References'!$A$3,tblKPITargets[KPI_Name],tblKPITargets[Target_Value]),"Met","Below Target")</f>
        <v>Met</v>
      </c>
      <c r="W734" t="str">
        <f>IF(tblOperations[[#This Row],[Quality_Pass_Rate]]&gt;=_xlfn.XLOOKUP('04_References'!$A$4,tblKPITargets[KPI_Name],tblKPITargets[Target_Value]),"Met","Below Target")</f>
        <v>Met</v>
      </c>
      <c r="X734" t="str">
        <f>IF(tblOperations[[#This Row],[Average_Completion_Days]]&lt;=_xlfn.XLOOKUP('04_References'!$A$7,tblKPITargets[KPI_Name],tblKPITargets[Target_Value]),"Met","Below Target")</f>
        <v>Met</v>
      </c>
      <c r="Y734" t="str">
        <f>IF(tblOperations[[#This Row],[Closing_Backlog]]&lt;=_xlfn.XLOOKUP('04_References'!$A$8,tblKPITargets[KPI_Name],tblKPITargets[Target_Value]),"Met","Below Target")</f>
        <v>Met</v>
      </c>
    </row>
    <row r="735" spans="1:25">
      <c r="A735" s="8" t="s">
        <v>763</v>
      </c>
      <c r="B735" s="9">
        <v>46057</v>
      </c>
      <c r="C735" s="4" t="s">
        <v>27</v>
      </c>
      <c r="D735" s="4" t="s">
        <v>21</v>
      </c>
      <c r="E735" s="4">
        <v>13</v>
      </c>
      <c r="F735" s="4">
        <v>38</v>
      </c>
      <c r="G735" s="4">
        <v>51</v>
      </c>
      <c r="H735" s="4">
        <v>48</v>
      </c>
      <c r="I735" s="4">
        <v>3</v>
      </c>
      <c r="J735" s="4">
        <v>0</v>
      </c>
      <c r="K735" s="4">
        <v>0</v>
      </c>
      <c r="L735" s="4">
        <v>1.7</v>
      </c>
      <c r="M735" s="4">
        <v>0.94899999999999995</v>
      </c>
      <c r="N735" s="4">
        <v>0.96399999999999997</v>
      </c>
      <c r="O735" s="4">
        <v>4.7</v>
      </c>
      <c r="P735" s="4">
        <v>0.626</v>
      </c>
      <c r="Q735" s="5">
        <v>0.94099999999999995</v>
      </c>
      <c r="R735" s="4" t="str">
        <f>TRIM(tblOperations[[#This Row],[Region]])</f>
        <v>North East</v>
      </c>
      <c r="S735" s="4" t="str">
        <f>TRIM(tblOperations[[#This Row],[Team]])</f>
        <v>Facilities Response</v>
      </c>
      <c r="T735" s="4" t="str">
        <f>_xlfn.XLOOKUP(R735,tblRegionReference[Region],tblRegionReference[Area],"Not Found")</f>
        <v>North</v>
      </c>
      <c r="U735" s="4" t="str">
        <f>IF(tblOperations[[#This Row],[Completion_Rate]]&gt;=_xlfn.XLOOKUP("Completion Rate",tblKPITargets[KPI_Name],tblKPITargets[Target_Value]),"Met","Below Target")</f>
        <v>Below Target</v>
      </c>
      <c r="V735" t="str">
        <f>IF(tblOperations[[#This Row],[SLA_Compliance]]&gt;=_xlfn.XLOOKUP('04_References'!$A$3,tblKPITargets[KPI_Name],tblKPITargets[Target_Value]),"Met","Below Target")</f>
        <v>Met</v>
      </c>
      <c r="W735" t="str">
        <f>IF(tblOperations[[#This Row],[Quality_Pass_Rate]]&gt;=_xlfn.XLOOKUP('04_References'!$A$4,tblKPITargets[KPI_Name],tblKPITargets[Target_Value]),"Met","Below Target")</f>
        <v>Met</v>
      </c>
      <c r="X735" t="str">
        <f>IF(tblOperations[[#This Row],[Average_Completion_Days]]&lt;=_xlfn.XLOOKUP('04_References'!$A$7,tblKPITargets[KPI_Name],tblKPITargets[Target_Value]),"Met","Below Target")</f>
        <v>Met</v>
      </c>
      <c r="Y735" t="str">
        <f>IF(tblOperations[[#This Row],[Closing_Backlog]]&lt;=_xlfn.XLOOKUP('04_References'!$A$8,tblKPITargets[KPI_Name],tblKPITargets[Target_Value]),"Met","Below Target")</f>
        <v>Met</v>
      </c>
    </row>
    <row r="736" spans="1:25">
      <c r="A736" s="6" t="s">
        <v>764</v>
      </c>
      <c r="B736" s="7">
        <v>46057</v>
      </c>
      <c r="C736" s="2" t="s">
        <v>27</v>
      </c>
      <c r="D736" s="2" t="s">
        <v>23</v>
      </c>
      <c r="E736" s="2">
        <v>539</v>
      </c>
      <c r="F736" s="2">
        <v>36</v>
      </c>
      <c r="G736" s="2">
        <v>575</v>
      </c>
      <c r="H736" s="2">
        <v>23</v>
      </c>
      <c r="I736" s="2">
        <v>552</v>
      </c>
      <c r="J736" s="2">
        <v>0</v>
      </c>
      <c r="K736" s="2">
        <v>0</v>
      </c>
      <c r="L736" s="2">
        <v>8</v>
      </c>
      <c r="M736" s="2">
        <v>0.6</v>
      </c>
      <c r="N736" s="2">
        <v>0.98699999999999999</v>
      </c>
      <c r="O736" s="2">
        <v>2.5</v>
      </c>
      <c r="P736" s="2">
        <v>0.755</v>
      </c>
      <c r="Q736" s="3">
        <v>0.04</v>
      </c>
      <c r="R736" s="4" t="str">
        <f>TRIM(tblOperations[[#This Row],[Region]])</f>
        <v>North East</v>
      </c>
      <c r="S736" s="4" t="str">
        <f>TRIM(tblOperations[[#This Row],[Team]])</f>
        <v>Estates Support</v>
      </c>
      <c r="T736" s="4" t="str">
        <f>_xlfn.XLOOKUP(R736,tblRegionReference[Region],tblRegionReference[Area],"Not Found")</f>
        <v>North</v>
      </c>
      <c r="U736" s="4" t="str">
        <f>IF(tblOperations[[#This Row],[Completion_Rate]]&gt;=_xlfn.XLOOKUP("Completion Rate",tblKPITargets[KPI_Name],tblKPITargets[Target_Value]),"Met","Below Target")</f>
        <v>Below Target</v>
      </c>
      <c r="V736" t="str">
        <f>IF(tblOperations[[#This Row],[SLA_Compliance]]&gt;=_xlfn.XLOOKUP('04_References'!$A$3,tblKPITargets[KPI_Name],tblKPITargets[Target_Value]),"Met","Below Target")</f>
        <v>Below Target</v>
      </c>
      <c r="W736" t="str">
        <f>IF(tblOperations[[#This Row],[Quality_Pass_Rate]]&gt;=_xlfn.XLOOKUP('04_References'!$A$4,tblKPITargets[KPI_Name],tblKPITargets[Target_Value]),"Met","Below Target")</f>
        <v>Met</v>
      </c>
      <c r="X736" t="str">
        <f>IF(tblOperations[[#This Row],[Average_Completion_Days]]&lt;=_xlfn.XLOOKUP('04_References'!$A$7,tblKPITargets[KPI_Name],tblKPITargets[Target_Value]),"Met","Below Target")</f>
        <v>Below Target</v>
      </c>
      <c r="Y736" t="str">
        <f>IF(tblOperations[[#This Row],[Closing_Backlog]]&lt;=_xlfn.XLOOKUP('04_References'!$A$8,tblKPITargets[KPI_Name],tblKPITargets[Target_Value]),"Met","Below Target")</f>
        <v>Below Target</v>
      </c>
    </row>
    <row r="737" spans="1:25">
      <c r="A737" s="8" t="s">
        <v>765</v>
      </c>
      <c r="B737" s="9">
        <v>46057</v>
      </c>
      <c r="C737" s="4" t="s">
        <v>27</v>
      </c>
      <c r="D737" s="4" t="s">
        <v>25</v>
      </c>
      <c r="E737" s="4">
        <v>30</v>
      </c>
      <c r="F737" s="4">
        <v>32</v>
      </c>
      <c r="G737" s="4">
        <v>62</v>
      </c>
      <c r="H737" s="4">
        <v>31</v>
      </c>
      <c r="I737" s="4">
        <v>31</v>
      </c>
      <c r="J737" s="4">
        <v>0</v>
      </c>
      <c r="K737" s="4">
        <v>0</v>
      </c>
      <c r="L737" s="4">
        <v>3.5</v>
      </c>
      <c r="M737" s="4">
        <v>0.77500000000000002</v>
      </c>
      <c r="N737" s="4">
        <v>0.98099999999999998</v>
      </c>
      <c r="O737" s="4">
        <v>3.9</v>
      </c>
      <c r="P737" s="4">
        <v>0.81100000000000005</v>
      </c>
      <c r="Q737" s="5">
        <v>0.5</v>
      </c>
      <c r="R737" s="4" t="str">
        <f>TRIM(tblOperations[[#This Row],[Region]])</f>
        <v>North East</v>
      </c>
      <c r="S737" s="4" t="str">
        <f>TRIM(tblOperations[[#This Row],[Team]])</f>
        <v>Workplace Projects</v>
      </c>
      <c r="T737" s="4" t="str">
        <f>_xlfn.XLOOKUP(R737,tblRegionReference[Region],tblRegionReference[Area],"Not Found")</f>
        <v>North</v>
      </c>
      <c r="U737" s="4" t="str">
        <f>IF(tblOperations[[#This Row],[Completion_Rate]]&gt;=_xlfn.XLOOKUP("Completion Rate",tblKPITargets[KPI_Name],tblKPITargets[Target_Value]),"Met","Below Target")</f>
        <v>Below Target</v>
      </c>
      <c r="V737" t="str">
        <f>IF(tblOperations[[#This Row],[SLA_Compliance]]&gt;=_xlfn.XLOOKUP('04_References'!$A$3,tblKPITargets[KPI_Name],tblKPITargets[Target_Value]),"Met","Below Target")</f>
        <v>Below Target</v>
      </c>
      <c r="W737" t="str">
        <f>IF(tblOperations[[#This Row],[Quality_Pass_Rate]]&gt;=_xlfn.XLOOKUP('04_References'!$A$4,tblKPITargets[KPI_Name],tblKPITargets[Target_Value]),"Met","Below Target")</f>
        <v>Met</v>
      </c>
      <c r="X737" t="str">
        <f>IF(tblOperations[[#This Row],[Average_Completion_Days]]&lt;=_xlfn.XLOOKUP('04_References'!$A$7,tblKPITargets[KPI_Name],tblKPITargets[Target_Value]),"Met","Below Target")</f>
        <v>Below Target</v>
      </c>
      <c r="Y737" t="str">
        <f>IF(tblOperations[[#This Row],[Closing_Backlog]]&lt;=_xlfn.XLOOKUP('04_References'!$A$8,tblKPITargets[KPI_Name],tblKPITargets[Target_Value]),"Met","Below Target")</f>
        <v>Below Target</v>
      </c>
    </row>
    <row r="738" spans="1:25">
      <c r="A738" s="6" t="s">
        <v>766</v>
      </c>
      <c r="B738" s="7">
        <v>46057</v>
      </c>
      <c r="C738" s="2" t="s">
        <v>32</v>
      </c>
      <c r="D738" s="2" t="s">
        <v>19</v>
      </c>
      <c r="E738" s="2">
        <v>254</v>
      </c>
      <c r="F738" s="2">
        <v>44</v>
      </c>
      <c r="G738" s="2">
        <v>298</v>
      </c>
      <c r="H738" s="2">
        <v>37</v>
      </c>
      <c r="I738" s="2">
        <v>261</v>
      </c>
      <c r="J738" s="2">
        <v>0</v>
      </c>
      <c r="K738" s="2">
        <v>0</v>
      </c>
      <c r="L738" s="2">
        <v>8</v>
      </c>
      <c r="M738" s="2">
        <v>0.6</v>
      </c>
      <c r="N738" s="2">
        <v>0.98</v>
      </c>
      <c r="O738" s="2">
        <v>2.5</v>
      </c>
      <c r="P738" s="2">
        <v>0.76200000000000001</v>
      </c>
      <c r="Q738" s="3">
        <v>0.124</v>
      </c>
      <c r="R738" s="4" t="str">
        <f>TRIM(tblOperations[[#This Row],[Region]])</f>
        <v>North West</v>
      </c>
      <c r="S738" s="4" t="str">
        <f>TRIM(tblOperations[[#This Row],[Team]])</f>
        <v>Workplace Services</v>
      </c>
      <c r="T738" s="4" t="str">
        <f>_xlfn.XLOOKUP(R738,tblRegionReference[Region],tblRegionReference[Area],"Not Found")</f>
        <v>North</v>
      </c>
      <c r="U738" s="4" t="str">
        <f>IF(tblOperations[[#This Row],[Completion_Rate]]&gt;=_xlfn.XLOOKUP("Completion Rate",tblKPITargets[KPI_Name],tblKPITargets[Target_Value]),"Met","Below Target")</f>
        <v>Below Target</v>
      </c>
      <c r="V738" t="str">
        <f>IF(tblOperations[[#This Row],[SLA_Compliance]]&gt;=_xlfn.XLOOKUP('04_References'!$A$3,tblKPITargets[KPI_Name],tblKPITargets[Target_Value]),"Met","Below Target")</f>
        <v>Below Target</v>
      </c>
      <c r="W738" t="str">
        <f>IF(tblOperations[[#This Row],[Quality_Pass_Rate]]&gt;=_xlfn.XLOOKUP('04_References'!$A$4,tblKPITargets[KPI_Name],tblKPITargets[Target_Value]),"Met","Below Target")</f>
        <v>Met</v>
      </c>
      <c r="X738" t="str">
        <f>IF(tblOperations[[#This Row],[Average_Completion_Days]]&lt;=_xlfn.XLOOKUP('04_References'!$A$7,tblKPITargets[KPI_Name],tblKPITargets[Target_Value]),"Met","Below Target")</f>
        <v>Below Target</v>
      </c>
      <c r="Y738" t="str">
        <f>IF(tblOperations[[#This Row],[Closing_Backlog]]&lt;=_xlfn.XLOOKUP('04_References'!$A$8,tblKPITargets[KPI_Name],tblKPITargets[Target_Value]),"Met","Below Target")</f>
        <v>Below Target</v>
      </c>
    </row>
    <row r="739" spans="1:25">
      <c r="A739" s="8" t="s">
        <v>767</v>
      </c>
      <c r="B739" s="9">
        <v>46057</v>
      </c>
      <c r="C739" s="4" t="s">
        <v>32</v>
      </c>
      <c r="D739" s="4" t="s">
        <v>21</v>
      </c>
      <c r="E739" s="4">
        <v>464</v>
      </c>
      <c r="F739" s="4">
        <v>62</v>
      </c>
      <c r="G739" s="4">
        <v>526</v>
      </c>
      <c r="H739" s="4">
        <v>22</v>
      </c>
      <c r="I739" s="4">
        <v>504</v>
      </c>
      <c r="J739" s="4">
        <v>0</v>
      </c>
      <c r="K739" s="4">
        <v>0</v>
      </c>
      <c r="L739" s="4">
        <v>8</v>
      </c>
      <c r="M739" s="4">
        <v>0.6</v>
      </c>
      <c r="N739" s="4">
        <v>0.98399999999999999</v>
      </c>
      <c r="O739" s="4">
        <v>2.5</v>
      </c>
      <c r="P739" s="4">
        <v>0.65500000000000003</v>
      </c>
      <c r="Q739" s="5">
        <v>4.2000000000000003E-2</v>
      </c>
      <c r="R739" s="4" t="str">
        <f>TRIM(tblOperations[[#This Row],[Region]])</f>
        <v>North West</v>
      </c>
      <c r="S739" s="4" t="str">
        <f>TRIM(tblOperations[[#This Row],[Team]])</f>
        <v>Facilities Response</v>
      </c>
      <c r="T739" s="4" t="str">
        <f>_xlfn.XLOOKUP(R739,tblRegionReference[Region],tblRegionReference[Area],"Not Found")</f>
        <v>North</v>
      </c>
      <c r="U739" s="4" t="str">
        <f>IF(tblOperations[[#This Row],[Completion_Rate]]&gt;=_xlfn.XLOOKUP("Completion Rate",tblKPITargets[KPI_Name],tblKPITargets[Target_Value]),"Met","Below Target")</f>
        <v>Below Target</v>
      </c>
      <c r="V739" t="str">
        <f>IF(tblOperations[[#This Row],[SLA_Compliance]]&gt;=_xlfn.XLOOKUP('04_References'!$A$3,tblKPITargets[KPI_Name],tblKPITargets[Target_Value]),"Met","Below Target")</f>
        <v>Below Target</v>
      </c>
      <c r="W739" t="str">
        <f>IF(tblOperations[[#This Row],[Quality_Pass_Rate]]&gt;=_xlfn.XLOOKUP('04_References'!$A$4,tblKPITargets[KPI_Name],tblKPITargets[Target_Value]),"Met","Below Target")</f>
        <v>Met</v>
      </c>
      <c r="X739" t="str">
        <f>IF(tblOperations[[#This Row],[Average_Completion_Days]]&lt;=_xlfn.XLOOKUP('04_References'!$A$7,tblKPITargets[KPI_Name],tblKPITargets[Target_Value]),"Met","Below Target")</f>
        <v>Below Target</v>
      </c>
      <c r="Y739" t="str">
        <f>IF(tblOperations[[#This Row],[Closing_Backlog]]&lt;=_xlfn.XLOOKUP('04_References'!$A$8,tblKPITargets[KPI_Name],tblKPITargets[Target_Value]),"Met","Below Target")</f>
        <v>Below Target</v>
      </c>
    </row>
    <row r="740" spans="1:25">
      <c r="A740" s="6" t="s">
        <v>768</v>
      </c>
      <c r="B740" s="7">
        <v>46057</v>
      </c>
      <c r="C740" s="2" t="s">
        <v>32</v>
      </c>
      <c r="D740" s="2" t="s">
        <v>23</v>
      </c>
      <c r="E740" s="2">
        <v>610</v>
      </c>
      <c r="F740" s="2">
        <v>44</v>
      </c>
      <c r="G740" s="2">
        <v>654</v>
      </c>
      <c r="H740" s="2">
        <v>23</v>
      </c>
      <c r="I740" s="2">
        <v>631</v>
      </c>
      <c r="J740" s="2">
        <v>0</v>
      </c>
      <c r="K740" s="2">
        <v>0</v>
      </c>
      <c r="L740" s="2">
        <v>8</v>
      </c>
      <c r="M740" s="2">
        <v>0.6</v>
      </c>
      <c r="N740" s="2">
        <v>1</v>
      </c>
      <c r="O740" s="2">
        <v>2.5</v>
      </c>
      <c r="P740" s="2">
        <v>0.67200000000000004</v>
      </c>
      <c r="Q740" s="3">
        <v>3.5000000000000003E-2</v>
      </c>
      <c r="R740" s="4" t="str">
        <f>TRIM(tblOperations[[#This Row],[Region]])</f>
        <v>North West</v>
      </c>
      <c r="S740" s="4" t="str">
        <f>TRIM(tblOperations[[#This Row],[Team]])</f>
        <v>Estates Support</v>
      </c>
      <c r="T740" s="4" t="str">
        <f>_xlfn.XLOOKUP(R740,tblRegionReference[Region],tblRegionReference[Area],"Not Found")</f>
        <v>North</v>
      </c>
      <c r="U740" s="4" t="str">
        <f>IF(tblOperations[[#This Row],[Completion_Rate]]&gt;=_xlfn.XLOOKUP("Completion Rate",tblKPITargets[KPI_Name],tblKPITargets[Target_Value]),"Met","Below Target")</f>
        <v>Below Target</v>
      </c>
      <c r="V740" t="str">
        <f>IF(tblOperations[[#This Row],[SLA_Compliance]]&gt;=_xlfn.XLOOKUP('04_References'!$A$3,tblKPITargets[KPI_Name],tblKPITargets[Target_Value]),"Met","Below Target")</f>
        <v>Below Target</v>
      </c>
      <c r="W740" t="str">
        <f>IF(tblOperations[[#This Row],[Quality_Pass_Rate]]&gt;=_xlfn.XLOOKUP('04_References'!$A$4,tblKPITargets[KPI_Name],tblKPITargets[Target_Value]),"Met","Below Target")</f>
        <v>Met</v>
      </c>
      <c r="X740" t="str">
        <f>IF(tblOperations[[#This Row],[Average_Completion_Days]]&lt;=_xlfn.XLOOKUP('04_References'!$A$7,tblKPITargets[KPI_Name],tblKPITargets[Target_Value]),"Met","Below Target")</f>
        <v>Below Target</v>
      </c>
      <c r="Y740" t="str">
        <f>IF(tblOperations[[#This Row],[Closing_Backlog]]&lt;=_xlfn.XLOOKUP('04_References'!$A$8,tblKPITargets[KPI_Name],tblKPITargets[Target_Value]),"Met","Below Target")</f>
        <v>Below Target</v>
      </c>
    </row>
    <row r="741" spans="1:25">
      <c r="A741" s="8" t="s">
        <v>769</v>
      </c>
      <c r="B741" s="9">
        <v>46057</v>
      </c>
      <c r="C741" s="4" t="s">
        <v>32</v>
      </c>
      <c r="D741" s="4" t="s">
        <v>25</v>
      </c>
      <c r="E741" s="4">
        <v>0</v>
      </c>
      <c r="F741" s="4">
        <v>30</v>
      </c>
      <c r="G741" s="4">
        <v>30</v>
      </c>
      <c r="H741" s="4">
        <v>30</v>
      </c>
      <c r="I741" s="4">
        <v>0</v>
      </c>
      <c r="J741" s="4">
        <v>0</v>
      </c>
      <c r="K741" s="4">
        <v>0</v>
      </c>
      <c r="L741" s="4">
        <v>1.4</v>
      </c>
      <c r="M741" s="4">
        <v>0.94599999999999995</v>
      </c>
      <c r="N741" s="4">
        <v>0.97299999999999998</v>
      </c>
      <c r="O741" s="4">
        <v>4.5</v>
      </c>
      <c r="P741" s="4">
        <v>0.68200000000000005</v>
      </c>
      <c r="Q741" s="5">
        <v>1</v>
      </c>
      <c r="R741" s="4" t="str">
        <f>TRIM(tblOperations[[#This Row],[Region]])</f>
        <v>North West</v>
      </c>
      <c r="S741" s="4" t="str">
        <f>TRIM(tblOperations[[#This Row],[Team]])</f>
        <v>Workplace Projects</v>
      </c>
      <c r="T741" s="4" t="str">
        <f>_xlfn.XLOOKUP(R741,tblRegionReference[Region],tblRegionReference[Area],"Not Found")</f>
        <v>North</v>
      </c>
      <c r="U741" s="4" t="str">
        <f>IF(tblOperations[[#This Row],[Completion_Rate]]&gt;=_xlfn.XLOOKUP("Completion Rate",tblKPITargets[KPI_Name],tblKPITargets[Target_Value]),"Met","Below Target")</f>
        <v>Met</v>
      </c>
      <c r="V741" t="str">
        <f>IF(tblOperations[[#This Row],[SLA_Compliance]]&gt;=_xlfn.XLOOKUP('04_References'!$A$3,tblKPITargets[KPI_Name],tblKPITargets[Target_Value]),"Met","Below Target")</f>
        <v>Met</v>
      </c>
      <c r="W741" t="str">
        <f>IF(tblOperations[[#This Row],[Quality_Pass_Rate]]&gt;=_xlfn.XLOOKUP('04_References'!$A$4,tblKPITargets[KPI_Name],tblKPITargets[Target_Value]),"Met","Below Target")</f>
        <v>Met</v>
      </c>
      <c r="X741" t="str">
        <f>IF(tblOperations[[#This Row],[Average_Completion_Days]]&lt;=_xlfn.XLOOKUP('04_References'!$A$7,tblKPITargets[KPI_Name],tblKPITargets[Target_Value]),"Met","Below Target")</f>
        <v>Met</v>
      </c>
      <c r="Y741" t="str">
        <f>IF(tblOperations[[#This Row],[Closing_Backlog]]&lt;=_xlfn.XLOOKUP('04_References'!$A$8,tblKPITargets[KPI_Name],tblKPITargets[Target_Value]),"Met","Below Target")</f>
        <v>Met</v>
      </c>
    </row>
    <row r="742" spans="1:25">
      <c r="A742" s="6" t="s">
        <v>770</v>
      </c>
      <c r="B742" s="7">
        <v>46057</v>
      </c>
      <c r="C742" s="2" t="s">
        <v>37</v>
      </c>
      <c r="D742" s="2" t="s">
        <v>19</v>
      </c>
      <c r="E742" s="2">
        <v>17</v>
      </c>
      <c r="F742" s="2">
        <v>44</v>
      </c>
      <c r="G742" s="2">
        <v>61</v>
      </c>
      <c r="H742" s="2">
        <v>49</v>
      </c>
      <c r="I742" s="2">
        <v>12</v>
      </c>
      <c r="J742" s="2">
        <v>1</v>
      </c>
      <c r="K742" s="2">
        <v>0</v>
      </c>
      <c r="L742" s="2">
        <v>2.2999999999999998</v>
      </c>
      <c r="M742" s="2">
        <v>0.82799999999999996</v>
      </c>
      <c r="N742" s="2">
        <v>0.96899999999999997</v>
      </c>
      <c r="O742" s="2">
        <v>4.3</v>
      </c>
      <c r="P742" s="2">
        <v>0.78400000000000003</v>
      </c>
      <c r="Q742" s="3">
        <v>0.80300000000000005</v>
      </c>
      <c r="R742" s="4" t="str">
        <f>TRIM(tblOperations[[#This Row],[Region]])</f>
        <v>Midlands</v>
      </c>
      <c r="S742" s="4" t="str">
        <f>TRIM(tblOperations[[#This Row],[Team]])</f>
        <v>Workplace Services</v>
      </c>
      <c r="T742" s="4" t="str">
        <f>_xlfn.XLOOKUP(R742,tblRegionReference[Region],tblRegionReference[Area],"Not Found")</f>
        <v>Central</v>
      </c>
      <c r="U742" s="4" t="str">
        <f>IF(tblOperations[[#This Row],[Completion_Rate]]&gt;=_xlfn.XLOOKUP("Completion Rate",tblKPITargets[KPI_Name],tblKPITargets[Target_Value]),"Met","Below Target")</f>
        <v>Below Target</v>
      </c>
      <c r="V742" t="str">
        <f>IF(tblOperations[[#This Row],[SLA_Compliance]]&gt;=_xlfn.XLOOKUP('04_References'!$A$3,tblKPITargets[KPI_Name],tblKPITargets[Target_Value]),"Met","Below Target")</f>
        <v>Below Target</v>
      </c>
      <c r="W742" t="str">
        <f>IF(tblOperations[[#This Row],[Quality_Pass_Rate]]&gt;=_xlfn.XLOOKUP('04_References'!$A$4,tblKPITargets[KPI_Name],tblKPITargets[Target_Value]),"Met","Below Target")</f>
        <v>Met</v>
      </c>
      <c r="X742" t="str">
        <f>IF(tblOperations[[#This Row],[Average_Completion_Days]]&lt;=_xlfn.XLOOKUP('04_References'!$A$7,tblKPITargets[KPI_Name],tblKPITargets[Target_Value]),"Met","Below Target")</f>
        <v>Met</v>
      </c>
      <c r="Y742" t="str">
        <f>IF(tblOperations[[#This Row],[Closing_Backlog]]&lt;=_xlfn.XLOOKUP('04_References'!$A$8,tblKPITargets[KPI_Name],tblKPITargets[Target_Value]),"Met","Below Target")</f>
        <v>Below Target</v>
      </c>
    </row>
    <row r="743" spans="1:25">
      <c r="A743" s="8" t="s">
        <v>771</v>
      </c>
      <c r="B743" s="9">
        <v>46057</v>
      </c>
      <c r="C743" s="4" t="s">
        <v>37</v>
      </c>
      <c r="D743" s="4" t="s">
        <v>21</v>
      </c>
      <c r="E743" s="4">
        <v>342</v>
      </c>
      <c r="F743" s="4">
        <v>34</v>
      </c>
      <c r="G743" s="4">
        <v>376</v>
      </c>
      <c r="H743" s="4">
        <v>34</v>
      </c>
      <c r="I743" s="4">
        <v>342</v>
      </c>
      <c r="J743" s="4">
        <v>0</v>
      </c>
      <c r="K743" s="4">
        <v>0</v>
      </c>
      <c r="L743" s="4">
        <v>8</v>
      </c>
      <c r="M743" s="4">
        <v>0.6</v>
      </c>
      <c r="N743" s="4">
        <v>1</v>
      </c>
      <c r="O743" s="4">
        <v>2.5</v>
      </c>
      <c r="P743" s="4">
        <v>0.70399999999999996</v>
      </c>
      <c r="Q743" s="5">
        <v>0.09</v>
      </c>
      <c r="R743" s="4" t="str">
        <f>TRIM(tblOperations[[#This Row],[Region]])</f>
        <v>Midlands</v>
      </c>
      <c r="S743" s="4" t="str">
        <f>TRIM(tblOperations[[#This Row],[Team]])</f>
        <v>Facilities Response</v>
      </c>
      <c r="T743" s="4" t="str">
        <f>_xlfn.XLOOKUP(R743,tblRegionReference[Region],tblRegionReference[Area],"Not Found")</f>
        <v>Central</v>
      </c>
      <c r="U743" s="4" t="str">
        <f>IF(tblOperations[[#This Row],[Completion_Rate]]&gt;=_xlfn.XLOOKUP("Completion Rate",tblKPITargets[KPI_Name],tblKPITargets[Target_Value]),"Met","Below Target")</f>
        <v>Below Target</v>
      </c>
      <c r="V743" t="str">
        <f>IF(tblOperations[[#This Row],[SLA_Compliance]]&gt;=_xlfn.XLOOKUP('04_References'!$A$3,tblKPITargets[KPI_Name],tblKPITargets[Target_Value]),"Met","Below Target")</f>
        <v>Below Target</v>
      </c>
      <c r="W743" t="str">
        <f>IF(tblOperations[[#This Row],[Quality_Pass_Rate]]&gt;=_xlfn.XLOOKUP('04_References'!$A$4,tblKPITargets[KPI_Name],tblKPITargets[Target_Value]),"Met","Below Target")</f>
        <v>Met</v>
      </c>
      <c r="X743" t="str">
        <f>IF(tblOperations[[#This Row],[Average_Completion_Days]]&lt;=_xlfn.XLOOKUP('04_References'!$A$7,tblKPITargets[KPI_Name],tblKPITargets[Target_Value]),"Met","Below Target")</f>
        <v>Below Target</v>
      </c>
      <c r="Y743" t="str">
        <f>IF(tblOperations[[#This Row],[Closing_Backlog]]&lt;=_xlfn.XLOOKUP('04_References'!$A$8,tblKPITargets[KPI_Name],tblKPITargets[Target_Value]),"Met","Below Target")</f>
        <v>Below Target</v>
      </c>
    </row>
    <row r="744" spans="1:25">
      <c r="A744" s="6" t="s">
        <v>772</v>
      </c>
      <c r="B744" s="7">
        <v>46057</v>
      </c>
      <c r="C744" s="2" t="s">
        <v>37</v>
      </c>
      <c r="D744" s="2" t="s">
        <v>23</v>
      </c>
      <c r="E744" s="2">
        <v>131</v>
      </c>
      <c r="F744" s="2">
        <v>32</v>
      </c>
      <c r="G744" s="2">
        <v>163</v>
      </c>
      <c r="H744" s="2">
        <v>31</v>
      </c>
      <c r="I744" s="2">
        <v>132</v>
      </c>
      <c r="J744" s="2">
        <v>0</v>
      </c>
      <c r="K744" s="2">
        <v>0</v>
      </c>
      <c r="L744" s="2">
        <v>8</v>
      </c>
      <c r="M744" s="2">
        <v>0.6</v>
      </c>
      <c r="N744" s="2">
        <v>0.998</v>
      </c>
      <c r="O744" s="2">
        <v>2.5</v>
      </c>
      <c r="P744" s="2">
        <v>0.72899999999999998</v>
      </c>
      <c r="Q744" s="3">
        <v>0.19</v>
      </c>
      <c r="R744" s="4" t="str">
        <f>TRIM(tblOperations[[#This Row],[Region]])</f>
        <v>Midlands</v>
      </c>
      <c r="S744" s="4" t="str">
        <f>TRIM(tblOperations[[#This Row],[Team]])</f>
        <v>Estates Support</v>
      </c>
      <c r="T744" s="4" t="str">
        <f>_xlfn.XLOOKUP(R744,tblRegionReference[Region],tblRegionReference[Area],"Not Found")</f>
        <v>Central</v>
      </c>
      <c r="U744" s="4" t="str">
        <f>IF(tblOperations[[#This Row],[Completion_Rate]]&gt;=_xlfn.XLOOKUP("Completion Rate",tblKPITargets[KPI_Name],tblKPITargets[Target_Value]),"Met","Below Target")</f>
        <v>Below Target</v>
      </c>
      <c r="V744" t="str">
        <f>IF(tblOperations[[#This Row],[SLA_Compliance]]&gt;=_xlfn.XLOOKUP('04_References'!$A$3,tblKPITargets[KPI_Name],tblKPITargets[Target_Value]),"Met","Below Target")</f>
        <v>Below Target</v>
      </c>
      <c r="W744" t="str">
        <f>IF(tblOperations[[#This Row],[Quality_Pass_Rate]]&gt;=_xlfn.XLOOKUP('04_References'!$A$4,tblKPITargets[KPI_Name],tblKPITargets[Target_Value]),"Met","Below Target")</f>
        <v>Met</v>
      </c>
      <c r="X744" t="str">
        <f>IF(tblOperations[[#This Row],[Average_Completion_Days]]&lt;=_xlfn.XLOOKUP('04_References'!$A$7,tblKPITargets[KPI_Name],tblKPITargets[Target_Value]),"Met","Below Target")</f>
        <v>Below Target</v>
      </c>
      <c r="Y744" t="str">
        <f>IF(tblOperations[[#This Row],[Closing_Backlog]]&lt;=_xlfn.XLOOKUP('04_References'!$A$8,tblKPITargets[KPI_Name],tblKPITargets[Target_Value]),"Met","Below Target")</f>
        <v>Below Target</v>
      </c>
    </row>
    <row r="745" spans="1:25">
      <c r="A745" s="8" t="s">
        <v>773</v>
      </c>
      <c r="B745" s="9">
        <v>46057</v>
      </c>
      <c r="C745" s="4" t="s">
        <v>37</v>
      </c>
      <c r="D745" s="4" t="s">
        <v>25</v>
      </c>
      <c r="E745" s="4">
        <v>0</v>
      </c>
      <c r="F745" s="4">
        <v>34</v>
      </c>
      <c r="G745" s="4">
        <v>34</v>
      </c>
      <c r="H745" s="4">
        <v>34</v>
      </c>
      <c r="I745" s="4">
        <v>0</v>
      </c>
      <c r="J745" s="4">
        <v>0</v>
      </c>
      <c r="K745" s="4">
        <v>0</v>
      </c>
      <c r="L745" s="4">
        <v>1.9</v>
      </c>
      <c r="M745" s="4">
        <v>0.97899999999999998</v>
      </c>
      <c r="N745" s="4">
        <v>0.97899999999999998</v>
      </c>
      <c r="O745" s="4">
        <v>4.5</v>
      </c>
      <c r="P745" s="4">
        <v>0.747</v>
      </c>
      <c r="Q745" s="5">
        <v>1</v>
      </c>
      <c r="R745" s="4" t="str">
        <f>TRIM(tblOperations[[#This Row],[Region]])</f>
        <v>Midlands</v>
      </c>
      <c r="S745" s="4" t="str">
        <f>TRIM(tblOperations[[#This Row],[Team]])</f>
        <v>Workplace Projects</v>
      </c>
      <c r="T745" s="4" t="str">
        <f>_xlfn.XLOOKUP(R745,tblRegionReference[Region],tblRegionReference[Area],"Not Found")</f>
        <v>Central</v>
      </c>
      <c r="U745" s="4" t="str">
        <f>IF(tblOperations[[#This Row],[Completion_Rate]]&gt;=_xlfn.XLOOKUP("Completion Rate",tblKPITargets[KPI_Name],tblKPITargets[Target_Value]),"Met","Below Target")</f>
        <v>Met</v>
      </c>
      <c r="V745" t="str">
        <f>IF(tblOperations[[#This Row],[SLA_Compliance]]&gt;=_xlfn.XLOOKUP('04_References'!$A$3,tblKPITargets[KPI_Name],tblKPITargets[Target_Value]),"Met","Below Target")</f>
        <v>Met</v>
      </c>
      <c r="W745" t="str">
        <f>IF(tblOperations[[#This Row],[Quality_Pass_Rate]]&gt;=_xlfn.XLOOKUP('04_References'!$A$4,tblKPITargets[KPI_Name],tblKPITargets[Target_Value]),"Met","Below Target")</f>
        <v>Met</v>
      </c>
      <c r="X745" t="str">
        <f>IF(tblOperations[[#This Row],[Average_Completion_Days]]&lt;=_xlfn.XLOOKUP('04_References'!$A$7,tblKPITargets[KPI_Name],tblKPITargets[Target_Value]),"Met","Below Target")</f>
        <v>Met</v>
      </c>
      <c r="Y745" t="str">
        <f>IF(tblOperations[[#This Row],[Closing_Backlog]]&lt;=_xlfn.XLOOKUP('04_References'!$A$8,tblKPITargets[KPI_Name],tblKPITargets[Target_Value]),"Met","Below Target")</f>
        <v>Met</v>
      </c>
    </row>
    <row r="746" spans="1:25">
      <c r="A746" s="6" t="s">
        <v>774</v>
      </c>
      <c r="B746" s="7">
        <v>46057</v>
      </c>
      <c r="C746" s="2" t="s">
        <v>43</v>
      </c>
      <c r="D746" s="2" t="s">
        <v>19</v>
      </c>
      <c r="E746" s="2">
        <v>418</v>
      </c>
      <c r="F746" s="2">
        <v>35</v>
      </c>
      <c r="G746" s="2">
        <v>453</v>
      </c>
      <c r="H746" s="2">
        <v>30</v>
      </c>
      <c r="I746" s="2">
        <v>423</v>
      </c>
      <c r="J746" s="2">
        <v>0</v>
      </c>
      <c r="K746" s="2">
        <v>0</v>
      </c>
      <c r="L746" s="2">
        <v>8</v>
      </c>
      <c r="M746" s="2">
        <v>0.6</v>
      </c>
      <c r="N746" s="2">
        <v>0.99399999999999999</v>
      </c>
      <c r="O746" s="2">
        <v>2.5</v>
      </c>
      <c r="P746" s="2">
        <v>0.78400000000000003</v>
      </c>
      <c r="Q746" s="3">
        <v>6.6000000000000003E-2</v>
      </c>
      <c r="R746" s="4" t="str">
        <f>TRIM(tblOperations[[#This Row],[Region]])</f>
        <v>South West</v>
      </c>
      <c r="S746" s="4" t="str">
        <f>TRIM(tblOperations[[#This Row],[Team]])</f>
        <v>Workplace Services</v>
      </c>
      <c r="T746" s="4" t="str">
        <f>_xlfn.XLOOKUP(R746,tblRegionReference[Region],tblRegionReference[Area],"Not Found")</f>
        <v>South</v>
      </c>
      <c r="U746" s="4" t="str">
        <f>IF(tblOperations[[#This Row],[Completion_Rate]]&gt;=_xlfn.XLOOKUP("Completion Rate",tblKPITargets[KPI_Name],tblKPITargets[Target_Value]),"Met","Below Target")</f>
        <v>Below Target</v>
      </c>
      <c r="V746" t="str">
        <f>IF(tblOperations[[#This Row],[SLA_Compliance]]&gt;=_xlfn.XLOOKUP('04_References'!$A$3,tblKPITargets[KPI_Name],tblKPITargets[Target_Value]),"Met","Below Target")</f>
        <v>Below Target</v>
      </c>
      <c r="W746" t="str">
        <f>IF(tblOperations[[#This Row],[Quality_Pass_Rate]]&gt;=_xlfn.XLOOKUP('04_References'!$A$4,tblKPITargets[KPI_Name],tblKPITargets[Target_Value]),"Met","Below Target")</f>
        <v>Met</v>
      </c>
      <c r="X746" t="str">
        <f>IF(tblOperations[[#This Row],[Average_Completion_Days]]&lt;=_xlfn.XLOOKUP('04_References'!$A$7,tblKPITargets[KPI_Name],tblKPITargets[Target_Value]),"Met","Below Target")</f>
        <v>Below Target</v>
      </c>
      <c r="Y746" t="str">
        <f>IF(tblOperations[[#This Row],[Closing_Backlog]]&lt;=_xlfn.XLOOKUP('04_References'!$A$8,tblKPITargets[KPI_Name],tblKPITargets[Target_Value]),"Met","Below Target")</f>
        <v>Below Target</v>
      </c>
    </row>
    <row r="747" spans="1:25">
      <c r="A747" s="8" t="s">
        <v>775</v>
      </c>
      <c r="B747" s="9">
        <v>46057</v>
      </c>
      <c r="C747" s="4" t="s">
        <v>43</v>
      </c>
      <c r="D747" s="4" t="s">
        <v>21</v>
      </c>
      <c r="E747" s="4">
        <v>0</v>
      </c>
      <c r="F747" s="4">
        <v>56</v>
      </c>
      <c r="G747" s="4">
        <v>56</v>
      </c>
      <c r="H747" s="4">
        <v>47</v>
      </c>
      <c r="I747" s="4">
        <v>9</v>
      </c>
      <c r="J747" s="4">
        <v>0</v>
      </c>
      <c r="K747" s="4">
        <v>0</v>
      </c>
      <c r="L747" s="4">
        <v>1.6</v>
      </c>
      <c r="M747" s="4">
        <v>0.94199999999999995</v>
      </c>
      <c r="N747" s="4">
        <v>0.95899999999999996</v>
      </c>
      <c r="O747" s="4">
        <v>4.0999999999999996</v>
      </c>
      <c r="P747" s="4">
        <v>0.70799999999999996</v>
      </c>
      <c r="Q747" s="5">
        <v>0.83899999999999997</v>
      </c>
      <c r="R747" s="4" t="str">
        <f>TRIM(tblOperations[[#This Row],[Region]])</f>
        <v>South West</v>
      </c>
      <c r="S747" s="4" t="str">
        <f>TRIM(tblOperations[[#This Row],[Team]])</f>
        <v>Facilities Response</v>
      </c>
      <c r="T747" s="4" t="str">
        <f>_xlfn.XLOOKUP(R747,tblRegionReference[Region],tblRegionReference[Area],"Not Found")</f>
        <v>South</v>
      </c>
      <c r="U747" s="4" t="str">
        <f>IF(tblOperations[[#This Row],[Completion_Rate]]&gt;=_xlfn.XLOOKUP("Completion Rate",tblKPITargets[KPI_Name],tblKPITargets[Target_Value]),"Met","Below Target")</f>
        <v>Below Target</v>
      </c>
      <c r="V747" t="str">
        <f>IF(tblOperations[[#This Row],[SLA_Compliance]]&gt;=_xlfn.XLOOKUP('04_References'!$A$3,tblKPITargets[KPI_Name],tblKPITargets[Target_Value]),"Met","Below Target")</f>
        <v>Met</v>
      </c>
      <c r="W747" t="str">
        <f>IF(tblOperations[[#This Row],[Quality_Pass_Rate]]&gt;=_xlfn.XLOOKUP('04_References'!$A$4,tblKPITargets[KPI_Name],tblKPITargets[Target_Value]),"Met","Below Target")</f>
        <v>Met</v>
      </c>
      <c r="X747" t="str">
        <f>IF(tblOperations[[#This Row],[Average_Completion_Days]]&lt;=_xlfn.XLOOKUP('04_References'!$A$7,tblKPITargets[KPI_Name],tblKPITargets[Target_Value]),"Met","Below Target")</f>
        <v>Met</v>
      </c>
      <c r="Y747" t="str">
        <f>IF(tblOperations[[#This Row],[Closing_Backlog]]&lt;=_xlfn.XLOOKUP('04_References'!$A$8,tblKPITargets[KPI_Name],tblKPITargets[Target_Value]),"Met","Below Target")</f>
        <v>Met</v>
      </c>
    </row>
    <row r="748" spans="1:25">
      <c r="A748" s="6" t="s">
        <v>776</v>
      </c>
      <c r="B748" s="7">
        <v>46057</v>
      </c>
      <c r="C748" s="2" t="s">
        <v>43</v>
      </c>
      <c r="D748" s="2" t="s">
        <v>23</v>
      </c>
      <c r="E748" s="2">
        <v>0</v>
      </c>
      <c r="F748" s="2">
        <v>39</v>
      </c>
      <c r="G748" s="2">
        <v>39</v>
      </c>
      <c r="H748" s="2">
        <v>39</v>
      </c>
      <c r="I748" s="2">
        <v>0</v>
      </c>
      <c r="J748" s="2">
        <v>0</v>
      </c>
      <c r="K748" s="2">
        <v>0</v>
      </c>
      <c r="L748" s="2">
        <v>1.6</v>
      </c>
      <c r="M748" s="2">
        <v>0.91900000000000004</v>
      </c>
      <c r="N748" s="2">
        <v>0.94899999999999995</v>
      </c>
      <c r="O748" s="2">
        <v>4.5</v>
      </c>
      <c r="P748" s="2">
        <v>0.80100000000000005</v>
      </c>
      <c r="Q748" s="3">
        <v>1</v>
      </c>
      <c r="R748" s="4" t="str">
        <f>TRIM(tblOperations[[#This Row],[Region]])</f>
        <v>South West</v>
      </c>
      <c r="S748" s="4" t="str">
        <f>TRIM(tblOperations[[#This Row],[Team]])</f>
        <v>Estates Support</v>
      </c>
      <c r="T748" s="4" t="str">
        <f>_xlfn.XLOOKUP(R748,tblRegionReference[Region],tblRegionReference[Area],"Not Found")</f>
        <v>South</v>
      </c>
      <c r="U748" s="4" t="str">
        <f>IF(tblOperations[[#This Row],[Completion_Rate]]&gt;=_xlfn.XLOOKUP("Completion Rate",tblKPITargets[KPI_Name],tblKPITargets[Target_Value]),"Met","Below Target")</f>
        <v>Met</v>
      </c>
      <c r="V748" t="str">
        <f>IF(tblOperations[[#This Row],[SLA_Compliance]]&gt;=_xlfn.XLOOKUP('04_References'!$A$3,tblKPITargets[KPI_Name],tblKPITargets[Target_Value]),"Met","Below Target")</f>
        <v>Below Target</v>
      </c>
      <c r="W748" t="str">
        <f>IF(tblOperations[[#This Row],[Quality_Pass_Rate]]&gt;=_xlfn.XLOOKUP('04_References'!$A$4,tblKPITargets[KPI_Name],tblKPITargets[Target_Value]),"Met","Below Target")</f>
        <v>Below Target</v>
      </c>
      <c r="X748" t="str">
        <f>IF(tblOperations[[#This Row],[Average_Completion_Days]]&lt;=_xlfn.XLOOKUP('04_References'!$A$7,tblKPITargets[KPI_Name],tblKPITargets[Target_Value]),"Met","Below Target")</f>
        <v>Met</v>
      </c>
      <c r="Y748" t="str">
        <f>IF(tblOperations[[#This Row],[Closing_Backlog]]&lt;=_xlfn.XLOOKUP('04_References'!$A$8,tblKPITargets[KPI_Name],tblKPITargets[Target_Value]),"Met","Below Target")</f>
        <v>Met</v>
      </c>
    </row>
    <row r="749" spans="1:25">
      <c r="A749" s="8" t="s">
        <v>777</v>
      </c>
      <c r="B749" s="9">
        <v>46057</v>
      </c>
      <c r="C749" s="4" t="s">
        <v>43</v>
      </c>
      <c r="D749" s="4" t="s">
        <v>25</v>
      </c>
      <c r="E749" s="4">
        <v>0</v>
      </c>
      <c r="F749" s="4">
        <v>30</v>
      </c>
      <c r="G749" s="4">
        <v>30</v>
      </c>
      <c r="H749" s="4">
        <v>30</v>
      </c>
      <c r="I749" s="4">
        <v>0</v>
      </c>
      <c r="J749" s="4">
        <v>0</v>
      </c>
      <c r="K749" s="4">
        <v>0</v>
      </c>
      <c r="L749" s="4">
        <v>1.6</v>
      </c>
      <c r="M749" s="4">
        <v>0.95099999999999996</v>
      </c>
      <c r="N749" s="4">
        <v>0.97499999999999998</v>
      </c>
      <c r="O749" s="4">
        <v>4.2</v>
      </c>
      <c r="P749" s="4">
        <v>0.75</v>
      </c>
      <c r="Q749" s="5">
        <v>1</v>
      </c>
      <c r="R749" s="4" t="str">
        <f>TRIM(tblOperations[[#This Row],[Region]])</f>
        <v>South West</v>
      </c>
      <c r="S749" s="4" t="str">
        <f>TRIM(tblOperations[[#This Row],[Team]])</f>
        <v>Workplace Projects</v>
      </c>
      <c r="T749" s="4" t="str">
        <f>_xlfn.XLOOKUP(R749,tblRegionReference[Region],tblRegionReference[Area],"Not Found")</f>
        <v>South</v>
      </c>
      <c r="U749" s="4" t="str">
        <f>IF(tblOperations[[#This Row],[Completion_Rate]]&gt;=_xlfn.XLOOKUP("Completion Rate",tblKPITargets[KPI_Name],tblKPITargets[Target_Value]),"Met","Below Target")</f>
        <v>Met</v>
      </c>
      <c r="V749" t="str">
        <f>IF(tblOperations[[#This Row],[SLA_Compliance]]&gt;=_xlfn.XLOOKUP('04_References'!$A$3,tblKPITargets[KPI_Name],tblKPITargets[Target_Value]),"Met","Below Target")</f>
        <v>Met</v>
      </c>
      <c r="W749" t="str">
        <f>IF(tblOperations[[#This Row],[Quality_Pass_Rate]]&gt;=_xlfn.XLOOKUP('04_References'!$A$4,tblKPITargets[KPI_Name],tblKPITargets[Target_Value]),"Met","Below Target")</f>
        <v>Met</v>
      </c>
      <c r="X749" t="str">
        <f>IF(tblOperations[[#This Row],[Average_Completion_Days]]&lt;=_xlfn.XLOOKUP('04_References'!$A$7,tblKPITargets[KPI_Name],tblKPITargets[Target_Value]),"Met","Below Target")</f>
        <v>Met</v>
      </c>
      <c r="Y749" t="str">
        <f>IF(tblOperations[[#This Row],[Closing_Backlog]]&lt;=_xlfn.XLOOKUP('04_References'!$A$8,tblKPITargets[KPI_Name],tblKPITargets[Target_Value]),"Met","Below Target")</f>
        <v>Met</v>
      </c>
    </row>
    <row r="750" spans="1:25">
      <c r="A750" s="6" t="s">
        <v>778</v>
      </c>
      <c r="B750" s="7">
        <v>46057</v>
      </c>
      <c r="C750" s="2" t="s">
        <v>48</v>
      </c>
      <c r="D750" s="2" t="s">
        <v>19</v>
      </c>
      <c r="E750" s="2">
        <v>0</v>
      </c>
      <c r="F750" s="2">
        <v>29</v>
      </c>
      <c r="G750" s="2">
        <v>29</v>
      </c>
      <c r="H750" s="2">
        <v>29</v>
      </c>
      <c r="I750" s="2">
        <v>0</v>
      </c>
      <c r="J750" s="2">
        <v>0</v>
      </c>
      <c r="K750" s="2">
        <v>0</v>
      </c>
      <c r="L750" s="2">
        <v>1.1000000000000001</v>
      </c>
      <c r="M750" s="2">
        <v>0.97899999999999998</v>
      </c>
      <c r="N750" s="2">
        <v>0.96699999999999997</v>
      </c>
      <c r="O750" s="2">
        <v>4.7</v>
      </c>
      <c r="P750" s="2">
        <v>0.82</v>
      </c>
      <c r="Q750" s="3">
        <v>1</v>
      </c>
      <c r="R750" s="4" t="str">
        <f>TRIM(tblOperations[[#This Row],[Region]])</f>
        <v>South East</v>
      </c>
      <c r="S750" s="4" t="str">
        <f>TRIM(tblOperations[[#This Row],[Team]])</f>
        <v>Workplace Services</v>
      </c>
      <c r="T750" s="4" t="str">
        <f>_xlfn.XLOOKUP(R750,tblRegionReference[Region],tblRegionReference[Area],"Not Found")</f>
        <v>South</v>
      </c>
      <c r="U750" s="4" t="str">
        <f>IF(tblOperations[[#This Row],[Completion_Rate]]&gt;=_xlfn.XLOOKUP("Completion Rate",tblKPITargets[KPI_Name],tblKPITargets[Target_Value]),"Met","Below Target")</f>
        <v>Met</v>
      </c>
      <c r="V750" t="str">
        <f>IF(tblOperations[[#This Row],[SLA_Compliance]]&gt;=_xlfn.XLOOKUP('04_References'!$A$3,tblKPITargets[KPI_Name],tblKPITargets[Target_Value]),"Met","Below Target")</f>
        <v>Met</v>
      </c>
      <c r="W750" t="str">
        <f>IF(tblOperations[[#This Row],[Quality_Pass_Rate]]&gt;=_xlfn.XLOOKUP('04_References'!$A$4,tblKPITargets[KPI_Name],tblKPITargets[Target_Value]),"Met","Below Target")</f>
        <v>Met</v>
      </c>
      <c r="X750" t="str">
        <f>IF(tblOperations[[#This Row],[Average_Completion_Days]]&lt;=_xlfn.XLOOKUP('04_References'!$A$7,tblKPITargets[KPI_Name],tblKPITargets[Target_Value]),"Met","Below Target")</f>
        <v>Met</v>
      </c>
      <c r="Y750" t="str">
        <f>IF(tblOperations[[#This Row],[Closing_Backlog]]&lt;=_xlfn.XLOOKUP('04_References'!$A$8,tblKPITargets[KPI_Name],tblKPITargets[Target_Value]),"Met","Below Target")</f>
        <v>Met</v>
      </c>
    </row>
    <row r="751" spans="1:25">
      <c r="A751" s="8" t="s">
        <v>779</v>
      </c>
      <c r="B751" s="9">
        <v>46057</v>
      </c>
      <c r="C751" s="4" t="s">
        <v>48</v>
      </c>
      <c r="D751" s="4" t="s">
        <v>21</v>
      </c>
      <c r="E751" s="4">
        <v>734</v>
      </c>
      <c r="F751" s="4">
        <v>66</v>
      </c>
      <c r="G751" s="4">
        <v>800</v>
      </c>
      <c r="H751" s="4">
        <v>28</v>
      </c>
      <c r="I751" s="4">
        <v>772</v>
      </c>
      <c r="J751" s="4">
        <v>0</v>
      </c>
      <c r="K751" s="4">
        <v>0</v>
      </c>
      <c r="L751" s="4">
        <v>8</v>
      </c>
      <c r="M751" s="4">
        <v>0.6</v>
      </c>
      <c r="N751" s="4">
        <v>0.98399999999999999</v>
      </c>
      <c r="O751" s="4">
        <v>2.5</v>
      </c>
      <c r="P751" s="4">
        <v>0.82499999999999996</v>
      </c>
      <c r="Q751" s="5">
        <v>3.5000000000000003E-2</v>
      </c>
      <c r="R751" s="4" t="str">
        <f>TRIM(tblOperations[[#This Row],[Region]])</f>
        <v>South East</v>
      </c>
      <c r="S751" s="4" t="str">
        <f>TRIM(tblOperations[[#This Row],[Team]])</f>
        <v>Facilities Response</v>
      </c>
      <c r="T751" s="4" t="str">
        <f>_xlfn.XLOOKUP(R751,tblRegionReference[Region],tblRegionReference[Area],"Not Found")</f>
        <v>South</v>
      </c>
      <c r="U751" s="4" t="str">
        <f>IF(tblOperations[[#This Row],[Completion_Rate]]&gt;=_xlfn.XLOOKUP("Completion Rate",tblKPITargets[KPI_Name],tblKPITargets[Target_Value]),"Met","Below Target")</f>
        <v>Below Target</v>
      </c>
      <c r="V751" t="str">
        <f>IF(tblOperations[[#This Row],[SLA_Compliance]]&gt;=_xlfn.XLOOKUP('04_References'!$A$3,tblKPITargets[KPI_Name],tblKPITargets[Target_Value]),"Met","Below Target")</f>
        <v>Below Target</v>
      </c>
      <c r="W751" t="str">
        <f>IF(tblOperations[[#This Row],[Quality_Pass_Rate]]&gt;=_xlfn.XLOOKUP('04_References'!$A$4,tblKPITargets[KPI_Name],tblKPITargets[Target_Value]),"Met","Below Target")</f>
        <v>Met</v>
      </c>
      <c r="X751" t="str">
        <f>IF(tblOperations[[#This Row],[Average_Completion_Days]]&lt;=_xlfn.XLOOKUP('04_References'!$A$7,tblKPITargets[KPI_Name],tblKPITargets[Target_Value]),"Met","Below Target")</f>
        <v>Below Target</v>
      </c>
      <c r="Y751" t="str">
        <f>IF(tblOperations[[#This Row],[Closing_Backlog]]&lt;=_xlfn.XLOOKUP('04_References'!$A$8,tblKPITargets[KPI_Name],tblKPITargets[Target_Value]),"Met","Below Target")</f>
        <v>Below Target</v>
      </c>
    </row>
    <row r="752" spans="1:25">
      <c r="A752" s="6" t="s">
        <v>780</v>
      </c>
      <c r="B752" s="7">
        <v>46057</v>
      </c>
      <c r="C752" s="2" t="s">
        <v>48</v>
      </c>
      <c r="D752" s="2" t="s">
        <v>23</v>
      </c>
      <c r="E752" s="2">
        <v>19</v>
      </c>
      <c r="F752" s="2">
        <v>36</v>
      </c>
      <c r="G752" s="2">
        <v>55</v>
      </c>
      <c r="H752" s="2">
        <v>52</v>
      </c>
      <c r="I752" s="2">
        <v>3</v>
      </c>
      <c r="J752" s="2">
        <v>0</v>
      </c>
      <c r="K752" s="2">
        <v>0</v>
      </c>
      <c r="L752" s="2">
        <v>2.2000000000000002</v>
      </c>
      <c r="M752" s="2">
        <v>0.94</v>
      </c>
      <c r="N752" s="2">
        <v>0.98399999999999999</v>
      </c>
      <c r="O752" s="2">
        <v>4.5</v>
      </c>
      <c r="P752" s="2">
        <v>0.75900000000000001</v>
      </c>
      <c r="Q752" s="3">
        <v>0.94499999999999995</v>
      </c>
      <c r="R752" s="4" t="str">
        <f>TRIM(tblOperations[[#This Row],[Region]])</f>
        <v>South East</v>
      </c>
      <c r="S752" s="4" t="str">
        <f>TRIM(tblOperations[[#This Row],[Team]])</f>
        <v>Estates Support</v>
      </c>
      <c r="T752" s="4" t="str">
        <f>_xlfn.XLOOKUP(R752,tblRegionReference[Region],tblRegionReference[Area],"Not Found")</f>
        <v>South</v>
      </c>
      <c r="U752" s="4" t="str">
        <f>IF(tblOperations[[#This Row],[Completion_Rate]]&gt;=_xlfn.XLOOKUP("Completion Rate",tblKPITargets[KPI_Name],tblKPITargets[Target_Value]),"Met","Below Target")</f>
        <v>Below Target</v>
      </c>
      <c r="V752" t="str">
        <f>IF(tblOperations[[#This Row],[SLA_Compliance]]&gt;=_xlfn.XLOOKUP('04_References'!$A$3,tblKPITargets[KPI_Name],tblKPITargets[Target_Value]),"Met","Below Target")</f>
        <v>Met</v>
      </c>
      <c r="W752" t="str">
        <f>IF(tblOperations[[#This Row],[Quality_Pass_Rate]]&gt;=_xlfn.XLOOKUP('04_References'!$A$4,tblKPITargets[KPI_Name],tblKPITargets[Target_Value]),"Met","Below Target")</f>
        <v>Met</v>
      </c>
      <c r="X752" t="str">
        <f>IF(tblOperations[[#This Row],[Average_Completion_Days]]&lt;=_xlfn.XLOOKUP('04_References'!$A$7,tblKPITargets[KPI_Name],tblKPITargets[Target_Value]),"Met","Below Target")</f>
        <v>Met</v>
      </c>
      <c r="Y752" t="str">
        <f>IF(tblOperations[[#This Row],[Closing_Backlog]]&lt;=_xlfn.XLOOKUP('04_References'!$A$8,tblKPITargets[KPI_Name],tblKPITargets[Target_Value]),"Met","Below Target")</f>
        <v>Met</v>
      </c>
    </row>
    <row r="753" spans="1:25">
      <c r="A753" s="8" t="s">
        <v>781</v>
      </c>
      <c r="B753" s="9">
        <v>46057</v>
      </c>
      <c r="C753" s="4" t="s">
        <v>48</v>
      </c>
      <c r="D753" s="4" t="s">
        <v>25</v>
      </c>
      <c r="E753" s="4">
        <v>277</v>
      </c>
      <c r="F753" s="4">
        <v>34</v>
      </c>
      <c r="G753" s="4">
        <v>311</v>
      </c>
      <c r="H753" s="4">
        <v>31</v>
      </c>
      <c r="I753" s="4">
        <v>280</v>
      </c>
      <c r="J753" s="4">
        <v>0</v>
      </c>
      <c r="K753" s="4">
        <v>0</v>
      </c>
      <c r="L753" s="4">
        <v>8</v>
      </c>
      <c r="M753" s="4">
        <v>0.6</v>
      </c>
      <c r="N753" s="4">
        <v>0.97</v>
      </c>
      <c r="O753" s="4">
        <v>2.5</v>
      </c>
      <c r="P753" s="4">
        <v>0.751</v>
      </c>
      <c r="Q753" s="5">
        <v>0.1</v>
      </c>
      <c r="R753" s="4" t="str">
        <f>TRIM(tblOperations[[#This Row],[Region]])</f>
        <v>South East</v>
      </c>
      <c r="S753" s="4" t="str">
        <f>TRIM(tblOperations[[#This Row],[Team]])</f>
        <v>Workplace Projects</v>
      </c>
      <c r="T753" s="4" t="str">
        <f>_xlfn.XLOOKUP(R753,tblRegionReference[Region],tblRegionReference[Area],"Not Found")</f>
        <v>South</v>
      </c>
      <c r="U753" s="4" t="str">
        <f>IF(tblOperations[[#This Row],[Completion_Rate]]&gt;=_xlfn.XLOOKUP("Completion Rate",tblKPITargets[KPI_Name],tblKPITargets[Target_Value]),"Met","Below Target")</f>
        <v>Below Target</v>
      </c>
      <c r="V753" t="str">
        <f>IF(tblOperations[[#This Row],[SLA_Compliance]]&gt;=_xlfn.XLOOKUP('04_References'!$A$3,tblKPITargets[KPI_Name],tblKPITargets[Target_Value]),"Met","Below Target")</f>
        <v>Below Target</v>
      </c>
      <c r="W753" t="str">
        <f>IF(tblOperations[[#This Row],[Quality_Pass_Rate]]&gt;=_xlfn.XLOOKUP('04_References'!$A$4,tblKPITargets[KPI_Name],tblKPITargets[Target_Value]),"Met","Below Target")</f>
        <v>Met</v>
      </c>
      <c r="X753" t="str">
        <f>IF(tblOperations[[#This Row],[Average_Completion_Days]]&lt;=_xlfn.XLOOKUP('04_References'!$A$7,tblKPITargets[KPI_Name],tblKPITargets[Target_Value]),"Met","Below Target")</f>
        <v>Below Target</v>
      </c>
      <c r="Y753" t="str">
        <f>IF(tblOperations[[#This Row],[Closing_Backlog]]&lt;=_xlfn.XLOOKUP('04_References'!$A$8,tblKPITargets[KPI_Name],tblKPITargets[Target_Value]),"Met","Below Target")</f>
        <v>Below Target</v>
      </c>
    </row>
    <row r="754" spans="1:25">
      <c r="A754" s="6" t="s">
        <v>782</v>
      </c>
      <c r="B754" s="7">
        <v>46057</v>
      </c>
      <c r="C754" s="2" t="s">
        <v>53</v>
      </c>
      <c r="D754" s="2" t="s">
        <v>19</v>
      </c>
      <c r="E754" s="2">
        <v>379</v>
      </c>
      <c r="F754" s="2">
        <v>26</v>
      </c>
      <c r="G754" s="2">
        <v>405</v>
      </c>
      <c r="H754" s="2">
        <v>23</v>
      </c>
      <c r="I754" s="2">
        <v>382</v>
      </c>
      <c r="J754" s="2">
        <v>0</v>
      </c>
      <c r="K754" s="2">
        <v>0</v>
      </c>
      <c r="L754" s="2">
        <v>8</v>
      </c>
      <c r="M754" s="2">
        <v>0.6</v>
      </c>
      <c r="N754" s="2">
        <v>0.97499999999999998</v>
      </c>
      <c r="O754" s="2">
        <v>2.5</v>
      </c>
      <c r="P754" s="2">
        <v>0.65700000000000003</v>
      </c>
      <c r="Q754" s="3">
        <v>5.7000000000000002E-2</v>
      </c>
      <c r="R754" s="4" t="str">
        <f>TRIM(tblOperations[[#This Row],[Region]])</f>
        <v>Wales</v>
      </c>
      <c r="S754" s="4" t="str">
        <f>TRIM(tblOperations[[#This Row],[Team]])</f>
        <v>Workplace Services</v>
      </c>
      <c r="T754" s="4" t="str">
        <f>_xlfn.XLOOKUP(R754,tblRegionReference[Region],tblRegionReference[Area],"Not Found")</f>
        <v>Wales</v>
      </c>
      <c r="U754" s="4" t="str">
        <f>IF(tblOperations[[#This Row],[Completion_Rate]]&gt;=_xlfn.XLOOKUP("Completion Rate",tblKPITargets[KPI_Name],tblKPITargets[Target_Value]),"Met","Below Target")</f>
        <v>Below Target</v>
      </c>
      <c r="V754" t="str">
        <f>IF(tblOperations[[#This Row],[SLA_Compliance]]&gt;=_xlfn.XLOOKUP('04_References'!$A$3,tblKPITargets[KPI_Name],tblKPITargets[Target_Value]),"Met","Below Target")</f>
        <v>Below Target</v>
      </c>
      <c r="W754" t="str">
        <f>IF(tblOperations[[#This Row],[Quality_Pass_Rate]]&gt;=_xlfn.XLOOKUP('04_References'!$A$4,tblKPITargets[KPI_Name],tblKPITargets[Target_Value]),"Met","Below Target")</f>
        <v>Met</v>
      </c>
      <c r="X754" t="str">
        <f>IF(tblOperations[[#This Row],[Average_Completion_Days]]&lt;=_xlfn.XLOOKUP('04_References'!$A$7,tblKPITargets[KPI_Name],tblKPITargets[Target_Value]),"Met","Below Target")</f>
        <v>Below Target</v>
      </c>
      <c r="Y754" t="str">
        <f>IF(tblOperations[[#This Row],[Closing_Backlog]]&lt;=_xlfn.XLOOKUP('04_References'!$A$8,tblKPITargets[KPI_Name],tblKPITargets[Target_Value]),"Met","Below Target")</f>
        <v>Below Target</v>
      </c>
    </row>
    <row r="755" spans="1:25">
      <c r="A755" s="8" t="s">
        <v>783</v>
      </c>
      <c r="B755" s="9">
        <v>46057</v>
      </c>
      <c r="C755" s="4" t="s">
        <v>53</v>
      </c>
      <c r="D755" s="4" t="s">
        <v>21</v>
      </c>
      <c r="E755" s="4">
        <v>340</v>
      </c>
      <c r="F755" s="4">
        <v>53</v>
      </c>
      <c r="G755" s="4">
        <v>393</v>
      </c>
      <c r="H755" s="4">
        <v>23</v>
      </c>
      <c r="I755" s="4">
        <v>370</v>
      </c>
      <c r="J755" s="4">
        <v>0</v>
      </c>
      <c r="K755" s="4">
        <v>0</v>
      </c>
      <c r="L755" s="4">
        <v>8</v>
      </c>
      <c r="M755" s="4">
        <v>0.6</v>
      </c>
      <c r="N755" s="4">
        <v>1</v>
      </c>
      <c r="O755" s="4">
        <v>2.5</v>
      </c>
      <c r="P755" s="4">
        <v>0.755</v>
      </c>
      <c r="Q755" s="5">
        <v>5.8999999999999997E-2</v>
      </c>
      <c r="R755" s="4" t="str">
        <f>TRIM(tblOperations[[#This Row],[Region]])</f>
        <v>Wales</v>
      </c>
      <c r="S755" s="4" t="str">
        <f>TRIM(tblOperations[[#This Row],[Team]])</f>
        <v>Facilities Response</v>
      </c>
      <c r="T755" s="4" t="str">
        <f>_xlfn.XLOOKUP(R755,tblRegionReference[Region],tblRegionReference[Area],"Not Found")</f>
        <v>Wales</v>
      </c>
      <c r="U755" s="4" t="str">
        <f>IF(tblOperations[[#This Row],[Completion_Rate]]&gt;=_xlfn.XLOOKUP("Completion Rate",tblKPITargets[KPI_Name],tblKPITargets[Target_Value]),"Met","Below Target")</f>
        <v>Below Target</v>
      </c>
      <c r="V755" t="str">
        <f>IF(tblOperations[[#This Row],[SLA_Compliance]]&gt;=_xlfn.XLOOKUP('04_References'!$A$3,tblKPITargets[KPI_Name],tblKPITargets[Target_Value]),"Met","Below Target")</f>
        <v>Below Target</v>
      </c>
      <c r="W755" t="str">
        <f>IF(tblOperations[[#This Row],[Quality_Pass_Rate]]&gt;=_xlfn.XLOOKUP('04_References'!$A$4,tblKPITargets[KPI_Name],tblKPITargets[Target_Value]),"Met","Below Target")</f>
        <v>Met</v>
      </c>
      <c r="X755" t="str">
        <f>IF(tblOperations[[#This Row],[Average_Completion_Days]]&lt;=_xlfn.XLOOKUP('04_References'!$A$7,tblKPITargets[KPI_Name],tblKPITargets[Target_Value]),"Met","Below Target")</f>
        <v>Below Target</v>
      </c>
      <c r="Y755" t="str">
        <f>IF(tblOperations[[#This Row],[Closing_Backlog]]&lt;=_xlfn.XLOOKUP('04_References'!$A$8,tblKPITargets[KPI_Name],tblKPITargets[Target_Value]),"Met","Below Target")</f>
        <v>Below Target</v>
      </c>
    </row>
    <row r="756" spans="1:25">
      <c r="A756" s="6" t="s">
        <v>784</v>
      </c>
      <c r="B756" s="7">
        <v>46057</v>
      </c>
      <c r="C756" s="2" t="s">
        <v>53</v>
      </c>
      <c r="D756" s="2" t="s">
        <v>23</v>
      </c>
      <c r="E756" s="2">
        <v>244</v>
      </c>
      <c r="F756" s="2">
        <v>46</v>
      </c>
      <c r="G756" s="2">
        <v>290</v>
      </c>
      <c r="H756" s="2">
        <v>30</v>
      </c>
      <c r="I756" s="2">
        <v>260</v>
      </c>
      <c r="J756" s="2">
        <v>0</v>
      </c>
      <c r="K756" s="2">
        <v>0</v>
      </c>
      <c r="L756" s="2">
        <v>8</v>
      </c>
      <c r="M756" s="2">
        <v>0.6</v>
      </c>
      <c r="N756" s="2">
        <v>0.98499999999999999</v>
      </c>
      <c r="O756" s="2">
        <v>2.5</v>
      </c>
      <c r="P756" s="2">
        <v>0.74</v>
      </c>
      <c r="Q756" s="3">
        <v>0.10299999999999999</v>
      </c>
      <c r="R756" s="4" t="str">
        <f>TRIM(tblOperations[[#This Row],[Region]])</f>
        <v>Wales</v>
      </c>
      <c r="S756" s="4" t="str">
        <f>TRIM(tblOperations[[#This Row],[Team]])</f>
        <v>Estates Support</v>
      </c>
      <c r="T756" s="4" t="str">
        <f>_xlfn.XLOOKUP(R756,tblRegionReference[Region],tblRegionReference[Area],"Not Found")</f>
        <v>Wales</v>
      </c>
      <c r="U756" s="4" t="str">
        <f>IF(tblOperations[[#This Row],[Completion_Rate]]&gt;=_xlfn.XLOOKUP("Completion Rate",tblKPITargets[KPI_Name],tblKPITargets[Target_Value]),"Met","Below Target")</f>
        <v>Below Target</v>
      </c>
      <c r="V756" t="str">
        <f>IF(tblOperations[[#This Row],[SLA_Compliance]]&gt;=_xlfn.XLOOKUP('04_References'!$A$3,tblKPITargets[KPI_Name],tblKPITargets[Target_Value]),"Met","Below Target")</f>
        <v>Below Target</v>
      </c>
      <c r="W756" t="str">
        <f>IF(tblOperations[[#This Row],[Quality_Pass_Rate]]&gt;=_xlfn.XLOOKUP('04_References'!$A$4,tblKPITargets[KPI_Name],tblKPITargets[Target_Value]),"Met","Below Target")</f>
        <v>Met</v>
      </c>
      <c r="X756" t="str">
        <f>IF(tblOperations[[#This Row],[Average_Completion_Days]]&lt;=_xlfn.XLOOKUP('04_References'!$A$7,tblKPITargets[KPI_Name],tblKPITargets[Target_Value]),"Met","Below Target")</f>
        <v>Below Target</v>
      </c>
      <c r="Y756" t="str">
        <f>IF(tblOperations[[#This Row],[Closing_Backlog]]&lt;=_xlfn.XLOOKUP('04_References'!$A$8,tblKPITargets[KPI_Name],tblKPITargets[Target_Value]),"Met","Below Target")</f>
        <v>Below Target</v>
      </c>
    </row>
    <row r="757" spans="1:25">
      <c r="A757" s="8" t="s">
        <v>785</v>
      </c>
      <c r="B757" s="9">
        <v>46057</v>
      </c>
      <c r="C757" s="4" t="s">
        <v>53</v>
      </c>
      <c r="D757" s="4" t="s">
        <v>25</v>
      </c>
      <c r="E757" s="4">
        <v>0</v>
      </c>
      <c r="F757" s="4">
        <v>38</v>
      </c>
      <c r="G757" s="4">
        <v>38</v>
      </c>
      <c r="H757" s="4">
        <v>38</v>
      </c>
      <c r="I757" s="4">
        <v>0</v>
      </c>
      <c r="J757" s="4">
        <v>0</v>
      </c>
      <c r="K757" s="4">
        <v>0</v>
      </c>
      <c r="L757" s="4">
        <v>0.9</v>
      </c>
      <c r="M757" s="4">
        <v>0.95399999999999996</v>
      </c>
      <c r="N757" s="4">
        <v>0.95799999999999996</v>
      </c>
      <c r="O757" s="4">
        <v>3.8</v>
      </c>
      <c r="P757" s="4">
        <v>0.64900000000000002</v>
      </c>
      <c r="Q757" s="5">
        <v>1</v>
      </c>
      <c r="R757" s="4" t="str">
        <f>TRIM(tblOperations[[#This Row],[Region]])</f>
        <v>Wales</v>
      </c>
      <c r="S757" s="4" t="str">
        <f>TRIM(tblOperations[[#This Row],[Team]])</f>
        <v>Workplace Projects</v>
      </c>
      <c r="T757" s="4" t="str">
        <f>_xlfn.XLOOKUP(R757,tblRegionReference[Region],tblRegionReference[Area],"Not Found")</f>
        <v>Wales</v>
      </c>
      <c r="U757" s="4" t="str">
        <f>IF(tblOperations[[#This Row],[Completion_Rate]]&gt;=_xlfn.XLOOKUP("Completion Rate",tblKPITargets[KPI_Name],tblKPITargets[Target_Value]),"Met","Below Target")</f>
        <v>Met</v>
      </c>
      <c r="V757" t="str">
        <f>IF(tblOperations[[#This Row],[SLA_Compliance]]&gt;=_xlfn.XLOOKUP('04_References'!$A$3,tblKPITargets[KPI_Name],tblKPITargets[Target_Value]),"Met","Below Target")</f>
        <v>Met</v>
      </c>
      <c r="W757" t="str">
        <f>IF(tblOperations[[#This Row],[Quality_Pass_Rate]]&gt;=_xlfn.XLOOKUP('04_References'!$A$4,tblKPITargets[KPI_Name],tblKPITargets[Target_Value]),"Met","Below Target")</f>
        <v>Met</v>
      </c>
      <c r="X757" t="str">
        <f>IF(tblOperations[[#This Row],[Average_Completion_Days]]&lt;=_xlfn.XLOOKUP('04_References'!$A$7,tblKPITargets[KPI_Name],tblKPITargets[Target_Value]),"Met","Below Target")</f>
        <v>Met</v>
      </c>
      <c r="Y757" t="str">
        <f>IF(tblOperations[[#This Row],[Closing_Backlog]]&lt;=_xlfn.XLOOKUP('04_References'!$A$8,tblKPITargets[KPI_Name],tblKPITargets[Target_Value]),"Met","Below Target")</f>
        <v>Met</v>
      </c>
    </row>
    <row r="758" spans="1:25">
      <c r="A758" s="6" t="s">
        <v>786</v>
      </c>
      <c r="B758" s="7">
        <v>46058</v>
      </c>
      <c r="C758" s="2" t="s">
        <v>18</v>
      </c>
      <c r="D758" s="2" t="s">
        <v>19</v>
      </c>
      <c r="E758" s="2">
        <v>132</v>
      </c>
      <c r="F758" s="2">
        <v>46</v>
      </c>
      <c r="G758" s="2">
        <v>178</v>
      </c>
      <c r="H758" s="2">
        <v>42</v>
      </c>
      <c r="I758" s="2">
        <v>136</v>
      </c>
      <c r="J758" s="2">
        <v>0</v>
      </c>
      <c r="K758" s="2">
        <v>0</v>
      </c>
      <c r="L758" s="2">
        <v>8</v>
      </c>
      <c r="M758" s="2">
        <v>0.6</v>
      </c>
      <c r="N758" s="2">
        <v>0.98699999999999999</v>
      </c>
      <c r="O758" s="2">
        <v>2.5</v>
      </c>
      <c r="P758" s="2">
        <v>0.81299999999999994</v>
      </c>
      <c r="Q758" s="3">
        <v>0.23599999999999999</v>
      </c>
      <c r="R758" s="4" t="str">
        <f>TRIM(tblOperations[[#This Row],[Region]])</f>
        <v>Scotland</v>
      </c>
      <c r="S758" s="4" t="str">
        <f>TRIM(tblOperations[[#This Row],[Team]])</f>
        <v>Workplace Services</v>
      </c>
      <c r="T758" s="4" t="str">
        <f>_xlfn.XLOOKUP(R758,tblRegionReference[Region],tblRegionReference[Area],"Not Found")</f>
        <v>North</v>
      </c>
      <c r="U758" s="4" t="str">
        <f>IF(tblOperations[[#This Row],[Completion_Rate]]&gt;=_xlfn.XLOOKUP("Completion Rate",tblKPITargets[KPI_Name],tblKPITargets[Target_Value]),"Met","Below Target")</f>
        <v>Below Target</v>
      </c>
      <c r="V758" t="str">
        <f>IF(tblOperations[[#This Row],[SLA_Compliance]]&gt;=_xlfn.XLOOKUP('04_References'!$A$3,tblKPITargets[KPI_Name],tblKPITargets[Target_Value]),"Met","Below Target")</f>
        <v>Below Target</v>
      </c>
      <c r="W758" t="str">
        <f>IF(tblOperations[[#This Row],[Quality_Pass_Rate]]&gt;=_xlfn.XLOOKUP('04_References'!$A$4,tblKPITargets[KPI_Name],tblKPITargets[Target_Value]),"Met","Below Target")</f>
        <v>Met</v>
      </c>
      <c r="X758" t="str">
        <f>IF(tblOperations[[#This Row],[Average_Completion_Days]]&lt;=_xlfn.XLOOKUP('04_References'!$A$7,tblKPITargets[KPI_Name],tblKPITargets[Target_Value]),"Met","Below Target")</f>
        <v>Below Target</v>
      </c>
      <c r="Y758" t="str">
        <f>IF(tblOperations[[#This Row],[Closing_Backlog]]&lt;=_xlfn.XLOOKUP('04_References'!$A$8,tblKPITargets[KPI_Name],tblKPITargets[Target_Value]),"Met","Below Target")</f>
        <v>Below Target</v>
      </c>
    </row>
    <row r="759" spans="1:25">
      <c r="A759" s="8" t="s">
        <v>787</v>
      </c>
      <c r="B759" s="9">
        <v>46058</v>
      </c>
      <c r="C759" s="4" t="s">
        <v>18</v>
      </c>
      <c r="D759" s="4" t="s">
        <v>21</v>
      </c>
      <c r="E759" s="4">
        <v>16</v>
      </c>
      <c r="F759" s="4">
        <v>57</v>
      </c>
      <c r="G759" s="4">
        <v>73</v>
      </c>
      <c r="H759" s="4">
        <v>51</v>
      </c>
      <c r="I759" s="4">
        <v>22</v>
      </c>
      <c r="J759" s="4">
        <v>0</v>
      </c>
      <c r="K759" s="4">
        <v>0</v>
      </c>
      <c r="L759" s="4">
        <v>3.5</v>
      </c>
      <c r="M759" s="4">
        <v>0.84799999999999998</v>
      </c>
      <c r="N759" s="4">
        <v>0.98399999999999999</v>
      </c>
      <c r="O759" s="4">
        <v>4</v>
      </c>
      <c r="P759" s="4">
        <v>0.66500000000000004</v>
      </c>
      <c r="Q759" s="5">
        <v>0.69899999999999995</v>
      </c>
      <c r="R759" s="4" t="str">
        <f>TRIM(tblOperations[[#This Row],[Region]])</f>
        <v>Scotland</v>
      </c>
      <c r="S759" s="4" t="str">
        <f>TRIM(tblOperations[[#This Row],[Team]])</f>
        <v>Facilities Response</v>
      </c>
      <c r="T759" s="4" t="str">
        <f>_xlfn.XLOOKUP(R759,tblRegionReference[Region],tblRegionReference[Area],"Not Found")</f>
        <v>North</v>
      </c>
      <c r="U759" s="4" t="str">
        <f>IF(tblOperations[[#This Row],[Completion_Rate]]&gt;=_xlfn.XLOOKUP("Completion Rate",tblKPITargets[KPI_Name],tblKPITargets[Target_Value]),"Met","Below Target")</f>
        <v>Below Target</v>
      </c>
      <c r="V759" t="str">
        <f>IF(tblOperations[[#This Row],[SLA_Compliance]]&gt;=_xlfn.XLOOKUP('04_References'!$A$3,tblKPITargets[KPI_Name],tblKPITargets[Target_Value]),"Met","Below Target")</f>
        <v>Below Target</v>
      </c>
      <c r="W759" t="str">
        <f>IF(tblOperations[[#This Row],[Quality_Pass_Rate]]&gt;=_xlfn.XLOOKUP('04_References'!$A$4,tblKPITargets[KPI_Name],tblKPITargets[Target_Value]),"Met","Below Target")</f>
        <v>Met</v>
      </c>
      <c r="X759" t="str">
        <f>IF(tblOperations[[#This Row],[Average_Completion_Days]]&lt;=_xlfn.XLOOKUP('04_References'!$A$7,tblKPITargets[KPI_Name],tblKPITargets[Target_Value]),"Met","Below Target")</f>
        <v>Below Target</v>
      </c>
      <c r="Y759" t="str">
        <f>IF(tblOperations[[#This Row],[Closing_Backlog]]&lt;=_xlfn.XLOOKUP('04_References'!$A$8,tblKPITargets[KPI_Name],tblKPITargets[Target_Value]),"Met","Below Target")</f>
        <v>Below Target</v>
      </c>
    </row>
    <row r="760" spans="1:25">
      <c r="A760" s="6" t="s">
        <v>788</v>
      </c>
      <c r="B760" s="7">
        <v>46058</v>
      </c>
      <c r="C760" s="2" t="s">
        <v>18</v>
      </c>
      <c r="D760" s="2" t="s">
        <v>23</v>
      </c>
      <c r="E760" s="2">
        <v>209</v>
      </c>
      <c r="F760" s="2">
        <v>36</v>
      </c>
      <c r="G760" s="2">
        <v>245</v>
      </c>
      <c r="H760" s="2">
        <v>31</v>
      </c>
      <c r="I760" s="2">
        <v>214</v>
      </c>
      <c r="J760" s="2">
        <v>0</v>
      </c>
      <c r="K760" s="2">
        <v>0</v>
      </c>
      <c r="L760" s="2">
        <v>8</v>
      </c>
      <c r="M760" s="2">
        <v>0.6</v>
      </c>
      <c r="N760" s="2">
        <v>0.98799999999999999</v>
      </c>
      <c r="O760" s="2">
        <v>2.5</v>
      </c>
      <c r="P760" s="2">
        <v>0.7</v>
      </c>
      <c r="Q760" s="3">
        <v>0.127</v>
      </c>
      <c r="R760" s="4" t="str">
        <f>TRIM(tblOperations[[#This Row],[Region]])</f>
        <v>Scotland</v>
      </c>
      <c r="S760" s="4" t="str">
        <f>TRIM(tblOperations[[#This Row],[Team]])</f>
        <v>Estates Support</v>
      </c>
      <c r="T760" s="4" t="str">
        <f>_xlfn.XLOOKUP(R760,tblRegionReference[Region],tblRegionReference[Area],"Not Found")</f>
        <v>North</v>
      </c>
      <c r="U760" s="4" t="str">
        <f>IF(tblOperations[[#This Row],[Completion_Rate]]&gt;=_xlfn.XLOOKUP("Completion Rate",tblKPITargets[KPI_Name],tblKPITargets[Target_Value]),"Met","Below Target")</f>
        <v>Below Target</v>
      </c>
      <c r="V760" t="str">
        <f>IF(tblOperations[[#This Row],[SLA_Compliance]]&gt;=_xlfn.XLOOKUP('04_References'!$A$3,tblKPITargets[KPI_Name],tblKPITargets[Target_Value]),"Met","Below Target")</f>
        <v>Below Target</v>
      </c>
      <c r="W760" t="str">
        <f>IF(tblOperations[[#This Row],[Quality_Pass_Rate]]&gt;=_xlfn.XLOOKUP('04_References'!$A$4,tblKPITargets[KPI_Name],tblKPITargets[Target_Value]),"Met","Below Target")</f>
        <v>Met</v>
      </c>
      <c r="X760" t="str">
        <f>IF(tblOperations[[#This Row],[Average_Completion_Days]]&lt;=_xlfn.XLOOKUP('04_References'!$A$7,tblKPITargets[KPI_Name],tblKPITargets[Target_Value]),"Met","Below Target")</f>
        <v>Below Target</v>
      </c>
      <c r="Y760" t="str">
        <f>IF(tblOperations[[#This Row],[Closing_Backlog]]&lt;=_xlfn.XLOOKUP('04_References'!$A$8,tblKPITargets[KPI_Name],tblKPITargets[Target_Value]),"Met","Below Target")</f>
        <v>Below Target</v>
      </c>
    </row>
    <row r="761" spans="1:25">
      <c r="A761" s="8" t="s">
        <v>789</v>
      </c>
      <c r="B761" s="9">
        <v>46058</v>
      </c>
      <c r="C761" s="4" t="s">
        <v>18</v>
      </c>
      <c r="D761" s="4" t="s">
        <v>25</v>
      </c>
      <c r="E761" s="4">
        <v>0</v>
      </c>
      <c r="F761" s="4">
        <v>30</v>
      </c>
      <c r="G761" s="4">
        <v>30</v>
      </c>
      <c r="H761" s="4">
        <v>30</v>
      </c>
      <c r="I761" s="4">
        <v>0</v>
      </c>
      <c r="J761" s="4">
        <v>0</v>
      </c>
      <c r="K761" s="4">
        <v>0</v>
      </c>
      <c r="L761" s="4">
        <v>1.5</v>
      </c>
      <c r="M761" s="4">
        <v>0.98</v>
      </c>
      <c r="N761" s="4">
        <v>0.98899999999999999</v>
      </c>
      <c r="O761" s="4">
        <v>4.5999999999999996</v>
      </c>
      <c r="P761" s="4">
        <v>0.69499999999999995</v>
      </c>
      <c r="Q761" s="5">
        <v>1</v>
      </c>
      <c r="R761" s="4" t="str">
        <f>TRIM(tblOperations[[#This Row],[Region]])</f>
        <v>Scotland</v>
      </c>
      <c r="S761" s="4" t="str">
        <f>TRIM(tblOperations[[#This Row],[Team]])</f>
        <v>Workplace Projects</v>
      </c>
      <c r="T761" s="4" t="str">
        <f>_xlfn.XLOOKUP(R761,tblRegionReference[Region],tblRegionReference[Area],"Not Found")</f>
        <v>North</v>
      </c>
      <c r="U761" s="4" t="str">
        <f>IF(tblOperations[[#This Row],[Completion_Rate]]&gt;=_xlfn.XLOOKUP("Completion Rate",tblKPITargets[KPI_Name],tblKPITargets[Target_Value]),"Met","Below Target")</f>
        <v>Met</v>
      </c>
      <c r="V761" t="str">
        <f>IF(tblOperations[[#This Row],[SLA_Compliance]]&gt;=_xlfn.XLOOKUP('04_References'!$A$3,tblKPITargets[KPI_Name],tblKPITargets[Target_Value]),"Met","Below Target")</f>
        <v>Met</v>
      </c>
      <c r="W761" t="str">
        <f>IF(tblOperations[[#This Row],[Quality_Pass_Rate]]&gt;=_xlfn.XLOOKUP('04_References'!$A$4,tblKPITargets[KPI_Name],tblKPITargets[Target_Value]),"Met","Below Target")</f>
        <v>Met</v>
      </c>
      <c r="X761" t="str">
        <f>IF(tblOperations[[#This Row],[Average_Completion_Days]]&lt;=_xlfn.XLOOKUP('04_References'!$A$7,tblKPITargets[KPI_Name],tblKPITargets[Target_Value]),"Met","Below Target")</f>
        <v>Met</v>
      </c>
      <c r="Y761" t="str">
        <f>IF(tblOperations[[#This Row],[Closing_Backlog]]&lt;=_xlfn.XLOOKUP('04_References'!$A$8,tblKPITargets[KPI_Name],tblKPITargets[Target_Value]),"Met","Below Target")</f>
        <v>Met</v>
      </c>
    </row>
    <row r="762" spans="1:25">
      <c r="A762" s="6" t="s">
        <v>790</v>
      </c>
      <c r="B762" s="7">
        <v>46058</v>
      </c>
      <c r="C762" s="2" t="s">
        <v>27</v>
      </c>
      <c r="D762" s="2" t="s">
        <v>19</v>
      </c>
      <c r="E762" s="2">
        <v>0</v>
      </c>
      <c r="F762" s="2">
        <v>33</v>
      </c>
      <c r="G762" s="2">
        <v>33</v>
      </c>
      <c r="H762" s="2">
        <v>33</v>
      </c>
      <c r="I762" s="2">
        <v>0</v>
      </c>
      <c r="J762" s="2">
        <v>0</v>
      </c>
      <c r="K762" s="2">
        <v>0</v>
      </c>
      <c r="L762" s="2">
        <v>1.9</v>
      </c>
      <c r="M762" s="2">
        <v>0.99099999999999999</v>
      </c>
      <c r="N762" s="2">
        <v>1</v>
      </c>
      <c r="O762" s="2">
        <v>4.4000000000000004</v>
      </c>
      <c r="P762" s="2">
        <v>0.79400000000000004</v>
      </c>
      <c r="Q762" s="3">
        <v>1</v>
      </c>
      <c r="R762" s="4" t="str">
        <f>TRIM(tblOperations[[#This Row],[Region]])</f>
        <v>North East</v>
      </c>
      <c r="S762" s="4" t="str">
        <f>TRIM(tblOperations[[#This Row],[Team]])</f>
        <v>Workplace Services</v>
      </c>
      <c r="T762" s="4" t="str">
        <f>_xlfn.XLOOKUP(R762,tblRegionReference[Region],tblRegionReference[Area],"Not Found")</f>
        <v>North</v>
      </c>
      <c r="U762" s="4" t="str">
        <f>IF(tblOperations[[#This Row],[Completion_Rate]]&gt;=_xlfn.XLOOKUP("Completion Rate",tblKPITargets[KPI_Name],tblKPITargets[Target_Value]),"Met","Below Target")</f>
        <v>Met</v>
      </c>
      <c r="V762" t="str">
        <f>IF(tblOperations[[#This Row],[SLA_Compliance]]&gt;=_xlfn.XLOOKUP('04_References'!$A$3,tblKPITargets[KPI_Name],tblKPITargets[Target_Value]),"Met","Below Target")</f>
        <v>Met</v>
      </c>
      <c r="W762" t="str">
        <f>IF(tblOperations[[#This Row],[Quality_Pass_Rate]]&gt;=_xlfn.XLOOKUP('04_References'!$A$4,tblKPITargets[KPI_Name],tblKPITargets[Target_Value]),"Met","Below Target")</f>
        <v>Met</v>
      </c>
      <c r="X762" t="str">
        <f>IF(tblOperations[[#This Row],[Average_Completion_Days]]&lt;=_xlfn.XLOOKUP('04_References'!$A$7,tblKPITargets[KPI_Name],tblKPITargets[Target_Value]),"Met","Below Target")</f>
        <v>Met</v>
      </c>
      <c r="Y762" t="str">
        <f>IF(tblOperations[[#This Row],[Closing_Backlog]]&lt;=_xlfn.XLOOKUP('04_References'!$A$8,tblKPITargets[KPI_Name],tblKPITargets[Target_Value]),"Met","Below Target")</f>
        <v>Met</v>
      </c>
    </row>
    <row r="763" spans="1:25">
      <c r="A763" s="8" t="s">
        <v>791</v>
      </c>
      <c r="B763" s="9">
        <v>46058</v>
      </c>
      <c r="C763" s="4" t="s">
        <v>27</v>
      </c>
      <c r="D763" s="4" t="s">
        <v>21</v>
      </c>
      <c r="E763" s="4">
        <v>3</v>
      </c>
      <c r="F763" s="4">
        <v>47</v>
      </c>
      <c r="G763" s="4">
        <v>50</v>
      </c>
      <c r="H763" s="4">
        <v>42</v>
      </c>
      <c r="I763" s="4">
        <v>8</v>
      </c>
      <c r="J763" s="4">
        <v>0</v>
      </c>
      <c r="K763" s="4">
        <v>0</v>
      </c>
      <c r="L763" s="4">
        <v>1.4</v>
      </c>
      <c r="M763" s="4">
        <v>0.92700000000000005</v>
      </c>
      <c r="N763" s="4">
        <v>0.97199999999999998</v>
      </c>
      <c r="O763" s="4">
        <v>4.2</v>
      </c>
      <c r="P763" s="4">
        <v>0.626</v>
      </c>
      <c r="Q763" s="5">
        <v>0.84</v>
      </c>
      <c r="R763" s="4" t="str">
        <f>TRIM(tblOperations[[#This Row],[Region]])</f>
        <v>North East</v>
      </c>
      <c r="S763" s="4" t="str">
        <f>TRIM(tblOperations[[#This Row],[Team]])</f>
        <v>Facilities Response</v>
      </c>
      <c r="T763" s="4" t="str">
        <f>_xlfn.XLOOKUP(R763,tblRegionReference[Region],tblRegionReference[Area],"Not Found")</f>
        <v>North</v>
      </c>
      <c r="U763" s="4" t="str">
        <f>IF(tblOperations[[#This Row],[Completion_Rate]]&gt;=_xlfn.XLOOKUP("Completion Rate",tblKPITargets[KPI_Name],tblKPITargets[Target_Value]),"Met","Below Target")</f>
        <v>Below Target</v>
      </c>
      <c r="V763" t="str">
        <f>IF(tblOperations[[#This Row],[SLA_Compliance]]&gt;=_xlfn.XLOOKUP('04_References'!$A$3,tblKPITargets[KPI_Name],tblKPITargets[Target_Value]),"Met","Below Target")</f>
        <v>Met</v>
      </c>
      <c r="W763" t="str">
        <f>IF(tblOperations[[#This Row],[Quality_Pass_Rate]]&gt;=_xlfn.XLOOKUP('04_References'!$A$4,tblKPITargets[KPI_Name],tblKPITargets[Target_Value]),"Met","Below Target")</f>
        <v>Met</v>
      </c>
      <c r="X763" t="str">
        <f>IF(tblOperations[[#This Row],[Average_Completion_Days]]&lt;=_xlfn.XLOOKUP('04_References'!$A$7,tblKPITargets[KPI_Name],tblKPITargets[Target_Value]),"Met","Below Target")</f>
        <v>Met</v>
      </c>
      <c r="Y763" t="str">
        <f>IF(tblOperations[[#This Row],[Closing_Backlog]]&lt;=_xlfn.XLOOKUP('04_References'!$A$8,tblKPITargets[KPI_Name],tblKPITargets[Target_Value]),"Met","Below Target")</f>
        <v>Met</v>
      </c>
    </row>
    <row r="764" spans="1:25">
      <c r="A764" s="6" t="s">
        <v>792</v>
      </c>
      <c r="B764" s="7">
        <v>46058</v>
      </c>
      <c r="C764" s="2" t="s">
        <v>27</v>
      </c>
      <c r="D764" s="2" t="s">
        <v>23</v>
      </c>
      <c r="E764" s="2">
        <v>552</v>
      </c>
      <c r="F764" s="2">
        <v>49</v>
      </c>
      <c r="G764" s="2">
        <v>601</v>
      </c>
      <c r="H764" s="2">
        <v>27</v>
      </c>
      <c r="I764" s="2">
        <v>574</v>
      </c>
      <c r="J764" s="2">
        <v>0</v>
      </c>
      <c r="K764" s="2">
        <v>0</v>
      </c>
      <c r="L764" s="2">
        <v>8</v>
      </c>
      <c r="M764" s="2">
        <v>0.6</v>
      </c>
      <c r="N764" s="2">
        <v>0.98699999999999999</v>
      </c>
      <c r="O764" s="2">
        <v>2.5</v>
      </c>
      <c r="P764" s="2">
        <v>0.755</v>
      </c>
      <c r="Q764" s="3">
        <v>4.4999999999999998E-2</v>
      </c>
      <c r="R764" s="4" t="str">
        <f>TRIM(tblOperations[[#This Row],[Region]])</f>
        <v>North East</v>
      </c>
      <c r="S764" s="4" t="str">
        <f>TRIM(tblOperations[[#This Row],[Team]])</f>
        <v>Estates Support</v>
      </c>
      <c r="T764" s="4" t="str">
        <f>_xlfn.XLOOKUP(R764,tblRegionReference[Region],tblRegionReference[Area],"Not Found")</f>
        <v>North</v>
      </c>
      <c r="U764" s="4" t="str">
        <f>IF(tblOperations[[#This Row],[Completion_Rate]]&gt;=_xlfn.XLOOKUP("Completion Rate",tblKPITargets[KPI_Name],tblKPITargets[Target_Value]),"Met","Below Target")</f>
        <v>Below Target</v>
      </c>
      <c r="V764" t="str">
        <f>IF(tblOperations[[#This Row],[SLA_Compliance]]&gt;=_xlfn.XLOOKUP('04_References'!$A$3,tblKPITargets[KPI_Name],tblKPITargets[Target_Value]),"Met","Below Target")</f>
        <v>Below Target</v>
      </c>
      <c r="W764" t="str">
        <f>IF(tblOperations[[#This Row],[Quality_Pass_Rate]]&gt;=_xlfn.XLOOKUP('04_References'!$A$4,tblKPITargets[KPI_Name],tblKPITargets[Target_Value]),"Met","Below Target")</f>
        <v>Met</v>
      </c>
      <c r="X764" t="str">
        <f>IF(tblOperations[[#This Row],[Average_Completion_Days]]&lt;=_xlfn.XLOOKUP('04_References'!$A$7,tblKPITargets[KPI_Name],tblKPITargets[Target_Value]),"Met","Below Target")</f>
        <v>Below Target</v>
      </c>
      <c r="Y764" t="str">
        <f>IF(tblOperations[[#This Row],[Closing_Backlog]]&lt;=_xlfn.XLOOKUP('04_References'!$A$8,tblKPITargets[KPI_Name],tblKPITargets[Target_Value]),"Met","Below Target")</f>
        <v>Below Target</v>
      </c>
    </row>
    <row r="765" spans="1:25">
      <c r="A765" s="8" t="s">
        <v>793</v>
      </c>
      <c r="B765" s="9">
        <v>46058</v>
      </c>
      <c r="C765" s="4" t="s">
        <v>27</v>
      </c>
      <c r="D765" s="4" t="s">
        <v>25</v>
      </c>
      <c r="E765" s="4">
        <v>31</v>
      </c>
      <c r="F765" s="4">
        <v>25</v>
      </c>
      <c r="G765" s="4">
        <v>56</v>
      </c>
      <c r="H765" s="4">
        <v>27</v>
      </c>
      <c r="I765" s="4">
        <v>29</v>
      </c>
      <c r="J765" s="4">
        <v>0</v>
      </c>
      <c r="K765" s="4">
        <v>0</v>
      </c>
      <c r="L765" s="4">
        <v>4.5</v>
      </c>
      <c r="M765" s="4">
        <v>0.78900000000000003</v>
      </c>
      <c r="N765" s="4">
        <v>1</v>
      </c>
      <c r="O765" s="4">
        <v>3.4</v>
      </c>
      <c r="P765" s="4">
        <v>0.81100000000000005</v>
      </c>
      <c r="Q765" s="5">
        <v>0.48199999999999998</v>
      </c>
      <c r="R765" s="4" t="str">
        <f>TRIM(tblOperations[[#This Row],[Region]])</f>
        <v>North East</v>
      </c>
      <c r="S765" s="4" t="str">
        <f>TRIM(tblOperations[[#This Row],[Team]])</f>
        <v>Workplace Projects</v>
      </c>
      <c r="T765" s="4" t="str">
        <f>_xlfn.XLOOKUP(R765,tblRegionReference[Region],tblRegionReference[Area],"Not Found")</f>
        <v>North</v>
      </c>
      <c r="U765" s="4" t="str">
        <f>IF(tblOperations[[#This Row],[Completion_Rate]]&gt;=_xlfn.XLOOKUP("Completion Rate",tblKPITargets[KPI_Name],tblKPITargets[Target_Value]),"Met","Below Target")</f>
        <v>Below Target</v>
      </c>
      <c r="V765" t="str">
        <f>IF(tblOperations[[#This Row],[SLA_Compliance]]&gt;=_xlfn.XLOOKUP('04_References'!$A$3,tblKPITargets[KPI_Name],tblKPITargets[Target_Value]),"Met","Below Target")</f>
        <v>Below Target</v>
      </c>
      <c r="W765" t="str">
        <f>IF(tblOperations[[#This Row],[Quality_Pass_Rate]]&gt;=_xlfn.XLOOKUP('04_References'!$A$4,tblKPITargets[KPI_Name],tblKPITargets[Target_Value]),"Met","Below Target")</f>
        <v>Met</v>
      </c>
      <c r="X765" t="str">
        <f>IF(tblOperations[[#This Row],[Average_Completion_Days]]&lt;=_xlfn.XLOOKUP('04_References'!$A$7,tblKPITargets[KPI_Name],tblKPITargets[Target_Value]),"Met","Below Target")</f>
        <v>Below Target</v>
      </c>
      <c r="Y765" t="str">
        <f>IF(tblOperations[[#This Row],[Closing_Backlog]]&lt;=_xlfn.XLOOKUP('04_References'!$A$8,tblKPITargets[KPI_Name],tblKPITargets[Target_Value]),"Met","Below Target")</f>
        <v>Below Target</v>
      </c>
    </row>
    <row r="766" spans="1:25">
      <c r="A766" s="6" t="s">
        <v>794</v>
      </c>
      <c r="B766" s="7">
        <v>46058</v>
      </c>
      <c r="C766" s="2" t="s">
        <v>32</v>
      </c>
      <c r="D766" s="2" t="s">
        <v>19</v>
      </c>
      <c r="E766" s="2">
        <v>261</v>
      </c>
      <c r="F766" s="2">
        <v>31</v>
      </c>
      <c r="G766" s="2">
        <v>292</v>
      </c>
      <c r="H766" s="2">
        <v>37</v>
      </c>
      <c r="I766" s="2">
        <v>255</v>
      </c>
      <c r="J766" s="2">
        <v>0</v>
      </c>
      <c r="K766" s="2">
        <v>0</v>
      </c>
      <c r="L766" s="2">
        <v>8</v>
      </c>
      <c r="M766" s="2">
        <v>0.6</v>
      </c>
      <c r="N766" s="2">
        <v>0.98299999999999998</v>
      </c>
      <c r="O766" s="2">
        <v>2.5</v>
      </c>
      <c r="P766" s="2">
        <v>0.76200000000000001</v>
      </c>
      <c r="Q766" s="3">
        <v>0.127</v>
      </c>
      <c r="R766" s="4" t="str">
        <f>TRIM(tblOperations[[#This Row],[Region]])</f>
        <v>North West</v>
      </c>
      <c r="S766" s="4" t="str">
        <f>TRIM(tblOperations[[#This Row],[Team]])</f>
        <v>Workplace Services</v>
      </c>
      <c r="T766" s="4" t="str">
        <f>_xlfn.XLOOKUP(R766,tblRegionReference[Region],tblRegionReference[Area],"Not Found")</f>
        <v>North</v>
      </c>
      <c r="U766" s="4" t="str">
        <f>IF(tblOperations[[#This Row],[Completion_Rate]]&gt;=_xlfn.XLOOKUP("Completion Rate",tblKPITargets[KPI_Name],tblKPITargets[Target_Value]),"Met","Below Target")</f>
        <v>Below Target</v>
      </c>
      <c r="V766" t="str">
        <f>IF(tblOperations[[#This Row],[SLA_Compliance]]&gt;=_xlfn.XLOOKUP('04_References'!$A$3,tblKPITargets[KPI_Name],tblKPITargets[Target_Value]),"Met","Below Target")</f>
        <v>Below Target</v>
      </c>
      <c r="W766" t="str">
        <f>IF(tblOperations[[#This Row],[Quality_Pass_Rate]]&gt;=_xlfn.XLOOKUP('04_References'!$A$4,tblKPITargets[KPI_Name],tblKPITargets[Target_Value]),"Met","Below Target")</f>
        <v>Met</v>
      </c>
      <c r="X766" t="str">
        <f>IF(tblOperations[[#This Row],[Average_Completion_Days]]&lt;=_xlfn.XLOOKUP('04_References'!$A$7,tblKPITargets[KPI_Name],tblKPITargets[Target_Value]),"Met","Below Target")</f>
        <v>Below Target</v>
      </c>
      <c r="Y766" t="str">
        <f>IF(tblOperations[[#This Row],[Closing_Backlog]]&lt;=_xlfn.XLOOKUP('04_References'!$A$8,tblKPITargets[KPI_Name],tblKPITargets[Target_Value]),"Met","Below Target")</f>
        <v>Below Target</v>
      </c>
    </row>
    <row r="767" spans="1:25">
      <c r="A767" s="8" t="s">
        <v>795</v>
      </c>
      <c r="B767" s="9">
        <v>46058</v>
      </c>
      <c r="C767" s="4" t="s">
        <v>32</v>
      </c>
      <c r="D767" s="4" t="s">
        <v>21</v>
      </c>
      <c r="E767" s="4">
        <v>504</v>
      </c>
      <c r="F767" s="4">
        <v>42</v>
      </c>
      <c r="G767" s="4">
        <v>546</v>
      </c>
      <c r="H767" s="4">
        <v>24</v>
      </c>
      <c r="I767" s="4">
        <v>522</v>
      </c>
      <c r="J767" s="4">
        <v>0</v>
      </c>
      <c r="K767" s="4">
        <v>0</v>
      </c>
      <c r="L767" s="4">
        <v>8</v>
      </c>
      <c r="M767" s="4">
        <v>0.6</v>
      </c>
      <c r="N767" s="4">
        <v>1</v>
      </c>
      <c r="O767" s="4">
        <v>2.5</v>
      </c>
      <c r="P767" s="4">
        <v>0.65500000000000003</v>
      </c>
      <c r="Q767" s="5">
        <v>4.3999999999999997E-2</v>
      </c>
      <c r="R767" s="4" t="str">
        <f>TRIM(tblOperations[[#This Row],[Region]])</f>
        <v>North West</v>
      </c>
      <c r="S767" s="4" t="str">
        <f>TRIM(tblOperations[[#This Row],[Team]])</f>
        <v>Facilities Response</v>
      </c>
      <c r="T767" s="4" t="str">
        <f>_xlfn.XLOOKUP(R767,tblRegionReference[Region],tblRegionReference[Area],"Not Found")</f>
        <v>North</v>
      </c>
      <c r="U767" s="4" t="str">
        <f>IF(tblOperations[[#This Row],[Completion_Rate]]&gt;=_xlfn.XLOOKUP("Completion Rate",tblKPITargets[KPI_Name],tblKPITargets[Target_Value]),"Met","Below Target")</f>
        <v>Below Target</v>
      </c>
      <c r="V767" t="str">
        <f>IF(tblOperations[[#This Row],[SLA_Compliance]]&gt;=_xlfn.XLOOKUP('04_References'!$A$3,tblKPITargets[KPI_Name],tblKPITargets[Target_Value]),"Met","Below Target")</f>
        <v>Below Target</v>
      </c>
      <c r="W767" t="str">
        <f>IF(tblOperations[[#This Row],[Quality_Pass_Rate]]&gt;=_xlfn.XLOOKUP('04_References'!$A$4,tblKPITargets[KPI_Name],tblKPITargets[Target_Value]),"Met","Below Target")</f>
        <v>Met</v>
      </c>
      <c r="X767" t="str">
        <f>IF(tblOperations[[#This Row],[Average_Completion_Days]]&lt;=_xlfn.XLOOKUP('04_References'!$A$7,tblKPITargets[KPI_Name],tblKPITargets[Target_Value]),"Met","Below Target")</f>
        <v>Below Target</v>
      </c>
      <c r="Y767" t="str">
        <f>IF(tblOperations[[#This Row],[Closing_Backlog]]&lt;=_xlfn.XLOOKUP('04_References'!$A$8,tblKPITargets[KPI_Name],tblKPITargets[Target_Value]),"Met","Below Target")</f>
        <v>Below Target</v>
      </c>
    </row>
    <row r="768" spans="1:25">
      <c r="A768" s="6" t="s">
        <v>796</v>
      </c>
      <c r="B768" s="7">
        <v>46058</v>
      </c>
      <c r="C768" s="2" t="s">
        <v>32</v>
      </c>
      <c r="D768" s="2" t="s">
        <v>23</v>
      </c>
      <c r="E768" s="2">
        <v>631</v>
      </c>
      <c r="F768" s="2">
        <v>50</v>
      </c>
      <c r="G768" s="2">
        <v>681</v>
      </c>
      <c r="H768" s="2">
        <v>20</v>
      </c>
      <c r="I768" s="2">
        <v>661</v>
      </c>
      <c r="J768" s="2">
        <v>0</v>
      </c>
      <c r="K768" s="2">
        <v>0</v>
      </c>
      <c r="L768" s="2">
        <v>8</v>
      </c>
      <c r="M768" s="2">
        <v>0.6</v>
      </c>
      <c r="N768" s="2">
        <v>0.996</v>
      </c>
      <c r="O768" s="2">
        <v>2.5</v>
      </c>
      <c r="P768" s="2">
        <v>0.67200000000000004</v>
      </c>
      <c r="Q768" s="3">
        <v>2.9000000000000001E-2</v>
      </c>
      <c r="R768" s="4" t="str">
        <f>TRIM(tblOperations[[#This Row],[Region]])</f>
        <v>North West</v>
      </c>
      <c r="S768" s="4" t="str">
        <f>TRIM(tblOperations[[#This Row],[Team]])</f>
        <v>Estates Support</v>
      </c>
      <c r="T768" s="4" t="str">
        <f>_xlfn.XLOOKUP(R768,tblRegionReference[Region],tblRegionReference[Area],"Not Found")</f>
        <v>North</v>
      </c>
      <c r="U768" s="4" t="str">
        <f>IF(tblOperations[[#This Row],[Completion_Rate]]&gt;=_xlfn.XLOOKUP("Completion Rate",tblKPITargets[KPI_Name],tblKPITargets[Target_Value]),"Met","Below Target")</f>
        <v>Below Target</v>
      </c>
      <c r="V768" t="str">
        <f>IF(tblOperations[[#This Row],[SLA_Compliance]]&gt;=_xlfn.XLOOKUP('04_References'!$A$3,tblKPITargets[KPI_Name],tblKPITargets[Target_Value]),"Met","Below Target")</f>
        <v>Below Target</v>
      </c>
      <c r="W768" t="str">
        <f>IF(tblOperations[[#This Row],[Quality_Pass_Rate]]&gt;=_xlfn.XLOOKUP('04_References'!$A$4,tblKPITargets[KPI_Name],tblKPITargets[Target_Value]),"Met","Below Target")</f>
        <v>Met</v>
      </c>
      <c r="X768" t="str">
        <f>IF(tblOperations[[#This Row],[Average_Completion_Days]]&lt;=_xlfn.XLOOKUP('04_References'!$A$7,tblKPITargets[KPI_Name],tblKPITargets[Target_Value]),"Met","Below Target")</f>
        <v>Below Target</v>
      </c>
      <c r="Y768" t="str">
        <f>IF(tblOperations[[#This Row],[Closing_Backlog]]&lt;=_xlfn.XLOOKUP('04_References'!$A$8,tblKPITargets[KPI_Name],tblKPITargets[Target_Value]),"Met","Below Target")</f>
        <v>Below Target</v>
      </c>
    </row>
    <row r="769" spans="1:25">
      <c r="A769" s="8" t="s">
        <v>797</v>
      </c>
      <c r="B769" s="9">
        <v>46058</v>
      </c>
      <c r="C769" s="4" t="s">
        <v>32</v>
      </c>
      <c r="D769" s="4" t="s">
        <v>25</v>
      </c>
      <c r="E769" s="4">
        <v>0</v>
      </c>
      <c r="F769" s="4">
        <v>30</v>
      </c>
      <c r="G769" s="4">
        <v>30</v>
      </c>
      <c r="H769" s="4">
        <v>30</v>
      </c>
      <c r="I769" s="4">
        <v>0</v>
      </c>
      <c r="J769" s="4">
        <v>0</v>
      </c>
      <c r="K769" s="4">
        <v>0</v>
      </c>
      <c r="L769" s="4">
        <v>1.2</v>
      </c>
      <c r="M769" s="4">
        <v>0.94</v>
      </c>
      <c r="N769" s="4">
        <v>1</v>
      </c>
      <c r="O769" s="4">
        <v>4.7</v>
      </c>
      <c r="P769" s="4">
        <v>0.68200000000000005</v>
      </c>
      <c r="Q769" s="5">
        <v>1</v>
      </c>
      <c r="R769" s="4" t="str">
        <f>TRIM(tblOperations[[#This Row],[Region]])</f>
        <v>North West</v>
      </c>
      <c r="S769" s="4" t="str">
        <f>TRIM(tblOperations[[#This Row],[Team]])</f>
        <v>Workplace Projects</v>
      </c>
      <c r="T769" s="4" t="str">
        <f>_xlfn.XLOOKUP(R769,tblRegionReference[Region],tblRegionReference[Area],"Not Found")</f>
        <v>North</v>
      </c>
      <c r="U769" s="4" t="str">
        <f>IF(tblOperations[[#This Row],[Completion_Rate]]&gt;=_xlfn.XLOOKUP("Completion Rate",tblKPITargets[KPI_Name],tblKPITargets[Target_Value]),"Met","Below Target")</f>
        <v>Met</v>
      </c>
      <c r="V769" t="str">
        <f>IF(tblOperations[[#This Row],[SLA_Compliance]]&gt;=_xlfn.XLOOKUP('04_References'!$A$3,tblKPITargets[KPI_Name],tblKPITargets[Target_Value]),"Met","Below Target")</f>
        <v>Met</v>
      </c>
      <c r="W769" t="str">
        <f>IF(tblOperations[[#This Row],[Quality_Pass_Rate]]&gt;=_xlfn.XLOOKUP('04_References'!$A$4,tblKPITargets[KPI_Name],tblKPITargets[Target_Value]),"Met","Below Target")</f>
        <v>Met</v>
      </c>
      <c r="X769" t="str">
        <f>IF(tblOperations[[#This Row],[Average_Completion_Days]]&lt;=_xlfn.XLOOKUP('04_References'!$A$7,tblKPITargets[KPI_Name],tblKPITargets[Target_Value]),"Met","Below Target")</f>
        <v>Met</v>
      </c>
      <c r="Y769" t="str">
        <f>IF(tblOperations[[#This Row],[Closing_Backlog]]&lt;=_xlfn.XLOOKUP('04_References'!$A$8,tblKPITargets[KPI_Name],tblKPITargets[Target_Value]),"Met","Below Target")</f>
        <v>Met</v>
      </c>
    </row>
    <row r="770" spans="1:25">
      <c r="A770" s="6" t="s">
        <v>798</v>
      </c>
      <c r="B770" s="7">
        <v>46058</v>
      </c>
      <c r="C770" s="2" t="s">
        <v>37</v>
      </c>
      <c r="D770" s="2" t="s">
        <v>19</v>
      </c>
      <c r="E770" s="2">
        <v>12</v>
      </c>
      <c r="F770" s="2">
        <v>34</v>
      </c>
      <c r="G770" s="2">
        <v>46</v>
      </c>
      <c r="H770" s="2">
        <v>46</v>
      </c>
      <c r="I770" s="2">
        <v>0</v>
      </c>
      <c r="J770" s="2">
        <v>0</v>
      </c>
      <c r="K770" s="2">
        <v>0</v>
      </c>
      <c r="L770" s="2">
        <v>1.1000000000000001</v>
      </c>
      <c r="M770" s="2">
        <v>0.97</v>
      </c>
      <c r="N770" s="2">
        <v>1</v>
      </c>
      <c r="O770" s="2">
        <v>4.5</v>
      </c>
      <c r="P770" s="2">
        <v>0.78400000000000003</v>
      </c>
      <c r="Q770" s="3">
        <v>1</v>
      </c>
      <c r="R770" s="4" t="str">
        <f>TRIM(tblOperations[[#This Row],[Region]])</f>
        <v>Midlands</v>
      </c>
      <c r="S770" s="4" t="str">
        <f>TRIM(tblOperations[[#This Row],[Team]])</f>
        <v>Workplace Services</v>
      </c>
      <c r="T770" s="4" t="str">
        <f>_xlfn.XLOOKUP(R770,tblRegionReference[Region],tblRegionReference[Area],"Not Found")</f>
        <v>Central</v>
      </c>
      <c r="U770" s="4" t="str">
        <f>IF(tblOperations[[#This Row],[Completion_Rate]]&gt;=_xlfn.XLOOKUP("Completion Rate",tblKPITargets[KPI_Name],tblKPITargets[Target_Value]),"Met","Below Target")</f>
        <v>Met</v>
      </c>
      <c r="V770" t="str">
        <f>IF(tblOperations[[#This Row],[SLA_Compliance]]&gt;=_xlfn.XLOOKUP('04_References'!$A$3,tblKPITargets[KPI_Name],tblKPITargets[Target_Value]),"Met","Below Target")</f>
        <v>Met</v>
      </c>
      <c r="W770" t="str">
        <f>IF(tblOperations[[#This Row],[Quality_Pass_Rate]]&gt;=_xlfn.XLOOKUP('04_References'!$A$4,tblKPITargets[KPI_Name],tblKPITargets[Target_Value]),"Met","Below Target")</f>
        <v>Met</v>
      </c>
      <c r="X770" t="str">
        <f>IF(tblOperations[[#This Row],[Average_Completion_Days]]&lt;=_xlfn.XLOOKUP('04_References'!$A$7,tblKPITargets[KPI_Name],tblKPITargets[Target_Value]),"Met","Below Target")</f>
        <v>Met</v>
      </c>
      <c r="Y770" t="str">
        <f>IF(tblOperations[[#This Row],[Closing_Backlog]]&lt;=_xlfn.XLOOKUP('04_References'!$A$8,tblKPITargets[KPI_Name],tblKPITargets[Target_Value]),"Met","Below Target")</f>
        <v>Met</v>
      </c>
    </row>
    <row r="771" spans="1:25">
      <c r="A771" s="8" t="s">
        <v>799</v>
      </c>
      <c r="B771" s="9">
        <v>46058</v>
      </c>
      <c r="C771" s="4" t="s">
        <v>37</v>
      </c>
      <c r="D771" s="4" t="s">
        <v>21</v>
      </c>
      <c r="E771" s="4">
        <v>342</v>
      </c>
      <c r="F771" s="4">
        <v>33</v>
      </c>
      <c r="G771" s="4">
        <v>375</v>
      </c>
      <c r="H771" s="4">
        <v>34</v>
      </c>
      <c r="I771" s="4">
        <v>341</v>
      </c>
      <c r="J771" s="4">
        <v>0</v>
      </c>
      <c r="K771" s="4">
        <v>0</v>
      </c>
      <c r="L771" s="4">
        <v>8</v>
      </c>
      <c r="M771" s="4">
        <v>0.6</v>
      </c>
      <c r="N771" s="4">
        <v>0.94199999999999995</v>
      </c>
      <c r="O771" s="4">
        <v>2.5</v>
      </c>
      <c r="P771" s="4">
        <v>0.70399999999999996</v>
      </c>
      <c r="Q771" s="5">
        <v>9.0999999999999998E-2</v>
      </c>
      <c r="R771" s="4" t="str">
        <f>TRIM(tblOperations[[#This Row],[Region]])</f>
        <v>Midlands</v>
      </c>
      <c r="S771" s="4" t="str">
        <f>TRIM(tblOperations[[#This Row],[Team]])</f>
        <v>Facilities Response</v>
      </c>
      <c r="T771" s="4" t="str">
        <f>_xlfn.XLOOKUP(R771,tblRegionReference[Region],tblRegionReference[Area],"Not Found")</f>
        <v>Central</v>
      </c>
      <c r="U771" s="4" t="str">
        <f>IF(tblOperations[[#This Row],[Completion_Rate]]&gt;=_xlfn.XLOOKUP("Completion Rate",tblKPITargets[KPI_Name],tblKPITargets[Target_Value]),"Met","Below Target")</f>
        <v>Below Target</v>
      </c>
      <c r="V771" t="str">
        <f>IF(tblOperations[[#This Row],[SLA_Compliance]]&gt;=_xlfn.XLOOKUP('04_References'!$A$3,tblKPITargets[KPI_Name],tblKPITargets[Target_Value]),"Met","Below Target")</f>
        <v>Below Target</v>
      </c>
      <c r="W771" t="str">
        <f>IF(tblOperations[[#This Row],[Quality_Pass_Rate]]&gt;=_xlfn.XLOOKUP('04_References'!$A$4,tblKPITargets[KPI_Name],tblKPITargets[Target_Value]),"Met","Below Target")</f>
        <v>Below Target</v>
      </c>
      <c r="X771" t="str">
        <f>IF(tblOperations[[#This Row],[Average_Completion_Days]]&lt;=_xlfn.XLOOKUP('04_References'!$A$7,tblKPITargets[KPI_Name],tblKPITargets[Target_Value]),"Met","Below Target")</f>
        <v>Below Target</v>
      </c>
      <c r="Y771" t="str">
        <f>IF(tblOperations[[#This Row],[Closing_Backlog]]&lt;=_xlfn.XLOOKUP('04_References'!$A$8,tblKPITargets[KPI_Name],tblKPITargets[Target_Value]),"Met","Below Target")</f>
        <v>Below Target</v>
      </c>
    </row>
    <row r="772" spans="1:25">
      <c r="A772" s="6" t="s">
        <v>800</v>
      </c>
      <c r="B772" s="7">
        <v>46058</v>
      </c>
      <c r="C772" s="2" t="s">
        <v>37</v>
      </c>
      <c r="D772" s="2" t="s">
        <v>23</v>
      </c>
      <c r="E772" s="2">
        <v>132</v>
      </c>
      <c r="F772" s="2">
        <v>33</v>
      </c>
      <c r="G772" s="2">
        <v>165</v>
      </c>
      <c r="H772" s="2">
        <v>35</v>
      </c>
      <c r="I772" s="2">
        <v>130</v>
      </c>
      <c r="J772" s="2">
        <v>0</v>
      </c>
      <c r="K772" s="2">
        <v>0</v>
      </c>
      <c r="L772" s="2">
        <v>8</v>
      </c>
      <c r="M772" s="2">
        <v>0.6</v>
      </c>
      <c r="N772" s="2">
        <v>1</v>
      </c>
      <c r="O772" s="2">
        <v>2.5</v>
      </c>
      <c r="P772" s="2">
        <v>0.72899999999999998</v>
      </c>
      <c r="Q772" s="3">
        <v>0.21199999999999999</v>
      </c>
      <c r="R772" s="4" t="str">
        <f>TRIM(tblOperations[[#This Row],[Region]])</f>
        <v>Midlands</v>
      </c>
      <c r="S772" s="4" t="str">
        <f>TRIM(tblOperations[[#This Row],[Team]])</f>
        <v>Estates Support</v>
      </c>
      <c r="T772" s="4" t="str">
        <f>_xlfn.XLOOKUP(R772,tblRegionReference[Region],tblRegionReference[Area],"Not Found")</f>
        <v>Central</v>
      </c>
      <c r="U772" s="4" t="str">
        <f>IF(tblOperations[[#This Row],[Completion_Rate]]&gt;=_xlfn.XLOOKUP("Completion Rate",tblKPITargets[KPI_Name],tblKPITargets[Target_Value]),"Met","Below Target")</f>
        <v>Below Target</v>
      </c>
      <c r="V772" t="str">
        <f>IF(tblOperations[[#This Row],[SLA_Compliance]]&gt;=_xlfn.XLOOKUP('04_References'!$A$3,tblKPITargets[KPI_Name],tblKPITargets[Target_Value]),"Met","Below Target")</f>
        <v>Below Target</v>
      </c>
      <c r="W772" t="str">
        <f>IF(tblOperations[[#This Row],[Quality_Pass_Rate]]&gt;=_xlfn.XLOOKUP('04_References'!$A$4,tblKPITargets[KPI_Name],tblKPITargets[Target_Value]),"Met","Below Target")</f>
        <v>Met</v>
      </c>
      <c r="X772" t="str">
        <f>IF(tblOperations[[#This Row],[Average_Completion_Days]]&lt;=_xlfn.XLOOKUP('04_References'!$A$7,tblKPITargets[KPI_Name],tblKPITargets[Target_Value]),"Met","Below Target")</f>
        <v>Below Target</v>
      </c>
      <c r="Y772" t="str">
        <f>IF(tblOperations[[#This Row],[Closing_Backlog]]&lt;=_xlfn.XLOOKUP('04_References'!$A$8,tblKPITargets[KPI_Name],tblKPITargets[Target_Value]),"Met","Below Target")</f>
        <v>Below Target</v>
      </c>
    </row>
    <row r="773" spans="1:25">
      <c r="A773" s="8" t="s">
        <v>801</v>
      </c>
      <c r="B773" s="9">
        <v>46058</v>
      </c>
      <c r="C773" s="4" t="s">
        <v>37</v>
      </c>
      <c r="D773" s="4" t="s">
        <v>25</v>
      </c>
      <c r="E773" s="4">
        <v>0</v>
      </c>
      <c r="F773" s="4">
        <v>32</v>
      </c>
      <c r="G773" s="4">
        <v>32</v>
      </c>
      <c r="H773" s="4">
        <v>32</v>
      </c>
      <c r="I773" s="4">
        <v>0</v>
      </c>
      <c r="J773" s="4">
        <v>0</v>
      </c>
      <c r="K773" s="4">
        <v>0</v>
      </c>
      <c r="L773" s="4">
        <v>1.6</v>
      </c>
      <c r="M773" s="4">
        <v>0.93799999999999994</v>
      </c>
      <c r="N773" s="4">
        <v>0.996</v>
      </c>
      <c r="O773" s="4">
        <v>4.5</v>
      </c>
      <c r="P773" s="4">
        <v>0.747</v>
      </c>
      <c r="Q773" s="5">
        <v>1</v>
      </c>
      <c r="R773" s="4" t="str">
        <f>TRIM(tblOperations[[#This Row],[Region]])</f>
        <v>Midlands</v>
      </c>
      <c r="S773" s="4" t="str">
        <f>TRIM(tblOperations[[#This Row],[Team]])</f>
        <v>Workplace Projects</v>
      </c>
      <c r="T773" s="4" t="str">
        <f>_xlfn.XLOOKUP(R773,tblRegionReference[Region],tblRegionReference[Area],"Not Found")</f>
        <v>Central</v>
      </c>
      <c r="U773" s="4" t="str">
        <f>IF(tblOperations[[#This Row],[Completion_Rate]]&gt;=_xlfn.XLOOKUP("Completion Rate",tblKPITargets[KPI_Name],tblKPITargets[Target_Value]),"Met","Below Target")</f>
        <v>Met</v>
      </c>
      <c r="V773" t="str">
        <f>IF(tblOperations[[#This Row],[SLA_Compliance]]&gt;=_xlfn.XLOOKUP('04_References'!$A$3,tblKPITargets[KPI_Name],tblKPITargets[Target_Value]),"Met","Below Target")</f>
        <v>Met</v>
      </c>
      <c r="W773" t="str">
        <f>IF(tblOperations[[#This Row],[Quality_Pass_Rate]]&gt;=_xlfn.XLOOKUP('04_References'!$A$4,tblKPITargets[KPI_Name],tblKPITargets[Target_Value]),"Met","Below Target")</f>
        <v>Met</v>
      </c>
      <c r="X773" t="str">
        <f>IF(tblOperations[[#This Row],[Average_Completion_Days]]&lt;=_xlfn.XLOOKUP('04_References'!$A$7,tblKPITargets[KPI_Name],tblKPITargets[Target_Value]),"Met","Below Target")</f>
        <v>Met</v>
      </c>
      <c r="Y773" t="str">
        <f>IF(tblOperations[[#This Row],[Closing_Backlog]]&lt;=_xlfn.XLOOKUP('04_References'!$A$8,tblKPITargets[KPI_Name],tblKPITargets[Target_Value]),"Met","Below Target")</f>
        <v>Met</v>
      </c>
    </row>
    <row r="774" spans="1:25">
      <c r="A774" s="6" t="s">
        <v>802</v>
      </c>
      <c r="B774" s="7">
        <v>46058</v>
      </c>
      <c r="C774" s="2" t="s">
        <v>43</v>
      </c>
      <c r="D774" s="2" t="s">
        <v>19</v>
      </c>
      <c r="E774" s="2">
        <v>423</v>
      </c>
      <c r="F774" s="2">
        <v>35</v>
      </c>
      <c r="G774" s="2">
        <v>458</v>
      </c>
      <c r="H774" s="2">
        <v>27</v>
      </c>
      <c r="I774" s="2">
        <v>431</v>
      </c>
      <c r="J774" s="2">
        <v>1</v>
      </c>
      <c r="K774" s="2">
        <v>0</v>
      </c>
      <c r="L774" s="2">
        <v>8</v>
      </c>
      <c r="M774" s="2">
        <v>0.6</v>
      </c>
      <c r="N774" s="2">
        <v>0.95099999999999996</v>
      </c>
      <c r="O774" s="2">
        <v>2.5</v>
      </c>
      <c r="P774" s="2">
        <v>0.78400000000000003</v>
      </c>
      <c r="Q774" s="3">
        <v>5.8999999999999997E-2</v>
      </c>
      <c r="R774" s="4" t="str">
        <f>TRIM(tblOperations[[#This Row],[Region]])</f>
        <v>South West</v>
      </c>
      <c r="S774" s="4" t="str">
        <f>TRIM(tblOperations[[#This Row],[Team]])</f>
        <v>Workplace Services</v>
      </c>
      <c r="T774" s="4" t="str">
        <f>_xlfn.XLOOKUP(R774,tblRegionReference[Region],tblRegionReference[Area],"Not Found")</f>
        <v>South</v>
      </c>
      <c r="U774" s="4" t="str">
        <f>IF(tblOperations[[#This Row],[Completion_Rate]]&gt;=_xlfn.XLOOKUP("Completion Rate",tblKPITargets[KPI_Name],tblKPITargets[Target_Value]),"Met","Below Target")</f>
        <v>Below Target</v>
      </c>
      <c r="V774" t="str">
        <f>IF(tblOperations[[#This Row],[SLA_Compliance]]&gt;=_xlfn.XLOOKUP('04_References'!$A$3,tblKPITargets[KPI_Name],tblKPITargets[Target_Value]),"Met","Below Target")</f>
        <v>Below Target</v>
      </c>
      <c r="W774" t="str">
        <f>IF(tblOperations[[#This Row],[Quality_Pass_Rate]]&gt;=_xlfn.XLOOKUP('04_References'!$A$4,tblKPITargets[KPI_Name],tblKPITargets[Target_Value]),"Met","Below Target")</f>
        <v>Met</v>
      </c>
      <c r="X774" t="str">
        <f>IF(tblOperations[[#This Row],[Average_Completion_Days]]&lt;=_xlfn.XLOOKUP('04_References'!$A$7,tblKPITargets[KPI_Name],tblKPITargets[Target_Value]),"Met","Below Target")</f>
        <v>Below Target</v>
      </c>
      <c r="Y774" t="str">
        <f>IF(tblOperations[[#This Row],[Closing_Backlog]]&lt;=_xlfn.XLOOKUP('04_References'!$A$8,tblKPITargets[KPI_Name],tblKPITargets[Target_Value]),"Met","Below Target")</f>
        <v>Below Target</v>
      </c>
    </row>
    <row r="775" spans="1:25">
      <c r="A775" s="8" t="s">
        <v>803</v>
      </c>
      <c r="B775" s="9">
        <v>46058</v>
      </c>
      <c r="C775" s="4" t="s">
        <v>43</v>
      </c>
      <c r="D775" s="4" t="s">
        <v>21</v>
      </c>
      <c r="E775" s="4">
        <v>9</v>
      </c>
      <c r="F775" s="4">
        <v>54</v>
      </c>
      <c r="G775" s="4">
        <v>63</v>
      </c>
      <c r="H775" s="4">
        <v>54</v>
      </c>
      <c r="I775" s="4">
        <v>9</v>
      </c>
      <c r="J775" s="4">
        <v>0</v>
      </c>
      <c r="K775" s="4">
        <v>0</v>
      </c>
      <c r="L775" s="4">
        <v>2.2999999999999998</v>
      </c>
      <c r="M775" s="4">
        <v>0.90100000000000002</v>
      </c>
      <c r="N775" s="4">
        <v>0.98599999999999999</v>
      </c>
      <c r="O775" s="4">
        <v>4.0999999999999996</v>
      </c>
      <c r="P775" s="4">
        <v>0.70799999999999996</v>
      </c>
      <c r="Q775" s="5">
        <v>0.85699999999999998</v>
      </c>
      <c r="R775" s="4" t="str">
        <f>TRIM(tblOperations[[#This Row],[Region]])</f>
        <v>South West</v>
      </c>
      <c r="S775" s="4" t="str">
        <f>TRIM(tblOperations[[#This Row],[Team]])</f>
        <v>Facilities Response</v>
      </c>
      <c r="T775" s="4" t="str">
        <f>_xlfn.XLOOKUP(R775,tblRegionReference[Region],tblRegionReference[Area],"Not Found")</f>
        <v>South</v>
      </c>
      <c r="U775" s="4" t="str">
        <f>IF(tblOperations[[#This Row],[Completion_Rate]]&gt;=_xlfn.XLOOKUP("Completion Rate",tblKPITargets[KPI_Name],tblKPITargets[Target_Value]),"Met","Below Target")</f>
        <v>Below Target</v>
      </c>
      <c r="V775" t="str">
        <f>IF(tblOperations[[#This Row],[SLA_Compliance]]&gt;=_xlfn.XLOOKUP('04_References'!$A$3,tblKPITargets[KPI_Name],tblKPITargets[Target_Value]),"Met","Below Target")</f>
        <v>Below Target</v>
      </c>
      <c r="W775" t="str">
        <f>IF(tblOperations[[#This Row],[Quality_Pass_Rate]]&gt;=_xlfn.XLOOKUP('04_References'!$A$4,tblKPITargets[KPI_Name],tblKPITargets[Target_Value]),"Met","Below Target")</f>
        <v>Met</v>
      </c>
      <c r="X775" t="str">
        <f>IF(tblOperations[[#This Row],[Average_Completion_Days]]&lt;=_xlfn.XLOOKUP('04_References'!$A$7,tblKPITargets[KPI_Name],tblKPITargets[Target_Value]),"Met","Below Target")</f>
        <v>Met</v>
      </c>
      <c r="Y775" t="str">
        <f>IF(tblOperations[[#This Row],[Closing_Backlog]]&lt;=_xlfn.XLOOKUP('04_References'!$A$8,tblKPITargets[KPI_Name],tblKPITargets[Target_Value]),"Met","Below Target")</f>
        <v>Met</v>
      </c>
    </row>
    <row r="776" spans="1:25">
      <c r="A776" s="6" t="s">
        <v>804</v>
      </c>
      <c r="B776" s="7">
        <v>46058</v>
      </c>
      <c r="C776" s="2" t="s">
        <v>43</v>
      </c>
      <c r="D776" s="2" t="s">
        <v>23</v>
      </c>
      <c r="E776" s="2">
        <v>0</v>
      </c>
      <c r="F776" s="2">
        <v>37</v>
      </c>
      <c r="G776" s="2">
        <v>37</v>
      </c>
      <c r="H776" s="2">
        <v>37</v>
      </c>
      <c r="I776" s="2">
        <v>0</v>
      </c>
      <c r="J776" s="2">
        <v>0</v>
      </c>
      <c r="K776" s="2">
        <v>0</v>
      </c>
      <c r="L776" s="2">
        <v>1</v>
      </c>
      <c r="M776" s="2">
        <v>0.92100000000000004</v>
      </c>
      <c r="N776" s="2">
        <v>0.98299999999999998</v>
      </c>
      <c r="O776" s="2">
        <v>4.5999999999999996</v>
      </c>
      <c r="P776" s="2">
        <v>0.80100000000000005</v>
      </c>
      <c r="Q776" s="3">
        <v>1</v>
      </c>
      <c r="R776" s="4" t="str">
        <f>TRIM(tblOperations[[#This Row],[Region]])</f>
        <v>South West</v>
      </c>
      <c r="S776" s="4" t="str">
        <f>TRIM(tblOperations[[#This Row],[Team]])</f>
        <v>Estates Support</v>
      </c>
      <c r="T776" s="4" t="str">
        <f>_xlfn.XLOOKUP(R776,tblRegionReference[Region],tblRegionReference[Area],"Not Found")</f>
        <v>South</v>
      </c>
      <c r="U776" s="4" t="str">
        <f>IF(tblOperations[[#This Row],[Completion_Rate]]&gt;=_xlfn.XLOOKUP("Completion Rate",tblKPITargets[KPI_Name],tblKPITargets[Target_Value]),"Met","Below Target")</f>
        <v>Met</v>
      </c>
      <c r="V776" t="str">
        <f>IF(tblOperations[[#This Row],[SLA_Compliance]]&gt;=_xlfn.XLOOKUP('04_References'!$A$3,tblKPITargets[KPI_Name],tblKPITargets[Target_Value]),"Met","Below Target")</f>
        <v>Met</v>
      </c>
      <c r="W776" t="str">
        <f>IF(tblOperations[[#This Row],[Quality_Pass_Rate]]&gt;=_xlfn.XLOOKUP('04_References'!$A$4,tblKPITargets[KPI_Name],tblKPITargets[Target_Value]),"Met","Below Target")</f>
        <v>Met</v>
      </c>
      <c r="X776" t="str">
        <f>IF(tblOperations[[#This Row],[Average_Completion_Days]]&lt;=_xlfn.XLOOKUP('04_References'!$A$7,tblKPITargets[KPI_Name],tblKPITargets[Target_Value]),"Met","Below Target")</f>
        <v>Met</v>
      </c>
      <c r="Y776" t="str">
        <f>IF(tblOperations[[#This Row],[Closing_Backlog]]&lt;=_xlfn.XLOOKUP('04_References'!$A$8,tblKPITargets[KPI_Name],tblKPITargets[Target_Value]),"Met","Below Target")</f>
        <v>Met</v>
      </c>
    </row>
    <row r="777" spans="1:25">
      <c r="A777" s="8" t="s">
        <v>805</v>
      </c>
      <c r="B777" s="9">
        <v>46058</v>
      </c>
      <c r="C777" s="4" t="s">
        <v>43</v>
      </c>
      <c r="D777" s="4" t="s">
        <v>25</v>
      </c>
      <c r="E777" s="4">
        <v>0</v>
      </c>
      <c r="F777" s="4">
        <v>24</v>
      </c>
      <c r="G777" s="4">
        <v>24</v>
      </c>
      <c r="H777" s="4">
        <v>24</v>
      </c>
      <c r="I777" s="4">
        <v>0</v>
      </c>
      <c r="J777" s="4">
        <v>0</v>
      </c>
      <c r="K777" s="4">
        <v>0</v>
      </c>
      <c r="L777" s="4">
        <v>1.9</v>
      </c>
      <c r="M777" s="4">
        <v>0.94499999999999995</v>
      </c>
      <c r="N777" s="4">
        <v>0.95899999999999996</v>
      </c>
      <c r="O777" s="4">
        <v>4.5999999999999996</v>
      </c>
      <c r="P777" s="4">
        <v>0.75</v>
      </c>
      <c r="Q777" s="5">
        <v>1</v>
      </c>
      <c r="R777" s="4" t="str">
        <f>TRIM(tblOperations[[#This Row],[Region]])</f>
        <v>South West</v>
      </c>
      <c r="S777" s="4" t="str">
        <f>TRIM(tblOperations[[#This Row],[Team]])</f>
        <v>Workplace Projects</v>
      </c>
      <c r="T777" s="4" t="str">
        <f>_xlfn.XLOOKUP(R777,tblRegionReference[Region],tblRegionReference[Area],"Not Found")</f>
        <v>South</v>
      </c>
      <c r="U777" s="4" t="str">
        <f>IF(tblOperations[[#This Row],[Completion_Rate]]&gt;=_xlfn.XLOOKUP("Completion Rate",tblKPITargets[KPI_Name],tblKPITargets[Target_Value]),"Met","Below Target")</f>
        <v>Met</v>
      </c>
      <c r="V777" t="str">
        <f>IF(tblOperations[[#This Row],[SLA_Compliance]]&gt;=_xlfn.XLOOKUP('04_References'!$A$3,tblKPITargets[KPI_Name],tblKPITargets[Target_Value]),"Met","Below Target")</f>
        <v>Met</v>
      </c>
      <c r="W777" t="str">
        <f>IF(tblOperations[[#This Row],[Quality_Pass_Rate]]&gt;=_xlfn.XLOOKUP('04_References'!$A$4,tblKPITargets[KPI_Name],tblKPITargets[Target_Value]),"Met","Below Target")</f>
        <v>Met</v>
      </c>
      <c r="X777" t="str">
        <f>IF(tblOperations[[#This Row],[Average_Completion_Days]]&lt;=_xlfn.XLOOKUP('04_References'!$A$7,tblKPITargets[KPI_Name],tblKPITargets[Target_Value]),"Met","Below Target")</f>
        <v>Met</v>
      </c>
      <c r="Y777" t="str">
        <f>IF(tblOperations[[#This Row],[Closing_Backlog]]&lt;=_xlfn.XLOOKUP('04_References'!$A$8,tblKPITargets[KPI_Name],tblKPITargets[Target_Value]),"Met","Below Target")</f>
        <v>Met</v>
      </c>
    </row>
    <row r="778" spans="1:25">
      <c r="A778" s="6" t="s">
        <v>806</v>
      </c>
      <c r="B778" s="7">
        <v>46058</v>
      </c>
      <c r="C778" s="2" t="s">
        <v>48</v>
      </c>
      <c r="D778" s="2" t="s">
        <v>19</v>
      </c>
      <c r="E778" s="2">
        <v>0</v>
      </c>
      <c r="F778" s="2">
        <v>45</v>
      </c>
      <c r="G778" s="2">
        <v>45</v>
      </c>
      <c r="H778" s="2">
        <v>45</v>
      </c>
      <c r="I778" s="2">
        <v>0</v>
      </c>
      <c r="J778" s="2">
        <v>0</v>
      </c>
      <c r="K778" s="2">
        <v>0</v>
      </c>
      <c r="L778" s="2">
        <v>1.3</v>
      </c>
      <c r="M778" s="2">
        <v>0.96699999999999997</v>
      </c>
      <c r="N778" s="2">
        <v>1</v>
      </c>
      <c r="O778" s="2">
        <v>4.5999999999999996</v>
      </c>
      <c r="P778" s="2">
        <v>0.82</v>
      </c>
      <c r="Q778" s="3">
        <v>1</v>
      </c>
      <c r="R778" s="4" t="str">
        <f>TRIM(tblOperations[[#This Row],[Region]])</f>
        <v>South East</v>
      </c>
      <c r="S778" s="4" t="str">
        <f>TRIM(tblOperations[[#This Row],[Team]])</f>
        <v>Workplace Services</v>
      </c>
      <c r="T778" s="4" t="str">
        <f>_xlfn.XLOOKUP(R778,tblRegionReference[Region],tblRegionReference[Area],"Not Found")</f>
        <v>South</v>
      </c>
      <c r="U778" s="4" t="str">
        <f>IF(tblOperations[[#This Row],[Completion_Rate]]&gt;=_xlfn.XLOOKUP("Completion Rate",tblKPITargets[KPI_Name],tblKPITargets[Target_Value]),"Met","Below Target")</f>
        <v>Met</v>
      </c>
      <c r="V778" t="str">
        <f>IF(tblOperations[[#This Row],[SLA_Compliance]]&gt;=_xlfn.XLOOKUP('04_References'!$A$3,tblKPITargets[KPI_Name],tblKPITargets[Target_Value]),"Met","Below Target")</f>
        <v>Met</v>
      </c>
      <c r="W778" t="str">
        <f>IF(tblOperations[[#This Row],[Quality_Pass_Rate]]&gt;=_xlfn.XLOOKUP('04_References'!$A$4,tblKPITargets[KPI_Name],tblKPITargets[Target_Value]),"Met","Below Target")</f>
        <v>Met</v>
      </c>
      <c r="X778" t="str">
        <f>IF(tblOperations[[#This Row],[Average_Completion_Days]]&lt;=_xlfn.XLOOKUP('04_References'!$A$7,tblKPITargets[KPI_Name],tblKPITargets[Target_Value]),"Met","Below Target")</f>
        <v>Met</v>
      </c>
      <c r="Y778" t="str">
        <f>IF(tblOperations[[#This Row],[Closing_Backlog]]&lt;=_xlfn.XLOOKUP('04_References'!$A$8,tblKPITargets[KPI_Name],tblKPITargets[Target_Value]),"Met","Below Target")</f>
        <v>Met</v>
      </c>
    </row>
    <row r="779" spans="1:25">
      <c r="A779" s="8" t="s">
        <v>807</v>
      </c>
      <c r="B779" s="9">
        <v>46058</v>
      </c>
      <c r="C779" s="4" t="s">
        <v>48</v>
      </c>
      <c r="D779" s="4" t="s">
        <v>21</v>
      </c>
      <c r="E779" s="4">
        <v>772</v>
      </c>
      <c r="F779" s="4">
        <v>63</v>
      </c>
      <c r="G779" s="4">
        <v>835</v>
      </c>
      <c r="H779" s="4">
        <v>27</v>
      </c>
      <c r="I779" s="4">
        <v>808</v>
      </c>
      <c r="J779" s="4">
        <v>0</v>
      </c>
      <c r="K779" s="4">
        <v>0</v>
      </c>
      <c r="L779" s="4">
        <v>8</v>
      </c>
      <c r="M779" s="4">
        <v>0.6</v>
      </c>
      <c r="N779" s="4">
        <v>0.96899999999999997</v>
      </c>
      <c r="O779" s="4">
        <v>2.5</v>
      </c>
      <c r="P779" s="4">
        <v>0.82499999999999996</v>
      </c>
      <c r="Q779" s="5">
        <v>3.2000000000000001E-2</v>
      </c>
      <c r="R779" s="4" t="str">
        <f>TRIM(tblOperations[[#This Row],[Region]])</f>
        <v>South East</v>
      </c>
      <c r="S779" s="4" t="str">
        <f>TRIM(tblOperations[[#This Row],[Team]])</f>
        <v>Facilities Response</v>
      </c>
      <c r="T779" s="4" t="str">
        <f>_xlfn.XLOOKUP(R779,tblRegionReference[Region],tblRegionReference[Area],"Not Found")</f>
        <v>South</v>
      </c>
      <c r="U779" s="4" t="str">
        <f>IF(tblOperations[[#This Row],[Completion_Rate]]&gt;=_xlfn.XLOOKUP("Completion Rate",tblKPITargets[KPI_Name],tblKPITargets[Target_Value]),"Met","Below Target")</f>
        <v>Below Target</v>
      </c>
      <c r="V779" t="str">
        <f>IF(tblOperations[[#This Row],[SLA_Compliance]]&gt;=_xlfn.XLOOKUP('04_References'!$A$3,tblKPITargets[KPI_Name],tblKPITargets[Target_Value]),"Met","Below Target")</f>
        <v>Below Target</v>
      </c>
      <c r="W779" t="str">
        <f>IF(tblOperations[[#This Row],[Quality_Pass_Rate]]&gt;=_xlfn.XLOOKUP('04_References'!$A$4,tblKPITargets[KPI_Name],tblKPITargets[Target_Value]),"Met","Below Target")</f>
        <v>Met</v>
      </c>
      <c r="X779" t="str">
        <f>IF(tblOperations[[#This Row],[Average_Completion_Days]]&lt;=_xlfn.XLOOKUP('04_References'!$A$7,tblKPITargets[KPI_Name],tblKPITargets[Target_Value]),"Met","Below Target")</f>
        <v>Below Target</v>
      </c>
      <c r="Y779" t="str">
        <f>IF(tblOperations[[#This Row],[Closing_Backlog]]&lt;=_xlfn.XLOOKUP('04_References'!$A$8,tblKPITargets[KPI_Name],tblKPITargets[Target_Value]),"Met","Below Target")</f>
        <v>Below Target</v>
      </c>
    </row>
    <row r="780" spans="1:25">
      <c r="A780" s="6" t="s">
        <v>808</v>
      </c>
      <c r="B780" s="7">
        <v>46058</v>
      </c>
      <c r="C780" s="2" t="s">
        <v>48</v>
      </c>
      <c r="D780" s="2" t="s">
        <v>23</v>
      </c>
      <c r="E780" s="2">
        <v>3</v>
      </c>
      <c r="F780" s="2">
        <v>61</v>
      </c>
      <c r="G780" s="2">
        <v>64</v>
      </c>
      <c r="H780" s="2">
        <v>60</v>
      </c>
      <c r="I780" s="2">
        <v>4</v>
      </c>
      <c r="J780" s="2">
        <v>0</v>
      </c>
      <c r="K780" s="2">
        <v>0</v>
      </c>
      <c r="L780" s="2">
        <v>1.7</v>
      </c>
      <c r="M780" s="2">
        <v>0.97799999999999998</v>
      </c>
      <c r="N780" s="2">
        <v>0.94599999999999995</v>
      </c>
      <c r="O780" s="2">
        <v>4.3</v>
      </c>
      <c r="P780" s="2">
        <v>0.75900000000000001</v>
      </c>
      <c r="Q780" s="3">
        <v>0.93799999999999994</v>
      </c>
      <c r="R780" s="4" t="str">
        <f>TRIM(tblOperations[[#This Row],[Region]])</f>
        <v>South East</v>
      </c>
      <c r="S780" s="4" t="str">
        <f>TRIM(tblOperations[[#This Row],[Team]])</f>
        <v>Estates Support</v>
      </c>
      <c r="T780" s="4" t="str">
        <f>_xlfn.XLOOKUP(R780,tblRegionReference[Region],tblRegionReference[Area],"Not Found")</f>
        <v>South</v>
      </c>
      <c r="U780" s="4" t="str">
        <f>IF(tblOperations[[#This Row],[Completion_Rate]]&gt;=_xlfn.XLOOKUP("Completion Rate",tblKPITargets[KPI_Name],tblKPITargets[Target_Value]),"Met","Below Target")</f>
        <v>Below Target</v>
      </c>
      <c r="V780" t="str">
        <f>IF(tblOperations[[#This Row],[SLA_Compliance]]&gt;=_xlfn.XLOOKUP('04_References'!$A$3,tblKPITargets[KPI_Name],tblKPITargets[Target_Value]),"Met","Below Target")</f>
        <v>Met</v>
      </c>
      <c r="W780" t="str">
        <f>IF(tblOperations[[#This Row],[Quality_Pass_Rate]]&gt;=_xlfn.XLOOKUP('04_References'!$A$4,tblKPITargets[KPI_Name],tblKPITargets[Target_Value]),"Met","Below Target")</f>
        <v>Below Target</v>
      </c>
      <c r="X780" t="str">
        <f>IF(tblOperations[[#This Row],[Average_Completion_Days]]&lt;=_xlfn.XLOOKUP('04_References'!$A$7,tblKPITargets[KPI_Name],tblKPITargets[Target_Value]),"Met","Below Target")</f>
        <v>Met</v>
      </c>
      <c r="Y780" t="str">
        <f>IF(tblOperations[[#This Row],[Closing_Backlog]]&lt;=_xlfn.XLOOKUP('04_References'!$A$8,tblKPITargets[KPI_Name],tblKPITargets[Target_Value]),"Met","Below Target")</f>
        <v>Met</v>
      </c>
    </row>
    <row r="781" spans="1:25">
      <c r="A781" s="8" t="s">
        <v>809</v>
      </c>
      <c r="B781" s="9">
        <v>46058</v>
      </c>
      <c r="C781" s="4" t="s">
        <v>48</v>
      </c>
      <c r="D781" s="4" t="s">
        <v>25</v>
      </c>
      <c r="E781" s="4">
        <v>280</v>
      </c>
      <c r="F781" s="4">
        <v>39</v>
      </c>
      <c r="G781" s="4">
        <v>319</v>
      </c>
      <c r="H781" s="4">
        <v>32</v>
      </c>
      <c r="I781" s="4">
        <v>287</v>
      </c>
      <c r="J781" s="4">
        <v>0</v>
      </c>
      <c r="K781" s="4">
        <v>0</v>
      </c>
      <c r="L781" s="4">
        <v>8</v>
      </c>
      <c r="M781" s="4">
        <v>0.6</v>
      </c>
      <c r="N781" s="4">
        <v>0.98299999999999998</v>
      </c>
      <c r="O781" s="4">
        <v>2.5</v>
      </c>
      <c r="P781" s="4">
        <v>0.751</v>
      </c>
      <c r="Q781" s="5">
        <v>0.1</v>
      </c>
      <c r="R781" s="4" t="str">
        <f>TRIM(tblOperations[[#This Row],[Region]])</f>
        <v>South East</v>
      </c>
      <c r="S781" s="4" t="str">
        <f>TRIM(tblOperations[[#This Row],[Team]])</f>
        <v>Workplace Projects</v>
      </c>
      <c r="T781" s="4" t="str">
        <f>_xlfn.XLOOKUP(R781,tblRegionReference[Region],tblRegionReference[Area],"Not Found")</f>
        <v>South</v>
      </c>
      <c r="U781" s="4" t="str">
        <f>IF(tblOperations[[#This Row],[Completion_Rate]]&gt;=_xlfn.XLOOKUP("Completion Rate",tblKPITargets[KPI_Name],tblKPITargets[Target_Value]),"Met","Below Target")</f>
        <v>Below Target</v>
      </c>
      <c r="V781" t="str">
        <f>IF(tblOperations[[#This Row],[SLA_Compliance]]&gt;=_xlfn.XLOOKUP('04_References'!$A$3,tblKPITargets[KPI_Name],tblKPITargets[Target_Value]),"Met","Below Target")</f>
        <v>Below Target</v>
      </c>
      <c r="W781" t="str">
        <f>IF(tblOperations[[#This Row],[Quality_Pass_Rate]]&gt;=_xlfn.XLOOKUP('04_References'!$A$4,tblKPITargets[KPI_Name],tblKPITargets[Target_Value]),"Met","Below Target")</f>
        <v>Met</v>
      </c>
      <c r="X781" t="str">
        <f>IF(tblOperations[[#This Row],[Average_Completion_Days]]&lt;=_xlfn.XLOOKUP('04_References'!$A$7,tblKPITargets[KPI_Name],tblKPITargets[Target_Value]),"Met","Below Target")</f>
        <v>Below Target</v>
      </c>
      <c r="Y781" t="str">
        <f>IF(tblOperations[[#This Row],[Closing_Backlog]]&lt;=_xlfn.XLOOKUP('04_References'!$A$8,tblKPITargets[KPI_Name],tblKPITargets[Target_Value]),"Met","Below Target")</f>
        <v>Below Target</v>
      </c>
    </row>
    <row r="782" spans="1:25">
      <c r="A782" s="6" t="s">
        <v>810</v>
      </c>
      <c r="B782" s="7">
        <v>46058</v>
      </c>
      <c r="C782" s="2" t="s">
        <v>53</v>
      </c>
      <c r="D782" s="2" t="s">
        <v>19</v>
      </c>
      <c r="E782" s="2">
        <v>382</v>
      </c>
      <c r="F782" s="2">
        <v>53</v>
      </c>
      <c r="G782" s="2">
        <v>435</v>
      </c>
      <c r="H782" s="2">
        <v>23</v>
      </c>
      <c r="I782" s="2">
        <v>412</v>
      </c>
      <c r="J782" s="2">
        <v>0</v>
      </c>
      <c r="K782" s="2">
        <v>0</v>
      </c>
      <c r="L782" s="2">
        <v>8</v>
      </c>
      <c r="M782" s="2">
        <v>0.6</v>
      </c>
      <c r="N782" s="2">
        <v>1</v>
      </c>
      <c r="O782" s="2">
        <v>2.5</v>
      </c>
      <c r="P782" s="2">
        <v>0.65700000000000003</v>
      </c>
      <c r="Q782" s="3">
        <v>5.2999999999999999E-2</v>
      </c>
      <c r="R782" s="4" t="str">
        <f>TRIM(tblOperations[[#This Row],[Region]])</f>
        <v>Wales</v>
      </c>
      <c r="S782" s="4" t="str">
        <f>TRIM(tblOperations[[#This Row],[Team]])</f>
        <v>Workplace Services</v>
      </c>
      <c r="T782" s="4" t="str">
        <f>_xlfn.XLOOKUP(R782,tblRegionReference[Region],tblRegionReference[Area],"Not Found")</f>
        <v>Wales</v>
      </c>
      <c r="U782" s="4" t="str">
        <f>IF(tblOperations[[#This Row],[Completion_Rate]]&gt;=_xlfn.XLOOKUP("Completion Rate",tblKPITargets[KPI_Name],tblKPITargets[Target_Value]),"Met","Below Target")</f>
        <v>Below Target</v>
      </c>
      <c r="V782" t="str">
        <f>IF(tblOperations[[#This Row],[SLA_Compliance]]&gt;=_xlfn.XLOOKUP('04_References'!$A$3,tblKPITargets[KPI_Name],tblKPITargets[Target_Value]),"Met","Below Target")</f>
        <v>Below Target</v>
      </c>
      <c r="W782" t="str">
        <f>IF(tblOperations[[#This Row],[Quality_Pass_Rate]]&gt;=_xlfn.XLOOKUP('04_References'!$A$4,tblKPITargets[KPI_Name],tblKPITargets[Target_Value]),"Met","Below Target")</f>
        <v>Met</v>
      </c>
      <c r="X782" t="str">
        <f>IF(tblOperations[[#This Row],[Average_Completion_Days]]&lt;=_xlfn.XLOOKUP('04_References'!$A$7,tblKPITargets[KPI_Name],tblKPITargets[Target_Value]),"Met","Below Target")</f>
        <v>Below Target</v>
      </c>
      <c r="Y782" t="str">
        <f>IF(tblOperations[[#This Row],[Closing_Backlog]]&lt;=_xlfn.XLOOKUP('04_References'!$A$8,tblKPITargets[KPI_Name],tblKPITargets[Target_Value]),"Met","Below Target")</f>
        <v>Below Target</v>
      </c>
    </row>
    <row r="783" spans="1:25">
      <c r="A783" s="8" t="s">
        <v>811</v>
      </c>
      <c r="B783" s="9">
        <v>46058</v>
      </c>
      <c r="C783" s="4" t="s">
        <v>53</v>
      </c>
      <c r="D783" s="4" t="s">
        <v>21</v>
      </c>
      <c r="E783" s="4">
        <v>370</v>
      </c>
      <c r="F783" s="4">
        <v>50</v>
      </c>
      <c r="G783" s="4">
        <v>420</v>
      </c>
      <c r="H783" s="4">
        <v>22</v>
      </c>
      <c r="I783" s="4">
        <v>398</v>
      </c>
      <c r="J783" s="4">
        <v>1</v>
      </c>
      <c r="K783" s="4">
        <v>0</v>
      </c>
      <c r="L783" s="4">
        <v>8</v>
      </c>
      <c r="M783" s="4">
        <v>0.6</v>
      </c>
      <c r="N783" s="4">
        <v>0.96599999999999997</v>
      </c>
      <c r="O783" s="4">
        <v>2.5</v>
      </c>
      <c r="P783" s="4">
        <v>0.755</v>
      </c>
      <c r="Q783" s="5">
        <v>5.1999999999999998E-2</v>
      </c>
      <c r="R783" s="4" t="str">
        <f>TRIM(tblOperations[[#This Row],[Region]])</f>
        <v>Wales</v>
      </c>
      <c r="S783" s="4" t="str">
        <f>TRIM(tblOperations[[#This Row],[Team]])</f>
        <v>Facilities Response</v>
      </c>
      <c r="T783" s="4" t="str">
        <f>_xlfn.XLOOKUP(R783,tblRegionReference[Region],tblRegionReference[Area],"Not Found")</f>
        <v>Wales</v>
      </c>
      <c r="U783" s="4" t="str">
        <f>IF(tblOperations[[#This Row],[Completion_Rate]]&gt;=_xlfn.XLOOKUP("Completion Rate",tblKPITargets[KPI_Name],tblKPITargets[Target_Value]),"Met","Below Target")</f>
        <v>Below Target</v>
      </c>
      <c r="V783" t="str">
        <f>IF(tblOperations[[#This Row],[SLA_Compliance]]&gt;=_xlfn.XLOOKUP('04_References'!$A$3,tblKPITargets[KPI_Name],tblKPITargets[Target_Value]),"Met","Below Target")</f>
        <v>Below Target</v>
      </c>
      <c r="W783" t="str">
        <f>IF(tblOperations[[#This Row],[Quality_Pass_Rate]]&gt;=_xlfn.XLOOKUP('04_References'!$A$4,tblKPITargets[KPI_Name],tblKPITargets[Target_Value]),"Met","Below Target")</f>
        <v>Met</v>
      </c>
      <c r="X783" t="str">
        <f>IF(tblOperations[[#This Row],[Average_Completion_Days]]&lt;=_xlfn.XLOOKUP('04_References'!$A$7,tblKPITargets[KPI_Name],tblKPITargets[Target_Value]),"Met","Below Target")</f>
        <v>Below Target</v>
      </c>
      <c r="Y783" t="str">
        <f>IF(tblOperations[[#This Row],[Closing_Backlog]]&lt;=_xlfn.XLOOKUP('04_References'!$A$8,tblKPITargets[KPI_Name],tblKPITargets[Target_Value]),"Met","Below Target")</f>
        <v>Below Target</v>
      </c>
    </row>
    <row r="784" spans="1:25">
      <c r="A784" s="6" t="s">
        <v>812</v>
      </c>
      <c r="B784" s="7">
        <v>46058</v>
      </c>
      <c r="C784" s="2" t="s">
        <v>53</v>
      </c>
      <c r="D784" s="2" t="s">
        <v>23</v>
      </c>
      <c r="E784" s="2">
        <v>260</v>
      </c>
      <c r="F784" s="2">
        <v>34</v>
      </c>
      <c r="G784" s="2">
        <v>294</v>
      </c>
      <c r="H784" s="2">
        <v>30</v>
      </c>
      <c r="I784" s="2">
        <v>264</v>
      </c>
      <c r="J784" s="2">
        <v>0</v>
      </c>
      <c r="K784" s="2">
        <v>0</v>
      </c>
      <c r="L784" s="2">
        <v>8</v>
      </c>
      <c r="M784" s="2">
        <v>0.6</v>
      </c>
      <c r="N784" s="2">
        <v>0.98799999999999999</v>
      </c>
      <c r="O784" s="2">
        <v>2.5</v>
      </c>
      <c r="P784" s="2">
        <v>0.74</v>
      </c>
      <c r="Q784" s="3">
        <v>0.10199999999999999</v>
      </c>
      <c r="R784" s="4" t="str">
        <f>TRIM(tblOperations[[#This Row],[Region]])</f>
        <v>Wales</v>
      </c>
      <c r="S784" s="4" t="str">
        <f>TRIM(tblOperations[[#This Row],[Team]])</f>
        <v>Estates Support</v>
      </c>
      <c r="T784" s="4" t="str">
        <f>_xlfn.XLOOKUP(R784,tblRegionReference[Region],tblRegionReference[Area],"Not Found")</f>
        <v>Wales</v>
      </c>
      <c r="U784" s="4" t="str">
        <f>IF(tblOperations[[#This Row],[Completion_Rate]]&gt;=_xlfn.XLOOKUP("Completion Rate",tblKPITargets[KPI_Name],tblKPITargets[Target_Value]),"Met","Below Target")</f>
        <v>Below Target</v>
      </c>
      <c r="V784" t="str">
        <f>IF(tblOperations[[#This Row],[SLA_Compliance]]&gt;=_xlfn.XLOOKUP('04_References'!$A$3,tblKPITargets[KPI_Name],tblKPITargets[Target_Value]),"Met","Below Target")</f>
        <v>Below Target</v>
      </c>
      <c r="W784" t="str">
        <f>IF(tblOperations[[#This Row],[Quality_Pass_Rate]]&gt;=_xlfn.XLOOKUP('04_References'!$A$4,tblKPITargets[KPI_Name],tblKPITargets[Target_Value]),"Met","Below Target")</f>
        <v>Met</v>
      </c>
      <c r="X784" t="str">
        <f>IF(tblOperations[[#This Row],[Average_Completion_Days]]&lt;=_xlfn.XLOOKUP('04_References'!$A$7,tblKPITargets[KPI_Name],tblKPITargets[Target_Value]),"Met","Below Target")</f>
        <v>Below Target</v>
      </c>
      <c r="Y784" t="str">
        <f>IF(tblOperations[[#This Row],[Closing_Backlog]]&lt;=_xlfn.XLOOKUP('04_References'!$A$8,tblKPITargets[KPI_Name],tblKPITargets[Target_Value]),"Met","Below Target")</f>
        <v>Below Target</v>
      </c>
    </row>
    <row r="785" spans="1:25">
      <c r="A785" s="8" t="s">
        <v>813</v>
      </c>
      <c r="B785" s="9">
        <v>46058</v>
      </c>
      <c r="C785" s="4" t="s">
        <v>53</v>
      </c>
      <c r="D785" s="4" t="s">
        <v>25</v>
      </c>
      <c r="E785" s="4">
        <v>0</v>
      </c>
      <c r="F785" s="4">
        <v>36</v>
      </c>
      <c r="G785" s="4">
        <v>36</v>
      </c>
      <c r="H785" s="4">
        <v>36</v>
      </c>
      <c r="I785" s="4">
        <v>0</v>
      </c>
      <c r="J785" s="4">
        <v>0</v>
      </c>
      <c r="K785" s="4">
        <v>0</v>
      </c>
      <c r="L785" s="4">
        <v>1.4</v>
      </c>
      <c r="M785" s="4">
        <v>0.95499999999999996</v>
      </c>
      <c r="N785" s="4">
        <v>0.97399999999999998</v>
      </c>
      <c r="O785" s="4">
        <v>4.5999999999999996</v>
      </c>
      <c r="P785" s="4">
        <v>0.64900000000000002</v>
      </c>
      <c r="Q785" s="5">
        <v>1</v>
      </c>
      <c r="R785" s="4" t="str">
        <f>TRIM(tblOperations[[#This Row],[Region]])</f>
        <v>Wales</v>
      </c>
      <c r="S785" s="4" t="str">
        <f>TRIM(tblOperations[[#This Row],[Team]])</f>
        <v>Workplace Projects</v>
      </c>
      <c r="T785" s="4" t="str">
        <f>_xlfn.XLOOKUP(R785,tblRegionReference[Region],tblRegionReference[Area],"Not Found")</f>
        <v>Wales</v>
      </c>
      <c r="U785" s="4" t="str">
        <f>IF(tblOperations[[#This Row],[Completion_Rate]]&gt;=_xlfn.XLOOKUP("Completion Rate",tblKPITargets[KPI_Name],tblKPITargets[Target_Value]),"Met","Below Target")</f>
        <v>Met</v>
      </c>
      <c r="V785" t="str">
        <f>IF(tblOperations[[#This Row],[SLA_Compliance]]&gt;=_xlfn.XLOOKUP('04_References'!$A$3,tblKPITargets[KPI_Name],tblKPITargets[Target_Value]),"Met","Below Target")</f>
        <v>Met</v>
      </c>
      <c r="W785" t="str">
        <f>IF(tblOperations[[#This Row],[Quality_Pass_Rate]]&gt;=_xlfn.XLOOKUP('04_References'!$A$4,tblKPITargets[KPI_Name],tblKPITargets[Target_Value]),"Met","Below Target")</f>
        <v>Met</v>
      </c>
      <c r="X785" t="str">
        <f>IF(tblOperations[[#This Row],[Average_Completion_Days]]&lt;=_xlfn.XLOOKUP('04_References'!$A$7,tblKPITargets[KPI_Name],tblKPITargets[Target_Value]),"Met","Below Target")</f>
        <v>Met</v>
      </c>
      <c r="Y785" t="str">
        <f>IF(tblOperations[[#This Row],[Closing_Backlog]]&lt;=_xlfn.XLOOKUP('04_References'!$A$8,tblKPITargets[KPI_Name],tblKPITargets[Target_Value]),"Met","Below Target")</f>
        <v>Met</v>
      </c>
    </row>
    <row r="786" spans="1:25">
      <c r="A786" s="6" t="s">
        <v>814</v>
      </c>
      <c r="B786" s="7">
        <v>46059</v>
      </c>
      <c r="C786" s="2" t="s">
        <v>18</v>
      </c>
      <c r="D786" s="2" t="s">
        <v>19</v>
      </c>
      <c r="E786" s="2">
        <v>136</v>
      </c>
      <c r="F786" s="2">
        <v>33</v>
      </c>
      <c r="G786" s="2">
        <v>169</v>
      </c>
      <c r="H786" s="2">
        <v>38</v>
      </c>
      <c r="I786" s="2">
        <v>131</v>
      </c>
      <c r="J786" s="2">
        <v>0</v>
      </c>
      <c r="K786" s="2">
        <v>0</v>
      </c>
      <c r="L786" s="2">
        <v>8</v>
      </c>
      <c r="M786" s="2">
        <v>0.6</v>
      </c>
      <c r="N786" s="2">
        <v>0.97199999999999998</v>
      </c>
      <c r="O786" s="2">
        <v>2.5</v>
      </c>
      <c r="P786" s="2">
        <v>0.81299999999999994</v>
      </c>
      <c r="Q786" s="3">
        <v>0.22500000000000001</v>
      </c>
      <c r="R786" s="4" t="str">
        <f>TRIM(tblOperations[[#This Row],[Region]])</f>
        <v>Scotland</v>
      </c>
      <c r="S786" s="4" t="str">
        <f>TRIM(tblOperations[[#This Row],[Team]])</f>
        <v>Workplace Services</v>
      </c>
      <c r="T786" s="4" t="str">
        <f>_xlfn.XLOOKUP(R786,tblRegionReference[Region],tblRegionReference[Area],"Not Found")</f>
        <v>North</v>
      </c>
      <c r="U786" s="4" t="str">
        <f>IF(tblOperations[[#This Row],[Completion_Rate]]&gt;=_xlfn.XLOOKUP("Completion Rate",tblKPITargets[KPI_Name],tblKPITargets[Target_Value]),"Met","Below Target")</f>
        <v>Below Target</v>
      </c>
      <c r="V786" t="str">
        <f>IF(tblOperations[[#This Row],[SLA_Compliance]]&gt;=_xlfn.XLOOKUP('04_References'!$A$3,tblKPITargets[KPI_Name],tblKPITargets[Target_Value]),"Met","Below Target")</f>
        <v>Below Target</v>
      </c>
      <c r="W786" t="str">
        <f>IF(tblOperations[[#This Row],[Quality_Pass_Rate]]&gt;=_xlfn.XLOOKUP('04_References'!$A$4,tblKPITargets[KPI_Name],tblKPITargets[Target_Value]),"Met","Below Target")</f>
        <v>Met</v>
      </c>
      <c r="X786" t="str">
        <f>IF(tblOperations[[#This Row],[Average_Completion_Days]]&lt;=_xlfn.XLOOKUP('04_References'!$A$7,tblKPITargets[KPI_Name],tblKPITargets[Target_Value]),"Met","Below Target")</f>
        <v>Below Target</v>
      </c>
      <c r="Y786" t="str">
        <f>IF(tblOperations[[#This Row],[Closing_Backlog]]&lt;=_xlfn.XLOOKUP('04_References'!$A$8,tblKPITargets[KPI_Name],tblKPITargets[Target_Value]),"Met","Below Target")</f>
        <v>Below Target</v>
      </c>
    </row>
    <row r="787" spans="1:25">
      <c r="A787" s="8" t="s">
        <v>815</v>
      </c>
      <c r="B787" s="9">
        <v>46059</v>
      </c>
      <c r="C787" s="4" t="s">
        <v>18</v>
      </c>
      <c r="D787" s="4" t="s">
        <v>21</v>
      </c>
      <c r="E787" s="4">
        <v>22</v>
      </c>
      <c r="F787" s="4">
        <v>48</v>
      </c>
      <c r="G787" s="4">
        <v>70</v>
      </c>
      <c r="H787" s="4">
        <v>58</v>
      </c>
      <c r="I787" s="4">
        <v>12</v>
      </c>
      <c r="J787" s="4">
        <v>0</v>
      </c>
      <c r="K787" s="4">
        <v>0</v>
      </c>
      <c r="L787" s="4">
        <v>2.8</v>
      </c>
      <c r="M787" s="4">
        <v>0.873</v>
      </c>
      <c r="N787" s="4">
        <v>1</v>
      </c>
      <c r="O787" s="4">
        <v>3.7</v>
      </c>
      <c r="P787" s="4">
        <v>0.66500000000000004</v>
      </c>
      <c r="Q787" s="5">
        <v>0.82899999999999996</v>
      </c>
      <c r="R787" s="4" t="str">
        <f>TRIM(tblOperations[[#This Row],[Region]])</f>
        <v>Scotland</v>
      </c>
      <c r="S787" s="4" t="str">
        <f>TRIM(tblOperations[[#This Row],[Team]])</f>
        <v>Facilities Response</v>
      </c>
      <c r="T787" s="4" t="str">
        <f>_xlfn.XLOOKUP(R787,tblRegionReference[Region],tblRegionReference[Area],"Not Found")</f>
        <v>North</v>
      </c>
      <c r="U787" s="4" t="str">
        <f>IF(tblOperations[[#This Row],[Completion_Rate]]&gt;=_xlfn.XLOOKUP("Completion Rate",tblKPITargets[KPI_Name],tblKPITargets[Target_Value]),"Met","Below Target")</f>
        <v>Below Target</v>
      </c>
      <c r="V787" t="str">
        <f>IF(tblOperations[[#This Row],[SLA_Compliance]]&gt;=_xlfn.XLOOKUP('04_References'!$A$3,tblKPITargets[KPI_Name],tblKPITargets[Target_Value]),"Met","Below Target")</f>
        <v>Below Target</v>
      </c>
      <c r="W787" t="str">
        <f>IF(tblOperations[[#This Row],[Quality_Pass_Rate]]&gt;=_xlfn.XLOOKUP('04_References'!$A$4,tblKPITargets[KPI_Name],tblKPITargets[Target_Value]),"Met","Below Target")</f>
        <v>Met</v>
      </c>
      <c r="X787" t="str">
        <f>IF(tblOperations[[#This Row],[Average_Completion_Days]]&lt;=_xlfn.XLOOKUP('04_References'!$A$7,tblKPITargets[KPI_Name],tblKPITargets[Target_Value]),"Met","Below Target")</f>
        <v>Met</v>
      </c>
      <c r="Y787" t="str">
        <f>IF(tblOperations[[#This Row],[Closing_Backlog]]&lt;=_xlfn.XLOOKUP('04_References'!$A$8,tblKPITargets[KPI_Name],tblKPITargets[Target_Value]),"Met","Below Target")</f>
        <v>Below Target</v>
      </c>
    </row>
    <row r="788" spans="1:25">
      <c r="A788" s="6" t="s">
        <v>816</v>
      </c>
      <c r="B788" s="7">
        <v>46059</v>
      </c>
      <c r="C788" s="2" t="s">
        <v>18</v>
      </c>
      <c r="D788" s="2" t="s">
        <v>23</v>
      </c>
      <c r="E788" s="2">
        <v>214</v>
      </c>
      <c r="F788" s="2">
        <v>58</v>
      </c>
      <c r="G788" s="2">
        <v>272</v>
      </c>
      <c r="H788" s="2">
        <v>39</v>
      </c>
      <c r="I788" s="2">
        <v>233</v>
      </c>
      <c r="J788" s="2">
        <v>0</v>
      </c>
      <c r="K788" s="2">
        <v>0</v>
      </c>
      <c r="L788" s="2">
        <v>8</v>
      </c>
      <c r="M788" s="2">
        <v>0.6</v>
      </c>
      <c r="N788" s="2">
        <v>1</v>
      </c>
      <c r="O788" s="2">
        <v>2.5</v>
      </c>
      <c r="P788" s="2">
        <v>0.7</v>
      </c>
      <c r="Q788" s="3">
        <v>0.14299999999999999</v>
      </c>
      <c r="R788" s="4" t="str">
        <f>TRIM(tblOperations[[#This Row],[Region]])</f>
        <v>Scotland</v>
      </c>
      <c r="S788" s="4" t="str">
        <f>TRIM(tblOperations[[#This Row],[Team]])</f>
        <v>Estates Support</v>
      </c>
      <c r="T788" s="4" t="str">
        <f>_xlfn.XLOOKUP(R788,tblRegionReference[Region],tblRegionReference[Area],"Not Found")</f>
        <v>North</v>
      </c>
      <c r="U788" s="4" t="str">
        <f>IF(tblOperations[[#This Row],[Completion_Rate]]&gt;=_xlfn.XLOOKUP("Completion Rate",tblKPITargets[KPI_Name],tblKPITargets[Target_Value]),"Met","Below Target")</f>
        <v>Below Target</v>
      </c>
      <c r="V788" t="str">
        <f>IF(tblOperations[[#This Row],[SLA_Compliance]]&gt;=_xlfn.XLOOKUP('04_References'!$A$3,tblKPITargets[KPI_Name],tblKPITargets[Target_Value]),"Met","Below Target")</f>
        <v>Below Target</v>
      </c>
      <c r="W788" t="str">
        <f>IF(tblOperations[[#This Row],[Quality_Pass_Rate]]&gt;=_xlfn.XLOOKUP('04_References'!$A$4,tblKPITargets[KPI_Name],tblKPITargets[Target_Value]),"Met","Below Target")</f>
        <v>Met</v>
      </c>
      <c r="X788" t="str">
        <f>IF(tblOperations[[#This Row],[Average_Completion_Days]]&lt;=_xlfn.XLOOKUP('04_References'!$A$7,tblKPITargets[KPI_Name],tblKPITargets[Target_Value]),"Met","Below Target")</f>
        <v>Below Target</v>
      </c>
      <c r="Y788" t="str">
        <f>IF(tblOperations[[#This Row],[Closing_Backlog]]&lt;=_xlfn.XLOOKUP('04_References'!$A$8,tblKPITargets[KPI_Name],tblKPITargets[Target_Value]),"Met","Below Target")</f>
        <v>Below Target</v>
      </c>
    </row>
    <row r="789" spans="1:25">
      <c r="A789" s="8" t="s">
        <v>817</v>
      </c>
      <c r="B789" s="9">
        <v>46059</v>
      </c>
      <c r="C789" s="4" t="s">
        <v>18</v>
      </c>
      <c r="D789" s="4" t="s">
        <v>25</v>
      </c>
      <c r="E789" s="4">
        <v>0</v>
      </c>
      <c r="F789" s="4">
        <v>32</v>
      </c>
      <c r="G789" s="4">
        <v>32</v>
      </c>
      <c r="H789" s="4">
        <v>32</v>
      </c>
      <c r="I789" s="4">
        <v>0</v>
      </c>
      <c r="J789" s="4">
        <v>0</v>
      </c>
      <c r="K789" s="4">
        <v>0</v>
      </c>
      <c r="L789" s="4">
        <v>2.2000000000000002</v>
      </c>
      <c r="M789" s="4">
        <v>0.99</v>
      </c>
      <c r="N789" s="4">
        <v>1</v>
      </c>
      <c r="O789" s="4">
        <v>4.8</v>
      </c>
      <c r="P789" s="4">
        <v>0.69499999999999995</v>
      </c>
      <c r="Q789" s="5">
        <v>1</v>
      </c>
      <c r="R789" s="4" t="str">
        <f>TRIM(tblOperations[[#This Row],[Region]])</f>
        <v>Scotland</v>
      </c>
      <c r="S789" s="4" t="str">
        <f>TRIM(tblOperations[[#This Row],[Team]])</f>
        <v>Workplace Projects</v>
      </c>
      <c r="T789" s="4" t="str">
        <f>_xlfn.XLOOKUP(R789,tblRegionReference[Region],tblRegionReference[Area],"Not Found")</f>
        <v>North</v>
      </c>
      <c r="U789" s="4" t="str">
        <f>IF(tblOperations[[#This Row],[Completion_Rate]]&gt;=_xlfn.XLOOKUP("Completion Rate",tblKPITargets[KPI_Name],tblKPITargets[Target_Value]),"Met","Below Target")</f>
        <v>Met</v>
      </c>
      <c r="V789" t="str">
        <f>IF(tblOperations[[#This Row],[SLA_Compliance]]&gt;=_xlfn.XLOOKUP('04_References'!$A$3,tblKPITargets[KPI_Name],tblKPITargets[Target_Value]),"Met","Below Target")</f>
        <v>Met</v>
      </c>
      <c r="W789" t="str">
        <f>IF(tblOperations[[#This Row],[Quality_Pass_Rate]]&gt;=_xlfn.XLOOKUP('04_References'!$A$4,tblKPITargets[KPI_Name],tblKPITargets[Target_Value]),"Met","Below Target")</f>
        <v>Met</v>
      </c>
      <c r="X789" t="str">
        <f>IF(tblOperations[[#This Row],[Average_Completion_Days]]&lt;=_xlfn.XLOOKUP('04_References'!$A$7,tblKPITargets[KPI_Name],tblKPITargets[Target_Value]),"Met","Below Target")</f>
        <v>Met</v>
      </c>
      <c r="Y789" t="str">
        <f>IF(tblOperations[[#This Row],[Closing_Backlog]]&lt;=_xlfn.XLOOKUP('04_References'!$A$8,tblKPITargets[KPI_Name],tblKPITargets[Target_Value]),"Met","Below Target")</f>
        <v>Met</v>
      </c>
    </row>
    <row r="790" spans="1:25">
      <c r="A790" s="6" t="s">
        <v>818</v>
      </c>
      <c r="B790" s="7">
        <v>46059</v>
      </c>
      <c r="C790" s="2" t="s">
        <v>27</v>
      </c>
      <c r="D790" s="2" t="s">
        <v>19</v>
      </c>
      <c r="E790" s="2">
        <v>0</v>
      </c>
      <c r="F790" s="2">
        <v>39</v>
      </c>
      <c r="G790" s="2">
        <v>39</v>
      </c>
      <c r="H790" s="2">
        <v>39</v>
      </c>
      <c r="I790" s="2">
        <v>0</v>
      </c>
      <c r="J790" s="2">
        <v>0</v>
      </c>
      <c r="K790" s="2">
        <v>0</v>
      </c>
      <c r="L790" s="2">
        <v>1.1000000000000001</v>
      </c>
      <c r="M790" s="2">
        <v>0.98799999999999999</v>
      </c>
      <c r="N790" s="2">
        <v>0.97799999999999998</v>
      </c>
      <c r="O790" s="2">
        <v>4.4000000000000004</v>
      </c>
      <c r="P790" s="2">
        <v>0.79400000000000004</v>
      </c>
      <c r="Q790" s="3">
        <v>1</v>
      </c>
      <c r="R790" s="4" t="str">
        <f>TRIM(tblOperations[[#This Row],[Region]])</f>
        <v>North East</v>
      </c>
      <c r="S790" s="4" t="str">
        <f>TRIM(tblOperations[[#This Row],[Team]])</f>
        <v>Workplace Services</v>
      </c>
      <c r="T790" s="4" t="str">
        <f>_xlfn.XLOOKUP(R790,tblRegionReference[Region],tblRegionReference[Area],"Not Found")</f>
        <v>North</v>
      </c>
      <c r="U790" s="4" t="str">
        <f>IF(tblOperations[[#This Row],[Completion_Rate]]&gt;=_xlfn.XLOOKUP("Completion Rate",tblKPITargets[KPI_Name],tblKPITargets[Target_Value]),"Met","Below Target")</f>
        <v>Met</v>
      </c>
      <c r="V790" t="str">
        <f>IF(tblOperations[[#This Row],[SLA_Compliance]]&gt;=_xlfn.XLOOKUP('04_References'!$A$3,tblKPITargets[KPI_Name],tblKPITargets[Target_Value]),"Met","Below Target")</f>
        <v>Met</v>
      </c>
      <c r="W790" t="str">
        <f>IF(tblOperations[[#This Row],[Quality_Pass_Rate]]&gt;=_xlfn.XLOOKUP('04_References'!$A$4,tblKPITargets[KPI_Name],tblKPITargets[Target_Value]),"Met","Below Target")</f>
        <v>Met</v>
      </c>
      <c r="X790" t="str">
        <f>IF(tblOperations[[#This Row],[Average_Completion_Days]]&lt;=_xlfn.XLOOKUP('04_References'!$A$7,tblKPITargets[KPI_Name],tblKPITargets[Target_Value]),"Met","Below Target")</f>
        <v>Met</v>
      </c>
      <c r="Y790" t="str">
        <f>IF(tblOperations[[#This Row],[Closing_Backlog]]&lt;=_xlfn.XLOOKUP('04_References'!$A$8,tblKPITargets[KPI_Name],tblKPITargets[Target_Value]),"Met","Below Target")</f>
        <v>Met</v>
      </c>
    </row>
    <row r="791" spans="1:25">
      <c r="A791" s="8" t="s">
        <v>819</v>
      </c>
      <c r="B791" s="9">
        <v>46059</v>
      </c>
      <c r="C791" s="4" t="s">
        <v>27</v>
      </c>
      <c r="D791" s="4" t="s">
        <v>21</v>
      </c>
      <c r="E791" s="4">
        <v>8</v>
      </c>
      <c r="F791" s="4">
        <v>65</v>
      </c>
      <c r="G791" s="4">
        <v>73</v>
      </c>
      <c r="H791" s="4">
        <v>56</v>
      </c>
      <c r="I791" s="4">
        <v>17</v>
      </c>
      <c r="J791" s="4">
        <v>0</v>
      </c>
      <c r="K791" s="4">
        <v>0</v>
      </c>
      <c r="L791" s="4">
        <v>2.5</v>
      </c>
      <c r="M791" s="4">
        <v>0.84899999999999998</v>
      </c>
      <c r="N791" s="4">
        <v>0.98799999999999999</v>
      </c>
      <c r="O791" s="4">
        <v>3.8</v>
      </c>
      <c r="P791" s="4">
        <v>0.626</v>
      </c>
      <c r="Q791" s="5">
        <v>0.76700000000000002</v>
      </c>
      <c r="R791" s="4" t="str">
        <f>TRIM(tblOperations[[#This Row],[Region]])</f>
        <v>North East</v>
      </c>
      <c r="S791" s="4" t="str">
        <f>TRIM(tblOperations[[#This Row],[Team]])</f>
        <v>Facilities Response</v>
      </c>
      <c r="T791" s="4" t="str">
        <f>_xlfn.XLOOKUP(R791,tblRegionReference[Region],tblRegionReference[Area],"Not Found")</f>
        <v>North</v>
      </c>
      <c r="U791" s="4" t="str">
        <f>IF(tblOperations[[#This Row],[Completion_Rate]]&gt;=_xlfn.XLOOKUP("Completion Rate",tblKPITargets[KPI_Name],tblKPITargets[Target_Value]),"Met","Below Target")</f>
        <v>Below Target</v>
      </c>
      <c r="V791" t="str">
        <f>IF(tblOperations[[#This Row],[SLA_Compliance]]&gt;=_xlfn.XLOOKUP('04_References'!$A$3,tblKPITargets[KPI_Name],tblKPITargets[Target_Value]),"Met","Below Target")</f>
        <v>Below Target</v>
      </c>
      <c r="W791" t="str">
        <f>IF(tblOperations[[#This Row],[Quality_Pass_Rate]]&gt;=_xlfn.XLOOKUP('04_References'!$A$4,tblKPITargets[KPI_Name],tblKPITargets[Target_Value]),"Met","Below Target")</f>
        <v>Met</v>
      </c>
      <c r="X791" t="str">
        <f>IF(tblOperations[[#This Row],[Average_Completion_Days]]&lt;=_xlfn.XLOOKUP('04_References'!$A$7,tblKPITargets[KPI_Name],tblKPITargets[Target_Value]),"Met","Below Target")</f>
        <v>Met</v>
      </c>
      <c r="Y791" t="str">
        <f>IF(tblOperations[[#This Row],[Closing_Backlog]]&lt;=_xlfn.XLOOKUP('04_References'!$A$8,tblKPITargets[KPI_Name],tblKPITargets[Target_Value]),"Met","Below Target")</f>
        <v>Below Target</v>
      </c>
    </row>
    <row r="792" spans="1:25">
      <c r="A792" s="6" t="s">
        <v>820</v>
      </c>
      <c r="B792" s="7">
        <v>46059</v>
      </c>
      <c r="C792" s="2" t="s">
        <v>27</v>
      </c>
      <c r="D792" s="2" t="s">
        <v>23</v>
      </c>
      <c r="E792" s="2">
        <v>574</v>
      </c>
      <c r="F792" s="2">
        <v>49</v>
      </c>
      <c r="G792" s="2">
        <v>623</v>
      </c>
      <c r="H792" s="2">
        <v>22</v>
      </c>
      <c r="I792" s="2">
        <v>601</v>
      </c>
      <c r="J792" s="2">
        <v>0</v>
      </c>
      <c r="K792" s="2">
        <v>0</v>
      </c>
      <c r="L792" s="2">
        <v>8</v>
      </c>
      <c r="M792" s="2">
        <v>0.6</v>
      </c>
      <c r="N792" s="2">
        <v>0.97799999999999998</v>
      </c>
      <c r="O792" s="2">
        <v>2.5</v>
      </c>
      <c r="P792" s="2">
        <v>0.755</v>
      </c>
      <c r="Q792" s="3">
        <v>3.5000000000000003E-2</v>
      </c>
      <c r="R792" s="4" t="str">
        <f>TRIM(tblOperations[[#This Row],[Region]])</f>
        <v>North East</v>
      </c>
      <c r="S792" s="4" t="str">
        <f>TRIM(tblOperations[[#This Row],[Team]])</f>
        <v>Estates Support</v>
      </c>
      <c r="T792" s="4" t="str">
        <f>_xlfn.XLOOKUP(R792,tblRegionReference[Region],tblRegionReference[Area],"Not Found")</f>
        <v>North</v>
      </c>
      <c r="U792" s="4" t="str">
        <f>IF(tblOperations[[#This Row],[Completion_Rate]]&gt;=_xlfn.XLOOKUP("Completion Rate",tblKPITargets[KPI_Name],tblKPITargets[Target_Value]),"Met","Below Target")</f>
        <v>Below Target</v>
      </c>
      <c r="V792" t="str">
        <f>IF(tblOperations[[#This Row],[SLA_Compliance]]&gt;=_xlfn.XLOOKUP('04_References'!$A$3,tblKPITargets[KPI_Name],tblKPITargets[Target_Value]),"Met","Below Target")</f>
        <v>Below Target</v>
      </c>
      <c r="W792" t="str">
        <f>IF(tblOperations[[#This Row],[Quality_Pass_Rate]]&gt;=_xlfn.XLOOKUP('04_References'!$A$4,tblKPITargets[KPI_Name],tblKPITargets[Target_Value]),"Met","Below Target")</f>
        <v>Met</v>
      </c>
      <c r="X792" t="str">
        <f>IF(tblOperations[[#This Row],[Average_Completion_Days]]&lt;=_xlfn.XLOOKUP('04_References'!$A$7,tblKPITargets[KPI_Name],tblKPITargets[Target_Value]),"Met","Below Target")</f>
        <v>Below Target</v>
      </c>
      <c r="Y792" t="str">
        <f>IF(tblOperations[[#This Row],[Closing_Backlog]]&lt;=_xlfn.XLOOKUP('04_References'!$A$8,tblKPITargets[KPI_Name],tblKPITargets[Target_Value]),"Met","Below Target")</f>
        <v>Below Target</v>
      </c>
    </row>
    <row r="793" spans="1:25">
      <c r="A793" s="8" t="s">
        <v>821</v>
      </c>
      <c r="B793" s="9">
        <v>46059</v>
      </c>
      <c r="C793" s="4" t="s">
        <v>27</v>
      </c>
      <c r="D793" s="4" t="s">
        <v>25</v>
      </c>
      <c r="E793" s="4">
        <v>29</v>
      </c>
      <c r="F793" s="4">
        <v>32</v>
      </c>
      <c r="G793" s="4">
        <v>61</v>
      </c>
      <c r="H793" s="4">
        <v>32</v>
      </c>
      <c r="I793" s="4">
        <v>29</v>
      </c>
      <c r="J793" s="4">
        <v>0</v>
      </c>
      <c r="K793" s="4">
        <v>0</v>
      </c>
      <c r="L793" s="4">
        <v>4.0999999999999996</v>
      </c>
      <c r="M793" s="4">
        <v>0.80600000000000005</v>
      </c>
      <c r="N793" s="4">
        <v>1</v>
      </c>
      <c r="O793" s="4">
        <v>3.5</v>
      </c>
      <c r="P793" s="4">
        <v>0.81100000000000005</v>
      </c>
      <c r="Q793" s="5">
        <v>0.52500000000000002</v>
      </c>
      <c r="R793" s="4" t="str">
        <f>TRIM(tblOperations[[#This Row],[Region]])</f>
        <v>North East</v>
      </c>
      <c r="S793" s="4" t="str">
        <f>TRIM(tblOperations[[#This Row],[Team]])</f>
        <v>Workplace Projects</v>
      </c>
      <c r="T793" s="4" t="str">
        <f>_xlfn.XLOOKUP(R793,tblRegionReference[Region],tblRegionReference[Area],"Not Found")</f>
        <v>North</v>
      </c>
      <c r="U793" s="4" t="str">
        <f>IF(tblOperations[[#This Row],[Completion_Rate]]&gt;=_xlfn.XLOOKUP("Completion Rate",tblKPITargets[KPI_Name],tblKPITargets[Target_Value]),"Met","Below Target")</f>
        <v>Below Target</v>
      </c>
      <c r="V793" t="str">
        <f>IF(tblOperations[[#This Row],[SLA_Compliance]]&gt;=_xlfn.XLOOKUP('04_References'!$A$3,tblKPITargets[KPI_Name],tblKPITargets[Target_Value]),"Met","Below Target")</f>
        <v>Below Target</v>
      </c>
      <c r="W793" t="str">
        <f>IF(tblOperations[[#This Row],[Quality_Pass_Rate]]&gt;=_xlfn.XLOOKUP('04_References'!$A$4,tblKPITargets[KPI_Name],tblKPITargets[Target_Value]),"Met","Below Target")</f>
        <v>Met</v>
      </c>
      <c r="X793" t="str">
        <f>IF(tblOperations[[#This Row],[Average_Completion_Days]]&lt;=_xlfn.XLOOKUP('04_References'!$A$7,tblKPITargets[KPI_Name],tblKPITargets[Target_Value]),"Met","Below Target")</f>
        <v>Below Target</v>
      </c>
      <c r="Y793" t="str">
        <f>IF(tblOperations[[#This Row],[Closing_Backlog]]&lt;=_xlfn.XLOOKUP('04_References'!$A$8,tblKPITargets[KPI_Name],tblKPITargets[Target_Value]),"Met","Below Target")</f>
        <v>Below Target</v>
      </c>
    </row>
    <row r="794" spans="1:25">
      <c r="A794" s="6" t="s">
        <v>822</v>
      </c>
      <c r="B794" s="7">
        <v>46059</v>
      </c>
      <c r="C794" s="2" t="s">
        <v>32</v>
      </c>
      <c r="D794" s="2" t="s">
        <v>19</v>
      </c>
      <c r="E794" s="2">
        <v>255</v>
      </c>
      <c r="F794" s="2">
        <v>51</v>
      </c>
      <c r="G794" s="2">
        <v>306</v>
      </c>
      <c r="H794" s="2">
        <v>33</v>
      </c>
      <c r="I794" s="2">
        <v>273</v>
      </c>
      <c r="J794" s="2">
        <v>0</v>
      </c>
      <c r="K794" s="2">
        <v>0</v>
      </c>
      <c r="L794" s="2">
        <v>8</v>
      </c>
      <c r="M794" s="2">
        <v>0.6</v>
      </c>
      <c r="N794" s="2">
        <v>0.996</v>
      </c>
      <c r="O794" s="2">
        <v>2.5</v>
      </c>
      <c r="P794" s="2">
        <v>0.76200000000000001</v>
      </c>
      <c r="Q794" s="3">
        <v>0.108</v>
      </c>
      <c r="R794" s="4" t="str">
        <f>TRIM(tblOperations[[#This Row],[Region]])</f>
        <v>North West</v>
      </c>
      <c r="S794" s="4" t="str">
        <f>TRIM(tblOperations[[#This Row],[Team]])</f>
        <v>Workplace Services</v>
      </c>
      <c r="T794" s="4" t="str">
        <f>_xlfn.XLOOKUP(R794,tblRegionReference[Region],tblRegionReference[Area],"Not Found")</f>
        <v>North</v>
      </c>
      <c r="U794" s="4" t="str">
        <f>IF(tblOperations[[#This Row],[Completion_Rate]]&gt;=_xlfn.XLOOKUP("Completion Rate",tblKPITargets[KPI_Name],tblKPITargets[Target_Value]),"Met","Below Target")</f>
        <v>Below Target</v>
      </c>
      <c r="V794" t="str">
        <f>IF(tblOperations[[#This Row],[SLA_Compliance]]&gt;=_xlfn.XLOOKUP('04_References'!$A$3,tblKPITargets[KPI_Name],tblKPITargets[Target_Value]),"Met","Below Target")</f>
        <v>Below Target</v>
      </c>
      <c r="W794" t="str">
        <f>IF(tblOperations[[#This Row],[Quality_Pass_Rate]]&gt;=_xlfn.XLOOKUP('04_References'!$A$4,tblKPITargets[KPI_Name],tblKPITargets[Target_Value]),"Met","Below Target")</f>
        <v>Met</v>
      </c>
      <c r="X794" t="str">
        <f>IF(tblOperations[[#This Row],[Average_Completion_Days]]&lt;=_xlfn.XLOOKUP('04_References'!$A$7,tblKPITargets[KPI_Name],tblKPITargets[Target_Value]),"Met","Below Target")</f>
        <v>Below Target</v>
      </c>
      <c r="Y794" t="str">
        <f>IF(tblOperations[[#This Row],[Closing_Backlog]]&lt;=_xlfn.XLOOKUP('04_References'!$A$8,tblKPITargets[KPI_Name],tblKPITargets[Target_Value]),"Met","Below Target")</f>
        <v>Below Target</v>
      </c>
    </row>
    <row r="795" spans="1:25">
      <c r="A795" s="8" t="s">
        <v>823</v>
      </c>
      <c r="B795" s="9">
        <v>46059</v>
      </c>
      <c r="C795" s="4" t="s">
        <v>32</v>
      </c>
      <c r="D795" s="4" t="s">
        <v>21</v>
      </c>
      <c r="E795" s="4">
        <v>522</v>
      </c>
      <c r="F795" s="4">
        <v>43</v>
      </c>
      <c r="G795" s="4">
        <v>565</v>
      </c>
      <c r="H795" s="4">
        <v>19</v>
      </c>
      <c r="I795" s="4">
        <v>546</v>
      </c>
      <c r="J795" s="4">
        <v>0</v>
      </c>
      <c r="K795" s="4">
        <v>0</v>
      </c>
      <c r="L795" s="4">
        <v>8</v>
      </c>
      <c r="M795" s="4">
        <v>0.6</v>
      </c>
      <c r="N795" s="4">
        <v>0.99399999999999999</v>
      </c>
      <c r="O795" s="4">
        <v>2.5</v>
      </c>
      <c r="P795" s="4">
        <v>0.65500000000000003</v>
      </c>
      <c r="Q795" s="5">
        <v>3.4000000000000002E-2</v>
      </c>
      <c r="R795" s="4" t="str">
        <f>TRIM(tblOperations[[#This Row],[Region]])</f>
        <v>North West</v>
      </c>
      <c r="S795" s="4" t="str">
        <f>TRIM(tblOperations[[#This Row],[Team]])</f>
        <v>Facilities Response</v>
      </c>
      <c r="T795" s="4" t="str">
        <f>_xlfn.XLOOKUP(R795,tblRegionReference[Region],tblRegionReference[Area],"Not Found")</f>
        <v>North</v>
      </c>
      <c r="U795" s="4" t="str">
        <f>IF(tblOperations[[#This Row],[Completion_Rate]]&gt;=_xlfn.XLOOKUP("Completion Rate",tblKPITargets[KPI_Name],tblKPITargets[Target_Value]),"Met","Below Target")</f>
        <v>Below Target</v>
      </c>
      <c r="V795" t="str">
        <f>IF(tblOperations[[#This Row],[SLA_Compliance]]&gt;=_xlfn.XLOOKUP('04_References'!$A$3,tblKPITargets[KPI_Name],tblKPITargets[Target_Value]),"Met","Below Target")</f>
        <v>Below Target</v>
      </c>
      <c r="W795" t="str">
        <f>IF(tblOperations[[#This Row],[Quality_Pass_Rate]]&gt;=_xlfn.XLOOKUP('04_References'!$A$4,tblKPITargets[KPI_Name],tblKPITargets[Target_Value]),"Met","Below Target")</f>
        <v>Met</v>
      </c>
      <c r="X795" t="str">
        <f>IF(tblOperations[[#This Row],[Average_Completion_Days]]&lt;=_xlfn.XLOOKUP('04_References'!$A$7,tblKPITargets[KPI_Name],tblKPITargets[Target_Value]),"Met","Below Target")</f>
        <v>Below Target</v>
      </c>
      <c r="Y795" t="str">
        <f>IF(tblOperations[[#This Row],[Closing_Backlog]]&lt;=_xlfn.XLOOKUP('04_References'!$A$8,tblKPITargets[KPI_Name],tblKPITargets[Target_Value]),"Met","Below Target")</f>
        <v>Below Target</v>
      </c>
    </row>
    <row r="796" spans="1:25">
      <c r="A796" s="6" t="s">
        <v>824</v>
      </c>
      <c r="B796" s="7">
        <v>46059</v>
      </c>
      <c r="C796" s="2" t="s">
        <v>32</v>
      </c>
      <c r="D796" s="2" t="s">
        <v>23</v>
      </c>
      <c r="E796" s="2">
        <v>661</v>
      </c>
      <c r="F796" s="2">
        <v>33</v>
      </c>
      <c r="G796" s="2">
        <v>694</v>
      </c>
      <c r="H796" s="2">
        <v>23</v>
      </c>
      <c r="I796" s="2">
        <v>671</v>
      </c>
      <c r="J796" s="2">
        <v>0</v>
      </c>
      <c r="K796" s="2">
        <v>0</v>
      </c>
      <c r="L796" s="2">
        <v>8</v>
      </c>
      <c r="M796" s="2">
        <v>0.6</v>
      </c>
      <c r="N796" s="2">
        <v>0.98699999999999999</v>
      </c>
      <c r="O796" s="2">
        <v>2.5</v>
      </c>
      <c r="P796" s="2">
        <v>0.67200000000000004</v>
      </c>
      <c r="Q796" s="3">
        <v>3.3000000000000002E-2</v>
      </c>
      <c r="R796" s="4" t="str">
        <f>TRIM(tblOperations[[#This Row],[Region]])</f>
        <v>North West</v>
      </c>
      <c r="S796" s="4" t="str">
        <f>TRIM(tblOperations[[#This Row],[Team]])</f>
        <v>Estates Support</v>
      </c>
      <c r="T796" s="4" t="str">
        <f>_xlfn.XLOOKUP(R796,tblRegionReference[Region],tblRegionReference[Area],"Not Found")</f>
        <v>North</v>
      </c>
      <c r="U796" s="4" t="str">
        <f>IF(tblOperations[[#This Row],[Completion_Rate]]&gt;=_xlfn.XLOOKUP("Completion Rate",tblKPITargets[KPI_Name],tblKPITargets[Target_Value]),"Met","Below Target")</f>
        <v>Below Target</v>
      </c>
      <c r="V796" t="str">
        <f>IF(tblOperations[[#This Row],[SLA_Compliance]]&gt;=_xlfn.XLOOKUP('04_References'!$A$3,tblKPITargets[KPI_Name],tblKPITargets[Target_Value]),"Met","Below Target")</f>
        <v>Below Target</v>
      </c>
      <c r="W796" t="str">
        <f>IF(tblOperations[[#This Row],[Quality_Pass_Rate]]&gt;=_xlfn.XLOOKUP('04_References'!$A$4,tblKPITargets[KPI_Name],tblKPITargets[Target_Value]),"Met","Below Target")</f>
        <v>Met</v>
      </c>
      <c r="X796" t="str">
        <f>IF(tblOperations[[#This Row],[Average_Completion_Days]]&lt;=_xlfn.XLOOKUP('04_References'!$A$7,tblKPITargets[KPI_Name],tblKPITargets[Target_Value]),"Met","Below Target")</f>
        <v>Below Target</v>
      </c>
      <c r="Y796" t="str">
        <f>IF(tblOperations[[#This Row],[Closing_Backlog]]&lt;=_xlfn.XLOOKUP('04_References'!$A$8,tblKPITargets[KPI_Name],tblKPITargets[Target_Value]),"Met","Below Target")</f>
        <v>Below Target</v>
      </c>
    </row>
    <row r="797" spans="1:25">
      <c r="A797" s="8" t="s">
        <v>825</v>
      </c>
      <c r="B797" s="9">
        <v>46059</v>
      </c>
      <c r="C797" s="4" t="s">
        <v>32</v>
      </c>
      <c r="D797" s="4" t="s">
        <v>25</v>
      </c>
      <c r="E797" s="4">
        <v>0</v>
      </c>
      <c r="F797" s="4">
        <v>27</v>
      </c>
      <c r="G797" s="4">
        <v>27</v>
      </c>
      <c r="H797" s="4">
        <v>27</v>
      </c>
      <c r="I797" s="4">
        <v>0</v>
      </c>
      <c r="J797" s="4">
        <v>0</v>
      </c>
      <c r="K797" s="4">
        <v>0</v>
      </c>
      <c r="L797" s="4">
        <v>1.9</v>
      </c>
      <c r="M797" s="4">
        <v>0.97299999999999998</v>
      </c>
      <c r="N797" s="4">
        <v>0.99</v>
      </c>
      <c r="O797" s="4">
        <v>4.5</v>
      </c>
      <c r="P797" s="4">
        <v>0.68200000000000005</v>
      </c>
      <c r="Q797" s="5">
        <v>1</v>
      </c>
      <c r="R797" s="4" t="str">
        <f>TRIM(tblOperations[[#This Row],[Region]])</f>
        <v>North West</v>
      </c>
      <c r="S797" s="4" t="str">
        <f>TRIM(tblOperations[[#This Row],[Team]])</f>
        <v>Workplace Projects</v>
      </c>
      <c r="T797" s="4" t="str">
        <f>_xlfn.XLOOKUP(R797,tblRegionReference[Region],tblRegionReference[Area],"Not Found")</f>
        <v>North</v>
      </c>
      <c r="U797" s="4" t="str">
        <f>IF(tblOperations[[#This Row],[Completion_Rate]]&gt;=_xlfn.XLOOKUP("Completion Rate",tblKPITargets[KPI_Name],tblKPITargets[Target_Value]),"Met","Below Target")</f>
        <v>Met</v>
      </c>
      <c r="V797" t="str">
        <f>IF(tblOperations[[#This Row],[SLA_Compliance]]&gt;=_xlfn.XLOOKUP('04_References'!$A$3,tblKPITargets[KPI_Name],tblKPITargets[Target_Value]),"Met","Below Target")</f>
        <v>Met</v>
      </c>
      <c r="W797" t="str">
        <f>IF(tblOperations[[#This Row],[Quality_Pass_Rate]]&gt;=_xlfn.XLOOKUP('04_References'!$A$4,tblKPITargets[KPI_Name],tblKPITargets[Target_Value]),"Met","Below Target")</f>
        <v>Met</v>
      </c>
      <c r="X797" t="str">
        <f>IF(tblOperations[[#This Row],[Average_Completion_Days]]&lt;=_xlfn.XLOOKUP('04_References'!$A$7,tblKPITargets[KPI_Name],tblKPITargets[Target_Value]),"Met","Below Target")</f>
        <v>Met</v>
      </c>
      <c r="Y797" t="str">
        <f>IF(tblOperations[[#This Row],[Closing_Backlog]]&lt;=_xlfn.XLOOKUP('04_References'!$A$8,tblKPITargets[KPI_Name],tblKPITargets[Target_Value]),"Met","Below Target")</f>
        <v>Met</v>
      </c>
    </row>
    <row r="798" spans="1:25">
      <c r="A798" s="6" t="s">
        <v>826</v>
      </c>
      <c r="B798" s="7">
        <v>46059</v>
      </c>
      <c r="C798" s="2" t="s">
        <v>37</v>
      </c>
      <c r="D798" s="2" t="s">
        <v>19</v>
      </c>
      <c r="E798" s="2">
        <v>0</v>
      </c>
      <c r="F798" s="2">
        <v>54</v>
      </c>
      <c r="G798" s="2">
        <v>54</v>
      </c>
      <c r="H798" s="2">
        <v>46</v>
      </c>
      <c r="I798" s="2">
        <v>8</v>
      </c>
      <c r="J798" s="2">
        <v>0</v>
      </c>
      <c r="K798" s="2">
        <v>0</v>
      </c>
      <c r="L798" s="2">
        <v>1.7</v>
      </c>
      <c r="M798" s="2">
        <v>0.92800000000000005</v>
      </c>
      <c r="N798" s="2">
        <v>0.96399999999999997</v>
      </c>
      <c r="O798" s="2">
        <v>4.2</v>
      </c>
      <c r="P798" s="2">
        <v>0.78400000000000003</v>
      </c>
      <c r="Q798" s="3">
        <v>0.85199999999999998</v>
      </c>
      <c r="R798" s="4" t="str">
        <f>TRIM(tblOperations[[#This Row],[Region]])</f>
        <v>Midlands</v>
      </c>
      <c r="S798" s="4" t="str">
        <f>TRIM(tblOperations[[#This Row],[Team]])</f>
        <v>Workplace Services</v>
      </c>
      <c r="T798" s="4" t="str">
        <f>_xlfn.XLOOKUP(R798,tblRegionReference[Region],tblRegionReference[Area],"Not Found")</f>
        <v>Central</v>
      </c>
      <c r="U798" s="4" t="str">
        <f>IF(tblOperations[[#This Row],[Completion_Rate]]&gt;=_xlfn.XLOOKUP("Completion Rate",tblKPITargets[KPI_Name],tblKPITargets[Target_Value]),"Met","Below Target")</f>
        <v>Below Target</v>
      </c>
      <c r="V798" t="str">
        <f>IF(tblOperations[[#This Row],[SLA_Compliance]]&gt;=_xlfn.XLOOKUP('04_References'!$A$3,tblKPITargets[KPI_Name],tblKPITargets[Target_Value]),"Met","Below Target")</f>
        <v>Met</v>
      </c>
      <c r="W798" t="str">
        <f>IF(tblOperations[[#This Row],[Quality_Pass_Rate]]&gt;=_xlfn.XLOOKUP('04_References'!$A$4,tblKPITargets[KPI_Name],tblKPITargets[Target_Value]),"Met","Below Target")</f>
        <v>Met</v>
      </c>
      <c r="X798" t="str">
        <f>IF(tblOperations[[#This Row],[Average_Completion_Days]]&lt;=_xlfn.XLOOKUP('04_References'!$A$7,tblKPITargets[KPI_Name],tblKPITargets[Target_Value]),"Met","Below Target")</f>
        <v>Met</v>
      </c>
      <c r="Y798" t="str">
        <f>IF(tblOperations[[#This Row],[Closing_Backlog]]&lt;=_xlfn.XLOOKUP('04_References'!$A$8,tblKPITargets[KPI_Name],tblKPITargets[Target_Value]),"Met","Below Target")</f>
        <v>Met</v>
      </c>
    </row>
    <row r="799" spans="1:25">
      <c r="A799" s="8" t="s">
        <v>827</v>
      </c>
      <c r="B799" s="9">
        <v>46059</v>
      </c>
      <c r="C799" s="4" t="s">
        <v>37</v>
      </c>
      <c r="D799" s="4" t="s">
        <v>21</v>
      </c>
      <c r="E799" s="4">
        <v>341</v>
      </c>
      <c r="F799" s="4">
        <v>40</v>
      </c>
      <c r="G799" s="4">
        <v>381</v>
      </c>
      <c r="H799" s="4">
        <v>30</v>
      </c>
      <c r="I799" s="4">
        <v>351</v>
      </c>
      <c r="J799" s="4">
        <v>1</v>
      </c>
      <c r="K799" s="4">
        <v>0</v>
      </c>
      <c r="L799" s="4">
        <v>8</v>
      </c>
      <c r="M799" s="4">
        <v>0.6</v>
      </c>
      <c r="N799" s="4">
        <v>0.95199999999999996</v>
      </c>
      <c r="O799" s="4">
        <v>2.5</v>
      </c>
      <c r="P799" s="4">
        <v>0.70399999999999996</v>
      </c>
      <c r="Q799" s="5">
        <v>7.9000000000000001E-2</v>
      </c>
      <c r="R799" s="4" t="str">
        <f>TRIM(tblOperations[[#This Row],[Region]])</f>
        <v>Midlands</v>
      </c>
      <c r="S799" s="4" t="str">
        <f>TRIM(tblOperations[[#This Row],[Team]])</f>
        <v>Facilities Response</v>
      </c>
      <c r="T799" s="4" t="str">
        <f>_xlfn.XLOOKUP(R799,tblRegionReference[Region],tblRegionReference[Area],"Not Found")</f>
        <v>Central</v>
      </c>
      <c r="U799" s="4" t="str">
        <f>IF(tblOperations[[#This Row],[Completion_Rate]]&gt;=_xlfn.XLOOKUP("Completion Rate",tblKPITargets[KPI_Name],tblKPITargets[Target_Value]),"Met","Below Target")</f>
        <v>Below Target</v>
      </c>
      <c r="V799" t="str">
        <f>IF(tblOperations[[#This Row],[SLA_Compliance]]&gt;=_xlfn.XLOOKUP('04_References'!$A$3,tblKPITargets[KPI_Name],tblKPITargets[Target_Value]),"Met","Below Target")</f>
        <v>Below Target</v>
      </c>
      <c r="W799" t="str">
        <f>IF(tblOperations[[#This Row],[Quality_Pass_Rate]]&gt;=_xlfn.XLOOKUP('04_References'!$A$4,tblKPITargets[KPI_Name],tblKPITargets[Target_Value]),"Met","Below Target")</f>
        <v>Met</v>
      </c>
      <c r="X799" t="str">
        <f>IF(tblOperations[[#This Row],[Average_Completion_Days]]&lt;=_xlfn.XLOOKUP('04_References'!$A$7,tblKPITargets[KPI_Name],tblKPITargets[Target_Value]),"Met","Below Target")</f>
        <v>Below Target</v>
      </c>
      <c r="Y799" t="str">
        <f>IF(tblOperations[[#This Row],[Closing_Backlog]]&lt;=_xlfn.XLOOKUP('04_References'!$A$8,tblKPITargets[KPI_Name],tblKPITargets[Target_Value]),"Met","Below Target")</f>
        <v>Below Target</v>
      </c>
    </row>
    <row r="800" spans="1:25">
      <c r="A800" s="6" t="s">
        <v>828</v>
      </c>
      <c r="B800" s="7">
        <v>46059</v>
      </c>
      <c r="C800" s="2" t="s">
        <v>37</v>
      </c>
      <c r="D800" s="2" t="s">
        <v>23</v>
      </c>
      <c r="E800" s="2">
        <v>130</v>
      </c>
      <c r="F800" s="2">
        <v>31</v>
      </c>
      <c r="G800" s="2">
        <v>161</v>
      </c>
      <c r="H800" s="2">
        <v>28</v>
      </c>
      <c r="I800" s="2">
        <v>133</v>
      </c>
      <c r="J800" s="2">
        <v>0</v>
      </c>
      <c r="K800" s="2">
        <v>0</v>
      </c>
      <c r="L800" s="2">
        <v>8</v>
      </c>
      <c r="M800" s="2">
        <v>0.6</v>
      </c>
      <c r="N800" s="2">
        <v>0.97599999999999998</v>
      </c>
      <c r="O800" s="2">
        <v>2.5</v>
      </c>
      <c r="P800" s="2">
        <v>0.72899999999999998</v>
      </c>
      <c r="Q800" s="3">
        <v>0.17399999999999999</v>
      </c>
      <c r="R800" s="4" t="str">
        <f>TRIM(tblOperations[[#This Row],[Region]])</f>
        <v>Midlands</v>
      </c>
      <c r="S800" s="4" t="str">
        <f>TRIM(tblOperations[[#This Row],[Team]])</f>
        <v>Estates Support</v>
      </c>
      <c r="T800" s="4" t="str">
        <f>_xlfn.XLOOKUP(R800,tblRegionReference[Region],tblRegionReference[Area],"Not Found")</f>
        <v>Central</v>
      </c>
      <c r="U800" s="4" t="str">
        <f>IF(tblOperations[[#This Row],[Completion_Rate]]&gt;=_xlfn.XLOOKUP("Completion Rate",tblKPITargets[KPI_Name],tblKPITargets[Target_Value]),"Met","Below Target")</f>
        <v>Below Target</v>
      </c>
      <c r="V800" t="str">
        <f>IF(tblOperations[[#This Row],[SLA_Compliance]]&gt;=_xlfn.XLOOKUP('04_References'!$A$3,tblKPITargets[KPI_Name],tblKPITargets[Target_Value]),"Met","Below Target")</f>
        <v>Below Target</v>
      </c>
      <c r="W800" t="str">
        <f>IF(tblOperations[[#This Row],[Quality_Pass_Rate]]&gt;=_xlfn.XLOOKUP('04_References'!$A$4,tblKPITargets[KPI_Name],tblKPITargets[Target_Value]),"Met","Below Target")</f>
        <v>Met</v>
      </c>
      <c r="X800" t="str">
        <f>IF(tblOperations[[#This Row],[Average_Completion_Days]]&lt;=_xlfn.XLOOKUP('04_References'!$A$7,tblKPITargets[KPI_Name],tblKPITargets[Target_Value]),"Met","Below Target")</f>
        <v>Below Target</v>
      </c>
      <c r="Y800" t="str">
        <f>IF(tblOperations[[#This Row],[Closing_Backlog]]&lt;=_xlfn.XLOOKUP('04_References'!$A$8,tblKPITargets[KPI_Name],tblKPITargets[Target_Value]),"Met","Below Target")</f>
        <v>Below Target</v>
      </c>
    </row>
    <row r="801" spans="1:25">
      <c r="A801" s="8" t="s">
        <v>829</v>
      </c>
      <c r="B801" s="9">
        <v>46059</v>
      </c>
      <c r="C801" s="4" t="s">
        <v>37</v>
      </c>
      <c r="D801" s="4" t="s">
        <v>25</v>
      </c>
      <c r="E801" s="4">
        <v>0</v>
      </c>
      <c r="F801" s="4">
        <v>34</v>
      </c>
      <c r="G801" s="4">
        <v>34</v>
      </c>
      <c r="H801" s="4">
        <v>34</v>
      </c>
      <c r="I801" s="4">
        <v>0</v>
      </c>
      <c r="J801" s="4">
        <v>0</v>
      </c>
      <c r="K801" s="4">
        <v>0</v>
      </c>
      <c r="L801" s="4">
        <v>1.6</v>
      </c>
      <c r="M801" s="4">
        <v>0.97399999999999998</v>
      </c>
      <c r="N801" s="4">
        <v>0.96499999999999997</v>
      </c>
      <c r="O801" s="4">
        <v>4.3</v>
      </c>
      <c r="P801" s="4">
        <v>0.747</v>
      </c>
      <c r="Q801" s="5">
        <v>1</v>
      </c>
      <c r="R801" s="4" t="str">
        <f>TRIM(tblOperations[[#This Row],[Region]])</f>
        <v>Midlands</v>
      </c>
      <c r="S801" s="4" t="str">
        <f>TRIM(tblOperations[[#This Row],[Team]])</f>
        <v>Workplace Projects</v>
      </c>
      <c r="T801" s="4" t="str">
        <f>_xlfn.XLOOKUP(R801,tblRegionReference[Region],tblRegionReference[Area],"Not Found")</f>
        <v>Central</v>
      </c>
      <c r="U801" s="4" t="str">
        <f>IF(tblOperations[[#This Row],[Completion_Rate]]&gt;=_xlfn.XLOOKUP("Completion Rate",tblKPITargets[KPI_Name],tblKPITargets[Target_Value]),"Met","Below Target")</f>
        <v>Met</v>
      </c>
      <c r="V801" t="str">
        <f>IF(tblOperations[[#This Row],[SLA_Compliance]]&gt;=_xlfn.XLOOKUP('04_References'!$A$3,tblKPITargets[KPI_Name],tblKPITargets[Target_Value]),"Met","Below Target")</f>
        <v>Met</v>
      </c>
      <c r="W801" t="str">
        <f>IF(tblOperations[[#This Row],[Quality_Pass_Rate]]&gt;=_xlfn.XLOOKUP('04_References'!$A$4,tblKPITargets[KPI_Name],tblKPITargets[Target_Value]),"Met","Below Target")</f>
        <v>Met</v>
      </c>
      <c r="X801" t="str">
        <f>IF(tblOperations[[#This Row],[Average_Completion_Days]]&lt;=_xlfn.XLOOKUP('04_References'!$A$7,tblKPITargets[KPI_Name],tblKPITargets[Target_Value]),"Met","Below Target")</f>
        <v>Met</v>
      </c>
      <c r="Y801" t="str">
        <f>IF(tblOperations[[#This Row],[Closing_Backlog]]&lt;=_xlfn.XLOOKUP('04_References'!$A$8,tblKPITargets[KPI_Name],tblKPITargets[Target_Value]),"Met","Below Target")</f>
        <v>Met</v>
      </c>
    </row>
    <row r="802" spans="1:25">
      <c r="A802" s="6" t="s">
        <v>830</v>
      </c>
      <c r="B802" s="7">
        <v>46059</v>
      </c>
      <c r="C802" s="2" t="s">
        <v>43</v>
      </c>
      <c r="D802" s="2" t="s">
        <v>19</v>
      </c>
      <c r="E802" s="2">
        <v>431</v>
      </c>
      <c r="F802" s="2">
        <v>45</v>
      </c>
      <c r="G802" s="2">
        <v>476</v>
      </c>
      <c r="H802" s="2">
        <v>25</v>
      </c>
      <c r="I802" s="2">
        <v>451</v>
      </c>
      <c r="J802" s="2">
        <v>0</v>
      </c>
      <c r="K802" s="2">
        <v>0</v>
      </c>
      <c r="L802" s="2">
        <v>8</v>
      </c>
      <c r="M802" s="2">
        <v>0.6</v>
      </c>
      <c r="N802" s="2">
        <v>0.98299999999999998</v>
      </c>
      <c r="O802" s="2">
        <v>2.5</v>
      </c>
      <c r="P802" s="2">
        <v>0.78400000000000003</v>
      </c>
      <c r="Q802" s="3">
        <v>5.2999999999999999E-2</v>
      </c>
      <c r="R802" s="4" t="str">
        <f>TRIM(tblOperations[[#This Row],[Region]])</f>
        <v>South West</v>
      </c>
      <c r="S802" s="4" t="str">
        <f>TRIM(tblOperations[[#This Row],[Team]])</f>
        <v>Workplace Services</v>
      </c>
      <c r="T802" s="4" t="str">
        <f>_xlfn.XLOOKUP(R802,tblRegionReference[Region],tblRegionReference[Area],"Not Found")</f>
        <v>South</v>
      </c>
      <c r="U802" s="4" t="str">
        <f>IF(tblOperations[[#This Row],[Completion_Rate]]&gt;=_xlfn.XLOOKUP("Completion Rate",tblKPITargets[KPI_Name],tblKPITargets[Target_Value]),"Met","Below Target")</f>
        <v>Below Target</v>
      </c>
      <c r="V802" t="str">
        <f>IF(tblOperations[[#This Row],[SLA_Compliance]]&gt;=_xlfn.XLOOKUP('04_References'!$A$3,tblKPITargets[KPI_Name],tblKPITargets[Target_Value]),"Met","Below Target")</f>
        <v>Below Target</v>
      </c>
      <c r="W802" t="str">
        <f>IF(tblOperations[[#This Row],[Quality_Pass_Rate]]&gt;=_xlfn.XLOOKUP('04_References'!$A$4,tblKPITargets[KPI_Name],tblKPITargets[Target_Value]),"Met","Below Target")</f>
        <v>Met</v>
      </c>
      <c r="X802" t="str">
        <f>IF(tblOperations[[#This Row],[Average_Completion_Days]]&lt;=_xlfn.XLOOKUP('04_References'!$A$7,tblKPITargets[KPI_Name],tblKPITargets[Target_Value]),"Met","Below Target")</f>
        <v>Below Target</v>
      </c>
      <c r="Y802" t="str">
        <f>IF(tblOperations[[#This Row],[Closing_Backlog]]&lt;=_xlfn.XLOOKUP('04_References'!$A$8,tblKPITargets[KPI_Name],tblKPITargets[Target_Value]),"Met","Below Target")</f>
        <v>Below Target</v>
      </c>
    </row>
    <row r="803" spans="1:25">
      <c r="A803" s="8" t="s">
        <v>831</v>
      </c>
      <c r="B803" s="9">
        <v>46059</v>
      </c>
      <c r="C803" s="4" t="s">
        <v>43</v>
      </c>
      <c r="D803" s="4" t="s">
        <v>21</v>
      </c>
      <c r="E803" s="4">
        <v>9</v>
      </c>
      <c r="F803" s="4">
        <v>44</v>
      </c>
      <c r="G803" s="4">
        <v>53</v>
      </c>
      <c r="H803" s="4">
        <v>47</v>
      </c>
      <c r="I803" s="4">
        <v>6</v>
      </c>
      <c r="J803" s="4">
        <v>0</v>
      </c>
      <c r="K803" s="4">
        <v>0</v>
      </c>
      <c r="L803" s="4">
        <v>2.1</v>
      </c>
      <c r="M803" s="4">
        <v>0.94</v>
      </c>
      <c r="N803" s="4">
        <v>0.98899999999999999</v>
      </c>
      <c r="O803" s="4">
        <v>4.4000000000000004</v>
      </c>
      <c r="P803" s="4">
        <v>0.70799999999999996</v>
      </c>
      <c r="Q803" s="5">
        <v>0.88700000000000001</v>
      </c>
      <c r="R803" s="4" t="str">
        <f>TRIM(tblOperations[[#This Row],[Region]])</f>
        <v>South West</v>
      </c>
      <c r="S803" s="4" t="str">
        <f>TRIM(tblOperations[[#This Row],[Team]])</f>
        <v>Facilities Response</v>
      </c>
      <c r="T803" s="4" t="str">
        <f>_xlfn.XLOOKUP(R803,tblRegionReference[Region],tblRegionReference[Area],"Not Found")</f>
        <v>South</v>
      </c>
      <c r="U803" s="4" t="str">
        <f>IF(tblOperations[[#This Row],[Completion_Rate]]&gt;=_xlfn.XLOOKUP("Completion Rate",tblKPITargets[KPI_Name],tblKPITargets[Target_Value]),"Met","Below Target")</f>
        <v>Below Target</v>
      </c>
      <c r="V803" t="str">
        <f>IF(tblOperations[[#This Row],[SLA_Compliance]]&gt;=_xlfn.XLOOKUP('04_References'!$A$3,tblKPITargets[KPI_Name],tblKPITargets[Target_Value]),"Met","Below Target")</f>
        <v>Met</v>
      </c>
      <c r="W803" t="str">
        <f>IF(tblOperations[[#This Row],[Quality_Pass_Rate]]&gt;=_xlfn.XLOOKUP('04_References'!$A$4,tblKPITargets[KPI_Name],tblKPITargets[Target_Value]),"Met","Below Target")</f>
        <v>Met</v>
      </c>
      <c r="X803" t="str">
        <f>IF(tblOperations[[#This Row],[Average_Completion_Days]]&lt;=_xlfn.XLOOKUP('04_References'!$A$7,tblKPITargets[KPI_Name],tblKPITargets[Target_Value]),"Met","Below Target")</f>
        <v>Met</v>
      </c>
      <c r="Y803" t="str">
        <f>IF(tblOperations[[#This Row],[Closing_Backlog]]&lt;=_xlfn.XLOOKUP('04_References'!$A$8,tblKPITargets[KPI_Name],tblKPITargets[Target_Value]),"Met","Below Target")</f>
        <v>Met</v>
      </c>
    </row>
    <row r="804" spans="1:25">
      <c r="A804" s="6" t="s">
        <v>832</v>
      </c>
      <c r="B804" s="7">
        <v>46059</v>
      </c>
      <c r="C804" s="2" t="s">
        <v>43</v>
      </c>
      <c r="D804" s="2" t="s">
        <v>23</v>
      </c>
      <c r="E804" s="2">
        <v>0</v>
      </c>
      <c r="F804" s="2">
        <v>48</v>
      </c>
      <c r="G804" s="2">
        <v>48</v>
      </c>
      <c r="H804" s="2">
        <v>48</v>
      </c>
      <c r="I804" s="2">
        <v>0</v>
      </c>
      <c r="J804" s="2">
        <v>0</v>
      </c>
      <c r="K804" s="2">
        <v>0</v>
      </c>
      <c r="L804" s="2">
        <v>1.7</v>
      </c>
      <c r="M804" s="2">
        <v>0.93300000000000005</v>
      </c>
      <c r="N804" s="2">
        <v>1</v>
      </c>
      <c r="O804" s="2">
        <v>4.7</v>
      </c>
      <c r="P804" s="2">
        <v>0.80100000000000005</v>
      </c>
      <c r="Q804" s="3">
        <v>1</v>
      </c>
      <c r="R804" s="4" t="str">
        <f>TRIM(tblOperations[[#This Row],[Region]])</f>
        <v>South West</v>
      </c>
      <c r="S804" s="4" t="str">
        <f>TRIM(tblOperations[[#This Row],[Team]])</f>
        <v>Estates Support</v>
      </c>
      <c r="T804" s="4" t="str">
        <f>_xlfn.XLOOKUP(R804,tblRegionReference[Region],tblRegionReference[Area],"Not Found")</f>
        <v>South</v>
      </c>
      <c r="U804" s="4" t="str">
        <f>IF(tblOperations[[#This Row],[Completion_Rate]]&gt;=_xlfn.XLOOKUP("Completion Rate",tblKPITargets[KPI_Name],tblKPITargets[Target_Value]),"Met","Below Target")</f>
        <v>Met</v>
      </c>
      <c r="V804" t="str">
        <f>IF(tblOperations[[#This Row],[SLA_Compliance]]&gt;=_xlfn.XLOOKUP('04_References'!$A$3,tblKPITargets[KPI_Name],tblKPITargets[Target_Value]),"Met","Below Target")</f>
        <v>Met</v>
      </c>
      <c r="W804" t="str">
        <f>IF(tblOperations[[#This Row],[Quality_Pass_Rate]]&gt;=_xlfn.XLOOKUP('04_References'!$A$4,tblKPITargets[KPI_Name],tblKPITargets[Target_Value]),"Met","Below Target")</f>
        <v>Met</v>
      </c>
      <c r="X804" t="str">
        <f>IF(tblOperations[[#This Row],[Average_Completion_Days]]&lt;=_xlfn.XLOOKUP('04_References'!$A$7,tblKPITargets[KPI_Name],tblKPITargets[Target_Value]),"Met","Below Target")</f>
        <v>Met</v>
      </c>
      <c r="Y804" t="str">
        <f>IF(tblOperations[[#This Row],[Closing_Backlog]]&lt;=_xlfn.XLOOKUP('04_References'!$A$8,tblKPITargets[KPI_Name],tblKPITargets[Target_Value]),"Met","Below Target")</f>
        <v>Met</v>
      </c>
    </row>
    <row r="805" spans="1:25">
      <c r="A805" s="8" t="s">
        <v>833</v>
      </c>
      <c r="B805" s="9">
        <v>46059</v>
      </c>
      <c r="C805" s="4" t="s">
        <v>43</v>
      </c>
      <c r="D805" s="4" t="s">
        <v>25</v>
      </c>
      <c r="E805" s="4">
        <v>0</v>
      </c>
      <c r="F805" s="4">
        <v>23</v>
      </c>
      <c r="G805" s="4">
        <v>23</v>
      </c>
      <c r="H805" s="4">
        <v>23</v>
      </c>
      <c r="I805" s="4">
        <v>0</v>
      </c>
      <c r="J805" s="4">
        <v>0</v>
      </c>
      <c r="K805" s="4">
        <v>0</v>
      </c>
      <c r="L805" s="4">
        <v>1.9</v>
      </c>
      <c r="M805" s="4">
        <v>0.98</v>
      </c>
      <c r="N805" s="4">
        <v>0.95399999999999996</v>
      </c>
      <c r="O805" s="4">
        <v>4.5</v>
      </c>
      <c r="P805" s="4">
        <v>0.75</v>
      </c>
      <c r="Q805" s="5">
        <v>1</v>
      </c>
      <c r="R805" s="4" t="str">
        <f>TRIM(tblOperations[[#This Row],[Region]])</f>
        <v>South West</v>
      </c>
      <c r="S805" s="4" t="str">
        <f>TRIM(tblOperations[[#This Row],[Team]])</f>
        <v>Workplace Projects</v>
      </c>
      <c r="T805" s="4" t="str">
        <f>_xlfn.XLOOKUP(R805,tblRegionReference[Region],tblRegionReference[Area],"Not Found")</f>
        <v>South</v>
      </c>
      <c r="U805" s="4" t="str">
        <f>IF(tblOperations[[#This Row],[Completion_Rate]]&gt;=_xlfn.XLOOKUP("Completion Rate",tblKPITargets[KPI_Name],tblKPITargets[Target_Value]),"Met","Below Target")</f>
        <v>Met</v>
      </c>
      <c r="V805" t="str">
        <f>IF(tblOperations[[#This Row],[SLA_Compliance]]&gt;=_xlfn.XLOOKUP('04_References'!$A$3,tblKPITargets[KPI_Name],tblKPITargets[Target_Value]),"Met","Below Target")</f>
        <v>Met</v>
      </c>
      <c r="W805" t="str">
        <f>IF(tblOperations[[#This Row],[Quality_Pass_Rate]]&gt;=_xlfn.XLOOKUP('04_References'!$A$4,tblKPITargets[KPI_Name],tblKPITargets[Target_Value]),"Met","Below Target")</f>
        <v>Met</v>
      </c>
      <c r="X805" t="str">
        <f>IF(tblOperations[[#This Row],[Average_Completion_Days]]&lt;=_xlfn.XLOOKUP('04_References'!$A$7,tblKPITargets[KPI_Name],tblKPITargets[Target_Value]),"Met","Below Target")</f>
        <v>Met</v>
      </c>
      <c r="Y805" t="str">
        <f>IF(tblOperations[[#This Row],[Closing_Backlog]]&lt;=_xlfn.XLOOKUP('04_References'!$A$8,tblKPITargets[KPI_Name],tblKPITargets[Target_Value]),"Met","Below Target")</f>
        <v>Met</v>
      </c>
    </row>
    <row r="806" spans="1:25">
      <c r="A806" s="6" t="s">
        <v>834</v>
      </c>
      <c r="B806" s="7">
        <v>46059</v>
      </c>
      <c r="C806" s="2" t="s">
        <v>48</v>
      </c>
      <c r="D806" s="2" t="s">
        <v>19</v>
      </c>
      <c r="E806" s="2">
        <v>0</v>
      </c>
      <c r="F806" s="2">
        <v>53</v>
      </c>
      <c r="G806" s="2">
        <v>53</v>
      </c>
      <c r="H806" s="2">
        <v>46</v>
      </c>
      <c r="I806" s="2">
        <v>7</v>
      </c>
      <c r="J806" s="2">
        <v>0</v>
      </c>
      <c r="K806" s="2">
        <v>0</v>
      </c>
      <c r="L806" s="2">
        <v>2</v>
      </c>
      <c r="M806" s="2">
        <v>0.95099999999999996</v>
      </c>
      <c r="N806" s="2">
        <v>1</v>
      </c>
      <c r="O806" s="2">
        <v>4.5</v>
      </c>
      <c r="P806" s="2">
        <v>0.82</v>
      </c>
      <c r="Q806" s="3">
        <v>0.86799999999999999</v>
      </c>
      <c r="R806" s="4" t="str">
        <f>TRIM(tblOperations[[#This Row],[Region]])</f>
        <v>South East</v>
      </c>
      <c r="S806" s="4" t="str">
        <f>TRIM(tblOperations[[#This Row],[Team]])</f>
        <v>Workplace Services</v>
      </c>
      <c r="T806" s="4" t="str">
        <f>_xlfn.XLOOKUP(R806,tblRegionReference[Region],tblRegionReference[Area],"Not Found")</f>
        <v>South</v>
      </c>
      <c r="U806" s="4" t="str">
        <f>IF(tblOperations[[#This Row],[Completion_Rate]]&gt;=_xlfn.XLOOKUP("Completion Rate",tblKPITargets[KPI_Name],tblKPITargets[Target_Value]),"Met","Below Target")</f>
        <v>Below Target</v>
      </c>
      <c r="V806" t="str">
        <f>IF(tblOperations[[#This Row],[SLA_Compliance]]&gt;=_xlfn.XLOOKUP('04_References'!$A$3,tblKPITargets[KPI_Name],tblKPITargets[Target_Value]),"Met","Below Target")</f>
        <v>Met</v>
      </c>
      <c r="W806" t="str">
        <f>IF(tblOperations[[#This Row],[Quality_Pass_Rate]]&gt;=_xlfn.XLOOKUP('04_References'!$A$4,tblKPITargets[KPI_Name],tblKPITargets[Target_Value]),"Met","Below Target")</f>
        <v>Met</v>
      </c>
      <c r="X806" t="str">
        <f>IF(tblOperations[[#This Row],[Average_Completion_Days]]&lt;=_xlfn.XLOOKUP('04_References'!$A$7,tblKPITargets[KPI_Name],tblKPITargets[Target_Value]),"Met","Below Target")</f>
        <v>Met</v>
      </c>
      <c r="Y806" t="str">
        <f>IF(tblOperations[[#This Row],[Closing_Backlog]]&lt;=_xlfn.XLOOKUP('04_References'!$A$8,tblKPITargets[KPI_Name],tblKPITargets[Target_Value]),"Met","Below Target")</f>
        <v>Met</v>
      </c>
    </row>
    <row r="807" spans="1:25">
      <c r="A807" s="8" t="s">
        <v>835</v>
      </c>
      <c r="B807" s="9">
        <v>46059</v>
      </c>
      <c r="C807" s="4" t="s">
        <v>48</v>
      </c>
      <c r="D807" s="4" t="s">
        <v>21</v>
      </c>
      <c r="E807" s="4">
        <v>808</v>
      </c>
      <c r="F807" s="4">
        <v>54</v>
      </c>
      <c r="G807" s="4">
        <v>862</v>
      </c>
      <c r="H807" s="4">
        <v>22</v>
      </c>
      <c r="I807" s="4">
        <v>840</v>
      </c>
      <c r="J807" s="4">
        <v>1</v>
      </c>
      <c r="K807" s="4">
        <v>1</v>
      </c>
      <c r="L807" s="4">
        <v>8</v>
      </c>
      <c r="M807" s="4">
        <v>0.6</v>
      </c>
      <c r="N807" s="4">
        <v>0.95599999999999996</v>
      </c>
      <c r="O807" s="4">
        <v>2.5</v>
      </c>
      <c r="P807" s="4">
        <v>0.82499999999999996</v>
      </c>
      <c r="Q807" s="5">
        <v>2.5999999999999999E-2</v>
      </c>
      <c r="R807" s="4" t="str">
        <f>TRIM(tblOperations[[#This Row],[Region]])</f>
        <v>South East</v>
      </c>
      <c r="S807" s="4" t="str">
        <f>TRIM(tblOperations[[#This Row],[Team]])</f>
        <v>Facilities Response</v>
      </c>
      <c r="T807" s="4" t="str">
        <f>_xlfn.XLOOKUP(R807,tblRegionReference[Region],tblRegionReference[Area],"Not Found")</f>
        <v>South</v>
      </c>
      <c r="U807" s="4" t="str">
        <f>IF(tblOperations[[#This Row],[Completion_Rate]]&gt;=_xlfn.XLOOKUP("Completion Rate",tblKPITargets[KPI_Name],tblKPITargets[Target_Value]),"Met","Below Target")</f>
        <v>Below Target</v>
      </c>
      <c r="V807" t="str">
        <f>IF(tblOperations[[#This Row],[SLA_Compliance]]&gt;=_xlfn.XLOOKUP('04_References'!$A$3,tblKPITargets[KPI_Name],tblKPITargets[Target_Value]),"Met","Below Target")</f>
        <v>Below Target</v>
      </c>
      <c r="W807" t="str">
        <f>IF(tblOperations[[#This Row],[Quality_Pass_Rate]]&gt;=_xlfn.XLOOKUP('04_References'!$A$4,tblKPITargets[KPI_Name],tblKPITargets[Target_Value]),"Met","Below Target")</f>
        <v>Met</v>
      </c>
      <c r="X807" t="str">
        <f>IF(tblOperations[[#This Row],[Average_Completion_Days]]&lt;=_xlfn.XLOOKUP('04_References'!$A$7,tblKPITargets[KPI_Name],tblKPITargets[Target_Value]),"Met","Below Target")</f>
        <v>Below Target</v>
      </c>
      <c r="Y807" t="str">
        <f>IF(tblOperations[[#This Row],[Closing_Backlog]]&lt;=_xlfn.XLOOKUP('04_References'!$A$8,tblKPITargets[KPI_Name],tblKPITargets[Target_Value]),"Met","Below Target")</f>
        <v>Below Target</v>
      </c>
    </row>
    <row r="808" spans="1:25">
      <c r="A808" s="6" t="s">
        <v>836</v>
      </c>
      <c r="B808" s="7">
        <v>46059</v>
      </c>
      <c r="C808" s="2" t="s">
        <v>48</v>
      </c>
      <c r="D808" s="2" t="s">
        <v>23</v>
      </c>
      <c r="E808" s="2">
        <v>4</v>
      </c>
      <c r="F808" s="2">
        <v>52</v>
      </c>
      <c r="G808" s="2">
        <v>56</v>
      </c>
      <c r="H808" s="2">
        <v>56</v>
      </c>
      <c r="I808" s="2">
        <v>0</v>
      </c>
      <c r="J808" s="2">
        <v>2</v>
      </c>
      <c r="K808" s="2">
        <v>0</v>
      </c>
      <c r="L808" s="2">
        <v>2.2000000000000002</v>
      </c>
      <c r="M808" s="2">
        <v>0.96599999999999997</v>
      </c>
      <c r="N808" s="2">
        <v>0.98399999999999999</v>
      </c>
      <c r="O808" s="2">
        <v>4.4000000000000004</v>
      </c>
      <c r="P808" s="2">
        <v>0.75900000000000001</v>
      </c>
      <c r="Q808" s="3">
        <v>1</v>
      </c>
      <c r="R808" s="4" t="str">
        <f>TRIM(tblOperations[[#This Row],[Region]])</f>
        <v>South East</v>
      </c>
      <c r="S808" s="4" t="str">
        <f>TRIM(tblOperations[[#This Row],[Team]])</f>
        <v>Estates Support</v>
      </c>
      <c r="T808" s="4" t="str">
        <f>_xlfn.XLOOKUP(R808,tblRegionReference[Region],tblRegionReference[Area],"Not Found")</f>
        <v>South</v>
      </c>
      <c r="U808" s="4" t="str">
        <f>IF(tblOperations[[#This Row],[Completion_Rate]]&gt;=_xlfn.XLOOKUP("Completion Rate",tblKPITargets[KPI_Name],tblKPITargets[Target_Value]),"Met","Below Target")</f>
        <v>Met</v>
      </c>
      <c r="V808" t="str">
        <f>IF(tblOperations[[#This Row],[SLA_Compliance]]&gt;=_xlfn.XLOOKUP('04_References'!$A$3,tblKPITargets[KPI_Name],tblKPITargets[Target_Value]),"Met","Below Target")</f>
        <v>Met</v>
      </c>
      <c r="W808" t="str">
        <f>IF(tblOperations[[#This Row],[Quality_Pass_Rate]]&gt;=_xlfn.XLOOKUP('04_References'!$A$4,tblKPITargets[KPI_Name],tblKPITargets[Target_Value]),"Met","Below Target")</f>
        <v>Met</v>
      </c>
      <c r="X808" t="str">
        <f>IF(tblOperations[[#This Row],[Average_Completion_Days]]&lt;=_xlfn.XLOOKUP('04_References'!$A$7,tblKPITargets[KPI_Name],tblKPITargets[Target_Value]),"Met","Below Target")</f>
        <v>Met</v>
      </c>
      <c r="Y808" t="str">
        <f>IF(tblOperations[[#This Row],[Closing_Backlog]]&lt;=_xlfn.XLOOKUP('04_References'!$A$8,tblKPITargets[KPI_Name],tblKPITargets[Target_Value]),"Met","Below Target")</f>
        <v>Met</v>
      </c>
    </row>
    <row r="809" spans="1:25">
      <c r="A809" s="8" t="s">
        <v>837</v>
      </c>
      <c r="B809" s="9">
        <v>46059</v>
      </c>
      <c r="C809" s="4" t="s">
        <v>48</v>
      </c>
      <c r="D809" s="4" t="s">
        <v>25</v>
      </c>
      <c r="E809" s="4">
        <v>287</v>
      </c>
      <c r="F809" s="4">
        <v>17</v>
      </c>
      <c r="G809" s="4">
        <v>304</v>
      </c>
      <c r="H809" s="4">
        <v>32</v>
      </c>
      <c r="I809" s="4">
        <v>272</v>
      </c>
      <c r="J809" s="4">
        <v>0</v>
      </c>
      <c r="K809" s="4">
        <v>0</v>
      </c>
      <c r="L809" s="4">
        <v>8</v>
      </c>
      <c r="M809" s="4">
        <v>0.6</v>
      </c>
      <c r="N809" s="4">
        <v>0.98099999999999998</v>
      </c>
      <c r="O809" s="4">
        <v>2.5</v>
      </c>
      <c r="P809" s="4">
        <v>0.751</v>
      </c>
      <c r="Q809" s="5">
        <v>0.105</v>
      </c>
      <c r="R809" s="4" t="str">
        <f>TRIM(tblOperations[[#This Row],[Region]])</f>
        <v>South East</v>
      </c>
      <c r="S809" s="4" t="str">
        <f>TRIM(tblOperations[[#This Row],[Team]])</f>
        <v>Workplace Projects</v>
      </c>
      <c r="T809" s="4" t="str">
        <f>_xlfn.XLOOKUP(R809,tblRegionReference[Region],tblRegionReference[Area],"Not Found")</f>
        <v>South</v>
      </c>
      <c r="U809" s="4" t="str">
        <f>IF(tblOperations[[#This Row],[Completion_Rate]]&gt;=_xlfn.XLOOKUP("Completion Rate",tblKPITargets[KPI_Name],tblKPITargets[Target_Value]),"Met","Below Target")</f>
        <v>Below Target</v>
      </c>
      <c r="V809" t="str">
        <f>IF(tblOperations[[#This Row],[SLA_Compliance]]&gt;=_xlfn.XLOOKUP('04_References'!$A$3,tblKPITargets[KPI_Name],tblKPITargets[Target_Value]),"Met","Below Target")</f>
        <v>Below Target</v>
      </c>
      <c r="W809" t="str">
        <f>IF(tblOperations[[#This Row],[Quality_Pass_Rate]]&gt;=_xlfn.XLOOKUP('04_References'!$A$4,tblKPITargets[KPI_Name],tblKPITargets[Target_Value]),"Met","Below Target")</f>
        <v>Met</v>
      </c>
      <c r="X809" t="str">
        <f>IF(tblOperations[[#This Row],[Average_Completion_Days]]&lt;=_xlfn.XLOOKUP('04_References'!$A$7,tblKPITargets[KPI_Name],tblKPITargets[Target_Value]),"Met","Below Target")</f>
        <v>Below Target</v>
      </c>
      <c r="Y809" t="str">
        <f>IF(tblOperations[[#This Row],[Closing_Backlog]]&lt;=_xlfn.XLOOKUP('04_References'!$A$8,tblKPITargets[KPI_Name],tblKPITargets[Target_Value]),"Met","Below Target")</f>
        <v>Below Target</v>
      </c>
    </row>
    <row r="810" spans="1:25">
      <c r="A810" s="6" t="s">
        <v>838</v>
      </c>
      <c r="B810" s="7">
        <v>46059</v>
      </c>
      <c r="C810" s="2" t="s">
        <v>53</v>
      </c>
      <c r="D810" s="2" t="s">
        <v>19</v>
      </c>
      <c r="E810" s="2">
        <v>412</v>
      </c>
      <c r="F810" s="2">
        <v>41</v>
      </c>
      <c r="G810" s="2">
        <v>453</v>
      </c>
      <c r="H810" s="2">
        <v>27</v>
      </c>
      <c r="I810" s="2">
        <v>426</v>
      </c>
      <c r="J810" s="2">
        <v>0</v>
      </c>
      <c r="K810" s="2">
        <v>0</v>
      </c>
      <c r="L810" s="2">
        <v>8</v>
      </c>
      <c r="M810" s="2">
        <v>0.6</v>
      </c>
      <c r="N810" s="2">
        <v>0.995</v>
      </c>
      <c r="O810" s="2">
        <v>2.5</v>
      </c>
      <c r="P810" s="2">
        <v>0.65700000000000003</v>
      </c>
      <c r="Q810" s="3">
        <v>0.06</v>
      </c>
      <c r="R810" s="4" t="str">
        <f>TRIM(tblOperations[[#This Row],[Region]])</f>
        <v>Wales</v>
      </c>
      <c r="S810" s="4" t="str">
        <f>TRIM(tblOperations[[#This Row],[Team]])</f>
        <v>Workplace Services</v>
      </c>
      <c r="T810" s="4" t="str">
        <f>_xlfn.XLOOKUP(R810,tblRegionReference[Region],tblRegionReference[Area],"Not Found")</f>
        <v>Wales</v>
      </c>
      <c r="U810" s="4" t="str">
        <f>IF(tblOperations[[#This Row],[Completion_Rate]]&gt;=_xlfn.XLOOKUP("Completion Rate",tblKPITargets[KPI_Name],tblKPITargets[Target_Value]),"Met","Below Target")</f>
        <v>Below Target</v>
      </c>
      <c r="V810" t="str">
        <f>IF(tblOperations[[#This Row],[SLA_Compliance]]&gt;=_xlfn.XLOOKUP('04_References'!$A$3,tblKPITargets[KPI_Name],tblKPITargets[Target_Value]),"Met","Below Target")</f>
        <v>Below Target</v>
      </c>
      <c r="W810" t="str">
        <f>IF(tblOperations[[#This Row],[Quality_Pass_Rate]]&gt;=_xlfn.XLOOKUP('04_References'!$A$4,tblKPITargets[KPI_Name],tblKPITargets[Target_Value]),"Met","Below Target")</f>
        <v>Met</v>
      </c>
      <c r="X810" t="str">
        <f>IF(tblOperations[[#This Row],[Average_Completion_Days]]&lt;=_xlfn.XLOOKUP('04_References'!$A$7,tblKPITargets[KPI_Name],tblKPITargets[Target_Value]),"Met","Below Target")</f>
        <v>Below Target</v>
      </c>
      <c r="Y810" t="str">
        <f>IF(tblOperations[[#This Row],[Closing_Backlog]]&lt;=_xlfn.XLOOKUP('04_References'!$A$8,tblKPITargets[KPI_Name],tblKPITargets[Target_Value]),"Met","Below Target")</f>
        <v>Below Target</v>
      </c>
    </row>
    <row r="811" spans="1:25">
      <c r="A811" s="8" t="s">
        <v>839</v>
      </c>
      <c r="B811" s="9">
        <v>46059</v>
      </c>
      <c r="C811" s="4" t="s">
        <v>53</v>
      </c>
      <c r="D811" s="4" t="s">
        <v>21</v>
      </c>
      <c r="E811" s="4">
        <v>398</v>
      </c>
      <c r="F811" s="4">
        <v>35</v>
      </c>
      <c r="G811" s="4">
        <v>433</v>
      </c>
      <c r="H811" s="4">
        <v>23</v>
      </c>
      <c r="I811" s="4">
        <v>410</v>
      </c>
      <c r="J811" s="4">
        <v>0</v>
      </c>
      <c r="K811" s="4">
        <v>0</v>
      </c>
      <c r="L811" s="4">
        <v>8</v>
      </c>
      <c r="M811" s="4">
        <v>0.6</v>
      </c>
      <c r="N811" s="4">
        <v>0.97899999999999998</v>
      </c>
      <c r="O811" s="4">
        <v>2.5</v>
      </c>
      <c r="P811" s="4">
        <v>0.755</v>
      </c>
      <c r="Q811" s="5">
        <v>5.2999999999999999E-2</v>
      </c>
      <c r="R811" s="4" t="str">
        <f>TRIM(tblOperations[[#This Row],[Region]])</f>
        <v>Wales</v>
      </c>
      <c r="S811" s="4" t="str">
        <f>TRIM(tblOperations[[#This Row],[Team]])</f>
        <v>Facilities Response</v>
      </c>
      <c r="T811" s="4" t="str">
        <f>_xlfn.XLOOKUP(R811,tblRegionReference[Region],tblRegionReference[Area],"Not Found")</f>
        <v>Wales</v>
      </c>
      <c r="U811" s="4" t="str">
        <f>IF(tblOperations[[#This Row],[Completion_Rate]]&gt;=_xlfn.XLOOKUP("Completion Rate",tblKPITargets[KPI_Name],tblKPITargets[Target_Value]),"Met","Below Target")</f>
        <v>Below Target</v>
      </c>
      <c r="V811" t="str">
        <f>IF(tblOperations[[#This Row],[SLA_Compliance]]&gt;=_xlfn.XLOOKUP('04_References'!$A$3,tblKPITargets[KPI_Name],tblKPITargets[Target_Value]),"Met","Below Target")</f>
        <v>Below Target</v>
      </c>
      <c r="W811" t="str">
        <f>IF(tblOperations[[#This Row],[Quality_Pass_Rate]]&gt;=_xlfn.XLOOKUP('04_References'!$A$4,tblKPITargets[KPI_Name],tblKPITargets[Target_Value]),"Met","Below Target")</f>
        <v>Met</v>
      </c>
      <c r="X811" t="str">
        <f>IF(tblOperations[[#This Row],[Average_Completion_Days]]&lt;=_xlfn.XLOOKUP('04_References'!$A$7,tblKPITargets[KPI_Name],tblKPITargets[Target_Value]),"Met","Below Target")</f>
        <v>Below Target</v>
      </c>
      <c r="Y811" t="str">
        <f>IF(tblOperations[[#This Row],[Closing_Backlog]]&lt;=_xlfn.XLOOKUP('04_References'!$A$8,tblKPITargets[KPI_Name],tblKPITargets[Target_Value]),"Met","Below Target")</f>
        <v>Below Target</v>
      </c>
    </row>
    <row r="812" spans="1:25">
      <c r="A812" s="6" t="s">
        <v>840</v>
      </c>
      <c r="B812" s="7">
        <v>46059</v>
      </c>
      <c r="C812" s="2" t="s">
        <v>53</v>
      </c>
      <c r="D812" s="2" t="s">
        <v>23</v>
      </c>
      <c r="E812" s="2">
        <v>264</v>
      </c>
      <c r="F812" s="2">
        <v>34</v>
      </c>
      <c r="G812" s="2">
        <v>298</v>
      </c>
      <c r="H812" s="2">
        <v>24</v>
      </c>
      <c r="I812" s="2">
        <v>274</v>
      </c>
      <c r="J812" s="2">
        <v>0</v>
      </c>
      <c r="K812" s="2">
        <v>0</v>
      </c>
      <c r="L812" s="2">
        <v>8</v>
      </c>
      <c r="M812" s="2">
        <v>0.6</v>
      </c>
      <c r="N812" s="2">
        <v>0.99099999999999999</v>
      </c>
      <c r="O812" s="2">
        <v>2.5</v>
      </c>
      <c r="P812" s="2">
        <v>0.74</v>
      </c>
      <c r="Q812" s="3">
        <v>8.1000000000000003E-2</v>
      </c>
      <c r="R812" s="4" t="str">
        <f>TRIM(tblOperations[[#This Row],[Region]])</f>
        <v>Wales</v>
      </c>
      <c r="S812" s="4" t="str">
        <f>TRIM(tblOperations[[#This Row],[Team]])</f>
        <v>Estates Support</v>
      </c>
      <c r="T812" s="4" t="str">
        <f>_xlfn.XLOOKUP(R812,tblRegionReference[Region],tblRegionReference[Area],"Not Found")</f>
        <v>Wales</v>
      </c>
      <c r="U812" s="4" t="str">
        <f>IF(tblOperations[[#This Row],[Completion_Rate]]&gt;=_xlfn.XLOOKUP("Completion Rate",tblKPITargets[KPI_Name],tblKPITargets[Target_Value]),"Met","Below Target")</f>
        <v>Below Target</v>
      </c>
      <c r="V812" t="str">
        <f>IF(tblOperations[[#This Row],[SLA_Compliance]]&gt;=_xlfn.XLOOKUP('04_References'!$A$3,tblKPITargets[KPI_Name],tblKPITargets[Target_Value]),"Met","Below Target")</f>
        <v>Below Target</v>
      </c>
      <c r="W812" t="str">
        <f>IF(tblOperations[[#This Row],[Quality_Pass_Rate]]&gt;=_xlfn.XLOOKUP('04_References'!$A$4,tblKPITargets[KPI_Name],tblKPITargets[Target_Value]),"Met","Below Target")</f>
        <v>Met</v>
      </c>
      <c r="X812" t="str">
        <f>IF(tblOperations[[#This Row],[Average_Completion_Days]]&lt;=_xlfn.XLOOKUP('04_References'!$A$7,tblKPITargets[KPI_Name],tblKPITargets[Target_Value]),"Met","Below Target")</f>
        <v>Below Target</v>
      </c>
      <c r="Y812" t="str">
        <f>IF(tblOperations[[#This Row],[Closing_Backlog]]&lt;=_xlfn.XLOOKUP('04_References'!$A$8,tblKPITargets[KPI_Name],tblKPITargets[Target_Value]),"Met","Below Target")</f>
        <v>Below Target</v>
      </c>
    </row>
    <row r="813" spans="1:25">
      <c r="A813" s="8" t="s">
        <v>841</v>
      </c>
      <c r="B813" s="9">
        <v>46059</v>
      </c>
      <c r="C813" s="4" t="s">
        <v>53</v>
      </c>
      <c r="D813" s="4" t="s">
        <v>25</v>
      </c>
      <c r="E813" s="4">
        <v>0</v>
      </c>
      <c r="F813" s="4">
        <v>27</v>
      </c>
      <c r="G813" s="4">
        <v>27</v>
      </c>
      <c r="H813" s="4">
        <v>27</v>
      </c>
      <c r="I813" s="4">
        <v>0</v>
      </c>
      <c r="J813" s="4">
        <v>0</v>
      </c>
      <c r="K813" s="4">
        <v>0</v>
      </c>
      <c r="L813" s="4">
        <v>1</v>
      </c>
      <c r="M813" s="4">
        <v>0.97799999999999998</v>
      </c>
      <c r="N813" s="4">
        <v>0.97899999999999998</v>
      </c>
      <c r="O813" s="4">
        <v>4.4000000000000004</v>
      </c>
      <c r="P813" s="4">
        <v>0.64900000000000002</v>
      </c>
      <c r="Q813" s="5">
        <v>1</v>
      </c>
      <c r="R813" s="4" t="str">
        <f>TRIM(tblOperations[[#This Row],[Region]])</f>
        <v>Wales</v>
      </c>
      <c r="S813" s="4" t="str">
        <f>TRIM(tblOperations[[#This Row],[Team]])</f>
        <v>Workplace Projects</v>
      </c>
      <c r="T813" s="4" t="str">
        <f>_xlfn.XLOOKUP(R813,tblRegionReference[Region],tblRegionReference[Area],"Not Found")</f>
        <v>Wales</v>
      </c>
      <c r="U813" s="4" t="str">
        <f>IF(tblOperations[[#This Row],[Completion_Rate]]&gt;=_xlfn.XLOOKUP("Completion Rate",tblKPITargets[KPI_Name],tblKPITargets[Target_Value]),"Met","Below Target")</f>
        <v>Met</v>
      </c>
      <c r="V813" t="str">
        <f>IF(tblOperations[[#This Row],[SLA_Compliance]]&gt;=_xlfn.XLOOKUP('04_References'!$A$3,tblKPITargets[KPI_Name],tblKPITargets[Target_Value]),"Met","Below Target")</f>
        <v>Met</v>
      </c>
      <c r="W813" t="str">
        <f>IF(tblOperations[[#This Row],[Quality_Pass_Rate]]&gt;=_xlfn.XLOOKUP('04_References'!$A$4,tblKPITargets[KPI_Name],tblKPITargets[Target_Value]),"Met","Below Target")</f>
        <v>Met</v>
      </c>
      <c r="X813" t="str">
        <f>IF(tblOperations[[#This Row],[Average_Completion_Days]]&lt;=_xlfn.XLOOKUP('04_References'!$A$7,tblKPITargets[KPI_Name],tblKPITargets[Target_Value]),"Met","Below Target")</f>
        <v>Met</v>
      </c>
      <c r="Y813" t="str">
        <f>IF(tblOperations[[#This Row],[Closing_Backlog]]&lt;=_xlfn.XLOOKUP('04_References'!$A$8,tblKPITargets[KPI_Name],tblKPITargets[Target_Value]),"Met","Below Target")</f>
        <v>Met</v>
      </c>
    </row>
    <row r="814" spans="1:25">
      <c r="A814" s="6" t="s">
        <v>842</v>
      </c>
      <c r="B814" s="7">
        <v>46061</v>
      </c>
      <c r="C814" s="2" t="s">
        <v>18</v>
      </c>
      <c r="D814" s="2" t="s">
        <v>19</v>
      </c>
      <c r="E814" s="2">
        <v>131</v>
      </c>
      <c r="F814" s="2">
        <v>38</v>
      </c>
      <c r="G814" s="2">
        <v>169</v>
      </c>
      <c r="H814" s="2">
        <v>39</v>
      </c>
      <c r="I814" s="2">
        <v>130</v>
      </c>
      <c r="J814" s="2">
        <v>0</v>
      </c>
      <c r="K814" s="2">
        <v>0</v>
      </c>
      <c r="L814" s="2">
        <v>8</v>
      </c>
      <c r="M814" s="2">
        <v>0.6</v>
      </c>
      <c r="N814" s="2">
        <v>0.995</v>
      </c>
      <c r="O814" s="2">
        <v>2.5</v>
      </c>
      <c r="P814" s="2">
        <v>0.81299999999999994</v>
      </c>
      <c r="Q814" s="3">
        <v>0.23100000000000001</v>
      </c>
      <c r="R814" s="4" t="str">
        <f>TRIM(tblOperations[[#This Row],[Region]])</f>
        <v>Scotland</v>
      </c>
      <c r="S814" s="4" t="str">
        <f>TRIM(tblOperations[[#This Row],[Team]])</f>
        <v>Workplace Services</v>
      </c>
      <c r="T814" s="4" t="str">
        <f>_xlfn.XLOOKUP(R814,tblRegionReference[Region],tblRegionReference[Area],"Not Found")</f>
        <v>North</v>
      </c>
      <c r="U814" s="4" t="str">
        <f>IF(tblOperations[[#This Row],[Completion_Rate]]&gt;=_xlfn.XLOOKUP("Completion Rate",tblKPITargets[KPI_Name],tblKPITargets[Target_Value]),"Met","Below Target")</f>
        <v>Below Target</v>
      </c>
      <c r="V814" t="str">
        <f>IF(tblOperations[[#This Row],[SLA_Compliance]]&gt;=_xlfn.XLOOKUP('04_References'!$A$3,tblKPITargets[KPI_Name],tblKPITargets[Target_Value]),"Met","Below Target")</f>
        <v>Below Target</v>
      </c>
      <c r="W814" t="str">
        <f>IF(tblOperations[[#This Row],[Quality_Pass_Rate]]&gt;=_xlfn.XLOOKUP('04_References'!$A$4,tblKPITargets[KPI_Name],tblKPITargets[Target_Value]),"Met","Below Target")</f>
        <v>Met</v>
      </c>
      <c r="X814" t="str">
        <f>IF(tblOperations[[#This Row],[Average_Completion_Days]]&lt;=_xlfn.XLOOKUP('04_References'!$A$7,tblKPITargets[KPI_Name],tblKPITargets[Target_Value]),"Met","Below Target")</f>
        <v>Below Target</v>
      </c>
      <c r="Y814" t="str">
        <f>IF(tblOperations[[#This Row],[Closing_Backlog]]&lt;=_xlfn.XLOOKUP('04_References'!$A$8,tblKPITargets[KPI_Name],tblKPITargets[Target_Value]),"Met","Below Target")</f>
        <v>Below Target</v>
      </c>
    </row>
    <row r="815" spans="1:25">
      <c r="A815" s="8" t="s">
        <v>843</v>
      </c>
      <c r="B815" s="9">
        <v>46061</v>
      </c>
      <c r="C815" s="4" t="s">
        <v>18</v>
      </c>
      <c r="D815" s="4" t="s">
        <v>21</v>
      </c>
      <c r="E815" s="4">
        <v>12</v>
      </c>
      <c r="F815" s="4">
        <v>37</v>
      </c>
      <c r="G815" s="4">
        <v>49</v>
      </c>
      <c r="H815" s="4">
        <v>49</v>
      </c>
      <c r="I815" s="4">
        <v>0</v>
      </c>
      <c r="J815" s="4">
        <v>0</v>
      </c>
      <c r="K815" s="4">
        <v>0</v>
      </c>
      <c r="L815" s="4">
        <v>2.2999999999999998</v>
      </c>
      <c r="M815" s="4">
        <v>0.98799999999999999</v>
      </c>
      <c r="N815" s="4">
        <v>1</v>
      </c>
      <c r="O815" s="4">
        <v>4.4000000000000004</v>
      </c>
      <c r="P815" s="4">
        <v>0.66500000000000004</v>
      </c>
      <c r="Q815" s="5">
        <v>1</v>
      </c>
      <c r="R815" s="4" t="str">
        <f>TRIM(tblOperations[[#This Row],[Region]])</f>
        <v>Scotland</v>
      </c>
      <c r="S815" s="4" t="str">
        <f>TRIM(tblOperations[[#This Row],[Team]])</f>
        <v>Facilities Response</v>
      </c>
      <c r="T815" s="4" t="str">
        <f>_xlfn.XLOOKUP(R815,tblRegionReference[Region],tblRegionReference[Area],"Not Found")</f>
        <v>North</v>
      </c>
      <c r="U815" s="4" t="str">
        <f>IF(tblOperations[[#This Row],[Completion_Rate]]&gt;=_xlfn.XLOOKUP("Completion Rate",tblKPITargets[KPI_Name],tblKPITargets[Target_Value]),"Met","Below Target")</f>
        <v>Met</v>
      </c>
      <c r="V815" t="str">
        <f>IF(tblOperations[[#This Row],[SLA_Compliance]]&gt;=_xlfn.XLOOKUP('04_References'!$A$3,tblKPITargets[KPI_Name],tblKPITargets[Target_Value]),"Met","Below Target")</f>
        <v>Met</v>
      </c>
      <c r="W815" t="str">
        <f>IF(tblOperations[[#This Row],[Quality_Pass_Rate]]&gt;=_xlfn.XLOOKUP('04_References'!$A$4,tblKPITargets[KPI_Name],tblKPITargets[Target_Value]),"Met","Below Target")</f>
        <v>Met</v>
      </c>
      <c r="X815" t="str">
        <f>IF(tblOperations[[#This Row],[Average_Completion_Days]]&lt;=_xlfn.XLOOKUP('04_References'!$A$7,tblKPITargets[KPI_Name],tblKPITargets[Target_Value]),"Met","Below Target")</f>
        <v>Met</v>
      </c>
      <c r="Y815" t="str">
        <f>IF(tblOperations[[#This Row],[Closing_Backlog]]&lt;=_xlfn.XLOOKUP('04_References'!$A$8,tblKPITargets[KPI_Name],tblKPITargets[Target_Value]),"Met","Below Target")</f>
        <v>Met</v>
      </c>
    </row>
    <row r="816" spans="1:25">
      <c r="A816" s="6" t="s">
        <v>844</v>
      </c>
      <c r="B816" s="7">
        <v>46061</v>
      </c>
      <c r="C816" s="2" t="s">
        <v>18</v>
      </c>
      <c r="D816" s="2" t="s">
        <v>23</v>
      </c>
      <c r="E816" s="2">
        <v>233</v>
      </c>
      <c r="F816" s="2">
        <v>40</v>
      </c>
      <c r="G816" s="2">
        <v>273</v>
      </c>
      <c r="H816" s="2">
        <v>36</v>
      </c>
      <c r="I816" s="2">
        <v>237</v>
      </c>
      <c r="J816" s="2">
        <v>0</v>
      </c>
      <c r="K816" s="2">
        <v>0</v>
      </c>
      <c r="L816" s="2">
        <v>8</v>
      </c>
      <c r="M816" s="2">
        <v>0.6</v>
      </c>
      <c r="N816" s="2">
        <v>0.99</v>
      </c>
      <c r="O816" s="2">
        <v>2.5</v>
      </c>
      <c r="P816" s="2">
        <v>0.7</v>
      </c>
      <c r="Q816" s="3">
        <v>0.13200000000000001</v>
      </c>
      <c r="R816" s="4" t="str">
        <f>TRIM(tblOperations[[#This Row],[Region]])</f>
        <v>Scotland</v>
      </c>
      <c r="S816" s="4" t="str">
        <f>TRIM(tblOperations[[#This Row],[Team]])</f>
        <v>Estates Support</v>
      </c>
      <c r="T816" s="4" t="str">
        <f>_xlfn.XLOOKUP(R816,tblRegionReference[Region],tblRegionReference[Area],"Not Found")</f>
        <v>North</v>
      </c>
      <c r="U816" s="4" t="str">
        <f>IF(tblOperations[[#This Row],[Completion_Rate]]&gt;=_xlfn.XLOOKUP("Completion Rate",tblKPITargets[KPI_Name],tblKPITargets[Target_Value]),"Met","Below Target")</f>
        <v>Below Target</v>
      </c>
      <c r="V816" t="str">
        <f>IF(tblOperations[[#This Row],[SLA_Compliance]]&gt;=_xlfn.XLOOKUP('04_References'!$A$3,tblKPITargets[KPI_Name],tblKPITargets[Target_Value]),"Met","Below Target")</f>
        <v>Below Target</v>
      </c>
      <c r="W816" t="str">
        <f>IF(tblOperations[[#This Row],[Quality_Pass_Rate]]&gt;=_xlfn.XLOOKUP('04_References'!$A$4,tblKPITargets[KPI_Name],tblKPITargets[Target_Value]),"Met","Below Target")</f>
        <v>Met</v>
      </c>
      <c r="X816" t="str">
        <f>IF(tblOperations[[#This Row],[Average_Completion_Days]]&lt;=_xlfn.XLOOKUP('04_References'!$A$7,tblKPITargets[KPI_Name],tblKPITargets[Target_Value]),"Met","Below Target")</f>
        <v>Below Target</v>
      </c>
      <c r="Y816" t="str">
        <f>IF(tblOperations[[#This Row],[Closing_Backlog]]&lt;=_xlfn.XLOOKUP('04_References'!$A$8,tblKPITargets[KPI_Name],tblKPITargets[Target_Value]),"Met","Below Target")</f>
        <v>Below Target</v>
      </c>
    </row>
    <row r="817" spans="1:25">
      <c r="A817" s="8" t="s">
        <v>845</v>
      </c>
      <c r="B817" s="9">
        <v>46061</v>
      </c>
      <c r="C817" s="4" t="s">
        <v>18</v>
      </c>
      <c r="D817" s="4" t="s">
        <v>25</v>
      </c>
      <c r="E817" s="4">
        <v>0</v>
      </c>
      <c r="F817" s="4">
        <v>17</v>
      </c>
      <c r="G817" s="4">
        <v>17</v>
      </c>
      <c r="H817" s="4">
        <v>17</v>
      </c>
      <c r="I817" s="4">
        <v>0</v>
      </c>
      <c r="J817" s="4">
        <v>0</v>
      </c>
      <c r="K817" s="4">
        <v>0</v>
      </c>
      <c r="L817" s="4">
        <v>1.4</v>
      </c>
      <c r="M817" s="4">
        <v>0.98399999999999999</v>
      </c>
      <c r="N817" s="4">
        <v>0.99399999999999999</v>
      </c>
      <c r="O817" s="4">
        <v>4.0999999999999996</v>
      </c>
      <c r="P817" s="4">
        <v>0.69499999999999995</v>
      </c>
      <c r="Q817" s="5">
        <v>1</v>
      </c>
      <c r="R817" s="4" t="str">
        <f>TRIM(tblOperations[[#This Row],[Region]])</f>
        <v>Scotland</v>
      </c>
      <c r="S817" s="4" t="str">
        <f>TRIM(tblOperations[[#This Row],[Team]])</f>
        <v>Workplace Projects</v>
      </c>
      <c r="T817" s="4" t="str">
        <f>_xlfn.XLOOKUP(R817,tblRegionReference[Region],tblRegionReference[Area],"Not Found")</f>
        <v>North</v>
      </c>
      <c r="U817" s="4" t="str">
        <f>IF(tblOperations[[#This Row],[Completion_Rate]]&gt;=_xlfn.XLOOKUP("Completion Rate",tblKPITargets[KPI_Name],tblKPITargets[Target_Value]),"Met","Below Target")</f>
        <v>Met</v>
      </c>
      <c r="V817" t="str">
        <f>IF(tblOperations[[#This Row],[SLA_Compliance]]&gt;=_xlfn.XLOOKUP('04_References'!$A$3,tblKPITargets[KPI_Name],tblKPITargets[Target_Value]),"Met","Below Target")</f>
        <v>Met</v>
      </c>
      <c r="W817" t="str">
        <f>IF(tblOperations[[#This Row],[Quality_Pass_Rate]]&gt;=_xlfn.XLOOKUP('04_References'!$A$4,tblKPITargets[KPI_Name],tblKPITargets[Target_Value]),"Met","Below Target")</f>
        <v>Met</v>
      </c>
      <c r="X817" t="str">
        <f>IF(tblOperations[[#This Row],[Average_Completion_Days]]&lt;=_xlfn.XLOOKUP('04_References'!$A$7,tblKPITargets[KPI_Name],tblKPITargets[Target_Value]),"Met","Below Target")</f>
        <v>Met</v>
      </c>
      <c r="Y817" t="str">
        <f>IF(tblOperations[[#This Row],[Closing_Backlog]]&lt;=_xlfn.XLOOKUP('04_References'!$A$8,tblKPITargets[KPI_Name],tblKPITargets[Target_Value]),"Met","Below Target")</f>
        <v>Met</v>
      </c>
    </row>
    <row r="818" spans="1:25">
      <c r="A818" s="6" t="s">
        <v>846</v>
      </c>
      <c r="B818" s="7">
        <v>46061</v>
      </c>
      <c r="C818" s="2" t="s">
        <v>27</v>
      </c>
      <c r="D818" s="2" t="s">
        <v>19</v>
      </c>
      <c r="E818" s="2">
        <v>0</v>
      </c>
      <c r="F818" s="2">
        <v>36</v>
      </c>
      <c r="G818" s="2">
        <v>36</v>
      </c>
      <c r="H818" s="2">
        <v>36</v>
      </c>
      <c r="I818" s="2">
        <v>0</v>
      </c>
      <c r="J818" s="2">
        <v>0</v>
      </c>
      <c r="K818" s="2">
        <v>0</v>
      </c>
      <c r="L818" s="2">
        <v>1.1000000000000001</v>
      </c>
      <c r="M818" s="2">
        <v>0.96299999999999997</v>
      </c>
      <c r="N818" s="2">
        <v>0.96399999999999997</v>
      </c>
      <c r="O818" s="2">
        <v>4.7</v>
      </c>
      <c r="P818" s="2">
        <v>0.79400000000000004</v>
      </c>
      <c r="Q818" s="3">
        <v>1</v>
      </c>
      <c r="R818" s="4" t="str">
        <f>TRIM(tblOperations[[#This Row],[Region]])</f>
        <v>North East</v>
      </c>
      <c r="S818" s="4" t="str">
        <f>TRIM(tblOperations[[#This Row],[Team]])</f>
        <v>Workplace Services</v>
      </c>
      <c r="T818" s="4" t="str">
        <f>_xlfn.XLOOKUP(R818,tblRegionReference[Region],tblRegionReference[Area],"Not Found")</f>
        <v>North</v>
      </c>
      <c r="U818" s="4" t="str">
        <f>IF(tblOperations[[#This Row],[Completion_Rate]]&gt;=_xlfn.XLOOKUP("Completion Rate",tblKPITargets[KPI_Name],tblKPITargets[Target_Value]),"Met","Below Target")</f>
        <v>Met</v>
      </c>
      <c r="V818" t="str">
        <f>IF(tblOperations[[#This Row],[SLA_Compliance]]&gt;=_xlfn.XLOOKUP('04_References'!$A$3,tblKPITargets[KPI_Name],tblKPITargets[Target_Value]),"Met","Below Target")</f>
        <v>Met</v>
      </c>
      <c r="W818" t="str">
        <f>IF(tblOperations[[#This Row],[Quality_Pass_Rate]]&gt;=_xlfn.XLOOKUP('04_References'!$A$4,tblKPITargets[KPI_Name],tblKPITargets[Target_Value]),"Met","Below Target")</f>
        <v>Met</v>
      </c>
      <c r="X818" t="str">
        <f>IF(tblOperations[[#This Row],[Average_Completion_Days]]&lt;=_xlfn.XLOOKUP('04_References'!$A$7,tblKPITargets[KPI_Name],tblKPITargets[Target_Value]),"Met","Below Target")</f>
        <v>Met</v>
      </c>
      <c r="Y818" t="str">
        <f>IF(tblOperations[[#This Row],[Closing_Backlog]]&lt;=_xlfn.XLOOKUP('04_References'!$A$8,tblKPITargets[KPI_Name],tblKPITargets[Target_Value]),"Met","Below Target")</f>
        <v>Met</v>
      </c>
    </row>
    <row r="819" spans="1:25">
      <c r="A819" s="8" t="s">
        <v>847</v>
      </c>
      <c r="B819" s="9">
        <v>46061</v>
      </c>
      <c r="C819" s="4" t="s">
        <v>27</v>
      </c>
      <c r="D819" s="4" t="s">
        <v>21</v>
      </c>
      <c r="E819" s="4">
        <v>17</v>
      </c>
      <c r="F819" s="4">
        <v>44</v>
      </c>
      <c r="G819" s="4">
        <v>61</v>
      </c>
      <c r="H819" s="4">
        <v>50</v>
      </c>
      <c r="I819" s="4">
        <v>11</v>
      </c>
      <c r="J819" s="4">
        <v>0</v>
      </c>
      <c r="K819" s="4">
        <v>0</v>
      </c>
      <c r="L819" s="4">
        <v>1.8</v>
      </c>
      <c r="M819" s="4">
        <v>0.91400000000000003</v>
      </c>
      <c r="N819" s="4">
        <v>0.96399999999999997</v>
      </c>
      <c r="O819" s="4">
        <v>3.9</v>
      </c>
      <c r="P819" s="4">
        <v>0.626</v>
      </c>
      <c r="Q819" s="5">
        <v>0.82</v>
      </c>
      <c r="R819" s="4" t="str">
        <f>TRIM(tblOperations[[#This Row],[Region]])</f>
        <v>North East</v>
      </c>
      <c r="S819" s="4" t="str">
        <f>TRIM(tblOperations[[#This Row],[Team]])</f>
        <v>Facilities Response</v>
      </c>
      <c r="T819" s="4" t="str">
        <f>_xlfn.XLOOKUP(R819,tblRegionReference[Region],tblRegionReference[Area],"Not Found")</f>
        <v>North</v>
      </c>
      <c r="U819" s="4" t="str">
        <f>IF(tblOperations[[#This Row],[Completion_Rate]]&gt;=_xlfn.XLOOKUP("Completion Rate",tblKPITargets[KPI_Name],tblKPITargets[Target_Value]),"Met","Below Target")</f>
        <v>Below Target</v>
      </c>
      <c r="V819" t="str">
        <f>IF(tblOperations[[#This Row],[SLA_Compliance]]&gt;=_xlfn.XLOOKUP('04_References'!$A$3,tblKPITargets[KPI_Name],tblKPITargets[Target_Value]),"Met","Below Target")</f>
        <v>Below Target</v>
      </c>
      <c r="W819" t="str">
        <f>IF(tblOperations[[#This Row],[Quality_Pass_Rate]]&gt;=_xlfn.XLOOKUP('04_References'!$A$4,tblKPITargets[KPI_Name],tblKPITargets[Target_Value]),"Met","Below Target")</f>
        <v>Met</v>
      </c>
      <c r="X819" t="str">
        <f>IF(tblOperations[[#This Row],[Average_Completion_Days]]&lt;=_xlfn.XLOOKUP('04_References'!$A$7,tblKPITargets[KPI_Name],tblKPITargets[Target_Value]),"Met","Below Target")</f>
        <v>Met</v>
      </c>
      <c r="Y819" t="str">
        <f>IF(tblOperations[[#This Row],[Closing_Backlog]]&lt;=_xlfn.XLOOKUP('04_References'!$A$8,tblKPITargets[KPI_Name],tblKPITargets[Target_Value]),"Met","Below Target")</f>
        <v>Below Target</v>
      </c>
    </row>
    <row r="820" spans="1:25">
      <c r="A820" s="6" t="s">
        <v>848</v>
      </c>
      <c r="B820" s="7">
        <v>46061</v>
      </c>
      <c r="C820" s="2" t="s">
        <v>27</v>
      </c>
      <c r="D820" s="2" t="s">
        <v>23</v>
      </c>
      <c r="E820" s="2">
        <v>601</v>
      </c>
      <c r="F820" s="2">
        <v>45</v>
      </c>
      <c r="G820" s="2">
        <v>646</v>
      </c>
      <c r="H820" s="2">
        <v>26</v>
      </c>
      <c r="I820" s="2">
        <v>620</v>
      </c>
      <c r="J820" s="2">
        <v>0</v>
      </c>
      <c r="K820" s="2">
        <v>0</v>
      </c>
      <c r="L820" s="2">
        <v>8</v>
      </c>
      <c r="M820" s="2">
        <v>0.6</v>
      </c>
      <c r="N820" s="2">
        <v>0.98599999999999999</v>
      </c>
      <c r="O820" s="2">
        <v>2.5</v>
      </c>
      <c r="P820" s="2">
        <v>0.755</v>
      </c>
      <c r="Q820" s="3">
        <v>0.04</v>
      </c>
      <c r="R820" s="4" t="str">
        <f>TRIM(tblOperations[[#This Row],[Region]])</f>
        <v>North East</v>
      </c>
      <c r="S820" s="4" t="str">
        <f>TRIM(tblOperations[[#This Row],[Team]])</f>
        <v>Estates Support</v>
      </c>
      <c r="T820" s="4" t="str">
        <f>_xlfn.XLOOKUP(R820,tblRegionReference[Region],tblRegionReference[Area],"Not Found")</f>
        <v>North</v>
      </c>
      <c r="U820" s="4" t="str">
        <f>IF(tblOperations[[#This Row],[Completion_Rate]]&gt;=_xlfn.XLOOKUP("Completion Rate",tblKPITargets[KPI_Name],tblKPITargets[Target_Value]),"Met","Below Target")</f>
        <v>Below Target</v>
      </c>
      <c r="V820" t="str">
        <f>IF(tblOperations[[#This Row],[SLA_Compliance]]&gt;=_xlfn.XLOOKUP('04_References'!$A$3,tblKPITargets[KPI_Name],tblKPITargets[Target_Value]),"Met","Below Target")</f>
        <v>Below Target</v>
      </c>
      <c r="W820" t="str">
        <f>IF(tblOperations[[#This Row],[Quality_Pass_Rate]]&gt;=_xlfn.XLOOKUP('04_References'!$A$4,tblKPITargets[KPI_Name],tblKPITargets[Target_Value]),"Met","Below Target")</f>
        <v>Met</v>
      </c>
      <c r="X820" t="str">
        <f>IF(tblOperations[[#This Row],[Average_Completion_Days]]&lt;=_xlfn.XLOOKUP('04_References'!$A$7,tblKPITargets[KPI_Name],tblKPITargets[Target_Value]),"Met","Below Target")</f>
        <v>Below Target</v>
      </c>
      <c r="Y820" t="str">
        <f>IF(tblOperations[[#This Row],[Closing_Backlog]]&lt;=_xlfn.XLOOKUP('04_References'!$A$8,tblKPITargets[KPI_Name],tblKPITargets[Target_Value]),"Met","Below Target")</f>
        <v>Below Target</v>
      </c>
    </row>
    <row r="821" spans="1:25">
      <c r="A821" s="8" t="s">
        <v>849</v>
      </c>
      <c r="B821" s="9">
        <v>46061</v>
      </c>
      <c r="C821" s="4" t="s">
        <v>27</v>
      </c>
      <c r="D821" s="4" t="s">
        <v>25</v>
      </c>
      <c r="E821" s="4">
        <v>29</v>
      </c>
      <c r="F821" s="4">
        <v>29</v>
      </c>
      <c r="G821" s="4">
        <v>58</v>
      </c>
      <c r="H821" s="4">
        <v>28</v>
      </c>
      <c r="I821" s="4">
        <v>30</v>
      </c>
      <c r="J821" s="4">
        <v>0</v>
      </c>
      <c r="K821" s="4">
        <v>0</v>
      </c>
      <c r="L821" s="4">
        <v>4.3</v>
      </c>
      <c r="M821" s="4">
        <v>0.77800000000000002</v>
      </c>
      <c r="N821" s="4">
        <v>0.996</v>
      </c>
      <c r="O821" s="4">
        <v>3.4</v>
      </c>
      <c r="P821" s="4">
        <v>0.81100000000000005</v>
      </c>
      <c r="Q821" s="5">
        <v>0.48299999999999998</v>
      </c>
      <c r="R821" s="4" t="str">
        <f>TRIM(tblOperations[[#This Row],[Region]])</f>
        <v>North East</v>
      </c>
      <c r="S821" s="4" t="str">
        <f>TRIM(tblOperations[[#This Row],[Team]])</f>
        <v>Workplace Projects</v>
      </c>
      <c r="T821" s="4" t="str">
        <f>_xlfn.XLOOKUP(R821,tblRegionReference[Region],tblRegionReference[Area],"Not Found")</f>
        <v>North</v>
      </c>
      <c r="U821" s="4" t="str">
        <f>IF(tblOperations[[#This Row],[Completion_Rate]]&gt;=_xlfn.XLOOKUP("Completion Rate",tblKPITargets[KPI_Name],tblKPITargets[Target_Value]),"Met","Below Target")</f>
        <v>Below Target</v>
      </c>
      <c r="V821" t="str">
        <f>IF(tblOperations[[#This Row],[SLA_Compliance]]&gt;=_xlfn.XLOOKUP('04_References'!$A$3,tblKPITargets[KPI_Name],tblKPITargets[Target_Value]),"Met","Below Target")</f>
        <v>Below Target</v>
      </c>
      <c r="W821" t="str">
        <f>IF(tblOperations[[#This Row],[Quality_Pass_Rate]]&gt;=_xlfn.XLOOKUP('04_References'!$A$4,tblKPITargets[KPI_Name],tblKPITargets[Target_Value]),"Met","Below Target")</f>
        <v>Met</v>
      </c>
      <c r="X821" t="str">
        <f>IF(tblOperations[[#This Row],[Average_Completion_Days]]&lt;=_xlfn.XLOOKUP('04_References'!$A$7,tblKPITargets[KPI_Name],tblKPITargets[Target_Value]),"Met","Below Target")</f>
        <v>Below Target</v>
      </c>
      <c r="Y821" t="str">
        <f>IF(tblOperations[[#This Row],[Closing_Backlog]]&lt;=_xlfn.XLOOKUP('04_References'!$A$8,tblKPITargets[KPI_Name],tblKPITargets[Target_Value]),"Met","Below Target")</f>
        <v>Below Target</v>
      </c>
    </row>
    <row r="822" spans="1:25">
      <c r="A822" s="6" t="s">
        <v>850</v>
      </c>
      <c r="B822" s="7">
        <v>46061</v>
      </c>
      <c r="C822" s="2" t="s">
        <v>32</v>
      </c>
      <c r="D822" s="2" t="s">
        <v>19</v>
      </c>
      <c r="E822" s="2">
        <v>273</v>
      </c>
      <c r="F822" s="2">
        <v>26</v>
      </c>
      <c r="G822" s="2">
        <v>299</v>
      </c>
      <c r="H822" s="2">
        <v>37</v>
      </c>
      <c r="I822" s="2">
        <v>262</v>
      </c>
      <c r="J822" s="2">
        <v>0</v>
      </c>
      <c r="K822" s="2">
        <v>0</v>
      </c>
      <c r="L822" s="2">
        <v>8</v>
      </c>
      <c r="M822" s="2">
        <v>0.6</v>
      </c>
      <c r="N822" s="2">
        <v>1</v>
      </c>
      <c r="O822" s="2">
        <v>2.5</v>
      </c>
      <c r="P822" s="2">
        <v>0.76200000000000001</v>
      </c>
      <c r="Q822" s="3">
        <v>0.124</v>
      </c>
      <c r="R822" s="4" t="str">
        <f>TRIM(tblOperations[[#This Row],[Region]])</f>
        <v>North West</v>
      </c>
      <c r="S822" s="4" t="str">
        <f>TRIM(tblOperations[[#This Row],[Team]])</f>
        <v>Workplace Services</v>
      </c>
      <c r="T822" s="4" t="str">
        <f>_xlfn.XLOOKUP(R822,tblRegionReference[Region],tblRegionReference[Area],"Not Found")</f>
        <v>North</v>
      </c>
      <c r="U822" s="4" t="str">
        <f>IF(tblOperations[[#This Row],[Completion_Rate]]&gt;=_xlfn.XLOOKUP("Completion Rate",tblKPITargets[KPI_Name],tblKPITargets[Target_Value]),"Met","Below Target")</f>
        <v>Below Target</v>
      </c>
      <c r="V822" t="str">
        <f>IF(tblOperations[[#This Row],[SLA_Compliance]]&gt;=_xlfn.XLOOKUP('04_References'!$A$3,tblKPITargets[KPI_Name],tblKPITargets[Target_Value]),"Met","Below Target")</f>
        <v>Below Target</v>
      </c>
      <c r="W822" t="str">
        <f>IF(tblOperations[[#This Row],[Quality_Pass_Rate]]&gt;=_xlfn.XLOOKUP('04_References'!$A$4,tblKPITargets[KPI_Name],tblKPITargets[Target_Value]),"Met","Below Target")</f>
        <v>Met</v>
      </c>
      <c r="X822" t="str">
        <f>IF(tblOperations[[#This Row],[Average_Completion_Days]]&lt;=_xlfn.XLOOKUP('04_References'!$A$7,tblKPITargets[KPI_Name],tblKPITargets[Target_Value]),"Met","Below Target")</f>
        <v>Below Target</v>
      </c>
      <c r="Y822" t="str">
        <f>IF(tblOperations[[#This Row],[Closing_Backlog]]&lt;=_xlfn.XLOOKUP('04_References'!$A$8,tblKPITargets[KPI_Name],tblKPITargets[Target_Value]),"Met","Below Target")</f>
        <v>Below Target</v>
      </c>
    </row>
    <row r="823" spans="1:25">
      <c r="A823" s="8" t="s">
        <v>851</v>
      </c>
      <c r="B823" s="9">
        <v>46061</v>
      </c>
      <c r="C823" s="4" t="s">
        <v>32</v>
      </c>
      <c r="D823" s="4" t="s">
        <v>21</v>
      </c>
      <c r="E823" s="4">
        <v>546</v>
      </c>
      <c r="F823" s="4">
        <v>47</v>
      </c>
      <c r="G823" s="4">
        <v>593</v>
      </c>
      <c r="H823" s="4">
        <v>22</v>
      </c>
      <c r="I823" s="4">
        <v>571</v>
      </c>
      <c r="J823" s="4">
        <v>0</v>
      </c>
      <c r="K823" s="4">
        <v>0</v>
      </c>
      <c r="L823" s="4">
        <v>8</v>
      </c>
      <c r="M823" s="4">
        <v>0.6</v>
      </c>
      <c r="N823" s="4">
        <v>1</v>
      </c>
      <c r="O823" s="4">
        <v>2.5</v>
      </c>
      <c r="P823" s="4">
        <v>0.65500000000000003</v>
      </c>
      <c r="Q823" s="5">
        <v>3.6999999999999998E-2</v>
      </c>
      <c r="R823" s="4" t="str">
        <f>TRIM(tblOperations[[#This Row],[Region]])</f>
        <v>North West</v>
      </c>
      <c r="S823" s="4" t="str">
        <f>TRIM(tblOperations[[#This Row],[Team]])</f>
        <v>Facilities Response</v>
      </c>
      <c r="T823" s="4" t="str">
        <f>_xlfn.XLOOKUP(R823,tblRegionReference[Region],tblRegionReference[Area],"Not Found")</f>
        <v>North</v>
      </c>
      <c r="U823" s="4" t="str">
        <f>IF(tblOperations[[#This Row],[Completion_Rate]]&gt;=_xlfn.XLOOKUP("Completion Rate",tblKPITargets[KPI_Name],tblKPITargets[Target_Value]),"Met","Below Target")</f>
        <v>Below Target</v>
      </c>
      <c r="V823" t="str">
        <f>IF(tblOperations[[#This Row],[SLA_Compliance]]&gt;=_xlfn.XLOOKUP('04_References'!$A$3,tblKPITargets[KPI_Name],tblKPITargets[Target_Value]),"Met","Below Target")</f>
        <v>Below Target</v>
      </c>
      <c r="W823" t="str">
        <f>IF(tblOperations[[#This Row],[Quality_Pass_Rate]]&gt;=_xlfn.XLOOKUP('04_References'!$A$4,tblKPITargets[KPI_Name],tblKPITargets[Target_Value]),"Met","Below Target")</f>
        <v>Met</v>
      </c>
      <c r="X823" t="str">
        <f>IF(tblOperations[[#This Row],[Average_Completion_Days]]&lt;=_xlfn.XLOOKUP('04_References'!$A$7,tblKPITargets[KPI_Name],tblKPITargets[Target_Value]),"Met","Below Target")</f>
        <v>Below Target</v>
      </c>
      <c r="Y823" t="str">
        <f>IF(tblOperations[[#This Row],[Closing_Backlog]]&lt;=_xlfn.XLOOKUP('04_References'!$A$8,tblKPITargets[KPI_Name],tblKPITargets[Target_Value]),"Met","Below Target")</f>
        <v>Below Target</v>
      </c>
    </row>
    <row r="824" spans="1:25">
      <c r="A824" s="6" t="s">
        <v>852</v>
      </c>
      <c r="B824" s="7">
        <v>46061</v>
      </c>
      <c r="C824" s="2" t="s">
        <v>32</v>
      </c>
      <c r="D824" s="2" t="s">
        <v>23</v>
      </c>
      <c r="E824" s="2">
        <v>671</v>
      </c>
      <c r="F824" s="2">
        <v>34</v>
      </c>
      <c r="G824" s="2">
        <v>705</v>
      </c>
      <c r="H824" s="2">
        <v>23</v>
      </c>
      <c r="I824" s="2">
        <v>682</v>
      </c>
      <c r="J824" s="2">
        <v>0</v>
      </c>
      <c r="K824" s="2">
        <v>0</v>
      </c>
      <c r="L824" s="2">
        <v>8</v>
      </c>
      <c r="M824" s="2">
        <v>0.6</v>
      </c>
      <c r="N824" s="2">
        <v>0.997</v>
      </c>
      <c r="O824" s="2">
        <v>2.5</v>
      </c>
      <c r="P824" s="2">
        <v>0.67200000000000004</v>
      </c>
      <c r="Q824" s="3">
        <v>3.3000000000000002E-2</v>
      </c>
      <c r="R824" s="4" t="str">
        <f>TRIM(tblOperations[[#This Row],[Region]])</f>
        <v>North West</v>
      </c>
      <c r="S824" s="4" t="str">
        <f>TRIM(tblOperations[[#This Row],[Team]])</f>
        <v>Estates Support</v>
      </c>
      <c r="T824" s="4" t="str">
        <f>_xlfn.XLOOKUP(R824,tblRegionReference[Region],tblRegionReference[Area],"Not Found")</f>
        <v>North</v>
      </c>
      <c r="U824" s="4" t="str">
        <f>IF(tblOperations[[#This Row],[Completion_Rate]]&gt;=_xlfn.XLOOKUP("Completion Rate",tblKPITargets[KPI_Name],tblKPITargets[Target_Value]),"Met","Below Target")</f>
        <v>Below Target</v>
      </c>
      <c r="V824" t="str">
        <f>IF(tblOperations[[#This Row],[SLA_Compliance]]&gt;=_xlfn.XLOOKUP('04_References'!$A$3,tblKPITargets[KPI_Name],tblKPITargets[Target_Value]),"Met","Below Target")</f>
        <v>Below Target</v>
      </c>
      <c r="W824" t="str">
        <f>IF(tblOperations[[#This Row],[Quality_Pass_Rate]]&gt;=_xlfn.XLOOKUP('04_References'!$A$4,tblKPITargets[KPI_Name],tblKPITargets[Target_Value]),"Met","Below Target")</f>
        <v>Met</v>
      </c>
      <c r="X824" t="str">
        <f>IF(tblOperations[[#This Row],[Average_Completion_Days]]&lt;=_xlfn.XLOOKUP('04_References'!$A$7,tblKPITargets[KPI_Name],tblKPITargets[Target_Value]),"Met","Below Target")</f>
        <v>Below Target</v>
      </c>
      <c r="Y824" t="str">
        <f>IF(tblOperations[[#This Row],[Closing_Backlog]]&lt;=_xlfn.XLOOKUP('04_References'!$A$8,tblKPITargets[KPI_Name],tblKPITargets[Target_Value]),"Met","Below Target")</f>
        <v>Below Target</v>
      </c>
    </row>
    <row r="825" spans="1:25">
      <c r="A825" s="8" t="s">
        <v>853</v>
      </c>
      <c r="B825" s="9">
        <v>46061</v>
      </c>
      <c r="C825" s="4" t="s">
        <v>32</v>
      </c>
      <c r="D825" s="4" t="s">
        <v>25</v>
      </c>
      <c r="E825" s="4">
        <v>0</v>
      </c>
      <c r="F825" s="4">
        <v>20</v>
      </c>
      <c r="G825" s="4">
        <v>20</v>
      </c>
      <c r="H825" s="4">
        <v>20</v>
      </c>
      <c r="I825" s="4">
        <v>0</v>
      </c>
      <c r="J825" s="4">
        <v>0</v>
      </c>
      <c r="K825" s="4">
        <v>0</v>
      </c>
      <c r="L825" s="4">
        <v>0.9</v>
      </c>
      <c r="M825" s="4">
        <v>0.97599999999999998</v>
      </c>
      <c r="N825" s="4">
        <v>0.99199999999999999</v>
      </c>
      <c r="O825" s="4">
        <v>4.7</v>
      </c>
      <c r="P825" s="4">
        <v>0.68200000000000005</v>
      </c>
      <c r="Q825" s="5">
        <v>1</v>
      </c>
      <c r="R825" s="4" t="str">
        <f>TRIM(tblOperations[[#This Row],[Region]])</f>
        <v>North West</v>
      </c>
      <c r="S825" s="4" t="str">
        <f>TRIM(tblOperations[[#This Row],[Team]])</f>
        <v>Workplace Projects</v>
      </c>
      <c r="T825" s="4" t="str">
        <f>_xlfn.XLOOKUP(R825,tblRegionReference[Region],tblRegionReference[Area],"Not Found")</f>
        <v>North</v>
      </c>
      <c r="U825" s="4" t="str">
        <f>IF(tblOperations[[#This Row],[Completion_Rate]]&gt;=_xlfn.XLOOKUP("Completion Rate",tblKPITargets[KPI_Name],tblKPITargets[Target_Value]),"Met","Below Target")</f>
        <v>Met</v>
      </c>
      <c r="V825" t="str">
        <f>IF(tblOperations[[#This Row],[SLA_Compliance]]&gt;=_xlfn.XLOOKUP('04_References'!$A$3,tblKPITargets[KPI_Name],tblKPITargets[Target_Value]),"Met","Below Target")</f>
        <v>Met</v>
      </c>
      <c r="W825" t="str">
        <f>IF(tblOperations[[#This Row],[Quality_Pass_Rate]]&gt;=_xlfn.XLOOKUP('04_References'!$A$4,tblKPITargets[KPI_Name],tblKPITargets[Target_Value]),"Met","Below Target")</f>
        <v>Met</v>
      </c>
      <c r="X825" t="str">
        <f>IF(tblOperations[[#This Row],[Average_Completion_Days]]&lt;=_xlfn.XLOOKUP('04_References'!$A$7,tblKPITargets[KPI_Name],tblKPITargets[Target_Value]),"Met","Below Target")</f>
        <v>Met</v>
      </c>
      <c r="Y825" t="str">
        <f>IF(tblOperations[[#This Row],[Closing_Backlog]]&lt;=_xlfn.XLOOKUP('04_References'!$A$8,tblKPITargets[KPI_Name],tblKPITargets[Target_Value]),"Met","Below Target")</f>
        <v>Met</v>
      </c>
    </row>
    <row r="826" spans="1:25">
      <c r="A826" s="6" t="s">
        <v>854</v>
      </c>
      <c r="B826" s="7">
        <v>46061</v>
      </c>
      <c r="C826" s="2" t="s">
        <v>37</v>
      </c>
      <c r="D826" s="2" t="s">
        <v>19</v>
      </c>
      <c r="E826" s="2">
        <v>8</v>
      </c>
      <c r="F826" s="2">
        <v>32</v>
      </c>
      <c r="G826" s="2">
        <v>40</v>
      </c>
      <c r="H826" s="2">
        <v>40</v>
      </c>
      <c r="I826" s="2">
        <v>0</v>
      </c>
      <c r="J826" s="2">
        <v>0</v>
      </c>
      <c r="K826" s="2">
        <v>0</v>
      </c>
      <c r="L826" s="2">
        <v>1.2</v>
      </c>
      <c r="M826" s="2">
        <v>0.93</v>
      </c>
      <c r="N826" s="2">
        <v>0.95899999999999996</v>
      </c>
      <c r="O826" s="2">
        <v>4.8</v>
      </c>
      <c r="P826" s="2">
        <v>0.78400000000000003</v>
      </c>
      <c r="Q826" s="3">
        <v>1</v>
      </c>
      <c r="R826" s="4" t="str">
        <f>TRIM(tblOperations[[#This Row],[Region]])</f>
        <v>Midlands</v>
      </c>
      <c r="S826" s="4" t="str">
        <f>TRIM(tblOperations[[#This Row],[Team]])</f>
        <v>Workplace Services</v>
      </c>
      <c r="T826" s="4" t="str">
        <f>_xlfn.XLOOKUP(R826,tblRegionReference[Region],tblRegionReference[Area],"Not Found")</f>
        <v>Central</v>
      </c>
      <c r="U826" s="4" t="str">
        <f>IF(tblOperations[[#This Row],[Completion_Rate]]&gt;=_xlfn.XLOOKUP("Completion Rate",tblKPITargets[KPI_Name],tblKPITargets[Target_Value]),"Met","Below Target")</f>
        <v>Met</v>
      </c>
      <c r="V826" t="str">
        <f>IF(tblOperations[[#This Row],[SLA_Compliance]]&gt;=_xlfn.XLOOKUP('04_References'!$A$3,tblKPITargets[KPI_Name],tblKPITargets[Target_Value]),"Met","Below Target")</f>
        <v>Met</v>
      </c>
      <c r="W826" t="str">
        <f>IF(tblOperations[[#This Row],[Quality_Pass_Rate]]&gt;=_xlfn.XLOOKUP('04_References'!$A$4,tblKPITargets[KPI_Name],tblKPITargets[Target_Value]),"Met","Below Target")</f>
        <v>Met</v>
      </c>
      <c r="X826" t="str">
        <f>IF(tblOperations[[#This Row],[Average_Completion_Days]]&lt;=_xlfn.XLOOKUP('04_References'!$A$7,tblKPITargets[KPI_Name],tblKPITargets[Target_Value]),"Met","Below Target")</f>
        <v>Met</v>
      </c>
      <c r="Y826" t="str">
        <f>IF(tblOperations[[#This Row],[Closing_Backlog]]&lt;=_xlfn.XLOOKUP('04_References'!$A$8,tblKPITargets[KPI_Name],tblKPITargets[Target_Value]),"Met","Below Target")</f>
        <v>Met</v>
      </c>
    </row>
    <row r="827" spans="1:25">
      <c r="A827" s="8" t="s">
        <v>855</v>
      </c>
      <c r="B827" s="9">
        <v>46061</v>
      </c>
      <c r="C827" s="4" t="s">
        <v>37</v>
      </c>
      <c r="D827" s="4" t="s">
        <v>21</v>
      </c>
      <c r="E827" s="4">
        <v>351</v>
      </c>
      <c r="F827" s="4">
        <v>38</v>
      </c>
      <c r="G827" s="4">
        <v>389</v>
      </c>
      <c r="H827" s="4">
        <v>28</v>
      </c>
      <c r="I827" s="4">
        <v>361</v>
      </c>
      <c r="J827" s="4">
        <v>0</v>
      </c>
      <c r="K827" s="4">
        <v>0</v>
      </c>
      <c r="L827" s="4">
        <v>8</v>
      </c>
      <c r="M827" s="4">
        <v>0.6</v>
      </c>
      <c r="N827" s="4">
        <v>0.98199999999999998</v>
      </c>
      <c r="O827" s="4">
        <v>2.5</v>
      </c>
      <c r="P827" s="4">
        <v>0.70399999999999996</v>
      </c>
      <c r="Q827" s="5">
        <v>7.1999999999999995E-2</v>
      </c>
      <c r="R827" s="4" t="str">
        <f>TRIM(tblOperations[[#This Row],[Region]])</f>
        <v>Midlands</v>
      </c>
      <c r="S827" s="4" t="str">
        <f>TRIM(tblOperations[[#This Row],[Team]])</f>
        <v>Facilities Response</v>
      </c>
      <c r="T827" s="4" t="str">
        <f>_xlfn.XLOOKUP(R827,tblRegionReference[Region],tblRegionReference[Area],"Not Found")</f>
        <v>Central</v>
      </c>
      <c r="U827" s="4" t="str">
        <f>IF(tblOperations[[#This Row],[Completion_Rate]]&gt;=_xlfn.XLOOKUP("Completion Rate",tblKPITargets[KPI_Name],tblKPITargets[Target_Value]),"Met","Below Target")</f>
        <v>Below Target</v>
      </c>
      <c r="V827" t="str">
        <f>IF(tblOperations[[#This Row],[SLA_Compliance]]&gt;=_xlfn.XLOOKUP('04_References'!$A$3,tblKPITargets[KPI_Name],tblKPITargets[Target_Value]),"Met","Below Target")</f>
        <v>Below Target</v>
      </c>
      <c r="W827" t="str">
        <f>IF(tblOperations[[#This Row],[Quality_Pass_Rate]]&gt;=_xlfn.XLOOKUP('04_References'!$A$4,tblKPITargets[KPI_Name],tblKPITargets[Target_Value]),"Met","Below Target")</f>
        <v>Met</v>
      </c>
      <c r="X827" t="str">
        <f>IF(tblOperations[[#This Row],[Average_Completion_Days]]&lt;=_xlfn.XLOOKUP('04_References'!$A$7,tblKPITargets[KPI_Name],tblKPITargets[Target_Value]),"Met","Below Target")</f>
        <v>Below Target</v>
      </c>
      <c r="Y827" t="str">
        <f>IF(tblOperations[[#This Row],[Closing_Backlog]]&lt;=_xlfn.XLOOKUP('04_References'!$A$8,tblKPITargets[KPI_Name],tblKPITargets[Target_Value]),"Met","Below Target")</f>
        <v>Below Target</v>
      </c>
    </row>
    <row r="828" spans="1:25">
      <c r="A828" s="6" t="s">
        <v>856</v>
      </c>
      <c r="B828" s="7">
        <v>46061</v>
      </c>
      <c r="C828" s="2" t="s">
        <v>37</v>
      </c>
      <c r="D828" s="2" t="s">
        <v>23</v>
      </c>
      <c r="E828" s="2">
        <v>133</v>
      </c>
      <c r="F828" s="2">
        <v>27</v>
      </c>
      <c r="G828" s="2">
        <v>160</v>
      </c>
      <c r="H828" s="2">
        <v>33</v>
      </c>
      <c r="I828" s="2">
        <v>127</v>
      </c>
      <c r="J828" s="2">
        <v>0</v>
      </c>
      <c r="K828" s="2">
        <v>0</v>
      </c>
      <c r="L828" s="2">
        <v>8</v>
      </c>
      <c r="M828" s="2">
        <v>0.6</v>
      </c>
      <c r="N828" s="2">
        <v>0.99399999999999999</v>
      </c>
      <c r="O828" s="2">
        <v>2.5</v>
      </c>
      <c r="P828" s="2">
        <v>0.72899999999999998</v>
      </c>
      <c r="Q828" s="3">
        <v>0.20599999999999999</v>
      </c>
      <c r="R828" s="4" t="str">
        <f>TRIM(tblOperations[[#This Row],[Region]])</f>
        <v>Midlands</v>
      </c>
      <c r="S828" s="4" t="str">
        <f>TRIM(tblOperations[[#This Row],[Team]])</f>
        <v>Estates Support</v>
      </c>
      <c r="T828" s="4" t="str">
        <f>_xlfn.XLOOKUP(R828,tblRegionReference[Region],tblRegionReference[Area],"Not Found")</f>
        <v>Central</v>
      </c>
      <c r="U828" s="4" t="str">
        <f>IF(tblOperations[[#This Row],[Completion_Rate]]&gt;=_xlfn.XLOOKUP("Completion Rate",tblKPITargets[KPI_Name],tblKPITargets[Target_Value]),"Met","Below Target")</f>
        <v>Below Target</v>
      </c>
      <c r="V828" t="str">
        <f>IF(tblOperations[[#This Row],[SLA_Compliance]]&gt;=_xlfn.XLOOKUP('04_References'!$A$3,tblKPITargets[KPI_Name],tblKPITargets[Target_Value]),"Met","Below Target")</f>
        <v>Below Target</v>
      </c>
      <c r="W828" t="str">
        <f>IF(tblOperations[[#This Row],[Quality_Pass_Rate]]&gt;=_xlfn.XLOOKUP('04_References'!$A$4,tblKPITargets[KPI_Name],tblKPITargets[Target_Value]),"Met","Below Target")</f>
        <v>Met</v>
      </c>
      <c r="X828" t="str">
        <f>IF(tblOperations[[#This Row],[Average_Completion_Days]]&lt;=_xlfn.XLOOKUP('04_References'!$A$7,tblKPITargets[KPI_Name],tblKPITargets[Target_Value]),"Met","Below Target")</f>
        <v>Below Target</v>
      </c>
      <c r="Y828" t="str">
        <f>IF(tblOperations[[#This Row],[Closing_Backlog]]&lt;=_xlfn.XLOOKUP('04_References'!$A$8,tblKPITargets[KPI_Name],tblKPITargets[Target_Value]),"Met","Below Target")</f>
        <v>Below Target</v>
      </c>
    </row>
    <row r="829" spans="1:25">
      <c r="A829" s="8" t="s">
        <v>857</v>
      </c>
      <c r="B829" s="9">
        <v>46061</v>
      </c>
      <c r="C829" s="4" t="s">
        <v>37</v>
      </c>
      <c r="D829" s="4" t="s">
        <v>25</v>
      </c>
      <c r="E829" s="4">
        <v>0</v>
      </c>
      <c r="F829" s="4">
        <v>24</v>
      </c>
      <c r="G829" s="4">
        <v>24</v>
      </c>
      <c r="H829" s="4">
        <v>24</v>
      </c>
      <c r="I829" s="4">
        <v>0</v>
      </c>
      <c r="J829" s="4">
        <v>0</v>
      </c>
      <c r="K829" s="4">
        <v>0</v>
      </c>
      <c r="L829" s="4">
        <v>1.7</v>
      </c>
      <c r="M829" s="4">
        <v>0.94099999999999995</v>
      </c>
      <c r="N829" s="4">
        <v>1</v>
      </c>
      <c r="O829" s="4">
        <v>4.5999999999999996</v>
      </c>
      <c r="P829" s="4">
        <v>0.747</v>
      </c>
      <c r="Q829" s="5">
        <v>1</v>
      </c>
      <c r="R829" s="4" t="str">
        <f>TRIM(tblOperations[[#This Row],[Region]])</f>
        <v>Midlands</v>
      </c>
      <c r="S829" s="4" t="str">
        <f>TRIM(tblOperations[[#This Row],[Team]])</f>
        <v>Workplace Projects</v>
      </c>
      <c r="T829" s="4" t="str">
        <f>_xlfn.XLOOKUP(R829,tblRegionReference[Region],tblRegionReference[Area],"Not Found")</f>
        <v>Central</v>
      </c>
      <c r="U829" s="4" t="str">
        <f>IF(tblOperations[[#This Row],[Completion_Rate]]&gt;=_xlfn.XLOOKUP("Completion Rate",tblKPITargets[KPI_Name],tblKPITargets[Target_Value]),"Met","Below Target")</f>
        <v>Met</v>
      </c>
      <c r="V829" t="str">
        <f>IF(tblOperations[[#This Row],[SLA_Compliance]]&gt;=_xlfn.XLOOKUP('04_References'!$A$3,tblKPITargets[KPI_Name],tblKPITargets[Target_Value]),"Met","Below Target")</f>
        <v>Met</v>
      </c>
      <c r="W829" t="str">
        <f>IF(tblOperations[[#This Row],[Quality_Pass_Rate]]&gt;=_xlfn.XLOOKUP('04_References'!$A$4,tblKPITargets[KPI_Name],tblKPITargets[Target_Value]),"Met","Below Target")</f>
        <v>Met</v>
      </c>
      <c r="X829" t="str">
        <f>IF(tblOperations[[#This Row],[Average_Completion_Days]]&lt;=_xlfn.XLOOKUP('04_References'!$A$7,tblKPITargets[KPI_Name],tblKPITargets[Target_Value]),"Met","Below Target")</f>
        <v>Met</v>
      </c>
      <c r="Y829" t="str">
        <f>IF(tblOperations[[#This Row],[Closing_Backlog]]&lt;=_xlfn.XLOOKUP('04_References'!$A$8,tblKPITargets[KPI_Name],tblKPITargets[Target_Value]),"Met","Below Target")</f>
        <v>Met</v>
      </c>
    </row>
    <row r="830" spans="1:25">
      <c r="A830" s="6" t="s">
        <v>858</v>
      </c>
      <c r="B830" s="7">
        <v>46061</v>
      </c>
      <c r="C830" s="2" t="s">
        <v>43</v>
      </c>
      <c r="D830" s="2" t="s">
        <v>19</v>
      </c>
      <c r="E830" s="2">
        <v>451</v>
      </c>
      <c r="F830" s="2">
        <v>41</v>
      </c>
      <c r="G830" s="2">
        <v>492</v>
      </c>
      <c r="H830" s="2">
        <v>27</v>
      </c>
      <c r="I830" s="2">
        <v>465</v>
      </c>
      <c r="J830" s="2">
        <v>0</v>
      </c>
      <c r="K830" s="2">
        <v>0</v>
      </c>
      <c r="L830" s="2">
        <v>8</v>
      </c>
      <c r="M830" s="2">
        <v>0.6</v>
      </c>
      <c r="N830" s="2">
        <v>0.95799999999999996</v>
      </c>
      <c r="O830" s="2">
        <v>2.5</v>
      </c>
      <c r="P830" s="2">
        <v>0.78400000000000003</v>
      </c>
      <c r="Q830" s="3">
        <v>5.5E-2</v>
      </c>
      <c r="R830" s="4" t="str">
        <f>TRIM(tblOperations[[#This Row],[Region]])</f>
        <v>South West</v>
      </c>
      <c r="S830" s="4" t="str">
        <f>TRIM(tblOperations[[#This Row],[Team]])</f>
        <v>Workplace Services</v>
      </c>
      <c r="T830" s="4" t="str">
        <f>_xlfn.XLOOKUP(R830,tblRegionReference[Region],tblRegionReference[Area],"Not Found")</f>
        <v>South</v>
      </c>
      <c r="U830" s="4" t="str">
        <f>IF(tblOperations[[#This Row],[Completion_Rate]]&gt;=_xlfn.XLOOKUP("Completion Rate",tblKPITargets[KPI_Name],tblKPITargets[Target_Value]),"Met","Below Target")</f>
        <v>Below Target</v>
      </c>
      <c r="V830" t="str">
        <f>IF(tblOperations[[#This Row],[SLA_Compliance]]&gt;=_xlfn.XLOOKUP('04_References'!$A$3,tblKPITargets[KPI_Name],tblKPITargets[Target_Value]),"Met","Below Target")</f>
        <v>Below Target</v>
      </c>
      <c r="W830" t="str">
        <f>IF(tblOperations[[#This Row],[Quality_Pass_Rate]]&gt;=_xlfn.XLOOKUP('04_References'!$A$4,tblKPITargets[KPI_Name],tblKPITargets[Target_Value]),"Met","Below Target")</f>
        <v>Met</v>
      </c>
      <c r="X830" t="str">
        <f>IF(tblOperations[[#This Row],[Average_Completion_Days]]&lt;=_xlfn.XLOOKUP('04_References'!$A$7,tblKPITargets[KPI_Name],tblKPITargets[Target_Value]),"Met","Below Target")</f>
        <v>Below Target</v>
      </c>
      <c r="Y830" t="str">
        <f>IF(tblOperations[[#This Row],[Closing_Backlog]]&lt;=_xlfn.XLOOKUP('04_References'!$A$8,tblKPITargets[KPI_Name],tblKPITargets[Target_Value]),"Met","Below Target")</f>
        <v>Below Target</v>
      </c>
    </row>
    <row r="831" spans="1:25">
      <c r="A831" s="8" t="s">
        <v>859</v>
      </c>
      <c r="B831" s="9">
        <v>46061</v>
      </c>
      <c r="C831" s="4" t="s">
        <v>43</v>
      </c>
      <c r="D831" s="4" t="s">
        <v>21</v>
      </c>
      <c r="E831" s="4">
        <v>6</v>
      </c>
      <c r="F831" s="4">
        <v>51</v>
      </c>
      <c r="G831" s="4">
        <v>57</v>
      </c>
      <c r="H831" s="4">
        <v>56</v>
      </c>
      <c r="I831" s="4">
        <v>1</v>
      </c>
      <c r="J831" s="4">
        <v>0</v>
      </c>
      <c r="K831" s="4">
        <v>0</v>
      </c>
      <c r="L831" s="4">
        <v>1.7</v>
      </c>
      <c r="M831" s="4">
        <v>0.998</v>
      </c>
      <c r="N831" s="4">
        <v>0.997</v>
      </c>
      <c r="O831" s="4">
        <v>4.7</v>
      </c>
      <c r="P831" s="4">
        <v>0.70799999999999996</v>
      </c>
      <c r="Q831" s="5">
        <v>0.98199999999999998</v>
      </c>
      <c r="R831" s="4" t="str">
        <f>TRIM(tblOperations[[#This Row],[Region]])</f>
        <v>South West</v>
      </c>
      <c r="S831" s="4" t="str">
        <f>TRIM(tblOperations[[#This Row],[Team]])</f>
        <v>Facilities Response</v>
      </c>
      <c r="T831" s="4" t="str">
        <f>_xlfn.XLOOKUP(R831,tblRegionReference[Region],tblRegionReference[Area],"Not Found")</f>
        <v>South</v>
      </c>
      <c r="U831" s="4" t="str">
        <f>IF(tblOperations[[#This Row],[Completion_Rate]]&gt;=_xlfn.XLOOKUP("Completion Rate",tblKPITargets[KPI_Name],tblKPITargets[Target_Value]),"Met","Below Target")</f>
        <v>Met</v>
      </c>
      <c r="V831" t="str">
        <f>IF(tblOperations[[#This Row],[SLA_Compliance]]&gt;=_xlfn.XLOOKUP('04_References'!$A$3,tblKPITargets[KPI_Name],tblKPITargets[Target_Value]),"Met","Below Target")</f>
        <v>Met</v>
      </c>
      <c r="W831" t="str">
        <f>IF(tblOperations[[#This Row],[Quality_Pass_Rate]]&gt;=_xlfn.XLOOKUP('04_References'!$A$4,tblKPITargets[KPI_Name],tblKPITargets[Target_Value]),"Met","Below Target")</f>
        <v>Met</v>
      </c>
      <c r="X831" t="str">
        <f>IF(tblOperations[[#This Row],[Average_Completion_Days]]&lt;=_xlfn.XLOOKUP('04_References'!$A$7,tblKPITargets[KPI_Name],tblKPITargets[Target_Value]),"Met","Below Target")</f>
        <v>Met</v>
      </c>
      <c r="Y831" t="str">
        <f>IF(tblOperations[[#This Row],[Closing_Backlog]]&lt;=_xlfn.XLOOKUP('04_References'!$A$8,tblKPITargets[KPI_Name],tblKPITargets[Target_Value]),"Met","Below Target")</f>
        <v>Met</v>
      </c>
    </row>
    <row r="832" spans="1:25">
      <c r="A832" s="6" t="s">
        <v>860</v>
      </c>
      <c r="B832" s="7">
        <v>46061</v>
      </c>
      <c r="C832" s="2" t="s">
        <v>43</v>
      </c>
      <c r="D832" s="2" t="s">
        <v>23</v>
      </c>
      <c r="E832" s="2">
        <v>0</v>
      </c>
      <c r="F832" s="2">
        <v>41</v>
      </c>
      <c r="G832" s="2">
        <v>41</v>
      </c>
      <c r="H832" s="2">
        <v>41</v>
      </c>
      <c r="I832" s="2">
        <v>0</v>
      </c>
      <c r="J832" s="2">
        <v>0</v>
      </c>
      <c r="K832" s="2">
        <v>0</v>
      </c>
      <c r="L832" s="2">
        <v>1.8</v>
      </c>
      <c r="M832" s="2">
        <v>0.97099999999999997</v>
      </c>
      <c r="N832" s="2">
        <v>0.95099999999999996</v>
      </c>
      <c r="O832" s="2">
        <v>4.7</v>
      </c>
      <c r="P832" s="2">
        <v>0.80100000000000005</v>
      </c>
      <c r="Q832" s="3">
        <v>1</v>
      </c>
      <c r="R832" s="4" t="str">
        <f>TRIM(tblOperations[[#This Row],[Region]])</f>
        <v>South West</v>
      </c>
      <c r="S832" s="4" t="str">
        <f>TRIM(tblOperations[[#This Row],[Team]])</f>
        <v>Estates Support</v>
      </c>
      <c r="T832" s="4" t="str">
        <f>_xlfn.XLOOKUP(R832,tblRegionReference[Region],tblRegionReference[Area],"Not Found")</f>
        <v>South</v>
      </c>
      <c r="U832" s="4" t="str">
        <f>IF(tblOperations[[#This Row],[Completion_Rate]]&gt;=_xlfn.XLOOKUP("Completion Rate",tblKPITargets[KPI_Name],tblKPITargets[Target_Value]),"Met","Below Target")</f>
        <v>Met</v>
      </c>
      <c r="V832" t="str">
        <f>IF(tblOperations[[#This Row],[SLA_Compliance]]&gt;=_xlfn.XLOOKUP('04_References'!$A$3,tblKPITargets[KPI_Name],tblKPITargets[Target_Value]),"Met","Below Target")</f>
        <v>Met</v>
      </c>
      <c r="W832" t="str">
        <f>IF(tblOperations[[#This Row],[Quality_Pass_Rate]]&gt;=_xlfn.XLOOKUP('04_References'!$A$4,tblKPITargets[KPI_Name],tblKPITargets[Target_Value]),"Met","Below Target")</f>
        <v>Met</v>
      </c>
      <c r="X832" t="str">
        <f>IF(tblOperations[[#This Row],[Average_Completion_Days]]&lt;=_xlfn.XLOOKUP('04_References'!$A$7,tblKPITargets[KPI_Name],tblKPITargets[Target_Value]),"Met","Below Target")</f>
        <v>Met</v>
      </c>
      <c r="Y832" t="str">
        <f>IF(tblOperations[[#This Row],[Closing_Backlog]]&lt;=_xlfn.XLOOKUP('04_References'!$A$8,tblKPITargets[KPI_Name],tblKPITargets[Target_Value]),"Met","Below Target")</f>
        <v>Met</v>
      </c>
    </row>
    <row r="833" spans="1:25">
      <c r="A833" s="8" t="s">
        <v>861</v>
      </c>
      <c r="B833" s="9">
        <v>46061</v>
      </c>
      <c r="C833" s="4" t="s">
        <v>43</v>
      </c>
      <c r="D833" s="4" t="s">
        <v>25</v>
      </c>
      <c r="E833" s="4">
        <v>0</v>
      </c>
      <c r="F833" s="4">
        <v>33</v>
      </c>
      <c r="G833" s="4">
        <v>33</v>
      </c>
      <c r="H833" s="4">
        <v>33</v>
      </c>
      <c r="I833" s="4">
        <v>0</v>
      </c>
      <c r="J833" s="4">
        <v>0</v>
      </c>
      <c r="K833" s="4">
        <v>0</v>
      </c>
      <c r="L833" s="4">
        <v>1.9</v>
      </c>
      <c r="M833" s="4">
        <v>1</v>
      </c>
      <c r="N833" s="4">
        <v>0.98899999999999999</v>
      </c>
      <c r="O833" s="4">
        <v>4.5999999999999996</v>
      </c>
      <c r="P833" s="4">
        <v>0.75</v>
      </c>
      <c r="Q833" s="5">
        <v>1</v>
      </c>
      <c r="R833" s="4" t="str">
        <f>TRIM(tblOperations[[#This Row],[Region]])</f>
        <v>South West</v>
      </c>
      <c r="S833" s="4" t="str">
        <f>TRIM(tblOperations[[#This Row],[Team]])</f>
        <v>Workplace Projects</v>
      </c>
      <c r="T833" s="4" t="str">
        <f>_xlfn.XLOOKUP(R833,tblRegionReference[Region],tblRegionReference[Area],"Not Found")</f>
        <v>South</v>
      </c>
      <c r="U833" s="4" t="str">
        <f>IF(tblOperations[[#This Row],[Completion_Rate]]&gt;=_xlfn.XLOOKUP("Completion Rate",tblKPITargets[KPI_Name],tblKPITargets[Target_Value]),"Met","Below Target")</f>
        <v>Met</v>
      </c>
      <c r="V833" t="str">
        <f>IF(tblOperations[[#This Row],[SLA_Compliance]]&gt;=_xlfn.XLOOKUP('04_References'!$A$3,tblKPITargets[KPI_Name],tblKPITargets[Target_Value]),"Met","Below Target")</f>
        <v>Met</v>
      </c>
      <c r="W833" t="str">
        <f>IF(tblOperations[[#This Row],[Quality_Pass_Rate]]&gt;=_xlfn.XLOOKUP('04_References'!$A$4,tblKPITargets[KPI_Name],tblKPITargets[Target_Value]),"Met","Below Target")</f>
        <v>Met</v>
      </c>
      <c r="X833" t="str">
        <f>IF(tblOperations[[#This Row],[Average_Completion_Days]]&lt;=_xlfn.XLOOKUP('04_References'!$A$7,tblKPITargets[KPI_Name],tblKPITargets[Target_Value]),"Met","Below Target")</f>
        <v>Met</v>
      </c>
      <c r="Y833" t="str">
        <f>IF(tblOperations[[#This Row],[Closing_Backlog]]&lt;=_xlfn.XLOOKUP('04_References'!$A$8,tblKPITargets[KPI_Name],tblKPITargets[Target_Value]),"Met","Below Target")</f>
        <v>Met</v>
      </c>
    </row>
    <row r="834" spans="1:25">
      <c r="A834" s="6" t="s">
        <v>862</v>
      </c>
      <c r="B834" s="7">
        <v>46061</v>
      </c>
      <c r="C834" s="2" t="s">
        <v>48</v>
      </c>
      <c r="D834" s="2" t="s">
        <v>19</v>
      </c>
      <c r="E834" s="2">
        <v>7</v>
      </c>
      <c r="F834" s="2">
        <v>40</v>
      </c>
      <c r="G834" s="2">
        <v>47</v>
      </c>
      <c r="H834" s="2">
        <v>44</v>
      </c>
      <c r="I834" s="2">
        <v>3</v>
      </c>
      <c r="J834" s="2">
        <v>0</v>
      </c>
      <c r="K834" s="2">
        <v>0</v>
      </c>
      <c r="L834" s="2">
        <v>1.1000000000000001</v>
      </c>
      <c r="M834" s="2">
        <v>0.94899999999999995</v>
      </c>
      <c r="N834" s="2">
        <v>0.98299999999999998</v>
      </c>
      <c r="O834" s="2">
        <v>4.4000000000000004</v>
      </c>
      <c r="P834" s="2">
        <v>0.82</v>
      </c>
      <c r="Q834" s="3">
        <v>0.93600000000000005</v>
      </c>
      <c r="R834" s="4" t="str">
        <f>TRIM(tblOperations[[#This Row],[Region]])</f>
        <v>South East</v>
      </c>
      <c r="S834" s="4" t="str">
        <f>TRIM(tblOperations[[#This Row],[Team]])</f>
        <v>Workplace Services</v>
      </c>
      <c r="T834" s="4" t="str">
        <f>_xlfn.XLOOKUP(R834,tblRegionReference[Region],tblRegionReference[Area],"Not Found")</f>
        <v>South</v>
      </c>
      <c r="U834" s="4" t="str">
        <f>IF(tblOperations[[#This Row],[Completion_Rate]]&gt;=_xlfn.XLOOKUP("Completion Rate",tblKPITargets[KPI_Name],tblKPITargets[Target_Value]),"Met","Below Target")</f>
        <v>Below Target</v>
      </c>
      <c r="V834" t="str">
        <f>IF(tblOperations[[#This Row],[SLA_Compliance]]&gt;=_xlfn.XLOOKUP('04_References'!$A$3,tblKPITargets[KPI_Name],tblKPITargets[Target_Value]),"Met","Below Target")</f>
        <v>Met</v>
      </c>
      <c r="W834" t="str">
        <f>IF(tblOperations[[#This Row],[Quality_Pass_Rate]]&gt;=_xlfn.XLOOKUP('04_References'!$A$4,tblKPITargets[KPI_Name],tblKPITargets[Target_Value]),"Met","Below Target")</f>
        <v>Met</v>
      </c>
      <c r="X834" t="str">
        <f>IF(tblOperations[[#This Row],[Average_Completion_Days]]&lt;=_xlfn.XLOOKUP('04_References'!$A$7,tblKPITargets[KPI_Name],tblKPITargets[Target_Value]),"Met","Below Target")</f>
        <v>Met</v>
      </c>
      <c r="Y834" t="str">
        <f>IF(tblOperations[[#This Row],[Closing_Backlog]]&lt;=_xlfn.XLOOKUP('04_References'!$A$8,tblKPITargets[KPI_Name],tblKPITargets[Target_Value]),"Met","Below Target")</f>
        <v>Met</v>
      </c>
    </row>
    <row r="835" spans="1:25">
      <c r="A835" s="8" t="s">
        <v>863</v>
      </c>
      <c r="B835" s="9">
        <v>46061</v>
      </c>
      <c r="C835" s="4" t="s">
        <v>48</v>
      </c>
      <c r="D835" s="4" t="s">
        <v>21</v>
      </c>
      <c r="E835" s="4">
        <v>840</v>
      </c>
      <c r="F835" s="4">
        <v>55</v>
      </c>
      <c r="G835" s="4">
        <v>895</v>
      </c>
      <c r="H835" s="4">
        <v>23</v>
      </c>
      <c r="I835" s="4">
        <v>872</v>
      </c>
      <c r="J835" s="4">
        <v>0</v>
      </c>
      <c r="K835" s="4">
        <v>0</v>
      </c>
      <c r="L835" s="4">
        <v>8</v>
      </c>
      <c r="M835" s="4">
        <v>0.6</v>
      </c>
      <c r="N835" s="4">
        <v>0.98</v>
      </c>
      <c r="O835" s="4">
        <v>2.5</v>
      </c>
      <c r="P835" s="4">
        <v>0.82499999999999996</v>
      </c>
      <c r="Q835" s="5">
        <v>2.5999999999999999E-2</v>
      </c>
      <c r="R835" s="4" t="str">
        <f>TRIM(tblOperations[[#This Row],[Region]])</f>
        <v>South East</v>
      </c>
      <c r="S835" s="4" t="str">
        <f>TRIM(tblOperations[[#This Row],[Team]])</f>
        <v>Facilities Response</v>
      </c>
      <c r="T835" s="4" t="str">
        <f>_xlfn.XLOOKUP(R835,tblRegionReference[Region],tblRegionReference[Area],"Not Found")</f>
        <v>South</v>
      </c>
      <c r="U835" s="4" t="str">
        <f>IF(tblOperations[[#This Row],[Completion_Rate]]&gt;=_xlfn.XLOOKUP("Completion Rate",tblKPITargets[KPI_Name],tblKPITargets[Target_Value]),"Met","Below Target")</f>
        <v>Below Target</v>
      </c>
      <c r="V835" t="str">
        <f>IF(tblOperations[[#This Row],[SLA_Compliance]]&gt;=_xlfn.XLOOKUP('04_References'!$A$3,tblKPITargets[KPI_Name],tblKPITargets[Target_Value]),"Met","Below Target")</f>
        <v>Below Target</v>
      </c>
      <c r="W835" t="str">
        <f>IF(tblOperations[[#This Row],[Quality_Pass_Rate]]&gt;=_xlfn.XLOOKUP('04_References'!$A$4,tblKPITargets[KPI_Name],tblKPITargets[Target_Value]),"Met","Below Target")</f>
        <v>Met</v>
      </c>
      <c r="X835" t="str">
        <f>IF(tblOperations[[#This Row],[Average_Completion_Days]]&lt;=_xlfn.XLOOKUP('04_References'!$A$7,tblKPITargets[KPI_Name],tblKPITargets[Target_Value]),"Met","Below Target")</f>
        <v>Below Target</v>
      </c>
      <c r="Y835" t="str">
        <f>IF(tblOperations[[#This Row],[Closing_Backlog]]&lt;=_xlfn.XLOOKUP('04_References'!$A$8,tblKPITargets[KPI_Name],tblKPITargets[Target_Value]),"Met","Below Target")</f>
        <v>Below Target</v>
      </c>
    </row>
    <row r="836" spans="1:25">
      <c r="A836" s="6" t="s">
        <v>864</v>
      </c>
      <c r="B836" s="7">
        <v>46061</v>
      </c>
      <c r="C836" s="2" t="s">
        <v>48</v>
      </c>
      <c r="D836" s="2" t="s">
        <v>23</v>
      </c>
      <c r="E836" s="2">
        <v>0</v>
      </c>
      <c r="F836" s="2">
        <v>47</v>
      </c>
      <c r="G836" s="2">
        <v>47</v>
      </c>
      <c r="H836" s="2">
        <v>47</v>
      </c>
      <c r="I836" s="2">
        <v>0</v>
      </c>
      <c r="J836" s="2">
        <v>0</v>
      </c>
      <c r="K836" s="2">
        <v>0</v>
      </c>
      <c r="L836" s="2">
        <v>1.7</v>
      </c>
      <c r="M836" s="2">
        <v>0.95899999999999996</v>
      </c>
      <c r="N836" s="2">
        <v>1</v>
      </c>
      <c r="O836" s="2">
        <v>4.5</v>
      </c>
      <c r="P836" s="2">
        <v>0.75900000000000001</v>
      </c>
      <c r="Q836" s="3">
        <v>1</v>
      </c>
      <c r="R836" s="4" t="str">
        <f>TRIM(tblOperations[[#This Row],[Region]])</f>
        <v>South East</v>
      </c>
      <c r="S836" s="4" t="str">
        <f>TRIM(tblOperations[[#This Row],[Team]])</f>
        <v>Estates Support</v>
      </c>
      <c r="T836" s="4" t="str">
        <f>_xlfn.XLOOKUP(R836,tblRegionReference[Region],tblRegionReference[Area],"Not Found")</f>
        <v>South</v>
      </c>
      <c r="U836" s="4" t="str">
        <f>IF(tblOperations[[#This Row],[Completion_Rate]]&gt;=_xlfn.XLOOKUP("Completion Rate",tblKPITargets[KPI_Name],tblKPITargets[Target_Value]),"Met","Below Target")</f>
        <v>Met</v>
      </c>
      <c r="V836" t="str">
        <f>IF(tblOperations[[#This Row],[SLA_Compliance]]&gt;=_xlfn.XLOOKUP('04_References'!$A$3,tblKPITargets[KPI_Name],tblKPITargets[Target_Value]),"Met","Below Target")</f>
        <v>Met</v>
      </c>
      <c r="W836" t="str">
        <f>IF(tblOperations[[#This Row],[Quality_Pass_Rate]]&gt;=_xlfn.XLOOKUP('04_References'!$A$4,tblKPITargets[KPI_Name],tblKPITargets[Target_Value]),"Met","Below Target")</f>
        <v>Met</v>
      </c>
      <c r="X836" t="str">
        <f>IF(tblOperations[[#This Row],[Average_Completion_Days]]&lt;=_xlfn.XLOOKUP('04_References'!$A$7,tblKPITargets[KPI_Name],tblKPITargets[Target_Value]),"Met","Below Target")</f>
        <v>Met</v>
      </c>
      <c r="Y836" t="str">
        <f>IF(tblOperations[[#This Row],[Closing_Backlog]]&lt;=_xlfn.XLOOKUP('04_References'!$A$8,tblKPITargets[KPI_Name],tblKPITargets[Target_Value]),"Met","Below Target")</f>
        <v>Met</v>
      </c>
    </row>
    <row r="837" spans="1:25">
      <c r="A837" s="8" t="s">
        <v>865</v>
      </c>
      <c r="B837" s="9">
        <v>46061</v>
      </c>
      <c r="C837" s="4" t="s">
        <v>48</v>
      </c>
      <c r="D837" s="4" t="s">
        <v>25</v>
      </c>
      <c r="E837" s="4">
        <v>272</v>
      </c>
      <c r="F837" s="4">
        <v>40</v>
      </c>
      <c r="G837" s="4">
        <v>312</v>
      </c>
      <c r="H837" s="4">
        <v>27</v>
      </c>
      <c r="I837" s="4">
        <v>285</v>
      </c>
      <c r="J837" s="4">
        <v>0</v>
      </c>
      <c r="K837" s="4">
        <v>0</v>
      </c>
      <c r="L837" s="4">
        <v>8</v>
      </c>
      <c r="M837" s="4">
        <v>0.6</v>
      </c>
      <c r="N837" s="4">
        <v>0.98599999999999999</v>
      </c>
      <c r="O837" s="4">
        <v>2.5</v>
      </c>
      <c r="P837" s="4">
        <v>0.751</v>
      </c>
      <c r="Q837" s="5">
        <v>8.6999999999999994E-2</v>
      </c>
      <c r="R837" s="4" t="str">
        <f>TRIM(tblOperations[[#This Row],[Region]])</f>
        <v>South East</v>
      </c>
      <c r="S837" s="4" t="str">
        <f>TRIM(tblOperations[[#This Row],[Team]])</f>
        <v>Workplace Projects</v>
      </c>
      <c r="T837" s="4" t="str">
        <f>_xlfn.XLOOKUP(R837,tblRegionReference[Region],tblRegionReference[Area],"Not Found")</f>
        <v>South</v>
      </c>
      <c r="U837" s="4" t="str">
        <f>IF(tblOperations[[#This Row],[Completion_Rate]]&gt;=_xlfn.XLOOKUP("Completion Rate",tblKPITargets[KPI_Name],tblKPITargets[Target_Value]),"Met","Below Target")</f>
        <v>Below Target</v>
      </c>
      <c r="V837" t="str">
        <f>IF(tblOperations[[#This Row],[SLA_Compliance]]&gt;=_xlfn.XLOOKUP('04_References'!$A$3,tblKPITargets[KPI_Name],tblKPITargets[Target_Value]),"Met","Below Target")</f>
        <v>Below Target</v>
      </c>
      <c r="W837" t="str">
        <f>IF(tblOperations[[#This Row],[Quality_Pass_Rate]]&gt;=_xlfn.XLOOKUP('04_References'!$A$4,tblKPITargets[KPI_Name],tblKPITargets[Target_Value]),"Met","Below Target")</f>
        <v>Met</v>
      </c>
      <c r="X837" t="str">
        <f>IF(tblOperations[[#This Row],[Average_Completion_Days]]&lt;=_xlfn.XLOOKUP('04_References'!$A$7,tblKPITargets[KPI_Name],tblKPITargets[Target_Value]),"Met","Below Target")</f>
        <v>Below Target</v>
      </c>
      <c r="Y837" t="str">
        <f>IF(tblOperations[[#This Row],[Closing_Backlog]]&lt;=_xlfn.XLOOKUP('04_References'!$A$8,tblKPITargets[KPI_Name],tblKPITargets[Target_Value]),"Met","Below Target")</f>
        <v>Below Target</v>
      </c>
    </row>
    <row r="838" spans="1:25">
      <c r="A838" s="6" t="s">
        <v>866</v>
      </c>
      <c r="B838" s="7">
        <v>46061</v>
      </c>
      <c r="C838" s="2" t="s">
        <v>53</v>
      </c>
      <c r="D838" s="2" t="s">
        <v>19</v>
      </c>
      <c r="E838" s="2">
        <v>426</v>
      </c>
      <c r="F838" s="2">
        <v>52</v>
      </c>
      <c r="G838" s="2">
        <v>478</v>
      </c>
      <c r="H838" s="2">
        <v>29</v>
      </c>
      <c r="I838" s="2">
        <v>449</v>
      </c>
      <c r="J838" s="2">
        <v>0</v>
      </c>
      <c r="K838" s="2">
        <v>0</v>
      </c>
      <c r="L838" s="2">
        <v>8</v>
      </c>
      <c r="M838" s="2">
        <v>0.6</v>
      </c>
      <c r="N838" s="2">
        <v>0.99399999999999999</v>
      </c>
      <c r="O838" s="2">
        <v>2.5</v>
      </c>
      <c r="P838" s="2">
        <v>0.65700000000000003</v>
      </c>
      <c r="Q838" s="3">
        <v>6.0999999999999999E-2</v>
      </c>
      <c r="R838" s="4" t="str">
        <f>TRIM(tblOperations[[#This Row],[Region]])</f>
        <v>Wales</v>
      </c>
      <c r="S838" s="4" t="str">
        <f>TRIM(tblOperations[[#This Row],[Team]])</f>
        <v>Workplace Services</v>
      </c>
      <c r="T838" s="4" t="str">
        <f>_xlfn.XLOOKUP(R838,tblRegionReference[Region],tblRegionReference[Area],"Not Found")</f>
        <v>Wales</v>
      </c>
      <c r="U838" s="4" t="str">
        <f>IF(tblOperations[[#This Row],[Completion_Rate]]&gt;=_xlfn.XLOOKUP("Completion Rate",tblKPITargets[KPI_Name],tblKPITargets[Target_Value]),"Met","Below Target")</f>
        <v>Below Target</v>
      </c>
      <c r="V838" t="str">
        <f>IF(tblOperations[[#This Row],[SLA_Compliance]]&gt;=_xlfn.XLOOKUP('04_References'!$A$3,tblKPITargets[KPI_Name],tblKPITargets[Target_Value]),"Met","Below Target")</f>
        <v>Below Target</v>
      </c>
      <c r="W838" t="str">
        <f>IF(tblOperations[[#This Row],[Quality_Pass_Rate]]&gt;=_xlfn.XLOOKUP('04_References'!$A$4,tblKPITargets[KPI_Name],tblKPITargets[Target_Value]),"Met","Below Target")</f>
        <v>Met</v>
      </c>
      <c r="X838" t="str">
        <f>IF(tblOperations[[#This Row],[Average_Completion_Days]]&lt;=_xlfn.XLOOKUP('04_References'!$A$7,tblKPITargets[KPI_Name],tblKPITargets[Target_Value]),"Met","Below Target")</f>
        <v>Below Target</v>
      </c>
      <c r="Y838" t="str">
        <f>IF(tblOperations[[#This Row],[Closing_Backlog]]&lt;=_xlfn.XLOOKUP('04_References'!$A$8,tblKPITargets[KPI_Name],tblKPITargets[Target_Value]),"Met","Below Target")</f>
        <v>Below Target</v>
      </c>
    </row>
    <row r="839" spans="1:25">
      <c r="A839" s="8" t="s">
        <v>867</v>
      </c>
      <c r="B839" s="9">
        <v>46061</v>
      </c>
      <c r="C839" s="4" t="s">
        <v>53</v>
      </c>
      <c r="D839" s="4" t="s">
        <v>21</v>
      </c>
      <c r="E839" s="4">
        <v>410</v>
      </c>
      <c r="F839" s="4">
        <v>46</v>
      </c>
      <c r="G839" s="4">
        <v>456</v>
      </c>
      <c r="H839" s="4">
        <v>28</v>
      </c>
      <c r="I839" s="4">
        <v>428</v>
      </c>
      <c r="J839" s="4">
        <v>0</v>
      </c>
      <c r="K839" s="4">
        <v>0</v>
      </c>
      <c r="L839" s="4">
        <v>8</v>
      </c>
      <c r="M839" s="4">
        <v>0.6</v>
      </c>
      <c r="N839" s="4">
        <v>0.95899999999999996</v>
      </c>
      <c r="O839" s="4">
        <v>2.5</v>
      </c>
      <c r="P839" s="4">
        <v>0.755</v>
      </c>
      <c r="Q839" s="5">
        <v>6.0999999999999999E-2</v>
      </c>
      <c r="R839" s="4" t="str">
        <f>TRIM(tblOperations[[#This Row],[Region]])</f>
        <v>Wales</v>
      </c>
      <c r="S839" s="4" t="str">
        <f>TRIM(tblOperations[[#This Row],[Team]])</f>
        <v>Facilities Response</v>
      </c>
      <c r="T839" s="4" t="str">
        <f>_xlfn.XLOOKUP(R839,tblRegionReference[Region],tblRegionReference[Area],"Not Found")</f>
        <v>Wales</v>
      </c>
      <c r="U839" s="4" t="str">
        <f>IF(tblOperations[[#This Row],[Completion_Rate]]&gt;=_xlfn.XLOOKUP("Completion Rate",tblKPITargets[KPI_Name],tblKPITargets[Target_Value]),"Met","Below Target")</f>
        <v>Below Target</v>
      </c>
      <c r="V839" t="str">
        <f>IF(tblOperations[[#This Row],[SLA_Compliance]]&gt;=_xlfn.XLOOKUP('04_References'!$A$3,tblKPITargets[KPI_Name],tblKPITargets[Target_Value]),"Met","Below Target")</f>
        <v>Below Target</v>
      </c>
      <c r="W839" t="str">
        <f>IF(tblOperations[[#This Row],[Quality_Pass_Rate]]&gt;=_xlfn.XLOOKUP('04_References'!$A$4,tblKPITargets[KPI_Name],tblKPITargets[Target_Value]),"Met","Below Target")</f>
        <v>Met</v>
      </c>
      <c r="X839" t="str">
        <f>IF(tblOperations[[#This Row],[Average_Completion_Days]]&lt;=_xlfn.XLOOKUP('04_References'!$A$7,tblKPITargets[KPI_Name],tblKPITargets[Target_Value]),"Met","Below Target")</f>
        <v>Below Target</v>
      </c>
      <c r="Y839" t="str">
        <f>IF(tblOperations[[#This Row],[Closing_Backlog]]&lt;=_xlfn.XLOOKUP('04_References'!$A$8,tblKPITargets[KPI_Name],tblKPITargets[Target_Value]),"Met","Below Target")</f>
        <v>Below Target</v>
      </c>
    </row>
    <row r="840" spans="1:25">
      <c r="A840" s="6" t="s">
        <v>868</v>
      </c>
      <c r="B840" s="7">
        <v>46061</v>
      </c>
      <c r="C840" s="2" t="s">
        <v>53</v>
      </c>
      <c r="D840" s="2" t="s">
        <v>23</v>
      </c>
      <c r="E840" s="2">
        <v>274</v>
      </c>
      <c r="F840" s="2">
        <v>36</v>
      </c>
      <c r="G840" s="2">
        <v>310</v>
      </c>
      <c r="H840" s="2">
        <v>26</v>
      </c>
      <c r="I840" s="2">
        <v>284</v>
      </c>
      <c r="J840" s="2">
        <v>0</v>
      </c>
      <c r="K840" s="2">
        <v>0</v>
      </c>
      <c r="L840" s="2">
        <v>8</v>
      </c>
      <c r="M840" s="2">
        <v>0.6</v>
      </c>
      <c r="N840" s="2">
        <v>1</v>
      </c>
      <c r="O840" s="2">
        <v>2.5</v>
      </c>
      <c r="P840" s="2">
        <v>0.74</v>
      </c>
      <c r="Q840" s="3">
        <v>8.4000000000000005E-2</v>
      </c>
      <c r="R840" s="4" t="str">
        <f>TRIM(tblOperations[[#This Row],[Region]])</f>
        <v>Wales</v>
      </c>
      <c r="S840" s="4" t="str">
        <f>TRIM(tblOperations[[#This Row],[Team]])</f>
        <v>Estates Support</v>
      </c>
      <c r="T840" s="4" t="str">
        <f>_xlfn.XLOOKUP(R840,tblRegionReference[Region],tblRegionReference[Area],"Not Found")</f>
        <v>Wales</v>
      </c>
      <c r="U840" s="4" t="str">
        <f>IF(tblOperations[[#This Row],[Completion_Rate]]&gt;=_xlfn.XLOOKUP("Completion Rate",tblKPITargets[KPI_Name],tblKPITargets[Target_Value]),"Met","Below Target")</f>
        <v>Below Target</v>
      </c>
      <c r="V840" t="str">
        <f>IF(tblOperations[[#This Row],[SLA_Compliance]]&gt;=_xlfn.XLOOKUP('04_References'!$A$3,tblKPITargets[KPI_Name],tblKPITargets[Target_Value]),"Met","Below Target")</f>
        <v>Below Target</v>
      </c>
      <c r="W840" t="str">
        <f>IF(tblOperations[[#This Row],[Quality_Pass_Rate]]&gt;=_xlfn.XLOOKUP('04_References'!$A$4,tblKPITargets[KPI_Name],tblKPITargets[Target_Value]),"Met","Below Target")</f>
        <v>Met</v>
      </c>
      <c r="X840" t="str">
        <f>IF(tblOperations[[#This Row],[Average_Completion_Days]]&lt;=_xlfn.XLOOKUP('04_References'!$A$7,tblKPITargets[KPI_Name],tblKPITargets[Target_Value]),"Met","Below Target")</f>
        <v>Below Target</v>
      </c>
      <c r="Y840" t="str">
        <f>IF(tblOperations[[#This Row],[Closing_Backlog]]&lt;=_xlfn.XLOOKUP('04_References'!$A$8,tblKPITargets[KPI_Name],tblKPITargets[Target_Value]),"Met","Below Target")</f>
        <v>Below Target</v>
      </c>
    </row>
    <row r="841" spans="1:25">
      <c r="A841" s="8" t="s">
        <v>869</v>
      </c>
      <c r="B841" s="9">
        <v>46061</v>
      </c>
      <c r="C841" s="4" t="s">
        <v>53</v>
      </c>
      <c r="D841" s="4" t="s">
        <v>25</v>
      </c>
      <c r="E841" s="4">
        <v>0</v>
      </c>
      <c r="F841" s="4">
        <v>26</v>
      </c>
      <c r="G841" s="4">
        <v>26</v>
      </c>
      <c r="H841" s="4">
        <v>26</v>
      </c>
      <c r="I841" s="4">
        <v>0</v>
      </c>
      <c r="J841" s="4">
        <v>0</v>
      </c>
      <c r="K841" s="4">
        <v>0</v>
      </c>
      <c r="L841" s="4">
        <v>1.5</v>
      </c>
      <c r="M841" s="4">
        <v>0.98399999999999999</v>
      </c>
      <c r="N841" s="4">
        <v>1</v>
      </c>
      <c r="O841" s="4">
        <v>4.4000000000000004</v>
      </c>
      <c r="P841" s="4">
        <v>0.64900000000000002</v>
      </c>
      <c r="Q841" s="5">
        <v>1</v>
      </c>
      <c r="R841" s="4" t="str">
        <f>TRIM(tblOperations[[#This Row],[Region]])</f>
        <v>Wales</v>
      </c>
      <c r="S841" s="4" t="str">
        <f>TRIM(tblOperations[[#This Row],[Team]])</f>
        <v>Workplace Projects</v>
      </c>
      <c r="T841" s="4" t="str">
        <f>_xlfn.XLOOKUP(R841,tblRegionReference[Region],tblRegionReference[Area],"Not Found")</f>
        <v>Wales</v>
      </c>
      <c r="U841" s="4" t="str">
        <f>IF(tblOperations[[#This Row],[Completion_Rate]]&gt;=_xlfn.XLOOKUP("Completion Rate",tblKPITargets[KPI_Name],tblKPITargets[Target_Value]),"Met","Below Target")</f>
        <v>Met</v>
      </c>
      <c r="V841" t="str">
        <f>IF(tblOperations[[#This Row],[SLA_Compliance]]&gt;=_xlfn.XLOOKUP('04_References'!$A$3,tblKPITargets[KPI_Name],tblKPITargets[Target_Value]),"Met","Below Target")</f>
        <v>Met</v>
      </c>
      <c r="W841" t="str">
        <f>IF(tblOperations[[#This Row],[Quality_Pass_Rate]]&gt;=_xlfn.XLOOKUP('04_References'!$A$4,tblKPITargets[KPI_Name],tblKPITargets[Target_Value]),"Met","Below Target")</f>
        <v>Met</v>
      </c>
      <c r="X841" t="str">
        <f>IF(tblOperations[[#This Row],[Average_Completion_Days]]&lt;=_xlfn.XLOOKUP('04_References'!$A$7,tblKPITargets[KPI_Name],tblKPITargets[Target_Value]),"Met","Below Target")</f>
        <v>Met</v>
      </c>
      <c r="Y841" t="str">
        <f>IF(tblOperations[[#This Row],[Closing_Backlog]]&lt;=_xlfn.XLOOKUP('04_References'!$A$8,tblKPITargets[KPI_Name],tblKPITargets[Target_Value]),"Met","Below Target")</f>
        <v>Met</v>
      </c>
    </row>
    <row r="842" spans="1:25">
      <c r="A842" s="6" t="s">
        <v>870</v>
      </c>
      <c r="B842" s="7">
        <v>46062</v>
      </c>
      <c r="C842" s="2" t="s">
        <v>18</v>
      </c>
      <c r="D842" s="2" t="s">
        <v>19</v>
      </c>
      <c r="E842" s="2">
        <v>130</v>
      </c>
      <c r="F842" s="2">
        <v>49</v>
      </c>
      <c r="G842" s="2">
        <v>179</v>
      </c>
      <c r="H842" s="2">
        <v>37</v>
      </c>
      <c r="I842" s="2">
        <v>142</v>
      </c>
      <c r="J842" s="2">
        <v>0</v>
      </c>
      <c r="K842" s="2">
        <v>0</v>
      </c>
      <c r="L842" s="2">
        <v>8</v>
      </c>
      <c r="M842" s="2">
        <v>0.6</v>
      </c>
      <c r="N842" s="2">
        <v>0.93500000000000005</v>
      </c>
      <c r="O842" s="2">
        <v>2.5</v>
      </c>
      <c r="P842" s="2">
        <v>0.81299999999999994</v>
      </c>
      <c r="Q842" s="3">
        <v>0.20699999999999999</v>
      </c>
      <c r="R842" s="4" t="str">
        <f>TRIM(tblOperations[[#This Row],[Region]])</f>
        <v>Scotland</v>
      </c>
      <c r="S842" s="4" t="str">
        <f>TRIM(tblOperations[[#This Row],[Team]])</f>
        <v>Workplace Services</v>
      </c>
      <c r="T842" s="4" t="str">
        <f>_xlfn.XLOOKUP(R842,tblRegionReference[Region],tblRegionReference[Area],"Not Found")</f>
        <v>North</v>
      </c>
      <c r="U842" s="4" t="str">
        <f>IF(tblOperations[[#This Row],[Completion_Rate]]&gt;=_xlfn.XLOOKUP("Completion Rate",tblKPITargets[KPI_Name],tblKPITargets[Target_Value]),"Met","Below Target")</f>
        <v>Below Target</v>
      </c>
      <c r="V842" t="str">
        <f>IF(tblOperations[[#This Row],[SLA_Compliance]]&gt;=_xlfn.XLOOKUP('04_References'!$A$3,tblKPITargets[KPI_Name],tblKPITargets[Target_Value]),"Met","Below Target")</f>
        <v>Below Target</v>
      </c>
      <c r="W842" t="str">
        <f>IF(tblOperations[[#This Row],[Quality_Pass_Rate]]&gt;=_xlfn.XLOOKUP('04_References'!$A$4,tblKPITargets[KPI_Name],tblKPITargets[Target_Value]),"Met","Below Target")</f>
        <v>Below Target</v>
      </c>
      <c r="X842" t="str">
        <f>IF(tblOperations[[#This Row],[Average_Completion_Days]]&lt;=_xlfn.XLOOKUP('04_References'!$A$7,tblKPITargets[KPI_Name],tblKPITargets[Target_Value]),"Met","Below Target")</f>
        <v>Below Target</v>
      </c>
      <c r="Y842" t="str">
        <f>IF(tblOperations[[#This Row],[Closing_Backlog]]&lt;=_xlfn.XLOOKUP('04_References'!$A$8,tblKPITargets[KPI_Name],tblKPITargets[Target_Value]),"Met","Below Target")</f>
        <v>Below Target</v>
      </c>
    </row>
    <row r="843" spans="1:25">
      <c r="A843" s="8" t="s">
        <v>871</v>
      </c>
      <c r="B843" s="9">
        <v>46062</v>
      </c>
      <c r="C843" s="4" t="s">
        <v>18</v>
      </c>
      <c r="D843" s="4" t="s">
        <v>21</v>
      </c>
      <c r="E843" s="4">
        <v>0</v>
      </c>
      <c r="F843" s="4">
        <v>30</v>
      </c>
      <c r="G843" s="4">
        <v>30</v>
      </c>
      <c r="H843" s="4">
        <v>30</v>
      </c>
      <c r="I843" s="4">
        <v>0</v>
      </c>
      <c r="J843" s="4">
        <v>0</v>
      </c>
      <c r="K843" s="4">
        <v>0</v>
      </c>
      <c r="L843" s="4">
        <v>1.6</v>
      </c>
      <c r="M843" s="4">
        <v>0.95099999999999996</v>
      </c>
      <c r="N843" s="4">
        <v>0.97499999999999998</v>
      </c>
      <c r="O843" s="4">
        <v>4.5999999999999996</v>
      </c>
      <c r="P843" s="4">
        <v>0.66500000000000004</v>
      </c>
      <c r="Q843" s="5">
        <v>1</v>
      </c>
      <c r="R843" s="4" t="str">
        <f>TRIM(tblOperations[[#This Row],[Region]])</f>
        <v>Scotland</v>
      </c>
      <c r="S843" s="4" t="str">
        <f>TRIM(tblOperations[[#This Row],[Team]])</f>
        <v>Facilities Response</v>
      </c>
      <c r="T843" s="4" t="str">
        <f>_xlfn.XLOOKUP(R843,tblRegionReference[Region],tblRegionReference[Area],"Not Found")</f>
        <v>North</v>
      </c>
      <c r="U843" s="4" t="str">
        <f>IF(tblOperations[[#This Row],[Completion_Rate]]&gt;=_xlfn.XLOOKUP("Completion Rate",tblKPITargets[KPI_Name],tblKPITargets[Target_Value]),"Met","Below Target")</f>
        <v>Met</v>
      </c>
      <c r="V843" t="str">
        <f>IF(tblOperations[[#This Row],[SLA_Compliance]]&gt;=_xlfn.XLOOKUP('04_References'!$A$3,tblKPITargets[KPI_Name],tblKPITargets[Target_Value]),"Met","Below Target")</f>
        <v>Met</v>
      </c>
      <c r="W843" t="str">
        <f>IF(tblOperations[[#This Row],[Quality_Pass_Rate]]&gt;=_xlfn.XLOOKUP('04_References'!$A$4,tblKPITargets[KPI_Name],tblKPITargets[Target_Value]),"Met","Below Target")</f>
        <v>Met</v>
      </c>
      <c r="X843" t="str">
        <f>IF(tblOperations[[#This Row],[Average_Completion_Days]]&lt;=_xlfn.XLOOKUP('04_References'!$A$7,tblKPITargets[KPI_Name],tblKPITargets[Target_Value]),"Met","Below Target")</f>
        <v>Met</v>
      </c>
      <c r="Y843" t="str">
        <f>IF(tblOperations[[#This Row],[Closing_Backlog]]&lt;=_xlfn.XLOOKUP('04_References'!$A$8,tblKPITargets[KPI_Name],tblKPITargets[Target_Value]),"Met","Below Target")</f>
        <v>Met</v>
      </c>
    </row>
    <row r="844" spans="1:25">
      <c r="A844" s="6" t="s">
        <v>872</v>
      </c>
      <c r="B844" s="7">
        <v>46062</v>
      </c>
      <c r="C844" s="2" t="s">
        <v>18</v>
      </c>
      <c r="D844" s="2" t="s">
        <v>23</v>
      </c>
      <c r="E844" s="2">
        <v>237</v>
      </c>
      <c r="F844" s="2">
        <v>54</v>
      </c>
      <c r="G844" s="2">
        <v>291</v>
      </c>
      <c r="H844" s="2">
        <v>34</v>
      </c>
      <c r="I844" s="2">
        <v>257</v>
      </c>
      <c r="J844" s="2">
        <v>0</v>
      </c>
      <c r="K844" s="2">
        <v>0</v>
      </c>
      <c r="L844" s="2">
        <v>8</v>
      </c>
      <c r="M844" s="2">
        <v>0.6</v>
      </c>
      <c r="N844" s="2">
        <v>0.97899999999999998</v>
      </c>
      <c r="O844" s="2">
        <v>2.5</v>
      </c>
      <c r="P844" s="2">
        <v>0.7</v>
      </c>
      <c r="Q844" s="3">
        <v>0.11700000000000001</v>
      </c>
      <c r="R844" s="4" t="str">
        <f>TRIM(tblOperations[[#This Row],[Region]])</f>
        <v>Scotland</v>
      </c>
      <c r="S844" s="4" t="str">
        <f>TRIM(tblOperations[[#This Row],[Team]])</f>
        <v>Estates Support</v>
      </c>
      <c r="T844" s="4" t="str">
        <f>_xlfn.XLOOKUP(R844,tblRegionReference[Region],tblRegionReference[Area],"Not Found")</f>
        <v>North</v>
      </c>
      <c r="U844" s="4" t="str">
        <f>IF(tblOperations[[#This Row],[Completion_Rate]]&gt;=_xlfn.XLOOKUP("Completion Rate",tblKPITargets[KPI_Name],tblKPITargets[Target_Value]),"Met","Below Target")</f>
        <v>Below Target</v>
      </c>
      <c r="V844" t="str">
        <f>IF(tblOperations[[#This Row],[SLA_Compliance]]&gt;=_xlfn.XLOOKUP('04_References'!$A$3,tblKPITargets[KPI_Name],tblKPITargets[Target_Value]),"Met","Below Target")</f>
        <v>Below Target</v>
      </c>
      <c r="W844" t="str">
        <f>IF(tblOperations[[#This Row],[Quality_Pass_Rate]]&gt;=_xlfn.XLOOKUP('04_References'!$A$4,tblKPITargets[KPI_Name],tblKPITargets[Target_Value]),"Met","Below Target")</f>
        <v>Met</v>
      </c>
      <c r="X844" t="str">
        <f>IF(tblOperations[[#This Row],[Average_Completion_Days]]&lt;=_xlfn.XLOOKUP('04_References'!$A$7,tblKPITargets[KPI_Name],tblKPITargets[Target_Value]),"Met","Below Target")</f>
        <v>Below Target</v>
      </c>
      <c r="Y844" t="str">
        <f>IF(tblOperations[[#This Row],[Closing_Backlog]]&lt;=_xlfn.XLOOKUP('04_References'!$A$8,tblKPITargets[KPI_Name],tblKPITargets[Target_Value]),"Met","Below Target")</f>
        <v>Below Target</v>
      </c>
    </row>
    <row r="845" spans="1:25">
      <c r="A845" s="8" t="s">
        <v>873</v>
      </c>
      <c r="B845" s="9">
        <v>46062</v>
      </c>
      <c r="C845" s="4" t="s">
        <v>18</v>
      </c>
      <c r="D845" s="4" t="s">
        <v>25</v>
      </c>
      <c r="E845" s="4">
        <v>0</v>
      </c>
      <c r="F845" s="4">
        <v>31</v>
      </c>
      <c r="G845" s="4">
        <v>31</v>
      </c>
      <c r="H845" s="4">
        <v>31</v>
      </c>
      <c r="I845" s="4">
        <v>0</v>
      </c>
      <c r="J845" s="4">
        <v>0</v>
      </c>
      <c r="K845" s="4">
        <v>0</v>
      </c>
      <c r="L845" s="4">
        <v>1.4</v>
      </c>
      <c r="M845" s="4">
        <v>0.96099999999999997</v>
      </c>
      <c r="N845" s="4">
        <v>0.95899999999999996</v>
      </c>
      <c r="O845" s="4">
        <v>4.5999999999999996</v>
      </c>
      <c r="P845" s="4">
        <v>0.69499999999999995</v>
      </c>
      <c r="Q845" s="5">
        <v>1</v>
      </c>
      <c r="R845" s="4" t="str">
        <f>TRIM(tblOperations[[#This Row],[Region]])</f>
        <v>Scotland</v>
      </c>
      <c r="S845" s="4" t="str">
        <f>TRIM(tblOperations[[#This Row],[Team]])</f>
        <v>Workplace Projects</v>
      </c>
      <c r="T845" s="4" t="str">
        <f>_xlfn.XLOOKUP(R845,tblRegionReference[Region],tblRegionReference[Area],"Not Found")</f>
        <v>North</v>
      </c>
      <c r="U845" s="4" t="str">
        <f>IF(tblOperations[[#This Row],[Completion_Rate]]&gt;=_xlfn.XLOOKUP("Completion Rate",tblKPITargets[KPI_Name],tblKPITargets[Target_Value]),"Met","Below Target")</f>
        <v>Met</v>
      </c>
      <c r="V845" t="str">
        <f>IF(tblOperations[[#This Row],[SLA_Compliance]]&gt;=_xlfn.XLOOKUP('04_References'!$A$3,tblKPITargets[KPI_Name],tblKPITargets[Target_Value]),"Met","Below Target")</f>
        <v>Met</v>
      </c>
      <c r="W845" t="str">
        <f>IF(tblOperations[[#This Row],[Quality_Pass_Rate]]&gt;=_xlfn.XLOOKUP('04_References'!$A$4,tblKPITargets[KPI_Name],tblKPITargets[Target_Value]),"Met","Below Target")</f>
        <v>Met</v>
      </c>
      <c r="X845" t="str">
        <f>IF(tblOperations[[#This Row],[Average_Completion_Days]]&lt;=_xlfn.XLOOKUP('04_References'!$A$7,tblKPITargets[KPI_Name],tblKPITargets[Target_Value]),"Met","Below Target")</f>
        <v>Met</v>
      </c>
      <c r="Y845" t="str">
        <f>IF(tblOperations[[#This Row],[Closing_Backlog]]&lt;=_xlfn.XLOOKUP('04_References'!$A$8,tblKPITargets[KPI_Name],tblKPITargets[Target_Value]),"Met","Below Target")</f>
        <v>Met</v>
      </c>
    </row>
    <row r="846" spans="1:25">
      <c r="A846" s="6" t="s">
        <v>874</v>
      </c>
      <c r="B846" s="7">
        <v>46062</v>
      </c>
      <c r="C846" s="2" t="s">
        <v>27</v>
      </c>
      <c r="D846" s="2" t="s">
        <v>19</v>
      </c>
      <c r="E846" s="2">
        <v>0</v>
      </c>
      <c r="F846" s="2">
        <v>47</v>
      </c>
      <c r="G846" s="2">
        <v>47</v>
      </c>
      <c r="H846" s="2">
        <v>39</v>
      </c>
      <c r="I846" s="2">
        <v>8</v>
      </c>
      <c r="J846" s="2">
        <v>0</v>
      </c>
      <c r="K846" s="2">
        <v>0</v>
      </c>
      <c r="L846" s="2">
        <v>2.2000000000000002</v>
      </c>
      <c r="M846" s="2">
        <v>0.96299999999999997</v>
      </c>
      <c r="N846" s="2">
        <v>0.94899999999999995</v>
      </c>
      <c r="O846" s="2">
        <v>4.4000000000000004</v>
      </c>
      <c r="P846" s="2">
        <v>0.79400000000000004</v>
      </c>
      <c r="Q846" s="3">
        <v>0.83</v>
      </c>
      <c r="R846" s="4" t="str">
        <f>TRIM(tblOperations[[#This Row],[Region]])</f>
        <v>North East</v>
      </c>
      <c r="S846" s="4" t="str">
        <f>TRIM(tblOperations[[#This Row],[Team]])</f>
        <v>Workplace Services</v>
      </c>
      <c r="T846" s="4" t="str">
        <f>_xlfn.XLOOKUP(R846,tblRegionReference[Region],tblRegionReference[Area],"Not Found")</f>
        <v>North</v>
      </c>
      <c r="U846" s="4" t="str">
        <f>IF(tblOperations[[#This Row],[Completion_Rate]]&gt;=_xlfn.XLOOKUP("Completion Rate",tblKPITargets[KPI_Name],tblKPITargets[Target_Value]),"Met","Below Target")</f>
        <v>Below Target</v>
      </c>
      <c r="V846" t="str">
        <f>IF(tblOperations[[#This Row],[SLA_Compliance]]&gt;=_xlfn.XLOOKUP('04_References'!$A$3,tblKPITargets[KPI_Name],tblKPITargets[Target_Value]),"Met","Below Target")</f>
        <v>Met</v>
      </c>
      <c r="W846" t="str">
        <f>IF(tblOperations[[#This Row],[Quality_Pass_Rate]]&gt;=_xlfn.XLOOKUP('04_References'!$A$4,tblKPITargets[KPI_Name],tblKPITargets[Target_Value]),"Met","Below Target")</f>
        <v>Below Target</v>
      </c>
      <c r="X846" t="str">
        <f>IF(tblOperations[[#This Row],[Average_Completion_Days]]&lt;=_xlfn.XLOOKUP('04_References'!$A$7,tblKPITargets[KPI_Name],tblKPITargets[Target_Value]),"Met","Below Target")</f>
        <v>Met</v>
      </c>
      <c r="Y846" t="str">
        <f>IF(tblOperations[[#This Row],[Closing_Backlog]]&lt;=_xlfn.XLOOKUP('04_References'!$A$8,tblKPITargets[KPI_Name],tblKPITargets[Target_Value]),"Met","Below Target")</f>
        <v>Met</v>
      </c>
    </row>
    <row r="847" spans="1:25">
      <c r="A847" s="8" t="s">
        <v>875</v>
      </c>
      <c r="B847" s="9">
        <v>46062</v>
      </c>
      <c r="C847" s="4" t="s">
        <v>27</v>
      </c>
      <c r="D847" s="4" t="s">
        <v>21</v>
      </c>
      <c r="E847" s="4">
        <v>11</v>
      </c>
      <c r="F847" s="4">
        <v>70</v>
      </c>
      <c r="G847" s="4">
        <v>81</v>
      </c>
      <c r="H847" s="4">
        <v>43</v>
      </c>
      <c r="I847" s="4">
        <v>38</v>
      </c>
      <c r="J847" s="4">
        <v>0</v>
      </c>
      <c r="K847" s="4">
        <v>0</v>
      </c>
      <c r="L847" s="4">
        <v>4.5</v>
      </c>
      <c r="M847" s="4">
        <v>0.75900000000000001</v>
      </c>
      <c r="N847" s="4">
        <v>1</v>
      </c>
      <c r="O847" s="4">
        <v>3</v>
      </c>
      <c r="P847" s="4">
        <v>0.626</v>
      </c>
      <c r="Q847" s="5">
        <v>0.53100000000000003</v>
      </c>
      <c r="R847" s="4" t="str">
        <f>TRIM(tblOperations[[#This Row],[Region]])</f>
        <v>North East</v>
      </c>
      <c r="S847" s="4" t="str">
        <f>TRIM(tblOperations[[#This Row],[Team]])</f>
        <v>Facilities Response</v>
      </c>
      <c r="T847" s="4" t="str">
        <f>_xlfn.XLOOKUP(R847,tblRegionReference[Region],tblRegionReference[Area],"Not Found")</f>
        <v>North</v>
      </c>
      <c r="U847" s="4" t="str">
        <f>IF(tblOperations[[#This Row],[Completion_Rate]]&gt;=_xlfn.XLOOKUP("Completion Rate",tblKPITargets[KPI_Name],tblKPITargets[Target_Value]),"Met","Below Target")</f>
        <v>Below Target</v>
      </c>
      <c r="V847" t="str">
        <f>IF(tblOperations[[#This Row],[SLA_Compliance]]&gt;=_xlfn.XLOOKUP('04_References'!$A$3,tblKPITargets[KPI_Name],tblKPITargets[Target_Value]),"Met","Below Target")</f>
        <v>Below Target</v>
      </c>
      <c r="W847" t="str">
        <f>IF(tblOperations[[#This Row],[Quality_Pass_Rate]]&gt;=_xlfn.XLOOKUP('04_References'!$A$4,tblKPITargets[KPI_Name],tblKPITargets[Target_Value]),"Met","Below Target")</f>
        <v>Met</v>
      </c>
      <c r="X847" t="str">
        <f>IF(tblOperations[[#This Row],[Average_Completion_Days]]&lt;=_xlfn.XLOOKUP('04_References'!$A$7,tblKPITargets[KPI_Name],tblKPITargets[Target_Value]),"Met","Below Target")</f>
        <v>Below Target</v>
      </c>
      <c r="Y847" t="str">
        <f>IF(tblOperations[[#This Row],[Closing_Backlog]]&lt;=_xlfn.XLOOKUP('04_References'!$A$8,tblKPITargets[KPI_Name],tblKPITargets[Target_Value]),"Met","Below Target")</f>
        <v>Below Target</v>
      </c>
    </row>
    <row r="848" spans="1:25">
      <c r="A848" s="6" t="s">
        <v>876</v>
      </c>
      <c r="B848" s="7">
        <v>46062</v>
      </c>
      <c r="C848" s="2" t="s">
        <v>27</v>
      </c>
      <c r="D848" s="2" t="s">
        <v>23</v>
      </c>
      <c r="E848" s="2">
        <v>620</v>
      </c>
      <c r="F848" s="2">
        <v>40</v>
      </c>
      <c r="G848" s="2">
        <v>660</v>
      </c>
      <c r="H848" s="2">
        <v>26</v>
      </c>
      <c r="I848" s="2">
        <v>634</v>
      </c>
      <c r="J848" s="2">
        <v>0</v>
      </c>
      <c r="K848" s="2">
        <v>0</v>
      </c>
      <c r="L848" s="2">
        <v>8</v>
      </c>
      <c r="M848" s="2">
        <v>0.6</v>
      </c>
      <c r="N848" s="2">
        <v>0.98099999999999998</v>
      </c>
      <c r="O848" s="2">
        <v>2.5</v>
      </c>
      <c r="P848" s="2">
        <v>0.755</v>
      </c>
      <c r="Q848" s="3">
        <v>3.9E-2</v>
      </c>
      <c r="R848" s="4" t="str">
        <f>TRIM(tblOperations[[#This Row],[Region]])</f>
        <v>North East</v>
      </c>
      <c r="S848" s="4" t="str">
        <f>TRIM(tblOperations[[#This Row],[Team]])</f>
        <v>Estates Support</v>
      </c>
      <c r="T848" s="4" t="str">
        <f>_xlfn.XLOOKUP(R848,tblRegionReference[Region],tblRegionReference[Area],"Not Found")</f>
        <v>North</v>
      </c>
      <c r="U848" s="4" t="str">
        <f>IF(tblOperations[[#This Row],[Completion_Rate]]&gt;=_xlfn.XLOOKUP("Completion Rate",tblKPITargets[KPI_Name],tblKPITargets[Target_Value]),"Met","Below Target")</f>
        <v>Below Target</v>
      </c>
      <c r="V848" t="str">
        <f>IF(tblOperations[[#This Row],[SLA_Compliance]]&gt;=_xlfn.XLOOKUP('04_References'!$A$3,tblKPITargets[KPI_Name],tblKPITargets[Target_Value]),"Met","Below Target")</f>
        <v>Below Target</v>
      </c>
      <c r="W848" t="str">
        <f>IF(tblOperations[[#This Row],[Quality_Pass_Rate]]&gt;=_xlfn.XLOOKUP('04_References'!$A$4,tblKPITargets[KPI_Name],tblKPITargets[Target_Value]),"Met","Below Target")</f>
        <v>Met</v>
      </c>
      <c r="X848" t="str">
        <f>IF(tblOperations[[#This Row],[Average_Completion_Days]]&lt;=_xlfn.XLOOKUP('04_References'!$A$7,tblKPITargets[KPI_Name],tblKPITargets[Target_Value]),"Met","Below Target")</f>
        <v>Below Target</v>
      </c>
      <c r="Y848" t="str">
        <f>IF(tblOperations[[#This Row],[Closing_Backlog]]&lt;=_xlfn.XLOOKUP('04_References'!$A$8,tblKPITargets[KPI_Name],tblKPITargets[Target_Value]),"Met","Below Target")</f>
        <v>Below Target</v>
      </c>
    </row>
    <row r="849" spans="1:25">
      <c r="A849" s="8" t="s">
        <v>877</v>
      </c>
      <c r="B849" s="9">
        <v>46062</v>
      </c>
      <c r="C849" s="4" t="s">
        <v>27</v>
      </c>
      <c r="D849" s="4" t="s">
        <v>25</v>
      </c>
      <c r="E849" s="4">
        <v>30</v>
      </c>
      <c r="F849" s="4">
        <v>29</v>
      </c>
      <c r="G849" s="4">
        <v>59</v>
      </c>
      <c r="H849" s="4">
        <v>28</v>
      </c>
      <c r="I849" s="4">
        <v>31</v>
      </c>
      <c r="J849" s="4">
        <v>0</v>
      </c>
      <c r="K849" s="4">
        <v>0</v>
      </c>
      <c r="L849" s="4">
        <v>3.9</v>
      </c>
      <c r="M849" s="4">
        <v>0.748</v>
      </c>
      <c r="N849" s="4">
        <v>0.96</v>
      </c>
      <c r="O849" s="4">
        <v>3.5</v>
      </c>
      <c r="P849" s="4">
        <v>0.81100000000000005</v>
      </c>
      <c r="Q849" s="5">
        <v>0.47499999999999998</v>
      </c>
      <c r="R849" s="4" t="str">
        <f>TRIM(tblOperations[[#This Row],[Region]])</f>
        <v>North East</v>
      </c>
      <c r="S849" s="4" t="str">
        <f>TRIM(tblOperations[[#This Row],[Team]])</f>
        <v>Workplace Projects</v>
      </c>
      <c r="T849" s="4" t="str">
        <f>_xlfn.XLOOKUP(R849,tblRegionReference[Region],tblRegionReference[Area],"Not Found")</f>
        <v>North</v>
      </c>
      <c r="U849" s="4" t="str">
        <f>IF(tblOperations[[#This Row],[Completion_Rate]]&gt;=_xlfn.XLOOKUP("Completion Rate",tblKPITargets[KPI_Name],tblKPITargets[Target_Value]),"Met","Below Target")</f>
        <v>Below Target</v>
      </c>
      <c r="V849" t="str">
        <f>IF(tblOperations[[#This Row],[SLA_Compliance]]&gt;=_xlfn.XLOOKUP('04_References'!$A$3,tblKPITargets[KPI_Name],tblKPITargets[Target_Value]),"Met","Below Target")</f>
        <v>Below Target</v>
      </c>
      <c r="W849" t="str">
        <f>IF(tblOperations[[#This Row],[Quality_Pass_Rate]]&gt;=_xlfn.XLOOKUP('04_References'!$A$4,tblKPITargets[KPI_Name],tblKPITargets[Target_Value]),"Met","Below Target")</f>
        <v>Met</v>
      </c>
      <c r="X849" t="str">
        <f>IF(tblOperations[[#This Row],[Average_Completion_Days]]&lt;=_xlfn.XLOOKUP('04_References'!$A$7,tblKPITargets[KPI_Name],tblKPITargets[Target_Value]),"Met","Below Target")</f>
        <v>Below Target</v>
      </c>
      <c r="Y849" t="str">
        <f>IF(tblOperations[[#This Row],[Closing_Backlog]]&lt;=_xlfn.XLOOKUP('04_References'!$A$8,tblKPITargets[KPI_Name],tblKPITargets[Target_Value]),"Met","Below Target")</f>
        <v>Below Target</v>
      </c>
    </row>
    <row r="850" spans="1:25">
      <c r="A850" s="6" t="s">
        <v>878</v>
      </c>
      <c r="B850" s="7">
        <v>46062</v>
      </c>
      <c r="C850" s="2" t="s">
        <v>32</v>
      </c>
      <c r="D850" s="2" t="s">
        <v>19</v>
      </c>
      <c r="E850" s="2">
        <v>262</v>
      </c>
      <c r="F850" s="2">
        <v>37</v>
      </c>
      <c r="G850" s="2">
        <v>299</v>
      </c>
      <c r="H850" s="2">
        <v>29</v>
      </c>
      <c r="I850" s="2">
        <v>270</v>
      </c>
      <c r="J850" s="2">
        <v>1</v>
      </c>
      <c r="K850" s="2">
        <v>1</v>
      </c>
      <c r="L850" s="2">
        <v>8</v>
      </c>
      <c r="M850" s="2">
        <v>0.6</v>
      </c>
      <c r="N850" s="2">
        <v>0.96599999999999997</v>
      </c>
      <c r="O850" s="2">
        <v>2.5</v>
      </c>
      <c r="P850" s="2">
        <v>0.76200000000000001</v>
      </c>
      <c r="Q850" s="3">
        <v>9.7000000000000003E-2</v>
      </c>
      <c r="R850" s="4" t="str">
        <f>TRIM(tblOperations[[#This Row],[Region]])</f>
        <v>North West</v>
      </c>
      <c r="S850" s="4" t="str">
        <f>TRIM(tblOperations[[#This Row],[Team]])</f>
        <v>Workplace Services</v>
      </c>
      <c r="T850" s="4" t="str">
        <f>_xlfn.XLOOKUP(R850,tblRegionReference[Region],tblRegionReference[Area],"Not Found")</f>
        <v>North</v>
      </c>
      <c r="U850" s="4" t="str">
        <f>IF(tblOperations[[#This Row],[Completion_Rate]]&gt;=_xlfn.XLOOKUP("Completion Rate",tblKPITargets[KPI_Name],tblKPITargets[Target_Value]),"Met","Below Target")</f>
        <v>Below Target</v>
      </c>
      <c r="V850" t="str">
        <f>IF(tblOperations[[#This Row],[SLA_Compliance]]&gt;=_xlfn.XLOOKUP('04_References'!$A$3,tblKPITargets[KPI_Name],tblKPITargets[Target_Value]),"Met","Below Target")</f>
        <v>Below Target</v>
      </c>
      <c r="W850" t="str">
        <f>IF(tblOperations[[#This Row],[Quality_Pass_Rate]]&gt;=_xlfn.XLOOKUP('04_References'!$A$4,tblKPITargets[KPI_Name],tblKPITargets[Target_Value]),"Met","Below Target")</f>
        <v>Met</v>
      </c>
      <c r="X850" t="str">
        <f>IF(tblOperations[[#This Row],[Average_Completion_Days]]&lt;=_xlfn.XLOOKUP('04_References'!$A$7,tblKPITargets[KPI_Name],tblKPITargets[Target_Value]),"Met","Below Target")</f>
        <v>Below Target</v>
      </c>
      <c r="Y850" t="str">
        <f>IF(tblOperations[[#This Row],[Closing_Backlog]]&lt;=_xlfn.XLOOKUP('04_References'!$A$8,tblKPITargets[KPI_Name],tblKPITargets[Target_Value]),"Met","Below Target")</f>
        <v>Below Target</v>
      </c>
    </row>
    <row r="851" spans="1:25">
      <c r="A851" s="8" t="s">
        <v>879</v>
      </c>
      <c r="B851" s="9">
        <v>46062</v>
      </c>
      <c r="C851" s="4" t="s">
        <v>32</v>
      </c>
      <c r="D851" s="4" t="s">
        <v>21</v>
      </c>
      <c r="E851" s="4">
        <v>571</v>
      </c>
      <c r="F851" s="4">
        <v>52</v>
      </c>
      <c r="G851" s="4">
        <v>623</v>
      </c>
      <c r="H851" s="4">
        <v>20</v>
      </c>
      <c r="I851" s="4">
        <v>603</v>
      </c>
      <c r="J851" s="4">
        <v>1</v>
      </c>
      <c r="K851" s="4">
        <v>0</v>
      </c>
      <c r="L851" s="4">
        <v>8</v>
      </c>
      <c r="M851" s="4">
        <v>0.6</v>
      </c>
      <c r="N851" s="4">
        <v>1</v>
      </c>
      <c r="O851" s="4">
        <v>2.5</v>
      </c>
      <c r="P851" s="4">
        <v>0.65500000000000003</v>
      </c>
      <c r="Q851" s="5">
        <v>3.2000000000000001E-2</v>
      </c>
      <c r="R851" s="4" t="str">
        <f>TRIM(tblOperations[[#This Row],[Region]])</f>
        <v>North West</v>
      </c>
      <c r="S851" s="4" t="str">
        <f>TRIM(tblOperations[[#This Row],[Team]])</f>
        <v>Facilities Response</v>
      </c>
      <c r="T851" s="4" t="str">
        <f>_xlfn.XLOOKUP(R851,tblRegionReference[Region],tblRegionReference[Area],"Not Found")</f>
        <v>North</v>
      </c>
      <c r="U851" s="4" t="str">
        <f>IF(tblOperations[[#This Row],[Completion_Rate]]&gt;=_xlfn.XLOOKUP("Completion Rate",tblKPITargets[KPI_Name],tblKPITargets[Target_Value]),"Met","Below Target")</f>
        <v>Below Target</v>
      </c>
      <c r="V851" t="str">
        <f>IF(tblOperations[[#This Row],[SLA_Compliance]]&gt;=_xlfn.XLOOKUP('04_References'!$A$3,tblKPITargets[KPI_Name],tblKPITargets[Target_Value]),"Met","Below Target")</f>
        <v>Below Target</v>
      </c>
      <c r="W851" t="str">
        <f>IF(tblOperations[[#This Row],[Quality_Pass_Rate]]&gt;=_xlfn.XLOOKUP('04_References'!$A$4,tblKPITargets[KPI_Name],tblKPITargets[Target_Value]),"Met","Below Target")</f>
        <v>Met</v>
      </c>
      <c r="X851" t="str">
        <f>IF(tblOperations[[#This Row],[Average_Completion_Days]]&lt;=_xlfn.XLOOKUP('04_References'!$A$7,tblKPITargets[KPI_Name],tblKPITargets[Target_Value]),"Met","Below Target")</f>
        <v>Below Target</v>
      </c>
      <c r="Y851" t="str">
        <f>IF(tblOperations[[#This Row],[Closing_Backlog]]&lt;=_xlfn.XLOOKUP('04_References'!$A$8,tblKPITargets[KPI_Name],tblKPITargets[Target_Value]),"Met","Below Target")</f>
        <v>Below Target</v>
      </c>
    </row>
    <row r="852" spans="1:25">
      <c r="A852" s="6" t="s">
        <v>880</v>
      </c>
      <c r="B852" s="7">
        <v>46062</v>
      </c>
      <c r="C852" s="2" t="s">
        <v>32</v>
      </c>
      <c r="D852" s="2" t="s">
        <v>23</v>
      </c>
      <c r="E852" s="2">
        <v>682</v>
      </c>
      <c r="F852" s="2">
        <v>45</v>
      </c>
      <c r="G852" s="2">
        <v>727</v>
      </c>
      <c r="H852" s="2">
        <v>21</v>
      </c>
      <c r="I852" s="2">
        <v>706</v>
      </c>
      <c r="J852" s="2">
        <v>0</v>
      </c>
      <c r="K852" s="2">
        <v>0</v>
      </c>
      <c r="L852" s="2">
        <v>8</v>
      </c>
      <c r="M852" s="2">
        <v>0.6</v>
      </c>
      <c r="N852" s="2">
        <v>0.997</v>
      </c>
      <c r="O852" s="2">
        <v>2.5</v>
      </c>
      <c r="P852" s="2">
        <v>0.67200000000000004</v>
      </c>
      <c r="Q852" s="3">
        <v>2.9000000000000001E-2</v>
      </c>
      <c r="R852" s="4" t="str">
        <f>TRIM(tblOperations[[#This Row],[Region]])</f>
        <v>North West</v>
      </c>
      <c r="S852" s="4" t="str">
        <f>TRIM(tblOperations[[#This Row],[Team]])</f>
        <v>Estates Support</v>
      </c>
      <c r="T852" s="4" t="str">
        <f>_xlfn.XLOOKUP(R852,tblRegionReference[Region],tblRegionReference[Area],"Not Found")</f>
        <v>North</v>
      </c>
      <c r="U852" s="4" t="str">
        <f>IF(tblOperations[[#This Row],[Completion_Rate]]&gt;=_xlfn.XLOOKUP("Completion Rate",tblKPITargets[KPI_Name],tblKPITargets[Target_Value]),"Met","Below Target")</f>
        <v>Below Target</v>
      </c>
      <c r="V852" t="str">
        <f>IF(tblOperations[[#This Row],[SLA_Compliance]]&gt;=_xlfn.XLOOKUP('04_References'!$A$3,tblKPITargets[KPI_Name],tblKPITargets[Target_Value]),"Met","Below Target")</f>
        <v>Below Target</v>
      </c>
      <c r="W852" t="str">
        <f>IF(tblOperations[[#This Row],[Quality_Pass_Rate]]&gt;=_xlfn.XLOOKUP('04_References'!$A$4,tblKPITargets[KPI_Name],tblKPITargets[Target_Value]),"Met","Below Target")</f>
        <v>Met</v>
      </c>
      <c r="X852" t="str">
        <f>IF(tblOperations[[#This Row],[Average_Completion_Days]]&lt;=_xlfn.XLOOKUP('04_References'!$A$7,tblKPITargets[KPI_Name],tblKPITargets[Target_Value]),"Met","Below Target")</f>
        <v>Below Target</v>
      </c>
      <c r="Y852" t="str">
        <f>IF(tblOperations[[#This Row],[Closing_Backlog]]&lt;=_xlfn.XLOOKUP('04_References'!$A$8,tblKPITargets[KPI_Name],tblKPITargets[Target_Value]),"Met","Below Target")</f>
        <v>Below Target</v>
      </c>
    </row>
    <row r="853" spans="1:25">
      <c r="A853" s="8" t="s">
        <v>881</v>
      </c>
      <c r="B853" s="9">
        <v>46062</v>
      </c>
      <c r="C853" s="4" t="s">
        <v>32</v>
      </c>
      <c r="D853" s="4" t="s">
        <v>25</v>
      </c>
      <c r="E853" s="4">
        <v>0</v>
      </c>
      <c r="F853" s="4">
        <v>35</v>
      </c>
      <c r="G853" s="4">
        <v>35</v>
      </c>
      <c r="H853" s="4">
        <v>35</v>
      </c>
      <c r="I853" s="4">
        <v>0</v>
      </c>
      <c r="J853" s="4">
        <v>0</v>
      </c>
      <c r="K853" s="4">
        <v>0</v>
      </c>
      <c r="L853" s="4">
        <v>1.2</v>
      </c>
      <c r="M853" s="4">
        <v>0.95299999999999996</v>
      </c>
      <c r="N853" s="4">
        <v>0.997</v>
      </c>
      <c r="O853" s="4">
        <v>4.5</v>
      </c>
      <c r="P853" s="4">
        <v>0.68200000000000005</v>
      </c>
      <c r="Q853" s="5">
        <v>1</v>
      </c>
      <c r="R853" s="4" t="str">
        <f>TRIM(tblOperations[[#This Row],[Region]])</f>
        <v>North West</v>
      </c>
      <c r="S853" s="4" t="str">
        <f>TRIM(tblOperations[[#This Row],[Team]])</f>
        <v>Workplace Projects</v>
      </c>
      <c r="T853" s="4" t="str">
        <f>_xlfn.XLOOKUP(R853,tblRegionReference[Region],tblRegionReference[Area],"Not Found")</f>
        <v>North</v>
      </c>
      <c r="U853" s="4" t="str">
        <f>IF(tblOperations[[#This Row],[Completion_Rate]]&gt;=_xlfn.XLOOKUP("Completion Rate",tblKPITargets[KPI_Name],tblKPITargets[Target_Value]),"Met","Below Target")</f>
        <v>Met</v>
      </c>
      <c r="V853" t="str">
        <f>IF(tblOperations[[#This Row],[SLA_Compliance]]&gt;=_xlfn.XLOOKUP('04_References'!$A$3,tblKPITargets[KPI_Name],tblKPITargets[Target_Value]),"Met","Below Target")</f>
        <v>Met</v>
      </c>
      <c r="W853" t="str">
        <f>IF(tblOperations[[#This Row],[Quality_Pass_Rate]]&gt;=_xlfn.XLOOKUP('04_References'!$A$4,tblKPITargets[KPI_Name],tblKPITargets[Target_Value]),"Met","Below Target")</f>
        <v>Met</v>
      </c>
      <c r="X853" t="str">
        <f>IF(tblOperations[[#This Row],[Average_Completion_Days]]&lt;=_xlfn.XLOOKUP('04_References'!$A$7,tblKPITargets[KPI_Name],tblKPITargets[Target_Value]),"Met","Below Target")</f>
        <v>Met</v>
      </c>
      <c r="Y853" t="str">
        <f>IF(tblOperations[[#This Row],[Closing_Backlog]]&lt;=_xlfn.XLOOKUP('04_References'!$A$8,tblKPITargets[KPI_Name],tblKPITargets[Target_Value]),"Met","Below Target")</f>
        <v>Met</v>
      </c>
    </row>
    <row r="854" spans="1:25">
      <c r="A854" s="6" t="s">
        <v>882</v>
      </c>
      <c r="B854" s="7">
        <v>46062</v>
      </c>
      <c r="C854" s="2" t="s">
        <v>37</v>
      </c>
      <c r="D854" s="2" t="s">
        <v>19</v>
      </c>
      <c r="E854" s="2">
        <v>0</v>
      </c>
      <c r="F854" s="2">
        <v>26</v>
      </c>
      <c r="G854" s="2">
        <v>26</v>
      </c>
      <c r="H854" s="2">
        <v>26</v>
      </c>
      <c r="I854" s="2">
        <v>0</v>
      </c>
      <c r="J854" s="2">
        <v>0</v>
      </c>
      <c r="K854" s="2">
        <v>0</v>
      </c>
      <c r="L854" s="2">
        <v>1.8</v>
      </c>
      <c r="M854" s="2">
        <v>0.96399999999999997</v>
      </c>
      <c r="N854" s="2">
        <v>0.999</v>
      </c>
      <c r="O854" s="2">
        <v>4.5</v>
      </c>
      <c r="P854" s="2">
        <v>0.78400000000000003</v>
      </c>
      <c r="Q854" s="3">
        <v>1</v>
      </c>
      <c r="R854" s="4" t="str">
        <f>TRIM(tblOperations[[#This Row],[Region]])</f>
        <v>Midlands</v>
      </c>
      <c r="S854" s="4" t="str">
        <f>TRIM(tblOperations[[#This Row],[Team]])</f>
        <v>Workplace Services</v>
      </c>
      <c r="T854" s="4" t="str">
        <f>_xlfn.XLOOKUP(R854,tblRegionReference[Region],tblRegionReference[Area],"Not Found")</f>
        <v>Central</v>
      </c>
      <c r="U854" s="4" t="str">
        <f>IF(tblOperations[[#This Row],[Completion_Rate]]&gt;=_xlfn.XLOOKUP("Completion Rate",tblKPITargets[KPI_Name],tblKPITargets[Target_Value]),"Met","Below Target")</f>
        <v>Met</v>
      </c>
      <c r="V854" t="str">
        <f>IF(tblOperations[[#This Row],[SLA_Compliance]]&gt;=_xlfn.XLOOKUP('04_References'!$A$3,tblKPITargets[KPI_Name],tblKPITargets[Target_Value]),"Met","Below Target")</f>
        <v>Met</v>
      </c>
      <c r="W854" t="str">
        <f>IF(tblOperations[[#This Row],[Quality_Pass_Rate]]&gt;=_xlfn.XLOOKUP('04_References'!$A$4,tblKPITargets[KPI_Name],tblKPITargets[Target_Value]),"Met","Below Target")</f>
        <v>Met</v>
      </c>
      <c r="X854" t="str">
        <f>IF(tblOperations[[#This Row],[Average_Completion_Days]]&lt;=_xlfn.XLOOKUP('04_References'!$A$7,tblKPITargets[KPI_Name],tblKPITargets[Target_Value]),"Met","Below Target")</f>
        <v>Met</v>
      </c>
      <c r="Y854" t="str">
        <f>IF(tblOperations[[#This Row],[Closing_Backlog]]&lt;=_xlfn.XLOOKUP('04_References'!$A$8,tblKPITargets[KPI_Name],tblKPITargets[Target_Value]),"Met","Below Target")</f>
        <v>Met</v>
      </c>
    </row>
    <row r="855" spans="1:25">
      <c r="A855" s="8" t="s">
        <v>883</v>
      </c>
      <c r="B855" s="9">
        <v>46062</v>
      </c>
      <c r="C855" s="4" t="s">
        <v>37</v>
      </c>
      <c r="D855" s="4" t="s">
        <v>21</v>
      </c>
      <c r="E855" s="4">
        <v>361</v>
      </c>
      <c r="F855" s="4">
        <v>47</v>
      </c>
      <c r="G855" s="4">
        <v>408</v>
      </c>
      <c r="H855" s="4">
        <v>35</v>
      </c>
      <c r="I855" s="4">
        <v>373</v>
      </c>
      <c r="J855" s="4">
        <v>0</v>
      </c>
      <c r="K855" s="4">
        <v>0</v>
      </c>
      <c r="L855" s="4">
        <v>8</v>
      </c>
      <c r="M855" s="4">
        <v>0.6</v>
      </c>
      <c r="N855" s="4">
        <v>1</v>
      </c>
      <c r="O855" s="4">
        <v>2.5</v>
      </c>
      <c r="P855" s="4">
        <v>0.70399999999999996</v>
      </c>
      <c r="Q855" s="5">
        <v>8.5999999999999993E-2</v>
      </c>
      <c r="R855" s="4" t="str">
        <f>TRIM(tblOperations[[#This Row],[Region]])</f>
        <v>Midlands</v>
      </c>
      <c r="S855" s="4" t="str">
        <f>TRIM(tblOperations[[#This Row],[Team]])</f>
        <v>Facilities Response</v>
      </c>
      <c r="T855" s="4" t="str">
        <f>_xlfn.XLOOKUP(R855,tblRegionReference[Region],tblRegionReference[Area],"Not Found")</f>
        <v>Central</v>
      </c>
      <c r="U855" s="4" t="str">
        <f>IF(tblOperations[[#This Row],[Completion_Rate]]&gt;=_xlfn.XLOOKUP("Completion Rate",tblKPITargets[KPI_Name],tblKPITargets[Target_Value]),"Met","Below Target")</f>
        <v>Below Target</v>
      </c>
      <c r="V855" t="str">
        <f>IF(tblOperations[[#This Row],[SLA_Compliance]]&gt;=_xlfn.XLOOKUP('04_References'!$A$3,tblKPITargets[KPI_Name],tblKPITargets[Target_Value]),"Met","Below Target")</f>
        <v>Below Target</v>
      </c>
      <c r="W855" t="str">
        <f>IF(tblOperations[[#This Row],[Quality_Pass_Rate]]&gt;=_xlfn.XLOOKUP('04_References'!$A$4,tblKPITargets[KPI_Name],tblKPITargets[Target_Value]),"Met","Below Target")</f>
        <v>Met</v>
      </c>
      <c r="X855" t="str">
        <f>IF(tblOperations[[#This Row],[Average_Completion_Days]]&lt;=_xlfn.XLOOKUP('04_References'!$A$7,tblKPITargets[KPI_Name],tblKPITargets[Target_Value]),"Met","Below Target")</f>
        <v>Below Target</v>
      </c>
      <c r="Y855" t="str">
        <f>IF(tblOperations[[#This Row],[Closing_Backlog]]&lt;=_xlfn.XLOOKUP('04_References'!$A$8,tblKPITargets[KPI_Name],tblKPITargets[Target_Value]),"Met","Below Target")</f>
        <v>Below Target</v>
      </c>
    </row>
    <row r="856" spans="1:25">
      <c r="A856" s="6" t="s">
        <v>884</v>
      </c>
      <c r="B856" s="7">
        <v>46062</v>
      </c>
      <c r="C856" s="2" t="s">
        <v>37</v>
      </c>
      <c r="D856" s="2" t="s">
        <v>23</v>
      </c>
      <c r="E856" s="2">
        <v>127</v>
      </c>
      <c r="F856" s="2">
        <v>37</v>
      </c>
      <c r="G856" s="2">
        <v>164</v>
      </c>
      <c r="H856" s="2">
        <v>29</v>
      </c>
      <c r="I856" s="2">
        <v>135</v>
      </c>
      <c r="J856" s="2">
        <v>0</v>
      </c>
      <c r="K856" s="2">
        <v>0</v>
      </c>
      <c r="L856" s="2">
        <v>8</v>
      </c>
      <c r="M856" s="2">
        <v>0.6</v>
      </c>
      <c r="N856" s="2">
        <v>1</v>
      </c>
      <c r="O856" s="2">
        <v>2.5</v>
      </c>
      <c r="P856" s="2">
        <v>0.72899999999999998</v>
      </c>
      <c r="Q856" s="3">
        <v>0.17699999999999999</v>
      </c>
      <c r="R856" s="4" t="str">
        <f>TRIM(tblOperations[[#This Row],[Region]])</f>
        <v>Midlands</v>
      </c>
      <c r="S856" s="4" t="str">
        <f>TRIM(tblOperations[[#This Row],[Team]])</f>
        <v>Estates Support</v>
      </c>
      <c r="T856" s="4" t="str">
        <f>_xlfn.XLOOKUP(R856,tblRegionReference[Region],tblRegionReference[Area],"Not Found")</f>
        <v>Central</v>
      </c>
      <c r="U856" s="4" t="str">
        <f>IF(tblOperations[[#This Row],[Completion_Rate]]&gt;=_xlfn.XLOOKUP("Completion Rate",tblKPITargets[KPI_Name],tblKPITargets[Target_Value]),"Met","Below Target")</f>
        <v>Below Target</v>
      </c>
      <c r="V856" t="str">
        <f>IF(tblOperations[[#This Row],[SLA_Compliance]]&gt;=_xlfn.XLOOKUP('04_References'!$A$3,tblKPITargets[KPI_Name],tblKPITargets[Target_Value]),"Met","Below Target")</f>
        <v>Below Target</v>
      </c>
      <c r="W856" t="str">
        <f>IF(tblOperations[[#This Row],[Quality_Pass_Rate]]&gt;=_xlfn.XLOOKUP('04_References'!$A$4,tblKPITargets[KPI_Name],tblKPITargets[Target_Value]),"Met","Below Target")</f>
        <v>Met</v>
      </c>
      <c r="X856" t="str">
        <f>IF(tblOperations[[#This Row],[Average_Completion_Days]]&lt;=_xlfn.XLOOKUP('04_References'!$A$7,tblKPITargets[KPI_Name],tblKPITargets[Target_Value]),"Met","Below Target")</f>
        <v>Below Target</v>
      </c>
      <c r="Y856" t="str">
        <f>IF(tblOperations[[#This Row],[Closing_Backlog]]&lt;=_xlfn.XLOOKUP('04_References'!$A$8,tblKPITargets[KPI_Name],tblKPITargets[Target_Value]),"Met","Below Target")</f>
        <v>Below Target</v>
      </c>
    </row>
    <row r="857" spans="1:25">
      <c r="A857" s="8" t="s">
        <v>885</v>
      </c>
      <c r="B857" s="9">
        <v>46062</v>
      </c>
      <c r="C857" s="4" t="s">
        <v>37</v>
      </c>
      <c r="D857" s="4" t="s">
        <v>25</v>
      </c>
      <c r="E857" s="4">
        <v>0</v>
      </c>
      <c r="F857" s="4">
        <v>26</v>
      </c>
      <c r="G857" s="4">
        <v>26</v>
      </c>
      <c r="H857" s="4">
        <v>26</v>
      </c>
      <c r="I857" s="4">
        <v>0</v>
      </c>
      <c r="J857" s="4">
        <v>0</v>
      </c>
      <c r="K857" s="4">
        <v>0</v>
      </c>
      <c r="L857" s="4">
        <v>1.8</v>
      </c>
      <c r="M857" s="4">
        <v>0.96299999999999997</v>
      </c>
      <c r="N857" s="4">
        <v>0.99299999999999999</v>
      </c>
      <c r="O857" s="4">
        <v>4.2</v>
      </c>
      <c r="P857" s="4">
        <v>0.747</v>
      </c>
      <c r="Q857" s="5">
        <v>1</v>
      </c>
      <c r="R857" s="4" t="str">
        <f>TRIM(tblOperations[[#This Row],[Region]])</f>
        <v>Midlands</v>
      </c>
      <c r="S857" s="4" t="str">
        <f>TRIM(tblOperations[[#This Row],[Team]])</f>
        <v>Workplace Projects</v>
      </c>
      <c r="T857" s="4" t="str">
        <f>_xlfn.XLOOKUP(R857,tblRegionReference[Region],tblRegionReference[Area],"Not Found")</f>
        <v>Central</v>
      </c>
      <c r="U857" s="4" t="str">
        <f>IF(tblOperations[[#This Row],[Completion_Rate]]&gt;=_xlfn.XLOOKUP("Completion Rate",tblKPITargets[KPI_Name],tblKPITargets[Target_Value]),"Met","Below Target")</f>
        <v>Met</v>
      </c>
      <c r="V857" t="str">
        <f>IF(tblOperations[[#This Row],[SLA_Compliance]]&gt;=_xlfn.XLOOKUP('04_References'!$A$3,tblKPITargets[KPI_Name],tblKPITargets[Target_Value]),"Met","Below Target")</f>
        <v>Met</v>
      </c>
      <c r="W857" t="str">
        <f>IF(tblOperations[[#This Row],[Quality_Pass_Rate]]&gt;=_xlfn.XLOOKUP('04_References'!$A$4,tblKPITargets[KPI_Name],tblKPITargets[Target_Value]),"Met","Below Target")</f>
        <v>Met</v>
      </c>
      <c r="X857" t="str">
        <f>IF(tblOperations[[#This Row],[Average_Completion_Days]]&lt;=_xlfn.XLOOKUP('04_References'!$A$7,tblKPITargets[KPI_Name],tblKPITargets[Target_Value]),"Met","Below Target")</f>
        <v>Met</v>
      </c>
      <c r="Y857" t="str">
        <f>IF(tblOperations[[#This Row],[Closing_Backlog]]&lt;=_xlfn.XLOOKUP('04_References'!$A$8,tblKPITargets[KPI_Name],tblKPITargets[Target_Value]),"Met","Below Target")</f>
        <v>Met</v>
      </c>
    </row>
    <row r="858" spans="1:25">
      <c r="A858" s="6" t="s">
        <v>886</v>
      </c>
      <c r="B858" s="7">
        <v>46062</v>
      </c>
      <c r="C858" s="2" t="s">
        <v>43</v>
      </c>
      <c r="D858" s="2" t="s">
        <v>19</v>
      </c>
      <c r="E858" s="2">
        <v>465</v>
      </c>
      <c r="F858" s="2">
        <v>41</v>
      </c>
      <c r="G858" s="2">
        <v>506</v>
      </c>
      <c r="H858" s="2">
        <v>24</v>
      </c>
      <c r="I858" s="2">
        <v>482</v>
      </c>
      <c r="J858" s="2">
        <v>0</v>
      </c>
      <c r="K858" s="2">
        <v>0</v>
      </c>
      <c r="L858" s="2">
        <v>8</v>
      </c>
      <c r="M858" s="2">
        <v>0.6</v>
      </c>
      <c r="N858" s="2">
        <v>0.99399999999999999</v>
      </c>
      <c r="O858" s="2">
        <v>2.5</v>
      </c>
      <c r="P858" s="2">
        <v>0.78400000000000003</v>
      </c>
      <c r="Q858" s="3">
        <v>4.7E-2</v>
      </c>
      <c r="R858" s="4" t="str">
        <f>TRIM(tblOperations[[#This Row],[Region]])</f>
        <v>South West</v>
      </c>
      <c r="S858" s="4" t="str">
        <f>TRIM(tblOperations[[#This Row],[Team]])</f>
        <v>Workplace Services</v>
      </c>
      <c r="T858" s="4" t="str">
        <f>_xlfn.XLOOKUP(R858,tblRegionReference[Region],tblRegionReference[Area],"Not Found")</f>
        <v>South</v>
      </c>
      <c r="U858" s="4" t="str">
        <f>IF(tblOperations[[#This Row],[Completion_Rate]]&gt;=_xlfn.XLOOKUP("Completion Rate",tblKPITargets[KPI_Name],tblKPITargets[Target_Value]),"Met","Below Target")</f>
        <v>Below Target</v>
      </c>
      <c r="V858" t="str">
        <f>IF(tblOperations[[#This Row],[SLA_Compliance]]&gt;=_xlfn.XLOOKUP('04_References'!$A$3,tblKPITargets[KPI_Name],tblKPITargets[Target_Value]),"Met","Below Target")</f>
        <v>Below Target</v>
      </c>
      <c r="W858" t="str">
        <f>IF(tblOperations[[#This Row],[Quality_Pass_Rate]]&gt;=_xlfn.XLOOKUP('04_References'!$A$4,tblKPITargets[KPI_Name],tblKPITargets[Target_Value]),"Met","Below Target")</f>
        <v>Met</v>
      </c>
      <c r="X858" t="str">
        <f>IF(tblOperations[[#This Row],[Average_Completion_Days]]&lt;=_xlfn.XLOOKUP('04_References'!$A$7,tblKPITargets[KPI_Name],tblKPITargets[Target_Value]),"Met","Below Target")</f>
        <v>Below Target</v>
      </c>
      <c r="Y858" t="str">
        <f>IF(tblOperations[[#This Row],[Closing_Backlog]]&lt;=_xlfn.XLOOKUP('04_References'!$A$8,tblKPITargets[KPI_Name],tblKPITargets[Target_Value]),"Met","Below Target")</f>
        <v>Below Target</v>
      </c>
    </row>
    <row r="859" spans="1:25">
      <c r="A859" s="8" t="s">
        <v>887</v>
      </c>
      <c r="B859" s="9">
        <v>46062</v>
      </c>
      <c r="C859" s="4" t="s">
        <v>43</v>
      </c>
      <c r="D859" s="4" t="s">
        <v>21</v>
      </c>
      <c r="E859" s="4">
        <v>1</v>
      </c>
      <c r="F859" s="4">
        <v>44</v>
      </c>
      <c r="G859" s="4">
        <v>45</v>
      </c>
      <c r="H859" s="4">
        <v>45</v>
      </c>
      <c r="I859" s="4">
        <v>0</v>
      </c>
      <c r="J859" s="4">
        <v>0</v>
      </c>
      <c r="K859" s="4">
        <v>0</v>
      </c>
      <c r="L859" s="4">
        <v>1.2</v>
      </c>
      <c r="M859" s="4">
        <v>0.94799999999999995</v>
      </c>
      <c r="N859" s="4">
        <v>0.97399999999999998</v>
      </c>
      <c r="O859" s="4">
        <v>4.5</v>
      </c>
      <c r="P859" s="4">
        <v>0.70799999999999996</v>
      </c>
      <c r="Q859" s="5">
        <v>1</v>
      </c>
      <c r="R859" s="4" t="str">
        <f>TRIM(tblOperations[[#This Row],[Region]])</f>
        <v>South West</v>
      </c>
      <c r="S859" s="4" t="str">
        <f>TRIM(tblOperations[[#This Row],[Team]])</f>
        <v>Facilities Response</v>
      </c>
      <c r="T859" s="4" t="str">
        <f>_xlfn.XLOOKUP(R859,tblRegionReference[Region],tblRegionReference[Area],"Not Found")</f>
        <v>South</v>
      </c>
      <c r="U859" s="4" t="str">
        <f>IF(tblOperations[[#This Row],[Completion_Rate]]&gt;=_xlfn.XLOOKUP("Completion Rate",tblKPITargets[KPI_Name],tblKPITargets[Target_Value]),"Met","Below Target")</f>
        <v>Met</v>
      </c>
      <c r="V859" t="str">
        <f>IF(tblOperations[[#This Row],[SLA_Compliance]]&gt;=_xlfn.XLOOKUP('04_References'!$A$3,tblKPITargets[KPI_Name],tblKPITargets[Target_Value]),"Met","Below Target")</f>
        <v>Met</v>
      </c>
      <c r="W859" t="str">
        <f>IF(tblOperations[[#This Row],[Quality_Pass_Rate]]&gt;=_xlfn.XLOOKUP('04_References'!$A$4,tblKPITargets[KPI_Name],tblKPITargets[Target_Value]),"Met","Below Target")</f>
        <v>Met</v>
      </c>
      <c r="X859" t="str">
        <f>IF(tblOperations[[#This Row],[Average_Completion_Days]]&lt;=_xlfn.XLOOKUP('04_References'!$A$7,tblKPITargets[KPI_Name],tblKPITargets[Target_Value]),"Met","Below Target")</f>
        <v>Met</v>
      </c>
      <c r="Y859" t="str">
        <f>IF(tblOperations[[#This Row],[Closing_Backlog]]&lt;=_xlfn.XLOOKUP('04_References'!$A$8,tblKPITargets[KPI_Name],tblKPITargets[Target_Value]),"Met","Below Target")</f>
        <v>Met</v>
      </c>
    </row>
    <row r="860" spans="1:25">
      <c r="A860" s="6" t="s">
        <v>888</v>
      </c>
      <c r="B860" s="7">
        <v>46062</v>
      </c>
      <c r="C860" s="2" t="s">
        <v>43</v>
      </c>
      <c r="D860" s="2" t="s">
        <v>23</v>
      </c>
      <c r="E860" s="2">
        <v>0</v>
      </c>
      <c r="F860" s="2">
        <v>39</v>
      </c>
      <c r="G860" s="2">
        <v>39</v>
      </c>
      <c r="H860" s="2">
        <v>39</v>
      </c>
      <c r="I860" s="2">
        <v>0</v>
      </c>
      <c r="J860" s="2">
        <v>0</v>
      </c>
      <c r="K860" s="2">
        <v>0</v>
      </c>
      <c r="L860" s="2">
        <v>1.4</v>
      </c>
      <c r="M860" s="2">
        <v>0.94699999999999995</v>
      </c>
      <c r="N860" s="2">
        <v>0.97799999999999998</v>
      </c>
      <c r="O860" s="2">
        <v>4.3</v>
      </c>
      <c r="P860" s="2">
        <v>0.80100000000000005</v>
      </c>
      <c r="Q860" s="3">
        <v>1</v>
      </c>
      <c r="R860" s="4" t="str">
        <f>TRIM(tblOperations[[#This Row],[Region]])</f>
        <v>South West</v>
      </c>
      <c r="S860" s="4" t="str">
        <f>TRIM(tblOperations[[#This Row],[Team]])</f>
        <v>Estates Support</v>
      </c>
      <c r="T860" s="4" t="str">
        <f>_xlfn.XLOOKUP(R860,tblRegionReference[Region],tblRegionReference[Area],"Not Found")</f>
        <v>South</v>
      </c>
      <c r="U860" s="4" t="str">
        <f>IF(tblOperations[[#This Row],[Completion_Rate]]&gt;=_xlfn.XLOOKUP("Completion Rate",tblKPITargets[KPI_Name],tblKPITargets[Target_Value]),"Met","Below Target")</f>
        <v>Met</v>
      </c>
      <c r="V860" t="str">
        <f>IF(tblOperations[[#This Row],[SLA_Compliance]]&gt;=_xlfn.XLOOKUP('04_References'!$A$3,tblKPITargets[KPI_Name],tblKPITargets[Target_Value]),"Met","Below Target")</f>
        <v>Met</v>
      </c>
      <c r="W860" t="str">
        <f>IF(tblOperations[[#This Row],[Quality_Pass_Rate]]&gt;=_xlfn.XLOOKUP('04_References'!$A$4,tblKPITargets[KPI_Name],tblKPITargets[Target_Value]),"Met","Below Target")</f>
        <v>Met</v>
      </c>
      <c r="X860" t="str">
        <f>IF(tblOperations[[#This Row],[Average_Completion_Days]]&lt;=_xlfn.XLOOKUP('04_References'!$A$7,tblKPITargets[KPI_Name],tblKPITargets[Target_Value]),"Met","Below Target")</f>
        <v>Met</v>
      </c>
      <c r="Y860" t="str">
        <f>IF(tblOperations[[#This Row],[Closing_Backlog]]&lt;=_xlfn.XLOOKUP('04_References'!$A$8,tblKPITargets[KPI_Name],tblKPITargets[Target_Value]),"Met","Below Target")</f>
        <v>Met</v>
      </c>
    </row>
    <row r="861" spans="1:25">
      <c r="A861" s="8" t="s">
        <v>889</v>
      </c>
      <c r="B861" s="9">
        <v>46062</v>
      </c>
      <c r="C861" s="4" t="s">
        <v>43</v>
      </c>
      <c r="D861" s="4" t="s">
        <v>25</v>
      </c>
      <c r="E861" s="4">
        <v>0</v>
      </c>
      <c r="F861" s="4">
        <v>26</v>
      </c>
      <c r="G861" s="4">
        <v>26</v>
      </c>
      <c r="H861" s="4">
        <v>26</v>
      </c>
      <c r="I861" s="4">
        <v>0</v>
      </c>
      <c r="J861" s="4">
        <v>0</v>
      </c>
      <c r="K861" s="4">
        <v>0</v>
      </c>
      <c r="L861" s="4">
        <v>1.8</v>
      </c>
      <c r="M861" s="4">
        <v>1</v>
      </c>
      <c r="N861" s="4">
        <v>0.96</v>
      </c>
      <c r="O861" s="4">
        <v>4.5999999999999996</v>
      </c>
      <c r="P861" s="4">
        <v>0.75</v>
      </c>
      <c r="Q861" s="5">
        <v>1</v>
      </c>
      <c r="R861" s="4" t="str">
        <f>TRIM(tblOperations[[#This Row],[Region]])</f>
        <v>South West</v>
      </c>
      <c r="S861" s="4" t="str">
        <f>TRIM(tblOperations[[#This Row],[Team]])</f>
        <v>Workplace Projects</v>
      </c>
      <c r="T861" s="4" t="str">
        <f>_xlfn.XLOOKUP(R861,tblRegionReference[Region],tblRegionReference[Area],"Not Found")</f>
        <v>South</v>
      </c>
      <c r="U861" s="4" t="str">
        <f>IF(tblOperations[[#This Row],[Completion_Rate]]&gt;=_xlfn.XLOOKUP("Completion Rate",tblKPITargets[KPI_Name],tblKPITargets[Target_Value]),"Met","Below Target")</f>
        <v>Met</v>
      </c>
      <c r="V861" t="str">
        <f>IF(tblOperations[[#This Row],[SLA_Compliance]]&gt;=_xlfn.XLOOKUP('04_References'!$A$3,tblKPITargets[KPI_Name],tblKPITargets[Target_Value]),"Met","Below Target")</f>
        <v>Met</v>
      </c>
      <c r="W861" t="str">
        <f>IF(tblOperations[[#This Row],[Quality_Pass_Rate]]&gt;=_xlfn.XLOOKUP('04_References'!$A$4,tblKPITargets[KPI_Name],tblKPITargets[Target_Value]),"Met","Below Target")</f>
        <v>Met</v>
      </c>
      <c r="X861" t="str">
        <f>IF(tblOperations[[#This Row],[Average_Completion_Days]]&lt;=_xlfn.XLOOKUP('04_References'!$A$7,tblKPITargets[KPI_Name],tblKPITargets[Target_Value]),"Met","Below Target")</f>
        <v>Met</v>
      </c>
      <c r="Y861" t="str">
        <f>IF(tblOperations[[#This Row],[Closing_Backlog]]&lt;=_xlfn.XLOOKUP('04_References'!$A$8,tblKPITargets[KPI_Name],tblKPITargets[Target_Value]),"Met","Below Target")</f>
        <v>Met</v>
      </c>
    </row>
    <row r="862" spans="1:25">
      <c r="A862" s="6" t="s">
        <v>890</v>
      </c>
      <c r="B862" s="7">
        <v>46062</v>
      </c>
      <c r="C862" s="2" t="s">
        <v>48</v>
      </c>
      <c r="D862" s="2" t="s">
        <v>19</v>
      </c>
      <c r="E862" s="2">
        <v>3</v>
      </c>
      <c r="F862" s="2">
        <v>56</v>
      </c>
      <c r="G862" s="2">
        <v>59</v>
      </c>
      <c r="H862" s="2">
        <v>54</v>
      </c>
      <c r="I862" s="2">
        <v>5</v>
      </c>
      <c r="J862" s="2">
        <v>0</v>
      </c>
      <c r="K862" s="2">
        <v>0</v>
      </c>
      <c r="L862" s="2">
        <v>2.1</v>
      </c>
      <c r="M862" s="2">
        <v>0.94599999999999995</v>
      </c>
      <c r="N862" s="2">
        <v>0.97</v>
      </c>
      <c r="O862" s="2">
        <v>4.5</v>
      </c>
      <c r="P862" s="2">
        <v>0.82</v>
      </c>
      <c r="Q862" s="3">
        <v>0.91500000000000004</v>
      </c>
      <c r="R862" s="4" t="str">
        <f>TRIM(tblOperations[[#This Row],[Region]])</f>
        <v>South East</v>
      </c>
      <c r="S862" s="4" t="str">
        <f>TRIM(tblOperations[[#This Row],[Team]])</f>
        <v>Workplace Services</v>
      </c>
      <c r="T862" s="4" t="str">
        <f>_xlfn.XLOOKUP(R862,tblRegionReference[Region],tblRegionReference[Area],"Not Found")</f>
        <v>South</v>
      </c>
      <c r="U862" s="4" t="str">
        <f>IF(tblOperations[[#This Row],[Completion_Rate]]&gt;=_xlfn.XLOOKUP("Completion Rate",tblKPITargets[KPI_Name],tblKPITargets[Target_Value]),"Met","Below Target")</f>
        <v>Below Target</v>
      </c>
      <c r="V862" t="str">
        <f>IF(tblOperations[[#This Row],[SLA_Compliance]]&gt;=_xlfn.XLOOKUP('04_References'!$A$3,tblKPITargets[KPI_Name],tblKPITargets[Target_Value]),"Met","Below Target")</f>
        <v>Met</v>
      </c>
      <c r="W862" t="str">
        <f>IF(tblOperations[[#This Row],[Quality_Pass_Rate]]&gt;=_xlfn.XLOOKUP('04_References'!$A$4,tblKPITargets[KPI_Name],tblKPITargets[Target_Value]),"Met","Below Target")</f>
        <v>Met</v>
      </c>
      <c r="X862" t="str">
        <f>IF(tblOperations[[#This Row],[Average_Completion_Days]]&lt;=_xlfn.XLOOKUP('04_References'!$A$7,tblKPITargets[KPI_Name],tblKPITargets[Target_Value]),"Met","Below Target")</f>
        <v>Met</v>
      </c>
      <c r="Y862" t="str">
        <f>IF(tblOperations[[#This Row],[Closing_Backlog]]&lt;=_xlfn.XLOOKUP('04_References'!$A$8,tblKPITargets[KPI_Name],tblKPITargets[Target_Value]),"Met","Below Target")</f>
        <v>Met</v>
      </c>
    </row>
    <row r="863" spans="1:25">
      <c r="A863" s="8" t="s">
        <v>891</v>
      </c>
      <c r="B863" s="9">
        <v>46062</v>
      </c>
      <c r="C863" s="4" t="s">
        <v>48</v>
      </c>
      <c r="D863" s="4" t="s">
        <v>21</v>
      </c>
      <c r="E863" s="4">
        <v>872</v>
      </c>
      <c r="F863" s="4">
        <v>62</v>
      </c>
      <c r="G863" s="4">
        <v>934</v>
      </c>
      <c r="H863" s="4">
        <v>20</v>
      </c>
      <c r="I863" s="4">
        <v>914</v>
      </c>
      <c r="J863" s="4">
        <v>1</v>
      </c>
      <c r="K863" s="4">
        <v>1</v>
      </c>
      <c r="L863" s="4">
        <v>8</v>
      </c>
      <c r="M863" s="4">
        <v>0.6</v>
      </c>
      <c r="N863" s="4">
        <v>0.99199999999999999</v>
      </c>
      <c r="O863" s="4">
        <v>2.5</v>
      </c>
      <c r="P863" s="4">
        <v>0.82499999999999996</v>
      </c>
      <c r="Q863" s="5">
        <v>2.1000000000000001E-2</v>
      </c>
      <c r="R863" s="4" t="str">
        <f>TRIM(tblOperations[[#This Row],[Region]])</f>
        <v>South East</v>
      </c>
      <c r="S863" s="4" t="str">
        <f>TRIM(tblOperations[[#This Row],[Team]])</f>
        <v>Facilities Response</v>
      </c>
      <c r="T863" s="4" t="str">
        <f>_xlfn.XLOOKUP(R863,tblRegionReference[Region],tblRegionReference[Area],"Not Found")</f>
        <v>South</v>
      </c>
      <c r="U863" s="4" t="str">
        <f>IF(tblOperations[[#This Row],[Completion_Rate]]&gt;=_xlfn.XLOOKUP("Completion Rate",tblKPITargets[KPI_Name],tblKPITargets[Target_Value]),"Met","Below Target")</f>
        <v>Below Target</v>
      </c>
      <c r="V863" t="str">
        <f>IF(tblOperations[[#This Row],[SLA_Compliance]]&gt;=_xlfn.XLOOKUP('04_References'!$A$3,tblKPITargets[KPI_Name],tblKPITargets[Target_Value]),"Met","Below Target")</f>
        <v>Below Target</v>
      </c>
      <c r="W863" t="str">
        <f>IF(tblOperations[[#This Row],[Quality_Pass_Rate]]&gt;=_xlfn.XLOOKUP('04_References'!$A$4,tblKPITargets[KPI_Name],tblKPITargets[Target_Value]),"Met","Below Target")</f>
        <v>Met</v>
      </c>
      <c r="X863" t="str">
        <f>IF(tblOperations[[#This Row],[Average_Completion_Days]]&lt;=_xlfn.XLOOKUP('04_References'!$A$7,tblKPITargets[KPI_Name],tblKPITargets[Target_Value]),"Met","Below Target")</f>
        <v>Below Target</v>
      </c>
      <c r="Y863" t="str">
        <f>IF(tblOperations[[#This Row],[Closing_Backlog]]&lt;=_xlfn.XLOOKUP('04_References'!$A$8,tblKPITargets[KPI_Name],tblKPITargets[Target_Value]),"Met","Below Target")</f>
        <v>Below Target</v>
      </c>
    </row>
    <row r="864" spans="1:25">
      <c r="A864" s="6" t="s">
        <v>892</v>
      </c>
      <c r="B864" s="7">
        <v>46062</v>
      </c>
      <c r="C864" s="2" t="s">
        <v>48</v>
      </c>
      <c r="D864" s="2" t="s">
        <v>23</v>
      </c>
      <c r="E864" s="2">
        <v>0</v>
      </c>
      <c r="F864" s="2">
        <v>39</v>
      </c>
      <c r="G864" s="2">
        <v>39</v>
      </c>
      <c r="H864" s="2">
        <v>39</v>
      </c>
      <c r="I864" s="2">
        <v>0</v>
      </c>
      <c r="J864" s="2">
        <v>1</v>
      </c>
      <c r="K864" s="2">
        <v>0</v>
      </c>
      <c r="L864" s="2">
        <v>1.5</v>
      </c>
      <c r="M864" s="2">
        <v>0.91800000000000004</v>
      </c>
      <c r="N864" s="2">
        <v>0.98399999999999999</v>
      </c>
      <c r="O864" s="2">
        <v>4.8</v>
      </c>
      <c r="P864" s="2">
        <v>0.75900000000000001</v>
      </c>
      <c r="Q864" s="3">
        <v>1</v>
      </c>
      <c r="R864" s="4" t="str">
        <f>TRIM(tblOperations[[#This Row],[Region]])</f>
        <v>South East</v>
      </c>
      <c r="S864" s="4" t="str">
        <f>TRIM(tblOperations[[#This Row],[Team]])</f>
        <v>Estates Support</v>
      </c>
      <c r="T864" s="4" t="str">
        <f>_xlfn.XLOOKUP(R864,tblRegionReference[Region],tblRegionReference[Area],"Not Found")</f>
        <v>South</v>
      </c>
      <c r="U864" s="4" t="str">
        <f>IF(tblOperations[[#This Row],[Completion_Rate]]&gt;=_xlfn.XLOOKUP("Completion Rate",tblKPITargets[KPI_Name],tblKPITargets[Target_Value]),"Met","Below Target")</f>
        <v>Met</v>
      </c>
      <c r="V864" t="str">
        <f>IF(tblOperations[[#This Row],[SLA_Compliance]]&gt;=_xlfn.XLOOKUP('04_References'!$A$3,tblKPITargets[KPI_Name],tblKPITargets[Target_Value]),"Met","Below Target")</f>
        <v>Below Target</v>
      </c>
      <c r="W864" t="str">
        <f>IF(tblOperations[[#This Row],[Quality_Pass_Rate]]&gt;=_xlfn.XLOOKUP('04_References'!$A$4,tblKPITargets[KPI_Name],tblKPITargets[Target_Value]),"Met","Below Target")</f>
        <v>Met</v>
      </c>
      <c r="X864" t="str">
        <f>IF(tblOperations[[#This Row],[Average_Completion_Days]]&lt;=_xlfn.XLOOKUP('04_References'!$A$7,tblKPITargets[KPI_Name],tblKPITargets[Target_Value]),"Met","Below Target")</f>
        <v>Met</v>
      </c>
      <c r="Y864" t="str">
        <f>IF(tblOperations[[#This Row],[Closing_Backlog]]&lt;=_xlfn.XLOOKUP('04_References'!$A$8,tblKPITargets[KPI_Name],tblKPITargets[Target_Value]),"Met","Below Target")</f>
        <v>Met</v>
      </c>
    </row>
    <row r="865" spans="1:25">
      <c r="A865" s="8" t="s">
        <v>893</v>
      </c>
      <c r="B865" s="9">
        <v>46062</v>
      </c>
      <c r="C865" s="4" t="s">
        <v>48</v>
      </c>
      <c r="D865" s="4" t="s">
        <v>25</v>
      </c>
      <c r="E865" s="4">
        <v>285</v>
      </c>
      <c r="F865" s="4">
        <v>47</v>
      </c>
      <c r="G865" s="4">
        <v>332</v>
      </c>
      <c r="H865" s="4">
        <v>30</v>
      </c>
      <c r="I865" s="4">
        <v>302</v>
      </c>
      <c r="J865" s="4">
        <v>0</v>
      </c>
      <c r="K865" s="4">
        <v>0</v>
      </c>
      <c r="L865" s="4">
        <v>8</v>
      </c>
      <c r="M865" s="4">
        <v>0.6</v>
      </c>
      <c r="N865" s="4">
        <v>1</v>
      </c>
      <c r="O865" s="4">
        <v>2.5</v>
      </c>
      <c r="P865" s="4">
        <v>0.751</v>
      </c>
      <c r="Q865" s="5">
        <v>0.09</v>
      </c>
      <c r="R865" s="4" t="str">
        <f>TRIM(tblOperations[[#This Row],[Region]])</f>
        <v>South East</v>
      </c>
      <c r="S865" s="4" t="str">
        <f>TRIM(tblOperations[[#This Row],[Team]])</f>
        <v>Workplace Projects</v>
      </c>
      <c r="T865" s="4" t="str">
        <f>_xlfn.XLOOKUP(R865,tblRegionReference[Region],tblRegionReference[Area],"Not Found")</f>
        <v>South</v>
      </c>
      <c r="U865" s="4" t="str">
        <f>IF(tblOperations[[#This Row],[Completion_Rate]]&gt;=_xlfn.XLOOKUP("Completion Rate",tblKPITargets[KPI_Name],tblKPITargets[Target_Value]),"Met","Below Target")</f>
        <v>Below Target</v>
      </c>
      <c r="V865" t="str">
        <f>IF(tblOperations[[#This Row],[SLA_Compliance]]&gt;=_xlfn.XLOOKUP('04_References'!$A$3,tblKPITargets[KPI_Name],tblKPITargets[Target_Value]),"Met","Below Target")</f>
        <v>Below Target</v>
      </c>
      <c r="W865" t="str">
        <f>IF(tblOperations[[#This Row],[Quality_Pass_Rate]]&gt;=_xlfn.XLOOKUP('04_References'!$A$4,tblKPITargets[KPI_Name],tblKPITargets[Target_Value]),"Met","Below Target")</f>
        <v>Met</v>
      </c>
      <c r="X865" t="str">
        <f>IF(tblOperations[[#This Row],[Average_Completion_Days]]&lt;=_xlfn.XLOOKUP('04_References'!$A$7,tblKPITargets[KPI_Name],tblKPITargets[Target_Value]),"Met","Below Target")</f>
        <v>Below Target</v>
      </c>
      <c r="Y865" t="str">
        <f>IF(tblOperations[[#This Row],[Closing_Backlog]]&lt;=_xlfn.XLOOKUP('04_References'!$A$8,tblKPITargets[KPI_Name],tblKPITargets[Target_Value]),"Met","Below Target")</f>
        <v>Below Target</v>
      </c>
    </row>
    <row r="866" spans="1:25">
      <c r="A866" s="6" t="s">
        <v>894</v>
      </c>
      <c r="B866" s="7">
        <v>46062</v>
      </c>
      <c r="C866" s="2" t="s">
        <v>53</v>
      </c>
      <c r="D866" s="2" t="s">
        <v>19</v>
      </c>
      <c r="E866" s="2">
        <v>449</v>
      </c>
      <c r="F866" s="2">
        <v>25</v>
      </c>
      <c r="G866" s="2">
        <v>474</v>
      </c>
      <c r="H866" s="2">
        <v>29</v>
      </c>
      <c r="I866" s="2">
        <v>445</v>
      </c>
      <c r="J866" s="2">
        <v>0</v>
      </c>
      <c r="K866" s="2">
        <v>0</v>
      </c>
      <c r="L866" s="2">
        <v>8</v>
      </c>
      <c r="M866" s="2">
        <v>0.6</v>
      </c>
      <c r="N866" s="2">
        <v>0.96499999999999997</v>
      </c>
      <c r="O866" s="2">
        <v>2.5</v>
      </c>
      <c r="P866" s="2">
        <v>0.65700000000000003</v>
      </c>
      <c r="Q866" s="3">
        <v>6.0999999999999999E-2</v>
      </c>
      <c r="R866" s="4" t="str">
        <f>TRIM(tblOperations[[#This Row],[Region]])</f>
        <v>Wales</v>
      </c>
      <c r="S866" s="4" t="str">
        <f>TRIM(tblOperations[[#This Row],[Team]])</f>
        <v>Workplace Services</v>
      </c>
      <c r="T866" s="4" t="str">
        <f>_xlfn.XLOOKUP(R866,tblRegionReference[Region],tblRegionReference[Area],"Not Found")</f>
        <v>Wales</v>
      </c>
      <c r="U866" s="4" t="str">
        <f>IF(tblOperations[[#This Row],[Completion_Rate]]&gt;=_xlfn.XLOOKUP("Completion Rate",tblKPITargets[KPI_Name],tblKPITargets[Target_Value]),"Met","Below Target")</f>
        <v>Below Target</v>
      </c>
      <c r="V866" t="str">
        <f>IF(tblOperations[[#This Row],[SLA_Compliance]]&gt;=_xlfn.XLOOKUP('04_References'!$A$3,tblKPITargets[KPI_Name],tblKPITargets[Target_Value]),"Met","Below Target")</f>
        <v>Below Target</v>
      </c>
      <c r="W866" t="str">
        <f>IF(tblOperations[[#This Row],[Quality_Pass_Rate]]&gt;=_xlfn.XLOOKUP('04_References'!$A$4,tblKPITargets[KPI_Name],tblKPITargets[Target_Value]),"Met","Below Target")</f>
        <v>Met</v>
      </c>
      <c r="X866" t="str">
        <f>IF(tblOperations[[#This Row],[Average_Completion_Days]]&lt;=_xlfn.XLOOKUP('04_References'!$A$7,tblKPITargets[KPI_Name],tblKPITargets[Target_Value]),"Met","Below Target")</f>
        <v>Below Target</v>
      </c>
      <c r="Y866" t="str">
        <f>IF(tblOperations[[#This Row],[Closing_Backlog]]&lt;=_xlfn.XLOOKUP('04_References'!$A$8,tblKPITargets[KPI_Name],tblKPITargets[Target_Value]),"Met","Below Target")</f>
        <v>Below Target</v>
      </c>
    </row>
    <row r="867" spans="1:25">
      <c r="A867" s="8" t="s">
        <v>895</v>
      </c>
      <c r="B867" s="9">
        <v>46062</v>
      </c>
      <c r="C867" s="4" t="s">
        <v>53</v>
      </c>
      <c r="D867" s="4" t="s">
        <v>21</v>
      </c>
      <c r="E867" s="4">
        <v>428</v>
      </c>
      <c r="F867" s="4">
        <v>31</v>
      </c>
      <c r="G867" s="4">
        <v>459</v>
      </c>
      <c r="H867" s="4">
        <v>27</v>
      </c>
      <c r="I867" s="4">
        <v>432</v>
      </c>
      <c r="J867" s="4">
        <v>0</v>
      </c>
      <c r="K867" s="4">
        <v>0</v>
      </c>
      <c r="L867" s="4">
        <v>8</v>
      </c>
      <c r="M867" s="4">
        <v>0.6</v>
      </c>
      <c r="N867" s="4">
        <v>0.99099999999999999</v>
      </c>
      <c r="O867" s="4">
        <v>2.5</v>
      </c>
      <c r="P867" s="4">
        <v>0.755</v>
      </c>
      <c r="Q867" s="5">
        <v>5.8999999999999997E-2</v>
      </c>
      <c r="R867" s="4" t="str">
        <f>TRIM(tblOperations[[#This Row],[Region]])</f>
        <v>Wales</v>
      </c>
      <c r="S867" s="4" t="str">
        <f>TRIM(tblOperations[[#This Row],[Team]])</f>
        <v>Facilities Response</v>
      </c>
      <c r="T867" s="4" t="str">
        <f>_xlfn.XLOOKUP(R867,tblRegionReference[Region],tblRegionReference[Area],"Not Found")</f>
        <v>Wales</v>
      </c>
      <c r="U867" s="4" t="str">
        <f>IF(tblOperations[[#This Row],[Completion_Rate]]&gt;=_xlfn.XLOOKUP("Completion Rate",tblKPITargets[KPI_Name],tblKPITargets[Target_Value]),"Met","Below Target")</f>
        <v>Below Target</v>
      </c>
      <c r="V867" t="str">
        <f>IF(tblOperations[[#This Row],[SLA_Compliance]]&gt;=_xlfn.XLOOKUP('04_References'!$A$3,tblKPITargets[KPI_Name],tblKPITargets[Target_Value]),"Met","Below Target")</f>
        <v>Below Target</v>
      </c>
      <c r="W867" t="str">
        <f>IF(tblOperations[[#This Row],[Quality_Pass_Rate]]&gt;=_xlfn.XLOOKUP('04_References'!$A$4,tblKPITargets[KPI_Name],tblKPITargets[Target_Value]),"Met","Below Target")</f>
        <v>Met</v>
      </c>
      <c r="X867" t="str">
        <f>IF(tblOperations[[#This Row],[Average_Completion_Days]]&lt;=_xlfn.XLOOKUP('04_References'!$A$7,tblKPITargets[KPI_Name],tblKPITargets[Target_Value]),"Met","Below Target")</f>
        <v>Below Target</v>
      </c>
      <c r="Y867" t="str">
        <f>IF(tblOperations[[#This Row],[Closing_Backlog]]&lt;=_xlfn.XLOOKUP('04_References'!$A$8,tblKPITargets[KPI_Name],tblKPITargets[Target_Value]),"Met","Below Target")</f>
        <v>Below Target</v>
      </c>
    </row>
    <row r="868" spans="1:25">
      <c r="A868" s="6" t="s">
        <v>896</v>
      </c>
      <c r="B868" s="7">
        <v>46062</v>
      </c>
      <c r="C868" s="2" t="s">
        <v>53</v>
      </c>
      <c r="D868" s="2" t="s">
        <v>23</v>
      </c>
      <c r="E868" s="2">
        <v>284</v>
      </c>
      <c r="F868" s="2">
        <v>47</v>
      </c>
      <c r="G868" s="2">
        <v>331</v>
      </c>
      <c r="H868" s="2">
        <v>32</v>
      </c>
      <c r="I868" s="2">
        <v>299</v>
      </c>
      <c r="J868" s="2">
        <v>0</v>
      </c>
      <c r="K868" s="2">
        <v>0</v>
      </c>
      <c r="L868" s="2">
        <v>8</v>
      </c>
      <c r="M868" s="2">
        <v>0.6</v>
      </c>
      <c r="N868" s="2">
        <v>0.98299999999999998</v>
      </c>
      <c r="O868" s="2">
        <v>2.5</v>
      </c>
      <c r="P868" s="2">
        <v>0.74</v>
      </c>
      <c r="Q868" s="3">
        <v>9.7000000000000003E-2</v>
      </c>
      <c r="R868" s="4" t="str">
        <f>TRIM(tblOperations[[#This Row],[Region]])</f>
        <v>Wales</v>
      </c>
      <c r="S868" s="4" t="str">
        <f>TRIM(tblOperations[[#This Row],[Team]])</f>
        <v>Estates Support</v>
      </c>
      <c r="T868" s="4" t="str">
        <f>_xlfn.XLOOKUP(R868,tblRegionReference[Region],tblRegionReference[Area],"Not Found")</f>
        <v>Wales</v>
      </c>
      <c r="U868" s="4" t="str">
        <f>IF(tblOperations[[#This Row],[Completion_Rate]]&gt;=_xlfn.XLOOKUP("Completion Rate",tblKPITargets[KPI_Name],tblKPITargets[Target_Value]),"Met","Below Target")</f>
        <v>Below Target</v>
      </c>
      <c r="V868" t="str">
        <f>IF(tblOperations[[#This Row],[SLA_Compliance]]&gt;=_xlfn.XLOOKUP('04_References'!$A$3,tblKPITargets[KPI_Name],tblKPITargets[Target_Value]),"Met","Below Target")</f>
        <v>Below Target</v>
      </c>
      <c r="W868" t="str">
        <f>IF(tblOperations[[#This Row],[Quality_Pass_Rate]]&gt;=_xlfn.XLOOKUP('04_References'!$A$4,tblKPITargets[KPI_Name],tblKPITargets[Target_Value]),"Met","Below Target")</f>
        <v>Met</v>
      </c>
      <c r="X868" t="str">
        <f>IF(tblOperations[[#This Row],[Average_Completion_Days]]&lt;=_xlfn.XLOOKUP('04_References'!$A$7,tblKPITargets[KPI_Name],tblKPITargets[Target_Value]),"Met","Below Target")</f>
        <v>Below Target</v>
      </c>
      <c r="Y868" t="str">
        <f>IF(tblOperations[[#This Row],[Closing_Backlog]]&lt;=_xlfn.XLOOKUP('04_References'!$A$8,tblKPITargets[KPI_Name],tblKPITargets[Target_Value]),"Met","Below Target")</f>
        <v>Below Target</v>
      </c>
    </row>
    <row r="869" spans="1:25">
      <c r="A869" s="8" t="s">
        <v>897</v>
      </c>
      <c r="B869" s="9">
        <v>46062</v>
      </c>
      <c r="C869" s="4" t="s">
        <v>53</v>
      </c>
      <c r="D869" s="4" t="s">
        <v>25</v>
      </c>
      <c r="E869" s="4">
        <v>0</v>
      </c>
      <c r="F869" s="4">
        <v>33</v>
      </c>
      <c r="G869" s="4">
        <v>33</v>
      </c>
      <c r="H869" s="4">
        <v>33</v>
      </c>
      <c r="I869" s="4">
        <v>0</v>
      </c>
      <c r="J869" s="4">
        <v>0</v>
      </c>
      <c r="K869" s="4">
        <v>0</v>
      </c>
      <c r="L869" s="4">
        <v>1.1000000000000001</v>
      </c>
      <c r="M869" s="4">
        <v>0.99</v>
      </c>
      <c r="N869" s="4">
        <v>0.97299999999999998</v>
      </c>
      <c r="O869" s="4">
        <v>4.5</v>
      </c>
      <c r="P869" s="4">
        <v>0.64900000000000002</v>
      </c>
      <c r="Q869" s="5">
        <v>1</v>
      </c>
      <c r="R869" s="4" t="str">
        <f>TRIM(tblOperations[[#This Row],[Region]])</f>
        <v>Wales</v>
      </c>
      <c r="S869" s="4" t="str">
        <f>TRIM(tblOperations[[#This Row],[Team]])</f>
        <v>Workplace Projects</v>
      </c>
      <c r="T869" s="4" t="str">
        <f>_xlfn.XLOOKUP(R869,tblRegionReference[Region],tblRegionReference[Area],"Not Found")</f>
        <v>Wales</v>
      </c>
      <c r="U869" s="4" t="str">
        <f>IF(tblOperations[[#This Row],[Completion_Rate]]&gt;=_xlfn.XLOOKUP("Completion Rate",tblKPITargets[KPI_Name],tblKPITargets[Target_Value]),"Met","Below Target")</f>
        <v>Met</v>
      </c>
      <c r="V869" t="str">
        <f>IF(tblOperations[[#This Row],[SLA_Compliance]]&gt;=_xlfn.XLOOKUP('04_References'!$A$3,tblKPITargets[KPI_Name],tblKPITargets[Target_Value]),"Met","Below Target")</f>
        <v>Met</v>
      </c>
      <c r="W869" t="str">
        <f>IF(tblOperations[[#This Row],[Quality_Pass_Rate]]&gt;=_xlfn.XLOOKUP('04_References'!$A$4,tblKPITargets[KPI_Name],tblKPITargets[Target_Value]),"Met","Below Target")</f>
        <v>Met</v>
      </c>
      <c r="X869" t="str">
        <f>IF(tblOperations[[#This Row],[Average_Completion_Days]]&lt;=_xlfn.XLOOKUP('04_References'!$A$7,tblKPITargets[KPI_Name],tblKPITargets[Target_Value]),"Met","Below Target")</f>
        <v>Met</v>
      </c>
      <c r="Y869" t="str">
        <f>IF(tblOperations[[#This Row],[Closing_Backlog]]&lt;=_xlfn.XLOOKUP('04_References'!$A$8,tblKPITargets[KPI_Name],tblKPITargets[Target_Value]),"Met","Below Target")</f>
        <v>Met</v>
      </c>
    </row>
    <row r="870" spans="1:25">
      <c r="A870" s="6" t="s">
        <v>898</v>
      </c>
      <c r="B870" s="7">
        <v>46063</v>
      </c>
      <c r="C870" s="2" t="s">
        <v>18</v>
      </c>
      <c r="D870" s="2" t="s">
        <v>19</v>
      </c>
      <c r="E870" s="2">
        <v>142</v>
      </c>
      <c r="F870" s="2">
        <v>37</v>
      </c>
      <c r="G870" s="2">
        <v>179</v>
      </c>
      <c r="H870" s="2">
        <v>40</v>
      </c>
      <c r="I870" s="2">
        <v>139</v>
      </c>
      <c r="J870" s="2">
        <v>0</v>
      </c>
      <c r="K870" s="2">
        <v>0</v>
      </c>
      <c r="L870" s="2">
        <v>8</v>
      </c>
      <c r="M870" s="2">
        <v>0.6</v>
      </c>
      <c r="N870" s="2">
        <v>0.99</v>
      </c>
      <c r="O870" s="2">
        <v>2.5</v>
      </c>
      <c r="P870" s="2">
        <v>0.81299999999999994</v>
      </c>
      <c r="Q870" s="3">
        <v>0.223</v>
      </c>
      <c r="R870" s="4" t="str">
        <f>TRIM(tblOperations[[#This Row],[Region]])</f>
        <v>Scotland</v>
      </c>
      <c r="S870" s="4" t="str">
        <f>TRIM(tblOperations[[#This Row],[Team]])</f>
        <v>Workplace Services</v>
      </c>
      <c r="T870" s="4" t="str">
        <f>_xlfn.XLOOKUP(R870,tblRegionReference[Region],tblRegionReference[Area],"Not Found")</f>
        <v>North</v>
      </c>
      <c r="U870" s="4" t="str">
        <f>IF(tblOperations[[#This Row],[Completion_Rate]]&gt;=_xlfn.XLOOKUP("Completion Rate",tblKPITargets[KPI_Name],tblKPITargets[Target_Value]),"Met","Below Target")</f>
        <v>Below Target</v>
      </c>
      <c r="V870" t="str">
        <f>IF(tblOperations[[#This Row],[SLA_Compliance]]&gt;=_xlfn.XLOOKUP('04_References'!$A$3,tblKPITargets[KPI_Name],tblKPITargets[Target_Value]),"Met","Below Target")</f>
        <v>Below Target</v>
      </c>
      <c r="W870" t="str">
        <f>IF(tblOperations[[#This Row],[Quality_Pass_Rate]]&gt;=_xlfn.XLOOKUP('04_References'!$A$4,tblKPITargets[KPI_Name],tblKPITargets[Target_Value]),"Met","Below Target")</f>
        <v>Met</v>
      </c>
      <c r="X870" t="str">
        <f>IF(tblOperations[[#This Row],[Average_Completion_Days]]&lt;=_xlfn.XLOOKUP('04_References'!$A$7,tblKPITargets[KPI_Name],tblKPITargets[Target_Value]),"Met","Below Target")</f>
        <v>Below Target</v>
      </c>
      <c r="Y870" t="str">
        <f>IF(tblOperations[[#This Row],[Closing_Backlog]]&lt;=_xlfn.XLOOKUP('04_References'!$A$8,tblKPITargets[KPI_Name],tblKPITargets[Target_Value]),"Met","Below Target")</f>
        <v>Below Target</v>
      </c>
    </row>
    <row r="871" spans="1:25">
      <c r="A871" s="8" t="s">
        <v>899</v>
      </c>
      <c r="B871" s="9">
        <v>46063</v>
      </c>
      <c r="C871" s="4" t="s">
        <v>18</v>
      </c>
      <c r="D871" s="4" t="s">
        <v>21</v>
      </c>
      <c r="E871" s="4">
        <v>0</v>
      </c>
      <c r="F871" s="4">
        <v>42</v>
      </c>
      <c r="G871" s="4">
        <v>42</v>
      </c>
      <c r="H871" s="4">
        <v>42</v>
      </c>
      <c r="I871" s="4">
        <v>0</v>
      </c>
      <c r="J871" s="4">
        <v>0</v>
      </c>
      <c r="K871" s="4">
        <v>0</v>
      </c>
      <c r="L871" s="4">
        <v>1.3</v>
      </c>
      <c r="M871" s="4">
        <v>0.93300000000000005</v>
      </c>
      <c r="N871" s="4">
        <v>0.96499999999999997</v>
      </c>
      <c r="O871" s="4">
        <v>4.7</v>
      </c>
      <c r="P871" s="4">
        <v>0.66500000000000004</v>
      </c>
      <c r="Q871" s="5">
        <v>1</v>
      </c>
      <c r="R871" s="4" t="str">
        <f>TRIM(tblOperations[[#This Row],[Region]])</f>
        <v>Scotland</v>
      </c>
      <c r="S871" s="4" t="str">
        <f>TRIM(tblOperations[[#This Row],[Team]])</f>
        <v>Facilities Response</v>
      </c>
      <c r="T871" s="4" t="str">
        <f>_xlfn.XLOOKUP(R871,tblRegionReference[Region],tblRegionReference[Area],"Not Found")</f>
        <v>North</v>
      </c>
      <c r="U871" s="4" t="str">
        <f>IF(tblOperations[[#This Row],[Completion_Rate]]&gt;=_xlfn.XLOOKUP("Completion Rate",tblKPITargets[KPI_Name],tblKPITargets[Target_Value]),"Met","Below Target")</f>
        <v>Met</v>
      </c>
      <c r="V871" t="str">
        <f>IF(tblOperations[[#This Row],[SLA_Compliance]]&gt;=_xlfn.XLOOKUP('04_References'!$A$3,tblKPITargets[KPI_Name],tblKPITargets[Target_Value]),"Met","Below Target")</f>
        <v>Met</v>
      </c>
      <c r="W871" t="str">
        <f>IF(tblOperations[[#This Row],[Quality_Pass_Rate]]&gt;=_xlfn.XLOOKUP('04_References'!$A$4,tblKPITargets[KPI_Name],tblKPITargets[Target_Value]),"Met","Below Target")</f>
        <v>Met</v>
      </c>
      <c r="X871" t="str">
        <f>IF(tblOperations[[#This Row],[Average_Completion_Days]]&lt;=_xlfn.XLOOKUP('04_References'!$A$7,tblKPITargets[KPI_Name],tblKPITargets[Target_Value]),"Met","Below Target")</f>
        <v>Met</v>
      </c>
      <c r="Y871" t="str">
        <f>IF(tblOperations[[#This Row],[Closing_Backlog]]&lt;=_xlfn.XLOOKUP('04_References'!$A$8,tblKPITargets[KPI_Name],tblKPITargets[Target_Value]),"Met","Below Target")</f>
        <v>Met</v>
      </c>
    </row>
    <row r="872" spans="1:25">
      <c r="A872" s="6" t="s">
        <v>900</v>
      </c>
      <c r="B872" s="7">
        <v>46063</v>
      </c>
      <c r="C872" s="2" t="s">
        <v>18</v>
      </c>
      <c r="D872" s="2" t="s">
        <v>23</v>
      </c>
      <c r="E872" s="2">
        <v>257</v>
      </c>
      <c r="F872" s="2">
        <v>42</v>
      </c>
      <c r="G872" s="2">
        <v>299</v>
      </c>
      <c r="H872" s="2">
        <v>33</v>
      </c>
      <c r="I872" s="2">
        <v>266</v>
      </c>
      <c r="J872" s="2">
        <v>0</v>
      </c>
      <c r="K872" s="2">
        <v>0</v>
      </c>
      <c r="L872" s="2">
        <v>8</v>
      </c>
      <c r="M872" s="2">
        <v>0.6</v>
      </c>
      <c r="N872" s="2">
        <v>0.96499999999999997</v>
      </c>
      <c r="O872" s="2">
        <v>2.5</v>
      </c>
      <c r="P872" s="2">
        <v>0.7</v>
      </c>
      <c r="Q872" s="3">
        <v>0.11</v>
      </c>
      <c r="R872" s="4" t="str">
        <f>TRIM(tblOperations[[#This Row],[Region]])</f>
        <v>Scotland</v>
      </c>
      <c r="S872" s="4" t="str">
        <f>TRIM(tblOperations[[#This Row],[Team]])</f>
        <v>Estates Support</v>
      </c>
      <c r="T872" s="4" t="str">
        <f>_xlfn.XLOOKUP(R872,tblRegionReference[Region],tblRegionReference[Area],"Not Found")</f>
        <v>North</v>
      </c>
      <c r="U872" s="4" t="str">
        <f>IF(tblOperations[[#This Row],[Completion_Rate]]&gt;=_xlfn.XLOOKUP("Completion Rate",tblKPITargets[KPI_Name],tblKPITargets[Target_Value]),"Met","Below Target")</f>
        <v>Below Target</v>
      </c>
      <c r="V872" t="str">
        <f>IF(tblOperations[[#This Row],[SLA_Compliance]]&gt;=_xlfn.XLOOKUP('04_References'!$A$3,tblKPITargets[KPI_Name],tblKPITargets[Target_Value]),"Met","Below Target")</f>
        <v>Below Target</v>
      </c>
      <c r="W872" t="str">
        <f>IF(tblOperations[[#This Row],[Quality_Pass_Rate]]&gt;=_xlfn.XLOOKUP('04_References'!$A$4,tblKPITargets[KPI_Name],tblKPITargets[Target_Value]),"Met","Below Target")</f>
        <v>Met</v>
      </c>
      <c r="X872" t="str">
        <f>IF(tblOperations[[#This Row],[Average_Completion_Days]]&lt;=_xlfn.XLOOKUP('04_References'!$A$7,tblKPITargets[KPI_Name],tblKPITargets[Target_Value]),"Met","Below Target")</f>
        <v>Below Target</v>
      </c>
      <c r="Y872" t="str">
        <f>IF(tblOperations[[#This Row],[Closing_Backlog]]&lt;=_xlfn.XLOOKUP('04_References'!$A$8,tblKPITargets[KPI_Name],tblKPITargets[Target_Value]),"Met","Below Target")</f>
        <v>Below Target</v>
      </c>
    </row>
    <row r="873" spans="1:25">
      <c r="A873" s="8" t="s">
        <v>901</v>
      </c>
      <c r="B873" s="9">
        <v>46063</v>
      </c>
      <c r="C873" s="4" t="s">
        <v>18</v>
      </c>
      <c r="D873" s="4" t="s">
        <v>25</v>
      </c>
      <c r="E873" s="4">
        <v>0</v>
      </c>
      <c r="F873" s="4">
        <v>26</v>
      </c>
      <c r="G873" s="4">
        <v>26</v>
      </c>
      <c r="H873" s="4">
        <v>26</v>
      </c>
      <c r="I873" s="4">
        <v>0</v>
      </c>
      <c r="J873" s="4">
        <v>0</v>
      </c>
      <c r="K873" s="4">
        <v>0</v>
      </c>
      <c r="L873" s="4">
        <v>1.3</v>
      </c>
      <c r="M873" s="4">
        <v>0.94899999999999995</v>
      </c>
      <c r="N873" s="4">
        <v>0.95499999999999996</v>
      </c>
      <c r="O873" s="4">
        <v>4.7</v>
      </c>
      <c r="P873" s="4">
        <v>0.69499999999999995</v>
      </c>
      <c r="Q873" s="5">
        <v>1</v>
      </c>
      <c r="R873" s="4" t="str">
        <f>TRIM(tblOperations[[#This Row],[Region]])</f>
        <v>Scotland</v>
      </c>
      <c r="S873" s="4" t="str">
        <f>TRIM(tblOperations[[#This Row],[Team]])</f>
        <v>Workplace Projects</v>
      </c>
      <c r="T873" s="4" t="str">
        <f>_xlfn.XLOOKUP(R873,tblRegionReference[Region],tblRegionReference[Area],"Not Found")</f>
        <v>North</v>
      </c>
      <c r="U873" s="4" t="str">
        <f>IF(tblOperations[[#This Row],[Completion_Rate]]&gt;=_xlfn.XLOOKUP("Completion Rate",tblKPITargets[KPI_Name],tblKPITargets[Target_Value]),"Met","Below Target")</f>
        <v>Met</v>
      </c>
      <c r="V873" t="str">
        <f>IF(tblOperations[[#This Row],[SLA_Compliance]]&gt;=_xlfn.XLOOKUP('04_References'!$A$3,tblKPITargets[KPI_Name],tblKPITargets[Target_Value]),"Met","Below Target")</f>
        <v>Met</v>
      </c>
      <c r="W873" t="str">
        <f>IF(tblOperations[[#This Row],[Quality_Pass_Rate]]&gt;=_xlfn.XLOOKUP('04_References'!$A$4,tblKPITargets[KPI_Name],tblKPITargets[Target_Value]),"Met","Below Target")</f>
        <v>Met</v>
      </c>
      <c r="X873" t="str">
        <f>IF(tblOperations[[#This Row],[Average_Completion_Days]]&lt;=_xlfn.XLOOKUP('04_References'!$A$7,tblKPITargets[KPI_Name],tblKPITargets[Target_Value]),"Met","Below Target")</f>
        <v>Met</v>
      </c>
      <c r="Y873" t="str">
        <f>IF(tblOperations[[#This Row],[Closing_Backlog]]&lt;=_xlfn.XLOOKUP('04_References'!$A$8,tblKPITargets[KPI_Name],tblKPITargets[Target_Value]),"Met","Below Target")</f>
        <v>Met</v>
      </c>
    </row>
    <row r="874" spans="1:25">
      <c r="A874" s="6" t="s">
        <v>902</v>
      </c>
      <c r="B874" s="7">
        <v>46063</v>
      </c>
      <c r="C874" s="2" t="s">
        <v>27</v>
      </c>
      <c r="D874" s="2" t="s">
        <v>19</v>
      </c>
      <c r="E874" s="2">
        <v>8</v>
      </c>
      <c r="F874" s="2">
        <v>26</v>
      </c>
      <c r="G874" s="2">
        <v>34</v>
      </c>
      <c r="H874" s="2">
        <v>34</v>
      </c>
      <c r="I874" s="2">
        <v>0</v>
      </c>
      <c r="J874" s="2">
        <v>0</v>
      </c>
      <c r="K874" s="2">
        <v>0</v>
      </c>
      <c r="L874" s="2">
        <v>1.3</v>
      </c>
      <c r="M874" s="2">
        <v>0.98699999999999999</v>
      </c>
      <c r="N874" s="2">
        <v>0.99</v>
      </c>
      <c r="O874" s="2">
        <v>4.4000000000000004</v>
      </c>
      <c r="P874" s="2">
        <v>0.79400000000000004</v>
      </c>
      <c r="Q874" s="3">
        <v>1</v>
      </c>
      <c r="R874" s="4" t="str">
        <f>TRIM(tblOperations[[#This Row],[Region]])</f>
        <v>North East</v>
      </c>
      <c r="S874" s="4" t="str">
        <f>TRIM(tblOperations[[#This Row],[Team]])</f>
        <v>Workplace Services</v>
      </c>
      <c r="T874" s="4" t="str">
        <f>_xlfn.XLOOKUP(R874,tblRegionReference[Region],tblRegionReference[Area],"Not Found")</f>
        <v>North</v>
      </c>
      <c r="U874" s="4" t="str">
        <f>IF(tblOperations[[#This Row],[Completion_Rate]]&gt;=_xlfn.XLOOKUP("Completion Rate",tblKPITargets[KPI_Name],tblKPITargets[Target_Value]),"Met","Below Target")</f>
        <v>Met</v>
      </c>
      <c r="V874" t="str">
        <f>IF(tblOperations[[#This Row],[SLA_Compliance]]&gt;=_xlfn.XLOOKUP('04_References'!$A$3,tblKPITargets[KPI_Name],tblKPITargets[Target_Value]),"Met","Below Target")</f>
        <v>Met</v>
      </c>
      <c r="W874" t="str">
        <f>IF(tblOperations[[#This Row],[Quality_Pass_Rate]]&gt;=_xlfn.XLOOKUP('04_References'!$A$4,tblKPITargets[KPI_Name],tblKPITargets[Target_Value]),"Met","Below Target")</f>
        <v>Met</v>
      </c>
      <c r="X874" t="str">
        <f>IF(tblOperations[[#This Row],[Average_Completion_Days]]&lt;=_xlfn.XLOOKUP('04_References'!$A$7,tblKPITargets[KPI_Name],tblKPITargets[Target_Value]),"Met","Below Target")</f>
        <v>Met</v>
      </c>
      <c r="Y874" t="str">
        <f>IF(tblOperations[[#This Row],[Closing_Backlog]]&lt;=_xlfn.XLOOKUP('04_References'!$A$8,tblKPITargets[KPI_Name],tblKPITargets[Target_Value]),"Met","Below Target")</f>
        <v>Met</v>
      </c>
    </row>
    <row r="875" spans="1:25">
      <c r="A875" s="8" t="s">
        <v>903</v>
      </c>
      <c r="B875" s="9">
        <v>46063</v>
      </c>
      <c r="C875" s="4" t="s">
        <v>27</v>
      </c>
      <c r="D875" s="4" t="s">
        <v>21</v>
      </c>
      <c r="E875" s="4">
        <v>38</v>
      </c>
      <c r="F875" s="4">
        <v>46</v>
      </c>
      <c r="G875" s="4">
        <v>84</v>
      </c>
      <c r="H875" s="4">
        <v>45</v>
      </c>
      <c r="I875" s="4">
        <v>39</v>
      </c>
      <c r="J875" s="4">
        <v>0</v>
      </c>
      <c r="K875" s="4">
        <v>0</v>
      </c>
      <c r="L875" s="4">
        <v>4.9000000000000004</v>
      </c>
      <c r="M875" s="4">
        <v>0.71499999999999997</v>
      </c>
      <c r="N875" s="4">
        <v>0.97</v>
      </c>
      <c r="O875" s="4">
        <v>3</v>
      </c>
      <c r="P875" s="4">
        <v>0.626</v>
      </c>
      <c r="Q875" s="5">
        <v>0.53600000000000003</v>
      </c>
      <c r="R875" s="4" t="str">
        <f>TRIM(tblOperations[[#This Row],[Region]])</f>
        <v>North East</v>
      </c>
      <c r="S875" s="4" t="str">
        <f>TRIM(tblOperations[[#This Row],[Team]])</f>
        <v>Facilities Response</v>
      </c>
      <c r="T875" s="4" t="str">
        <f>_xlfn.XLOOKUP(R875,tblRegionReference[Region],tblRegionReference[Area],"Not Found")</f>
        <v>North</v>
      </c>
      <c r="U875" s="4" t="str">
        <f>IF(tblOperations[[#This Row],[Completion_Rate]]&gt;=_xlfn.XLOOKUP("Completion Rate",tblKPITargets[KPI_Name],tblKPITargets[Target_Value]),"Met","Below Target")</f>
        <v>Below Target</v>
      </c>
      <c r="V875" t="str">
        <f>IF(tblOperations[[#This Row],[SLA_Compliance]]&gt;=_xlfn.XLOOKUP('04_References'!$A$3,tblKPITargets[KPI_Name],tblKPITargets[Target_Value]),"Met","Below Target")</f>
        <v>Below Target</v>
      </c>
      <c r="W875" t="str">
        <f>IF(tblOperations[[#This Row],[Quality_Pass_Rate]]&gt;=_xlfn.XLOOKUP('04_References'!$A$4,tblKPITargets[KPI_Name],tblKPITargets[Target_Value]),"Met","Below Target")</f>
        <v>Met</v>
      </c>
      <c r="X875" t="str">
        <f>IF(tblOperations[[#This Row],[Average_Completion_Days]]&lt;=_xlfn.XLOOKUP('04_References'!$A$7,tblKPITargets[KPI_Name],tblKPITargets[Target_Value]),"Met","Below Target")</f>
        <v>Below Target</v>
      </c>
      <c r="Y875" t="str">
        <f>IF(tblOperations[[#This Row],[Closing_Backlog]]&lt;=_xlfn.XLOOKUP('04_References'!$A$8,tblKPITargets[KPI_Name],tblKPITargets[Target_Value]),"Met","Below Target")</f>
        <v>Below Target</v>
      </c>
    </row>
    <row r="876" spans="1:25">
      <c r="A876" s="6" t="s">
        <v>904</v>
      </c>
      <c r="B876" s="7">
        <v>46063</v>
      </c>
      <c r="C876" s="2" t="s">
        <v>27</v>
      </c>
      <c r="D876" s="2" t="s">
        <v>23</v>
      </c>
      <c r="E876" s="2">
        <v>634</v>
      </c>
      <c r="F876" s="2">
        <v>37</v>
      </c>
      <c r="G876" s="2">
        <v>671</v>
      </c>
      <c r="H876" s="2">
        <v>28</v>
      </c>
      <c r="I876" s="2">
        <v>643</v>
      </c>
      <c r="J876" s="2">
        <v>0</v>
      </c>
      <c r="K876" s="2">
        <v>0</v>
      </c>
      <c r="L876" s="2">
        <v>8</v>
      </c>
      <c r="M876" s="2">
        <v>0.6</v>
      </c>
      <c r="N876" s="2">
        <v>0.97299999999999998</v>
      </c>
      <c r="O876" s="2">
        <v>2.5</v>
      </c>
      <c r="P876" s="2">
        <v>0.755</v>
      </c>
      <c r="Q876" s="3">
        <v>4.2000000000000003E-2</v>
      </c>
      <c r="R876" s="4" t="str">
        <f>TRIM(tblOperations[[#This Row],[Region]])</f>
        <v>North East</v>
      </c>
      <c r="S876" s="4" t="str">
        <f>TRIM(tblOperations[[#This Row],[Team]])</f>
        <v>Estates Support</v>
      </c>
      <c r="T876" s="4" t="str">
        <f>_xlfn.XLOOKUP(R876,tblRegionReference[Region],tblRegionReference[Area],"Not Found")</f>
        <v>North</v>
      </c>
      <c r="U876" s="4" t="str">
        <f>IF(tblOperations[[#This Row],[Completion_Rate]]&gt;=_xlfn.XLOOKUP("Completion Rate",tblKPITargets[KPI_Name],tblKPITargets[Target_Value]),"Met","Below Target")</f>
        <v>Below Target</v>
      </c>
      <c r="V876" t="str">
        <f>IF(tblOperations[[#This Row],[SLA_Compliance]]&gt;=_xlfn.XLOOKUP('04_References'!$A$3,tblKPITargets[KPI_Name],tblKPITargets[Target_Value]),"Met","Below Target")</f>
        <v>Below Target</v>
      </c>
      <c r="W876" t="str">
        <f>IF(tblOperations[[#This Row],[Quality_Pass_Rate]]&gt;=_xlfn.XLOOKUP('04_References'!$A$4,tblKPITargets[KPI_Name],tblKPITargets[Target_Value]),"Met","Below Target")</f>
        <v>Met</v>
      </c>
      <c r="X876" t="str">
        <f>IF(tblOperations[[#This Row],[Average_Completion_Days]]&lt;=_xlfn.XLOOKUP('04_References'!$A$7,tblKPITargets[KPI_Name],tblKPITargets[Target_Value]),"Met","Below Target")</f>
        <v>Below Target</v>
      </c>
      <c r="Y876" t="str">
        <f>IF(tblOperations[[#This Row],[Closing_Backlog]]&lt;=_xlfn.XLOOKUP('04_References'!$A$8,tblKPITargets[KPI_Name],tblKPITargets[Target_Value]),"Met","Below Target")</f>
        <v>Below Target</v>
      </c>
    </row>
    <row r="877" spans="1:25">
      <c r="A877" s="8" t="s">
        <v>905</v>
      </c>
      <c r="B877" s="9">
        <v>46063</v>
      </c>
      <c r="C877" s="4" t="s">
        <v>27</v>
      </c>
      <c r="D877" s="4" t="s">
        <v>25</v>
      </c>
      <c r="E877" s="4">
        <v>31</v>
      </c>
      <c r="F877" s="4">
        <v>25</v>
      </c>
      <c r="G877" s="4">
        <v>56</v>
      </c>
      <c r="H877" s="4">
        <v>28</v>
      </c>
      <c r="I877" s="4">
        <v>28</v>
      </c>
      <c r="J877" s="4">
        <v>0</v>
      </c>
      <c r="K877" s="4">
        <v>0</v>
      </c>
      <c r="L877" s="4">
        <v>3.9</v>
      </c>
      <c r="M877" s="4">
        <v>0.78100000000000003</v>
      </c>
      <c r="N877" s="4">
        <v>1</v>
      </c>
      <c r="O877" s="4">
        <v>3.6</v>
      </c>
      <c r="P877" s="4">
        <v>0.81100000000000005</v>
      </c>
      <c r="Q877" s="5">
        <v>0.5</v>
      </c>
      <c r="R877" s="4" t="str">
        <f>TRIM(tblOperations[[#This Row],[Region]])</f>
        <v>North East</v>
      </c>
      <c r="S877" s="4" t="str">
        <f>TRIM(tblOperations[[#This Row],[Team]])</f>
        <v>Workplace Projects</v>
      </c>
      <c r="T877" s="4" t="str">
        <f>_xlfn.XLOOKUP(R877,tblRegionReference[Region],tblRegionReference[Area],"Not Found")</f>
        <v>North</v>
      </c>
      <c r="U877" s="4" t="str">
        <f>IF(tblOperations[[#This Row],[Completion_Rate]]&gt;=_xlfn.XLOOKUP("Completion Rate",tblKPITargets[KPI_Name],tblKPITargets[Target_Value]),"Met","Below Target")</f>
        <v>Below Target</v>
      </c>
      <c r="V877" t="str">
        <f>IF(tblOperations[[#This Row],[SLA_Compliance]]&gt;=_xlfn.XLOOKUP('04_References'!$A$3,tblKPITargets[KPI_Name],tblKPITargets[Target_Value]),"Met","Below Target")</f>
        <v>Below Target</v>
      </c>
      <c r="W877" t="str">
        <f>IF(tblOperations[[#This Row],[Quality_Pass_Rate]]&gt;=_xlfn.XLOOKUP('04_References'!$A$4,tblKPITargets[KPI_Name],tblKPITargets[Target_Value]),"Met","Below Target")</f>
        <v>Met</v>
      </c>
      <c r="X877" t="str">
        <f>IF(tblOperations[[#This Row],[Average_Completion_Days]]&lt;=_xlfn.XLOOKUP('04_References'!$A$7,tblKPITargets[KPI_Name],tblKPITargets[Target_Value]),"Met","Below Target")</f>
        <v>Below Target</v>
      </c>
      <c r="Y877" t="str">
        <f>IF(tblOperations[[#This Row],[Closing_Backlog]]&lt;=_xlfn.XLOOKUP('04_References'!$A$8,tblKPITargets[KPI_Name],tblKPITargets[Target_Value]),"Met","Below Target")</f>
        <v>Below Target</v>
      </c>
    </row>
    <row r="878" spans="1:25">
      <c r="A878" s="6" t="s">
        <v>906</v>
      </c>
      <c r="B878" s="7">
        <v>46063</v>
      </c>
      <c r="C878" s="2" t="s">
        <v>32</v>
      </c>
      <c r="D878" s="2" t="s">
        <v>19</v>
      </c>
      <c r="E878" s="2">
        <v>270</v>
      </c>
      <c r="F878" s="2">
        <v>30</v>
      </c>
      <c r="G878" s="2">
        <v>300</v>
      </c>
      <c r="H878" s="2">
        <v>29</v>
      </c>
      <c r="I878" s="2">
        <v>271</v>
      </c>
      <c r="J878" s="2">
        <v>0</v>
      </c>
      <c r="K878" s="2">
        <v>0</v>
      </c>
      <c r="L878" s="2">
        <v>8</v>
      </c>
      <c r="M878" s="2">
        <v>0.6</v>
      </c>
      <c r="N878" s="2">
        <v>0.996</v>
      </c>
      <c r="O878" s="2">
        <v>2.5</v>
      </c>
      <c r="P878" s="2">
        <v>0.76200000000000001</v>
      </c>
      <c r="Q878" s="3">
        <v>9.7000000000000003E-2</v>
      </c>
      <c r="R878" s="4" t="str">
        <f>TRIM(tblOperations[[#This Row],[Region]])</f>
        <v>North West</v>
      </c>
      <c r="S878" s="4" t="str">
        <f>TRIM(tblOperations[[#This Row],[Team]])</f>
        <v>Workplace Services</v>
      </c>
      <c r="T878" s="4" t="str">
        <f>_xlfn.XLOOKUP(R878,tblRegionReference[Region],tblRegionReference[Area],"Not Found")</f>
        <v>North</v>
      </c>
      <c r="U878" s="4" t="str">
        <f>IF(tblOperations[[#This Row],[Completion_Rate]]&gt;=_xlfn.XLOOKUP("Completion Rate",tblKPITargets[KPI_Name],tblKPITargets[Target_Value]),"Met","Below Target")</f>
        <v>Below Target</v>
      </c>
      <c r="V878" t="str">
        <f>IF(tblOperations[[#This Row],[SLA_Compliance]]&gt;=_xlfn.XLOOKUP('04_References'!$A$3,tblKPITargets[KPI_Name],tblKPITargets[Target_Value]),"Met","Below Target")</f>
        <v>Below Target</v>
      </c>
      <c r="W878" t="str">
        <f>IF(tblOperations[[#This Row],[Quality_Pass_Rate]]&gt;=_xlfn.XLOOKUP('04_References'!$A$4,tblKPITargets[KPI_Name],tblKPITargets[Target_Value]),"Met","Below Target")</f>
        <v>Met</v>
      </c>
      <c r="X878" t="str">
        <f>IF(tblOperations[[#This Row],[Average_Completion_Days]]&lt;=_xlfn.XLOOKUP('04_References'!$A$7,tblKPITargets[KPI_Name],tblKPITargets[Target_Value]),"Met","Below Target")</f>
        <v>Below Target</v>
      </c>
      <c r="Y878" t="str">
        <f>IF(tblOperations[[#This Row],[Closing_Backlog]]&lt;=_xlfn.XLOOKUP('04_References'!$A$8,tblKPITargets[KPI_Name],tblKPITargets[Target_Value]),"Met","Below Target")</f>
        <v>Below Target</v>
      </c>
    </row>
    <row r="879" spans="1:25">
      <c r="A879" s="8" t="s">
        <v>907</v>
      </c>
      <c r="B879" s="9">
        <v>46063</v>
      </c>
      <c r="C879" s="4" t="s">
        <v>32</v>
      </c>
      <c r="D879" s="4" t="s">
        <v>21</v>
      </c>
      <c r="E879" s="4">
        <v>603</v>
      </c>
      <c r="F879" s="4">
        <v>56</v>
      </c>
      <c r="G879" s="4">
        <v>659</v>
      </c>
      <c r="H879" s="4">
        <v>20</v>
      </c>
      <c r="I879" s="4">
        <v>639</v>
      </c>
      <c r="J879" s="4">
        <v>0</v>
      </c>
      <c r="K879" s="4">
        <v>0</v>
      </c>
      <c r="L879" s="4">
        <v>8</v>
      </c>
      <c r="M879" s="4">
        <v>0.6</v>
      </c>
      <c r="N879" s="4">
        <v>0.97399999999999998</v>
      </c>
      <c r="O879" s="4">
        <v>2.5</v>
      </c>
      <c r="P879" s="4">
        <v>0.65500000000000003</v>
      </c>
      <c r="Q879" s="5">
        <v>0.03</v>
      </c>
      <c r="R879" s="4" t="str">
        <f>TRIM(tblOperations[[#This Row],[Region]])</f>
        <v>North West</v>
      </c>
      <c r="S879" s="4" t="str">
        <f>TRIM(tblOperations[[#This Row],[Team]])</f>
        <v>Facilities Response</v>
      </c>
      <c r="T879" s="4" t="str">
        <f>_xlfn.XLOOKUP(R879,tblRegionReference[Region],tblRegionReference[Area],"Not Found")</f>
        <v>North</v>
      </c>
      <c r="U879" s="4" t="str">
        <f>IF(tblOperations[[#This Row],[Completion_Rate]]&gt;=_xlfn.XLOOKUP("Completion Rate",tblKPITargets[KPI_Name],tblKPITargets[Target_Value]),"Met","Below Target")</f>
        <v>Below Target</v>
      </c>
      <c r="V879" t="str">
        <f>IF(tblOperations[[#This Row],[SLA_Compliance]]&gt;=_xlfn.XLOOKUP('04_References'!$A$3,tblKPITargets[KPI_Name],tblKPITargets[Target_Value]),"Met","Below Target")</f>
        <v>Below Target</v>
      </c>
      <c r="W879" t="str">
        <f>IF(tblOperations[[#This Row],[Quality_Pass_Rate]]&gt;=_xlfn.XLOOKUP('04_References'!$A$4,tblKPITargets[KPI_Name],tblKPITargets[Target_Value]),"Met","Below Target")</f>
        <v>Met</v>
      </c>
      <c r="X879" t="str">
        <f>IF(tblOperations[[#This Row],[Average_Completion_Days]]&lt;=_xlfn.XLOOKUP('04_References'!$A$7,tblKPITargets[KPI_Name],tblKPITargets[Target_Value]),"Met","Below Target")</f>
        <v>Below Target</v>
      </c>
      <c r="Y879" t="str">
        <f>IF(tblOperations[[#This Row],[Closing_Backlog]]&lt;=_xlfn.XLOOKUP('04_References'!$A$8,tblKPITargets[KPI_Name],tblKPITargets[Target_Value]),"Met","Below Target")</f>
        <v>Below Target</v>
      </c>
    </row>
    <row r="880" spans="1:25">
      <c r="A880" s="6" t="s">
        <v>908</v>
      </c>
      <c r="B880" s="7">
        <v>46063</v>
      </c>
      <c r="C880" s="2" t="s">
        <v>32</v>
      </c>
      <c r="D880" s="2" t="s">
        <v>23</v>
      </c>
      <c r="E880" s="2">
        <v>706</v>
      </c>
      <c r="F880" s="2">
        <v>37</v>
      </c>
      <c r="G880" s="2">
        <v>743</v>
      </c>
      <c r="H880" s="2">
        <v>24</v>
      </c>
      <c r="I880" s="2">
        <v>719</v>
      </c>
      <c r="J880" s="2">
        <v>0</v>
      </c>
      <c r="K880" s="2">
        <v>0</v>
      </c>
      <c r="L880" s="2">
        <v>8</v>
      </c>
      <c r="M880" s="2">
        <v>0.6</v>
      </c>
      <c r="N880" s="2">
        <v>0.97799999999999998</v>
      </c>
      <c r="O880" s="2">
        <v>2.5</v>
      </c>
      <c r="P880" s="2">
        <v>0.67200000000000004</v>
      </c>
      <c r="Q880" s="3">
        <v>3.2000000000000001E-2</v>
      </c>
      <c r="R880" s="4" t="str">
        <f>TRIM(tblOperations[[#This Row],[Region]])</f>
        <v>North West</v>
      </c>
      <c r="S880" s="4" t="str">
        <f>TRIM(tblOperations[[#This Row],[Team]])</f>
        <v>Estates Support</v>
      </c>
      <c r="T880" s="4" t="str">
        <f>_xlfn.XLOOKUP(R880,tblRegionReference[Region],tblRegionReference[Area],"Not Found")</f>
        <v>North</v>
      </c>
      <c r="U880" s="4" t="str">
        <f>IF(tblOperations[[#This Row],[Completion_Rate]]&gt;=_xlfn.XLOOKUP("Completion Rate",tblKPITargets[KPI_Name],tblKPITargets[Target_Value]),"Met","Below Target")</f>
        <v>Below Target</v>
      </c>
      <c r="V880" t="str">
        <f>IF(tblOperations[[#This Row],[SLA_Compliance]]&gt;=_xlfn.XLOOKUP('04_References'!$A$3,tblKPITargets[KPI_Name],tblKPITargets[Target_Value]),"Met","Below Target")</f>
        <v>Below Target</v>
      </c>
      <c r="W880" t="str">
        <f>IF(tblOperations[[#This Row],[Quality_Pass_Rate]]&gt;=_xlfn.XLOOKUP('04_References'!$A$4,tblKPITargets[KPI_Name],tblKPITargets[Target_Value]),"Met","Below Target")</f>
        <v>Met</v>
      </c>
      <c r="X880" t="str">
        <f>IF(tblOperations[[#This Row],[Average_Completion_Days]]&lt;=_xlfn.XLOOKUP('04_References'!$A$7,tblKPITargets[KPI_Name],tblKPITargets[Target_Value]),"Met","Below Target")</f>
        <v>Below Target</v>
      </c>
      <c r="Y880" t="str">
        <f>IF(tblOperations[[#This Row],[Closing_Backlog]]&lt;=_xlfn.XLOOKUP('04_References'!$A$8,tblKPITargets[KPI_Name],tblKPITargets[Target_Value]),"Met","Below Target")</f>
        <v>Below Target</v>
      </c>
    </row>
    <row r="881" spans="1:25">
      <c r="A881" s="8" t="s">
        <v>909</v>
      </c>
      <c r="B881" s="9">
        <v>46063</v>
      </c>
      <c r="C881" s="4" t="s">
        <v>32</v>
      </c>
      <c r="D881" s="4" t="s">
        <v>25</v>
      </c>
      <c r="E881" s="4">
        <v>0</v>
      </c>
      <c r="F881" s="4">
        <v>33</v>
      </c>
      <c r="G881" s="4">
        <v>33</v>
      </c>
      <c r="H881" s="4">
        <v>33</v>
      </c>
      <c r="I881" s="4">
        <v>0</v>
      </c>
      <c r="J881" s="4">
        <v>0</v>
      </c>
      <c r="K881" s="4">
        <v>0</v>
      </c>
      <c r="L881" s="4">
        <v>1.1000000000000001</v>
      </c>
      <c r="M881" s="4">
        <v>0.98699999999999999</v>
      </c>
      <c r="N881" s="4">
        <v>0.96499999999999997</v>
      </c>
      <c r="O881" s="4">
        <v>4.3</v>
      </c>
      <c r="P881" s="4">
        <v>0.68200000000000005</v>
      </c>
      <c r="Q881" s="5">
        <v>1</v>
      </c>
      <c r="R881" s="4" t="str">
        <f>TRIM(tblOperations[[#This Row],[Region]])</f>
        <v>North West</v>
      </c>
      <c r="S881" s="4" t="str">
        <f>TRIM(tblOperations[[#This Row],[Team]])</f>
        <v>Workplace Projects</v>
      </c>
      <c r="T881" s="4" t="str">
        <f>_xlfn.XLOOKUP(R881,tblRegionReference[Region],tblRegionReference[Area],"Not Found")</f>
        <v>North</v>
      </c>
      <c r="U881" s="4" t="str">
        <f>IF(tblOperations[[#This Row],[Completion_Rate]]&gt;=_xlfn.XLOOKUP("Completion Rate",tblKPITargets[KPI_Name],tblKPITargets[Target_Value]),"Met","Below Target")</f>
        <v>Met</v>
      </c>
      <c r="V881" t="str">
        <f>IF(tblOperations[[#This Row],[SLA_Compliance]]&gt;=_xlfn.XLOOKUP('04_References'!$A$3,tblKPITargets[KPI_Name],tblKPITargets[Target_Value]),"Met","Below Target")</f>
        <v>Met</v>
      </c>
      <c r="W881" t="str">
        <f>IF(tblOperations[[#This Row],[Quality_Pass_Rate]]&gt;=_xlfn.XLOOKUP('04_References'!$A$4,tblKPITargets[KPI_Name],tblKPITargets[Target_Value]),"Met","Below Target")</f>
        <v>Met</v>
      </c>
      <c r="X881" t="str">
        <f>IF(tblOperations[[#This Row],[Average_Completion_Days]]&lt;=_xlfn.XLOOKUP('04_References'!$A$7,tblKPITargets[KPI_Name],tblKPITargets[Target_Value]),"Met","Below Target")</f>
        <v>Met</v>
      </c>
      <c r="Y881" t="str">
        <f>IF(tblOperations[[#This Row],[Closing_Backlog]]&lt;=_xlfn.XLOOKUP('04_References'!$A$8,tblKPITargets[KPI_Name],tblKPITargets[Target_Value]),"Met","Below Target")</f>
        <v>Met</v>
      </c>
    </row>
    <row r="882" spans="1:25">
      <c r="A882" s="6" t="s">
        <v>910</v>
      </c>
      <c r="B882" s="7">
        <v>46063</v>
      </c>
      <c r="C882" s="2" t="s">
        <v>37</v>
      </c>
      <c r="D882" s="2" t="s">
        <v>19</v>
      </c>
      <c r="E882" s="2">
        <v>0</v>
      </c>
      <c r="F882" s="2">
        <v>64</v>
      </c>
      <c r="G882" s="2">
        <v>64</v>
      </c>
      <c r="H882" s="2">
        <v>41</v>
      </c>
      <c r="I882" s="2">
        <v>23</v>
      </c>
      <c r="J882" s="2">
        <v>1</v>
      </c>
      <c r="K882" s="2">
        <v>0</v>
      </c>
      <c r="L882" s="2">
        <v>3.6</v>
      </c>
      <c r="M882" s="2">
        <v>0.76900000000000002</v>
      </c>
      <c r="N882" s="2">
        <v>0.97099999999999997</v>
      </c>
      <c r="O882" s="2">
        <v>3.8</v>
      </c>
      <c r="P882" s="2">
        <v>0.78400000000000003</v>
      </c>
      <c r="Q882" s="3">
        <v>0.64100000000000001</v>
      </c>
      <c r="R882" s="4" t="str">
        <f>TRIM(tblOperations[[#This Row],[Region]])</f>
        <v>Midlands</v>
      </c>
      <c r="S882" s="4" t="str">
        <f>TRIM(tblOperations[[#This Row],[Team]])</f>
        <v>Workplace Services</v>
      </c>
      <c r="T882" s="4" t="str">
        <f>_xlfn.XLOOKUP(R882,tblRegionReference[Region],tblRegionReference[Area],"Not Found")</f>
        <v>Central</v>
      </c>
      <c r="U882" s="4" t="str">
        <f>IF(tblOperations[[#This Row],[Completion_Rate]]&gt;=_xlfn.XLOOKUP("Completion Rate",tblKPITargets[KPI_Name],tblKPITargets[Target_Value]),"Met","Below Target")</f>
        <v>Below Target</v>
      </c>
      <c r="V882" t="str">
        <f>IF(tblOperations[[#This Row],[SLA_Compliance]]&gt;=_xlfn.XLOOKUP('04_References'!$A$3,tblKPITargets[KPI_Name],tblKPITargets[Target_Value]),"Met","Below Target")</f>
        <v>Below Target</v>
      </c>
      <c r="W882" t="str">
        <f>IF(tblOperations[[#This Row],[Quality_Pass_Rate]]&gt;=_xlfn.XLOOKUP('04_References'!$A$4,tblKPITargets[KPI_Name],tblKPITargets[Target_Value]),"Met","Below Target")</f>
        <v>Met</v>
      </c>
      <c r="X882" t="str">
        <f>IF(tblOperations[[#This Row],[Average_Completion_Days]]&lt;=_xlfn.XLOOKUP('04_References'!$A$7,tblKPITargets[KPI_Name],tblKPITargets[Target_Value]),"Met","Below Target")</f>
        <v>Below Target</v>
      </c>
      <c r="Y882" t="str">
        <f>IF(tblOperations[[#This Row],[Closing_Backlog]]&lt;=_xlfn.XLOOKUP('04_References'!$A$8,tblKPITargets[KPI_Name],tblKPITargets[Target_Value]),"Met","Below Target")</f>
        <v>Below Target</v>
      </c>
    </row>
    <row r="883" spans="1:25">
      <c r="A883" s="8" t="s">
        <v>911</v>
      </c>
      <c r="B883" s="9">
        <v>46063</v>
      </c>
      <c r="C883" s="4" t="s">
        <v>37</v>
      </c>
      <c r="D883" s="4" t="s">
        <v>21</v>
      </c>
      <c r="E883" s="4">
        <v>373</v>
      </c>
      <c r="F883" s="4">
        <v>20</v>
      </c>
      <c r="G883" s="4">
        <v>393</v>
      </c>
      <c r="H883" s="4">
        <v>31</v>
      </c>
      <c r="I883" s="4">
        <v>362</v>
      </c>
      <c r="J883" s="4">
        <v>0</v>
      </c>
      <c r="K883" s="4">
        <v>0</v>
      </c>
      <c r="L883" s="4">
        <v>8</v>
      </c>
      <c r="M883" s="4">
        <v>0.6</v>
      </c>
      <c r="N883" s="4">
        <v>0.97399999999999998</v>
      </c>
      <c r="O883" s="4">
        <v>2.5</v>
      </c>
      <c r="P883" s="4">
        <v>0.70399999999999996</v>
      </c>
      <c r="Q883" s="5">
        <v>7.9000000000000001E-2</v>
      </c>
      <c r="R883" s="4" t="str">
        <f>TRIM(tblOperations[[#This Row],[Region]])</f>
        <v>Midlands</v>
      </c>
      <c r="S883" s="4" t="str">
        <f>TRIM(tblOperations[[#This Row],[Team]])</f>
        <v>Facilities Response</v>
      </c>
      <c r="T883" s="4" t="str">
        <f>_xlfn.XLOOKUP(R883,tblRegionReference[Region],tblRegionReference[Area],"Not Found")</f>
        <v>Central</v>
      </c>
      <c r="U883" s="4" t="str">
        <f>IF(tblOperations[[#This Row],[Completion_Rate]]&gt;=_xlfn.XLOOKUP("Completion Rate",tblKPITargets[KPI_Name],tblKPITargets[Target_Value]),"Met","Below Target")</f>
        <v>Below Target</v>
      </c>
      <c r="V883" t="str">
        <f>IF(tblOperations[[#This Row],[SLA_Compliance]]&gt;=_xlfn.XLOOKUP('04_References'!$A$3,tblKPITargets[KPI_Name],tblKPITargets[Target_Value]),"Met","Below Target")</f>
        <v>Below Target</v>
      </c>
      <c r="W883" t="str">
        <f>IF(tblOperations[[#This Row],[Quality_Pass_Rate]]&gt;=_xlfn.XLOOKUP('04_References'!$A$4,tblKPITargets[KPI_Name],tblKPITargets[Target_Value]),"Met","Below Target")</f>
        <v>Met</v>
      </c>
      <c r="X883" t="str">
        <f>IF(tblOperations[[#This Row],[Average_Completion_Days]]&lt;=_xlfn.XLOOKUP('04_References'!$A$7,tblKPITargets[KPI_Name],tblKPITargets[Target_Value]),"Met","Below Target")</f>
        <v>Below Target</v>
      </c>
      <c r="Y883" t="str">
        <f>IF(tblOperations[[#This Row],[Closing_Backlog]]&lt;=_xlfn.XLOOKUP('04_References'!$A$8,tblKPITargets[KPI_Name],tblKPITargets[Target_Value]),"Met","Below Target")</f>
        <v>Below Target</v>
      </c>
    </row>
    <row r="884" spans="1:25">
      <c r="A884" s="6" t="s">
        <v>912</v>
      </c>
      <c r="B884" s="7">
        <v>46063</v>
      </c>
      <c r="C884" s="2" t="s">
        <v>37</v>
      </c>
      <c r="D884" s="2" t="s">
        <v>23</v>
      </c>
      <c r="E884" s="2">
        <v>135</v>
      </c>
      <c r="F884" s="2">
        <v>42</v>
      </c>
      <c r="G884" s="2">
        <v>177</v>
      </c>
      <c r="H884" s="2">
        <v>30</v>
      </c>
      <c r="I884" s="2">
        <v>147</v>
      </c>
      <c r="J884" s="2">
        <v>0</v>
      </c>
      <c r="K884" s="2">
        <v>0</v>
      </c>
      <c r="L884" s="2">
        <v>8</v>
      </c>
      <c r="M884" s="2">
        <v>0.6</v>
      </c>
      <c r="N884" s="2">
        <v>0.99299999999999999</v>
      </c>
      <c r="O884" s="2">
        <v>2.5</v>
      </c>
      <c r="P884" s="2">
        <v>0.72899999999999998</v>
      </c>
      <c r="Q884" s="3">
        <v>0.16900000000000001</v>
      </c>
      <c r="R884" s="4" t="str">
        <f>TRIM(tblOperations[[#This Row],[Region]])</f>
        <v>Midlands</v>
      </c>
      <c r="S884" s="4" t="str">
        <f>TRIM(tblOperations[[#This Row],[Team]])</f>
        <v>Estates Support</v>
      </c>
      <c r="T884" s="4" t="str">
        <f>_xlfn.XLOOKUP(R884,tblRegionReference[Region],tblRegionReference[Area],"Not Found")</f>
        <v>Central</v>
      </c>
      <c r="U884" s="4" t="str">
        <f>IF(tblOperations[[#This Row],[Completion_Rate]]&gt;=_xlfn.XLOOKUP("Completion Rate",tblKPITargets[KPI_Name],tblKPITargets[Target_Value]),"Met","Below Target")</f>
        <v>Below Target</v>
      </c>
      <c r="V884" t="str">
        <f>IF(tblOperations[[#This Row],[SLA_Compliance]]&gt;=_xlfn.XLOOKUP('04_References'!$A$3,tblKPITargets[KPI_Name],tblKPITargets[Target_Value]),"Met","Below Target")</f>
        <v>Below Target</v>
      </c>
      <c r="W884" t="str">
        <f>IF(tblOperations[[#This Row],[Quality_Pass_Rate]]&gt;=_xlfn.XLOOKUP('04_References'!$A$4,tblKPITargets[KPI_Name],tblKPITargets[Target_Value]),"Met","Below Target")</f>
        <v>Met</v>
      </c>
      <c r="X884" t="str">
        <f>IF(tblOperations[[#This Row],[Average_Completion_Days]]&lt;=_xlfn.XLOOKUP('04_References'!$A$7,tblKPITargets[KPI_Name],tblKPITargets[Target_Value]),"Met","Below Target")</f>
        <v>Below Target</v>
      </c>
      <c r="Y884" t="str">
        <f>IF(tblOperations[[#This Row],[Closing_Backlog]]&lt;=_xlfn.XLOOKUP('04_References'!$A$8,tblKPITargets[KPI_Name],tblKPITargets[Target_Value]),"Met","Below Target")</f>
        <v>Below Target</v>
      </c>
    </row>
    <row r="885" spans="1:25">
      <c r="A885" s="8" t="s">
        <v>913</v>
      </c>
      <c r="B885" s="9">
        <v>46063</v>
      </c>
      <c r="C885" s="4" t="s">
        <v>37</v>
      </c>
      <c r="D885" s="4" t="s">
        <v>25</v>
      </c>
      <c r="E885" s="4">
        <v>0</v>
      </c>
      <c r="F885" s="4">
        <v>41</v>
      </c>
      <c r="G885" s="4">
        <v>41</v>
      </c>
      <c r="H885" s="4">
        <v>38</v>
      </c>
      <c r="I885" s="4">
        <v>3</v>
      </c>
      <c r="J885" s="4">
        <v>1</v>
      </c>
      <c r="K885" s="4">
        <v>0</v>
      </c>
      <c r="L885" s="4">
        <v>1.6</v>
      </c>
      <c r="M885" s="4">
        <v>0.93899999999999995</v>
      </c>
      <c r="N885" s="4">
        <v>0.97199999999999998</v>
      </c>
      <c r="O885" s="4">
        <v>4.5999999999999996</v>
      </c>
      <c r="P885" s="4">
        <v>0.747</v>
      </c>
      <c r="Q885" s="5">
        <v>0.92700000000000005</v>
      </c>
      <c r="R885" s="4" t="str">
        <f>TRIM(tblOperations[[#This Row],[Region]])</f>
        <v>Midlands</v>
      </c>
      <c r="S885" s="4" t="str">
        <f>TRIM(tblOperations[[#This Row],[Team]])</f>
        <v>Workplace Projects</v>
      </c>
      <c r="T885" s="4" t="str">
        <f>_xlfn.XLOOKUP(R885,tblRegionReference[Region],tblRegionReference[Area],"Not Found")</f>
        <v>Central</v>
      </c>
      <c r="U885" s="4" t="str">
        <f>IF(tblOperations[[#This Row],[Completion_Rate]]&gt;=_xlfn.XLOOKUP("Completion Rate",tblKPITargets[KPI_Name],tblKPITargets[Target_Value]),"Met","Below Target")</f>
        <v>Below Target</v>
      </c>
      <c r="V885" t="str">
        <f>IF(tblOperations[[#This Row],[SLA_Compliance]]&gt;=_xlfn.XLOOKUP('04_References'!$A$3,tblKPITargets[KPI_Name],tblKPITargets[Target_Value]),"Met","Below Target")</f>
        <v>Met</v>
      </c>
      <c r="W885" t="str">
        <f>IF(tblOperations[[#This Row],[Quality_Pass_Rate]]&gt;=_xlfn.XLOOKUP('04_References'!$A$4,tblKPITargets[KPI_Name],tblKPITargets[Target_Value]),"Met","Below Target")</f>
        <v>Met</v>
      </c>
      <c r="X885" t="str">
        <f>IF(tblOperations[[#This Row],[Average_Completion_Days]]&lt;=_xlfn.XLOOKUP('04_References'!$A$7,tblKPITargets[KPI_Name],tblKPITargets[Target_Value]),"Met","Below Target")</f>
        <v>Met</v>
      </c>
      <c r="Y885" t="str">
        <f>IF(tblOperations[[#This Row],[Closing_Backlog]]&lt;=_xlfn.XLOOKUP('04_References'!$A$8,tblKPITargets[KPI_Name],tblKPITargets[Target_Value]),"Met","Below Target")</f>
        <v>Met</v>
      </c>
    </row>
    <row r="886" spans="1:25">
      <c r="A886" s="6" t="s">
        <v>914</v>
      </c>
      <c r="B886" s="7">
        <v>46063</v>
      </c>
      <c r="C886" s="2" t="s">
        <v>43</v>
      </c>
      <c r="D886" s="2" t="s">
        <v>19</v>
      </c>
      <c r="E886" s="2">
        <v>482</v>
      </c>
      <c r="F886" s="2">
        <v>37</v>
      </c>
      <c r="G886" s="2">
        <v>519</v>
      </c>
      <c r="H886" s="2">
        <v>27</v>
      </c>
      <c r="I886" s="2">
        <v>492</v>
      </c>
      <c r="J886" s="2">
        <v>0</v>
      </c>
      <c r="K886" s="2">
        <v>0</v>
      </c>
      <c r="L886" s="2">
        <v>8</v>
      </c>
      <c r="M886" s="2">
        <v>0.6</v>
      </c>
      <c r="N886" s="2">
        <v>0.95599999999999996</v>
      </c>
      <c r="O886" s="2">
        <v>2.5</v>
      </c>
      <c r="P886" s="2">
        <v>0.78400000000000003</v>
      </c>
      <c r="Q886" s="3">
        <v>5.1999999999999998E-2</v>
      </c>
      <c r="R886" s="4" t="str">
        <f>TRIM(tblOperations[[#This Row],[Region]])</f>
        <v>South West</v>
      </c>
      <c r="S886" s="4" t="str">
        <f>TRIM(tblOperations[[#This Row],[Team]])</f>
        <v>Workplace Services</v>
      </c>
      <c r="T886" s="4" t="str">
        <f>_xlfn.XLOOKUP(R886,tblRegionReference[Region],tblRegionReference[Area],"Not Found")</f>
        <v>South</v>
      </c>
      <c r="U886" s="4" t="str">
        <f>IF(tblOperations[[#This Row],[Completion_Rate]]&gt;=_xlfn.XLOOKUP("Completion Rate",tblKPITargets[KPI_Name],tblKPITargets[Target_Value]),"Met","Below Target")</f>
        <v>Below Target</v>
      </c>
      <c r="V886" t="str">
        <f>IF(tblOperations[[#This Row],[SLA_Compliance]]&gt;=_xlfn.XLOOKUP('04_References'!$A$3,tblKPITargets[KPI_Name],tblKPITargets[Target_Value]),"Met","Below Target")</f>
        <v>Below Target</v>
      </c>
      <c r="W886" t="str">
        <f>IF(tblOperations[[#This Row],[Quality_Pass_Rate]]&gt;=_xlfn.XLOOKUP('04_References'!$A$4,tblKPITargets[KPI_Name],tblKPITargets[Target_Value]),"Met","Below Target")</f>
        <v>Met</v>
      </c>
      <c r="X886" t="str">
        <f>IF(tblOperations[[#This Row],[Average_Completion_Days]]&lt;=_xlfn.XLOOKUP('04_References'!$A$7,tblKPITargets[KPI_Name],tblKPITargets[Target_Value]),"Met","Below Target")</f>
        <v>Below Target</v>
      </c>
      <c r="Y886" t="str">
        <f>IF(tblOperations[[#This Row],[Closing_Backlog]]&lt;=_xlfn.XLOOKUP('04_References'!$A$8,tblKPITargets[KPI_Name],tblKPITargets[Target_Value]),"Met","Below Target")</f>
        <v>Below Target</v>
      </c>
    </row>
    <row r="887" spans="1:25">
      <c r="A887" s="8" t="s">
        <v>915</v>
      </c>
      <c r="B887" s="9">
        <v>46063</v>
      </c>
      <c r="C887" s="4" t="s">
        <v>43</v>
      </c>
      <c r="D887" s="4" t="s">
        <v>21</v>
      </c>
      <c r="E887" s="4">
        <v>0</v>
      </c>
      <c r="F887" s="4">
        <v>38</v>
      </c>
      <c r="G887" s="4">
        <v>38</v>
      </c>
      <c r="H887" s="4">
        <v>38</v>
      </c>
      <c r="I887" s="4">
        <v>0</v>
      </c>
      <c r="J887" s="4">
        <v>0</v>
      </c>
      <c r="K887" s="4">
        <v>0</v>
      </c>
      <c r="L887" s="4">
        <v>2</v>
      </c>
      <c r="M887" s="4">
        <v>0.99299999999999999</v>
      </c>
      <c r="N887" s="4">
        <v>0.996</v>
      </c>
      <c r="O887" s="4">
        <v>4.9000000000000004</v>
      </c>
      <c r="P887" s="4">
        <v>0.70799999999999996</v>
      </c>
      <c r="Q887" s="5">
        <v>1</v>
      </c>
      <c r="R887" s="4" t="str">
        <f>TRIM(tblOperations[[#This Row],[Region]])</f>
        <v>South West</v>
      </c>
      <c r="S887" s="4" t="str">
        <f>TRIM(tblOperations[[#This Row],[Team]])</f>
        <v>Facilities Response</v>
      </c>
      <c r="T887" s="4" t="str">
        <f>_xlfn.XLOOKUP(R887,tblRegionReference[Region],tblRegionReference[Area],"Not Found")</f>
        <v>South</v>
      </c>
      <c r="U887" s="4" t="str">
        <f>IF(tblOperations[[#This Row],[Completion_Rate]]&gt;=_xlfn.XLOOKUP("Completion Rate",tblKPITargets[KPI_Name],tblKPITargets[Target_Value]),"Met","Below Target")</f>
        <v>Met</v>
      </c>
      <c r="V887" t="str">
        <f>IF(tblOperations[[#This Row],[SLA_Compliance]]&gt;=_xlfn.XLOOKUP('04_References'!$A$3,tblKPITargets[KPI_Name],tblKPITargets[Target_Value]),"Met","Below Target")</f>
        <v>Met</v>
      </c>
      <c r="W887" t="str">
        <f>IF(tblOperations[[#This Row],[Quality_Pass_Rate]]&gt;=_xlfn.XLOOKUP('04_References'!$A$4,tblKPITargets[KPI_Name],tblKPITargets[Target_Value]),"Met","Below Target")</f>
        <v>Met</v>
      </c>
      <c r="X887" t="str">
        <f>IF(tblOperations[[#This Row],[Average_Completion_Days]]&lt;=_xlfn.XLOOKUP('04_References'!$A$7,tblKPITargets[KPI_Name],tblKPITargets[Target_Value]),"Met","Below Target")</f>
        <v>Met</v>
      </c>
      <c r="Y887" t="str">
        <f>IF(tblOperations[[#This Row],[Closing_Backlog]]&lt;=_xlfn.XLOOKUP('04_References'!$A$8,tblKPITargets[KPI_Name],tblKPITargets[Target_Value]),"Met","Below Target")</f>
        <v>Met</v>
      </c>
    </row>
    <row r="888" spans="1:25">
      <c r="A888" s="6" t="s">
        <v>916</v>
      </c>
      <c r="B888" s="7">
        <v>46063</v>
      </c>
      <c r="C888" s="2" t="s">
        <v>43</v>
      </c>
      <c r="D888" s="2" t="s">
        <v>23</v>
      </c>
      <c r="E888" s="2">
        <v>0</v>
      </c>
      <c r="F888" s="2">
        <v>26</v>
      </c>
      <c r="G888" s="2">
        <v>26</v>
      </c>
      <c r="H888" s="2">
        <v>26</v>
      </c>
      <c r="I888" s="2">
        <v>0</v>
      </c>
      <c r="J888" s="2">
        <v>0</v>
      </c>
      <c r="K888" s="2">
        <v>0</v>
      </c>
      <c r="L888" s="2">
        <v>1.2</v>
      </c>
      <c r="M888" s="2">
        <v>0.97299999999999998</v>
      </c>
      <c r="N888" s="2">
        <v>0.97499999999999998</v>
      </c>
      <c r="O888" s="2">
        <v>4.9000000000000004</v>
      </c>
      <c r="P888" s="2">
        <v>0.80100000000000005</v>
      </c>
      <c r="Q888" s="3">
        <v>1</v>
      </c>
      <c r="R888" s="4" t="str">
        <f>TRIM(tblOperations[[#This Row],[Region]])</f>
        <v>South West</v>
      </c>
      <c r="S888" s="4" t="str">
        <f>TRIM(tblOperations[[#This Row],[Team]])</f>
        <v>Estates Support</v>
      </c>
      <c r="T888" s="4" t="str">
        <f>_xlfn.XLOOKUP(R888,tblRegionReference[Region],tblRegionReference[Area],"Not Found")</f>
        <v>South</v>
      </c>
      <c r="U888" s="4" t="str">
        <f>IF(tblOperations[[#This Row],[Completion_Rate]]&gt;=_xlfn.XLOOKUP("Completion Rate",tblKPITargets[KPI_Name],tblKPITargets[Target_Value]),"Met","Below Target")</f>
        <v>Met</v>
      </c>
      <c r="V888" t="str">
        <f>IF(tblOperations[[#This Row],[SLA_Compliance]]&gt;=_xlfn.XLOOKUP('04_References'!$A$3,tblKPITargets[KPI_Name],tblKPITargets[Target_Value]),"Met","Below Target")</f>
        <v>Met</v>
      </c>
      <c r="W888" t="str">
        <f>IF(tblOperations[[#This Row],[Quality_Pass_Rate]]&gt;=_xlfn.XLOOKUP('04_References'!$A$4,tblKPITargets[KPI_Name],tblKPITargets[Target_Value]),"Met","Below Target")</f>
        <v>Met</v>
      </c>
      <c r="X888" t="str">
        <f>IF(tblOperations[[#This Row],[Average_Completion_Days]]&lt;=_xlfn.XLOOKUP('04_References'!$A$7,tblKPITargets[KPI_Name],tblKPITargets[Target_Value]),"Met","Below Target")</f>
        <v>Met</v>
      </c>
      <c r="Y888" t="str">
        <f>IF(tblOperations[[#This Row],[Closing_Backlog]]&lt;=_xlfn.XLOOKUP('04_References'!$A$8,tblKPITargets[KPI_Name],tblKPITargets[Target_Value]),"Met","Below Target")</f>
        <v>Met</v>
      </c>
    </row>
    <row r="889" spans="1:25">
      <c r="A889" s="8" t="s">
        <v>917</v>
      </c>
      <c r="B889" s="9">
        <v>46063</v>
      </c>
      <c r="C889" s="4" t="s">
        <v>43</v>
      </c>
      <c r="D889" s="4" t="s">
        <v>25</v>
      </c>
      <c r="E889" s="4">
        <v>0</v>
      </c>
      <c r="F889" s="4">
        <v>26</v>
      </c>
      <c r="G889" s="4">
        <v>26</v>
      </c>
      <c r="H889" s="4">
        <v>26</v>
      </c>
      <c r="I889" s="4">
        <v>0</v>
      </c>
      <c r="J889" s="4">
        <v>0</v>
      </c>
      <c r="K889" s="4">
        <v>0</v>
      </c>
      <c r="L889" s="4">
        <v>2.1</v>
      </c>
      <c r="M889" s="4">
        <v>0.97499999999999998</v>
      </c>
      <c r="N889" s="4">
        <v>0.996</v>
      </c>
      <c r="O889" s="4">
        <v>4.5999999999999996</v>
      </c>
      <c r="P889" s="4">
        <v>0.75</v>
      </c>
      <c r="Q889" s="5">
        <v>1</v>
      </c>
      <c r="R889" s="4" t="str">
        <f>TRIM(tblOperations[[#This Row],[Region]])</f>
        <v>South West</v>
      </c>
      <c r="S889" s="4" t="str">
        <f>TRIM(tblOperations[[#This Row],[Team]])</f>
        <v>Workplace Projects</v>
      </c>
      <c r="T889" s="4" t="str">
        <f>_xlfn.XLOOKUP(R889,tblRegionReference[Region],tblRegionReference[Area],"Not Found")</f>
        <v>South</v>
      </c>
      <c r="U889" s="4" t="str">
        <f>IF(tblOperations[[#This Row],[Completion_Rate]]&gt;=_xlfn.XLOOKUP("Completion Rate",tblKPITargets[KPI_Name],tblKPITargets[Target_Value]),"Met","Below Target")</f>
        <v>Met</v>
      </c>
      <c r="V889" t="str">
        <f>IF(tblOperations[[#This Row],[SLA_Compliance]]&gt;=_xlfn.XLOOKUP('04_References'!$A$3,tblKPITargets[KPI_Name],tblKPITargets[Target_Value]),"Met","Below Target")</f>
        <v>Met</v>
      </c>
      <c r="W889" t="str">
        <f>IF(tblOperations[[#This Row],[Quality_Pass_Rate]]&gt;=_xlfn.XLOOKUP('04_References'!$A$4,tblKPITargets[KPI_Name],tblKPITargets[Target_Value]),"Met","Below Target")</f>
        <v>Met</v>
      </c>
      <c r="X889" t="str">
        <f>IF(tblOperations[[#This Row],[Average_Completion_Days]]&lt;=_xlfn.XLOOKUP('04_References'!$A$7,tblKPITargets[KPI_Name],tblKPITargets[Target_Value]),"Met","Below Target")</f>
        <v>Met</v>
      </c>
      <c r="Y889" t="str">
        <f>IF(tblOperations[[#This Row],[Closing_Backlog]]&lt;=_xlfn.XLOOKUP('04_References'!$A$8,tblKPITargets[KPI_Name],tblKPITargets[Target_Value]),"Met","Below Target")</f>
        <v>Met</v>
      </c>
    </row>
    <row r="890" spans="1:25">
      <c r="A890" s="6" t="s">
        <v>918</v>
      </c>
      <c r="B890" s="7">
        <v>46063</v>
      </c>
      <c r="C890" s="2" t="s">
        <v>48</v>
      </c>
      <c r="D890" s="2" t="s">
        <v>19</v>
      </c>
      <c r="E890" s="2">
        <v>5</v>
      </c>
      <c r="F890" s="2">
        <v>39</v>
      </c>
      <c r="G890" s="2">
        <v>44</v>
      </c>
      <c r="H890" s="2">
        <v>44</v>
      </c>
      <c r="I890" s="2">
        <v>0</v>
      </c>
      <c r="J890" s="2">
        <v>0</v>
      </c>
      <c r="K890" s="2">
        <v>0</v>
      </c>
      <c r="L890" s="2">
        <v>1.1000000000000001</v>
      </c>
      <c r="M890" s="2">
        <v>0.95299999999999996</v>
      </c>
      <c r="N890" s="2">
        <v>1</v>
      </c>
      <c r="O890" s="2">
        <v>4.5</v>
      </c>
      <c r="P890" s="2">
        <v>0.82</v>
      </c>
      <c r="Q890" s="3">
        <v>1</v>
      </c>
      <c r="R890" s="4" t="str">
        <f>TRIM(tblOperations[[#This Row],[Region]])</f>
        <v>South East</v>
      </c>
      <c r="S890" s="4" t="str">
        <f>TRIM(tblOperations[[#This Row],[Team]])</f>
        <v>Workplace Services</v>
      </c>
      <c r="T890" s="4" t="str">
        <f>_xlfn.XLOOKUP(R890,tblRegionReference[Region],tblRegionReference[Area],"Not Found")</f>
        <v>South</v>
      </c>
      <c r="U890" s="4" t="str">
        <f>IF(tblOperations[[#This Row],[Completion_Rate]]&gt;=_xlfn.XLOOKUP("Completion Rate",tblKPITargets[KPI_Name],tblKPITargets[Target_Value]),"Met","Below Target")</f>
        <v>Met</v>
      </c>
      <c r="V890" t="str">
        <f>IF(tblOperations[[#This Row],[SLA_Compliance]]&gt;=_xlfn.XLOOKUP('04_References'!$A$3,tblKPITargets[KPI_Name],tblKPITargets[Target_Value]),"Met","Below Target")</f>
        <v>Met</v>
      </c>
      <c r="W890" t="str">
        <f>IF(tblOperations[[#This Row],[Quality_Pass_Rate]]&gt;=_xlfn.XLOOKUP('04_References'!$A$4,tblKPITargets[KPI_Name],tblKPITargets[Target_Value]),"Met","Below Target")</f>
        <v>Met</v>
      </c>
      <c r="X890" t="str">
        <f>IF(tblOperations[[#This Row],[Average_Completion_Days]]&lt;=_xlfn.XLOOKUP('04_References'!$A$7,tblKPITargets[KPI_Name],tblKPITargets[Target_Value]),"Met","Below Target")</f>
        <v>Met</v>
      </c>
      <c r="Y890" t="str">
        <f>IF(tblOperations[[#This Row],[Closing_Backlog]]&lt;=_xlfn.XLOOKUP('04_References'!$A$8,tblKPITargets[KPI_Name],tblKPITargets[Target_Value]),"Met","Below Target")</f>
        <v>Met</v>
      </c>
    </row>
    <row r="891" spans="1:25">
      <c r="A891" s="8" t="s">
        <v>919</v>
      </c>
      <c r="B891" s="9">
        <v>46063</v>
      </c>
      <c r="C891" s="4" t="s">
        <v>48</v>
      </c>
      <c r="D891" s="4" t="s">
        <v>21</v>
      </c>
      <c r="E891" s="4">
        <v>914</v>
      </c>
      <c r="F891" s="4">
        <v>52</v>
      </c>
      <c r="G891" s="4">
        <v>966</v>
      </c>
      <c r="H891" s="4">
        <v>23</v>
      </c>
      <c r="I891" s="4">
        <v>943</v>
      </c>
      <c r="J891" s="4">
        <v>0</v>
      </c>
      <c r="K891" s="4">
        <v>0</v>
      </c>
      <c r="L891" s="4">
        <v>8</v>
      </c>
      <c r="M891" s="4">
        <v>0.6</v>
      </c>
      <c r="N891" s="4">
        <v>0.99199999999999999</v>
      </c>
      <c r="O891" s="4">
        <v>2.5</v>
      </c>
      <c r="P891" s="4">
        <v>0.82499999999999996</v>
      </c>
      <c r="Q891" s="5">
        <v>2.4E-2</v>
      </c>
      <c r="R891" s="4" t="str">
        <f>TRIM(tblOperations[[#This Row],[Region]])</f>
        <v>South East</v>
      </c>
      <c r="S891" s="4" t="str">
        <f>TRIM(tblOperations[[#This Row],[Team]])</f>
        <v>Facilities Response</v>
      </c>
      <c r="T891" s="4" t="str">
        <f>_xlfn.XLOOKUP(R891,tblRegionReference[Region],tblRegionReference[Area],"Not Found")</f>
        <v>South</v>
      </c>
      <c r="U891" s="4" t="str">
        <f>IF(tblOperations[[#This Row],[Completion_Rate]]&gt;=_xlfn.XLOOKUP("Completion Rate",tblKPITargets[KPI_Name],tblKPITargets[Target_Value]),"Met","Below Target")</f>
        <v>Below Target</v>
      </c>
      <c r="V891" t="str">
        <f>IF(tblOperations[[#This Row],[SLA_Compliance]]&gt;=_xlfn.XLOOKUP('04_References'!$A$3,tblKPITargets[KPI_Name],tblKPITargets[Target_Value]),"Met","Below Target")</f>
        <v>Below Target</v>
      </c>
      <c r="W891" t="str">
        <f>IF(tblOperations[[#This Row],[Quality_Pass_Rate]]&gt;=_xlfn.XLOOKUP('04_References'!$A$4,tblKPITargets[KPI_Name],tblKPITargets[Target_Value]),"Met","Below Target")</f>
        <v>Met</v>
      </c>
      <c r="X891" t="str">
        <f>IF(tblOperations[[#This Row],[Average_Completion_Days]]&lt;=_xlfn.XLOOKUP('04_References'!$A$7,tblKPITargets[KPI_Name],tblKPITargets[Target_Value]),"Met","Below Target")</f>
        <v>Below Target</v>
      </c>
      <c r="Y891" t="str">
        <f>IF(tblOperations[[#This Row],[Closing_Backlog]]&lt;=_xlfn.XLOOKUP('04_References'!$A$8,tblKPITargets[KPI_Name],tblKPITargets[Target_Value]),"Met","Below Target")</f>
        <v>Below Target</v>
      </c>
    </row>
    <row r="892" spans="1:25">
      <c r="A892" s="6" t="s">
        <v>920</v>
      </c>
      <c r="B892" s="7">
        <v>46063</v>
      </c>
      <c r="C892" s="2" t="s">
        <v>48</v>
      </c>
      <c r="D892" s="2" t="s">
        <v>23</v>
      </c>
      <c r="E892" s="2">
        <v>0</v>
      </c>
      <c r="F892" s="2">
        <v>44</v>
      </c>
      <c r="G892" s="2">
        <v>44</v>
      </c>
      <c r="H892" s="2">
        <v>44</v>
      </c>
      <c r="I892" s="2">
        <v>0</v>
      </c>
      <c r="J892" s="2">
        <v>0</v>
      </c>
      <c r="K892" s="2">
        <v>0</v>
      </c>
      <c r="L892" s="2">
        <v>1.2</v>
      </c>
      <c r="M892" s="2">
        <v>0.99199999999999999</v>
      </c>
      <c r="N892" s="2">
        <v>0.99299999999999999</v>
      </c>
      <c r="O892" s="2">
        <v>4.5999999999999996</v>
      </c>
      <c r="P892" s="2">
        <v>0.75900000000000001</v>
      </c>
      <c r="Q892" s="3">
        <v>1</v>
      </c>
      <c r="R892" s="4" t="str">
        <f>TRIM(tblOperations[[#This Row],[Region]])</f>
        <v>South East</v>
      </c>
      <c r="S892" s="4" t="str">
        <f>TRIM(tblOperations[[#This Row],[Team]])</f>
        <v>Estates Support</v>
      </c>
      <c r="T892" s="4" t="str">
        <f>_xlfn.XLOOKUP(R892,tblRegionReference[Region],tblRegionReference[Area],"Not Found")</f>
        <v>South</v>
      </c>
      <c r="U892" s="4" t="str">
        <f>IF(tblOperations[[#This Row],[Completion_Rate]]&gt;=_xlfn.XLOOKUP("Completion Rate",tblKPITargets[KPI_Name],tblKPITargets[Target_Value]),"Met","Below Target")</f>
        <v>Met</v>
      </c>
      <c r="V892" t="str">
        <f>IF(tblOperations[[#This Row],[SLA_Compliance]]&gt;=_xlfn.XLOOKUP('04_References'!$A$3,tblKPITargets[KPI_Name],tblKPITargets[Target_Value]),"Met","Below Target")</f>
        <v>Met</v>
      </c>
      <c r="W892" t="str">
        <f>IF(tblOperations[[#This Row],[Quality_Pass_Rate]]&gt;=_xlfn.XLOOKUP('04_References'!$A$4,tblKPITargets[KPI_Name],tblKPITargets[Target_Value]),"Met","Below Target")</f>
        <v>Met</v>
      </c>
      <c r="X892" t="str">
        <f>IF(tblOperations[[#This Row],[Average_Completion_Days]]&lt;=_xlfn.XLOOKUP('04_References'!$A$7,tblKPITargets[KPI_Name],tblKPITargets[Target_Value]),"Met","Below Target")</f>
        <v>Met</v>
      </c>
      <c r="Y892" t="str">
        <f>IF(tblOperations[[#This Row],[Closing_Backlog]]&lt;=_xlfn.XLOOKUP('04_References'!$A$8,tblKPITargets[KPI_Name],tblKPITargets[Target_Value]),"Met","Below Target")</f>
        <v>Met</v>
      </c>
    </row>
    <row r="893" spans="1:25">
      <c r="A893" s="8" t="s">
        <v>921</v>
      </c>
      <c r="B893" s="9">
        <v>46063</v>
      </c>
      <c r="C893" s="4" t="s">
        <v>48</v>
      </c>
      <c r="D893" s="4" t="s">
        <v>25</v>
      </c>
      <c r="E893" s="4">
        <v>302</v>
      </c>
      <c r="F893" s="4">
        <v>41</v>
      </c>
      <c r="G893" s="4">
        <v>343</v>
      </c>
      <c r="H893" s="4">
        <v>25</v>
      </c>
      <c r="I893" s="4">
        <v>318</v>
      </c>
      <c r="J893" s="4">
        <v>0</v>
      </c>
      <c r="K893" s="4">
        <v>0</v>
      </c>
      <c r="L893" s="4">
        <v>8</v>
      </c>
      <c r="M893" s="4">
        <v>0.6</v>
      </c>
      <c r="N893" s="4">
        <v>0.96699999999999997</v>
      </c>
      <c r="O893" s="4">
        <v>2.5</v>
      </c>
      <c r="P893" s="4">
        <v>0.751</v>
      </c>
      <c r="Q893" s="5">
        <v>7.2999999999999995E-2</v>
      </c>
      <c r="R893" s="4" t="str">
        <f>TRIM(tblOperations[[#This Row],[Region]])</f>
        <v>South East</v>
      </c>
      <c r="S893" s="4" t="str">
        <f>TRIM(tblOperations[[#This Row],[Team]])</f>
        <v>Workplace Projects</v>
      </c>
      <c r="T893" s="4" t="str">
        <f>_xlfn.XLOOKUP(R893,tblRegionReference[Region],tblRegionReference[Area],"Not Found")</f>
        <v>South</v>
      </c>
      <c r="U893" s="4" t="str">
        <f>IF(tblOperations[[#This Row],[Completion_Rate]]&gt;=_xlfn.XLOOKUP("Completion Rate",tblKPITargets[KPI_Name],tblKPITargets[Target_Value]),"Met","Below Target")</f>
        <v>Below Target</v>
      </c>
      <c r="V893" t="str">
        <f>IF(tblOperations[[#This Row],[SLA_Compliance]]&gt;=_xlfn.XLOOKUP('04_References'!$A$3,tblKPITargets[KPI_Name],tblKPITargets[Target_Value]),"Met","Below Target")</f>
        <v>Below Target</v>
      </c>
      <c r="W893" t="str">
        <f>IF(tblOperations[[#This Row],[Quality_Pass_Rate]]&gt;=_xlfn.XLOOKUP('04_References'!$A$4,tblKPITargets[KPI_Name],tblKPITargets[Target_Value]),"Met","Below Target")</f>
        <v>Met</v>
      </c>
      <c r="X893" t="str">
        <f>IF(tblOperations[[#This Row],[Average_Completion_Days]]&lt;=_xlfn.XLOOKUP('04_References'!$A$7,tblKPITargets[KPI_Name],tblKPITargets[Target_Value]),"Met","Below Target")</f>
        <v>Below Target</v>
      </c>
      <c r="Y893" t="str">
        <f>IF(tblOperations[[#This Row],[Closing_Backlog]]&lt;=_xlfn.XLOOKUP('04_References'!$A$8,tblKPITargets[KPI_Name],tblKPITargets[Target_Value]),"Met","Below Target")</f>
        <v>Below Target</v>
      </c>
    </row>
    <row r="894" spans="1:25">
      <c r="A894" s="6" t="s">
        <v>922</v>
      </c>
      <c r="B894" s="7">
        <v>46063</v>
      </c>
      <c r="C894" s="2" t="s">
        <v>53</v>
      </c>
      <c r="D894" s="2" t="s">
        <v>19</v>
      </c>
      <c r="E894" s="2">
        <v>445</v>
      </c>
      <c r="F894" s="2">
        <v>42</v>
      </c>
      <c r="G894" s="2">
        <v>487</v>
      </c>
      <c r="H894" s="2">
        <v>27</v>
      </c>
      <c r="I894" s="2">
        <v>460</v>
      </c>
      <c r="J894" s="2">
        <v>0</v>
      </c>
      <c r="K894" s="2">
        <v>0</v>
      </c>
      <c r="L894" s="2">
        <v>8</v>
      </c>
      <c r="M894" s="2">
        <v>0.6</v>
      </c>
      <c r="N894" s="2">
        <v>0.99</v>
      </c>
      <c r="O894" s="2">
        <v>2.5</v>
      </c>
      <c r="P894" s="2">
        <v>0.65700000000000003</v>
      </c>
      <c r="Q894" s="3">
        <v>5.5E-2</v>
      </c>
      <c r="R894" s="4" t="str">
        <f>TRIM(tblOperations[[#This Row],[Region]])</f>
        <v>Wales</v>
      </c>
      <c r="S894" s="4" t="str">
        <f>TRIM(tblOperations[[#This Row],[Team]])</f>
        <v>Workplace Services</v>
      </c>
      <c r="T894" s="4" t="str">
        <f>_xlfn.XLOOKUP(R894,tblRegionReference[Region],tblRegionReference[Area],"Not Found")</f>
        <v>Wales</v>
      </c>
      <c r="U894" s="4" t="str">
        <f>IF(tblOperations[[#This Row],[Completion_Rate]]&gt;=_xlfn.XLOOKUP("Completion Rate",tblKPITargets[KPI_Name],tblKPITargets[Target_Value]),"Met","Below Target")</f>
        <v>Below Target</v>
      </c>
      <c r="V894" t="str">
        <f>IF(tblOperations[[#This Row],[SLA_Compliance]]&gt;=_xlfn.XLOOKUP('04_References'!$A$3,tblKPITargets[KPI_Name],tblKPITargets[Target_Value]),"Met","Below Target")</f>
        <v>Below Target</v>
      </c>
      <c r="W894" t="str">
        <f>IF(tblOperations[[#This Row],[Quality_Pass_Rate]]&gt;=_xlfn.XLOOKUP('04_References'!$A$4,tblKPITargets[KPI_Name],tblKPITargets[Target_Value]),"Met","Below Target")</f>
        <v>Met</v>
      </c>
      <c r="X894" t="str">
        <f>IF(tblOperations[[#This Row],[Average_Completion_Days]]&lt;=_xlfn.XLOOKUP('04_References'!$A$7,tblKPITargets[KPI_Name],tblKPITargets[Target_Value]),"Met","Below Target")</f>
        <v>Below Target</v>
      </c>
      <c r="Y894" t="str">
        <f>IF(tblOperations[[#This Row],[Closing_Backlog]]&lt;=_xlfn.XLOOKUP('04_References'!$A$8,tblKPITargets[KPI_Name],tblKPITargets[Target_Value]),"Met","Below Target")</f>
        <v>Below Target</v>
      </c>
    </row>
    <row r="895" spans="1:25">
      <c r="A895" s="8" t="s">
        <v>923</v>
      </c>
      <c r="B895" s="9">
        <v>46063</v>
      </c>
      <c r="C895" s="4" t="s">
        <v>53</v>
      </c>
      <c r="D895" s="4" t="s">
        <v>21</v>
      </c>
      <c r="E895" s="4">
        <v>432</v>
      </c>
      <c r="F895" s="4">
        <v>47</v>
      </c>
      <c r="G895" s="4">
        <v>479</v>
      </c>
      <c r="H895" s="4">
        <v>22</v>
      </c>
      <c r="I895" s="4">
        <v>457</v>
      </c>
      <c r="J895" s="4">
        <v>0</v>
      </c>
      <c r="K895" s="4">
        <v>0</v>
      </c>
      <c r="L895" s="4">
        <v>8</v>
      </c>
      <c r="M895" s="4">
        <v>0.6</v>
      </c>
      <c r="N895" s="4">
        <v>0.96699999999999997</v>
      </c>
      <c r="O895" s="4">
        <v>2.5</v>
      </c>
      <c r="P895" s="4">
        <v>0.755</v>
      </c>
      <c r="Q895" s="5">
        <v>4.5999999999999999E-2</v>
      </c>
      <c r="R895" s="4" t="str">
        <f>TRIM(tblOperations[[#This Row],[Region]])</f>
        <v>Wales</v>
      </c>
      <c r="S895" s="4" t="str">
        <f>TRIM(tblOperations[[#This Row],[Team]])</f>
        <v>Facilities Response</v>
      </c>
      <c r="T895" s="4" t="str">
        <f>_xlfn.XLOOKUP(R895,tblRegionReference[Region],tblRegionReference[Area],"Not Found")</f>
        <v>Wales</v>
      </c>
      <c r="U895" s="4" t="str">
        <f>IF(tblOperations[[#This Row],[Completion_Rate]]&gt;=_xlfn.XLOOKUP("Completion Rate",tblKPITargets[KPI_Name],tblKPITargets[Target_Value]),"Met","Below Target")</f>
        <v>Below Target</v>
      </c>
      <c r="V895" t="str">
        <f>IF(tblOperations[[#This Row],[SLA_Compliance]]&gt;=_xlfn.XLOOKUP('04_References'!$A$3,tblKPITargets[KPI_Name],tblKPITargets[Target_Value]),"Met","Below Target")</f>
        <v>Below Target</v>
      </c>
      <c r="W895" t="str">
        <f>IF(tblOperations[[#This Row],[Quality_Pass_Rate]]&gt;=_xlfn.XLOOKUP('04_References'!$A$4,tblKPITargets[KPI_Name],tblKPITargets[Target_Value]),"Met","Below Target")</f>
        <v>Met</v>
      </c>
      <c r="X895" t="str">
        <f>IF(tblOperations[[#This Row],[Average_Completion_Days]]&lt;=_xlfn.XLOOKUP('04_References'!$A$7,tblKPITargets[KPI_Name],tblKPITargets[Target_Value]),"Met","Below Target")</f>
        <v>Below Target</v>
      </c>
      <c r="Y895" t="str">
        <f>IF(tblOperations[[#This Row],[Closing_Backlog]]&lt;=_xlfn.XLOOKUP('04_References'!$A$8,tblKPITargets[KPI_Name],tblKPITargets[Target_Value]),"Met","Below Target")</f>
        <v>Below Target</v>
      </c>
    </row>
    <row r="896" spans="1:25">
      <c r="A896" s="6" t="s">
        <v>924</v>
      </c>
      <c r="B896" s="7">
        <v>46063</v>
      </c>
      <c r="C896" s="2" t="s">
        <v>53</v>
      </c>
      <c r="D896" s="2" t="s">
        <v>23</v>
      </c>
      <c r="E896" s="2">
        <v>299</v>
      </c>
      <c r="F896" s="2">
        <v>30</v>
      </c>
      <c r="G896" s="2">
        <v>329</v>
      </c>
      <c r="H896" s="2">
        <v>26</v>
      </c>
      <c r="I896" s="2">
        <v>303</v>
      </c>
      <c r="J896" s="2">
        <v>0</v>
      </c>
      <c r="K896" s="2">
        <v>0</v>
      </c>
      <c r="L896" s="2">
        <v>8</v>
      </c>
      <c r="M896" s="2">
        <v>0.6</v>
      </c>
      <c r="N896" s="2">
        <v>1</v>
      </c>
      <c r="O896" s="2">
        <v>2.5</v>
      </c>
      <c r="P896" s="2">
        <v>0.74</v>
      </c>
      <c r="Q896" s="3">
        <v>7.9000000000000001E-2</v>
      </c>
      <c r="R896" s="4" t="str">
        <f>TRIM(tblOperations[[#This Row],[Region]])</f>
        <v>Wales</v>
      </c>
      <c r="S896" s="4" t="str">
        <f>TRIM(tblOperations[[#This Row],[Team]])</f>
        <v>Estates Support</v>
      </c>
      <c r="T896" s="4" t="str">
        <f>_xlfn.XLOOKUP(R896,tblRegionReference[Region],tblRegionReference[Area],"Not Found")</f>
        <v>Wales</v>
      </c>
      <c r="U896" s="4" t="str">
        <f>IF(tblOperations[[#This Row],[Completion_Rate]]&gt;=_xlfn.XLOOKUP("Completion Rate",tblKPITargets[KPI_Name],tblKPITargets[Target_Value]),"Met","Below Target")</f>
        <v>Below Target</v>
      </c>
      <c r="V896" t="str">
        <f>IF(tblOperations[[#This Row],[SLA_Compliance]]&gt;=_xlfn.XLOOKUP('04_References'!$A$3,tblKPITargets[KPI_Name],tblKPITargets[Target_Value]),"Met","Below Target")</f>
        <v>Below Target</v>
      </c>
      <c r="W896" t="str">
        <f>IF(tblOperations[[#This Row],[Quality_Pass_Rate]]&gt;=_xlfn.XLOOKUP('04_References'!$A$4,tblKPITargets[KPI_Name],tblKPITargets[Target_Value]),"Met","Below Target")</f>
        <v>Met</v>
      </c>
      <c r="X896" t="str">
        <f>IF(tblOperations[[#This Row],[Average_Completion_Days]]&lt;=_xlfn.XLOOKUP('04_References'!$A$7,tblKPITargets[KPI_Name],tblKPITargets[Target_Value]),"Met","Below Target")</f>
        <v>Below Target</v>
      </c>
      <c r="Y896" t="str">
        <f>IF(tblOperations[[#This Row],[Closing_Backlog]]&lt;=_xlfn.XLOOKUP('04_References'!$A$8,tblKPITargets[KPI_Name],tblKPITargets[Target_Value]),"Met","Below Target")</f>
        <v>Below Target</v>
      </c>
    </row>
    <row r="897" spans="1:25">
      <c r="A897" s="8" t="s">
        <v>925</v>
      </c>
      <c r="B897" s="9">
        <v>46063</v>
      </c>
      <c r="C897" s="4" t="s">
        <v>53</v>
      </c>
      <c r="D897" s="4" t="s">
        <v>25</v>
      </c>
      <c r="E897" s="4">
        <v>0</v>
      </c>
      <c r="F897" s="4">
        <v>26</v>
      </c>
      <c r="G897" s="4">
        <v>26</v>
      </c>
      <c r="H897" s="4">
        <v>26</v>
      </c>
      <c r="I897" s="4">
        <v>0</v>
      </c>
      <c r="J897" s="4">
        <v>0</v>
      </c>
      <c r="K897" s="4">
        <v>0</v>
      </c>
      <c r="L897" s="4">
        <v>1.7</v>
      </c>
      <c r="M897" s="4">
        <v>0.96099999999999997</v>
      </c>
      <c r="N897" s="4">
        <v>0.997</v>
      </c>
      <c r="O897" s="4">
        <v>4.5</v>
      </c>
      <c r="P897" s="4">
        <v>0.64900000000000002</v>
      </c>
      <c r="Q897" s="5">
        <v>1</v>
      </c>
      <c r="R897" s="4" t="str">
        <f>TRIM(tblOperations[[#This Row],[Region]])</f>
        <v>Wales</v>
      </c>
      <c r="S897" s="4" t="str">
        <f>TRIM(tblOperations[[#This Row],[Team]])</f>
        <v>Workplace Projects</v>
      </c>
      <c r="T897" s="4" t="str">
        <f>_xlfn.XLOOKUP(R897,tblRegionReference[Region],tblRegionReference[Area],"Not Found")</f>
        <v>Wales</v>
      </c>
      <c r="U897" s="4" t="str">
        <f>IF(tblOperations[[#This Row],[Completion_Rate]]&gt;=_xlfn.XLOOKUP("Completion Rate",tblKPITargets[KPI_Name],tblKPITargets[Target_Value]),"Met","Below Target")</f>
        <v>Met</v>
      </c>
      <c r="V897" t="str">
        <f>IF(tblOperations[[#This Row],[SLA_Compliance]]&gt;=_xlfn.XLOOKUP('04_References'!$A$3,tblKPITargets[KPI_Name],tblKPITargets[Target_Value]),"Met","Below Target")</f>
        <v>Met</v>
      </c>
      <c r="W897" t="str">
        <f>IF(tblOperations[[#This Row],[Quality_Pass_Rate]]&gt;=_xlfn.XLOOKUP('04_References'!$A$4,tblKPITargets[KPI_Name],tblKPITargets[Target_Value]),"Met","Below Target")</f>
        <v>Met</v>
      </c>
      <c r="X897" t="str">
        <f>IF(tblOperations[[#This Row],[Average_Completion_Days]]&lt;=_xlfn.XLOOKUP('04_References'!$A$7,tblKPITargets[KPI_Name],tblKPITargets[Target_Value]),"Met","Below Target")</f>
        <v>Met</v>
      </c>
      <c r="Y897" t="str">
        <f>IF(tblOperations[[#This Row],[Closing_Backlog]]&lt;=_xlfn.XLOOKUP('04_References'!$A$8,tblKPITargets[KPI_Name],tblKPITargets[Target_Value]),"Met","Below Target")</f>
        <v>Met</v>
      </c>
    </row>
    <row r="898" spans="1:25">
      <c r="A898" s="6" t="s">
        <v>926</v>
      </c>
      <c r="B898" s="7">
        <v>46064</v>
      </c>
      <c r="C898" s="2" t="s">
        <v>18</v>
      </c>
      <c r="D898" s="2" t="s">
        <v>19</v>
      </c>
      <c r="E898" s="2">
        <v>139</v>
      </c>
      <c r="F898" s="2">
        <v>73</v>
      </c>
      <c r="G898" s="2">
        <v>212</v>
      </c>
      <c r="H898" s="2">
        <v>41</v>
      </c>
      <c r="I898" s="2">
        <v>171</v>
      </c>
      <c r="J898" s="2">
        <v>0</v>
      </c>
      <c r="K898" s="2">
        <v>0</v>
      </c>
      <c r="L898" s="2">
        <v>8</v>
      </c>
      <c r="M898" s="2">
        <v>0.6</v>
      </c>
      <c r="N898" s="2">
        <v>1</v>
      </c>
      <c r="O898" s="2">
        <v>2.5</v>
      </c>
      <c r="P898" s="2">
        <v>0.81299999999999994</v>
      </c>
      <c r="Q898" s="3">
        <v>0.193</v>
      </c>
      <c r="R898" s="4" t="str">
        <f>TRIM(tblOperations[[#This Row],[Region]])</f>
        <v>Scotland</v>
      </c>
      <c r="S898" s="4" t="str">
        <f>TRIM(tblOperations[[#This Row],[Team]])</f>
        <v>Workplace Services</v>
      </c>
      <c r="T898" s="4" t="str">
        <f>_xlfn.XLOOKUP(R898,tblRegionReference[Region],tblRegionReference[Area],"Not Found")</f>
        <v>North</v>
      </c>
      <c r="U898" s="4" t="str">
        <f>IF(tblOperations[[#This Row],[Completion_Rate]]&gt;=_xlfn.XLOOKUP("Completion Rate",tblKPITargets[KPI_Name],tblKPITargets[Target_Value]),"Met","Below Target")</f>
        <v>Below Target</v>
      </c>
      <c r="V898" t="str">
        <f>IF(tblOperations[[#This Row],[SLA_Compliance]]&gt;=_xlfn.XLOOKUP('04_References'!$A$3,tblKPITargets[KPI_Name],tblKPITargets[Target_Value]),"Met","Below Target")</f>
        <v>Below Target</v>
      </c>
      <c r="W898" t="str">
        <f>IF(tblOperations[[#This Row],[Quality_Pass_Rate]]&gt;=_xlfn.XLOOKUP('04_References'!$A$4,tblKPITargets[KPI_Name],tblKPITargets[Target_Value]),"Met","Below Target")</f>
        <v>Met</v>
      </c>
      <c r="X898" t="str">
        <f>IF(tblOperations[[#This Row],[Average_Completion_Days]]&lt;=_xlfn.XLOOKUP('04_References'!$A$7,tblKPITargets[KPI_Name],tblKPITargets[Target_Value]),"Met","Below Target")</f>
        <v>Below Target</v>
      </c>
      <c r="Y898" t="str">
        <f>IF(tblOperations[[#This Row],[Closing_Backlog]]&lt;=_xlfn.XLOOKUP('04_References'!$A$8,tblKPITargets[KPI_Name],tblKPITargets[Target_Value]),"Met","Below Target")</f>
        <v>Below Target</v>
      </c>
    </row>
    <row r="899" spans="1:25">
      <c r="A899" s="8" t="s">
        <v>927</v>
      </c>
      <c r="B899" s="9">
        <v>46064</v>
      </c>
      <c r="C899" s="4" t="s">
        <v>18</v>
      </c>
      <c r="D899" s="4" t="s">
        <v>21</v>
      </c>
      <c r="E899" s="4">
        <v>0</v>
      </c>
      <c r="F899" s="4">
        <v>47</v>
      </c>
      <c r="G899" s="4">
        <v>47</v>
      </c>
      <c r="H899" s="4">
        <v>47</v>
      </c>
      <c r="I899" s="4">
        <v>0</v>
      </c>
      <c r="J899" s="4">
        <v>0</v>
      </c>
      <c r="K899" s="4">
        <v>0</v>
      </c>
      <c r="L899" s="4">
        <v>1.4</v>
      </c>
      <c r="M899" s="4">
        <v>0.97499999999999998</v>
      </c>
      <c r="N899" s="4">
        <v>0.996</v>
      </c>
      <c r="O899" s="4">
        <v>4.5999999999999996</v>
      </c>
      <c r="P899" s="4">
        <v>0.66500000000000004</v>
      </c>
      <c r="Q899" s="5">
        <v>1</v>
      </c>
      <c r="R899" s="4" t="str">
        <f>TRIM(tblOperations[[#This Row],[Region]])</f>
        <v>Scotland</v>
      </c>
      <c r="S899" s="4" t="str">
        <f>TRIM(tblOperations[[#This Row],[Team]])</f>
        <v>Facilities Response</v>
      </c>
      <c r="T899" s="4" t="str">
        <f>_xlfn.XLOOKUP(R899,tblRegionReference[Region],tblRegionReference[Area],"Not Found")</f>
        <v>North</v>
      </c>
      <c r="U899" s="4" t="str">
        <f>IF(tblOperations[[#This Row],[Completion_Rate]]&gt;=_xlfn.XLOOKUP("Completion Rate",tblKPITargets[KPI_Name],tblKPITargets[Target_Value]),"Met","Below Target")</f>
        <v>Met</v>
      </c>
      <c r="V899" t="str">
        <f>IF(tblOperations[[#This Row],[SLA_Compliance]]&gt;=_xlfn.XLOOKUP('04_References'!$A$3,tblKPITargets[KPI_Name],tblKPITargets[Target_Value]),"Met","Below Target")</f>
        <v>Met</v>
      </c>
      <c r="W899" t="str">
        <f>IF(tblOperations[[#This Row],[Quality_Pass_Rate]]&gt;=_xlfn.XLOOKUP('04_References'!$A$4,tblKPITargets[KPI_Name],tblKPITargets[Target_Value]),"Met","Below Target")</f>
        <v>Met</v>
      </c>
      <c r="X899" t="str">
        <f>IF(tblOperations[[#This Row],[Average_Completion_Days]]&lt;=_xlfn.XLOOKUP('04_References'!$A$7,tblKPITargets[KPI_Name],tblKPITargets[Target_Value]),"Met","Below Target")</f>
        <v>Met</v>
      </c>
      <c r="Y899" t="str">
        <f>IF(tblOperations[[#This Row],[Closing_Backlog]]&lt;=_xlfn.XLOOKUP('04_References'!$A$8,tblKPITargets[KPI_Name],tblKPITargets[Target_Value]),"Met","Below Target")</f>
        <v>Met</v>
      </c>
    </row>
    <row r="900" spans="1:25">
      <c r="A900" s="6" t="s">
        <v>928</v>
      </c>
      <c r="B900" s="7">
        <v>46064</v>
      </c>
      <c r="C900" s="2" t="s">
        <v>18</v>
      </c>
      <c r="D900" s="2" t="s">
        <v>23</v>
      </c>
      <c r="E900" s="2">
        <v>266</v>
      </c>
      <c r="F900" s="2">
        <v>39</v>
      </c>
      <c r="G900" s="2">
        <v>305</v>
      </c>
      <c r="H900" s="2">
        <v>41</v>
      </c>
      <c r="I900" s="2">
        <v>264</v>
      </c>
      <c r="J900" s="2">
        <v>0</v>
      </c>
      <c r="K900" s="2">
        <v>0</v>
      </c>
      <c r="L900" s="2">
        <v>8</v>
      </c>
      <c r="M900" s="2">
        <v>0.6</v>
      </c>
      <c r="N900" s="2">
        <v>0.99</v>
      </c>
      <c r="O900" s="2">
        <v>2.5</v>
      </c>
      <c r="P900" s="2">
        <v>0.7</v>
      </c>
      <c r="Q900" s="3">
        <v>0.13400000000000001</v>
      </c>
      <c r="R900" s="4" t="str">
        <f>TRIM(tblOperations[[#This Row],[Region]])</f>
        <v>Scotland</v>
      </c>
      <c r="S900" s="4" t="str">
        <f>TRIM(tblOperations[[#This Row],[Team]])</f>
        <v>Estates Support</v>
      </c>
      <c r="T900" s="4" t="str">
        <f>_xlfn.XLOOKUP(R900,tblRegionReference[Region],tblRegionReference[Area],"Not Found")</f>
        <v>North</v>
      </c>
      <c r="U900" s="4" t="str">
        <f>IF(tblOperations[[#This Row],[Completion_Rate]]&gt;=_xlfn.XLOOKUP("Completion Rate",tblKPITargets[KPI_Name],tblKPITargets[Target_Value]),"Met","Below Target")</f>
        <v>Below Target</v>
      </c>
      <c r="V900" t="str">
        <f>IF(tblOperations[[#This Row],[SLA_Compliance]]&gt;=_xlfn.XLOOKUP('04_References'!$A$3,tblKPITargets[KPI_Name],tblKPITargets[Target_Value]),"Met","Below Target")</f>
        <v>Below Target</v>
      </c>
      <c r="W900" t="str">
        <f>IF(tblOperations[[#This Row],[Quality_Pass_Rate]]&gt;=_xlfn.XLOOKUP('04_References'!$A$4,tblKPITargets[KPI_Name],tblKPITargets[Target_Value]),"Met","Below Target")</f>
        <v>Met</v>
      </c>
      <c r="X900" t="str">
        <f>IF(tblOperations[[#This Row],[Average_Completion_Days]]&lt;=_xlfn.XLOOKUP('04_References'!$A$7,tblKPITargets[KPI_Name],tblKPITargets[Target_Value]),"Met","Below Target")</f>
        <v>Below Target</v>
      </c>
      <c r="Y900" t="str">
        <f>IF(tblOperations[[#This Row],[Closing_Backlog]]&lt;=_xlfn.XLOOKUP('04_References'!$A$8,tblKPITargets[KPI_Name],tblKPITargets[Target_Value]),"Met","Below Target")</f>
        <v>Below Target</v>
      </c>
    </row>
    <row r="901" spans="1:25">
      <c r="A901" s="8" t="s">
        <v>929</v>
      </c>
      <c r="B901" s="9">
        <v>46064</v>
      </c>
      <c r="C901" s="4" t="s">
        <v>18</v>
      </c>
      <c r="D901" s="4" t="s">
        <v>25</v>
      </c>
      <c r="E901" s="4">
        <v>0</v>
      </c>
      <c r="F901" s="4">
        <v>25</v>
      </c>
      <c r="G901" s="4">
        <v>25</v>
      </c>
      <c r="H901" s="4">
        <v>25</v>
      </c>
      <c r="I901" s="4">
        <v>0</v>
      </c>
      <c r="J901" s="4">
        <v>0</v>
      </c>
      <c r="K901" s="4">
        <v>0</v>
      </c>
      <c r="L901" s="4">
        <v>2</v>
      </c>
      <c r="M901" s="4">
        <v>0.92300000000000004</v>
      </c>
      <c r="N901" s="4">
        <v>0.97499999999999998</v>
      </c>
      <c r="O901" s="4">
        <v>4.7</v>
      </c>
      <c r="P901" s="4">
        <v>0.69499999999999995</v>
      </c>
      <c r="Q901" s="5">
        <v>1</v>
      </c>
      <c r="R901" s="4" t="str">
        <f>TRIM(tblOperations[[#This Row],[Region]])</f>
        <v>Scotland</v>
      </c>
      <c r="S901" s="4" t="str">
        <f>TRIM(tblOperations[[#This Row],[Team]])</f>
        <v>Workplace Projects</v>
      </c>
      <c r="T901" s="4" t="str">
        <f>_xlfn.XLOOKUP(R901,tblRegionReference[Region],tblRegionReference[Area],"Not Found")</f>
        <v>North</v>
      </c>
      <c r="U901" s="4" t="str">
        <f>IF(tblOperations[[#This Row],[Completion_Rate]]&gt;=_xlfn.XLOOKUP("Completion Rate",tblKPITargets[KPI_Name],tblKPITargets[Target_Value]),"Met","Below Target")</f>
        <v>Met</v>
      </c>
      <c r="V901" t="str">
        <f>IF(tblOperations[[#This Row],[SLA_Compliance]]&gt;=_xlfn.XLOOKUP('04_References'!$A$3,tblKPITargets[KPI_Name],tblKPITargets[Target_Value]),"Met","Below Target")</f>
        <v>Met</v>
      </c>
      <c r="W901" t="str">
        <f>IF(tblOperations[[#This Row],[Quality_Pass_Rate]]&gt;=_xlfn.XLOOKUP('04_References'!$A$4,tblKPITargets[KPI_Name],tblKPITargets[Target_Value]),"Met","Below Target")</f>
        <v>Met</v>
      </c>
      <c r="X901" t="str">
        <f>IF(tblOperations[[#This Row],[Average_Completion_Days]]&lt;=_xlfn.XLOOKUP('04_References'!$A$7,tblKPITargets[KPI_Name],tblKPITargets[Target_Value]),"Met","Below Target")</f>
        <v>Met</v>
      </c>
      <c r="Y901" t="str">
        <f>IF(tblOperations[[#This Row],[Closing_Backlog]]&lt;=_xlfn.XLOOKUP('04_References'!$A$8,tblKPITargets[KPI_Name],tblKPITargets[Target_Value]),"Met","Below Target")</f>
        <v>Met</v>
      </c>
    </row>
    <row r="902" spans="1:25">
      <c r="A902" s="6" t="s">
        <v>930</v>
      </c>
      <c r="B902" s="7">
        <v>46064</v>
      </c>
      <c r="C902" s="2" t="s">
        <v>27</v>
      </c>
      <c r="D902" s="2" t="s">
        <v>931</v>
      </c>
      <c r="E902" s="2">
        <v>0</v>
      </c>
      <c r="F902" s="2">
        <v>45</v>
      </c>
      <c r="G902" s="2">
        <v>45</v>
      </c>
      <c r="H902" s="2">
        <v>40</v>
      </c>
      <c r="I902" s="2">
        <v>5</v>
      </c>
      <c r="J902" s="2">
        <v>1</v>
      </c>
      <c r="K902" s="2">
        <v>0</v>
      </c>
      <c r="L902" s="2">
        <v>1.4</v>
      </c>
      <c r="M902" s="2">
        <v>0.93400000000000005</v>
      </c>
      <c r="N902" s="2">
        <v>0.96299999999999997</v>
      </c>
      <c r="O902" s="2">
        <v>4.3</v>
      </c>
      <c r="P902" s="2">
        <v>0.79400000000000004</v>
      </c>
      <c r="Q902" s="3">
        <v>0.88900000000000001</v>
      </c>
      <c r="R902" s="4" t="str">
        <f>TRIM(tblOperations[[#This Row],[Region]])</f>
        <v>North East</v>
      </c>
      <c r="S902" s="4" t="str">
        <f>TRIM(tblOperations[[#This Row],[Team]])</f>
        <v>Workplace services</v>
      </c>
      <c r="T902" s="4" t="str">
        <f>_xlfn.XLOOKUP(R902,tblRegionReference[Region],tblRegionReference[Area],"Not Found")</f>
        <v>North</v>
      </c>
      <c r="U902" s="4" t="str">
        <f>IF(tblOperations[[#This Row],[Completion_Rate]]&gt;=_xlfn.XLOOKUP("Completion Rate",tblKPITargets[KPI_Name],tblKPITargets[Target_Value]),"Met","Below Target")</f>
        <v>Below Target</v>
      </c>
      <c r="V902" t="str">
        <f>IF(tblOperations[[#This Row],[SLA_Compliance]]&gt;=_xlfn.XLOOKUP('04_References'!$A$3,tblKPITargets[KPI_Name],tblKPITargets[Target_Value]),"Met","Below Target")</f>
        <v>Met</v>
      </c>
      <c r="W902" t="str">
        <f>IF(tblOperations[[#This Row],[Quality_Pass_Rate]]&gt;=_xlfn.XLOOKUP('04_References'!$A$4,tblKPITargets[KPI_Name],tblKPITargets[Target_Value]),"Met","Below Target")</f>
        <v>Met</v>
      </c>
      <c r="X902" t="str">
        <f>IF(tblOperations[[#This Row],[Average_Completion_Days]]&lt;=_xlfn.XLOOKUP('04_References'!$A$7,tblKPITargets[KPI_Name],tblKPITargets[Target_Value]),"Met","Below Target")</f>
        <v>Met</v>
      </c>
      <c r="Y902" t="str">
        <f>IF(tblOperations[[#This Row],[Closing_Backlog]]&lt;=_xlfn.XLOOKUP('04_References'!$A$8,tblKPITargets[KPI_Name],tblKPITargets[Target_Value]),"Met","Below Target")</f>
        <v>Met</v>
      </c>
    </row>
    <row r="903" spans="1:25">
      <c r="A903" s="8" t="s">
        <v>932</v>
      </c>
      <c r="B903" s="9">
        <v>46064</v>
      </c>
      <c r="C903" s="4" t="s">
        <v>27</v>
      </c>
      <c r="D903" s="4" t="s">
        <v>21</v>
      </c>
      <c r="E903" s="4">
        <v>39</v>
      </c>
      <c r="F903" s="4">
        <v>44</v>
      </c>
      <c r="G903" s="4">
        <v>83</v>
      </c>
      <c r="H903" s="4">
        <v>48</v>
      </c>
      <c r="I903" s="4">
        <v>35</v>
      </c>
      <c r="J903" s="4">
        <v>0</v>
      </c>
      <c r="K903" s="4">
        <v>0</v>
      </c>
      <c r="L903" s="4">
        <v>4.2</v>
      </c>
      <c r="M903" s="4">
        <v>0.75</v>
      </c>
      <c r="N903" s="4">
        <v>0.97299999999999998</v>
      </c>
      <c r="O903" s="4">
        <v>3.3</v>
      </c>
      <c r="P903" s="4">
        <v>0.626</v>
      </c>
      <c r="Q903" s="5">
        <v>0.57799999999999996</v>
      </c>
      <c r="R903" s="4" t="str">
        <f>TRIM(tblOperations[[#This Row],[Region]])</f>
        <v>North East</v>
      </c>
      <c r="S903" s="4" t="str">
        <f>TRIM(tblOperations[[#This Row],[Team]])</f>
        <v>Facilities Response</v>
      </c>
      <c r="T903" s="4" t="str">
        <f>_xlfn.XLOOKUP(R903,tblRegionReference[Region],tblRegionReference[Area],"Not Found")</f>
        <v>North</v>
      </c>
      <c r="U903" s="4" t="str">
        <f>IF(tblOperations[[#This Row],[Completion_Rate]]&gt;=_xlfn.XLOOKUP("Completion Rate",tblKPITargets[KPI_Name],tblKPITargets[Target_Value]),"Met","Below Target")</f>
        <v>Below Target</v>
      </c>
      <c r="V903" t="str">
        <f>IF(tblOperations[[#This Row],[SLA_Compliance]]&gt;=_xlfn.XLOOKUP('04_References'!$A$3,tblKPITargets[KPI_Name],tblKPITargets[Target_Value]),"Met","Below Target")</f>
        <v>Below Target</v>
      </c>
      <c r="W903" t="str">
        <f>IF(tblOperations[[#This Row],[Quality_Pass_Rate]]&gt;=_xlfn.XLOOKUP('04_References'!$A$4,tblKPITargets[KPI_Name],tblKPITargets[Target_Value]),"Met","Below Target")</f>
        <v>Met</v>
      </c>
      <c r="X903" t="str">
        <f>IF(tblOperations[[#This Row],[Average_Completion_Days]]&lt;=_xlfn.XLOOKUP('04_References'!$A$7,tblKPITargets[KPI_Name],tblKPITargets[Target_Value]),"Met","Below Target")</f>
        <v>Below Target</v>
      </c>
      <c r="Y903" t="str">
        <f>IF(tblOperations[[#This Row],[Closing_Backlog]]&lt;=_xlfn.XLOOKUP('04_References'!$A$8,tblKPITargets[KPI_Name],tblKPITargets[Target_Value]),"Met","Below Target")</f>
        <v>Below Target</v>
      </c>
    </row>
    <row r="904" spans="1:25">
      <c r="A904" s="6" t="s">
        <v>933</v>
      </c>
      <c r="B904" s="7">
        <v>46064</v>
      </c>
      <c r="C904" s="2" t="s">
        <v>27</v>
      </c>
      <c r="D904" s="2" t="s">
        <v>23</v>
      </c>
      <c r="E904" s="2">
        <v>643</v>
      </c>
      <c r="F904" s="2">
        <v>24</v>
      </c>
      <c r="G904" s="2">
        <v>667</v>
      </c>
      <c r="H904" s="2">
        <v>22</v>
      </c>
      <c r="I904" s="2">
        <v>645</v>
      </c>
      <c r="J904" s="2">
        <v>0</v>
      </c>
      <c r="K904" s="2">
        <v>0</v>
      </c>
      <c r="L904" s="2">
        <v>8</v>
      </c>
      <c r="M904" s="2">
        <v>0.6</v>
      </c>
      <c r="N904" s="2">
        <v>1</v>
      </c>
      <c r="O904" s="2">
        <v>2.5</v>
      </c>
      <c r="P904" s="2">
        <v>0.755</v>
      </c>
      <c r="Q904" s="3">
        <v>3.3000000000000002E-2</v>
      </c>
      <c r="R904" s="4" t="str">
        <f>TRIM(tblOperations[[#This Row],[Region]])</f>
        <v>North East</v>
      </c>
      <c r="S904" s="4" t="str">
        <f>TRIM(tblOperations[[#This Row],[Team]])</f>
        <v>Estates Support</v>
      </c>
      <c r="T904" s="4" t="str">
        <f>_xlfn.XLOOKUP(R904,tblRegionReference[Region],tblRegionReference[Area],"Not Found")</f>
        <v>North</v>
      </c>
      <c r="U904" s="4" t="str">
        <f>IF(tblOperations[[#This Row],[Completion_Rate]]&gt;=_xlfn.XLOOKUP("Completion Rate",tblKPITargets[KPI_Name],tblKPITargets[Target_Value]),"Met","Below Target")</f>
        <v>Below Target</v>
      </c>
      <c r="V904" t="str">
        <f>IF(tblOperations[[#This Row],[SLA_Compliance]]&gt;=_xlfn.XLOOKUP('04_References'!$A$3,tblKPITargets[KPI_Name],tblKPITargets[Target_Value]),"Met","Below Target")</f>
        <v>Below Target</v>
      </c>
      <c r="W904" t="str">
        <f>IF(tblOperations[[#This Row],[Quality_Pass_Rate]]&gt;=_xlfn.XLOOKUP('04_References'!$A$4,tblKPITargets[KPI_Name],tblKPITargets[Target_Value]),"Met","Below Target")</f>
        <v>Met</v>
      </c>
      <c r="X904" t="str">
        <f>IF(tblOperations[[#This Row],[Average_Completion_Days]]&lt;=_xlfn.XLOOKUP('04_References'!$A$7,tblKPITargets[KPI_Name],tblKPITargets[Target_Value]),"Met","Below Target")</f>
        <v>Below Target</v>
      </c>
      <c r="Y904" t="str">
        <f>IF(tblOperations[[#This Row],[Closing_Backlog]]&lt;=_xlfn.XLOOKUP('04_References'!$A$8,tblKPITargets[KPI_Name],tblKPITargets[Target_Value]),"Met","Below Target")</f>
        <v>Below Target</v>
      </c>
    </row>
    <row r="905" spans="1:25">
      <c r="A905" s="8" t="s">
        <v>934</v>
      </c>
      <c r="B905" s="9">
        <v>46064</v>
      </c>
      <c r="C905" s="4" t="s">
        <v>27</v>
      </c>
      <c r="D905" s="4" t="s">
        <v>25</v>
      </c>
      <c r="E905" s="4">
        <v>28</v>
      </c>
      <c r="F905" s="4">
        <v>30</v>
      </c>
      <c r="G905" s="4">
        <v>58</v>
      </c>
      <c r="H905" s="4">
        <v>30</v>
      </c>
      <c r="I905" s="4">
        <v>28</v>
      </c>
      <c r="J905" s="4">
        <v>0</v>
      </c>
      <c r="K905" s="4">
        <v>0</v>
      </c>
      <c r="L905" s="4">
        <v>3.9</v>
      </c>
      <c r="M905" s="4">
        <v>0.75900000000000001</v>
      </c>
      <c r="N905" s="4">
        <v>1</v>
      </c>
      <c r="O905" s="4">
        <v>3.4</v>
      </c>
      <c r="P905" s="4">
        <v>0.81100000000000005</v>
      </c>
      <c r="Q905" s="5">
        <v>0.51700000000000002</v>
      </c>
      <c r="R905" s="4" t="str">
        <f>TRIM(tblOperations[[#This Row],[Region]])</f>
        <v>North East</v>
      </c>
      <c r="S905" s="4" t="str">
        <f>TRIM(tblOperations[[#This Row],[Team]])</f>
        <v>Workplace Projects</v>
      </c>
      <c r="T905" s="4" t="str">
        <f>_xlfn.XLOOKUP(R905,tblRegionReference[Region],tblRegionReference[Area],"Not Found")</f>
        <v>North</v>
      </c>
      <c r="U905" s="4" t="str">
        <f>IF(tblOperations[[#This Row],[Completion_Rate]]&gt;=_xlfn.XLOOKUP("Completion Rate",tblKPITargets[KPI_Name],tblKPITargets[Target_Value]),"Met","Below Target")</f>
        <v>Below Target</v>
      </c>
      <c r="V905" t="str">
        <f>IF(tblOperations[[#This Row],[SLA_Compliance]]&gt;=_xlfn.XLOOKUP('04_References'!$A$3,tblKPITargets[KPI_Name],tblKPITargets[Target_Value]),"Met","Below Target")</f>
        <v>Below Target</v>
      </c>
      <c r="W905" t="str">
        <f>IF(tblOperations[[#This Row],[Quality_Pass_Rate]]&gt;=_xlfn.XLOOKUP('04_References'!$A$4,tblKPITargets[KPI_Name],tblKPITargets[Target_Value]),"Met","Below Target")</f>
        <v>Met</v>
      </c>
      <c r="X905" t="str">
        <f>IF(tblOperations[[#This Row],[Average_Completion_Days]]&lt;=_xlfn.XLOOKUP('04_References'!$A$7,tblKPITargets[KPI_Name],tblKPITargets[Target_Value]),"Met","Below Target")</f>
        <v>Below Target</v>
      </c>
      <c r="Y905" t="str">
        <f>IF(tblOperations[[#This Row],[Closing_Backlog]]&lt;=_xlfn.XLOOKUP('04_References'!$A$8,tblKPITargets[KPI_Name],tblKPITargets[Target_Value]),"Met","Below Target")</f>
        <v>Below Target</v>
      </c>
    </row>
    <row r="906" spans="1:25">
      <c r="A906" s="6" t="s">
        <v>935</v>
      </c>
      <c r="B906" s="7">
        <v>46064</v>
      </c>
      <c r="C906" s="2" t="s">
        <v>32</v>
      </c>
      <c r="D906" s="2" t="s">
        <v>19</v>
      </c>
      <c r="E906" s="2">
        <v>271</v>
      </c>
      <c r="F906" s="2">
        <v>34</v>
      </c>
      <c r="G906" s="2">
        <v>305</v>
      </c>
      <c r="H906" s="2">
        <v>30</v>
      </c>
      <c r="I906" s="2">
        <v>275</v>
      </c>
      <c r="J906" s="2">
        <v>0</v>
      </c>
      <c r="K906" s="2">
        <v>0</v>
      </c>
      <c r="L906" s="2">
        <v>8</v>
      </c>
      <c r="M906" s="2">
        <v>0.6</v>
      </c>
      <c r="N906" s="2">
        <v>0.98799999999999999</v>
      </c>
      <c r="O906" s="2">
        <v>2.5</v>
      </c>
      <c r="P906" s="2">
        <v>0.76200000000000001</v>
      </c>
      <c r="Q906" s="3">
        <v>9.8000000000000004E-2</v>
      </c>
      <c r="R906" s="4" t="str">
        <f>TRIM(tblOperations[[#This Row],[Region]])</f>
        <v>North West</v>
      </c>
      <c r="S906" s="4" t="str">
        <f>TRIM(tblOperations[[#This Row],[Team]])</f>
        <v>Workplace Services</v>
      </c>
      <c r="T906" s="4" t="str">
        <f>_xlfn.XLOOKUP(R906,tblRegionReference[Region],tblRegionReference[Area],"Not Found")</f>
        <v>North</v>
      </c>
      <c r="U906" s="4" t="str">
        <f>IF(tblOperations[[#This Row],[Completion_Rate]]&gt;=_xlfn.XLOOKUP("Completion Rate",tblKPITargets[KPI_Name],tblKPITargets[Target_Value]),"Met","Below Target")</f>
        <v>Below Target</v>
      </c>
      <c r="V906" t="str">
        <f>IF(tblOperations[[#This Row],[SLA_Compliance]]&gt;=_xlfn.XLOOKUP('04_References'!$A$3,tblKPITargets[KPI_Name],tblKPITargets[Target_Value]),"Met","Below Target")</f>
        <v>Below Target</v>
      </c>
      <c r="W906" t="str">
        <f>IF(tblOperations[[#This Row],[Quality_Pass_Rate]]&gt;=_xlfn.XLOOKUP('04_References'!$A$4,tblKPITargets[KPI_Name],tblKPITargets[Target_Value]),"Met","Below Target")</f>
        <v>Met</v>
      </c>
      <c r="X906" t="str">
        <f>IF(tblOperations[[#This Row],[Average_Completion_Days]]&lt;=_xlfn.XLOOKUP('04_References'!$A$7,tblKPITargets[KPI_Name],tblKPITargets[Target_Value]),"Met","Below Target")</f>
        <v>Below Target</v>
      </c>
      <c r="Y906" t="str">
        <f>IF(tblOperations[[#This Row],[Closing_Backlog]]&lt;=_xlfn.XLOOKUP('04_References'!$A$8,tblKPITargets[KPI_Name],tblKPITargets[Target_Value]),"Met","Below Target")</f>
        <v>Below Target</v>
      </c>
    </row>
    <row r="907" spans="1:25">
      <c r="A907" s="8" t="s">
        <v>936</v>
      </c>
      <c r="B907" s="9">
        <v>46064</v>
      </c>
      <c r="C907" s="4" t="s">
        <v>32</v>
      </c>
      <c r="D907" s="4" t="s">
        <v>21</v>
      </c>
      <c r="E907" s="4">
        <v>639</v>
      </c>
      <c r="F907" s="4">
        <v>43</v>
      </c>
      <c r="G907" s="4">
        <v>682</v>
      </c>
      <c r="H907" s="4">
        <v>19</v>
      </c>
      <c r="I907" s="4">
        <v>663</v>
      </c>
      <c r="J907" s="4">
        <v>0</v>
      </c>
      <c r="K907" s="4">
        <v>0</v>
      </c>
      <c r="L907" s="4">
        <v>8</v>
      </c>
      <c r="M907" s="4">
        <v>0.6</v>
      </c>
      <c r="N907" s="4">
        <v>1</v>
      </c>
      <c r="O907" s="4">
        <v>2.5</v>
      </c>
      <c r="P907" s="4">
        <v>0.65500000000000003</v>
      </c>
      <c r="Q907" s="5">
        <v>2.8000000000000001E-2</v>
      </c>
      <c r="R907" s="4" t="str">
        <f>TRIM(tblOperations[[#This Row],[Region]])</f>
        <v>North West</v>
      </c>
      <c r="S907" s="4" t="str">
        <f>TRIM(tblOperations[[#This Row],[Team]])</f>
        <v>Facilities Response</v>
      </c>
      <c r="T907" s="4" t="str">
        <f>_xlfn.XLOOKUP(R907,tblRegionReference[Region],tblRegionReference[Area],"Not Found")</f>
        <v>North</v>
      </c>
      <c r="U907" s="4" t="str">
        <f>IF(tblOperations[[#This Row],[Completion_Rate]]&gt;=_xlfn.XLOOKUP("Completion Rate",tblKPITargets[KPI_Name],tblKPITargets[Target_Value]),"Met","Below Target")</f>
        <v>Below Target</v>
      </c>
      <c r="V907" t="str">
        <f>IF(tblOperations[[#This Row],[SLA_Compliance]]&gt;=_xlfn.XLOOKUP('04_References'!$A$3,tblKPITargets[KPI_Name],tblKPITargets[Target_Value]),"Met","Below Target")</f>
        <v>Below Target</v>
      </c>
      <c r="W907" t="str">
        <f>IF(tblOperations[[#This Row],[Quality_Pass_Rate]]&gt;=_xlfn.XLOOKUP('04_References'!$A$4,tblKPITargets[KPI_Name],tblKPITargets[Target_Value]),"Met","Below Target")</f>
        <v>Met</v>
      </c>
      <c r="X907" t="str">
        <f>IF(tblOperations[[#This Row],[Average_Completion_Days]]&lt;=_xlfn.XLOOKUP('04_References'!$A$7,tblKPITargets[KPI_Name],tblKPITargets[Target_Value]),"Met","Below Target")</f>
        <v>Below Target</v>
      </c>
      <c r="Y907" t="str">
        <f>IF(tblOperations[[#This Row],[Closing_Backlog]]&lt;=_xlfn.XLOOKUP('04_References'!$A$8,tblKPITargets[KPI_Name],tblKPITargets[Target_Value]),"Met","Below Target")</f>
        <v>Below Target</v>
      </c>
    </row>
    <row r="908" spans="1:25">
      <c r="A908" s="6" t="s">
        <v>937</v>
      </c>
      <c r="B908" s="7">
        <v>46064</v>
      </c>
      <c r="C908" s="2" t="s">
        <v>32</v>
      </c>
      <c r="D908" s="2" t="s">
        <v>23</v>
      </c>
      <c r="E908" s="2">
        <v>719</v>
      </c>
      <c r="F908" s="2">
        <v>40</v>
      </c>
      <c r="G908" s="2">
        <v>759</v>
      </c>
      <c r="H908" s="2">
        <v>22</v>
      </c>
      <c r="I908" s="2">
        <v>737</v>
      </c>
      <c r="J908" s="2">
        <v>0</v>
      </c>
      <c r="K908" s="2">
        <v>0</v>
      </c>
      <c r="L908" s="2">
        <v>8</v>
      </c>
      <c r="M908" s="2">
        <v>0.6</v>
      </c>
      <c r="N908" s="2">
        <v>1</v>
      </c>
      <c r="O908" s="2">
        <v>2.5</v>
      </c>
      <c r="P908" s="2">
        <v>0.67200000000000004</v>
      </c>
      <c r="Q908" s="3">
        <v>2.9000000000000001E-2</v>
      </c>
      <c r="R908" s="4" t="str">
        <f>TRIM(tblOperations[[#This Row],[Region]])</f>
        <v>North West</v>
      </c>
      <c r="S908" s="4" t="str">
        <f>TRIM(tblOperations[[#This Row],[Team]])</f>
        <v>Estates Support</v>
      </c>
      <c r="T908" s="4" t="str">
        <f>_xlfn.XLOOKUP(R908,tblRegionReference[Region],tblRegionReference[Area],"Not Found")</f>
        <v>North</v>
      </c>
      <c r="U908" s="4" t="str">
        <f>IF(tblOperations[[#This Row],[Completion_Rate]]&gt;=_xlfn.XLOOKUP("Completion Rate",tblKPITargets[KPI_Name],tblKPITargets[Target_Value]),"Met","Below Target")</f>
        <v>Below Target</v>
      </c>
      <c r="V908" t="str">
        <f>IF(tblOperations[[#This Row],[SLA_Compliance]]&gt;=_xlfn.XLOOKUP('04_References'!$A$3,tblKPITargets[KPI_Name],tblKPITargets[Target_Value]),"Met","Below Target")</f>
        <v>Below Target</v>
      </c>
      <c r="W908" t="str">
        <f>IF(tblOperations[[#This Row],[Quality_Pass_Rate]]&gt;=_xlfn.XLOOKUP('04_References'!$A$4,tblKPITargets[KPI_Name],tblKPITargets[Target_Value]),"Met","Below Target")</f>
        <v>Met</v>
      </c>
      <c r="X908" t="str">
        <f>IF(tblOperations[[#This Row],[Average_Completion_Days]]&lt;=_xlfn.XLOOKUP('04_References'!$A$7,tblKPITargets[KPI_Name],tblKPITargets[Target_Value]),"Met","Below Target")</f>
        <v>Below Target</v>
      </c>
      <c r="Y908" t="str">
        <f>IF(tblOperations[[#This Row],[Closing_Backlog]]&lt;=_xlfn.XLOOKUP('04_References'!$A$8,tblKPITargets[KPI_Name],tblKPITargets[Target_Value]),"Met","Below Target")</f>
        <v>Below Target</v>
      </c>
    </row>
    <row r="909" spans="1:25">
      <c r="A909" s="8" t="s">
        <v>938</v>
      </c>
      <c r="B909" s="9">
        <v>46064</v>
      </c>
      <c r="C909" s="4" t="s">
        <v>32</v>
      </c>
      <c r="D909" s="4" t="s">
        <v>25</v>
      </c>
      <c r="E909" s="4">
        <v>0</v>
      </c>
      <c r="F909" s="4">
        <v>27</v>
      </c>
      <c r="G909" s="4">
        <v>27</v>
      </c>
      <c r="H909" s="4">
        <v>27</v>
      </c>
      <c r="I909" s="4">
        <v>0</v>
      </c>
      <c r="J909" s="4">
        <v>0</v>
      </c>
      <c r="K909" s="4">
        <v>0</v>
      </c>
      <c r="L909" s="4">
        <v>1.5</v>
      </c>
      <c r="M909" s="4">
        <v>0.98799999999999999</v>
      </c>
      <c r="N909" s="4">
        <v>0.97099999999999997</v>
      </c>
      <c r="O909" s="4">
        <v>4.5</v>
      </c>
      <c r="P909" s="4">
        <v>0.68200000000000005</v>
      </c>
      <c r="Q909" s="5">
        <v>1</v>
      </c>
      <c r="R909" s="4" t="str">
        <f>TRIM(tblOperations[[#This Row],[Region]])</f>
        <v>North West</v>
      </c>
      <c r="S909" s="4" t="str">
        <f>TRIM(tblOperations[[#This Row],[Team]])</f>
        <v>Workplace Projects</v>
      </c>
      <c r="T909" s="4" t="str">
        <f>_xlfn.XLOOKUP(R909,tblRegionReference[Region],tblRegionReference[Area],"Not Found")</f>
        <v>North</v>
      </c>
      <c r="U909" s="4" t="str">
        <f>IF(tblOperations[[#This Row],[Completion_Rate]]&gt;=_xlfn.XLOOKUP("Completion Rate",tblKPITargets[KPI_Name],tblKPITargets[Target_Value]),"Met","Below Target")</f>
        <v>Met</v>
      </c>
      <c r="V909" t="str">
        <f>IF(tblOperations[[#This Row],[SLA_Compliance]]&gt;=_xlfn.XLOOKUP('04_References'!$A$3,tblKPITargets[KPI_Name],tblKPITargets[Target_Value]),"Met","Below Target")</f>
        <v>Met</v>
      </c>
      <c r="W909" t="str">
        <f>IF(tblOperations[[#This Row],[Quality_Pass_Rate]]&gt;=_xlfn.XLOOKUP('04_References'!$A$4,tblKPITargets[KPI_Name],tblKPITargets[Target_Value]),"Met","Below Target")</f>
        <v>Met</v>
      </c>
      <c r="X909" t="str">
        <f>IF(tblOperations[[#This Row],[Average_Completion_Days]]&lt;=_xlfn.XLOOKUP('04_References'!$A$7,tblKPITargets[KPI_Name],tblKPITargets[Target_Value]),"Met","Below Target")</f>
        <v>Met</v>
      </c>
      <c r="Y909" t="str">
        <f>IF(tblOperations[[#This Row],[Closing_Backlog]]&lt;=_xlfn.XLOOKUP('04_References'!$A$8,tblKPITargets[KPI_Name],tblKPITargets[Target_Value]),"Met","Below Target")</f>
        <v>Met</v>
      </c>
    </row>
    <row r="910" spans="1:25">
      <c r="A910" s="6" t="s">
        <v>939</v>
      </c>
      <c r="B910" s="7">
        <v>46064</v>
      </c>
      <c r="C910" s="2" t="s">
        <v>37</v>
      </c>
      <c r="D910" s="2" t="s">
        <v>19</v>
      </c>
      <c r="E910" s="2">
        <v>23</v>
      </c>
      <c r="F910" s="2">
        <v>42</v>
      </c>
      <c r="G910" s="2">
        <v>65</v>
      </c>
      <c r="H910" s="2">
        <v>48</v>
      </c>
      <c r="I910" s="2">
        <v>17</v>
      </c>
      <c r="J910" s="2">
        <v>0</v>
      </c>
      <c r="K910" s="2">
        <v>0</v>
      </c>
      <c r="L910" s="2">
        <v>2.8</v>
      </c>
      <c r="M910" s="2">
        <v>0.85299999999999998</v>
      </c>
      <c r="N910" s="2">
        <v>0.98799999999999999</v>
      </c>
      <c r="O910" s="2">
        <v>4.0999999999999996</v>
      </c>
      <c r="P910" s="2">
        <v>0.78400000000000003</v>
      </c>
      <c r="Q910" s="3">
        <v>0.73799999999999999</v>
      </c>
      <c r="R910" s="4" t="str">
        <f>TRIM(tblOperations[[#This Row],[Region]])</f>
        <v>Midlands</v>
      </c>
      <c r="S910" s="4" t="str">
        <f>TRIM(tblOperations[[#This Row],[Team]])</f>
        <v>Workplace Services</v>
      </c>
      <c r="T910" s="4" t="str">
        <f>_xlfn.XLOOKUP(R910,tblRegionReference[Region],tblRegionReference[Area],"Not Found")</f>
        <v>Central</v>
      </c>
      <c r="U910" s="4" t="str">
        <f>IF(tblOperations[[#This Row],[Completion_Rate]]&gt;=_xlfn.XLOOKUP("Completion Rate",tblKPITargets[KPI_Name],tblKPITargets[Target_Value]),"Met","Below Target")</f>
        <v>Below Target</v>
      </c>
      <c r="V910" t="str">
        <f>IF(tblOperations[[#This Row],[SLA_Compliance]]&gt;=_xlfn.XLOOKUP('04_References'!$A$3,tblKPITargets[KPI_Name],tblKPITargets[Target_Value]),"Met","Below Target")</f>
        <v>Below Target</v>
      </c>
      <c r="W910" t="str">
        <f>IF(tblOperations[[#This Row],[Quality_Pass_Rate]]&gt;=_xlfn.XLOOKUP('04_References'!$A$4,tblKPITargets[KPI_Name],tblKPITargets[Target_Value]),"Met","Below Target")</f>
        <v>Met</v>
      </c>
      <c r="X910" t="str">
        <f>IF(tblOperations[[#This Row],[Average_Completion_Days]]&lt;=_xlfn.XLOOKUP('04_References'!$A$7,tblKPITargets[KPI_Name],tblKPITargets[Target_Value]),"Met","Below Target")</f>
        <v>Met</v>
      </c>
      <c r="Y910" t="str">
        <f>IF(tblOperations[[#This Row],[Closing_Backlog]]&lt;=_xlfn.XLOOKUP('04_References'!$A$8,tblKPITargets[KPI_Name],tblKPITargets[Target_Value]),"Met","Below Target")</f>
        <v>Below Target</v>
      </c>
    </row>
    <row r="911" spans="1:25">
      <c r="A911" s="8" t="s">
        <v>940</v>
      </c>
      <c r="B911" s="9">
        <v>46064</v>
      </c>
      <c r="C911" s="4" t="s">
        <v>37</v>
      </c>
      <c r="D911" s="4" t="s">
        <v>21</v>
      </c>
      <c r="E911" s="4">
        <v>362</v>
      </c>
      <c r="F911" s="4">
        <v>39</v>
      </c>
      <c r="G911" s="4">
        <v>401</v>
      </c>
      <c r="H911" s="4">
        <v>37</v>
      </c>
      <c r="I911" s="4">
        <v>364</v>
      </c>
      <c r="J911" s="4">
        <v>1</v>
      </c>
      <c r="K911" s="4">
        <v>0</v>
      </c>
      <c r="L911" s="4">
        <v>8</v>
      </c>
      <c r="M911" s="4">
        <v>0.6</v>
      </c>
      <c r="N911" s="4">
        <v>0.95299999999999996</v>
      </c>
      <c r="O911" s="4">
        <v>2.5</v>
      </c>
      <c r="P911" s="4">
        <v>0.70399999999999996</v>
      </c>
      <c r="Q911" s="5">
        <v>9.1999999999999998E-2</v>
      </c>
      <c r="R911" s="4" t="str">
        <f>TRIM(tblOperations[[#This Row],[Region]])</f>
        <v>Midlands</v>
      </c>
      <c r="S911" s="4" t="str">
        <f>TRIM(tblOperations[[#This Row],[Team]])</f>
        <v>Facilities Response</v>
      </c>
      <c r="T911" s="4" t="str">
        <f>_xlfn.XLOOKUP(R911,tblRegionReference[Region],tblRegionReference[Area],"Not Found")</f>
        <v>Central</v>
      </c>
      <c r="U911" s="4" t="str">
        <f>IF(tblOperations[[#This Row],[Completion_Rate]]&gt;=_xlfn.XLOOKUP("Completion Rate",tblKPITargets[KPI_Name],tblKPITargets[Target_Value]),"Met","Below Target")</f>
        <v>Below Target</v>
      </c>
      <c r="V911" t="str">
        <f>IF(tblOperations[[#This Row],[SLA_Compliance]]&gt;=_xlfn.XLOOKUP('04_References'!$A$3,tblKPITargets[KPI_Name],tblKPITargets[Target_Value]),"Met","Below Target")</f>
        <v>Below Target</v>
      </c>
      <c r="W911" t="str">
        <f>IF(tblOperations[[#This Row],[Quality_Pass_Rate]]&gt;=_xlfn.XLOOKUP('04_References'!$A$4,tblKPITargets[KPI_Name],tblKPITargets[Target_Value]),"Met","Below Target")</f>
        <v>Met</v>
      </c>
      <c r="X911" t="str">
        <f>IF(tblOperations[[#This Row],[Average_Completion_Days]]&lt;=_xlfn.XLOOKUP('04_References'!$A$7,tblKPITargets[KPI_Name],tblKPITargets[Target_Value]),"Met","Below Target")</f>
        <v>Below Target</v>
      </c>
      <c r="Y911" t="str">
        <f>IF(tblOperations[[#This Row],[Closing_Backlog]]&lt;=_xlfn.XLOOKUP('04_References'!$A$8,tblKPITargets[KPI_Name],tblKPITargets[Target_Value]),"Met","Below Target")</f>
        <v>Below Target</v>
      </c>
    </row>
    <row r="912" spans="1:25">
      <c r="A912" s="6" t="s">
        <v>941</v>
      </c>
      <c r="B912" s="7">
        <v>46064</v>
      </c>
      <c r="C912" s="2" t="s">
        <v>37</v>
      </c>
      <c r="D912" s="2" t="s">
        <v>23</v>
      </c>
      <c r="E912" s="2">
        <v>147</v>
      </c>
      <c r="F912" s="2">
        <v>47</v>
      </c>
      <c r="G912" s="2">
        <v>194</v>
      </c>
      <c r="H912" s="2">
        <v>33</v>
      </c>
      <c r="I912" s="2">
        <v>161</v>
      </c>
      <c r="J912" s="2">
        <v>0</v>
      </c>
      <c r="K912" s="2">
        <v>0</v>
      </c>
      <c r="L912" s="2">
        <v>8</v>
      </c>
      <c r="M912" s="2">
        <v>0.6</v>
      </c>
      <c r="N912" s="2">
        <v>0.98599999999999999</v>
      </c>
      <c r="O912" s="2">
        <v>2.5</v>
      </c>
      <c r="P912" s="2">
        <v>0.72899999999999998</v>
      </c>
      <c r="Q912" s="3">
        <v>0.17</v>
      </c>
      <c r="R912" s="4" t="str">
        <f>TRIM(tblOperations[[#This Row],[Region]])</f>
        <v>Midlands</v>
      </c>
      <c r="S912" s="4" t="str">
        <f>TRIM(tblOperations[[#This Row],[Team]])</f>
        <v>Estates Support</v>
      </c>
      <c r="T912" s="4" t="str">
        <f>_xlfn.XLOOKUP(R912,tblRegionReference[Region],tblRegionReference[Area],"Not Found")</f>
        <v>Central</v>
      </c>
      <c r="U912" s="4" t="str">
        <f>IF(tblOperations[[#This Row],[Completion_Rate]]&gt;=_xlfn.XLOOKUP("Completion Rate",tblKPITargets[KPI_Name],tblKPITargets[Target_Value]),"Met","Below Target")</f>
        <v>Below Target</v>
      </c>
      <c r="V912" t="str">
        <f>IF(tblOperations[[#This Row],[SLA_Compliance]]&gt;=_xlfn.XLOOKUP('04_References'!$A$3,tblKPITargets[KPI_Name],tblKPITargets[Target_Value]),"Met","Below Target")</f>
        <v>Below Target</v>
      </c>
      <c r="W912" t="str">
        <f>IF(tblOperations[[#This Row],[Quality_Pass_Rate]]&gt;=_xlfn.XLOOKUP('04_References'!$A$4,tblKPITargets[KPI_Name],tblKPITargets[Target_Value]),"Met","Below Target")</f>
        <v>Met</v>
      </c>
      <c r="X912" t="str">
        <f>IF(tblOperations[[#This Row],[Average_Completion_Days]]&lt;=_xlfn.XLOOKUP('04_References'!$A$7,tblKPITargets[KPI_Name],tblKPITargets[Target_Value]),"Met","Below Target")</f>
        <v>Below Target</v>
      </c>
      <c r="Y912" t="str">
        <f>IF(tblOperations[[#This Row],[Closing_Backlog]]&lt;=_xlfn.XLOOKUP('04_References'!$A$8,tblKPITargets[KPI_Name],tblKPITargets[Target_Value]),"Met","Below Target")</f>
        <v>Below Target</v>
      </c>
    </row>
    <row r="913" spans="1:25">
      <c r="A913" s="8" t="s">
        <v>942</v>
      </c>
      <c r="B913" s="9">
        <v>46064</v>
      </c>
      <c r="C913" s="4" t="s">
        <v>37</v>
      </c>
      <c r="D913" s="4" t="s">
        <v>25</v>
      </c>
      <c r="E913" s="4">
        <v>3</v>
      </c>
      <c r="F913" s="4">
        <v>32</v>
      </c>
      <c r="G913" s="4">
        <v>35</v>
      </c>
      <c r="H913" s="4">
        <v>35</v>
      </c>
      <c r="I913" s="4">
        <v>0</v>
      </c>
      <c r="J913" s="4">
        <v>0</v>
      </c>
      <c r="K913" s="4">
        <v>0</v>
      </c>
      <c r="L913" s="4">
        <v>1.4</v>
      </c>
      <c r="M913" s="4">
        <v>1</v>
      </c>
      <c r="N913" s="4">
        <v>0.97599999999999998</v>
      </c>
      <c r="O913" s="4">
        <v>4.5</v>
      </c>
      <c r="P913" s="4">
        <v>0.747</v>
      </c>
      <c r="Q913" s="5">
        <v>1</v>
      </c>
      <c r="R913" s="4" t="str">
        <f>TRIM(tblOperations[[#This Row],[Region]])</f>
        <v>Midlands</v>
      </c>
      <c r="S913" s="4" t="str">
        <f>TRIM(tblOperations[[#This Row],[Team]])</f>
        <v>Workplace Projects</v>
      </c>
      <c r="T913" s="4" t="str">
        <f>_xlfn.XLOOKUP(R913,tblRegionReference[Region],tblRegionReference[Area],"Not Found")</f>
        <v>Central</v>
      </c>
      <c r="U913" s="4" t="str">
        <f>IF(tblOperations[[#This Row],[Completion_Rate]]&gt;=_xlfn.XLOOKUP("Completion Rate",tblKPITargets[KPI_Name],tblKPITargets[Target_Value]),"Met","Below Target")</f>
        <v>Met</v>
      </c>
      <c r="V913" t="str">
        <f>IF(tblOperations[[#This Row],[SLA_Compliance]]&gt;=_xlfn.XLOOKUP('04_References'!$A$3,tblKPITargets[KPI_Name],tblKPITargets[Target_Value]),"Met","Below Target")</f>
        <v>Met</v>
      </c>
      <c r="W913" t="str">
        <f>IF(tblOperations[[#This Row],[Quality_Pass_Rate]]&gt;=_xlfn.XLOOKUP('04_References'!$A$4,tblKPITargets[KPI_Name],tblKPITargets[Target_Value]),"Met","Below Target")</f>
        <v>Met</v>
      </c>
      <c r="X913" t="str">
        <f>IF(tblOperations[[#This Row],[Average_Completion_Days]]&lt;=_xlfn.XLOOKUP('04_References'!$A$7,tblKPITargets[KPI_Name],tblKPITargets[Target_Value]),"Met","Below Target")</f>
        <v>Met</v>
      </c>
      <c r="Y913" t="str">
        <f>IF(tblOperations[[#This Row],[Closing_Backlog]]&lt;=_xlfn.XLOOKUP('04_References'!$A$8,tblKPITargets[KPI_Name],tblKPITargets[Target_Value]),"Met","Below Target")</f>
        <v>Met</v>
      </c>
    </row>
    <row r="914" spans="1:25">
      <c r="A914" s="6" t="s">
        <v>943</v>
      </c>
      <c r="B914" s="7">
        <v>46064</v>
      </c>
      <c r="C914" s="2" t="s">
        <v>43</v>
      </c>
      <c r="D914" s="2" t="s">
        <v>19</v>
      </c>
      <c r="E914" s="2">
        <v>492</v>
      </c>
      <c r="F914" s="2">
        <v>32</v>
      </c>
      <c r="G914" s="2">
        <v>524</v>
      </c>
      <c r="H914" s="2">
        <v>27</v>
      </c>
      <c r="I914" s="2">
        <v>497</v>
      </c>
      <c r="J914" s="2">
        <v>0</v>
      </c>
      <c r="K914" s="2">
        <v>0</v>
      </c>
      <c r="L914" s="2">
        <v>8</v>
      </c>
      <c r="M914" s="2">
        <v>0.6</v>
      </c>
      <c r="N914" s="2">
        <v>0.94899999999999995</v>
      </c>
      <c r="O914" s="2">
        <v>2.5</v>
      </c>
      <c r="P914" s="2">
        <v>0.78400000000000003</v>
      </c>
      <c r="Q914" s="3">
        <v>5.1999999999999998E-2</v>
      </c>
      <c r="R914" s="4" t="str">
        <f>TRIM(tblOperations[[#This Row],[Region]])</f>
        <v>South West</v>
      </c>
      <c r="S914" s="4" t="str">
        <f>TRIM(tblOperations[[#This Row],[Team]])</f>
        <v>Workplace Services</v>
      </c>
      <c r="T914" s="4" t="str">
        <f>_xlfn.XLOOKUP(R914,tblRegionReference[Region],tblRegionReference[Area],"Not Found")</f>
        <v>South</v>
      </c>
      <c r="U914" s="4" t="str">
        <f>IF(tblOperations[[#This Row],[Completion_Rate]]&gt;=_xlfn.XLOOKUP("Completion Rate",tblKPITargets[KPI_Name],tblKPITargets[Target_Value]),"Met","Below Target")</f>
        <v>Below Target</v>
      </c>
      <c r="V914" t="str">
        <f>IF(tblOperations[[#This Row],[SLA_Compliance]]&gt;=_xlfn.XLOOKUP('04_References'!$A$3,tblKPITargets[KPI_Name],tblKPITargets[Target_Value]),"Met","Below Target")</f>
        <v>Below Target</v>
      </c>
      <c r="W914" t="str">
        <f>IF(tblOperations[[#This Row],[Quality_Pass_Rate]]&gt;=_xlfn.XLOOKUP('04_References'!$A$4,tblKPITargets[KPI_Name],tblKPITargets[Target_Value]),"Met","Below Target")</f>
        <v>Below Target</v>
      </c>
      <c r="X914" t="str">
        <f>IF(tblOperations[[#This Row],[Average_Completion_Days]]&lt;=_xlfn.XLOOKUP('04_References'!$A$7,tblKPITargets[KPI_Name],tblKPITargets[Target_Value]),"Met","Below Target")</f>
        <v>Below Target</v>
      </c>
      <c r="Y914" t="str">
        <f>IF(tblOperations[[#This Row],[Closing_Backlog]]&lt;=_xlfn.XLOOKUP('04_References'!$A$8,tblKPITargets[KPI_Name],tblKPITargets[Target_Value]),"Met","Below Target")</f>
        <v>Below Target</v>
      </c>
    </row>
    <row r="915" spans="1:25">
      <c r="A915" s="8" t="s">
        <v>944</v>
      </c>
      <c r="B915" s="9">
        <v>46064</v>
      </c>
      <c r="C915" s="4" t="s">
        <v>43</v>
      </c>
      <c r="D915" s="4" t="s">
        <v>21</v>
      </c>
      <c r="E915" s="4">
        <v>0</v>
      </c>
      <c r="F915" s="4">
        <v>34</v>
      </c>
      <c r="G915" s="4">
        <v>34</v>
      </c>
      <c r="H915" s="4">
        <v>34</v>
      </c>
      <c r="I915" s="4">
        <v>0</v>
      </c>
      <c r="J915" s="4">
        <v>0</v>
      </c>
      <c r="K915" s="4">
        <v>0</v>
      </c>
      <c r="L915" s="4">
        <v>1.5</v>
      </c>
      <c r="M915" s="4">
        <v>0.96499999999999997</v>
      </c>
      <c r="N915" s="4">
        <v>0.97799999999999998</v>
      </c>
      <c r="O915" s="4">
        <v>4.5</v>
      </c>
      <c r="P915" s="4">
        <v>0.70799999999999996</v>
      </c>
      <c r="Q915" s="5">
        <v>1</v>
      </c>
      <c r="R915" s="4" t="str">
        <f>TRIM(tblOperations[[#This Row],[Region]])</f>
        <v>South West</v>
      </c>
      <c r="S915" s="4" t="str">
        <f>TRIM(tblOperations[[#This Row],[Team]])</f>
        <v>Facilities Response</v>
      </c>
      <c r="T915" s="4" t="str">
        <f>_xlfn.XLOOKUP(R915,tblRegionReference[Region],tblRegionReference[Area],"Not Found")</f>
        <v>South</v>
      </c>
      <c r="U915" s="4" t="str">
        <f>IF(tblOperations[[#This Row],[Completion_Rate]]&gt;=_xlfn.XLOOKUP("Completion Rate",tblKPITargets[KPI_Name],tblKPITargets[Target_Value]),"Met","Below Target")</f>
        <v>Met</v>
      </c>
      <c r="V915" t="str">
        <f>IF(tblOperations[[#This Row],[SLA_Compliance]]&gt;=_xlfn.XLOOKUP('04_References'!$A$3,tblKPITargets[KPI_Name],tblKPITargets[Target_Value]),"Met","Below Target")</f>
        <v>Met</v>
      </c>
      <c r="W915" t="str">
        <f>IF(tblOperations[[#This Row],[Quality_Pass_Rate]]&gt;=_xlfn.XLOOKUP('04_References'!$A$4,tblKPITargets[KPI_Name],tblKPITargets[Target_Value]),"Met","Below Target")</f>
        <v>Met</v>
      </c>
      <c r="X915" t="str">
        <f>IF(tblOperations[[#This Row],[Average_Completion_Days]]&lt;=_xlfn.XLOOKUP('04_References'!$A$7,tblKPITargets[KPI_Name],tblKPITargets[Target_Value]),"Met","Below Target")</f>
        <v>Met</v>
      </c>
      <c r="Y915" t="str">
        <f>IF(tblOperations[[#This Row],[Closing_Backlog]]&lt;=_xlfn.XLOOKUP('04_References'!$A$8,tblKPITargets[KPI_Name],tblKPITargets[Target_Value]),"Met","Below Target")</f>
        <v>Met</v>
      </c>
    </row>
    <row r="916" spans="1:25">
      <c r="A916" s="6" t="s">
        <v>945</v>
      </c>
      <c r="B916" s="7">
        <v>46064</v>
      </c>
      <c r="C916" s="2" t="s">
        <v>43</v>
      </c>
      <c r="D916" s="2" t="s">
        <v>23</v>
      </c>
      <c r="E916" s="2">
        <v>0</v>
      </c>
      <c r="F916" s="2">
        <v>47</v>
      </c>
      <c r="G916" s="2">
        <v>47</v>
      </c>
      <c r="H916" s="2">
        <v>47</v>
      </c>
      <c r="I916" s="2">
        <v>0</v>
      </c>
      <c r="J916" s="2">
        <v>0</v>
      </c>
      <c r="K916" s="2">
        <v>0</v>
      </c>
      <c r="L916" s="2">
        <v>1.6</v>
      </c>
      <c r="M916" s="2">
        <v>0.96799999999999997</v>
      </c>
      <c r="N916" s="2">
        <v>0.99399999999999999</v>
      </c>
      <c r="O916" s="2">
        <v>4.4000000000000004</v>
      </c>
      <c r="P916" s="2">
        <v>0.80100000000000005</v>
      </c>
      <c r="Q916" s="3">
        <v>1</v>
      </c>
      <c r="R916" s="4" t="str">
        <f>TRIM(tblOperations[[#This Row],[Region]])</f>
        <v>South West</v>
      </c>
      <c r="S916" s="4" t="str">
        <f>TRIM(tblOperations[[#This Row],[Team]])</f>
        <v>Estates Support</v>
      </c>
      <c r="T916" s="4" t="str">
        <f>_xlfn.XLOOKUP(R916,tblRegionReference[Region],tblRegionReference[Area],"Not Found")</f>
        <v>South</v>
      </c>
      <c r="U916" s="4" t="str">
        <f>IF(tblOperations[[#This Row],[Completion_Rate]]&gt;=_xlfn.XLOOKUP("Completion Rate",tblKPITargets[KPI_Name],tblKPITargets[Target_Value]),"Met","Below Target")</f>
        <v>Met</v>
      </c>
      <c r="V916" t="str">
        <f>IF(tblOperations[[#This Row],[SLA_Compliance]]&gt;=_xlfn.XLOOKUP('04_References'!$A$3,tblKPITargets[KPI_Name],tblKPITargets[Target_Value]),"Met","Below Target")</f>
        <v>Met</v>
      </c>
      <c r="W916" t="str">
        <f>IF(tblOperations[[#This Row],[Quality_Pass_Rate]]&gt;=_xlfn.XLOOKUP('04_References'!$A$4,tblKPITargets[KPI_Name],tblKPITargets[Target_Value]),"Met","Below Target")</f>
        <v>Met</v>
      </c>
      <c r="X916" t="str">
        <f>IF(tblOperations[[#This Row],[Average_Completion_Days]]&lt;=_xlfn.XLOOKUP('04_References'!$A$7,tblKPITargets[KPI_Name],tblKPITargets[Target_Value]),"Met","Below Target")</f>
        <v>Met</v>
      </c>
      <c r="Y916" t="str">
        <f>IF(tblOperations[[#This Row],[Closing_Backlog]]&lt;=_xlfn.XLOOKUP('04_References'!$A$8,tblKPITargets[KPI_Name],tblKPITargets[Target_Value]),"Met","Below Target")</f>
        <v>Met</v>
      </c>
    </row>
    <row r="917" spans="1:25">
      <c r="A917" s="8" t="s">
        <v>946</v>
      </c>
      <c r="B917" s="9">
        <v>46064</v>
      </c>
      <c r="C917" s="4" t="s">
        <v>43</v>
      </c>
      <c r="D917" s="4" t="s">
        <v>25</v>
      </c>
      <c r="E917" s="4">
        <v>0</v>
      </c>
      <c r="F917" s="4">
        <v>33</v>
      </c>
      <c r="G917" s="4">
        <v>33</v>
      </c>
      <c r="H917" s="4">
        <v>33</v>
      </c>
      <c r="I917" s="4">
        <v>0</v>
      </c>
      <c r="J917" s="4">
        <v>0</v>
      </c>
      <c r="K917" s="4">
        <v>0</v>
      </c>
      <c r="L917" s="4">
        <v>1.5</v>
      </c>
      <c r="M917" s="4">
        <v>0.96499999999999997</v>
      </c>
      <c r="N917" s="4">
        <v>0.95599999999999996</v>
      </c>
      <c r="O917" s="4">
        <v>4.8</v>
      </c>
      <c r="P917" s="4">
        <v>0.75</v>
      </c>
      <c r="Q917" s="5">
        <v>1</v>
      </c>
      <c r="R917" s="4" t="str">
        <f>TRIM(tblOperations[[#This Row],[Region]])</f>
        <v>South West</v>
      </c>
      <c r="S917" s="4" t="str">
        <f>TRIM(tblOperations[[#This Row],[Team]])</f>
        <v>Workplace Projects</v>
      </c>
      <c r="T917" s="4" t="str">
        <f>_xlfn.XLOOKUP(R917,tblRegionReference[Region],tblRegionReference[Area],"Not Found")</f>
        <v>South</v>
      </c>
      <c r="U917" s="4" t="str">
        <f>IF(tblOperations[[#This Row],[Completion_Rate]]&gt;=_xlfn.XLOOKUP("Completion Rate",tblKPITargets[KPI_Name],tblKPITargets[Target_Value]),"Met","Below Target")</f>
        <v>Met</v>
      </c>
      <c r="V917" t="str">
        <f>IF(tblOperations[[#This Row],[SLA_Compliance]]&gt;=_xlfn.XLOOKUP('04_References'!$A$3,tblKPITargets[KPI_Name],tblKPITargets[Target_Value]),"Met","Below Target")</f>
        <v>Met</v>
      </c>
      <c r="W917" t="str">
        <f>IF(tblOperations[[#This Row],[Quality_Pass_Rate]]&gt;=_xlfn.XLOOKUP('04_References'!$A$4,tblKPITargets[KPI_Name],tblKPITargets[Target_Value]),"Met","Below Target")</f>
        <v>Met</v>
      </c>
      <c r="X917" t="str">
        <f>IF(tblOperations[[#This Row],[Average_Completion_Days]]&lt;=_xlfn.XLOOKUP('04_References'!$A$7,tblKPITargets[KPI_Name],tblKPITargets[Target_Value]),"Met","Below Target")</f>
        <v>Met</v>
      </c>
      <c r="Y917" t="str">
        <f>IF(tblOperations[[#This Row],[Closing_Backlog]]&lt;=_xlfn.XLOOKUP('04_References'!$A$8,tblKPITargets[KPI_Name],tblKPITargets[Target_Value]),"Met","Below Target")</f>
        <v>Met</v>
      </c>
    </row>
    <row r="918" spans="1:25">
      <c r="A918" s="6" t="s">
        <v>947</v>
      </c>
      <c r="B918" s="7">
        <v>46064</v>
      </c>
      <c r="C918" s="2" t="s">
        <v>48</v>
      </c>
      <c r="D918" s="2" t="s">
        <v>19</v>
      </c>
      <c r="E918" s="2">
        <v>0</v>
      </c>
      <c r="F918" s="2">
        <v>45</v>
      </c>
      <c r="G918" s="2">
        <v>45</v>
      </c>
      <c r="H918" s="2">
        <v>45</v>
      </c>
      <c r="I918" s="2">
        <v>0</v>
      </c>
      <c r="J918" s="2">
        <v>1</v>
      </c>
      <c r="K918" s="2">
        <v>0</v>
      </c>
      <c r="L918" s="2">
        <v>0.8</v>
      </c>
      <c r="M918" s="2">
        <v>0.95199999999999996</v>
      </c>
      <c r="N918" s="2">
        <v>0.98699999999999999</v>
      </c>
      <c r="O918" s="2">
        <v>4.3</v>
      </c>
      <c r="P918" s="2">
        <v>0.82</v>
      </c>
      <c r="Q918" s="3">
        <v>1</v>
      </c>
      <c r="R918" s="4" t="str">
        <f>TRIM(tblOperations[[#This Row],[Region]])</f>
        <v>South East</v>
      </c>
      <c r="S918" s="4" t="str">
        <f>TRIM(tblOperations[[#This Row],[Team]])</f>
        <v>Workplace Services</v>
      </c>
      <c r="T918" s="4" t="str">
        <f>_xlfn.XLOOKUP(R918,tblRegionReference[Region],tblRegionReference[Area],"Not Found")</f>
        <v>South</v>
      </c>
      <c r="U918" s="4" t="str">
        <f>IF(tblOperations[[#This Row],[Completion_Rate]]&gt;=_xlfn.XLOOKUP("Completion Rate",tblKPITargets[KPI_Name],tblKPITargets[Target_Value]),"Met","Below Target")</f>
        <v>Met</v>
      </c>
      <c r="V918" t="str">
        <f>IF(tblOperations[[#This Row],[SLA_Compliance]]&gt;=_xlfn.XLOOKUP('04_References'!$A$3,tblKPITargets[KPI_Name],tblKPITargets[Target_Value]),"Met","Below Target")</f>
        <v>Met</v>
      </c>
      <c r="W918" t="str">
        <f>IF(tblOperations[[#This Row],[Quality_Pass_Rate]]&gt;=_xlfn.XLOOKUP('04_References'!$A$4,tblKPITargets[KPI_Name],tblKPITargets[Target_Value]),"Met","Below Target")</f>
        <v>Met</v>
      </c>
      <c r="X918" t="str">
        <f>IF(tblOperations[[#This Row],[Average_Completion_Days]]&lt;=_xlfn.XLOOKUP('04_References'!$A$7,tblKPITargets[KPI_Name],tblKPITargets[Target_Value]),"Met","Below Target")</f>
        <v>Met</v>
      </c>
      <c r="Y918" t="str">
        <f>IF(tblOperations[[#This Row],[Closing_Backlog]]&lt;=_xlfn.XLOOKUP('04_References'!$A$8,tblKPITargets[KPI_Name],tblKPITargets[Target_Value]),"Met","Below Target")</f>
        <v>Met</v>
      </c>
    </row>
    <row r="919" spans="1:25">
      <c r="A919" s="8" t="s">
        <v>948</v>
      </c>
      <c r="B919" s="9">
        <v>46064</v>
      </c>
      <c r="C919" s="4" t="s">
        <v>48</v>
      </c>
      <c r="D919" s="4" t="s">
        <v>21</v>
      </c>
      <c r="E919" s="4">
        <v>943</v>
      </c>
      <c r="F919" s="4">
        <v>51</v>
      </c>
      <c r="G919" s="4">
        <v>994</v>
      </c>
      <c r="H919" s="4">
        <v>23</v>
      </c>
      <c r="I919" s="4">
        <v>971</v>
      </c>
      <c r="J919" s="4">
        <v>0</v>
      </c>
      <c r="K919" s="4">
        <v>0</v>
      </c>
      <c r="L919" s="4">
        <v>8</v>
      </c>
      <c r="M919" s="4">
        <v>0.6</v>
      </c>
      <c r="N919" s="4">
        <v>0.98099999999999998</v>
      </c>
      <c r="O919" s="4">
        <v>2.5</v>
      </c>
      <c r="P919" s="4">
        <v>0.82499999999999996</v>
      </c>
      <c r="Q919" s="5">
        <v>2.3E-2</v>
      </c>
      <c r="R919" s="4" t="str">
        <f>TRIM(tblOperations[[#This Row],[Region]])</f>
        <v>South East</v>
      </c>
      <c r="S919" s="4" t="str">
        <f>TRIM(tblOperations[[#This Row],[Team]])</f>
        <v>Facilities Response</v>
      </c>
      <c r="T919" s="4" t="str">
        <f>_xlfn.XLOOKUP(R919,tblRegionReference[Region],tblRegionReference[Area],"Not Found")</f>
        <v>South</v>
      </c>
      <c r="U919" s="4" t="str">
        <f>IF(tblOperations[[#This Row],[Completion_Rate]]&gt;=_xlfn.XLOOKUP("Completion Rate",tblKPITargets[KPI_Name],tblKPITargets[Target_Value]),"Met","Below Target")</f>
        <v>Below Target</v>
      </c>
      <c r="V919" t="str">
        <f>IF(tblOperations[[#This Row],[SLA_Compliance]]&gt;=_xlfn.XLOOKUP('04_References'!$A$3,tblKPITargets[KPI_Name],tblKPITargets[Target_Value]),"Met","Below Target")</f>
        <v>Below Target</v>
      </c>
      <c r="W919" t="str">
        <f>IF(tblOperations[[#This Row],[Quality_Pass_Rate]]&gt;=_xlfn.XLOOKUP('04_References'!$A$4,tblKPITargets[KPI_Name],tblKPITargets[Target_Value]),"Met","Below Target")</f>
        <v>Met</v>
      </c>
      <c r="X919" t="str">
        <f>IF(tblOperations[[#This Row],[Average_Completion_Days]]&lt;=_xlfn.XLOOKUP('04_References'!$A$7,tblKPITargets[KPI_Name],tblKPITargets[Target_Value]),"Met","Below Target")</f>
        <v>Below Target</v>
      </c>
      <c r="Y919" t="str">
        <f>IF(tblOperations[[#This Row],[Closing_Backlog]]&lt;=_xlfn.XLOOKUP('04_References'!$A$8,tblKPITargets[KPI_Name],tblKPITargets[Target_Value]),"Met","Below Target")</f>
        <v>Below Target</v>
      </c>
    </row>
    <row r="920" spans="1:25">
      <c r="A920" s="6" t="s">
        <v>949</v>
      </c>
      <c r="B920" s="7">
        <v>46064</v>
      </c>
      <c r="C920" s="2" t="s">
        <v>48</v>
      </c>
      <c r="D920" s="2" t="s">
        <v>23</v>
      </c>
      <c r="E920" s="2">
        <v>0</v>
      </c>
      <c r="F920" s="2">
        <v>29</v>
      </c>
      <c r="G920" s="2">
        <v>29</v>
      </c>
      <c r="H920" s="2">
        <v>29</v>
      </c>
      <c r="I920" s="2">
        <v>0</v>
      </c>
      <c r="J920" s="2">
        <v>0</v>
      </c>
      <c r="K920" s="2">
        <v>0</v>
      </c>
      <c r="L920" s="2">
        <v>1.7</v>
      </c>
      <c r="M920" s="2">
        <v>0.96299999999999997</v>
      </c>
      <c r="N920" s="2">
        <v>0.97899999999999998</v>
      </c>
      <c r="O920" s="2">
        <v>4.5999999999999996</v>
      </c>
      <c r="P920" s="2">
        <v>0.75900000000000001</v>
      </c>
      <c r="Q920" s="3">
        <v>1</v>
      </c>
      <c r="R920" s="4" t="str">
        <f>TRIM(tblOperations[[#This Row],[Region]])</f>
        <v>South East</v>
      </c>
      <c r="S920" s="4" t="str">
        <f>TRIM(tblOperations[[#This Row],[Team]])</f>
        <v>Estates Support</v>
      </c>
      <c r="T920" s="4" t="str">
        <f>_xlfn.XLOOKUP(R920,tblRegionReference[Region],tblRegionReference[Area],"Not Found")</f>
        <v>South</v>
      </c>
      <c r="U920" s="4" t="str">
        <f>IF(tblOperations[[#This Row],[Completion_Rate]]&gt;=_xlfn.XLOOKUP("Completion Rate",tblKPITargets[KPI_Name],tblKPITargets[Target_Value]),"Met","Below Target")</f>
        <v>Met</v>
      </c>
      <c r="V920" t="str">
        <f>IF(tblOperations[[#This Row],[SLA_Compliance]]&gt;=_xlfn.XLOOKUP('04_References'!$A$3,tblKPITargets[KPI_Name],tblKPITargets[Target_Value]),"Met","Below Target")</f>
        <v>Met</v>
      </c>
      <c r="W920" t="str">
        <f>IF(tblOperations[[#This Row],[Quality_Pass_Rate]]&gt;=_xlfn.XLOOKUP('04_References'!$A$4,tblKPITargets[KPI_Name],tblKPITargets[Target_Value]),"Met","Below Target")</f>
        <v>Met</v>
      </c>
      <c r="X920" t="str">
        <f>IF(tblOperations[[#This Row],[Average_Completion_Days]]&lt;=_xlfn.XLOOKUP('04_References'!$A$7,tblKPITargets[KPI_Name],tblKPITargets[Target_Value]),"Met","Below Target")</f>
        <v>Met</v>
      </c>
      <c r="Y920" t="str">
        <f>IF(tblOperations[[#This Row],[Closing_Backlog]]&lt;=_xlfn.XLOOKUP('04_References'!$A$8,tblKPITargets[KPI_Name],tblKPITargets[Target_Value]),"Met","Below Target")</f>
        <v>Met</v>
      </c>
    </row>
    <row r="921" spans="1:25">
      <c r="A921" s="8" t="s">
        <v>950</v>
      </c>
      <c r="B921" s="9">
        <v>46064</v>
      </c>
      <c r="C921" s="4" t="s">
        <v>48</v>
      </c>
      <c r="D921" s="4" t="s">
        <v>25</v>
      </c>
      <c r="E921" s="4">
        <v>318</v>
      </c>
      <c r="F921" s="4">
        <v>34</v>
      </c>
      <c r="G921" s="4">
        <v>352</v>
      </c>
      <c r="H921" s="4">
        <v>24</v>
      </c>
      <c r="I921" s="4">
        <v>328</v>
      </c>
      <c r="J921" s="4">
        <v>0</v>
      </c>
      <c r="K921" s="4">
        <v>0</v>
      </c>
      <c r="L921" s="4">
        <v>8</v>
      </c>
      <c r="M921" s="4">
        <v>0.6</v>
      </c>
      <c r="N921" s="4">
        <v>0.97499999999999998</v>
      </c>
      <c r="O921" s="4">
        <v>2.5</v>
      </c>
      <c r="P921" s="4">
        <v>0.751</v>
      </c>
      <c r="Q921" s="5">
        <v>6.8000000000000005E-2</v>
      </c>
      <c r="R921" s="4" t="str">
        <f>TRIM(tblOperations[[#This Row],[Region]])</f>
        <v>South East</v>
      </c>
      <c r="S921" s="4" t="str">
        <f>TRIM(tblOperations[[#This Row],[Team]])</f>
        <v>Workplace Projects</v>
      </c>
      <c r="T921" s="4" t="str">
        <f>_xlfn.XLOOKUP(R921,tblRegionReference[Region],tblRegionReference[Area],"Not Found")</f>
        <v>South</v>
      </c>
      <c r="U921" s="4" t="str">
        <f>IF(tblOperations[[#This Row],[Completion_Rate]]&gt;=_xlfn.XLOOKUP("Completion Rate",tblKPITargets[KPI_Name],tblKPITargets[Target_Value]),"Met","Below Target")</f>
        <v>Below Target</v>
      </c>
      <c r="V921" t="str">
        <f>IF(tblOperations[[#This Row],[SLA_Compliance]]&gt;=_xlfn.XLOOKUP('04_References'!$A$3,tblKPITargets[KPI_Name],tblKPITargets[Target_Value]),"Met","Below Target")</f>
        <v>Below Target</v>
      </c>
      <c r="W921" t="str">
        <f>IF(tblOperations[[#This Row],[Quality_Pass_Rate]]&gt;=_xlfn.XLOOKUP('04_References'!$A$4,tblKPITargets[KPI_Name],tblKPITargets[Target_Value]),"Met","Below Target")</f>
        <v>Met</v>
      </c>
      <c r="X921" t="str">
        <f>IF(tblOperations[[#This Row],[Average_Completion_Days]]&lt;=_xlfn.XLOOKUP('04_References'!$A$7,tblKPITargets[KPI_Name],tblKPITargets[Target_Value]),"Met","Below Target")</f>
        <v>Below Target</v>
      </c>
      <c r="Y921" t="str">
        <f>IF(tblOperations[[#This Row],[Closing_Backlog]]&lt;=_xlfn.XLOOKUP('04_References'!$A$8,tblKPITargets[KPI_Name],tblKPITargets[Target_Value]),"Met","Below Target")</f>
        <v>Below Target</v>
      </c>
    </row>
    <row r="922" spans="1:25">
      <c r="A922" s="6" t="s">
        <v>951</v>
      </c>
      <c r="B922" s="7">
        <v>46064</v>
      </c>
      <c r="C922" s="2" t="s">
        <v>53</v>
      </c>
      <c r="D922" s="2" t="s">
        <v>19</v>
      </c>
      <c r="E922" s="2">
        <v>460</v>
      </c>
      <c r="F922" s="2">
        <v>48</v>
      </c>
      <c r="G922" s="2">
        <v>508</v>
      </c>
      <c r="H922" s="2">
        <v>30</v>
      </c>
      <c r="I922" s="2">
        <v>478</v>
      </c>
      <c r="J922" s="2">
        <v>0</v>
      </c>
      <c r="K922" s="2">
        <v>0</v>
      </c>
      <c r="L922" s="2">
        <v>8</v>
      </c>
      <c r="M922" s="2">
        <v>0.6</v>
      </c>
      <c r="N922" s="2">
        <v>1</v>
      </c>
      <c r="O922" s="2">
        <v>2.5</v>
      </c>
      <c r="P922" s="2">
        <v>0.65700000000000003</v>
      </c>
      <c r="Q922" s="3">
        <v>5.8999999999999997E-2</v>
      </c>
      <c r="R922" s="4" t="str">
        <f>TRIM(tblOperations[[#This Row],[Region]])</f>
        <v>Wales</v>
      </c>
      <c r="S922" s="4" t="str">
        <f>TRIM(tblOperations[[#This Row],[Team]])</f>
        <v>Workplace Services</v>
      </c>
      <c r="T922" s="4" t="str">
        <f>_xlfn.XLOOKUP(R922,tblRegionReference[Region],tblRegionReference[Area],"Not Found")</f>
        <v>Wales</v>
      </c>
      <c r="U922" s="4" t="str">
        <f>IF(tblOperations[[#This Row],[Completion_Rate]]&gt;=_xlfn.XLOOKUP("Completion Rate",tblKPITargets[KPI_Name],tblKPITargets[Target_Value]),"Met","Below Target")</f>
        <v>Below Target</v>
      </c>
      <c r="V922" t="str">
        <f>IF(tblOperations[[#This Row],[SLA_Compliance]]&gt;=_xlfn.XLOOKUP('04_References'!$A$3,tblKPITargets[KPI_Name],tblKPITargets[Target_Value]),"Met","Below Target")</f>
        <v>Below Target</v>
      </c>
      <c r="W922" t="str">
        <f>IF(tblOperations[[#This Row],[Quality_Pass_Rate]]&gt;=_xlfn.XLOOKUP('04_References'!$A$4,tblKPITargets[KPI_Name],tblKPITargets[Target_Value]),"Met","Below Target")</f>
        <v>Met</v>
      </c>
      <c r="X922" t="str">
        <f>IF(tblOperations[[#This Row],[Average_Completion_Days]]&lt;=_xlfn.XLOOKUP('04_References'!$A$7,tblKPITargets[KPI_Name],tblKPITargets[Target_Value]),"Met","Below Target")</f>
        <v>Below Target</v>
      </c>
      <c r="Y922" t="str">
        <f>IF(tblOperations[[#This Row],[Closing_Backlog]]&lt;=_xlfn.XLOOKUP('04_References'!$A$8,tblKPITargets[KPI_Name],tblKPITargets[Target_Value]),"Met","Below Target")</f>
        <v>Below Target</v>
      </c>
    </row>
    <row r="923" spans="1:25">
      <c r="A923" s="8" t="s">
        <v>952</v>
      </c>
      <c r="B923" s="9">
        <v>46064</v>
      </c>
      <c r="C923" s="4" t="s">
        <v>53</v>
      </c>
      <c r="D923" s="4" t="s">
        <v>21</v>
      </c>
      <c r="E923" s="4">
        <v>457</v>
      </c>
      <c r="F923" s="4">
        <v>34</v>
      </c>
      <c r="G923" s="4">
        <v>491</v>
      </c>
      <c r="H923" s="4">
        <v>24</v>
      </c>
      <c r="I923" s="4">
        <v>467</v>
      </c>
      <c r="J923" s="4">
        <v>0</v>
      </c>
      <c r="K923" s="4">
        <v>0</v>
      </c>
      <c r="L923" s="4">
        <v>8</v>
      </c>
      <c r="M923" s="4">
        <v>0.6</v>
      </c>
      <c r="N923" s="4">
        <v>0.97399999999999998</v>
      </c>
      <c r="O923" s="4">
        <v>2.5</v>
      </c>
      <c r="P923" s="4">
        <v>0.755</v>
      </c>
      <c r="Q923" s="5">
        <v>4.9000000000000002E-2</v>
      </c>
      <c r="R923" s="4" t="str">
        <f>TRIM(tblOperations[[#This Row],[Region]])</f>
        <v>Wales</v>
      </c>
      <c r="S923" s="4" t="str">
        <f>TRIM(tblOperations[[#This Row],[Team]])</f>
        <v>Facilities Response</v>
      </c>
      <c r="T923" s="4" t="str">
        <f>_xlfn.XLOOKUP(R923,tblRegionReference[Region],tblRegionReference[Area],"Not Found")</f>
        <v>Wales</v>
      </c>
      <c r="U923" s="4" t="str">
        <f>IF(tblOperations[[#This Row],[Completion_Rate]]&gt;=_xlfn.XLOOKUP("Completion Rate",tblKPITargets[KPI_Name],tblKPITargets[Target_Value]),"Met","Below Target")</f>
        <v>Below Target</v>
      </c>
      <c r="V923" t="str">
        <f>IF(tblOperations[[#This Row],[SLA_Compliance]]&gt;=_xlfn.XLOOKUP('04_References'!$A$3,tblKPITargets[KPI_Name],tblKPITargets[Target_Value]),"Met","Below Target")</f>
        <v>Below Target</v>
      </c>
      <c r="W923" t="str">
        <f>IF(tblOperations[[#This Row],[Quality_Pass_Rate]]&gt;=_xlfn.XLOOKUP('04_References'!$A$4,tblKPITargets[KPI_Name],tblKPITargets[Target_Value]),"Met","Below Target")</f>
        <v>Met</v>
      </c>
      <c r="X923" t="str">
        <f>IF(tblOperations[[#This Row],[Average_Completion_Days]]&lt;=_xlfn.XLOOKUP('04_References'!$A$7,tblKPITargets[KPI_Name],tblKPITargets[Target_Value]),"Met","Below Target")</f>
        <v>Below Target</v>
      </c>
      <c r="Y923" t="str">
        <f>IF(tblOperations[[#This Row],[Closing_Backlog]]&lt;=_xlfn.XLOOKUP('04_References'!$A$8,tblKPITargets[KPI_Name],tblKPITargets[Target_Value]),"Met","Below Target")</f>
        <v>Below Target</v>
      </c>
    </row>
    <row r="924" spans="1:25">
      <c r="A924" s="6" t="s">
        <v>953</v>
      </c>
      <c r="B924" s="7">
        <v>46064</v>
      </c>
      <c r="C924" s="2" t="s">
        <v>53</v>
      </c>
      <c r="D924" s="2" t="s">
        <v>23</v>
      </c>
      <c r="E924" s="2">
        <v>303</v>
      </c>
      <c r="F924" s="2">
        <v>47</v>
      </c>
      <c r="G924" s="2">
        <v>350</v>
      </c>
      <c r="H924" s="2">
        <v>26</v>
      </c>
      <c r="I924" s="2">
        <v>324</v>
      </c>
      <c r="J924" s="2">
        <v>0</v>
      </c>
      <c r="K924" s="2">
        <v>0</v>
      </c>
      <c r="L924" s="2">
        <v>8</v>
      </c>
      <c r="M924" s="2">
        <v>0.6</v>
      </c>
      <c r="N924" s="2">
        <v>0.98799999999999999</v>
      </c>
      <c r="O924" s="2">
        <v>2.5</v>
      </c>
      <c r="P924" s="2">
        <v>0.74</v>
      </c>
      <c r="Q924" s="3">
        <v>7.3999999999999996E-2</v>
      </c>
      <c r="R924" s="4" t="str">
        <f>TRIM(tblOperations[[#This Row],[Region]])</f>
        <v>Wales</v>
      </c>
      <c r="S924" s="4" t="str">
        <f>TRIM(tblOperations[[#This Row],[Team]])</f>
        <v>Estates Support</v>
      </c>
      <c r="T924" s="4" t="str">
        <f>_xlfn.XLOOKUP(R924,tblRegionReference[Region],tblRegionReference[Area],"Not Found")</f>
        <v>Wales</v>
      </c>
      <c r="U924" s="4" t="str">
        <f>IF(tblOperations[[#This Row],[Completion_Rate]]&gt;=_xlfn.XLOOKUP("Completion Rate",tblKPITargets[KPI_Name],tblKPITargets[Target_Value]),"Met","Below Target")</f>
        <v>Below Target</v>
      </c>
      <c r="V924" t="str">
        <f>IF(tblOperations[[#This Row],[SLA_Compliance]]&gt;=_xlfn.XLOOKUP('04_References'!$A$3,tblKPITargets[KPI_Name],tblKPITargets[Target_Value]),"Met","Below Target")</f>
        <v>Below Target</v>
      </c>
      <c r="W924" t="str">
        <f>IF(tblOperations[[#This Row],[Quality_Pass_Rate]]&gt;=_xlfn.XLOOKUP('04_References'!$A$4,tblKPITargets[KPI_Name],tblKPITargets[Target_Value]),"Met","Below Target")</f>
        <v>Met</v>
      </c>
      <c r="X924" t="str">
        <f>IF(tblOperations[[#This Row],[Average_Completion_Days]]&lt;=_xlfn.XLOOKUP('04_References'!$A$7,tblKPITargets[KPI_Name],tblKPITargets[Target_Value]),"Met","Below Target")</f>
        <v>Below Target</v>
      </c>
      <c r="Y924" t="str">
        <f>IF(tblOperations[[#This Row],[Closing_Backlog]]&lt;=_xlfn.XLOOKUP('04_References'!$A$8,tblKPITargets[KPI_Name],tblKPITargets[Target_Value]),"Met","Below Target")</f>
        <v>Below Target</v>
      </c>
    </row>
    <row r="925" spans="1:25">
      <c r="A925" s="8" t="s">
        <v>954</v>
      </c>
      <c r="B925" s="9">
        <v>46064</v>
      </c>
      <c r="C925" s="4" t="s">
        <v>53</v>
      </c>
      <c r="D925" s="4" t="s">
        <v>25</v>
      </c>
      <c r="E925" s="4">
        <v>0</v>
      </c>
      <c r="F925" s="4">
        <v>30</v>
      </c>
      <c r="G925" s="4">
        <v>30</v>
      </c>
      <c r="H925" s="4">
        <v>30</v>
      </c>
      <c r="I925" s="4">
        <v>0</v>
      </c>
      <c r="J925" s="4">
        <v>0</v>
      </c>
      <c r="K925" s="4">
        <v>0</v>
      </c>
      <c r="L925" s="4">
        <v>1</v>
      </c>
      <c r="M925" s="4">
        <v>0.92600000000000005</v>
      </c>
      <c r="N925" s="4">
        <v>0.999</v>
      </c>
      <c r="O925" s="4">
        <v>4.5</v>
      </c>
      <c r="P925" s="4">
        <v>0.64900000000000002</v>
      </c>
      <c r="Q925" s="5">
        <v>1</v>
      </c>
      <c r="R925" s="4" t="str">
        <f>TRIM(tblOperations[[#This Row],[Region]])</f>
        <v>Wales</v>
      </c>
      <c r="S925" s="4" t="str">
        <f>TRIM(tblOperations[[#This Row],[Team]])</f>
        <v>Workplace Projects</v>
      </c>
      <c r="T925" s="4" t="str">
        <f>_xlfn.XLOOKUP(R925,tblRegionReference[Region],tblRegionReference[Area],"Not Found")</f>
        <v>Wales</v>
      </c>
      <c r="U925" s="4" t="str">
        <f>IF(tblOperations[[#This Row],[Completion_Rate]]&gt;=_xlfn.XLOOKUP("Completion Rate",tblKPITargets[KPI_Name],tblKPITargets[Target_Value]),"Met","Below Target")</f>
        <v>Met</v>
      </c>
      <c r="V925" t="str">
        <f>IF(tblOperations[[#This Row],[SLA_Compliance]]&gt;=_xlfn.XLOOKUP('04_References'!$A$3,tblKPITargets[KPI_Name],tblKPITargets[Target_Value]),"Met","Below Target")</f>
        <v>Met</v>
      </c>
      <c r="W925" t="str">
        <f>IF(tblOperations[[#This Row],[Quality_Pass_Rate]]&gt;=_xlfn.XLOOKUP('04_References'!$A$4,tblKPITargets[KPI_Name],tblKPITargets[Target_Value]),"Met","Below Target")</f>
        <v>Met</v>
      </c>
      <c r="X925" t="str">
        <f>IF(tblOperations[[#This Row],[Average_Completion_Days]]&lt;=_xlfn.XLOOKUP('04_References'!$A$7,tblKPITargets[KPI_Name],tblKPITargets[Target_Value]),"Met","Below Target")</f>
        <v>Met</v>
      </c>
      <c r="Y925" t="str">
        <f>IF(tblOperations[[#This Row],[Closing_Backlog]]&lt;=_xlfn.XLOOKUP('04_References'!$A$8,tblKPITargets[KPI_Name],tblKPITargets[Target_Value]),"Met","Below Target")</f>
        <v>Met</v>
      </c>
    </row>
    <row r="926" spans="1:25">
      <c r="A926" s="6" t="s">
        <v>955</v>
      </c>
      <c r="B926" s="7">
        <v>46065</v>
      </c>
      <c r="C926" s="2" t="s">
        <v>18</v>
      </c>
      <c r="D926" s="2" t="s">
        <v>19</v>
      </c>
      <c r="E926" s="2">
        <v>171</v>
      </c>
      <c r="F926" s="2">
        <v>44</v>
      </c>
      <c r="G926" s="2">
        <v>215</v>
      </c>
      <c r="H926" s="2">
        <v>42</v>
      </c>
      <c r="I926" s="2">
        <v>173</v>
      </c>
      <c r="J926" s="2">
        <v>0</v>
      </c>
      <c r="K926" s="2">
        <v>0</v>
      </c>
      <c r="L926" s="2">
        <v>8</v>
      </c>
      <c r="M926" s="2">
        <v>0.6</v>
      </c>
      <c r="N926" s="2">
        <v>0.96899999999999997</v>
      </c>
      <c r="O926" s="2">
        <v>2.5</v>
      </c>
      <c r="P926" s="2">
        <v>0.81299999999999994</v>
      </c>
      <c r="Q926" s="3">
        <v>0.19500000000000001</v>
      </c>
      <c r="R926" s="4" t="str">
        <f>TRIM(tblOperations[[#This Row],[Region]])</f>
        <v>Scotland</v>
      </c>
      <c r="S926" s="4" t="str">
        <f>TRIM(tblOperations[[#This Row],[Team]])</f>
        <v>Workplace Services</v>
      </c>
      <c r="T926" s="4" t="str">
        <f>_xlfn.XLOOKUP(R926,tblRegionReference[Region],tblRegionReference[Area],"Not Found")</f>
        <v>North</v>
      </c>
      <c r="U926" s="4" t="str">
        <f>IF(tblOperations[[#This Row],[Completion_Rate]]&gt;=_xlfn.XLOOKUP("Completion Rate",tblKPITargets[KPI_Name],tblKPITargets[Target_Value]),"Met","Below Target")</f>
        <v>Below Target</v>
      </c>
      <c r="V926" t="str">
        <f>IF(tblOperations[[#This Row],[SLA_Compliance]]&gt;=_xlfn.XLOOKUP('04_References'!$A$3,tblKPITargets[KPI_Name],tblKPITargets[Target_Value]),"Met","Below Target")</f>
        <v>Below Target</v>
      </c>
      <c r="W926" t="str">
        <f>IF(tblOperations[[#This Row],[Quality_Pass_Rate]]&gt;=_xlfn.XLOOKUP('04_References'!$A$4,tblKPITargets[KPI_Name],tblKPITargets[Target_Value]),"Met","Below Target")</f>
        <v>Met</v>
      </c>
      <c r="X926" t="str">
        <f>IF(tblOperations[[#This Row],[Average_Completion_Days]]&lt;=_xlfn.XLOOKUP('04_References'!$A$7,tblKPITargets[KPI_Name],tblKPITargets[Target_Value]),"Met","Below Target")</f>
        <v>Below Target</v>
      </c>
      <c r="Y926" t="str">
        <f>IF(tblOperations[[#This Row],[Closing_Backlog]]&lt;=_xlfn.XLOOKUP('04_References'!$A$8,tblKPITargets[KPI_Name],tblKPITargets[Target_Value]),"Met","Below Target")</f>
        <v>Below Target</v>
      </c>
    </row>
    <row r="927" spans="1:25">
      <c r="A927" s="8" t="s">
        <v>956</v>
      </c>
      <c r="B927" s="9">
        <v>46065</v>
      </c>
      <c r="C927" s="4" t="s">
        <v>18</v>
      </c>
      <c r="D927" s="4" t="s">
        <v>21</v>
      </c>
      <c r="E927" s="4">
        <v>0</v>
      </c>
      <c r="F927" s="4">
        <v>35</v>
      </c>
      <c r="G927" s="4">
        <v>35</v>
      </c>
      <c r="H927" s="4">
        <v>35</v>
      </c>
      <c r="I927" s="4">
        <v>0</v>
      </c>
      <c r="J927" s="4">
        <v>0</v>
      </c>
      <c r="K927" s="4">
        <v>0</v>
      </c>
      <c r="L927" s="4">
        <v>1.8</v>
      </c>
      <c r="M927" s="4">
        <v>1</v>
      </c>
      <c r="N927" s="4">
        <v>1</v>
      </c>
      <c r="O927" s="4">
        <v>4.7</v>
      </c>
      <c r="P927" s="4">
        <v>0.66500000000000004</v>
      </c>
      <c r="Q927" s="5">
        <v>1</v>
      </c>
      <c r="R927" s="4" t="str">
        <f>TRIM(tblOperations[[#This Row],[Region]])</f>
        <v>Scotland</v>
      </c>
      <c r="S927" s="4" t="str">
        <f>TRIM(tblOperations[[#This Row],[Team]])</f>
        <v>Facilities Response</v>
      </c>
      <c r="T927" s="4" t="str">
        <f>_xlfn.XLOOKUP(R927,tblRegionReference[Region],tblRegionReference[Area],"Not Found")</f>
        <v>North</v>
      </c>
      <c r="U927" s="4" t="str">
        <f>IF(tblOperations[[#This Row],[Completion_Rate]]&gt;=_xlfn.XLOOKUP("Completion Rate",tblKPITargets[KPI_Name],tblKPITargets[Target_Value]),"Met","Below Target")</f>
        <v>Met</v>
      </c>
      <c r="V927" t="str">
        <f>IF(tblOperations[[#This Row],[SLA_Compliance]]&gt;=_xlfn.XLOOKUP('04_References'!$A$3,tblKPITargets[KPI_Name],tblKPITargets[Target_Value]),"Met","Below Target")</f>
        <v>Met</v>
      </c>
      <c r="W927" t="str">
        <f>IF(tblOperations[[#This Row],[Quality_Pass_Rate]]&gt;=_xlfn.XLOOKUP('04_References'!$A$4,tblKPITargets[KPI_Name],tblKPITargets[Target_Value]),"Met","Below Target")</f>
        <v>Met</v>
      </c>
      <c r="X927" t="str">
        <f>IF(tblOperations[[#This Row],[Average_Completion_Days]]&lt;=_xlfn.XLOOKUP('04_References'!$A$7,tblKPITargets[KPI_Name],tblKPITargets[Target_Value]),"Met","Below Target")</f>
        <v>Met</v>
      </c>
      <c r="Y927" t="str">
        <f>IF(tblOperations[[#This Row],[Closing_Backlog]]&lt;=_xlfn.XLOOKUP('04_References'!$A$8,tblKPITargets[KPI_Name],tblKPITargets[Target_Value]),"Met","Below Target")</f>
        <v>Met</v>
      </c>
    </row>
    <row r="928" spans="1:25">
      <c r="A928" s="6" t="s">
        <v>957</v>
      </c>
      <c r="B928" s="7">
        <v>46065</v>
      </c>
      <c r="C928" s="2" t="s">
        <v>18</v>
      </c>
      <c r="D928" s="2" t="s">
        <v>23</v>
      </c>
      <c r="E928" s="2">
        <v>264</v>
      </c>
      <c r="F928" s="2">
        <v>31</v>
      </c>
      <c r="G928" s="2">
        <v>295</v>
      </c>
      <c r="H928" s="2">
        <v>31</v>
      </c>
      <c r="I928" s="2">
        <v>264</v>
      </c>
      <c r="J928" s="2">
        <v>0</v>
      </c>
      <c r="K928" s="2">
        <v>0</v>
      </c>
      <c r="L928" s="2">
        <v>8</v>
      </c>
      <c r="M928" s="2">
        <v>0.6</v>
      </c>
      <c r="N928" s="2">
        <v>0.99199999999999999</v>
      </c>
      <c r="O928" s="2">
        <v>2.5</v>
      </c>
      <c r="P928" s="2">
        <v>0.7</v>
      </c>
      <c r="Q928" s="3">
        <v>0.105</v>
      </c>
      <c r="R928" s="4" t="str">
        <f>TRIM(tblOperations[[#This Row],[Region]])</f>
        <v>Scotland</v>
      </c>
      <c r="S928" s="4" t="str">
        <f>TRIM(tblOperations[[#This Row],[Team]])</f>
        <v>Estates Support</v>
      </c>
      <c r="T928" s="4" t="str">
        <f>_xlfn.XLOOKUP(R928,tblRegionReference[Region],tblRegionReference[Area],"Not Found")</f>
        <v>North</v>
      </c>
      <c r="U928" s="4" t="str">
        <f>IF(tblOperations[[#This Row],[Completion_Rate]]&gt;=_xlfn.XLOOKUP("Completion Rate",tblKPITargets[KPI_Name],tblKPITargets[Target_Value]),"Met","Below Target")</f>
        <v>Below Target</v>
      </c>
      <c r="V928" t="str">
        <f>IF(tblOperations[[#This Row],[SLA_Compliance]]&gt;=_xlfn.XLOOKUP('04_References'!$A$3,tblKPITargets[KPI_Name],tblKPITargets[Target_Value]),"Met","Below Target")</f>
        <v>Below Target</v>
      </c>
      <c r="W928" t="str">
        <f>IF(tblOperations[[#This Row],[Quality_Pass_Rate]]&gt;=_xlfn.XLOOKUP('04_References'!$A$4,tblKPITargets[KPI_Name],tblKPITargets[Target_Value]),"Met","Below Target")</f>
        <v>Met</v>
      </c>
      <c r="X928" t="str">
        <f>IF(tblOperations[[#This Row],[Average_Completion_Days]]&lt;=_xlfn.XLOOKUP('04_References'!$A$7,tblKPITargets[KPI_Name],tblKPITargets[Target_Value]),"Met","Below Target")</f>
        <v>Below Target</v>
      </c>
      <c r="Y928" t="str">
        <f>IF(tblOperations[[#This Row],[Closing_Backlog]]&lt;=_xlfn.XLOOKUP('04_References'!$A$8,tblKPITargets[KPI_Name],tblKPITargets[Target_Value]),"Met","Below Target")</f>
        <v>Below Target</v>
      </c>
    </row>
    <row r="929" spans="1:25">
      <c r="A929" s="8" t="s">
        <v>958</v>
      </c>
      <c r="B929" s="9">
        <v>46065</v>
      </c>
      <c r="C929" s="4" t="s">
        <v>18</v>
      </c>
      <c r="D929" s="4" t="s">
        <v>25</v>
      </c>
      <c r="E929" s="4">
        <v>0</v>
      </c>
      <c r="F929" s="4">
        <v>33</v>
      </c>
      <c r="G929" s="4">
        <v>33</v>
      </c>
      <c r="H929" s="4">
        <v>33</v>
      </c>
      <c r="I929" s="4">
        <v>0</v>
      </c>
      <c r="J929" s="4">
        <v>0</v>
      </c>
      <c r="K929" s="4">
        <v>0</v>
      </c>
      <c r="L929" s="4">
        <v>1.3</v>
      </c>
      <c r="M929" s="4">
        <v>0.95599999999999996</v>
      </c>
      <c r="N929" s="4">
        <v>0.96899999999999997</v>
      </c>
      <c r="O929" s="4">
        <v>4.7</v>
      </c>
      <c r="P929" s="4">
        <v>0.69499999999999995</v>
      </c>
      <c r="Q929" s="5">
        <v>1</v>
      </c>
      <c r="R929" s="4" t="str">
        <f>TRIM(tblOperations[[#This Row],[Region]])</f>
        <v>Scotland</v>
      </c>
      <c r="S929" s="4" t="str">
        <f>TRIM(tblOperations[[#This Row],[Team]])</f>
        <v>Workplace Projects</v>
      </c>
      <c r="T929" s="4" t="str">
        <f>_xlfn.XLOOKUP(R929,tblRegionReference[Region],tblRegionReference[Area],"Not Found")</f>
        <v>North</v>
      </c>
      <c r="U929" s="4" t="str">
        <f>IF(tblOperations[[#This Row],[Completion_Rate]]&gt;=_xlfn.XLOOKUP("Completion Rate",tblKPITargets[KPI_Name],tblKPITargets[Target_Value]),"Met","Below Target")</f>
        <v>Met</v>
      </c>
      <c r="V929" t="str">
        <f>IF(tblOperations[[#This Row],[SLA_Compliance]]&gt;=_xlfn.XLOOKUP('04_References'!$A$3,tblKPITargets[KPI_Name],tblKPITargets[Target_Value]),"Met","Below Target")</f>
        <v>Met</v>
      </c>
      <c r="W929" t="str">
        <f>IF(tblOperations[[#This Row],[Quality_Pass_Rate]]&gt;=_xlfn.XLOOKUP('04_References'!$A$4,tblKPITargets[KPI_Name],tblKPITargets[Target_Value]),"Met","Below Target")</f>
        <v>Met</v>
      </c>
      <c r="X929" t="str">
        <f>IF(tblOperations[[#This Row],[Average_Completion_Days]]&lt;=_xlfn.XLOOKUP('04_References'!$A$7,tblKPITargets[KPI_Name],tblKPITargets[Target_Value]),"Met","Below Target")</f>
        <v>Met</v>
      </c>
      <c r="Y929" t="str">
        <f>IF(tblOperations[[#This Row],[Closing_Backlog]]&lt;=_xlfn.XLOOKUP('04_References'!$A$8,tblKPITargets[KPI_Name],tblKPITargets[Target_Value]),"Met","Below Target")</f>
        <v>Met</v>
      </c>
    </row>
    <row r="930" spans="1:25">
      <c r="A930" s="6" t="s">
        <v>959</v>
      </c>
      <c r="B930" s="7">
        <v>46065</v>
      </c>
      <c r="C930" s="2" t="s">
        <v>27</v>
      </c>
      <c r="D930" s="2" t="s">
        <v>19</v>
      </c>
      <c r="E930" s="2">
        <v>5</v>
      </c>
      <c r="F930" s="2">
        <v>42</v>
      </c>
      <c r="G930" s="2">
        <v>47</v>
      </c>
      <c r="H930" s="2">
        <v>40</v>
      </c>
      <c r="I930" s="2">
        <v>7</v>
      </c>
      <c r="J930" s="2">
        <v>0</v>
      </c>
      <c r="K930" s="2">
        <v>0</v>
      </c>
      <c r="L930" s="2">
        <v>2.1</v>
      </c>
      <c r="M930" s="2">
        <v>0.90200000000000002</v>
      </c>
      <c r="N930" s="2">
        <v>0.98099999999999998</v>
      </c>
      <c r="O930" s="2">
        <v>4.3</v>
      </c>
      <c r="P930" s="2">
        <v>0.79400000000000004</v>
      </c>
      <c r="Q930" s="3">
        <v>0.85099999999999998</v>
      </c>
      <c r="R930" s="4" t="str">
        <f>TRIM(tblOperations[[#This Row],[Region]])</f>
        <v>North East</v>
      </c>
      <c r="S930" s="4" t="str">
        <f>TRIM(tblOperations[[#This Row],[Team]])</f>
        <v>Workplace Services</v>
      </c>
      <c r="T930" s="4" t="str">
        <f>_xlfn.XLOOKUP(R930,tblRegionReference[Region],tblRegionReference[Area],"Not Found")</f>
        <v>North</v>
      </c>
      <c r="U930" s="4" t="str">
        <f>IF(tblOperations[[#This Row],[Completion_Rate]]&gt;=_xlfn.XLOOKUP("Completion Rate",tblKPITargets[KPI_Name],tblKPITargets[Target_Value]),"Met","Below Target")</f>
        <v>Below Target</v>
      </c>
      <c r="V930" t="str">
        <f>IF(tblOperations[[#This Row],[SLA_Compliance]]&gt;=_xlfn.XLOOKUP('04_References'!$A$3,tblKPITargets[KPI_Name],tblKPITargets[Target_Value]),"Met","Below Target")</f>
        <v>Below Target</v>
      </c>
      <c r="W930" t="str">
        <f>IF(tblOperations[[#This Row],[Quality_Pass_Rate]]&gt;=_xlfn.XLOOKUP('04_References'!$A$4,tblKPITargets[KPI_Name],tblKPITargets[Target_Value]),"Met","Below Target")</f>
        <v>Met</v>
      </c>
      <c r="X930" t="str">
        <f>IF(tblOperations[[#This Row],[Average_Completion_Days]]&lt;=_xlfn.XLOOKUP('04_References'!$A$7,tblKPITargets[KPI_Name],tblKPITargets[Target_Value]),"Met","Below Target")</f>
        <v>Met</v>
      </c>
      <c r="Y930" t="str">
        <f>IF(tblOperations[[#This Row],[Closing_Backlog]]&lt;=_xlfn.XLOOKUP('04_References'!$A$8,tblKPITargets[KPI_Name],tblKPITargets[Target_Value]),"Met","Below Target")</f>
        <v>Met</v>
      </c>
    </row>
    <row r="931" spans="1:25">
      <c r="A931" s="8" t="s">
        <v>960</v>
      </c>
      <c r="B931" s="9">
        <v>46065</v>
      </c>
      <c r="C931" s="4" t="s">
        <v>27</v>
      </c>
      <c r="D931" s="4" t="s">
        <v>21</v>
      </c>
      <c r="E931" s="4">
        <v>35</v>
      </c>
      <c r="F931" s="4">
        <v>43</v>
      </c>
      <c r="G931" s="4">
        <v>78</v>
      </c>
      <c r="H931" s="4">
        <v>55</v>
      </c>
      <c r="I931" s="4">
        <v>23</v>
      </c>
      <c r="J931" s="4">
        <v>0</v>
      </c>
      <c r="K931" s="4">
        <v>0</v>
      </c>
      <c r="L931" s="4">
        <v>3.2</v>
      </c>
      <c r="M931" s="4">
        <v>0.80600000000000005</v>
      </c>
      <c r="N931" s="4">
        <v>0.98299999999999998</v>
      </c>
      <c r="O931" s="4">
        <v>3.6</v>
      </c>
      <c r="P931" s="4">
        <v>0.626</v>
      </c>
      <c r="Q931" s="5">
        <v>0.70499999999999996</v>
      </c>
      <c r="R931" s="4" t="str">
        <f>TRIM(tblOperations[[#This Row],[Region]])</f>
        <v>North East</v>
      </c>
      <c r="S931" s="4" t="str">
        <f>TRIM(tblOperations[[#This Row],[Team]])</f>
        <v>Facilities Response</v>
      </c>
      <c r="T931" s="4" t="str">
        <f>_xlfn.XLOOKUP(R931,tblRegionReference[Region],tblRegionReference[Area],"Not Found")</f>
        <v>North</v>
      </c>
      <c r="U931" s="4" t="str">
        <f>IF(tblOperations[[#This Row],[Completion_Rate]]&gt;=_xlfn.XLOOKUP("Completion Rate",tblKPITargets[KPI_Name],tblKPITargets[Target_Value]),"Met","Below Target")</f>
        <v>Below Target</v>
      </c>
      <c r="V931" t="str">
        <f>IF(tblOperations[[#This Row],[SLA_Compliance]]&gt;=_xlfn.XLOOKUP('04_References'!$A$3,tblKPITargets[KPI_Name],tblKPITargets[Target_Value]),"Met","Below Target")</f>
        <v>Below Target</v>
      </c>
      <c r="W931" t="str">
        <f>IF(tblOperations[[#This Row],[Quality_Pass_Rate]]&gt;=_xlfn.XLOOKUP('04_References'!$A$4,tblKPITargets[KPI_Name],tblKPITargets[Target_Value]),"Met","Below Target")</f>
        <v>Met</v>
      </c>
      <c r="X931" t="str">
        <f>IF(tblOperations[[#This Row],[Average_Completion_Days]]&lt;=_xlfn.XLOOKUP('04_References'!$A$7,tblKPITargets[KPI_Name],tblKPITargets[Target_Value]),"Met","Below Target")</f>
        <v>Below Target</v>
      </c>
      <c r="Y931" t="str">
        <f>IF(tblOperations[[#This Row],[Closing_Backlog]]&lt;=_xlfn.XLOOKUP('04_References'!$A$8,tblKPITargets[KPI_Name],tblKPITargets[Target_Value]),"Met","Below Target")</f>
        <v>Below Target</v>
      </c>
    </row>
    <row r="932" spans="1:25">
      <c r="A932" s="6" t="s">
        <v>961</v>
      </c>
      <c r="B932" s="7">
        <v>46065</v>
      </c>
      <c r="C932" s="2" t="s">
        <v>27</v>
      </c>
      <c r="D932" s="2" t="s">
        <v>23</v>
      </c>
      <c r="E932" s="2">
        <v>645</v>
      </c>
      <c r="F932" s="2">
        <v>45</v>
      </c>
      <c r="G932" s="2">
        <v>690</v>
      </c>
      <c r="H932" s="2">
        <v>22</v>
      </c>
      <c r="I932" s="2">
        <v>668</v>
      </c>
      <c r="J932" s="2">
        <v>0</v>
      </c>
      <c r="K932" s="2">
        <v>0</v>
      </c>
      <c r="L932" s="2">
        <v>8</v>
      </c>
      <c r="M932" s="2">
        <v>0.6</v>
      </c>
      <c r="N932" s="2">
        <v>0.96199999999999997</v>
      </c>
      <c r="O932" s="2">
        <v>2.5</v>
      </c>
      <c r="P932" s="2">
        <v>0.755</v>
      </c>
      <c r="Q932" s="3">
        <v>3.2000000000000001E-2</v>
      </c>
      <c r="R932" s="4" t="str">
        <f>TRIM(tblOperations[[#This Row],[Region]])</f>
        <v>North East</v>
      </c>
      <c r="S932" s="4" t="str">
        <f>TRIM(tblOperations[[#This Row],[Team]])</f>
        <v>Estates Support</v>
      </c>
      <c r="T932" s="4" t="str">
        <f>_xlfn.XLOOKUP(R932,tblRegionReference[Region],tblRegionReference[Area],"Not Found")</f>
        <v>North</v>
      </c>
      <c r="U932" s="4" t="str">
        <f>IF(tblOperations[[#This Row],[Completion_Rate]]&gt;=_xlfn.XLOOKUP("Completion Rate",tblKPITargets[KPI_Name],tblKPITargets[Target_Value]),"Met","Below Target")</f>
        <v>Below Target</v>
      </c>
      <c r="V932" t="str">
        <f>IF(tblOperations[[#This Row],[SLA_Compliance]]&gt;=_xlfn.XLOOKUP('04_References'!$A$3,tblKPITargets[KPI_Name],tblKPITargets[Target_Value]),"Met","Below Target")</f>
        <v>Below Target</v>
      </c>
      <c r="W932" t="str">
        <f>IF(tblOperations[[#This Row],[Quality_Pass_Rate]]&gt;=_xlfn.XLOOKUP('04_References'!$A$4,tblKPITargets[KPI_Name],tblKPITargets[Target_Value]),"Met","Below Target")</f>
        <v>Met</v>
      </c>
      <c r="X932" t="str">
        <f>IF(tblOperations[[#This Row],[Average_Completion_Days]]&lt;=_xlfn.XLOOKUP('04_References'!$A$7,tblKPITargets[KPI_Name],tblKPITargets[Target_Value]),"Met","Below Target")</f>
        <v>Below Target</v>
      </c>
      <c r="Y932" t="str">
        <f>IF(tblOperations[[#This Row],[Closing_Backlog]]&lt;=_xlfn.XLOOKUP('04_References'!$A$8,tblKPITargets[KPI_Name],tblKPITargets[Target_Value]),"Met","Below Target")</f>
        <v>Below Target</v>
      </c>
    </row>
    <row r="933" spans="1:25">
      <c r="A933" s="8" t="s">
        <v>962</v>
      </c>
      <c r="B933" s="9">
        <v>46065</v>
      </c>
      <c r="C933" s="4" t="s">
        <v>27</v>
      </c>
      <c r="D933" s="4" t="s">
        <v>25</v>
      </c>
      <c r="E933" s="4">
        <v>28</v>
      </c>
      <c r="F933" s="4">
        <v>31</v>
      </c>
      <c r="G933" s="4">
        <v>59</v>
      </c>
      <c r="H933" s="4">
        <v>26</v>
      </c>
      <c r="I933" s="4">
        <v>33</v>
      </c>
      <c r="J933" s="4">
        <v>0</v>
      </c>
      <c r="K933" s="4">
        <v>0</v>
      </c>
      <c r="L933" s="4">
        <v>3.6</v>
      </c>
      <c r="M933" s="4">
        <v>0.76600000000000001</v>
      </c>
      <c r="N933" s="4">
        <v>0.97199999999999998</v>
      </c>
      <c r="O933" s="4">
        <v>3.4</v>
      </c>
      <c r="P933" s="4">
        <v>0.81100000000000005</v>
      </c>
      <c r="Q933" s="5">
        <v>0.441</v>
      </c>
      <c r="R933" s="4" t="str">
        <f>TRIM(tblOperations[[#This Row],[Region]])</f>
        <v>North East</v>
      </c>
      <c r="S933" s="4" t="str">
        <f>TRIM(tblOperations[[#This Row],[Team]])</f>
        <v>Workplace Projects</v>
      </c>
      <c r="T933" s="4" t="str">
        <f>_xlfn.XLOOKUP(R933,tblRegionReference[Region],tblRegionReference[Area],"Not Found")</f>
        <v>North</v>
      </c>
      <c r="U933" s="4" t="str">
        <f>IF(tblOperations[[#This Row],[Completion_Rate]]&gt;=_xlfn.XLOOKUP("Completion Rate",tblKPITargets[KPI_Name],tblKPITargets[Target_Value]),"Met","Below Target")</f>
        <v>Below Target</v>
      </c>
      <c r="V933" t="str">
        <f>IF(tblOperations[[#This Row],[SLA_Compliance]]&gt;=_xlfn.XLOOKUP('04_References'!$A$3,tblKPITargets[KPI_Name],tblKPITargets[Target_Value]),"Met","Below Target")</f>
        <v>Below Target</v>
      </c>
      <c r="W933" t="str">
        <f>IF(tblOperations[[#This Row],[Quality_Pass_Rate]]&gt;=_xlfn.XLOOKUP('04_References'!$A$4,tblKPITargets[KPI_Name],tblKPITargets[Target_Value]),"Met","Below Target")</f>
        <v>Met</v>
      </c>
      <c r="X933" t="str">
        <f>IF(tblOperations[[#This Row],[Average_Completion_Days]]&lt;=_xlfn.XLOOKUP('04_References'!$A$7,tblKPITargets[KPI_Name],tblKPITargets[Target_Value]),"Met","Below Target")</f>
        <v>Below Target</v>
      </c>
      <c r="Y933" t="str">
        <f>IF(tblOperations[[#This Row],[Closing_Backlog]]&lt;=_xlfn.XLOOKUP('04_References'!$A$8,tblKPITargets[KPI_Name],tblKPITargets[Target_Value]),"Met","Below Target")</f>
        <v>Below Target</v>
      </c>
    </row>
    <row r="934" spans="1:25">
      <c r="A934" s="6" t="s">
        <v>963</v>
      </c>
      <c r="B934" s="7">
        <v>46065</v>
      </c>
      <c r="C934" s="2" t="s">
        <v>32</v>
      </c>
      <c r="D934" s="2" t="s">
        <v>19</v>
      </c>
      <c r="E934" s="2">
        <v>275</v>
      </c>
      <c r="F934" s="2">
        <v>30</v>
      </c>
      <c r="G934" s="2">
        <v>305</v>
      </c>
      <c r="H934" s="2">
        <v>38</v>
      </c>
      <c r="I934" s="2">
        <v>267</v>
      </c>
      <c r="J934" s="2">
        <v>0</v>
      </c>
      <c r="K934" s="2">
        <v>0</v>
      </c>
      <c r="L934" s="2">
        <v>8</v>
      </c>
      <c r="M934" s="2">
        <v>0.6</v>
      </c>
      <c r="N934" s="2">
        <v>0.99399999999999999</v>
      </c>
      <c r="O934" s="2">
        <v>2.5</v>
      </c>
      <c r="P934" s="2">
        <v>0.76200000000000001</v>
      </c>
      <c r="Q934" s="3">
        <v>0.125</v>
      </c>
      <c r="R934" s="4" t="str">
        <f>TRIM(tblOperations[[#This Row],[Region]])</f>
        <v>North West</v>
      </c>
      <c r="S934" s="4" t="str">
        <f>TRIM(tblOperations[[#This Row],[Team]])</f>
        <v>Workplace Services</v>
      </c>
      <c r="T934" s="4" t="str">
        <f>_xlfn.XLOOKUP(R934,tblRegionReference[Region],tblRegionReference[Area],"Not Found")</f>
        <v>North</v>
      </c>
      <c r="U934" s="4" t="str">
        <f>IF(tblOperations[[#This Row],[Completion_Rate]]&gt;=_xlfn.XLOOKUP("Completion Rate",tblKPITargets[KPI_Name],tblKPITargets[Target_Value]),"Met","Below Target")</f>
        <v>Below Target</v>
      </c>
      <c r="V934" t="str">
        <f>IF(tblOperations[[#This Row],[SLA_Compliance]]&gt;=_xlfn.XLOOKUP('04_References'!$A$3,tblKPITargets[KPI_Name],tblKPITargets[Target_Value]),"Met","Below Target")</f>
        <v>Below Target</v>
      </c>
      <c r="W934" t="str">
        <f>IF(tblOperations[[#This Row],[Quality_Pass_Rate]]&gt;=_xlfn.XLOOKUP('04_References'!$A$4,tblKPITargets[KPI_Name],tblKPITargets[Target_Value]),"Met","Below Target")</f>
        <v>Met</v>
      </c>
      <c r="X934" t="str">
        <f>IF(tblOperations[[#This Row],[Average_Completion_Days]]&lt;=_xlfn.XLOOKUP('04_References'!$A$7,tblKPITargets[KPI_Name],tblKPITargets[Target_Value]),"Met","Below Target")</f>
        <v>Below Target</v>
      </c>
      <c r="Y934" t="str">
        <f>IF(tblOperations[[#This Row],[Closing_Backlog]]&lt;=_xlfn.XLOOKUP('04_References'!$A$8,tblKPITargets[KPI_Name],tblKPITargets[Target_Value]),"Met","Below Target")</f>
        <v>Below Target</v>
      </c>
    </row>
    <row r="935" spans="1:25">
      <c r="A935" s="8" t="s">
        <v>964</v>
      </c>
      <c r="B935" s="9">
        <v>46065</v>
      </c>
      <c r="C935" s="4" t="s">
        <v>32</v>
      </c>
      <c r="D935" s="4" t="s">
        <v>21</v>
      </c>
      <c r="E935" s="4">
        <v>663</v>
      </c>
      <c r="F935" s="4">
        <v>33</v>
      </c>
      <c r="G935" s="4">
        <v>696</v>
      </c>
      <c r="H935" s="4">
        <v>23</v>
      </c>
      <c r="I935" s="4">
        <v>673</v>
      </c>
      <c r="J935" s="4">
        <v>0</v>
      </c>
      <c r="K935" s="4">
        <v>0</v>
      </c>
      <c r="L935" s="4">
        <v>8</v>
      </c>
      <c r="M935" s="4">
        <v>0.6</v>
      </c>
      <c r="N935" s="4">
        <v>1</v>
      </c>
      <c r="O935" s="4">
        <v>2.5</v>
      </c>
      <c r="P935" s="4">
        <v>0.65500000000000003</v>
      </c>
      <c r="Q935" s="5">
        <v>3.3000000000000002E-2</v>
      </c>
      <c r="R935" s="4" t="str">
        <f>TRIM(tblOperations[[#This Row],[Region]])</f>
        <v>North West</v>
      </c>
      <c r="S935" s="4" t="str">
        <f>TRIM(tblOperations[[#This Row],[Team]])</f>
        <v>Facilities Response</v>
      </c>
      <c r="T935" s="4" t="str">
        <f>_xlfn.XLOOKUP(R935,tblRegionReference[Region],tblRegionReference[Area],"Not Found")</f>
        <v>North</v>
      </c>
      <c r="U935" s="4" t="str">
        <f>IF(tblOperations[[#This Row],[Completion_Rate]]&gt;=_xlfn.XLOOKUP("Completion Rate",tblKPITargets[KPI_Name],tblKPITargets[Target_Value]),"Met","Below Target")</f>
        <v>Below Target</v>
      </c>
      <c r="V935" t="str">
        <f>IF(tblOperations[[#This Row],[SLA_Compliance]]&gt;=_xlfn.XLOOKUP('04_References'!$A$3,tblKPITargets[KPI_Name],tblKPITargets[Target_Value]),"Met","Below Target")</f>
        <v>Below Target</v>
      </c>
      <c r="W935" t="str">
        <f>IF(tblOperations[[#This Row],[Quality_Pass_Rate]]&gt;=_xlfn.XLOOKUP('04_References'!$A$4,tblKPITargets[KPI_Name],tblKPITargets[Target_Value]),"Met","Below Target")</f>
        <v>Met</v>
      </c>
      <c r="X935" t="str">
        <f>IF(tblOperations[[#This Row],[Average_Completion_Days]]&lt;=_xlfn.XLOOKUP('04_References'!$A$7,tblKPITargets[KPI_Name],tblKPITargets[Target_Value]),"Met","Below Target")</f>
        <v>Below Target</v>
      </c>
      <c r="Y935" t="str">
        <f>IF(tblOperations[[#This Row],[Closing_Backlog]]&lt;=_xlfn.XLOOKUP('04_References'!$A$8,tblKPITargets[KPI_Name],tblKPITargets[Target_Value]),"Met","Below Target")</f>
        <v>Below Target</v>
      </c>
    </row>
    <row r="936" spans="1:25">
      <c r="A936" s="6" t="s">
        <v>965</v>
      </c>
      <c r="B936" s="7">
        <v>46065</v>
      </c>
      <c r="C936" s="2" t="s">
        <v>32</v>
      </c>
      <c r="D936" s="2" t="s">
        <v>23</v>
      </c>
      <c r="E936" s="2">
        <v>737</v>
      </c>
      <c r="F936" s="2">
        <v>34</v>
      </c>
      <c r="G936" s="2">
        <v>771</v>
      </c>
      <c r="H936" s="2">
        <v>18</v>
      </c>
      <c r="I936" s="2">
        <v>753</v>
      </c>
      <c r="J936" s="2">
        <v>0</v>
      </c>
      <c r="K936" s="2">
        <v>0</v>
      </c>
      <c r="L936" s="2">
        <v>8</v>
      </c>
      <c r="M936" s="2">
        <v>0.6</v>
      </c>
      <c r="N936" s="2">
        <v>0.99</v>
      </c>
      <c r="O936" s="2">
        <v>2.5</v>
      </c>
      <c r="P936" s="2">
        <v>0.67200000000000004</v>
      </c>
      <c r="Q936" s="3">
        <v>2.3E-2</v>
      </c>
      <c r="R936" s="4" t="str">
        <f>TRIM(tblOperations[[#This Row],[Region]])</f>
        <v>North West</v>
      </c>
      <c r="S936" s="4" t="str">
        <f>TRIM(tblOperations[[#This Row],[Team]])</f>
        <v>Estates Support</v>
      </c>
      <c r="T936" s="4" t="str">
        <f>_xlfn.XLOOKUP(R936,tblRegionReference[Region],tblRegionReference[Area],"Not Found")</f>
        <v>North</v>
      </c>
      <c r="U936" s="4" t="str">
        <f>IF(tblOperations[[#This Row],[Completion_Rate]]&gt;=_xlfn.XLOOKUP("Completion Rate",tblKPITargets[KPI_Name],tblKPITargets[Target_Value]),"Met","Below Target")</f>
        <v>Below Target</v>
      </c>
      <c r="V936" t="str">
        <f>IF(tblOperations[[#This Row],[SLA_Compliance]]&gt;=_xlfn.XLOOKUP('04_References'!$A$3,tblKPITargets[KPI_Name],tblKPITargets[Target_Value]),"Met","Below Target")</f>
        <v>Below Target</v>
      </c>
      <c r="W936" t="str">
        <f>IF(tblOperations[[#This Row],[Quality_Pass_Rate]]&gt;=_xlfn.XLOOKUP('04_References'!$A$4,tblKPITargets[KPI_Name],tblKPITargets[Target_Value]),"Met","Below Target")</f>
        <v>Met</v>
      </c>
      <c r="X936" t="str">
        <f>IF(tblOperations[[#This Row],[Average_Completion_Days]]&lt;=_xlfn.XLOOKUP('04_References'!$A$7,tblKPITargets[KPI_Name],tblKPITargets[Target_Value]),"Met","Below Target")</f>
        <v>Below Target</v>
      </c>
      <c r="Y936" t="str">
        <f>IF(tblOperations[[#This Row],[Closing_Backlog]]&lt;=_xlfn.XLOOKUP('04_References'!$A$8,tblKPITargets[KPI_Name],tblKPITargets[Target_Value]),"Met","Below Target")</f>
        <v>Below Target</v>
      </c>
    </row>
    <row r="937" spans="1:25">
      <c r="A937" s="8" t="s">
        <v>966</v>
      </c>
      <c r="B937" s="9">
        <v>46065</v>
      </c>
      <c r="C937" s="4" t="s">
        <v>32</v>
      </c>
      <c r="D937" s="4" t="s">
        <v>25</v>
      </c>
      <c r="E937" s="4">
        <v>0</v>
      </c>
      <c r="F937" s="4">
        <v>35</v>
      </c>
      <c r="G937" s="4">
        <v>35</v>
      </c>
      <c r="H937" s="4">
        <v>35</v>
      </c>
      <c r="I937" s="4">
        <v>0</v>
      </c>
      <c r="J937" s="4">
        <v>0</v>
      </c>
      <c r="K937" s="4">
        <v>0</v>
      </c>
      <c r="L937" s="4">
        <v>1.4</v>
      </c>
      <c r="M937" s="4">
        <v>0.98499999999999999</v>
      </c>
      <c r="N937" s="4">
        <v>1</v>
      </c>
      <c r="O937" s="4">
        <v>4.5999999999999996</v>
      </c>
      <c r="P937" s="4">
        <v>0.68200000000000005</v>
      </c>
      <c r="Q937" s="5">
        <v>1</v>
      </c>
      <c r="R937" s="4" t="str">
        <f>TRIM(tblOperations[[#This Row],[Region]])</f>
        <v>North West</v>
      </c>
      <c r="S937" s="4" t="str">
        <f>TRIM(tblOperations[[#This Row],[Team]])</f>
        <v>Workplace Projects</v>
      </c>
      <c r="T937" s="4" t="str">
        <f>_xlfn.XLOOKUP(R937,tblRegionReference[Region],tblRegionReference[Area],"Not Found")</f>
        <v>North</v>
      </c>
      <c r="U937" s="4" t="str">
        <f>IF(tblOperations[[#This Row],[Completion_Rate]]&gt;=_xlfn.XLOOKUP("Completion Rate",tblKPITargets[KPI_Name],tblKPITargets[Target_Value]),"Met","Below Target")</f>
        <v>Met</v>
      </c>
      <c r="V937" t="str">
        <f>IF(tblOperations[[#This Row],[SLA_Compliance]]&gt;=_xlfn.XLOOKUP('04_References'!$A$3,tblKPITargets[KPI_Name],tblKPITargets[Target_Value]),"Met","Below Target")</f>
        <v>Met</v>
      </c>
      <c r="W937" t="str">
        <f>IF(tblOperations[[#This Row],[Quality_Pass_Rate]]&gt;=_xlfn.XLOOKUP('04_References'!$A$4,tblKPITargets[KPI_Name],tblKPITargets[Target_Value]),"Met","Below Target")</f>
        <v>Met</v>
      </c>
      <c r="X937" t="str">
        <f>IF(tblOperations[[#This Row],[Average_Completion_Days]]&lt;=_xlfn.XLOOKUP('04_References'!$A$7,tblKPITargets[KPI_Name],tblKPITargets[Target_Value]),"Met","Below Target")</f>
        <v>Met</v>
      </c>
      <c r="Y937" t="str">
        <f>IF(tblOperations[[#This Row],[Closing_Backlog]]&lt;=_xlfn.XLOOKUP('04_References'!$A$8,tblKPITargets[KPI_Name],tblKPITargets[Target_Value]),"Met","Below Target")</f>
        <v>Met</v>
      </c>
    </row>
    <row r="938" spans="1:25">
      <c r="A938" s="6" t="s">
        <v>967</v>
      </c>
      <c r="B938" s="7">
        <v>46065</v>
      </c>
      <c r="C938" s="2" t="s">
        <v>37</v>
      </c>
      <c r="D938" s="2" t="s">
        <v>19</v>
      </c>
      <c r="E938" s="2">
        <v>17</v>
      </c>
      <c r="F938" s="2">
        <v>27</v>
      </c>
      <c r="G938" s="2">
        <v>44</v>
      </c>
      <c r="H938" s="2">
        <v>44</v>
      </c>
      <c r="I938" s="2">
        <v>0</v>
      </c>
      <c r="J938" s="2">
        <v>0</v>
      </c>
      <c r="K938" s="2">
        <v>0</v>
      </c>
      <c r="L938" s="2">
        <v>1.2</v>
      </c>
      <c r="M938" s="2">
        <v>0.97699999999999998</v>
      </c>
      <c r="N938" s="2">
        <v>0.998</v>
      </c>
      <c r="O938" s="2">
        <v>4.4000000000000004</v>
      </c>
      <c r="P938" s="2">
        <v>0.78400000000000003</v>
      </c>
      <c r="Q938" s="3">
        <v>1</v>
      </c>
      <c r="R938" s="4" t="str">
        <f>TRIM(tblOperations[[#This Row],[Region]])</f>
        <v>Midlands</v>
      </c>
      <c r="S938" s="4" t="str">
        <f>TRIM(tblOperations[[#This Row],[Team]])</f>
        <v>Workplace Services</v>
      </c>
      <c r="T938" s="4" t="str">
        <f>_xlfn.XLOOKUP(R938,tblRegionReference[Region],tblRegionReference[Area],"Not Found")</f>
        <v>Central</v>
      </c>
      <c r="U938" s="4" t="str">
        <f>IF(tblOperations[[#This Row],[Completion_Rate]]&gt;=_xlfn.XLOOKUP("Completion Rate",tblKPITargets[KPI_Name],tblKPITargets[Target_Value]),"Met","Below Target")</f>
        <v>Met</v>
      </c>
      <c r="V938" t="str">
        <f>IF(tblOperations[[#This Row],[SLA_Compliance]]&gt;=_xlfn.XLOOKUP('04_References'!$A$3,tblKPITargets[KPI_Name],tblKPITargets[Target_Value]),"Met","Below Target")</f>
        <v>Met</v>
      </c>
      <c r="W938" t="str">
        <f>IF(tblOperations[[#This Row],[Quality_Pass_Rate]]&gt;=_xlfn.XLOOKUP('04_References'!$A$4,tblKPITargets[KPI_Name],tblKPITargets[Target_Value]),"Met","Below Target")</f>
        <v>Met</v>
      </c>
      <c r="X938" t="str">
        <f>IF(tblOperations[[#This Row],[Average_Completion_Days]]&lt;=_xlfn.XLOOKUP('04_References'!$A$7,tblKPITargets[KPI_Name],tblKPITargets[Target_Value]),"Met","Below Target")</f>
        <v>Met</v>
      </c>
      <c r="Y938" t="str">
        <f>IF(tblOperations[[#This Row],[Closing_Backlog]]&lt;=_xlfn.XLOOKUP('04_References'!$A$8,tblKPITargets[KPI_Name],tblKPITargets[Target_Value]),"Met","Below Target")</f>
        <v>Met</v>
      </c>
    </row>
    <row r="939" spans="1:25">
      <c r="A939" s="8" t="s">
        <v>968</v>
      </c>
      <c r="B939" s="9">
        <v>46065</v>
      </c>
      <c r="C939" s="4" t="s">
        <v>37</v>
      </c>
      <c r="D939" s="4" t="s">
        <v>21</v>
      </c>
      <c r="E939" s="4">
        <v>364</v>
      </c>
      <c r="F939" s="4">
        <v>47</v>
      </c>
      <c r="G939" s="4">
        <v>411</v>
      </c>
      <c r="H939" s="4">
        <v>31</v>
      </c>
      <c r="I939" s="4">
        <v>380</v>
      </c>
      <c r="J939" s="4">
        <v>0</v>
      </c>
      <c r="K939" s="4">
        <v>0</v>
      </c>
      <c r="L939" s="4">
        <v>8</v>
      </c>
      <c r="M939" s="4">
        <v>0.6</v>
      </c>
      <c r="N939" s="4">
        <v>0.98199999999999998</v>
      </c>
      <c r="O939" s="4">
        <v>2.5</v>
      </c>
      <c r="P939" s="4">
        <v>0.70399999999999996</v>
      </c>
      <c r="Q939" s="5">
        <v>7.4999999999999997E-2</v>
      </c>
      <c r="R939" s="4" t="str">
        <f>TRIM(tblOperations[[#This Row],[Region]])</f>
        <v>Midlands</v>
      </c>
      <c r="S939" s="4" t="str">
        <f>TRIM(tblOperations[[#This Row],[Team]])</f>
        <v>Facilities Response</v>
      </c>
      <c r="T939" s="4" t="str">
        <f>_xlfn.XLOOKUP(R939,tblRegionReference[Region],tblRegionReference[Area],"Not Found")</f>
        <v>Central</v>
      </c>
      <c r="U939" s="4" t="str">
        <f>IF(tblOperations[[#This Row],[Completion_Rate]]&gt;=_xlfn.XLOOKUP("Completion Rate",tblKPITargets[KPI_Name],tblKPITargets[Target_Value]),"Met","Below Target")</f>
        <v>Below Target</v>
      </c>
      <c r="V939" t="str">
        <f>IF(tblOperations[[#This Row],[SLA_Compliance]]&gt;=_xlfn.XLOOKUP('04_References'!$A$3,tblKPITargets[KPI_Name],tblKPITargets[Target_Value]),"Met","Below Target")</f>
        <v>Below Target</v>
      </c>
      <c r="W939" t="str">
        <f>IF(tblOperations[[#This Row],[Quality_Pass_Rate]]&gt;=_xlfn.XLOOKUP('04_References'!$A$4,tblKPITargets[KPI_Name],tblKPITargets[Target_Value]),"Met","Below Target")</f>
        <v>Met</v>
      </c>
      <c r="X939" t="str">
        <f>IF(tblOperations[[#This Row],[Average_Completion_Days]]&lt;=_xlfn.XLOOKUP('04_References'!$A$7,tblKPITargets[KPI_Name],tblKPITargets[Target_Value]),"Met","Below Target")</f>
        <v>Below Target</v>
      </c>
      <c r="Y939" t="str">
        <f>IF(tblOperations[[#This Row],[Closing_Backlog]]&lt;=_xlfn.XLOOKUP('04_References'!$A$8,tblKPITargets[KPI_Name],tblKPITargets[Target_Value]),"Met","Below Target")</f>
        <v>Below Target</v>
      </c>
    </row>
    <row r="940" spans="1:25">
      <c r="A940" s="6" t="s">
        <v>969</v>
      </c>
      <c r="B940" s="7">
        <v>46065</v>
      </c>
      <c r="C940" s="2" t="s">
        <v>37</v>
      </c>
      <c r="D940" s="2" t="s">
        <v>23</v>
      </c>
      <c r="E940" s="2">
        <v>161</v>
      </c>
      <c r="F940" s="2">
        <v>39</v>
      </c>
      <c r="G940" s="2">
        <v>200</v>
      </c>
      <c r="H940" s="2">
        <v>32</v>
      </c>
      <c r="I940" s="2">
        <v>168</v>
      </c>
      <c r="J940" s="2">
        <v>0</v>
      </c>
      <c r="K940" s="2">
        <v>0</v>
      </c>
      <c r="L940" s="2">
        <v>8</v>
      </c>
      <c r="M940" s="2">
        <v>0.6</v>
      </c>
      <c r="N940" s="2">
        <v>0.98</v>
      </c>
      <c r="O940" s="2">
        <v>2.5</v>
      </c>
      <c r="P940" s="2">
        <v>0.72899999999999998</v>
      </c>
      <c r="Q940" s="3">
        <v>0.16</v>
      </c>
      <c r="R940" s="4" t="str">
        <f>TRIM(tblOperations[[#This Row],[Region]])</f>
        <v>Midlands</v>
      </c>
      <c r="S940" s="4" t="str">
        <f>TRIM(tblOperations[[#This Row],[Team]])</f>
        <v>Estates Support</v>
      </c>
      <c r="T940" s="4" t="str">
        <f>_xlfn.XLOOKUP(R940,tblRegionReference[Region],tblRegionReference[Area],"Not Found")</f>
        <v>Central</v>
      </c>
      <c r="U940" s="4" t="str">
        <f>IF(tblOperations[[#This Row],[Completion_Rate]]&gt;=_xlfn.XLOOKUP("Completion Rate",tblKPITargets[KPI_Name],tblKPITargets[Target_Value]),"Met","Below Target")</f>
        <v>Below Target</v>
      </c>
      <c r="V940" t="str">
        <f>IF(tblOperations[[#This Row],[SLA_Compliance]]&gt;=_xlfn.XLOOKUP('04_References'!$A$3,tblKPITargets[KPI_Name],tblKPITargets[Target_Value]),"Met","Below Target")</f>
        <v>Below Target</v>
      </c>
      <c r="W940" t="str">
        <f>IF(tblOperations[[#This Row],[Quality_Pass_Rate]]&gt;=_xlfn.XLOOKUP('04_References'!$A$4,tblKPITargets[KPI_Name],tblKPITargets[Target_Value]),"Met","Below Target")</f>
        <v>Met</v>
      </c>
      <c r="X940" t="str">
        <f>IF(tblOperations[[#This Row],[Average_Completion_Days]]&lt;=_xlfn.XLOOKUP('04_References'!$A$7,tblKPITargets[KPI_Name],tblKPITargets[Target_Value]),"Met","Below Target")</f>
        <v>Below Target</v>
      </c>
      <c r="Y940" t="str">
        <f>IF(tblOperations[[#This Row],[Closing_Backlog]]&lt;=_xlfn.XLOOKUP('04_References'!$A$8,tblKPITargets[KPI_Name],tblKPITargets[Target_Value]),"Met","Below Target")</f>
        <v>Below Target</v>
      </c>
    </row>
    <row r="941" spans="1:25">
      <c r="A941" s="8" t="s">
        <v>970</v>
      </c>
      <c r="B941" s="9">
        <v>46065</v>
      </c>
      <c r="C941" s="4" t="s">
        <v>37</v>
      </c>
      <c r="D941" s="4" t="s">
        <v>25</v>
      </c>
      <c r="E941" s="4">
        <v>0</v>
      </c>
      <c r="F941" s="4">
        <v>18</v>
      </c>
      <c r="G941" s="4">
        <v>18</v>
      </c>
      <c r="H941" s="4">
        <v>18</v>
      </c>
      <c r="I941" s="4">
        <v>0</v>
      </c>
      <c r="J941" s="4">
        <v>0</v>
      </c>
      <c r="K941" s="4">
        <v>0</v>
      </c>
      <c r="L941" s="4">
        <v>0.9</v>
      </c>
      <c r="M941" s="4">
        <v>0.98799999999999999</v>
      </c>
      <c r="N941" s="4">
        <v>0.98199999999999998</v>
      </c>
      <c r="O941" s="4">
        <v>4.3</v>
      </c>
      <c r="P941" s="4">
        <v>0.747</v>
      </c>
      <c r="Q941" s="5">
        <v>1</v>
      </c>
      <c r="R941" s="4" t="str">
        <f>TRIM(tblOperations[[#This Row],[Region]])</f>
        <v>Midlands</v>
      </c>
      <c r="S941" s="4" t="str">
        <f>TRIM(tblOperations[[#This Row],[Team]])</f>
        <v>Workplace Projects</v>
      </c>
      <c r="T941" s="4" t="str">
        <f>_xlfn.XLOOKUP(R941,tblRegionReference[Region],tblRegionReference[Area],"Not Found")</f>
        <v>Central</v>
      </c>
      <c r="U941" s="4" t="str">
        <f>IF(tblOperations[[#This Row],[Completion_Rate]]&gt;=_xlfn.XLOOKUP("Completion Rate",tblKPITargets[KPI_Name],tblKPITargets[Target_Value]),"Met","Below Target")</f>
        <v>Met</v>
      </c>
      <c r="V941" t="str">
        <f>IF(tblOperations[[#This Row],[SLA_Compliance]]&gt;=_xlfn.XLOOKUP('04_References'!$A$3,tblKPITargets[KPI_Name],tblKPITargets[Target_Value]),"Met","Below Target")</f>
        <v>Met</v>
      </c>
      <c r="W941" t="str">
        <f>IF(tblOperations[[#This Row],[Quality_Pass_Rate]]&gt;=_xlfn.XLOOKUP('04_References'!$A$4,tblKPITargets[KPI_Name],tblKPITargets[Target_Value]),"Met","Below Target")</f>
        <v>Met</v>
      </c>
      <c r="X941" t="str">
        <f>IF(tblOperations[[#This Row],[Average_Completion_Days]]&lt;=_xlfn.XLOOKUP('04_References'!$A$7,tblKPITargets[KPI_Name],tblKPITargets[Target_Value]),"Met","Below Target")</f>
        <v>Met</v>
      </c>
      <c r="Y941" t="str">
        <f>IF(tblOperations[[#This Row],[Closing_Backlog]]&lt;=_xlfn.XLOOKUP('04_References'!$A$8,tblKPITargets[KPI_Name],tblKPITargets[Target_Value]),"Met","Below Target")</f>
        <v>Met</v>
      </c>
    </row>
    <row r="942" spans="1:25">
      <c r="A942" s="6" t="s">
        <v>971</v>
      </c>
      <c r="B942" s="7">
        <v>46065</v>
      </c>
      <c r="C942" s="2" t="s">
        <v>43</v>
      </c>
      <c r="D942" s="2" t="s">
        <v>19</v>
      </c>
      <c r="E942" s="2">
        <v>497</v>
      </c>
      <c r="F942" s="2">
        <v>40</v>
      </c>
      <c r="G942" s="2">
        <v>537</v>
      </c>
      <c r="H942" s="2">
        <v>29</v>
      </c>
      <c r="I942" s="2">
        <v>508</v>
      </c>
      <c r="J942" s="2">
        <v>0</v>
      </c>
      <c r="K942" s="2">
        <v>0</v>
      </c>
      <c r="L942" s="2">
        <v>8</v>
      </c>
      <c r="M942" s="2">
        <v>0.6</v>
      </c>
      <c r="N942" s="2">
        <v>0.97099999999999997</v>
      </c>
      <c r="O942" s="2">
        <v>2.5</v>
      </c>
      <c r="P942" s="2">
        <v>0.78400000000000003</v>
      </c>
      <c r="Q942" s="3">
        <v>5.3999999999999999E-2</v>
      </c>
      <c r="R942" s="4" t="str">
        <f>TRIM(tblOperations[[#This Row],[Region]])</f>
        <v>South West</v>
      </c>
      <c r="S942" s="4" t="str">
        <f>TRIM(tblOperations[[#This Row],[Team]])</f>
        <v>Workplace Services</v>
      </c>
      <c r="T942" s="4" t="str">
        <f>_xlfn.XLOOKUP(R942,tblRegionReference[Region],tblRegionReference[Area],"Not Found")</f>
        <v>South</v>
      </c>
      <c r="U942" s="4" t="str">
        <f>IF(tblOperations[[#This Row],[Completion_Rate]]&gt;=_xlfn.XLOOKUP("Completion Rate",tblKPITargets[KPI_Name],tblKPITargets[Target_Value]),"Met","Below Target")</f>
        <v>Below Target</v>
      </c>
      <c r="V942" t="str">
        <f>IF(tblOperations[[#This Row],[SLA_Compliance]]&gt;=_xlfn.XLOOKUP('04_References'!$A$3,tblKPITargets[KPI_Name],tblKPITargets[Target_Value]),"Met","Below Target")</f>
        <v>Below Target</v>
      </c>
      <c r="W942" t="str">
        <f>IF(tblOperations[[#This Row],[Quality_Pass_Rate]]&gt;=_xlfn.XLOOKUP('04_References'!$A$4,tblKPITargets[KPI_Name],tblKPITargets[Target_Value]),"Met","Below Target")</f>
        <v>Met</v>
      </c>
      <c r="X942" t="str">
        <f>IF(tblOperations[[#This Row],[Average_Completion_Days]]&lt;=_xlfn.XLOOKUP('04_References'!$A$7,tblKPITargets[KPI_Name],tblKPITargets[Target_Value]),"Met","Below Target")</f>
        <v>Below Target</v>
      </c>
      <c r="Y942" t="str">
        <f>IF(tblOperations[[#This Row],[Closing_Backlog]]&lt;=_xlfn.XLOOKUP('04_References'!$A$8,tblKPITargets[KPI_Name],tblKPITargets[Target_Value]),"Met","Below Target")</f>
        <v>Below Target</v>
      </c>
    </row>
    <row r="943" spans="1:25">
      <c r="A943" s="8" t="s">
        <v>972</v>
      </c>
      <c r="B943" s="9">
        <v>46065</v>
      </c>
      <c r="C943" s="4" t="s">
        <v>43</v>
      </c>
      <c r="D943" s="4" t="s">
        <v>21</v>
      </c>
      <c r="E943" s="4">
        <v>0</v>
      </c>
      <c r="F943" s="4">
        <v>50</v>
      </c>
      <c r="G943" s="4">
        <v>50</v>
      </c>
      <c r="H943" s="4">
        <v>48</v>
      </c>
      <c r="I943" s="4">
        <v>2</v>
      </c>
      <c r="J943" s="4">
        <v>0</v>
      </c>
      <c r="K943" s="4">
        <v>0</v>
      </c>
      <c r="L943" s="4">
        <v>2.1</v>
      </c>
      <c r="M943" s="4">
        <v>0.95499999999999996</v>
      </c>
      <c r="N943" s="4">
        <v>0.95699999999999996</v>
      </c>
      <c r="O943" s="4">
        <v>4.7</v>
      </c>
      <c r="P943" s="4">
        <v>0.70799999999999996</v>
      </c>
      <c r="Q943" s="5">
        <v>0.96</v>
      </c>
      <c r="R943" s="4" t="str">
        <f>TRIM(tblOperations[[#This Row],[Region]])</f>
        <v>South West</v>
      </c>
      <c r="S943" s="4" t="str">
        <f>TRIM(tblOperations[[#This Row],[Team]])</f>
        <v>Facilities Response</v>
      </c>
      <c r="T943" s="4" t="str">
        <f>_xlfn.XLOOKUP(R943,tblRegionReference[Region],tblRegionReference[Area],"Not Found")</f>
        <v>South</v>
      </c>
      <c r="U943" s="4" t="str">
        <f>IF(tblOperations[[#This Row],[Completion_Rate]]&gt;=_xlfn.XLOOKUP("Completion Rate",tblKPITargets[KPI_Name],tblKPITargets[Target_Value]),"Met","Below Target")</f>
        <v>Met</v>
      </c>
      <c r="V943" t="str">
        <f>IF(tblOperations[[#This Row],[SLA_Compliance]]&gt;=_xlfn.XLOOKUP('04_References'!$A$3,tblKPITargets[KPI_Name],tblKPITargets[Target_Value]),"Met","Below Target")</f>
        <v>Met</v>
      </c>
      <c r="W943" t="str">
        <f>IF(tblOperations[[#This Row],[Quality_Pass_Rate]]&gt;=_xlfn.XLOOKUP('04_References'!$A$4,tblKPITargets[KPI_Name],tblKPITargets[Target_Value]),"Met","Below Target")</f>
        <v>Met</v>
      </c>
      <c r="X943" t="str">
        <f>IF(tblOperations[[#This Row],[Average_Completion_Days]]&lt;=_xlfn.XLOOKUP('04_References'!$A$7,tblKPITargets[KPI_Name],tblKPITargets[Target_Value]),"Met","Below Target")</f>
        <v>Met</v>
      </c>
      <c r="Y943" t="str">
        <f>IF(tblOperations[[#This Row],[Closing_Backlog]]&lt;=_xlfn.XLOOKUP('04_References'!$A$8,tblKPITargets[KPI_Name],tblKPITargets[Target_Value]),"Met","Below Target")</f>
        <v>Met</v>
      </c>
    </row>
    <row r="944" spans="1:25">
      <c r="A944" s="6" t="s">
        <v>973</v>
      </c>
      <c r="B944" s="7">
        <v>46065</v>
      </c>
      <c r="C944" s="2" t="s">
        <v>43</v>
      </c>
      <c r="D944" s="2" t="s">
        <v>23</v>
      </c>
      <c r="E944" s="2">
        <v>0</v>
      </c>
      <c r="F944" s="2">
        <v>34</v>
      </c>
      <c r="G944" s="2">
        <v>34</v>
      </c>
      <c r="H944" s="2">
        <v>34</v>
      </c>
      <c r="I944" s="2">
        <v>0</v>
      </c>
      <c r="J944" s="2">
        <v>0</v>
      </c>
      <c r="K944" s="2">
        <v>0</v>
      </c>
      <c r="L944" s="2">
        <v>1</v>
      </c>
      <c r="M944" s="2">
        <v>0.94199999999999995</v>
      </c>
      <c r="N944" s="2">
        <v>0.97</v>
      </c>
      <c r="O944" s="2">
        <v>4.5</v>
      </c>
      <c r="P944" s="2">
        <v>0.80100000000000005</v>
      </c>
      <c r="Q944" s="3">
        <v>1</v>
      </c>
      <c r="R944" s="4" t="str">
        <f>TRIM(tblOperations[[#This Row],[Region]])</f>
        <v>South West</v>
      </c>
      <c r="S944" s="4" t="str">
        <f>TRIM(tblOperations[[#This Row],[Team]])</f>
        <v>Estates Support</v>
      </c>
      <c r="T944" s="4" t="str">
        <f>_xlfn.XLOOKUP(R944,tblRegionReference[Region],tblRegionReference[Area],"Not Found")</f>
        <v>South</v>
      </c>
      <c r="U944" s="4" t="str">
        <f>IF(tblOperations[[#This Row],[Completion_Rate]]&gt;=_xlfn.XLOOKUP("Completion Rate",tblKPITargets[KPI_Name],tblKPITargets[Target_Value]),"Met","Below Target")</f>
        <v>Met</v>
      </c>
      <c r="V944" t="str">
        <f>IF(tblOperations[[#This Row],[SLA_Compliance]]&gt;=_xlfn.XLOOKUP('04_References'!$A$3,tblKPITargets[KPI_Name],tblKPITargets[Target_Value]),"Met","Below Target")</f>
        <v>Met</v>
      </c>
      <c r="W944" t="str">
        <f>IF(tblOperations[[#This Row],[Quality_Pass_Rate]]&gt;=_xlfn.XLOOKUP('04_References'!$A$4,tblKPITargets[KPI_Name],tblKPITargets[Target_Value]),"Met","Below Target")</f>
        <v>Met</v>
      </c>
      <c r="X944" t="str">
        <f>IF(tblOperations[[#This Row],[Average_Completion_Days]]&lt;=_xlfn.XLOOKUP('04_References'!$A$7,tblKPITargets[KPI_Name],tblKPITargets[Target_Value]),"Met","Below Target")</f>
        <v>Met</v>
      </c>
      <c r="Y944" t="str">
        <f>IF(tblOperations[[#This Row],[Closing_Backlog]]&lt;=_xlfn.XLOOKUP('04_References'!$A$8,tblKPITargets[KPI_Name],tblKPITargets[Target_Value]),"Met","Below Target")</f>
        <v>Met</v>
      </c>
    </row>
    <row r="945" spans="1:25">
      <c r="A945" s="8" t="s">
        <v>974</v>
      </c>
      <c r="B945" s="9">
        <v>46065</v>
      </c>
      <c r="C945" s="4" t="s">
        <v>43</v>
      </c>
      <c r="D945" s="4" t="s">
        <v>25</v>
      </c>
      <c r="E945" s="4">
        <v>0</v>
      </c>
      <c r="F945" s="4">
        <v>24</v>
      </c>
      <c r="G945" s="4">
        <v>24</v>
      </c>
      <c r="H945" s="4">
        <v>24</v>
      </c>
      <c r="I945" s="4">
        <v>0</v>
      </c>
      <c r="J945" s="4">
        <v>0</v>
      </c>
      <c r="K945" s="4">
        <v>0</v>
      </c>
      <c r="L945" s="4">
        <v>1.9</v>
      </c>
      <c r="M945" s="4">
        <v>0.97099999999999997</v>
      </c>
      <c r="N945" s="4">
        <v>0.95199999999999996</v>
      </c>
      <c r="O945" s="4">
        <v>4.7</v>
      </c>
      <c r="P945" s="4">
        <v>0.75</v>
      </c>
      <c r="Q945" s="5">
        <v>1</v>
      </c>
      <c r="R945" s="4" t="str">
        <f>TRIM(tblOperations[[#This Row],[Region]])</f>
        <v>South West</v>
      </c>
      <c r="S945" s="4" t="str">
        <f>TRIM(tblOperations[[#This Row],[Team]])</f>
        <v>Workplace Projects</v>
      </c>
      <c r="T945" s="4" t="str">
        <f>_xlfn.XLOOKUP(R945,tblRegionReference[Region],tblRegionReference[Area],"Not Found")</f>
        <v>South</v>
      </c>
      <c r="U945" s="4" t="str">
        <f>IF(tblOperations[[#This Row],[Completion_Rate]]&gt;=_xlfn.XLOOKUP("Completion Rate",tblKPITargets[KPI_Name],tblKPITargets[Target_Value]),"Met","Below Target")</f>
        <v>Met</v>
      </c>
      <c r="V945" t="str">
        <f>IF(tblOperations[[#This Row],[SLA_Compliance]]&gt;=_xlfn.XLOOKUP('04_References'!$A$3,tblKPITargets[KPI_Name],tblKPITargets[Target_Value]),"Met","Below Target")</f>
        <v>Met</v>
      </c>
      <c r="W945" t="str">
        <f>IF(tblOperations[[#This Row],[Quality_Pass_Rate]]&gt;=_xlfn.XLOOKUP('04_References'!$A$4,tblKPITargets[KPI_Name],tblKPITargets[Target_Value]),"Met","Below Target")</f>
        <v>Met</v>
      </c>
      <c r="X945" t="str">
        <f>IF(tblOperations[[#This Row],[Average_Completion_Days]]&lt;=_xlfn.XLOOKUP('04_References'!$A$7,tblKPITargets[KPI_Name],tblKPITargets[Target_Value]),"Met","Below Target")</f>
        <v>Met</v>
      </c>
      <c r="Y945" t="str">
        <f>IF(tblOperations[[#This Row],[Closing_Backlog]]&lt;=_xlfn.XLOOKUP('04_References'!$A$8,tblKPITargets[KPI_Name],tblKPITargets[Target_Value]),"Met","Below Target")</f>
        <v>Met</v>
      </c>
    </row>
    <row r="946" spans="1:25">
      <c r="A946" s="6" t="s">
        <v>975</v>
      </c>
      <c r="B946" s="7">
        <v>46065</v>
      </c>
      <c r="C946" s="2" t="s">
        <v>48</v>
      </c>
      <c r="D946" s="2" t="s">
        <v>19</v>
      </c>
      <c r="E946" s="2">
        <v>0</v>
      </c>
      <c r="F946" s="2">
        <v>49</v>
      </c>
      <c r="G946" s="2">
        <v>49</v>
      </c>
      <c r="H946" s="2">
        <v>49</v>
      </c>
      <c r="I946" s="2">
        <v>0</v>
      </c>
      <c r="J946" s="2">
        <v>0</v>
      </c>
      <c r="K946" s="2">
        <v>0</v>
      </c>
      <c r="L946" s="2">
        <v>1.6</v>
      </c>
      <c r="M946" s="2">
        <v>1</v>
      </c>
      <c r="N946" s="2">
        <v>0.97699999999999998</v>
      </c>
      <c r="O946" s="2">
        <v>4.7</v>
      </c>
      <c r="P946" s="2">
        <v>0.82</v>
      </c>
      <c r="Q946" s="3">
        <v>1</v>
      </c>
      <c r="R946" s="4" t="str">
        <f>TRIM(tblOperations[[#This Row],[Region]])</f>
        <v>South East</v>
      </c>
      <c r="S946" s="4" t="str">
        <f>TRIM(tblOperations[[#This Row],[Team]])</f>
        <v>Workplace Services</v>
      </c>
      <c r="T946" s="4" t="str">
        <f>_xlfn.XLOOKUP(R946,tblRegionReference[Region],tblRegionReference[Area],"Not Found")</f>
        <v>South</v>
      </c>
      <c r="U946" s="4" t="str">
        <f>IF(tblOperations[[#This Row],[Completion_Rate]]&gt;=_xlfn.XLOOKUP("Completion Rate",tblKPITargets[KPI_Name],tblKPITargets[Target_Value]),"Met","Below Target")</f>
        <v>Met</v>
      </c>
      <c r="V946" t="str">
        <f>IF(tblOperations[[#This Row],[SLA_Compliance]]&gt;=_xlfn.XLOOKUP('04_References'!$A$3,tblKPITargets[KPI_Name],tblKPITargets[Target_Value]),"Met","Below Target")</f>
        <v>Met</v>
      </c>
      <c r="W946" t="str">
        <f>IF(tblOperations[[#This Row],[Quality_Pass_Rate]]&gt;=_xlfn.XLOOKUP('04_References'!$A$4,tblKPITargets[KPI_Name],tblKPITargets[Target_Value]),"Met","Below Target")</f>
        <v>Met</v>
      </c>
      <c r="X946" t="str">
        <f>IF(tblOperations[[#This Row],[Average_Completion_Days]]&lt;=_xlfn.XLOOKUP('04_References'!$A$7,tblKPITargets[KPI_Name],tblKPITargets[Target_Value]),"Met","Below Target")</f>
        <v>Met</v>
      </c>
      <c r="Y946" t="str">
        <f>IF(tblOperations[[#This Row],[Closing_Backlog]]&lt;=_xlfn.XLOOKUP('04_References'!$A$8,tblKPITargets[KPI_Name],tblKPITargets[Target_Value]),"Met","Below Target")</f>
        <v>Met</v>
      </c>
    </row>
    <row r="947" spans="1:25">
      <c r="A947" s="8" t="s">
        <v>976</v>
      </c>
      <c r="B947" s="9">
        <v>46065</v>
      </c>
      <c r="C947" s="4" t="s">
        <v>48</v>
      </c>
      <c r="D947" s="4" t="s">
        <v>21</v>
      </c>
      <c r="E947" s="4">
        <v>971</v>
      </c>
      <c r="F947" s="4">
        <v>46</v>
      </c>
      <c r="G947" s="4">
        <v>1017</v>
      </c>
      <c r="H947" s="4">
        <v>24</v>
      </c>
      <c r="I947" s="4">
        <v>993</v>
      </c>
      <c r="J947" s="4">
        <v>0</v>
      </c>
      <c r="K947" s="4">
        <v>0</v>
      </c>
      <c r="L947" s="4">
        <v>8</v>
      </c>
      <c r="M947" s="4">
        <v>0.6</v>
      </c>
      <c r="N947" s="4">
        <v>0.95699999999999996</v>
      </c>
      <c r="O947" s="4">
        <v>2.5</v>
      </c>
      <c r="P947" s="4">
        <v>0.82499999999999996</v>
      </c>
      <c r="Q947" s="5">
        <v>2.4E-2</v>
      </c>
      <c r="R947" s="4" t="str">
        <f>TRIM(tblOperations[[#This Row],[Region]])</f>
        <v>South East</v>
      </c>
      <c r="S947" s="4" t="str">
        <f>TRIM(tblOperations[[#This Row],[Team]])</f>
        <v>Facilities Response</v>
      </c>
      <c r="T947" s="4" t="str">
        <f>_xlfn.XLOOKUP(R947,tblRegionReference[Region],tblRegionReference[Area],"Not Found")</f>
        <v>South</v>
      </c>
      <c r="U947" s="4" t="str">
        <f>IF(tblOperations[[#This Row],[Completion_Rate]]&gt;=_xlfn.XLOOKUP("Completion Rate",tblKPITargets[KPI_Name],tblKPITargets[Target_Value]),"Met","Below Target")</f>
        <v>Below Target</v>
      </c>
      <c r="V947" t="str">
        <f>IF(tblOperations[[#This Row],[SLA_Compliance]]&gt;=_xlfn.XLOOKUP('04_References'!$A$3,tblKPITargets[KPI_Name],tblKPITargets[Target_Value]),"Met","Below Target")</f>
        <v>Below Target</v>
      </c>
      <c r="W947" t="str">
        <f>IF(tblOperations[[#This Row],[Quality_Pass_Rate]]&gt;=_xlfn.XLOOKUP('04_References'!$A$4,tblKPITargets[KPI_Name],tblKPITargets[Target_Value]),"Met","Below Target")</f>
        <v>Met</v>
      </c>
      <c r="X947" t="str">
        <f>IF(tblOperations[[#This Row],[Average_Completion_Days]]&lt;=_xlfn.XLOOKUP('04_References'!$A$7,tblKPITargets[KPI_Name],tblKPITargets[Target_Value]),"Met","Below Target")</f>
        <v>Below Target</v>
      </c>
      <c r="Y947" t="str">
        <f>IF(tblOperations[[#This Row],[Closing_Backlog]]&lt;=_xlfn.XLOOKUP('04_References'!$A$8,tblKPITargets[KPI_Name],tblKPITargets[Target_Value]),"Met","Below Target")</f>
        <v>Below Target</v>
      </c>
    </row>
    <row r="948" spans="1:25">
      <c r="A948" s="6" t="s">
        <v>977</v>
      </c>
      <c r="B948" s="7">
        <v>46065</v>
      </c>
      <c r="C948" s="2" t="s">
        <v>48</v>
      </c>
      <c r="D948" s="2" t="s">
        <v>23</v>
      </c>
      <c r="E948" s="2">
        <v>0</v>
      </c>
      <c r="F948" s="2">
        <v>35</v>
      </c>
      <c r="G948" s="2">
        <v>35</v>
      </c>
      <c r="H948" s="2">
        <v>35</v>
      </c>
      <c r="I948" s="2">
        <v>0</v>
      </c>
      <c r="J948" s="2">
        <v>0</v>
      </c>
      <c r="K948" s="2">
        <v>0</v>
      </c>
      <c r="L948" s="2">
        <v>1.2</v>
      </c>
      <c r="M948" s="2">
        <v>0.96499999999999997</v>
      </c>
      <c r="N948" s="2">
        <v>0.96199999999999997</v>
      </c>
      <c r="O948" s="2">
        <v>4.4000000000000004</v>
      </c>
      <c r="P948" s="2">
        <v>0.75900000000000001</v>
      </c>
      <c r="Q948" s="3">
        <v>1</v>
      </c>
      <c r="R948" s="4" t="str">
        <f>TRIM(tblOperations[[#This Row],[Region]])</f>
        <v>South East</v>
      </c>
      <c r="S948" s="4" t="str">
        <f>TRIM(tblOperations[[#This Row],[Team]])</f>
        <v>Estates Support</v>
      </c>
      <c r="T948" s="4" t="str">
        <f>_xlfn.XLOOKUP(R948,tblRegionReference[Region],tblRegionReference[Area],"Not Found")</f>
        <v>South</v>
      </c>
      <c r="U948" s="4" t="str">
        <f>IF(tblOperations[[#This Row],[Completion_Rate]]&gt;=_xlfn.XLOOKUP("Completion Rate",tblKPITargets[KPI_Name],tblKPITargets[Target_Value]),"Met","Below Target")</f>
        <v>Met</v>
      </c>
      <c r="V948" t="str">
        <f>IF(tblOperations[[#This Row],[SLA_Compliance]]&gt;=_xlfn.XLOOKUP('04_References'!$A$3,tblKPITargets[KPI_Name],tblKPITargets[Target_Value]),"Met","Below Target")</f>
        <v>Met</v>
      </c>
      <c r="W948" t="str">
        <f>IF(tblOperations[[#This Row],[Quality_Pass_Rate]]&gt;=_xlfn.XLOOKUP('04_References'!$A$4,tblKPITargets[KPI_Name],tblKPITargets[Target_Value]),"Met","Below Target")</f>
        <v>Met</v>
      </c>
      <c r="X948" t="str">
        <f>IF(tblOperations[[#This Row],[Average_Completion_Days]]&lt;=_xlfn.XLOOKUP('04_References'!$A$7,tblKPITargets[KPI_Name],tblKPITargets[Target_Value]),"Met","Below Target")</f>
        <v>Met</v>
      </c>
      <c r="Y948" t="str">
        <f>IF(tblOperations[[#This Row],[Closing_Backlog]]&lt;=_xlfn.XLOOKUP('04_References'!$A$8,tblKPITargets[KPI_Name],tblKPITargets[Target_Value]),"Met","Below Target")</f>
        <v>Met</v>
      </c>
    </row>
    <row r="949" spans="1:25">
      <c r="A949" s="8" t="s">
        <v>978</v>
      </c>
      <c r="B949" s="9">
        <v>46065</v>
      </c>
      <c r="C949" s="4" t="s">
        <v>48</v>
      </c>
      <c r="D949" s="4" t="s">
        <v>25</v>
      </c>
      <c r="E949" s="4">
        <v>328</v>
      </c>
      <c r="F949" s="4">
        <v>29</v>
      </c>
      <c r="G949" s="4">
        <v>357</v>
      </c>
      <c r="H949" s="4">
        <v>31</v>
      </c>
      <c r="I949" s="4">
        <v>326</v>
      </c>
      <c r="J949" s="4">
        <v>0</v>
      </c>
      <c r="K949" s="4">
        <v>0</v>
      </c>
      <c r="L949" s="4">
        <v>8</v>
      </c>
      <c r="M949" s="4">
        <v>0.6</v>
      </c>
      <c r="N949" s="4">
        <v>1</v>
      </c>
      <c r="O949" s="4">
        <v>2.5</v>
      </c>
      <c r="P949" s="4">
        <v>0.751</v>
      </c>
      <c r="Q949" s="5">
        <v>8.6999999999999994E-2</v>
      </c>
      <c r="R949" s="4" t="str">
        <f>TRIM(tblOperations[[#This Row],[Region]])</f>
        <v>South East</v>
      </c>
      <c r="S949" s="4" t="str">
        <f>TRIM(tblOperations[[#This Row],[Team]])</f>
        <v>Workplace Projects</v>
      </c>
      <c r="T949" s="4" t="str">
        <f>_xlfn.XLOOKUP(R949,tblRegionReference[Region],tblRegionReference[Area],"Not Found")</f>
        <v>South</v>
      </c>
      <c r="U949" s="4" t="str">
        <f>IF(tblOperations[[#This Row],[Completion_Rate]]&gt;=_xlfn.XLOOKUP("Completion Rate",tblKPITargets[KPI_Name],tblKPITargets[Target_Value]),"Met","Below Target")</f>
        <v>Below Target</v>
      </c>
      <c r="V949" t="str">
        <f>IF(tblOperations[[#This Row],[SLA_Compliance]]&gt;=_xlfn.XLOOKUP('04_References'!$A$3,tblKPITargets[KPI_Name],tblKPITargets[Target_Value]),"Met","Below Target")</f>
        <v>Below Target</v>
      </c>
      <c r="W949" t="str">
        <f>IF(tblOperations[[#This Row],[Quality_Pass_Rate]]&gt;=_xlfn.XLOOKUP('04_References'!$A$4,tblKPITargets[KPI_Name],tblKPITargets[Target_Value]),"Met","Below Target")</f>
        <v>Met</v>
      </c>
      <c r="X949" t="str">
        <f>IF(tblOperations[[#This Row],[Average_Completion_Days]]&lt;=_xlfn.XLOOKUP('04_References'!$A$7,tblKPITargets[KPI_Name],tblKPITargets[Target_Value]),"Met","Below Target")</f>
        <v>Below Target</v>
      </c>
      <c r="Y949" t="str">
        <f>IF(tblOperations[[#This Row],[Closing_Backlog]]&lt;=_xlfn.XLOOKUP('04_References'!$A$8,tblKPITargets[KPI_Name],tblKPITargets[Target_Value]),"Met","Below Target")</f>
        <v>Below Target</v>
      </c>
    </row>
    <row r="950" spans="1:25">
      <c r="A950" s="6" t="s">
        <v>979</v>
      </c>
      <c r="B950" s="7">
        <v>46065</v>
      </c>
      <c r="C950" s="2" t="s">
        <v>53</v>
      </c>
      <c r="D950" s="2" t="s">
        <v>19</v>
      </c>
      <c r="E950" s="2">
        <v>478</v>
      </c>
      <c r="F950" s="2">
        <v>43</v>
      </c>
      <c r="G950" s="2">
        <v>521</v>
      </c>
      <c r="H950" s="2">
        <v>30</v>
      </c>
      <c r="I950" s="2">
        <v>491</v>
      </c>
      <c r="J950" s="2">
        <v>0</v>
      </c>
      <c r="K950" s="2">
        <v>0</v>
      </c>
      <c r="L950" s="2">
        <v>8</v>
      </c>
      <c r="M950" s="2">
        <v>0.6</v>
      </c>
      <c r="N950" s="2">
        <v>0.97</v>
      </c>
      <c r="O950" s="2">
        <v>2.5</v>
      </c>
      <c r="P950" s="2">
        <v>0.65700000000000003</v>
      </c>
      <c r="Q950" s="3">
        <v>5.8000000000000003E-2</v>
      </c>
      <c r="R950" s="4" t="str">
        <f>TRIM(tblOperations[[#This Row],[Region]])</f>
        <v>Wales</v>
      </c>
      <c r="S950" s="4" t="str">
        <f>TRIM(tblOperations[[#This Row],[Team]])</f>
        <v>Workplace Services</v>
      </c>
      <c r="T950" s="4" t="str">
        <f>_xlfn.XLOOKUP(R950,tblRegionReference[Region],tblRegionReference[Area],"Not Found")</f>
        <v>Wales</v>
      </c>
      <c r="U950" s="4" t="str">
        <f>IF(tblOperations[[#This Row],[Completion_Rate]]&gt;=_xlfn.XLOOKUP("Completion Rate",tblKPITargets[KPI_Name],tblKPITargets[Target_Value]),"Met","Below Target")</f>
        <v>Below Target</v>
      </c>
      <c r="V950" t="str">
        <f>IF(tblOperations[[#This Row],[SLA_Compliance]]&gt;=_xlfn.XLOOKUP('04_References'!$A$3,tblKPITargets[KPI_Name],tblKPITargets[Target_Value]),"Met","Below Target")</f>
        <v>Below Target</v>
      </c>
      <c r="W950" t="str">
        <f>IF(tblOperations[[#This Row],[Quality_Pass_Rate]]&gt;=_xlfn.XLOOKUP('04_References'!$A$4,tblKPITargets[KPI_Name],tblKPITargets[Target_Value]),"Met","Below Target")</f>
        <v>Met</v>
      </c>
      <c r="X950" t="str">
        <f>IF(tblOperations[[#This Row],[Average_Completion_Days]]&lt;=_xlfn.XLOOKUP('04_References'!$A$7,tblKPITargets[KPI_Name],tblKPITargets[Target_Value]),"Met","Below Target")</f>
        <v>Below Target</v>
      </c>
      <c r="Y950" t="str">
        <f>IF(tblOperations[[#This Row],[Closing_Backlog]]&lt;=_xlfn.XLOOKUP('04_References'!$A$8,tblKPITargets[KPI_Name],tblKPITargets[Target_Value]),"Met","Below Target")</f>
        <v>Below Target</v>
      </c>
    </row>
    <row r="951" spans="1:25">
      <c r="A951" s="8" t="s">
        <v>980</v>
      </c>
      <c r="B951" s="9">
        <v>46065</v>
      </c>
      <c r="C951" s="4" t="s">
        <v>53</v>
      </c>
      <c r="D951" s="4" t="s">
        <v>21</v>
      </c>
      <c r="E951" s="4">
        <v>467</v>
      </c>
      <c r="F951" s="4">
        <v>54</v>
      </c>
      <c r="G951" s="4">
        <v>521</v>
      </c>
      <c r="H951" s="4">
        <v>26</v>
      </c>
      <c r="I951" s="4">
        <v>495</v>
      </c>
      <c r="J951" s="4">
        <v>0</v>
      </c>
      <c r="K951" s="4">
        <v>0</v>
      </c>
      <c r="L951" s="4">
        <v>8</v>
      </c>
      <c r="M951" s="4">
        <v>0.6</v>
      </c>
      <c r="N951" s="4">
        <v>0.96199999999999997</v>
      </c>
      <c r="O951" s="4">
        <v>2.5</v>
      </c>
      <c r="P951" s="4">
        <v>0.755</v>
      </c>
      <c r="Q951" s="5">
        <v>0.05</v>
      </c>
      <c r="R951" s="4" t="str">
        <f>TRIM(tblOperations[[#This Row],[Region]])</f>
        <v>Wales</v>
      </c>
      <c r="S951" s="4" t="str">
        <f>TRIM(tblOperations[[#This Row],[Team]])</f>
        <v>Facilities Response</v>
      </c>
      <c r="T951" s="4" t="str">
        <f>_xlfn.XLOOKUP(R951,tblRegionReference[Region],tblRegionReference[Area],"Not Found")</f>
        <v>Wales</v>
      </c>
      <c r="U951" s="4" t="str">
        <f>IF(tblOperations[[#This Row],[Completion_Rate]]&gt;=_xlfn.XLOOKUP("Completion Rate",tblKPITargets[KPI_Name],tblKPITargets[Target_Value]),"Met","Below Target")</f>
        <v>Below Target</v>
      </c>
      <c r="V951" t="str">
        <f>IF(tblOperations[[#This Row],[SLA_Compliance]]&gt;=_xlfn.XLOOKUP('04_References'!$A$3,tblKPITargets[KPI_Name],tblKPITargets[Target_Value]),"Met","Below Target")</f>
        <v>Below Target</v>
      </c>
      <c r="W951" t="str">
        <f>IF(tblOperations[[#This Row],[Quality_Pass_Rate]]&gt;=_xlfn.XLOOKUP('04_References'!$A$4,tblKPITargets[KPI_Name],tblKPITargets[Target_Value]),"Met","Below Target")</f>
        <v>Met</v>
      </c>
      <c r="X951" t="str">
        <f>IF(tblOperations[[#This Row],[Average_Completion_Days]]&lt;=_xlfn.XLOOKUP('04_References'!$A$7,tblKPITargets[KPI_Name],tblKPITargets[Target_Value]),"Met","Below Target")</f>
        <v>Below Target</v>
      </c>
      <c r="Y951" t="str">
        <f>IF(tblOperations[[#This Row],[Closing_Backlog]]&lt;=_xlfn.XLOOKUP('04_References'!$A$8,tblKPITargets[KPI_Name],tblKPITargets[Target_Value]),"Met","Below Target")</f>
        <v>Below Target</v>
      </c>
    </row>
    <row r="952" spans="1:25">
      <c r="A952" s="6" t="s">
        <v>981</v>
      </c>
      <c r="B952" s="7">
        <v>46065</v>
      </c>
      <c r="C952" s="2" t="s">
        <v>53</v>
      </c>
      <c r="D952" s="2" t="s">
        <v>23</v>
      </c>
      <c r="E952" s="2">
        <v>324</v>
      </c>
      <c r="F952" s="2">
        <v>45</v>
      </c>
      <c r="G952" s="2">
        <v>369</v>
      </c>
      <c r="H952" s="2">
        <v>27</v>
      </c>
      <c r="I952" s="2">
        <v>342</v>
      </c>
      <c r="J952" s="2">
        <v>0</v>
      </c>
      <c r="K952" s="2">
        <v>0</v>
      </c>
      <c r="L952" s="2">
        <v>8</v>
      </c>
      <c r="M952" s="2">
        <v>0.6</v>
      </c>
      <c r="N952" s="2">
        <v>1</v>
      </c>
      <c r="O952" s="2">
        <v>2.5</v>
      </c>
      <c r="P952" s="2">
        <v>0.74</v>
      </c>
      <c r="Q952" s="3">
        <v>7.2999999999999995E-2</v>
      </c>
      <c r="R952" s="4" t="str">
        <f>TRIM(tblOperations[[#This Row],[Region]])</f>
        <v>Wales</v>
      </c>
      <c r="S952" s="4" t="str">
        <f>TRIM(tblOperations[[#This Row],[Team]])</f>
        <v>Estates Support</v>
      </c>
      <c r="T952" s="4" t="str">
        <f>_xlfn.XLOOKUP(R952,tblRegionReference[Region],tblRegionReference[Area],"Not Found")</f>
        <v>Wales</v>
      </c>
      <c r="U952" s="4" t="str">
        <f>IF(tblOperations[[#This Row],[Completion_Rate]]&gt;=_xlfn.XLOOKUP("Completion Rate",tblKPITargets[KPI_Name],tblKPITargets[Target_Value]),"Met","Below Target")</f>
        <v>Below Target</v>
      </c>
      <c r="V952" t="str">
        <f>IF(tblOperations[[#This Row],[SLA_Compliance]]&gt;=_xlfn.XLOOKUP('04_References'!$A$3,tblKPITargets[KPI_Name],tblKPITargets[Target_Value]),"Met","Below Target")</f>
        <v>Below Target</v>
      </c>
      <c r="W952" t="str">
        <f>IF(tblOperations[[#This Row],[Quality_Pass_Rate]]&gt;=_xlfn.XLOOKUP('04_References'!$A$4,tblKPITargets[KPI_Name],tblKPITargets[Target_Value]),"Met","Below Target")</f>
        <v>Met</v>
      </c>
      <c r="X952" t="str">
        <f>IF(tblOperations[[#This Row],[Average_Completion_Days]]&lt;=_xlfn.XLOOKUP('04_References'!$A$7,tblKPITargets[KPI_Name],tblKPITargets[Target_Value]),"Met","Below Target")</f>
        <v>Below Target</v>
      </c>
      <c r="Y952" t="str">
        <f>IF(tblOperations[[#This Row],[Closing_Backlog]]&lt;=_xlfn.XLOOKUP('04_References'!$A$8,tblKPITargets[KPI_Name],tblKPITargets[Target_Value]),"Met","Below Target")</f>
        <v>Below Target</v>
      </c>
    </row>
    <row r="953" spans="1:25">
      <c r="A953" s="8" t="s">
        <v>982</v>
      </c>
      <c r="B953" s="9">
        <v>46065</v>
      </c>
      <c r="C953" s="4" t="s">
        <v>53</v>
      </c>
      <c r="D953" s="4" t="s">
        <v>25</v>
      </c>
      <c r="E953" s="4">
        <v>0</v>
      </c>
      <c r="F953" s="4">
        <v>24</v>
      </c>
      <c r="G953" s="4">
        <v>24</v>
      </c>
      <c r="H953" s="4">
        <v>24</v>
      </c>
      <c r="I953" s="4">
        <v>0</v>
      </c>
      <c r="J953" s="4">
        <v>0</v>
      </c>
      <c r="K953" s="4">
        <v>0</v>
      </c>
      <c r="L953" s="4">
        <v>1.9</v>
      </c>
      <c r="M953" s="4">
        <v>1</v>
      </c>
      <c r="N953" s="4">
        <v>0.98299999999999998</v>
      </c>
      <c r="O953" s="4">
        <v>4.5999999999999996</v>
      </c>
      <c r="P953" s="4">
        <v>0.64900000000000002</v>
      </c>
      <c r="Q953" s="5">
        <v>1</v>
      </c>
      <c r="R953" s="4" t="str">
        <f>TRIM(tblOperations[[#This Row],[Region]])</f>
        <v>Wales</v>
      </c>
      <c r="S953" s="4" t="str">
        <f>TRIM(tblOperations[[#This Row],[Team]])</f>
        <v>Workplace Projects</v>
      </c>
      <c r="T953" s="4" t="str">
        <f>_xlfn.XLOOKUP(R953,tblRegionReference[Region],tblRegionReference[Area],"Not Found")</f>
        <v>Wales</v>
      </c>
      <c r="U953" s="4" t="str">
        <f>IF(tblOperations[[#This Row],[Completion_Rate]]&gt;=_xlfn.XLOOKUP("Completion Rate",tblKPITargets[KPI_Name],tblKPITargets[Target_Value]),"Met","Below Target")</f>
        <v>Met</v>
      </c>
      <c r="V953" t="str">
        <f>IF(tblOperations[[#This Row],[SLA_Compliance]]&gt;=_xlfn.XLOOKUP('04_References'!$A$3,tblKPITargets[KPI_Name],tblKPITargets[Target_Value]),"Met","Below Target")</f>
        <v>Met</v>
      </c>
      <c r="W953" t="str">
        <f>IF(tblOperations[[#This Row],[Quality_Pass_Rate]]&gt;=_xlfn.XLOOKUP('04_References'!$A$4,tblKPITargets[KPI_Name],tblKPITargets[Target_Value]),"Met","Below Target")</f>
        <v>Met</v>
      </c>
      <c r="X953" t="str">
        <f>IF(tblOperations[[#This Row],[Average_Completion_Days]]&lt;=_xlfn.XLOOKUP('04_References'!$A$7,tblKPITargets[KPI_Name],tblKPITargets[Target_Value]),"Met","Below Target")</f>
        <v>Met</v>
      </c>
      <c r="Y953" t="str">
        <f>IF(tblOperations[[#This Row],[Closing_Backlog]]&lt;=_xlfn.XLOOKUP('04_References'!$A$8,tblKPITargets[KPI_Name],tblKPITargets[Target_Value]),"Met","Below Target")</f>
        <v>Met</v>
      </c>
    </row>
    <row r="954" spans="1:25">
      <c r="A954" s="6" t="s">
        <v>983</v>
      </c>
      <c r="B954" s="7">
        <v>46066</v>
      </c>
      <c r="C954" s="2" t="s">
        <v>18</v>
      </c>
      <c r="D954" s="2" t="s">
        <v>19</v>
      </c>
      <c r="E954" s="2">
        <v>173</v>
      </c>
      <c r="F954" s="2">
        <v>27</v>
      </c>
      <c r="G954" s="2">
        <v>200</v>
      </c>
      <c r="H954" s="2">
        <v>34</v>
      </c>
      <c r="I954" s="2">
        <v>166</v>
      </c>
      <c r="J954" s="2">
        <v>0</v>
      </c>
      <c r="K954" s="2">
        <v>0</v>
      </c>
      <c r="L954" s="2">
        <v>8</v>
      </c>
      <c r="M954" s="2">
        <v>0.6</v>
      </c>
      <c r="N954" s="2">
        <v>1</v>
      </c>
      <c r="O954" s="2">
        <v>2.5</v>
      </c>
      <c r="P954" s="2">
        <v>0.81299999999999994</v>
      </c>
      <c r="Q954" s="3">
        <v>0.17</v>
      </c>
      <c r="R954" s="4" t="str">
        <f>TRIM(tblOperations[[#This Row],[Region]])</f>
        <v>Scotland</v>
      </c>
      <c r="S954" s="4" t="str">
        <f>TRIM(tblOperations[[#This Row],[Team]])</f>
        <v>Workplace Services</v>
      </c>
      <c r="T954" s="4" t="str">
        <f>_xlfn.XLOOKUP(R954,tblRegionReference[Region],tblRegionReference[Area],"Not Found")</f>
        <v>North</v>
      </c>
      <c r="U954" s="4" t="str">
        <f>IF(tblOperations[[#This Row],[Completion_Rate]]&gt;=_xlfn.XLOOKUP("Completion Rate",tblKPITargets[KPI_Name],tblKPITargets[Target_Value]),"Met","Below Target")</f>
        <v>Below Target</v>
      </c>
      <c r="V954" t="str">
        <f>IF(tblOperations[[#This Row],[SLA_Compliance]]&gt;=_xlfn.XLOOKUP('04_References'!$A$3,tblKPITargets[KPI_Name],tblKPITargets[Target_Value]),"Met","Below Target")</f>
        <v>Below Target</v>
      </c>
      <c r="W954" t="str">
        <f>IF(tblOperations[[#This Row],[Quality_Pass_Rate]]&gt;=_xlfn.XLOOKUP('04_References'!$A$4,tblKPITargets[KPI_Name],tblKPITargets[Target_Value]),"Met","Below Target")</f>
        <v>Met</v>
      </c>
      <c r="X954" t="str">
        <f>IF(tblOperations[[#This Row],[Average_Completion_Days]]&lt;=_xlfn.XLOOKUP('04_References'!$A$7,tblKPITargets[KPI_Name],tblKPITargets[Target_Value]),"Met","Below Target")</f>
        <v>Below Target</v>
      </c>
      <c r="Y954" t="str">
        <f>IF(tblOperations[[#This Row],[Closing_Backlog]]&lt;=_xlfn.XLOOKUP('04_References'!$A$8,tblKPITargets[KPI_Name],tblKPITargets[Target_Value]),"Met","Below Target")</f>
        <v>Below Target</v>
      </c>
    </row>
    <row r="955" spans="1:25">
      <c r="A955" s="8" t="s">
        <v>984</v>
      </c>
      <c r="B955" s="9">
        <v>46066</v>
      </c>
      <c r="C955" s="4" t="s">
        <v>18</v>
      </c>
      <c r="D955" s="4" t="s">
        <v>21</v>
      </c>
      <c r="E955" s="4">
        <v>0</v>
      </c>
      <c r="F955" s="4">
        <v>34</v>
      </c>
      <c r="G955" s="4">
        <v>34</v>
      </c>
      <c r="H955" s="4">
        <v>34</v>
      </c>
      <c r="I955" s="4">
        <v>0</v>
      </c>
      <c r="J955" s="4">
        <v>1</v>
      </c>
      <c r="K955" s="4">
        <v>0</v>
      </c>
      <c r="L955" s="4">
        <v>1.3</v>
      </c>
      <c r="M955" s="4">
        <v>0.94699999999999995</v>
      </c>
      <c r="N955" s="4">
        <v>0.96699999999999997</v>
      </c>
      <c r="O955" s="4">
        <v>4.4000000000000004</v>
      </c>
      <c r="P955" s="4">
        <v>0.66500000000000004</v>
      </c>
      <c r="Q955" s="5">
        <v>1</v>
      </c>
      <c r="R955" s="4" t="str">
        <f>TRIM(tblOperations[[#This Row],[Region]])</f>
        <v>Scotland</v>
      </c>
      <c r="S955" s="4" t="str">
        <f>TRIM(tblOperations[[#This Row],[Team]])</f>
        <v>Facilities Response</v>
      </c>
      <c r="T955" s="4" t="str">
        <f>_xlfn.XLOOKUP(R955,tblRegionReference[Region],tblRegionReference[Area],"Not Found")</f>
        <v>North</v>
      </c>
      <c r="U955" s="4" t="str">
        <f>IF(tblOperations[[#This Row],[Completion_Rate]]&gt;=_xlfn.XLOOKUP("Completion Rate",tblKPITargets[KPI_Name],tblKPITargets[Target_Value]),"Met","Below Target")</f>
        <v>Met</v>
      </c>
      <c r="V955" t="str">
        <f>IF(tblOperations[[#This Row],[SLA_Compliance]]&gt;=_xlfn.XLOOKUP('04_References'!$A$3,tblKPITargets[KPI_Name],tblKPITargets[Target_Value]),"Met","Below Target")</f>
        <v>Met</v>
      </c>
      <c r="W955" t="str">
        <f>IF(tblOperations[[#This Row],[Quality_Pass_Rate]]&gt;=_xlfn.XLOOKUP('04_References'!$A$4,tblKPITargets[KPI_Name],tblKPITargets[Target_Value]),"Met","Below Target")</f>
        <v>Met</v>
      </c>
      <c r="X955" t="str">
        <f>IF(tblOperations[[#This Row],[Average_Completion_Days]]&lt;=_xlfn.XLOOKUP('04_References'!$A$7,tblKPITargets[KPI_Name],tblKPITargets[Target_Value]),"Met","Below Target")</f>
        <v>Met</v>
      </c>
      <c r="Y955" t="str">
        <f>IF(tblOperations[[#This Row],[Closing_Backlog]]&lt;=_xlfn.XLOOKUP('04_References'!$A$8,tblKPITargets[KPI_Name],tblKPITargets[Target_Value]),"Met","Below Target")</f>
        <v>Met</v>
      </c>
    </row>
    <row r="956" spans="1:25">
      <c r="A956" s="6" t="s">
        <v>985</v>
      </c>
      <c r="B956" s="7">
        <v>46066</v>
      </c>
      <c r="C956" s="2" t="s">
        <v>18</v>
      </c>
      <c r="D956" s="2" t="s">
        <v>23</v>
      </c>
      <c r="E956" s="2">
        <v>264</v>
      </c>
      <c r="F956" s="2">
        <v>37</v>
      </c>
      <c r="G956" s="2">
        <v>301</v>
      </c>
      <c r="H956" s="2">
        <v>32</v>
      </c>
      <c r="I956" s="2">
        <v>269</v>
      </c>
      <c r="J956" s="2">
        <v>0</v>
      </c>
      <c r="K956" s="2">
        <v>0</v>
      </c>
      <c r="L956" s="2">
        <v>8</v>
      </c>
      <c r="M956" s="2">
        <v>0.6</v>
      </c>
      <c r="N956" s="2">
        <v>1</v>
      </c>
      <c r="O956" s="2">
        <v>2.5</v>
      </c>
      <c r="P956" s="2">
        <v>0.7</v>
      </c>
      <c r="Q956" s="3">
        <v>0.106</v>
      </c>
      <c r="R956" s="4" t="str">
        <f>TRIM(tblOperations[[#This Row],[Region]])</f>
        <v>Scotland</v>
      </c>
      <c r="S956" s="4" t="str">
        <f>TRIM(tblOperations[[#This Row],[Team]])</f>
        <v>Estates Support</v>
      </c>
      <c r="T956" s="4" t="str">
        <f>_xlfn.XLOOKUP(R956,tblRegionReference[Region],tblRegionReference[Area],"Not Found")</f>
        <v>North</v>
      </c>
      <c r="U956" s="4" t="str">
        <f>IF(tblOperations[[#This Row],[Completion_Rate]]&gt;=_xlfn.XLOOKUP("Completion Rate",tblKPITargets[KPI_Name],tblKPITargets[Target_Value]),"Met","Below Target")</f>
        <v>Below Target</v>
      </c>
      <c r="V956" t="str">
        <f>IF(tblOperations[[#This Row],[SLA_Compliance]]&gt;=_xlfn.XLOOKUP('04_References'!$A$3,tblKPITargets[KPI_Name],tblKPITargets[Target_Value]),"Met","Below Target")</f>
        <v>Below Target</v>
      </c>
      <c r="W956" t="str">
        <f>IF(tblOperations[[#This Row],[Quality_Pass_Rate]]&gt;=_xlfn.XLOOKUP('04_References'!$A$4,tblKPITargets[KPI_Name],tblKPITargets[Target_Value]),"Met","Below Target")</f>
        <v>Met</v>
      </c>
      <c r="X956" t="str">
        <f>IF(tblOperations[[#This Row],[Average_Completion_Days]]&lt;=_xlfn.XLOOKUP('04_References'!$A$7,tblKPITargets[KPI_Name],tblKPITargets[Target_Value]),"Met","Below Target")</f>
        <v>Below Target</v>
      </c>
      <c r="Y956" t="str">
        <f>IF(tblOperations[[#This Row],[Closing_Backlog]]&lt;=_xlfn.XLOOKUP('04_References'!$A$8,tblKPITargets[KPI_Name],tblKPITargets[Target_Value]),"Met","Below Target")</f>
        <v>Below Target</v>
      </c>
    </row>
    <row r="957" spans="1:25">
      <c r="A957" s="8" t="s">
        <v>986</v>
      </c>
      <c r="B957" s="9">
        <v>46066</v>
      </c>
      <c r="C957" s="4" t="s">
        <v>18</v>
      </c>
      <c r="D957" s="4" t="s">
        <v>25</v>
      </c>
      <c r="E957" s="4">
        <v>0</v>
      </c>
      <c r="F957" s="4">
        <v>32</v>
      </c>
      <c r="G957" s="4">
        <v>32</v>
      </c>
      <c r="H957" s="4">
        <v>32</v>
      </c>
      <c r="I957" s="4">
        <v>0</v>
      </c>
      <c r="J957" s="4">
        <v>0</v>
      </c>
      <c r="K957" s="4">
        <v>0</v>
      </c>
      <c r="L957" s="4">
        <v>1.5</v>
      </c>
      <c r="M957" s="4">
        <v>0.96299999999999997</v>
      </c>
      <c r="N957" s="4">
        <v>0.97599999999999998</v>
      </c>
      <c r="O957" s="4">
        <v>4.5999999999999996</v>
      </c>
      <c r="P957" s="4">
        <v>0.69499999999999995</v>
      </c>
      <c r="Q957" s="5">
        <v>1</v>
      </c>
      <c r="R957" s="4" t="str">
        <f>TRIM(tblOperations[[#This Row],[Region]])</f>
        <v>Scotland</v>
      </c>
      <c r="S957" s="4" t="str">
        <f>TRIM(tblOperations[[#This Row],[Team]])</f>
        <v>Workplace Projects</v>
      </c>
      <c r="T957" s="4" t="str">
        <f>_xlfn.XLOOKUP(R957,tblRegionReference[Region],tblRegionReference[Area],"Not Found")</f>
        <v>North</v>
      </c>
      <c r="U957" s="4" t="str">
        <f>IF(tblOperations[[#This Row],[Completion_Rate]]&gt;=_xlfn.XLOOKUP("Completion Rate",tblKPITargets[KPI_Name],tblKPITargets[Target_Value]),"Met","Below Target")</f>
        <v>Met</v>
      </c>
      <c r="V957" t="str">
        <f>IF(tblOperations[[#This Row],[SLA_Compliance]]&gt;=_xlfn.XLOOKUP('04_References'!$A$3,tblKPITargets[KPI_Name],tblKPITargets[Target_Value]),"Met","Below Target")</f>
        <v>Met</v>
      </c>
      <c r="W957" t="str">
        <f>IF(tblOperations[[#This Row],[Quality_Pass_Rate]]&gt;=_xlfn.XLOOKUP('04_References'!$A$4,tblKPITargets[KPI_Name],tblKPITargets[Target_Value]),"Met","Below Target")</f>
        <v>Met</v>
      </c>
      <c r="X957" t="str">
        <f>IF(tblOperations[[#This Row],[Average_Completion_Days]]&lt;=_xlfn.XLOOKUP('04_References'!$A$7,tblKPITargets[KPI_Name],tblKPITargets[Target_Value]),"Met","Below Target")</f>
        <v>Met</v>
      </c>
      <c r="Y957" t="str">
        <f>IF(tblOperations[[#This Row],[Closing_Backlog]]&lt;=_xlfn.XLOOKUP('04_References'!$A$8,tblKPITargets[KPI_Name],tblKPITargets[Target_Value]),"Met","Below Target")</f>
        <v>Met</v>
      </c>
    </row>
    <row r="958" spans="1:25">
      <c r="A958" s="6" t="s">
        <v>987</v>
      </c>
      <c r="B958" s="7">
        <v>46066</v>
      </c>
      <c r="C958" s="2" t="s">
        <v>27</v>
      </c>
      <c r="D958" s="2" t="s">
        <v>19</v>
      </c>
      <c r="E958" s="2">
        <v>7</v>
      </c>
      <c r="F958" s="2">
        <v>50</v>
      </c>
      <c r="G958" s="2">
        <v>57</v>
      </c>
      <c r="H958" s="2">
        <v>41</v>
      </c>
      <c r="I958" s="2">
        <v>16</v>
      </c>
      <c r="J958" s="2">
        <v>0</v>
      </c>
      <c r="K958" s="2">
        <v>0</v>
      </c>
      <c r="L958" s="2">
        <v>2.5</v>
      </c>
      <c r="M958" s="2">
        <v>0.84499999999999997</v>
      </c>
      <c r="N958" s="2">
        <v>0.97699999999999998</v>
      </c>
      <c r="O958" s="2">
        <v>4.2</v>
      </c>
      <c r="P958" s="2">
        <v>0.79400000000000004</v>
      </c>
      <c r="Q958" s="3">
        <v>0.71899999999999997</v>
      </c>
      <c r="R958" s="4" t="str">
        <f>TRIM(tblOperations[[#This Row],[Region]])</f>
        <v>North East</v>
      </c>
      <c r="S958" s="4" t="str">
        <f>TRIM(tblOperations[[#This Row],[Team]])</f>
        <v>Workplace Services</v>
      </c>
      <c r="T958" s="4" t="str">
        <f>_xlfn.XLOOKUP(R958,tblRegionReference[Region],tblRegionReference[Area],"Not Found")</f>
        <v>North</v>
      </c>
      <c r="U958" s="4" t="str">
        <f>IF(tblOperations[[#This Row],[Completion_Rate]]&gt;=_xlfn.XLOOKUP("Completion Rate",tblKPITargets[KPI_Name],tblKPITargets[Target_Value]),"Met","Below Target")</f>
        <v>Below Target</v>
      </c>
      <c r="V958" t="str">
        <f>IF(tblOperations[[#This Row],[SLA_Compliance]]&gt;=_xlfn.XLOOKUP('04_References'!$A$3,tblKPITargets[KPI_Name],tblKPITargets[Target_Value]),"Met","Below Target")</f>
        <v>Below Target</v>
      </c>
      <c r="W958" t="str">
        <f>IF(tblOperations[[#This Row],[Quality_Pass_Rate]]&gt;=_xlfn.XLOOKUP('04_References'!$A$4,tblKPITargets[KPI_Name],tblKPITargets[Target_Value]),"Met","Below Target")</f>
        <v>Met</v>
      </c>
      <c r="X958" t="str">
        <f>IF(tblOperations[[#This Row],[Average_Completion_Days]]&lt;=_xlfn.XLOOKUP('04_References'!$A$7,tblKPITargets[KPI_Name],tblKPITargets[Target_Value]),"Met","Below Target")</f>
        <v>Met</v>
      </c>
      <c r="Y958" t="str">
        <f>IF(tblOperations[[#This Row],[Closing_Backlog]]&lt;=_xlfn.XLOOKUP('04_References'!$A$8,tblKPITargets[KPI_Name],tblKPITargets[Target_Value]),"Met","Below Target")</f>
        <v>Below Target</v>
      </c>
    </row>
    <row r="959" spans="1:25">
      <c r="A959" s="8" t="s">
        <v>988</v>
      </c>
      <c r="B959" s="9">
        <v>46066</v>
      </c>
      <c r="C959" s="4" t="s">
        <v>27</v>
      </c>
      <c r="D959" s="4" t="s">
        <v>21</v>
      </c>
      <c r="E959" s="4">
        <v>23</v>
      </c>
      <c r="F959" s="4">
        <v>43</v>
      </c>
      <c r="G959" s="4">
        <v>66</v>
      </c>
      <c r="H959" s="4">
        <v>50</v>
      </c>
      <c r="I959" s="4">
        <v>16</v>
      </c>
      <c r="J959" s="4">
        <v>0</v>
      </c>
      <c r="K959" s="4">
        <v>0</v>
      </c>
      <c r="L959" s="4">
        <v>3.2</v>
      </c>
      <c r="M959" s="4">
        <v>0.88100000000000001</v>
      </c>
      <c r="N959" s="4">
        <v>0.96199999999999997</v>
      </c>
      <c r="O959" s="4">
        <v>3.9</v>
      </c>
      <c r="P959" s="4">
        <v>0.626</v>
      </c>
      <c r="Q959" s="5">
        <v>0.75800000000000001</v>
      </c>
      <c r="R959" s="4" t="str">
        <f>TRIM(tblOperations[[#This Row],[Region]])</f>
        <v>North East</v>
      </c>
      <c r="S959" s="4" t="str">
        <f>TRIM(tblOperations[[#This Row],[Team]])</f>
        <v>Facilities Response</v>
      </c>
      <c r="T959" s="4" t="str">
        <f>_xlfn.XLOOKUP(R959,tblRegionReference[Region],tblRegionReference[Area],"Not Found")</f>
        <v>North</v>
      </c>
      <c r="U959" s="4" t="str">
        <f>IF(tblOperations[[#This Row],[Completion_Rate]]&gt;=_xlfn.XLOOKUP("Completion Rate",tblKPITargets[KPI_Name],tblKPITargets[Target_Value]),"Met","Below Target")</f>
        <v>Below Target</v>
      </c>
      <c r="V959" t="str">
        <f>IF(tblOperations[[#This Row],[SLA_Compliance]]&gt;=_xlfn.XLOOKUP('04_References'!$A$3,tblKPITargets[KPI_Name],tblKPITargets[Target_Value]),"Met","Below Target")</f>
        <v>Below Target</v>
      </c>
      <c r="W959" t="str">
        <f>IF(tblOperations[[#This Row],[Quality_Pass_Rate]]&gt;=_xlfn.XLOOKUP('04_References'!$A$4,tblKPITargets[KPI_Name],tblKPITargets[Target_Value]),"Met","Below Target")</f>
        <v>Met</v>
      </c>
      <c r="X959" t="str">
        <f>IF(tblOperations[[#This Row],[Average_Completion_Days]]&lt;=_xlfn.XLOOKUP('04_References'!$A$7,tblKPITargets[KPI_Name],tblKPITargets[Target_Value]),"Met","Below Target")</f>
        <v>Below Target</v>
      </c>
      <c r="Y959" t="str">
        <f>IF(tblOperations[[#This Row],[Closing_Backlog]]&lt;=_xlfn.XLOOKUP('04_References'!$A$8,tblKPITargets[KPI_Name],tblKPITargets[Target_Value]),"Met","Below Target")</f>
        <v>Below Target</v>
      </c>
    </row>
    <row r="960" spans="1:25">
      <c r="A960" s="6" t="s">
        <v>989</v>
      </c>
      <c r="B960" s="7">
        <v>46066</v>
      </c>
      <c r="C960" s="2" t="s">
        <v>27</v>
      </c>
      <c r="D960" s="2" t="s">
        <v>23</v>
      </c>
      <c r="E960" s="2">
        <v>668</v>
      </c>
      <c r="F960" s="2">
        <v>55</v>
      </c>
      <c r="G960" s="2">
        <v>723</v>
      </c>
      <c r="H960" s="2">
        <v>23</v>
      </c>
      <c r="I960" s="2">
        <v>700</v>
      </c>
      <c r="J960" s="2">
        <v>0</v>
      </c>
      <c r="K960" s="2">
        <v>0</v>
      </c>
      <c r="L960" s="2">
        <v>8</v>
      </c>
      <c r="M960" s="2">
        <v>0.6</v>
      </c>
      <c r="N960" s="2">
        <v>0.98899999999999999</v>
      </c>
      <c r="O960" s="2">
        <v>2.5</v>
      </c>
      <c r="P960" s="2">
        <v>0.755</v>
      </c>
      <c r="Q960" s="3">
        <v>3.2000000000000001E-2</v>
      </c>
      <c r="R960" s="4" t="str">
        <f>TRIM(tblOperations[[#This Row],[Region]])</f>
        <v>North East</v>
      </c>
      <c r="S960" s="4" t="str">
        <f>TRIM(tblOperations[[#This Row],[Team]])</f>
        <v>Estates Support</v>
      </c>
      <c r="T960" s="4" t="str">
        <f>_xlfn.XLOOKUP(R960,tblRegionReference[Region],tblRegionReference[Area],"Not Found")</f>
        <v>North</v>
      </c>
      <c r="U960" s="4" t="str">
        <f>IF(tblOperations[[#This Row],[Completion_Rate]]&gt;=_xlfn.XLOOKUP("Completion Rate",tblKPITargets[KPI_Name],tblKPITargets[Target_Value]),"Met","Below Target")</f>
        <v>Below Target</v>
      </c>
      <c r="V960" t="str">
        <f>IF(tblOperations[[#This Row],[SLA_Compliance]]&gt;=_xlfn.XLOOKUP('04_References'!$A$3,tblKPITargets[KPI_Name],tblKPITargets[Target_Value]),"Met","Below Target")</f>
        <v>Below Target</v>
      </c>
      <c r="W960" t="str">
        <f>IF(tblOperations[[#This Row],[Quality_Pass_Rate]]&gt;=_xlfn.XLOOKUP('04_References'!$A$4,tblKPITargets[KPI_Name],tblKPITargets[Target_Value]),"Met","Below Target")</f>
        <v>Met</v>
      </c>
      <c r="X960" t="str">
        <f>IF(tblOperations[[#This Row],[Average_Completion_Days]]&lt;=_xlfn.XLOOKUP('04_References'!$A$7,tblKPITargets[KPI_Name],tblKPITargets[Target_Value]),"Met","Below Target")</f>
        <v>Below Target</v>
      </c>
      <c r="Y960" t="str">
        <f>IF(tblOperations[[#This Row],[Closing_Backlog]]&lt;=_xlfn.XLOOKUP('04_References'!$A$8,tblKPITargets[KPI_Name],tblKPITargets[Target_Value]),"Met","Below Target")</f>
        <v>Below Target</v>
      </c>
    </row>
    <row r="961" spans="1:25">
      <c r="A961" s="8" t="s">
        <v>990</v>
      </c>
      <c r="B961" s="9">
        <v>46066</v>
      </c>
      <c r="C961" s="4" t="s">
        <v>27</v>
      </c>
      <c r="D961" s="4" t="s">
        <v>25</v>
      </c>
      <c r="E961" s="4">
        <v>33</v>
      </c>
      <c r="F961" s="4">
        <v>32</v>
      </c>
      <c r="G961" s="4">
        <v>65</v>
      </c>
      <c r="H961" s="4">
        <v>28</v>
      </c>
      <c r="I961" s="4">
        <v>37</v>
      </c>
      <c r="J961" s="4">
        <v>0</v>
      </c>
      <c r="K961" s="4">
        <v>0</v>
      </c>
      <c r="L961" s="4">
        <v>4.5</v>
      </c>
      <c r="M961" s="4">
        <v>0.753</v>
      </c>
      <c r="N961" s="4">
        <v>1</v>
      </c>
      <c r="O961" s="4">
        <v>3.3</v>
      </c>
      <c r="P961" s="4">
        <v>0.81100000000000005</v>
      </c>
      <c r="Q961" s="5">
        <v>0.43099999999999999</v>
      </c>
      <c r="R961" s="4" t="str">
        <f>TRIM(tblOperations[[#This Row],[Region]])</f>
        <v>North East</v>
      </c>
      <c r="S961" s="4" t="str">
        <f>TRIM(tblOperations[[#This Row],[Team]])</f>
        <v>Workplace Projects</v>
      </c>
      <c r="T961" s="4" t="str">
        <f>_xlfn.XLOOKUP(R961,tblRegionReference[Region],tblRegionReference[Area],"Not Found")</f>
        <v>North</v>
      </c>
      <c r="U961" s="4" t="str">
        <f>IF(tblOperations[[#This Row],[Completion_Rate]]&gt;=_xlfn.XLOOKUP("Completion Rate",tblKPITargets[KPI_Name],tblKPITargets[Target_Value]),"Met","Below Target")</f>
        <v>Below Target</v>
      </c>
      <c r="V961" t="str">
        <f>IF(tblOperations[[#This Row],[SLA_Compliance]]&gt;=_xlfn.XLOOKUP('04_References'!$A$3,tblKPITargets[KPI_Name],tblKPITargets[Target_Value]),"Met","Below Target")</f>
        <v>Below Target</v>
      </c>
      <c r="W961" t="str">
        <f>IF(tblOperations[[#This Row],[Quality_Pass_Rate]]&gt;=_xlfn.XLOOKUP('04_References'!$A$4,tblKPITargets[KPI_Name],tblKPITargets[Target_Value]),"Met","Below Target")</f>
        <v>Met</v>
      </c>
      <c r="X961" t="str">
        <f>IF(tblOperations[[#This Row],[Average_Completion_Days]]&lt;=_xlfn.XLOOKUP('04_References'!$A$7,tblKPITargets[KPI_Name],tblKPITargets[Target_Value]),"Met","Below Target")</f>
        <v>Below Target</v>
      </c>
      <c r="Y961" t="str">
        <f>IF(tblOperations[[#This Row],[Closing_Backlog]]&lt;=_xlfn.XLOOKUP('04_References'!$A$8,tblKPITargets[KPI_Name],tblKPITargets[Target_Value]),"Met","Below Target")</f>
        <v>Below Target</v>
      </c>
    </row>
    <row r="962" spans="1:25">
      <c r="A962" s="6" t="s">
        <v>991</v>
      </c>
      <c r="B962" s="7">
        <v>46066</v>
      </c>
      <c r="C962" s="2" t="s">
        <v>32</v>
      </c>
      <c r="D962" s="2" t="s">
        <v>19</v>
      </c>
      <c r="E962" s="2">
        <v>267</v>
      </c>
      <c r="F962" s="2">
        <v>38</v>
      </c>
      <c r="G962" s="2">
        <v>305</v>
      </c>
      <c r="H962" s="2">
        <v>30</v>
      </c>
      <c r="I962" s="2">
        <v>275</v>
      </c>
      <c r="J962" s="2">
        <v>0</v>
      </c>
      <c r="K962" s="2">
        <v>0</v>
      </c>
      <c r="L962" s="2">
        <v>8</v>
      </c>
      <c r="M962" s="2">
        <v>0.6</v>
      </c>
      <c r="N962" s="2">
        <v>0.999</v>
      </c>
      <c r="O962" s="2">
        <v>2.5</v>
      </c>
      <c r="P962" s="2">
        <v>0.76200000000000001</v>
      </c>
      <c r="Q962" s="3">
        <v>9.8000000000000004E-2</v>
      </c>
      <c r="R962" s="4" t="str">
        <f>TRIM(tblOperations[[#This Row],[Region]])</f>
        <v>North West</v>
      </c>
      <c r="S962" s="4" t="str">
        <f>TRIM(tblOperations[[#This Row],[Team]])</f>
        <v>Workplace Services</v>
      </c>
      <c r="T962" s="4" t="str">
        <f>_xlfn.XLOOKUP(R962,tblRegionReference[Region],tblRegionReference[Area],"Not Found")</f>
        <v>North</v>
      </c>
      <c r="U962" s="4" t="str">
        <f>IF(tblOperations[[#This Row],[Completion_Rate]]&gt;=_xlfn.XLOOKUP("Completion Rate",tblKPITargets[KPI_Name],tblKPITargets[Target_Value]),"Met","Below Target")</f>
        <v>Below Target</v>
      </c>
      <c r="V962" t="str">
        <f>IF(tblOperations[[#This Row],[SLA_Compliance]]&gt;=_xlfn.XLOOKUP('04_References'!$A$3,tblKPITargets[KPI_Name],tblKPITargets[Target_Value]),"Met","Below Target")</f>
        <v>Below Target</v>
      </c>
      <c r="W962" t="str">
        <f>IF(tblOperations[[#This Row],[Quality_Pass_Rate]]&gt;=_xlfn.XLOOKUP('04_References'!$A$4,tblKPITargets[KPI_Name],tblKPITargets[Target_Value]),"Met","Below Target")</f>
        <v>Met</v>
      </c>
      <c r="X962" t="str">
        <f>IF(tblOperations[[#This Row],[Average_Completion_Days]]&lt;=_xlfn.XLOOKUP('04_References'!$A$7,tblKPITargets[KPI_Name],tblKPITargets[Target_Value]),"Met","Below Target")</f>
        <v>Below Target</v>
      </c>
      <c r="Y962" t="str">
        <f>IF(tblOperations[[#This Row],[Closing_Backlog]]&lt;=_xlfn.XLOOKUP('04_References'!$A$8,tblKPITargets[KPI_Name],tblKPITargets[Target_Value]),"Met","Below Target")</f>
        <v>Below Target</v>
      </c>
    </row>
    <row r="963" spans="1:25">
      <c r="A963" s="8" t="s">
        <v>992</v>
      </c>
      <c r="B963" s="9">
        <v>46066</v>
      </c>
      <c r="C963" s="4" t="s">
        <v>32</v>
      </c>
      <c r="D963" s="4" t="s">
        <v>21</v>
      </c>
      <c r="E963" s="4">
        <v>673</v>
      </c>
      <c r="F963" s="4">
        <v>43</v>
      </c>
      <c r="G963" s="4">
        <v>716</v>
      </c>
      <c r="H963" s="4">
        <v>20</v>
      </c>
      <c r="I963" s="4">
        <v>696</v>
      </c>
      <c r="J963" s="4">
        <v>1</v>
      </c>
      <c r="K963" s="4">
        <v>1</v>
      </c>
      <c r="L963" s="4">
        <v>8</v>
      </c>
      <c r="M963" s="4">
        <v>0.6</v>
      </c>
      <c r="N963" s="4">
        <v>0.97499999999999998</v>
      </c>
      <c r="O963" s="4">
        <v>2.5</v>
      </c>
      <c r="P963" s="4">
        <v>0.65500000000000003</v>
      </c>
      <c r="Q963" s="5">
        <v>2.8000000000000001E-2</v>
      </c>
      <c r="R963" s="4" t="str">
        <f>TRIM(tblOperations[[#This Row],[Region]])</f>
        <v>North West</v>
      </c>
      <c r="S963" s="4" t="str">
        <f>TRIM(tblOperations[[#This Row],[Team]])</f>
        <v>Facilities Response</v>
      </c>
      <c r="T963" s="4" t="str">
        <f>_xlfn.XLOOKUP(R963,tblRegionReference[Region],tblRegionReference[Area],"Not Found")</f>
        <v>North</v>
      </c>
      <c r="U963" s="4" t="str">
        <f>IF(tblOperations[[#This Row],[Completion_Rate]]&gt;=_xlfn.XLOOKUP("Completion Rate",tblKPITargets[KPI_Name],tblKPITargets[Target_Value]),"Met","Below Target")</f>
        <v>Below Target</v>
      </c>
      <c r="V963" t="str">
        <f>IF(tblOperations[[#This Row],[SLA_Compliance]]&gt;=_xlfn.XLOOKUP('04_References'!$A$3,tblKPITargets[KPI_Name],tblKPITargets[Target_Value]),"Met","Below Target")</f>
        <v>Below Target</v>
      </c>
      <c r="W963" t="str">
        <f>IF(tblOperations[[#This Row],[Quality_Pass_Rate]]&gt;=_xlfn.XLOOKUP('04_References'!$A$4,tblKPITargets[KPI_Name],tblKPITargets[Target_Value]),"Met","Below Target")</f>
        <v>Met</v>
      </c>
      <c r="X963" t="str">
        <f>IF(tblOperations[[#This Row],[Average_Completion_Days]]&lt;=_xlfn.XLOOKUP('04_References'!$A$7,tblKPITargets[KPI_Name],tblKPITargets[Target_Value]),"Met","Below Target")</f>
        <v>Below Target</v>
      </c>
      <c r="Y963" t="str">
        <f>IF(tblOperations[[#This Row],[Closing_Backlog]]&lt;=_xlfn.XLOOKUP('04_References'!$A$8,tblKPITargets[KPI_Name],tblKPITargets[Target_Value]),"Met","Below Target")</f>
        <v>Below Target</v>
      </c>
    </row>
    <row r="964" spans="1:25">
      <c r="A964" s="6" t="s">
        <v>993</v>
      </c>
      <c r="B964" s="7">
        <v>46066</v>
      </c>
      <c r="C964" s="2" t="s">
        <v>32</v>
      </c>
      <c r="D964" s="2" t="s">
        <v>23</v>
      </c>
      <c r="E964" s="2">
        <v>753</v>
      </c>
      <c r="F964" s="2">
        <v>51</v>
      </c>
      <c r="G964" s="2">
        <v>804</v>
      </c>
      <c r="H964" s="2">
        <v>22</v>
      </c>
      <c r="I964" s="2">
        <v>782</v>
      </c>
      <c r="J964" s="2">
        <v>0</v>
      </c>
      <c r="K964" s="2">
        <v>0</v>
      </c>
      <c r="L964" s="2">
        <v>8</v>
      </c>
      <c r="M964" s="2">
        <v>0.6</v>
      </c>
      <c r="N964" s="2">
        <v>0.98499999999999999</v>
      </c>
      <c r="O964" s="2">
        <v>2.5</v>
      </c>
      <c r="P964" s="2">
        <v>0.67200000000000004</v>
      </c>
      <c r="Q964" s="3">
        <v>2.7E-2</v>
      </c>
      <c r="R964" s="4" t="str">
        <f>TRIM(tblOperations[[#This Row],[Region]])</f>
        <v>North West</v>
      </c>
      <c r="S964" s="4" t="str">
        <f>TRIM(tblOperations[[#This Row],[Team]])</f>
        <v>Estates Support</v>
      </c>
      <c r="T964" s="4" t="str">
        <f>_xlfn.XLOOKUP(R964,tblRegionReference[Region],tblRegionReference[Area],"Not Found")</f>
        <v>North</v>
      </c>
      <c r="U964" s="4" t="str">
        <f>IF(tblOperations[[#This Row],[Completion_Rate]]&gt;=_xlfn.XLOOKUP("Completion Rate",tblKPITargets[KPI_Name],tblKPITargets[Target_Value]),"Met","Below Target")</f>
        <v>Below Target</v>
      </c>
      <c r="V964" t="str">
        <f>IF(tblOperations[[#This Row],[SLA_Compliance]]&gt;=_xlfn.XLOOKUP('04_References'!$A$3,tblKPITargets[KPI_Name],tblKPITargets[Target_Value]),"Met","Below Target")</f>
        <v>Below Target</v>
      </c>
      <c r="W964" t="str">
        <f>IF(tblOperations[[#This Row],[Quality_Pass_Rate]]&gt;=_xlfn.XLOOKUP('04_References'!$A$4,tblKPITargets[KPI_Name],tblKPITargets[Target_Value]),"Met","Below Target")</f>
        <v>Met</v>
      </c>
      <c r="X964" t="str">
        <f>IF(tblOperations[[#This Row],[Average_Completion_Days]]&lt;=_xlfn.XLOOKUP('04_References'!$A$7,tblKPITargets[KPI_Name],tblKPITargets[Target_Value]),"Met","Below Target")</f>
        <v>Below Target</v>
      </c>
      <c r="Y964" t="str">
        <f>IF(tblOperations[[#This Row],[Closing_Backlog]]&lt;=_xlfn.XLOOKUP('04_References'!$A$8,tblKPITargets[KPI_Name],tblKPITargets[Target_Value]),"Met","Below Target")</f>
        <v>Below Target</v>
      </c>
    </row>
    <row r="965" spans="1:25">
      <c r="A965" s="8" t="s">
        <v>994</v>
      </c>
      <c r="B965" s="9">
        <v>46066</v>
      </c>
      <c r="C965" s="4" t="s">
        <v>32</v>
      </c>
      <c r="D965" s="4" t="s">
        <v>25</v>
      </c>
      <c r="E965" s="4">
        <v>0</v>
      </c>
      <c r="F965" s="4">
        <v>36</v>
      </c>
      <c r="G965" s="4">
        <v>36</v>
      </c>
      <c r="H965" s="4">
        <v>36</v>
      </c>
      <c r="I965" s="4">
        <v>0</v>
      </c>
      <c r="J965" s="4">
        <v>0</v>
      </c>
      <c r="K965" s="4">
        <v>0</v>
      </c>
      <c r="L965" s="4">
        <v>1.5</v>
      </c>
      <c r="M965" s="4">
        <v>0.96399999999999997</v>
      </c>
      <c r="N965" s="4">
        <v>0.996</v>
      </c>
      <c r="O965" s="4">
        <v>4.3</v>
      </c>
      <c r="P965" s="4">
        <v>0.68200000000000005</v>
      </c>
      <c r="Q965" s="5">
        <v>1</v>
      </c>
      <c r="R965" s="4" t="str">
        <f>TRIM(tblOperations[[#This Row],[Region]])</f>
        <v>North West</v>
      </c>
      <c r="S965" s="4" t="str">
        <f>TRIM(tblOperations[[#This Row],[Team]])</f>
        <v>Workplace Projects</v>
      </c>
      <c r="T965" s="4" t="str">
        <f>_xlfn.XLOOKUP(R965,tblRegionReference[Region],tblRegionReference[Area],"Not Found")</f>
        <v>North</v>
      </c>
      <c r="U965" s="4" t="str">
        <f>IF(tblOperations[[#This Row],[Completion_Rate]]&gt;=_xlfn.XLOOKUP("Completion Rate",tblKPITargets[KPI_Name],tblKPITargets[Target_Value]),"Met","Below Target")</f>
        <v>Met</v>
      </c>
      <c r="V965" t="str">
        <f>IF(tblOperations[[#This Row],[SLA_Compliance]]&gt;=_xlfn.XLOOKUP('04_References'!$A$3,tblKPITargets[KPI_Name],tblKPITargets[Target_Value]),"Met","Below Target")</f>
        <v>Met</v>
      </c>
      <c r="W965" t="str">
        <f>IF(tblOperations[[#This Row],[Quality_Pass_Rate]]&gt;=_xlfn.XLOOKUP('04_References'!$A$4,tblKPITargets[KPI_Name],tblKPITargets[Target_Value]),"Met","Below Target")</f>
        <v>Met</v>
      </c>
      <c r="X965" t="str">
        <f>IF(tblOperations[[#This Row],[Average_Completion_Days]]&lt;=_xlfn.XLOOKUP('04_References'!$A$7,tblKPITargets[KPI_Name],tblKPITargets[Target_Value]),"Met","Below Target")</f>
        <v>Met</v>
      </c>
      <c r="Y965" t="str">
        <f>IF(tblOperations[[#This Row],[Closing_Backlog]]&lt;=_xlfn.XLOOKUP('04_References'!$A$8,tblKPITargets[KPI_Name],tblKPITargets[Target_Value]),"Met","Below Target")</f>
        <v>Met</v>
      </c>
    </row>
    <row r="966" spans="1:25">
      <c r="A966" s="6" t="s">
        <v>995</v>
      </c>
      <c r="B966" s="7">
        <v>46066</v>
      </c>
      <c r="C966" s="2" t="s">
        <v>37</v>
      </c>
      <c r="D966" s="2" t="s">
        <v>19</v>
      </c>
      <c r="E966" s="2">
        <v>0</v>
      </c>
      <c r="F966" s="2">
        <v>46</v>
      </c>
      <c r="G966" s="2">
        <v>46</v>
      </c>
      <c r="H966" s="2">
        <v>46</v>
      </c>
      <c r="I966" s="2">
        <v>0</v>
      </c>
      <c r="J966" s="2">
        <v>0</v>
      </c>
      <c r="K966" s="2">
        <v>0</v>
      </c>
      <c r="L966" s="2">
        <v>1.9</v>
      </c>
      <c r="M966" s="2">
        <v>0.97399999999999998</v>
      </c>
      <c r="N966" s="2">
        <v>0.99199999999999999</v>
      </c>
      <c r="O966" s="2">
        <v>4.5</v>
      </c>
      <c r="P966" s="2">
        <v>0.78400000000000003</v>
      </c>
      <c r="Q966" s="3">
        <v>1</v>
      </c>
      <c r="R966" s="4" t="str">
        <f>TRIM(tblOperations[[#This Row],[Region]])</f>
        <v>Midlands</v>
      </c>
      <c r="S966" s="4" t="str">
        <f>TRIM(tblOperations[[#This Row],[Team]])</f>
        <v>Workplace Services</v>
      </c>
      <c r="T966" s="4" t="str">
        <f>_xlfn.XLOOKUP(R966,tblRegionReference[Region],tblRegionReference[Area],"Not Found")</f>
        <v>Central</v>
      </c>
      <c r="U966" s="4" t="str">
        <f>IF(tblOperations[[#This Row],[Completion_Rate]]&gt;=_xlfn.XLOOKUP("Completion Rate",tblKPITargets[KPI_Name],tblKPITargets[Target_Value]),"Met","Below Target")</f>
        <v>Met</v>
      </c>
      <c r="V966" t="str">
        <f>IF(tblOperations[[#This Row],[SLA_Compliance]]&gt;=_xlfn.XLOOKUP('04_References'!$A$3,tblKPITargets[KPI_Name],tblKPITargets[Target_Value]),"Met","Below Target")</f>
        <v>Met</v>
      </c>
      <c r="W966" t="str">
        <f>IF(tblOperations[[#This Row],[Quality_Pass_Rate]]&gt;=_xlfn.XLOOKUP('04_References'!$A$4,tblKPITargets[KPI_Name],tblKPITargets[Target_Value]),"Met","Below Target")</f>
        <v>Met</v>
      </c>
      <c r="X966" t="str">
        <f>IF(tblOperations[[#This Row],[Average_Completion_Days]]&lt;=_xlfn.XLOOKUP('04_References'!$A$7,tblKPITargets[KPI_Name],tblKPITargets[Target_Value]),"Met","Below Target")</f>
        <v>Met</v>
      </c>
      <c r="Y966" t="str">
        <f>IF(tblOperations[[#This Row],[Closing_Backlog]]&lt;=_xlfn.XLOOKUP('04_References'!$A$8,tblKPITargets[KPI_Name],tblKPITargets[Target_Value]),"Met","Below Target")</f>
        <v>Met</v>
      </c>
    </row>
    <row r="967" spans="1:25">
      <c r="A967" s="8" t="s">
        <v>996</v>
      </c>
      <c r="B967" s="9">
        <v>46066</v>
      </c>
      <c r="C967" s="4" t="s">
        <v>37</v>
      </c>
      <c r="D967" s="4" t="s">
        <v>21</v>
      </c>
      <c r="E967" s="4">
        <v>380</v>
      </c>
      <c r="F967" s="4">
        <v>41</v>
      </c>
      <c r="G967" s="4">
        <v>421</v>
      </c>
      <c r="H967" s="4">
        <v>31</v>
      </c>
      <c r="I967" s="4">
        <v>390</v>
      </c>
      <c r="J967" s="4">
        <v>0</v>
      </c>
      <c r="K967" s="4">
        <v>0</v>
      </c>
      <c r="L967" s="4">
        <v>8</v>
      </c>
      <c r="M967" s="4">
        <v>0.6</v>
      </c>
      <c r="N967" s="4">
        <v>0.96299999999999997</v>
      </c>
      <c r="O967" s="4">
        <v>2.5</v>
      </c>
      <c r="P967" s="4">
        <v>0.70399999999999996</v>
      </c>
      <c r="Q967" s="5">
        <v>7.3999999999999996E-2</v>
      </c>
      <c r="R967" s="4" t="str">
        <f>TRIM(tblOperations[[#This Row],[Region]])</f>
        <v>Midlands</v>
      </c>
      <c r="S967" s="4" t="str">
        <f>TRIM(tblOperations[[#This Row],[Team]])</f>
        <v>Facilities Response</v>
      </c>
      <c r="T967" s="4" t="str">
        <f>_xlfn.XLOOKUP(R967,tblRegionReference[Region],tblRegionReference[Area],"Not Found")</f>
        <v>Central</v>
      </c>
      <c r="U967" s="4" t="str">
        <f>IF(tblOperations[[#This Row],[Completion_Rate]]&gt;=_xlfn.XLOOKUP("Completion Rate",tblKPITargets[KPI_Name],tblKPITargets[Target_Value]),"Met","Below Target")</f>
        <v>Below Target</v>
      </c>
      <c r="V967" t="str">
        <f>IF(tblOperations[[#This Row],[SLA_Compliance]]&gt;=_xlfn.XLOOKUP('04_References'!$A$3,tblKPITargets[KPI_Name],tblKPITargets[Target_Value]),"Met","Below Target")</f>
        <v>Below Target</v>
      </c>
      <c r="W967" t="str">
        <f>IF(tblOperations[[#This Row],[Quality_Pass_Rate]]&gt;=_xlfn.XLOOKUP('04_References'!$A$4,tblKPITargets[KPI_Name],tblKPITargets[Target_Value]),"Met","Below Target")</f>
        <v>Met</v>
      </c>
      <c r="X967" t="str">
        <f>IF(tblOperations[[#This Row],[Average_Completion_Days]]&lt;=_xlfn.XLOOKUP('04_References'!$A$7,tblKPITargets[KPI_Name],tblKPITargets[Target_Value]),"Met","Below Target")</f>
        <v>Below Target</v>
      </c>
      <c r="Y967" t="str">
        <f>IF(tblOperations[[#This Row],[Closing_Backlog]]&lt;=_xlfn.XLOOKUP('04_References'!$A$8,tblKPITargets[KPI_Name],tblKPITargets[Target_Value]),"Met","Below Target")</f>
        <v>Below Target</v>
      </c>
    </row>
    <row r="968" spans="1:25">
      <c r="A968" s="6" t="s">
        <v>997</v>
      </c>
      <c r="B968" s="7">
        <v>46066</v>
      </c>
      <c r="C968" s="2" t="s">
        <v>37</v>
      </c>
      <c r="D968" s="2" t="s">
        <v>23</v>
      </c>
      <c r="E968" s="2">
        <v>168</v>
      </c>
      <c r="F968" s="2">
        <v>49</v>
      </c>
      <c r="G968" s="2">
        <v>217</v>
      </c>
      <c r="H968" s="2">
        <v>35</v>
      </c>
      <c r="I968" s="2">
        <v>182</v>
      </c>
      <c r="J968" s="2">
        <v>0</v>
      </c>
      <c r="K968" s="2">
        <v>0</v>
      </c>
      <c r="L968" s="2">
        <v>8</v>
      </c>
      <c r="M968" s="2">
        <v>0.6</v>
      </c>
      <c r="N968" s="2">
        <v>0.97199999999999998</v>
      </c>
      <c r="O968" s="2">
        <v>2.5</v>
      </c>
      <c r="P968" s="2">
        <v>0.72899999999999998</v>
      </c>
      <c r="Q968" s="3">
        <v>0.161</v>
      </c>
      <c r="R968" s="4" t="str">
        <f>TRIM(tblOperations[[#This Row],[Region]])</f>
        <v>Midlands</v>
      </c>
      <c r="S968" s="4" t="str">
        <f>TRIM(tblOperations[[#This Row],[Team]])</f>
        <v>Estates Support</v>
      </c>
      <c r="T968" s="4" t="str">
        <f>_xlfn.XLOOKUP(R968,tblRegionReference[Region],tblRegionReference[Area],"Not Found")</f>
        <v>Central</v>
      </c>
      <c r="U968" s="4" t="str">
        <f>IF(tblOperations[[#This Row],[Completion_Rate]]&gt;=_xlfn.XLOOKUP("Completion Rate",tblKPITargets[KPI_Name],tblKPITargets[Target_Value]),"Met","Below Target")</f>
        <v>Below Target</v>
      </c>
      <c r="V968" t="str">
        <f>IF(tblOperations[[#This Row],[SLA_Compliance]]&gt;=_xlfn.XLOOKUP('04_References'!$A$3,tblKPITargets[KPI_Name],tblKPITargets[Target_Value]),"Met","Below Target")</f>
        <v>Below Target</v>
      </c>
      <c r="W968" t="str">
        <f>IF(tblOperations[[#This Row],[Quality_Pass_Rate]]&gt;=_xlfn.XLOOKUP('04_References'!$A$4,tblKPITargets[KPI_Name],tblKPITargets[Target_Value]),"Met","Below Target")</f>
        <v>Met</v>
      </c>
      <c r="X968" t="str">
        <f>IF(tblOperations[[#This Row],[Average_Completion_Days]]&lt;=_xlfn.XLOOKUP('04_References'!$A$7,tblKPITargets[KPI_Name],tblKPITargets[Target_Value]),"Met","Below Target")</f>
        <v>Below Target</v>
      </c>
      <c r="Y968" t="str">
        <f>IF(tblOperations[[#This Row],[Closing_Backlog]]&lt;=_xlfn.XLOOKUP('04_References'!$A$8,tblKPITargets[KPI_Name],tblKPITargets[Target_Value]),"Met","Below Target")</f>
        <v>Below Target</v>
      </c>
    </row>
    <row r="969" spans="1:25">
      <c r="A969" s="8" t="s">
        <v>998</v>
      </c>
      <c r="B969" s="9">
        <v>46066</v>
      </c>
      <c r="C969" s="4" t="s">
        <v>37</v>
      </c>
      <c r="D969" s="4" t="s">
        <v>25</v>
      </c>
      <c r="E969" s="4">
        <v>0</v>
      </c>
      <c r="F969" s="4">
        <v>23</v>
      </c>
      <c r="G969" s="4">
        <v>23</v>
      </c>
      <c r="H969" s="4">
        <v>23</v>
      </c>
      <c r="I969" s="4">
        <v>0</v>
      </c>
      <c r="J969" s="4">
        <v>0</v>
      </c>
      <c r="K969" s="4">
        <v>0</v>
      </c>
      <c r="L969" s="4">
        <v>1.1000000000000001</v>
      </c>
      <c r="M969" s="4">
        <v>0.98</v>
      </c>
      <c r="N969" s="4">
        <v>0.99</v>
      </c>
      <c r="O969" s="4">
        <v>4.5999999999999996</v>
      </c>
      <c r="P969" s="4">
        <v>0.747</v>
      </c>
      <c r="Q969" s="5">
        <v>1</v>
      </c>
      <c r="R969" s="4" t="str">
        <f>TRIM(tblOperations[[#This Row],[Region]])</f>
        <v>Midlands</v>
      </c>
      <c r="S969" s="4" t="str">
        <f>TRIM(tblOperations[[#This Row],[Team]])</f>
        <v>Workplace Projects</v>
      </c>
      <c r="T969" s="4" t="str">
        <f>_xlfn.XLOOKUP(R969,tblRegionReference[Region],tblRegionReference[Area],"Not Found")</f>
        <v>Central</v>
      </c>
      <c r="U969" s="4" t="str">
        <f>IF(tblOperations[[#This Row],[Completion_Rate]]&gt;=_xlfn.XLOOKUP("Completion Rate",tblKPITargets[KPI_Name],tblKPITargets[Target_Value]),"Met","Below Target")</f>
        <v>Met</v>
      </c>
      <c r="V969" t="str">
        <f>IF(tblOperations[[#This Row],[SLA_Compliance]]&gt;=_xlfn.XLOOKUP('04_References'!$A$3,tblKPITargets[KPI_Name],tblKPITargets[Target_Value]),"Met","Below Target")</f>
        <v>Met</v>
      </c>
      <c r="W969" t="str">
        <f>IF(tblOperations[[#This Row],[Quality_Pass_Rate]]&gt;=_xlfn.XLOOKUP('04_References'!$A$4,tblKPITargets[KPI_Name],tblKPITargets[Target_Value]),"Met","Below Target")</f>
        <v>Met</v>
      </c>
      <c r="X969" t="str">
        <f>IF(tblOperations[[#This Row],[Average_Completion_Days]]&lt;=_xlfn.XLOOKUP('04_References'!$A$7,tblKPITargets[KPI_Name],tblKPITargets[Target_Value]),"Met","Below Target")</f>
        <v>Met</v>
      </c>
      <c r="Y969" t="str">
        <f>IF(tblOperations[[#This Row],[Closing_Backlog]]&lt;=_xlfn.XLOOKUP('04_References'!$A$8,tblKPITargets[KPI_Name],tblKPITargets[Target_Value]),"Met","Below Target")</f>
        <v>Met</v>
      </c>
    </row>
    <row r="970" spans="1:25">
      <c r="A970" s="6" t="s">
        <v>999</v>
      </c>
      <c r="B970" s="7">
        <v>46066</v>
      </c>
      <c r="C970" s="2" t="s">
        <v>43</v>
      </c>
      <c r="D970" s="2" t="s">
        <v>19</v>
      </c>
      <c r="E970" s="2">
        <v>508</v>
      </c>
      <c r="F970" s="2">
        <v>59</v>
      </c>
      <c r="G970" s="2">
        <v>567</v>
      </c>
      <c r="H970" s="2">
        <v>24</v>
      </c>
      <c r="I970" s="2">
        <v>543</v>
      </c>
      <c r="J970" s="2">
        <v>1</v>
      </c>
      <c r="K970" s="2">
        <v>1</v>
      </c>
      <c r="L970" s="2">
        <v>8</v>
      </c>
      <c r="M970" s="2">
        <v>0.6</v>
      </c>
      <c r="N970" s="2">
        <v>0.95799999999999996</v>
      </c>
      <c r="O970" s="2">
        <v>2.5</v>
      </c>
      <c r="P970" s="2">
        <v>0.78400000000000003</v>
      </c>
      <c r="Q970" s="3">
        <v>4.2000000000000003E-2</v>
      </c>
      <c r="R970" s="4" t="str">
        <f>TRIM(tblOperations[[#This Row],[Region]])</f>
        <v>South West</v>
      </c>
      <c r="S970" s="4" t="str">
        <f>TRIM(tblOperations[[#This Row],[Team]])</f>
        <v>Workplace Services</v>
      </c>
      <c r="T970" s="4" t="str">
        <f>_xlfn.XLOOKUP(R970,tblRegionReference[Region],tblRegionReference[Area],"Not Found")</f>
        <v>South</v>
      </c>
      <c r="U970" s="4" t="str">
        <f>IF(tblOperations[[#This Row],[Completion_Rate]]&gt;=_xlfn.XLOOKUP("Completion Rate",tblKPITargets[KPI_Name],tblKPITargets[Target_Value]),"Met","Below Target")</f>
        <v>Below Target</v>
      </c>
      <c r="V970" t="str">
        <f>IF(tblOperations[[#This Row],[SLA_Compliance]]&gt;=_xlfn.XLOOKUP('04_References'!$A$3,tblKPITargets[KPI_Name],tblKPITargets[Target_Value]),"Met","Below Target")</f>
        <v>Below Target</v>
      </c>
      <c r="W970" t="str">
        <f>IF(tblOperations[[#This Row],[Quality_Pass_Rate]]&gt;=_xlfn.XLOOKUP('04_References'!$A$4,tblKPITargets[KPI_Name],tblKPITargets[Target_Value]),"Met","Below Target")</f>
        <v>Met</v>
      </c>
      <c r="X970" t="str">
        <f>IF(tblOperations[[#This Row],[Average_Completion_Days]]&lt;=_xlfn.XLOOKUP('04_References'!$A$7,tblKPITargets[KPI_Name],tblKPITargets[Target_Value]),"Met","Below Target")</f>
        <v>Below Target</v>
      </c>
      <c r="Y970" t="str">
        <f>IF(tblOperations[[#This Row],[Closing_Backlog]]&lt;=_xlfn.XLOOKUP('04_References'!$A$8,tblKPITargets[KPI_Name],tblKPITargets[Target_Value]),"Met","Below Target")</f>
        <v>Below Target</v>
      </c>
    </row>
    <row r="971" spans="1:25">
      <c r="A971" s="8" t="s">
        <v>1000</v>
      </c>
      <c r="B971" s="9">
        <v>46066</v>
      </c>
      <c r="C971" s="4" t="s">
        <v>43</v>
      </c>
      <c r="D971" s="4" t="s">
        <v>21</v>
      </c>
      <c r="E971" s="4">
        <v>2</v>
      </c>
      <c r="F971" s="4">
        <v>40</v>
      </c>
      <c r="G971" s="4">
        <v>42</v>
      </c>
      <c r="H971" s="4">
        <v>42</v>
      </c>
      <c r="I971" s="4">
        <v>0</v>
      </c>
      <c r="J971" s="4">
        <v>0</v>
      </c>
      <c r="K971" s="4">
        <v>0</v>
      </c>
      <c r="L971" s="4">
        <v>2</v>
      </c>
      <c r="M971" s="4">
        <v>0.96499999999999997</v>
      </c>
      <c r="N971" s="4">
        <v>0.98799999999999999</v>
      </c>
      <c r="O971" s="4">
        <v>4.2</v>
      </c>
      <c r="P971" s="4">
        <v>0.70799999999999996</v>
      </c>
      <c r="Q971" s="5">
        <v>1</v>
      </c>
      <c r="R971" s="4" t="str">
        <f>TRIM(tblOperations[[#This Row],[Region]])</f>
        <v>South West</v>
      </c>
      <c r="S971" s="4" t="str">
        <f>TRIM(tblOperations[[#This Row],[Team]])</f>
        <v>Facilities Response</v>
      </c>
      <c r="T971" s="4" t="str">
        <f>_xlfn.XLOOKUP(R971,tblRegionReference[Region],tblRegionReference[Area],"Not Found")</f>
        <v>South</v>
      </c>
      <c r="U971" s="4" t="str">
        <f>IF(tblOperations[[#This Row],[Completion_Rate]]&gt;=_xlfn.XLOOKUP("Completion Rate",tblKPITargets[KPI_Name],tblKPITargets[Target_Value]),"Met","Below Target")</f>
        <v>Met</v>
      </c>
      <c r="V971" t="str">
        <f>IF(tblOperations[[#This Row],[SLA_Compliance]]&gt;=_xlfn.XLOOKUP('04_References'!$A$3,tblKPITargets[KPI_Name],tblKPITargets[Target_Value]),"Met","Below Target")</f>
        <v>Met</v>
      </c>
      <c r="W971" t="str">
        <f>IF(tblOperations[[#This Row],[Quality_Pass_Rate]]&gt;=_xlfn.XLOOKUP('04_References'!$A$4,tblKPITargets[KPI_Name],tblKPITargets[Target_Value]),"Met","Below Target")</f>
        <v>Met</v>
      </c>
      <c r="X971" t="str">
        <f>IF(tblOperations[[#This Row],[Average_Completion_Days]]&lt;=_xlfn.XLOOKUP('04_References'!$A$7,tblKPITargets[KPI_Name],tblKPITargets[Target_Value]),"Met","Below Target")</f>
        <v>Met</v>
      </c>
      <c r="Y971" t="str">
        <f>IF(tblOperations[[#This Row],[Closing_Backlog]]&lt;=_xlfn.XLOOKUP('04_References'!$A$8,tblKPITargets[KPI_Name],tblKPITargets[Target_Value]),"Met","Below Target")</f>
        <v>Met</v>
      </c>
    </row>
    <row r="972" spans="1:25">
      <c r="A972" s="6" t="s">
        <v>1001</v>
      </c>
      <c r="B972" s="7">
        <v>46066</v>
      </c>
      <c r="C972" s="2" t="s">
        <v>43</v>
      </c>
      <c r="D972" s="2" t="s">
        <v>23</v>
      </c>
      <c r="E972" s="2">
        <v>0</v>
      </c>
      <c r="F972" s="2">
        <v>63</v>
      </c>
      <c r="G972" s="2">
        <v>63</v>
      </c>
      <c r="H972" s="2">
        <v>55</v>
      </c>
      <c r="I972" s="2">
        <v>8</v>
      </c>
      <c r="J972" s="2">
        <v>0</v>
      </c>
      <c r="K972" s="2">
        <v>0</v>
      </c>
      <c r="L972" s="2">
        <v>1.7</v>
      </c>
      <c r="M972" s="2">
        <v>0.95099999999999996</v>
      </c>
      <c r="N972" s="2">
        <v>1</v>
      </c>
      <c r="O972" s="2">
        <v>4.3</v>
      </c>
      <c r="P972" s="2">
        <v>0.80100000000000005</v>
      </c>
      <c r="Q972" s="3">
        <v>0.873</v>
      </c>
      <c r="R972" s="4" t="str">
        <f>TRIM(tblOperations[[#This Row],[Region]])</f>
        <v>South West</v>
      </c>
      <c r="S972" s="4" t="str">
        <f>TRIM(tblOperations[[#This Row],[Team]])</f>
        <v>Estates Support</v>
      </c>
      <c r="T972" s="4" t="str">
        <f>_xlfn.XLOOKUP(R972,tblRegionReference[Region],tblRegionReference[Area],"Not Found")</f>
        <v>South</v>
      </c>
      <c r="U972" s="4" t="str">
        <f>IF(tblOperations[[#This Row],[Completion_Rate]]&gt;=_xlfn.XLOOKUP("Completion Rate",tblKPITargets[KPI_Name],tblKPITargets[Target_Value]),"Met","Below Target")</f>
        <v>Below Target</v>
      </c>
      <c r="V972" t="str">
        <f>IF(tblOperations[[#This Row],[SLA_Compliance]]&gt;=_xlfn.XLOOKUP('04_References'!$A$3,tblKPITargets[KPI_Name],tblKPITargets[Target_Value]),"Met","Below Target")</f>
        <v>Met</v>
      </c>
      <c r="W972" t="str">
        <f>IF(tblOperations[[#This Row],[Quality_Pass_Rate]]&gt;=_xlfn.XLOOKUP('04_References'!$A$4,tblKPITargets[KPI_Name],tblKPITargets[Target_Value]),"Met","Below Target")</f>
        <v>Met</v>
      </c>
      <c r="X972" t="str">
        <f>IF(tblOperations[[#This Row],[Average_Completion_Days]]&lt;=_xlfn.XLOOKUP('04_References'!$A$7,tblKPITargets[KPI_Name],tblKPITargets[Target_Value]),"Met","Below Target")</f>
        <v>Met</v>
      </c>
      <c r="Y972" t="str">
        <f>IF(tblOperations[[#This Row],[Closing_Backlog]]&lt;=_xlfn.XLOOKUP('04_References'!$A$8,tblKPITargets[KPI_Name],tblKPITargets[Target_Value]),"Met","Below Target")</f>
        <v>Met</v>
      </c>
    </row>
    <row r="973" spans="1:25">
      <c r="A973" s="8" t="s">
        <v>1002</v>
      </c>
      <c r="B973" s="9">
        <v>46066</v>
      </c>
      <c r="C973" s="4" t="s">
        <v>43</v>
      </c>
      <c r="D973" s="4" t="s">
        <v>25</v>
      </c>
      <c r="E973" s="4">
        <v>0</v>
      </c>
      <c r="F973" s="4">
        <v>23</v>
      </c>
      <c r="G973" s="4">
        <v>23</v>
      </c>
      <c r="H973" s="4">
        <v>23</v>
      </c>
      <c r="I973" s="4">
        <v>0</v>
      </c>
      <c r="J973" s="4">
        <v>0</v>
      </c>
      <c r="K973" s="4">
        <v>0</v>
      </c>
      <c r="L973" s="4">
        <v>1.5</v>
      </c>
      <c r="M973" s="4">
        <v>1</v>
      </c>
      <c r="N973" s="4">
        <v>0.99199999999999999</v>
      </c>
      <c r="O973" s="4">
        <v>4.5</v>
      </c>
      <c r="P973" s="4">
        <v>0.75</v>
      </c>
      <c r="Q973" s="5">
        <v>1</v>
      </c>
      <c r="R973" s="4" t="str">
        <f>TRIM(tblOperations[[#This Row],[Region]])</f>
        <v>South West</v>
      </c>
      <c r="S973" s="4" t="str">
        <f>TRIM(tblOperations[[#This Row],[Team]])</f>
        <v>Workplace Projects</v>
      </c>
      <c r="T973" s="4" t="str">
        <f>_xlfn.XLOOKUP(R973,tblRegionReference[Region],tblRegionReference[Area],"Not Found")</f>
        <v>South</v>
      </c>
      <c r="U973" s="4" t="str">
        <f>IF(tblOperations[[#This Row],[Completion_Rate]]&gt;=_xlfn.XLOOKUP("Completion Rate",tblKPITargets[KPI_Name],tblKPITargets[Target_Value]),"Met","Below Target")</f>
        <v>Met</v>
      </c>
      <c r="V973" t="str">
        <f>IF(tblOperations[[#This Row],[SLA_Compliance]]&gt;=_xlfn.XLOOKUP('04_References'!$A$3,tblKPITargets[KPI_Name],tblKPITargets[Target_Value]),"Met","Below Target")</f>
        <v>Met</v>
      </c>
      <c r="W973" t="str">
        <f>IF(tblOperations[[#This Row],[Quality_Pass_Rate]]&gt;=_xlfn.XLOOKUP('04_References'!$A$4,tblKPITargets[KPI_Name],tblKPITargets[Target_Value]),"Met","Below Target")</f>
        <v>Met</v>
      </c>
      <c r="X973" t="str">
        <f>IF(tblOperations[[#This Row],[Average_Completion_Days]]&lt;=_xlfn.XLOOKUP('04_References'!$A$7,tblKPITargets[KPI_Name],tblKPITargets[Target_Value]),"Met","Below Target")</f>
        <v>Met</v>
      </c>
      <c r="Y973" t="str">
        <f>IF(tblOperations[[#This Row],[Closing_Backlog]]&lt;=_xlfn.XLOOKUP('04_References'!$A$8,tblKPITargets[KPI_Name],tblKPITargets[Target_Value]),"Met","Below Target")</f>
        <v>Met</v>
      </c>
    </row>
    <row r="974" spans="1:25">
      <c r="A974" s="6" t="s">
        <v>1003</v>
      </c>
      <c r="B974" s="7">
        <v>46066</v>
      </c>
      <c r="C974" s="2" t="s">
        <v>48</v>
      </c>
      <c r="D974" s="2" t="s">
        <v>19</v>
      </c>
      <c r="E974" s="2">
        <v>0</v>
      </c>
      <c r="F974" s="2">
        <v>35</v>
      </c>
      <c r="G974" s="2">
        <v>35</v>
      </c>
      <c r="H974" s="2">
        <v>35</v>
      </c>
      <c r="I974" s="2">
        <v>0</v>
      </c>
      <c r="J974" s="2">
        <v>0</v>
      </c>
      <c r="K974" s="2">
        <v>0</v>
      </c>
      <c r="L974" s="2">
        <v>1.8</v>
      </c>
      <c r="M974" s="2">
        <v>0.97799999999999998</v>
      </c>
      <c r="N974" s="2">
        <v>0.97199999999999998</v>
      </c>
      <c r="O974" s="2">
        <v>4.5</v>
      </c>
      <c r="P974" s="2">
        <v>0.82</v>
      </c>
      <c r="Q974" s="3">
        <v>1</v>
      </c>
      <c r="R974" s="4" t="str">
        <f>TRIM(tblOperations[[#This Row],[Region]])</f>
        <v>South East</v>
      </c>
      <c r="S974" s="4" t="str">
        <f>TRIM(tblOperations[[#This Row],[Team]])</f>
        <v>Workplace Services</v>
      </c>
      <c r="T974" s="4" t="str">
        <f>_xlfn.XLOOKUP(R974,tblRegionReference[Region],tblRegionReference[Area],"Not Found")</f>
        <v>South</v>
      </c>
      <c r="U974" s="4" t="str">
        <f>IF(tblOperations[[#This Row],[Completion_Rate]]&gt;=_xlfn.XLOOKUP("Completion Rate",tblKPITargets[KPI_Name],tblKPITargets[Target_Value]),"Met","Below Target")</f>
        <v>Met</v>
      </c>
      <c r="V974" t="str">
        <f>IF(tblOperations[[#This Row],[SLA_Compliance]]&gt;=_xlfn.XLOOKUP('04_References'!$A$3,tblKPITargets[KPI_Name],tblKPITargets[Target_Value]),"Met","Below Target")</f>
        <v>Met</v>
      </c>
      <c r="W974" t="str">
        <f>IF(tblOperations[[#This Row],[Quality_Pass_Rate]]&gt;=_xlfn.XLOOKUP('04_References'!$A$4,tblKPITargets[KPI_Name],tblKPITargets[Target_Value]),"Met","Below Target")</f>
        <v>Met</v>
      </c>
      <c r="X974" t="str">
        <f>IF(tblOperations[[#This Row],[Average_Completion_Days]]&lt;=_xlfn.XLOOKUP('04_References'!$A$7,tblKPITargets[KPI_Name],tblKPITargets[Target_Value]),"Met","Below Target")</f>
        <v>Met</v>
      </c>
      <c r="Y974" t="str">
        <f>IF(tblOperations[[#This Row],[Closing_Backlog]]&lt;=_xlfn.XLOOKUP('04_References'!$A$8,tblKPITargets[KPI_Name],tblKPITargets[Target_Value]),"Met","Below Target")</f>
        <v>Met</v>
      </c>
    </row>
    <row r="975" spans="1:25">
      <c r="A975" s="8" t="s">
        <v>1004</v>
      </c>
      <c r="B975" s="9">
        <v>46066</v>
      </c>
      <c r="C975" s="4" t="s">
        <v>48</v>
      </c>
      <c r="D975" s="4" t="s">
        <v>21</v>
      </c>
      <c r="E975" s="4">
        <v>993</v>
      </c>
      <c r="F975" s="4">
        <v>39</v>
      </c>
      <c r="G975" s="4">
        <v>1032</v>
      </c>
      <c r="H975" s="4">
        <v>29</v>
      </c>
      <c r="I975" s="4">
        <v>1003</v>
      </c>
      <c r="J975" s="4">
        <v>0</v>
      </c>
      <c r="K975" s="4">
        <v>0</v>
      </c>
      <c r="L975" s="4">
        <v>8</v>
      </c>
      <c r="M975" s="4">
        <v>0.6</v>
      </c>
      <c r="N975" s="4">
        <v>0.98</v>
      </c>
      <c r="O975" s="4">
        <v>2.5</v>
      </c>
      <c r="P975" s="4">
        <v>0.82499999999999996</v>
      </c>
      <c r="Q975" s="5">
        <v>2.8000000000000001E-2</v>
      </c>
      <c r="R975" s="4" t="str">
        <f>TRIM(tblOperations[[#This Row],[Region]])</f>
        <v>South East</v>
      </c>
      <c r="S975" s="4" t="str">
        <f>TRIM(tblOperations[[#This Row],[Team]])</f>
        <v>Facilities Response</v>
      </c>
      <c r="T975" s="4" t="str">
        <f>_xlfn.XLOOKUP(R975,tblRegionReference[Region],tblRegionReference[Area],"Not Found")</f>
        <v>South</v>
      </c>
      <c r="U975" s="4" t="str">
        <f>IF(tblOperations[[#This Row],[Completion_Rate]]&gt;=_xlfn.XLOOKUP("Completion Rate",tblKPITargets[KPI_Name],tblKPITargets[Target_Value]),"Met","Below Target")</f>
        <v>Below Target</v>
      </c>
      <c r="V975" t="str">
        <f>IF(tblOperations[[#This Row],[SLA_Compliance]]&gt;=_xlfn.XLOOKUP('04_References'!$A$3,tblKPITargets[KPI_Name],tblKPITargets[Target_Value]),"Met","Below Target")</f>
        <v>Below Target</v>
      </c>
      <c r="W975" t="str">
        <f>IF(tblOperations[[#This Row],[Quality_Pass_Rate]]&gt;=_xlfn.XLOOKUP('04_References'!$A$4,tblKPITargets[KPI_Name],tblKPITargets[Target_Value]),"Met","Below Target")</f>
        <v>Met</v>
      </c>
      <c r="X975" t="str">
        <f>IF(tblOperations[[#This Row],[Average_Completion_Days]]&lt;=_xlfn.XLOOKUP('04_References'!$A$7,tblKPITargets[KPI_Name],tblKPITargets[Target_Value]),"Met","Below Target")</f>
        <v>Below Target</v>
      </c>
      <c r="Y975" t="str">
        <f>IF(tblOperations[[#This Row],[Closing_Backlog]]&lt;=_xlfn.XLOOKUP('04_References'!$A$8,tblKPITargets[KPI_Name],tblKPITargets[Target_Value]),"Met","Below Target")</f>
        <v>Below Target</v>
      </c>
    </row>
    <row r="976" spans="1:25">
      <c r="A976" s="6" t="s">
        <v>1005</v>
      </c>
      <c r="B976" s="7">
        <v>46066</v>
      </c>
      <c r="C976" s="2" t="s">
        <v>48</v>
      </c>
      <c r="D976" s="2" t="s">
        <v>23</v>
      </c>
      <c r="E976" s="2">
        <v>0</v>
      </c>
      <c r="F976" s="2">
        <v>24</v>
      </c>
      <c r="G976" s="2">
        <v>24</v>
      </c>
      <c r="H976" s="2">
        <v>24</v>
      </c>
      <c r="I976" s="2">
        <v>0</v>
      </c>
      <c r="J976" s="2">
        <v>0</v>
      </c>
      <c r="K976" s="2">
        <v>0</v>
      </c>
      <c r="L976" s="2">
        <v>1.1000000000000001</v>
      </c>
      <c r="M976" s="2">
        <v>0.97399999999999998</v>
      </c>
      <c r="N976" s="2">
        <v>0.98699999999999999</v>
      </c>
      <c r="O976" s="2">
        <v>4.5999999999999996</v>
      </c>
      <c r="P976" s="2">
        <v>0.75900000000000001</v>
      </c>
      <c r="Q976" s="3">
        <v>1</v>
      </c>
      <c r="R976" s="4" t="str">
        <f>TRIM(tblOperations[[#This Row],[Region]])</f>
        <v>South East</v>
      </c>
      <c r="S976" s="4" t="str">
        <f>TRIM(tblOperations[[#This Row],[Team]])</f>
        <v>Estates Support</v>
      </c>
      <c r="T976" s="4" t="str">
        <f>_xlfn.XLOOKUP(R976,tblRegionReference[Region],tblRegionReference[Area],"Not Found")</f>
        <v>South</v>
      </c>
      <c r="U976" s="4" t="str">
        <f>IF(tblOperations[[#This Row],[Completion_Rate]]&gt;=_xlfn.XLOOKUP("Completion Rate",tblKPITargets[KPI_Name],tblKPITargets[Target_Value]),"Met","Below Target")</f>
        <v>Met</v>
      </c>
      <c r="V976" t="str">
        <f>IF(tblOperations[[#This Row],[SLA_Compliance]]&gt;=_xlfn.XLOOKUP('04_References'!$A$3,tblKPITargets[KPI_Name],tblKPITargets[Target_Value]),"Met","Below Target")</f>
        <v>Met</v>
      </c>
      <c r="W976" t="str">
        <f>IF(tblOperations[[#This Row],[Quality_Pass_Rate]]&gt;=_xlfn.XLOOKUP('04_References'!$A$4,tblKPITargets[KPI_Name],tblKPITargets[Target_Value]),"Met","Below Target")</f>
        <v>Met</v>
      </c>
      <c r="X976" t="str">
        <f>IF(tblOperations[[#This Row],[Average_Completion_Days]]&lt;=_xlfn.XLOOKUP('04_References'!$A$7,tblKPITargets[KPI_Name],tblKPITargets[Target_Value]),"Met","Below Target")</f>
        <v>Met</v>
      </c>
      <c r="Y976" t="str">
        <f>IF(tblOperations[[#This Row],[Closing_Backlog]]&lt;=_xlfn.XLOOKUP('04_References'!$A$8,tblKPITargets[KPI_Name],tblKPITargets[Target_Value]),"Met","Below Target")</f>
        <v>Met</v>
      </c>
    </row>
    <row r="977" spans="1:25">
      <c r="A977" s="8" t="s">
        <v>1006</v>
      </c>
      <c r="B977" s="9">
        <v>46066</v>
      </c>
      <c r="C977" s="4" t="s">
        <v>48</v>
      </c>
      <c r="D977" s="4" t="s">
        <v>25</v>
      </c>
      <c r="E977" s="4">
        <v>326</v>
      </c>
      <c r="F977" s="4">
        <v>27</v>
      </c>
      <c r="G977" s="4">
        <v>353</v>
      </c>
      <c r="H977" s="4">
        <v>28</v>
      </c>
      <c r="I977" s="4">
        <v>325</v>
      </c>
      <c r="J977" s="4">
        <v>1</v>
      </c>
      <c r="K977" s="4">
        <v>0</v>
      </c>
      <c r="L977" s="4">
        <v>8</v>
      </c>
      <c r="M977" s="4">
        <v>0.6</v>
      </c>
      <c r="N977" s="4">
        <v>0.96499999999999997</v>
      </c>
      <c r="O977" s="4">
        <v>2.5</v>
      </c>
      <c r="P977" s="4">
        <v>0.751</v>
      </c>
      <c r="Q977" s="5">
        <v>7.9000000000000001E-2</v>
      </c>
      <c r="R977" s="4" t="str">
        <f>TRIM(tblOperations[[#This Row],[Region]])</f>
        <v>South East</v>
      </c>
      <c r="S977" s="4" t="str">
        <f>TRIM(tblOperations[[#This Row],[Team]])</f>
        <v>Workplace Projects</v>
      </c>
      <c r="T977" s="4" t="str">
        <f>_xlfn.XLOOKUP(R977,tblRegionReference[Region],tblRegionReference[Area],"Not Found")</f>
        <v>South</v>
      </c>
      <c r="U977" s="4" t="str">
        <f>IF(tblOperations[[#This Row],[Completion_Rate]]&gt;=_xlfn.XLOOKUP("Completion Rate",tblKPITargets[KPI_Name],tblKPITargets[Target_Value]),"Met","Below Target")</f>
        <v>Below Target</v>
      </c>
      <c r="V977" t="str">
        <f>IF(tblOperations[[#This Row],[SLA_Compliance]]&gt;=_xlfn.XLOOKUP('04_References'!$A$3,tblKPITargets[KPI_Name],tblKPITargets[Target_Value]),"Met","Below Target")</f>
        <v>Below Target</v>
      </c>
      <c r="W977" t="str">
        <f>IF(tblOperations[[#This Row],[Quality_Pass_Rate]]&gt;=_xlfn.XLOOKUP('04_References'!$A$4,tblKPITargets[KPI_Name],tblKPITargets[Target_Value]),"Met","Below Target")</f>
        <v>Met</v>
      </c>
      <c r="X977" t="str">
        <f>IF(tblOperations[[#This Row],[Average_Completion_Days]]&lt;=_xlfn.XLOOKUP('04_References'!$A$7,tblKPITargets[KPI_Name],tblKPITargets[Target_Value]),"Met","Below Target")</f>
        <v>Below Target</v>
      </c>
      <c r="Y977" t="str">
        <f>IF(tblOperations[[#This Row],[Closing_Backlog]]&lt;=_xlfn.XLOOKUP('04_References'!$A$8,tblKPITargets[KPI_Name],tblKPITargets[Target_Value]),"Met","Below Target")</f>
        <v>Below Target</v>
      </c>
    </row>
    <row r="978" spans="1:25">
      <c r="A978" s="6" t="s">
        <v>1007</v>
      </c>
      <c r="B978" s="7">
        <v>46066</v>
      </c>
      <c r="C978" s="2" t="s">
        <v>53</v>
      </c>
      <c r="D978" s="2" t="s">
        <v>19</v>
      </c>
      <c r="E978" s="2">
        <v>491</v>
      </c>
      <c r="F978" s="2">
        <v>51</v>
      </c>
      <c r="G978" s="2">
        <v>542</v>
      </c>
      <c r="H978" s="2">
        <v>28</v>
      </c>
      <c r="I978" s="2">
        <v>514</v>
      </c>
      <c r="J978" s="2">
        <v>0</v>
      </c>
      <c r="K978" s="2">
        <v>0</v>
      </c>
      <c r="L978" s="2">
        <v>8</v>
      </c>
      <c r="M978" s="2">
        <v>0.6</v>
      </c>
      <c r="N978" s="2">
        <v>0.96099999999999997</v>
      </c>
      <c r="O978" s="2">
        <v>2.5</v>
      </c>
      <c r="P978" s="2">
        <v>0.65700000000000003</v>
      </c>
      <c r="Q978" s="3">
        <v>5.1999999999999998E-2</v>
      </c>
      <c r="R978" s="4" t="str">
        <f>TRIM(tblOperations[[#This Row],[Region]])</f>
        <v>Wales</v>
      </c>
      <c r="S978" s="4" t="str">
        <f>TRIM(tblOperations[[#This Row],[Team]])</f>
        <v>Workplace Services</v>
      </c>
      <c r="T978" s="4" t="str">
        <f>_xlfn.XLOOKUP(R978,tblRegionReference[Region],tblRegionReference[Area],"Not Found")</f>
        <v>Wales</v>
      </c>
      <c r="U978" s="4" t="str">
        <f>IF(tblOperations[[#This Row],[Completion_Rate]]&gt;=_xlfn.XLOOKUP("Completion Rate",tblKPITargets[KPI_Name],tblKPITargets[Target_Value]),"Met","Below Target")</f>
        <v>Below Target</v>
      </c>
      <c r="V978" t="str">
        <f>IF(tblOperations[[#This Row],[SLA_Compliance]]&gt;=_xlfn.XLOOKUP('04_References'!$A$3,tblKPITargets[KPI_Name],tblKPITargets[Target_Value]),"Met","Below Target")</f>
        <v>Below Target</v>
      </c>
      <c r="W978" t="str">
        <f>IF(tblOperations[[#This Row],[Quality_Pass_Rate]]&gt;=_xlfn.XLOOKUP('04_References'!$A$4,tblKPITargets[KPI_Name],tblKPITargets[Target_Value]),"Met","Below Target")</f>
        <v>Met</v>
      </c>
      <c r="X978" t="str">
        <f>IF(tblOperations[[#This Row],[Average_Completion_Days]]&lt;=_xlfn.XLOOKUP('04_References'!$A$7,tblKPITargets[KPI_Name],tblKPITargets[Target_Value]),"Met","Below Target")</f>
        <v>Below Target</v>
      </c>
      <c r="Y978" t="str">
        <f>IF(tblOperations[[#This Row],[Closing_Backlog]]&lt;=_xlfn.XLOOKUP('04_References'!$A$8,tblKPITargets[KPI_Name],tblKPITargets[Target_Value]),"Met","Below Target")</f>
        <v>Below Target</v>
      </c>
    </row>
    <row r="979" spans="1:25">
      <c r="A979" s="8" t="s">
        <v>1008</v>
      </c>
      <c r="B979" s="9">
        <v>46066</v>
      </c>
      <c r="C979" s="4" t="s">
        <v>53</v>
      </c>
      <c r="D979" s="4" t="s">
        <v>21</v>
      </c>
      <c r="E979" s="4">
        <v>495</v>
      </c>
      <c r="F979" s="4">
        <v>39</v>
      </c>
      <c r="G979" s="4">
        <v>534</v>
      </c>
      <c r="H979" s="4">
        <v>28</v>
      </c>
      <c r="I979" s="4">
        <v>506</v>
      </c>
      <c r="J979" s="4">
        <v>0</v>
      </c>
      <c r="K979" s="4">
        <v>0</v>
      </c>
      <c r="L979" s="4">
        <v>8</v>
      </c>
      <c r="M979" s="4">
        <v>0.6</v>
      </c>
      <c r="N979" s="4">
        <v>0.94599999999999995</v>
      </c>
      <c r="O979" s="4">
        <v>2.5</v>
      </c>
      <c r="P979" s="4">
        <v>0.755</v>
      </c>
      <c r="Q979" s="5">
        <v>5.1999999999999998E-2</v>
      </c>
      <c r="R979" s="4" t="str">
        <f>TRIM(tblOperations[[#This Row],[Region]])</f>
        <v>Wales</v>
      </c>
      <c r="S979" s="4" t="str">
        <f>TRIM(tblOperations[[#This Row],[Team]])</f>
        <v>Facilities Response</v>
      </c>
      <c r="T979" s="4" t="str">
        <f>_xlfn.XLOOKUP(R979,tblRegionReference[Region],tblRegionReference[Area],"Not Found")</f>
        <v>Wales</v>
      </c>
      <c r="U979" s="4" t="str">
        <f>IF(tblOperations[[#This Row],[Completion_Rate]]&gt;=_xlfn.XLOOKUP("Completion Rate",tblKPITargets[KPI_Name],tblKPITargets[Target_Value]),"Met","Below Target")</f>
        <v>Below Target</v>
      </c>
      <c r="V979" t="str">
        <f>IF(tblOperations[[#This Row],[SLA_Compliance]]&gt;=_xlfn.XLOOKUP('04_References'!$A$3,tblKPITargets[KPI_Name],tblKPITargets[Target_Value]),"Met","Below Target")</f>
        <v>Below Target</v>
      </c>
      <c r="W979" t="str">
        <f>IF(tblOperations[[#This Row],[Quality_Pass_Rate]]&gt;=_xlfn.XLOOKUP('04_References'!$A$4,tblKPITargets[KPI_Name],tblKPITargets[Target_Value]),"Met","Below Target")</f>
        <v>Below Target</v>
      </c>
      <c r="X979" t="str">
        <f>IF(tblOperations[[#This Row],[Average_Completion_Days]]&lt;=_xlfn.XLOOKUP('04_References'!$A$7,tblKPITargets[KPI_Name],tblKPITargets[Target_Value]),"Met","Below Target")</f>
        <v>Below Target</v>
      </c>
      <c r="Y979" t="str">
        <f>IF(tblOperations[[#This Row],[Closing_Backlog]]&lt;=_xlfn.XLOOKUP('04_References'!$A$8,tblKPITargets[KPI_Name],tblKPITargets[Target_Value]),"Met","Below Target")</f>
        <v>Below Target</v>
      </c>
    </row>
    <row r="980" spans="1:25">
      <c r="A980" s="6" t="s">
        <v>1009</v>
      </c>
      <c r="B980" s="7">
        <v>46066</v>
      </c>
      <c r="C980" s="2" t="s">
        <v>53</v>
      </c>
      <c r="D980" s="2" t="s">
        <v>23</v>
      </c>
      <c r="E980" s="2">
        <v>342</v>
      </c>
      <c r="F980" s="2">
        <v>26</v>
      </c>
      <c r="G980" s="2">
        <v>368</v>
      </c>
      <c r="H980" s="2">
        <v>30</v>
      </c>
      <c r="I980" s="2">
        <v>338</v>
      </c>
      <c r="J980" s="2">
        <v>0</v>
      </c>
      <c r="K980" s="2">
        <v>0</v>
      </c>
      <c r="L980" s="2">
        <v>8</v>
      </c>
      <c r="M980" s="2">
        <v>0.6</v>
      </c>
      <c r="N980" s="2">
        <v>1</v>
      </c>
      <c r="O980" s="2">
        <v>2.5</v>
      </c>
      <c r="P980" s="2">
        <v>0.74</v>
      </c>
      <c r="Q980" s="3">
        <v>8.2000000000000003E-2</v>
      </c>
      <c r="R980" s="4" t="str">
        <f>TRIM(tblOperations[[#This Row],[Region]])</f>
        <v>Wales</v>
      </c>
      <c r="S980" s="4" t="str">
        <f>TRIM(tblOperations[[#This Row],[Team]])</f>
        <v>Estates Support</v>
      </c>
      <c r="T980" s="4" t="str">
        <f>_xlfn.XLOOKUP(R980,tblRegionReference[Region],tblRegionReference[Area],"Not Found")</f>
        <v>Wales</v>
      </c>
      <c r="U980" s="4" t="str">
        <f>IF(tblOperations[[#This Row],[Completion_Rate]]&gt;=_xlfn.XLOOKUP("Completion Rate",tblKPITargets[KPI_Name],tblKPITargets[Target_Value]),"Met","Below Target")</f>
        <v>Below Target</v>
      </c>
      <c r="V980" t="str">
        <f>IF(tblOperations[[#This Row],[SLA_Compliance]]&gt;=_xlfn.XLOOKUP('04_References'!$A$3,tblKPITargets[KPI_Name],tblKPITargets[Target_Value]),"Met","Below Target")</f>
        <v>Below Target</v>
      </c>
      <c r="W980" t="str">
        <f>IF(tblOperations[[#This Row],[Quality_Pass_Rate]]&gt;=_xlfn.XLOOKUP('04_References'!$A$4,tblKPITargets[KPI_Name],tblKPITargets[Target_Value]),"Met","Below Target")</f>
        <v>Met</v>
      </c>
      <c r="X980" t="str">
        <f>IF(tblOperations[[#This Row],[Average_Completion_Days]]&lt;=_xlfn.XLOOKUP('04_References'!$A$7,tblKPITargets[KPI_Name],tblKPITargets[Target_Value]),"Met","Below Target")</f>
        <v>Below Target</v>
      </c>
      <c r="Y980" t="str">
        <f>IF(tblOperations[[#This Row],[Closing_Backlog]]&lt;=_xlfn.XLOOKUP('04_References'!$A$8,tblKPITargets[KPI_Name],tblKPITargets[Target_Value]),"Met","Below Target")</f>
        <v>Below Target</v>
      </c>
    </row>
    <row r="981" spans="1:25">
      <c r="A981" s="8" t="s">
        <v>1010</v>
      </c>
      <c r="B981" s="9">
        <v>46066</v>
      </c>
      <c r="C981" s="4" t="s">
        <v>53</v>
      </c>
      <c r="D981" s="4" t="s">
        <v>25</v>
      </c>
      <c r="E981" s="4">
        <v>0</v>
      </c>
      <c r="F981" s="4">
        <v>43</v>
      </c>
      <c r="G981" s="4">
        <v>43</v>
      </c>
      <c r="H981" s="4">
        <v>42</v>
      </c>
      <c r="I981" s="4">
        <v>1</v>
      </c>
      <c r="J981" s="4">
        <v>0</v>
      </c>
      <c r="K981" s="4">
        <v>0</v>
      </c>
      <c r="L981" s="4">
        <v>1.6</v>
      </c>
      <c r="M981" s="4">
        <v>0.96899999999999997</v>
      </c>
      <c r="N981" s="4">
        <v>0.97599999999999998</v>
      </c>
      <c r="O981" s="4">
        <v>4.7</v>
      </c>
      <c r="P981" s="4">
        <v>0.64900000000000002</v>
      </c>
      <c r="Q981" s="5">
        <v>0.97699999999999998</v>
      </c>
      <c r="R981" s="4" t="str">
        <f>TRIM(tblOperations[[#This Row],[Region]])</f>
        <v>Wales</v>
      </c>
      <c r="S981" s="4" t="str">
        <f>TRIM(tblOperations[[#This Row],[Team]])</f>
        <v>Workplace Projects</v>
      </c>
      <c r="T981" s="4" t="str">
        <f>_xlfn.XLOOKUP(R981,tblRegionReference[Region],tblRegionReference[Area],"Not Found")</f>
        <v>Wales</v>
      </c>
      <c r="U981" s="4" t="str">
        <f>IF(tblOperations[[#This Row],[Completion_Rate]]&gt;=_xlfn.XLOOKUP("Completion Rate",tblKPITargets[KPI_Name],tblKPITargets[Target_Value]),"Met","Below Target")</f>
        <v>Met</v>
      </c>
      <c r="V981" t="str">
        <f>IF(tblOperations[[#This Row],[SLA_Compliance]]&gt;=_xlfn.XLOOKUP('04_References'!$A$3,tblKPITargets[KPI_Name],tblKPITargets[Target_Value]),"Met","Below Target")</f>
        <v>Met</v>
      </c>
      <c r="W981" t="str">
        <f>IF(tblOperations[[#This Row],[Quality_Pass_Rate]]&gt;=_xlfn.XLOOKUP('04_References'!$A$4,tblKPITargets[KPI_Name],tblKPITargets[Target_Value]),"Met","Below Target")</f>
        <v>Met</v>
      </c>
      <c r="X981" t="str">
        <f>IF(tblOperations[[#This Row],[Average_Completion_Days]]&lt;=_xlfn.XLOOKUP('04_References'!$A$7,tblKPITargets[KPI_Name],tblKPITargets[Target_Value]),"Met","Below Target")</f>
        <v>Met</v>
      </c>
      <c r="Y981" t="str">
        <f>IF(tblOperations[[#This Row],[Closing_Backlog]]&lt;=_xlfn.XLOOKUP('04_References'!$A$8,tblKPITargets[KPI_Name],tblKPITargets[Target_Value]),"Met","Below Target")</f>
        <v>Met</v>
      </c>
    </row>
    <row r="982" spans="1:25">
      <c r="A982" s="6" t="s">
        <v>1011</v>
      </c>
      <c r="B982" s="7">
        <v>46069</v>
      </c>
      <c r="C982" s="2" t="s">
        <v>18</v>
      </c>
      <c r="D982" s="2" t="s">
        <v>19</v>
      </c>
      <c r="E982" s="2">
        <v>166</v>
      </c>
      <c r="F982" s="2">
        <v>44</v>
      </c>
      <c r="G982" s="2">
        <v>210</v>
      </c>
      <c r="H982" s="2">
        <v>34</v>
      </c>
      <c r="I982" s="2">
        <v>176</v>
      </c>
      <c r="J982" s="2">
        <v>0</v>
      </c>
      <c r="K982" s="2">
        <v>0</v>
      </c>
      <c r="L982" s="2">
        <v>8</v>
      </c>
      <c r="M982" s="2">
        <v>0.6</v>
      </c>
      <c r="N982" s="2">
        <v>0.97899999999999998</v>
      </c>
      <c r="O982" s="2">
        <v>2.5</v>
      </c>
      <c r="P982" s="2">
        <v>0.81299999999999994</v>
      </c>
      <c r="Q982" s="3">
        <v>0.16200000000000001</v>
      </c>
      <c r="R982" s="4" t="str">
        <f>TRIM(tblOperations[[#This Row],[Region]])</f>
        <v>Scotland</v>
      </c>
      <c r="S982" s="4" t="str">
        <f>TRIM(tblOperations[[#This Row],[Team]])</f>
        <v>Workplace Services</v>
      </c>
      <c r="T982" s="4" t="str">
        <f>_xlfn.XLOOKUP(R982,tblRegionReference[Region],tblRegionReference[Area],"Not Found")</f>
        <v>North</v>
      </c>
      <c r="U982" s="4" t="str">
        <f>IF(tblOperations[[#This Row],[Completion_Rate]]&gt;=_xlfn.XLOOKUP("Completion Rate",tblKPITargets[KPI_Name],tblKPITargets[Target_Value]),"Met","Below Target")</f>
        <v>Below Target</v>
      </c>
      <c r="V982" t="str">
        <f>IF(tblOperations[[#This Row],[SLA_Compliance]]&gt;=_xlfn.XLOOKUP('04_References'!$A$3,tblKPITargets[KPI_Name],tblKPITargets[Target_Value]),"Met","Below Target")</f>
        <v>Below Target</v>
      </c>
      <c r="W982" t="str">
        <f>IF(tblOperations[[#This Row],[Quality_Pass_Rate]]&gt;=_xlfn.XLOOKUP('04_References'!$A$4,tblKPITargets[KPI_Name],tblKPITargets[Target_Value]),"Met","Below Target")</f>
        <v>Met</v>
      </c>
      <c r="X982" t="str">
        <f>IF(tblOperations[[#This Row],[Average_Completion_Days]]&lt;=_xlfn.XLOOKUP('04_References'!$A$7,tblKPITargets[KPI_Name],tblKPITargets[Target_Value]),"Met","Below Target")</f>
        <v>Below Target</v>
      </c>
      <c r="Y982" t="str">
        <f>IF(tblOperations[[#This Row],[Closing_Backlog]]&lt;=_xlfn.XLOOKUP('04_References'!$A$8,tblKPITargets[KPI_Name],tblKPITargets[Target_Value]),"Met","Below Target")</f>
        <v>Below Target</v>
      </c>
    </row>
    <row r="983" spans="1:25">
      <c r="A983" s="8" t="s">
        <v>1012</v>
      </c>
      <c r="B983" s="9">
        <v>46069</v>
      </c>
      <c r="C983" s="4" t="s">
        <v>18</v>
      </c>
      <c r="D983" s="4" t="s">
        <v>21</v>
      </c>
      <c r="E983" s="4">
        <v>0</v>
      </c>
      <c r="F983" s="4">
        <v>32</v>
      </c>
      <c r="G983" s="4">
        <v>32</v>
      </c>
      <c r="H983" s="4">
        <v>32</v>
      </c>
      <c r="I983" s="4">
        <v>0</v>
      </c>
      <c r="J983" s="4">
        <v>0</v>
      </c>
      <c r="K983" s="4">
        <v>0</v>
      </c>
      <c r="L983" s="4">
        <v>1.5</v>
      </c>
      <c r="M983" s="4">
        <v>0.93400000000000005</v>
      </c>
      <c r="N983" s="4">
        <v>0.97699999999999998</v>
      </c>
      <c r="O983" s="4">
        <v>4.4000000000000004</v>
      </c>
      <c r="P983" s="4">
        <v>0.66500000000000004</v>
      </c>
      <c r="Q983" s="5">
        <v>1</v>
      </c>
      <c r="R983" s="4" t="str">
        <f>TRIM(tblOperations[[#This Row],[Region]])</f>
        <v>Scotland</v>
      </c>
      <c r="S983" s="4" t="str">
        <f>TRIM(tblOperations[[#This Row],[Team]])</f>
        <v>Facilities Response</v>
      </c>
      <c r="T983" s="4" t="str">
        <f>_xlfn.XLOOKUP(R983,tblRegionReference[Region],tblRegionReference[Area],"Not Found")</f>
        <v>North</v>
      </c>
      <c r="U983" s="4" t="str">
        <f>IF(tblOperations[[#This Row],[Completion_Rate]]&gt;=_xlfn.XLOOKUP("Completion Rate",tblKPITargets[KPI_Name],tblKPITargets[Target_Value]),"Met","Below Target")</f>
        <v>Met</v>
      </c>
      <c r="V983" t="str">
        <f>IF(tblOperations[[#This Row],[SLA_Compliance]]&gt;=_xlfn.XLOOKUP('04_References'!$A$3,tblKPITargets[KPI_Name],tblKPITargets[Target_Value]),"Met","Below Target")</f>
        <v>Met</v>
      </c>
      <c r="W983" t="str">
        <f>IF(tblOperations[[#This Row],[Quality_Pass_Rate]]&gt;=_xlfn.XLOOKUP('04_References'!$A$4,tblKPITargets[KPI_Name],tblKPITargets[Target_Value]),"Met","Below Target")</f>
        <v>Met</v>
      </c>
      <c r="X983" t="str">
        <f>IF(tblOperations[[#This Row],[Average_Completion_Days]]&lt;=_xlfn.XLOOKUP('04_References'!$A$7,tblKPITargets[KPI_Name],tblKPITargets[Target_Value]),"Met","Below Target")</f>
        <v>Met</v>
      </c>
      <c r="Y983" t="str">
        <f>IF(tblOperations[[#This Row],[Closing_Backlog]]&lt;=_xlfn.XLOOKUP('04_References'!$A$8,tblKPITargets[KPI_Name],tblKPITargets[Target_Value]),"Met","Below Target")</f>
        <v>Met</v>
      </c>
    </row>
    <row r="984" spans="1:25">
      <c r="A984" s="6" t="s">
        <v>1013</v>
      </c>
      <c r="B984" s="7">
        <v>46069</v>
      </c>
      <c r="C984" s="2" t="s">
        <v>18</v>
      </c>
      <c r="D984" s="2" t="s">
        <v>23</v>
      </c>
      <c r="E984" s="2">
        <v>269</v>
      </c>
      <c r="F984" s="2">
        <v>51</v>
      </c>
      <c r="G984" s="2">
        <v>320</v>
      </c>
      <c r="H984" s="2">
        <v>31</v>
      </c>
      <c r="I984" s="2">
        <v>289</v>
      </c>
      <c r="J984" s="2">
        <v>1</v>
      </c>
      <c r="K984" s="2">
        <v>1</v>
      </c>
      <c r="L984" s="2">
        <v>8</v>
      </c>
      <c r="M984" s="2">
        <v>0.6</v>
      </c>
      <c r="N984" s="2">
        <v>0.95499999999999996</v>
      </c>
      <c r="O984" s="2">
        <v>2.5</v>
      </c>
      <c r="P984" s="2">
        <v>0.7</v>
      </c>
      <c r="Q984" s="3">
        <v>9.7000000000000003E-2</v>
      </c>
      <c r="R984" s="4" t="str">
        <f>TRIM(tblOperations[[#This Row],[Region]])</f>
        <v>Scotland</v>
      </c>
      <c r="S984" s="4" t="str">
        <f>TRIM(tblOperations[[#This Row],[Team]])</f>
        <v>Estates Support</v>
      </c>
      <c r="T984" s="4" t="str">
        <f>_xlfn.XLOOKUP(R984,tblRegionReference[Region],tblRegionReference[Area],"Not Found")</f>
        <v>North</v>
      </c>
      <c r="U984" s="4" t="str">
        <f>IF(tblOperations[[#This Row],[Completion_Rate]]&gt;=_xlfn.XLOOKUP("Completion Rate",tblKPITargets[KPI_Name],tblKPITargets[Target_Value]),"Met","Below Target")</f>
        <v>Below Target</v>
      </c>
      <c r="V984" t="str">
        <f>IF(tblOperations[[#This Row],[SLA_Compliance]]&gt;=_xlfn.XLOOKUP('04_References'!$A$3,tblKPITargets[KPI_Name],tblKPITargets[Target_Value]),"Met","Below Target")</f>
        <v>Below Target</v>
      </c>
      <c r="W984" t="str">
        <f>IF(tblOperations[[#This Row],[Quality_Pass_Rate]]&gt;=_xlfn.XLOOKUP('04_References'!$A$4,tblKPITargets[KPI_Name],tblKPITargets[Target_Value]),"Met","Below Target")</f>
        <v>Met</v>
      </c>
      <c r="X984" t="str">
        <f>IF(tblOperations[[#This Row],[Average_Completion_Days]]&lt;=_xlfn.XLOOKUP('04_References'!$A$7,tblKPITargets[KPI_Name],tblKPITargets[Target_Value]),"Met","Below Target")</f>
        <v>Below Target</v>
      </c>
      <c r="Y984" t="str">
        <f>IF(tblOperations[[#This Row],[Closing_Backlog]]&lt;=_xlfn.XLOOKUP('04_References'!$A$8,tblKPITargets[KPI_Name],tblKPITargets[Target_Value]),"Met","Below Target")</f>
        <v>Below Target</v>
      </c>
    </row>
    <row r="985" spans="1:25">
      <c r="A985" s="8" t="s">
        <v>1014</v>
      </c>
      <c r="B985" s="9">
        <v>46069</v>
      </c>
      <c r="C985" s="4" t="s">
        <v>18</v>
      </c>
      <c r="D985" s="4" t="s">
        <v>25</v>
      </c>
      <c r="E985" s="4">
        <v>0</v>
      </c>
      <c r="F985" s="4">
        <v>36</v>
      </c>
      <c r="G985" s="4">
        <v>36</v>
      </c>
      <c r="H985" s="4">
        <v>36</v>
      </c>
      <c r="I985" s="4">
        <v>0</v>
      </c>
      <c r="J985" s="4">
        <v>0</v>
      </c>
      <c r="K985" s="4">
        <v>0</v>
      </c>
      <c r="L985" s="4">
        <v>0.9</v>
      </c>
      <c r="M985" s="4">
        <v>0.96099999999999997</v>
      </c>
      <c r="N985" s="4">
        <v>1</v>
      </c>
      <c r="O985" s="4">
        <v>4.5</v>
      </c>
      <c r="P985" s="4">
        <v>0.69499999999999995</v>
      </c>
      <c r="Q985" s="5">
        <v>1</v>
      </c>
      <c r="R985" s="4" t="str">
        <f>TRIM(tblOperations[[#This Row],[Region]])</f>
        <v>Scotland</v>
      </c>
      <c r="S985" s="4" t="str">
        <f>TRIM(tblOperations[[#This Row],[Team]])</f>
        <v>Workplace Projects</v>
      </c>
      <c r="T985" s="4" t="str">
        <f>_xlfn.XLOOKUP(R985,tblRegionReference[Region],tblRegionReference[Area],"Not Found")</f>
        <v>North</v>
      </c>
      <c r="U985" s="4" t="str">
        <f>IF(tblOperations[[#This Row],[Completion_Rate]]&gt;=_xlfn.XLOOKUP("Completion Rate",tblKPITargets[KPI_Name],tblKPITargets[Target_Value]),"Met","Below Target")</f>
        <v>Met</v>
      </c>
      <c r="V985" t="str">
        <f>IF(tblOperations[[#This Row],[SLA_Compliance]]&gt;=_xlfn.XLOOKUP('04_References'!$A$3,tblKPITargets[KPI_Name],tblKPITargets[Target_Value]),"Met","Below Target")</f>
        <v>Met</v>
      </c>
      <c r="W985" t="str">
        <f>IF(tblOperations[[#This Row],[Quality_Pass_Rate]]&gt;=_xlfn.XLOOKUP('04_References'!$A$4,tblKPITargets[KPI_Name],tblKPITargets[Target_Value]),"Met","Below Target")</f>
        <v>Met</v>
      </c>
      <c r="X985" t="str">
        <f>IF(tblOperations[[#This Row],[Average_Completion_Days]]&lt;=_xlfn.XLOOKUP('04_References'!$A$7,tblKPITargets[KPI_Name],tblKPITargets[Target_Value]),"Met","Below Target")</f>
        <v>Met</v>
      </c>
      <c r="Y985" t="str">
        <f>IF(tblOperations[[#This Row],[Closing_Backlog]]&lt;=_xlfn.XLOOKUP('04_References'!$A$8,tblKPITargets[KPI_Name],tblKPITargets[Target_Value]),"Met","Below Target")</f>
        <v>Met</v>
      </c>
    </row>
    <row r="986" spans="1:25">
      <c r="A986" s="6" t="s">
        <v>1015</v>
      </c>
      <c r="B986" s="7">
        <v>46069</v>
      </c>
      <c r="C986" s="2" t="s">
        <v>27</v>
      </c>
      <c r="D986" s="2" t="s">
        <v>19</v>
      </c>
      <c r="E986" s="2">
        <v>16</v>
      </c>
      <c r="F986" s="2">
        <v>29</v>
      </c>
      <c r="G986" s="2">
        <v>45</v>
      </c>
      <c r="H986" s="2">
        <v>40</v>
      </c>
      <c r="I986" s="2">
        <v>5</v>
      </c>
      <c r="J986" s="2">
        <v>0</v>
      </c>
      <c r="K986" s="2">
        <v>0</v>
      </c>
      <c r="L986" s="2">
        <v>1.5</v>
      </c>
      <c r="M986" s="2">
        <v>0.93700000000000006</v>
      </c>
      <c r="N986" s="2">
        <v>0.98699999999999999</v>
      </c>
      <c r="O986" s="2">
        <v>4.2</v>
      </c>
      <c r="P986" s="2">
        <v>0.79400000000000004</v>
      </c>
      <c r="Q986" s="3">
        <v>0.88900000000000001</v>
      </c>
      <c r="R986" s="4" t="str">
        <f>TRIM(tblOperations[[#This Row],[Region]])</f>
        <v>North East</v>
      </c>
      <c r="S986" s="4" t="str">
        <f>TRIM(tblOperations[[#This Row],[Team]])</f>
        <v>Workplace Services</v>
      </c>
      <c r="T986" s="4" t="str">
        <f>_xlfn.XLOOKUP(R986,tblRegionReference[Region],tblRegionReference[Area],"Not Found")</f>
        <v>North</v>
      </c>
      <c r="U986" s="4" t="str">
        <f>IF(tblOperations[[#This Row],[Completion_Rate]]&gt;=_xlfn.XLOOKUP("Completion Rate",tblKPITargets[KPI_Name],tblKPITargets[Target_Value]),"Met","Below Target")</f>
        <v>Below Target</v>
      </c>
      <c r="V986" t="str">
        <f>IF(tblOperations[[#This Row],[SLA_Compliance]]&gt;=_xlfn.XLOOKUP('04_References'!$A$3,tblKPITargets[KPI_Name],tblKPITargets[Target_Value]),"Met","Below Target")</f>
        <v>Met</v>
      </c>
      <c r="W986" t="str">
        <f>IF(tblOperations[[#This Row],[Quality_Pass_Rate]]&gt;=_xlfn.XLOOKUP('04_References'!$A$4,tblKPITargets[KPI_Name],tblKPITargets[Target_Value]),"Met","Below Target")</f>
        <v>Met</v>
      </c>
      <c r="X986" t="str">
        <f>IF(tblOperations[[#This Row],[Average_Completion_Days]]&lt;=_xlfn.XLOOKUP('04_References'!$A$7,tblKPITargets[KPI_Name],tblKPITargets[Target_Value]),"Met","Below Target")</f>
        <v>Met</v>
      </c>
      <c r="Y986" t="str">
        <f>IF(tblOperations[[#This Row],[Closing_Backlog]]&lt;=_xlfn.XLOOKUP('04_References'!$A$8,tblKPITargets[KPI_Name],tblKPITargets[Target_Value]),"Met","Below Target")</f>
        <v>Met</v>
      </c>
    </row>
    <row r="987" spans="1:25">
      <c r="A987" s="8" t="s">
        <v>1016</v>
      </c>
      <c r="B987" s="9">
        <v>46069</v>
      </c>
      <c r="C987" s="4" t="s">
        <v>27</v>
      </c>
      <c r="D987" s="4" t="s">
        <v>21</v>
      </c>
      <c r="E987" s="4">
        <v>16</v>
      </c>
      <c r="F987" s="4">
        <v>44</v>
      </c>
      <c r="G987" s="4">
        <v>60</v>
      </c>
      <c r="H987" s="4">
        <v>54</v>
      </c>
      <c r="I987" s="4">
        <v>6</v>
      </c>
      <c r="J987" s="4">
        <v>1</v>
      </c>
      <c r="K987" s="4">
        <v>0</v>
      </c>
      <c r="L987" s="4">
        <v>1.9</v>
      </c>
      <c r="M987" s="4">
        <v>0.89600000000000002</v>
      </c>
      <c r="N987" s="4">
        <v>0.98899999999999999</v>
      </c>
      <c r="O987" s="4">
        <v>4.0999999999999996</v>
      </c>
      <c r="P987" s="4">
        <v>0.626</v>
      </c>
      <c r="Q987" s="5">
        <v>0.9</v>
      </c>
      <c r="R987" s="4" t="str">
        <f>TRIM(tblOperations[[#This Row],[Region]])</f>
        <v>North East</v>
      </c>
      <c r="S987" s="4" t="str">
        <f>TRIM(tblOperations[[#This Row],[Team]])</f>
        <v>Facilities Response</v>
      </c>
      <c r="T987" s="4" t="str">
        <f>_xlfn.XLOOKUP(R987,tblRegionReference[Region],tblRegionReference[Area],"Not Found")</f>
        <v>North</v>
      </c>
      <c r="U987" s="4" t="str">
        <f>IF(tblOperations[[#This Row],[Completion_Rate]]&gt;=_xlfn.XLOOKUP("Completion Rate",tblKPITargets[KPI_Name],tblKPITargets[Target_Value]),"Met","Below Target")</f>
        <v>Below Target</v>
      </c>
      <c r="V987" t="str">
        <f>IF(tblOperations[[#This Row],[SLA_Compliance]]&gt;=_xlfn.XLOOKUP('04_References'!$A$3,tblKPITargets[KPI_Name],tblKPITargets[Target_Value]),"Met","Below Target")</f>
        <v>Below Target</v>
      </c>
      <c r="W987" t="str">
        <f>IF(tblOperations[[#This Row],[Quality_Pass_Rate]]&gt;=_xlfn.XLOOKUP('04_References'!$A$4,tblKPITargets[KPI_Name],tblKPITargets[Target_Value]),"Met","Below Target")</f>
        <v>Met</v>
      </c>
      <c r="X987" t="str">
        <f>IF(tblOperations[[#This Row],[Average_Completion_Days]]&lt;=_xlfn.XLOOKUP('04_References'!$A$7,tblKPITargets[KPI_Name],tblKPITargets[Target_Value]),"Met","Below Target")</f>
        <v>Met</v>
      </c>
      <c r="Y987" t="str">
        <f>IF(tblOperations[[#This Row],[Closing_Backlog]]&lt;=_xlfn.XLOOKUP('04_References'!$A$8,tblKPITargets[KPI_Name],tblKPITargets[Target_Value]),"Met","Below Target")</f>
        <v>Met</v>
      </c>
    </row>
    <row r="988" spans="1:25">
      <c r="A988" s="6" t="s">
        <v>1017</v>
      </c>
      <c r="B988" s="7">
        <v>46069</v>
      </c>
      <c r="C988" s="2" t="s">
        <v>27</v>
      </c>
      <c r="D988" s="2" t="s">
        <v>23</v>
      </c>
      <c r="E988" s="2">
        <v>700</v>
      </c>
      <c r="F988" s="2">
        <v>31</v>
      </c>
      <c r="G988" s="2">
        <v>731</v>
      </c>
      <c r="H988" s="2">
        <v>24</v>
      </c>
      <c r="I988" s="2">
        <v>707</v>
      </c>
      <c r="J988" s="2">
        <v>0</v>
      </c>
      <c r="K988" s="2">
        <v>0</v>
      </c>
      <c r="L988" s="2">
        <v>8</v>
      </c>
      <c r="M988" s="2">
        <v>0.6</v>
      </c>
      <c r="N988" s="2">
        <v>1</v>
      </c>
      <c r="O988" s="2">
        <v>2.5</v>
      </c>
      <c r="P988" s="2">
        <v>0.755</v>
      </c>
      <c r="Q988" s="3">
        <v>3.3000000000000002E-2</v>
      </c>
      <c r="R988" s="4" t="str">
        <f>TRIM(tblOperations[[#This Row],[Region]])</f>
        <v>North East</v>
      </c>
      <c r="S988" s="4" t="str">
        <f>TRIM(tblOperations[[#This Row],[Team]])</f>
        <v>Estates Support</v>
      </c>
      <c r="T988" s="4" t="str">
        <f>_xlfn.XLOOKUP(R988,tblRegionReference[Region],tblRegionReference[Area],"Not Found")</f>
        <v>North</v>
      </c>
      <c r="U988" s="4" t="str">
        <f>IF(tblOperations[[#This Row],[Completion_Rate]]&gt;=_xlfn.XLOOKUP("Completion Rate",tblKPITargets[KPI_Name],tblKPITargets[Target_Value]),"Met","Below Target")</f>
        <v>Below Target</v>
      </c>
      <c r="V988" t="str">
        <f>IF(tblOperations[[#This Row],[SLA_Compliance]]&gt;=_xlfn.XLOOKUP('04_References'!$A$3,tblKPITargets[KPI_Name],tblKPITargets[Target_Value]),"Met","Below Target")</f>
        <v>Below Target</v>
      </c>
      <c r="W988" t="str">
        <f>IF(tblOperations[[#This Row],[Quality_Pass_Rate]]&gt;=_xlfn.XLOOKUP('04_References'!$A$4,tblKPITargets[KPI_Name],tblKPITargets[Target_Value]),"Met","Below Target")</f>
        <v>Met</v>
      </c>
      <c r="X988" t="str">
        <f>IF(tblOperations[[#This Row],[Average_Completion_Days]]&lt;=_xlfn.XLOOKUP('04_References'!$A$7,tblKPITargets[KPI_Name],tblKPITargets[Target_Value]),"Met","Below Target")</f>
        <v>Below Target</v>
      </c>
      <c r="Y988" t="str">
        <f>IF(tblOperations[[#This Row],[Closing_Backlog]]&lt;=_xlfn.XLOOKUP('04_References'!$A$8,tblKPITargets[KPI_Name],tblKPITargets[Target_Value]),"Met","Below Target")</f>
        <v>Below Target</v>
      </c>
    </row>
    <row r="989" spans="1:25">
      <c r="A989" s="8" t="s">
        <v>1018</v>
      </c>
      <c r="B989" s="9">
        <v>46069</v>
      </c>
      <c r="C989" s="4" t="s">
        <v>27</v>
      </c>
      <c r="D989" s="4" t="s">
        <v>25</v>
      </c>
      <c r="E989" s="4">
        <v>37</v>
      </c>
      <c r="F989" s="4">
        <v>21</v>
      </c>
      <c r="G989" s="4">
        <v>58</v>
      </c>
      <c r="H989" s="4">
        <v>30</v>
      </c>
      <c r="I989" s="4">
        <v>28</v>
      </c>
      <c r="J989" s="4">
        <v>0</v>
      </c>
      <c r="K989" s="4">
        <v>0</v>
      </c>
      <c r="L989" s="4">
        <v>3.5</v>
      </c>
      <c r="M989" s="4">
        <v>0.79500000000000004</v>
      </c>
      <c r="N989" s="4">
        <v>0.96399999999999997</v>
      </c>
      <c r="O989" s="4">
        <v>3.7</v>
      </c>
      <c r="P989" s="4">
        <v>0.81100000000000005</v>
      </c>
      <c r="Q989" s="5">
        <v>0.51700000000000002</v>
      </c>
      <c r="R989" s="4" t="str">
        <f>TRIM(tblOperations[[#This Row],[Region]])</f>
        <v>North East</v>
      </c>
      <c r="S989" s="4" t="str">
        <f>TRIM(tblOperations[[#This Row],[Team]])</f>
        <v>Workplace Projects</v>
      </c>
      <c r="T989" s="4" t="str">
        <f>_xlfn.XLOOKUP(R989,tblRegionReference[Region],tblRegionReference[Area],"Not Found")</f>
        <v>North</v>
      </c>
      <c r="U989" s="4" t="str">
        <f>IF(tblOperations[[#This Row],[Completion_Rate]]&gt;=_xlfn.XLOOKUP("Completion Rate",tblKPITargets[KPI_Name],tblKPITargets[Target_Value]),"Met","Below Target")</f>
        <v>Below Target</v>
      </c>
      <c r="V989" t="str">
        <f>IF(tblOperations[[#This Row],[SLA_Compliance]]&gt;=_xlfn.XLOOKUP('04_References'!$A$3,tblKPITargets[KPI_Name],tblKPITargets[Target_Value]),"Met","Below Target")</f>
        <v>Below Target</v>
      </c>
      <c r="W989" t="str">
        <f>IF(tblOperations[[#This Row],[Quality_Pass_Rate]]&gt;=_xlfn.XLOOKUP('04_References'!$A$4,tblKPITargets[KPI_Name],tblKPITargets[Target_Value]),"Met","Below Target")</f>
        <v>Met</v>
      </c>
      <c r="X989" t="str">
        <f>IF(tblOperations[[#This Row],[Average_Completion_Days]]&lt;=_xlfn.XLOOKUP('04_References'!$A$7,tblKPITargets[KPI_Name],tblKPITargets[Target_Value]),"Met","Below Target")</f>
        <v>Below Target</v>
      </c>
      <c r="Y989" t="str">
        <f>IF(tblOperations[[#This Row],[Closing_Backlog]]&lt;=_xlfn.XLOOKUP('04_References'!$A$8,tblKPITargets[KPI_Name],tblKPITargets[Target_Value]),"Met","Below Target")</f>
        <v>Below Target</v>
      </c>
    </row>
    <row r="990" spans="1:25">
      <c r="A990" s="6" t="s">
        <v>1019</v>
      </c>
      <c r="B990" s="7">
        <v>46069</v>
      </c>
      <c r="C990" s="2" t="s">
        <v>32</v>
      </c>
      <c r="D990" s="2" t="s">
        <v>19</v>
      </c>
      <c r="E990" s="2">
        <v>275</v>
      </c>
      <c r="F990" s="2">
        <v>37</v>
      </c>
      <c r="G990" s="2">
        <v>312</v>
      </c>
      <c r="H990" s="2">
        <v>31</v>
      </c>
      <c r="I990" s="2">
        <v>281</v>
      </c>
      <c r="J990" s="2">
        <v>0</v>
      </c>
      <c r="K990" s="2">
        <v>0</v>
      </c>
      <c r="L990" s="2">
        <v>8</v>
      </c>
      <c r="M990" s="2">
        <v>0.6</v>
      </c>
      <c r="N990" s="2">
        <v>1</v>
      </c>
      <c r="O990" s="2">
        <v>2.5</v>
      </c>
      <c r="P990" s="2">
        <v>0.76200000000000001</v>
      </c>
      <c r="Q990" s="3">
        <v>9.9000000000000005E-2</v>
      </c>
      <c r="R990" s="4" t="str">
        <f>TRIM(tblOperations[[#This Row],[Region]])</f>
        <v>North West</v>
      </c>
      <c r="S990" s="4" t="str">
        <f>TRIM(tblOperations[[#This Row],[Team]])</f>
        <v>Workplace Services</v>
      </c>
      <c r="T990" s="4" t="str">
        <f>_xlfn.XLOOKUP(R990,tblRegionReference[Region],tblRegionReference[Area],"Not Found")</f>
        <v>North</v>
      </c>
      <c r="U990" s="4" t="str">
        <f>IF(tblOperations[[#This Row],[Completion_Rate]]&gt;=_xlfn.XLOOKUP("Completion Rate",tblKPITargets[KPI_Name],tblKPITargets[Target_Value]),"Met","Below Target")</f>
        <v>Below Target</v>
      </c>
      <c r="V990" t="str">
        <f>IF(tblOperations[[#This Row],[SLA_Compliance]]&gt;=_xlfn.XLOOKUP('04_References'!$A$3,tblKPITargets[KPI_Name],tblKPITargets[Target_Value]),"Met","Below Target")</f>
        <v>Below Target</v>
      </c>
      <c r="W990" t="str">
        <f>IF(tblOperations[[#This Row],[Quality_Pass_Rate]]&gt;=_xlfn.XLOOKUP('04_References'!$A$4,tblKPITargets[KPI_Name],tblKPITargets[Target_Value]),"Met","Below Target")</f>
        <v>Met</v>
      </c>
      <c r="X990" t="str">
        <f>IF(tblOperations[[#This Row],[Average_Completion_Days]]&lt;=_xlfn.XLOOKUP('04_References'!$A$7,tblKPITargets[KPI_Name],tblKPITargets[Target_Value]),"Met","Below Target")</f>
        <v>Below Target</v>
      </c>
      <c r="Y990" t="str">
        <f>IF(tblOperations[[#This Row],[Closing_Backlog]]&lt;=_xlfn.XLOOKUP('04_References'!$A$8,tblKPITargets[KPI_Name],tblKPITargets[Target_Value]),"Met","Below Target")</f>
        <v>Below Target</v>
      </c>
    </row>
    <row r="991" spans="1:25">
      <c r="A991" s="8" t="s">
        <v>1020</v>
      </c>
      <c r="B991" s="9">
        <v>46069</v>
      </c>
      <c r="C991" s="4" t="s">
        <v>32</v>
      </c>
      <c r="D991" s="4" t="s">
        <v>21</v>
      </c>
      <c r="E991" s="4">
        <v>696</v>
      </c>
      <c r="F991" s="4">
        <v>36</v>
      </c>
      <c r="G991" s="4">
        <v>732</v>
      </c>
      <c r="H991" s="4">
        <v>18</v>
      </c>
      <c r="I991" s="4">
        <v>714</v>
      </c>
      <c r="J991" s="4">
        <v>0</v>
      </c>
      <c r="K991" s="4">
        <v>0</v>
      </c>
      <c r="L991" s="4">
        <v>8</v>
      </c>
      <c r="M991" s="4">
        <v>0.6</v>
      </c>
      <c r="N991" s="4">
        <v>1</v>
      </c>
      <c r="O991" s="4">
        <v>2.5</v>
      </c>
      <c r="P991" s="4">
        <v>0.65500000000000003</v>
      </c>
      <c r="Q991" s="5">
        <v>2.5000000000000001E-2</v>
      </c>
      <c r="R991" s="4" t="str">
        <f>TRIM(tblOperations[[#This Row],[Region]])</f>
        <v>North West</v>
      </c>
      <c r="S991" s="4" t="str">
        <f>TRIM(tblOperations[[#This Row],[Team]])</f>
        <v>Facilities Response</v>
      </c>
      <c r="T991" s="4" t="str">
        <f>_xlfn.XLOOKUP(R991,tblRegionReference[Region],tblRegionReference[Area],"Not Found")</f>
        <v>North</v>
      </c>
      <c r="U991" s="4" t="str">
        <f>IF(tblOperations[[#This Row],[Completion_Rate]]&gt;=_xlfn.XLOOKUP("Completion Rate",tblKPITargets[KPI_Name],tblKPITargets[Target_Value]),"Met","Below Target")</f>
        <v>Below Target</v>
      </c>
      <c r="V991" t="str">
        <f>IF(tblOperations[[#This Row],[SLA_Compliance]]&gt;=_xlfn.XLOOKUP('04_References'!$A$3,tblKPITargets[KPI_Name],tblKPITargets[Target_Value]),"Met","Below Target")</f>
        <v>Below Target</v>
      </c>
      <c r="W991" t="str">
        <f>IF(tblOperations[[#This Row],[Quality_Pass_Rate]]&gt;=_xlfn.XLOOKUP('04_References'!$A$4,tblKPITargets[KPI_Name],tblKPITargets[Target_Value]),"Met","Below Target")</f>
        <v>Met</v>
      </c>
      <c r="X991" t="str">
        <f>IF(tblOperations[[#This Row],[Average_Completion_Days]]&lt;=_xlfn.XLOOKUP('04_References'!$A$7,tblKPITargets[KPI_Name],tblKPITargets[Target_Value]),"Met","Below Target")</f>
        <v>Below Target</v>
      </c>
      <c r="Y991" t="str">
        <f>IF(tblOperations[[#This Row],[Closing_Backlog]]&lt;=_xlfn.XLOOKUP('04_References'!$A$8,tblKPITargets[KPI_Name],tblKPITargets[Target_Value]),"Met","Below Target")</f>
        <v>Below Target</v>
      </c>
    </row>
    <row r="992" spans="1:25">
      <c r="A992" s="6" t="s">
        <v>1021</v>
      </c>
      <c r="B992" s="7">
        <v>46069</v>
      </c>
      <c r="C992" s="2" t="s">
        <v>32</v>
      </c>
      <c r="D992" s="2" t="s">
        <v>23</v>
      </c>
      <c r="E992" s="2">
        <v>782</v>
      </c>
      <c r="F992" s="2">
        <v>53</v>
      </c>
      <c r="G992" s="2">
        <v>835</v>
      </c>
      <c r="H992" s="2">
        <v>20</v>
      </c>
      <c r="I992" s="2">
        <v>815</v>
      </c>
      <c r="J992" s="2">
        <v>0</v>
      </c>
      <c r="K992" s="2">
        <v>0</v>
      </c>
      <c r="L992" s="2">
        <v>8</v>
      </c>
      <c r="M992" s="2">
        <v>0.6</v>
      </c>
      <c r="N992" s="2">
        <v>1</v>
      </c>
      <c r="O992" s="2">
        <v>2.5</v>
      </c>
      <c r="P992" s="2">
        <v>0.67200000000000004</v>
      </c>
      <c r="Q992" s="3">
        <v>2.4E-2</v>
      </c>
      <c r="R992" s="4" t="str">
        <f>TRIM(tblOperations[[#This Row],[Region]])</f>
        <v>North West</v>
      </c>
      <c r="S992" s="4" t="str">
        <f>TRIM(tblOperations[[#This Row],[Team]])</f>
        <v>Estates Support</v>
      </c>
      <c r="T992" s="4" t="str">
        <f>_xlfn.XLOOKUP(R992,tblRegionReference[Region],tblRegionReference[Area],"Not Found")</f>
        <v>North</v>
      </c>
      <c r="U992" s="4" t="str">
        <f>IF(tblOperations[[#This Row],[Completion_Rate]]&gt;=_xlfn.XLOOKUP("Completion Rate",tblKPITargets[KPI_Name],tblKPITargets[Target_Value]),"Met","Below Target")</f>
        <v>Below Target</v>
      </c>
      <c r="V992" t="str">
        <f>IF(tblOperations[[#This Row],[SLA_Compliance]]&gt;=_xlfn.XLOOKUP('04_References'!$A$3,tblKPITargets[KPI_Name],tblKPITargets[Target_Value]),"Met","Below Target")</f>
        <v>Below Target</v>
      </c>
      <c r="W992" t="str">
        <f>IF(tblOperations[[#This Row],[Quality_Pass_Rate]]&gt;=_xlfn.XLOOKUP('04_References'!$A$4,tblKPITargets[KPI_Name],tblKPITargets[Target_Value]),"Met","Below Target")</f>
        <v>Met</v>
      </c>
      <c r="X992" t="str">
        <f>IF(tblOperations[[#This Row],[Average_Completion_Days]]&lt;=_xlfn.XLOOKUP('04_References'!$A$7,tblKPITargets[KPI_Name],tblKPITargets[Target_Value]),"Met","Below Target")</f>
        <v>Below Target</v>
      </c>
      <c r="Y992" t="str">
        <f>IF(tblOperations[[#This Row],[Closing_Backlog]]&lt;=_xlfn.XLOOKUP('04_References'!$A$8,tblKPITargets[KPI_Name],tblKPITargets[Target_Value]),"Met","Below Target")</f>
        <v>Below Target</v>
      </c>
    </row>
    <row r="993" spans="1:25">
      <c r="A993" s="8" t="s">
        <v>1022</v>
      </c>
      <c r="B993" s="9">
        <v>46069</v>
      </c>
      <c r="C993" s="4" t="s">
        <v>32</v>
      </c>
      <c r="D993" s="4" t="s">
        <v>25</v>
      </c>
      <c r="E993" s="4">
        <v>0</v>
      </c>
      <c r="F993" s="4">
        <v>30</v>
      </c>
      <c r="G993" s="4">
        <v>30</v>
      </c>
      <c r="H993" s="4">
        <v>30</v>
      </c>
      <c r="I993" s="4">
        <v>0</v>
      </c>
      <c r="J993" s="4">
        <v>0</v>
      </c>
      <c r="K993" s="4">
        <v>0</v>
      </c>
      <c r="L993" s="4">
        <v>1</v>
      </c>
      <c r="M993" s="4">
        <v>0.99199999999999999</v>
      </c>
      <c r="N993" s="4">
        <v>1</v>
      </c>
      <c r="O993" s="4">
        <v>4.4000000000000004</v>
      </c>
      <c r="P993" s="4">
        <v>0.68200000000000005</v>
      </c>
      <c r="Q993" s="5">
        <v>1</v>
      </c>
      <c r="R993" s="4" t="str">
        <f>TRIM(tblOperations[[#This Row],[Region]])</f>
        <v>North West</v>
      </c>
      <c r="S993" s="4" t="str">
        <f>TRIM(tblOperations[[#This Row],[Team]])</f>
        <v>Workplace Projects</v>
      </c>
      <c r="T993" s="4" t="str">
        <f>_xlfn.XLOOKUP(R993,tblRegionReference[Region],tblRegionReference[Area],"Not Found")</f>
        <v>North</v>
      </c>
      <c r="U993" s="4" t="str">
        <f>IF(tblOperations[[#This Row],[Completion_Rate]]&gt;=_xlfn.XLOOKUP("Completion Rate",tblKPITargets[KPI_Name],tblKPITargets[Target_Value]),"Met","Below Target")</f>
        <v>Met</v>
      </c>
      <c r="V993" t="str">
        <f>IF(tblOperations[[#This Row],[SLA_Compliance]]&gt;=_xlfn.XLOOKUP('04_References'!$A$3,tblKPITargets[KPI_Name],tblKPITargets[Target_Value]),"Met","Below Target")</f>
        <v>Met</v>
      </c>
      <c r="W993" t="str">
        <f>IF(tblOperations[[#This Row],[Quality_Pass_Rate]]&gt;=_xlfn.XLOOKUP('04_References'!$A$4,tblKPITargets[KPI_Name],tblKPITargets[Target_Value]),"Met","Below Target")</f>
        <v>Met</v>
      </c>
      <c r="X993" t="str">
        <f>IF(tblOperations[[#This Row],[Average_Completion_Days]]&lt;=_xlfn.XLOOKUP('04_References'!$A$7,tblKPITargets[KPI_Name],tblKPITargets[Target_Value]),"Met","Below Target")</f>
        <v>Met</v>
      </c>
      <c r="Y993" t="str">
        <f>IF(tblOperations[[#This Row],[Closing_Backlog]]&lt;=_xlfn.XLOOKUP('04_References'!$A$8,tblKPITargets[KPI_Name],tblKPITargets[Target_Value]),"Met","Below Target")</f>
        <v>Met</v>
      </c>
    </row>
    <row r="994" spans="1:25">
      <c r="A994" s="6" t="s">
        <v>1023</v>
      </c>
      <c r="B994" s="7">
        <v>46069</v>
      </c>
      <c r="C994" s="2" t="s">
        <v>37</v>
      </c>
      <c r="D994" s="2" t="s">
        <v>19</v>
      </c>
      <c r="E994" s="2">
        <v>0</v>
      </c>
      <c r="F994" s="2">
        <v>28</v>
      </c>
      <c r="G994" s="2">
        <v>28</v>
      </c>
      <c r="H994" s="2">
        <v>28</v>
      </c>
      <c r="I994" s="2">
        <v>0</v>
      </c>
      <c r="J994" s="2">
        <v>0</v>
      </c>
      <c r="K994" s="2">
        <v>0</v>
      </c>
      <c r="L994" s="2">
        <v>1.7</v>
      </c>
      <c r="M994" s="2">
        <v>0.96799999999999997</v>
      </c>
      <c r="N994" s="2">
        <v>0.97899999999999998</v>
      </c>
      <c r="O994" s="2">
        <v>4.5999999999999996</v>
      </c>
      <c r="P994" s="2">
        <v>0.78400000000000003</v>
      </c>
      <c r="Q994" s="3">
        <v>1</v>
      </c>
      <c r="R994" s="4" t="str">
        <f>TRIM(tblOperations[[#This Row],[Region]])</f>
        <v>Midlands</v>
      </c>
      <c r="S994" s="4" t="str">
        <f>TRIM(tblOperations[[#This Row],[Team]])</f>
        <v>Workplace Services</v>
      </c>
      <c r="T994" s="4" t="str">
        <f>_xlfn.XLOOKUP(R994,tblRegionReference[Region],tblRegionReference[Area],"Not Found")</f>
        <v>Central</v>
      </c>
      <c r="U994" s="4" t="str">
        <f>IF(tblOperations[[#This Row],[Completion_Rate]]&gt;=_xlfn.XLOOKUP("Completion Rate",tblKPITargets[KPI_Name],tblKPITargets[Target_Value]),"Met","Below Target")</f>
        <v>Met</v>
      </c>
      <c r="V994" t="str">
        <f>IF(tblOperations[[#This Row],[SLA_Compliance]]&gt;=_xlfn.XLOOKUP('04_References'!$A$3,tblKPITargets[KPI_Name],tblKPITargets[Target_Value]),"Met","Below Target")</f>
        <v>Met</v>
      </c>
      <c r="W994" t="str">
        <f>IF(tblOperations[[#This Row],[Quality_Pass_Rate]]&gt;=_xlfn.XLOOKUP('04_References'!$A$4,tblKPITargets[KPI_Name],tblKPITargets[Target_Value]),"Met","Below Target")</f>
        <v>Met</v>
      </c>
      <c r="X994" t="str">
        <f>IF(tblOperations[[#This Row],[Average_Completion_Days]]&lt;=_xlfn.XLOOKUP('04_References'!$A$7,tblKPITargets[KPI_Name],tblKPITargets[Target_Value]),"Met","Below Target")</f>
        <v>Met</v>
      </c>
      <c r="Y994" t="str">
        <f>IF(tblOperations[[#This Row],[Closing_Backlog]]&lt;=_xlfn.XLOOKUP('04_References'!$A$8,tblKPITargets[KPI_Name],tblKPITargets[Target_Value]),"Met","Below Target")</f>
        <v>Met</v>
      </c>
    </row>
    <row r="995" spans="1:25">
      <c r="A995" s="8" t="s">
        <v>1024</v>
      </c>
      <c r="B995" s="9">
        <v>46069</v>
      </c>
      <c r="C995" s="4" t="s">
        <v>37</v>
      </c>
      <c r="D995" s="4" t="s">
        <v>21</v>
      </c>
      <c r="E995" s="4">
        <v>390</v>
      </c>
      <c r="F995" s="4">
        <v>33</v>
      </c>
      <c r="G995" s="4">
        <v>423</v>
      </c>
      <c r="H995" s="4">
        <v>32</v>
      </c>
      <c r="I995" s="4">
        <v>391</v>
      </c>
      <c r="J995" s="4">
        <v>0</v>
      </c>
      <c r="K995" s="4">
        <v>0</v>
      </c>
      <c r="L995" s="4">
        <v>8</v>
      </c>
      <c r="M995" s="4">
        <v>0.6</v>
      </c>
      <c r="N995" s="4">
        <v>0.98099999999999998</v>
      </c>
      <c r="O995" s="4">
        <v>2.5</v>
      </c>
      <c r="P995" s="4">
        <v>0.70399999999999996</v>
      </c>
      <c r="Q995" s="5">
        <v>7.5999999999999998E-2</v>
      </c>
      <c r="R995" s="4" t="str">
        <f>TRIM(tblOperations[[#This Row],[Region]])</f>
        <v>Midlands</v>
      </c>
      <c r="S995" s="4" t="str">
        <f>TRIM(tblOperations[[#This Row],[Team]])</f>
        <v>Facilities Response</v>
      </c>
      <c r="T995" s="4" t="str">
        <f>_xlfn.XLOOKUP(R995,tblRegionReference[Region],tblRegionReference[Area],"Not Found")</f>
        <v>Central</v>
      </c>
      <c r="U995" s="4" t="str">
        <f>IF(tblOperations[[#This Row],[Completion_Rate]]&gt;=_xlfn.XLOOKUP("Completion Rate",tblKPITargets[KPI_Name],tblKPITargets[Target_Value]),"Met","Below Target")</f>
        <v>Below Target</v>
      </c>
      <c r="V995" t="str">
        <f>IF(tblOperations[[#This Row],[SLA_Compliance]]&gt;=_xlfn.XLOOKUP('04_References'!$A$3,tblKPITargets[KPI_Name],tblKPITargets[Target_Value]),"Met","Below Target")</f>
        <v>Below Target</v>
      </c>
      <c r="W995" t="str">
        <f>IF(tblOperations[[#This Row],[Quality_Pass_Rate]]&gt;=_xlfn.XLOOKUP('04_References'!$A$4,tblKPITargets[KPI_Name],tblKPITargets[Target_Value]),"Met","Below Target")</f>
        <v>Met</v>
      </c>
      <c r="X995" t="str">
        <f>IF(tblOperations[[#This Row],[Average_Completion_Days]]&lt;=_xlfn.XLOOKUP('04_References'!$A$7,tblKPITargets[KPI_Name],tblKPITargets[Target_Value]),"Met","Below Target")</f>
        <v>Below Target</v>
      </c>
      <c r="Y995" t="str">
        <f>IF(tblOperations[[#This Row],[Closing_Backlog]]&lt;=_xlfn.XLOOKUP('04_References'!$A$8,tblKPITargets[KPI_Name],tblKPITargets[Target_Value]),"Met","Below Target")</f>
        <v>Below Target</v>
      </c>
    </row>
    <row r="996" spans="1:25">
      <c r="A996" s="6" t="s">
        <v>1025</v>
      </c>
      <c r="B996" s="7">
        <v>46069</v>
      </c>
      <c r="C996" s="2" t="s">
        <v>37</v>
      </c>
      <c r="D996" s="2" t="s">
        <v>23</v>
      </c>
      <c r="E996" s="2">
        <v>182</v>
      </c>
      <c r="F996" s="2">
        <v>22</v>
      </c>
      <c r="G996" s="2">
        <v>204</v>
      </c>
      <c r="H996" s="2">
        <v>31</v>
      </c>
      <c r="I996" s="2">
        <v>173</v>
      </c>
      <c r="J996" s="2">
        <v>0</v>
      </c>
      <c r="K996" s="2">
        <v>0</v>
      </c>
      <c r="L996" s="2">
        <v>8</v>
      </c>
      <c r="M996" s="2">
        <v>0.6</v>
      </c>
      <c r="N996" s="2">
        <v>0.98199999999999998</v>
      </c>
      <c r="O996" s="2">
        <v>2.5</v>
      </c>
      <c r="P996" s="2">
        <v>0.72899999999999998</v>
      </c>
      <c r="Q996" s="3">
        <v>0.152</v>
      </c>
      <c r="R996" s="4" t="str">
        <f>TRIM(tblOperations[[#This Row],[Region]])</f>
        <v>Midlands</v>
      </c>
      <c r="S996" s="4" t="str">
        <f>TRIM(tblOperations[[#This Row],[Team]])</f>
        <v>Estates Support</v>
      </c>
      <c r="T996" s="4" t="str">
        <f>_xlfn.XLOOKUP(R996,tblRegionReference[Region],tblRegionReference[Area],"Not Found")</f>
        <v>Central</v>
      </c>
      <c r="U996" s="4" t="str">
        <f>IF(tblOperations[[#This Row],[Completion_Rate]]&gt;=_xlfn.XLOOKUP("Completion Rate",tblKPITargets[KPI_Name],tblKPITargets[Target_Value]),"Met","Below Target")</f>
        <v>Below Target</v>
      </c>
      <c r="V996" t="str">
        <f>IF(tblOperations[[#This Row],[SLA_Compliance]]&gt;=_xlfn.XLOOKUP('04_References'!$A$3,tblKPITargets[KPI_Name],tblKPITargets[Target_Value]),"Met","Below Target")</f>
        <v>Below Target</v>
      </c>
      <c r="W996" t="str">
        <f>IF(tblOperations[[#This Row],[Quality_Pass_Rate]]&gt;=_xlfn.XLOOKUP('04_References'!$A$4,tblKPITargets[KPI_Name],tblKPITargets[Target_Value]),"Met","Below Target")</f>
        <v>Met</v>
      </c>
      <c r="X996" t="str">
        <f>IF(tblOperations[[#This Row],[Average_Completion_Days]]&lt;=_xlfn.XLOOKUP('04_References'!$A$7,tblKPITargets[KPI_Name],tblKPITargets[Target_Value]),"Met","Below Target")</f>
        <v>Below Target</v>
      </c>
      <c r="Y996" t="str">
        <f>IF(tblOperations[[#This Row],[Closing_Backlog]]&lt;=_xlfn.XLOOKUP('04_References'!$A$8,tblKPITargets[KPI_Name],tblKPITargets[Target_Value]),"Met","Below Target")</f>
        <v>Below Target</v>
      </c>
    </row>
    <row r="997" spans="1:25">
      <c r="A997" s="8" t="s">
        <v>1026</v>
      </c>
      <c r="B997" s="9">
        <v>46069</v>
      </c>
      <c r="C997" s="4" t="s">
        <v>37</v>
      </c>
      <c r="D997" s="4" t="s">
        <v>25</v>
      </c>
      <c r="E997" s="4">
        <v>0</v>
      </c>
      <c r="F997" s="4">
        <v>42</v>
      </c>
      <c r="G997" s="4">
        <v>42</v>
      </c>
      <c r="H997" s="4">
        <v>40</v>
      </c>
      <c r="I997" s="4">
        <v>2</v>
      </c>
      <c r="J997" s="4">
        <v>0</v>
      </c>
      <c r="K997" s="4">
        <v>0</v>
      </c>
      <c r="L997" s="4">
        <v>1.2</v>
      </c>
      <c r="M997" s="4">
        <v>0.94399999999999995</v>
      </c>
      <c r="N997" s="4">
        <v>0.999</v>
      </c>
      <c r="O997" s="4">
        <v>4.5</v>
      </c>
      <c r="P997" s="4">
        <v>0.747</v>
      </c>
      <c r="Q997" s="5">
        <v>0.95199999999999996</v>
      </c>
      <c r="R997" s="4" t="str">
        <f>TRIM(tblOperations[[#This Row],[Region]])</f>
        <v>Midlands</v>
      </c>
      <c r="S997" s="4" t="str">
        <f>TRIM(tblOperations[[#This Row],[Team]])</f>
        <v>Workplace Projects</v>
      </c>
      <c r="T997" s="4" t="str">
        <f>_xlfn.XLOOKUP(R997,tblRegionReference[Region],tblRegionReference[Area],"Not Found")</f>
        <v>Central</v>
      </c>
      <c r="U997" s="4" t="str">
        <f>IF(tblOperations[[#This Row],[Completion_Rate]]&gt;=_xlfn.XLOOKUP("Completion Rate",tblKPITargets[KPI_Name],tblKPITargets[Target_Value]),"Met","Below Target")</f>
        <v>Met</v>
      </c>
      <c r="V997" t="str">
        <f>IF(tblOperations[[#This Row],[SLA_Compliance]]&gt;=_xlfn.XLOOKUP('04_References'!$A$3,tblKPITargets[KPI_Name],tblKPITargets[Target_Value]),"Met","Below Target")</f>
        <v>Met</v>
      </c>
      <c r="W997" t="str">
        <f>IF(tblOperations[[#This Row],[Quality_Pass_Rate]]&gt;=_xlfn.XLOOKUP('04_References'!$A$4,tblKPITargets[KPI_Name],tblKPITargets[Target_Value]),"Met","Below Target")</f>
        <v>Met</v>
      </c>
      <c r="X997" t="str">
        <f>IF(tblOperations[[#This Row],[Average_Completion_Days]]&lt;=_xlfn.XLOOKUP('04_References'!$A$7,tblKPITargets[KPI_Name],tblKPITargets[Target_Value]),"Met","Below Target")</f>
        <v>Met</v>
      </c>
      <c r="Y997" t="str">
        <f>IF(tblOperations[[#This Row],[Closing_Backlog]]&lt;=_xlfn.XLOOKUP('04_References'!$A$8,tblKPITargets[KPI_Name],tblKPITargets[Target_Value]),"Met","Below Target")</f>
        <v>Met</v>
      </c>
    </row>
    <row r="998" spans="1:25">
      <c r="A998" s="6" t="s">
        <v>1027</v>
      </c>
      <c r="B998" s="7">
        <v>46069</v>
      </c>
      <c r="C998" s="2" t="s">
        <v>43</v>
      </c>
      <c r="D998" s="2" t="s">
        <v>19</v>
      </c>
      <c r="E998" s="2">
        <v>543</v>
      </c>
      <c r="F998" s="2">
        <v>43</v>
      </c>
      <c r="G998" s="2">
        <v>586</v>
      </c>
      <c r="H998" s="2">
        <v>29</v>
      </c>
      <c r="I998" s="2">
        <v>557</v>
      </c>
      <c r="J998" s="2">
        <v>0</v>
      </c>
      <c r="K998" s="2">
        <v>0</v>
      </c>
      <c r="L998" s="2">
        <v>8</v>
      </c>
      <c r="M998" s="2">
        <v>0.6</v>
      </c>
      <c r="N998" s="2">
        <v>0.98799999999999999</v>
      </c>
      <c r="O998" s="2">
        <v>2.5</v>
      </c>
      <c r="P998" s="2">
        <v>0.78400000000000003</v>
      </c>
      <c r="Q998" s="3">
        <v>4.9000000000000002E-2</v>
      </c>
      <c r="R998" s="4" t="str">
        <f>TRIM(tblOperations[[#This Row],[Region]])</f>
        <v>South West</v>
      </c>
      <c r="S998" s="4" t="str">
        <f>TRIM(tblOperations[[#This Row],[Team]])</f>
        <v>Workplace Services</v>
      </c>
      <c r="T998" s="4" t="str">
        <f>_xlfn.XLOOKUP(R998,tblRegionReference[Region],tblRegionReference[Area],"Not Found")</f>
        <v>South</v>
      </c>
      <c r="U998" s="4" t="str">
        <f>IF(tblOperations[[#This Row],[Completion_Rate]]&gt;=_xlfn.XLOOKUP("Completion Rate",tblKPITargets[KPI_Name],tblKPITargets[Target_Value]),"Met","Below Target")</f>
        <v>Below Target</v>
      </c>
      <c r="V998" t="str">
        <f>IF(tblOperations[[#This Row],[SLA_Compliance]]&gt;=_xlfn.XLOOKUP('04_References'!$A$3,tblKPITargets[KPI_Name],tblKPITargets[Target_Value]),"Met","Below Target")</f>
        <v>Below Target</v>
      </c>
      <c r="W998" t="str">
        <f>IF(tblOperations[[#This Row],[Quality_Pass_Rate]]&gt;=_xlfn.XLOOKUP('04_References'!$A$4,tblKPITargets[KPI_Name],tblKPITargets[Target_Value]),"Met","Below Target")</f>
        <v>Met</v>
      </c>
      <c r="X998" t="str">
        <f>IF(tblOperations[[#This Row],[Average_Completion_Days]]&lt;=_xlfn.XLOOKUP('04_References'!$A$7,tblKPITargets[KPI_Name],tblKPITargets[Target_Value]),"Met","Below Target")</f>
        <v>Below Target</v>
      </c>
      <c r="Y998" t="str">
        <f>IF(tblOperations[[#This Row],[Closing_Backlog]]&lt;=_xlfn.XLOOKUP('04_References'!$A$8,tblKPITargets[KPI_Name],tblKPITargets[Target_Value]),"Met","Below Target")</f>
        <v>Below Target</v>
      </c>
    </row>
    <row r="999" spans="1:25">
      <c r="A999" s="8" t="s">
        <v>1028</v>
      </c>
      <c r="B999" s="9">
        <v>46069</v>
      </c>
      <c r="C999" s="4" t="s">
        <v>43</v>
      </c>
      <c r="D999" s="4" t="s">
        <v>21</v>
      </c>
      <c r="E999" s="4">
        <v>0</v>
      </c>
      <c r="F999" s="4">
        <v>41</v>
      </c>
      <c r="G999" s="4">
        <v>41</v>
      </c>
      <c r="H999" s="4">
        <v>41</v>
      </c>
      <c r="I999" s="4">
        <v>0</v>
      </c>
      <c r="J999" s="4">
        <v>0</v>
      </c>
      <c r="K999" s="4">
        <v>0</v>
      </c>
      <c r="L999" s="4">
        <v>0.9</v>
      </c>
      <c r="M999" s="4">
        <v>0.96799999999999997</v>
      </c>
      <c r="N999" s="4">
        <v>0.99</v>
      </c>
      <c r="O999" s="4">
        <v>4.3</v>
      </c>
      <c r="P999" s="4">
        <v>0.70799999999999996</v>
      </c>
      <c r="Q999" s="5">
        <v>1</v>
      </c>
      <c r="R999" s="4" t="str">
        <f>TRIM(tblOperations[[#This Row],[Region]])</f>
        <v>South West</v>
      </c>
      <c r="S999" s="4" t="str">
        <f>TRIM(tblOperations[[#This Row],[Team]])</f>
        <v>Facilities Response</v>
      </c>
      <c r="T999" s="4" t="str">
        <f>_xlfn.XLOOKUP(R999,tblRegionReference[Region],tblRegionReference[Area],"Not Found")</f>
        <v>South</v>
      </c>
      <c r="U999" s="4" t="str">
        <f>IF(tblOperations[[#This Row],[Completion_Rate]]&gt;=_xlfn.XLOOKUP("Completion Rate",tblKPITargets[KPI_Name],tblKPITargets[Target_Value]),"Met","Below Target")</f>
        <v>Met</v>
      </c>
      <c r="V999" t="str">
        <f>IF(tblOperations[[#This Row],[SLA_Compliance]]&gt;=_xlfn.XLOOKUP('04_References'!$A$3,tblKPITargets[KPI_Name],tblKPITargets[Target_Value]),"Met","Below Target")</f>
        <v>Met</v>
      </c>
      <c r="W999" t="str">
        <f>IF(tblOperations[[#This Row],[Quality_Pass_Rate]]&gt;=_xlfn.XLOOKUP('04_References'!$A$4,tblKPITargets[KPI_Name],tblKPITargets[Target_Value]),"Met","Below Target")</f>
        <v>Met</v>
      </c>
      <c r="X999" t="str">
        <f>IF(tblOperations[[#This Row],[Average_Completion_Days]]&lt;=_xlfn.XLOOKUP('04_References'!$A$7,tblKPITargets[KPI_Name],tblKPITargets[Target_Value]),"Met","Below Target")</f>
        <v>Met</v>
      </c>
      <c r="Y999" t="str">
        <f>IF(tblOperations[[#This Row],[Closing_Backlog]]&lt;=_xlfn.XLOOKUP('04_References'!$A$8,tblKPITargets[KPI_Name],tblKPITargets[Target_Value]),"Met","Below Target")</f>
        <v>Met</v>
      </c>
    </row>
    <row r="1000" spans="1:25">
      <c r="A1000" s="6" t="s">
        <v>1029</v>
      </c>
      <c r="B1000" s="7">
        <v>46069</v>
      </c>
      <c r="C1000" s="2" t="s">
        <v>43</v>
      </c>
      <c r="D1000" s="2" t="s">
        <v>23</v>
      </c>
      <c r="E1000" s="2">
        <v>8</v>
      </c>
      <c r="F1000" s="2">
        <v>38</v>
      </c>
      <c r="G1000" s="2">
        <v>46</v>
      </c>
      <c r="H1000" s="2">
        <v>46</v>
      </c>
      <c r="I1000" s="2">
        <v>0</v>
      </c>
      <c r="J1000" s="2">
        <v>0</v>
      </c>
      <c r="K1000" s="2">
        <v>0</v>
      </c>
      <c r="L1000" s="2">
        <v>2.1</v>
      </c>
      <c r="M1000" s="2">
        <v>0.96399999999999997</v>
      </c>
      <c r="N1000" s="2">
        <v>1</v>
      </c>
      <c r="O1000" s="2">
        <v>4.7</v>
      </c>
      <c r="P1000" s="2">
        <v>0.80100000000000005</v>
      </c>
      <c r="Q1000" s="3">
        <v>1</v>
      </c>
      <c r="R1000" s="4" t="str">
        <f>TRIM(tblOperations[[#This Row],[Region]])</f>
        <v>South West</v>
      </c>
      <c r="S1000" s="4" t="str">
        <f>TRIM(tblOperations[[#This Row],[Team]])</f>
        <v>Estates Support</v>
      </c>
      <c r="T1000" s="4" t="str">
        <f>_xlfn.XLOOKUP(R1000,tblRegionReference[Region],tblRegionReference[Area],"Not Found")</f>
        <v>South</v>
      </c>
      <c r="U1000" s="4" t="str">
        <f>IF(tblOperations[[#This Row],[Completion_Rate]]&gt;=_xlfn.XLOOKUP("Completion Rate",tblKPITargets[KPI_Name],tblKPITargets[Target_Value]),"Met","Below Target")</f>
        <v>Met</v>
      </c>
      <c r="V1000" t="str">
        <f>IF(tblOperations[[#This Row],[SLA_Compliance]]&gt;=_xlfn.XLOOKUP('04_References'!$A$3,tblKPITargets[KPI_Name],tblKPITargets[Target_Value]),"Met","Below Target")</f>
        <v>Met</v>
      </c>
      <c r="W1000" t="str">
        <f>IF(tblOperations[[#This Row],[Quality_Pass_Rate]]&gt;=_xlfn.XLOOKUP('04_References'!$A$4,tblKPITargets[KPI_Name],tblKPITargets[Target_Value]),"Met","Below Target")</f>
        <v>Met</v>
      </c>
      <c r="X1000" t="str">
        <f>IF(tblOperations[[#This Row],[Average_Completion_Days]]&lt;=_xlfn.XLOOKUP('04_References'!$A$7,tblKPITargets[KPI_Name],tblKPITargets[Target_Value]),"Met","Below Target")</f>
        <v>Met</v>
      </c>
      <c r="Y1000" t="str">
        <f>IF(tblOperations[[#This Row],[Closing_Backlog]]&lt;=_xlfn.XLOOKUP('04_References'!$A$8,tblKPITargets[KPI_Name],tblKPITargets[Target_Value]),"Met","Below Target")</f>
        <v>Met</v>
      </c>
    </row>
    <row r="1001" spans="1:25">
      <c r="A1001" s="8" t="s">
        <v>1030</v>
      </c>
      <c r="B1001" s="9">
        <v>46069</v>
      </c>
      <c r="C1001" s="4" t="s">
        <v>43</v>
      </c>
      <c r="D1001" s="4" t="s">
        <v>25</v>
      </c>
      <c r="E1001" s="4">
        <v>0</v>
      </c>
      <c r="F1001" s="4">
        <v>25</v>
      </c>
      <c r="G1001" s="4">
        <v>25</v>
      </c>
      <c r="H1001" s="4">
        <v>25</v>
      </c>
      <c r="I1001" s="4">
        <v>0</v>
      </c>
      <c r="J1001" s="4">
        <v>0</v>
      </c>
      <c r="K1001" s="4">
        <v>0</v>
      </c>
      <c r="L1001" s="4">
        <v>2</v>
      </c>
      <c r="M1001" s="4">
        <v>0.96899999999999997</v>
      </c>
      <c r="N1001" s="4">
        <v>0.98</v>
      </c>
      <c r="O1001" s="4">
        <v>4.5999999999999996</v>
      </c>
      <c r="P1001" s="4">
        <v>0.75</v>
      </c>
      <c r="Q1001" s="5">
        <v>1</v>
      </c>
      <c r="R1001" s="4" t="str">
        <f>TRIM(tblOperations[[#This Row],[Region]])</f>
        <v>South West</v>
      </c>
      <c r="S1001" s="4" t="str">
        <f>TRIM(tblOperations[[#This Row],[Team]])</f>
        <v>Workplace Projects</v>
      </c>
      <c r="T1001" s="4" t="str">
        <f>_xlfn.XLOOKUP(R1001,tblRegionReference[Region],tblRegionReference[Area],"Not Found")</f>
        <v>South</v>
      </c>
      <c r="U1001" s="4" t="str">
        <f>IF(tblOperations[[#This Row],[Completion_Rate]]&gt;=_xlfn.XLOOKUP("Completion Rate",tblKPITargets[KPI_Name],tblKPITargets[Target_Value]),"Met","Below Target")</f>
        <v>Met</v>
      </c>
      <c r="V1001" t="str">
        <f>IF(tblOperations[[#This Row],[SLA_Compliance]]&gt;=_xlfn.XLOOKUP('04_References'!$A$3,tblKPITargets[KPI_Name],tblKPITargets[Target_Value]),"Met","Below Target")</f>
        <v>Met</v>
      </c>
      <c r="W1001" t="str">
        <f>IF(tblOperations[[#This Row],[Quality_Pass_Rate]]&gt;=_xlfn.XLOOKUP('04_References'!$A$4,tblKPITargets[KPI_Name],tblKPITargets[Target_Value]),"Met","Below Target")</f>
        <v>Met</v>
      </c>
      <c r="X1001" t="str">
        <f>IF(tblOperations[[#This Row],[Average_Completion_Days]]&lt;=_xlfn.XLOOKUP('04_References'!$A$7,tblKPITargets[KPI_Name],tblKPITargets[Target_Value]),"Met","Below Target")</f>
        <v>Met</v>
      </c>
      <c r="Y1001" t="str">
        <f>IF(tblOperations[[#This Row],[Closing_Backlog]]&lt;=_xlfn.XLOOKUP('04_References'!$A$8,tblKPITargets[KPI_Name],tblKPITargets[Target_Value]),"Met","Below Target")</f>
        <v>Met</v>
      </c>
    </row>
    <row r="1002" spans="1:25">
      <c r="A1002" s="6" t="s">
        <v>1031</v>
      </c>
      <c r="B1002" s="7">
        <v>46069</v>
      </c>
      <c r="C1002" s="2" t="s">
        <v>48</v>
      </c>
      <c r="D1002" s="2" t="s">
        <v>19</v>
      </c>
      <c r="E1002" s="2">
        <v>0</v>
      </c>
      <c r="F1002" s="2">
        <v>53</v>
      </c>
      <c r="G1002" s="2">
        <v>53</v>
      </c>
      <c r="H1002" s="2">
        <v>53</v>
      </c>
      <c r="I1002" s="2">
        <v>0</v>
      </c>
      <c r="J1002" s="2">
        <v>0</v>
      </c>
      <c r="K1002" s="2">
        <v>0</v>
      </c>
      <c r="L1002" s="2">
        <v>1.7</v>
      </c>
      <c r="M1002" s="2">
        <v>0.95299999999999996</v>
      </c>
      <c r="N1002" s="2">
        <v>1</v>
      </c>
      <c r="O1002" s="2">
        <v>4.8</v>
      </c>
      <c r="P1002" s="2">
        <v>0.82</v>
      </c>
      <c r="Q1002" s="3">
        <v>1</v>
      </c>
      <c r="R1002" s="4" t="str">
        <f>TRIM(tblOperations[[#This Row],[Region]])</f>
        <v>South East</v>
      </c>
      <c r="S1002" s="4" t="str">
        <f>TRIM(tblOperations[[#This Row],[Team]])</f>
        <v>Workplace Services</v>
      </c>
      <c r="T1002" s="4" t="str">
        <f>_xlfn.XLOOKUP(R1002,tblRegionReference[Region],tblRegionReference[Area],"Not Found")</f>
        <v>South</v>
      </c>
      <c r="U1002" s="4" t="str">
        <f>IF(tblOperations[[#This Row],[Completion_Rate]]&gt;=_xlfn.XLOOKUP("Completion Rate",tblKPITargets[KPI_Name],tblKPITargets[Target_Value]),"Met","Below Target")</f>
        <v>Met</v>
      </c>
      <c r="V1002" t="str">
        <f>IF(tblOperations[[#This Row],[SLA_Compliance]]&gt;=_xlfn.XLOOKUP('04_References'!$A$3,tblKPITargets[KPI_Name],tblKPITargets[Target_Value]),"Met","Below Target")</f>
        <v>Met</v>
      </c>
      <c r="W1002" t="str">
        <f>IF(tblOperations[[#This Row],[Quality_Pass_Rate]]&gt;=_xlfn.XLOOKUP('04_References'!$A$4,tblKPITargets[KPI_Name],tblKPITargets[Target_Value]),"Met","Below Target")</f>
        <v>Met</v>
      </c>
      <c r="X1002" t="str">
        <f>IF(tblOperations[[#This Row],[Average_Completion_Days]]&lt;=_xlfn.XLOOKUP('04_References'!$A$7,tblKPITargets[KPI_Name],tblKPITargets[Target_Value]),"Met","Below Target")</f>
        <v>Met</v>
      </c>
      <c r="Y1002" t="str">
        <f>IF(tblOperations[[#This Row],[Closing_Backlog]]&lt;=_xlfn.XLOOKUP('04_References'!$A$8,tblKPITargets[KPI_Name],tblKPITargets[Target_Value]),"Met","Below Target")</f>
        <v>Met</v>
      </c>
    </row>
    <row r="1003" spans="1:25">
      <c r="A1003" s="8" t="s">
        <v>1032</v>
      </c>
      <c r="B1003" s="9">
        <v>46069</v>
      </c>
      <c r="C1003" s="4" t="s">
        <v>48</v>
      </c>
      <c r="D1003" s="4" t="s">
        <v>21</v>
      </c>
      <c r="E1003" s="4">
        <v>1003</v>
      </c>
      <c r="F1003" s="4">
        <v>47</v>
      </c>
      <c r="G1003" s="4">
        <v>1050</v>
      </c>
      <c r="H1003" s="4">
        <v>26</v>
      </c>
      <c r="I1003" s="4">
        <v>1024</v>
      </c>
      <c r="J1003" s="4">
        <v>0</v>
      </c>
      <c r="K1003" s="4">
        <v>0</v>
      </c>
      <c r="L1003" s="4">
        <v>8</v>
      </c>
      <c r="M1003" s="4">
        <v>0.6</v>
      </c>
      <c r="N1003" s="4">
        <v>0.98899999999999999</v>
      </c>
      <c r="O1003" s="4">
        <v>2.5</v>
      </c>
      <c r="P1003" s="4">
        <v>0.82499999999999996</v>
      </c>
      <c r="Q1003" s="5">
        <v>2.5000000000000001E-2</v>
      </c>
      <c r="R1003" s="4" t="str">
        <f>TRIM(tblOperations[[#This Row],[Region]])</f>
        <v>South East</v>
      </c>
      <c r="S1003" s="4" t="str">
        <f>TRIM(tblOperations[[#This Row],[Team]])</f>
        <v>Facilities Response</v>
      </c>
      <c r="T1003" s="4" t="str">
        <f>_xlfn.XLOOKUP(R1003,tblRegionReference[Region],tblRegionReference[Area],"Not Found")</f>
        <v>South</v>
      </c>
      <c r="U1003" s="4" t="str">
        <f>IF(tblOperations[[#This Row],[Completion_Rate]]&gt;=_xlfn.XLOOKUP("Completion Rate",tblKPITargets[KPI_Name],tblKPITargets[Target_Value]),"Met","Below Target")</f>
        <v>Below Target</v>
      </c>
      <c r="V1003" t="str">
        <f>IF(tblOperations[[#This Row],[SLA_Compliance]]&gt;=_xlfn.XLOOKUP('04_References'!$A$3,tblKPITargets[KPI_Name],tblKPITargets[Target_Value]),"Met","Below Target")</f>
        <v>Below Target</v>
      </c>
      <c r="W1003" t="str">
        <f>IF(tblOperations[[#This Row],[Quality_Pass_Rate]]&gt;=_xlfn.XLOOKUP('04_References'!$A$4,tblKPITargets[KPI_Name],tblKPITargets[Target_Value]),"Met","Below Target")</f>
        <v>Met</v>
      </c>
      <c r="X1003" t="str">
        <f>IF(tblOperations[[#This Row],[Average_Completion_Days]]&lt;=_xlfn.XLOOKUP('04_References'!$A$7,tblKPITargets[KPI_Name],tblKPITargets[Target_Value]),"Met","Below Target")</f>
        <v>Below Target</v>
      </c>
      <c r="Y1003" t="str">
        <f>IF(tblOperations[[#This Row],[Closing_Backlog]]&lt;=_xlfn.XLOOKUP('04_References'!$A$8,tblKPITargets[KPI_Name],tblKPITargets[Target_Value]),"Met","Below Target")</f>
        <v>Below Target</v>
      </c>
    </row>
    <row r="1004" spans="1:25">
      <c r="A1004" s="6" t="s">
        <v>1033</v>
      </c>
      <c r="B1004" s="7">
        <v>46069</v>
      </c>
      <c r="C1004" s="2" t="s">
        <v>48</v>
      </c>
      <c r="D1004" s="2" t="s">
        <v>23</v>
      </c>
      <c r="E1004" s="2">
        <v>0</v>
      </c>
      <c r="F1004" s="2">
        <v>46</v>
      </c>
      <c r="G1004" s="2">
        <v>46</v>
      </c>
      <c r="H1004" s="2">
        <v>46</v>
      </c>
      <c r="I1004" s="2">
        <v>0</v>
      </c>
      <c r="J1004" s="2">
        <v>1</v>
      </c>
      <c r="K1004" s="2">
        <v>0</v>
      </c>
      <c r="L1004" s="2">
        <v>1.8</v>
      </c>
      <c r="M1004" s="2">
        <v>0.95199999999999996</v>
      </c>
      <c r="N1004" s="2">
        <v>0.98599999999999999</v>
      </c>
      <c r="O1004" s="2">
        <v>4.5</v>
      </c>
      <c r="P1004" s="2">
        <v>0.75900000000000001</v>
      </c>
      <c r="Q1004" s="3">
        <v>1</v>
      </c>
      <c r="R1004" s="4" t="str">
        <f>TRIM(tblOperations[[#This Row],[Region]])</f>
        <v>South East</v>
      </c>
      <c r="S1004" s="4" t="str">
        <f>TRIM(tblOperations[[#This Row],[Team]])</f>
        <v>Estates Support</v>
      </c>
      <c r="T1004" s="4" t="str">
        <f>_xlfn.XLOOKUP(R1004,tblRegionReference[Region],tblRegionReference[Area],"Not Found")</f>
        <v>South</v>
      </c>
      <c r="U1004" s="4" t="str">
        <f>IF(tblOperations[[#This Row],[Completion_Rate]]&gt;=_xlfn.XLOOKUP("Completion Rate",tblKPITargets[KPI_Name],tblKPITargets[Target_Value]),"Met","Below Target")</f>
        <v>Met</v>
      </c>
      <c r="V1004" t="str">
        <f>IF(tblOperations[[#This Row],[SLA_Compliance]]&gt;=_xlfn.XLOOKUP('04_References'!$A$3,tblKPITargets[KPI_Name],tblKPITargets[Target_Value]),"Met","Below Target")</f>
        <v>Met</v>
      </c>
      <c r="W1004" t="str">
        <f>IF(tblOperations[[#This Row],[Quality_Pass_Rate]]&gt;=_xlfn.XLOOKUP('04_References'!$A$4,tblKPITargets[KPI_Name],tblKPITargets[Target_Value]),"Met","Below Target")</f>
        <v>Met</v>
      </c>
      <c r="X1004" t="str">
        <f>IF(tblOperations[[#This Row],[Average_Completion_Days]]&lt;=_xlfn.XLOOKUP('04_References'!$A$7,tblKPITargets[KPI_Name],tblKPITargets[Target_Value]),"Met","Below Target")</f>
        <v>Met</v>
      </c>
      <c r="Y1004" t="str">
        <f>IF(tblOperations[[#This Row],[Closing_Backlog]]&lt;=_xlfn.XLOOKUP('04_References'!$A$8,tblKPITargets[KPI_Name],tblKPITargets[Target_Value]),"Met","Below Target")</f>
        <v>Met</v>
      </c>
    </row>
    <row r="1005" spans="1:25">
      <c r="A1005" s="8" t="s">
        <v>1034</v>
      </c>
      <c r="B1005" s="9">
        <v>46069</v>
      </c>
      <c r="C1005" s="4" t="s">
        <v>48</v>
      </c>
      <c r="D1005" s="4" t="s">
        <v>25</v>
      </c>
      <c r="E1005" s="4">
        <v>325</v>
      </c>
      <c r="F1005" s="4">
        <v>32</v>
      </c>
      <c r="G1005" s="4">
        <v>357</v>
      </c>
      <c r="H1005" s="4">
        <v>23</v>
      </c>
      <c r="I1005" s="4">
        <v>334</v>
      </c>
      <c r="J1005" s="4">
        <v>0</v>
      </c>
      <c r="K1005" s="4">
        <v>0</v>
      </c>
      <c r="L1005" s="4">
        <v>8</v>
      </c>
      <c r="M1005" s="4">
        <v>0.6</v>
      </c>
      <c r="N1005" s="4">
        <v>0.96399999999999997</v>
      </c>
      <c r="O1005" s="4">
        <v>2.5</v>
      </c>
      <c r="P1005" s="4">
        <v>0.751</v>
      </c>
      <c r="Q1005" s="5">
        <v>6.4000000000000001E-2</v>
      </c>
      <c r="R1005" s="4" t="str">
        <f>TRIM(tblOperations[[#This Row],[Region]])</f>
        <v>South East</v>
      </c>
      <c r="S1005" s="4" t="str">
        <f>TRIM(tblOperations[[#This Row],[Team]])</f>
        <v>Workplace Projects</v>
      </c>
      <c r="T1005" s="4" t="str">
        <f>_xlfn.XLOOKUP(R1005,tblRegionReference[Region],tblRegionReference[Area],"Not Found")</f>
        <v>South</v>
      </c>
      <c r="U1005" s="4" t="str">
        <f>IF(tblOperations[[#This Row],[Completion_Rate]]&gt;=_xlfn.XLOOKUP("Completion Rate",tblKPITargets[KPI_Name],tblKPITargets[Target_Value]),"Met","Below Target")</f>
        <v>Below Target</v>
      </c>
      <c r="V1005" t="str">
        <f>IF(tblOperations[[#This Row],[SLA_Compliance]]&gt;=_xlfn.XLOOKUP('04_References'!$A$3,tblKPITargets[KPI_Name],tblKPITargets[Target_Value]),"Met","Below Target")</f>
        <v>Below Target</v>
      </c>
      <c r="W1005" t="str">
        <f>IF(tblOperations[[#This Row],[Quality_Pass_Rate]]&gt;=_xlfn.XLOOKUP('04_References'!$A$4,tblKPITargets[KPI_Name],tblKPITargets[Target_Value]),"Met","Below Target")</f>
        <v>Met</v>
      </c>
      <c r="X1005" t="str">
        <f>IF(tblOperations[[#This Row],[Average_Completion_Days]]&lt;=_xlfn.XLOOKUP('04_References'!$A$7,tblKPITargets[KPI_Name],tblKPITargets[Target_Value]),"Met","Below Target")</f>
        <v>Below Target</v>
      </c>
      <c r="Y1005" t="str">
        <f>IF(tblOperations[[#This Row],[Closing_Backlog]]&lt;=_xlfn.XLOOKUP('04_References'!$A$8,tblKPITargets[KPI_Name],tblKPITargets[Target_Value]),"Met","Below Target")</f>
        <v>Below Target</v>
      </c>
    </row>
    <row r="1006" spans="1:25">
      <c r="A1006" s="6" t="s">
        <v>1035</v>
      </c>
      <c r="B1006" s="7">
        <v>46069</v>
      </c>
      <c r="C1006" s="2" t="s">
        <v>53</v>
      </c>
      <c r="D1006" s="2" t="s">
        <v>19</v>
      </c>
      <c r="E1006" s="2">
        <v>514</v>
      </c>
      <c r="F1006" s="2">
        <v>60</v>
      </c>
      <c r="G1006" s="2">
        <v>574</v>
      </c>
      <c r="H1006" s="2">
        <v>24</v>
      </c>
      <c r="I1006" s="2">
        <v>550</v>
      </c>
      <c r="J1006" s="2">
        <v>0</v>
      </c>
      <c r="K1006" s="2">
        <v>0</v>
      </c>
      <c r="L1006" s="2">
        <v>8</v>
      </c>
      <c r="M1006" s="2">
        <v>0.6</v>
      </c>
      <c r="N1006" s="2">
        <v>0.996</v>
      </c>
      <c r="O1006" s="2">
        <v>2.5</v>
      </c>
      <c r="P1006" s="2">
        <v>0.65700000000000003</v>
      </c>
      <c r="Q1006" s="3">
        <v>4.2000000000000003E-2</v>
      </c>
      <c r="R1006" s="4" t="str">
        <f>TRIM(tblOperations[[#This Row],[Region]])</f>
        <v>Wales</v>
      </c>
      <c r="S1006" s="4" t="str">
        <f>TRIM(tblOperations[[#This Row],[Team]])</f>
        <v>Workplace Services</v>
      </c>
      <c r="T1006" s="4" t="str">
        <f>_xlfn.XLOOKUP(R1006,tblRegionReference[Region],tblRegionReference[Area],"Not Found")</f>
        <v>Wales</v>
      </c>
      <c r="U1006" s="4" t="str">
        <f>IF(tblOperations[[#This Row],[Completion_Rate]]&gt;=_xlfn.XLOOKUP("Completion Rate",tblKPITargets[KPI_Name],tblKPITargets[Target_Value]),"Met","Below Target")</f>
        <v>Below Target</v>
      </c>
      <c r="V1006" t="str">
        <f>IF(tblOperations[[#This Row],[SLA_Compliance]]&gt;=_xlfn.XLOOKUP('04_References'!$A$3,tblKPITargets[KPI_Name],tblKPITargets[Target_Value]),"Met","Below Target")</f>
        <v>Below Target</v>
      </c>
      <c r="W1006" t="str">
        <f>IF(tblOperations[[#This Row],[Quality_Pass_Rate]]&gt;=_xlfn.XLOOKUP('04_References'!$A$4,tblKPITargets[KPI_Name],tblKPITargets[Target_Value]),"Met","Below Target")</f>
        <v>Met</v>
      </c>
      <c r="X1006" t="str">
        <f>IF(tblOperations[[#This Row],[Average_Completion_Days]]&lt;=_xlfn.XLOOKUP('04_References'!$A$7,tblKPITargets[KPI_Name],tblKPITargets[Target_Value]),"Met","Below Target")</f>
        <v>Below Target</v>
      </c>
      <c r="Y1006" t="str">
        <f>IF(tblOperations[[#This Row],[Closing_Backlog]]&lt;=_xlfn.XLOOKUP('04_References'!$A$8,tblKPITargets[KPI_Name],tblKPITargets[Target_Value]),"Met","Below Target")</f>
        <v>Below Target</v>
      </c>
    </row>
    <row r="1007" spans="1:25">
      <c r="A1007" s="8" t="s">
        <v>1036</v>
      </c>
      <c r="B1007" s="9">
        <v>46069</v>
      </c>
      <c r="C1007" s="4" t="s">
        <v>53</v>
      </c>
      <c r="D1007" s="4" t="s">
        <v>21</v>
      </c>
      <c r="E1007" s="4">
        <v>506</v>
      </c>
      <c r="F1007" s="4">
        <v>44</v>
      </c>
      <c r="G1007" s="4">
        <v>550</v>
      </c>
      <c r="H1007" s="4">
        <v>25</v>
      </c>
      <c r="I1007" s="4">
        <v>525</v>
      </c>
      <c r="J1007" s="4">
        <v>0</v>
      </c>
      <c r="K1007" s="4">
        <v>0</v>
      </c>
      <c r="L1007" s="4">
        <v>8</v>
      </c>
      <c r="M1007" s="4">
        <v>0.6</v>
      </c>
      <c r="N1007" s="4">
        <v>0.98399999999999999</v>
      </c>
      <c r="O1007" s="4">
        <v>2.5</v>
      </c>
      <c r="P1007" s="4">
        <v>0.755</v>
      </c>
      <c r="Q1007" s="5">
        <v>4.4999999999999998E-2</v>
      </c>
      <c r="R1007" s="4" t="str">
        <f>TRIM(tblOperations[[#This Row],[Region]])</f>
        <v>Wales</v>
      </c>
      <c r="S1007" s="4" t="str">
        <f>TRIM(tblOperations[[#This Row],[Team]])</f>
        <v>Facilities Response</v>
      </c>
      <c r="T1007" s="4" t="str">
        <f>_xlfn.XLOOKUP(R1007,tblRegionReference[Region],tblRegionReference[Area],"Not Found")</f>
        <v>Wales</v>
      </c>
      <c r="U1007" s="4" t="str">
        <f>IF(tblOperations[[#This Row],[Completion_Rate]]&gt;=_xlfn.XLOOKUP("Completion Rate",tblKPITargets[KPI_Name],tblKPITargets[Target_Value]),"Met","Below Target")</f>
        <v>Below Target</v>
      </c>
      <c r="V1007" t="str">
        <f>IF(tblOperations[[#This Row],[SLA_Compliance]]&gt;=_xlfn.XLOOKUP('04_References'!$A$3,tblKPITargets[KPI_Name],tblKPITargets[Target_Value]),"Met","Below Target")</f>
        <v>Below Target</v>
      </c>
      <c r="W1007" t="str">
        <f>IF(tblOperations[[#This Row],[Quality_Pass_Rate]]&gt;=_xlfn.XLOOKUP('04_References'!$A$4,tblKPITargets[KPI_Name],tblKPITargets[Target_Value]),"Met","Below Target")</f>
        <v>Met</v>
      </c>
      <c r="X1007" t="str">
        <f>IF(tblOperations[[#This Row],[Average_Completion_Days]]&lt;=_xlfn.XLOOKUP('04_References'!$A$7,tblKPITargets[KPI_Name],tblKPITargets[Target_Value]),"Met","Below Target")</f>
        <v>Below Target</v>
      </c>
      <c r="Y1007" t="str">
        <f>IF(tblOperations[[#This Row],[Closing_Backlog]]&lt;=_xlfn.XLOOKUP('04_References'!$A$8,tblKPITargets[KPI_Name],tblKPITargets[Target_Value]),"Met","Below Target")</f>
        <v>Below Target</v>
      </c>
    </row>
    <row r="1008" spans="1:25">
      <c r="A1008" s="6" t="s">
        <v>1037</v>
      </c>
      <c r="B1008" s="7">
        <v>46069</v>
      </c>
      <c r="C1008" s="2" t="s">
        <v>53</v>
      </c>
      <c r="D1008" s="2" t="s">
        <v>23</v>
      </c>
      <c r="E1008" s="2">
        <v>338</v>
      </c>
      <c r="F1008" s="2">
        <v>49</v>
      </c>
      <c r="G1008" s="2">
        <v>387</v>
      </c>
      <c r="H1008" s="2">
        <v>27</v>
      </c>
      <c r="I1008" s="2">
        <v>360</v>
      </c>
      <c r="J1008" s="2">
        <v>0</v>
      </c>
      <c r="K1008" s="2">
        <v>0</v>
      </c>
      <c r="L1008" s="2">
        <v>8</v>
      </c>
      <c r="M1008" s="2">
        <v>0.6</v>
      </c>
      <c r="N1008" s="2">
        <v>0.97399999999999998</v>
      </c>
      <c r="O1008" s="2">
        <v>2.5</v>
      </c>
      <c r="P1008" s="2">
        <v>0.74</v>
      </c>
      <c r="Q1008" s="3">
        <v>7.0000000000000007E-2</v>
      </c>
      <c r="R1008" s="4" t="str">
        <f>TRIM(tblOperations[[#This Row],[Region]])</f>
        <v>Wales</v>
      </c>
      <c r="S1008" s="4" t="str">
        <f>TRIM(tblOperations[[#This Row],[Team]])</f>
        <v>Estates Support</v>
      </c>
      <c r="T1008" s="4" t="str">
        <f>_xlfn.XLOOKUP(R1008,tblRegionReference[Region],tblRegionReference[Area],"Not Found")</f>
        <v>Wales</v>
      </c>
      <c r="U1008" s="4" t="str">
        <f>IF(tblOperations[[#This Row],[Completion_Rate]]&gt;=_xlfn.XLOOKUP("Completion Rate",tblKPITargets[KPI_Name],tblKPITargets[Target_Value]),"Met","Below Target")</f>
        <v>Below Target</v>
      </c>
      <c r="V1008" t="str">
        <f>IF(tblOperations[[#This Row],[SLA_Compliance]]&gt;=_xlfn.XLOOKUP('04_References'!$A$3,tblKPITargets[KPI_Name],tblKPITargets[Target_Value]),"Met","Below Target")</f>
        <v>Below Target</v>
      </c>
      <c r="W1008" t="str">
        <f>IF(tblOperations[[#This Row],[Quality_Pass_Rate]]&gt;=_xlfn.XLOOKUP('04_References'!$A$4,tblKPITargets[KPI_Name],tblKPITargets[Target_Value]),"Met","Below Target")</f>
        <v>Met</v>
      </c>
      <c r="X1008" t="str">
        <f>IF(tblOperations[[#This Row],[Average_Completion_Days]]&lt;=_xlfn.XLOOKUP('04_References'!$A$7,tblKPITargets[KPI_Name],tblKPITargets[Target_Value]),"Met","Below Target")</f>
        <v>Below Target</v>
      </c>
      <c r="Y1008" t="str">
        <f>IF(tblOperations[[#This Row],[Closing_Backlog]]&lt;=_xlfn.XLOOKUP('04_References'!$A$8,tblKPITargets[KPI_Name],tblKPITargets[Target_Value]),"Met","Below Target")</f>
        <v>Below Target</v>
      </c>
    </row>
    <row r="1009" spans="1:25">
      <c r="A1009" s="8" t="s">
        <v>1038</v>
      </c>
      <c r="B1009" s="9">
        <v>46069</v>
      </c>
      <c r="C1009" s="4" t="s">
        <v>53</v>
      </c>
      <c r="D1009" s="4" t="s">
        <v>25</v>
      </c>
      <c r="E1009" s="4">
        <v>1</v>
      </c>
      <c r="F1009" s="4">
        <v>27</v>
      </c>
      <c r="G1009" s="4">
        <v>28</v>
      </c>
      <c r="H1009" s="4">
        <v>28</v>
      </c>
      <c r="I1009" s="4">
        <v>0</v>
      </c>
      <c r="J1009" s="4">
        <v>0</v>
      </c>
      <c r="K1009" s="4">
        <v>0</v>
      </c>
      <c r="L1009" s="4">
        <v>1.6</v>
      </c>
      <c r="M1009" s="4">
        <v>0.998</v>
      </c>
      <c r="N1009" s="4">
        <v>1</v>
      </c>
      <c r="O1009" s="4">
        <v>4.8</v>
      </c>
      <c r="P1009" s="4">
        <v>0.64900000000000002</v>
      </c>
      <c r="Q1009" s="5">
        <v>1</v>
      </c>
      <c r="R1009" s="4" t="str">
        <f>TRIM(tblOperations[[#This Row],[Region]])</f>
        <v>Wales</v>
      </c>
      <c r="S1009" s="4" t="str">
        <f>TRIM(tblOperations[[#This Row],[Team]])</f>
        <v>Workplace Projects</v>
      </c>
      <c r="T1009" s="4" t="str">
        <f>_xlfn.XLOOKUP(R1009,tblRegionReference[Region],tblRegionReference[Area],"Not Found")</f>
        <v>Wales</v>
      </c>
      <c r="U1009" s="4" t="str">
        <f>IF(tblOperations[[#This Row],[Completion_Rate]]&gt;=_xlfn.XLOOKUP("Completion Rate",tblKPITargets[KPI_Name],tblKPITargets[Target_Value]),"Met","Below Target")</f>
        <v>Met</v>
      </c>
      <c r="V1009" t="str">
        <f>IF(tblOperations[[#This Row],[SLA_Compliance]]&gt;=_xlfn.XLOOKUP('04_References'!$A$3,tblKPITargets[KPI_Name],tblKPITargets[Target_Value]),"Met","Below Target")</f>
        <v>Met</v>
      </c>
      <c r="W1009" t="str">
        <f>IF(tblOperations[[#This Row],[Quality_Pass_Rate]]&gt;=_xlfn.XLOOKUP('04_References'!$A$4,tblKPITargets[KPI_Name],tblKPITargets[Target_Value]),"Met","Below Target")</f>
        <v>Met</v>
      </c>
      <c r="X1009" t="str">
        <f>IF(tblOperations[[#This Row],[Average_Completion_Days]]&lt;=_xlfn.XLOOKUP('04_References'!$A$7,tblKPITargets[KPI_Name],tblKPITargets[Target_Value]),"Met","Below Target")</f>
        <v>Met</v>
      </c>
      <c r="Y1009" t="str">
        <f>IF(tblOperations[[#This Row],[Closing_Backlog]]&lt;=_xlfn.XLOOKUP('04_References'!$A$8,tblKPITargets[KPI_Name],tblKPITargets[Target_Value]),"Met","Below Target")</f>
        <v>Met</v>
      </c>
    </row>
    <row r="1010" spans="1:25">
      <c r="A1010" s="6" t="s">
        <v>1039</v>
      </c>
      <c r="B1010" s="7">
        <v>46070</v>
      </c>
      <c r="C1010" s="2" t="s">
        <v>18</v>
      </c>
      <c r="D1010" s="2" t="s">
        <v>19</v>
      </c>
      <c r="E1010" s="2">
        <v>176</v>
      </c>
      <c r="F1010" s="2">
        <v>33</v>
      </c>
      <c r="G1010" s="2">
        <v>209</v>
      </c>
      <c r="H1010" s="2">
        <v>43</v>
      </c>
      <c r="I1010" s="2">
        <v>166</v>
      </c>
      <c r="J1010" s="2">
        <v>0</v>
      </c>
      <c r="K1010" s="2">
        <v>0</v>
      </c>
      <c r="L1010" s="2">
        <v>8</v>
      </c>
      <c r="M1010" s="2">
        <v>0.6</v>
      </c>
      <c r="N1010" s="2">
        <v>0.98899999999999999</v>
      </c>
      <c r="O1010" s="2">
        <v>2.5</v>
      </c>
      <c r="P1010" s="2">
        <v>0.81299999999999994</v>
      </c>
      <c r="Q1010" s="3">
        <v>0.20599999999999999</v>
      </c>
      <c r="R1010" s="4" t="str">
        <f>TRIM(tblOperations[[#This Row],[Region]])</f>
        <v>Scotland</v>
      </c>
      <c r="S1010" s="4" t="str">
        <f>TRIM(tblOperations[[#This Row],[Team]])</f>
        <v>Workplace Services</v>
      </c>
      <c r="T1010" s="4" t="str">
        <f>_xlfn.XLOOKUP(R1010,tblRegionReference[Region],tblRegionReference[Area],"Not Found")</f>
        <v>North</v>
      </c>
      <c r="U1010" s="4" t="str">
        <f>IF(tblOperations[[#This Row],[Completion_Rate]]&gt;=_xlfn.XLOOKUP("Completion Rate",tblKPITargets[KPI_Name],tblKPITargets[Target_Value]),"Met","Below Target")</f>
        <v>Below Target</v>
      </c>
      <c r="V1010" t="str">
        <f>IF(tblOperations[[#This Row],[SLA_Compliance]]&gt;=_xlfn.XLOOKUP('04_References'!$A$3,tblKPITargets[KPI_Name],tblKPITargets[Target_Value]),"Met","Below Target")</f>
        <v>Below Target</v>
      </c>
      <c r="W1010" t="str">
        <f>IF(tblOperations[[#This Row],[Quality_Pass_Rate]]&gt;=_xlfn.XLOOKUP('04_References'!$A$4,tblKPITargets[KPI_Name],tblKPITargets[Target_Value]),"Met","Below Target")</f>
        <v>Met</v>
      </c>
      <c r="X1010" t="str">
        <f>IF(tblOperations[[#This Row],[Average_Completion_Days]]&lt;=_xlfn.XLOOKUP('04_References'!$A$7,tblKPITargets[KPI_Name],tblKPITargets[Target_Value]),"Met","Below Target")</f>
        <v>Below Target</v>
      </c>
      <c r="Y1010" t="str">
        <f>IF(tblOperations[[#This Row],[Closing_Backlog]]&lt;=_xlfn.XLOOKUP('04_References'!$A$8,tblKPITargets[KPI_Name],tblKPITargets[Target_Value]),"Met","Below Target")</f>
        <v>Below Target</v>
      </c>
    </row>
    <row r="1011" spans="1:25">
      <c r="A1011" s="8" t="s">
        <v>1040</v>
      </c>
      <c r="B1011" s="9">
        <v>46070</v>
      </c>
      <c r="C1011" s="4" t="s">
        <v>18</v>
      </c>
      <c r="D1011" s="4" t="s">
        <v>21</v>
      </c>
      <c r="E1011" s="4">
        <v>0</v>
      </c>
      <c r="F1011" s="4">
        <v>33</v>
      </c>
      <c r="G1011" s="4">
        <v>33</v>
      </c>
      <c r="H1011" s="4">
        <v>33</v>
      </c>
      <c r="I1011" s="4">
        <v>0</v>
      </c>
      <c r="J1011" s="4">
        <v>0</v>
      </c>
      <c r="K1011" s="4">
        <v>0</v>
      </c>
      <c r="L1011" s="4">
        <v>1.5</v>
      </c>
      <c r="M1011" s="4">
        <v>0.96199999999999997</v>
      </c>
      <c r="N1011" s="4">
        <v>0.97799999999999998</v>
      </c>
      <c r="O1011" s="4">
        <v>4.5</v>
      </c>
      <c r="P1011" s="4">
        <v>0.66500000000000004</v>
      </c>
      <c r="Q1011" s="5">
        <v>1</v>
      </c>
      <c r="R1011" s="4" t="str">
        <f>TRIM(tblOperations[[#This Row],[Region]])</f>
        <v>Scotland</v>
      </c>
      <c r="S1011" s="4" t="str">
        <f>TRIM(tblOperations[[#This Row],[Team]])</f>
        <v>Facilities Response</v>
      </c>
      <c r="T1011" s="4" t="str">
        <f>_xlfn.XLOOKUP(R1011,tblRegionReference[Region],tblRegionReference[Area],"Not Found")</f>
        <v>North</v>
      </c>
      <c r="U1011" s="4" t="str">
        <f>IF(tblOperations[[#This Row],[Completion_Rate]]&gt;=_xlfn.XLOOKUP("Completion Rate",tblKPITargets[KPI_Name],tblKPITargets[Target_Value]),"Met","Below Target")</f>
        <v>Met</v>
      </c>
      <c r="V1011" t="str">
        <f>IF(tblOperations[[#This Row],[SLA_Compliance]]&gt;=_xlfn.XLOOKUP('04_References'!$A$3,tblKPITargets[KPI_Name],tblKPITargets[Target_Value]),"Met","Below Target")</f>
        <v>Met</v>
      </c>
      <c r="W1011" t="str">
        <f>IF(tblOperations[[#This Row],[Quality_Pass_Rate]]&gt;=_xlfn.XLOOKUP('04_References'!$A$4,tblKPITargets[KPI_Name],tblKPITargets[Target_Value]),"Met","Below Target")</f>
        <v>Met</v>
      </c>
      <c r="X1011" t="str">
        <f>IF(tblOperations[[#This Row],[Average_Completion_Days]]&lt;=_xlfn.XLOOKUP('04_References'!$A$7,tblKPITargets[KPI_Name],tblKPITargets[Target_Value]),"Met","Below Target")</f>
        <v>Met</v>
      </c>
      <c r="Y1011" t="str">
        <f>IF(tblOperations[[#This Row],[Closing_Backlog]]&lt;=_xlfn.XLOOKUP('04_References'!$A$8,tblKPITargets[KPI_Name],tblKPITargets[Target_Value]),"Met","Below Target")</f>
        <v>Met</v>
      </c>
    </row>
    <row r="1012" spans="1:25">
      <c r="A1012" s="6" t="s">
        <v>1041</v>
      </c>
      <c r="B1012" s="7">
        <v>46070</v>
      </c>
      <c r="C1012" s="2" t="s">
        <v>18</v>
      </c>
      <c r="D1012" s="2" t="s">
        <v>23</v>
      </c>
      <c r="E1012" s="2">
        <v>289</v>
      </c>
      <c r="F1012" s="2">
        <v>43</v>
      </c>
      <c r="G1012" s="2">
        <v>332</v>
      </c>
      <c r="H1012" s="2">
        <v>38</v>
      </c>
      <c r="I1012" s="2">
        <v>294</v>
      </c>
      <c r="J1012" s="2">
        <v>0</v>
      </c>
      <c r="K1012" s="2">
        <v>0</v>
      </c>
      <c r="L1012" s="2">
        <v>8</v>
      </c>
      <c r="M1012" s="2">
        <v>0.6</v>
      </c>
      <c r="N1012" s="2">
        <v>1</v>
      </c>
      <c r="O1012" s="2">
        <v>2.5</v>
      </c>
      <c r="P1012" s="2">
        <v>0.7</v>
      </c>
      <c r="Q1012" s="3">
        <v>0.114</v>
      </c>
      <c r="R1012" s="4" t="str">
        <f>TRIM(tblOperations[[#This Row],[Region]])</f>
        <v>Scotland</v>
      </c>
      <c r="S1012" s="4" t="str">
        <f>TRIM(tblOperations[[#This Row],[Team]])</f>
        <v>Estates Support</v>
      </c>
      <c r="T1012" s="4" t="str">
        <f>_xlfn.XLOOKUP(R1012,tblRegionReference[Region],tblRegionReference[Area],"Not Found")</f>
        <v>North</v>
      </c>
      <c r="U1012" s="4" t="str">
        <f>IF(tblOperations[[#This Row],[Completion_Rate]]&gt;=_xlfn.XLOOKUP("Completion Rate",tblKPITargets[KPI_Name],tblKPITargets[Target_Value]),"Met","Below Target")</f>
        <v>Below Target</v>
      </c>
      <c r="V1012" t="str">
        <f>IF(tblOperations[[#This Row],[SLA_Compliance]]&gt;=_xlfn.XLOOKUP('04_References'!$A$3,tblKPITargets[KPI_Name],tblKPITargets[Target_Value]),"Met","Below Target")</f>
        <v>Below Target</v>
      </c>
      <c r="W1012" t="str">
        <f>IF(tblOperations[[#This Row],[Quality_Pass_Rate]]&gt;=_xlfn.XLOOKUP('04_References'!$A$4,tblKPITargets[KPI_Name],tblKPITargets[Target_Value]),"Met","Below Target")</f>
        <v>Met</v>
      </c>
      <c r="X1012" t="str">
        <f>IF(tblOperations[[#This Row],[Average_Completion_Days]]&lt;=_xlfn.XLOOKUP('04_References'!$A$7,tblKPITargets[KPI_Name],tblKPITargets[Target_Value]),"Met","Below Target")</f>
        <v>Below Target</v>
      </c>
      <c r="Y1012" t="str">
        <f>IF(tblOperations[[#This Row],[Closing_Backlog]]&lt;=_xlfn.XLOOKUP('04_References'!$A$8,tblKPITargets[KPI_Name],tblKPITargets[Target_Value]),"Met","Below Target")</f>
        <v>Below Target</v>
      </c>
    </row>
    <row r="1013" spans="1:25">
      <c r="A1013" s="8" t="s">
        <v>1042</v>
      </c>
      <c r="B1013" s="9">
        <v>46070</v>
      </c>
      <c r="C1013" s="4" t="s">
        <v>18</v>
      </c>
      <c r="D1013" s="4" t="s">
        <v>25</v>
      </c>
      <c r="E1013" s="4">
        <v>0</v>
      </c>
      <c r="F1013" s="4">
        <v>34</v>
      </c>
      <c r="G1013" s="4">
        <v>34</v>
      </c>
      <c r="H1013" s="4">
        <v>34</v>
      </c>
      <c r="I1013" s="4">
        <v>0</v>
      </c>
      <c r="J1013" s="4">
        <v>1</v>
      </c>
      <c r="K1013" s="4">
        <v>0</v>
      </c>
      <c r="L1013" s="4">
        <v>1.9</v>
      </c>
      <c r="M1013" s="4">
        <v>0.92200000000000004</v>
      </c>
      <c r="N1013" s="4">
        <v>0.97499999999999998</v>
      </c>
      <c r="O1013" s="4">
        <v>4.8</v>
      </c>
      <c r="P1013" s="4">
        <v>0.69499999999999995</v>
      </c>
      <c r="Q1013" s="5">
        <v>1</v>
      </c>
      <c r="R1013" s="4" t="str">
        <f>TRIM(tblOperations[[#This Row],[Region]])</f>
        <v>Scotland</v>
      </c>
      <c r="S1013" s="4" t="str">
        <f>TRIM(tblOperations[[#This Row],[Team]])</f>
        <v>Workplace Projects</v>
      </c>
      <c r="T1013" s="4" t="str">
        <f>_xlfn.XLOOKUP(R1013,tblRegionReference[Region],tblRegionReference[Area],"Not Found")</f>
        <v>North</v>
      </c>
      <c r="U1013" s="4" t="str">
        <f>IF(tblOperations[[#This Row],[Completion_Rate]]&gt;=_xlfn.XLOOKUP("Completion Rate",tblKPITargets[KPI_Name],tblKPITargets[Target_Value]),"Met","Below Target")</f>
        <v>Met</v>
      </c>
      <c r="V1013" t="str">
        <f>IF(tblOperations[[#This Row],[SLA_Compliance]]&gt;=_xlfn.XLOOKUP('04_References'!$A$3,tblKPITargets[KPI_Name],tblKPITargets[Target_Value]),"Met","Below Target")</f>
        <v>Met</v>
      </c>
      <c r="W1013" t="str">
        <f>IF(tblOperations[[#This Row],[Quality_Pass_Rate]]&gt;=_xlfn.XLOOKUP('04_References'!$A$4,tblKPITargets[KPI_Name],tblKPITargets[Target_Value]),"Met","Below Target")</f>
        <v>Met</v>
      </c>
      <c r="X1013" t="str">
        <f>IF(tblOperations[[#This Row],[Average_Completion_Days]]&lt;=_xlfn.XLOOKUP('04_References'!$A$7,tblKPITargets[KPI_Name],tblKPITargets[Target_Value]),"Met","Below Target")</f>
        <v>Met</v>
      </c>
      <c r="Y1013" t="str">
        <f>IF(tblOperations[[#This Row],[Closing_Backlog]]&lt;=_xlfn.XLOOKUP('04_References'!$A$8,tblKPITargets[KPI_Name],tblKPITargets[Target_Value]),"Met","Below Target")</f>
        <v>Met</v>
      </c>
    </row>
    <row r="1014" spans="1:25">
      <c r="A1014" s="6" t="s">
        <v>1043</v>
      </c>
      <c r="B1014" s="7">
        <v>46070</v>
      </c>
      <c r="C1014" s="2" t="s">
        <v>27</v>
      </c>
      <c r="D1014" s="2" t="s">
        <v>19</v>
      </c>
      <c r="E1014" s="2">
        <v>5</v>
      </c>
      <c r="F1014" s="2">
        <v>42</v>
      </c>
      <c r="G1014" s="2">
        <v>47</v>
      </c>
      <c r="H1014" s="2">
        <v>46</v>
      </c>
      <c r="I1014" s="2">
        <v>1</v>
      </c>
      <c r="J1014" s="2">
        <v>0</v>
      </c>
      <c r="K1014" s="2">
        <v>0</v>
      </c>
      <c r="L1014" s="2">
        <v>1.8</v>
      </c>
      <c r="M1014" s="2">
        <v>0.99299999999999999</v>
      </c>
      <c r="N1014" s="2">
        <v>0.95499999999999996</v>
      </c>
      <c r="O1014" s="2">
        <v>4.4000000000000004</v>
      </c>
      <c r="P1014" s="2">
        <v>0.79400000000000004</v>
      </c>
      <c r="Q1014" s="3">
        <v>0.97899999999999998</v>
      </c>
      <c r="R1014" s="4" t="str">
        <f>TRIM(tblOperations[[#This Row],[Region]])</f>
        <v>North East</v>
      </c>
      <c r="S1014" s="4" t="str">
        <f>TRIM(tblOperations[[#This Row],[Team]])</f>
        <v>Workplace Services</v>
      </c>
      <c r="T1014" s="4" t="str">
        <f>_xlfn.XLOOKUP(R1014,tblRegionReference[Region],tblRegionReference[Area],"Not Found")</f>
        <v>North</v>
      </c>
      <c r="U1014" s="4" t="str">
        <f>IF(tblOperations[[#This Row],[Completion_Rate]]&gt;=_xlfn.XLOOKUP("Completion Rate",tblKPITargets[KPI_Name],tblKPITargets[Target_Value]),"Met","Below Target")</f>
        <v>Met</v>
      </c>
      <c r="V1014" t="str">
        <f>IF(tblOperations[[#This Row],[SLA_Compliance]]&gt;=_xlfn.XLOOKUP('04_References'!$A$3,tblKPITargets[KPI_Name],tblKPITargets[Target_Value]),"Met","Below Target")</f>
        <v>Met</v>
      </c>
      <c r="W1014" t="str">
        <f>IF(tblOperations[[#This Row],[Quality_Pass_Rate]]&gt;=_xlfn.XLOOKUP('04_References'!$A$4,tblKPITargets[KPI_Name],tblKPITargets[Target_Value]),"Met","Below Target")</f>
        <v>Met</v>
      </c>
      <c r="X1014" t="str">
        <f>IF(tblOperations[[#This Row],[Average_Completion_Days]]&lt;=_xlfn.XLOOKUP('04_References'!$A$7,tblKPITargets[KPI_Name],tblKPITargets[Target_Value]),"Met","Below Target")</f>
        <v>Met</v>
      </c>
      <c r="Y1014" t="str">
        <f>IF(tblOperations[[#This Row],[Closing_Backlog]]&lt;=_xlfn.XLOOKUP('04_References'!$A$8,tblKPITargets[KPI_Name],tblKPITargets[Target_Value]),"Met","Below Target")</f>
        <v>Met</v>
      </c>
    </row>
    <row r="1015" spans="1:25">
      <c r="A1015" s="8" t="s">
        <v>1044</v>
      </c>
      <c r="B1015" s="9">
        <v>46070</v>
      </c>
      <c r="C1015" s="4" t="s">
        <v>27</v>
      </c>
      <c r="D1015" s="4" t="s">
        <v>21</v>
      </c>
      <c r="E1015" s="4">
        <v>6</v>
      </c>
      <c r="F1015" s="4">
        <v>41</v>
      </c>
      <c r="G1015" s="4">
        <v>47</v>
      </c>
      <c r="H1015" s="4">
        <v>42</v>
      </c>
      <c r="I1015" s="4">
        <v>5</v>
      </c>
      <c r="J1015" s="4">
        <v>0</v>
      </c>
      <c r="K1015" s="4">
        <v>0</v>
      </c>
      <c r="L1015" s="4">
        <v>2</v>
      </c>
      <c r="M1015" s="4">
        <v>0.90900000000000003</v>
      </c>
      <c r="N1015" s="4">
        <v>0.96499999999999997</v>
      </c>
      <c r="O1015" s="4">
        <v>4.5999999999999996</v>
      </c>
      <c r="P1015" s="4">
        <v>0.626</v>
      </c>
      <c r="Q1015" s="5">
        <v>0.89400000000000002</v>
      </c>
      <c r="R1015" s="4" t="str">
        <f>TRIM(tblOperations[[#This Row],[Region]])</f>
        <v>North East</v>
      </c>
      <c r="S1015" s="4" t="str">
        <f>TRIM(tblOperations[[#This Row],[Team]])</f>
        <v>Facilities Response</v>
      </c>
      <c r="T1015" s="4" t="str">
        <f>_xlfn.XLOOKUP(R1015,tblRegionReference[Region],tblRegionReference[Area],"Not Found")</f>
        <v>North</v>
      </c>
      <c r="U1015" s="4" t="str">
        <f>IF(tblOperations[[#This Row],[Completion_Rate]]&gt;=_xlfn.XLOOKUP("Completion Rate",tblKPITargets[KPI_Name],tblKPITargets[Target_Value]),"Met","Below Target")</f>
        <v>Below Target</v>
      </c>
      <c r="V1015" t="str">
        <f>IF(tblOperations[[#This Row],[SLA_Compliance]]&gt;=_xlfn.XLOOKUP('04_References'!$A$3,tblKPITargets[KPI_Name],tblKPITargets[Target_Value]),"Met","Below Target")</f>
        <v>Below Target</v>
      </c>
      <c r="W1015" t="str">
        <f>IF(tblOperations[[#This Row],[Quality_Pass_Rate]]&gt;=_xlfn.XLOOKUP('04_References'!$A$4,tblKPITargets[KPI_Name],tblKPITargets[Target_Value]),"Met","Below Target")</f>
        <v>Met</v>
      </c>
      <c r="X1015" t="str">
        <f>IF(tblOperations[[#This Row],[Average_Completion_Days]]&lt;=_xlfn.XLOOKUP('04_References'!$A$7,tblKPITargets[KPI_Name],tblKPITargets[Target_Value]),"Met","Below Target")</f>
        <v>Met</v>
      </c>
      <c r="Y1015" t="str">
        <f>IF(tblOperations[[#This Row],[Closing_Backlog]]&lt;=_xlfn.XLOOKUP('04_References'!$A$8,tblKPITargets[KPI_Name],tblKPITargets[Target_Value]),"Met","Below Target")</f>
        <v>Met</v>
      </c>
    </row>
    <row r="1016" spans="1:25">
      <c r="A1016" s="6" t="s">
        <v>1045</v>
      </c>
      <c r="B1016" s="7">
        <v>46070</v>
      </c>
      <c r="C1016" s="2" t="s">
        <v>27</v>
      </c>
      <c r="D1016" s="2" t="s">
        <v>23</v>
      </c>
      <c r="E1016" s="2">
        <v>707</v>
      </c>
      <c r="F1016" s="2">
        <v>31</v>
      </c>
      <c r="G1016" s="2">
        <v>738</v>
      </c>
      <c r="H1016" s="2">
        <v>22</v>
      </c>
      <c r="I1016" s="2">
        <v>716</v>
      </c>
      <c r="J1016" s="2">
        <v>0</v>
      </c>
      <c r="K1016" s="2">
        <v>0</v>
      </c>
      <c r="L1016" s="2">
        <v>8</v>
      </c>
      <c r="M1016" s="2">
        <v>0.6</v>
      </c>
      <c r="N1016" s="2">
        <v>0.97799999999999998</v>
      </c>
      <c r="O1016" s="2">
        <v>2.5</v>
      </c>
      <c r="P1016" s="2">
        <v>0.755</v>
      </c>
      <c r="Q1016" s="3">
        <v>0.03</v>
      </c>
      <c r="R1016" s="4" t="str">
        <f>TRIM(tblOperations[[#This Row],[Region]])</f>
        <v>North East</v>
      </c>
      <c r="S1016" s="4" t="str">
        <f>TRIM(tblOperations[[#This Row],[Team]])</f>
        <v>Estates Support</v>
      </c>
      <c r="T1016" s="4" t="str">
        <f>_xlfn.XLOOKUP(R1016,tblRegionReference[Region],tblRegionReference[Area],"Not Found")</f>
        <v>North</v>
      </c>
      <c r="U1016" s="4" t="str">
        <f>IF(tblOperations[[#This Row],[Completion_Rate]]&gt;=_xlfn.XLOOKUP("Completion Rate",tblKPITargets[KPI_Name],tblKPITargets[Target_Value]),"Met","Below Target")</f>
        <v>Below Target</v>
      </c>
      <c r="V1016" t="str">
        <f>IF(tblOperations[[#This Row],[SLA_Compliance]]&gt;=_xlfn.XLOOKUP('04_References'!$A$3,tblKPITargets[KPI_Name],tblKPITargets[Target_Value]),"Met","Below Target")</f>
        <v>Below Target</v>
      </c>
      <c r="W1016" t="str">
        <f>IF(tblOperations[[#This Row],[Quality_Pass_Rate]]&gt;=_xlfn.XLOOKUP('04_References'!$A$4,tblKPITargets[KPI_Name],tblKPITargets[Target_Value]),"Met","Below Target")</f>
        <v>Met</v>
      </c>
      <c r="X1016" t="str">
        <f>IF(tblOperations[[#This Row],[Average_Completion_Days]]&lt;=_xlfn.XLOOKUP('04_References'!$A$7,tblKPITargets[KPI_Name],tblKPITargets[Target_Value]),"Met","Below Target")</f>
        <v>Below Target</v>
      </c>
      <c r="Y1016" t="str">
        <f>IF(tblOperations[[#This Row],[Closing_Backlog]]&lt;=_xlfn.XLOOKUP('04_References'!$A$8,tblKPITargets[KPI_Name],tblKPITargets[Target_Value]),"Met","Below Target")</f>
        <v>Below Target</v>
      </c>
    </row>
    <row r="1017" spans="1:25">
      <c r="A1017" s="8" t="s">
        <v>1046</v>
      </c>
      <c r="B1017" s="9">
        <v>46070</v>
      </c>
      <c r="C1017" s="4" t="s">
        <v>27</v>
      </c>
      <c r="D1017" s="4" t="s">
        <v>25</v>
      </c>
      <c r="E1017" s="4">
        <v>28</v>
      </c>
      <c r="F1017" s="4">
        <v>31</v>
      </c>
      <c r="G1017" s="4">
        <v>59</v>
      </c>
      <c r="H1017" s="4">
        <v>28</v>
      </c>
      <c r="I1017" s="4">
        <v>31</v>
      </c>
      <c r="J1017" s="4">
        <v>0</v>
      </c>
      <c r="K1017" s="4">
        <v>0</v>
      </c>
      <c r="L1017" s="4">
        <v>4.5</v>
      </c>
      <c r="M1017" s="4">
        <v>0.79900000000000004</v>
      </c>
      <c r="N1017" s="4">
        <v>0.98799999999999999</v>
      </c>
      <c r="O1017" s="4">
        <v>3.9</v>
      </c>
      <c r="P1017" s="4">
        <v>0.81100000000000005</v>
      </c>
      <c r="Q1017" s="5">
        <v>0.47499999999999998</v>
      </c>
      <c r="R1017" s="4" t="str">
        <f>TRIM(tblOperations[[#This Row],[Region]])</f>
        <v>North East</v>
      </c>
      <c r="S1017" s="4" t="str">
        <f>TRIM(tblOperations[[#This Row],[Team]])</f>
        <v>Workplace Projects</v>
      </c>
      <c r="T1017" s="4" t="str">
        <f>_xlfn.XLOOKUP(R1017,tblRegionReference[Region],tblRegionReference[Area],"Not Found")</f>
        <v>North</v>
      </c>
      <c r="U1017" s="4" t="str">
        <f>IF(tblOperations[[#This Row],[Completion_Rate]]&gt;=_xlfn.XLOOKUP("Completion Rate",tblKPITargets[KPI_Name],tblKPITargets[Target_Value]),"Met","Below Target")</f>
        <v>Below Target</v>
      </c>
      <c r="V1017" t="str">
        <f>IF(tblOperations[[#This Row],[SLA_Compliance]]&gt;=_xlfn.XLOOKUP('04_References'!$A$3,tblKPITargets[KPI_Name],tblKPITargets[Target_Value]),"Met","Below Target")</f>
        <v>Below Target</v>
      </c>
      <c r="W1017" t="str">
        <f>IF(tblOperations[[#This Row],[Quality_Pass_Rate]]&gt;=_xlfn.XLOOKUP('04_References'!$A$4,tblKPITargets[KPI_Name],tblKPITargets[Target_Value]),"Met","Below Target")</f>
        <v>Met</v>
      </c>
      <c r="X1017" t="str">
        <f>IF(tblOperations[[#This Row],[Average_Completion_Days]]&lt;=_xlfn.XLOOKUP('04_References'!$A$7,tblKPITargets[KPI_Name],tblKPITargets[Target_Value]),"Met","Below Target")</f>
        <v>Below Target</v>
      </c>
      <c r="Y1017" t="str">
        <f>IF(tblOperations[[#This Row],[Closing_Backlog]]&lt;=_xlfn.XLOOKUP('04_References'!$A$8,tblKPITargets[KPI_Name],tblKPITargets[Target_Value]),"Met","Below Target")</f>
        <v>Below Target</v>
      </c>
    </row>
    <row r="1018" spans="1:25">
      <c r="A1018" s="6" t="s">
        <v>1047</v>
      </c>
      <c r="B1018" s="7">
        <v>46070</v>
      </c>
      <c r="C1018" s="2" t="s">
        <v>32</v>
      </c>
      <c r="D1018" s="2" t="s">
        <v>19</v>
      </c>
      <c r="E1018" s="2">
        <v>281</v>
      </c>
      <c r="F1018" s="2">
        <v>45</v>
      </c>
      <c r="G1018" s="2">
        <v>326</v>
      </c>
      <c r="H1018" s="2">
        <v>32</v>
      </c>
      <c r="I1018" s="2">
        <v>294</v>
      </c>
      <c r="J1018" s="2">
        <v>0</v>
      </c>
      <c r="K1018" s="2">
        <v>0</v>
      </c>
      <c r="L1018" s="2">
        <v>8</v>
      </c>
      <c r="M1018" s="2">
        <v>0.6</v>
      </c>
      <c r="N1018" s="2">
        <v>1</v>
      </c>
      <c r="O1018" s="2">
        <v>2.5</v>
      </c>
      <c r="P1018" s="2">
        <v>0.76200000000000001</v>
      </c>
      <c r="Q1018" s="3">
        <v>9.8000000000000004E-2</v>
      </c>
      <c r="R1018" s="4" t="str">
        <f>TRIM(tblOperations[[#This Row],[Region]])</f>
        <v>North West</v>
      </c>
      <c r="S1018" s="4" t="str">
        <f>TRIM(tblOperations[[#This Row],[Team]])</f>
        <v>Workplace Services</v>
      </c>
      <c r="T1018" s="4" t="str">
        <f>_xlfn.XLOOKUP(R1018,tblRegionReference[Region],tblRegionReference[Area],"Not Found")</f>
        <v>North</v>
      </c>
      <c r="U1018" s="4" t="str">
        <f>IF(tblOperations[[#This Row],[Completion_Rate]]&gt;=_xlfn.XLOOKUP("Completion Rate",tblKPITargets[KPI_Name],tblKPITargets[Target_Value]),"Met","Below Target")</f>
        <v>Below Target</v>
      </c>
      <c r="V1018" t="str">
        <f>IF(tblOperations[[#This Row],[SLA_Compliance]]&gt;=_xlfn.XLOOKUP('04_References'!$A$3,tblKPITargets[KPI_Name],tblKPITargets[Target_Value]),"Met","Below Target")</f>
        <v>Below Target</v>
      </c>
      <c r="W1018" t="str">
        <f>IF(tblOperations[[#This Row],[Quality_Pass_Rate]]&gt;=_xlfn.XLOOKUP('04_References'!$A$4,tblKPITargets[KPI_Name],tblKPITargets[Target_Value]),"Met","Below Target")</f>
        <v>Met</v>
      </c>
      <c r="X1018" t="str">
        <f>IF(tblOperations[[#This Row],[Average_Completion_Days]]&lt;=_xlfn.XLOOKUP('04_References'!$A$7,tblKPITargets[KPI_Name],tblKPITargets[Target_Value]),"Met","Below Target")</f>
        <v>Below Target</v>
      </c>
      <c r="Y1018" t="str">
        <f>IF(tblOperations[[#This Row],[Closing_Backlog]]&lt;=_xlfn.XLOOKUP('04_References'!$A$8,tblKPITargets[KPI_Name],tblKPITargets[Target_Value]),"Met","Below Target")</f>
        <v>Below Target</v>
      </c>
    </row>
    <row r="1019" spans="1:25">
      <c r="A1019" s="8" t="s">
        <v>1048</v>
      </c>
      <c r="B1019" s="9">
        <v>46070</v>
      </c>
      <c r="C1019" s="4" t="s">
        <v>32</v>
      </c>
      <c r="D1019" s="4" t="s">
        <v>21</v>
      </c>
      <c r="E1019" s="4">
        <v>714</v>
      </c>
      <c r="F1019" s="4">
        <v>38</v>
      </c>
      <c r="G1019" s="4">
        <v>752</v>
      </c>
      <c r="H1019" s="4">
        <v>23</v>
      </c>
      <c r="I1019" s="4">
        <v>729</v>
      </c>
      <c r="J1019" s="4">
        <v>0</v>
      </c>
      <c r="K1019" s="4">
        <v>0</v>
      </c>
      <c r="L1019" s="4">
        <v>8</v>
      </c>
      <c r="M1019" s="4">
        <v>0.6</v>
      </c>
      <c r="N1019" s="4">
        <v>0.97699999999999998</v>
      </c>
      <c r="O1019" s="4">
        <v>2.5</v>
      </c>
      <c r="P1019" s="4">
        <v>0.65500000000000003</v>
      </c>
      <c r="Q1019" s="5">
        <v>3.1E-2</v>
      </c>
      <c r="R1019" s="4" t="str">
        <f>TRIM(tblOperations[[#This Row],[Region]])</f>
        <v>North West</v>
      </c>
      <c r="S1019" s="4" t="str">
        <f>TRIM(tblOperations[[#This Row],[Team]])</f>
        <v>Facilities Response</v>
      </c>
      <c r="T1019" s="4" t="str">
        <f>_xlfn.XLOOKUP(R1019,tblRegionReference[Region],tblRegionReference[Area],"Not Found")</f>
        <v>North</v>
      </c>
      <c r="U1019" s="4" t="str">
        <f>IF(tblOperations[[#This Row],[Completion_Rate]]&gt;=_xlfn.XLOOKUP("Completion Rate",tblKPITargets[KPI_Name],tblKPITargets[Target_Value]),"Met","Below Target")</f>
        <v>Below Target</v>
      </c>
      <c r="V1019" t="str">
        <f>IF(tblOperations[[#This Row],[SLA_Compliance]]&gt;=_xlfn.XLOOKUP('04_References'!$A$3,tblKPITargets[KPI_Name],tblKPITargets[Target_Value]),"Met","Below Target")</f>
        <v>Below Target</v>
      </c>
      <c r="W1019" t="str">
        <f>IF(tblOperations[[#This Row],[Quality_Pass_Rate]]&gt;=_xlfn.XLOOKUP('04_References'!$A$4,tblKPITargets[KPI_Name],tblKPITargets[Target_Value]),"Met","Below Target")</f>
        <v>Met</v>
      </c>
      <c r="X1019" t="str">
        <f>IF(tblOperations[[#This Row],[Average_Completion_Days]]&lt;=_xlfn.XLOOKUP('04_References'!$A$7,tblKPITargets[KPI_Name],tblKPITargets[Target_Value]),"Met","Below Target")</f>
        <v>Below Target</v>
      </c>
      <c r="Y1019" t="str">
        <f>IF(tblOperations[[#This Row],[Closing_Backlog]]&lt;=_xlfn.XLOOKUP('04_References'!$A$8,tblKPITargets[KPI_Name],tblKPITargets[Target_Value]),"Met","Below Target")</f>
        <v>Below Target</v>
      </c>
    </row>
    <row r="1020" spans="1:25">
      <c r="A1020" s="6" t="s">
        <v>1049</v>
      </c>
      <c r="B1020" s="7">
        <v>46070</v>
      </c>
      <c r="C1020" s="2" t="s">
        <v>32</v>
      </c>
      <c r="D1020" s="2" t="s">
        <v>23</v>
      </c>
      <c r="E1020" s="2">
        <v>815</v>
      </c>
      <c r="F1020" s="2">
        <v>59</v>
      </c>
      <c r="G1020" s="2">
        <v>874</v>
      </c>
      <c r="H1020" s="2">
        <v>20</v>
      </c>
      <c r="I1020" s="2">
        <v>854</v>
      </c>
      <c r="J1020" s="2">
        <v>0</v>
      </c>
      <c r="K1020" s="2">
        <v>0</v>
      </c>
      <c r="L1020" s="2">
        <v>8</v>
      </c>
      <c r="M1020" s="2">
        <v>0.6</v>
      </c>
      <c r="N1020" s="2">
        <v>0.97799999999999998</v>
      </c>
      <c r="O1020" s="2">
        <v>2.5</v>
      </c>
      <c r="P1020" s="2">
        <v>0.67200000000000004</v>
      </c>
      <c r="Q1020" s="3">
        <v>2.3E-2</v>
      </c>
      <c r="R1020" s="4" t="str">
        <f>TRIM(tblOperations[[#This Row],[Region]])</f>
        <v>North West</v>
      </c>
      <c r="S1020" s="4" t="str">
        <f>TRIM(tblOperations[[#This Row],[Team]])</f>
        <v>Estates Support</v>
      </c>
      <c r="T1020" s="4" t="str">
        <f>_xlfn.XLOOKUP(R1020,tblRegionReference[Region],tblRegionReference[Area],"Not Found")</f>
        <v>North</v>
      </c>
      <c r="U1020" s="4" t="str">
        <f>IF(tblOperations[[#This Row],[Completion_Rate]]&gt;=_xlfn.XLOOKUP("Completion Rate",tblKPITargets[KPI_Name],tblKPITargets[Target_Value]),"Met","Below Target")</f>
        <v>Below Target</v>
      </c>
      <c r="V1020" t="str">
        <f>IF(tblOperations[[#This Row],[SLA_Compliance]]&gt;=_xlfn.XLOOKUP('04_References'!$A$3,tblKPITargets[KPI_Name],tblKPITargets[Target_Value]),"Met","Below Target")</f>
        <v>Below Target</v>
      </c>
      <c r="W1020" t="str">
        <f>IF(tblOperations[[#This Row],[Quality_Pass_Rate]]&gt;=_xlfn.XLOOKUP('04_References'!$A$4,tblKPITargets[KPI_Name],tblKPITargets[Target_Value]),"Met","Below Target")</f>
        <v>Met</v>
      </c>
      <c r="X1020" t="str">
        <f>IF(tblOperations[[#This Row],[Average_Completion_Days]]&lt;=_xlfn.XLOOKUP('04_References'!$A$7,tblKPITargets[KPI_Name],tblKPITargets[Target_Value]),"Met","Below Target")</f>
        <v>Below Target</v>
      </c>
      <c r="Y1020" t="str">
        <f>IF(tblOperations[[#This Row],[Closing_Backlog]]&lt;=_xlfn.XLOOKUP('04_References'!$A$8,tblKPITargets[KPI_Name],tblKPITargets[Target_Value]),"Met","Below Target")</f>
        <v>Below Target</v>
      </c>
    </row>
    <row r="1021" spans="1:25">
      <c r="A1021" s="8" t="s">
        <v>1050</v>
      </c>
      <c r="B1021" s="9">
        <v>46070</v>
      </c>
      <c r="C1021" s="4" t="s">
        <v>32</v>
      </c>
      <c r="D1021" s="4" t="s">
        <v>25</v>
      </c>
      <c r="E1021" s="4">
        <v>0</v>
      </c>
      <c r="F1021" s="4">
        <v>16</v>
      </c>
      <c r="G1021" s="4">
        <v>16</v>
      </c>
      <c r="H1021" s="4">
        <v>16</v>
      </c>
      <c r="I1021" s="4">
        <v>0</v>
      </c>
      <c r="J1021" s="4">
        <v>0</v>
      </c>
      <c r="K1021" s="4">
        <v>0</v>
      </c>
      <c r="L1021" s="4">
        <v>2.1</v>
      </c>
      <c r="M1021" s="4">
        <v>1</v>
      </c>
      <c r="N1021" s="4">
        <v>0.97699999999999998</v>
      </c>
      <c r="O1021" s="4">
        <v>4.5999999999999996</v>
      </c>
      <c r="P1021" s="4">
        <v>0.68200000000000005</v>
      </c>
      <c r="Q1021" s="5">
        <v>1</v>
      </c>
      <c r="R1021" s="4" t="str">
        <f>TRIM(tblOperations[[#This Row],[Region]])</f>
        <v>North West</v>
      </c>
      <c r="S1021" s="4" t="str">
        <f>TRIM(tblOperations[[#This Row],[Team]])</f>
        <v>Workplace Projects</v>
      </c>
      <c r="T1021" s="4" t="str">
        <f>_xlfn.XLOOKUP(R1021,tblRegionReference[Region],tblRegionReference[Area],"Not Found")</f>
        <v>North</v>
      </c>
      <c r="U1021" s="4" t="str">
        <f>IF(tblOperations[[#This Row],[Completion_Rate]]&gt;=_xlfn.XLOOKUP("Completion Rate",tblKPITargets[KPI_Name],tblKPITargets[Target_Value]),"Met","Below Target")</f>
        <v>Met</v>
      </c>
      <c r="V1021" t="str">
        <f>IF(tblOperations[[#This Row],[SLA_Compliance]]&gt;=_xlfn.XLOOKUP('04_References'!$A$3,tblKPITargets[KPI_Name],tblKPITargets[Target_Value]),"Met","Below Target")</f>
        <v>Met</v>
      </c>
      <c r="W1021" t="str">
        <f>IF(tblOperations[[#This Row],[Quality_Pass_Rate]]&gt;=_xlfn.XLOOKUP('04_References'!$A$4,tblKPITargets[KPI_Name],tblKPITargets[Target_Value]),"Met","Below Target")</f>
        <v>Met</v>
      </c>
      <c r="X1021" t="str">
        <f>IF(tblOperations[[#This Row],[Average_Completion_Days]]&lt;=_xlfn.XLOOKUP('04_References'!$A$7,tblKPITargets[KPI_Name],tblKPITargets[Target_Value]),"Met","Below Target")</f>
        <v>Met</v>
      </c>
      <c r="Y1021" t="str">
        <f>IF(tblOperations[[#This Row],[Closing_Backlog]]&lt;=_xlfn.XLOOKUP('04_References'!$A$8,tblKPITargets[KPI_Name],tblKPITargets[Target_Value]),"Met","Below Target")</f>
        <v>Met</v>
      </c>
    </row>
    <row r="1022" spans="1:25">
      <c r="A1022" s="6" t="s">
        <v>1051</v>
      </c>
      <c r="B1022" s="7">
        <v>46070</v>
      </c>
      <c r="C1022" s="2" t="s">
        <v>37</v>
      </c>
      <c r="D1022" s="2" t="s">
        <v>19</v>
      </c>
      <c r="E1022" s="2">
        <v>0</v>
      </c>
      <c r="F1022" s="2">
        <v>33</v>
      </c>
      <c r="G1022" s="2">
        <v>33</v>
      </c>
      <c r="H1022" s="2">
        <v>33</v>
      </c>
      <c r="I1022" s="2">
        <v>0</v>
      </c>
      <c r="J1022" s="2">
        <v>0</v>
      </c>
      <c r="K1022" s="2">
        <v>0</v>
      </c>
      <c r="L1022" s="2">
        <v>1.4</v>
      </c>
      <c r="M1022" s="2">
        <v>0.93100000000000005</v>
      </c>
      <c r="N1022" s="2">
        <v>1</v>
      </c>
      <c r="O1022" s="2">
        <v>4.3</v>
      </c>
      <c r="P1022" s="2">
        <v>0.78400000000000003</v>
      </c>
      <c r="Q1022" s="3">
        <v>1</v>
      </c>
      <c r="R1022" s="4" t="str">
        <f>TRIM(tblOperations[[#This Row],[Region]])</f>
        <v>Midlands</v>
      </c>
      <c r="S1022" s="4" t="str">
        <f>TRIM(tblOperations[[#This Row],[Team]])</f>
        <v>Workplace Services</v>
      </c>
      <c r="T1022" s="4" t="str">
        <f>_xlfn.XLOOKUP(R1022,tblRegionReference[Region],tblRegionReference[Area],"Not Found")</f>
        <v>Central</v>
      </c>
      <c r="U1022" s="4" t="str">
        <f>IF(tblOperations[[#This Row],[Completion_Rate]]&gt;=_xlfn.XLOOKUP("Completion Rate",tblKPITargets[KPI_Name],tblKPITargets[Target_Value]),"Met","Below Target")</f>
        <v>Met</v>
      </c>
      <c r="V1022" t="str">
        <f>IF(tblOperations[[#This Row],[SLA_Compliance]]&gt;=_xlfn.XLOOKUP('04_References'!$A$3,tblKPITargets[KPI_Name],tblKPITargets[Target_Value]),"Met","Below Target")</f>
        <v>Met</v>
      </c>
      <c r="W1022" t="str">
        <f>IF(tblOperations[[#This Row],[Quality_Pass_Rate]]&gt;=_xlfn.XLOOKUP('04_References'!$A$4,tblKPITargets[KPI_Name],tblKPITargets[Target_Value]),"Met","Below Target")</f>
        <v>Met</v>
      </c>
      <c r="X1022" t="str">
        <f>IF(tblOperations[[#This Row],[Average_Completion_Days]]&lt;=_xlfn.XLOOKUP('04_References'!$A$7,tblKPITargets[KPI_Name],tblKPITargets[Target_Value]),"Met","Below Target")</f>
        <v>Met</v>
      </c>
      <c r="Y1022" t="str">
        <f>IF(tblOperations[[#This Row],[Closing_Backlog]]&lt;=_xlfn.XLOOKUP('04_References'!$A$8,tblKPITargets[KPI_Name],tblKPITargets[Target_Value]),"Met","Below Target")</f>
        <v>Met</v>
      </c>
    </row>
    <row r="1023" spans="1:25">
      <c r="A1023" s="8" t="s">
        <v>1052</v>
      </c>
      <c r="B1023" s="9">
        <v>46070</v>
      </c>
      <c r="C1023" s="4" t="s">
        <v>37</v>
      </c>
      <c r="D1023" s="4" t="s">
        <v>21</v>
      </c>
      <c r="E1023" s="4">
        <v>391</v>
      </c>
      <c r="F1023" s="4">
        <v>46</v>
      </c>
      <c r="G1023" s="4">
        <v>437</v>
      </c>
      <c r="H1023" s="4">
        <v>32</v>
      </c>
      <c r="I1023" s="4">
        <v>405</v>
      </c>
      <c r="J1023" s="4">
        <v>0</v>
      </c>
      <c r="K1023" s="4">
        <v>0</v>
      </c>
      <c r="L1023" s="4">
        <v>8</v>
      </c>
      <c r="M1023" s="4">
        <v>0.6</v>
      </c>
      <c r="N1023" s="4">
        <v>0.98799999999999999</v>
      </c>
      <c r="O1023" s="4">
        <v>2.5</v>
      </c>
      <c r="P1023" s="4">
        <v>0.70399999999999996</v>
      </c>
      <c r="Q1023" s="5">
        <v>7.2999999999999995E-2</v>
      </c>
      <c r="R1023" s="4" t="str">
        <f>TRIM(tblOperations[[#This Row],[Region]])</f>
        <v>Midlands</v>
      </c>
      <c r="S1023" s="4" t="str">
        <f>TRIM(tblOperations[[#This Row],[Team]])</f>
        <v>Facilities Response</v>
      </c>
      <c r="T1023" s="4" t="str">
        <f>_xlfn.XLOOKUP(R1023,tblRegionReference[Region],tblRegionReference[Area],"Not Found")</f>
        <v>Central</v>
      </c>
      <c r="U1023" s="4" t="str">
        <f>IF(tblOperations[[#This Row],[Completion_Rate]]&gt;=_xlfn.XLOOKUP("Completion Rate",tblKPITargets[KPI_Name],tblKPITargets[Target_Value]),"Met","Below Target")</f>
        <v>Below Target</v>
      </c>
      <c r="V1023" t="str">
        <f>IF(tblOperations[[#This Row],[SLA_Compliance]]&gt;=_xlfn.XLOOKUP('04_References'!$A$3,tblKPITargets[KPI_Name],tblKPITargets[Target_Value]),"Met","Below Target")</f>
        <v>Below Target</v>
      </c>
      <c r="W1023" t="str">
        <f>IF(tblOperations[[#This Row],[Quality_Pass_Rate]]&gt;=_xlfn.XLOOKUP('04_References'!$A$4,tblKPITargets[KPI_Name],tblKPITargets[Target_Value]),"Met","Below Target")</f>
        <v>Met</v>
      </c>
      <c r="X1023" t="str">
        <f>IF(tblOperations[[#This Row],[Average_Completion_Days]]&lt;=_xlfn.XLOOKUP('04_References'!$A$7,tblKPITargets[KPI_Name],tblKPITargets[Target_Value]),"Met","Below Target")</f>
        <v>Below Target</v>
      </c>
      <c r="Y1023" t="str">
        <f>IF(tblOperations[[#This Row],[Closing_Backlog]]&lt;=_xlfn.XLOOKUP('04_References'!$A$8,tblKPITargets[KPI_Name],tblKPITargets[Target_Value]),"Met","Below Target")</f>
        <v>Below Target</v>
      </c>
    </row>
    <row r="1024" spans="1:25">
      <c r="A1024" s="6" t="s">
        <v>1053</v>
      </c>
      <c r="B1024" s="7">
        <v>46070</v>
      </c>
      <c r="C1024" s="2" t="s">
        <v>37</v>
      </c>
      <c r="D1024" s="2" t="s">
        <v>23</v>
      </c>
      <c r="E1024" s="2">
        <v>173</v>
      </c>
      <c r="F1024" s="2">
        <v>16</v>
      </c>
      <c r="G1024" s="2">
        <v>189</v>
      </c>
      <c r="H1024" s="2">
        <v>37</v>
      </c>
      <c r="I1024" s="2">
        <v>152</v>
      </c>
      <c r="J1024" s="2">
        <v>0</v>
      </c>
      <c r="K1024" s="2">
        <v>0</v>
      </c>
      <c r="L1024" s="2">
        <v>8</v>
      </c>
      <c r="M1024" s="2">
        <v>0.6</v>
      </c>
      <c r="N1024" s="2">
        <v>0.98199999999999998</v>
      </c>
      <c r="O1024" s="2">
        <v>2.5</v>
      </c>
      <c r="P1024" s="2">
        <v>0.72899999999999998</v>
      </c>
      <c r="Q1024" s="3">
        <v>0.19600000000000001</v>
      </c>
      <c r="R1024" s="4" t="str">
        <f>TRIM(tblOperations[[#This Row],[Region]])</f>
        <v>Midlands</v>
      </c>
      <c r="S1024" s="4" t="str">
        <f>TRIM(tblOperations[[#This Row],[Team]])</f>
        <v>Estates Support</v>
      </c>
      <c r="T1024" s="4" t="str">
        <f>_xlfn.XLOOKUP(R1024,tblRegionReference[Region],tblRegionReference[Area],"Not Found")</f>
        <v>Central</v>
      </c>
      <c r="U1024" s="4" t="str">
        <f>IF(tblOperations[[#This Row],[Completion_Rate]]&gt;=_xlfn.XLOOKUP("Completion Rate",tblKPITargets[KPI_Name],tblKPITargets[Target_Value]),"Met","Below Target")</f>
        <v>Below Target</v>
      </c>
      <c r="V1024" t="str">
        <f>IF(tblOperations[[#This Row],[SLA_Compliance]]&gt;=_xlfn.XLOOKUP('04_References'!$A$3,tblKPITargets[KPI_Name],tblKPITargets[Target_Value]),"Met","Below Target")</f>
        <v>Below Target</v>
      </c>
      <c r="W1024" t="str">
        <f>IF(tblOperations[[#This Row],[Quality_Pass_Rate]]&gt;=_xlfn.XLOOKUP('04_References'!$A$4,tblKPITargets[KPI_Name],tblKPITargets[Target_Value]),"Met","Below Target")</f>
        <v>Met</v>
      </c>
      <c r="X1024" t="str">
        <f>IF(tblOperations[[#This Row],[Average_Completion_Days]]&lt;=_xlfn.XLOOKUP('04_References'!$A$7,tblKPITargets[KPI_Name],tblKPITargets[Target_Value]),"Met","Below Target")</f>
        <v>Below Target</v>
      </c>
      <c r="Y1024" t="str">
        <f>IF(tblOperations[[#This Row],[Closing_Backlog]]&lt;=_xlfn.XLOOKUP('04_References'!$A$8,tblKPITargets[KPI_Name],tblKPITargets[Target_Value]),"Met","Below Target")</f>
        <v>Below Target</v>
      </c>
    </row>
    <row r="1025" spans="1:25">
      <c r="A1025" s="8" t="s">
        <v>1054</v>
      </c>
      <c r="B1025" s="9">
        <v>46070</v>
      </c>
      <c r="C1025" s="4" t="s">
        <v>37</v>
      </c>
      <c r="D1025" s="4" t="s">
        <v>25</v>
      </c>
      <c r="E1025" s="4">
        <v>2</v>
      </c>
      <c r="F1025" s="4">
        <v>31</v>
      </c>
      <c r="G1025" s="4">
        <v>33</v>
      </c>
      <c r="H1025" s="4">
        <v>33</v>
      </c>
      <c r="I1025" s="4">
        <v>0</v>
      </c>
      <c r="J1025" s="4">
        <v>0</v>
      </c>
      <c r="K1025" s="4">
        <v>0</v>
      </c>
      <c r="L1025" s="4">
        <v>1.3</v>
      </c>
      <c r="M1025" s="4">
        <v>0.94399999999999995</v>
      </c>
      <c r="N1025" s="4">
        <v>1</v>
      </c>
      <c r="O1025" s="4">
        <v>4.3</v>
      </c>
      <c r="P1025" s="4">
        <v>0.747</v>
      </c>
      <c r="Q1025" s="5">
        <v>1</v>
      </c>
      <c r="R1025" s="4" t="str">
        <f>TRIM(tblOperations[[#This Row],[Region]])</f>
        <v>Midlands</v>
      </c>
      <c r="S1025" s="4" t="str">
        <f>TRIM(tblOperations[[#This Row],[Team]])</f>
        <v>Workplace Projects</v>
      </c>
      <c r="T1025" s="4" t="str">
        <f>_xlfn.XLOOKUP(R1025,tblRegionReference[Region],tblRegionReference[Area],"Not Found")</f>
        <v>Central</v>
      </c>
      <c r="U1025" s="4" t="str">
        <f>IF(tblOperations[[#This Row],[Completion_Rate]]&gt;=_xlfn.XLOOKUP("Completion Rate",tblKPITargets[KPI_Name],tblKPITargets[Target_Value]),"Met","Below Target")</f>
        <v>Met</v>
      </c>
      <c r="V1025" t="str">
        <f>IF(tblOperations[[#This Row],[SLA_Compliance]]&gt;=_xlfn.XLOOKUP('04_References'!$A$3,tblKPITargets[KPI_Name],tblKPITargets[Target_Value]),"Met","Below Target")</f>
        <v>Met</v>
      </c>
      <c r="W1025" t="str">
        <f>IF(tblOperations[[#This Row],[Quality_Pass_Rate]]&gt;=_xlfn.XLOOKUP('04_References'!$A$4,tblKPITargets[KPI_Name],tblKPITargets[Target_Value]),"Met","Below Target")</f>
        <v>Met</v>
      </c>
      <c r="X1025" t="str">
        <f>IF(tblOperations[[#This Row],[Average_Completion_Days]]&lt;=_xlfn.XLOOKUP('04_References'!$A$7,tblKPITargets[KPI_Name],tblKPITargets[Target_Value]),"Met","Below Target")</f>
        <v>Met</v>
      </c>
      <c r="Y1025" t="str">
        <f>IF(tblOperations[[#This Row],[Closing_Backlog]]&lt;=_xlfn.XLOOKUP('04_References'!$A$8,tblKPITargets[KPI_Name],tblKPITargets[Target_Value]),"Met","Below Target")</f>
        <v>Met</v>
      </c>
    </row>
    <row r="1026" spans="1:25">
      <c r="A1026" s="6" t="s">
        <v>1055</v>
      </c>
      <c r="B1026" s="7">
        <v>46070</v>
      </c>
      <c r="C1026" s="2" t="s">
        <v>43</v>
      </c>
      <c r="D1026" s="2" t="s">
        <v>19</v>
      </c>
      <c r="E1026" s="2">
        <v>557</v>
      </c>
      <c r="F1026" s="2">
        <v>32</v>
      </c>
      <c r="G1026" s="2">
        <v>589</v>
      </c>
      <c r="H1026" s="2">
        <v>32</v>
      </c>
      <c r="I1026" s="2">
        <v>557</v>
      </c>
      <c r="J1026" s="2">
        <v>0</v>
      </c>
      <c r="K1026" s="2">
        <v>0</v>
      </c>
      <c r="L1026" s="2">
        <v>8</v>
      </c>
      <c r="M1026" s="2">
        <v>0.6</v>
      </c>
      <c r="N1026" s="2">
        <v>0.995</v>
      </c>
      <c r="O1026" s="2">
        <v>2.5</v>
      </c>
      <c r="P1026" s="2">
        <v>0.78400000000000003</v>
      </c>
      <c r="Q1026" s="3">
        <v>5.3999999999999999E-2</v>
      </c>
      <c r="R1026" s="4" t="str">
        <f>TRIM(tblOperations[[#This Row],[Region]])</f>
        <v>South West</v>
      </c>
      <c r="S1026" s="4" t="str">
        <f>TRIM(tblOperations[[#This Row],[Team]])</f>
        <v>Workplace Services</v>
      </c>
      <c r="T1026" s="4" t="str">
        <f>_xlfn.XLOOKUP(R1026,tblRegionReference[Region],tblRegionReference[Area],"Not Found")</f>
        <v>South</v>
      </c>
      <c r="U1026" s="4" t="str">
        <f>IF(tblOperations[[#This Row],[Completion_Rate]]&gt;=_xlfn.XLOOKUP("Completion Rate",tblKPITargets[KPI_Name],tblKPITargets[Target_Value]),"Met","Below Target")</f>
        <v>Below Target</v>
      </c>
      <c r="V1026" t="str">
        <f>IF(tblOperations[[#This Row],[SLA_Compliance]]&gt;=_xlfn.XLOOKUP('04_References'!$A$3,tblKPITargets[KPI_Name],tblKPITargets[Target_Value]),"Met","Below Target")</f>
        <v>Below Target</v>
      </c>
      <c r="W1026" t="str">
        <f>IF(tblOperations[[#This Row],[Quality_Pass_Rate]]&gt;=_xlfn.XLOOKUP('04_References'!$A$4,tblKPITargets[KPI_Name],tblKPITargets[Target_Value]),"Met","Below Target")</f>
        <v>Met</v>
      </c>
      <c r="X1026" t="str">
        <f>IF(tblOperations[[#This Row],[Average_Completion_Days]]&lt;=_xlfn.XLOOKUP('04_References'!$A$7,tblKPITargets[KPI_Name],tblKPITargets[Target_Value]),"Met","Below Target")</f>
        <v>Below Target</v>
      </c>
      <c r="Y1026" t="str">
        <f>IF(tblOperations[[#This Row],[Closing_Backlog]]&lt;=_xlfn.XLOOKUP('04_References'!$A$8,tblKPITargets[KPI_Name],tblKPITargets[Target_Value]),"Met","Below Target")</f>
        <v>Below Target</v>
      </c>
    </row>
    <row r="1027" spans="1:25">
      <c r="A1027" s="8" t="s">
        <v>1056</v>
      </c>
      <c r="B1027" s="9">
        <v>46070</v>
      </c>
      <c r="C1027" s="4" t="s">
        <v>43</v>
      </c>
      <c r="D1027" s="4" t="s">
        <v>21</v>
      </c>
      <c r="E1027" s="4">
        <v>0</v>
      </c>
      <c r="F1027" s="4">
        <v>34</v>
      </c>
      <c r="G1027" s="4">
        <v>34</v>
      </c>
      <c r="H1027" s="4">
        <v>34</v>
      </c>
      <c r="I1027" s="4">
        <v>0</v>
      </c>
      <c r="J1027" s="4">
        <v>0</v>
      </c>
      <c r="K1027" s="4">
        <v>0</v>
      </c>
      <c r="L1027" s="4">
        <v>0.8</v>
      </c>
      <c r="M1027" s="4">
        <v>0.95699999999999996</v>
      </c>
      <c r="N1027" s="4">
        <v>0.98599999999999999</v>
      </c>
      <c r="O1027" s="4">
        <v>4.4000000000000004</v>
      </c>
      <c r="P1027" s="4">
        <v>0.70799999999999996</v>
      </c>
      <c r="Q1027" s="5">
        <v>1</v>
      </c>
      <c r="R1027" s="4" t="str">
        <f>TRIM(tblOperations[[#This Row],[Region]])</f>
        <v>South West</v>
      </c>
      <c r="S1027" s="4" t="str">
        <f>TRIM(tblOperations[[#This Row],[Team]])</f>
        <v>Facilities Response</v>
      </c>
      <c r="T1027" s="4" t="str">
        <f>_xlfn.XLOOKUP(R1027,tblRegionReference[Region],tblRegionReference[Area],"Not Found")</f>
        <v>South</v>
      </c>
      <c r="U1027" s="4" t="str">
        <f>IF(tblOperations[[#This Row],[Completion_Rate]]&gt;=_xlfn.XLOOKUP("Completion Rate",tblKPITargets[KPI_Name],tblKPITargets[Target_Value]),"Met","Below Target")</f>
        <v>Met</v>
      </c>
      <c r="V1027" t="str">
        <f>IF(tblOperations[[#This Row],[SLA_Compliance]]&gt;=_xlfn.XLOOKUP('04_References'!$A$3,tblKPITargets[KPI_Name],tblKPITargets[Target_Value]),"Met","Below Target")</f>
        <v>Met</v>
      </c>
      <c r="W1027" t="str">
        <f>IF(tblOperations[[#This Row],[Quality_Pass_Rate]]&gt;=_xlfn.XLOOKUP('04_References'!$A$4,tblKPITargets[KPI_Name],tblKPITargets[Target_Value]),"Met","Below Target")</f>
        <v>Met</v>
      </c>
      <c r="X1027" t="str">
        <f>IF(tblOperations[[#This Row],[Average_Completion_Days]]&lt;=_xlfn.XLOOKUP('04_References'!$A$7,tblKPITargets[KPI_Name],tblKPITargets[Target_Value]),"Met","Below Target")</f>
        <v>Met</v>
      </c>
      <c r="Y1027" t="str">
        <f>IF(tblOperations[[#This Row],[Closing_Backlog]]&lt;=_xlfn.XLOOKUP('04_References'!$A$8,tblKPITargets[KPI_Name],tblKPITargets[Target_Value]),"Met","Below Target")</f>
        <v>Met</v>
      </c>
    </row>
    <row r="1028" spans="1:25">
      <c r="A1028" s="6" t="s">
        <v>1057</v>
      </c>
      <c r="B1028" s="7">
        <v>46070</v>
      </c>
      <c r="C1028" s="2" t="s">
        <v>43</v>
      </c>
      <c r="D1028" s="2" t="s">
        <v>23</v>
      </c>
      <c r="E1028" s="2">
        <v>0</v>
      </c>
      <c r="F1028" s="2">
        <v>48</v>
      </c>
      <c r="G1028" s="2">
        <v>48</v>
      </c>
      <c r="H1028" s="2">
        <v>48</v>
      </c>
      <c r="I1028" s="2">
        <v>0</v>
      </c>
      <c r="J1028" s="2">
        <v>0</v>
      </c>
      <c r="K1028" s="2">
        <v>0</v>
      </c>
      <c r="L1028" s="2">
        <v>1.5</v>
      </c>
      <c r="M1028" s="2">
        <v>0.94299999999999995</v>
      </c>
      <c r="N1028" s="2">
        <v>0.96899999999999997</v>
      </c>
      <c r="O1028" s="2">
        <v>4.4000000000000004</v>
      </c>
      <c r="P1028" s="2">
        <v>0.80100000000000005</v>
      </c>
      <c r="Q1028" s="3">
        <v>1</v>
      </c>
      <c r="R1028" s="4" t="str">
        <f>TRIM(tblOperations[[#This Row],[Region]])</f>
        <v>South West</v>
      </c>
      <c r="S1028" s="4" t="str">
        <f>TRIM(tblOperations[[#This Row],[Team]])</f>
        <v>Estates Support</v>
      </c>
      <c r="T1028" s="4" t="str">
        <f>_xlfn.XLOOKUP(R1028,tblRegionReference[Region],tblRegionReference[Area],"Not Found")</f>
        <v>South</v>
      </c>
      <c r="U1028" s="4" t="str">
        <f>IF(tblOperations[[#This Row],[Completion_Rate]]&gt;=_xlfn.XLOOKUP("Completion Rate",tblKPITargets[KPI_Name],tblKPITargets[Target_Value]),"Met","Below Target")</f>
        <v>Met</v>
      </c>
      <c r="V1028" t="str">
        <f>IF(tblOperations[[#This Row],[SLA_Compliance]]&gt;=_xlfn.XLOOKUP('04_References'!$A$3,tblKPITargets[KPI_Name],tblKPITargets[Target_Value]),"Met","Below Target")</f>
        <v>Met</v>
      </c>
      <c r="W1028" t="str">
        <f>IF(tblOperations[[#This Row],[Quality_Pass_Rate]]&gt;=_xlfn.XLOOKUP('04_References'!$A$4,tblKPITargets[KPI_Name],tblKPITargets[Target_Value]),"Met","Below Target")</f>
        <v>Met</v>
      </c>
      <c r="X1028" t="str">
        <f>IF(tblOperations[[#This Row],[Average_Completion_Days]]&lt;=_xlfn.XLOOKUP('04_References'!$A$7,tblKPITargets[KPI_Name],tblKPITargets[Target_Value]),"Met","Below Target")</f>
        <v>Met</v>
      </c>
      <c r="Y1028" t="str">
        <f>IF(tblOperations[[#This Row],[Closing_Backlog]]&lt;=_xlfn.XLOOKUP('04_References'!$A$8,tblKPITargets[KPI_Name],tblKPITargets[Target_Value]),"Met","Below Target")</f>
        <v>Met</v>
      </c>
    </row>
    <row r="1029" spans="1:25">
      <c r="A1029" s="8" t="s">
        <v>1058</v>
      </c>
      <c r="B1029" s="9">
        <v>46070</v>
      </c>
      <c r="C1029" s="4" t="s">
        <v>43</v>
      </c>
      <c r="D1029" s="4" t="s">
        <v>25</v>
      </c>
      <c r="E1029" s="4">
        <v>0</v>
      </c>
      <c r="F1029" s="4">
        <v>24</v>
      </c>
      <c r="G1029" s="4">
        <v>24</v>
      </c>
      <c r="H1029" s="4">
        <v>24</v>
      </c>
      <c r="I1029" s="4">
        <v>0</v>
      </c>
      <c r="J1029" s="4">
        <v>0</v>
      </c>
      <c r="K1029" s="4">
        <v>0</v>
      </c>
      <c r="L1029" s="4">
        <v>1.8</v>
      </c>
      <c r="M1029" s="4">
        <v>1</v>
      </c>
      <c r="N1029" s="4">
        <v>0.995</v>
      </c>
      <c r="O1029" s="4">
        <v>4.4000000000000004</v>
      </c>
      <c r="P1029" s="4">
        <v>0.75</v>
      </c>
      <c r="Q1029" s="5">
        <v>1</v>
      </c>
      <c r="R1029" s="4" t="str">
        <f>TRIM(tblOperations[[#This Row],[Region]])</f>
        <v>South West</v>
      </c>
      <c r="S1029" s="4" t="str">
        <f>TRIM(tblOperations[[#This Row],[Team]])</f>
        <v>Workplace Projects</v>
      </c>
      <c r="T1029" s="4" t="str">
        <f>_xlfn.XLOOKUP(R1029,tblRegionReference[Region],tblRegionReference[Area],"Not Found")</f>
        <v>South</v>
      </c>
      <c r="U1029" s="4" t="str">
        <f>IF(tblOperations[[#This Row],[Completion_Rate]]&gt;=_xlfn.XLOOKUP("Completion Rate",tblKPITargets[KPI_Name],tblKPITargets[Target_Value]),"Met","Below Target")</f>
        <v>Met</v>
      </c>
      <c r="V1029" t="str">
        <f>IF(tblOperations[[#This Row],[SLA_Compliance]]&gt;=_xlfn.XLOOKUP('04_References'!$A$3,tblKPITargets[KPI_Name],tblKPITargets[Target_Value]),"Met","Below Target")</f>
        <v>Met</v>
      </c>
      <c r="W1029" t="str">
        <f>IF(tblOperations[[#This Row],[Quality_Pass_Rate]]&gt;=_xlfn.XLOOKUP('04_References'!$A$4,tblKPITargets[KPI_Name],tblKPITargets[Target_Value]),"Met","Below Target")</f>
        <v>Met</v>
      </c>
      <c r="X1029" t="str">
        <f>IF(tblOperations[[#This Row],[Average_Completion_Days]]&lt;=_xlfn.XLOOKUP('04_References'!$A$7,tblKPITargets[KPI_Name],tblKPITargets[Target_Value]),"Met","Below Target")</f>
        <v>Met</v>
      </c>
      <c r="Y1029" t="str">
        <f>IF(tblOperations[[#This Row],[Closing_Backlog]]&lt;=_xlfn.XLOOKUP('04_References'!$A$8,tblKPITargets[KPI_Name],tblKPITargets[Target_Value]),"Met","Below Target")</f>
        <v>Met</v>
      </c>
    </row>
    <row r="1030" spans="1:25">
      <c r="A1030" s="6" t="s">
        <v>1059</v>
      </c>
      <c r="B1030" s="7">
        <v>46070</v>
      </c>
      <c r="C1030" s="2" t="s">
        <v>48</v>
      </c>
      <c r="D1030" s="2" t="s">
        <v>19</v>
      </c>
      <c r="E1030" s="2">
        <v>0</v>
      </c>
      <c r="F1030" s="2">
        <v>35</v>
      </c>
      <c r="G1030" s="2">
        <v>35</v>
      </c>
      <c r="H1030" s="2">
        <v>35</v>
      </c>
      <c r="I1030" s="2">
        <v>0</v>
      </c>
      <c r="J1030" s="2">
        <v>0</v>
      </c>
      <c r="K1030" s="2">
        <v>0</v>
      </c>
      <c r="L1030" s="2">
        <v>1.6</v>
      </c>
      <c r="M1030" s="2">
        <v>0.998</v>
      </c>
      <c r="N1030" s="2">
        <v>1</v>
      </c>
      <c r="O1030" s="2">
        <v>4.5999999999999996</v>
      </c>
      <c r="P1030" s="2">
        <v>0.82</v>
      </c>
      <c r="Q1030" s="3">
        <v>1</v>
      </c>
      <c r="R1030" s="4" t="str">
        <f>TRIM(tblOperations[[#This Row],[Region]])</f>
        <v>South East</v>
      </c>
      <c r="S1030" s="4" t="str">
        <f>TRIM(tblOperations[[#This Row],[Team]])</f>
        <v>Workplace Services</v>
      </c>
      <c r="T1030" s="4" t="str">
        <f>_xlfn.XLOOKUP(R1030,tblRegionReference[Region],tblRegionReference[Area],"Not Found")</f>
        <v>South</v>
      </c>
      <c r="U1030" s="4" t="str">
        <f>IF(tblOperations[[#This Row],[Completion_Rate]]&gt;=_xlfn.XLOOKUP("Completion Rate",tblKPITargets[KPI_Name],tblKPITargets[Target_Value]),"Met","Below Target")</f>
        <v>Met</v>
      </c>
      <c r="V1030" t="str">
        <f>IF(tblOperations[[#This Row],[SLA_Compliance]]&gt;=_xlfn.XLOOKUP('04_References'!$A$3,tblKPITargets[KPI_Name],tblKPITargets[Target_Value]),"Met","Below Target")</f>
        <v>Met</v>
      </c>
      <c r="W1030" t="str">
        <f>IF(tblOperations[[#This Row],[Quality_Pass_Rate]]&gt;=_xlfn.XLOOKUP('04_References'!$A$4,tblKPITargets[KPI_Name],tblKPITargets[Target_Value]),"Met","Below Target")</f>
        <v>Met</v>
      </c>
      <c r="X1030" t="str">
        <f>IF(tblOperations[[#This Row],[Average_Completion_Days]]&lt;=_xlfn.XLOOKUP('04_References'!$A$7,tblKPITargets[KPI_Name],tblKPITargets[Target_Value]),"Met","Below Target")</f>
        <v>Met</v>
      </c>
      <c r="Y1030" t="str">
        <f>IF(tblOperations[[#This Row],[Closing_Backlog]]&lt;=_xlfn.XLOOKUP('04_References'!$A$8,tblKPITargets[KPI_Name],tblKPITargets[Target_Value]),"Met","Below Target")</f>
        <v>Met</v>
      </c>
    </row>
    <row r="1031" spans="1:25">
      <c r="A1031" s="8" t="s">
        <v>1060</v>
      </c>
      <c r="B1031" s="9">
        <v>46070</v>
      </c>
      <c r="C1031" s="4" t="s">
        <v>48</v>
      </c>
      <c r="D1031" s="4" t="s">
        <v>21</v>
      </c>
      <c r="E1031" s="4">
        <v>1024</v>
      </c>
      <c r="F1031" s="4">
        <v>47</v>
      </c>
      <c r="G1031" s="4">
        <v>1071</v>
      </c>
      <c r="H1031" s="4">
        <v>24</v>
      </c>
      <c r="I1031" s="4">
        <v>1047</v>
      </c>
      <c r="J1031" s="4">
        <v>0</v>
      </c>
      <c r="K1031" s="4">
        <v>0</v>
      </c>
      <c r="L1031" s="4">
        <v>8</v>
      </c>
      <c r="M1031" s="4">
        <v>0.6</v>
      </c>
      <c r="N1031" s="4">
        <v>0.997</v>
      </c>
      <c r="O1031" s="4">
        <v>2.5</v>
      </c>
      <c r="P1031" s="4">
        <v>0.82499999999999996</v>
      </c>
      <c r="Q1031" s="5">
        <v>2.1999999999999999E-2</v>
      </c>
      <c r="R1031" s="4" t="str">
        <f>TRIM(tblOperations[[#This Row],[Region]])</f>
        <v>South East</v>
      </c>
      <c r="S1031" s="4" t="str">
        <f>TRIM(tblOperations[[#This Row],[Team]])</f>
        <v>Facilities Response</v>
      </c>
      <c r="T1031" s="4" t="str">
        <f>_xlfn.XLOOKUP(R1031,tblRegionReference[Region],tblRegionReference[Area],"Not Found")</f>
        <v>South</v>
      </c>
      <c r="U1031" s="4" t="str">
        <f>IF(tblOperations[[#This Row],[Completion_Rate]]&gt;=_xlfn.XLOOKUP("Completion Rate",tblKPITargets[KPI_Name],tblKPITargets[Target_Value]),"Met","Below Target")</f>
        <v>Below Target</v>
      </c>
      <c r="V1031" t="str">
        <f>IF(tblOperations[[#This Row],[SLA_Compliance]]&gt;=_xlfn.XLOOKUP('04_References'!$A$3,tblKPITargets[KPI_Name],tblKPITargets[Target_Value]),"Met","Below Target")</f>
        <v>Below Target</v>
      </c>
      <c r="W1031" t="str">
        <f>IF(tblOperations[[#This Row],[Quality_Pass_Rate]]&gt;=_xlfn.XLOOKUP('04_References'!$A$4,tblKPITargets[KPI_Name],tblKPITargets[Target_Value]),"Met","Below Target")</f>
        <v>Met</v>
      </c>
      <c r="X1031" t="str">
        <f>IF(tblOperations[[#This Row],[Average_Completion_Days]]&lt;=_xlfn.XLOOKUP('04_References'!$A$7,tblKPITargets[KPI_Name],tblKPITargets[Target_Value]),"Met","Below Target")</f>
        <v>Below Target</v>
      </c>
      <c r="Y1031" t="str">
        <f>IF(tblOperations[[#This Row],[Closing_Backlog]]&lt;=_xlfn.XLOOKUP('04_References'!$A$8,tblKPITargets[KPI_Name],tblKPITargets[Target_Value]),"Met","Below Target")</f>
        <v>Below Target</v>
      </c>
    </row>
    <row r="1032" spans="1:25">
      <c r="A1032" s="6" t="s">
        <v>1061</v>
      </c>
      <c r="B1032" s="7">
        <v>46070</v>
      </c>
      <c r="C1032" s="2" t="s">
        <v>48</v>
      </c>
      <c r="D1032" s="2" t="s">
        <v>23</v>
      </c>
      <c r="E1032" s="2">
        <v>0</v>
      </c>
      <c r="F1032" s="2">
        <v>63</v>
      </c>
      <c r="G1032" s="2">
        <v>63</v>
      </c>
      <c r="H1032" s="2">
        <v>52</v>
      </c>
      <c r="I1032" s="2">
        <v>11</v>
      </c>
      <c r="J1032" s="2">
        <v>0</v>
      </c>
      <c r="K1032" s="2">
        <v>0</v>
      </c>
      <c r="L1032" s="2">
        <v>2.4</v>
      </c>
      <c r="M1032" s="2">
        <v>0.88400000000000001</v>
      </c>
      <c r="N1032" s="2">
        <v>0.999</v>
      </c>
      <c r="O1032" s="2">
        <v>4.0999999999999996</v>
      </c>
      <c r="P1032" s="2">
        <v>0.75900000000000001</v>
      </c>
      <c r="Q1032" s="3">
        <v>0.82499999999999996</v>
      </c>
      <c r="R1032" s="4" t="str">
        <f>TRIM(tblOperations[[#This Row],[Region]])</f>
        <v>South East</v>
      </c>
      <c r="S1032" s="4" t="str">
        <f>TRIM(tblOperations[[#This Row],[Team]])</f>
        <v>Estates Support</v>
      </c>
      <c r="T1032" s="4" t="str">
        <f>_xlfn.XLOOKUP(R1032,tblRegionReference[Region],tblRegionReference[Area],"Not Found")</f>
        <v>South</v>
      </c>
      <c r="U1032" s="4" t="str">
        <f>IF(tblOperations[[#This Row],[Completion_Rate]]&gt;=_xlfn.XLOOKUP("Completion Rate",tblKPITargets[KPI_Name],tblKPITargets[Target_Value]),"Met","Below Target")</f>
        <v>Below Target</v>
      </c>
      <c r="V1032" t="str">
        <f>IF(tblOperations[[#This Row],[SLA_Compliance]]&gt;=_xlfn.XLOOKUP('04_References'!$A$3,tblKPITargets[KPI_Name],tblKPITargets[Target_Value]),"Met","Below Target")</f>
        <v>Below Target</v>
      </c>
      <c r="W1032" t="str">
        <f>IF(tblOperations[[#This Row],[Quality_Pass_Rate]]&gt;=_xlfn.XLOOKUP('04_References'!$A$4,tblKPITargets[KPI_Name],tblKPITargets[Target_Value]),"Met","Below Target")</f>
        <v>Met</v>
      </c>
      <c r="X1032" t="str">
        <f>IF(tblOperations[[#This Row],[Average_Completion_Days]]&lt;=_xlfn.XLOOKUP('04_References'!$A$7,tblKPITargets[KPI_Name],tblKPITargets[Target_Value]),"Met","Below Target")</f>
        <v>Met</v>
      </c>
      <c r="Y1032" t="str">
        <f>IF(tblOperations[[#This Row],[Closing_Backlog]]&lt;=_xlfn.XLOOKUP('04_References'!$A$8,tblKPITargets[KPI_Name],tblKPITargets[Target_Value]),"Met","Below Target")</f>
        <v>Below Target</v>
      </c>
    </row>
    <row r="1033" spans="1:25">
      <c r="A1033" s="8" t="s">
        <v>1062</v>
      </c>
      <c r="B1033" s="9">
        <v>46070</v>
      </c>
      <c r="C1033" s="4" t="s">
        <v>48</v>
      </c>
      <c r="D1033" s="4" t="s">
        <v>25</v>
      </c>
      <c r="E1033" s="4">
        <v>334</v>
      </c>
      <c r="F1033" s="4">
        <v>29</v>
      </c>
      <c r="G1033" s="4">
        <v>363</v>
      </c>
      <c r="H1033" s="4">
        <v>26</v>
      </c>
      <c r="I1033" s="4">
        <v>337</v>
      </c>
      <c r="J1033" s="4">
        <v>1</v>
      </c>
      <c r="K1033" s="4">
        <v>1</v>
      </c>
      <c r="L1033" s="4">
        <v>8</v>
      </c>
      <c r="M1033" s="4">
        <v>0.6</v>
      </c>
      <c r="N1033" s="4">
        <v>0.99099999999999999</v>
      </c>
      <c r="O1033" s="4">
        <v>2.5</v>
      </c>
      <c r="P1033" s="4">
        <v>0.751</v>
      </c>
      <c r="Q1033" s="5">
        <v>7.1999999999999995E-2</v>
      </c>
      <c r="R1033" s="4" t="str">
        <f>TRIM(tblOperations[[#This Row],[Region]])</f>
        <v>South East</v>
      </c>
      <c r="S1033" s="4" t="str">
        <f>TRIM(tblOperations[[#This Row],[Team]])</f>
        <v>Workplace Projects</v>
      </c>
      <c r="T1033" s="4" t="str">
        <f>_xlfn.XLOOKUP(R1033,tblRegionReference[Region],tblRegionReference[Area],"Not Found")</f>
        <v>South</v>
      </c>
      <c r="U1033" s="4" t="str">
        <f>IF(tblOperations[[#This Row],[Completion_Rate]]&gt;=_xlfn.XLOOKUP("Completion Rate",tblKPITargets[KPI_Name],tblKPITargets[Target_Value]),"Met","Below Target")</f>
        <v>Below Target</v>
      </c>
      <c r="V1033" t="str">
        <f>IF(tblOperations[[#This Row],[SLA_Compliance]]&gt;=_xlfn.XLOOKUP('04_References'!$A$3,tblKPITargets[KPI_Name],tblKPITargets[Target_Value]),"Met","Below Target")</f>
        <v>Below Target</v>
      </c>
      <c r="W1033" t="str">
        <f>IF(tblOperations[[#This Row],[Quality_Pass_Rate]]&gt;=_xlfn.XLOOKUP('04_References'!$A$4,tblKPITargets[KPI_Name],tblKPITargets[Target_Value]),"Met","Below Target")</f>
        <v>Met</v>
      </c>
      <c r="X1033" t="str">
        <f>IF(tblOperations[[#This Row],[Average_Completion_Days]]&lt;=_xlfn.XLOOKUP('04_References'!$A$7,tblKPITargets[KPI_Name],tblKPITargets[Target_Value]),"Met","Below Target")</f>
        <v>Below Target</v>
      </c>
      <c r="Y1033" t="str">
        <f>IF(tblOperations[[#This Row],[Closing_Backlog]]&lt;=_xlfn.XLOOKUP('04_References'!$A$8,tblKPITargets[KPI_Name],tblKPITargets[Target_Value]),"Met","Below Target")</f>
        <v>Below Target</v>
      </c>
    </row>
    <row r="1034" spans="1:25">
      <c r="A1034" s="6" t="s">
        <v>1063</v>
      </c>
      <c r="B1034" s="7">
        <v>46070</v>
      </c>
      <c r="C1034" s="2" t="s">
        <v>53</v>
      </c>
      <c r="D1034" s="2" t="s">
        <v>19</v>
      </c>
      <c r="E1034" s="2">
        <v>550</v>
      </c>
      <c r="F1034" s="2">
        <v>56</v>
      </c>
      <c r="G1034" s="2">
        <v>606</v>
      </c>
      <c r="H1034" s="2">
        <v>31</v>
      </c>
      <c r="I1034" s="2">
        <v>575</v>
      </c>
      <c r="J1034" s="2">
        <v>0</v>
      </c>
      <c r="K1034" s="2">
        <v>0</v>
      </c>
      <c r="L1034" s="2">
        <v>8</v>
      </c>
      <c r="M1034" s="2">
        <v>0.6</v>
      </c>
      <c r="N1034" s="2">
        <v>0.98599999999999999</v>
      </c>
      <c r="O1034" s="2">
        <v>2.5</v>
      </c>
      <c r="P1034" s="2">
        <v>0.65700000000000003</v>
      </c>
      <c r="Q1034" s="3">
        <v>5.0999999999999997E-2</v>
      </c>
      <c r="R1034" s="4" t="str">
        <f>TRIM(tblOperations[[#This Row],[Region]])</f>
        <v>Wales</v>
      </c>
      <c r="S1034" s="4" t="str">
        <f>TRIM(tblOperations[[#This Row],[Team]])</f>
        <v>Workplace Services</v>
      </c>
      <c r="T1034" s="4" t="str">
        <f>_xlfn.XLOOKUP(R1034,tblRegionReference[Region],tblRegionReference[Area],"Not Found")</f>
        <v>Wales</v>
      </c>
      <c r="U1034" s="4" t="str">
        <f>IF(tblOperations[[#This Row],[Completion_Rate]]&gt;=_xlfn.XLOOKUP("Completion Rate",tblKPITargets[KPI_Name],tblKPITargets[Target_Value]),"Met","Below Target")</f>
        <v>Below Target</v>
      </c>
      <c r="V1034" t="str">
        <f>IF(tblOperations[[#This Row],[SLA_Compliance]]&gt;=_xlfn.XLOOKUP('04_References'!$A$3,tblKPITargets[KPI_Name],tblKPITargets[Target_Value]),"Met","Below Target")</f>
        <v>Below Target</v>
      </c>
      <c r="W1034" t="str">
        <f>IF(tblOperations[[#This Row],[Quality_Pass_Rate]]&gt;=_xlfn.XLOOKUP('04_References'!$A$4,tblKPITargets[KPI_Name],tblKPITargets[Target_Value]),"Met","Below Target")</f>
        <v>Met</v>
      </c>
      <c r="X1034" t="str">
        <f>IF(tblOperations[[#This Row],[Average_Completion_Days]]&lt;=_xlfn.XLOOKUP('04_References'!$A$7,tblKPITargets[KPI_Name],tblKPITargets[Target_Value]),"Met","Below Target")</f>
        <v>Below Target</v>
      </c>
      <c r="Y1034" t="str">
        <f>IF(tblOperations[[#This Row],[Closing_Backlog]]&lt;=_xlfn.XLOOKUP('04_References'!$A$8,tblKPITargets[KPI_Name],tblKPITargets[Target_Value]),"Met","Below Target")</f>
        <v>Below Target</v>
      </c>
    </row>
    <row r="1035" spans="1:25">
      <c r="A1035" s="8" t="s">
        <v>1064</v>
      </c>
      <c r="B1035" s="9">
        <v>46070</v>
      </c>
      <c r="C1035" s="4" t="s">
        <v>53</v>
      </c>
      <c r="D1035" s="4" t="s">
        <v>21</v>
      </c>
      <c r="E1035" s="4">
        <v>525</v>
      </c>
      <c r="F1035" s="4">
        <v>42</v>
      </c>
      <c r="G1035" s="4">
        <v>567</v>
      </c>
      <c r="H1035" s="4">
        <v>28</v>
      </c>
      <c r="I1035" s="4">
        <v>539</v>
      </c>
      <c r="J1035" s="4">
        <v>0</v>
      </c>
      <c r="K1035" s="4">
        <v>0</v>
      </c>
      <c r="L1035" s="4">
        <v>8</v>
      </c>
      <c r="M1035" s="4">
        <v>0.6</v>
      </c>
      <c r="N1035" s="4">
        <v>0.98</v>
      </c>
      <c r="O1035" s="4">
        <v>2.5</v>
      </c>
      <c r="P1035" s="4">
        <v>0.755</v>
      </c>
      <c r="Q1035" s="5">
        <v>4.9000000000000002E-2</v>
      </c>
      <c r="R1035" s="4" t="str">
        <f>TRIM(tblOperations[[#This Row],[Region]])</f>
        <v>Wales</v>
      </c>
      <c r="S1035" s="4" t="str">
        <f>TRIM(tblOperations[[#This Row],[Team]])</f>
        <v>Facilities Response</v>
      </c>
      <c r="T1035" s="4" t="str">
        <f>_xlfn.XLOOKUP(R1035,tblRegionReference[Region],tblRegionReference[Area],"Not Found")</f>
        <v>Wales</v>
      </c>
      <c r="U1035" s="4" t="str">
        <f>IF(tblOperations[[#This Row],[Completion_Rate]]&gt;=_xlfn.XLOOKUP("Completion Rate",tblKPITargets[KPI_Name],tblKPITargets[Target_Value]),"Met","Below Target")</f>
        <v>Below Target</v>
      </c>
      <c r="V1035" t="str">
        <f>IF(tblOperations[[#This Row],[SLA_Compliance]]&gt;=_xlfn.XLOOKUP('04_References'!$A$3,tblKPITargets[KPI_Name],tblKPITargets[Target_Value]),"Met","Below Target")</f>
        <v>Below Target</v>
      </c>
      <c r="W1035" t="str">
        <f>IF(tblOperations[[#This Row],[Quality_Pass_Rate]]&gt;=_xlfn.XLOOKUP('04_References'!$A$4,tblKPITargets[KPI_Name],tblKPITargets[Target_Value]),"Met","Below Target")</f>
        <v>Met</v>
      </c>
      <c r="X1035" t="str">
        <f>IF(tblOperations[[#This Row],[Average_Completion_Days]]&lt;=_xlfn.XLOOKUP('04_References'!$A$7,tblKPITargets[KPI_Name],tblKPITargets[Target_Value]),"Met","Below Target")</f>
        <v>Below Target</v>
      </c>
      <c r="Y1035" t="str">
        <f>IF(tblOperations[[#This Row],[Closing_Backlog]]&lt;=_xlfn.XLOOKUP('04_References'!$A$8,tblKPITargets[KPI_Name],tblKPITargets[Target_Value]),"Met","Below Target")</f>
        <v>Below Target</v>
      </c>
    </row>
    <row r="1036" spans="1:25">
      <c r="A1036" s="6" t="s">
        <v>1065</v>
      </c>
      <c r="B1036" s="7">
        <v>46070</v>
      </c>
      <c r="C1036" s="2" t="s">
        <v>53</v>
      </c>
      <c r="D1036" s="2" t="s">
        <v>23</v>
      </c>
      <c r="E1036" s="2">
        <v>360</v>
      </c>
      <c r="F1036" s="2">
        <v>44</v>
      </c>
      <c r="G1036" s="2">
        <v>404</v>
      </c>
      <c r="H1036" s="2">
        <v>23</v>
      </c>
      <c r="I1036" s="2">
        <v>381</v>
      </c>
      <c r="J1036" s="2">
        <v>0</v>
      </c>
      <c r="K1036" s="2">
        <v>0</v>
      </c>
      <c r="L1036" s="2">
        <v>8</v>
      </c>
      <c r="M1036" s="2">
        <v>0.6</v>
      </c>
      <c r="N1036" s="2">
        <v>0.99199999999999999</v>
      </c>
      <c r="O1036" s="2">
        <v>2.5</v>
      </c>
      <c r="P1036" s="2">
        <v>0.74</v>
      </c>
      <c r="Q1036" s="3">
        <v>5.7000000000000002E-2</v>
      </c>
      <c r="R1036" s="4" t="str">
        <f>TRIM(tblOperations[[#This Row],[Region]])</f>
        <v>Wales</v>
      </c>
      <c r="S1036" s="4" t="str">
        <f>TRIM(tblOperations[[#This Row],[Team]])</f>
        <v>Estates Support</v>
      </c>
      <c r="T1036" s="4" t="str">
        <f>_xlfn.XLOOKUP(R1036,tblRegionReference[Region],tblRegionReference[Area],"Not Found")</f>
        <v>Wales</v>
      </c>
      <c r="U1036" s="4" t="str">
        <f>IF(tblOperations[[#This Row],[Completion_Rate]]&gt;=_xlfn.XLOOKUP("Completion Rate",tblKPITargets[KPI_Name],tblKPITargets[Target_Value]),"Met","Below Target")</f>
        <v>Below Target</v>
      </c>
      <c r="V1036" t="str">
        <f>IF(tblOperations[[#This Row],[SLA_Compliance]]&gt;=_xlfn.XLOOKUP('04_References'!$A$3,tblKPITargets[KPI_Name],tblKPITargets[Target_Value]),"Met","Below Target")</f>
        <v>Below Target</v>
      </c>
      <c r="W1036" t="str">
        <f>IF(tblOperations[[#This Row],[Quality_Pass_Rate]]&gt;=_xlfn.XLOOKUP('04_References'!$A$4,tblKPITargets[KPI_Name],tblKPITargets[Target_Value]),"Met","Below Target")</f>
        <v>Met</v>
      </c>
      <c r="X1036" t="str">
        <f>IF(tblOperations[[#This Row],[Average_Completion_Days]]&lt;=_xlfn.XLOOKUP('04_References'!$A$7,tblKPITargets[KPI_Name],tblKPITargets[Target_Value]),"Met","Below Target")</f>
        <v>Below Target</v>
      </c>
      <c r="Y1036" t="str">
        <f>IF(tblOperations[[#This Row],[Closing_Backlog]]&lt;=_xlfn.XLOOKUP('04_References'!$A$8,tblKPITargets[KPI_Name],tblKPITargets[Target_Value]),"Met","Below Target")</f>
        <v>Below Target</v>
      </c>
    </row>
    <row r="1037" spans="1:25">
      <c r="A1037" s="8" t="s">
        <v>1066</v>
      </c>
      <c r="B1037" s="9">
        <v>46070</v>
      </c>
      <c r="C1037" s="4" t="s">
        <v>53</v>
      </c>
      <c r="D1037" s="4" t="s">
        <v>25</v>
      </c>
      <c r="E1037" s="4">
        <v>0</v>
      </c>
      <c r="F1037" s="4">
        <v>31</v>
      </c>
      <c r="G1037" s="4">
        <v>31</v>
      </c>
      <c r="H1037" s="4">
        <v>31</v>
      </c>
      <c r="I1037" s="4">
        <v>0</v>
      </c>
      <c r="J1037" s="4">
        <v>0</v>
      </c>
      <c r="K1037" s="4">
        <v>0</v>
      </c>
      <c r="L1037" s="4">
        <v>1.3</v>
      </c>
      <c r="M1037" s="4">
        <v>0.97899999999999998</v>
      </c>
      <c r="N1037" s="4">
        <v>0.96199999999999997</v>
      </c>
      <c r="O1037" s="4">
        <v>4.5999999999999996</v>
      </c>
      <c r="P1037" s="4">
        <v>0.64900000000000002</v>
      </c>
      <c r="Q1037" s="5">
        <v>1</v>
      </c>
      <c r="R1037" s="4" t="str">
        <f>TRIM(tblOperations[[#This Row],[Region]])</f>
        <v>Wales</v>
      </c>
      <c r="S1037" s="4" t="str">
        <f>TRIM(tblOperations[[#This Row],[Team]])</f>
        <v>Workplace Projects</v>
      </c>
      <c r="T1037" s="4" t="str">
        <f>_xlfn.XLOOKUP(R1037,tblRegionReference[Region],tblRegionReference[Area],"Not Found")</f>
        <v>Wales</v>
      </c>
      <c r="U1037" s="4" t="str">
        <f>IF(tblOperations[[#This Row],[Completion_Rate]]&gt;=_xlfn.XLOOKUP("Completion Rate",tblKPITargets[KPI_Name],tblKPITargets[Target_Value]),"Met","Below Target")</f>
        <v>Met</v>
      </c>
      <c r="V1037" t="str">
        <f>IF(tblOperations[[#This Row],[SLA_Compliance]]&gt;=_xlfn.XLOOKUP('04_References'!$A$3,tblKPITargets[KPI_Name],tblKPITargets[Target_Value]),"Met","Below Target")</f>
        <v>Met</v>
      </c>
      <c r="W1037" t="str">
        <f>IF(tblOperations[[#This Row],[Quality_Pass_Rate]]&gt;=_xlfn.XLOOKUP('04_References'!$A$4,tblKPITargets[KPI_Name],tblKPITargets[Target_Value]),"Met","Below Target")</f>
        <v>Met</v>
      </c>
      <c r="X1037" t="str">
        <f>IF(tblOperations[[#This Row],[Average_Completion_Days]]&lt;=_xlfn.XLOOKUP('04_References'!$A$7,tblKPITargets[KPI_Name],tblKPITargets[Target_Value]),"Met","Below Target")</f>
        <v>Met</v>
      </c>
      <c r="Y1037" t="str">
        <f>IF(tblOperations[[#This Row],[Closing_Backlog]]&lt;=_xlfn.XLOOKUP('04_References'!$A$8,tblKPITargets[KPI_Name],tblKPITargets[Target_Value]),"Met","Below Target")</f>
        <v>Met</v>
      </c>
    </row>
    <row r="1038" spans="1:25">
      <c r="A1038" s="6" t="s">
        <v>1067</v>
      </c>
      <c r="B1038" s="7">
        <v>46071</v>
      </c>
      <c r="C1038" s="2" t="s">
        <v>18</v>
      </c>
      <c r="D1038" s="2" t="s">
        <v>19</v>
      </c>
      <c r="E1038" s="2">
        <v>166</v>
      </c>
      <c r="F1038" s="2">
        <v>36</v>
      </c>
      <c r="G1038" s="2">
        <v>202</v>
      </c>
      <c r="H1038" s="2">
        <v>44</v>
      </c>
      <c r="I1038" s="2">
        <v>158</v>
      </c>
      <c r="J1038" s="2">
        <v>0</v>
      </c>
      <c r="K1038" s="2">
        <v>0</v>
      </c>
      <c r="L1038" s="2">
        <v>8</v>
      </c>
      <c r="M1038" s="2">
        <v>0.6</v>
      </c>
      <c r="N1038" s="2">
        <v>1</v>
      </c>
      <c r="O1038" s="2">
        <v>2.5</v>
      </c>
      <c r="P1038" s="2">
        <v>0.81299999999999994</v>
      </c>
      <c r="Q1038" s="3">
        <v>0.218</v>
      </c>
      <c r="R1038" s="4" t="str">
        <f>TRIM(tblOperations[[#This Row],[Region]])</f>
        <v>Scotland</v>
      </c>
      <c r="S1038" s="4" t="str">
        <f>TRIM(tblOperations[[#This Row],[Team]])</f>
        <v>Workplace Services</v>
      </c>
      <c r="T1038" s="4" t="str">
        <f>_xlfn.XLOOKUP(R1038,tblRegionReference[Region],tblRegionReference[Area],"Not Found")</f>
        <v>North</v>
      </c>
      <c r="U1038" s="4" t="str">
        <f>IF(tblOperations[[#This Row],[Completion_Rate]]&gt;=_xlfn.XLOOKUP("Completion Rate",tblKPITargets[KPI_Name],tblKPITargets[Target_Value]),"Met","Below Target")</f>
        <v>Below Target</v>
      </c>
      <c r="V1038" t="str">
        <f>IF(tblOperations[[#This Row],[SLA_Compliance]]&gt;=_xlfn.XLOOKUP('04_References'!$A$3,tblKPITargets[KPI_Name],tblKPITargets[Target_Value]),"Met","Below Target")</f>
        <v>Below Target</v>
      </c>
      <c r="W1038" t="str">
        <f>IF(tblOperations[[#This Row],[Quality_Pass_Rate]]&gt;=_xlfn.XLOOKUP('04_References'!$A$4,tblKPITargets[KPI_Name],tblKPITargets[Target_Value]),"Met","Below Target")</f>
        <v>Met</v>
      </c>
      <c r="X1038" t="str">
        <f>IF(tblOperations[[#This Row],[Average_Completion_Days]]&lt;=_xlfn.XLOOKUP('04_References'!$A$7,tblKPITargets[KPI_Name],tblKPITargets[Target_Value]),"Met","Below Target")</f>
        <v>Below Target</v>
      </c>
      <c r="Y1038" t="str">
        <f>IF(tblOperations[[#This Row],[Closing_Backlog]]&lt;=_xlfn.XLOOKUP('04_References'!$A$8,tblKPITargets[KPI_Name],tblKPITargets[Target_Value]),"Met","Below Target")</f>
        <v>Below Target</v>
      </c>
    </row>
    <row r="1039" spans="1:25">
      <c r="A1039" s="8" t="s">
        <v>1068</v>
      </c>
      <c r="B1039" s="9">
        <v>46071</v>
      </c>
      <c r="C1039" s="4" t="s">
        <v>18</v>
      </c>
      <c r="D1039" s="4" t="s">
        <v>21</v>
      </c>
      <c r="E1039" s="4">
        <v>0</v>
      </c>
      <c r="F1039" s="4">
        <v>23</v>
      </c>
      <c r="G1039" s="4">
        <v>23</v>
      </c>
      <c r="H1039" s="4">
        <v>23</v>
      </c>
      <c r="I1039" s="4">
        <v>0</v>
      </c>
      <c r="J1039" s="4">
        <v>3</v>
      </c>
      <c r="K1039" s="4">
        <v>1</v>
      </c>
      <c r="L1039" s="4">
        <v>1.1000000000000001</v>
      </c>
      <c r="M1039" s="4">
        <v>0.83299999999999996</v>
      </c>
      <c r="N1039" s="4">
        <v>0.95099999999999996</v>
      </c>
      <c r="O1039" s="4">
        <v>4.3</v>
      </c>
      <c r="P1039" s="4">
        <v>0.66500000000000004</v>
      </c>
      <c r="Q1039" s="5">
        <v>1</v>
      </c>
      <c r="R1039" s="4" t="str">
        <f>TRIM(tblOperations[[#This Row],[Region]])</f>
        <v>Scotland</v>
      </c>
      <c r="S1039" s="4" t="str">
        <f>TRIM(tblOperations[[#This Row],[Team]])</f>
        <v>Facilities Response</v>
      </c>
      <c r="T1039" s="4" t="str">
        <f>_xlfn.XLOOKUP(R1039,tblRegionReference[Region],tblRegionReference[Area],"Not Found")</f>
        <v>North</v>
      </c>
      <c r="U1039" s="4" t="str">
        <f>IF(tblOperations[[#This Row],[Completion_Rate]]&gt;=_xlfn.XLOOKUP("Completion Rate",tblKPITargets[KPI_Name],tblKPITargets[Target_Value]),"Met","Below Target")</f>
        <v>Met</v>
      </c>
      <c r="V1039" t="str">
        <f>IF(tblOperations[[#This Row],[SLA_Compliance]]&gt;=_xlfn.XLOOKUP('04_References'!$A$3,tblKPITargets[KPI_Name],tblKPITargets[Target_Value]),"Met","Below Target")</f>
        <v>Below Target</v>
      </c>
      <c r="W1039" t="str">
        <f>IF(tblOperations[[#This Row],[Quality_Pass_Rate]]&gt;=_xlfn.XLOOKUP('04_References'!$A$4,tblKPITargets[KPI_Name],tblKPITargets[Target_Value]),"Met","Below Target")</f>
        <v>Met</v>
      </c>
      <c r="X1039" t="str">
        <f>IF(tblOperations[[#This Row],[Average_Completion_Days]]&lt;=_xlfn.XLOOKUP('04_References'!$A$7,tblKPITargets[KPI_Name],tblKPITargets[Target_Value]),"Met","Below Target")</f>
        <v>Met</v>
      </c>
      <c r="Y1039" t="str">
        <f>IF(tblOperations[[#This Row],[Closing_Backlog]]&lt;=_xlfn.XLOOKUP('04_References'!$A$8,tblKPITargets[KPI_Name],tblKPITargets[Target_Value]),"Met","Below Target")</f>
        <v>Met</v>
      </c>
    </row>
    <row r="1040" spans="1:25">
      <c r="A1040" s="6" t="s">
        <v>1069</v>
      </c>
      <c r="B1040" s="7">
        <v>46071</v>
      </c>
      <c r="C1040" s="2" t="s">
        <v>18</v>
      </c>
      <c r="D1040" s="2" t="s">
        <v>23</v>
      </c>
      <c r="E1040" s="2">
        <v>294</v>
      </c>
      <c r="F1040" s="2">
        <v>49</v>
      </c>
      <c r="G1040" s="2">
        <v>343</v>
      </c>
      <c r="H1040" s="2">
        <v>36</v>
      </c>
      <c r="I1040" s="2">
        <v>307</v>
      </c>
      <c r="J1040" s="2">
        <v>0</v>
      </c>
      <c r="K1040" s="2">
        <v>0</v>
      </c>
      <c r="L1040" s="2">
        <v>8</v>
      </c>
      <c r="M1040" s="2">
        <v>0.6</v>
      </c>
      <c r="N1040" s="2">
        <v>0.98599999999999999</v>
      </c>
      <c r="O1040" s="2">
        <v>2.5</v>
      </c>
      <c r="P1040" s="2">
        <v>0.7</v>
      </c>
      <c r="Q1040" s="3">
        <v>0.105</v>
      </c>
      <c r="R1040" s="4" t="str">
        <f>TRIM(tblOperations[[#This Row],[Region]])</f>
        <v>Scotland</v>
      </c>
      <c r="S1040" s="4" t="str">
        <f>TRIM(tblOperations[[#This Row],[Team]])</f>
        <v>Estates Support</v>
      </c>
      <c r="T1040" s="4" t="str">
        <f>_xlfn.XLOOKUP(R1040,tblRegionReference[Region],tblRegionReference[Area],"Not Found")</f>
        <v>North</v>
      </c>
      <c r="U1040" s="4" t="str">
        <f>IF(tblOperations[[#This Row],[Completion_Rate]]&gt;=_xlfn.XLOOKUP("Completion Rate",tblKPITargets[KPI_Name],tblKPITargets[Target_Value]),"Met","Below Target")</f>
        <v>Below Target</v>
      </c>
      <c r="V1040" t="str">
        <f>IF(tblOperations[[#This Row],[SLA_Compliance]]&gt;=_xlfn.XLOOKUP('04_References'!$A$3,tblKPITargets[KPI_Name],tblKPITargets[Target_Value]),"Met","Below Target")</f>
        <v>Below Target</v>
      </c>
      <c r="W1040" t="str">
        <f>IF(tblOperations[[#This Row],[Quality_Pass_Rate]]&gt;=_xlfn.XLOOKUP('04_References'!$A$4,tblKPITargets[KPI_Name],tblKPITargets[Target_Value]),"Met","Below Target")</f>
        <v>Met</v>
      </c>
      <c r="X1040" t="str">
        <f>IF(tblOperations[[#This Row],[Average_Completion_Days]]&lt;=_xlfn.XLOOKUP('04_References'!$A$7,tblKPITargets[KPI_Name],tblKPITargets[Target_Value]),"Met","Below Target")</f>
        <v>Below Target</v>
      </c>
      <c r="Y1040" t="str">
        <f>IF(tblOperations[[#This Row],[Closing_Backlog]]&lt;=_xlfn.XLOOKUP('04_References'!$A$8,tblKPITargets[KPI_Name],tblKPITargets[Target_Value]),"Met","Below Target")</f>
        <v>Below Target</v>
      </c>
    </row>
    <row r="1041" spans="1:25">
      <c r="A1041" s="8" t="s">
        <v>1070</v>
      </c>
      <c r="B1041" s="9">
        <v>46071</v>
      </c>
      <c r="C1041" s="4" t="s">
        <v>18</v>
      </c>
      <c r="D1041" s="4" t="s">
        <v>25</v>
      </c>
      <c r="E1041" s="4">
        <v>0</v>
      </c>
      <c r="F1041" s="4">
        <v>32</v>
      </c>
      <c r="G1041" s="4">
        <v>32</v>
      </c>
      <c r="H1041" s="4">
        <v>32</v>
      </c>
      <c r="I1041" s="4">
        <v>0</v>
      </c>
      <c r="J1041" s="4">
        <v>0</v>
      </c>
      <c r="K1041" s="4">
        <v>0</v>
      </c>
      <c r="L1041" s="4">
        <v>1.3</v>
      </c>
      <c r="M1041" s="4">
        <v>1</v>
      </c>
      <c r="N1041" s="4">
        <v>1</v>
      </c>
      <c r="O1041" s="4">
        <v>4.5999999999999996</v>
      </c>
      <c r="P1041" s="4">
        <v>0.69499999999999995</v>
      </c>
      <c r="Q1041" s="5">
        <v>1</v>
      </c>
      <c r="R1041" s="4" t="str">
        <f>TRIM(tblOperations[[#This Row],[Region]])</f>
        <v>Scotland</v>
      </c>
      <c r="S1041" s="4" t="str">
        <f>TRIM(tblOperations[[#This Row],[Team]])</f>
        <v>Workplace Projects</v>
      </c>
      <c r="T1041" s="4" t="str">
        <f>_xlfn.XLOOKUP(R1041,tblRegionReference[Region],tblRegionReference[Area],"Not Found")</f>
        <v>North</v>
      </c>
      <c r="U1041" s="4" t="str">
        <f>IF(tblOperations[[#This Row],[Completion_Rate]]&gt;=_xlfn.XLOOKUP("Completion Rate",tblKPITargets[KPI_Name],tblKPITargets[Target_Value]),"Met","Below Target")</f>
        <v>Met</v>
      </c>
      <c r="V1041" t="str">
        <f>IF(tblOperations[[#This Row],[SLA_Compliance]]&gt;=_xlfn.XLOOKUP('04_References'!$A$3,tblKPITargets[KPI_Name],tblKPITargets[Target_Value]),"Met","Below Target")</f>
        <v>Met</v>
      </c>
      <c r="W1041" t="str">
        <f>IF(tblOperations[[#This Row],[Quality_Pass_Rate]]&gt;=_xlfn.XLOOKUP('04_References'!$A$4,tblKPITargets[KPI_Name],tblKPITargets[Target_Value]),"Met","Below Target")</f>
        <v>Met</v>
      </c>
      <c r="X1041" t="str">
        <f>IF(tblOperations[[#This Row],[Average_Completion_Days]]&lt;=_xlfn.XLOOKUP('04_References'!$A$7,tblKPITargets[KPI_Name],tblKPITargets[Target_Value]),"Met","Below Target")</f>
        <v>Met</v>
      </c>
      <c r="Y1041" t="str">
        <f>IF(tblOperations[[#This Row],[Closing_Backlog]]&lt;=_xlfn.XLOOKUP('04_References'!$A$8,tblKPITargets[KPI_Name],tblKPITargets[Target_Value]),"Met","Below Target")</f>
        <v>Met</v>
      </c>
    </row>
    <row r="1042" spans="1:25">
      <c r="A1042" s="6" t="s">
        <v>1071</v>
      </c>
      <c r="B1042" s="7">
        <v>46071</v>
      </c>
      <c r="C1042" s="2" t="s">
        <v>27</v>
      </c>
      <c r="D1042" s="2" t="s">
        <v>19</v>
      </c>
      <c r="E1042" s="2">
        <v>1</v>
      </c>
      <c r="F1042" s="2">
        <v>37</v>
      </c>
      <c r="G1042" s="2">
        <v>38</v>
      </c>
      <c r="H1042" s="2">
        <v>38</v>
      </c>
      <c r="I1042" s="2">
        <v>0</v>
      </c>
      <c r="J1042" s="2">
        <v>0</v>
      </c>
      <c r="K1042" s="2">
        <v>0</v>
      </c>
      <c r="L1042" s="2">
        <v>1.3</v>
      </c>
      <c r="M1042" s="2">
        <v>0.97099999999999997</v>
      </c>
      <c r="N1042" s="2">
        <v>0.98</v>
      </c>
      <c r="O1042" s="2">
        <v>5</v>
      </c>
      <c r="P1042" s="2">
        <v>0.79400000000000004</v>
      </c>
      <c r="Q1042" s="3">
        <v>1</v>
      </c>
      <c r="R1042" s="4" t="str">
        <f>TRIM(tblOperations[[#This Row],[Region]])</f>
        <v>North East</v>
      </c>
      <c r="S1042" s="4" t="str">
        <f>TRIM(tblOperations[[#This Row],[Team]])</f>
        <v>Workplace Services</v>
      </c>
      <c r="T1042" s="4" t="str">
        <f>_xlfn.XLOOKUP(R1042,tblRegionReference[Region],tblRegionReference[Area],"Not Found")</f>
        <v>North</v>
      </c>
      <c r="U1042" s="4" t="str">
        <f>IF(tblOperations[[#This Row],[Completion_Rate]]&gt;=_xlfn.XLOOKUP("Completion Rate",tblKPITargets[KPI_Name],tblKPITargets[Target_Value]),"Met","Below Target")</f>
        <v>Met</v>
      </c>
      <c r="V1042" t="str">
        <f>IF(tblOperations[[#This Row],[SLA_Compliance]]&gt;=_xlfn.XLOOKUP('04_References'!$A$3,tblKPITargets[KPI_Name],tblKPITargets[Target_Value]),"Met","Below Target")</f>
        <v>Met</v>
      </c>
      <c r="W1042" t="str">
        <f>IF(tblOperations[[#This Row],[Quality_Pass_Rate]]&gt;=_xlfn.XLOOKUP('04_References'!$A$4,tblKPITargets[KPI_Name],tblKPITargets[Target_Value]),"Met","Below Target")</f>
        <v>Met</v>
      </c>
      <c r="X1042" t="str">
        <f>IF(tblOperations[[#This Row],[Average_Completion_Days]]&lt;=_xlfn.XLOOKUP('04_References'!$A$7,tblKPITargets[KPI_Name],tblKPITargets[Target_Value]),"Met","Below Target")</f>
        <v>Met</v>
      </c>
      <c r="Y1042" t="str">
        <f>IF(tblOperations[[#This Row],[Closing_Backlog]]&lt;=_xlfn.XLOOKUP('04_References'!$A$8,tblKPITargets[KPI_Name],tblKPITargets[Target_Value]),"Met","Below Target")</f>
        <v>Met</v>
      </c>
    </row>
    <row r="1043" spans="1:25">
      <c r="A1043" s="8" t="s">
        <v>1072</v>
      </c>
      <c r="B1043" s="9">
        <v>46071</v>
      </c>
      <c r="C1043" s="4" t="s">
        <v>27</v>
      </c>
      <c r="D1043" s="4" t="s">
        <v>21</v>
      </c>
      <c r="E1043" s="4">
        <v>5</v>
      </c>
      <c r="F1043" s="4">
        <v>63</v>
      </c>
      <c r="G1043" s="4">
        <v>68</v>
      </c>
      <c r="H1043" s="4">
        <v>51</v>
      </c>
      <c r="I1043" s="4">
        <v>17</v>
      </c>
      <c r="J1043" s="4">
        <v>0</v>
      </c>
      <c r="K1043" s="4">
        <v>0</v>
      </c>
      <c r="L1043" s="4">
        <v>3.3</v>
      </c>
      <c r="M1043" s="4">
        <v>0.84199999999999997</v>
      </c>
      <c r="N1043" s="4">
        <v>0.97099999999999997</v>
      </c>
      <c r="O1043" s="4">
        <v>3.6</v>
      </c>
      <c r="P1043" s="4">
        <v>0.626</v>
      </c>
      <c r="Q1043" s="5">
        <v>0.75</v>
      </c>
      <c r="R1043" s="4" t="str">
        <f>TRIM(tblOperations[[#This Row],[Region]])</f>
        <v>North East</v>
      </c>
      <c r="S1043" s="4" t="str">
        <f>TRIM(tblOperations[[#This Row],[Team]])</f>
        <v>Facilities Response</v>
      </c>
      <c r="T1043" s="4" t="str">
        <f>_xlfn.XLOOKUP(R1043,tblRegionReference[Region],tblRegionReference[Area],"Not Found")</f>
        <v>North</v>
      </c>
      <c r="U1043" s="4" t="str">
        <f>IF(tblOperations[[#This Row],[Completion_Rate]]&gt;=_xlfn.XLOOKUP("Completion Rate",tblKPITargets[KPI_Name],tblKPITargets[Target_Value]),"Met","Below Target")</f>
        <v>Below Target</v>
      </c>
      <c r="V1043" t="str">
        <f>IF(tblOperations[[#This Row],[SLA_Compliance]]&gt;=_xlfn.XLOOKUP('04_References'!$A$3,tblKPITargets[KPI_Name],tblKPITargets[Target_Value]),"Met","Below Target")</f>
        <v>Below Target</v>
      </c>
      <c r="W1043" t="str">
        <f>IF(tblOperations[[#This Row],[Quality_Pass_Rate]]&gt;=_xlfn.XLOOKUP('04_References'!$A$4,tblKPITargets[KPI_Name],tblKPITargets[Target_Value]),"Met","Below Target")</f>
        <v>Met</v>
      </c>
      <c r="X1043" t="str">
        <f>IF(tblOperations[[#This Row],[Average_Completion_Days]]&lt;=_xlfn.XLOOKUP('04_References'!$A$7,tblKPITargets[KPI_Name],tblKPITargets[Target_Value]),"Met","Below Target")</f>
        <v>Below Target</v>
      </c>
      <c r="Y1043" t="str">
        <f>IF(tblOperations[[#This Row],[Closing_Backlog]]&lt;=_xlfn.XLOOKUP('04_References'!$A$8,tblKPITargets[KPI_Name],tblKPITargets[Target_Value]),"Met","Below Target")</f>
        <v>Below Target</v>
      </c>
    </row>
    <row r="1044" spans="1:25">
      <c r="A1044" s="6" t="s">
        <v>1073</v>
      </c>
      <c r="B1044" s="7">
        <v>46071</v>
      </c>
      <c r="C1044" s="2" t="s">
        <v>27</v>
      </c>
      <c r="D1044" s="2" t="s">
        <v>23</v>
      </c>
      <c r="E1044" s="2">
        <v>716</v>
      </c>
      <c r="F1044" s="2">
        <v>34</v>
      </c>
      <c r="G1044" s="2">
        <v>750</v>
      </c>
      <c r="H1044" s="2">
        <v>26</v>
      </c>
      <c r="I1044" s="2">
        <v>724</v>
      </c>
      <c r="J1044" s="2">
        <v>0</v>
      </c>
      <c r="K1044" s="2">
        <v>0</v>
      </c>
      <c r="L1044" s="2">
        <v>8</v>
      </c>
      <c r="M1044" s="2">
        <v>0.6</v>
      </c>
      <c r="N1044" s="2">
        <v>0.98899999999999999</v>
      </c>
      <c r="O1044" s="2">
        <v>2.5</v>
      </c>
      <c r="P1044" s="2">
        <v>0.755</v>
      </c>
      <c r="Q1044" s="3">
        <v>3.5000000000000003E-2</v>
      </c>
      <c r="R1044" s="4" t="str">
        <f>TRIM(tblOperations[[#This Row],[Region]])</f>
        <v>North East</v>
      </c>
      <c r="S1044" s="4" t="str">
        <f>TRIM(tblOperations[[#This Row],[Team]])</f>
        <v>Estates Support</v>
      </c>
      <c r="T1044" s="4" t="str">
        <f>_xlfn.XLOOKUP(R1044,tblRegionReference[Region],tblRegionReference[Area],"Not Found")</f>
        <v>North</v>
      </c>
      <c r="U1044" s="4" t="str">
        <f>IF(tblOperations[[#This Row],[Completion_Rate]]&gt;=_xlfn.XLOOKUP("Completion Rate",tblKPITargets[KPI_Name],tblKPITargets[Target_Value]),"Met","Below Target")</f>
        <v>Below Target</v>
      </c>
      <c r="V1044" t="str">
        <f>IF(tblOperations[[#This Row],[SLA_Compliance]]&gt;=_xlfn.XLOOKUP('04_References'!$A$3,tblKPITargets[KPI_Name],tblKPITargets[Target_Value]),"Met","Below Target")</f>
        <v>Below Target</v>
      </c>
      <c r="W1044" t="str">
        <f>IF(tblOperations[[#This Row],[Quality_Pass_Rate]]&gt;=_xlfn.XLOOKUP('04_References'!$A$4,tblKPITargets[KPI_Name],tblKPITargets[Target_Value]),"Met","Below Target")</f>
        <v>Met</v>
      </c>
      <c r="X1044" t="str">
        <f>IF(tblOperations[[#This Row],[Average_Completion_Days]]&lt;=_xlfn.XLOOKUP('04_References'!$A$7,tblKPITargets[KPI_Name],tblKPITargets[Target_Value]),"Met","Below Target")</f>
        <v>Below Target</v>
      </c>
      <c r="Y1044" t="str">
        <f>IF(tblOperations[[#This Row],[Closing_Backlog]]&lt;=_xlfn.XLOOKUP('04_References'!$A$8,tblKPITargets[KPI_Name],tblKPITargets[Target_Value]),"Met","Below Target")</f>
        <v>Below Target</v>
      </c>
    </row>
    <row r="1045" spans="1:25">
      <c r="A1045" s="8" t="s">
        <v>1074</v>
      </c>
      <c r="B1045" s="9">
        <v>46071</v>
      </c>
      <c r="C1045" s="4" t="s">
        <v>27</v>
      </c>
      <c r="D1045" s="4" t="s">
        <v>25</v>
      </c>
      <c r="E1045" s="4">
        <v>31</v>
      </c>
      <c r="F1045" s="4">
        <v>41</v>
      </c>
      <c r="G1045" s="4">
        <v>72</v>
      </c>
      <c r="H1045" s="4">
        <v>31</v>
      </c>
      <c r="I1045" s="4">
        <v>41</v>
      </c>
      <c r="J1045" s="4">
        <v>1</v>
      </c>
      <c r="K1045" s="4">
        <v>0</v>
      </c>
      <c r="L1045" s="4">
        <v>5.4</v>
      </c>
      <c r="M1045" s="4">
        <v>0.70899999999999996</v>
      </c>
      <c r="N1045" s="4">
        <v>0.98599999999999999</v>
      </c>
      <c r="O1045" s="4">
        <v>3.3</v>
      </c>
      <c r="P1045" s="4">
        <v>0.81100000000000005</v>
      </c>
      <c r="Q1045" s="5">
        <v>0.43099999999999999</v>
      </c>
      <c r="R1045" s="4" t="str">
        <f>TRIM(tblOperations[[#This Row],[Region]])</f>
        <v>North East</v>
      </c>
      <c r="S1045" s="4" t="str">
        <f>TRIM(tblOperations[[#This Row],[Team]])</f>
        <v>Workplace Projects</v>
      </c>
      <c r="T1045" s="4" t="str">
        <f>_xlfn.XLOOKUP(R1045,tblRegionReference[Region],tblRegionReference[Area],"Not Found")</f>
        <v>North</v>
      </c>
      <c r="U1045" s="4" t="str">
        <f>IF(tblOperations[[#This Row],[Completion_Rate]]&gt;=_xlfn.XLOOKUP("Completion Rate",tblKPITargets[KPI_Name],tblKPITargets[Target_Value]),"Met","Below Target")</f>
        <v>Below Target</v>
      </c>
      <c r="V1045" t="str">
        <f>IF(tblOperations[[#This Row],[SLA_Compliance]]&gt;=_xlfn.XLOOKUP('04_References'!$A$3,tblKPITargets[KPI_Name],tblKPITargets[Target_Value]),"Met","Below Target")</f>
        <v>Below Target</v>
      </c>
      <c r="W1045" t="str">
        <f>IF(tblOperations[[#This Row],[Quality_Pass_Rate]]&gt;=_xlfn.XLOOKUP('04_References'!$A$4,tblKPITargets[KPI_Name],tblKPITargets[Target_Value]),"Met","Below Target")</f>
        <v>Met</v>
      </c>
      <c r="X1045" t="str">
        <f>IF(tblOperations[[#This Row],[Average_Completion_Days]]&lt;=_xlfn.XLOOKUP('04_References'!$A$7,tblKPITargets[KPI_Name],tblKPITargets[Target_Value]),"Met","Below Target")</f>
        <v>Below Target</v>
      </c>
      <c r="Y1045" t="str">
        <f>IF(tblOperations[[#This Row],[Closing_Backlog]]&lt;=_xlfn.XLOOKUP('04_References'!$A$8,tblKPITargets[KPI_Name],tblKPITargets[Target_Value]),"Met","Below Target")</f>
        <v>Below Target</v>
      </c>
    </row>
    <row r="1046" spans="1:25">
      <c r="A1046" s="6" t="s">
        <v>1075</v>
      </c>
      <c r="B1046" s="7">
        <v>46071</v>
      </c>
      <c r="C1046" s="2" t="s">
        <v>32</v>
      </c>
      <c r="D1046" s="2" t="s">
        <v>19</v>
      </c>
      <c r="E1046" s="2">
        <v>294</v>
      </c>
      <c r="F1046" s="2">
        <v>49</v>
      </c>
      <c r="G1046" s="2">
        <v>343</v>
      </c>
      <c r="H1046" s="2">
        <v>34</v>
      </c>
      <c r="I1046" s="2">
        <v>309</v>
      </c>
      <c r="J1046" s="2">
        <v>0</v>
      </c>
      <c r="K1046" s="2">
        <v>0</v>
      </c>
      <c r="L1046" s="2">
        <v>8</v>
      </c>
      <c r="M1046" s="2">
        <v>0.6</v>
      </c>
      <c r="N1046" s="2">
        <v>0.98299999999999998</v>
      </c>
      <c r="O1046" s="2">
        <v>2.5</v>
      </c>
      <c r="P1046" s="2">
        <v>0.76200000000000001</v>
      </c>
      <c r="Q1046" s="3">
        <v>9.9000000000000005E-2</v>
      </c>
      <c r="R1046" s="4" t="str">
        <f>TRIM(tblOperations[[#This Row],[Region]])</f>
        <v>North West</v>
      </c>
      <c r="S1046" s="4" t="str">
        <f>TRIM(tblOperations[[#This Row],[Team]])</f>
        <v>Workplace Services</v>
      </c>
      <c r="T1046" s="4" t="str">
        <f>_xlfn.XLOOKUP(R1046,tblRegionReference[Region],tblRegionReference[Area],"Not Found")</f>
        <v>North</v>
      </c>
      <c r="U1046" s="4" t="str">
        <f>IF(tblOperations[[#This Row],[Completion_Rate]]&gt;=_xlfn.XLOOKUP("Completion Rate",tblKPITargets[KPI_Name],tblKPITargets[Target_Value]),"Met","Below Target")</f>
        <v>Below Target</v>
      </c>
      <c r="V1046" t="str">
        <f>IF(tblOperations[[#This Row],[SLA_Compliance]]&gt;=_xlfn.XLOOKUP('04_References'!$A$3,tblKPITargets[KPI_Name],tblKPITargets[Target_Value]),"Met","Below Target")</f>
        <v>Below Target</v>
      </c>
      <c r="W1046" t="str">
        <f>IF(tblOperations[[#This Row],[Quality_Pass_Rate]]&gt;=_xlfn.XLOOKUP('04_References'!$A$4,tblKPITargets[KPI_Name],tblKPITargets[Target_Value]),"Met","Below Target")</f>
        <v>Met</v>
      </c>
      <c r="X1046" t="str">
        <f>IF(tblOperations[[#This Row],[Average_Completion_Days]]&lt;=_xlfn.XLOOKUP('04_References'!$A$7,tblKPITargets[KPI_Name],tblKPITargets[Target_Value]),"Met","Below Target")</f>
        <v>Below Target</v>
      </c>
      <c r="Y1046" t="str">
        <f>IF(tblOperations[[#This Row],[Closing_Backlog]]&lt;=_xlfn.XLOOKUP('04_References'!$A$8,tblKPITargets[KPI_Name],tblKPITargets[Target_Value]),"Met","Below Target")</f>
        <v>Below Target</v>
      </c>
    </row>
    <row r="1047" spans="1:25">
      <c r="A1047" s="8" t="s">
        <v>1076</v>
      </c>
      <c r="B1047" s="9">
        <v>46071</v>
      </c>
      <c r="C1047" s="4" t="s">
        <v>32</v>
      </c>
      <c r="D1047" s="4" t="s">
        <v>21</v>
      </c>
      <c r="E1047" s="4">
        <v>729</v>
      </c>
      <c r="F1047" s="4">
        <v>32</v>
      </c>
      <c r="G1047" s="4">
        <v>761</v>
      </c>
      <c r="H1047" s="4">
        <v>19</v>
      </c>
      <c r="I1047" s="4">
        <v>742</v>
      </c>
      <c r="J1047" s="4">
        <v>0</v>
      </c>
      <c r="K1047" s="4">
        <v>0</v>
      </c>
      <c r="L1047" s="4">
        <v>8</v>
      </c>
      <c r="M1047" s="4">
        <v>0.6</v>
      </c>
      <c r="N1047" s="4">
        <v>0.96199999999999997</v>
      </c>
      <c r="O1047" s="4">
        <v>2.5</v>
      </c>
      <c r="P1047" s="4">
        <v>0.65500000000000003</v>
      </c>
      <c r="Q1047" s="5">
        <v>2.5000000000000001E-2</v>
      </c>
      <c r="R1047" s="4" t="str">
        <f>TRIM(tblOperations[[#This Row],[Region]])</f>
        <v>North West</v>
      </c>
      <c r="S1047" s="4" t="str">
        <f>TRIM(tblOperations[[#This Row],[Team]])</f>
        <v>Facilities Response</v>
      </c>
      <c r="T1047" s="4" t="str">
        <f>_xlfn.XLOOKUP(R1047,tblRegionReference[Region],tblRegionReference[Area],"Not Found")</f>
        <v>North</v>
      </c>
      <c r="U1047" s="4" t="str">
        <f>IF(tblOperations[[#This Row],[Completion_Rate]]&gt;=_xlfn.XLOOKUP("Completion Rate",tblKPITargets[KPI_Name],tblKPITargets[Target_Value]),"Met","Below Target")</f>
        <v>Below Target</v>
      </c>
      <c r="V1047" t="str">
        <f>IF(tblOperations[[#This Row],[SLA_Compliance]]&gt;=_xlfn.XLOOKUP('04_References'!$A$3,tblKPITargets[KPI_Name],tblKPITargets[Target_Value]),"Met","Below Target")</f>
        <v>Below Target</v>
      </c>
      <c r="W1047" t="str">
        <f>IF(tblOperations[[#This Row],[Quality_Pass_Rate]]&gt;=_xlfn.XLOOKUP('04_References'!$A$4,tblKPITargets[KPI_Name],tblKPITargets[Target_Value]),"Met","Below Target")</f>
        <v>Met</v>
      </c>
      <c r="X1047" t="str">
        <f>IF(tblOperations[[#This Row],[Average_Completion_Days]]&lt;=_xlfn.XLOOKUP('04_References'!$A$7,tblKPITargets[KPI_Name],tblKPITargets[Target_Value]),"Met","Below Target")</f>
        <v>Below Target</v>
      </c>
      <c r="Y1047" t="str">
        <f>IF(tblOperations[[#This Row],[Closing_Backlog]]&lt;=_xlfn.XLOOKUP('04_References'!$A$8,tblKPITargets[KPI_Name],tblKPITargets[Target_Value]),"Met","Below Target")</f>
        <v>Below Target</v>
      </c>
    </row>
    <row r="1048" spans="1:25">
      <c r="A1048" s="6" t="s">
        <v>1077</v>
      </c>
      <c r="B1048" s="7">
        <v>46071</v>
      </c>
      <c r="C1048" s="2" t="s">
        <v>32</v>
      </c>
      <c r="D1048" s="2" t="s">
        <v>23</v>
      </c>
      <c r="E1048" s="2">
        <v>854</v>
      </c>
      <c r="F1048" s="2">
        <v>41</v>
      </c>
      <c r="G1048" s="2">
        <v>895</v>
      </c>
      <c r="H1048" s="2">
        <v>19</v>
      </c>
      <c r="I1048" s="2">
        <v>876</v>
      </c>
      <c r="J1048" s="2">
        <v>0</v>
      </c>
      <c r="K1048" s="2">
        <v>0</v>
      </c>
      <c r="L1048" s="2">
        <v>8</v>
      </c>
      <c r="M1048" s="2">
        <v>0.6</v>
      </c>
      <c r="N1048" s="2">
        <v>0.99399999999999999</v>
      </c>
      <c r="O1048" s="2">
        <v>2.5</v>
      </c>
      <c r="P1048" s="2">
        <v>0.67200000000000004</v>
      </c>
      <c r="Q1048" s="3">
        <v>2.1000000000000001E-2</v>
      </c>
      <c r="R1048" s="4" t="str">
        <f>TRIM(tblOperations[[#This Row],[Region]])</f>
        <v>North West</v>
      </c>
      <c r="S1048" s="4" t="str">
        <f>TRIM(tblOperations[[#This Row],[Team]])</f>
        <v>Estates Support</v>
      </c>
      <c r="T1048" s="4" t="str">
        <f>_xlfn.XLOOKUP(R1048,tblRegionReference[Region],tblRegionReference[Area],"Not Found")</f>
        <v>North</v>
      </c>
      <c r="U1048" s="4" t="str">
        <f>IF(tblOperations[[#This Row],[Completion_Rate]]&gt;=_xlfn.XLOOKUP("Completion Rate",tblKPITargets[KPI_Name],tblKPITargets[Target_Value]),"Met","Below Target")</f>
        <v>Below Target</v>
      </c>
      <c r="V1048" t="str">
        <f>IF(tblOperations[[#This Row],[SLA_Compliance]]&gt;=_xlfn.XLOOKUP('04_References'!$A$3,tblKPITargets[KPI_Name],tblKPITargets[Target_Value]),"Met","Below Target")</f>
        <v>Below Target</v>
      </c>
      <c r="W1048" t="str">
        <f>IF(tblOperations[[#This Row],[Quality_Pass_Rate]]&gt;=_xlfn.XLOOKUP('04_References'!$A$4,tblKPITargets[KPI_Name],tblKPITargets[Target_Value]),"Met","Below Target")</f>
        <v>Met</v>
      </c>
      <c r="X1048" t="str">
        <f>IF(tblOperations[[#This Row],[Average_Completion_Days]]&lt;=_xlfn.XLOOKUP('04_References'!$A$7,tblKPITargets[KPI_Name],tblKPITargets[Target_Value]),"Met","Below Target")</f>
        <v>Below Target</v>
      </c>
      <c r="Y1048" t="str">
        <f>IF(tblOperations[[#This Row],[Closing_Backlog]]&lt;=_xlfn.XLOOKUP('04_References'!$A$8,tblKPITargets[KPI_Name],tblKPITargets[Target_Value]),"Met","Below Target")</f>
        <v>Below Target</v>
      </c>
    </row>
    <row r="1049" spans="1:25">
      <c r="A1049" s="8" t="s">
        <v>1078</v>
      </c>
      <c r="B1049" s="9">
        <v>46071</v>
      </c>
      <c r="C1049" s="4" t="s">
        <v>32</v>
      </c>
      <c r="D1049" s="4" t="s">
        <v>25</v>
      </c>
      <c r="E1049" s="4">
        <v>0</v>
      </c>
      <c r="F1049" s="4">
        <v>29</v>
      </c>
      <c r="G1049" s="4">
        <v>29</v>
      </c>
      <c r="H1049" s="4">
        <v>29</v>
      </c>
      <c r="I1049" s="4">
        <v>0</v>
      </c>
      <c r="J1049" s="4">
        <v>0</v>
      </c>
      <c r="K1049" s="4">
        <v>0</v>
      </c>
      <c r="L1049" s="4">
        <v>1.6</v>
      </c>
      <c r="M1049" s="4">
        <v>0.95</v>
      </c>
      <c r="N1049" s="4">
        <v>0.96499999999999997</v>
      </c>
      <c r="O1049" s="4">
        <v>4.8</v>
      </c>
      <c r="P1049" s="4">
        <v>0.68200000000000005</v>
      </c>
      <c r="Q1049" s="5">
        <v>1</v>
      </c>
      <c r="R1049" s="4" t="str">
        <f>TRIM(tblOperations[[#This Row],[Region]])</f>
        <v>North West</v>
      </c>
      <c r="S1049" s="4" t="str">
        <f>TRIM(tblOperations[[#This Row],[Team]])</f>
        <v>Workplace Projects</v>
      </c>
      <c r="T1049" s="4" t="str">
        <f>_xlfn.XLOOKUP(R1049,tblRegionReference[Region],tblRegionReference[Area],"Not Found")</f>
        <v>North</v>
      </c>
      <c r="U1049" s="4" t="str">
        <f>IF(tblOperations[[#This Row],[Completion_Rate]]&gt;=_xlfn.XLOOKUP("Completion Rate",tblKPITargets[KPI_Name],tblKPITargets[Target_Value]),"Met","Below Target")</f>
        <v>Met</v>
      </c>
      <c r="V1049" t="str">
        <f>IF(tblOperations[[#This Row],[SLA_Compliance]]&gt;=_xlfn.XLOOKUP('04_References'!$A$3,tblKPITargets[KPI_Name],tblKPITargets[Target_Value]),"Met","Below Target")</f>
        <v>Met</v>
      </c>
      <c r="W1049" t="str">
        <f>IF(tblOperations[[#This Row],[Quality_Pass_Rate]]&gt;=_xlfn.XLOOKUP('04_References'!$A$4,tblKPITargets[KPI_Name],tblKPITargets[Target_Value]),"Met","Below Target")</f>
        <v>Met</v>
      </c>
      <c r="X1049" t="str">
        <f>IF(tblOperations[[#This Row],[Average_Completion_Days]]&lt;=_xlfn.XLOOKUP('04_References'!$A$7,tblKPITargets[KPI_Name],tblKPITargets[Target_Value]),"Met","Below Target")</f>
        <v>Met</v>
      </c>
      <c r="Y1049" t="str">
        <f>IF(tblOperations[[#This Row],[Closing_Backlog]]&lt;=_xlfn.XLOOKUP('04_References'!$A$8,tblKPITargets[KPI_Name],tblKPITargets[Target_Value]),"Met","Below Target")</f>
        <v>Met</v>
      </c>
    </row>
    <row r="1050" spans="1:25">
      <c r="A1050" s="6" t="s">
        <v>1079</v>
      </c>
      <c r="B1050" s="7">
        <v>46071</v>
      </c>
      <c r="C1050" s="2" t="s">
        <v>37</v>
      </c>
      <c r="D1050" s="2" t="s">
        <v>19</v>
      </c>
      <c r="E1050" s="2">
        <v>0</v>
      </c>
      <c r="F1050" s="2">
        <v>42</v>
      </c>
      <c r="G1050" s="2">
        <v>42</v>
      </c>
      <c r="H1050" s="2">
        <v>42</v>
      </c>
      <c r="I1050" s="2">
        <v>0</v>
      </c>
      <c r="J1050" s="2">
        <v>0</v>
      </c>
      <c r="K1050" s="2">
        <v>0</v>
      </c>
      <c r="L1050" s="2">
        <v>2.1</v>
      </c>
      <c r="M1050" s="2">
        <v>0.94899999999999995</v>
      </c>
      <c r="N1050" s="2">
        <v>0.97599999999999998</v>
      </c>
      <c r="O1050" s="2">
        <v>4.3</v>
      </c>
      <c r="P1050" s="2">
        <v>0.78400000000000003</v>
      </c>
      <c r="Q1050" s="3">
        <v>1</v>
      </c>
      <c r="R1050" s="4" t="str">
        <f>TRIM(tblOperations[[#This Row],[Region]])</f>
        <v>Midlands</v>
      </c>
      <c r="S1050" s="4" t="str">
        <f>TRIM(tblOperations[[#This Row],[Team]])</f>
        <v>Workplace Services</v>
      </c>
      <c r="T1050" s="4" t="str">
        <f>_xlfn.XLOOKUP(R1050,tblRegionReference[Region],tblRegionReference[Area],"Not Found")</f>
        <v>Central</v>
      </c>
      <c r="U1050" s="4" t="str">
        <f>IF(tblOperations[[#This Row],[Completion_Rate]]&gt;=_xlfn.XLOOKUP("Completion Rate",tblKPITargets[KPI_Name],tblKPITargets[Target_Value]),"Met","Below Target")</f>
        <v>Met</v>
      </c>
      <c r="V1050" t="str">
        <f>IF(tblOperations[[#This Row],[SLA_Compliance]]&gt;=_xlfn.XLOOKUP('04_References'!$A$3,tblKPITargets[KPI_Name],tblKPITargets[Target_Value]),"Met","Below Target")</f>
        <v>Met</v>
      </c>
      <c r="W1050" t="str">
        <f>IF(tblOperations[[#This Row],[Quality_Pass_Rate]]&gt;=_xlfn.XLOOKUP('04_References'!$A$4,tblKPITargets[KPI_Name],tblKPITargets[Target_Value]),"Met","Below Target")</f>
        <v>Met</v>
      </c>
      <c r="X1050" t="str">
        <f>IF(tblOperations[[#This Row],[Average_Completion_Days]]&lt;=_xlfn.XLOOKUP('04_References'!$A$7,tblKPITargets[KPI_Name],tblKPITargets[Target_Value]),"Met","Below Target")</f>
        <v>Met</v>
      </c>
      <c r="Y1050" t="str">
        <f>IF(tblOperations[[#This Row],[Closing_Backlog]]&lt;=_xlfn.XLOOKUP('04_References'!$A$8,tblKPITargets[KPI_Name],tblKPITargets[Target_Value]),"Met","Below Target")</f>
        <v>Met</v>
      </c>
    </row>
    <row r="1051" spans="1:25">
      <c r="A1051" s="8" t="s">
        <v>1080</v>
      </c>
      <c r="B1051" s="9">
        <v>46071</v>
      </c>
      <c r="C1051" s="4" t="s">
        <v>37</v>
      </c>
      <c r="D1051" s="4" t="s">
        <v>21</v>
      </c>
      <c r="E1051" s="4">
        <v>405</v>
      </c>
      <c r="F1051" s="4">
        <v>34</v>
      </c>
      <c r="G1051" s="4">
        <v>439</v>
      </c>
      <c r="H1051" s="4">
        <v>33</v>
      </c>
      <c r="I1051" s="4">
        <v>406</v>
      </c>
      <c r="J1051" s="4">
        <v>0</v>
      </c>
      <c r="K1051" s="4">
        <v>0</v>
      </c>
      <c r="L1051" s="4">
        <v>8</v>
      </c>
      <c r="M1051" s="4">
        <v>0.6</v>
      </c>
      <c r="N1051" s="4">
        <v>0.98699999999999999</v>
      </c>
      <c r="O1051" s="4">
        <v>2.5</v>
      </c>
      <c r="P1051" s="4">
        <v>0.70399999999999996</v>
      </c>
      <c r="Q1051" s="5">
        <v>7.4999999999999997E-2</v>
      </c>
      <c r="R1051" s="4" t="str">
        <f>TRIM(tblOperations[[#This Row],[Region]])</f>
        <v>Midlands</v>
      </c>
      <c r="S1051" s="4" t="str">
        <f>TRIM(tblOperations[[#This Row],[Team]])</f>
        <v>Facilities Response</v>
      </c>
      <c r="T1051" s="4" t="str">
        <f>_xlfn.XLOOKUP(R1051,tblRegionReference[Region],tblRegionReference[Area],"Not Found")</f>
        <v>Central</v>
      </c>
      <c r="U1051" s="4" t="str">
        <f>IF(tblOperations[[#This Row],[Completion_Rate]]&gt;=_xlfn.XLOOKUP("Completion Rate",tblKPITargets[KPI_Name],tblKPITargets[Target_Value]),"Met","Below Target")</f>
        <v>Below Target</v>
      </c>
      <c r="V1051" t="str">
        <f>IF(tblOperations[[#This Row],[SLA_Compliance]]&gt;=_xlfn.XLOOKUP('04_References'!$A$3,tblKPITargets[KPI_Name],tblKPITargets[Target_Value]),"Met","Below Target")</f>
        <v>Below Target</v>
      </c>
      <c r="W1051" t="str">
        <f>IF(tblOperations[[#This Row],[Quality_Pass_Rate]]&gt;=_xlfn.XLOOKUP('04_References'!$A$4,tblKPITargets[KPI_Name],tblKPITargets[Target_Value]),"Met","Below Target")</f>
        <v>Met</v>
      </c>
      <c r="X1051" t="str">
        <f>IF(tblOperations[[#This Row],[Average_Completion_Days]]&lt;=_xlfn.XLOOKUP('04_References'!$A$7,tblKPITargets[KPI_Name],tblKPITargets[Target_Value]),"Met","Below Target")</f>
        <v>Below Target</v>
      </c>
      <c r="Y1051" t="str">
        <f>IF(tblOperations[[#This Row],[Closing_Backlog]]&lt;=_xlfn.XLOOKUP('04_References'!$A$8,tblKPITargets[KPI_Name],tblKPITargets[Target_Value]),"Met","Below Target")</f>
        <v>Below Target</v>
      </c>
    </row>
    <row r="1052" spans="1:25">
      <c r="A1052" s="6" t="s">
        <v>1081</v>
      </c>
      <c r="B1052" s="7">
        <v>46071</v>
      </c>
      <c r="C1052" s="2" t="s">
        <v>37</v>
      </c>
      <c r="D1052" s="2" t="s">
        <v>23</v>
      </c>
      <c r="E1052" s="2">
        <v>152</v>
      </c>
      <c r="F1052" s="2">
        <v>54</v>
      </c>
      <c r="G1052" s="2">
        <v>206</v>
      </c>
      <c r="H1052" s="2">
        <v>30</v>
      </c>
      <c r="I1052" s="2">
        <v>176</v>
      </c>
      <c r="J1052" s="2">
        <v>0</v>
      </c>
      <c r="K1052" s="2">
        <v>0</v>
      </c>
      <c r="L1052" s="2">
        <v>8</v>
      </c>
      <c r="M1052" s="2">
        <v>0.6</v>
      </c>
      <c r="N1052" s="2">
        <v>0.998</v>
      </c>
      <c r="O1052" s="2">
        <v>2.5</v>
      </c>
      <c r="P1052" s="2">
        <v>0.72899999999999998</v>
      </c>
      <c r="Q1052" s="3">
        <v>0.14599999999999999</v>
      </c>
      <c r="R1052" s="4" t="str">
        <f>TRIM(tblOperations[[#This Row],[Region]])</f>
        <v>Midlands</v>
      </c>
      <c r="S1052" s="4" t="str">
        <f>TRIM(tblOperations[[#This Row],[Team]])</f>
        <v>Estates Support</v>
      </c>
      <c r="T1052" s="4" t="str">
        <f>_xlfn.XLOOKUP(R1052,tblRegionReference[Region],tblRegionReference[Area],"Not Found")</f>
        <v>Central</v>
      </c>
      <c r="U1052" s="4" t="str">
        <f>IF(tblOperations[[#This Row],[Completion_Rate]]&gt;=_xlfn.XLOOKUP("Completion Rate",tblKPITargets[KPI_Name],tblKPITargets[Target_Value]),"Met","Below Target")</f>
        <v>Below Target</v>
      </c>
      <c r="V1052" t="str">
        <f>IF(tblOperations[[#This Row],[SLA_Compliance]]&gt;=_xlfn.XLOOKUP('04_References'!$A$3,tblKPITargets[KPI_Name],tblKPITargets[Target_Value]),"Met","Below Target")</f>
        <v>Below Target</v>
      </c>
      <c r="W1052" t="str">
        <f>IF(tblOperations[[#This Row],[Quality_Pass_Rate]]&gt;=_xlfn.XLOOKUP('04_References'!$A$4,tblKPITargets[KPI_Name],tblKPITargets[Target_Value]),"Met","Below Target")</f>
        <v>Met</v>
      </c>
      <c r="X1052" t="str">
        <f>IF(tblOperations[[#This Row],[Average_Completion_Days]]&lt;=_xlfn.XLOOKUP('04_References'!$A$7,tblKPITargets[KPI_Name],tblKPITargets[Target_Value]),"Met","Below Target")</f>
        <v>Below Target</v>
      </c>
      <c r="Y1052" t="str">
        <f>IF(tblOperations[[#This Row],[Closing_Backlog]]&lt;=_xlfn.XLOOKUP('04_References'!$A$8,tblKPITargets[KPI_Name],tblKPITargets[Target_Value]),"Met","Below Target")</f>
        <v>Below Target</v>
      </c>
    </row>
    <row r="1053" spans="1:25">
      <c r="A1053" s="8" t="s">
        <v>1082</v>
      </c>
      <c r="B1053" s="9">
        <v>46071</v>
      </c>
      <c r="C1053" s="4" t="s">
        <v>37</v>
      </c>
      <c r="D1053" s="4" t="s">
        <v>25</v>
      </c>
      <c r="E1053" s="4">
        <v>0</v>
      </c>
      <c r="F1053" s="4">
        <v>20</v>
      </c>
      <c r="G1053" s="4">
        <v>20</v>
      </c>
      <c r="H1053" s="4">
        <v>20</v>
      </c>
      <c r="I1053" s="4">
        <v>0</v>
      </c>
      <c r="J1053" s="4">
        <v>0</v>
      </c>
      <c r="K1053" s="4">
        <v>0</v>
      </c>
      <c r="L1053" s="4">
        <v>1.3</v>
      </c>
      <c r="M1053" s="4">
        <v>0.96</v>
      </c>
      <c r="N1053" s="4">
        <v>0.98399999999999999</v>
      </c>
      <c r="O1053" s="4">
        <v>4.5</v>
      </c>
      <c r="P1053" s="4">
        <v>0.747</v>
      </c>
      <c r="Q1053" s="5">
        <v>1</v>
      </c>
      <c r="R1053" s="4" t="str">
        <f>TRIM(tblOperations[[#This Row],[Region]])</f>
        <v>Midlands</v>
      </c>
      <c r="S1053" s="4" t="str">
        <f>TRIM(tblOperations[[#This Row],[Team]])</f>
        <v>Workplace Projects</v>
      </c>
      <c r="T1053" s="4" t="str">
        <f>_xlfn.XLOOKUP(R1053,tblRegionReference[Region],tblRegionReference[Area],"Not Found")</f>
        <v>Central</v>
      </c>
      <c r="U1053" s="4" t="str">
        <f>IF(tblOperations[[#This Row],[Completion_Rate]]&gt;=_xlfn.XLOOKUP("Completion Rate",tblKPITargets[KPI_Name],tblKPITargets[Target_Value]),"Met","Below Target")</f>
        <v>Met</v>
      </c>
      <c r="V1053" t="str">
        <f>IF(tblOperations[[#This Row],[SLA_Compliance]]&gt;=_xlfn.XLOOKUP('04_References'!$A$3,tblKPITargets[KPI_Name],tblKPITargets[Target_Value]),"Met","Below Target")</f>
        <v>Met</v>
      </c>
      <c r="W1053" t="str">
        <f>IF(tblOperations[[#This Row],[Quality_Pass_Rate]]&gt;=_xlfn.XLOOKUP('04_References'!$A$4,tblKPITargets[KPI_Name],tblKPITargets[Target_Value]),"Met","Below Target")</f>
        <v>Met</v>
      </c>
      <c r="X1053" t="str">
        <f>IF(tblOperations[[#This Row],[Average_Completion_Days]]&lt;=_xlfn.XLOOKUP('04_References'!$A$7,tblKPITargets[KPI_Name],tblKPITargets[Target_Value]),"Met","Below Target")</f>
        <v>Met</v>
      </c>
      <c r="Y1053" t="str">
        <f>IF(tblOperations[[#This Row],[Closing_Backlog]]&lt;=_xlfn.XLOOKUP('04_References'!$A$8,tblKPITargets[KPI_Name],tblKPITargets[Target_Value]),"Met","Below Target")</f>
        <v>Met</v>
      </c>
    </row>
    <row r="1054" spans="1:25">
      <c r="A1054" s="6" t="s">
        <v>1083</v>
      </c>
      <c r="B1054" s="7">
        <v>46071</v>
      </c>
      <c r="C1054" s="2" t="s">
        <v>43</v>
      </c>
      <c r="D1054" s="2" t="s">
        <v>19</v>
      </c>
      <c r="E1054" s="2">
        <v>557</v>
      </c>
      <c r="F1054" s="2">
        <v>37</v>
      </c>
      <c r="G1054" s="2">
        <v>594</v>
      </c>
      <c r="H1054" s="2">
        <v>31</v>
      </c>
      <c r="I1054" s="2">
        <v>563</v>
      </c>
      <c r="J1054" s="2">
        <v>0</v>
      </c>
      <c r="K1054" s="2">
        <v>0</v>
      </c>
      <c r="L1054" s="2">
        <v>8</v>
      </c>
      <c r="M1054" s="2">
        <v>0.6</v>
      </c>
      <c r="N1054" s="2">
        <v>1</v>
      </c>
      <c r="O1054" s="2">
        <v>2.5</v>
      </c>
      <c r="P1054" s="2">
        <v>0.78400000000000003</v>
      </c>
      <c r="Q1054" s="3">
        <v>5.1999999999999998E-2</v>
      </c>
      <c r="R1054" s="4" t="str">
        <f>TRIM(tblOperations[[#This Row],[Region]])</f>
        <v>South West</v>
      </c>
      <c r="S1054" s="4" t="str">
        <f>TRIM(tblOperations[[#This Row],[Team]])</f>
        <v>Workplace Services</v>
      </c>
      <c r="T1054" s="4" t="str">
        <f>_xlfn.XLOOKUP(R1054,tblRegionReference[Region],tblRegionReference[Area],"Not Found")</f>
        <v>South</v>
      </c>
      <c r="U1054" s="4" t="str">
        <f>IF(tblOperations[[#This Row],[Completion_Rate]]&gt;=_xlfn.XLOOKUP("Completion Rate",tblKPITargets[KPI_Name],tblKPITargets[Target_Value]),"Met","Below Target")</f>
        <v>Below Target</v>
      </c>
      <c r="V1054" t="str">
        <f>IF(tblOperations[[#This Row],[SLA_Compliance]]&gt;=_xlfn.XLOOKUP('04_References'!$A$3,tblKPITargets[KPI_Name],tblKPITargets[Target_Value]),"Met","Below Target")</f>
        <v>Below Target</v>
      </c>
      <c r="W1054" t="str">
        <f>IF(tblOperations[[#This Row],[Quality_Pass_Rate]]&gt;=_xlfn.XLOOKUP('04_References'!$A$4,tblKPITargets[KPI_Name],tblKPITargets[Target_Value]),"Met","Below Target")</f>
        <v>Met</v>
      </c>
      <c r="X1054" t="str">
        <f>IF(tblOperations[[#This Row],[Average_Completion_Days]]&lt;=_xlfn.XLOOKUP('04_References'!$A$7,tblKPITargets[KPI_Name],tblKPITargets[Target_Value]),"Met","Below Target")</f>
        <v>Below Target</v>
      </c>
      <c r="Y1054" t="str">
        <f>IF(tblOperations[[#This Row],[Closing_Backlog]]&lt;=_xlfn.XLOOKUP('04_References'!$A$8,tblKPITargets[KPI_Name],tblKPITargets[Target_Value]),"Met","Below Target")</f>
        <v>Below Target</v>
      </c>
    </row>
    <row r="1055" spans="1:25">
      <c r="A1055" s="8" t="s">
        <v>1084</v>
      </c>
      <c r="B1055" s="9">
        <v>46071</v>
      </c>
      <c r="C1055" s="4" t="s">
        <v>43</v>
      </c>
      <c r="D1055" s="4" t="s">
        <v>21</v>
      </c>
      <c r="E1055" s="4">
        <v>0</v>
      </c>
      <c r="F1055" s="4">
        <v>41</v>
      </c>
      <c r="G1055" s="4">
        <v>41</v>
      </c>
      <c r="H1055" s="4">
        <v>41</v>
      </c>
      <c r="I1055" s="4">
        <v>0</v>
      </c>
      <c r="J1055" s="4">
        <v>0</v>
      </c>
      <c r="K1055" s="4">
        <v>0</v>
      </c>
      <c r="L1055" s="4">
        <v>1.6</v>
      </c>
      <c r="M1055" s="4">
        <v>0.96899999999999997</v>
      </c>
      <c r="N1055" s="4">
        <v>0.998</v>
      </c>
      <c r="O1055" s="4">
        <v>4.2</v>
      </c>
      <c r="P1055" s="4">
        <v>0.70799999999999996</v>
      </c>
      <c r="Q1055" s="5">
        <v>1</v>
      </c>
      <c r="R1055" s="4" t="str">
        <f>TRIM(tblOperations[[#This Row],[Region]])</f>
        <v>South West</v>
      </c>
      <c r="S1055" s="4" t="str">
        <f>TRIM(tblOperations[[#This Row],[Team]])</f>
        <v>Facilities Response</v>
      </c>
      <c r="T1055" s="4" t="str">
        <f>_xlfn.XLOOKUP(R1055,tblRegionReference[Region],tblRegionReference[Area],"Not Found")</f>
        <v>South</v>
      </c>
      <c r="U1055" s="4" t="str">
        <f>IF(tblOperations[[#This Row],[Completion_Rate]]&gt;=_xlfn.XLOOKUP("Completion Rate",tblKPITargets[KPI_Name],tblKPITargets[Target_Value]),"Met","Below Target")</f>
        <v>Met</v>
      </c>
      <c r="V1055" t="str">
        <f>IF(tblOperations[[#This Row],[SLA_Compliance]]&gt;=_xlfn.XLOOKUP('04_References'!$A$3,tblKPITargets[KPI_Name],tblKPITargets[Target_Value]),"Met","Below Target")</f>
        <v>Met</v>
      </c>
      <c r="W1055" t="str">
        <f>IF(tblOperations[[#This Row],[Quality_Pass_Rate]]&gt;=_xlfn.XLOOKUP('04_References'!$A$4,tblKPITargets[KPI_Name],tblKPITargets[Target_Value]),"Met","Below Target")</f>
        <v>Met</v>
      </c>
      <c r="X1055" t="str">
        <f>IF(tblOperations[[#This Row],[Average_Completion_Days]]&lt;=_xlfn.XLOOKUP('04_References'!$A$7,tblKPITargets[KPI_Name],tblKPITargets[Target_Value]),"Met","Below Target")</f>
        <v>Met</v>
      </c>
      <c r="Y1055" t="str">
        <f>IF(tblOperations[[#This Row],[Closing_Backlog]]&lt;=_xlfn.XLOOKUP('04_References'!$A$8,tblKPITargets[KPI_Name],tblKPITargets[Target_Value]),"Met","Below Target")</f>
        <v>Met</v>
      </c>
    </row>
    <row r="1056" spans="1:25">
      <c r="A1056" s="6" t="s">
        <v>1085</v>
      </c>
      <c r="B1056" s="7">
        <v>46071</v>
      </c>
      <c r="C1056" s="2" t="s">
        <v>43</v>
      </c>
      <c r="D1056" s="2" t="s">
        <v>23</v>
      </c>
      <c r="E1056" s="2">
        <v>0</v>
      </c>
      <c r="F1056" s="2">
        <v>52</v>
      </c>
      <c r="G1056" s="2">
        <v>52</v>
      </c>
      <c r="H1056" s="2">
        <v>52</v>
      </c>
      <c r="I1056" s="2">
        <v>0</v>
      </c>
      <c r="J1056" s="2">
        <v>0</v>
      </c>
      <c r="K1056" s="2">
        <v>0</v>
      </c>
      <c r="L1056" s="2">
        <v>1.9</v>
      </c>
      <c r="M1056" s="2">
        <v>0.94099999999999995</v>
      </c>
      <c r="N1056" s="2">
        <v>0.99</v>
      </c>
      <c r="O1056" s="2">
        <v>4.7</v>
      </c>
      <c r="P1056" s="2">
        <v>0.80100000000000005</v>
      </c>
      <c r="Q1056" s="3">
        <v>1</v>
      </c>
      <c r="R1056" s="4" t="str">
        <f>TRIM(tblOperations[[#This Row],[Region]])</f>
        <v>South West</v>
      </c>
      <c r="S1056" s="4" t="str">
        <f>TRIM(tblOperations[[#This Row],[Team]])</f>
        <v>Estates Support</v>
      </c>
      <c r="T1056" s="4" t="str">
        <f>_xlfn.XLOOKUP(R1056,tblRegionReference[Region],tblRegionReference[Area],"Not Found")</f>
        <v>South</v>
      </c>
      <c r="U1056" s="4" t="str">
        <f>IF(tblOperations[[#This Row],[Completion_Rate]]&gt;=_xlfn.XLOOKUP("Completion Rate",tblKPITargets[KPI_Name],tblKPITargets[Target_Value]),"Met","Below Target")</f>
        <v>Met</v>
      </c>
      <c r="V1056" t="str">
        <f>IF(tblOperations[[#This Row],[SLA_Compliance]]&gt;=_xlfn.XLOOKUP('04_References'!$A$3,tblKPITargets[KPI_Name],tblKPITargets[Target_Value]),"Met","Below Target")</f>
        <v>Met</v>
      </c>
      <c r="W1056" t="str">
        <f>IF(tblOperations[[#This Row],[Quality_Pass_Rate]]&gt;=_xlfn.XLOOKUP('04_References'!$A$4,tblKPITargets[KPI_Name],tblKPITargets[Target_Value]),"Met","Below Target")</f>
        <v>Met</v>
      </c>
      <c r="X1056" t="str">
        <f>IF(tblOperations[[#This Row],[Average_Completion_Days]]&lt;=_xlfn.XLOOKUP('04_References'!$A$7,tblKPITargets[KPI_Name],tblKPITargets[Target_Value]),"Met","Below Target")</f>
        <v>Met</v>
      </c>
      <c r="Y1056" t="str">
        <f>IF(tblOperations[[#This Row],[Closing_Backlog]]&lt;=_xlfn.XLOOKUP('04_References'!$A$8,tblKPITargets[KPI_Name],tblKPITargets[Target_Value]),"Met","Below Target")</f>
        <v>Met</v>
      </c>
    </row>
    <row r="1057" spans="1:25">
      <c r="A1057" s="8" t="s">
        <v>1086</v>
      </c>
      <c r="B1057" s="9">
        <v>46071</v>
      </c>
      <c r="C1057" s="4" t="s">
        <v>43</v>
      </c>
      <c r="D1057" s="4" t="s">
        <v>25</v>
      </c>
      <c r="E1057" s="4">
        <v>0</v>
      </c>
      <c r="F1057" s="4">
        <v>30</v>
      </c>
      <c r="G1057" s="4">
        <v>30</v>
      </c>
      <c r="H1057" s="4">
        <v>30</v>
      </c>
      <c r="I1057" s="4">
        <v>0</v>
      </c>
      <c r="J1057" s="4">
        <v>1</v>
      </c>
      <c r="K1057" s="4">
        <v>0</v>
      </c>
      <c r="L1057" s="4">
        <v>1.4</v>
      </c>
      <c r="M1057" s="4">
        <v>0.92500000000000004</v>
      </c>
      <c r="N1057" s="4">
        <v>1</v>
      </c>
      <c r="O1057" s="4">
        <v>4.9000000000000004</v>
      </c>
      <c r="P1057" s="4">
        <v>0.75</v>
      </c>
      <c r="Q1057" s="5">
        <v>1</v>
      </c>
      <c r="R1057" s="4" t="str">
        <f>TRIM(tblOperations[[#This Row],[Region]])</f>
        <v>South West</v>
      </c>
      <c r="S1057" s="4" t="str">
        <f>TRIM(tblOperations[[#This Row],[Team]])</f>
        <v>Workplace Projects</v>
      </c>
      <c r="T1057" s="4" t="str">
        <f>_xlfn.XLOOKUP(R1057,tblRegionReference[Region],tblRegionReference[Area],"Not Found")</f>
        <v>South</v>
      </c>
      <c r="U1057" s="4" t="str">
        <f>IF(tblOperations[[#This Row],[Completion_Rate]]&gt;=_xlfn.XLOOKUP("Completion Rate",tblKPITargets[KPI_Name],tblKPITargets[Target_Value]),"Met","Below Target")</f>
        <v>Met</v>
      </c>
      <c r="V1057" t="str">
        <f>IF(tblOperations[[#This Row],[SLA_Compliance]]&gt;=_xlfn.XLOOKUP('04_References'!$A$3,tblKPITargets[KPI_Name],tblKPITargets[Target_Value]),"Met","Below Target")</f>
        <v>Met</v>
      </c>
      <c r="W1057" t="str">
        <f>IF(tblOperations[[#This Row],[Quality_Pass_Rate]]&gt;=_xlfn.XLOOKUP('04_References'!$A$4,tblKPITargets[KPI_Name],tblKPITargets[Target_Value]),"Met","Below Target")</f>
        <v>Met</v>
      </c>
      <c r="X1057" t="str">
        <f>IF(tblOperations[[#This Row],[Average_Completion_Days]]&lt;=_xlfn.XLOOKUP('04_References'!$A$7,tblKPITargets[KPI_Name],tblKPITargets[Target_Value]),"Met","Below Target")</f>
        <v>Met</v>
      </c>
      <c r="Y1057" t="str">
        <f>IF(tblOperations[[#This Row],[Closing_Backlog]]&lt;=_xlfn.XLOOKUP('04_References'!$A$8,tblKPITargets[KPI_Name],tblKPITargets[Target_Value]),"Met","Below Target")</f>
        <v>Met</v>
      </c>
    </row>
    <row r="1058" spans="1:25">
      <c r="A1058" s="6" t="s">
        <v>1087</v>
      </c>
      <c r="B1058" s="7">
        <v>46071</v>
      </c>
      <c r="C1058" s="2" t="s">
        <v>48</v>
      </c>
      <c r="D1058" s="2" t="s">
        <v>19</v>
      </c>
      <c r="E1058" s="2">
        <v>0</v>
      </c>
      <c r="F1058" s="2">
        <v>58</v>
      </c>
      <c r="G1058" s="2">
        <v>58</v>
      </c>
      <c r="H1058" s="2">
        <v>45</v>
      </c>
      <c r="I1058" s="2">
        <v>13</v>
      </c>
      <c r="J1058" s="2">
        <v>0</v>
      </c>
      <c r="K1058" s="2">
        <v>0</v>
      </c>
      <c r="L1058" s="2">
        <v>2.9</v>
      </c>
      <c r="M1058" s="2">
        <v>0.88500000000000001</v>
      </c>
      <c r="N1058" s="2">
        <v>0.98499999999999999</v>
      </c>
      <c r="O1058" s="2">
        <v>4.2</v>
      </c>
      <c r="P1058" s="2">
        <v>0.82</v>
      </c>
      <c r="Q1058" s="3">
        <v>0.77600000000000002</v>
      </c>
      <c r="R1058" s="4" t="str">
        <f>TRIM(tblOperations[[#This Row],[Region]])</f>
        <v>South East</v>
      </c>
      <c r="S1058" s="4" t="str">
        <f>TRIM(tblOperations[[#This Row],[Team]])</f>
        <v>Workplace Services</v>
      </c>
      <c r="T1058" s="4" t="str">
        <f>_xlfn.XLOOKUP(R1058,tblRegionReference[Region],tblRegionReference[Area],"Not Found")</f>
        <v>South</v>
      </c>
      <c r="U1058" s="4" t="str">
        <f>IF(tblOperations[[#This Row],[Completion_Rate]]&gt;=_xlfn.XLOOKUP("Completion Rate",tblKPITargets[KPI_Name],tblKPITargets[Target_Value]),"Met","Below Target")</f>
        <v>Below Target</v>
      </c>
      <c r="V1058" t="str">
        <f>IF(tblOperations[[#This Row],[SLA_Compliance]]&gt;=_xlfn.XLOOKUP('04_References'!$A$3,tblKPITargets[KPI_Name],tblKPITargets[Target_Value]),"Met","Below Target")</f>
        <v>Below Target</v>
      </c>
      <c r="W1058" t="str">
        <f>IF(tblOperations[[#This Row],[Quality_Pass_Rate]]&gt;=_xlfn.XLOOKUP('04_References'!$A$4,tblKPITargets[KPI_Name],tblKPITargets[Target_Value]),"Met","Below Target")</f>
        <v>Met</v>
      </c>
      <c r="X1058" t="str">
        <f>IF(tblOperations[[#This Row],[Average_Completion_Days]]&lt;=_xlfn.XLOOKUP('04_References'!$A$7,tblKPITargets[KPI_Name],tblKPITargets[Target_Value]),"Met","Below Target")</f>
        <v>Met</v>
      </c>
      <c r="Y1058" t="str">
        <f>IF(tblOperations[[#This Row],[Closing_Backlog]]&lt;=_xlfn.XLOOKUP('04_References'!$A$8,tblKPITargets[KPI_Name],tblKPITargets[Target_Value]),"Met","Below Target")</f>
        <v>Below Target</v>
      </c>
    </row>
    <row r="1059" spans="1:25">
      <c r="A1059" s="8" t="s">
        <v>1088</v>
      </c>
      <c r="B1059" s="9">
        <v>46071</v>
      </c>
      <c r="C1059" s="4" t="s">
        <v>48</v>
      </c>
      <c r="D1059" s="4" t="s">
        <v>21</v>
      </c>
      <c r="E1059" s="4">
        <v>1047</v>
      </c>
      <c r="F1059" s="4">
        <v>54</v>
      </c>
      <c r="G1059" s="4">
        <v>1101</v>
      </c>
      <c r="H1059" s="4">
        <v>26</v>
      </c>
      <c r="I1059" s="4">
        <v>1075</v>
      </c>
      <c r="J1059" s="4">
        <v>0</v>
      </c>
      <c r="K1059" s="4">
        <v>0</v>
      </c>
      <c r="L1059" s="4">
        <v>8</v>
      </c>
      <c r="M1059" s="4">
        <v>0.6</v>
      </c>
      <c r="N1059" s="4">
        <v>0.98299999999999998</v>
      </c>
      <c r="O1059" s="4">
        <v>2.5</v>
      </c>
      <c r="P1059" s="4">
        <v>0.82499999999999996</v>
      </c>
      <c r="Q1059" s="5">
        <v>2.4E-2</v>
      </c>
      <c r="R1059" s="4" t="str">
        <f>TRIM(tblOperations[[#This Row],[Region]])</f>
        <v>South East</v>
      </c>
      <c r="S1059" s="4" t="str">
        <f>TRIM(tblOperations[[#This Row],[Team]])</f>
        <v>Facilities Response</v>
      </c>
      <c r="T1059" s="4" t="str">
        <f>_xlfn.XLOOKUP(R1059,tblRegionReference[Region],tblRegionReference[Area],"Not Found")</f>
        <v>South</v>
      </c>
      <c r="U1059" s="4" t="str">
        <f>IF(tblOperations[[#This Row],[Completion_Rate]]&gt;=_xlfn.XLOOKUP("Completion Rate",tblKPITargets[KPI_Name],tblKPITargets[Target_Value]),"Met","Below Target")</f>
        <v>Below Target</v>
      </c>
      <c r="V1059" t="str">
        <f>IF(tblOperations[[#This Row],[SLA_Compliance]]&gt;=_xlfn.XLOOKUP('04_References'!$A$3,tblKPITargets[KPI_Name],tblKPITargets[Target_Value]),"Met","Below Target")</f>
        <v>Below Target</v>
      </c>
      <c r="W1059" t="str">
        <f>IF(tblOperations[[#This Row],[Quality_Pass_Rate]]&gt;=_xlfn.XLOOKUP('04_References'!$A$4,tblKPITargets[KPI_Name],tblKPITargets[Target_Value]),"Met","Below Target")</f>
        <v>Met</v>
      </c>
      <c r="X1059" t="str">
        <f>IF(tblOperations[[#This Row],[Average_Completion_Days]]&lt;=_xlfn.XLOOKUP('04_References'!$A$7,tblKPITargets[KPI_Name],tblKPITargets[Target_Value]),"Met","Below Target")</f>
        <v>Below Target</v>
      </c>
      <c r="Y1059" t="str">
        <f>IF(tblOperations[[#This Row],[Closing_Backlog]]&lt;=_xlfn.XLOOKUP('04_References'!$A$8,tblKPITargets[KPI_Name],tblKPITargets[Target_Value]),"Met","Below Target")</f>
        <v>Below Target</v>
      </c>
    </row>
    <row r="1060" spans="1:25">
      <c r="A1060" s="6" t="s">
        <v>1089</v>
      </c>
      <c r="B1060" s="7">
        <v>46071</v>
      </c>
      <c r="C1060" s="2" t="s">
        <v>48</v>
      </c>
      <c r="D1060" s="2" t="s">
        <v>23</v>
      </c>
      <c r="E1060" s="2">
        <v>11</v>
      </c>
      <c r="F1060" s="2">
        <v>42</v>
      </c>
      <c r="G1060" s="2">
        <v>53</v>
      </c>
      <c r="H1060" s="2">
        <v>53</v>
      </c>
      <c r="I1060" s="2">
        <v>0</v>
      </c>
      <c r="J1060" s="2">
        <v>0</v>
      </c>
      <c r="K1060" s="2">
        <v>0</v>
      </c>
      <c r="L1060" s="2">
        <v>1.1000000000000001</v>
      </c>
      <c r="M1060" s="2">
        <v>0.97599999999999998</v>
      </c>
      <c r="N1060" s="2">
        <v>0.97699999999999998</v>
      </c>
      <c r="O1060" s="2">
        <v>4.7</v>
      </c>
      <c r="P1060" s="2">
        <v>0.75900000000000001</v>
      </c>
      <c r="Q1060" s="3">
        <v>1</v>
      </c>
      <c r="R1060" s="4" t="str">
        <f>TRIM(tblOperations[[#This Row],[Region]])</f>
        <v>South East</v>
      </c>
      <c r="S1060" s="4" t="str">
        <f>TRIM(tblOperations[[#This Row],[Team]])</f>
        <v>Estates Support</v>
      </c>
      <c r="T1060" s="4" t="str">
        <f>_xlfn.XLOOKUP(R1060,tblRegionReference[Region],tblRegionReference[Area],"Not Found")</f>
        <v>South</v>
      </c>
      <c r="U1060" s="4" t="str">
        <f>IF(tblOperations[[#This Row],[Completion_Rate]]&gt;=_xlfn.XLOOKUP("Completion Rate",tblKPITargets[KPI_Name],tblKPITargets[Target_Value]),"Met","Below Target")</f>
        <v>Met</v>
      </c>
      <c r="V1060" t="str">
        <f>IF(tblOperations[[#This Row],[SLA_Compliance]]&gt;=_xlfn.XLOOKUP('04_References'!$A$3,tblKPITargets[KPI_Name],tblKPITargets[Target_Value]),"Met","Below Target")</f>
        <v>Met</v>
      </c>
      <c r="W1060" t="str">
        <f>IF(tblOperations[[#This Row],[Quality_Pass_Rate]]&gt;=_xlfn.XLOOKUP('04_References'!$A$4,tblKPITargets[KPI_Name],tblKPITargets[Target_Value]),"Met","Below Target")</f>
        <v>Met</v>
      </c>
      <c r="X1060" t="str">
        <f>IF(tblOperations[[#This Row],[Average_Completion_Days]]&lt;=_xlfn.XLOOKUP('04_References'!$A$7,tblKPITargets[KPI_Name],tblKPITargets[Target_Value]),"Met","Below Target")</f>
        <v>Met</v>
      </c>
      <c r="Y1060" t="str">
        <f>IF(tblOperations[[#This Row],[Closing_Backlog]]&lt;=_xlfn.XLOOKUP('04_References'!$A$8,tblKPITargets[KPI_Name],tblKPITargets[Target_Value]),"Met","Below Target")</f>
        <v>Met</v>
      </c>
    </row>
    <row r="1061" spans="1:25">
      <c r="A1061" s="8" t="s">
        <v>1090</v>
      </c>
      <c r="B1061" s="9">
        <v>46071</v>
      </c>
      <c r="C1061" s="4" t="s">
        <v>48</v>
      </c>
      <c r="D1061" s="4" t="s">
        <v>25</v>
      </c>
      <c r="E1061" s="4">
        <v>337</v>
      </c>
      <c r="F1061" s="4">
        <v>43</v>
      </c>
      <c r="G1061" s="4">
        <v>380</v>
      </c>
      <c r="H1061" s="4">
        <v>24</v>
      </c>
      <c r="I1061" s="4">
        <v>356</v>
      </c>
      <c r="J1061" s="4">
        <v>0</v>
      </c>
      <c r="K1061" s="4">
        <v>0</v>
      </c>
      <c r="L1061" s="4">
        <v>8</v>
      </c>
      <c r="M1061" s="4">
        <v>0.6</v>
      </c>
      <c r="N1061" s="4">
        <v>0.97099999999999997</v>
      </c>
      <c r="O1061" s="4">
        <v>2.5</v>
      </c>
      <c r="P1061" s="4">
        <v>0.751</v>
      </c>
      <c r="Q1061" s="5">
        <v>6.3E-2</v>
      </c>
      <c r="R1061" s="4" t="str">
        <f>TRIM(tblOperations[[#This Row],[Region]])</f>
        <v>South East</v>
      </c>
      <c r="S1061" s="4" t="str">
        <f>TRIM(tblOperations[[#This Row],[Team]])</f>
        <v>Workplace Projects</v>
      </c>
      <c r="T1061" s="4" t="str">
        <f>_xlfn.XLOOKUP(R1061,tblRegionReference[Region],tblRegionReference[Area],"Not Found")</f>
        <v>South</v>
      </c>
      <c r="U1061" s="4" t="str">
        <f>IF(tblOperations[[#This Row],[Completion_Rate]]&gt;=_xlfn.XLOOKUP("Completion Rate",tblKPITargets[KPI_Name],tblKPITargets[Target_Value]),"Met","Below Target")</f>
        <v>Below Target</v>
      </c>
      <c r="V1061" t="str">
        <f>IF(tblOperations[[#This Row],[SLA_Compliance]]&gt;=_xlfn.XLOOKUP('04_References'!$A$3,tblKPITargets[KPI_Name],tblKPITargets[Target_Value]),"Met","Below Target")</f>
        <v>Below Target</v>
      </c>
      <c r="W1061" t="str">
        <f>IF(tblOperations[[#This Row],[Quality_Pass_Rate]]&gt;=_xlfn.XLOOKUP('04_References'!$A$4,tblKPITargets[KPI_Name],tblKPITargets[Target_Value]),"Met","Below Target")</f>
        <v>Met</v>
      </c>
      <c r="X1061" t="str">
        <f>IF(tblOperations[[#This Row],[Average_Completion_Days]]&lt;=_xlfn.XLOOKUP('04_References'!$A$7,tblKPITargets[KPI_Name],tblKPITargets[Target_Value]),"Met","Below Target")</f>
        <v>Below Target</v>
      </c>
      <c r="Y1061" t="str">
        <f>IF(tblOperations[[#This Row],[Closing_Backlog]]&lt;=_xlfn.XLOOKUP('04_References'!$A$8,tblKPITargets[KPI_Name],tblKPITargets[Target_Value]),"Met","Below Target")</f>
        <v>Below Target</v>
      </c>
    </row>
    <row r="1062" spans="1:25">
      <c r="A1062" s="6" t="s">
        <v>1091</v>
      </c>
      <c r="B1062" s="7">
        <v>46071</v>
      </c>
      <c r="C1062" s="2" t="s">
        <v>53</v>
      </c>
      <c r="D1062" s="2" t="s">
        <v>19</v>
      </c>
      <c r="E1062" s="2">
        <v>575</v>
      </c>
      <c r="F1062" s="2">
        <v>35</v>
      </c>
      <c r="G1062" s="2">
        <v>610</v>
      </c>
      <c r="H1062" s="2">
        <v>28</v>
      </c>
      <c r="I1062" s="2">
        <v>582</v>
      </c>
      <c r="J1062" s="2">
        <v>1</v>
      </c>
      <c r="K1062" s="2">
        <v>0</v>
      </c>
      <c r="L1062" s="2">
        <v>8</v>
      </c>
      <c r="M1062" s="2">
        <v>0.6</v>
      </c>
      <c r="N1062" s="2">
        <v>0.97699999999999998</v>
      </c>
      <c r="O1062" s="2">
        <v>2.5</v>
      </c>
      <c r="P1062" s="2">
        <v>0.65700000000000003</v>
      </c>
      <c r="Q1062" s="3">
        <v>4.5999999999999999E-2</v>
      </c>
      <c r="R1062" s="4" t="str">
        <f>TRIM(tblOperations[[#This Row],[Region]])</f>
        <v>Wales</v>
      </c>
      <c r="S1062" s="4" t="str">
        <f>TRIM(tblOperations[[#This Row],[Team]])</f>
        <v>Workplace Services</v>
      </c>
      <c r="T1062" s="4" t="str">
        <f>_xlfn.XLOOKUP(R1062,tblRegionReference[Region],tblRegionReference[Area],"Not Found")</f>
        <v>Wales</v>
      </c>
      <c r="U1062" s="4" t="str">
        <f>IF(tblOperations[[#This Row],[Completion_Rate]]&gt;=_xlfn.XLOOKUP("Completion Rate",tblKPITargets[KPI_Name],tblKPITargets[Target_Value]),"Met","Below Target")</f>
        <v>Below Target</v>
      </c>
      <c r="V1062" t="str">
        <f>IF(tblOperations[[#This Row],[SLA_Compliance]]&gt;=_xlfn.XLOOKUP('04_References'!$A$3,tblKPITargets[KPI_Name],tblKPITargets[Target_Value]),"Met","Below Target")</f>
        <v>Below Target</v>
      </c>
      <c r="W1062" t="str">
        <f>IF(tblOperations[[#This Row],[Quality_Pass_Rate]]&gt;=_xlfn.XLOOKUP('04_References'!$A$4,tblKPITargets[KPI_Name],tblKPITargets[Target_Value]),"Met","Below Target")</f>
        <v>Met</v>
      </c>
      <c r="X1062" t="str">
        <f>IF(tblOperations[[#This Row],[Average_Completion_Days]]&lt;=_xlfn.XLOOKUP('04_References'!$A$7,tblKPITargets[KPI_Name],tblKPITargets[Target_Value]),"Met","Below Target")</f>
        <v>Below Target</v>
      </c>
      <c r="Y1062" t="str">
        <f>IF(tblOperations[[#This Row],[Closing_Backlog]]&lt;=_xlfn.XLOOKUP('04_References'!$A$8,tblKPITargets[KPI_Name],tblKPITargets[Target_Value]),"Met","Below Target")</f>
        <v>Below Target</v>
      </c>
    </row>
    <row r="1063" spans="1:25">
      <c r="A1063" s="8" t="s">
        <v>1092</v>
      </c>
      <c r="B1063" s="9">
        <v>46071</v>
      </c>
      <c r="C1063" s="4" t="s">
        <v>53</v>
      </c>
      <c r="D1063" s="4" t="s">
        <v>21</v>
      </c>
      <c r="E1063" s="4">
        <v>539</v>
      </c>
      <c r="F1063" s="4">
        <v>39</v>
      </c>
      <c r="G1063" s="4">
        <v>578</v>
      </c>
      <c r="H1063" s="4">
        <v>24</v>
      </c>
      <c r="I1063" s="4">
        <v>554</v>
      </c>
      <c r="J1063" s="4">
        <v>0</v>
      </c>
      <c r="K1063" s="4">
        <v>0</v>
      </c>
      <c r="L1063" s="4">
        <v>8</v>
      </c>
      <c r="M1063" s="4">
        <v>0.6</v>
      </c>
      <c r="N1063" s="4">
        <v>1</v>
      </c>
      <c r="O1063" s="4">
        <v>2.5</v>
      </c>
      <c r="P1063" s="4">
        <v>0.755</v>
      </c>
      <c r="Q1063" s="5">
        <v>4.2000000000000003E-2</v>
      </c>
      <c r="R1063" s="4" t="str">
        <f>TRIM(tblOperations[[#This Row],[Region]])</f>
        <v>Wales</v>
      </c>
      <c r="S1063" s="4" t="str">
        <f>TRIM(tblOperations[[#This Row],[Team]])</f>
        <v>Facilities Response</v>
      </c>
      <c r="T1063" s="4" t="str">
        <f>_xlfn.XLOOKUP(R1063,tblRegionReference[Region],tblRegionReference[Area],"Not Found")</f>
        <v>Wales</v>
      </c>
      <c r="U1063" s="4" t="str">
        <f>IF(tblOperations[[#This Row],[Completion_Rate]]&gt;=_xlfn.XLOOKUP("Completion Rate",tblKPITargets[KPI_Name],tblKPITargets[Target_Value]),"Met","Below Target")</f>
        <v>Below Target</v>
      </c>
      <c r="V1063" t="str">
        <f>IF(tblOperations[[#This Row],[SLA_Compliance]]&gt;=_xlfn.XLOOKUP('04_References'!$A$3,tblKPITargets[KPI_Name],tblKPITargets[Target_Value]),"Met","Below Target")</f>
        <v>Below Target</v>
      </c>
      <c r="W1063" t="str">
        <f>IF(tblOperations[[#This Row],[Quality_Pass_Rate]]&gt;=_xlfn.XLOOKUP('04_References'!$A$4,tblKPITargets[KPI_Name],tblKPITargets[Target_Value]),"Met","Below Target")</f>
        <v>Met</v>
      </c>
      <c r="X1063" t="str">
        <f>IF(tblOperations[[#This Row],[Average_Completion_Days]]&lt;=_xlfn.XLOOKUP('04_References'!$A$7,tblKPITargets[KPI_Name],tblKPITargets[Target_Value]),"Met","Below Target")</f>
        <v>Below Target</v>
      </c>
      <c r="Y1063" t="str">
        <f>IF(tblOperations[[#This Row],[Closing_Backlog]]&lt;=_xlfn.XLOOKUP('04_References'!$A$8,tblKPITargets[KPI_Name],tblKPITargets[Target_Value]),"Met","Below Target")</f>
        <v>Below Target</v>
      </c>
    </row>
    <row r="1064" spans="1:25">
      <c r="A1064" s="6" t="s">
        <v>1093</v>
      </c>
      <c r="B1064" s="7">
        <v>46071</v>
      </c>
      <c r="C1064" s="2" t="s">
        <v>53</v>
      </c>
      <c r="D1064" s="2" t="s">
        <v>23</v>
      </c>
      <c r="E1064" s="2">
        <v>381</v>
      </c>
      <c r="F1064" s="2">
        <v>56</v>
      </c>
      <c r="G1064" s="2">
        <v>437</v>
      </c>
      <c r="H1064" s="2">
        <v>32</v>
      </c>
      <c r="I1064" s="2">
        <v>405</v>
      </c>
      <c r="J1064" s="2">
        <v>0</v>
      </c>
      <c r="K1064" s="2">
        <v>0</v>
      </c>
      <c r="L1064" s="2">
        <v>8</v>
      </c>
      <c r="M1064" s="2">
        <v>0.6</v>
      </c>
      <c r="N1064" s="2">
        <v>0.97699999999999998</v>
      </c>
      <c r="O1064" s="2">
        <v>2.5</v>
      </c>
      <c r="P1064" s="2">
        <v>0.74</v>
      </c>
      <c r="Q1064" s="3">
        <v>7.2999999999999995E-2</v>
      </c>
      <c r="R1064" s="4" t="str">
        <f>TRIM(tblOperations[[#This Row],[Region]])</f>
        <v>Wales</v>
      </c>
      <c r="S1064" s="4" t="str">
        <f>TRIM(tblOperations[[#This Row],[Team]])</f>
        <v>Estates Support</v>
      </c>
      <c r="T1064" s="4" t="str">
        <f>_xlfn.XLOOKUP(R1064,tblRegionReference[Region],tblRegionReference[Area],"Not Found")</f>
        <v>Wales</v>
      </c>
      <c r="U1064" s="4" t="str">
        <f>IF(tblOperations[[#This Row],[Completion_Rate]]&gt;=_xlfn.XLOOKUP("Completion Rate",tblKPITargets[KPI_Name],tblKPITargets[Target_Value]),"Met","Below Target")</f>
        <v>Below Target</v>
      </c>
      <c r="V1064" t="str">
        <f>IF(tblOperations[[#This Row],[SLA_Compliance]]&gt;=_xlfn.XLOOKUP('04_References'!$A$3,tblKPITargets[KPI_Name],tblKPITargets[Target_Value]),"Met","Below Target")</f>
        <v>Below Target</v>
      </c>
      <c r="W1064" t="str">
        <f>IF(tblOperations[[#This Row],[Quality_Pass_Rate]]&gt;=_xlfn.XLOOKUP('04_References'!$A$4,tblKPITargets[KPI_Name],tblKPITargets[Target_Value]),"Met","Below Target")</f>
        <v>Met</v>
      </c>
      <c r="X1064" t="str">
        <f>IF(tblOperations[[#This Row],[Average_Completion_Days]]&lt;=_xlfn.XLOOKUP('04_References'!$A$7,tblKPITargets[KPI_Name],tblKPITargets[Target_Value]),"Met","Below Target")</f>
        <v>Below Target</v>
      </c>
      <c r="Y1064" t="str">
        <f>IF(tblOperations[[#This Row],[Closing_Backlog]]&lt;=_xlfn.XLOOKUP('04_References'!$A$8,tblKPITargets[KPI_Name],tblKPITargets[Target_Value]),"Met","Below Target")</f>
        <v>Below Target</v>
      </c>
    </row>
    <row r="1065" spans="1:25">
      <c r="A1065" s="8" t="s">
        <v>1094</v>
      </c>
      <c r="B1065" s="9">
        <v>46071</v>
      </c>
      <c r="C1065" s="4" t="s">
        <v>53</v>
      </c>
      <c r="D1065" s="4" t="s">
        <v>25</v>
      </c>
      <c r="E1065" s="4">
        <v>0</v>
      </c>
      <c r="F1065" s="4">
        <v>26</v>
      </c>
      <c r="G1065" s="4">
        <v>26</v>
      </c>
      <c r="H1065" s="4">
        <v>26</v>
      </c>
      <c r="I1065" s="4">
        <v>0</v>
      </c>
      <c r="J1065" s="4">
        <v>0</v>
      </c>
      <c r="K1065" s="4">
        <v>0</v>
      </c>
      <c r="L1065" s="4">
        <v>1.2</v>
      </c>
      <c r="M1065" s="4">
        <v>0.96799999999999997</v>
      </c>
      <c r="N1065" s="4">
        <v>0.98899999999999999</v>
      </c>
      <c r="O1065" s="4">
        <v>4.7</v>
      </c>
      <c r="P1065" s="4">
        <v>0.64900000000000002</v>
      </c>
      <c r="Q1065" s="5">
        <v>1</v>
      </c>
      <c r="R1065" s="4" t="str">
        <f>TRIM(tblOperations[[#This Row],[Region]])</f>
        <v>Wales</v>
      </c>
      <c r="S1065" s="4" t="str">
        <f>TRIM(tblOperations[[#This Row],[Team]])</f>
        <v>Workplace Projects</v>
      </c>
      <c r="T1065" s="4" t="str">
        <f>_xlfn.XLOOKUP(R1065,tblRegionReference[Region],tblRegionReference[Area],"Not Found")</f>
        <v>Wales</v>
      </c>
      <c r="U1065" s="4" t="str">
        <f>IF(tblOperations[[#This Row],[Completion_Rate]]&gt;=_xlfn.XLOOKUP("Completion Rate",tblKPITargets[KPI_Name],tblKPITargets[Target_Value]),"Met","Below Target")</f>
        <v>Met</v>
      </c>
      <c r="V1065" t="str">
        <f>IF(tblOperations[[#This Row],[SLA_Compliance]]&gt;=_xlfn.XLOOKUP('04_References'!$A$3,tblKPITargets[KPI_Name],tblKPITargets[Target_Value]),"Met","Below Target")</f>
        <v>Met</v>
      </c>
      <c r="W1065" t="str">
        <f>IF(tblOperations[[#This Row],[Quality_Pass_Rate]]&gt;=_xlfn.XLOOKUP('04_References'!$A$4,tblKPITargets[KPI_Name],tblKPITargets[Target_Value]),"Met","Below Target")</f>
        <v>Met</v>
      </c>
      <c r="X1065" t="str">
        <f>IF(tblOperations[[#This Row],[Average_Completion_Days]]&lt;=_xlfn.XLOOKUP('04_References'!$A$7,tblKPITargets[KPI_Name],tblKPITargets[Target_Value]),"Met","Below Target")</f>
        <v>Met</v>
      </c>
      <c r="Y1065" t="str">
        <f>IF(tblOperations[[#This Row],[Closing_Backlog]]&lt;=_xlfn.XLOOKUP('04_References'!$A$8,tblKPITargets[KPI_Name],tblKPITargets[Target_Value]),"Met","Below Target")</f>
        <v>Met</v>
      </c>
    </row>
    <row r="1066" spans="1:25">
      <c r="A1066" s="6" t="s">
        <v>1095</v>
      </c>
      <c r="B1066" s="7">
        <v>46072</v>
      </c>
      <c r="C1066" s="2" t="s">
        <v>18</v>
      </c>
      <c r="D1066" s="2" t="s">
        <v>19</v>
      </c>
      <c r="E1066" s="2">
        <v>158</v>
      </c>
      <c r="F1066" s="2">
        <v>56</v>
      </c>
      <c r="G1066" s="2">
        <v>214</v>
      </c>
      <c r="H1066" s="2">
        <v>38</v>
      </c>
      <c r="I1066" s="2">
        <v>176</v>
      </c>
      <c r="J1066" s="2">
        <v>0</v>
      </c>
      <c r="K1066" s="2">
        <v>0</v>
      </c>
      <c r="L1066" s="2">
        <v>8</v>
      </c>
      <c r="M1066" s="2">
        <v>0.6</v>
      </c>
      <c r="N1066" s="2">
        <v>0.98899999999999999</v>
      </c>
      <c r="O1066" s="2">
        <v>2.5</v>
      </c>
      <c r="P1066" s="2">
        <v>0.81299999999999994</v>
      </c>
      <c r="Q1066" s="3">
        <v>0.17799999999999999</v>
      </c>
      <c r="R1066" s="4" t="str">
        <f>TRIM(tblOperations[[#This Row],[Region]])</f>
        <v>Scotland</v>
      </c>
      <c r="S1066" s="4" t="str">
        <f>TRIM(tblOperations[[#This Row],[Team]])</f>
        <v>Workplace Services</v>
      </c>
      <c r="T1066" s="4" t="str">
        <f>_xlfn.XLOOKUP(R1066,tblRegionReference[Region],tblRegionReference[Area],"Not Found")</f>
        <v>North</v>
      </c>
      <c r="U1066" s="4" t="str">
        <f>IF(tblOperations[[#This Row],[Completion_Rate]]&gt;=_xlfn.XLOOKUP("Completion Rate",tblKPITargets[KPI_Name],tblKPITargets[Target_Value]),"Met","Below Target")</f>
        <v>Below Target</v>
      </c>
      <c r="V1066" t="str">
        <f>IF(tblOperations[[#This Row],[SLA_Compliance]]&gt;=_xlfn.XLOOKUP('04_References'!$A$3,tblKPITargets[KPI_Name],tblKPITargets[Target_Value]),"Met","Below Target")</f>
        <v>Below Target</v>
      </c>
      <c r="W1066" t="str">
        <f>IF(tblOperations[[#This Row],[Quality_Pass_Rate]]&gt;=_xlfn.XLOOKUP('04_References'!$A$4,tblKPITargets[KPI_Name],tblKPITargets[Target_Value]),"Met","Below Target")</f>
        <v>Met</v>
      </c>
      <c r="X1066" t="str">
        <f>IF(tblOperations[[#This Row],[Average_Completion_Days]]&lt;=_xlfn.XLOOKUP('04_References'!$A$7,tblKPITargets[KPI_Name],tblKPITargets[Target_Value]),"Met","Below Target")</f>
        <v>Below Target</v>
      </c>
      <c r="Y1066" t="str">
        <f>IF(tblOperations[[#This Row],[Closing_Backlog]]&lt;=_xlfn.XLOOKUP('04_References'!$A$8,tblKPITargets[KPI_Name],tblKPITargets[Target_Value]),"Met","Below Target")</f>
        <v>Below Target</v>
      </c>
    </row>
    <row r="1067" spans="1:25">
      <c r="A1067" s="8" t="s">
        <v>1096</v>
      </c>
      <c r="B1067" s="9">
        <v>46072</v>
      </c>
      <c r="C1067" s="4" t="s">
        <v>18</v>
      </c>
      <c r="D1067" s="4" t="s">
        <v>21</v>
      </c>
      <c r="E1067" s="4">
        <v>0</v>
      </c>
      <c r="F1067" s="4">
        <v>58</v>
      </c>
      <c r="G1067" s="4">
        <v>58</v>
      </c>
      <c r="H1067" s="4">
        <v>58</v>
      </c>
      <c r="I1067" s="4">
        <v>0</v>
      </c>
      <c r="J1067" s="4">
        <v>0</v>
      </c>
      <c r="K1067" s="4">
        <v>0</v>
      </c>
      <c r="L1067" s="4">
        <v>1.5</v>
      </c>
      <c r="M1067" s="4">
        <v>0.999</v>
      </c>
      <c r="N1067" s="4">
        <v>1</v>
      </c>
      <c r="O1067" s="4">
        <v>4.5999999999999996</v>
      </c>
      <c r="P1067" s="4">
        <v>0.66500000000000004</v>
      </c>
      <c r="Q1067" s="5">
        <v>1</v>
      </c>
      <c r="R1067" s="4" t="str">
        <f>TRIM(tblOperations[[#This Row],[Region]])</f>
        <v>Scotland</v>
      </c>
      <c r="S1067" s="4" t="str">
        <f>TRIM(tblOperations[[#This Row],[Team]])</f>
        <v>Facilities Response</v>
      </c>
      <c r="T1067" s="4" t="str">
        <f>_xlfn.XLOOKUP(R1067,tblRegionReference[Region],tblRegionReference[Area],"Not Found")</f>
        <v>North</v>
      </c>
      <c r="U1067" s="4" t="str">
        <f>IF(tblOperations[[#This Row],[Completion_Rate]]&gt;=_xlfn.XLOOKUP("Completion Rate",tblKPITargets[KPI_Name],tblKPITargets[Target_Value]),"Met","Below Target")</f>
        <v>Met</v>
      </c>
      <c r="V1067" t="str">
        <f>IF(tblOperations[[#This Row],[SLA_Compliance]]&gt;=_xlfn.XLOOKUP('04_References'!$A$3,tblKPITargets[KPI_Name],tblKPITargets[Target_Value]),"Met","Below Target")</f>
        <v>Met</v>
      </c>
      <c r="W1067" t="str">
        <f>IF(tblOperations[[#This Row],[Quality_Pass_Rate]]&gt;=_xlfn.XLOOKUP('04_References'!$A$4,tblKPITargets[KPI_Name],tblKPITargets[Target_Value]),"Met","Below Target")</f>
        <v>Met</v>
      </c>
      <c r="X1067" t="str">
        <f>IF(tblOperations[[#This Row],[Average_Completion_Days]]&lt;=_xlfn.XLOOKUP('04_References'!$A$7,tblKPITargets[KPI_Name],tblKPITargets[Target_Value]),"Met","Below Target")</f>
        <v>Met</v>
      </c>
      <c r="Y1067" t="str">
        <f>IF(tblOperations[[#This Row],[Closing_Backlog]]&lt;=_xlfn.XLOOKUP('04_References'!$A$8,tblKPITargets[KPI_Name],tblKPITargets[Target_Value]),"Met","Below Target")</f>
        <v>Met</v>
      </c>
    </row>
    <row r="1068" spans="1:25">
      <c r="A1068" s="6" t="s">
        <v>1097</v>
      </c>
      <c r="B1068" s="7">
        <v>46072</v>
      </c>
      <c r="C1068" s="2" t="s">
        <v>18</v>
      </c>
      <c r="D1068" s="2" t="s">
        <v>23</v>
      </c>
      <c r="E1068" s="2">
        <v>307</v>
      </c>
      <c r="F1068" s="2">
        <v>27</v>
      </c>
      <c r="G1068" s="2">
        <v>334</v>
      </c>
      <c r="H1068" s="2">
        <v>38</v>
      </c>
      <c r="I1068" s="2">
        <v>296</v>
      </c>
      <c r="J1068" s="2">
        <v>0</v>
      </c>
      <c r="K1068" s="2">
        <v>0</v>
      </c>
      <c r="L1068" s="2">
        <v>8</v>
      </c>
      <c r="M1068" s="2">
        <v>0.6</v>
      </c>
      <c r="N1068" s="2">
        <v>0.97099999999999997</v>
      </c>
      <c r="O1068" s="2">
        <v>2.5</v>
      </c>
      <c r="P1068" s="2">
        <v>0.7</v>
      </c>
      <c r="Q1068" s="3">
        <v>0.114</v>
      </c>
      <c r="R1068" s="4" t="str">
        <f>TRIM(tblOperations[[#This Row],[Region]])</f>
        <v>Scotland</v>
      </c>
      <c r="S1068" s="4" t="str">
        <f>TRIM(tblOperations[[#This Row],[Team]])</f>
        <v>Estates Support</v>
      </c>
      <c r="T1068" s="4" t="str">
        <f>_xlfn.XLOOKUP(R1068,tblRegionReference[Region],tblRegionReference[Area],"Not Found")</f>
        <v>North</v>
      </c>
      <c r="U1068" s="4" t="str">
        <f>IF(tblOperations[[#This Row],[Completion_Rate]]&gt;=_xlfn.XLOOKUP("Completion Rate",tblKPITargets[KPI_Name],tblKPITargets[Target_Value]),"Met","Below Target")</f>
        <v>Below Target</v>
      </c>
      <c r="V1068" t="str">
        <f>IF(tblOperations[[#This Row],[SLA_Compliance]]&gt;=_xlfn.XLOOKUP('04_References'!$A$3,tblKPITargets[KPI_Name],tblKPITargets[Target_Value]),"Met","Below Target")</f>
        <v>Below Target</v>
      </c>
      <c r="W1068" t="str">
        <f>IF(tblOperations[[#This Row],[Quality_Pass_Rate]]&gt;=_xlfn.XLOOKUP('04_References'!$A$4,tblKPITargets[KPI_Name],tblKPITargets[Target_Value]),"Met","Below Target")</f>
        <v>Met</v>
      </c>
      <c r="X1068" t="str">
        <f>IF(tblOperations[[#This Row],[Average_Completion_Days]]&lt;=_xlfn.XLOOKUP('04_References'!$A$7,tblKPITargets[KPI_Name],tblKPITargets[Target_Value]),"Met","Below Target")</f>
        <v>Below Target</v>
      </c>
      <c r="Y1068" t="str">
        <f>IF(tblOperations[[#This Row],[Closing_Backlog]]&lt;=_xlfn.XLOOKUP('04_References'!$A$8,tblKPITargets[KPI_Name],tblKPITargets[Target_Value]),"Met","Below Target")</f>
        <v>Below Target</v>
      </c>
    </row>
    <row r="1069" spans="1:25">
      <c r="A1069" s="8" t="s">
        <v>1098</v>
      </c>
      <c r="B1069" s="9">
        <v>46072</v>
      </c>
      <c r="C1069" s="4" t="s">
        <v>18</v>
      </c>
      <c r="D1069" s="4" t="s">
        <v>25</v>
      </c>
      <c r="E1069" s="4">
        <v>0</v>
      </c>
      <c r="F1069" s="4">
        <v>23</v>
      </c>
      <c r="G1069" s="4">
        <v>23</v>
      </c>
      <c r="H1069" s="4">
        <v>23</v>
      </c>
      <c r="I1069" s="4">
        <v>0</v>
      </c>
      <c r="J1069" s="4">
        <v>0</v>
      </c>
      <c r="K1069" s="4">
        <v>0</v>
      </c>
      <c r="L1069" s="4">
        <v>1.7</v>
      </c>
      <c r="M1069" s="4">
        <v>1</v>
      </c>
      <c r="N1069" s="4">
        <v>1</v>
      </c>
      <c r="O1069" s="4">
        <v>4.4000000000000004</v>
      </c>
      <c r="P1069" s="4">
        <v>0.69499999999999995</v>
      </c>
      <c r="Q1069" s="5">
        <v>1</v>
      </c>
      <c r="R1069" s="4" t="str">
        <f>TRIM(tblOperations[[#This Row],[Region]])</f>
        <v>Scotland</v>
      </c>
      <c r="S1069" s="4" t="str">
        <f>TRIM(tblOperations[[#This Row],[Team]])</f>
        <v>Workplace Projects</v>
      </c>
      <c r="T1069" s="4" t="str">
        <f>_xlfn.XLOOKUP(R1069,tblRegionReference[Region],tblRegionReference[Area],"Not Found")</f>
        <v>North</v>
      </c>
      <c r="U1069" s="4" t="str">
        <f>IF(tblOperations[[#This Row],[Completion_Rate]]&gt;=_xlfn.XLOOKUP("Completion Rate",tblKPITargets[KPI_Name],tblKPITargets[Target_Value]),"Met","Below Target")</f>
        <v>Met</v>
      </c>
      <c r="V1069" t="str">
        <f>IF(tblOperations[[#This Row],[SLA_Compliance]]&gt;=_xlfn.XLOOKUP('04_References'!$A$3,tblKPITargets[KPI_Name],tblKPITargets[Target_Value]),"Met","Below Target")</f>
        <v>Met</v>
      </c>
      <c r="W1069" t="str">
        <f>IF(tblOperations[[#This Row],[Quality_Pass_Rate]]&gt;=_xlfn.XLOOKUP('04_References'!$A$4,tblKPITargets[KPI_Name],tblKPITargets[Target_Value]),"Met","Below Target")</f>
        <v>Met</v>
      </c>
      <c r="X1069" t="str">
        <f>IF(tblOperations[[#This Row],[Average_Completion_Days]]&lt;=_xlfn.XLOOKUP('04_References'!$A$7,tblKPITargets[KPI_Name],tblKPITargets[Target_Value]),"Met","Below Target")</f>
        <v>Met</v>
      </c>
      <c r="Y1069" t="str">
        <f>IF(tblOperations[[#This Row],[Closing_Backlog]]&lt;=_xlfn.XLOOKUP('04_References'!$A$8,tblKPITargets[KPI_Name],tblKPITargets[Target_Value]),"Met","Below Target")</f>
        <v>Met</v>
      </c>
    </row>
    <row r="1070" spans="1:25">
      <c r="A1070" s="6" t="s">
        <v>1099</v>
      </c>
      <c r="B1070" s="7">
        <v>46072</v>
      </c>
      <c r="C1070" s="2" t="s">
        <v>27</v>
      </c>
      <c r="D1070" s="2" t="s">
        <v>19</v>
      </c>
      <c r="E1070" s="2">
        <v>0</v>
      </c>
      <c r="F1070" s="2">
        <v>38</v>
      </c>
      <c r="G1070" s="2">
        <v>38</v>
      </c>
      <c r="H1070" s="2">
        <v>37</v>
      </c>
      <c r="I1070" s="2">
        <v>1</v>
      </c>
      <c r="J1070" s="2">
        <v>0</v>
      </c>
      <c r="K1070" s="2">
        <v>0</v>
      </c>
      <c r="L1070" s="2">
        <v>1.6</v>
      </c>
      <c r="M1070" s="2">
        <v>0.97599999999999998</v>
      </c>
      <c r="N1070" s="2">
        <v>0.98699999999999999</v>
      </c>
      <c r="O1070" s="2">
        <v>4.4000000000000004</v>
      </c>
      <c r="P1070" s="2">
        <v>0.79400000000000004</v>
      </c>
      <c r="Q1070" s="3">
        <v>0.97399999999999998</v>
      </c>
      <c r="R1070" s="4" t="str">
        <f>TRIM(tblOperations[[#This Row],[Region]])</f>
        <v>North East</v>
      </c>
      <c r="S1070" s="4" t="str">
        <f>TRIM(tblOperations[[#This Row],[Team]])</f>
        <v>Workplace Services</v>
      </c>
      <c r="T1070" s="4" t="str">
        <f>_xlfn.XLOOKUP(R1070,tblRegionReference[Region],tblRegionReference[Area],"Not Found")</f>
        <v>North</v>
      </c>
      <c r="U1070" s="4" t="str">
        <f>IF(tblOperations[[#This Row],[Completion_Rate]]&gt;=_xlfn.XLOOKUP("Completion Rate",tblKPITargets[KPI_Name],tblKPITargets[Target_Value]),"Met","Below Target")</f>
        <v>Met</v>
      </c>
      <c r="V1070" t="str">
        <f>IF(tblOperations[[#This Row],[SLA_Compliance]]&gt;=_xlfn.XLOOKUP('04_References'!$A$3,tblKPITargets[KPI_Name],tblKPITargets[Target_Value]),"Met","Below Target")</f>
        <v>Met</v>
      </c>
      <c r="W1070" t="str">
        <f>IF(tblOperations[[#This Row],[Quality_Pass_Rate]]&gt;=_xlfn.XLOOKUP('04_References'!$A$4,tblKPITargets[KPI_Name],tblKPITargets[Target_Value]),"Met","Below Target")</f>
        <v>Met</v>
      </c>
      <c r="X1070" t="str">
        <f>IF(tblOperations[[#This Row],[Average_Completion_Days]]&lt;=_xlfn.XLOOKUP('04_References'!$A$7,tblKPITargets[KPI_Name],tblKPITargets[Target_Value]),"Met","Below Target")</f>
        <v>Met</v>
      </c>
      <c r="Y1070" t="str">
        <f>IF(tblOperations[[#This Row],[Closing_Backlog]]&lt;=_xlfn.XLOOKUP('04_References'!$A$8,tblKPITargets[KPI_Name],tblKPITargets[Target_Value]),"Met","Below Target")</f>
        <v>Met</v>
      </c>
    </row>
    <row r="1071" spans="1:25">
      <c r="A1071" s="8" t="s">
        <v>1100</v>
      </c>
      <c r="B1071" s="9">
        <v>46072</v>
      </c>
      <c r="C1071" s="4" t="s">
        <v>27</v>
      </c>
      <c r="D1071" s="4" t="s">
        <v>21</v>
      </c>
      <c r="E1071" s="4">
        <v>17</v>
      </c>
      <c r="F1071" s="4">
        <v>42</v>
      </c>
      <c r="G1071" s="4">
        <v>59</v>
      </c>
      <c r="H1071" s="4">
        <v>46</v>
      </c>
      <c r="I1071" s="4">
        <v>13</v>
      </c>
      <c r="J1071" s="4">
        <v>0</v>
      </c>
      <c r="K1071" s="4">
        <v>0</v>
      </c>
      <c r="L1071" s="4">
        <v>2.2999999999999998</v>
      </c>
      <c r="M1071" s="4">
        <v>0.91200000000000003</v>
      </c>
      <c r="N1071" s="4">
        <v>1</v>
      </c>
      <c r="O1071" s="4">
        <v>4.3</v>
      </c>
      <c r="P1071" s="4">
        <v>0.626</v>
      </c>
      <c r="Q1071" s="5">
        <v>0.78</v>
      </c>
      <c r="R1071" s="4" t="str">
        <f>TRIM(tblOperations[[#This Row],[Region]])</f>
        <v>North East</v>
      </c>
      <c r="S1071" s="4" t="str">
        <f>TRIM(tblOperations[[#This Row],[Team]])</f>
        <v>Facilities Response</v>
      </c>
      <c r="T1071" s="4" t="str">
        <f>_xlfn.XLOOKUP(R1071,tblRegionReference[Region],tblRegionReference[Area],"Not Found")</f>
        <v>North</v>
      </c>
      <c r="U1071" s="4" t="str">
        <f>IF(tblOperations[[#This Row],[Completion_Rate]]&gt;=_xlfn.XLOOKUP("Completion Rate",tblKPITargets[KPI_Name],tblKPITargets[Target_Value]),"Met","Below Target")</f>
        <v>Below Target</v>
      </c>
      <c r="V1071" t="str">
        <f>IF(tblOperations[[#This Row],[SLA_Compliance]]&gt;=_xlfn.XLOOKUP('04_References'!$A$3,tblKPITargets[KPI_Name],tblKPITargets[Target_Value]),"Met","Below Target")</f>
        <v>Below Target</v>
      </c>
      <c r="W1071" t="str">
        <f>IF(tblOperations[[#This Row],[Quality_Pass_Rate]]&gt;=_xlfn.XLOOKUP('04_References'!$A$4,tblKPITargets[KPI_Name],tblKPITargets[Target_Value]),"Met","Below Target")</f>
        <v>Met</v>
      </c>
      <c r="X1071" t="str">
        <f>IF(tblOperations[[#This Row],[Average_Completion_Days]]&lt;=_xlfn.XLOOKUP('04_References'!$A$7,tblKPITargets[KPI_Name],tblKPITargets[Target_Value]),"Met","Below Target")</f>
        <v>Met</v>
      </c>
      <c r="Y1071" t="str">
        <f>IF(tblOperations[[#This Row],[Closing_Backlog]]&lt;=_xlfn.XLOOKUP('04_References'!$A$8,tblKPITargets[KPI_Name],tblKPITargets[Target_Value]),"Met","Below Target")</f>
        <v>Below Target</v>
      </c>
    </row>
    <row r="1072" spans="1:25">
      <c r="A1072" s="6" t="s">
        <v>1101</v>
      </c>
      <c r="B1072" s="7">
        <v>46072</v>
      </c>
      <c r="C1072" s="2" t="s">
        <v>27</v>
      </c>
      <c r="D1072" s="2" t="s">
        <v>23</v>
      </c>
      <c r="E1072" s="2">
        <v>724</v>
      </c>
      <c r="F1072" s="2">
        <v>37</v>
      </c>
      <c r="G1072" s="2">
        <v>761</v>
      </c>
      <c r="H1072" s="2">
        <v>24</v>
      </c>
      <c r="I1072" s="2">
        <v>737</v>
      </c>
      <c r="J1072" s="2">
        <v>0</v>
      </c>
      <c r="K1072" s="2">
        <v>0</v>
      </c>
      <c r="L1072" s="2">
        <v>8</v>
      </c>
      <c r="M1072" s="2">
        <v>0.6</v>
      </c>
      <c r="N1072" s="2">
        <v>0.98099999999999998</v>
      </c>
      <c r="O1072" s="2">
        <v>2.5</v>
      </c>
      <c r="P1072" s="2">
        <v>0.755</v>
      </c>
      <c r="Q1072" s="3">
        <v>3.2000000000000001E-2</v>
      </c>
      <c r="R1072" s="4" t="str">
        <f>TRIM(tblOperations[[#This Row],[Region]])</f>
        <v>North East</v>
      </c>
      <c r="S1072" s="4" t="str">
        <f>TRIM(tblOperations[[#This Row],[Team]])</f>
        <v>Estates Support</v>
      </c>
      <c r="T1072" s="4" t="str">
        <f>_xlfn.XLOOKUP(R1072,tblRegionReference[Region],tblRegionReference[Area],"Not Found")</f>
        <v>North</v>
      </c>
      <c r="U1072" s="4" t="str">
        <f>IF(tblOperations[[#This Row],[Completion_Rate]]&gt;=_xlfn.XLOOKUP("Completion Rate",tblKPITargets[KPI_Name],tblKPITargets[Target_Value]),"Met","Below Target")</f>
        <v>Below Target</v>
      </c>
      <c r="V1072" t="str">
        <f>IF(tblOperations[[#This Row],[SLA_Compliance]]&gt;=_xlfn.XLOOKUP('04_References'!$A$3,tblKPITargets[KPI_Name],tblKPITargets[Target_Value]),"Met","Below Target")</f>
        <v>Below Target</v>
      </c>
      <c r="W1072" t="str">
        <f>IF(tblOperations[[#This Row],[Quality_Pass_Rate]]&gt;=_xlfn.XLOOKUP('04_References'!$A$4,tblKPITargets[KPI_Name],tblKPITargets[Target_Value]),"Met","Below Target")</f>
        <v>Met</v>
      </c>
      <c r="X1072" t="str">
        <f>IF(tblOperations[[#This Row],[Average_Completion_Days]]&lt;=_xlfn.XLOOKUP('04_References'!$A$7,tblKPITargets[KPI_Name],tblKPITargets[Target_Value]),"Met","Below Target")</f>
        <v>Below Target</v>
      </c>
      <c r="Y1072" t="str">
        <f>IF(tblOperations[[#This Row],[Closing_Backlog]]&lt;=_xlfn.XLOOKUP('04_References'!$A$8,tblKPITargets[KPI_Name],tblKPITargets[Target_Value]),"Met","Below Target")</f>
        <v>Below Target</v>
      </c>
    </row>
    <row r="1073" spans="1:25">
      <c r="A1073" s="8" t="s">
        <v>1102</v>
      </c>
      <c r="B1073" s="9">
        <v>46072</v>
      </c>
      <c r="C1073" s="4" t="s">
        <v>27</v>
      </c>
      <c r="D1073" s="4" t="s">
        <v>25</v>
      </c>
      <c r="E1073" s="4">
        <v>41</v>
      </c>
      <c r="F1073" s="4">
        <v>27</v>
      </c>
      <c r="G1073" s="4">
        <v>68</v>
      </c>
      <c r="H1073" s="4">
        <v>32</v>
      </c>
      <c r="I1073" s="4">
        <v>36</v>
      </c>
      <c r="J1073" s="4">
        <v>0</v>
      </c>
      <c r="K1073" s="4">
        <v>0</v>
      </c>
      <c r="L1073" s="4">
        <v>4.3</v>
      </c>
      <c r="M1073" s="4">
        <v>0.745</v>
      </c>
      <c r="N1073" s="4">
        <v>0.98799999999999999</v>
      </c>
      <c r="O1073" s="4">
        <v>3.2</v>
      </c>
      <c r="P1073" s="4">
        <v>0.81100000000000005</v>
      </c>
      <c r="Q1073" s="5">
        <v>0.47099999999999997</v>
      </c>
      <c r="R1073" s="4" t="str">
        <f>TRIM(tblOperations[[#This Row],[Region]])</f>
        <v>North East</v>
      </c>
      <c r="S1073" s="4" t="str">
        <f>TRIM(tblOperations[[#This Row],[Team]])</f>
        <v>Workplace Projects</v>
      </c>
      <c r="T1073" s="4" t="str">
        <f>_xlfn.XLOOKUP(R1073,tblRegionReference[Region],tblRegionReference[Area],"Not Found")</f>
        <v>North</v>
      </c>
      <c r="U1073" s="4" t="str">
        <f>IF(tblOperations[[#This Row],[Completion_Rate]]&gt;=_xlfn.XLOOKUP("Completion Rate",tblKPITargets[KPI_Name],tblKPITargets[Target_Value]),"Met","Below Target")</f>
        <v>Below Target</v>
      </c>
      <c r="V1073" t="str">
        <f>IF(tblOperations[[#This Row],[SLA_Compliance]]&gt;=_xlfn.XLOOKUP('04_References'!$A$3,tblKPITargets[KPI_Name],tblKPITargets[Target_Value]),"Met","Below Target")</f>
        <v>Below Target</v>
      </c>
      <c r="W1073" t="str">
        <f>IF(tblOperations[[#This Row],[Quality_Pass_Rate]]&gt;=_xlfn.XLOOKUP('04_References'!$A$4,tblKPITargets[KPI_Name],tblKPITargets[Target_Value]),"Met","Below Target")</f>
        <v>Met</v>
      </c>
      <c r="X1073" t="str">
        <f>IF(tblOperations[[#This Row],[Average_Completion_Days]]&lt;=_xlfn.XLOOKUP('04_References'!$A$7,tblKPITargets[KPI_Name],tblKPITargets[Target_Value]),"Met","Below Target")</f>
        <v>Below Target</v>
      </c>
      <c r="Y1073" t="str">
        <f>IF(tblOperations[[#This Row],[Closing_Backlog]]&lt;=_xlfn.XLOOKUP('04_References'!$A$8,tblKPITargets[KPI_Name],tblKPITargets[Target_Value]),"Met","Below Target")</f>
        <v>Below Target</v>
      </c>
    </row>
    <row r="1074" spans="1:25">
      <c r="A1074" s="6" t="s">
        <v>1103</v>
      </c>
      <c r="B1074" s="7">
        <v>46072</v>
      </c>
      <c r="C1074" s="2" t="s">
        <v>32</v>
      </c>
      <c r="D1074" s="2" t="s">
        <v>19</v>
      </c>
      <c r="E1074" s="2">
        <v>309</v>
      </c>
      <c r="F1074" s="2">
        <v>41</v>
      </c>
      <c r="G1074" s="2">
        <v>350</v>
      </c>
      <c r="H1074" s="2">
        <v>38</v>
      </c>
      <c r="I1074" s="2">
        <v>312</v>
      </c>
      <c r="J1074" s="2">
        <v>0</v>
      </c>
      <c r="K1074" s="2">
        <v>0</v>
      </c>
      <c r="L1074" s="2">
        <v>8</v>
      </c>
      <c r="M1074" s="2">
        <v>0.6</v>
      </c>
      <c r="N1074" s="2">
        <v>0.99099999999999999</v>
      </c>
      <c r="O1074" s="2">
        <v>2.5</v>
      </c>
      <c r="P1074" s="2">
        <v>0.76200000000000001</v>
      </c>
      <c r="Q1074" s="3">
        <v>0.109</v>
      </c>
      <c r="R1074" s="4" t="str">
        <f>TRIM(tblOperations[[#This Row],[Region]])</f>
        <v>North West</v>
      </c>
      <c r="S1074" s="4" t="str">
        <f>TRIM(tblOperations[[#This Row],[Team]])</f>
        <v>Workplace Services</v>
      </c>
      <c r="T1074" s="4" t="str">
        <f>_xlfn.XLOOKUP(R1074,tblRegionReference[Region],tblRegionReference[Area],"Not Found")</f>
        <v>North</v>
      </c>
      <c r="U1074" s="4" t="str">
        <f>IF(tblOperations[[#This Row],[Completion_Rate]]&gt;=_xlfn.XLOOKUP("Completion Rate",tblKPITargets[KPI_Name],tblKPITargets[Target_Value]),"Met","Below Target")</f>
        <v>Below Target</v>
      </c>
      <c r="V1074" t="str">
        <f>IF(tblOperations[[#This Row],[SLA_Compliance]]&gt;=_xlfn.XLOOKUP('04_References'!$A$3,tblKPITargets[KPI_Name],tblKPITargets[Target_Value]),"Met","Below Target")</f>
        <v>Below Target</v>
      </c>
      <c r="W1074" t="str">
        <f>IF(tblOperations[[#This Row],[Quality_Pass_Rate]]&gt;=_xlfn.XLOOKUP('04_References'!$A$4,tblKPITargets[KPI_Name],tblKPITargets[Target_Value]),"Met","Below Target")</f>
        <v>Met</v>
      </c>
      <c r="X1074" t="str">
        <f>IF(tblOperations[[#This Row],[Average_Completion_Days]]&lt;=_xlfn.XLOOKUP('04_References'!$A$7,tblKPITargets[KPI_Name],tblKPITargets[Target_Value]),"Met","Below Target")</f>
        <v>Below Target</v>
      </c>
      <c r="Y1074" t="str">
        <f>IF(tblOperations[[#This Row],[Closing_Backlog]]&lt;=_xlfn.XLOOKUP('04_References'!$A$8,tblKPITargets[KPI_Name],tblKPITargets[Target_Value]),"Met","Below Target")</f>
        <v>Below Target</v>
      </c>
    </row>
    <row r="1075" spans="1:25">
      <c r="A1075" s="8" t="s">
        <v>1104</v>
      </c>
      <c r="B1075" s="9">
        <v>46072</v>
      </c>
      <c r="C1075" s="4" t="s">
        <v>32</v>
      </c>
      <c r="D1075" s="4" t="s">
        <v>21</v>
      </c>
      <c r="E1075" s="4">
        <v>742</v>
      </c>
      <c r="F1075" s="4">
        <v>28</v>
      </c>
      <c r="G1075" s="4">
        <v>770</v>
      </c>
      <c r="H1075" s="4">
        <v>22</v>
      </c>
      <c r="I1075" s="4">
        <v>748</v>
      </c>
      <c r="J1075" s="4">
        <v>0</v>
      </c>
      <c r="K1075" s="4">
        <v>0</v>
      </c>
      <c r="L1075" s="4">
        <v>8</v>
      </c>
      <c r="M1075" s="4">
        <v>0.6</v>
      </c>
      <c r="N1075" s="4">
        <v>0.99299999999999999</v>
      </c>
      <c r="O1075" s="4">
        <v>2.5</v>
      </c>
      <c r="P1075" s="4">
        <v>0.65500000000000003</v>
      </c>
      <c r="Q1075" s="5">
        <v>2.9000000000000001E-2</v>
      </c>
      <c r="R1075" s="4" t="str">
        <f>TRIM(tblOperations[[#This Row],[Region]])</f>
        <v>North West</v>
      </c>
      <c r="S1075" s="4" t="str">
        <f>TRIM(tblOperations[[#This Row],[Team]])</f>
        <v>Facilities Response</v>
      </c>
      <c r="T1075" s="4" t="str">
        <f>_xlfn.XLOOKUP(R1075,tblRegionReference[Region],tblRegionReference[Area],"Not Found")</f>
        <v>North</v>
      </c>
      <c r="U1075" s="4" t="str">
        <f>IF(tblOperations[[#This Row],[Completion_Rate]]&gt;=_xlfn.XLOOKUP("Completion Rate",tblKPITargets[KPI_Name],tblKPITargets[Target_Value]),"Met","Below Target")</f>
        <v>Below Target</v>
      </c>
      <c r="V1075" t="str">
        <f>IF(tblOperations[[#This Row],[SLA_Compliance]]&gt;=_xlfn.XLOOKUP('04_References'!$A$3,tblKPITargets[KPI_Name],tblKPITargets[Target_Value]),"Met","Below Target")</f>
        <v>Below Target</v>
      </c>
      <c r="W1075" t="str">
        <f>IF(tblOperations[[#This Row],[Quality_Pass_Rate]]&gt;=_xlfn.XLOOKUP('04_References'!$A$4,tblKPITargets[KPI_Name],tblKPITargets[Target_Value]),"Met","Below Target")</f>
        <v>Met</v>
      </c>
      <c r="X1075" t="str">
        <f>IF(tblOperations[[#This Row],[Average_Completion_Days]]&lt;=_xlfn.XLOOKUP('04_References'!$A$7,tblKPITargets[KPI_Name],tblKPITargets[Target_Value]),"Met","Below Target")</f>
        <v>Below Target</v>
      </c>
      <c r="Y1075" t="str">
        <f>IF(tblOperations[[#This Row],[Closing_Backlog]]&lt;=_xlfn.XLOOKUP('04_References'!$A$8,tblKPITargets[KPI_Name],tblKPITargets[Target_Value]),"Met","Below Target")</f>
        <v>Below Target</v>
      </c>
    </row>
    <row r="1076" spans="1:25">
      <c r="A1076" s="6" t="s">
        <v>1105</v>
      </c>
      <c r="B1076" s="7">
        <v>46072</v>
      </c>
      <c r="C1076" s="2" t="s">
        <v>32</v>
      </c>
      <c r="D1076" s="2" t="s">
        <v>23</v>
      </c>
      <c r="E1076" s="2">
        <v>876</v>
      </c>
      <c r="F1076" s="2">
        <v>45</v>
      </c>
      <c r="G1076" s="2">
        <v>921</v>
      </c>
      <c r="H1076" s="2">
        <v>19</v>
      </c>
      <c r="I1076" s="2">
        <v>902</v>
      </c>
      <c r="J1076" s="2">
        <v>0</v>
      </c>
      <c r="K1076" s="2">
        <v>0</v>
      </c>
      <c r="L1076" s="2">
        <v>8</v>
      </c>
      <c r="M1076" s="2">
        <v>0.6</v>
      </c>
      <c r="N1076" s="2">
        <v>0.97399999999999998</v>
      </c>
      <c r="O1076" s="2">
        <v>2.5</v>
      </c>
      <c r="P1076" s="2">
        <v>0.67200000000000004</v>
      </c>
      <c r="Q1076" s="3">
        <v>2.1000000000000001E-2</v>
      </c>
      <c r="R1076" s="4" t="str">
        <f>TRIM(tblOperations[[#This Row],[Region]])</f>
        <v>North West</v>
      </c>
      <c r="S1076" s="4" t="str">
        <f>TRIM(tblOperations[[#This Row],[Team]])</f>
        <v>Estates Support</v>
      </c>
      <c r="T1076" s="4" t="str">
        <f>_xlfn.XLOOKUP(R1076,tblRegionReference[Region],tblRegionReference[Area],"Not Found")</f>
        <v>North</v>
      </c>
      <c r="U1076" s="4" t="str">
        <f>IF(tblOperations[[#This Row],[Completion_Rate]]&gt;=_xlfn.XLOOKUP("Completion Rate",tblKPITargets[KPI_Name],tblKPITargets[Target_Value]),"Met","Below Target")</f>
        <v>Below Target</v>
      </c>
      <c r="V1076" t="str">
        <f>IF(tblOperations[[#This Row],[SLA_Compliance]]&gt;=_xlfn.XLOOKUP('04_References'!$A$3,tblKPITargets[KPI_Name],tblKPITargets[Target_Value]),"Met","Below Target")</f>
        <v>Below Target</v>
      </c>
      <c r="W1076" t="str">
        <f>IF(tblOperations[[#This Row],[Quality_Pass_Rate]]&gt;=_xlfn.XLOOKUP('04_References'!$A$4,tblKPITargets[KPI_Name],tblKPITargets[Target_Value]),"Met","Below Target")</f>
        <v>Met</v>
      </c>
      <c r="X1076" t="str">
        <f>IF(tblOperations[[#This Row],[Average_Completion_Days]]&lt;=_xlfn.XLOOKUP('04_References'!$A$7,tblKPITargets[KPI_Name],tblKPITargets[Target_Value]),"Met","Below Target")</f>
        <v>Below Target</v>
      </c>
      <c r="Y1076" t="str">
        <f>IF(tblOperations[[#This Row],[Closing_Backlog]]&lt;=_xlfn.XLOOKUP('04_References'!$A$8,tblKPITargets[KPI_Name],tblKPITargets[Target_Value]),"Met","Below Target")</f>
        <v>Below Target</v>
      </c>
    </row>
    <row r="1077" spans="1:25">
      <c r="A1077" s="8" t="s">
        <v>1106</v>
      </c>
      <c r="B1077" s="9">
        <v>46072</v>
      </c>
      <c r="C1077" s="4" t="s">
        <v>32</v>
      </c>
      <c r="D1077" s="4" t="s">
        <v>25</v>
      </c>
      <c r="E1077" s="4">
        <v>0</v>
      </c>
      <c r="F1077" s="4">
        <v>37</v>
      </c>
      <c r="G1077" s="4">
        <v>37</v>
      </c>
      <c r="H1077" s="4">
        <v>37</v>
      </c>
      <c r="I1077" s="4">
        <v>0</v>
      </c>
      <c r="J1077" s="4">
        <v>0</v>
      </c>
      <c r="K1077" s="4">
        <v>0</v>
      </c>
      <c r="L1077" s="4">
        <v>1.9</v>
      </c>
      <c r="M1077" s="4">
        <v>0.97199999999999998</v>
      </c>
      <c r="N1077" s="4">
        <v>0.97899999999999998</v>
      </c>
      <c r="O1077" s="4">
        <v>4.2</v>
      </c>
      <c r="P1077" s="4">
        <v>0.68200000000000005</v>
      </c>
      <c r="Q1077" s="5">
        <v>1</v>
      </c>
      <c r="R1077" s="4" t="str">
        <f>TRIM(tblOperations[[#This Row],[Region]])</f>
        <v>North West</v>
      </c>
      <c r="S1077" s="4" t="str">
        <f>TRIM(tblOperations[[#This Row],[Team]])</f>
        <v>Workplace Projects</v>
      </c>
      <c r="T1077" s="4" t="str">
        <f>_xlfn.XLOOKUP(R1077,tblRegionReference[Region],tblRegionReference[Area],"Not Found")</f>
        <v>North</v>
      </c>
      <c r="U1077" s="4" t="str">
        <f>IF(tblOperations[[#This Row],[Completion_Rate]]&gt;=_xlfn.XLOOKUP("Completion Rate",tblKPITargets[KPI_Name],tblKPITargets[Target_Value]),"Met","Below Target")</f>
        <v>Met</v>
      </c>
      <c r="V1077" t="str">
        <f>IF(tblOperations[[#This Row],[SLA_Compliance]]&gt;=_xlfn.XLOOKUP('04_References'!$A$3,tblKPITargets[KPI_Name],tblKPITargets[Target_Value]),"Met","Below Target")</f>
        <v>Met</v>
      </c>
      <c r="W1077" t="str">
        <f>IF(tblOperations[[#This Row],[Quality_Pass_Rate]]&gt;=_xlfn.XLOOKUP('04_References'!$A$4,tblKPITargets[KPI_Name],tblKPITargets[Target_Value]),"Met","Below Target")</f>
        <v>Met</v>
      </c>
      <c r="X1077" t="str">
        <f>IF(tblOperations[[#This Row],[Average_Completion_Days]]&lt;=_xlfn.XLOOKUP('04_References'!$A$7,tblKPITargets[KPI_Name],tblKPITargets[Target_Value]),"Met","Below Target")</f>
        <v>Met</v>
      </c>
      <c r="Y1077" t="str">
        <f>IF(tblOperations[[#This Row],[Closing_Backlog]]&lt;=_xlfn.XLOOKUP('04_References'!$A$8,tblKPITargets[KPI_Name],tblKPITargets[Target_Value]),"Met","Below Target")</f>
        <v>Met</v>
      </c>
    </row>
    <row r="1078" spans="1:25">
      <c r="A1078" s="6" t="s">
        <v>1107</v>
      </c>
      <c r="B1078" s="7">
        <v>46072</v>
      </c>
      <c r="C1078" s="2" t="s">
        <v>37</v>
      </c>
      <c r="D1078" s="2" t="s">
        <v>19</v>
      </c>
      <c r="E1078" s="2">
        <v>0</v>
      </c>
      <c r="F1078" s="2">
        <v>56</v>
      </c>
      <c r="G1078" s="2">
        <v>56</v>
      </c>
      <c r="H1078" s="2">
        <v>45</v>
      </c>
      <c r="I1078" s="2">
        <v>11</v>
      </c>
      <c r="J1078" s="2">
        <v>0</v>
      </c>
      <c r="K1078" s="2">
        <v>0</v>
      </c>
      <c r="L1078" s="2">
        <v>3.1</v>
      </c>
      <c r="M1078" s="2">
        <v>0.89500000000000002</v>
      </c>
      <c r="N1078" s="2">
        <v>0.99399999999999999</v>
      </c>
      <c r="O1078" s="2">
        <v>4.0999999999999996</v>
      </c>
      <c r="P1078" s="2">
        <v>0.78400000000000003</v>
      </c>
      <c r="Q1078" s="3">
        <v>0.80400000000000005</v>
      </c>
      <c r="R1078" s="4" t="str">
        <f>TRIM(tblOperations[[#This Row],[Region]])</f>
        <v>Midlands</v>
      </c>
      <c r="S1078" s="4" t="str">
        <f>TRIM(tblOperations[[#This Row],[Team]])</f>
        <v>Workplace Services</v>
      </c>
      <c r="T1078" s="4" t="str">
        <f>_xlfn.XLOOKUP(R1078,tblRegionReference[Region],tblRegionReference[Area],"Not Found")</f>
        <v>Central</v>
      </c>
      <c r="U1078" s="4" t="str">
        <f>IF(tblOperations[[#This Row],[Completion_Rate]]&gt;=_xlfn.XLOOKUP("Completion Rate",tblKPITargets[KPI_Name],tblKPITargets[Target_Value]),"Met","Below Target")</f>
        <v>Below Target</v>
      </c>
      <c r="V1078" t="str">
        <f>IF(tblOperations[[#This Row],[SLA_Compliance]]&gt;=_xlfn.XLOOKUP('04_References'!$A$3,tblKPITargets[KPI_Name],tblKPITargets[Target_Value]),"Met","Below Target")</f>
        <v>Below Target</v>
      </c>
      <c r="W1078" t="str">
        <f>IF(tblOperations[[#This Row],[Quality_Pass_Rate]]&gt;=_xlfn.XLOOKUP('04_References'!$A$4,tblKPITargets[KPI_Name],tblKPITargets[Target_Value]),"Met","Below Target")</f>
        <v>Met</v>
      </c>
      <c r="X1078" t="str">
        <f>IF(tblOperations[[#This Row],[Average_Completion_Days]]&lt;=_xlfn.XLOOKUP('04_References'!$A$7,tblKPITargets[KPI_Name],tblKPITargets[Target_Value]),"Met","Below Target")</f>
        <v>Below Target</v>
      </c>
      <c r="Y1078" t="str">
        <f>IF(tblOperations[[#This Row],[Closing_Backlog]]&lt;=_xlfn.XLOOKUP('04_References'!$A$8,tblKPITargets[KPI_Name],tblKPITargets[Target_Value]),"Met","Below Target")</f>
        <v>Below Target</v>
      </c>
    </row>
    <row r="1079" spans="1:25">
      <c r="A1079" s="8" t="s">
        <v>1108</v>
      </c>
      <c r="B1079" s="9">
        <v>46072</v>
      </c>
      <c r="C1079" s="4" t="s">
        <v>37</v>
      </c>
      <c r="D1079" s="4" t="s">
        <v>21</v>
      </c>
      <c r="E1079" s="4">
        <v>406</v>
      </c>
      <c r="F1079" s="4">
        <v>47</v>
      </c>
      <c r="G1079" s="4">
        <v>453</v>
      </c>
      <c r="H1079" s="4">
        <v>33</v>
      </c>
      <c r="I1079" s="4">
        <v>420</v>
      </c>
      <c r="J1079" s="4">
        <v>0</v>
      </c>
      <c r="K1079" s="4">
        <v>0</v>
      </c>
      <c r="L1079" s="4">
        <v>8</v>
      </c>
      <c r="M1079" s="4">
        <v>0.6</v>
      </c>
      <c r="N1079" s="4">
        <v>0.96399999999999997</v>
      </c>
      <c r="O1079" s="4">
        <v>2.5</v>
      </c>
      <c r="P1079" s="4">
        <v>0.70399999999999996</v>
      </c>
      <c r="Q1079" s="5">
        <v>7.2999999999999995E-2</v>
      </c>
      <c r="R1079" s="4" t="str">
        <f>TRIM(tblOperations[[#This Row],[Region]])</f>
        <v>Midlands</v>
      </c>
      <c r="S1079" s="4" t="str">
        <f>TRIM(tblOperations[[#This Row],[Team]])</f>
        <v>Facilities Response</v>
      </c>
      <c r="T1079" s="4" t="str">
        <f>_xlfn.XLOOKUP(R1079,tblRegionReference[Region],tblRegionReference[Area],"Not Found")</f>
        <v>Central</v>
      </c>
      <c r="U1079" s="4" t="str">
        <f>IF(tblOperations[[#This Row],[Completion_Rate]]&gt;=_xlfn.XLOOKUP("Completion Rate",tblKPITargets[KPI_Name],tblKPITargets[Target_Value]),"Met","Below Target")</f>
        <v>Below Target</v>
      </c>
      <c r="V1079" t="str">
        <f>IF(tblOperations[[#This Row],[SLA_Compliance]]&gt;=_xlfn.XLOOKUP('04_References'!$A$3,tblKPITargets[KPI_Name],tblKPITargets[Target_Value]),"Met","Below Target")</f>
        <v>Below Target</v>
      </c>
      <c r="W1079" t="str">
        <f>IF(tblOperations[[#This Row],[Quality_Pass_Rate]]&gt;=_xlfn.XLOOKUP('04_References'!$A$4,tblKPITargets[KPI_Name],tblKPITargets[Target_Value]),"Met","Below Target")</f>
        <v>Met</v>
      </c>
      <c r="X1079" t="str">
        <f>IF(tblOperations[[#This Row],[Average_Completion_Days]]&lt;=_xlfn.XLOOKUP('04_References'!$A$7,tblKPITargets[KPI_Name],tblKPITargets[Target_Value]),"Met","Below Target")</f>
        <v>Below Target</v>
      </c>
      <c r="Y1079" t="str">
        <f>IF(tblOperations[[#This Row],[Closing_Backlog]]&lt;=_xlfn.XLOOKUP('04_References'!$A$8,tblKPITargets[KPI_Name],tblKPITargets[Target_Value]),"Met","Below Target")</f>
        <v>Below Target</v>
      </c>
    </row>
    <row r="1080" spans="1:25">
      <c r="A1080" s="6" t="s">
        <v>1109</v>
      </c>
      <c r="B1080" s="7">
        <v>46072</v>
      </c>
      <c r="C1080" s="2" t="s">
        <v>37</v>
      </c>
      <c r="D1080" s="2" t="s">
        <v>23</v>
      </c>
      <c r="E1080" s="2">
        <v>176</v>
      </c>
      <c r="F1080" s="2">
        <v>36</v>
      </c>
      <c r="G1080" s="2">
        <v>212</v>
      </c>
      <c r="H1080" s="2">
        <v>38</v>
      </c>
      <c r="I1080" s="2">
        <v>174</v>
      </c>
      <c r="J1080" s="2">
        <v>0</v>
      </c>
      <c r="K1080" s="2">
        <v>0</v>
      </c>
      <c r="L1080" s="2">
        <v>8</v>
      </c>
      <c r="M1080" s="2">
        <v>0.6</v>
      </c>
      <c r="N1080" s="2">
        <v>0.97799999999999998</v>
      </c>
      <c r="O1080" s="2">
        <v>2.5</v>
      </c>
      <c r="P1080" s="2">
        <v>0.72899999999999998</v>
      </c>
      <c r="Q1080" s="3">
        <v>0.17899999999999999</v>
      </c>
      <c r="R1080" s="4" t="str">
        <f>TRIM(tblOperations[[#This Row],[Region]])</f>
        <v>Midlands</v>
      </c>
      <c r="S1080" s="4" t="str">
        <f>TRIM(tblOperations[[#This Row],[Team]])</f>
        <v>Estates Support</v>
      </c>
      <c r="T1080" s="4" t="str">
        <f>_xlfn.XLOOKUP(R1080,tblRegionReference[Region],tblRegionReference[Area],"Not Found")</f>
        <v>Central</v>
      </c>
      <c r="U1080" s="4" t="str">
        <f>IF(tblOperations[[#This Row],[Completion_Rate]]&gt;=_xlfn.XLOOKUP("Completion Rate",tblKPITargets[KPI_Name],tblKPITargets[Target_Value]),"Met","Below Target")</f>
        <v>Below Target</v>
      </c>
      <c r="V1080" t="str">
        <f>IF(tblOperations[[#This Row],[SLA_Compliance]]&gt;=_xlfn.XLOOKUP('04_References'!$A$3,tblKPITargets[KPI_Name],tblKPITargets[Target_Value]),"Met","Below Target")</f>
        <v>Below Target</v>
      </c>
      <c r="W1080" t="str">
        <f>IF(tblOperations[[#This Row],[Quality_Pass_Rate]]&gt;=_xlfn.XLOOKUP('04_References'!$A$4,tblKPITargets[KPI_Name],tblKPITargets[Target_Value]),"Met","Below Target")</f>
        <v>Met</v>
      </c>
      <c r="X1080" t="str">
        <f>IF(tblOperations[[#This Row],[Average_Completion_Days]]&lt;=_xlfn.XLOOKUP('04_References'!$A$7,tblKPITargets[KPI_Name],tblKPITargets[Target_Value]),"Met","Below Target")</f>
        <v>Below Target</v>
      </c>
      <c r="Y1080" t="str">
        <f>IF(tblOperations[[#This Row],[Closing_Backlog]]&lt;=_xlfn.XLOOKUP('04_References'!$A$8,tblKPITargets[KPI_Name],tblKPITargets[Target_Value]),"Met","Below Target")</f>
        <v>Below Target</v>
      </c>
    </row>
    <row r="1081" spans="1:25">
      <c r="A1081" s="8" t="s">
        <v>1110</v>
      </c>
      <c r="B1081" s="9">
        <v>46072</v>
      </c>
      <c r="C1081" s="4" t="s">
        <v>37</v>
      </c>
      <c r="D1081" s="4" t="s">
        <v>25</v>
      </c>
      <c r="E1081" s="4">
        <v>0</v>
      </c>
      <c r="F1081" s="4">
        <v>31</v>
      </c>
      <c r="G1081" s="4">
        <v>31</v>
      </c>
      <c r="H1081" s="4">
        <v>31</v>
      </c>
      <c r="I1081" s="4">
        <v>0</v>
      </c>
      <c r="J1081" s="4">
        <v>0</v>
      </c>
      <c r="K1081" s="4">
        <v>0</v>
      </c>
      <c r="L1081" s="4">
        <v>1.2</v>
      </c>
      <c r="M1081" s="4">
        <v>1</v>
      </c>
      <c r="N1081" s="4">
        <v>0.98899999999999999</v>
      </c>
      <c r="O1081" s="4">
        <v>4.5</v>
      </c>
      <c r="P1081" s="4">
        <v>0.747</v>
      </c>
      <c r="Q1081" s="5">
        <v>1</v>
      </c>
      <c r="R1081" s="4" t="str">
        <f>TRIM(tblOperations[[#This Row],[Region]])</f>
        <v>Midlands</v>
      </c>
      <c r="S1081" s="4" t="str">
        <f>TRIM(tblOperations[[#This Row],[Team]])</f>
        <v>Workplace Projects</v>
      </c>
      <c r="T1081" s="4" t="str">
        <f>_xlfn.XLOOKUP(R1081,tblRegionReference[Region],tblRegionReference[Area],"Not Found")</f>
        <v>Central</v>
      </c>
      <c r="U1081" s="4" t="str">
        <f>IF(tblOperations[[#This Row],[Completion_Rate]]&gt;=_xlfn.XLOOKUP("Completion Rate",tblKPITargets[KPI_Name],tblKPITargets[Target_Value]),"Met","Below Target")</f>
        <v>Met</v>
      </c>
      <c r="V1081" t="str">
        <f>IF(tblOperations[[#This Row],[SLA_Compliance]]&gt;=_xlfn.XLOOKUP('04_References'!$A$3,tblKPITargets[KPI_Name],tblKPITargets[Target_Value]),"Met","Below Target")</f>
        <v>Met</v>
      </c>
      <c r="W1081" t="str">
        <f>IF(tblOperations[[#This Row],[Quality_Pass_Rate]]&gt;=_xlfn.XLOOKUP('04_References'!$A$4,tblKPITargets[KPI_Name],tblKPITargets[Target_Value]),"Met","Below Target")</f>
        <v>Met</v>
      </c>
      <c r="X1081" t="str">
        <f>IF(tblOperations[[#This Row],[Average_Completion_Days]]&lt;=_xlfn.XLOOKUP('04_References'!$A$7,tblKPITargets[KPI_Name],tblKPITargets[Target_Value]),"Met","Below Target")</f>
        <v>Met</v>
      </c>
      <c r="Y1081" t="str">
        <f>IF(tblOperations[[#This Row],[Closing_Backlog]]&lt;=_xlfn.XLOOKUP('04_References'!$A$8,tblKPITargets[KPI_Name],tblKPITargets[Target_Value]),"Met","Below Target")</f>
        <v>Met</v>
      </c>
    </row>
    <row r="1082" spans="1:25">
      <c r="A1082" s="6" t="s">
        <v>1111</v>
      </c>
      <c r="B1082" s="7">
        <v>46072</v>
      </c>
      <c r="C1082" s="2" t="s">
        <v>43</v>
      </c>
      <c r="D1082" s="2" t="s">
        <v>19</v>
      </c>
      <c r="E1082" s="2">
        <v>563</v>
      </c>
      <c r="F1082" s="2">
        <v>38</v>
      </c>
      <c r="G1082" s="2">
        <v>601</v>
      </c>
      <c r="H1082" s="2">
        <v>24</v>
      </c>
      <c r="I1082" s="2">
        <v>577</v>
      </c>
      <c r="J1082" s="2">
        <v>0</v>
      </c>
      <c r="K1082" s="2">
        <v>0</v>
      </c>
      <c r="L1082" s="2">
        <v>8</v>
      </c>
      <c r="M1082" s="2">
        <v>0.6</v>
      </c>
      <c r="N1082" s="2">
        <v>1</v>
      </c>
      <c r="O1082" s="2">
        <v>2.5</v>
      </c>
      <c r="P1082" s="2">
        <v>0.78400000000000003</v>
      </c>
      <c r="Q1082" s="3">
        <v>0.04</v>
      </c>
      <c r="R1082" s="4" t="str">
        <f>TRIM(tblOperations[[#This Row],[Region]])</f>
        <v>South West</v>
      </c>
      <c r="S1082" s="4" t="str">
        <f>TRIM(tblOperations[[#This Row],[Team]])</f>
        <v>Workplace Services</v>
      </c>
      <c r="T1082" s="4" t="str">
        <f>_xlfn.XLOOKUP(R1082,tblRegionReference[Region],tblRegionReference[Area],"Not Found")</f>
        <v>South</v>
      </c>
      <c r="U1082" s="4" t="str">
        <f>IF(tblOperations[[#This Row],[Completion_Rate]]&gt;=_xlfn.XLOOKUP("Completion Rate",tblKPITargets[KPI_Name],tblKPITargets[Target_Value]),"Met","Below Target")</f>
        <v>Below Target</v>
      </c>
      <c r="V1082" t="str">
        <f>IF(tblOperations[[#This Row],[SLA_Compliance]]&gt;=_xlfn.XLOOKUP('04_References'!$A$3,tblKPITargets[KPI_Name],tblKPITargets[Target_Value]),"Met","Below Target")</f>
        <v>Below Target</v>
      </c>
      <c r="W1082" t="str">
        <f>IF(tblOperations[[#This Row],[Quality_Pass_Rate]]&gt;=_xlfn.XLOOKUP('04_References'!$A$4,tblKPITargets[KPI_Name],tblKPITargets[Target_Value]),"Met","Below Target")</f>
        <v>Met</v>
      </c>
      <c r="X1082" t="str">
        <f>IF(tblOperations[[#This Row],[Average_Completion_Days]]&lt;=_xlfn.XLOOKUP('04_References'!$A$7,tblKPITargets[KPI_Name],tblKPITargets[Target_Value]),"Met","Below Target")</f>
        <v>Below Target</v>
      </c>
      <c r="Y1082" t="str">
        <f>IF(tblOperations[[#This Row],[Closing_Backlog]]&lt;=_xlfn.XLOOKUP('04_References'!$A$8,tblKPITargets[KPI_Name],tblKPITargets[Target_Value]),"Met","Below Target")</f>
        <v>Below Target</v>
      </c>
    </row>
    <row r="1083" spans="1:25">
      <c r="A1083" s="8" t="s">
        <v>1112</v>
      </c>
      <c r="B1083" s="9">
        <v>46072</v>
      </c>
      <c r="C1083" s="4" t="s">
        <v>43</v>
      </c>
      <c r="D1083" s="4" t="s">
        <v>21</v>
      </c>
      <c r="E1083" s="4">
        <v>0</v>
      </c>
      <c r="F1083" s="4">
        <v>58</v>
      </c>
      <c r="G1083" s="4">
        <v>58</v>
      </c>
      <c r="H1083" s="4">
        <v>46</v>
      </c>
      <c r="I1083" s="4">
        <v>12</v>
      </c>
      <c r="J1083" s="4">
        <v>0</v>
      </c>
      <c r="K1083" s="4">
        <v>0</v>
      </c>
      <c r="L1083" s="4">
        <v>2.6</v>
      </c>
      <c r="M1083" s="4">
        <v>0.87</v>
      </c>
      <c r="N1083" s="4">
        <v>0.96399999999999997</v>
      </c>
      <c r="O1083" s="4">
        <v>4.4000000000000004</v>
      </c>
      <c r="P1083" s="4">
        <v>0.70799999999999996</v>
      </c>
      <c r="Q1083" s="5">
        <v>0.79300000000000004</v>
      </c>
      <c r="R1083" s="4" t="str">
        <f>TRIM(tblOperations[[#This Row],[Region]])</f>
        <v>South West</v>
      </c>
      <c r="S1083" s="4" t="str">
        <f>TRIM(tblOperations[[#This Row],[Team]])</f>
        <v>Facilities Response</v>
      </c>
      <c r="T1083" s="4" t="str">
        <f>_xlfn.XLOOKUP(R1083,tblRegionReference[Region],tblRegionReference[Area],"Not Found")</f>
        <v>South</v>
      </c>
      <c r="U1083" s="4" t="str">
        <f>IF(tblOperations[[#This Row],[Completion_Rate]]&gt;=_xlfn.XLOOKUP("Completion Rate",tblKPITargets[KPI_Name],tblKPITargets[Target_Value]),"Met","Below Target")</f>
        <v>Below Target</v>
      </c>
      <c r="V1083" t="str">
        <f>IF(tblOperations[[#This Row],[SLA_Compliance]]&gt;=_xlfn.XLOOKUP('04_References'!$A$3,tblKPITargets[KPI_Name],tblKPITargets[Target_Value]),"Met","Below Target")</f>
        <v>Below Target</v>
      </c>
      <c r="W1083" t="str">
        <f>IF(tblOperations[[#This Row],[Quality_Pass_Rate]]&gt;=_xlfn.XLOOKUP('04_References'!$A$4,tblKPITargets[KPI_Name],tblKPITargets[Target_Value]),"Met","Below Target")</f>
        <v>Met</v>
      </c>
      <c r="X1083" t="str">
        <f>IF(tblOperations[[#This Row],[Average_Completion_Days]]&lt;=_xlfn.XLOOKUP('04_References'!$A$7,tblKPITargets[KPI_Name],tblKPITargets[Target_Value]),"Met","Below Target")</f>
        <v>Met</v>
      </c>
      <c r="Y1083" t="str">
        <f>IF(tblOperations[[#This Row],[Closing_Backlog]]&lt;=_xlfn.XLOOKUP('04_References'!$A$8,tblKPITargets[KPI_Name],tblKPITargets[Target_Value]),"Met","Below Target")</f>
        <v>Below Target</v>
      </c>
    </row>
    <row r="1084" spans="1:25">
      <c r="A1084" s="6" t="s">
        <v>1113</v>
      </c>
      <c r="B1084" s="7">
        <v>46072</v>
      </c>
      <c r="C1084" s="2" t="s">
        <v>43</v>
      </c>
      <c r="D1084" s="2" t="s">
        <v>23</v>
      </c>
      <c r="E1084" s="2">
        <v>0</v>
      </c>
      <c r="F1084" s="2">
        <v>33</v>
      </c>
      <c r="G1084" s="2">
        <v>33</v>
      </c>
      <c r="H1084" s="2">
        <v>33</v>
      </c>
      <c r="I1084" s="2">
        <v>0</v>
      </c>
      <c r="J1084" s="2">
        <v>0</v>
      </c>
      <c r="K1084" s="2">
        <v>0</v>
      </c>
      <c r="L1084" s="2">
        <v>1.3</v>
      </c>
      <c r="M1084" s="2">
        <v>0.95599999999999996</v>
      </c>
      <c r="N1084" s="2">
        <v>0.97699999999999998</v>
      </c>
      <c r="O1084" s="2">
        <v>4.7</v>
      </c>
      <c r="P1084" s="2">
        <v>0.80100000000000005</v>
      </c>
      <c r="Q1084" s="3">
        <v>1</v>
      </c>
      <c r="R1084" s="4" t="str">
        <f>TRIM(tblOperations[[#This Row],[Region]])</f>
        <v>South West</v>
      </c>
      <c r="S1084" s="4" t="str">
        <f>TRIM(tblOperations[[#This Row],[Team]])</f>
        <v>Estates Support</v>
      </c>
      <c r="T1084" s="4" t="str">
        <f>_xlfn.XLOOKUP(R1084,tblRegionReference[Region],tblRegionReference[Area],"Not Found")</f>
        <v>South</v>
      </c>
      <c r="U1084" s="4" t="str">
        <f>IF(tblOperations[[#This Row],[Completion_Rate]]&gt;=_xlfn.XLOOKUP("Completion Rate",tblKPITargets[KPI_Name],tblKPITargets[Target_Value]),"Met","Below Target")</f>
        <v>Met</v>
      </c>
      <c r="V1084" t="str">
        <f>IF(tblOperations[[#This Row],[SLA_Compliance]]&gt;=_xlfn.XLOOKUP('04_References'!$A$3,tblKPITargets[KPI_Name],tblKPITargets[Target_Value]),"Met","Below Target")</f>
        <v>Met</v>
      </c>
      <c r="W1084" t="str">
        <f>IF(tblOperations[[#This Row],[Quality_Pass_Rate]]&gt;=_xlfn.XLOOKUP('04_References'!$A$4,tblKPITargets[KPI_Name],tblKPITargets[Target_Value]),"Met","Below Target")</f>
        <v>Met</v>
      </c>
      <c r="X1084" t="str">
        <f>IF(tblOperations[[#This Row],[Average_Completion_Days]]&lt;=_xlfn.XLOOKUP('04_References'!$A$7,tblKPITargets[KPI_Name],tblKPITargets[Target_Value]),"Met","Below Target")</f>
        <v>Met</v>
      </c>
      <c r="Y1084" t="str">
        <f>IF(tblOperations[[#This Row],[Closing_Backlog]]&lt;=_xlfn.XLOOKUP('04_References'!$A$8,tblKPITargets[KPI_Name],tblKPITargets[Target_Value]),"Met","Below Target")</f>
        <v>Met</v>
      </c>
    </row>
    <row r="1085" spans="1:25">
      <c r="A1085" s="8" t="s">
        <v>1114</v>
      </c>
      <c r="B1085" s="9">
        <v>46072</v>
      </c>
      <c r="C1085" s="4" t="s">
        <v>43</v>
      </c>
      <c r="D1085" s="4" t="s">
        <v>25</v>
      </c>
      <c r="E1085" s="4">
        <v>0</v>
      </c>
      <c r="F1085" s="4">
        <v>39</v>
      </c>
      <c r="G1085" s="4">
        <v>39</v>
      </c>
      <c r="H1085" s="4">
        <v>39</v>
      </c>
      <c r="I1085" s="4">
        <v>0</v>
      </c>
      <c r="J1085" s="4">
        <v>0</v>
      </c>
      <c r="K1085" s="4">
        <v>0</v>
      </c>
      <c r="L1085" s="4">
        <v>1.5</v>
      </c>
      <c r="M1085" s="4">
        <v>0.97699999999999998</v>
      </c>
      <c r="N1085" s="4">
        <v>0.99299999999999999</v>
      </c>
      <c r="O1085" s="4">
        <v>4.7</v>
      </c>
      <c r="P1085" s="4">
        <v>0.75</v>
      </c>
      <c r="Q1085" s="5">
        <v>1</v>
      </c>
      <c r="R1085" s="4" t="str">
        <f>TRIM(tblOperations[[#This Row],[Region]])</f>
        <v>South West</v>
      </c>
      <c r="S1085" s="4" t="str">
        <f>TRIM(tblOperations[[#This Row],[Team]])</f>
        <v>Workplace Projects</v>
      </c>
      <c r="T1085" s="4" t="str">
        <f>_xlfn.XLOOKUP(R1085,tblRegionReference[Region],tblRegionReference[Area],"Not Found")</f>
        <v>South</v>
      </c>
      <c r="U1085" s="4" t="str">
        <f>IF(tblOperations[[#This Row],[Completion_Rate]]&gt;=_xlfn.XLOOKUP("Completion Rate",tblKPITargets[KPI_Name],tblKPITargets[Target_Value]),"Met","Below Target")</f>
        <v>Met</v>
      </c>
      <c r="V1085" t="str">
        <f>IF(tblOperations[[#This Row],[SLA_Compliance]]&gt;=_xlfn.XLOOKUP('04_References'!$A$3,tblKPITargets[KPI_Name],tblKPITargets[Target_Value]),"Met","Below Target")</f>
        <v>Met</v>
      </c>
      <c r="W1085" t="str">
        <f>IF(tblOperations[[#This Row],[Quality_Pass_Rate]]&gt;=_xlfn.XLOOKUP('04_References'!$A$4,tblKPITargets[KPI_Name],tblKPITargets[Target_Value]),"Met","Below Target")</f>
        <v>Met</v>
      </c>
      <c r="X1085" t="str">
        <f>IF(tblOperations[[#This Row],[Average_Completion_Days]]&lt;=_xlfn.XLOOKUP('04_References'!$A$7,tblKPITargets[KPI_Name],tblKPITargets[Target_Value]),"Met","Below Target")</f>
        <v>Met</v>
      </c>
      <c r="Y1085" t="str">
        <f>IF(tblOperations[[#This Row],[Closing_Backlog]]&lt;=_xlfn.XLOOKUP('04_References'!$A$8,tblKPITargets[KPI_Name],tblKPITargets[Target_Value]),"Met","Below Target")</f>
        <v>Met</v>
      </c>
    </row>
    <row r="1086" spans="1:25">
      <c r="A1086" s="6" t="s">
        <v>1115</v>
      </c>
      <c r="B1086" s="7">
        <v>46072</v>
      </c>
      <c r="C1086" s="2" t="s">
        <v>48</v>
      </c>
      <c r="D1086" s="2" t="s">
        <v>19</v>
      </c>
      <c r="E1086" s="2">
        <v>13</v>
      </c>
      <c r="F1086" s="2">
        <v>42</v>
      </c>
      <c r="G1086" s="2">
        <v>55</v>
      </c>
      <c r="H1086" s="2">
        <v>55</v>
      </c>
      <c r="I1086" s="2">
        <v>0</v>
      </c>
      <c r="J1086" s="2">
        <v>0</v>
      </c>
      <c r="K1086" s="2">
        <v>0</v>
      </c>
      <c r="L1086" s="2">
        <v>1.7</v>
      </c>
      <c r="M1086" s="2">
        <v>0.94499999999999995</v>
      </c>
      <c r="N1086" s="2">
        <v>0.98499999999999999</v>
      </c>
      <c r="O1086" s="2">
        <v>4.3</v>
      </c>
      <c r="P1086" s="2">
        <v>0.82</v>
      </c>
      <c r="Q1086" s="3">
        <v>1</v>
      </c>
      <c r="R1086" s="4" t="str">
        <f>TRIM(tblOperations[[#This Row],[Region]])</f>
        <v>South East</v>
      </c>
      <c r="S1086" s="4" t="str">
        <f>TRIM(tblOperations[[#This Row],[Team]])</f>
        <v>Workplace Services</v>
      </c>
      <c r="T1086" s="4" t="str">
        <f>_xlfn.XLOOKUP(R1086,tblRegionReference[Region],tblRegionReference[Area],"Not Found")</f>
        <v>South</v>
      </c>
      <c r="U1086" s="4" t="str">
        <f>IF(tblOperations[[#This Row],[Completion_Rate]]&gt;=_xlfn.XLOOKUP("Completion Rate",tblKPITargets[KPI_Name],tblKPITargets[Target_Value]),"Met","Below Target")</f>
        <v>Met</v>
      </c>
      <c r="V1086" t="str">
        <f>IF(tblOperations[[#This Row],[SLA_Compliance]]&gt;=_xlfn.XLOOKUP('04_References'!$A$3,tblKPITargets[KPI_Name],tblKPITargets[Target_Value]),"Met","Below Target")</f>
        <v>Met</v>
      </c>
      <c r="W1086" t="str">
        <f>IF(tblOperations[[#This Row],[Quality_Pass_Rate]]&gt;=_xlfn.XLOOKUP('04_References'!$A$4,tblKPITargets[KPI_Name],tblKPITargets[Target_Value]),"Met","Below Target")</f>
        <v>Met</v>
      </c>
      <c r="X1086" t="str">
        <f>IF(tblOperations[[#This Row],[Average_Completion_Days]]&lt;=_xlfn.XLOOKUP('04_References'!$A$7,tblKPITargets[KPI_Name],tblKPITargets[Target_Value]),"Met","Below Target")</f>
        <v>Met</v>
      </c>
      <c r="Y1086" t="str">
        <f>IF(tblOperations[[#This Row],[Closing_Backlog]]&lt;=_xlfn.XLOOKUP('04_References'!$A$8,tblKPITargets[KPI_Name],tblKPITargets[Target_Value]),"Met","Below Target")</f>
        <v>Met</v>
      </c>
    </row>
    <row r="1087" spans="1:25">
      <c r="A1087" s="8" t="s">
        <v>1116</v>
      </c>
      <c r="B1087" s="9">
        <v>46072</v>
      </c>
      <c r="C1087" s="4" t="s">
        <v>48</v>
      </c>
      <c r="D1087" s="4" t="s">
        <v>21</v>
      </c>
      <c r="E1087" s="4">
        <v>1075</v>
      </c>
      <c r="F1087" s="4">
        <v>31</v>
      </c>
      <c r="G1087" s="4">
        <v>1106</v>
      </c>
      <c r="H1087" s="4">
        <v>24</v>
      </c>
      <c r="I1087" s="4">
        <v>1082</v>
      </c>
      <c r="J1087" s="4">
        <v>0</v>
      </c>
      <c r="K1087" s="4">
        <v>0</v>
      </c>
      <c r="L1087" s="4">
        <v>8</v>
      </c>
      <c r="M1087" s="4">
        <v>0.6</v>
      </c>
      <c r="N1087" s="4">
        <v>1</v>
      </c>
      <c r="O1087" s="4">
        <v>2.5</v>
      </c>
      <c r="P1087" s="4">
        <v>0.82499999999999996</v>
      </c>
      <c r="Q1087" s="5">
        <v>2.1999999999999999E-2</v>
      </c>
      <c r="R1087" s="4" t="str">
        <f>TRIM(tblOperations[[#This Row],[Region]])</f>
        <v>South East</v>
      </c>
      <c r="S1087" s="4" t="str">
        <f>TRIM(tblOperations[[#This Row],[Team]])</f>
        <v>Facilities Response</v>
      </c>
      <c r="T1087" s="4" t="str">
        <f>_xlfn.XLOOKUP(R1087,tblRegionReference[Region],tblRegionReference[Area],"Not Found")</f>
        <v>South</v>
      </c>
      <c r="U1087" s="4" t="str">
        <f>IF(tblOperations[[#This Row],[Completion_Rate]]&gt;=_xlfn.XLOOKUP("Completion Rate",tblKPITargets[KPI_Name],tblKPITargets[Target_Value]),"Met","Below Target")</f>
        <v>Below Target</v>
      </c>
      <c r="V1087" t="str">
        <f>IF(tblOperations[[#This Row],[SLA_Compliance]]&gt;=_xlfn.XLOOKUP('04_References'!$A$3,tblKPITargets[KPI_Name],tblKPITargets[Target_Value]),"Met","Below Target")</f>
        <v>Below Target</v>
      </c>
      <c r="W1087" t="str">
        <f>IF(tblOperations[[#This Row],[Quality_Pass_Rate]]&gt;=_xlfn.XLOOKUP('04_References'!$A$4,tblKPITargets[KPI_Name],tblKPITargets[Target_Value]),"Met","Below Target")</f>
        <v>Met</v>
      </c>
      <c r="X1087" t="str">
        <f>IF(tblOperations[[#This Row],[Average_Completion_Days]]&lt;=_xlfn.XLOOKUP('04_References'!$A$7,tblKPITargets[KPI_Name],tblKPITargets[Target_Value]),"Met","Below Target")</f>
        <v>Below Target</v>
      </c>
      <c r="Y1087" t="str">
        <f>IF(tblOperations[[#This Row],[Closing_Backlog]]&lt;=_xlfn.XLOOKUP('04_References'!$A$8,tblKPITargets[KPI_Name],tblKPITargets[Target_Value]),"Met","Below Target")</f>
        <v>Below Target</v>
      </c>
    </row>
    <row r="1088" spans="1:25">
      <c r="A1088" s="6" t="s">
        <v>1117</v>
      </c>
      <c r="B1088" s="7">
        <v>46072</v>
      </c>
      <c r="C1088" s="2" t="s">
        <v>48</v>
      </c>
      <c r="D1088" s="2" t="s">
        <v>23</v>
      </c>
      <c r="E1088" s="2">
        <v>0</v>
      </c>
      <c r="F1088" s="2">
        <v>29</v>
      </c>
      <c r="G1088" s="2">
        <v>29</v>
      </c>
      <c r="H1088" s="2">
        <v>29</v>
      </c>
      <c r="I1088" s="2">
        <v>0</v>
      </c>
      <c r="J1088" s="2">
        <v>1</v>
      </c>
      <c r="K1088" s="2">
        <v>0</v>
      </c>
      <c r="L1088" s="2">
        <v>1.9</v>
      </c>
      <c r="M1088" s="2">
        <v>0.95499999999999996</v>
      </c>
      <c r="N1088" s="2">
        <v>0.96299999999999997</v>
      </c>
      <c r="O1088" s="2">
        <v>4.5999999999999996</v>
      </c>
      <c r="P1088" s="2">
        <v>0.75900000000000001</v>
      </c>
      <c r="Q1088" s="3">
        <v>1</v>
      </c>
      <c r="R1088" s="4" t="str">
        <f>TRIM(tblOperations[[#This Row],[Region]])</f>
        <v>South East</v>
      </c>
      <c r="S1088" s="4" t="str">
        <f>TRIM(tblOperations[[#This Row],[Team]])</f>
        <v>Estates Support</v>
      </c>
      <c r="T1088" s="4" t="str">
        <f>_xlfn.XLOOKUP(R1088,tblRegionReference[Region],tblRegionReference[Area],"Not Found")</f>
        <v>South</v>
      </c>
      <c r="U1088" s="4" t="str">
        <f>IF(tblOperations[[#This Row],[Completion_Rate]]&gt;=_xlfn.XLOOKUP("Completion Rate",tblKPITargets[KPI_Name],tblKPITargets[Target_Value]),"Met","Below Target")</f>
        <v>Met</v>
      </c>
      <c r="V1088" t="str">
        <f>IF(tblOperations[[#This Row],[SLA_Compliance]]&gt;=_xlfn.XLOOKUP('04_References'!$A$3,tblKPITargets[KPI_Name],tblKPITargets[Target_Value]),"Met","Below Target")</f>
        <v>Met</v>
      </c>
      <c r="W1088" t="str">
        <f>IF(tblOperations[[#This Row],[Quality_Pass_Rate]]&gt;=_xlfn.XLOOKUP('04_References'!$A$4,tblKPITargets[KPI_Name],tblKPITargets[Target_Value]),"Met","Below Target")</f>
        <v>Met</v>
      </c>
      <c r="X1088" t="str">
        <f>IF(tblOperations[[#This Row],[Average_Completion_Days]]&lt;=_xlfn.XLOOKUP('04_References'!$A$7,tblKPITargets[KPI_Name],tblKPITargets[Target_Value]),"Met","Below Target")</f>
        <v>Met</v>
      </c>
      <c r="Y1088" t="str">
        <f>IF(tblOperations[[#This Row],[Closing_Backlog]]&lt;=_xlfn.XLOOKUP('04_References'!$A$8,tblKPITargets[KPI_Name],tblKPITargets[Target_Value]),"Met","Below Target")</f>
        <v>Met</v>
      </c>
    </row>
    <row r="1089" spans="1:25">
      <c r="A1089" s="8" t="s">
        <v>1118</v>
      </c>
      <c r="B1089" s="9">
        <v>46072</v>
      </c>
      <c r="C1089" s="4" t="s">
        <v>48</v>
      </c>
      <c r="D1089" s="4" t="s">
        <v>25</v>
      </c>
      <c r="E1089" s="4">
        <v>356</v>
      </c>
      <c r="F1089" s="4">
        <v>30</v>
      </c>
      <c r="G1089" s="4">
        <v>386</v>
      </c>
      <c r="H1089" s="4">
        <v>30</v>
      </c>
      <c r="I1089" s="4">
        <v>356</v>
      </c>
      <c r="J1089" s="4">
        <v>0</v>
      </c>
      <c r="K1089" s="4">
        <v>0</v>
      </c>
      <c r="L1089" s="4">
        <v>8</v>
      </c>
      <c r="M1089" s="4">
        <v>0.6</v>
      </c>
      <c r="N1089" s="4">
        <v>0.97099999999999997</v>
      </c>
      <c r="O1089" s="4">
        <v>2.5</v>
      </c>
      <c r="P1089" s="4">
        <v>0.751</v>
      </c>
      <c r="Q1089" s="5">
        <v>7.8E-2</v>
      </c>
      <c r="R1089" s="4" t="str">
        <f>TRIM(tblOperations[[#This Row],[Region]])</f>
        <v>South East</v>
      </c>
      <c r="S1089" s="4" t="str">
        <f>TRIM(tblOperations[[#This Row],[Team]])</f>
        <v>Workplace Projects</v>
      </c>
      <c r="T1089" s="4" t="str">
        <f>_xlfn.XLOOKUP(R1089,tblRegionReference[Region],tblRegionReference[Area],"Not Found")</f>
        <v>South</v>
      </c>
      <c r="U1089" s="4" t="str">
        <f>IF(tblOperations[[#This Row],[Completion_Rate]]&gt;=_xlfn.XLOOKUP("Completion Rate",tblKPITargets[KPI_Name],tblKPITargets[Target_Value]),"Met","Below Target")</f>
        <v>Below Target</v>
      </c>
      <c r="V1089" t="str">
        <f>IF(tblOperations[[#This Row],[SLA_Compliance]]&gt;=_xlfn.XLOOKUP('04_References'!$A$3,tblKPITargets[KPI_Name],tblKPITargets[Target_Value]),"Met","Below Target")</f>
        <v>Below Target</v>
      </c>
      <c r="W1089" t="str">
        <f>IF(tblOperations[[#This Row],[Quality_Pass_Rate]]&gt;=_xlfn.XLOOKUP('04_References'!$A$4,tblKPITargets[KPI_Name],tblKPITargets[Target_Value]),"Met","Below Target")</f>
        <v>Met</v>
      </c>
      <c r="X1089" t="str">
        <f>IF(tblOperations[[#This Row],[Average_Completion_Days]]&lt;=_xlfn.XLOOKUP('04_References'!$A$7,tblKPITargets[KPI_Name],tblKPITargets[Target_Value]),"Met","Below Target")</f>
        <v>Below Target</v>
      </c>
      <c r="Y1089" t="str">
        <f>IF(tblOperations[[#This Row],[Closing_Backlog]]&lt;=_xlfn.XLOOKUP('04_References'!$A$8,tblKPITargets[KPI_Name],tblKPITargets[Target_Value]),"Met","Below Target")</f>
        <v>Below Target</v>
      </c>
    </row>
    <row r="1090" spans="1:25">
      <c r="A1090" s="6" t="s">
        <v>1119</v>
      </c>
      <c r="B1090" s="7">
        <v>46072</v>
      </c>
      <c r="C1090" s="2" t="s">
        <v>53</v>
      </c>
      <c r="D1090" s="2" t="s">
        <v>19</v>
      </c>
      <c r="E1090" s="2">
        <v>582</v>
      </c>
      <c r="F1090" s="2">
        <v>30</v>
      </c>
      <c r="G1090" s="2">
        <v>612</v>
      </c>
      <c r="H1090" s="2">
        <v>31</v>
      </c>
      <c r="I1090" s="2">
        <v>581</v>
      </c>
      <c r="J1090" s="2">
        <v>0</v>
      </c>
      <c r="K1090" s="2">
        <v>0</v>
      </c>
      <c r="L1090" s="2">
        <v>8</v>
      </c>
      <c r="M1090" s="2">
        <v>0.6</v>
      </c>
      <c r="N1090" s="2">
        <v>1</v>
      </c>
      <c r="O1090" s="2">
        <v>2.5</v>
      </c>
      <c r="P1090" s="2">
        <v>0.65700000000000003</v>
      </c>
      <c r="Q1090" s="3">
        <v>5.0999999999999997E-2</v>
      </c>
      <c r="R1090" s="4" t="str">
        <f>TRIM(tblOperations[[#This Row],[Region]])</f>
        <v>Wales</v>
      </c>
      <c r="S1090" s="4" t="str">
        <f>TRIM(tblOperations[[#This Row],[Team]])</f>
        <v>Workplace Services</v>
      </c>
      <c r="T1090" s="4" t="str">
        <f>_xlfn.XLOOKUP(R1090,tblRegionReference[Region],tblRegionReference[Area],"Not Found")</f>
        <v>Wales</v>
      </c>
      <c r="U1090" s="4" t="str">
        <f>IF(tblOperations[[#This Row],[Completion_Rate]]&gt;=_xlfn.XLOOKUP("Completion Rate",tblKPITargets[KPI_Name],tblKPITargets[Target_Value]),"Met","Below Target")</f>
        <v>Below Target</v>
      </c>
      <c r="V1090" t="str">
        <f>IF(tblOperations[[#This Row],[SLA_Compliance]]&gt;=_xlfn.XLOOKUP('04_References'!$A$3,tblKPITargets[KPI_Name],tblKPITargets[Target_Value]),"Met","Below Target")</f>
        <v>Below Target</v>
      </c>
      <c r="W1090" t="str">
        <f>IF(tblOperations[[#This Row],[Quality_Pass_Rate]]&gt;=_xlfn.XLOOKUP('04_References'!$A$4,tblKPITargets[KPI_Name],tblKPITargets[Target_Value]),"Met","Below Target")</f>
        <v>Met</v>
      </c>
      <c r="X1090" t="str">
        <f>IF(tblOperations[[#This Row],[Average_Completion_Days]]&lt;=_xlfn.XLOOKUP('04_References'!$A$7,tblKPITargets[KPI_Name],tblKPITargets[Target_Value]),"Met","Below Target")</f>
        <v>Below Target</v>
      </c>
      <c r="Y1090" t="str">
        <f>IF(tblOperations[[#This Row],[Closing_Backlog]]&lt;=_xlfn.XLOOKUP('04_References'!$A$8,tblKPITargets[KPI_Name],tblKPITargets[Target_Value]),"Met","Below Target")</f>
        <v>Below Target</v>
      </c>
    </row>
    <row r="1091" spans="1:25">
      <c r="A1091" s="8" t="s">
        <v>1120</v>
      </c>
      <c r="B1091" s="9">
        <v>46072</v>
      </c>
      <c r="C1091" s="4" t="s">
        <v>53</v>
      </c>
      <c r="D1091" s="4" t="s">
        <v>21</v>
      </c>
      <c r="E1091" s="4">
        <v>554</v>
      </c>
      <c r="F1091" s="4">
        <v>49</v>
      </c>
      <c r="G1091" s="4">
        <v>603</v>
      </c>
      <c r="H1091" s="4">
        <v>23</v>
      </c>
      <c r="I1091" s="4">
        <v>580</v>
      </c>
      <c r="J1091" s="4">
        <v>0</v>
      </c>
      <c r="K1091" s="4">
        <v>0</v>
      </c>
      <c r="L1091" s="4">
        <v>8</v>
      </c>
      <c r="M1091" s="4">
        <v>0.6</v>
      </c>
      <c r="N1091" s="4">
        <v>1</v>
      </c>
      <c r="O1091" s="4">
        <v>2.5</v>
      </c>
      <c r="P1091" s="4">
        <v>0.755</v>
      </c>
      <c r="Q1091" s="5">
        <v>3.7999999999999999E-2</v>
      </c>
      <c r="R1091" s="4" t="str">
        <f>TRIM(tblOperations[[#This Row],[Region]])</f>
        <v>Wales</v>
      </c>
      <c r="S1091" s="4" t="str">
        <f>TRIM(tblOperations[[#This Row],[Team]])</f>
        <v>Facilities Response</v>
      </c>
      <c r="T1091" s="4" t="str">
        <f>_xlfn.XLOOKUP(R1091,tblRegionReference[Region],tblRegionReference[Area],"Not Found")</f>
        <v>Wales</v>
      </c>
      <c r="U1091" s="4" t="str">
        <f>IF(tblOperations[[#This Row],[Completion_Rate]]&gt;=_xlfn.XLOOKUP("Completion Rate",tblKPITargets[KPI_Name],tblKPITargets[Target_Value]),"Met","Below Target")</f>
        <v>Below Target</v>
      </c>
      <c r="V1091" t="str">
        <f>IF(tblOperations[[#This Row],[SLA_Compliance]]&gt;=_xlfn.XLOOKUP('04_References'!$A$3,tblKPITargets[KPI_Name],tblKPITargets[Target_Value]),"Met","Below Target")</f>
        <v>Below Target</v>
      </c>
      <c r="W1091" t="str">
        <f>IF(tblOperations[[#This Row],[Quality_Pass_Rate]]&gt;=_xlfn.XLOOKUP('04_References'!$A$4,tblKPITargets[KPI_Name],tblKPITargets[Target_Value]),"Met","Below Target")</f>
        <v>Met</v>
      </c>
      <c r="X1091" t="str">
        <f>IF(tblOperations[[#This Row],[Average_Completion_Days]]&lt;=_xlfn.XLOOKUP('04_References'!$A$7,tblKPITargets[KPI_Name],tblKPITargets[Target_Value]),"Met","Below Target")</f>
        <v>Below Target</v>
      </c>
      <c r="Y1091" t="str">
        <f>IF(tblOperations[[#This Row],[Closing_Backlog]]&lt;=_xlfn.XLOOKUP('04_References'!$A$8,tblKPITargets[KPI_Name],tblKPITargets[Target_Value]),"Met","Below Target")</f>
        <v>Below Target</v>
      </c>
    </row>
    <row r="1092" spans="1:25">
      <c r="A1092" s="6" t="s">
        <v>1121</v>
      </c>
      <c r="B1092" s="7">
        <v>46072</v>
      </c>
      <c r="C1092" s="2" t="s">
        <v>53</v>
      </c>
      <c r="D1092" s="2" t="s">
        <v>23</v>
      </c>
      <c r="E1092" s="2">
        <v>405</v>
      </c>
      <c r="F1092" s="2">
        <v>42</v>
      </c>
      <c r="G1092" s="2">
        <v>447</v>
      </c>
      <c r="H1092" s="2">
        <v>31</v>
      </c>
      <c r="I1092" s="2">
        <v>416</v>
      </c>
      <c r="J1092" s="2">
        <v>0</v>
      </c>
      <c r="K1092" s="2">
        <v>0</v>
      </c>
      <c r="L1092" s="2">
        <v>8</v>
      </c>
      <c r="M1092" s="2">
        <v>0.6</v>
      </c>
      <c r="N1092" s="2">
        <v>0.98899999999999999</v>
      </c>
      <c r="O1092" s="2">
        <v>2.5</v>
      </c>
      <c r="P1092" s="2">
        <v>0.74</v>
      </c>
      <c r="Q1092" s="3">
        <v>6.9000000000000006E-2</v>
      </c>
      <c r="R1092" s="4" t="str">
        <f>TRIM(tblOperations[[#This Row],[Region]])</f>
        <v>Wales</v>
      </c>
      <c r="S1092" s="4" t="str">
        <f>TRIM(tblOperations[[#This Row],[Team]])</f>
        <v>Estates Support</v>
      </c>
      <c r="T1092" s="4" t="str">
        <f>_xlfn.XLOOKUP(R1092,tblRegionReference[Region],tblRegionReference[Area],"Not Found")</f>
        <v>Wales</v>
      </c>
      <c r="U1092" s="4" t="str">
        <f>IF(tblOperations[[#This Row],[Completion_Rate]]&gt;=_xlfn.XLOOKUP("Completion Rate",tblKPITargets[KPI_Name],tblKPITargets[Target_Value]),"Met","Below Target")</f>
        <v>Below Target</v>
      </c>
      <c r="V1092" t="str">
        <f>IF(tblOperations[[#This Row],[SLA_Compliance]]&gt;=_xlfn.XLOOKUP('04_References'!$A$3,tblKPITargets[KPI_Name],tblKPITargets[Target_Value]),"Met","Below Target")</f>
        <v>Below Target</v>
      </c>
      <c r="W1092" t="str">
        <f>IF(tblOperations[[#This Row],[Quality_Pass_Rate]]&gt;=_xlfn.XLOOKUP('04_References'!$A$4,tblKPITargets[KPI_Name],tblKPITargets[Target_Value]),"Met","Below Target")</f>
        <v>Met</v>
      </c>
      <c r="X1092" t="str">
        <f>IF(tblOperations[[#This Row],[Average_Completion_Days]]&lt;=_xlfn.XLOOKUP('04_References'!$A$7,tblKPITargets[KPI_Name],tblKPITargets[Target_Value]),"Met","Below Target")</f>
        <v>Below Target</v>
      </c>
      <c r="Y1092" t="str">
        <f>IF(tblOperations[[#This Row],[Closing_Backlog]]&lt;=_xlfn.XLOOKUP('04_References'!$A$8,tblKPITargets[KPI_Name],tblKPITargets[Target_Value]),"Met","Below Target")</f>
        <v>Below Target</v>
      </c>
    </row>
    <row r="1093" spans="1:25">
      <c r="A1093" s="8" t="s">
        <v>1122</v>
      </c>
      <c r="B1093" s="9">
        <v>46072</v>
      </c>
      <c r="C1093" s="4" t="s">
        <v>53</v>
      </c>
      <c r="D1093" s="4" t="s">
        <v>25</v>
      </c>
      <c r="E1093" s="4">
        <v>0</v>
      </c>
      <c r="F1093" s="4">
        <v>24</v>
      </c>
      <c r="G1093" s="4">
        <v>24</v>
      </c>
      <c r="H1093" s="4">
        <v>24</v>
      </c>
      <c r="I1093" s="4">
        <v>0</v>
      </c>
      <c r="J1093" s="4">
        <v>0</v>
      </c>
      <c r="K1093" s="4">
        <v>0</v>
      </c>
      <c r="L1093" s="4">
        <v>2</v>
      </c>
      <c r="M1093" s="4">
        <v>0.96299999999999997</v>
      </c>
      <c r="N1093" s="4">
        <v>0.98899999999999999</v>
      </c>
      <c r="O1093" s="4">
        <v>4.4000000000000004</v>
      </c>
      <c r="P1093" s="4">
        <v>0.64900000000000002</v>
      </c>
      <c r="Q1093" s="5">
        <v>1</v>
      </c>
      <c r="R1093" s="4" t="str">
        <f>TRIM(tblOperations[[#This Row],[Region]])</f>
        <v>Wales</v>
      </c>
      <c r="S1093" s="4" t="str">
        <f>TRIM(tblOperations[[#This Row],[Team]])</f>
        <v>Workplace Projects</v>
      </c>
      <c r="T1093" s="4" t="str">
        <f>_xlfn.XLOOKUP(R1093,tblRegionReference[Region],tblRegionReference[Area],"Not Found")</f>
        <v>Wales</v>
      </c>
      <c r="U1093" s="4" t="str">
        <f>IF(tblOperations[[#This Row],[Completion_Rate]]&gt;=_xlfn.XLOOKUP("Completion Rate",tblKPITargets[KPI_Name],tblKPITargets[Target_Value]),"Met","Below Target")</f>
        <v>Met</v>
      </c>
      <c r="V1093" t="str">
        <f>IF(tblOperations[[#This Row],[SLA_Compliance]]&gt;=_xlfn.XLOOKUP('04_References'!$A$3,tblKPITargets[KPI_Name],tblKPITargets[Target_Value]),"Met","Below Target")</f>
        <v>Met</v>
      </c>
      <c r="W1093" t="str">
        <f>IF(tblOperations[[#This Row],[Quality_Pass_Rate]]&gt;=_xlfn.XLOOKUP('04_References'!$A$4,tblKPITargets[KPI_Name],tblKPITargets[Target_Value]),"Met","Below Target")</f>
        <v>Met</v>
      </c>
      <c r="X1093" t="str">
        <f>IF(tblOperations[[#This Row],[Average_Completion_Days]]&lt;=_xlfn.XLOOKUP('04_References'!$A$7,tblKPITargets[KPI_Name],tblKPITargets[Target_Value]),"Met","Below Target")</f>
        <v>Met</v>
      </c>
      <c r="Y1093" t="str">
        <f>IF(tblOperations[[#This Row],[Closing_Backlog]]&lt;=_xlfn.XLOOKUP('04_References'!$A$8,tblKPITargets[KPI_Name],tblKPITargets[Target_Value]),"Met","Below Target")</f>
        <v>Met</v>
      </c>
    </row>
    <row r="1094" spans="1:25">
      <c r="A1094" s="6" t="s">
        <v>1123</v>
      </c>
      <c r="B1094" s="7">
        <v>46073</v>
      </c>
      <c r="C1094" s="2" t="s">
        <v>18</v>
      </c>
      <c r="D1094" s="2" t="s">
        <v>19</v>
      </c>
      <c r="E1094" s="2">
        <v>176</v>
      </c>
      <c r="F1094" s="2">
        <v>39</v>
      </c>
      <c r="G1094" s="2">
        <v>215</v>
      </c>
      <c r="H1094" s="2">
        <v>38</v>
      </c>
      <c r="I1094" s="2">
        <v>177</v>
      </c>
      <c r="J1094" s="2">
        <v>0</v>
      </c>
      <c r="K1094" s="2">
        <v>0</v>
      </c>
      <c r="L1094" s="2">
        <v>8</v>
      </c>
      <c r="M1094" s="2">
        <v>0.6</v>
      </c>
      <c r="N1094" s="2">
        <v>0.99299999999999999</v>
      </c>
      <c r="O1094" s="2">
        <v>2.5</v>
      </c>
      <c r="P1094" s="2">
        <v>0.81299999999999994</v>
      </c>
      <c r="Q1094" s="3">
        <v>0.17699999999999999</v>
      </c>
      <c r="R1094" s="4" t="str">
        <f>TRIM(tblOperations[[#This Row],[Region]])</f>
        <v>Scotland</v>
      </c>
      <c r="S1094" s="4" t="str">
        <f>TRIM(tblOperations[[#This Row],[Team]])</f>
        <v>Workplace Services</v>
      </c>
      <c r="T1094" s="4" t="str">
        <f>_xlfn.XLOOKUP(R1094,tblRegionReference[Region],tblRegionReference[Area],"Not Found")</f>
        <v>North</v>
      </c>
      <c r="U1094" s="4" t="str">
        <f>IF(tblOperations[[#This Row],[Completion_Rate]]&gt;=_xlfn.XLOOKUP("Completion Rate",tblKPITargets[KPI_Name],tblKPITargets[Target_Value]),"Met","Below Target")</f>
        <v>Below Target</v>
      </c>
      <c r="V1094" t="str">
        <f>IF(tblOperations[[#This Row],[SLA_Compliance]]&gt;=_xlfn.XLOOKUP('04_References'!$A$3,tblKPITargets[KPI_Name],tblKPITargets[Target_Value]),"Met","Below Target")</f>
        <v>Below Target</v>
      </c>
      <c r="W1094" t="str">
        <f>IF(tblOperations[[#This Row],[Quality_Pass_Rate]]&gt;=_xlfn.XLOOKUP('04_References'!$A$4,tblKPITargets[KPI_Name],tblKPITargets[Target_Value]),"Met","Below Target")</f>
        <v>Met</v>
      </c>
      <c r="X1094" t="str">
        <f>IF(tblOperations[[#This Row],[Average_Completion_Days]]&lt;=_xlfn.XLOOKUP('04_References'!$A$7,tblKPITargets[KPI_Name],tblKPITargets[Target_Value]),"Met","Below Target")</f>
        <v>Below Target</v>
      </c>
      <c r="Y1094" t="str">
        <f>IF(tblOperations[[#This Row],[Closing_Backlog]]&lt;=_xlfn.XLOOKUP('04_References'!$A$8,tblKPITargets[KPI_Name],tblKPITargets[Target_Value]),"Met","Below Target")</f>
        <v>Below Target</v>
      </c>
    </row>
    <row r="1095" spans="1:25">
      <c r="A1095" s="8" t="s">
        <v>1124</v>
      </c>
      <c r="B1095" s="9">
        <v>46073</v>
      </c>
      <c r="C1095" s="4" t="s">
        <v>18</v>
      </c>
      <c r="D1095" s="4" t="s">
        <v>21</v>
      </c>
      <c r="E1095" s="4">
        <v>0</v>
      </c>
      <c r="F1095" s="4">
        <v>40</v>
      </c>
      <c r="G1095" s="4">
        <v>40</v>
      </c>
      <c r="H1095" s="4">
        <v>40</v>
      </c>
      <c r="I1095" s="4">
        <v>0</v>
      </c>
      <c r="J1095" s="4">
        <v>0</v>
      </c>
      <c r="K1095" s="4">
        <v>0</v>
      </c>
      <c r="L1095" s="4">
        <v>1.2</v>
      </c>
      <c r="M1095" s="4">
        <v>0.995</v>
      </c>
      <c r="N1095" s="4">
        <v>0.98</v>
      </c>
      <c r="O1095" s="4">
        <v>4.3</v>
      </c>
      <c r="P1095" s="4">
        <v>0.66500000000000004</v>
      </c>
      <c r="Q1095" s="5">
        <v>1</v>
      </c>
      <c r="R1095" s="4" t="str">
        <f>TRIM(tblOperations[[#This Row],[Region]])</f>
        <v>Scotland</v>
      </c>
      <c r="S1095" s="4" t="str">
        <f>TRIM(tblOperations[[#This Row],[Team]])</f>
        <v>Facilities Response</v>
      </c>
      <c r="T1095" s="4" t="str">
        <f>_xlfn.XLOOKUP(R1095,tblRegionReference[Region],tblRegionReference[Area],"Not Found")</f>
        <v>North</v>
      </c>
      <c r="U1095" s="4" t="str">
        <f>IF(tblOperations[[#This Row],[Completion_Rate]]&gt;=_xlfn.XLOOKUP("Completion Rate",tblKPITargets[KPI_Name],tblKPITargets[Target_Value]),"Met","Below Target")</f>
        <v>Met</v>
      </c>
      <c r="V1095" t="str">
        <f>IF(tblOperations[[#This Row],[SLA_Compliance]]&gt;=_xlfn.XLOOKUP('04_References'!$A$3,tblKPITargets[KPI_Name],tblKPITargets[Target_Value]),"Met","Below Target")</f>
        <v>Met</v>
      </c>
      <c r="W1095" t="str">
        <f>IF(tblOperations[[#This Row],[Quality_Pass_Rate]]&gt;=_xlfn.XLOOKUP('04_References'!$A$4,tblKPITargets[KPI_Name],tblKPITargets[Target_Value]),"Met","Below Target")</f>
        <v>Met</v>
      </c>
      <c r="X1095" t="str">
        <f>IF(tblOperations[[#This Row],[Average_Completion_Days]]&lt;=_xlfn.XLOOKUP('04_References'!$A$7,tblKPITargets[KPI_Name],tblKPITargets[Target_Value]),"Met","Below Target")</f>
        <v>Met</v>
      </c>
      <c r="Y1095" t="str">
        <f>IF(tblOperations[[#This Row],[Closing_Backlog]]&lt;=_xlfn.XLOOKUP('04_References'!$A$8,tblKPITargets[KPI_Name],tblKPITargets[Target_Value]),"Met","Below Target")</f>
        <v>Met</v>
      </c>
    </row>
    <row r="1096" spans="1:25">
      <c r="A1096" s="6" t="s">
        <v>1125</v>
      </c>
      <c r="B1096" s="7">
        <v>46073</v>
      </c>
      <c r="C1096" s="2" t="s">
        <v>18</v>
      </c>
      <c r="D1096" s="2" t="s">
        <v>23</v>
      </c>
      <c r="E1096" s="2">
        <v>296</v>
      </c>
      <c r="F1096" s="2">
        <v>49</v>
      </c>
      <c r="G1096" s="2">
        <v>345</v>
      </c>
      <c r="H1096" s="2">
        <v>36</v>
      </c>
      <c r="I1096" s="2">
        <v>309</v>
      </c>
      <c r="J1096" s="2">
        <v>0</v>
      </c>
      <c r="K1096" s="2">
        <v>0</v>
      </c>
      <c r="L1096" s="2">
        <v>8</v>
      </c>
      <c r="M1096" s="2">
        <v>0.6</v>
      </c>
      <c r="N1096" s="2">
        <v>0.98899999999999999</v>
      </c>
      <c r="O1096" s="2">
        <v>2.5</v>
      </c>
      <c r="P1096" s="2">
        <v>0.7</v>
      </c>
      <c r="Q1096" s="3">
        <v>0.104</v>
      </c>
      <c r="R1096" s="4" t="str">
        <f>TRIM(tblOperations[[#This Row],[Region]])</f>
        <v>Scotland</v>
      </c>
      <c r="S1096" s="4" t="str">
        <f>TRIM(tblOperations[[#This Row],[Team]])</f>
        <v>Estates Support</v>
      </c>
      <c r="T1096" s="4" t="str">
        <f>_xlfn.XLOOKUP(R1096,tblRegionReference[Region],tblRegionReference[Area],"Not Found")</f>
        <v>North</v>
      </c>
      <c r="U1096" s="4" t="str">
        <f>IF(tblOperations[[#This Row],[Completion_Rate]]&gt;=_xlfn.XLOOKUP("Completion Rate",tblKPITargets[KPI_Name],tblKPITargets[Target_Value]),"Met","Below Target")</f>
        <v>Below Target</v>
      </c>
      <c r="V1096" t="str">
        <f>IF(tblOperations[[#This Row],[SLA_Compliance]]&gt;=_xlfn.XLOOKUP('04_References'!$A$3,tblKPITargets[KPI_Name],tblKPITargets[Target_Value]),"Met","Below Target")</f>
        <v>Below Target</v>
      </c>
      <c r="W1096" t="str">
        <f>IF(tblOperations[[#This Row],[Quality_Pass_Rate]]&gt;=_xlfn.XLOOKUP('04_References'!$A$4,tblKPITargets[KPI_Name],tblKPITargets[Target_Value]),"Met","Below Target")</f>
        <v>Met</v>
      </c>
      <c r="X1096" t="str">
        <f>IF(tblOperations[[#This Row],[Average_Completion_Days]]&lt;=_xlfn.XLOOKUP('04_References'!$A$7,tblKPITargets[KPI_Name],tblKPITargets[Target_Value]),"Met","Below Target")</f>
        <v>Below Target</v>
      </c>
      <c r="Y1096" t="str">
        <f>IF(tblOperations[[#This Row],[Closing_Backlog]]&lt;=_xlfn.XLOOKUP('04_References'!$A$8,tblKPITargets[KPI_Name],tblKPITargets[Target_Value]),"Met","Below Target")</f>
        <v>Below Target</v>
      </c>
    </row>
    <row r="1097" spans="1:25">
      <c r="A1097" s="8" t="s">
        <v>1126</v>
      </c>
      <c r="B1097" s="9">
        <v>46073</v>
      </c>
      <c r="C1097" s="4" t="s">
        <v>18</v>
      </c>
      <c r="D1097" s="4" t="s">
        <v>25</v>
      </c>
      <c r="E1097" s="4">
        <v>0</v>
      </c>
      <c r="F1097" s="4">
        <v>26</v>
      </c>
      <c r="G1097" s="4">
        <v>26</v>
      </c>
      <c r="H1097" s="4">
        <v>26</v>
      </c>
      <c r="I1097" s="4">
        <v>0</v>
      </c>
      <c r="J1097" s="4">
        <v>0</v>
      </c>
      <c r="K1097" s="4">
        <v>0</v>
      </c>
      <c r="L1097" s="4">
        <v>1.5</v>
      </c>
      <c r="M1097" s="4">
        <v>0.96399999999999997</v>
      </c>
      <c r="N1097" s="4">
        <v>0.99299999999999999</v>
      </c>
      <c r="O1097" s="4">
        <v>4.8</v>
      </c>
      <c r="P1097" s="4">
        <v>0.69499999999999995</v>
      </c>
      <c r="Q1097" s="5">
        <v>1</v>
      </c>
      <c r="R1097" s="4" t="str">
        <f>TRIM(tblOperations[[#This Row],[Region]])</f>
        <v>Scotland</v>
      </c>
      <c r="S1097" s="4" t="str">
        <f>TRIM(tblOperations[[#This Row],[Team]])</f>
        <v>Workplace Projects</v>
      </c>
      <c r="T1097" s="4" t="str">
        <f>_xlfn.XLOOKUP(R1097,tblRegionReference[Region],tblRegionReference[Area],"Not Found")</f>
        <v>North</v>
      </c>
      <c r="U1097" s="4" t="str">
        <f>IF(tblOperations[[#This Row],[Completion_Rate]]&gt;=_xlfn.XLOOKUP("Completion Rate",tblKPITargets[KPI_Name],tblKPITargets[Target_Value]),"Met","Below Target")</f>
        <v>Met</v>
      </c>
      <c r="V1097" t="str">
        <f>IF(tblOperations[[#This Row],[SLA_Compliance]]&gt;=_xlfn.XLOOKUP('04_References'!$A$3,tblKPITargets[KPI_Name],tblKPITargets[Target_Value]),"Met","Below Target")</f>
        <v>Met</v>
      </c>
      <c r="W1097" t="str">
        <f>IF(tblOperations[[#This Row],[Quality_Pass_Rate]]&gt;=_xlfn.XLOOKUP('04_References'!$A$4,tblKPITargets[KPI_Name],tblKPITargets[Target_Value]),"Met","Below Target")</f>
        <v>Met</v>
      </c>
      <c r="X1097" t="str">
        <f>IF(tblOperations[[#This Row],[Average_Completion_Days]]&lt;=_xlfn.XLOOKUP('04_References'!$A$7,tblKPITargets[KPI_Name],tblKPITargets[Target_Value]),"Met","Below Target")</f>
        <v>Met</v>
      </c>
      <c r="Y1097" t="str">
        <f>IF(tblOperations[[#This Row],[Closing_Backlog]]&lt;=_xlfn.XLOOKUP('04_References'!$A$8,tblKPITargets[KPI_Name],tblKPITargets[Target_Value]),"Met","Below Target")</f>
        <v>Met</v>
      </c>
    </row>
    <row r="1098" spans="1:25">
      <c r="A1098" s="6" t="s">
        <v>1127</v>
      </c>
      <c r="B1098" s="7">
        <v>46073</v>
      </c>
      <c r="C1098" s="2" t="s">
        <v>27</v>
      </c>
      <c r="D1098" s="2" t="s">
        <v>19</v>
      </c>
      <c r="E1098" s="2">
        <v>1</v>
      </c>
      <c r="F1098" s="2">
        <v>50</v>
      </c>
      <c r="G1098" s="2">
        <v>51</v>
      </c>
      <c r="H1098" s="2">
        <v>45</v>
      </c>
      <c r="I1098" s="2">
        <v>6</v>
      </c>
      <c r="J1098" s="2">
        <v>0</v>
      </c>
      <c r="K1098" s="2">
        <v>0</v>
      </c>
      <c r="L1098" s="2">
        <v>1.4</v>
      </c>
      <c r="M1098" s="2">
        <v>0.874</v>
      </c>
      <c r="N1098" s="2">
        <v>0.95799999999999996</v>
      </c>
      <c r="O1098" s="2">
        <v>4.0999999999999996</v>
      </c>
      <c r="P1098" s="2">
        <v>0.79400000000000004</v>
      </c>
      <c r="Q1098" s="3">
        <v>0.88200000000000001</v>
      </c>
      <c r="R1098" s="4" t="str">
        <f>TRIM(tblOperations[[#This Row],[Region]])</f>
        <v>North East</v>
      </c>
      <c r="S1098" s="4" t="str">
        <f>TRIM(tblOperations[[#This Row],[Team]])</f>
        <v>Workplace Services</v>
      </c>
      <c r="T1098" s="4" t="str">
        <f>_xlfn.XLOOKUP(R1098,tblRegionReference[Region],tblRegionReference[Area],"Not Found")</f>
        <v>North</v>
      </c>
      <c r="U1098" s="4" t="str">
        <f>IF(tblOperations[[#This Row],[Completion_Rate]]&gt;=_xlfn.XLOOKUP("Completion Rate",tblKPITargets[KPI_Name],tblKPITargets[Target_Value]),"Met","Below Target")</f>
        <v>Below Target</v>
      </c>
      <c r="V1098" t="str">
        <f>IF(tblOperations[[#This Row],[SLA_Compliance]]&gt;=_xlfn.XLOOKUP('04_References'!$A$3,tblKPITargets[KPI_Name],tblKPITargets[Target_Value]),"Met","Below Target")</f>
        <v>Below Target</v>
      </c>
      <c r="W1098" t="str">
        <f>IF(tblOperations[[#This Row],[Quality_Pass_Rate]]&gt;=_xlfn.XLOOKUP('04_References'!$A$4,tblKPITargets[KPI_Name],tblKPITargets[Target_Value]),"Met","Below Target")</f>
        <v>Met</v>
      </c>
      <c r="X1098" t="str">
        <f>IF(tblOperations[[#This Row],[Average_Completion_Days]]&lt;=_xlfn.XLOOKUP('04_References'!$A$7,tblKPITargets[KPI_Name],tblKPITargets[Target_Value]),"Met","Below Target")</f>
        <v>Met</v>
      </c>
      <c r="Y1098" t="str">
        <f>IF(tblOperations[[#This Row],[Closing_Backlog]]&lt;=_xlfn.XLOOKUP('04_References'!$A$8,tblKPITargets[KPI_Name],tblKPITargets[Target_Value]),"Met","Below Target")</f>
        <v>Met</v>
      </c>
    </row>
    <row r="1099" spans="1:25">
      <c r="A1099" s="8" t="s">
        <v>1128</v>
      </c>
      <c r="B1099" s="9">
        <v>46073</v>
      </c>
      <c r="C1099" s="4" t="s">
        <v>27</v>
      </c>
      <c r="D1099" s="4" t="s">
        <v>21</v>
      </c>
      <c r="E1099" s="4">
        <v>13</v>
      </c>
      <c r="F1099" s="4">
        <v>37</v>
      </c>
      <c r="G1099" s="4">
        <v>50</v>
      </c>
      <c r="H1099" s="4">
        <v>41</v>
      </c>
      <c r="I1099" s="4">
        <v>9</v>
      </c>
      <c r="J1099" s="4">
        <v>1</v>
      </c>
      <c r="K1099" s="4">
        <v>0</v>
      </c>
      <c r="L1099" s="4">
        <v>2.6</v>
      </c>
      <c r="M1099" s="4">
        <v>0.89800000000000002</v>
      </c>
      <c r="N1099" s="4">
        <v>0.95399999999999996</v>
      </c>
      <c r="O1099" s="4">
        <v>4.3</v>
      </c>
      <c r="P1099" s="4">
        <v>0.626</v>
      </c>
      <c r="Q1099" s="5">
        <v>0.82</v>
      </c>
      <c r="R1099" s="4" t="str">
        <f>TRIM(tblOperations[[#This Row],[Region]])</f>
        <v>North East</v>
      </c>
      <c r="S1099" s="4" t="str">
        <f>TRIM(tblOperations[[#This Row],[Team]])</f>
        <v>Facilities Response</v>
      </c>
      <c r="T1099" s="4" t="str">
        <f>_xlfn.XLOOKUP(R1099,tblRegionReference[Region],tblRegionReference[Area],"Not Found")</f>
        <v>North</v>
      </c>
      <c r="U1099" s="4" t="str">
        <f>IF(tblOperations[[#This Row],[Completion_Rate]]&gt;=_xlfn.XLOOKUP("Completion Rate",tblKPITargets[KPI_Name],tblKPITargets[Target_Value]),"Met","Below Target")</f>
        <v>Below Target</v>
      </c>
      <c r="V1099" t="str">
        <f>IF(tblOperations[[#This Row],[SLA_Compliance]]&gt;=_xlfn.XLOOKUP('04_References'!$A$3,tblKPITargets[KPI_Name],tblKPITargets[Target_Value]),"Met","Below Target")</f>
        <v>Below Target</v>
      </c>
      <c r="W1099" t="str">
        <f>IF(tblOperations[[#This Row],[Quality_Pass_Rate]]&gt;=_xlfn.XLOOKUP('04_References'!$A$4,tblKPITargets[KPI_Name],tblKPITargets[Target_Value]),"Met","Below Target")</f>
        <v>Met</v>
      </c>
      <c r="X1099" t="str">
        <f>IF(tblOperations[[#This Row],[Average_Completion_Days]]&lt;=_xlfn.XLOOKUP('04_References'!$A$7,tblKPITargets[KPI_Name],tblKPITargets[Target_Value]),"Met","Below Target")</f>
        <v>Met</v>
      </c>
      <c r="Y1099" t="str">
        <f>IF(tblOperations[[#This Row],[Closing_Backlog]]&lt;=_xlfn.XLOOKUP('04_References'!$A$8,tblKPITargets[KPI_Name],tblKPITargets[Target_Value]),"Met","Below Target")</f>
        <v>Met</v>
      </c>
    </row>
    <row r="1100" spans="1:25">
      <c r="A1100" s="6" t="s">
        <v>1129</v>
      </c>
      <c r="B1100" s="7">
        <v>46073</v>
      </c>
      <c r="C1100" s="2" t="s">
        <v>27</v>
      </c>
      <c r="D1100" s="2" t="s">
        <v>23</v>
      </c>
      <c r="E1100" s="2">
        <v>737</v>
      </c>
      <c r="F1100" s="2">
        <v>53</v>
      </c>
      <c r="G1100" s="2">
        <v>790</v>
      </c>
      <c r="H1100" s="2">
        <v>28</v>
      </c>
      <c r="I1100" s="2">
        <v>762</v>
      </c>
      <c r="J1100" s="2">
        <v>0</v>
      </c>
      <c r="K1100" s="2">
        <v>0</v>
      </c>
      <c r="L1100" s="2">
        <v>8</v>
      </c>
      <c r="M1100" s="2">
        <v>0.6</v>
      </c>
      <c r="N1100" s="2">
        <v>0.95499999999999996</v>
      </c>
      <c r="O1100" s="2">
        <v>2.5</v>
      </c>
      <c r="P1100" s="2">
        <v>0.755</v>
      </c>
      <c r="Q1100" s="3">
        <v>3.5000000000000003E-2</v>
      </c>
      <c r="R1100" s="4" t="str">
        <f>TRIM(tblOperations[[#This Row],[Region]])</f>
        <v>North East</v>
      </c>
      <c r="S1100" s="4" t="str">
        <f>TRIM(tblOperations[[#This Row],[Team]])</f>
        <v>Estates Support</v>
      </c>
      <c r="T1100" s="4" t="str">
        <f>_xlfn.XLOOKUP(R1100,tblRegionReference[Region],tblRegionReference[Area],"Not Found")</f>
        <v>North</v>
      </c>
      <c r="U1100" s="4" t="str">
        <f>IF(tblOperations[[#This Row],[Completion_Rate]]&gt;=_xlfn.XLOOKUP("Completion Rate",tblKPITargets[KPI_Name],tblKPITargets[Target_Value]),"Met","Below Target")</f>
        <v>Below Target</v>
      </c>
      <c r="V1100" t="str">
        <f>IF(tblOperations[[#This Row],[SLA_Compliance]]&gt;=_xlfn.XLOOKUP('04_References'!$A$3,tblKPITargets[KPI_Name],tblKPITargets[Target_Value]),"Met","Below Target")</f>
        <v>Below Target</v>
      </c>
      <c r="W1100" t="str">
        <f>IF(tblOperations[[#This Row],[Quality_Pass_Rate]]&gt;=_xlfn.XLOOKUP('04_References'!$A$4,tblKPITargets[KPI_Name],tblKPITargets[Target_Value]),"Met","Below Target")</f>
        <v>Met</v>
      </c>
      <c r="X1100" t="str">
        <f>IF(tblOperations[[#This Row],[Average_Completion_Days]]&lt;=_xlfn.XLOOKUP('04_References'!$A$7,tblKPITargets[KPI_Name],tblKPITargets[Target_Value]),"Met","Below Target")</f>
        <v>Below Target</v>
      </c>
      <c r="Y1100" t="str">
        <f>IF(tblOperations[[#This Row],[Closing_Backlog]]&lt;=_xlfn.XLOOKUP('04_References'!$A$8,tblKPITargets[KPI_Name],tblKPITargets[Target_Value]),"Met","Below Target")</f>
        <v>Below Target</v>
      </c>
    </row>
    <row r="1101" spans="1:25">
      <c r="A1101" s="8" t="s">
        <v>1130</v>
      </c>
      <c r="B1101" s="9">
        <v>46073</v>
      </c>
      <c r="C1101" s="4" t="s">
        <v>27</v>
      </c>
      <c r="D1101" s="4" t="s">
        <v>25</v>
      </c>
      <c r="E1101" s="4">
        <v>36</v>
      </c>
      <c r="F1101" s="4">
        <v>29</v>
      </c>
      <c r="G1101" s="4">
        <v>65</v>
      </c>
      <c r="H1101" s="4">
        <v>31</v>
      </c>
      <c r="I1101" s="4">
        <v>34</v>
      </c>
      <c r="J1101" s="4">
        <v>0</v>
      </c>
      <c r="K1101" s="4">
        <v>0</v>
      </c>
      <c r="L1101" s="4">
        <v>5.0999999999999996</v>
      </c>
      <c r="M1101" s="4">
        <v>0.75700000000000001</v>
      </c>
      <c r="N1101" s="4">
        <v>0.96699999999999997</v>
      </c>
      <c r="O1101" s="4">
        <v>3.4</v>
      </c>
      <c r="P1101" s="4">
        <v>0.81100000000000005</v>
      </c>
      <c r="Q1101" s="5">
        <v>0.47699999999999998</v>
      </c>
      <c r="R1101" s="4" t="str">
        <f>TRIM(tblOperations[[#This Row],[Region]])</f>
        <v>North East</v>
      </c>
      <c r="S1101" s="4" t="str">
        <f>TRIM(tblOperations[[#This Row],[Team]])</f>
        <v>Workplace Projects</v>
      </c>
      <c r="T1101" s="4" t="str">
        <f>_xlfn.XLOOKUP(R1101,tblRegionReference[Region],tblRegionReference[Area],"Not Found")</f>
        <v>North</v>
      </c>
      <c r="U1101" s="4" t="str">
        <f>IF(tblOperations[[#This Row],[Completion_Rate]]&gt;=_xlfn.XLOOKUP("Completion Rate",tblKPITargets[KPI_Name],tblKPITargets[Target_Value]),"Met","Below Target")</f>
        <v>Below Target</v>
      </c>
      <c r="V1101" t="str">
        <f>IF(tblOperations[[#This Row],[SLA_Compliance]]&gt;=_xlfn.XLOOKUP('04_References'!$A$3,tblKPITargets[KPI_Name],tblKPITargets[Target_Value]),"Met","Below Target")</f>
        <v>Below Target</v>
      </c>
      <c r="W1101" t="str">
        <f>IF(tblOperations[[#This Row],[Quality_Pass_Rate]]&gt;=_xlfn.XLOOKUP('04_References'!$A$4,tblKPITargets[KPI_Name],tblKPITargets[Target_Value]),"Met","Below Target")</f>
        <v>Met</v>
      </c>
      <c r="X1101" t="str">
        <f>IF(tblOperations[[#This Row],[Average_Completion_Days]]&lt;=_xlfn.XLOOKUP('04_References'!$A$7,tblKPITargets[KPI_Name],tblKPITargets[Target_Value]),"Met","Below Target")</f>
        <v>Below Target</v>
      </c>
      <c r="Y1101" t="str">
        <f>IF(tblOperations[[#This Row],[Closing_Backlog]]&lt;=_xlfn.XLOOKUP('04_References'!$A$8,tblKPITargets[KPI_Name],tblKPITargets[Target_Value]),"Met","Below Target")</f>
        <v>Below Target</v>
      </c>
    </row>
    <row r="1102" spans="1:25">
      <c r="A1102" s="6" t="s">
        <v>1131</v>
      </c>
      <c r="B1102" s="7">
        <v>46073</v>
      </c>
      <c r="C1102" s="2" t="s">
        <v>1132</v>
      </c>
      <c r="D1102" s="2" t="s">
        <v>19</v>
      </c>
      <c r="E1102" s="2">
        <v>312</v>
      </c>
      <c r="F1102" s="2">
        <v>27</v>
      </c>
      <c r="G1102" s="2">
        <v>339</v>
      </c>
      <c r="H1102" s="2">
        <v>33</v>
      </c>
      <c r="I1102" s="2">
        <v>306</v>
      </c>
      <c r="J1102" s="2">
        <v>0</v>
      </c>
      <c r="K1102" s="2">
        <v>0</v>
      </c>
      <c r="L1102" s="2">
        <v>8</v>
      </c>
      <c r="M1102" s="2">
        <v>0.6</v>
      </c>
      <c r="N1102" s="2">
        <v>0.97699999999999998</v>
      </c>
      <c r="O1102" s="2">
        <v>2.5</v>
      </c>
      <c r="P1102" s="2">
        <v>0.76200000000000001</v>
      </c>
      <c r="Q1102" s="3">
        <v>9.7000000000000003E-2</v>
      </c>
      <c r="R1102" s="4" t="str">
        <f>TRIM(tblOperations[[#This Row],[Region]])</f>
        <v>North West</v>
      </c>
      <c r="S1102" s="4" t="str">
        <f>TRIM(tblOperations[[#This Row],[Team]])</f>
        <v>Workplace Services</v>
      </c>
      <c r="T1102" s="4" t="str">
        <f>_xlfn.XLOOKUP(R1102,tblRegionReference[Region],tblRegionReference[Area],"Not Found")</f>
        <v>North</v>
      </c>
      <c r="U1102" s="4" t="str">
        <f>IF(tblOperations[[#This Row],[Completion_Rate]]&gt;=_xlfn.XLOOKUP("Completion Rate",tblKPITargets[KPI_Name],tblKPITargets[Target_Value]),"Met","Below Target")</f>
        <v>Below Target</v>
      </c>
      <c r="V1102" t="str">
        <f>IF(tblOperations[[#This Row],[SLA_Compliance]]&gt;=_xlfn.XLOOKUP('04_References'!$A$3,tblKPITargets[KPI_Name],tblKPITargets[Target_Value]),"Met","Below Target")</f>
        <v>Below Target</v>
      </c>
      <c r="W1102" t="str">
        <f>IF(tblOperations[[#This Row],[Quality_Pass_Rate]]&gt;=_xlfn.XLOOKUP('04_References'!$A$4,tblKPITargets[KPI_Name],tblKPITargets[Target_Value]),"Met","Below Target")</f>
        <v>Met</v>
      </c>
      <c r="X1102" t="str">
        <f>IF(tblOperations[[#This Row],[Average_Completion_Days]]&lt;=_xlfn.XLOOKUP('04_References'!$A$7,tblKPITargets[KPI_Name],tblKPITargets[Target_Value]),"Met","Below Target")</f>
        <v>Below Target</v>
      </c>
      <c r="Y1102" t="str">
        <f>IF(tblOperations[[#This Row],[Closing_Backlog]]&lt;=_xlfn.XLOOKUP('04_References'!$A$8,tblKPITargets[KPI_Name],tblKPITargets[Target_Value]),"Met","Below Target")</f>
        <v>Below Target</v>
      </c>
    </row>
    <row r="1103" spans="1:25">
      <c r="A1103" s="8" t="s">
        <v>1133</v>
      </c>
      <c r="B1103" s="9">
        <v>46073</v>
      </c>
      <c r="C1103" s="4" t="s">
        <v>32</v>
      </c>
      <c r="D1103" s="4" t="s">
        <v>21</v>
      </c>
      <c r="E1103" s="4">
        <v>748</v>
      </c>
      <c r="F1103" s="4">
        <v>45</v>
      </c>
      <c r="G1103" s="4">
        <v>793</v>
      </c>
      <c r="H1103" s="4">
        <v>21</v>
      </c>
      <c r="I1103" s="4">
        <v>772</v>
      </c>
      <c r="J1103" s="4">
        <v>0</v>
      </c>
      <c r="K1103" s="4">
        <v>0</v>
      </c>
      <c r="L1103" s="4">
        <v>8</v>
      </c>
      <c r="M1103" s="4">
        <v>0.6</v>
      </c>
      <c r="N1103" s="4">
        <v>1</v>
      </c>
      <c r="O1103" s="4">
        <v>2.5</v>
      </c>
      <c r="P1103" s="4">
        <v>0.65500000000000003</v>
      </c>
      <c r="Q1103" s="5">
        <v>2.5999999999999999E-2</v>
      </c>
      <c r="R1103" s="4" t="str">
        <f>TRIM(tblOperations[[#This Row],[Region]])</f>
        <v>North West</v>
      </c>
      <c r="S1103" s="4" t="str">
        <f>TRIM(tblOperations[[#This Row],[Team]])</f>
        <v>Facilities Response</v>
      </c>
      <c r="T1103" s="4" t="str">
        <f>_xlfn.XLOOKUP(R1103,tblRegionReference[Region],tblRegionReference[Area],"Not Found")</f>
        <v>North</v>
      </c>
      <c r="U1103" s="4" t="str">
        <f>IF(tblOperations[[#This Row],[Completion_Rate]]&gt;=_xlfn.XLOOKUP("Completion Rate",tblKPITargets[KPI_Name],tblKPITargets[Target_Value]),"Met","Below Target")</f>
        <v>Below Target</v>
      </c>
      <c r="V1103" t="str">
        <f>IF(tblOperations[[#This Row],[SLA_Compliance]]&gt;=_xlfn.XLOOKUP('04_References'!$A$3,tblKPITargets[KPI_Name],tblKPITargets[Target_Value]),"Met","Below Target")</f>
        <v>Below Target</v>
      </c>
      <c r="W1103" t="str">
        <f>IF(tblOperations[[#This Row],[Quality_Pass_Rate]]&gt;=_xlfn.XLOOKUP('04_References'!$A$4,tblKPITargets[KPI_Name],tblKPITargets[Target_Value]),"Met","Below Target")</f>
        <v>Met</v>
      </c>
      <c r="X1103" t="str">
        <f>IF(tblOperations[[#This Row],[Average_Completion_Days]]&lt;=_xlfn.XLOOKUP('04_References'!$A$7,tblKPITargets[KPI_Name],tblKPITargets[Target_Value]),"Met","Below Target")</f>
        <v>Below Target</v>
      </c>
      <c r="Y1103" t="str">
        <f>IF(tblOperations[[#This Row],[Closing_Backlog]]&lt;=_xlfn.XLOOKUP('04_References'!$A$8,tblKPITargets[KPI_Name],tblKPITargets[Target_Value]),"Met","Below Target")</f>
        <v>Below Target</v>
      </c>
    </row>
    <row r="1104" spans="1:25">
      <c r="A1104" s="6" t="s">
        <v>1134</v>
      </c>
      <c r="B1104" s="7">
        <v>46073</v>
      </c>
      <c r="C1104" s="2" t="s">
        <v>32</v>
      </c>
      <c r="D1104" s="2" t="s">
        <v>23</v>
      </c>
      <c r="E1104" s="2">
        <v>902</v>
      </c>
      <c r="F1104" s="2">
        <v>58</v>
      </c>
      <c r="G1104" s="2">
        <v>960</v>
      </c>
      <c r="H1104" s="2">
        <v>25</v>
      </c>
      <c r="I1104" s="2">
        <v>935</v>
      </c>
      <c r="J1104" s="2">
        <v>0</v>
      </c>
      <c r="K1104" s="2">
        <v>0</v>
      </c>
      <c r="L1104" s="2">
        <v>8</v>
      </c>
      <c r="M1104" s="2">
        <v>0.6</v>
      </c>
      <c r="N1104" s="2">
        <v>0.96699999999999997</v>
      </c>
      <c r="O1104" s="2">
        <v>2.5</v>
      </c>
      <c r="P1104" s="2">
        <v>0.67200000000000004</v>
      </c>
      <c r="Q1104" s="3">
        <v>2.5999999999999999E-2</v>
      </c>
      <c r="R1104" s="4" t="str">
        <f>TRIM(tblOperations[[#This Row],[Region]])</f>
        <v>North West</v>
      </c>
      <c r="S1104" s="4" t="str">
        <f>TRIM(tblOperations[[#This Row],[Team]])</f>
        <v>Estates Support</v>
      </c>
      <c r="T1104" s="4" t="str">
        <f>_xlfn.XLOOKUP(R1104,tblRegionReference[Region],tblRegionReference[Area],"Not Found")</f>
        <v>North</v>
      </c>
      <c r="U1104" s="4" t="str">
        <f>IF(tblOperations[[#This Row],[Completion_Rate]]&gt;=_xlfn.XLOOKUP("Completion Rate",tblKPITargets[KPI_Name],tblKPITargets[Target_Value]),"Met","Below Target")</f>
        <v>Below Target</v>
      </c>
      <c r="V1104" t="str">
        <f>IF(tblOperations[[#This Row],[SLA_Compliance]]&gt;=_xlfn.XLOOKUP('04_References'!$A$3,tblKPITargets[KPI_Name],tblKPITargets[Target_Value]),"Met","Below Target")</f>
        <v>Below Target</v>
      </c>
      <c r="W1104" t="str">
        <f>IF(tblOperations[[#This Row],[Quality_Pass_Rate]]&gt;=_xlfn.XLOOKUP('04_References'!$A$4,tblKPITargets[KPI_Name],tblKPITargets[Target_Value]),"Met","Below Target")</f>
        <v>Met</v>
      </c>
      <c r="X1104" t="str">
        <f>IF(tblOperations[[#This Row],[Average_Completion_Days]]&lt;=_xlfn.XLOOKUP('04_References'!$A$7,tblKPITargets[KPI_Name],tblKPITargets[Target_Value]),"Met","Below Target")</f>
        <v>Below Target</v>
      </c>
      <c r="Y1104" t="str">
        <f>IF(tblOperations[[#This Row],[Closing_Backlog]]&lt;=_xlfn.XLOOKUP('04_References'!$A$8,tblKPITargets[KPI_Name],tblKPITargets[Target_Value]),"Met","Below Target")</f>
        <v>Below Target</v>
      </c>
    </row>
    <row r="1105" spans="1:25">
      <c r="A1105" s="8" t="s">
        <v>1135</v>
      </c>
      <c r="B1105" s="9">
        <v>46073</v>
      </c>
      <c r="C1105" s="4" t="s">
        <v>32</v>
      </c>
      <c r="D1105" s="4" t="s">
        <v>25</v>
      </c>
      <c r="E1105" s="4">
        <v>0</v>
      </c>
      <c r="F1105" s="4">
        <v>31</v>
      </c>
      <c r="G1105" s="4">
        <v>31</v>
      </c>
      <c r="H1105" s="4">
        <v>31</v>
      </c>
      <c r="I1105" s="4">
        <v>0</v>
      </c>
      <c r="J1105" s="4">
        <v>0</v>
      </c>
      <c r="K1105" s="4">
        <v>0</v>
      </c>
      <c r="L1105" s="4">
        <v>0.8</v>
      </c>
      <c r="M1105" s="4">
        <v>0.96099999999999997</v>
      </c>
      <c r="N1105" s="4">
        <v>0.95299999999999996</v>
      </c>
      <c r="O1105" s="4">
        <v>4.5</v>
      </c>
      <c r="P1105" s="4">
        <v>0.68200000000000005</v>
      </c>
      <c r="Q1105" s="5">
        <v>1</v>
      </c>
      <c r="R1105" s="4" t="str">
        <f>TRIM(tblOperations[[#This Row],[Region]])</f>
        <v>North West</v>
      </c>
      <c r="S1105" s="4" t="str">
        <f>TRIM(tblOperations[[#This Row],[Team]])</f>
        <v>Workplace Projects</v>
      </c>
      <c r="T1105" s="4" t="str">
        <f>_xlfn.XLOOKUP(R1105,tblRegionReference[Region],tblRegionReference[Area],"Not Found")</f>
        <v>North</v>
      </c>
      <c r="U1105" s="4" t="str">
        <f>IF(tblOperations[[#This Row],[Completion_Rate]]&gt;=_xlfn.XLOOKUP("Completion Rate",tblKPITargets[KPI_Name],tblKPITargets[Target_Value]),"Met","Below Target")</f>
        <v>Met</v>
      </c>
      <c r="V1105" t="str">
        <f>IF(tblOperations[[#This Row],[SLA_Compliance]]&gt;=_xlfn.XLOOKUP('04_References'!$A$3,tblKPITargets[KPI_Name],tblKPITargets[Target_Value]),"Met","Below Target")</f>
        <v>Met</v>
      </c>
      <c r="W1105" t="str">
        <f>IF(tblOperations[[#This Row],[Quality_Pass_Rate]]&gt;=_xlfn.XLOOKUP('04_References'!$A$4,tblKPITargets[KPI_Name],tblKPITargets[Target_Value]),"Met","Below Target")</f>
        <v>Met</v>
      </c>
      <c r="X1105" t="str">
        <f>IF(tblOperations[[#This Row],[Average_Completion_Days]]&lt;=_xlfn.XLOOKUP('04_References'!$A$7,tblKPITargets[KPI_Name],tblKPITargets[Target_Value]),"Met","Below Target")</f>
        <v>Met</v>
      </c>
      <c r="Y1105" t="str">
        <f>IF(tblOperations[[#This Row],[Closing_Backlog]]&lt;=_xlfn.XLOOKUP('04_References'!$A$8,tblKPITargets[KPI_Name],tblKPITargets[Target_Value]),"Met","Below Target")</f>
        <v>Met</v>
      </c>
    </row>
    <row r="1106" spans="1:25">
      <c r="A1106" s="6" t="s">
        <v>1136</v>
      </c>
      <c r="B1106" s="7">
        <v>46073</v>
      </c>
      <c r="C1106" s="2" t="s">
        <v>37</v>
      </c>
      <c r="D1106" s="2" t="s">
        <v>19</v>
      </c>
      <c r="E1106" s="2">
        <v>11</v>
      </c>
      <c r="F1106" s="2">
        <v>35</v>
      </c>
      <c r="G1106" s="2">
        <v>46</v>
      </c>
      <c r="H1106" s="2">
        <v>45</v>
      </c>
      <c r="I1106" s="2">
        <v>1</v>
      </c>
      <c r="J1106" s="2">
        <v>0</v>
      </c>
      <c r="K1106" s="2">
        <v>0</v>
      </c>
      <c r="L1106" s="2">
        <v>1.8</v>
      </c>
      <c r="M1106" s="2">
        <v>0.97299999999999998</v>
      </c>
      <c r="N1106" s="2">
        <v>1</v>
      </c>
      <c r="O1106" s="2">
        <v>4.2</v>
      </c>
      <c r="P1106" s="2">
        <v>0.78400000000000003</v>
      </c>
      <c r="Q1106" s="3">
        <v>0.97799999999999998</v>
      </c>
      <c r="R1106" s="4" t="str">
        <f>TRIM(tblOperations[[#This Row],[Region]])</f>
        <v>Midlands</v>
      </c>
      <c r="S1106" s="4" t="str">
        <f>TRIM(tblOperations[[#This Row],[Team]])</f>
        <v>Workplace Services</v>
      </c>
      <c r="T1106" s="4" t="str">
        <f>_xlfn.XLOOKUP(R1106,tblRegionReference[Region],tblRegionReference[Area],"Not Found")</f>
        <v>Central</v>
      </c>
      <c r="U1106" s="4" t="str">
        <f>IF(tblOperations[[#This Row],[Completion_Rate]]&gt;=_xlfn.XLOOKUP("Completion Rate",tblKPITargets[KPI_Name],tblKPITargets[Target_Value]),"Met","Below Target")</f>
        <v>Met</v>
      </c>
      <c r="V1106" t="str">
        <f>IF(tblOperations[[#This Row],[SLA_Compliance]]&gt;=_xlfn.XLOOKUP('04_References'!$A$3,tblKPITargets[KPI_Name],tblKPITargets[Target_Value]),"Met","Below Target")</f>
        <v>Met</v>
      </c>
      <c r="W1106" t="str">
        <f>IF(tblOperations[[#This Row],[Quality_Pass_Rate]]&gt;=_xlfn.XLOOKUP('04_References'!$A$4,tblKPITargets[KPI_Name],tblKPITargets[Target_Value]),"Met","Below Target")</f>
        <v>Met</v>
      </c>
      <c r="X1106" t="str">
        <f>IF(tblOperations[[#This Row],[Average_Completion_Days]]&lt;=_xlfn.XLOOKUP('04_References'!$A$7,tblKPITargets[KPI_Name],tblKPITargets[Target_Value]),"Met","Below Target")</f>
        <v>Met</v>
      </c>
      <c r="Y1106" t="str">
        <f>IF(tblOperations[[#This Row],[Closing_Backlog]]&lt;=_xlfn.XLOOKUP('04_References'!$A$8,tblKPITargets[KPI_Name],tblKPITargets[Target_Value]),"Met","Below Target")</f>
        <v>Met</v>
      </c>
    </row>
    <row r="1107" spans="1:25">
      <c r="A1107" s="8" t="s">
        <v>1137</v>
      </c>
      <c r="B1107" s="9">
        <v>46073</v>
      </c>
      <c r="C1107" s="4" t="s">
        <v>37</v>
      </c>
      <c r="D1107" s="4" t="s">
        <v>21</v>
      </c>
      <c r="E1107" s="4">
        <v>420</v>
      </c>
      <c r="F1107" s="4">
        <v>41</v>
      </c>
      <c r="G1107" s="4">
        <v>461</v>
      </c>
      <c r="H1107" s="4">
        <v>31</v>
      </c>
      <c r="I1107" s="4">
        <v>430</v>
      </c>
      <c r="J1107" s="4">
        <v>0</v>
      </c>
      <c r="K1107" s="4">
        <v>0</v>
      </c>
      <c r="L1107" s="4">
        <v>8</v>
      </c>
      <c r="M1107" s="4">
        <v>0.6</v>
      </c>
      <c r="N1107" s="4">
        <v>0.99</v>
      </c>
      <c r="O1107" s="4">
        <v>2.5</v>
      </c>
      <c r="P1107" s="4">
        <v>0.70399999999999996</v>
      </c>
      <c r="Q1107" s="5">
        <v>6.7000000000000004E-2</v>
      </c>
      <c r="R1107" s="4" t="str">
        <f>TRIM(tblOperations[[#This Row],[Region]])</f>
        <v>Midlands</v>
      </c>
      <c r="S1107" s="4" t="str">
        <f>TRIM(tblOperations[[#This Row],[Team]])</f>
        <v>Facilities Response</v>
      </c>
      <c r="T1107" s="4" t="str">
        <f>_xlfn.XLOOKUP(R1107,tblRegionReference[Region],tblRegionReference[Area],"Not Found")</f>
        <v>Central</v>
      </c>
      <c r="U1107" s="4" t="str">
        <f>IF(tblOperations[[#This Row],[Completion_Rate]]&gt;=_xlfn.XLOOKUP("Completion Rate",tblKPITargets[KPI_Name],tblKPITargets[Target_Value]),"Met","Below Target")</f>
        <v>Below Target</v>
      </c>
      <c r="V1107" t="str">
        <f>IF(tblOperations[[#This Row],[SLA_Compliance]]&gt;=_xlfn.XLOOKUP('04_References'!$A$3,tblKPITargets[KPI_Name],tblKPITargets[Target_Value]),"Met","Below Target")</f>
        <v>Below Target</v>
      </c>
      <c r="W1107" t="str">
        <f>IF(tblOperations[[#This Row],[Quality_Pass_Rate]]&gt;=_xlfn.XLOOKUP('04_References'!$A$4,tblKPITargets[KPI_Name],tblKPITargets[Target_Value]),"Met","Below Target")</f>
        <v>Met</v>
      </c>
      <c r="X1107" t="str">
        <f>IF(tblOperations[[#This Row],[Average_Completion_Days]]&lt;=_xlfn.XLOOKUP('04_References'!$A$7,tblKPITargets[KPI_Name],tblKPITargets[Target_Value]),"Met","Below Target")</f>
        <v>Below Target</v>
      </c>
      <c r="Y1107" t="str">
        <f>IF(tblOperations[[#This Row],[Closing_Backlog]]&lt;=_xlfn.XLOOKUP('04_References'!$A$8,tblKPITargets[KPI_Name],tblKPITargets[Target_Value]),"Met","Below Target")</f>
        <v>Below Target</v>
      </c>
    </row>
    <row r="1108" spans="1:25">
      <c r="A1108" s="6" t="s">
        <v>1138</v>
      </c>
      <c r="B1108" s="7">
        <v>46073</v>
      </c>
      <c r="C1108" s="2" t="s">
        <v>37</v>
      </c>
      <c r="D1108" s="2" t="s">
        <v>23</v>
      </c>
      <c r="E1108" s="2">
        <v>174</v>
      </c>
      <c r="F1108" s="2">
        <v>40</v>
      </c>
      <c r="G1108" s="2">
        <v>214</v>
      </c>
      <c r="H1108" s="2">
        <v>28</v>
      </c>
      <c r="I1108" s="2">
        <v>186</v>
      </c>
      <c r="J1108" s="2">
        <v>0</v>
      </c>
      <c r="K1108" s="2">
        <v>0</v>
      </c>
      <c r="L1108" s="2">
        <v>8</v>
      </c>
      <c r="M1108" s="2">
        <v>0.6</v>
      </c>
      <c r="N1108" s="2">
        <v>1</v>
      </c>
      <c r="O1108" s="2">
        <v>2.5</v>
      </c>
      <c r="P1108" s="2">
        <v>0.72899999999999998</v>
      </c>
      <c r="Q1108" s="3">
        <v>0.13100000000000001</v>
      </c>
      <c r="R1108" s="4" t="str">
        <f>TRIM(tblOperations[[#This Row],[Region]])</f>
        <v>Midlands</v>
      </c>
      <c r="S1108" s="4" t="str">
        <f>TRIM(tblOperations[[#This Row],[Team]])</f>
        <v>Estates Support</v>
      </c>
      <c r="T1108" s="4" t="str">
        <f>_xlfn.XLOOKUP(R1108,tblRegionReference[Region],tblRegionReference[Area],"Not Found")</f>
        <v>Central</v>
      </c>
      <c r="U1108" s="4" t="str">
        <f>IF(tblOperations[[#This Row],[Completion_Rate]]&gt;=_xlfn.XLOOKUP("Completion Rate",tblKPITargets[KPI_Name],tblKPITargets[Target_Value]),"Met","Below Target")</f>
        <v>Below Target</v>
      </c>
      <c r="V1108" t="str">
        <f>IF(tblOperations[[#This Row],[SLA_Compliance]]&gt;=_xlfn.XLOOKUP('04_References'!$A$3,tblKPITargets[KPI_Name],tblKPITargets[Target_Value]),"Met","Below Target")</f>
        <v>Below Target</v>
      </c>
      <c r="W1108" t="str">
        <f>IF(tblOperations[[#This Row],[Quality_Pass_Rate]]&gt;=_xlfn.XLOOKUP('04_References'!$A$4,tblKPITargets[KPI_Name],tblKPITargets[Target_Value]),"Met","Below Target")</f>
        <v>Met</v>
      </c>
      <c r="X1108" t="str">
        <f>IF(tblOperations[[#This Row],[Average_Completion_Days]]&lt;=_xlfn.XLOOKUP('04_References'!$A$7,tblKPITargets[KPI_Name],tblKPITargets[Target_Value]),"Met","Below Target")</f>
        <v>Below Target</v>
      </c>
      <c r="Y1108" t="str">
        <f>IF(tblOperations[[#This Row],[Closing_Backlog]]&lt;=_xlfn.XLOOKUP('04_References'!$A$8,tblKPITargets[KPI_Name],tblKPITargets[Target_Value]),"Met","Below Target")</f>
        <v>Below Target</v>
      </c>
    </row>
    <row r="1109" spans="1:25">
      <c r="A1109" s="8" t="s">
        <v>1139</v>
      </c>
      <c r="B1109" s="9">
        <v>46073</v>
      </c>
      <c r="C1109" s="4" t="s">
        <v>37</v>
      </c>
      <c r="D1109" s="4" t="s">
        <v>25</v>
      </c>
      <c r="E1109" s="4">
        <v>0</v>
      </c>
      <c r="F1109" s="4">
        <v>28</v>
      </c>
      <c r="G1109" s="4">
        <v>28</v>
      </c>
      <c r="H1109" s="4">
        <v>28</v>
      </c>
      <c r="I1109" s="4">
        <v>0</v>
      </c>
      <c r="J1109" s="4">
        <v>0</v>
      </c>
      <c r="K1109" s="4">
        <v>0</v>
      </c>
      <c r="L1109" s="4">
        <v>1.6</v>
      </c>
      <c r="M1109" s="4">
        <v>0.97499999999999998</v>
      </c>
      <c r="N1109" s="4">
        <v>0.95</v>
      </c>
      <c r="O1109" s="4">
        <v>4.4000000000000004</v>
      </c>
      <c r="P1109" s="4">
        <v>0.747</v>
      </c>
      <c r="Q1109" s="5">
        <v>1</v>
      </c>
      <c r="R1109" s="4" t="str">
        <f>TRIM(tblOperations[[#This Row],[Region]])</f>
        <v>Midlands</v>
      </c>
      <c r="S1109" s="4" t="str">
        <f>TRIM(tblOperations[[#This Row],[Team]])</f>
        <v>Workplace Projects</v>
      </c>
      <c r="T1109" s="4" t="str">
        <f>_xlfn.XLOOKUP(R1109,tblRegionReference[Region],tblRegionReference[Area],"Not Found")</f>
        <v>Central</v>
      </c>
      <c r="U1109" s="4" t="str">
        <f>IF(tblOperations[[#This Row],[Completion_Rate]]&gt;=_xlfn.XLOOKUP("Completion Rate",tblKPITargets[KPI_Name],tblKPITargets[Target_Value]),"Met","Below Target")</f>
        <v>Met</v>
      </c>
      <c r="V1109" t="str">
        <f>IF(tblOperations[[#This Row],[SLA_Compliance]]&gt;=_xlfn.XLOOKUP('04_References'!$A$3,tblKPITargets[KPI_Name],tblKPITargets[Target_Value]),"Met","Below Target")</f>
        <v>Met</v>
      </c>
      <c r="W1109" t="str">
        <f>IF(tblOperations[[#This Row],[Quality_Pass_Rate]]&gt;=_xlfn.XLOOKUP('04_References'!$A$4,tblKPITargets[KPI_Name],tblKPITargets[Target_Value]),"Met","Below Target")</f>
        <v>Met</v>
      </c>
      <c r="X1109" t="str">
        <f>IF(tblOperations[[#This Row],[Average_Completion_Days]]&lt;=_xlfn.XLOOKUP('04_References'!$A$7,tblKPITargets[KPI_Name],tblKPITargets[Target_Value]),"Met","Below Target")</f>
        <v>Met</v>
      </c>
      <c r="Y1109" t="str">
        <f>IF(tblOperations[[#This Row],[Closing_Backlog]]&lt;=_xlfn.XLOOKUP('04_References'!$A$8,tblKPITargets[KPI_Name],tblKPITargets[Target_Value]),"Met","Below Target")</f>
        <v>Met</v>
      </c>
    </row>
    <row r="1110" spans="1:25">
      <c r="A1110" s="6" t="s">
        <v>1140</v>
      </c>
      <c r="B1110" s="7">
        <v>46073</v>
      </c>
      <c r="C1110" s="2" t="s">
        <v>43</v>
      </c>
      <c r="D1110" s="2" t="s">
        <v>19</v>
      </c>
      <c r="E1110" s="2">
        <v>577</v>
      </c>
      <c r="F1110" s="2">
        <v>56</v>
      </c>
      <c r="G1110" s="2">
        <v>633</v>
      </c>
      <c r="H1110" s="2">
        <v>27</v>
      </c>
      <c r="I1110" s="2">
        <v>606</v>
      </c>
      <c r="J1110" s="2">
        <v>0</v>
      </c>
      <c r="K1110" s="2">
        <v>0</v>
      </c>
      <c r="L1110" s="2">
        <v>8</v>
      </c>
      <c r="M1110" s="2">
        <v>0.6</v>
      </c>
      <c r="N1110" s="2">
        <v>0.97499999999999998</v>
      </c>
      <c r="O1110" s="2">
        <v>2.5</v>
      </c>
      <c r="P1110" s="2">
        <v>0.78400000000000003</v>
      </c>
      <c r="Q1110" s="3">
        <v>4.2999999999999997E-2</v>
      </c>
      <c r="R1110" s="4" t="str">
        <f>TRIM(tblOperations[[#This Row],[Region]])</f>
        <v>South West</v>
      </c>
      <c r="S1110" s="4" t="str">
        <f>TRIM(tblOperations[[#This Row],[Team]])</f>
        <v>Workplace Services</v>
      </c>
      <c r="T1110" s="4" t="str">
        <f>_xlfn.XLOOKUP(R1110,tblRegionReference[Region],tblRegionReference[Area],"Not Found")</f>
        <v>South</v>
      </c>
      <c r="U1110" s="4" t="str">
        <f>IF(tblOperations[[#This Row],[Completion_Rate]]&gt;=_xlfn.XLOOKUP("Completion Rate",tblKPITargets[KPI_Name],tblKPITargets[Target_Value]),"Met","Below Target")</f>
        <v>Below Target</v>
      </c>
      <c r="V1110" t="str">
        <f>IF(tblOperations[[#This Row],[SLA_Compliance]]&gt;=_xlfn.XLOOKUP('04_References'!$A$3,tblKPITargets[KPI_Name],tblKPITargets[Target_Value]),"Met","Below Target")</f>
        <v>Below Target</v>
      </c>
      <c r="W1110" t="str">
        <f>IF(tblOperations[[#This Row],[Quality_Pass_Rate]]&gt;=_xlfn.XLOOKUP('04_References'!$A$4,tblKPITargets[KPI_Name],tblKPITargets[Target_Value]),"Met","Below Target")</f>
        <v>Met</v>
      </c>
      <c r="X1110" t="str">
        <f>IF(tblOperations[[#This Row],[Average_Completion_Days]]&lt;=_xlfn.XLOOKUP('04_References'!$A$7,tblKPITargets[KPI_Name],tblKPITargets[Target_Value]),"Met","Below Target")</f>
        <v>Below Target</v>
      </c>
      <c r="Y1110" t="str">
        <f>IF(tblOperations[[#This Row],[Closing_Backlog]]&lt;=_xlfn.XLOOKUP('04_References'!$A$8,tblKPITargets[KPI_Name],tblKPITargets[Target_Value]),"Met","Below Target")</f>
        <v>Below Target</v>
      </c>
    </row>
    <row r="1111" spans="1:25">
      <c r="A1111" s="8" t="s">
        <v>1141</v>
      </c>
      <c r="B1111" s="9">
        <v>46073</v>
      </c>
      <c r="C1111" s="4" t="s">
        <v>43</v>
      </c>
      <c r="D1111" s="4" t="s">
        <v>21</v>
      </c>
      <c r="E1111" s="4">
        <v>12</v>
      </c>
      <c r="F1111" s="4">
        <v>37</v>
      </c>
      <c r="G1111" s="4">
        <v>49</v>
      </c>
      <c r="H1111" s="4">
        <v>48</v>
      </c>
      <c r="I1111" s="4">
        <v>1</v>
      </c>
      <c r="J1111" s="4">
        <v>0</v>
      </c>
      <c r="K1111" s="4">
        <v>0</v>
      </c>
      <c r="L1111" s="4">
        <v>2.1</v>
      </c>
      <c r="M1111" s="4">
        <v>0.98699999999999999</v>
      </c>
      <c r="N1111" s="4">
        <v>0.99099999999999999</v>
      </c>
      <c r="O1111" s="4">
        <v>4.5999999999999996</v>
      </c>
      <c r="P1111" s="4">
        <v>0.70799999999999996</v>
      </c>
      <c r="Q1111" s="5">
        <v>0.98</v>
      </c>
      <c r="R1111" s="4" t="str">
        <f>TRIM(tblOperations[[#This Row],[Region]])</f>
        <v>South West</v>
      </c>
      <c r="S1111" s="4" t="str">
        <f>TRIM(tblOperations[[#This Row],[Team]])</f>
        <v>Facilities Response</v>
      </c>
      <c r="T1111" s="4" t="str">
        <f>_xlfn.XLOOKUP(R1111,tblRegionReference[Region],tblRegionReference[Area],"Not Found")</f>
        <v>South</v>
      </c>
      <c r="U1111" s="4" t="str">
        <f>IF(tblOperations[[#This Row],[Completion_Rate]]&gt;=_xlfn.XLOOKUP("Completion Rate",tblKPITargets[KPI_Name],tblKPITargets[Target_Value]),"Met","Below Target")</f>
        <v>Met</v>
      </c>
      <c r="V1111" t="str">
        <f>IF(tblOperations[[#This Row],[SLA_Compliance]]&gt;=_xlfn.XLOOKUP('04_References'!$A$3,tblKPITargets[KPI_Name],tblKPITargets[Target_Value]),"Met","Below Target")</f>
        <v>Met</v>
      </c>
      <c r="W1111" t="str">
        <f>IF(tblOperations[[#This Row],[Quality_Pass_Rate]]&gt;=_xlfn.XLOOKUP('04_References'!$A$4,tblKPITargets[KPI_Name],tblKPITargets[Target_Value]),"Met","Below Target")</f>
        <v>Met</v>
      </c>
      <c r="X1111" t="str">
        <f>IF(tblOperations[[#This Row],[Average_Completion_Days]]&lt;=_xlfn.XLOOKUP('04_References'!$A$7,tblKPITargets[KPI_Name],tblKPITargets[Target_Value]),"Met","Below Target")</f>
        <v>Met</v>
      </c>
      <c r="Y1111" t="str">
        <f>IF(tblOperations[[#This Row],[Closing_Backlog]]&lt;=_xlfn.XLOOKUP('04_References'!$A$8,tblKPITargets[KPI_Name],tblKPITargets[Target_Value]),"Met","Below Target")</f>
        <v>Met</v>
      </c>
    </row>
    <row r="1112" spans="1:25">
      <c r="A1112" s="6" t="s">
        <v>1142</v>
      </c>
      <c r="B1112" s="7">
        <v>46073</v>
      </c>
      <c r="C1112" s="2" t="s">
        <v>43</v>
      </c>
      <c r="D1112" s="2" t="s">
        <v>23</v>
      </c>
      <c r="E1112" s="2">
        <v>0</v>
      </c>
      <c r="F1112" s="2">
        <v>29</v>
      </c>
      <c r="G1112" s="2">
        <v>29</v>
      </c>
      <c r="H1112" s="2">
        <v>29</v>
      </c>
      <c r="I1112" s="2">
        <v>0</v>
      </c>
      <c r="J1112" s="2">
        <v>0</v>
      </c>
      <c r="K1112" s="2">
        <v>0</v>
      </c>
      <c r="L1112" s="2">
        <v>2</v>
      </c>
      <c r="M1112" s="2">
        <v>0.98899999999999999</v>
      </c>
      <c r="N1112" s="2">
        <v>0.97399999999999998</v>
      </c>
      <c r="O1112" s="2">
        <v>4.8</v>
      </c>
      <c r="P1112" s="2">
        <v>0.80100000000000005</v>
      </c>
      <c r="Q1112" s="3">
        <v>1</v>
      </c>
      <c r="R1112" s="4" t="str">
        <f>TRIM(tblOperations[[#This Row],[Region]])</f>
        <v>South West</v>
      </c>
      <c r="S1112" s="4" t="str">
        <f>TRIM(tblOperations[[#This Row],[Team]])</f>
        <v>Estates Support</v>
      </c>
      <c r="T1112" s="4" t="str">
        <f>_xlfn.XLOOKUP(R1112,tblRegionReference[Region],tblRegionReference[Area],"Not Found")</f>
        <v>South</v>
      </c>
      <c r="U1112" s="4" t="str">
        <f>IF(tblOperations[[#This Row],[Completion_Rate]]&gt;=_xlfn.XLOOKUP("Completion Rate",tblKPITargets[KPI_Name],tblKPITargets[Target_Value]),"Met","Below Target")</f>
        <v>Met</v>
      </c>
      <c r="V1112" t="str">
        <f>IF(tblOperations[[#This Row],[SLA_Compliance]]&gt;=_xlfn.XLOOKUP('04_References'!$A$3,tblKPITargets[KPI_Name],tblKPITargets[Target_Value]),"Met","Below Target")</f>
        <v>Met</v>
      </c>
      <c r="W1112" t="str">
        <f>IF(tblOperations[[#This Row],[Quality_Pass_Rate]]&gt;=_xlfn.XLOOKUP('04_References'!$A$4,tblKPITargets[KPI_Name],tblKPITargets[Target_Value]),"Met","Below Target")</f>
        <v>Met</v>
      </c>
      <c r="X1112" t="str">
        <f>IF(tblOperations[[#This Row],[Average_Completion_Days]]&lt;=_xlfn.XLOOKUP('04_References'!$A$7,tblKPITargets[KPI_Name],tblKPITargets[Target_Value]),"Met","Below Target")</f>
        <v>Met</v>
      </c>
      <c r="Y1112" t="str">
        <f>IF(tblOperations[[#This Row],[Closing_Backlog]]&lt;=_xlfn.XLOOKUP('04_References'!$A$8,tblKPITargets[KPI_Name],tblKPITargets[Target_Value]),"Met","Below Target")</f>
        <v>Met</v>
      </c>
    </row>
    <row r="1113" spans="1:25">
      <c r="A1113" s="8" t="s">
        <v>1143</v>
      </c>
      <c r="B1113" s="9">
        <v>46073</v>
      </c>
      <c r="C1113" s="4" t="s">
        <v>43</v>
      </c>
      <c r="D1113" s="4" t="s">
        <v>25</v>
      </c>
      <c r="E1113" s="4">
        <v>0</v>
      </c>
      <c r="F1113" s="4">
        <v>27</v>
      </c>
      <c r="G1113" s="4">
        <v>27</v>
      </c>
      <c r="H1113" s="4">
        <v>27</v>
      </c>
      <c r="I1113" s="4">
        <v>0</v>
      </c>
      <c r="J1113" s="4">
        <v>0</v>
      </c>
      <c r="K1113" s="4">
        <v>0</v>
      </c>
      <c r="L1113" s="4">
        <v>1.4</v>
      </c>
      <c r="M1113" s="4">
        <v>0.95899999999999996</v>
      </c>
      <c r="N1113" s="4">
        <v>1</v>
      </c>
      <c r="O1113" s="4">
        <v>4.4000000000000004</v>
      </c>
      <c r="P1113" s="4">
        <v>0.75</v>
      </c>
      <c r="Q1113" s="5">
        <v>1</v>
      </c>
      <c r="R1113" s="4" t="str">
        <f>TRIM(tblOperations[[#This Row],[Region]])</f>
        <v>South West</v>
      </c>
      <c r="S1113" s="4" t="str">
        <f>TRIM(tblOperations[[#This Row],[Team]])</f>
        <v>Workplace Projects</v>
      </c>
      <c r="T1113" s="4" t="str">
        <f>_xlfn.XLOOKUP(R1113,tblRegionReference[Region],tblRegionReference[Area],"Not Found")</f>
        <v>South</v>
      </c>
      <c r="U1113" s="4" t="str">
        <f>IF(tblOperations[[#This Row],[Completion_Rate]]&gt;=_xlfn.XLOOKUP("Completion Rate",tblKPITargets[KPI_Name],tblKPITargets[Target_Value]),"Met","Below Target")</f>
        <v>Met</v>
      </c>
      <c r="V1113" t="str">
        <f>IF(tblOperations[[#This Row],[SLA_Compliance]]&gt;=_xlfn.XLOOKUP('04_References'!$A$3,tblKPITargets[KPI_Name],tblKPITargets[Target_Value]),"Met","Below Target")</f>
        <v>Met</v>
      </c>
      <c r="W1113" t="str">
        <f>IF(tblOperations[[#This Row],[Quality_Pass_Rate]]&gt;=_xlfn.XLOOKUP('04_References'!$A$4,tblKPITargets[KPI_Name],tblKPITargets[Target_Value]),"Met","Below Target")</f>
        <v>Met</v>
      </c>
      <c r="X1113" t="str">
        <f>IF(tblOperations[[#This Row],[Average_Completion_Days]]&lt;=_xlfn.XLOOKUP('04_References'!$A$7,tblKPITargets[KPI_Name],tblKPITargets[Target_Value]),"Met","Below Target")</f>
        <v>Met</v>
      </c>
      <c r="Y1113" t="str">
        <f>IF(tblOperations[[#This Row],[Closing_Backlog]]&lt;=_xlfn.XLOOKUP('04_References'!$A$8,tblKPITargets[KPI_Name],tblKPITargets[Target_Value]),"Met","Below Target")</f>
        <v>Met</v>
      </c>
    </row>
    <row r="1114" spans="1:25">
      <c r="A1114" s="6" t="s">
        <v>1144</v>
      </c>
      <c r="B1114" s="7">
        <v>46073</v>
      </c>
      <c r="C1114" s="2" t="s">
        <v>48</v>
      </c>
      <c r="D1114" s="2" t="s">
        <v>19</v>
      </c>
      <c r="E1114" s="2">
        <v>0</v>
      </c>
      <c r="F1114" s="2">
        <v>50</v>
      </c>
      <c r="G1114" s="2">
        <v>50</v>
      </c>
      <c r="H1114" s="2">
        <v>50</v>
      </c>
      <c r="I1114" s="2">
        <v>0</v>
      </c>
      <c r="J1114" s="2">
        <v>0</v>
      </c>
      <c r="K1114" s="2">
        <v>0</v>
      </c>
      <c r="L1114" s="2">
        <v>1.8</v>
      </c>
      <c r="M1114" s="2">
        <v>0.995</v>
      </c>
      <c r="N1114" s="2">
        <v>0.98899999999999999</v>
      </c>
      <c r="O1114" s="2">
        <v>4.3</v>
      </c>
      <c r="P1114" s="2">
        <v>0.82</v>
      </c>
      <c r="Q1114" s="3">
        <v>1</v>
      </c>
      <c r="R1114" s="4" t="str">
        <f>TRIM(tblOperations[[#This Row],[Region]])</f>
        <v>South East</v>
      </c>
      <c r="S1114" s="4" t="str">
        <f>TRIM(tblOperations[[#This Row],[Team]])</f>
        <v>Workplace Services</v>
      </c>
      <c r="T1114" s="4" t="str">
        <f>_xlfn.XLOOKUP(R1114,tblRegionReference[Region],tblRegionReference[Area],"Not Found")</f>
        <v>South</v>
      </c>
      <c r="U1114" s="4" t="str">
        <f>IF(tblOperations[[#This Row],[Completion_Rate]]&gt;=_xlfn.XLOOKUP("Completion Rate",tblKPITargets[KPI_Name],tblKPITargets[Target_Value]),"Met","Below Target")</f>
        <v>Met</v>
      </c>
      <c r="V1114" t="str">
        <f>IF(tblOperations[[#This Row],[SLA_Compliance]]&gt;=_xlfn.XLOOKUP('04_References'!$A$3,tblKPITargets[KPI_Name],tblKPITargets[Target_Value]),"Met","Below Target")</f>
        <v>Met</v>
      </c>
      <c r="W1114" t="str">
        <f>IF(tblOperations[[#This Row],[Quality_Pass_Rate]]&gt;=_xlfn.XLOOKUP('04_References'!$A$4,tblKPITargets[KPI_Name],tblKPITargets[Target_Value]),"Met","Below Target")</f>
        <v>Met</v>
      </c>
      <c r="X1114" t="str">
        <f>IF(tblOperations[[#This Row],[Average_Completion_Days]]&lt;=_xlfn.XLOOKUP('04_References'!$A$7,tblKPITargets[KPI_Name],tblKPITargets[Target_Value]),"Met","Below Target")</f>
        <v>Met</v>
      </c>
      <c r="Y1114" t="str">
        <f>IF(tblOperations[[#This Row],[Closing_Backlog]]&lt;=_xlfn.XLOOKUP('04_References'!$A$8,tblKPITargets[KPI_Name],tblKPITargets[Target_Value]),"Met","Below Target")</f>
        <v>Met</v>
      </c>
    </row>
    <row r="1115" spans="1:25">
      <c r="A1115" s="8" t="s">
        <v>1145</v>
      </c>
      <c r="B1115" s="9">
        <v>46073</v>
      </c>
      <c r="C1115" s="4" t="s">
        <v>48</v>
      </c>
      <c r="D1115" s="4" t="s">
        <v>21</v>
      </c>
      <c r="E1115" s="4">
        <v>1082</v>
      </c>
      <c r="F1115" s="4">
        <v>40</v>
      </c>
      <c r="G1115" s="4">
        <v>1122</v>
      </c>
      <c r="H1115" s="4">
        <v>22</v>
      </c>
      <c r="I1115" s="4">
        <v>1100</v>
      </c>
      <c r="J1115" s="4">
        <v>0</v>
      </c>
      <c r="K1115" s="4">
        <v>0</v>
      </c>
      <c r="L1115" s="4">
        <v>8</v>
      </c>
      <c r="M1115" s="4">
        <v>0.6</v>
      </c>
      <c r="N1115" s="4">
        <v>0.99099999999999999</v>
      </c>
      <c r="O1115" s="4">
        <v>2.5</v>
      </c>
      <c r="P1115" s="4">
        <v>0.82499999999999996</v>
      </c>
      <c r="Q1115" s="5">
        <v>0.02</v>
      </c>
      <c r="R1115" s="4" t="str">
        <f>TRIM(tblOperations[[#This Row],[Region]])</f>
        <v>South East</v>
      </c>
      <c r="S1115" s="4" t="str">
        <f>TRIM(tblOperations[[#This Row],[Team]])</f>
        <v>Facilities Response</v>
      </c>
      <c r="T1115" s="4" t="str">
        <f>_xlfn.XLOOKUP(R1115,tblRegionReference[Region],tblRegionReference[Area],"Not Found")</f>
        <v>South</v>
      </c>
      <c r="U1115" s="4" t="str">
        <f>IF(tblOperations[[#This Row],[Completion_Rate]]&gt;=_xlfn.XLOOKUP("Completion Rate",tblKPITargets[KPI_Name],tblKPITargets[Target_Value]),"Met","Below Target")</f>
        <v>Below Target</v>
      </c>
      <c r="V1115" t="str">
        <f>IF(tblOperations[[#This Row],[SLA_Compliance]]&gt;=_xlfn.XLOOKUP('04_References'!$A$3,tblKPITargets[KPI_Name],tblKPITargets[Target_Value]),"Met","Below Target")</f>
        <v>Below Target</v>
      </c>
      <c r="W1115" t="str">
        <f>IF(tblOperations[[#This Row],[Quality_Pass_Rate]]&gt;=_xlfn.XLOOKUP('04_References'!$A$4,tblKPITargets[KPI_Name],tblKPITargets[Target_Value]),"Met","Below Target")</f>
        <v>Met</v>
      </c>
      <c r="X1115" t="str">
        <f>IF(tblOperations[[#This Row],[Average_Completion_Days]]&lt;=_xlfn.XLOOKUP('04_References'!$A$7,tblKPITargets[KPI_Name],tblKPITargets[Target_Value]),"Met","Below Target")</f>
        <v>Below Target</v>
      </c>
      <c r="Y1115" t="str">
        <f>IF(tblOperations[[#This Row],[Closing_Backlog]]&lt;=_xlfn.XLOOKUP('04_References'!$A$8,tblKPITargets[KPI_Name],tblKPITargets[Target_Value]),"Met","Below Target")</f>
        <v>Below Target</v>
      </c>
    </row>
    <row r="1116" spans="1:25">
      <c r="A1116" s="6" t="s">
        <v>1146</v>
      </c>
      <c r="B1116" s="7">
        <v>46073</v>
      </c>
      <c r="C1116" s="2" t="s">
        <v>48</v>
      </c>
      <c r="D1116" s="2" t="s">
        <v>23</v>
      </c>
      <c r="E1116" s="2">
        <v>0</v>
      </c>
      <c r="F1116" s="2">
        <v>42</v>
      </c>
      <c r="G1116" s="2">
        <v>42</v>
      </c>
      <c r="H1116" s="2">
        <v>42</v>
      </c>
      <c r="I1116" s="2">
        <v>0</v>
      </c>
      <c r="J1116" s="2">
        <v>0</v>
      </c>
      <c r="K1116" s="2">
        <v>0</v>
      </c>
      <c r="L1116" s="2">
        <v>1.7</v>
      </c>
      <c r="M1116" s="2">
        <v>0.94699999999999995</v>
      </c>
      <c r="N1116" s="2">
        <v>0.98799999999999999</v>
      </c>
      <c r="O1116" s="2">
        <v>4.4000000000000004</v>
      </c>
      <c r="P1116" s="2">
        <v>0.75900000000000001</v>
      </c>
      <c r="Q1116" s="3">
        <v>1</v>
      </c>
      <c r="R1116" s="4" t="str">
        <f>TRIM(tblOperations[[#This Row],[Region]])</f>
        <v>South East</v>
      </c>
      <c r="S1116" s="4" t="str">
        <f>TRIM(tblOperations[[#This Row],[Team]])</f>
        <v>Estates Support</v>
      </c>
      <c r="T1116" s="4" t="str">
        <f>_xlfn.XLOOKUP(R1116,tblRegionReference[Region],tblRegionReference[Area],"Not Found")</f>
        <v>South</v>
      </c>
      <c r="U1116" s="4" t="str">
        <f>IF(tblOperations[[#This Row],[Completion_Rate]]&gt;=_xlfn.XLOOKUP("Completion Rate",tblKPITargets[KPI_Name],tblKPITargets[Target_Value]),"Met","Below Target")</f>
        <v>Met</v>
      </c>
      <c r="V1116" t="str">
        <f>IF(tblOperations[[#This Row],[SLA_Compliance]]&gt;=_xlfn.XLOOKUP('04_References'!$A$3,tblKPITargets[KPI_Name],tblKPITargets[Target_Value]),"Met","Below Target")</f>
        <v>Met</v>
      </c>
      <c r="W1116" t="str">
        <f>IF(tblOperations[[#This Row],[Quality_Pass_Rate]]&gt;=_xlfn.XLOOKUP('04_References'!$A$4,tblKPITargets[KPI_Name],tblKPITargets[Target_Value]),"Met","Below Target")</f>
        <v>Met</v>
      </c>
      <c r="X1116" t="str">
        <f>IF(tblOperations[[#This Row],[Average_Completion_Days]]&lt;=_xlfn.XLOOKUP('04_References'!$A$7,tblKPITargets[KPI_Name],tblKPITargets[Target_Value]),"Met","Below Target")</f>
        <v>Met</v>
      </c>
      <c r="Y1116" t="str">
        <f>IF(tblOperations[[#This Row],[Closing_Backlog]]&lt;=_xlfn.XLOOKUP('04_References'!$A$8,tblKPITargets[KPI_Name],tblKPITargets[Target_Value]),"Met","Below Target")</f>
        <v>Met</v>
      </c>
    </row>
    <row r="1117" spans="1:25">
      <c r="A1117" s="8" t="s">
        <v>1147</v>
      </c>
      <c r="B1117" s="9">
        <v>46073</v>
      </c>
      <c r="C1117" s="4" t="s">
        <v>48</v>
      </c>
      <c r="D1117" s="4" t="s">
        <v>25</v>
      </c>
      <c r="E1117" s="4">
        <v>356</v>
      </c>
      <c r="F1117" s="4">
        <v>30</v>
      </c>
      <c r="G1117" s="4">
        <v>386</v>
      </c>
      <c r="H1117" s="4">
        <v>26</v>
      </c>
      <c r="I1117" s="4">
        <v>360</v>
      </c>
      <c r="J1117" s="4">
        <v>0</v>
      </c>
      <c r="K1117" s="4">
        <v>0</v>
      </c>
      <c r="L1117" s="4">
        <v>8</v>
      </c>
      <c r="M1117" s="4">
        <v>0.6</v>
      </c>
      <c r="N1117" s="4">
        <v>0.96799999999999997</v>
      </c>
      <c r="O1117" s="4">
        <v>2.5</v>
      </c>
      <c r="P1117" s="4">
        <v>0.751</v>
      </c>
      <c r="Q1117" s="5">
        <v>6.7000000000000004E-2</v>
      </c>
      <c r="R1117" s="4" t="str">
        <f>TRIM(tblOperations[[#This Row],[Region]])</f>
        <v>South East</v>
      </c>
      <c r="S1117" s="4" t="str">
        <f>TRIM(tblOperations[[#This Row],[Team]])</f>
        <v>Workplace Projects</v>
      </c>
      <c r="T1117" s="4" t="str">
        <f>_xlfn.XLOOKUP(R1117,tblRegionReference[Region],tblRegionReference[Area],"Not Found")</f>
        <v>South</v>
      </c>
      <c r="U1117" s="4" t="str">
        <f>IF(tblOperations[[#This Row],[Completion_Rate]]&gt;=_xlfn.XLOOKUP("Completion Rate",tblKPITargets[KPI_Name],tblKPITargets[Target_Value]),"Met","Below Target")</f>
        <v>Below Target</v>
      </c>
      <c r="V1117" t="str">
        <f>IF(tblOperations[[#This Row],[SLA_Compliance]]&gt;=_xlfn.XLOOKUP('04_References'!$A$3,tblKPITargets[KPI_Name],tblKPITargets[Target_Value]),"Met","Below Target")</f>
        <v>Below Target</v>
      </c>
      <c r="W1117" t="str">
        <f>IF(tblOperations[[#This Row],[Quality_Pass_Rate]]&gt;=_xlfn.XLOOKUP('04_References'!$A$4,tblKPITargets[KPI_Name],tblKPITargets[Target_Value]),"Met","Below Target")</f>
        <v>Met</v>
      </c>
      <c r="X1117" t="str">
        <f>IF(tblOperations[[#This Row],[Average_Completion_Days]]&lt;=_xlfn.XLOOKUP('04_References'!$A$7,tblKPITargets[KPI_Name],tblKPITargets[Target_Value]),"Met","Below Target")</f>
        <v>Below Target</v>
      </c>
      <c r="Y1117" t="str">
        <f>IF(tblOperations[[#This Row],[Closing_Backlog]]&lt;=_xlfn.XLOOKUP('04_References'!$A$8,tblKPITargets[KPI_Name],tblKPITargets[Target_Value]),"Met","Below Target")</f>
        <v>Below Target</v>
      </c>
    </row>
    <row r="1118" spans="1:25">
      <c r="A1118" s="6" t="s">
        <v>1148</v>
      </c>
      <c r="B1118" s="7">
        <v>46073</v>
      </c>
      <c r="C1118" s="2" t="s">
        <v>53</v>
      </c>
      <c r="D1118" s="2" t="s">
        <v>19</v>
      </c>
      <c r="E1118" s="2">
        <v>581</v>
      </c>
      <c r="F1118" s="2">
        <v>26</v>
      </c>
      <c r="G1118" s="2">
        <v>607</v>
      </c>
      <c r="H1118" s="2">
        <v>25</v>
      </c>
      <c r="I1118" s="2">
        <v>582</v>
      </c>
      <c r="J1118" s="2">
        <v>1</v>
      </c>
      <c r="K1118" s="2">
        <v>0</v>
      </c>
      <c r="L1118" s="2">
        <v>8</v>
      </c>
      <c r="M1118" s="2">
        <v>0.6</v>
      </c>
      <c r="N1118" s="2">
        <v>0.98</v>
      </c>
      <c r="O1118" s="2">
        <v>2.5</v>
      </c>
      <c r="P1118" s="2">
        <v>0.65700000000000003</v>
      </c>
      <c r="Q1118" s="3">
        <v>4.1000000000000002E-2</v>
      </c>
      <c r="R1118" s="4" t="str">
        <f>TRIM(tblOperations[[#This Row],[Region]])</f>
        <v>Wales</v>
      </c>
      <c r="S1118" s="4" t="str">
        <f>TRIM(tblOperations[[#This Row],[Team]])</f>
        <v>Workplace Services</v>
      </c>
      <c r="T1118" s="4" t="str">
        <f>_xlfn.XLOOKUP(R1118,tblRegionReference[Region],tblRegionReference[Area],"Not Found")</f>
        <v>Wales</v>
      </c>
      <c r="U1118" s="4" t="str">
        <f>IF(tblOperations[[#This Row],[Completion_Rate]]&gt;=_xlfn.XLOOKUP("Completion Rate",tblKPITargets[KPI_Name],tblKPITargets[Target_Value]),"Met","Below Target")</f>
        <v>Below Target</v>
      </c>
      <c r="V1118" t="str">
        <f>IF(tblOperations[[#This Row],[SLA_Compliance]]&gt;=_xlfn.XLOOKUP('04_References'!$A$3,tblKPITargets[KPI_Name],tblKPITargets[Target_Value]),"Met","Below Target")</f>
        <v>Below Target</v>
      </c>
      <c r="W1118" t="str">
        <f>IF(tblOperations[[#This Row],[Quality_Pass_Rate]]&gt;=_xlfn.XLOOKUP('04_References'!$A$4,tblKPITargets[KPI_Name],tblKPITargets[Target_Value]),"Met","Below Target")</f>
        <v>Met</v>
      </c>
      <c r="X1118" t="str">
        <f>IF(tblOperations[[#This Row],[Average_Completion_Days]]&lt;=_xlfn.XLOOKUP('04_References'!$A$7,tblKPITargets[KPI_Name],tblKPITargets[Target_Value]),"Met","Below Target")</f>
        <v>Below Target</v>
      </c>
      <c r="Y1118" t="str">
        <f>IF(tblOperations[[#This Row],[Closing_Backlog]]&lt;=_xlfn.XLOOKUP('04_References'!$A$8,tblKPITargets[KPI_Name],tblKPITargets[Target_Value]),"Met","Below Target")</f>
        <v>Below Target</v>
      </c>
    </row>
    <row r="1119" spans="1:25">
      <c r="A1119" s="8" t="s">
        <v>1149</v>
      </c>
      <c r="B1119" s="9">
        <v>46073</v>
      </c>
      <c r="C1119" s="4" t="s">
        <v>53</v>
      </c>
      <c r="D1119" s="4" t="s">
        <v>21</v>
      </c>
      <c r="E1119" s="4">
        <v>580</v>
      </c>
      <c r="F1119" s="4">
        <v>47</v>
      </c>
      <c r="G1119" s="4">
        <v>627</v>
      </c>
      <c r="H1119" s="4">
        <v>21</v>
      </c>
      <c r="I1119" s="4">
        <v>606</v>
      </c>
      <c r="J1119" s="4">
        <v>0</v>
      </c>
      <c r="K1119" s="4">
        <v>0</v>
      </c>
      <c r="L1119" s="4">
        <v>8</v>
      </c>
      <c r="M1119" s="4">
        <v>0.6</v>
      </c>
      <c r="N1119" s="4">
        <v>0.95499999999999996</v>
      </c>
      <c r="O1119" s="4">
        <v>2.5</v>
      </c>
      <c r="P1119" s="4">
        <v>0.755</v>
      </c>
      <c r="Q1119" s="5">
        <v>3.3000000000000002E-2</v>
      </c>
      <c r="R1119" s="4" t="str">
        <f>TRIM(tblOperations[[#This Row],[Region]])</f>
        <v>Wales</v>
      </c>
      <c r="S1119" s="4" t="str">
        <f>TRIM(tblOperations[[#This Row],[Team]])</f>
        <v>Facilities Response</v>
      </c>
      <c r="T1119" s="4" t="str">
        <f>_xlfn.XLOOKUP(R1119,tblRegionReference[Region],tblRegionReference[Area],"Not Found")</f>
        <v>Wales</v>
      </c>
      <c r="U1119" s="4" t="str">
        <f>IF(tblOperations[[#This Row],[Completion_Rate]]&gt;=_xlfn.XLOOKUP("Completion Rate",tblKPITargets[KPI_Name],tblKPITargets[Target_Value]),"Met","Below Target")</f>
        <v>Below Target</v>
      </c>
      <c r="V1119" t="str">
        <f>IF(tblOperations[[#This Row],[SLA_Compliance]]&gt;=_xlfn.XLOOKUP('04_References'!$A$3,tblKPITargets[KPI_Name],tblKPITargets[Target_Value]),"Met","Below Target")</f>
        <v>Below Target</v>
      </c>
      <c r="W1119" t="str">
        <f>IF(tblOperations[[#This Row],[Quality_Pass_Rate]]&gt;=_xlfn.XLOOKUP('04_References'!$A$4,tblKPITargets[KPI_Name],tblKPITargets[Target_Value]),"Met","Below Target")</f>
        <v>Met</v>
      </c>
      <c r="X1119" t="str">
        <f>IF(tblOperations[[#This Row],[Average_Completion_Days]]&lt;=_xlfn.XLOOKUP('04_References'!$A$7,tblKPITargets[KPI_Name],tblKPITargets[Target_Value]),"Met","Below Target")</f>
        <v>Below Target</v>
      </c>
      <c r="Y1119" t="str">
        <f>IF(tblOperations[[#This Row],[Closing_Backlog]]&lt;=_xlfn.XLOOKUP('04_References'!$A$8,tblKPITargets[KPI_Name],tblKPITargets[Target_Value]),"Met","Below Target")</f>
        <v>Below Target</v>
      </c>
    </row>
    <row r="1120" spans="1:25">
      <c r="A1120" s="6" t="s">
        <v>1150</v>
      </c>
      <c r="B1120" s="7">
        <v>46073</v>
      </c>
      <c r="C1120" s="2" t="s">
        <v>53</v>
      </c>
      <c r="D1120" s="2" t="s">
        <v>23</v>
      </c>
      <c r="E1120" s="2">
        <v>416</v>
      </c>
      <c r="F1120" s="2">
        <v>36</v>
      </c>
      <c r="G1120" s="2">
        <v>452</v>
      </c>
      <c r="H1120" s="2">
        <v>26</v>
      </c>
      <c r="I1120" s="2">
        <v>426</v>
      </c>
      <c r="J1120" s="2">
        <v>0</v>
      </c>
      <c r="K1120" s="2">
        <v>0</v>
      </c>
      <c r="L1120" s="2">
        <v>8</v>
      </c>
      <c r="M1120" s="2">
        <v>0.6</v>
      </c>
      <c r="N1120" s="2">
        <v>0.95399999999999996</v>
      </c>
      <c r="O1120" s="2">
        <v>2.5</v>
      </c>
      <c r="P1120" s="2">
        <v>0.74</v>
      </c>
      <c r="Q1120" s="3">
        <v>5.8000000000000003E-2</v>
      </c>
      <c r="R1120" s="4" t="str">
        <f>TRIM(tblOperations[[#This Row],[Region]])</f>
        <v>Wales</v>
      </c>
      <c r="S1120" s="4" t="str">
        <f>TRIM(tblOperations[[#This Row],[Team]])</f>
        <v>Estates Support</v>
      </c>
      <c r="T1120" s="4" t="str">
        <f>_xlfn.XLOOKUP(R1120,tblRegionReference[Region],tblRegionReference[Area],"Not Found")</f>
        <v>Wales</v>
      </c>
      <c r="U1120" s="4" t="str">
        <f>IF(tblOperations[[#This Row],[Completion_Rate]]&gt;=_xlfn.XLOOKUP("Completion Rate",tblKPITargets[KPI_Name],tblKPITargets[Target_Value]),"Met","Below Target")</f>
        <v>Below Target</v>
      </c>
      <c r="V1120" t="str">
        <f>IF(tblOperations[[#This Row],[SLA_Compliance]]&gt;=_xlfn.XLOOKUP('04_References'!$A$3,tblKPITargets[KPI_Name],tblKPITargets[Target_Value]),"Met","Below Target")</f>
        <v>Below Target</v>
      </c>
      <c r="W1120" t="str">
        <f>IF(tblOperations[[#This Row],[Quality_Pass_Rate]]&gt;=_xlfn.XLOOKUP('04_References'!$A$4,tblKPITargets[KPI_Name],tblKPITargets[Target_Value]),"Met","Below Target")</f>
        <v>Met</v>
      </c>
      <c r="X1120" t="str">
        <f>IF(tblOperations[[#This Row],[Average_Completion_Days]]&lt;=_xlfn.XLOOKUP('04_References'!$A$7,tblKPITargets[KPI_Name],tblKPITargets[Target_Value]),"Met","Below Target")</f>
        <v>Below Target</v>
      </c>
      <c r="Y1120" t="str">
        <f>IF(tblOperations[[#This Row],[Closing_Backlog]]&lt;=_xlfn.XLOOKUP('04_References'!$A$8,tblKPITargets[KPI_Name],tblKPITargets[Target_Value]),"Met","Below Target")</f>
        <v>Below Target</v>
      </c>
    </row>
    <row r="1121" spans="1:25">
      <c r="A1121" s="8" t="s">
        <v>1151</v>
      </c>
      <c r="B1121" s="9">
        <v>46073</v>
      </c>
      <c r="C1121" s="4" t="s">
        <v>53</v>
      </c>
      <c r="D1121" s="4" t="s">
        <v>25</v>
      </c>
      <c r="E1121" s="4">
        <v>0</v>
      </c>
      <c r="F1121" s="4">
        <v>27</v>
      </c>
      <c r="G1121" s="4">
        <v>27</v>
      </c>
      <c r="H1121" s="4">
        <v>27</v>
      </c>
      <c r="I1121" s="4">
        <v>0</v>
      </c>
      <c r="J1121" s="4">
        <v>0</v>
      </c>
      <c r="K1121" s="4">
        <v>0</v>
      </c>
      <c r="L1121" s="4">
        <v>1.4</v>
      </c>
      <c r="M1121" s="4">
        <v>0.96899999999999997</v>
      </c>
      <c r="N1121" s="4">
        <v>1</v>
      </c>
      <c r="O1121" s="4">
        <v>4.4000000000000004</v>
      </c>
      <c r="P1121" s="4">
        <v>0.64900000000000002</v>
      </c>
      <c r="Q1121" s="5">
        <v>1</v>
      </c>
      <c r="R1121" s="4" t="str">
        <f>TRIM(tblOperations[[#This Row],[Region]])</f>
        <v>Wales</v>
      </c>
      <c r="S1121" s="4" t="str">
        <f>TRIM(tblOperations[[#This Row],[Team]])</f>
        <v>Workplace Projects</v>
      </c>
      <c r="T1121" s="4" t="str">
        <f>_xlfn.XLOOKUP(R1121,tblRegionReference[Region],tblRegionReference[Area],"Not Found")</f>
        <v>Wales</v>
      </c>
      <c r="U1121" s="4" t="str">
        <f>IF(tblOperations[[#This Row],[Completion_Rate]]&gt;=_xlfn.XLOOKUP("Completion Rate",tblKPITargets[KPI_Name],tblKPITargets[Target_Value]),"Met","Below Target")</f>
        <v>Met</v>
      </c>
      <c r="V1121" t="str">
        <f>IF(tblOperations[[#This Row],[SLA_Compliance]]&gt;=_xlfn.XLOOKUP('04_References'!$A$3,tblKPITargets[KPI_Name],tblKPITargets[Target_Value]),"Met","Below Target")</f>
        <v>Met</v>
      </c>
      <c r="W1121" t="str">
        <f>IF(tblOperations[[#This Row],[Quality_Pass_Rate]]&gt;=_xlfn.XLOOKUP('04_References'!$A$4,tblKPITargets[KPI_Name],tblKPITargets[Target_Value]),"Met","Below Target")</f>
        <v>Met</v>
      </c>
      <c r="X1121" t="str">
        <f>IF(tblOperations[[#This Row],[Average_Completion_Days]]&lt;=_xlfn.XLOOKUP('04_References'!$A$7,tblKPITargets[KPI_Name],tblKPITargets[Target_Value]),"Met","Below Target")</f>
        <v>Met</v>
      </c>
      <c r="Y1121" t="str">
        <f>IF(tblOperations[[#This Row],[Closing_Backlog]]&lt;=_xlfn.XLOOKUP('04_References'!$A$8,tblKPITargets[KPI_Name],tblKPITargets[Target_Value]),"Met","Below Target")</f>
        <v>Met</v>
      </c>
    </row>
    <row r="1122" spans="1:25">
      <c r="A1122" s="6" t="s">
        <v>1152</v>
      </c>
      <c r="B1122" s="7">
        <v>46076</v>
      </c>
      <c r="C1122" s="2" t="s">
        <v>18</v>
      </c>
      <c r="D1122" s="2" t="s">
        <v>19</v>
      </c>
      <c r="E1122" s="2">
        <v>177</v>
      </c>
      <c r="F1122" s="2">
        <v>45</v>
      </c>
      <c r="G1122" s="2">
        <v>222</v>
      </c>
      <c r="H1122" s="2">
        <v>42</v>
      </c>
      <c r="I1122" s="2">
        <v>180</v>
      </c>
      <c r="J1122" s="2">
        <v>0</v>
      </c>
      <c r="K1122" s="2">
        <v>0</v>
      </c>
      <c r="L1122" s="2">
        <v>8</v>
      </c>
      <c r="M1122" s="2">
        <v>0.6</v>
      </c>
      <c r="N1122" s="2">
        <v>0.96</v>
      </c>
      <c r="O1122" s="2">
        <v>2.5</v>
      </c>
      <c r="P1122" s="2">
        <v>0.81299999999999994</v>
      </c>
      <c r="Q1122" s="3">
        <v>0.189</v>
      </c>
      <c r="R1122" s="4" t="str">
        <f>TRIM(tblOperations[[#This Row],[Region]])</f>
        <v>Scotland</v>
      </c>
      <c r="S1122" s="4" t="str">
        <f>TRIM(tblOperations[[#This Row],[Team]])</f>
        <v>Workplace Services</v>
      </c>
      <c r="T1122" s="4" t="str">
        <f>_xlfn.XLOOKUP(R1122,tblRegionReference[Region],tblRegionReference[Area],"Not Found")</f>
        <v>North</v>
      </c>
      <c r="U1122" s="4" t="str">
        <f>IF(tblOperations[[#This Row],[Completion_Rate]]&gt;=_xlfn.XLOOKUP("Completion Rate",tblKPITargets[KPI_Name],tblKPITargets[Target_Value]),"Met","Below Target")</f>
        <v>Below Target</v>
      </c>
      <c r="V1122" t="str">
        <f>IF(tblOperations[[#This Row],[SLA_Compliance]]&gt;=_xlfn.XLOOKUP('04_References'!$A$3,tblKPITargets[KPI_Name],tblKPITargets[Target_Value]),"Met","Below Target")</f>
        <v>Below Target</v>
      </c>
      <c r="W1122" t="str">
        <f>IF(tblOperations[[#This Row],[Quality_Pass_Rate]]&gt;=_xlfn.XLOOKUP('04_References'!$A$4,tblKPITargets[KPI_Name],tblKPITargets[Target_Value]),"Met","Below Target")</f>
        <v>Met</v>
      </c>
      <c r="X1122" t="str">
        <f>IF(tblOperations[[#This Row],[Average_Completion_Days]]&lt;=_xlfn.XLOOKUP('04_References'!$A$7,tblKPITargets[KPI_Name],tblKPITargets[Target_Value]),"Met","Below Target")</f>
        <v>Below Target</v>
      </c>
      <c r="Y1122" t="str">
        <f>IF(tblOperations[[#This Row],[Closing_Backlog]]&lt;=_xlfn.XLOOKUP('04_References'!$A$8,tblKPITargets[KPI_Name],tblKPITargets[Target_Value]),"Met","Below Target")</f>
        <v>Below Target</v>
      </c>
    </row>
    <row r="1123" spans="1:25">
      <c r="A1123" s="8" t="s">
        <v>1153</v>
      </c>
      <c r="B1123" s="9">
        <v>46076</v>
      </c>
      <c r="C1123" s="4" t="s">
        <v>18</v>
      </c>
      <c r="D1123" s="4" t="s">
        <v>21</v>
      </c>
      <c r="E1123" s="4">
        <v>0</v>
      </c>
      <c r="F1123" s="4">
        <v>40</v>
      </c>
      <c r="G1123" s="4">
        <v>40</v>
      </c>
      <c r="H1123" s="4">
        <v>40</v>
      </c>
      <c r="I1123" s="4">
        <v>0</v>
      </c>
      <c r="J1123" s="4">
        <v>0</v>
      </c>
      <c r="K1123" s="4">
        <v>0</v>
      </c>
      <c r="L1123" s="4">
        <v>2.2999999999999998</v>
      </c>
      <c r="M1123" s="4">
        <v>0.96499999999999997</v>
      </c>
      <c r="N1123" s="4">
        <v>1</v>
      </c>
      <c r="O1123" s="4">
        <v>4.2</v>
      </c>
      <c r="P1123" s="4">
        <v>0.66500000000000004</v>
      </c>
      <c r="Q1123" s="5">
        <v>1</v>
      </c>
      <c r="R1123" s="4" t="str">
        <f>TRIM(tblOperations[[#This Row],[Region]])</f>
        <v>Scotland</v>
      </c>
      <c r="S1123" s="4" t="str">
        <f>TRIM(tblOperations[[#This Row],[Team]])</f>
        <v>Facilities Response</v>
      </c>
      <c r="T1123" s="4" t="str">
        <f>_xlfn.XLOOKUP(R1123,tblRegionReference[Region],tblRegionReference[Area],"Not Found")</f>
        <v>North</v>
      </c>
      <c r="U1123" s="4" t="str">
        <f>IF(tblOperations[[#This Row],[Completion_Rate]]&gt;=_xlfn.XLOOKUP("Completion Rate",tblKPITargets[KPI_Name],tblKPITargets[Target_Value]),"Met","Below Target")</f>
        <v>Met</v>
      </c>
      <c r="V1123" t="str">
        <f>IF(tblOperations[[#This Row],[SLA_Compliance]]&gt;=_xlfn.XLOOKUP('04_References'!$A$3,tblKPITargets[KPI_Name],tblKPITargets[Target_Value]),"Met","Below Target")</f>
        <v>Met</v>
      </c>
      <c r="W1123" t="str">
        <f>IF(tblOperations[[#This Row],[Quality_Pass_Rate]]&gt;=_xlfn.XLOOKUP('04_References'!$A$4,tblKPITargets[KPI_Name],tblKPITargets[Target_Value]),"Met","Below Target")</f>
        <v>Met</v>
      </c>
      <c r="X1123" t="str">
        <f>IF(tblOperations[[#This Row],[Average_Completion_Days]]&lt;=_xlfn.XLOOKUP('04_References'!$A$7,tblKPITargets[KPI_Name],tblKPITargets[Target_Value]),"Met","Below Target")</f>
        <v>Met</v>
      </c>
      <c r="Y1123" t="str">
        <f>IF(tblOperations[[#This Row],[Closing_Backlog]]&lt;=_xlfn.XLOOKUP('04_References'!$A$8,tblKPITargets[KPI_Name],tblKPITargets[Target_Value]),"Met","Below Target")</f>
        <v>Met</v>
      </c>
    </row>
    <row r="1124" spans="1:25">
      <c r="A1124" s="6" t="s">
        <v>1154</v>
      </c>
      <c r="B1124" s="7">
        <v>46076</v>
      </c>
      <c r="C1124" s="2" t="s">
        <v>18</v>
      </c>
      <c r="D1124" s="2" t="s">
        <v>23</v>
      </c>
      <c r="E1124" s="2">
        <v>309</v>
      </c>
      <c r="F1124" s="2">
        <v>57</v>
      </c>
      <c r="G1124" s="2">
        <v>366</v>
      </c>
      <c r="H1124" s="2">
        <v>40</v>
      </c>
      <c r="I1124" s="2">
        <v>326</v>
      </c>
      <c r="J1124" s="2">
        <v>0</v>
      </c>
      <c r="K1124" s="2">
        <v>0</v>
      </c>
      <c r="L1124" s="2">
        <v>8</v>
      </c>
      <c r="M1124" s="2">
        <v>0.6</v>
      </c>
      <c r="N1124" s="2">
        <v>0.99199999999999999</v>
      </c>
      <c r="O1124" s="2">
        <v>2.5</v>
      </c>
      <c r="P1124" s="2">
        <v>0.7</v>
      </c>
      <c r="Q1124" s="3">
        <v>0.109</v>
      </c>
      <c r="R1124" s="4" t="str">
        <f>TRIM(tblOperations[[#This Row],[Region]])</f>
        <v>Scotland</v>
      </c>
      <c r="S1124" s="4" t="str">
        <f>TRIM(tblOperations[[#This Row],[Team]])</f>
        <v>Estates Support</v>
      </c>
      <c r="T1124" s="4" t="str">
        <f>_xlfn.XLOOKUP(R1124,tblRegionReference[Region],tblRegionReference[Area],"Not Found")</f>
        <v>North</v>
      </c>
      <c r="U1124" s="4" t="str">
        <f>IF(tblOperations[[#This Row],[Completion_Rate]]&gt;=_xlfn.XLOOKUP("Completion Rate",tblKPITargets[KPI_Name],tblKPITargets[Target_Value]),"Met","Below Target")</f>
        <v>Below Target</v>
      </c>
      <c r="V1124" t="str">
        <f>IF(tblOperations[[#This Row],[SLA_Compliance]]&gt;=_xlfn.XLOOKUP('04_References'!$A$3,tblKPITargets[KPI_Name],tblKPITargets[Target_Value]),"Met","Below Target")</f>
        <v>Below Target</v>
      </c>
      <c r="W1124" t="str">
        <f>IF(tblOperations[[#This Row],[Quality_Pass_Rate]]&gt;=_xlfn.XLOOKUP('04_References'!$A$4,tblKPITargets[KPI_Name],tblKPITargets[Target_Value]),"Met","Below Target")</f>
        <v>Met</v>
      </c>
      <c r="X1124" t="str">
        <f>IF(tblOperations[[#This Row],[Average_Completion_Days]]&lt;=_xlfn.XLOOKUP('04_References'!$A$7,tblKPITargets[KPI_Name],tblKPITargets[Target_Value]),"Met","Below Target")</f>
        <v>Below Target</v>
      </c>
      <c r="Y1124" t="str">
        <f>IF(tblOperations[[#This Row],[Closing_Backlog]]&lt;=_xlfn.XLOOKUP('04_References'!$A$8,tblKPITargets[KPI_Name],tblKPITargets[Target_Value]),"Met","Below Target")</f>
        <v>Below Target</v>
      </c>
    </row>
    <row r="1125" spans="1:25">
      <c r="A1125" s="8" t="s">
        <v>1155</v>
      </c>
      <c r="B1125" s="9">
        <v>46076</v>
      </c>
      <c r="C1125" s="4" t="s">
        <v>18</v>
      </c>
      <c r="D1125" s="4" t="s">
        <v>25</v>
      </c>
      <c r="E1125" s="4">
        <v>0</v>
      </c>
      <c r="F1125" s="4">
        <v>36</v>
      </c>
      <c r="G1125" s="4">
        <v>36</v>
      </c>
      <c r="H1125" s="4">
        <v>36</v>
      </c>
      <c r="I1125" s="4">
        <v>0</v>
      </c>
      <c r="J1125" s="4">
        <v>0</v>
      </c>
      <c r="K1125" s="4">
        <v>0</v>
      </c>
      <c r="L1125" s="4">
        <v>2</v>
      </c>
      <c r="M1125" s="4">
        <v>0.98399999999999999</v>
      </c>
      <c r="N1125" s="4">
        <v>1</v>
      </c>
      <c r="O1125" s="4">
        <v>4.4000000000000004</v>
      </c>
      <c r="P1125" s="4">
        <v>0.69499999999999995</v>
      </c>
      <c r="Q1125" s="5">
        <v>1</v>
      </c>
      <c r="R1125" s="4" t="str">
        <f>TRIM(tblOperations[[#This Row],[Region]])</f>
        <v>Scotland</v>
      </c>
      <c r="S1125" s="4" t="str">
        <f>TRIM(tblOperations[[#This Row],[Team]])</f>
        <v>Workplace Projects</v>
      </c>
      <c r="T1125" s="4" t="str">
        <f>_xlfn.XLOOKUP(R1125,tblRegionReference[Region],tblRegionReference[Area],"Not Found")</f>
        <v>North</v>
      </c>
      <c r="U1125" s="4" t="str">
        <f>IF(tblOperations[[#This Row],[Completion_Rate]]&gt;=_xlfn.XLOOKUP("Completion Rate",tblKPITargets[KPI_Name],tblKPITargets[Target_Value]),"Met","Below Target")</f>
        <v>Met</v>
      </c>
      <c r="V1125" t="str">
        <f>IF(tblOperations[[#This Row],[SLA_Compliance]]&gt;=_xlfn.XLOOKUP('04_References'!$A$3,tblKPITargets[KPI_Name],tblKPITargets[Target_Value]),"Met","Below Target")</f>
        <v>Met</v>
      </c>
      <c r="W1125" t="str">
        <f>IF(tblOperations[[#This Row],[Quality_Pass_Rate]]&gt;=_xlfn.XLOOKUP('04_References'!$A$4,tblKPITargets[KPI_Name],tblKPITargets[Target_Value]),"Met","Below Target")</f>
        <v>Met</v>
      </c>
      <c r="X1125" t="str">
        <f>IF(tblOperations[[#This Row],[Average_Completion_Days]]&lt;=_xlfn.XLOOKUP('04_References'!$A$7,tblKPITargets[KPI_Name],tblKPITargets[Target_Value]),"Met","Below Target")</f>
        <v>Met</v>
      </c>
      <c r="Y1125" t="str">
        <f>IF(tblOperations[[#This Row],[Closing_Backlog]]&lt;=_xlfn.XLOOKUP('04_References'!$A$8,tblKPITargets[KPI_Name],tblKPITargets[Target_Value]),"Met","Below Target")</f>
        <v>Met</v>
      </c>
    </row>
    <row r="1126" spans="1:25">
      <c r="A1126" s="6" t="s">
        <v>1156</v>
      </c>
      <c r="B1126" s="7">
        <v>46076</v>
      </c>
      <c r="C1126" s="2" t="s">
        <v>27</v>
      </c>
      <c r="D1126" s="2" t="s">
        <v>19</v>
      </c>
      <c r="E1126" s="2">
        <v>6</v>
      </c>
      <c r="F1126" s="2">
        <v>42</v>
      </c>
      <c r="G1126" s="2">
        <v>48</v>
      </c>
      <c r="H1126" s="2">
        <v>46</v>
      </c>
      <c r="I1126" s="2">
        <v>2</v>
      </c>
      <c r="J1126" s="2">
        <v>0</v>
      </c>
      <c r="K1126" s="2">
        <v>0</v>
      </c>
      <c r="L1126" s="2">
        <v>1.9</v>
      </c>
      <c r="M1126" s="2">
        <v>0.97899999999999998</v>
      </c>
      <c r="N1126" s="2">
        <v>0.96199999999999997</v>
      </c>
      <c r="O1126" s="2">
        <v>4.5</v>
      </c>
      <c r="P1126" s="2">
        <v>0.79400000000000004</v>
      </c>
      <c r="Q1126" s="3">
        <v>0.95799999999999996</v>
      </c>
      <c r="R1126" s="4" t="str">
        <f>TRIM(tblOperations[[#This Row],[Region]])</f>
        <v>North East</v>
      </c>
      <c r="S1126" s="4" t="str">
        <f>TRIM(tblOperations[[#This Row],[Team]])</f>
        <v>Workplace Services</v>
      </c>
      <c r="T1126" s="4" t="str">
        <f>_xlfn.XLOOKUP(R1126,tblRegionReference[Region],tblRegionReference[Area],"Not Found")</f>
        <v>North</v>
      </c>
      <c r="U1126" s="4" t="str">
        <f>IF(tblOperations[[#This Row],[Completion_Rate]]&gt;=_xlfn.XLOOKUP("Completion Rate",tblKPITargets[KPI_Name],tblKPITargets[Target_Value]),"Met","Below Target")</f>
        <v>Met</v>
      </c>
      <c r="V1126" t="str">
        <f>IF(tblOperations[[#This Row],[SLA_Compliance]]&gt;=_xlfn.XLOOKUP('04_References'!$A$3,tblKPITargets[KPI_Name],tblKPITargets[Target_Value]),"Met","Below Target")</f>
        <v>Met</v>
      </c>
      <c r="W1126" t="str">
        <f>IF(tblOperations[[#This Row],[Quality_Pass_Rate]]&gt;=_xlfn.XLOOKUP('04_References'!$A$4,tblKPITargets[KPI_Name],tblKPITargets[Target_Value]),"Met","Below Target")</f>
        <v>Met</v>
      </c>
      <c r="X1126" t="str">
        <f>IF(tblOperations[[#This Row],[Average_Completion_Days]]&lt;=_xlfn.XLOOKUP('04_References'!$A$7,tblKPITargets[KPI_Name],tblKPITargets[Target_Value]),"Met","Below Target")</f>
        <v>Met</v>
      </c>
      <c r="Y1126" t="str">
        <f>IF(tblOperations[[#This Row],[Closing_Backlog]]&lt;=_xlfn.XLOOKUP('04_References'!$A$8,tblKPITargets[KPI_Name],tblKPITargets[Target_Value]),"Met","Below Target")</f>
        <v>Met</v>
      </c>
    </row>
    <row r="1127" spans="1:25">
      <c r="A1127" s="8" t="s">
        <v>1157</v>
      </c>
      <c r="B1127" s="9">
        <v>46076</v>
      </c>
      <c r="C1127" s="4" t="s">
        <v>27</v>
      </c>
      <c r="D1127" s="4" t="s">
        <v>21</v>
      </c>
      <c r="E1127" s="4">
        <v>9</v>
      </c>
      <c r="F1127" s="4">
        <v>45</v>
      </c>
      <c r="G1127" s="4">
        <v>54</v>
      </c>
      <c r="H1127" s="4">
        <v>51</v>
      </c>
      <c r="I1127" s="4">
        <v>3</v>
      </c>
      <c r="J1127" s="4">
        <v>0</v>
      </c>
      <c r="K1127" s="4">
        <v>0</v>
      </c>
      <c r="L1127" s="4">
        <v>1.4</v>
      </c>
      <c r="M1127" s="4">
        <v>0.93</v>
      </c>
      <c r="N1127" s="4">
        <v>0.96099999999999997</v>
      </c>
      <c r="O1127" s="4">
        <v>4.3</v>
      </c>
      <c r="P1127" s="4">
        <v>0.626</v>
      </c>
      <c r="Q1127" s="5">
        <v>0.94399999999999995</v>
      </c>
      <c r="R1127" s="4" t="str">
        <f>TRIM(tblOperations[[#This Row],[Region]])</f>
        <v>North East</v>
      </c>
      <c r="S1127" s="4" t="str">
        <f>TRIM(tblOperations[[#This Row],[Team]])</f>
        <v>Facilities Response</v>
      </c>
      <c r="T1127" s="4" t="str">
        <f>_xlfn.XLOOKUP(R1127,tblRegionReference[Region],tblRegionReference[Area],"Not Found")</f>
        <v>North</v>
      </c>
      <c r="U1127" s="4" t="str">
        <f>IF(tblOperations[[#This Row],[Completion_Rate]]&gt;=_xlfn.XLOOKUP("Completion Rate",tblKPITargets[KPI_Name],tblKPITargets[Target_Value]),"Met","Below Target")</f>
        <v>Below Target</v>
      </c>
      <c r="V1127" t="str">
        <f>IF(tblOperations[[#This Row],[SLA_Compliance]]&gt;=_xlfn.XLOOKUP('04_References'!$A$3,tblKPITargets[KPI_Name],tblKPITargets[Target_Value]),"Met","Below Target")</f>
        <v>Met</v>
      </c>
      <c r="W1127" t="str">
        <f>IF(tblOperations[[#This Row],[Quality_Pass_Rate]]&gt;=_xlfn.XLOOKUP('04_References'!$A$4,tblKPITargets[KPI_Name],tblKPITargets[Target_Value]),"Met","Below Target")</f>
        <v>Met</v>
      </c>
      <c r="X1127" t="str">
        <f>IF(tblOperations[[#This Row],[Average_Completion_Days]]&lt;=_xlfn.XLOOKUP('04_References'!$A$7,tblKPITargets[KPI_Name],tblKPITargets[Target_Value]),"Met","Below Target")</f>
        <v>Met</v>
      </c>
      <c r="Y1127" t="str">
        <f>IF(tblOperations[[#This Row],[Closing_Backlog]]&lt;=_xlfn.XLOOKUP('04_References'!$A$8,tblKPITargets[KPI_Name],tblKPITargets[Target_Value]),"Met","Below Target")</f>
        <v>Met</v>
      </c>
    </row>
    <row r="1128" spans="1:25">
      <c r="A1128" s="6" t="s">
        <v>1158</v>
      </c>
      <c r="B1128" s="7">
        <v>46076</v>
      </c>
      <c r="C1128" s="2" t="s">
        <v>27</v>
      </c>
      <c r="D1128" s="2" t="s">
        <v>23</v>
      </c>
      <c r="E1128" s="2">
        <v>762</v>
      </c>
      <c r="F1128" s="2">
        <v>41</v>
      </c>
      <c r="G1128" s="2">
        <v>803</v>
      </c>
      <c r="H1128" s="2">
        <v>25</v>
      </c>
      <c r="I1128" s="2">
        <v>778</v>
      </c>
      <c r="J1128" s="2">
        <v>0</v>
      </c>
      <c r="K1128" s="2">
        <v>0</v>
      </c>
      <c r="L1128" s="2">
        <v>8</v>
      </c>
      <c r="M1128" s="2">
        <v>0.6</v>
      </c>
      <c r="N1128" s="2">
        <v>0.93899999999999995</v>
      </c>
      <c r="O1128" s="2">
        <v>2.5</v>
      </c>
      <c r="P1128" s="2">
        <v>0.755</v>
      </c>
      <c r="Q1128" s="3">
        <v>3.1E-2</v>
      </c>
      <c r="R1128" s="4" t="str">
        <f>TRIM(tblOperations[[#This Row],[Region]])</f>
        <v>North East</v>
      </c>
      <c r="S1128" s="4" t="str">
        <f>TRIM(tblOperations[[#This Row],[Team]])</f>
        <v>Estates Support</v>
      </c>
      <c r="T1128" s="4" t="str">
        <f>_xlfn.XLOOKUP(R1128,tblRegionReference[Region],tblRegionReference[Area],"Not Found")</f>
        <v>North</v>
      </c>
      <c r="U1128" s="4" t="str">
        <f>IF(tblOperations[[#This Row],[Completion_Rate]]&gt;=_xlfn.XLOOKUP("Completion Rate",tblKPITargets[KPI_Name],tblKPITargets[Target_Value]),"Met","Below Target")</f>
        <v>Below Target</v>
      </c>
      <c r="V1128" t="str">
        <f>IF(tblOperations[[#This Row],[SLA_Compliance]]&gt;=_xlfn.XLOOKUP('04_References'!$A$3,tblKPITargets[KPI_Name],tblKPITargets[Target_Value]),"Met","Below Target")</f>
        <v>Below Target</v>
      </c>
      <c r="W1128" t="str">
        <f>IF(tblOperations[[#This Row],[Quality_Pass_Rate]]&gt;=_xlfn.XLOOKUP('04_References'!$A$4,tblKPITargets[KPI_Name],tblKPITargets[Target_Value]),"Met","Below Target")</f>
        <v>Below Target</v>
      </c>
      <c r="X1128" t="str">
        <f>IF(tblOperations[[#This Row],[Average_Completion_Days]]&lt;=_xlfn.XLOOKUP('04_References'!$A$7,tblKPITargets[KPI_Name],tblKPITargets[Target_Value]),"Met","Below Target")</f>
        <v>Below Target</v>
      </c>
      <c r="Y1128" t="str">
        <f>IF(tblOperations[[#This Row],[Closing_Backlog]]&lt;=_xlfn.XLOOKUP('04_References'!$A$8,tblKPITargets[KPI_Name],tblKPITargets[Target_Value]),"Met","Below Target")</f>
        <v>Below Target</v>
      </c>
    </row>
    <row r="1129" spans="1:25">
      <c r="A1129" s="8" t="s">
        <v>1159</v>
      </c>
      <c r="B1129" s="9">
        <v>46076</v>
      </c>
      <c r="C1129" s="4" t="s">
        <v>27</v>
      </c>
      <c r="D1129" s="4" t="s">
        <v>25</v>
      </c>
      <c r="E1129" s="4">
        <v>34</v>
      </c>
      <c r="F1129" s="4">
        <v>34</v>
      </c>
      <c r="G1129" s="4">
        <v>68</v>
      </c>
      <c r="H1129" s="4">
        <v>30</v>
      </c>
      <c r="I1129" s="4">
        <v>38</v>
      </c>
      <c r="J1129" s="4">
        <v>0</v>
      </c>
      <c r="K1129" s="4">
        <v>0</v>
      </c>
      <c r="L1129" s="4">
        <v>4.0999999999999996</v>
      </c>
      <c r="M1129" s="4">
        <v>0.72099999999999997</v>
      </c>
      <c r="N1129" s="4">
        <v>0.95499999999999996</v>
      </c>
      <c r="O1129" s="4">
        <v>3.2</v>
      </c>
      <c r="P1129" s="4">
        <v>0.81100000000000005</v>
      </c>
      <c r="Q1129" s="5">
        <v>0.441</v>
      </c>
      <c r="R1129" s="4" t="str">
        <f>TRIM(tblOperations[[#This Row],[Region]])</f>
        <v>North East</v>
      </c>
      <c r="S1129" s="4" t="str">
        <f>TRIM(tblOperations[[#This Row],[Team]])</f>
        <v>Workplace Projects</v>
      </c>
      <c r="T1129" s="4" t="str">
        <f>_xlfn.XLOOKUP(R1129,tblRegionReference[Region],tblRegionReference[Area],"Not Found")</f>
        <v>North</v>
      </c>
      <c r="U1129" s="4" t="str">
        <f>IF(tblOperations[[#This Row],[Completion_Rate]]&gt;=_xlfn.XLOOKUP("Completion Rate",tblKPITargets[KPI_Name],tblKPITargets[Target_Value]),"Met","Below Target")</f>
        <v>Below Target</v>
      </c>
      <c r="V1129" t="str">
        <f>IF(tblOperations[[#This Row],[SLA_Compliance]]&gt;=_xlfn.XLOOKUP('04_References'!$A$3,tblKPITargets[KPI_Name],tblKPITargets[Target_Value]),"Met","Below Target")</f>
        <v>Below Target</v>
      </c>
      <c r="W1129" t="str">
        <f>IF(tblOperations[[#This Row],[Quality_Pass_Rate]]&gt;=_xlfn.XLOOKUP('04_References'!$A$4,tblKPITargets[KPI_Name],tblKPITargets[Target_Value]),"Met","Below Target")</f>
        <v>Met</v>
      </c>
      <c r="X1129" t="str">
        <f>IF(tblOperations[[#This Row],[Average_Completion_Days]]&lt;=_xlfn.XLOOKUP('04_References'!$A$7,tblKPITargets[KPI_Name],tblKPITargets[Target_Value]),"Met","Below Target")</f>
        <v>Below Target</v>
      </c>
      <c r="Y1129" t="str">
        <f>IF(tblOperations[[#This Row],[Closing_Backlog]]&lt;=_xlfn.XLOOKUP('04_References'!$A$8,tblKPITargets[KPI_Name],tblKPITargets[Target_Value]),"Met","Below Target")</f>
        <v>Below Target</v>
      </c>
    </row>
    <row r="1130" spans="1:25">
      <c r="A1130" s="6" t="s">
        <v>1160</v>
      </c>
      <c r="B1130" s="7">
        <v>46076</v>
      </c>
      <c r="C1130" s="2" t="s">
        <v>32</v>
      </c>
      <c r="D1130" s="2" t="s">
        <v>19</v>
      </c>
      <c r="E1130" s="2">
        <v>306</v>
      </c>
      <c r="F1130" s="2">
        <v>36</v>
      </c>
      <c r="G1130" s="2">
        <v>342</v>
      </c>
      <c r="H1130" s="2">
        <v>33</v>
      </c>
      <c r="I1130" s="2">
        <v>309</v>
      </c>
      <c r="J1130" s="2">
        <v>0</v>
      </c>
      <c r="K1130" s="2">
        <v>0</v>
      </c>
      <c r="L1130" s="2">
        <v>8</v>
      </c>
      <c r="M1130" s="2">
        <v>0.6</v>
      </c>
      <c r="N1130" s="2">
        <v>0.98699999999999999</v>
      </c>
      <c r="O1130" s="2">
        <v>2.5</v>
      </c>
      <c r="P1130" s="2">
        <v>0.76200000000000001</v>
      </c>
      <c r="Q1130" s="3">
        <v>9.6000000000000002E-2</v>
      </c>
      <c r="R1130" s="4" t="str">
        <f>TRIM(tblOperations[[#This Row],[Region]])</f>
        <v>North West</v>
      </c>
      <c r="S1130" s="4" t="str">
        <f>TRIM(tblOperations[[#This Row],[Team]])</f>
        <v>Workplace Services</v>
      </c>
      <c r="T1130" s="4" t="str">
        <f>_xlfn.XLOOKUP(R1130,tblRegionReference[Region],tblRegionReference[Area],"Not Found")</f>
        <v>North</v>
      </c>
      <c r="U1130" s="4" t="str">
        <f>IF(tblOperations[[#This Row],[Completion_Rate]]&gt;=_xlfn.XLOOKUP("Completion Rate",tblKPITargets[KPI_Name],tblKPITargets[Target_Value]),"Met","Below Target")</f>
        <v>Below Target</v>
      </c>
      <c r="V1130" t="str">
        <f>IF(tblOperations[[#This Row],[SLA_Compliance]]&gt;=_xlfn.XLOOKUP('04_References'!$A$3,tblKPITargets[KPI_Name],tblKPITargets[Target_Value]),"Met","Below Target")</f>
        <v>Below Target</v>
      </c>
      <c r="W1130" t="str">
        <f>IF(tblOperations[[#This Row],[Quality_Pass_Rate]]&gt;=_xlfn.XLOOKUP('04_References'!$A$4,tblKPITargets[KPI_Name],tblKPITargets[Target_Value]),"Met","Below Target")</f>
        <v>Met</v>
      </c>
      <c r="X1130" t="str">
        <f>IF(tblOperations[[#This Row],[Average_Completion_Days]]&lt;=_xlfn.XLOOKUP('04_References'!$A$7,tblKPITargets[KPI_Name],tblKPITargets[Target_Value]),"Met","Below Target")</f>
        <v>Below Target</v>
      </c>
      <c r="Y1130" t="str">
        <f>IF(tblOperations[[#This Row],[Closing_Backlog]]&lt;=_xlfn.XLOOKUP('04_References'!$A$8,tblKPITargets[KPI_Name],tblKPITargets[Target_Value]),"Met","Below Target")</f>
        <v>Below Target</v>
      </c>
    </row>
    <row r="1131" spans="1:25">
      <c r="A1131" s="8" t="s">
        <v>1161</v>
      </c>
      <c r="B1131" s="9">
        <v>46076</v>
      </c>
      <c r="C1131" s="4" t="s">
        <v>32</v>
      </c>
      <c r="D1131" s="4" t="s">
        <v>21</v>
      </c>
      <c r="E1131" s="4">
        <v>772</v>
      </c>
      <c r="F1131" s="4">
        <v>54</v>
      </c>
      <c r="G1131" s="4">
        <v>826</v>
      </c>
      <c r="H1131" s="4">
        <v>23</v>
      </c>
      <c r="I1131" s="4">
        <v>803</v>
      </c>
      <c r="J1131" s="4">
        <v>1</v>
      </c>
      <c r="K1131" s="4">
        <v>0</v>
      </c>
      <c r="L1131" s="4">
        <v>8</v>
      </c>
      <c r="M1131" s="4">
        <v>0.6</v>
      </c>
      <c r="N1131" s="4">
        <v>0.97599999999999998</v>
      </c>
      <c r="O1131" s="4">
        <v>2.5</v>
      </c>
      <c r="P1131" s="4">
        <v>0.65500000000000003</v>
      </c>
      <c r="Q1131" s="5">
        <v>2.8000000000000001E-2</v>
      </c>
      <c r="R1131" s="4" t="str">
        <f>TRIM(tblOperations[[#This Row],[Region]])</f>
        <v>North West</v>
      </c>
      <c r="S1131" s="4" t="str">
        <f>TRIM(tblOperations[[#This Row],[Team]])</f>
        <v>Facilities Response</v>
      </c>
      <c r="T1131" s="4" t="str">
        <f>_xlfn.XLOOKUP(R1131,tblRegionReference[Region],tblRegionReference[Area],"Not Found")</f>
        <v>North</v>
      </c>
      <c r="U1131" s="4" t="str">
        <f>IF(tblOperations[[#This Row],[Completion_Rate]]&gt;=_xlfn.XLOOKUP("Completion Rate",tblKPITargets[KPI_Name],tblKPITargets[Target_Value]),"Met","Below Target")</f>
        <v>Below Target</v>
      </c>
      <c r="V1131" t="str">
        <f>IF(tblOperations[[#This Row],[SLA_Compliance]]&gt;=_xlfn.XLOOKUP('04_References'!$A$3,tblKPITargets[KPI_Name],tblKPITargets[Target_Value]),"Met","Below Target")</f>
        <v>Below Target</v>
      </c>
      <c r="W1131" t="str">
        <f>IF(tblOperations[[#This Row],[Quality_Pass_Rate]]&gt;=_xlfn.XLOOKUP('04_References'!$A$4,tblKPITargets[KPI_Name],tblKPITargets[Target_Value]),"Met","Below Target")</f>
        <v>Met</v>
      </c>
      <c r="X1131" t="str">
        <f>IF(tblOperations[[#This Row],[Average_Completion_Days]]&lt;=_xlfn.XLOOKUP('04_References'!$A$7,tblKPITargets[KPI_Name],tblKPITargets[Target_Value]),"Met","Below Target")</f>
        <v>Below Target</v>
      </c>
      <c r="Y1131" t="str">
        <f>IF(tblOperations[[#This Row],[Closing_Backlog]]&lt;=_xlfn.XLOOKUP('04_References'!$A$8,tblKPITargets[KPI_Name],tblKPITargets[Target_Value]),"Met","Below Target")</f>
        <v>Below Target</v>
      </c>
    </row>
    <row r="1132" spans="1:25">
      <c r="A1132" s="6" t="s">
        <v>1162</v>
      </c>
      <c r="B1132" s="7">
        <v>46076</v>
      </c>
      <c r="C1132" s="2" t="s">
        <v>32</v>
      </c>
      <c r="D1132" s="2" t="s">
        <v>23</v>
      </c>
      <c r="E1132" s="2">
        <v>935</v>
      </c>
      <c r="F1132" s="2">
        <v>51</v>
      </c>
      <c r="G1132" s="2">
        <v>986</v>
      </c>
      <c r="H1132" s="2">
        <v>21</v>
      </c>
      <c r="I1132" s="2">
        <v>965</v>
      </c>
      <c r="J1132" s="2">
        <v>0</v>
      </c>
      <c r="K1132" s="2">
        <v>0</v>
      </c>
      <c r="L1132" s="2">
        <v>8</v>
      </c>
      <c r="M1132" s="2">
        <v>0.6</v>
      </c>
      <c r="N1132" s="2">
        <v>0.98199999999999998</v>
      </c>
      <c r="O1132" s="2">
        <v>2.5</v>
      </c>
      <c r="P1132" s="2">
        <v>0.67200000000000004</v>
      </c>
      <c r="Q1132" s="3">
        <v>2.1000000000000001E-2</v>
      </c>
      <c r="R1132" s="4" t="str">
        <f>TRIM(tblOperations[[#This Row],[Region]])</f>
        <v>North West</v>
      </c>
      <c r="S1132" s="4" t="str">
        <f>TRIM(tblOperations[[#This Row],[Team]])</f>
        <v>Estates Support</v>
      </c>
      <c r="T1132" s="4" t="str">
        <f>_xlfn.XLOOKUP(R1132,tblRegionReference[Region],tblRegionReference[Area],"Not Found")</f>
        <v>North</v>
      </c>
      <c r="U1132" s="4" t="str">
        <f>IF(tblOperations[[#This Row],[Completion_Rate]]&gt;=_xlfn.XLOOKUP("Completion Rate",tblKPITargets[KPI_Name],tblKPITargets[Target_Value]),"Met","Below Target")</f>
        <v>Below Target</v>
      </c>
      <c r="V1132" t="str">
        <f>IF(tblOperations[[#This Row],[SLA_Compliance]]&gt;=_xlfn.XLOOKUP('04_References'!$A$3,tblKPITargets[KPI_Name],tblKPITargets[Target_Value]),"Met","Below Target")</f>
        <v>Below Target</v>
      </c>
      <c r="W1132" t="str">
        <f>IF(tblOperations[[#This Row],[Quality_Pass_Rate]]&gt;=_xlfn.XLOOKUP('04_References'!$A$4,tblKPITargets[KPI_Name],tblKPITargets[Target_Value]),"Met","Below Target")</f>
        <v>Met</v>
      </c>
      <c r="X1132" t="str">
        <f>IF(tblOperations[[#This Row],[Average_Completion_Days]]&lt;=_xlfn.XLOOKUP('04_References'!$A$7,tblKPITargets[KPI_Name],tblKPITargets[Target_Value]),"Met","Below Target")</f>
        <v>Below Target</v>
      </c>
      <c r="Y1132" t="str">
        <f>IF(tblOperations[[#This Row],[Closing_Backlog]]&lt;=_xlfn.XLOOKUP('04_References'!$A$8,tblKPITargets[KPI_Name],tblKPITargets[Target_Value]),"Met","Below Target")</f>
        <v>Below Target</v>
      </c>
    </row>
    <row r="1133" spans="1:25">
      <c r="A1133" s="8" t="s">
        <v>1163</v>
      </c>
      <c r="B1133" s="9">
        <v>46076</v>
      </c>
      <c r="C1133" s="4" t="s">
        <v>32</v>
      </c>
      <c r="D1133" s="4" t="s">
        <v>25</v>
      </c>
      <c r="E1133" s="4">
        <v>0</v>
      </c>
      <c r="F1133" s="4">
        <v>28</v>
      </c>
      <c r="G1133" s="4">
        <v>28</v>
      </c>
      <c r="H1133" s="4">
        <v>28</v>
      </c>
      <c r="I1133" s="4">
        <v>0</v>
      </c>
      <c r="J1133" s="4">
        <v>0</v>
      </c>
      <c r="K1133" s="4">
        <v>0</v>
      </c>
      <c r="L1133" s="4">
        <v>1.9</v>
      </c>
      <c r="M1133" s="4">
        <v>0.997</v>
      </c>
      <c r="N1133" s="4">
        <v>0.99299999999999999</v>
      </c>
      <c r="O1133" s="4">
        <v>4.5999999999999996</v>
      </c>
      <c r="P1133" s="4">
        <v>0.68200000000000005</v>
      </c>
      <c r="Q1133" s="5">
        <v>1</v>
      </c>
      <c r="R1133" s="4" t="str">
        <f>TRIM(tblOperations[[#This Row],[Region]])</f>
        <v>North West</v>
      </c>
      <c r="S1133" s="4" t="str">
        <f>TRIM(tblOperations[[#This Row],[Team]])</f>
        <v>Workplace Projects</v>
      </c>
      <c r="T1133" s="4" t="str">
        <f>_xlfn.XLOOKUP(R1133,tblRegionReference[Region],tblRegionReference[Area],"Not Found")</f>
        <v>North</v>
      </c>
      <c r="U1133" s="4" t="str">
        <f>IF(tblOperations[[#This Row],[Completion_Rate]]&gt;=_xlfn.XLOOKUP("Completion Rate",tblKPITargets[KPI_Name],tblKPITargets[Target_Value]),"Met","Below Target")</f>
        <v>Met</v>
      </c>
      <c r="V1133" t="str">
        <f>IF(tblOperations[[#This Row],[SLA_Compliance]]&gt;=_xlfn.XLOOKUP('04_References'!$A$3,tblKPITargets[KPI_Name],tblKPITargets[Target_Value]),"Met","Below Target")</f>
        <v>Met</v>
      </c>
      <c r="W1133" t="str">
        <f>IF(tblOperations[[#This Row],[Quality_Pass_Rate]]&gt;=_xlfn.XLOOKUP('04_References'!$A$4,tblKPITargets[KPI_Name],tblKPITargets[Target_Value]),"Met","Below Target")</f>
        <v>Met</v>
      </c>
      <c r="X1133" t="str">
        <f>IF(tblOperations[[#This Row],[Average_Completion_Days]]&lt;=_xlfn.XLOOKUP('04_References'!$A$7,tblKPITargets[KPI_Name],tblKPITargets[Target_Value]),"Met","Below Target")</f>
        <v>Met</v>
      </c>
      <c r="Y1133" t="str">
        <f>IF(tblOperations[[#This Row],[Closing_Backlog]]&lt;=_xlfn.XLOOKUP('04_References'!$A$8,tblKPITargets[KPI_Name],tblKPITargets[Target_Value]),"Met","Below Target")</f>
        <v>Met</v>
      </c>
    </row>
    <row r="1134" spans="1:25">
      <c r="A1134" s="6" t="s">
        <v>1164</v>
      </c>
      <c r="B1134" s="7">
        <v>46076</v>
      </c>
      <c r="C1134" s="2" t="s">
        <v>37</v>
      </c>
      <c r="D1134" s="2" t="s">
        <v>19</v>
      </c>
      <c r="E1134" s="2">
        <v>1</v>
      </c>
      <c r="F1134" s="2">
        <v>23</v>
      </c>
      <c r="G1134" s="2">
        <v>24</v>
      </c>
      <c r="H1134" s="2">
        <v>24</v>
      </c>
      <c r="I1134" s="2">
        <v>0</v>
      </c>
      <c r="J1134" s="2">
        <v>0</v>
      </c>
      <c r="K1134" s="2">
        <v>0</v>
      </c>
      <c r="L1134" s="2">
        <v>1.2</v>
      </c>
      <c r="M1134" s="2">
        <v>0.97199999999999998</v>
      </c>
      <c r="N1134" s="2">
        <v>0.98399999999999999</v>
      </c>
      <c r="O1134" s="2">
        <v>4.5</v>
      </c>
      <c r="P1134" s="2">
        <v>0.78400000000000003</v>
      </c>
      <c r="Q1134" s="3">
        <v>1</v>
      </c>
      <c r="R1134" s="4" t="str">
        <f>TRIM(tblOperations[[#This Row],[Region]])</f>
        <v>Midlands</v>
      </c>
      <c r="S1134" s="4" t="str">
        <f>TRIM(tblOperations[[#This Row],[Team]])</f>
        <v>Workplace Services</v>
      </c>
      <c r="T1134" s="4" t="str">
        <f>_xlfn.XLOOKUP(R1134,tblRegionReference[Region],tblRegionReference[Area],"Not Found")</f>
        <v>Central</v>
      </c>
      <c r="U1134" s="4" t="str">
        <f>IF(tblOperations[[#This Row],[Completion_Rate]]&gt;=_xlfn.XLOOKUP("Completion Rate",tblKPITargets[KPI_Name],tblKPITargets[Target_Value]),"Met","Below Target")</f>
        <v>Met</v>
      </c>
      <c r="V1134" t="str">
        <f>IF(tblOperations[[#This Row],[SLA_Compliance]]&gt;=_xlfn.XLOOKUP('04_References'!$A$3,tblKPITargets[KPI_Name],tblKPITargets[Target_Value]),"Met","Below Target")</f>
        <v>Met</v>
      </c>
      <c r="W1134" t="str">
        <f>IF(tblOperations[[#This Row],[Quality_Pass_Rate]]&gt;=_xlfn.XLOOKUP('04_References'!$A$4,tblKPITargets[KPI_Name],tblKPITargets[Target_Value]),"Met","Below Target")</f>
        <v>Met</v>
      </c>
      <c r="X1134" t="str">
        <f>IF(tblOperations[[#This Row],[Average_Completion_Days]]&lt;=_xlfn.XLOOKUP('04_References'!$A$7,tblKPITargets[KPI_Name],tblKPITargets[Target_Value]),"Met","Below Target")</f>
        <v>Met</v>
      </c>
      <c r="Y1134" t="str">
        <f>IF(tblOperations[[#This Row],[Closing_Backlog]]&lt;=_xlfn.XLOOKUP('04_References'!$A$8,tblKPITargets[KPI_Name],tblKPITargets[Target_Value]),"Met","Below Target")</f>
        <v>Met</v>
      </c>
    </row>
    <row r="1135" spans="1:25">
      <c r="A1135" s="8" t="s">
        <v>1165</v>
      </c>
      <c r="B1135" s="9">
        <v>46076</v>
      </c>
      <c r="C1135" s="4" t="s">
        <v>37</v>
      </c>
      <c r="D1135" s="4" t="s">
        <v>21</v>
      </c>
      <c r="E1135" s="4">
        <v>430</v>
      </c>
      <c r="F1135" s="4">
        <v>43</v>
      </c>
      <c r="G1135" s="4">
        <v>473</v>
      </c>
      <c r="H1135" s="4">
        <v>32</v>
      </c>
      <c r="I1135" s="4">
        <v>441</v>
      </c>
      <c r="J1135" s="4">
        <v>0</v>
      </c>
      <c r="K1135" s="4">
        <v>0</v>
      </c>
      <c r="L1135" s="4">
        <v>8</v>
      </c>
      <c r="M1135" s="4">
        <v>0.6</v>
      </c>
      <c r="N1135" s="4">
        <v>0.97499999999999998</v>
      </c>
      <c r="O1135" s="4">
        <v>2.5</v>
      </c>
      <c r="P1135" s="4">
        <v>0.70399999999999996</v>
      </c>
      <c r="Q1135" s="5">
        <v>6.8000000000000005E-2</v>
      </c>
      <c r="R1135" s="4" t="str">
        <f>TRIM(tblOperations[[#This Row],[Region]])</f>
        <v>Midlands</v>
      </c>
      <c r="S1135" s="4" t="str">
        <f>TRIM(tblOperations[[#This Row],[Team]])</f>
        <v>Facilities Response</v>
      </c>
      <c r="T1135" s="4" t="str">
        <f>_xlfn.XLOOKUP(R1135,tblRegionReference[Region],tblRegionReference[Area],"Not Found")</f>
        <v>Central</v>
      </c>
      <c r="U1135" s="4" t="str">
        <f>IF(tblOperations[[#This Row],[Completion_Rate]]&gt;=_xlfn.XLOOKUP("Completion Rate",tblKPITargets[KPI_Name],tblKPITargets[Target_Value]),"Met","Below Target")</f>
        <v>Below Target</v>
      </c>
      <c r="V1135" t="str">
        <f>IF(tblOperations[[#This Row],[SLA_Compliance]]&gt;=_xlfn.XLOOKUP('04_References'!$A$3,tblKPITargets[KPI_Name],tblKPITargets[Target_Value]),"Met","Below Target")</f>
        <v>Below Target</v>
      </c>
      <c r="W1135" t="str">
        <f>IF(tblOperations[[#This Row],[Quality_Pass_Rate]]&gt;=_xlfn.XLOOKUP('04_References'!$A$4,tblKPITargets[KPI_Name],tblKPITargets[Target_Value]),"Met","Below Target")</f>
        <v>Met</v>
      </c>
      <c r="X1135" t="str">
        <f>IF(tblOperations[[#This Row],[Average_Completion_Days]]&lt;=_xlfn.XLOOKUP('04_References'!$A$7,tblKPITargets[KPI_Name],tblKPITargets[Target_Value]),"Met","Below Target")</f>
        <v>Below Target</v>
      </c>
      <c r="Y1135" t="str">
        <f>IF(tblOperations[[#This Row],[Closing_Backlog]]&lt;=_xlfn.XLOOKUP('04_References'!$A$8,tblKPITargets[KPI_Name],tblKPITargets[Target_Value]),"Met","Below Target")</f>
        <v>Below Target</v>
      </c>
    </row>
    <row r="1136" spans="1:25">
      <c r="A1136" s="6" t="s">
        <v>1166</v>
      </c>
      <c r="B1136" s="7">
        <v>46076</v>
      </c>
      <c r="C1136" s="2" t="s">
        <v>37</v>
      </c>
      <c r="D1136" s="2" t="s">
        <v>23</v>
      </c>
      <c r="E1136" s="2">
        <v>186</v>
      </c>
      <c r="F1136" s="2">
        <v>37</v>
      </c>
      <c r="G1136" s="2">
        <v>223</v>
      </c>
      <c r="H1136" s="2">
        <v>34</v>
      </c>
      <c r="I1136" s="2">
        <v>189</v>
      </c>
      <c r="J1136" s="2">
        <v>1</v>
      </c>
      <c r="K1136" s="2">
        <v>1</v>
      </c>
      <c r="L1136" s="2">
        <v>8</v>
      </c>
      <c r="M1136" s="2">
        <v>0.6</v>
      </c>
      <c r="N1136" s="2">
        <v>0.98</v>
      </c>
      <c r="O1136" s="2">
        <v>2.5</v>
      </c>
      <c r="P1136" s="2">
        <v>0.72899999999999998</v>
      </c>
      <c r="Q1136" s="3">
        <v>0.152</v>
      </c>
      <c r="R1136" s="4" t="str">
        <f>TRIM(tblOperations[[#This Row],[Region]])</f>
        <v>Midlands</v>
      </c>
      <c r="S1136" s="4" t="str">
        <f>TRIM(tblOperations[[#This Row],[Team]])</f>
        <v>Estates Support</v>
      </c>
      <c r="T1136" s="4" t="str">
        <f>_xlfn.XLOOKUP(R1136,tblRegionReference[Region],tblRegionReference[Area],"Not Found")</f>
        <v>Central</v>
      </c>
      <c r="U1136" s="4" t="str">
        <f>IF(tblOperations[[#This Row],[Completion_Rate]]&gt;=_xlfn.XLOOKUP("Completion Rate",tblKPITargets[KPI_Name],tblKPITargets[Target_Value]),"Met","Below Target")</f>
        <v>Below Target</v>
      </c>
      <c r="V1136" t="str">
        <f>IF(tblOperations[[#This Row],[SLA_Compliance]]&gt;=_xlfn.XLOOKUP('04_References'!$A$3,tblKPITargets[KPI_Name],tblKPITargets[Target_Value]),"Met","Below Target")</f>
        <v>Below Target</v>
      </c>
      <c r="W1136" t="str">
        <f>IF(tblOperations[[#This Row],[Quality_Pass_Rate]]&gt;=_xlfn.XLOOKUP('04_References'!$A$4,tblKPITargets[KPI_Name],tblKPITargets[Target_Value]),"Met","Below Target")</f>
        <v>Met</v>
      </c>
      <c r="X1136" t="str">
        <f>IF(tblOperations[[#This Row],[Average_Completion_Days]]&lt;=_xlfn.XLOOKUP('04_References'!$A$7,tblKPITargets[KPI_Name],tblKPITargets[Target_Value]),"Met","Below Target")</f>
        <v>Below Target</v>
      </c>
      <c r="Y1136" t="str">
        <f>IF(tblOperations[[#This Row],[Closing_Backlog]]&lt;=_xlfn.XLOOKUP('04_References'!$A$8,tblKPITargets[KPI_Name],tblKPITargets[Target_Value]),"Met","Below Target")</f>
        <v>Below Target</v>
      </c>
    </row>
    <row r="1137" spans="1:25">
      <c r="A1137" s="8" t="s">
        <v>1167</v>
      </c>
      <c r="B1137" s="9">
        <v>46076</v>
      </c>
      <c r="C1137" s="4" t="s">
        <v>37</v>
      </c>
      <c r="D1137" s="4" t="s">
        <v>25</v>
      </c>
      <c r="E1137" s="4">
        <v>0</v>
      </c>
      <c r="F1137" s="4">
        <v>34</v>
      </c>
      <c r="G1137" s="4">
        <v>34</v>
      </c>
      <c r="H1137" s="4">
        <v>34</v>
      </c>
      <c r="I1137" s="4">
        <v>0</v>
      </c>
      <c r="J1137" s="4">
        <v>1</v>
      </c>
      <c r="K1137" s="4">
        <v>0</v>
      </c>
      <c r="L1137" s="4">
        <v>1.7</v>
      </c>
      <c r="M1137" s="4">
        <v>0.92</v>
      </c>
      <c r="N1137" s="4">
        <v>0.97899999999999998</v>
      </c>
      <c r="O1137" s="4">
        <v>4.7</v>
      </c>
      <c r="P1137" s="4">
        <v>0.747</v>
      </c>
      <c r="Q1137" s="5">
        <v>1</v>
      </c>
      <c r="R1137" s="4" t="str">
        <f>TRIM(tblOperations[[#This Row],[Region]])</f>
        <v>Midlands</v>
      </c>
      <c r="S1137" s="4" t="str">
        <f>TRIM(tblOperations[[#This Row],[Team]])</f>
        <v>Workplace Projects</v>
      </c>
      <c r="T1137" s="4" t="str">
        <f>_xlfn.XLOOKUP(R1137,tblRegionReference[Region],tblRegionReference[Area],"Not Found")</f>
        <v>Central</v>
      </c>
      <c r="U1137" s="4" t="str">
        <f>IF(tblOperations[[#This Row],[Completion_Rate]]&gt;=_xlfn.XLOOKUP("Completion Rate",tblKPITargets[KPI_Name],tblKPITargets[Target_Value]),"Met","Below Target")</f>
        <v>Met</v>
      </c>
      <c r="V1137" t="str">
        <f>IF(tblOperations[[#This Row],[SLA_Compliance]]&gt;=_xlfn.XLOOKUP('04_References'!$A$3,tblKPITargets[KPI_Name],tblKPITargets[Target_Value]),"Met","Below Target")</f>
        <v>Met</v>
      </c>
      <c r="W1137" t="str">
        <f>IF(tblOperations[[#This Row],[Quality_Pass_Rate]]&gt;=_xlfn.XLOOKUP('04_References'!$A$4,tblKPITargets[KPI_Name],tblKPITargets[Target_Value]),"Met","Below Target")</f>
        <v>Met</v>
      </c>
      <c r="X1137" t="str">
        <f>IF(tblOperations[[#This Row],[Average_Completion_Days]]&lt;=_xlfn.XLOOKUP('04_References'!$A$7,tblKPITargets[KPI_Name],tblKPITargets[Target_Value]),"Met","Below Target")</f>
        <v>Met</v>
      </c>
      <c r="Y1137" t="str">
        <f>IF(tblOperations[[#This Row],[Closing_Backlog]]&lt;=_xlfn.XLOOKUP('04_References'!$A$8,tblKPITargets[KPI_Name],tblKPITargets[Target_Value]),"Met","Below Target")</f>
        <v>Met</v>
      </c>
    </row>
    <row r="1138" spans="1:25">
      <c r="A1138" s="6" t="s">
        <v>1168</v>
      </c>
      <c r="B1138" s="7">
        <v>46076</v>
      </c>
      <c r="C1138" s="2" t="s">
        <v>43</v>
      </c>
      <c r="D1138" s="2" t="s">
        <v>19</v>
      </c>
      <c r="E1138" s="2">
        <v>606</v>
      </c>
      <c r="F1138" s="2">
        <v>39</v>
      </c>
      <c r="G1138" s="2">
        <v>645</v>
      </c>
      <c r="H1138" s="2">
        <v>27</v>
      </c>
      <c r="I1138" s="2">
        <v>618</v>
      </c>
      <c r="J1138" s="2">
        <v>0</v>
      </c>
      <c r="K1138" s="2">
        <v>0</v>
      </c>
      <c r="L1138" s="2">
        <v>8</v>
      </c>
      <c r="M1138" s="2">
        <v>0.6</v>
      </c>
      <c r="N1138" s="2">
        <v>0.96199999999999997</v>
      </c>
      <c r="O1138" s="2">
        <v>2.5</v>
      </c>
      <c r="P1138" s="2">
        <v>0.78400000000000003</v>
      </c>
      <c r="Q1138" s="3">
        <v>4.2000000000000003E-2</v>
      </c>
      <c r="R1138" s="4" t="str">
        <f>TRIM(tblOperations[[#This Row],[Region]])</f>
        <v>South West</v>
      </c>
      <c r="S1138" s="4" t="str">
        <f>TRIM(tblOperations[[#This Row],[Team]])</f>
        <v>Workplace Services</v>
      </c>
      <c r="T1138" s="4" t="str">
        <f>_xlfn.XLOOKUP(R1138,tblRegionReference[Region],tblRegionReference[Area],"Not Found")</f>
        <v>South</v>
      </c>
      <c r="U1138" s="4" t="str">
        <f>IF(tblOperations[[#This Row],[Completion_Rate]]&gt;=_xlfn.XLOOKUP("Completion Rate",tblKPITargets[KPI_Name],tblKPITargets[Target_Value]),"Met","Below Target")</f>
        <v>Below Target</v>
      </c>
      <c r="V1138" t="str">
        <f>IF(tblOperations[[#This Row],[SLA_Compliance]]&gt;=_xlfn.XLOOKUP('04_References'!$A$3,tblKPITargets[KPI_Name],tblKPITargets[Target_Value]),"Met","Below Target")</f>
        <v>Below Target</v>
      </c>
      <c r="W1138" t="str">
        <f>IF(tblOperations[[#This Row],[Quality_Pass_Rate]]&gt;=_xlfn.XLOOKUP('04_References'!$A$4,tblKPITargets[KPI_Name],tblKPITargets[Target_Value]),"Met","Below Target")</f>
        <v>Met</v>
      </c>
      <c r="X1138" t="str">
        <f>IF(tblOperations[[#This Row],[Average_Completion_Days]]&lt;=_xlfn.XLOOKUP('04_References'!$A$7,tblKPITargets[KPI_Name],tblKPITargets[Target_Value]),"Met","Below Target")</f>
        <v>Below Target</v>
      </c>
      <c r="Y1138" t="str">
        <f>IF(tblOperations[[#This Row],[Closing_Backlog]]&lt;=_xlfn.XLOOKUP('04_References'!$A$8,tblKPITargets[KPI_Name],tblKPITargets[Target_Value]),"Met","Below Target")</f>
        <v>Below Target</v>
      </c>
    </row>
    <row r="1139" spans="1:25">
      <c r="A1139" s="8" t="s">
        <v>1169</v>
      </c>
      <c r="B1139" s="9">
        <v>46076</v>
      </c>
      <c r="C1139" s="4" t="s">
        <v>43</v>
      </c>
      <c r="D1139" s="4" t="s">
        <v>21</v>
      </c>
      <c r="E1139" s="4">
        <v>1</v>
      </c>
      <c r="F1139" s="4">
        <v>38</v>
      </c>
      <c r="G1139" s="4">
        <v>39</v>
      </c>
      <c r="H1139" s="4">
        <v>39</v>
      </c>
      <c r="I1139" s="4">
        <v>0</v>
      </c>
      <c r="J1139" s="4">
        <v>0</v>
      </c>
      <c r="K1139" s="4">
        <v>0</v>
      </c>
      <c r="L1139" s="4">
        <v>0.8</v>
      </c>
      <c r="M1139" s="4">
        <v>0.97199999999999998</v>
      </c>
      <c r="N1139" s="4">
        <v>0.95099999999999996</v>
      </c>
      <c r="O1139" s="4">
        <v>4.7</v>
      </c>
      <c r="P1139" s="4">
        <v>0.70799999999999996</v>
      </c>
      <c r="Q1139" s="5">
        <v>1</v>
      </c>
      <c r="R1139" s="4" t="str">
        <f>TRIM(tblOperations[[#This Row],[Region]])</f>
        <v>South West</v>
      </c>
      <c r="S1139" s="4" t="str">
        <f>TRIM(tblOperations[[#This Row],[Team]])</f>
        <v>Facilities Response</v>
      </c>
      <c r="T1139" s="4" t="str">
        <f>_xlfn.XLOOKUP(R1139,tblRegionReference[Region],tblRegionReference[Area],"Not Found")</f>
        <v>South</v>
      </c>
      <c r="U1139" s="4" t="str">
        <f>IF(tblOperations[[#This Row],[Completion_Rate]]&gt;=_xlfn.XLOOKUP("Completion Rate",tblKPITargets[KPI_Name],tblKPITargets[Target_Value]),"Met","Below Target")</f>
        <v>Met</v>
      </c>
      <c r="V1139" t="str">
        <f>IF(tblOperations[[#This Row],[SLA_Compliance]]&gt;=_xlfn.XLOOKUP('04_References'!$A$3,tblKPITargets[KPI_Name],tblKPITargets[Target_Value]),"Met","Below Target")</f>
        <v>Met</v>
      </c>
      <c r="W1139" t="str">
        <f>IF(tblOperations[[#This Row],[Quality_Pass_Rate]]&gt;=_xlfn.XLOOKUP('04_References'!$A$4,tblKPITargets[KPI_Name],tblKPITargets[Target_Value]),"Met","Below Target")</f>
        <v>Met</v>
      </c>
      <c r="X1139" t="str">
        <f>IF(tblOperations[[#This Row],[Average_Completion_Days]]&lt;=_xlfn.XLOOKUP('04_References'!$A$7,tblKPITargets[KPI_Name],tblKPITargets[Target_Value]),"Met","Below Target")</f>
        <v>Met</v>
      </c>
      <c r="Y1139" t="str">
        <f>IF(tblOperations[[#This Row],[Closing_Backlog]]&lt;=_xlfn.XLOOKUP('04_References'!$A$8,tblKPITargets[KPI_Name],tblKPITargets[Target_Value]),"Met","Below Target")</f>
        <v>Met</v>
      </c>
    </row>
    <row r="1140" spans="1:25">
      <c r="A1140" s="6" t="s">
        <v>1170</v>
      </c>
      <c r="B1140" s="7">
        <v>46076</v>
      </c>
      <c r="C1140" s="2" t="s">
        <v>43</v>
      </c>
      <c r="D1140" s="2" t="s">
        <v>23</v>
      </c>
      <c r="E1140" s="2">
        <v>0</v>
      </c>
      <c r="F1140" s="2">
        <v>32</v>
      </c>
      <c r="G1140" s="2">
        <v>32</v>
      </c>
      <c r="H1140" s="2">
        <v>32</v>
      </c>
      <c r="I1140" s="2">
        <v>0</v>
      </c>
      <c r="J1140" s="2">
        <v>0</v>
      </c>
      <c r="K1140" s="2">
        <v>0</v>
      </c>
      <c r="L1140" s="2">
        <v>1.5</v>
      </c>
      <c r="M1140" s="2">
        <v>0.97299999999999998</v>
      </c>
      <c r="N1140" s="2">
        <v>0.998</v>
      </c>
      <c r="O1140" s="2">
        <v>4.4000000000000004</v>
      </c>
      <c r="P1140" s="2">
        <v>0.80100000000000005</v>
      </c>
      <c r="Q1140" s="3">
        <v>1</v>
      </c>
      <c r="R1140" s="4" t="str">
        <f>TRIM(tblOperations[[#This Row],[Region]])</f>
        <v>South West</v>
      </c>
      <c r="S1140" s="4" t="str">
        <f>TRIM(tblOperations[[#This Row],[Team]])</f>
        <v>Estates Support</v>
      </c>
      <c r="T1140" s="4" t="str">
        <f>_xlfn.XLOOKUP(R1140,tblRegionReference[Region],tblRegionReference[Area],"Not Found")</f>
        <v>South</v>
      </c>
      <c r="U1140" s="4" t="str">
        <f>IF(tblOperations[[#This Row],[Completion_Rate]]&gt;=_xlfn.XLOOKUP("Completion Rate",tblKPITargets[KPI_Name],tblKPITargets[Target_Value]),"Met","Below Target")</f>
        <v>Met</v>
      </c>
      <c r="V1140" t="str">
        <f>IF(tblOperations[[#This Row],[SLA_Compliance]]&gt;=_xlfn.XLOOKUP('04_References'!$A$3,tblKPITargets[KPI_Name],tblKPITargets[Target_Value]),"Met","Below Target")</f>
        <v>Met</v>
      </c>
      <c r="W1140" t="str">
        <f>IF(tblOperations[[#This Row],[Quality_Pass_Rate]]&gt;=_xlfn.XLOOKUP('04_References'!$A$4,tblKPITargets[KPI_Name],tblKPITargets[Target_Value]),"Met","Below Target")</f>
        <v>Met</v>
      </c>
      <c r="X1140" t="str">
        <f>IF(tblOperations[[#This Row],[Average_Completion_Days]]&lt;=_xlfn.XLOOKUP('04_References'!$A$7,tblKPITargets[KPI_Name],tblKPITargets[Target_Value]),"Met","Below Target")</f>
        <v>Met</v>
      </c>
      <c r="Y1140" t="str">
        <f>IF(tblOperations[[#This Row],[Closing_Backlog]]&lt;=_xlfn.XLOOKUP('04_References'!$A$8,tblKPITargets[KPI_Name],tblKPITargets[Target_Value]),"Met","Below Target")</f>
        <v>Met</v>
      </c>
    </row>
    <row r="1141" spans="1:25">
      <c r="A1141" s="8" t="s">
        <v>1171</v>
      </c>
      <c r="B1141" s="9">
        <v>46076</v>
      </c>
      <c r="C1141" s="4" t="s">
        <v>43</v>
      </c>
      <c r="D1141" s="4" t="s">
        <v>25</v>
      </c>
      <c r="E1141" s="4">
        <v>0</v>
      </c>
      <c r="F1141" s="4">
        <v>27</v>
      </c>
      <c r="G1141" s="4">
        <v>27</v>
      </c>
      <c r="H1141" s="4">
        <v>27</v>
      </c>
      <c r="I1141" s="4">
        <v>0</v>
      </c>
      <c r="J1141" s="4">
        <v>0</v>
      </c>
      <c r="K1141" s="4">
        <v>0</v>
      </c>
      <c r="L1141" s="4">
        <v>0.9</v>
      </c>
      <c r="M1141" s="4">
        <v>0.97599999999999998</v>
      </c>
      <c r="N1141" s="4">
        <v>0.98799999999999999</v>
      </c>
      <c r="O1141" s="4">
        <v>4.7</v>
      </c>
      <c r="P1141" s="4">
        <v>0.75</v>
      </c>
      <c r="Q1141" s="5">
        <v>1</v>
      </c>
      <c r="R1141" s="4" t="str">
        <f>TRIM(tblOperations[[#This Row],[Region]])</f>
        <v>South West</v>
      </c>
      <c r="S1141" s="4" t="str">
        <f>TRIM(tblOperations[[#This Row],[Team]])</f>
        <v>Workplace Projects</v>
      </c>
      <c r="T1141" s="4" t="str">
        <f>_xlfn.XLOOKUP(R1141,tblRegionReference[Region],tblRegionReference[Area],"Not Found")</f>
        <v>South</v>
      </c>
      <c r="U1141" s="4" t="str">
        <f>IF(tblOperations[[#This Row],[Completion_Rate]]&gt;=_xlfn.XLOOKUP("Completion Rate",tblKPITargets[KPI_Name],tblKPITargets[Target_Value]),"Met","Below Target")</f>
        <v>Met</v>
      </c>
      <c r="V1141" t="str">
        <f>IF(tblOperations[[#This Row],[SLA_Compliance]]&gt;=_xlfn.XLOOKUP('04_References'!$A$3,tblKPITargets[KPI_Name],tblKPITargets[Target_Value]),"Met","Below Target")</f>
        <v>Met</v>
      </c>
      <c r="W1141" t="str">
        <f>IF(tblOperations[[#This Row],[Quality_Pass_Rate]]&gt;=_xlfn.XLOOKUP('04_References'!$A$4,tblKPITargets[KPI_Name],tblKPITargets[Target_Value]),"Met","Below Target")</f>
        <v>Met</v>
      </c>
      <c r="X1141" t="str">
        <f>IF(tblOperations[[#This Row],[Average_Completion_Days]]&lt;=_xlfn.XLOOKUP('04_References'!$A$7,tblKPITargets[KPI_Name],tblKPITargets[Target_Value]),"Met","Below Target")</f>
        <v>Met</v>
      </c>
      <c r="Y1141" t="str">
        <f>IF(tblOperations[[#This Row],[Closing_Backlog]]&lt;=_xlfn.XLOOKUP('04_References'!$A$8,tblKPITargets[KPI_Name],tblKPITargets[Target_Value]),"Met","Below Target")</f>
        <v>Met</v>
      </c>
    </row>
    <row r="1142" spans="1:25">
      <c r="A1142" s="6" t="s">
        <v>1172</v>
      </c>
      <c r="B1142" s="7">
        <v>46076</v>
      </c>
      <c r="C1142" s="2" t="s">
        <v>48</v>
      </c>
      <c r="D1142" s="2" t="s">
        <v>19</v>
      </c>
      <c r="E1142" s="2">
        <v>0</v>
      </c>
      <c r="F1142" s="2">
        <v>52</v>
      </c>
      <c r="G1142" s="2">
        <v>52</v>
      </c>
      <c r="H1142" s="2">
        <v>52</v>
      </c>
      <c r="I1142" s="2">
        <v>0</v>
      </c>
      <c r="J1142" s="2">
        <v>0</v>
      </c>
      <c r="K1142" s="2">
        <v>0</v>
      </c>
      <c r="L1142" s="2">
        <v>2.2000000000000002</v>
      </c>
      <c r="M1142" s="2">
        <v>1</v>
      </c>
      <c r="N1142" s="2">
        <v>0.97699999999999998</v>
      </c>
      <c r="O1142" s="2">
        <v>4.7</v>
      </c>
      <c r="P1142" s="2">
        <v>0.82</v>
      </c>
      <c r="Q1142" s="3">
        <v>1</v>
      </c>
      <c r="R1142" s="4" t="str">
        <f>TRIM(tblOperations[[#This Row],[Region]])</f>
        <v>South East</v>
      </c>
      <c r="S1142" s="4" t="str">
        <f>TRIM(tblOperations[[#This Row],[Team]])</f>
        <v>Workplace Services</v>
      </c>
      <c r="T1142" s="4" t="str">
        <f>_xlfn.XLOOKUP(R1142,tblRegionReference[Region],tblRegionReference[Area],"Not Found")</f>
        <v>South</v>
      </c>
      <c r="U1142" s="4" t="str">
        <f>IF(tblOperations[[#This Row],[Completion_Rate]]&gt;=_xlfn.XLOOKUP("Completion Rate",tblKPITargets[KPI_Name],tblKPITargets[Target_Value]),"Met","Below Target")</f>
        <v>Met</v>
      </c>
      <c r="V1142" t="str">
        <f>IF(tblOperations[[#This Row],[SLA_Compliance]]&gt;=_xlfn.XLOOKUP('04_References'!$A$3,tblKPITargets[KPI_Name],tblKPITargets[Target_Value]),"Met","Below Target")</f>
        <v>Met</v>
      </c>
      <c r="W1142" t="str">
        <f>IF(tblOperations[[#This Row],[Quality_Pass_Rate]]&gt;=_xlfn.XLOOKUP('04_References'!$A$4,tblKPITargets[KPI_Name],tblKPITargets[Target_Value]),"Met","Below Target")</f>
        <v>Met</v>
      </c>
      <c r="X1142" t="str">
        <f>IF(tblOperations[[#This Row],[Average_Completion_Days]]&lt;=_xlfn.XLOOKUP('04_References'!$A$7,tblKPITargets[KPI_Name],tblKPITargets[Target_Value]),"Met","Below Target")</f>
        <v>Met</v>
      </c>
      <c r="Y1142" t="str">
        <f>IF(tblOperations[[#This Row],[Closing_Backlog]]&lt;=_xlfn.XLOOKUP('04_References'!$A$8,tblKPITargets[KPI_Name],tblKPITargets[Target_Value]),"Met","Below Target")</f>
        <v>Met</v>
      </c>
    </row>
    <row r="1143" spans="1:25">
      <c r="A1143" s="8" t="s">
        <v>1173</v>
      </c>
      <c r="B1143" s="9">
        <v>46076</v>
      </c>
      <c r="C1143" s="4" t="s">
        <v>48</v>
      </c>
      <c r="D1143" s="4" t="s">
        <v>21</v>
      </c>
      <c r="E1143" s="4">
        <v>1100</v>
      </c>
      <c r="F1143" s="4">
        <v>30</v>
      </c>
      <c r="G1143" s="4">
        <v>1130</v>
      </c>
      <c r="H1143" s="4">
        <v>26</v>
      </c>
      <c r="I1143" s="4">
        <v>1104</v>
      </c>
      <c r="J1143" s="4">
        <v>1</v>
      </c>
      <c r="K1143" s="4">
        <v>0</v>
      </c>
      <c r="L1143" s="4">
        <v>8</v>
      </c>
      <c r="M1143" s="4">
        <v>0.6</v>
      </c>
      <c r="N1143" s="4">
        <v>0.95199999999999996</v>
      </c>
      <c r="O1143" s="4">
        <v>2.5</v>
      </c>
      <c r="P1143" s="4">
        <v>0.82499999999999996</v>
      </c>
      <c r="Q1143" s="5">
        <v>2.3E-2</v>
      </c>
      <c r="R1143" s="4" t="str">
        <f>TRIM(tblOperations[[#This Row],[Region]])</f>
        <v>South East</v>
      </c>
      <c r="S1143" s="4" t="str">
        <f>TRIM(tblOperations[[#This Row],[Team]])</f>
        <v>Facilities Response</v>
      </c>
      <c r="T1143" s="4" t="str">
        <f>_xlfn.XLOOKUP(R1143,tblRegionReference[Region],tblRegionReference[Area],"Not Found")</f>
        <v>South</v>
      </c>
      <c r="U1143" s="4" t="str">
        <f>IF(tblOperations[[#This Row],[Completion_Rate]]&gt;=_xlfn.XLOOKUP("Completion Rate",tblKPITargets[KPI_Name],tblKPITargets[Target_Value]),"Met","Below Target")</f>
        <v>Below Target</v>
      </c>
      <c r="V1143" t="str">
        <f>IF(tblOperations[[#This Row],[SLA_Compliance]]&gt;=_xlfn.XLOOKUP('04_References'!$A$3,tblKPITargets[KPI_Name],tblKPITargets[Target_Value]),"Met","Below Target")</f>
        <v>Below Target</v>
      </c>
      <c r="W1143" t="str">
        <f>IF(tblOperations[[#This Row],[Quality_Pass_Rate]]&gt;=_xlfn.XLOOKUP('04_References'!$A$4,tblKPITargets[KPI_Name],tblKPITargets[Target_Value]),"Met","Below Target")</f>
        <v>Met</v>
      </c>
      <c r="X1143" t="str">
        <f>IF(tblOperations[[#This Row],[Average_Completion_Days]]&lt;=_xlfn.XLOOKUP('04_References'!$A$7,tblKPITargets[KPI_Name],tblKPITargets[Target_Value]),"Met","Below Target")</f>
        <v>Below Target</v>
      </c>
      <c r="Y1143" t="str">
        <f>IF(tblOperations[[#This Row],[Closing_Backlog]]&lt;=_xlfn.XLOOKUP('04_References'!$A$8,tblKPITargets[KPI_Name],tblKPITargets[Target_Value]),"Met","Below Target")</f>
        <v>Below Target</v>
      </c>
    </row>
    <row r="1144" spans="1:25">
      <c r="A1144" s="6" t="s">
        <v>1174</v>
      </c>
      <c r="B1144" s="7">
        <v>46076</v>
      </c>
      <c r="C1144" s="2" t="s">
        <v>48</v>
      </c>
      <c r="D1144" s="2" t="s">
        <v>23</v>
      </c>
      <c r="E1144" s="2">
        <v>0</v>
      </c>
      <c r="F1144" s="2">
        <v>58</v>
      </c>
      <c r="G1144" s="2">
        <v>58</v>
      </c>
      <c r="H1144" s="2">
        <v>58</v>
      </c>
      <c r="I1144" s="2">
        <v>0</v>
      </c>
      <c r="J1144" s="2">
        <v>0</v>
      </c>
      <c r="K1144" s="2">
        <v>0</v>
      </c>
      <c r="L1144" s="2">
        <v>1.3</v>
      </c>
      <c r="M1144" s="2">
        <v>0.98599999999999999</v>
      </c>
      <c r="N1144" s="2">
        <v>0.95499999999999996</v>
      </c>
      <c r="O1144" s="2">
        <v>4.7</v>
      </c>
      <c r="P1144" s="2">
        <v>0.75900000000000001</v>
      </c>
      <c r="Q1144" s="3">
        <v>1</v>
      </c>
      <c r="R1144" s="4" t="str">
        <f>TRIM(tblOperations[[#This Row],[Region]])</f>
        <v>South East</v>
      </c>
      <c r="S1144" s="4" t="str">
        <f>TRIM(tblOperations[[#This Row],[Team]])</f>
        <v>Estates Support</v>
      </c>
      <c r="T1144" s="4" t="str">
        <f>_xlfn.XLOOKUP(R1144,tblRegionReference[Region],tblRegionReference[Area],"Not Found")</f>
        <v>South</v>
      </c>
      <c r="U1144" s="4" t="str">
        <f>IF(tblOperations[[#This Row],[Completion_Rate]]&gt;=_xlfn.XLOOKUP("Completion Rate",tblKPITargets[KPI_Name],tblKPITargets[Target_Value]),"Met","Below Target")</f>
        <v>Met</v>
      </c>
      <c r="V1144" t="str">
        <f>IF(tblOperations[[#This Row],[SLA_Compliance]]&gt;=_xlfn.XLOOKUP('04_References'!$A$3,tblKPITargets[KPI_Name],tblKPITargets[Target_Value]),"Met","Below Target")</f>
        <v>Met</v>
      </c>
      <c r="W1144" t="str">
        <f>IF(tblOperations[[#This Row],[Quality_Pass_Rate]]&gt;=_xlfn.XLOOKUP('04_References'!$A$4,tblKPITargets[KPI_Name],tblKPITargets[Target_Value]),"Met","Below Target")</f>
        <v>Met</v>
      </c>
      <c r="X1144" t="str">
        <f>IF(tblOperations[[#This Row],[Average_Completion_Days]]&lt;=_xlfn.XLOOKUP('04_References'!$A$7,tblKPITargets[KPI_Name],tblKPITargets[Target_Value]),"Met","Below Target")</f>
        <v>Met</v>
      </c>
      <c r="Y1144" t="str">
        <f>IF(tblOperations[[#This Row],[Closing_Backlog]]&lt;=_xlfn.XLOOKUP('04_References'!$A$8,tblKPITargets[KPI_Name],tblKPITargets[Target_Value]),"Met","Below Target")</f>
        <v>Met</v>
      </c>
    </row>
    <row r="1145" spans="1:25">
      <c r="A1145" s="8" t="s">
        <v>1175</v>
      </c>
      <c r="B1145" s="9">
        <v>46076</v>
      </c>
      <c r="C1145" s="4" t="s">
        <v>48</v>
      </c>
      <c r="D1145" s="4" t="s">
        <v>25</v>
      </c>
      <c r="E1145" s="4">
        <v>360</v>
      </c>
      <c r="F1145" s="4">
        <v>38</v>
      </c>
      <c r="G1145" s="4">
        <v>398</v>
      </c>
      <c r="H1145" s="4">
        <v>24</v>
      </c>
      <c r="I1145" s="4">
        <v>374</v>
      </c>
      <c r="J1145" s="4">
        <v>0</v>
      </c>
      <c r="K1145" s="4">
        <v>0</v>
      </c>
      <c r="L1145" s="4">
        <v>8</v>
      </c>
      <c r="M1145" s="4">
        <v>0.6</v>
      </c>
      <c r="N1145" s="4">
        <v>0.96</v>
      </c>
      <c r="O1145" s="4">
        <v>2.5</v>
      </c>
      <c r="P1145" s="4">
        <v>0.751</v>
      </c>
      <c r="Q1145" s="5">
        <v>0.06</v>
      </c>
      <c r="R1145" s="4" t="str">
        <f>TRIM(tblOperations[[#This Row],[Region]])</f>
        <v>South East</v>
      </c>
      <c r="S1145" s="4" t="str">
        <f>TRIM(tblOperations[[#This Row],[Team]])</f>
        <v>Workplace Projects</v>
      </c>
      <c r="T1145" s="4" t="str">
        <f>_xlfn.XLOOKUP(R1145,tblRegionReference[Region],tblRegionReference[Area],"Not Found")</f>
        <v>South</v>
      </c>
      <c r="U1145" s="4" t="str">
        <f>IF(tblOperations[[#This Row],[Completion_Rate]]&gt;=_xlfn.XLOOKUP("Completion Rate",tblKPITargets[KPI_Name],tblKPITargets[Target_Value]),"Met","Below Target")</f>
        <v>Below Target</v>
      </c>
      <c r="V1145" t="str">
        <f>IF(tblOperations[[#This Row],[SLA_Compliance]]&gt;=_xlfn.XLOOKUP('04_References'!$A$3,tblKPITargets[KPI_Name],tblKPITargets[Target_Value]),"Met","Below Target")</f>
        <v>Below Target</v>
      </c>
      <c r="W1145" t="str">
        <f>IF(tblOperations[[#This Row],[Quality_Pass_Rate]]&gt;=_xlfn.XLOOKUP('04_References'!$A$4,tblKPITargets[KPI_Name],tblKPITargets[Target_Value]),"Met","Below Target")</f>
        <v>Met</v>
      </c>
      <c r="X1145" t="str">
        <f>IF(tblOperations[[#This Row],[Average_Completion_Days]]&lt;=_xlfn.XLOOKUP('04_References'!$A$7,tblKPITargets[KPI_Name],tblKPITargets[Target_Value]),"Met","Below Target")</f>
        <v>Below Target</v>
      </c>
      <c r="Y1145" t="str">
        <f>IF(tblOperations[[#This Row],[Closing_Backlog]]&lt;=_xlfn.XLOOKUP('04_References'!$A$8,tblKPITargets[KPI_Name],tblKPITargets[Target_Value]),"Met","Below Target")</f>
        <v>Below Target</v>
      </c>
    </row>
    <row r="1146" spans="1:25">
      <c r="A1146" s="6" t="s">
        <v>1176</v>
      </c>
      <c r="B1146" s="7">
        <v>46076</v>
      </c>
      <c r="C1146" s="2" t="s">
        <v>53</v>
      </c>
      <c r="D1146" s="2" t="s">
        <v>19</v>
      </c>
      <c r="E1146" s="2">
        <v>582</v>
      </c>
      <c r="F1146" s="2">
        <v>32</v>
      </c>
      <c r="G1146" s="2">
        <v>614</v>
      </c>
      <c r="H1146" s="2">
        <v>25</v>
      </c>
      <c r="I1146" s="2">
        <v>589</v>
      </c>
      <c r="J1146" s="2">
        <v>0</v>
      </c>
      <c r="K1146" s="2">
        <v>0</v>
      </c>
      <c r="L1146" s="2">
        <v>8</v>
      </c>
      <c r="M1146" s="2">
        <v>0.6</v>
      </c>
      <c r="N1146" s="2">
        <v>1</v>
      </c>
      <c r="O1146" s="2">
        <v>2.5</v>
      </c>
      <c r="P1146" s="2">
        <v>0.65700000000000003</v>
      </c>
      <c r="Q1146" s="3">
        <v>4.1000000000000002E-2</v>
      </c>
      <c r="R1146" s="4" t="str">
        <f>TRIM(tblOperations[[#This Row],[Region]])</f>
        <v>Wales</v>
      </c>
      <c r="S1146" s="4" t="str">
        <f>TRIM(tblOperations[[#This Row],[Team]])</f>
        <v>Workplace Services</v>
      </c>
      <c r="T1146" s="4" t="str">
        <f>_xlfn.XLOOKUP(R1146,tblRegionReference[Region],tblRegionReference[Area],"Not Found")</f>
        <v>Wales</v>
      </c>
      <c r="U1146" s="4" t="str">
        <f>IF(tblOperations[[#This Row],[Completion_Rate]]&gt;=_xlfn.XLOOKUP("Completion Rate",tblKPITargets[KPI_Name],tblKPITargets[Target_Value]),"Met","Below Target")</f>
        <v>Below Target</v>
      </c>
      <c r="V1146" t="str">
        <f>IF(tblOperations[[#This Row],[SLA_Compliance]]&gt;=_xlfn.XLOOKUP('04_References'!$A$3,tblKPITargets[KPI_Name],tblKPITargets[Target_Value]),"Met","Below Target")</f>
        <v>Below Target</v>
      </c>
      <c r="W1146" t="str">
        <f>IF(tblOperations[[#This Row],[Quality_Pass_Rate]]&gt;=_xlfn.XLOOKUP('04_References'!$A$4,tblKPITargets[KPI_Name],tblKPITargets[Target_Value]),"Met","Below Target")</f>
        <v>Met</v>
      </c>
      <c r="X1146" t="str">
        <f>IF(tblOperations[[#This Row],[Average_Completion_Days]]&lt;=_xlfn.XLOOKUP('04_References'!$A$7,tblKPITargets[KPI_Name],tblKPITargets[Target_Value]),"Met","Below Target")</f>
        <v>Below Target</v>
      </c>
      <c r="Y1146" t="str">
        <f>IF(tblOperations[[#This Row],[Closing_Backlog]]&lt;=_xlfn.XLOOKUP('04_References'!$A$8,tblKPITargets[KPI_Name],tblKPITargets[Target_Value]),"Met","Below Target")</f>
        <v>Below Target</v>
      </c>
    </row>
    <row r="1147" spans="1:25">
      <c r="A1147" s="8" t="s">
        <v>1177</v>
      </c>
      <c r="B1147" s="9">
        <v>46076</v>
      </c>
      <c r="C1147" s="4" t="s">
        <v>53</v>
      </c>
      <c r="D1147" s="4" t="s">
        <v>21</v>
      </c>
      <c r="E1147" s="4">
        <v>606</v>
      </c>
      <c r="F1147" s="4">
        <v>48</v>
      </c>
      <c r="G1147" s="4">
        <v>654</v>
      </c>
      <c r="H1147" s="4">
        <v>25</v>
      </c>
      <c r="I1147" s="4">
        <v>629</v>
      </c>
      <c r="J1147" s="4">
        <v>0</v>
      </c>
      <c r="K1147" s="4">
        <v>0</v>
      </c>
      <c r="L1147" s="4">
        <v>8</v>
      </c>
      <c r="M1147" s="4">
        <v>0.6</v>
      </c>
      <c r="N1147" s="4">
        <v>0.99</v>
      </c>
      <c r="O1147" s="4">
        <v>2.5</v>
      </c>
      <c r="P1147" s="4">
        <v>0.755</v>
      </c>
      <c r="Q1147" s="5">
        <v>3.7999999999999999E-2</v>
      </c>
      <c r="R1147" s="4" t="str">
        <f>TRIM(tblOperations[[#This Row],[Region]])</f>
        <v>Wales</v>
      </c>
      <c r="S1147" s="4" t="str">
        <f>TRIM(tblOperations[[#This Row],[Team]])</f>
        <v>Facilities Response</v>
      </c>
      <c r="T1147" s="4" t="str">
        <f>_xlfn.XLOOKUP(R1147,tblRegionReference[Region],tblRegionReference[Area],"Not Found")</f>
        <v>Wales</v>
      </c>
      <c r="U1147" s="4" t="str">
        <f>IF(tblOperations[[#This Row],[Completion_Rate]]&gt;=_xlfn.XLOOKUP("Completion Rate",tblKPITargets[KPI_Name],tblKPITargets[Target_Value]),"Met","Below Target")</f>
        <v>Below Target</v>
      </c>
      <c r="V1147" t="str">
        <f>IF(tblOperations[[#This Row],[SLA_Compliance]]&gt;=_xlfn.XLOOKUP('04_References'!$A$3,tblKPITargets[KPI_Name],tblKPITargets[Target_Value]),"Met","Below Target")</f>
        <v>Below Target</v>
      </c>
      <c r="W1147" t="str">
        <f>IF(tblOperations[[#This Row],[Quality_Pass_Rate]]&gt;=_xlfn.XLOOKUP('04_References'!$A$4,tblKPITargets[KPI_Name],tblKPITargets[Target_Value]),"Met","Below Target")</f>
        <v>Met</v>
      </c>
      <c r="X1147" t="str">
        <f>IF(tblOperations[[#This Row],[Average_Completion_Days]]&lt;=_xlfn.XLOOKUP('04_References'!$A$7,tblKPITargets[KPI_Name],tblKPITargets[Target_Value]),"Met","Below Target")</f>
        <v>Below Target</v>
      </c>
      <c r="Y1147" t="str">
        <f>IF(tblOperations[[#This Row],[Closing_Backlog]]&lt;=_xlfn.XLOOKUP('04_References'!$A$8,tblKPITargets[KPI_Name],tblKPITargets[Target_Value]),"Met","Below Target")</f>
        <v>Below Target</v>
      </c>
    </row>
    <row r="1148" spans="1:25">
      <c r="A1148" s="6" t="s">
        <v>1178</v>
      </c>
      <c r="B1148" s="7">
        <v>46076</v>
      </c>
      <c r="C1148" s="2" t="s">
        <v>53</v>
      </c>
      <c r="D1148" s="2" t="s">
        <v>23</v>
      </c>
      <c r="E1148" s="2">
        <v>426</v>
      </c>
      <c r="F1148" s="2">
        <v>39</v>
      </c>
      <c r="G1148" s="2">
        <v>465</v>
      </c>
      <c r="H1148" s="2">
        <v>29</v>
      </c>
      <c r="I1148" s="2">
        <v>436</v>
      </c>
      <c r="J1148" s="2">
        <v>0</v>
      </c>
      <c r="K1148" s="2">
        <v>0</v>
      </c>
      <c r="L1148" s="2">
        <v>8</v>
      </c>
      <c r="M1148" s="2">
        <v>0.6</v>
      </c>
      <c r="N1148" s="2">
        <v>1</v>
      </c>
      <c r="O1148" s="2">
        <v>2.5</v>
      </c>
      <c r="P1148" s="2">
        <v>0.74</v>
      </c>
      <c r="Q1148" s="3">
        <v>6.2E-2</v>
      </c>
      <c r="R1148" s="4" t="str">
        <f>TRIM(tblOperations[[#This Row],[Region]])</f>
        <v>Wales</v>
      </c>
      <c r="S1148" s="4" t="str">
        <f>TRIM(tblOperations[[#This Row],[Team]])</f>
        <v>Estates Support</v>
      </c>
      <c r="T1148" s="4" t="str">
        <f>_xlfn.XLOOKUP(R1148,tblRegionReference[Region],tblRegionReference[Area],"Not Found")</f>
        <v>Wales</v>
      </c>
      <c r="U1148" s="4" t="str">
        <f>IF(tblOperations[[#This Row],[Completion_Rate]]&gt;=_xlfn.XLOOKUP("Completion Rate",tblKPITargets[KPI_Name],tblKPITargets[Target_Value]),"Met","Below Target")</f>
        <v>Below Target</v>
      </c>
      <c r="V1148" t="str">
        <f>IF(tblOperations[[#This Row],[SLA_Compliance]]&gt;=_xlfn.XLOOKUP('04_References'!$A$3,tblKPITargets[KPI_Name],tblKPITargets[Target_Value]),"Met","Below Target")</f>
        <v>Below Target</v>
      </c>
      <c r="W1148" t="str">
        <f>IF(tblOperations[[#This Row],[Quality_Pass_Rate]]&gt;=_xlfn.XLOOKUP('04_References'!$A$4,tblKPITargets[KPI_Name],tblKPITargets[Target_Value]),"Met","Below Target")</f>
        <v>Met</v>
      </c>
      <c r="X1148" t="str">
        <f>IF(tblOperations[[#This Row],[Average_Completion_Days]]&lt;=_xlfn.XLOOKUP('04_References'!$A$7,tblKPITargets[KPI_Name],tblKPITargets[Target_Value]),"Met","Below Target")</f>
        <v>Below Target</v>
      </c>
      <c r="Y1148" t="str">
        <f>IF(tblOperations[[#This Row],[Closing_Backlog]]&lt;=_xlfn.XLOOKUP('04_References'!$A$8,tblKPITargets[KPI_Name],tblKPITargets[Target_Value]),"Met","Below Target")</f>
        <v>Below Target</v>
      </c>
    </row>
    <row r="1149" spans="1:25">
      <c r="A1149" s="8" t="s">
        <v>1179</v>
      </c>
      <c r="B1149" s="9">
        <v>46076</v>
      </c>
      <c r="C1149" s="4" t="s">
        <v>53</v>
      </c>
      <c r="D1149" s="4" t="s">
        <v>25</v>
      </c>
      <c r="E1149" s="4">
        <v>0</v>
      </c>
      <c r="F1149" s="4">
        <v>27</v>
      </c>
      <c r="G1149" s="4">
        <v>27</v>
      </c>
      <c r="H1149" s="4">
        <v>27</v>
      </c>
      <c r="I1149" s="4">
        <v>0</v>
      </c>
      <c r="J1149" s="4">
        <v>0</v>
      </c>
      <c r="K1149" s="4">
        <v>0</v>
      </c>
      <c r="L1149" s="4">
        <v>0.9</v>
      </c>
      <c r="M1149" s="4">
        <v>0.96599999999999997</v>
      </c>
      <c r="N1149" s="4">
        <v>0.97699999999999998</v>
      </c>
      <c r="O1149" s="4">
        <v>4.4000000000000004</v>
      </c>
      <c r="P1149" s="4">
        <v>0.64900000000000002</v>
      </c>
      <c r="Q1149" s="5">
        <v>1</v>
      </c>
      <c r="R1149" s="4" t="str">
        <f>TRIM(tblOperations[[#This Row],[Region]])</f>
        <v>Wales</v>
      </c>
      <c r="S1149" s="4" t="str">
        <f>TRIM(tblOperations[[#This Row],[Team]])</f>
        <v>Workplace Projects</v>
      </c>
      <c r="T1149" s="4" t="str">
        <f>_xlfn.XLOOKUP(R1149,tblRegionReference[Region],tblRegionReference[Area],"Not Found")</f>
        <v>Wales</v>
      </c>
      <c r="U1149" s="4" t="str">
        <f>IF(tblOperations[[#This Row],[Completion_Rate]]&gt;=_xlfn.XLOOKUP("Completion Rate",tblKPITargets[KPI_Name],tblKPITargets[Target_Value]),"Met","Below Target")</f>
        <v>Met</v>
      </c>
      <c r="V1149" t="str">
        <f>IF(tblOperations[[#This Row],[SLA_Compliance]]&gt;=_xlfn.XLOOKUP('04_References'!$A$3,tblKPITargets[KPI_Name],tblKPITargets[Target_Value]),"Met","Below Target")</f>
        <v>Met</v>
      </c>
      <c r="W1149" t="str">
        <f>IF(tblOperations[[#This Row],[Quality_Pass_Rate]]&gt;=_xlfn.XLOOKUP('04_References'!$A$4,tblKPITargets[KPI_Name],tblKPITargets[Target_Value]),"Met","Below Target")</f>
        <v>Met</v>
      </c>
      <c r="X1149" t="str">
        <f>IF(tblOperations[[#This Row],[Average_Completion_Days]]&lt;=_xlfn.XLOOKUP('04_References'!$A$7,tblKPITargets[KPI_Name],tblKPITargets[Target_Value]),"Met","Below Target")</f>
        <v>Met</v>
      </c>
      <c r="Y1149" t="str">
        <f>IF(tblOperations[[#This Row],[Closing_Backlog]]&lt;=_xlfn.XLOOKUP('04_References'!$A$8,tblKPITargets[KPI_Name],tblKPITargets[Target_Value]),"Met","Below Target")</f>
        <v>Met</v>
      </c>
    </row>
    <row r="1150" spans="1:25">
      <c r="A1150" s="6" t="s">
        <v>1180</v>
      </c>
      <c r="B1150" s="7">
        <v>46077</v>
      </c>
      <c r="C1150" s="2" t="s">
        <v>18</v>
      </c>
      <c r="D1150" s="2" t="s">
        <v>19</v>
      </c>
      <c r="E1150" s="2">
        <v>180</v>
      </c>
      <c r="F1150" s="2">
        <v>39</v>
      </c>
      <c r="G1150" s="2">
        <v>219</v>
      </c>
      <c r="H1150" s="2">
        <v>37</v>
      </c>
      <c r="I1150" s="2">
        <v>182</v>
      </c>
      <c r="J1150" s="2">
        <v>0</v>
      </c>
      <c r="K1150" s="2">
        <v>0</v>
      </c>
      <c r="L1150" s="2">
        <v>8</v>
      </c>
      <c r="M1150" s="2">
        <v>0.6</v>
      </c>
      <c r="N1150" s="2">
        <v>1</v>
      </c>
      <c r="O1150" s="2">
        <v>2.5</v>
      </c>
      <c r="P1150" s="2">
        <v>0.81299999999999994</v>
      </c>
      <c r="Q1150" s="3">
        <v>0.16900000000000001</v>
      </c>
      <c r="R1150" s="4" t="str">
        <f>TRIM(tblOperations[[#This Row],[Region]])</f>
        <v>Scotland</v>
      </c>
      <c r="S1150" s="4" t="str">
        <f>TRIM(tblOperations[[#This Row],[Team]])</f>
        <v>Workplace Services</v>
      </c>
      <c r="T1150" s="4" t="str">
        <f>_xlfn.XLOOKUP(R1150,tblRegionReference[Region],tblRegionReference[Area],"Not Found")</f>
        <v>North</v>
      </c>
      <c r="U1150" s="4" t="str">
        <f>IF(tblOperations[[#This Row],[Completion_Rate]]&gt;=_xlfn.XLOOKUP("Completion Rate",tblKPITargets[KPI_Name],tblKPITargets[Target_Value]),"Met","Below Target")</f>
        <v>Below Target</v>
      </c>
      <c r="V1150" t="str">
        <f>IF(tblOperations[[#This Row],[SLA_Compliance]]&gt;=_xlfn.XLOOKUP('04_References'!$A$3,tblKPITargets[KPI_Name],tblKPITargets[Target_Value]),"Met","Below Target")</f>
        <v>Below Target</v>
      </c>
      <c r="W1150" t="str">
        <f>IF(tblOperations[[#This Row],[Quality_Pass_Rate]]&gt;=_xlfn.XLOOKUP('04_References'!$A$4,tblKPITargets[KPI_Name],tblKPITargets[Target_Value]),"Met","Below Target")</f>
        <v>Met</v>
      </c>
      <c r="X1150" t="str">
        <f>IF(tblOperations[[#This Row],[Average_Completion_Days]]&lt;=_xlfn.XLOOKUP('04_References'!$A$7,tblKPITargets[KPI_Name],tblKPITargets[Target_Value]),"Met","Below Target")</f>
        <v>Below Target</v>
      </c>
      <c r="Y1150" t="str">
        <f>IF(tblOperations[[#This Row],[Closing_Backlog]]&lt;=_xlfn.XLOOKUP('04_References'!$A$8,tblKPITargets[KPI_Name],tblKPITargets[Target_Value]),"Met","Below Target")</f>
        <v>Below Target</v>
      </c>
    </row>
    <row r="1151" spans="1:25">
      <c r="A1151" s="8" t="s">
        <v>1181</v>
      </c>
      <c r="B1151" s="9">
        <v>46077</v>
      </c>
      <c r="C1151" s="4" t="s">
        <v>18</v>
      </c>
      <c r="D1151" s="4" t="s">
        <v>21</v>
      </c>
      <c r="E1151" s="4">
        <v>0</v>
      </c>
      <c r="F1151" s="4">
        <v>39</v>
      </c>
      <c r="G1151" s="4">
        <v>39</v>
      </c>
      <c r="H1151" s="4">
        <v>39</v>
      </c>
      <c r="I1151" s="4">
        <v>0</v>
      </c>
      <c r="J1151" s="4">
        <v>0</v>
      </c>
      <c r="K1151" s="4">
        <v>0</v>
      </c>
      <c r="L1151" s="4">
        <v>1</v>
      </c>
      <c r="M1151" s="4">
        <v>0.98199999999999998</v>
      </c>
      <c r="N1151" s="4">
        <v>0.97799999999999998</v>
      </c>
      <c r="O1151" s="4">
        <v>4.4000000000000004</v>
      </c>
      <c r="P1151" s="4">
        <v>0.66500000000000004</v>
      </c>
      <c r="Q1151" s="5">
        <v>1</v>
      </c>
      <c r="R1151" s="4" t="str">
        <f>TRIM(tblOperations[[#This Row],[Region]])</f>
        <v>Scotland</v>
      </c>
      <c r="S1151" s="4" t="str">
        <f>TRIM(tblOperations[[#This Row],[Team]])</f>
        <v>Facilities Response</v>
      </c>
      <c r="T1151" s="4" t="str">
        <f>_xlfn.XLOOKUP(R1151,tblRegionReference[Region],tblRegionReference[Area],"Not Found")</f>
        <v>North</v>
      </c>
      <c r="U1151" s="4" t="str">
        <f>IF(tblOperations[[#This Row],[Completion_Rate]]&gt;=_xlfn.XLOOKUP("Completion Rate",tblKPITargets[KPI_Name],tblKPITargets[Target_Value]),"Met","Below Target")</f>
        <v>Met</v>
      </c>
      <c r="V1151" t="str">
        <f>IF(tblOperations[[#This Row],[SLA_Compliance]]&gt;=_xlfn.XLOOKUP('04_References'!$A$3,tblKPITargets[KPI_Name],tblKPITargets[Target_Value]),"Met","Below Target")</f>
        <v>Met</v>
      </c>
      <c r="W1151" t="str">
        <f>IF(tblOperations[[#This Row],[Quality_Pass_Rate]]&gt;=_xlfn.XLOOKUP('04_References'!$A$4,tblKPITargets[KPI_Name],tblKPITargets[Target_Value]),"Met","Below Target")</f>
        <v>Met</v>
      </c>
      <c r="X1151" t="str">
        <f>IF(tblOperations[[#This Row],[Average_Completion_Days]]&lt;=_xlfn.XLOOKUP('04_References'!$A$7,tblKPITargets[KPI_Name],tblKPITargets[Target_Value]),"Met","Below Target")</f>
        <v>Met</v>
      </c>
      <c r="Y1151" t="str">
        <f>IF(tblOperations[[#This Row],[Closing_Backlog]]&lt;=_xlfn.XLOOKUP('04_References'!$A$8,tblKPITargets[KPI_Name],tblKPITargets[Target_Value]),"Met","Below Target")</f>
        <v>Met</v>
      </c>
    </row>
    <row r="1152" spans="1:25">
      <c r="A1152" s="6" t="s">
        <v>1182</v>
      </c>
      <c r="B1152" s="7">
        <v>46077</v>
      </c>
      <c r="C1152" s="2" t="s">
        <v>18</v>
      </c>
      <c r="D1152" s="2" t="s">
        <v>23</v>
      </c>
      <c r="E1152" s="2">
        <v>326</v>
      </c>
      <c r="F1152" s="2">
        <v>32</v>
      </c>
      <c r="G1152" s="2">
        <v>358</v>
      </c>
      <c r="H1152" s="2">
        <v>40</v>
      </c>
      <c r="I1152" s="2">
        <v>318</v>
      </c>
      <c r="J1152" s="2">
        <v>0</v>
      </c>
      <c r="K1152" s="2">
        <v>0</v>
      </c>
      <c r="L1152" s="2">
        <v>8</v>
      </c>
      <c r="M1152" s="2">
        <v>0.6</v>
      </c>
      <c r="N1152" s="2">
        <v>0.98299999999999998</v>
      </c>
      <c r="O1152" s="2">
        <v>2.5</v>
      </c>
      <c r="P1152" s="2">
        <v>0.7</v>
      </c>
      <c r="Q1152" s="3">
        <v>0.112</v>
      </c>
      <c r="R1152" s="4" t="str">
        <f>TRIM(tblOperations[[#This Row],[Region]])</f>
        <v>Scotland</v>
      </c>
      <c r="S1152" s="4" t="str">
        <f>TRIM(tblOperations[[#This Row],[Team]])</f>
        <v>Estates Support</v>
      </c>
      <c r="T1152" s="4" t="str">
        <f>_xlfn.XLOOKUP(R1152,tblRegionReference[Region],tblRegionReference[Area],"Not Found")</f>
        <v>North</v>
      </c>
      <c r="U1152" s="4" t="str">
        <f>IF(tblOperations[[#This Row],[Completion_Rate]]&gt;=_xlfn.XLOOKUP("Completion Rate",tblKPITargets[KPI_Name],tblKPITargets[Target_Value]),"Met","Below Target")</f>
        <v>Below Target</v>
      </c>
      <c r="V1152" t="str">
        <f>IF(tblOperations[[#This Row],[SLA_Compliance]]&gt;=_xlfn.XLOOKUP('04_References'!$A$3,tblKPITargets[KPI_Name],tblKPITargets[Target_Value]),"Met","Below Target")</f>
        <v>Below Target</v>
      </c>
      <c r="W1152" t="str">
        <f>IF(tblOperations[[#This Row],[Quality_Pass_Rate]]&gt;=_xlfn.XLOOKUP('04_References'!$A$4,tblKPITargets[KPI_Name],tblKPITargets[Target_Value]),"Met","Below Target")</f>
        <v>Met</v>
      </c>
      <c r="X1152" t="str">
        <f>IF(tblOperations[[#This Row],[Average_Completion_Days]]&lt;=_xlfn.XLOOKUP('04_References'!$A$7,tblKPITargets[KPI_Name],tblKPITargets[Target_Value]),"Met","Below Target")</f>
        <v>Below Target</v>
      </c>
      <c r="Y1152" t="str">
        <f>IF(tblOperations[[#This Row],[Closing_Backlog]]&lt;=_xlfn.XLOOKUP('04_References'!$A$8,tblKPITargets[KPI_Name],tblKPITargets[Target_Value]),"Met","Below Target")</f>
        <v>Below Target</v>
      </c>
    </row>
    <row r="1153" spans="1:25">
      <c r="A1153" s="8" t="s">
        <v>1183</v>
      </c>
      <c r="B1153" s="9">
        <v>46077</v>
      </c>
      <c r="C1153" s="4" t="s">
        <v>18</v>
      </c>
      <c r="D1153" s="4" t="s">
        <v>25</v>
      </c>
      <c r="E1153" s="4">
        <v>0</v>
      </c>
      <c r="F1153" s="4">
        <v>24</v>
      </c>
      <c r="G1153" s="4">
        <v>24</v>
      </c>
      <c r="H1153" s="4">
        <v>24</v>
      </c>
      <c r="I1153" s="4">
        <v>0</v>
      </c>
      <c r="J1153" s="4">
        <v>0</v>
      </c>
      <c r="K1153" s="4">
        <v>0</v>
      </c>
      <c r="L1153" s="4">
        <v>1.8</v>
      </c>
      <c r="M1153" s="4">
        <v>0.98299999999999998</v>
      </c>
      <c r="N1153" s="4">
        <v>1</v>
      </c>
      <c r="O1153" s="4">
        <v>4.9000000000000004</v>
      </c>
      <c r="P1153" s="4">
        <v>0.69499999999999995</v>
      </c>
      <c r="Q1153" s="5">
        <v>1</v>
      </c>
      <c r="R1153" s="4" t="str">
        <f>TRIM(tblOperations[[#This Row],[Region]])</f>
        <v>Scotland</v>
      </c>
      <c r="S1153" s="4" t="str">
        <f>TRIM(tblOperations[[#This Row],[Team]])</f>
        <v>Workplace Projects</v>
      </c>
      <c r="T1153" s="4" t="str">
        <f>_xlfn.XLOOKUP(R1153,tblRegionReference[Region],tblRegionReference[Area],"Not Found")</f>
        <v>North</v>
      </c>
      <c r="U1153" s="4" t="str">
        <f>IF(tblOperations[[#This Row],[Completion_Rate]]&gt;=_xlfn.XLOOKUP("Completion Rate",tblKPITargets[KPI_Name],tblKPITargets[Target_Value]),"Met","Below Target")</f>
        <v>Met</v>
      </c>
      <c r="V1153" t="str">
        <f>IF(tblOperations[[#This Row],[SLA_Compliance]]&gt;=_xlfn.XLOOKUP('04_References'!$A$3,tblKPITargets[KPI_Name],tblKPITargets[Target_Value]),"Met","Below Target")</f>
        <v>Met</v>
      </c>
      <c r="W1153" t="str">
        <f>IF(tblOperations[[#This Row],[Quality_Pass_Rate]]&gt;=_xlfn.XLOOKUP('04_References'!$A$4,tblKPITargets[KPI_Name],tblKPITargets[Target_Value]),"Met","Below Target")</f>
        <v>Met</v>
      </c>
      <c r="X1153" t="str">
        <f>IF(tblOperations[[#This Row],[Average_Completion_Days]]&lt;=_xlfn.XLOOKUP('04_References'!$A$7,tblKPITargets[KPI_Name],tblKPITargets[Target_Value]),"Met","Below Target")</f>
        <v>Met</v>
      </c>
      <c r="Y1153" t="str">
        <f>IF(tblOperations[[#This Row],[Closing_Backlog]]&lt;=_xlfn.XLOOKUP('04_References'!$A$8,tblKPITargets[KPI_Name],tblKPITargets[Target_Value]),"Met","Below Target")</f>
        <v>Met</v>
      </c>
    </row>
    <row r="1154" spans="1:25">
      <c r="A1154" s="6" t="s">
        <v>1184</v>
      </c>
      <c r="B1154" s="7">
        <v>46077</v>
      </c>
      <c r="C1154" s="2" t="s">
        <v>27</v>
      </c>
      <c r="D1154" s="2" t="s">
        <v>19</v>
      </c>
      <c r="E1154" s="2">
        <v>2</v>
      </c>
      <c r="F1154" s="2">
        <v>57</v>
      </c>
      <c r="G1154" s="2">
        <v>59</v>
      </c>
      <c r="H1154" s="2">
        <v>38</v>
      </c>
      <c r="I1154" s="2">
        <v>21</v>
      </c>
      <c r="J1154" s="2">
        <v>0</v>
      </c>
      <c r="K1154" s="2">
        <v>0</v>
      </c>
      <c r="L1154" s="2">
        <v>3</v>
      </c>
      <c r="M1154" s="2">
        <v>0.82599999999999996</v>
      </c>
      <c r="N1154" s="2">
        <v>0.98099999999999998</v>
      </c>
      <c r="O1154" s="2">
        <v>3.6</v>
      </c>
      <c r="P1154" s="2">
        <v>0.79400000000000004</v>
      </c>
      <c r="Q1154" s="3">
        <v>0.64400000000000002</v>
      </c>
      <c r="R1154" s="4" t="str">
        <f>TRIM(tblOperations[[#This Row],[Region]])</f>
        <v>North East</v>
      </c>
      <c r="S1154" s="4" t="str">
        <f>TRIM(tblOperations[[#This Row],[Team]])</f>
        <v>Workplace Services</v>
      </c>
      <c r="T1154" s="4" t="str">
        <f>_xlfn.XLOOKUP(R1154,tblRegionReference[Region],tblRegionReference[Area],"Not Found")</f>
        <v>North</v>
      </c>
      <c r="U1154" s="4" t="str">
        <f>IF(tblOperations[[#This Row],[Completion_Rate]]&gt;=_xlfn.XLOOKUP("Completion Rate",tblKPITargets[KPI_Name],tblKPITargets[Target_Value]),"Met","Below Target")</f>
        <v>Below Target</v>
      </c>
      <c r="V1154" t="str">
        <f>IF(tblOperations[[#This Row],[SLA_Compliance]]&gt;=_xlfn.XLOOKUP('04_References'!$A$3,tblKPITargets[KPI_Name],tblKPITargets[Target_Value]),"Met","Below Target")</f>
        <v>Below Target</v>
      </c>
      <c r="W1154" t="str">
        <f>IF(tblOperations[[#This Row],[Quality_Pass_Rate]]&gt;=_xlfn.XLOOKUP('04_References'!$A$4,tblKPITargets[KPI_Name],tblKPITargets[Target_Value]),"Met","Below Target")</f>
        <v>Met</v>
      </c>
      <c r="X1154" t="str">
        <f>IF(tblOperations[[#This Row],[Average_Completion_Days]]&lt;=_xlfn.XLOOKUP('04_References'!$A$7,tblKPITargets[KPI_Name],tblKPITargets[Target_Value]),"Met","Below Target")</f>
        <v>Met</v>
      </c>
      <c r="Y1154" t="str">
        <f>IF(tblOperations[[#This Row],[Closing_Backlog]]&lt;=_xlfn.XLOOKUP('04_References'!$A$8,tblKPITargets[KPI_Name],tblKPITargets[Target_Value]),"Met","Below Target")</f>
        <v>Below Target</v>
      </c>
    </row>
    <row r="1155" spans="1:25">
      <c r="A1155" s="8" t="s">
        <v>1185</v>
      </c>
      <c r="B1155" s="9">
        <v>46077</v>
      </c>
      <c r="C1155" s="4" t="s">
        <v>27</v>
      </c>
      <c r="D1155" s="4" t="s">
        <v>21</v>
      </c>
      <c r="E1155" s="4">
        <v>3</v>
      </c>
      <c r="F1155" s="4">
        <v>46</v>
      </c>
      <c r="G1155" s="4">
        <v>49</v>
      </c>
      <c r="H1155" s="4">
        <v>49</v>
      </c>
      <c r="I1155" s="4">
        <v>0</v>
      </c>
      <c r="J1155" s="4">
        <v>2</v>
      </c>
      <c r="K1155" s="4">
        <v>1</v>
      </c>
      <c r="L1155" s="4">
        <v>2</v>
      </c>
      <c r="M1155" s="4">
        <v>0.82699999999999996</v>
      </c>
      <c r="N1155" s="4">
        <v>0.96</v>
      </c>
      <c r="O1155" s="4">
        <v>4.5999999999999996</v>
      </c>
      <c r="P1155" s="4">
        <v>0.626</v>
      </c>
      <c r="Q1155" s="5">
        <v>1</v>
      </c>
      <c r="R1155" s="4" t="str">
        <f>TRIM(tblOperations[[#This Row],[Region]])</f>
        <v>North East</v>
      </c>
      <c r="S1155" s="4" t="str">
        <f>TRIM(tblOperations[[#This Row],[Team]])</f>
        <v>Facilities Response</v>
      </c>
      <c r="T1155" s="4" t="str">
        <f>_xlfn.XLOOKUP(R1155,tblRegionReference[Region],tblRegionReference[Area],"Not Found")</f>
        <v>North</v>
      </c>
      <c r="U1155" s="4" t="str">
        <f>IF(tblOperations[[#This Row],[Completion_Rate]]&gt;=_xlfn.XLOOKUP("Completion Rate",tblKPITargets[KPI_Name],tblKPITargets[Target_Value]),"Met","Below Target")</f>
        <v>Met</v>
      </c>
      <c r="V1155" t="str">
        <f>IF(tblOperations[[#This Row],[SLA_Compliance]]&gt;=_xlfn.XLOOKUP('04_References'!$A$3,tblKPITargets[KPI_Name],tblKPITargets[Target_Value]),"Met","Below Target")</f>
        <v>Below Target</v>
      </c>
      <c r="W1155" t="str">
        <f>IF(tblOperations[[#This Row],[Quality_Pass_Rate]]&gt;=_xlfn.XLOOKUP('04_References'!$A$4,tblKPITargets[KPI_Name],tblKPITargets[Target_Value]),"Met","Below Target")</f>
        <v>Met</v>
      </c>
      <c r="X1155" t="str">
        <f>IF(tblOperations[[#This Row],[Average_Completion_Days]]&lt;=_xlfn.XLOOKUP('04_References'!$A$7,tblKPITargets[KPI_Name],tblKPITargets[Target_Value]),"Met","Below Target")</f>
        <v>Met</v>
      </c>
      <c r="Y1155" t="str">
        <f>IF(tblOperations[[#This Row],[Closing_Backlog]]&lt;=_xlfn.XLOOKUP('04_References'!$A$8,tblKPITargets[KPI_Name],tblKPITargets[Target_Value]),"Met","Below Target")</f>
        <v>Met</v>
      </c>
    </row>
    <row r="1156" spans="1:25">
      <c r="A1156" s="6" t="s">
        <v>1186</v>
      </c>
      <c r="B1156" s="7">
        <v>46077</v>
      </c>
      <c r="C1156" s="2" t="s">
        <v>27</v>
      </c>
      <c r="D1156" s="2" t="s">
        <v>23</v>
      </c>
      <c r="E1156" s="2">
        <v>778</v>
      </c>
      <c r="F1156" s="2">
        <v>39</v>
      </c>
      <c r="G1156" s="2">
        <v>817</v>
      </c>
      <c r="H1156" s="2">
        <v>23</v>
      </c>
      <c r="I1156" s="2">
        <v>794</v>
      </c>
      <c r="J1156" s="2">
        <v>0</v>
      </c>
      <c r="K1156" s="2">
        <v>0</v>
      </c>
      <c r="L1156" s="2">
        <v>8</v>
      </c>
      <c r="M1156" s="2">
        <v>0.6</v>
      </c>
      <c r="N1156" s="2">
        <v>0.99399999999999999</v>
      </c>
      <c r="O1156" s="2">
        <v>2.5</v>
      </c>
      <c r="P1156" s="2">
        <v>0.755</v>
      </c>
      <c r="Q1156" s="3">
        <v>2.8000000000000001E-2</v>
      </c>
      <c r="R1156" s="4" t="str">
        <f>TRIM(tblOperations[[#This Row],[Region]])</f>
        <v>North East</v>
      </c>
      <c r="S1156" s="4" t="str">
        <f>TRIM(tblOperations[[#This Row],[Team]])</f>
        <v>Estates Support</v>
      </c>
      <c r="T1156" s="4" t="str">
        <f>_xlfn.XLOOKUP(R1156,tblRegionReference[Region],tblRegionReference[Area],"Not Found")</f>
        <v>North</v>
      </c>
      <c r="U1156" s="4" t="str">
        <f>IF(tblOperations[[#This Row],[Completion_Rate]]&gt;=_xlfn.XLOOKUP("Completion Rate",tblKPITargets[KPI_Name],tblKPITargets[Target_Value]),"Met","Below Target")</f>
        <v>Below Target</v>
      </c>
      <c r="V1156" t="str">
        <f>IF(tblOperations[[#This Row],[SLA_Compliance]]&gt;=_xlfn.XLOOKUP('04_References'!$A$3,tblKPITargets[KPI_Name],tblKPITargets[Target_Value]),"Met","Below Target")</f>
        <v>Below Target</v>
      </c>
      <c r="W1156" t="str">
        <f>IF(tblOperations[[#This Row],[Quality_Pass_Rate]]&gt;=_xlfn.XLOOKUP('04_References'!$A$4,tblKPITargets[KPI_Name],tblKPITargets[Target_Value]),"Met","Below Target")</f>
        <v>Met</v>
      </c>
      <c r="X1156" t="str">
        <f>IF(tblOperations[[#This Row],[Average_Completion_Days]]&lt;=_xlfn.XLOOKUP('04_References'!$A$7,tblKPITargets[KPI_Name],tblKPITargets[Target_Value]),"Met","Below Target")</f>
        <v>Below Target</v>
      </c>
      <c r="Y1156" t="str">
        <f>IF(tblOperations[[#This Row],[Closing_Backlog]]&lt;=_xlfn.XLOOKUP('04_References'!$A$8,tblKPITargets[KPI_Name],tblKPITargets[Target_Value]),"Met","Below Target")</f>
        <v>Below Target</v>
      </c>
    </row>
    <row r="1157" spans="1:25">
      <c r="A1157" s="8" t="s">
        <v>1187</v>
      </c>
      <c r="B1157" s="9">
        <v>46077</v>
      </c>
      <c r="C1157" s="4" t="s">
        <v>27</v>
      </c>
      <c r="D1157" s="4" t="s">
        <v>25</v>
      </c>
      <c r="E1157" s="4">
        <v>38</v>
      </c>
      <c r="F1157" s="4">
        <v>29</v>
      </c>
      <c r="G1157" s="4">
        <v>67</v>
      </c>
      <c r="H1157" s="4">
        <v>30</v>
      </c>
      <c r="I1157" s="4">
        <v>37</v>
      </c>
      <c r="J1157" s="4">
        <v>0</v>
      </c>
      <c r="K1157" s="4">
        <v>0</v>
      </c>
      <c r="L1157" s="4">
        <v>4.7</v>
      </c>
      <c r="M1157" s="4">
        <v>0.753</v>
      </c>
      <c r="N1157" s="4">
        <v>1</v>
      </c>
      <c r="O1157" s="4">
        <v>3.3</v>
      </c>
      <c r="P1157" s="4">
        <v>0.81100000000000005</v>
      </c>
      <c r="Q1157" s="5">
        <v>0.44800000000000001</v>
      </c>
      <c r="R1157" s="4" t="str">
        <f>TRIM(tblOperations[[#This Row],[Region]])</f>
        <v>North East</v>
      </c>
      <c r="S1157" s="4" t="str">
        <f>TRIM(tblOperations[[#This Row],[Team]])</f>
        <v>Workplace Projects</v>
      </c>
      <c r="T1157" s="4" t="str">
        <f>_xlfn.XLOOKUP(R1157,tblRegionReference[Region],tblRegionReference[Area],"Not Found")</f>
        <v>North</v>
      </c>
      <c r="U1157" s="4" t="str">
        <f>IF(tblOperations[[#This Row],[Completion_Rate]]&gt;=_xlfn.XLOOKUP("Completion Rate",tblKPITargets[KPI_Name],tblKPITargets[Target_Value]),"Met","Below Target")</f>
        <v>Below Target</v>
      </c>
      <c r="V1157" t="str">
        <f>IF(tblOperations[[#This Row],[SLA_Compliance]]&gt;=_xlfn.XLOOKUP('04_References'!$A$3,tblKPITargets[KPI_Name],tblKPITargets[Target_Value]),"Met","Below Target")</f>
        <v>Below Target</v>
      </c>
      <c r="W1157" t="str">
        <f>IF(tblOperations[[#This Row],[Quality_Pass_Rate]]&gt;=_xlfn.XLOOKUP('04_References'!$A$4,tblKPITargets[KPI_Name],tblKPITargets[Target_Value]),"Met","Below Target")</f>
        <v>Met</v>
      </c>
      <c r="X1157" t="str">
        <f>IF(tblOperations[[#This Row],[Average_Completion_Days]]&lt;=_xlfn.XLOOKUP('04_References'!$A$7,tblKPITargets[KPI_Name],tblKPITargets[Target_Value]),"Met","Below Target")</f>
        <v>Below Target</v>
      </c>
      <c r="Y1157" t="str">
        <f>IF(tblOperations[[#This Row],[Closing_Backlog]]&lt;=_xlfn.XLOOKUP('04_References'!$A$8,tblKPITargets[KPI_Name],tblKPITargets[Target_Value]),"Met","Below Target")</f>
        <v>Below Target</v>
      </c>
    </row>
    <row r="1158" spans="1:25">
      <c r="A1158" s="6" t="s">
        <v>1188</v>
      </c>
      <c r="B1158" s="7">
        <v>46077</v>
      </c>
      <c r="C1158" s="2" t="s">
        <v>32</v>
      </c>
      <c r="D1158" s="2" t="s">
        <v>19</v>
      </c>
      <c r="E1158" s="2">
        <v>309</v>
      </c>
      <c r="F1158" s="2">
        <v>43</v>
      </c>
      <c r="G1158" s="2">
        <v>352</v>
      </c>
      <c r="H1158" s="2">
        <v>35</v>
      </c>
      <c r="I1158" s="2">
        <v>317</v>
      </c>
      <c r="J1158" s="2">
        <v>0</v>
      </c>
      <c r="K1158" s="2">
        <v>0</v>
      </c>
      <c r="L1158" s="2">
        <v>8</v>
      </c>
      <c r="M1158" s="2">
        <v>0.6</v>
      </c>
      <c r="N1158" s="2">
        <v>0.995</v>
      </c>
      <c r="O1158" s="2">
        <v>2.5</v>
      </c>
      <c r="P1158" s="2">
        <v>0.76200000000000001</v>
      </c>
      <c r="Q1158" s="3">
        <v>9.9000000000000005E-2</v>
      </c>
      <c r="R1158" s="4" t="str">
        <f>TRIM(tblOperations[[#This Row],[Region]])</f>
        <v>North West</v>
      </c>
      <c r="S1158" s="4" t="str">
        <f>TRIM(tblOperations[[#This Row],[Team]])</f>
        <v>Workplace Services</v>
      </c>
      <c r="T1158" s="4" t="str">
        <f>_xlfn.XLOOKUP(R1158,tblRegionReference[Region],tblRegionReference[Area],"Not Found")</f>
        <v>North</v>
      </c>
      <c r="U1158" s="4" t="str">
        <f>IF(tblOperations[[#This Row],[Completion_Rate]]&gt;=_xlfn.XLOOKUP("Completion Rate",tblKPITargets[KPI_Name],tblKPITargets[Target_Value]),"Met","Below Target")</f>
        <v>Below Target</v>
      </c>
      <c r="V1158" t="str">
        <f>IF(tblOperations[[#This Row],[SLA_Compliance]]&gt;=_xlfn.XLOOKUP('04_References'!$A$3,tblKPITargets[KPI_Name],tblKPITargets[Target_Value]),"Met","Below Target")</f>
        <v>Below Target</v>
      </c>
      <c r="W1158" t="str">
        <f>IF(tblOperations[[#This Row],[Quality_Pass_Rate]]&gt;=_xlfn.XLOOKUP('04_References'!$A$4,tblKPITargets[KPI_Name],tblKPITargets[Target_Value]),"Met","Below Target")</f>
        <v>Met</v>
      </c>
      <c r="X1158" t="str">
        <f>IF(tblOperations[[#This Row],[Average_Completion_Days]]&lt;=_xlfn.XLOOKUP('04_References'!$A$7,tblKPITargets[KPI_Name],tblKPITargets[Target_Value]),"Met","Below Target")</f>
        <v>Below Target</v>
      </c>
      <c r="Y1158" t="str">
        <f>IF(tblOperations[[#This Row],[Closing_Backlog]]&lt;=_xlfn.XLOOKUP('04_References'!$A$8,tblKPITargets[KPI_Name],tblKPITargets[Target_Value]),"Met","Below Target")</f>
        <v>Below Target</v>
      </c>
    </row>
    <row r="1159" spans="1:25">
      <c r="A1159" s="8" t="s">
        <v>1189</v>
      </c>
      <c r="B1159" s="9">
        <v>46077</v>
      </c>
      <c r="C1159" s="4" t="s">
        <v>32</v>
      </c>
      <c r="D1159" s="4" t="s">
        <v>21</v>
      </c>
      <c r="E1159" s="4">
        <v>803</v>
      </c>
      <c r="F1159" s="4">
        <v>46</v>
      </c>
      <c r="G1159" s="4">
        <v>849</v>
      </c>
      <c r="H1159" s="4">
        <v>21</v>
      </c>
      <c r="I1159" s="4">
        <v>828</v>
      </c>
      <c r="J1159" s="4">
        <v>0</v>
      </c>
      <c r="K1159" s="4">
        <v>0</v>
      </c>
      <c r="L1159" s="4">
        <v>8</v>
      </c>
      <c r="M1159" s="4">
        <v>0.6</v>
      </c>
      <c r="N1159" s="4">
        <v>1</v>
      </c>
      <c r="O1159" s="4">
        <v>2.5</v>
      </c>
      <c r="P1159" s="4">
        <v>0.65500000000000003</v>
      </c>
      <c r="Q1159" s="5">
        <v>2.5000000000000001E-2</v>
      </c>
      <c r="R1159" s="4" t="str">
        <f>TRIM(tblOperations[[#This Row],[Region]])</f>
        <v>North West</v>
      </c>
      <c r="S1159" s="4" t="str">
        <f>TRIM(tblOperations[[#This Row],[Team]])</f>
        <v>Facilities Response</v>
      </c>
      <c r="T1159" s="4" t="str">
        <f>_xlfn.XLOOKUP(R1159,tblRegionReference[Region],tblRegionReference[Area],"Not Found")</f>
        <v>North</v>
      </c>
      <c r="U1159" s="4" t="str">
        <f>IF(tblOperations[[#This Row],[Completion_Rate]]&gt;=_xlfn.XLOOKUP("Completion Rate",tblKPITargets[KPI_Name],tblKPITargets[Target_Value]),"Met","Below Target")</f>
        <v>Below Target</v>
      </c>
      <c r="V1159" t="str">
        <f>IF(tblOperations[[#This Row],[SLA_Compliance]]&gt;=_xlfn.XLOOKUP('04_References'!$A$3,tblKPITargets[KPI_Name],tblKPITargets[Target_Value]),"Met","Below Target")</f>
        <v>Below Target</v>
      </c>
      <c r="W1159" t="str">
        <f>IF(tblOperations[[#This Row],[Quality_Pass_Rate]]&gt;=_xlfn.XLOOKUP('04_References'!$A$4,tblKPITargets[KPI_Name],tblKPITargets[Target_Value]),"Met","Below Target")</f>
        <v>Met</v>
      </c>
      <c r="X1159" t="str">
        <f>IF(tblOperations[[#This Row],[Average_Completion_Days]]&lt;=_xlfn.XLOOKUP('04_References'!$A$7,tblKPITargets[KPI_Name],tblKPITargets[Target_Value]),"Met","Below Target")</f>
        <v>Below Target</v>
      </c>
      <c r="Y1159" t="str">
        <f>IF(tblOperations[[#This Row],[Closing_Backlog]]&lt;=_xlfn.XLOOKUP('04_References'!$A$8,tblKPITargets[KPI_Name],tblKPITargets[Target_Value]),"Met","Below Target")</f>
        <v>Below Target</v>
      </c>
    </row>
    <row r="1160" spans="1:25">
      <c r="A1160" s="6" t="s">
        <v>1190</v>
      </c>
      <c r="B1160" s="7">
        <v>46077</v>
      </c>
      <c r="C1160" s="2" t="s">
        <v>32</v>
      </c>
      <c r="D1160" s="2" t="s">
        <v>23</v>
      </c>
      <c r="E1160" s="2">
        <v>965</v>
      </c>
      <c r="F1160" s="2">
        <v>50</v>
      </c>
      <c r="G1160" s="2">
        <v>1015</v>
      </c>
      <c r="H1160" s="2">
        <v>24</v>
      </c>
      <c r="I1160" s="2">
        <v>991</v>
      </c>
      <c r="J1160" s="2">
        <v>0</v>
      </c>
      <c r="K1160" s="2">
        <v>0</v>
      </c>
      <c r="L1160" s="2">
        <v>8</v>
      </c>
      <c r="M1160" s="2">
        <v>0.6</v>
      </c>
      <c r="N1160" s="2">
        <v>0.97</v>
      </c>
      <c r="O1160" s="2">
        <v>2.5</v>
      </c>
      <c r="P1160" s="2">
        <v>0.67200000000000004</v>
      </c>
      <c r="Q1160" s="3">
        <v>2.4E-2</v>
      </c>
      <c r="R1160" s="4" t="str">
        <f>TRIM(tblOperations[[#This Row],[Region]])</f>
        <v>North West</v>
      </c>
      <c r="S1160" s="4" t="str">
        <f>TRIM(tblOperations[[#This Row],[Team]])</f>
        <v>Estates Support</v>
      </c>
      <c r="T1160" s="4" t="str">
        <f>_xlfn.XLOOKUP(R1160,tblRegionReference[Region],tblRegionReference[Area],"Not Found")</f>
        <v>North</v>
      </c>
      <c r="U1160" s="4" t="str">
        <f>IF(tblOperations[[#This Row],[Completion_Rate]]&gt;=_xlfn.XLOOKUP("Completion Rate",tblKPITargets[KPI_Name],tblKPITargets[Target_Value]),"Met","Below Target")</f>
        <v>Below Target</v>
      </c>
      <c r="V1160" t="str">
        <f>IF(tblOperations[[#This Row],[SLA_Compliance]]&gt;=_xlfn.XLOOKUP('04_References'!$A$3,tblKPITargets[KPI_Name],tblKPITargets[Target_Value]),"Met","Below Target")</f>
        <v>Below Target</v>
      </c>
      <c r="W1160" t="str">
        <f>IF(tblOperations[[#This Row],[Quality_Pass_Rate]]&gt;=_xlfn.XLOOKUP('04_References'!$A$4,tblKPITargets[KPI_Name],tblKPITargets[Target_Value]),"Met","Below Target")</f>
        <v>Met</v>
      </c>
      <c r="X1160" t="str">
        <f>IF(tblOperations[[#This Row],[Average_Completion_Days]]&lt;=_xlfn.XLOOKUP('04_References'!$A$7,tblKPITargets[KPI_Name],tblKPITargets[Target_Value]),"Met","Below Target")</f>
        <v>Below Target</v>
      </c>
      <c r="Y1160" t="str">
        <f>IF(tblOperations[[#This Row],[Closing_Backlog]]&lt;=_xlfn.XLOOKUP('04_References'!$A$8,tblKPITargets[KPI_Name],tblKPITargets[Target_Value]),"Met","Below Target")</f>
        <v>Below Target</v>
      </c>
    </row>
    <row r="1161" spans="1:25">
      <c r="A1161" s="8" t="s">
        <v>1191</v>
      </c>
      <c r="B1161" s="9">
        <v>46077</v>
      </c>
      <c r="C1161" s="4" t="s">
        <v>32</v>
      </c>
      <c r="D1161" s="4" t="s">
        <v>25</v>
      </c>
      <c r="E1161" s="4">
        <v>0</v>
      </c>
      <c r="F1161" s="4">
        <v>30</v>
      </c>
      <c r="G1161" s="4">
        <v>30</v>
      </c>
      <c r="H1161" s="4">
        <v>30</v>
      </c>
      <c r="I1161" s="4">
        <v>0</v>
      </c>
      <c r="J1161" s="4">
        <v>0</v>
      </c>
      <c r="K1161" s="4">
        <v>0</v>
      </c>
      <c r="L1161" s="4">
        <v>1.5</v>
      </c>
      <c r="M1161" s="4">
        <v>0.96799999999999997</v>
      </c>
      <c r="N1161" s="4">
        <v>1</v>
      </c>
      <c r="O1161" s="4">
        <v>4.8</v>
      </c>
      <c r="P1161" s="4">
        <v>0.68200000000000005</v>
      </c>
      <c r="Q1161" s="5">
        <v>1</v>
      </c>
      <c r="R1161" s="4" t="str">
        <f>TRIM(tblOperations[[#This Row],[Region]])</f>
        <v>North West</v>
      </c>
      <c r="S1161" s="4" t="str">
        <f>TRIM(tblOperations[[#This Row],[Team]])</f>
        <v>Workplace Projects</v>
      </c>
      <c r="T1161" s="4" t="str">
        <f>_xlfn.XLOOKUP(R1161,tblRegionReference[Region],tblRegionReference[Area],"Not Found")</f>
        <v>North</v>
      </c>
      <c r="U1161" s="4" t="str">
        <f>IF(tblOperations[[#This Row],[Completion_Rate]]&gt;=_xlfn.XLOOKUP("Completion Rate",tblKPITargets[KPI_Name],tblKPITargets[Target_Value]),"Met","Below Target")</f>
        <v>Met</v>
      </c>
      <c r="V1161" t="str">
        <f>IF(tblOperations[[#This Row],[SLA_Compliance]]&gt;=_xlfn.XLOOKUP('04_References'!$A$3,tblKPITargets[KPI_Name],tblKPITargets[Target_Value]),"Met","Below Target")</f>
        <v>Met</v>
      </c>
      <c r="W1161" t="str">
        <f>IF(tblOperations[[#This Row],[Quality_Pass_Rate]]&gt;=_xlfn.XLOOKUP('04_References'!$A$4,tblKPITargets[KPI_Name],tblKPITargets[Target_Value]),"Met","Below Target")</f>
        <v>Met</v>
      </c>
      <c r="X1161" t="str">
        <f>IF(tblOperations[[#This Row],[Average_Completion_Days]]&lt;=_xlfn.XLOOKUP('04_References'!$A$7,tblKPITargets[KPI_Name],tblKPITargets[Target_Value]),"Met","Below Target")</f>
        <v>Met</v>
      </c>
      <c r="Y1161" t="str">
        <f>IF(tblOperations[[#This Row],[Closing_Backlog]]&lt;=_xlfn.XLOOKUP('04_References'!$A$8,tblKPITargets[KPI_Name],tblKPITargets[Target_Value]),"Met","Below Target")</f>
        <v>Met</v>
      </c>
    </row>
    <row r="1162" spans="1:25">
      <c r="A1162" s="6" t="s">
        <v>1192</v>
      </c>
      <c r="B1162" s="7">
        <v>46077</v>
      </c>
      <c r="C1162" s="2" t="s">
        <v>37</v>
      </c>
      <c r="D1162" s="2" t="s">
        <v>19</v>
      </c>
      <c r="E1162" s="2">
        <v>0</v>
      </c>
      <c r="F1162" s="2">
        <v>34</v>
      </c>
      <c r="G1162" s="2">
        <v>34</v>
      </c>
      <c r="H1162" s="2">
        <v>34</v>
      </c>
      <c r="I1162" s="2">
        <v>0</v>
      </c>
      <c r="J1162" s="2">
        <v>0</v>
      </c>
      <c r="K1162" s="2">
        <v>0</v>
      </c>
      <c r="L1162" s="2">
        <v>1.9</v>
      </c>
      <c r="M1162" s="2">
        <v>0.95599999999999996</v>
      </c>
      <c r="N1162" s="2">
        <v>1</v>
      </c>
      <c r="O1162" s="2">
        <v>4.3</v>
      </c>
      <c r="P1162" s="2">
        <v>0.78400000000000003</v>
      </c>
      <c r="Q1162" s="3">
        <v>1</v>
      </c>
      <c r="R1162" s="4" t="str">
        <f>TRIM(tblOperations[[#This Row],[Region]])</f>
        <v>Midlands</v>
      </c>
      <c r="S1162" s="4" t="str">
        <f>TRIM(tblOperations[[#This Row],[Team]])</f>
        <v>Workplace Services</v>
      </c>
      <c r="T1162" s="4" t="str">
        <f>_xlfn.XLOOKUP(R1162,tblRegionReference[Region],tblRegionReference[Area],"Not Found")</f>
        <v>Central</v>
      </c>
      <c r="U1162" s="4" t="str">
        <f>IF(tblOperations[[#This Row],[Completion_Rate]]&gt;=_xlfn.XLOOKUP("Completion Rate",tblKPITargets[KPI_Name],tblKPITargets[Target_Value]),"Met","Below Target")</f>
        <v>Met</v>
      </c>
      <c r="V1162" t="str">
        <f>IF(tblOperations[[#This Row],[SLA_Compliance]]&gt;=_xlfn.XLOOKUP('04_References'!$A$3,tblKPITargets[KPI_Name],tblKPITargets[Target_Value]),"Met","Below Target")</f>
        <v>Met</v>
      </c>
      <c r="W1162" t="str">
        <f>IF(tblOperations[[#This Row],[Quality_Pass_Rate]]&gt;=_xlfn.XLOOKUP('04_References'!$A$4,tblKPITargets[KPI_Name],tblKPITargets[Target_Value]),"Met","Below Target")</f>
        <v>Met</v>
      </c>
      <c r="X1162" t="str">
        <f>IF(tblOperations[[#This Row],[Average_Completion_Days]]&lt;=_xlfn.XLOOKUP('04_References'!$A$7,tblKPITargets[KPI_Name],tblKPITargets[Target_Value]),"Met","Below Target")</f>
        <v>Met</v>
      </c>
      <c r="Y1162" t="str">
        <f>IF(tblOperations[[#This Row],[Closing_Backlog]]&lt;=_xlfn.XLOOKUP('04_References'!$A$8,tblKPITargets[KPI_Name],tblKPITargets[Target_Value]),"Met","Below Target")</f>
        <v>Met</v>
      </c>
    </row>
    <row r="1163" spans="1:25">
      <c r="A1163" s="8" t="s">
        <v>1193</v>
      </c>
      <c r="B1163" s="9">
        <v>46077</v>
      </c>
      <c r="C1163" s="4" t="s">
        <v>37</v>
      </c>
      <c r="D1163" s="4" t="s">
        <v>21</v>
      </c>
      <c r="E1163" s="4">
        <v>441</v>
      </c>
      <c r="F1163" s="4">
        <v>45</v>
      </c>
      <c r="G1163" s="4">
        <v>486</v>
      </c>
      <c r="H1163" s="4">
        <v>29</v>
      </c>
      <c r="I1163" s="4">
        <v>457</v>
      </c>
      <c r="J1163" s="4">
        <v>0</v>
      </c>
      <c r="K1163" s="4">
        <v>0</v>
      </c>
      <c r="L1163" s="4">
        <v>8</v>
      </c>
      <c r="M1163" s="4">
        <v>0.6</v>
      </c>
      <c r="N1163" s="4">
        <v>1</v>
      </c>
      <c r="O1163" s="4">
        <v>2.5</v>
      </c>
      <c r="P1163" s="4">
        <v>0.70399999999999996</v>
      </c>
      <c r="Q1163" s="5">
        <v>0.06</v>
      </c>
      <c r="R1163" s="4" t="str">
        <f>TRIM(tblOperations[[#This Row],[Region]])</f>
        <v>Midlands</v>
      </c>
      <c r="S1163" s="4" t="str">
        <f>TRIM(tblOperations[[#This Row],[Team]])</f>
        <v>Facilities Response</v>
      </c>
      <c r="T1163" s="4" t="str">
        <f>_xlfn.XLOOKUP(R1163,tblRegionReference[Region],tblRegionReference[Area],"Not Found")</f>
        <v>Central</v>
      </c>
      <c r="U1163" s="4" t="str">
        <f>IF(tblOperations[[#This Row],[Completion_Rate]]&gt;=_xlfn.XLOOKUP("Completion Rate",tblKPITargets[KPI_Name],tblKPITargets[Target_Value]),"Met","Below Target")</f>
        <v>Below Target</v>
      </c>
      <c r="V1163" t="str">
        <f>IF(tblOperations[[#This Row],[SLA_Compliance]]&gt;=_xlfn.XLOOKUP('04_References'!$A$3,tblKPITargets[KPI_Name],tblKPITargets[Target_Value]),"Met","Below Target")</f>
        <v>Below Target</v>
      </c>
      <c r="W1163" t="str">
        <f>IF(tblOperations[[#This Row],[Quality_Pass_Rate]]&gt;=_xlfn.XLOOKUP('04_References'!$A$4,tblKPITargets[KPI_Name],tblKPITargets[Target_Value]),"Met","Below Target")</f>
        <v>Met</v>
      </c>
      <c r="X1163" t="str">
        <f>IF(tblOperations[[#This Row],[Average_Completion_Days]]&lt;=_xlfn.XLOOKUP('04_References'!$A$7,tblKPITargets[KPI_Name],tblKPITargets[Target_Value]),"Met","Below Target")</f>
        <v>Below Target</v>
      </c>
      <c r="Y1163" t="str">
        <f>IF(tblOperations[[#This Row],[Closing_Backlog]]&lt;=_xlfn.XLOOKUP('04_References'!$A$8,tblKPITargets[KPI_Name],tblKPITargets[Target_Value]),"Met","Below Target")</f>
        <v>Below Target</v>
      </c>
    </row>
    <row r="1164" spans="1:25">
      <c r="A1164" s="6" t="s">
        <v>1194</v>
      </c>
      <c r="B1164" s="7">
        <v>46077</v>
      </c>
      <c r="C1164" s="2" t="s">
        <v>37</v>
      </c>
      <c r="D1164" s="2" t="s">
        <v>23</v>
      </c>
      <c r="E1164" s="2">
        <v>189</v>
      </c>
      <c r="F1164" s="2">
        <v>29</v>
      </c>
      <c r="G1164" s="2">
        <v>218</v>
      </c>
      <c r="H1164" s="2">
        <v>30</v>
      </c>
      <c r="I1164" s="2">
        <v>188</v>
      </c>
      <c r="J1164" s="2">
        <v>0</v>
      </c>
      <c r="K1164" s="2">
        <v>0</v>
      </c>
      <c r="L1164" s="2">
        <v>8</v>
      </c>
      <c r="M1164" s="2">
        <v>0.6</v>
      </c>
      <c r="N1164" s="2">
        <v>0.999</v>
      </c>
      <c r="O1164" s="2">
        <v>2.5</v>
      </c>
      <c r="P1164" s="2">
        <v>0.72899999999999998</v>
      </c>
      <c r="Q1164" s="3">
        <v>0.13800000000000001</v>
      </c>
      <c r="R1164" s="4" t="str">
        <f>TRIM(tblOperations[[#This Row],[Region]])</f>
        <v>Midlands</v>
      </c>
      <c r="S1164" s="4" t="str">
        <f>TRIM(tblOperations[[#This Row],[Team]])</f>
        <v>Estates Support</v>
      </c>
      <c r="T1164" s="4" t="str">
        <f>_xlfn.XLOOKUP(R1164,tblRegionReference[Region],tblRegionReference[Area],"Not Found")</f>
        <v>Central</v>
      </c>
      <c r="U1164" s="4" t="str">
        <f>IF(tblOperations[[#This Row],[Completion_Rate]]&gt;=_xlfn.XLOOKUP("Completion Rate",tblKPITargets[KPI_Name],tblKPITargets[Target_Value]),"Met","Below Target")</f>
        <v>Below Target</v>
      </c>
      <c r="V1164" t="str">
        <f>IF(tblOperations[[#This Row],[SLA_Compliance]]&gt;=_xlfn.XLOOKUP('04_References'!$A$3,tblKPITargets[KPI_Name],tblKPITargets[Target_Value]),"Met","Below Target")</f>
        <v>Below Target</v>
      </c>
      <c r="W1164" t="str">
        <f>IF(tblOperations[[#This Row],[Quality_Pass_Rate]]&gt;=_xlfn.XLOOKUP('04_References'!$A$4,tblKPITargets[KPI_Name],tblKPITargets[Target_Value]),"Met","Below Target")</f>
        <v>Met</v>
      </c>
      <c r="X1164" t="str">
        <f>IF(tblOperations[[#This Row],[Average_Completion_Days]]&lt;=_xlfn.XLOOKUP('04_References'!$A$7,tblKPITargets[KPI_Name],tblKPITargets[Target_Value]),"Met","Below Target")</f>
        <v>Below Target</v>
      </c>
      <c r="Y1164" t="str">
        <f>IF(tblOperations[[#This Row],[Closing_Backlog]]&lt;=_xlfn.XLOOKUP('04_References'!$A$8,tblKPITargets[KPI_Name],tblKPITargets[Target_Value]),"Met","Below Target")</f>
        <v>Below Target</v>
      </c>
    </row>
    <row r="1165" spans="1:25">
      <c r="A1165" s="8" t="s">
        <v>1195</v>
      </c>
      <c r="B1165" s="9">
        <v>46077</v>
      </c>
      <c r="C1165" s="4" t="s">
        <v>37</v>
      </c>
      <c r="D1165" s="4" t="s">
        <v>25</v>
      </c>
      <c r="E1165" s="4">
        <v>0</v>
      </c>
      <c r="F1165" s="4">
        <v>31</v>
      </c>
      <c r="G1165" s="4">
        <v>31</v>
      </c>
      <c r="H1165" s="4">
        <v>31</v>
      </c>
      <c r="I1165" s="4">
        <v>0</v>
      </c>
      <c r="J1165" s="4">
        <v>0</v>
      </c>
      <c r="K1165" s="4">
        <v>0</v>
      </c>
      <c r="L1165" s="4">
        <v>1.5</v>
      </c>
      <c r="M1165" s="4">
        <v>0.97899999999999998</v>
      </c>
      <c r="N1165" s="4">
        <v>1</v>
      </c>
      <c r="O1165" s="4">
        <v>4.4000000000000004</v>
      </c>
      <c r="P1165" s="4">
        <v>0.747</v>
      </c>
      <c r="Q1165" s="5">
        <v>1</v>
      </c>
      <c r="R1165" s="4" t="str">
        <f>TRIM(tblOperations[[#This Row],[Region]])</f>
        <v>Midlands</v>
      </c>
      <c r="S1165" s="4" t="str">
        <f>TRIM(tblOperations[[#This Row],[Team]])</f>
        <v>Workplace Projects</v>
      </c>
      <c r="T1165" s="4" t="str">
        <f>_xlfn.XLOOKUP(R1165,tblRegionReference[Region],tblRegionReference[Area],"Not Found")</f>
        <v>Central</v>
      </c>
      <c r="U1165" s="4" t="str">
        <f>IF(tblOperations[[#This Row],[Completion_Rate]]&gt;=_xlfn.XLOOKUP("Completion Rate",tblKPITargets[KPI_Name],tblKPITargets[Target_Value]),"Met","Below Target")</f>
        <v>Met</v>
      </c>
      <c r="V1165" t="str">
        <f>IF(tblOperations[[#This Row],[SLA_Compliance]]&gt;=_xlfn.XLOOKUP('04_References'!$A$3,tblKPITargets[KPI_Name],tblKPITargets[Target_Value]),"Met","Below Target")</f>
        <v>Met</v>
      </c>
      <c r="W1165" t="str">
        <f>IF(tblOperations[[#This Row],[Quality_Pass_Rate]]&gt;=_xlfn.XLOOKUP('04_References'!$A$4,tblKPITargets[KPI_Name],tblKPITargets[Target_Value]),"Met","Below Target")</f>
        <v>Met</v>
      </c>
      <c r="X1165" t="str">
        <f>IF(tblOperations[[#This Row],[Average_Completion_Days]]&lt;=_xlfn.XLOOKUP('04_References'!$A$7,tblKPITargets[KPI_Name],tblKPITargets[Target_Value]),"Met","Below Target")</f>
        <v>Met</v>
      </c>
      <c r="Y1165" t="str">
        <f>IF(tblOperations[[#This Row],[Closing_Backlog]]&lt;=_xlfn.XLOOKUP('04_References'!$A$8,tblKPITargets[KPI_Name],tblKPITargets[Target_Value]),"Met","Below Target")</f>
        <v>Met</v>
      </c>
    </row>
    <row r="1166" spans="1:25">
      <c r="A1166" s="6" t="s">
        <v>1196</v>
      </c>
      <c r="B1166" s="7">
        <v>46077</v>
      </c>
      <c r="C1166" s="2" t="s">
        <v>43</v>
      </c>
      <c r="D1166" s="2" t="s">
        <v>19</v>
      </c>
      <c r="E1166" s="2">
        <v>618</v>
      </c>
      <c r="F1166" s="2">
        <v>35</v>
      </c>
      <c r="G1166" s="2">
        <v>653</v>
      </c>
      <c r="H1166" s="2">
        <v>28</v>
      </c>
      <c r="I1166" s="2">
        <v>625</v>
      </c>
      <c r="J1166" s="2">
        <v>0</v>
      </c>
      <c r="K1166" s="2">
        <v>0</v>
      </c>
      <c r="L1166" s="2">
        <v>8</v>
      </c>
      <c r="M1166" s="2">
        <v>0.6</v>
      </c>
      <c r="N1166" s="2">
        <v>0.998</v>
      </c>
      <c r="O1166" s="2">
        <v>2.5</v>
      </c>
      <c r="P1166" s="2">
        <v>0.78400000000000003</v>
      </c>
      <c r="Q1166" s="3">
        <v>4.2999999999999997E-2</v>
      </c>
      <c r="R1166" s="4" t="str">
        <f>TRIM(tblOperations[[#This Row],[Region]])</f>
        <v>South West</v>
      </c>
      <c r="S1166" s="4" t="str">
        <f>TRIM(tblOperations[[#This Row],[Team]])</f>
        <v>Workplace Services</v>
      </c>
      <c r="T1166" s="4" t="str">
        <f>_xlfn.XLOOKUP(R1166,tblRegionReference[Region],tblRegionReference[Area],"Not Found")</f>
        <v>South</v>
      </c>
      <c r="U1166" s="4" t="str">
        <f>IF(tblOperations[[#This Row],[Completion_Rate]]&gt;=_xlfn.XLOOKUP("Completion Rate",tblKPITargets[KPI_Name],tblKPITargets[Target_Value]),"Met","Below Target")</f>
        <v>Below Target</v>
      </c>
      <c r="V1166" t="str">
        <f>IF(tblOperations[[#This Row],[SLA_Compliance]]&gt;=_xlfn.XLOOKUP('04_References'!$A$3,tblKPITargets[KPI_Name],tblKPITargets[Target_Value]),"Met","Below Target")</f>
        <v>Below Target</v>
      </c>
      <c r="W1166" t="str">
        <f>IF(tblOperations[[#This Row],[Quality_Pass_Rate]]&gt;=_xlfn.XLOOKUP('04_References'!$A$4,tblKPITargets[KPI_Name],tblKPITargets[Target_Value]),"Met","Below Target")</f>
        <v>Met</v>
      </c>
      <c r="X1166" t="str">
        <f>IF(tblOperations[[#This Row],[Average_Completion_Days]]&lt;=_xlfn.XLOOKUP('04_References'!$A$7,tblKPITargets[KPI_Name],tblKPITargets[Target_Value]),"Met","Below Target")</f>
        <v>Below Target</v>
      </c>
      <c r="Y1166" t="str">
        <f>IF(tblOperations[[#This Row],[Closing_Backlog]]&lt;=_xlfn.XLOOKUP('04_References'!$A$8,tblKPITargets[KPI_Name],tblKPITargets[Target_Value]),"Met","Below Target")</f>
        <v>Below Target</v>
      </c>
    </row>
    <row r="1167" spans="1:25">
      <c r="A1167" s="8" t="s">
        <v>1197</v>
      </c>
      <c r="B1167" s="9">
        <v>46077</v>
      </c>
      <c r="C1167" s="4" t="s">
        <v>43</v>
      </c>
      <c r="D1167" s="4" t="s">
        <v>21</v>
      </c>
      <c r="E1167" s="4">
        <v>0</v>
      </c>
      <c r="F1167" s="4">
        <v>37</v>
      </c>
      <c r="G1167" s="4">
        <v>37</v>
      </c>
      <c r="H1167" s="4">
        <v>37</v>
      </c>
      <c r="I1167" s="4">
        <v>0</v>
      </c>
      <c r="J1167" s="4">
        <v>0</v>
      </c>
      <c r="K1167" s="4">
        <v>0</v>
      </c>
      <c r="L1167" s="4">
        <v>1.5</v>
      </c>
      <c r="M1167" s="4">
        <v>0.96399999999999997</v>
      </c>
      <c r="N1167" s="4">
        <v>1</v>
      </c>
      <c r="O1167" s="4">
        <v>4.5</v>
      </c>
      <c r="P1167" s="4">
        <v>0.70799999999999996</v>
      </c>
      <c r="Q1167" s="5">
        <v>1</v>
      </c>
      <c r="R1167" s="4" t="str">
        <f>TRIM(tblOperations[[#This Row],[Region]])</f>
        <v>South West</v>
      </c>
      <c r="S1167" s="4" t="str">
        <f>TRIM(tblOperations[[#This Row],[Team]])</f>
        <v>Facilities Response</v>
      </c>
      <c r="T1167" s="4" t="str">
        <f>_xlfn.XLOOKUP(R1167,tblRegionReference[Region],tblRegionReference[Area],"Not Found")</f>
        <v>South</v>
      </c>
      <c r="U1167" s="4" t="str">
        <f>IF(tblOperations[[#This Row],[Completion_Rate]]&gt;=_xlfn.XLOOKUP("Completion Rate",tblKPITargets[KPI_Name],tblKPITargets[Target_Value]),"Met","Below Target")</f>
        <v>Met</v>
      </c>
      <c r="V1167" t="str">
        <f>IF(tblOperations[[#This Row],[SLA_Compliance]]&gt;=_xlfn.XLOOKUP('04_References'!$A$3,tblKPITargets[KPI_Name],tblKPITargets[Target_Value]),"Met","Below Target")</f>
        <v>Met</v>
      </c>
      <c r="W1167" t="str">
        <f>IF(tblOperations[[#This Row],[Quality_Pass_Rate]]&gt;=_xlfn.XLOOKUP('04_References'!$A$4,tblKPITargets[KPI_Name],tblKPITargets[Target_Value]),"Met","Below Target")</f>
        <v>Met</v>
      </c>
      <c r="X1167" t="str">
        <f>IF(tblOperations[[#This Row],[Average_Completion_Days]]&lt;=_xlfn.XLOOKUP('04_References'!$A$7,tblKPITargets[KPI_Name],tblKPITargets[Target_Value]),"Met","Below Target")</f>
        <v>Met</v>
      </c>
      <c r="Y1167" t="str">
        <f>IF(tblOperations[[#This Row],[Closing_Backlog]]&lt;=_xlfn.XLOOKUP('04_References'!$A$8,tblKPITargets[KPI_Name],tblKPITargets[Target_Value]),"Met","Below Target")</f>
        <v>Met</v>
      </c>
    </row>
    <row r="1168" spans="1:25">
      <c r="A1168" s="6" t="s">
        <v>1198</v>
      </c>
      <c r="B1168" s="7">
        <v>46077</v>
      </c>
      <c r="C1168" s="2" t="s">
        <v>43</v>
      </c>
      <c r="D1168" s="2" t="s">
        <v>23</v>
      </c>
      <c r="E1168" s="2">
        <v>0</v>
      </c>
      <c r="F1168" s="2">
        <v>46</v>
      </c>
      <c r="G1168" s="2">
        <v>46</v>
      </c>
      <c r="H1168" s="2">
        <v>46</v>
      </c>
      <c r="I1168" s="2">
        <v>0</v>
      </c>
      <c r="J1168" s="2">
        <v>0</v>
      </c>
      <c r="K1168" s="2">
        <v>0</v>
      </c>
      <c r="L1168" s="2">
        <v>1.6</v>
      </c>
      <c r="M1168" s="2">
        <v>0.95199999999999996</v>
      </c>
      <c r="N1168" s="2">
        <v>0.98199999999999998</v>
      </c>
      <c r="O1168" s="2">
        <v>4.3</v>
      </c>
      <c r="P1168" s="2">
        <v>0.80100000000000005</v>
      </c>
      <c r="Q1168" s="3">
        <v>1</v>
      </c>
      <c r="R1168" s="4" t="str">
        <f>TRIM(tblOperations[[#This Row],[Region]])</f>
        <v>South West</v>
      </c>
      <c r="S1168" s="4" t="str">
        <f>TRIM(tblOperations[[#This Row],[Team]])</f>
        <v>Estates Support</v>
      </c>
      <c r="T1168" s="4" t="str">
        <f>_xlfn.XLOOKUP(R1168,tblRegionReference[Region],tblRegionReference[Area],"Not Found")</f>
        <v>South</v>
      </c>
      <c r="U1168" s="4" t="str">
        <f>IF(tblOperations[[#This Row],[Completion_Rate]]&gt;=_xlfn.XLOOKUP("Completion Rate",tblKPITargets[KPI_Name],tblKPITargets[Target_Value]),"Met","Below Target")</f>
        <v>Met</v>
      </c>
      <c r="V1168" t="str">
        <f>IF(tblOperations[[#This Row],[SLA_Compliance]]&gt;=_xlfn.XLOOKUP('04_References'!$A$3,tblKPITargets[KPI_Name],tblKPITargets[Target_Value]),"Met","Below Target")</f>
        <v>Met</v>
      </c>
      <c r="W1168" t="str">
        <f>IF(tblOperations[[#This Row],[Quality_Pass_Rate]]&gt;=_xlfn.XLOOKUP('04_References'!$A$4,tblKPITargets[KPI_Name],tblKPITargets[Target_Value]),"Met","Below Target")</f>
        <v>Met</v>
      </c>
      <c r="X1168" t="str">
        <f>IF(tblOperations[[#This Row],[Average_Completion_Days]]&lt;=_xlfn.XLOOKUP('04_References'!$A$7,tblKPITargets[KPI_Name],tblKPITargets[Target_Value]),"Met","Below Target")</f>
        <v>Met</v>
      </c>
      <c r="Y1168" t="str">
        <f>IF(tblOperations[[#This Row],[Closing_Backlog]]&lt;=_xlfn.XLOOKUP('04_References'!$A$8,tblKPITargets[KPI_Name],tblKPITargets[Target_Value]),"Met","Below Target")</f>
        <v>Met</v>
      </c>
    </row>
    <row r="1169" spans="1:25">
      <c r="A1169" s="8" t="s">
        <v>1199</v>
      </c>
      <c r="B1169" s="9">
        <v>46077</v>
      </c>
      <c r="C1169" s="4" t="s">
        <v>43</v>
      </c>
      <c r="D1169" s="4" t="s">
        <v>25</v>
      </c>
      <c r="E1169" s="4">
        <v>0</v>
      </c>
      <c r="F1169" s="4">
        <v>24</v>
      </c>
      <c r="G1169" s="4">
        <v>24</v>
      </c>
      <c r="H1169" s="4">
        <v>24</v>
      </c>
      <c r="I1169" s="4">
        <v>0</v>
      </c>
      <c r="J1169" s="4">
        <v>0</v>
      </c>
      <c r="K1169" s="4">
        <v>0</v>
      </c>
      <c r="L1169" s="4">
        <v>1.6</v>
      </c>
      <c r="M1169" s="4">
        <v>0.96899999999999997</v>
      </c>
      <c r="N1169" s="4">
        <v>0.995</v>
      </c>
      <c r="O1169" s="4">
        <v>4.7</v>
      </c>
      <c r="P1169" s="4">
        <v>0.75</v>
      </c>
      <c r="Q1169" s="5">
        <v>1</v>
      </c>
      <c r="R1169" s="4" t="str">
        <f>TRIM(tblOperations[[#This Row],[Region]])</f>
        <v>South West</v>
      </c>
      <c r="S1169" s="4" t="str">
        <f>TRIM(tblOperations[[#This Row],[Team]])</f>
        <v>Workplace Projects</v>
      </c>
      <c r="T1169" s="4" t="str">
        <f>_xlfn.XLOOKUP(R1169,tblRegionReference[Region],tblRegionReference[Area],"Not Found")</f>
        <v>South</v>
      </c>
      <c r="U1169" s="4" t="str">
        <f>IF(tblOperations[[#This Row],[Completion_Rate]]&gt;=_xlfn.XLOOKUP("Completion Rate",tblKPITargets[KPI_Name],tblKPITargets[Target_Value]),"Met","Below Target")</f>
        <v>Met</v>
      </c>
      <c r="V1169" t="str">
        <f>IF(tblOperations[[#This Row],[SLA_Compliance]]&gt;=_xlfn.XLOOKUP('04_References'!$A$3,tblKPITargets[KPI_Name],tblKPITargets[Target_Value]),"Met","Below Target")</f>
        <v>Met</v>
      </c>
      <c r="W1169" t="str">
        <f>IF(tblOperations[[#This Row],[Quality_Pass_Rate]]&gt;=_xlfn.XLOOKUP('04_References'!$A$4,tblKPITargets[KPI_Name],tblKPITargets[Target_Value]),"Met","Below Target")</f>
        <v>Met</v>
      </c>
      <c r="X1169" t="str">
        <f>IF(tblOperations[[#This Row],[Average_Completion_Days]]&lt;=_xlfn.XLOOKUP('04_References'!$A$7,tblKPITargets[KPI_Name],tblKPITargets[Target_Value]),"Met","Below Target")</f>
        <v>Met</v>
      </c>
      <c r="Y1169" t="str">
        <f>IF(tblOperations[[#This Row],[Closing_Backlog]]&lt;=_xlfn.XLOOKUP('04_References'!$A$8,tblKPITargets[KPI_Name],tblKPITargets[Target_Value]),"Met","Below Target")</f>
        <v>Met</v>
      </c>
    </row>
    <row r="1170" spans="1:25">
      <c r="A1170" s="6" t="s">
        <v>1200</v>
      </c>
      <c r="B1170" s="7">
        <v>46077</v>
      </c>
      <c r="C1170" s="2" t="s">
        <v>48</v>
      </c>
      <c r="D1170" s="2" t="s">
        <v>19</v>
      </c>
      <c r="E1170" s="2">
        <v>0</v>
      </c>
      <c r="F1170" s="2">
        <v>47</v>
      </c>
      <c r="G1170" s="2">
        <v>47</v>
      </c>
      <c r="H1170" s="2">
        <v>47</v>
      </c>
      <c r="I1170" s="2">
        <v>0</v>
      </c>
      <c r="J1170" s="2">
        <v>0</v>
      </c>
      <c r="K1170" s="2">
        <v>0</v>
      </c>
      <c r="L1170" s="2">
        <v>1.3</v>
      </c>
      <c r="M1170" s="2">
        <v>0.98699999999999999</v>
      </c>
      <c r="N1170" s="2">
        <v>0.96899999999999997</v>
      </c>
      <c r="O1170" s="2">
        <v>4.5999999999999996</v>
      </c>
      <c r="P1170" s="2">
        <v>0.82</v>
      </c>
      <c r="Q1170" s="3">
        <v>1</v>
      </c>
      <c r="R1170" s="4" t="str">
        <f>TRIM(tblOperations[[#This Row],[Region]])</f>
        <v>South East</v>
      </c>
      <c r="S1170" s="4" t="str">
        <f>TRIM(tblOperations[[#This Row],[Team]])</f>
        <v>Workplace Services</v>
      </c>
      <c r="T1170" s="4" t="str">
        <f>_xlfn.XLOOKUP(R1170,tblRegionReference[Region],tblRegionReference[Area],"Not Found")</f>
        <v>South</v>
      </c>
      <c r="U1170" s="4" t="str">
        <f>IF(tblOperations[[#This Row],[Completion_Rate]]&gt;=_xlfn.XLOOKUP("Completion Rate",tblKPITargets[KPI_Name],tblKPITargets[Target_Value]),"Met","Below Target")</f>
        <v>Met</v>
      </c>
      <c r="V1170" t="str">
        <f>IF(tblOperations[[#This Row],[SLA_Compliance]]&gt;=_xlfn.XLOOKUP('04_References'!$A$3,tblKPITargets[KPI_Name],tblKPITargets[Target_Value]),"Met","Below Target")</f>
        <v>Met</v>
      </c>
      <c r="W1170" t="str">
        <f>IF(tblOperations[[#This Row],[Quality_Pass_Rate]]&gt;=_xlfn.XLOOKUP('04_References'!$A$4,tblKPITargets[KPI_Name],tblKPITargets[Target_Value]),"Met","Below Target")</f>
        <v>Met</v>
      </c>
      <c r="X1170" t="str">
        <f>IF(tblOperations[[#This Row],[Average_Completion_Days]]&lt;=_xlfn.XLOOKUP('04_References'!$A$7,tblKPITargets[KPI_Name],tblKPITargets[Target_Value]),"Met","Below Target")</f>
        <v>Met</v>
      </c>
      <c r="Y1170" t="str">
        <f>IF(tblOperations[[#This Row],[Closing_Backlog]]&lt;=_xlfn.XLOOKUP('04_References'!$A$8,tblKPITargets[KPI_Name],tblKPITargets[Target_Value]),"Met","Below Target")</f>
        <v>Met</v>
      </c>
    </row>
    <row r="1171" spans="1:25">
      <c r="A1171" s="8" t="s">
        <v>1201</v>
      </c>
      <c r="B1171" s="9">
        <v>46077</v>
      </c>
      <c r="C1171" s="4" t="s">
        <v>48</v>
      </c>
      <c r="D1171" s="4" t="s">
        <v>21</v>
      </c>
      <c r="E1171" s="4">
        <v>1104</v>
      </c>
      <c r="F1171" s="4">
        <v>63</v>
      </c>
      <c r="G1171" s="4">
        <v>1167</v>
      </c>
      <c r="H1171" s="4">
        <v>27</v>
      </c>
      <c r="I1171" s="4">
        <v>1140</v>
      </c>
      <c r="J1171" s="4">
        <v>0</v>
      </c>
      <c r="K1171" s="4">
        <v>0</v>
      </c>
      <c r="L1171" s="4">
        <v>8</v>
      </c>
      <c r="M1171" s="4">
        <v>0.6</v>
      </c>
      <c r="N1171" s="4">
        <v>0.99099999999999999</v>
      </c>
      <c r="O1171" s="4">
        <v>2.5</v>
      </c>
      <c r="P1171" s="4">
        <v>0.82499999999999996</v>
      </c>
      <c r="Q1171" s="5">
        <v>2.3E-2</v>
      </c>
      <c r="R1171" s="4" t="str">
        <f>TRIM(tblOperations[[#This Row],[Region]])</f>
        <v>South East</v>
      </c>
      <c r="S1171" s="4" t="str">
        <f>TRIM(tblOperations[[#This Row],[Team]])</f>
        <v>Facilities Response</v>
      </c>
      <c r="T1171" s="4" t="str">
        <f>_xlfn.XLOOKUP(R1171,tblRegionReference[Region],tblRegionReference[Area],"Not Found")</f>
        <v>South</v>
      </c>
      <c r="U1171" s="4" t="str">
        <f>IF(tblOperations[[#This Row],[Completion_Rate]]&gt;=_xlfn.XLOOKUP("Completion Rate",tblKPITargets[KPI_Name],tblKPITargets[Target_Value]),"Met","Below Target")</f>
        <v>Below Target</v>
      </c>
      <c r="V1171" t="str">
        <f>IF(tblOperations[[#This Row],[SLA_Compliance]]&gt;=_xlfn.XLOOKUP('04_References'!$A$3,tblKPITargets[KPI_Name],tblKPITargets[Target_Value]),"Met","Below Target")</f>
        <v>Below Target</v>
      </c>
      <c r="W1171" t="str">
        <f>IF(tblOperations[[#This Row],[Quality_Pass_Rate]]&gt;=_xlfn.XLOOKUP('04_References'!$A$4,tblKPITargets[KPI_Name],tblKPITargets[Target_Value]),"Met","Below Target")</f>
        <v>Met</v>
      </c>
      <c r="X1171" t="str">
        <f>IF(tblOperations[[#This Row],[Average_Completion_Days]]&lt;=_xlfn.XLOOKUP('04_References'!$A$7,tblKPITargets[KPI_Name],tblKPITargets[Target_Value]),"Met","Below Target")</f>
        <v>Below Target</v>
      </c>
      <c r="Y1171" t="str">
        <f>IF(tblOperations[[#This Row],[Closing_Backlog]]&lt;=_xlfn.XLOOKUP('04_References'!$A$8,tblKPITargets[KPI_Name],tblKPITargets[Target_Value]),"Met","Below Target")</f>
        <v>Below Target</v>
      </c>
    </row>
    <row r="1172" spans="1:25">
      <c r="A1172" s="6" t="s">
        <v>1202</v>
      </c>
      <c r="B1172" s="7">
        <v>46077</v>
      </c>
      <c r="C1172" s="2" t="s">
        <v>48</v>
      </c>
      <c r="D1172" s="2" t="s">
        <v>23</v>
      </c>
      <c r="E1172" s="2">
        <v>0</v>
      </c>
      <c r="F1172" s="2">
        <v>60</v>
      </c>
      <c r="G1172" s="2">
        <v>60</v>
      </c>
      <c r="H1172" s="2">
        <v>60</v>
      </c>
      <c r="I1172" s="2">
        <v>0</v>
      </c>
      <c r="J1172" s="2">
        <v>0</v>
      </c>
      <c r="K1172" s="2">
        <v>0</v>
      </c>
      <c r="L1172" s="2">
        <v>2.1</v>
      </c>
      <c r="M1172" s="2">
        <v>0.93400000000000005</v>
      </c>
      <c r="N1172" s="2">
        <v>1</v>
      </c>
      <c r="O1172" s="2">
        <v>4.2</v>
      </c>
      <c r="P1172" s="2">
        <v>0.75900000000000001</v>
      </c>
      <c r="Q1172" s="3">
        <v>1</v>
      </c>
      <c r="R1172" s="4" t="str">
        <f>TRIM(tblOperations[[#This Row],[Region]])</f>
        <v>South East</v>
      </c>
      <c r="S1172" s="4" t="str">
        <f>TRIM(tblOperations[[#This Row],[Team]])</f>
        <v>Estates Support</v>
      </c>
      <c r="T1172" s="4" t="str">
        <f>_xlfn.XLOOKUP(R1172,tblRegionReference[Region],tblRegionReference[Area],"Not Found")</f>
        <v>South</v>
      </c>
      <c r="U1172" s="4" t="str">
        <f>IF(tblOperations[[#This Row],[Completion_Rate]]&gt;=_xlfn.XLOOKUP("Completion Rate",tblKPITargets[KPI_Name],tblKPITargets[Target_Value]),"Met","Below Target")</f>
        <v>Met</v>
      </c>
      <c r="V1172" t="str">
        <f>IF(tblOperations[[#This Row],[SLA_Compliance]]&gt;=_xlfn.XLOOKUP('04_References'!$A$3,tblKPITargets[KPI_Name],tblKPITargets[Target_Value]),"Met","Below Target")</f>
        <v>Met</v>
      </c>
      <c r="W1172" t="str">
        <f>IF(tblOperations[[#This Row],[Quality_Pass_Rate]]&gt;=_xlfn.XLOOKUP('04_References'!$A$4,tblKPITargets[KPI_Name],tblKPITargets[Target_Value]),"Met","Below Target")</f>
        <v>Met</v>
      </c>
      <c r="X1172" t="str">
        <f>IF(tblOperations[[#This Row],[Average_Completion_Days]]&lt;=_xlfn.XLOOKUP('04_References'!$A$7,tblKPITargets[KPI_Name],tblKPITargets[Target_Value]),"Met","Below Target")</f>
        <v>Met</v>
      </c>
      <c r="Y1172" t="str">
        <f>IF(tblOperations[[#This Row],[Closing_Backlog]]&lt;=_xlfn.XLOOKUP('04_References'!$A$8,tblKPITargets[KPI_Name],tblKPITargets[Target_Value]),"Met","Below Target")</f>
        <v>Met</v>
      </c>
    </row>
    <row r="1173" spans="1:25">
      <c r="A1173" s="8" t="s">
        <v>1203</v>
      </c>
      <c r="B1173" s="9">
        <v>46077</v>
      </c>
      <c r="C1173" s="4" t="s">
        <v>48</v>
      </c>
      <c r="D1173" s="4" t="s">
        <v>25</v>
      </c>
      <c r="E1173" s="4">
        <v>374</v>
      </c>
      <c r="F1173" s="4">
        <v>38</v>
      </c>
      <c r="G1173" s="4">
        <v>412</v>
      </c>
      <c r="H1173" s="4">
        <v>31</v>
      </c>
      <c r="I1173" s="4">
        <v>381</v>
      </c>
      <c r="J1173" s="4">
        <v>0</v>
      </c>
      <c r="K1173" s="4">
        <v>0</v>
      </c>
      <c r="L1173" s="4">
        <v>8</v>
      </c>
      <c r="M1173" s="4">
        <v>0.6</v>
      </c>
      <c r="N1173" s="4">
        <v>0.98299999999999998</v>
      </c>
      <c r="O1173" s="4">
        <v>2.5</v>
      </c>
      <c r="P1173" s="4">
        <v>0.751</v>
      </c>
      <c r="Q1173" s="5">
        <v>7.4999999999999997E-2</v>
      </c>
      <c r="R1173" s="4" t="str">
        <f>TRIM(tblOperations[[#This Row],[Region]])</f>
        <v>South East</v>
      </c>
      <c r="S1173" s="4" t="str">
        <f>TRIM(tblOperations[[#This Row],[Team]])</f>
        <v>Workplace Projects</v>
      </c>
      <c r="T1173" s="4" t="str">
        <f>_xlfn.XLOOKUP(R1173,tblRegionReference[Region],tblRegionReference[Area],"Not Found")</f>
        <v>South</v>
      </c>
      <c r="U1173" s="4" t="str">
        <f>IF(tblOperations[[#This Row],[Completion_Rate]]&gt;=_xlfn.XLOOKUP("Completion Rate",tblKPITargets[KPI_Name],tblKPITargets[Target_Value]),"Met","Below Target")</f>
        <v>Below Target</v>
      </c>
      <c r="V1173" t="str">
        <f>IF(tblOperations[[#This Row],[SLA_Compliance]]&gt;=_xlfn.XLOOKUP('04_References'!$A$3,tblKPITargets[KPI_Name],tblKPITargets[Target_Value]),"Met","Below Target")</f>
        <v>Below Target</v>
      </c>
      <c r="W1173" t="str">
        <f>IF(tblOperations[[#This Row],[Quality_Pass_Rate]]&gt;=_xlfn.XLOOKUP('04_References'!$A$4,tblKPITargets[KPI_Name],tblKPITargets[Target_Value]),"Met","Below Target")</f>
        <v>Met</v>
      </c>
      <c r="X1173" t="str">
        <f>IF(tblOperations[[#This Row],[Average_Completion_Days]]&lt;=_xlfn.XLOOKUP('04_References'!$A$7,tblKPITargets[KPI_Name],tblKPITargets[Target_Value]),"Met","Below Target")</f>
        <v>Below Target</v>
      </c>
      <c r="Y1173" t="str">
        <f>IF(tblOperations[[#This Row],[Closing_Backlog]]&lt;=_xlfn.XLOOKUP('04_References'!$A$8,tblKPITargets[KPI_Name],tblKPITargets[Target_Value]),"Met","Below Target")</f>
        <v>Below Target</v>
      </c>
    </row>
    <row r="1174" spans="1:25">
      <c r="A1174" s="6" t="s">
        <v>1204</v>
      </c>
      <c r="B1174" s="7">
        <v>46077</v>
      </c>
      <c r="C1174" s="2" t="s">
        <v>53</v>
      </c>
      <c r="D1174" s="2" t="s">
        <v>19</v>
      </c>
      <c r="E1174" s="2">
        <v>589</v>
      </c>
      <c r="F1174" s="2">
        <v>38</v>
      </c>
      <c r="G1174" s="2">
        <v>627</v>
      </c>
      <c r="H1174" s="2">
        <v>29</v>
      </c>
      <c r="I1174" s="2">
        <v>598</v>
      </c>
      <c r="J1174" s="2">
        <v>0</v>
      </c>
      <c r="K1174" s="2">
        <v>0</v>
      </c>
      <c r="L1174" s="2">
        <v>8</v>
      </c>
      <c r="M1174" s="2">
        <v>0.6</v>
      </c>
      <c r="N1174" s="2">
        <v>0.97299999999999998</v>
      </c>
      <c r="O1174" s="2">
        <v>2.5</v>
      </c>
      <c r="P1174" s="2">
        <v>0.65700000000000003</v>
      </c>
      <c r="Q1174" s="3">
        <v>4.5999999999999999E-2</v>
      </c>
      <c r="R1174" s="4" t="str">
        <f>TRIM(tblOperations[[#This Row],[Region]])</f>
        <v>Wales</v>
      </c>
      <c r="S1174" s="4" t="str">
        <f>TRIM(tblOperations[[#This Row],[Team]])</f>
        <v>Workplace Services</v>
      </c>
      <c r="T1174" s="4" t="str">
        <f>_xlfn.XLOOKUP(R1174,tblRegionReference[Region],tblRegionReference[Area],"Not Found")</f>
        <v>Wales</v>
      </c>
      <c r="U1174" s="4" t="str">
        <f>IF(tblOperations[[#This Row],[Completion_Rate]]&gt;=_xlfn.XLOOKUP("Completion Rate",tblKPITargets[KPI_Name],tblKPITargets[Target_Value]),"Met","Below Target")</f>
        <v>Below Target</v>
      </c>
      <c r="V1174" t="str">
        <f>IF(tblOperations[[#This Row],[SLA_Compliance]]&gt;=_xlfn.XLOOKUP('04_References'!$A$3,tblKPITargets[KPI_Name],tblKPITargets[Target_Value]),"Met","Below Target")</f>
        <v>Below Target</v>
      </c>
      <c r="W1174" t="str">
        <f>IF(tblOperations[[#This Row],[Quality_Pass_Rate]]&gt;=_xlfn.XLOOKUP('04_References'!$A$4,tblKPITargets[KPI_Name],tblKPITargets[Target_Value]),"Met","Below Target")</f>
        <v>Met</v>
      </c>
      <c r="X1174" t="str">
        <f>IF(tblOperations[[#This Row],[Average_Completion_Days]]&lt;=_xlfn.XLOOKUP('04_References'!$A$7,tblKPITargets[KPI_Name],tblKPITargets[Target_Value]),"Met","Below Target")</f>
        <v>Below Target</v>
      </c>
      <c r="Y1174" t="str">
        <f>IF(tblOperations[[#This Row],[Closing_Backlog]]&lt;=_xlfn.XLOOKUP('04_References'!$A$8,tblKPITargets[KPI_Name],tblKPITargets[Target_Value]),"Met","Below Target")</f>
        <v>Below Target</v>
      </c>
    </row>
    <row r="1175" spans="1:25">
      <c r="A1175" s="8" t="s">
        <v>1205</v>
      </c>
      <c r="B1175" s="9">
        <v>46077</v>
      </c>
      <c r="C1175" s="4" t="s">
        <v>53</v>
      </c>
      <c r="D1175" s="4" t="s">
        <v>21</v>
      </c>
      <c r="E1175" s="4">
        <v>629</v>
      </c>
      <c r="F1175" s="4">
        <v>37</v>
      </c>
      <c r="G1175" s="4">
        <v>666</v>
      </c>
      <c r="H1175" s="4">
        <v>23</v>
      </c>
      <c r="I1175" s="4">
        <v>643</v>
      </c>
      <c r="J1175" s="4">
        <v>0</v>
      </c>
      <c r="K1175" s="4">
        <v>0</v>
      </c>
      <c r="L1175" s="4">
        <v>8</v>
      </c>
      <c r="M1175" s="4">
        <v>0.6</v>
      </c>
      <c r="N1175" s="4">
        <v>0.99099999999999999</v>
      </c>
      <c r="O1175" s="4">
        <v>2.5</v>
      </c>
      <c r="P1175" s="4">
        <v>0.755</v>
      </c>
      <c r="Q1175" s="5">
        <v>3.5000000000000003E-2</v>
      </c>
      <c r="R1175" s="4" t="str">
        <f>TRIM(tblOperations[[#This Row],[Region]])</f>
        <v>Wales</v>
      </c>
      <c r="S1175" s="4" t="str">
        <f>TRIM(tblOperations[[#This Row],[Team]])</f>
        <v>Facilities Response</v>
      </c>
      <c r="T1175" s="4" t="str">
        <f>_xlfn.XLOOKUP(R1175,tblRegionReference[Region],tblRegionReference[Area],"Not Found")</f>
        <v>Wales</v>
      </c>
      <c r="U1175" s="4" t="str">
        <f>IF(tblOperations[[#This Row],[Completion_Rate]]&gt;=_xlfn.XLOOKUP("Completion Rate",tblKPITargets[KPI_Name],tblKPITargets[Target_Value]),"Met","Below Target")</f>
        <v>Below Target</v>
      </c>
      <c r="V1175" t="str">
        <f>IF(tblOperations[[#This Row],[SLA_Compliance]]&gt;=_xlfn.XLOOKUP('04_References'!$A$3,tblKPITargets[KPI_Name],tblKPITargets[Target_Value]),"Met","Below Target")</f>
        <v>Below Target</v>
      </c>
      <c r="W1175" t="str">
        <f>IF(tblOperations[[#This Row],[Quality_Pass_Rate]]&gt;=_xlfn.XLOOKUP('04_References'!$A$4,tblKPITargets[KPI_Name],tblKPITargets[Target_Value]),"Met","Below Target")</f>
        <v>Met</v>
      </c>
      <c r="X1175" t="str">
        <f>IF(tblOperations[[#This Row],[Average_Completion_Days]]&lt;=_xlfn.XLOOKUP('04_References'!$A$7,tblKPITargets[KPI_Name],tblKPITargets[Target_Value]),"Met","Below Target")</f>
        <v>Below Target</v>
      </c>
      <c r="Y1175" t="str">
        <f>IF(tblOperations[[#This Row],[Closing_Backlog]]&lt;=_xlfn.XLOOKUP('04_References'!$A$8,tblKPITargets[KPI_Name],tblKPITargets[Target_Value]),"Met","Below Target")</f>
        <v>Below Target</v>
      </c>
    </row>
    <row r="1176" spans="1:25">
      <c r="A1176" s="6" t="s">
        <v>1206</v>
      </c>
      <c r="B1176" s="7">
        <v>46077</v>
      </c>
      <c r="C1176" s="2" t="s">
        <v>53</v>
      </c>
      <c r="D1176" s="2" t="s">
        <v>23</v>
      </c>
      <c r="E1176" s="2">
        <v>436</v>
      </c>
      <c r="F1176" s="2">
        <v>33</v>
      </c>
      <c r="G1176" s="2">
        <v>469</v>
      </c>
      <c r="H1176" s="2">
        <v>27</v>
      </c>
      <c r="I1176" s="2">
        <v>442</v>
      </c>
      <c r="J1176" s="2">
        <v>0</v>
      </c>
      <c r="K1176" s="2">
        <v>0</v>
      </c>
      <c r="L1176" s="2">
        <v>8</v>
      </c>
      <c r="M1176" s="2">
        <v>0.6</v>
      </c>
      <c r="N1176" s="2">
        <v>1</v>
      </c>
      <c r="O1176" s="2">
        <v>2.5</v>
      </c>
      <c r="P1176" s="2">
        <v>0.74</v>
      </c>
      <c r="Q1176" s="3">
        <v>5.8000000000000003E-2</v>
      </c>
      <c r="R1176" s="4" t="str">
        <f>TRIM(tblOperations[[#This Row],[Region]])</f>
        <v>Wales</v>
      </c>
      <c r="S1176" s="4" t="str">
        <f>TRIM(tblOperations[[#This Row],[Team]])</f>
        <v>Estates Support</v>
      </c>
      <c r="T1176" s="4" t="str">
        <f>_xlfn.XLOOKUP(R1176,tblRegionReference[Region],tblRegionReference[Area],"Not Found")</f>
        <v>Wales</v>
      </c>
      <c r="U1176" s="4" t="str">
        <f>IF(tblOperations[[#This Row],[Completion_Rate]]&gt;=_xlfn.XLOOKUP("Completion Rate",tblKPITargets[KPI_Name],tblKPITargets[Target_Value]),"Met","Below Target")</f>
        <v>Below Target</v>
      </c>
      <c r="V1176" t="str">
        <f>IF(tblOperations[[#This Row],[SLA_Compliance]]&gt;=_xlfn.XLOOKUP('04_References'!$A$3,tblKPITargets[KPI_Name],tblKPITargets[Target_Value]),"Met","Below Target")</f>
        <v>Below Target</v>
      </c>
      <c r="W1176" t="str">
        <f>IF(tblOperations[[#This Row],[Quality_Pass_Rate]]&gt;=_xlfn.XLOOKUP('04_References'!$A$4,tblKPITargets[KPI_Name],tblKPITargets[Target_Value]),"Met","Below Target")</f>
        <v>Met</v>
      </c>
      <c r="X1176" t="str">
        <f>IF(tblOperations[[#This Row],[Average_Completion_Days]]&lt;=_xlfn.XLOOKUP('04_References'!$A$7,tblKPITargets[KPI_Name],tblKPITargets[Target_Value]),"Met","Below Target")</f>
        <v>Below Target</v>
      </c>
      <c r="Y1176" t="str">
        <f>IF(tblOperations[[#This Row],[Closing_Backlog]]&lt;=_xlfn.XLOOKUP('04_References'!$A$8,tblKPITargets[KPI_Name],tblKPITargets[Target_Value]),"Met","Below Target")</f>
        <v>Below Target</v>
      </c>
    </row>
    <row r="1177" spans="1:25">
      <c r="A1177" s="8" t="s">
        <v>1207</v>
      </c>
      <c r="B1177" s="9">
        <v>46077</v>
      </c>
      <c r="C1177" s="4" t="s">
        <v>53</v>
      </c>
      <c r="D1177" s="4" t="s">
        <v>25</v>
      </c>
      <c r="E1177" s="4">
        <v>0</v>
      </c>
      <c r="F1177" s="4">
        <v>43</v>
      </c>
      <c r="G1177" s="4">
        <v>43</v>
      </c>
      <c r="H1177" s="4">
        <v>43</v>
      </c>
      <c r="I1177" s="4">
        <v>0</v>
      </c>
      <c r="J1177" s="4">
        <v>0</v>
      </c>
      <c r="K1177" s="4">
        <v>0</v>
      </c>
      <c r="L1177" s="4">
        <v>1.3</v>
      </c>
      <c r="M1177" s="4">
        <v>0.96599999999999997</v>
      </c>
      <c r="N1177" s="4">
        <v>0.99199999999999999</v>
      </c>
      <c r="O1177" s="4">
        <v>4.7</v>
      </c>
      <c r="P1177" s="4">
        <v>0.64900000000000002</v>
      </c>
      <c r="Q1177" s="5">
        <v>1</v>
      </c>
      <c r="R1177" s="4" t="str">
        <f>TRIM(tblOperations[[#This Row],[Region]])</f>
        <v>Wales</v>
      </c>
      <c r="S1177" s="4" t="str">
        <f>TRIM(tblOperations[[#This Row],[Team]])</f>
        <v>Workplace Projects</v>
      </c>
      <c r="T1177" s="4" t="str">
        <f>_xlfn.XLOOKUP(R1177,tblRegionReference[Region],tblRegionReference[Area],"Not Found")</f>
        <v>Wales</v>
      </c>
      <c r="U1177" s="4" t="str">
        <f>IF(tblOperations[[#This Row],[Completion_Rate]]&gt;=_xlfn.XLOOKUP("Completion Rate",tblKPITargets[KPI_Name],tblKPITargets[Target_Value]),"Met","Below Target")</f>
        <v>Met</v>
      </c>
      <c r="V1177" t="str">
        <f>IF(tblOperations[[#This Row],[SLA_Compliance]]&gt;=_xlfn.XLOOKUP('04_References'!$A$3,tblKPITargets[KPI_Name],tblKPITargets[Target_Value]),"Met","Below Target")</f>
        <v>Met</v>
      </c>
      <c r="W1177" t="str">
        <f>IF(tblOperations[[#This Row],[Quality_Pass_Rate]]&gt;=_xlfn.XLOOKUP('04_References'!$A$4,tblKPITargets[KPI_Name],tblKPITargets[Target_Value]),"Met","Below Target")</f>
        <v>Met</v>
      </c>
      <c r="X1177" t="str">
        <f>IF(tblOperations[[#This Row],[Average_Completion_Days]]&lt;=_xlfn.XLOOKUP('04_References'!$A$7,tblKPITargets[KPI_Name],tblKPITargets[Target_Value]),"Met","Below Target")</f>
        <v>Met</v>
      </c>
      <c r="Y1177" t="str">
        <f>IF(tblOperations[[#This Row],[Closing_Backlog]]&lt;=_xlfn.XLOOKUP('04_References'!$A$8,tblKPITargets[KPI_Name],tblKPITargets[Target_Value]),"Met","Below Target")</f>
        <v>Met</v>
      </c>
    </row>
    <row r="1178" spans="1:25">
      <c r="A1178" s="6" t="s">
        <v>1208</v>
      </c>
      <c r="B1178" s="7">
        <v>46078</v>
      </c>
      <c r="C1178" s="2" t="s">
        <v>18</v>
      </c>
      <c r="D1178" s="2" t="s">
        <v>19</v>
      </c>
      <c r="E1178" s="2">
        <v>182</v>
      </c>
      <c r="F1178" s="2">
        <v>27</v>
      </c>
      <c r="G1178" s="2">
        <v>209</v>
      </c>
      <c r="H1178" s="2">
        <v>45</v>
      </c>
      <c r="I1178" s="2">
        <v>164</v>
      </c>
      <c r="J1178" s="2">
        <v>0</v>
      </c>
      <c r="K1178" s="2">
        <v>0</v>
      </c>
      <c r="L1178" s="2">
        <v>8</v>
      </c>
      <c r="M1178" s="2">
        <v>0.6</v>
      </c>
      <c r="N1178" s="2">
        <v>0.96799999999999997</v>
      </c>
      <c r="O1178" s="2">
        <v>2.5</v>
      </c>
      <c r="P1178" s="2">
        <v>0.81299999999999994</v>
      </c>
      <c r="Q1178" s="3">
        <v>0.215</v>
      </c>
      <c r="R1178" s="4" t="str">
        <f>TRIM(tblOperations[[#This Row],[Region]])</f>
        <v>Scotland</v>
      </c>
      <c r="S1178" s="4" t="str">
        <f>TRIM(tblOperations[[#This Row],[Team]])</f>
        <v>Workplace Services</v>
      </c>
      <c r="T1178" s="4" t="str">
        <f>_xlfn.XLOOKUP(R1178,tblRegionReference[Region],tblRegionReference[Area],"Not Found")</f>
        <v>North</v>
      </c>
      <c r="U1178" s="4" t="str">
        <f>IF(tblOperations[[#This Row],[Completion_Rate]]&gt;=_xlfn.XLOOKUP("Completion Rate",tblKPITargets[KPI_Name],tblKPITargets[Target_Value]),"Met","Below Target")</f>
        <v>Below Target</v>
      </c>
      <c r="V1178" t="str">
        <f>IF(tblOperations[[#This Row],[SLA_Compliance]]&gt;=_xlfn.XLOOKUP('04_References'!$A$3,tblKPITargets[KPI_Name],tblKPITargets[Target_Value]),"Met","Below Target")</f>
        <v>Below Target</v>
      </c>
      <c r="W1178" t="str">
        <f>IF(tblOperations[[#This Row],[Quality_Pass_Rate]]&gt;=_xlfn.XLOOKUP('04_References'!$A$4,tblKPITargets[KPI_Name],tblKPITargets[Target_Value]),"Met","Below Target")</f>
        <v>Met</v>
      </c>
      <c r="X1178" t="str">
        <f>IF(tblOperations[[#This Row],[Average_Completion_Days]]&lt;=_xlfn.XLOOKUP('04_References'!$A$7,tblKPITargets[KPI_Name],tblKPITargets[Target_Value]),"Met","Below Target")</f>
        <v>Below Target</v>
      </c>
      <c r="Y1178" t="str">
        <f>IF(tblOperations[[#This Row],[Closing_Backlog]]&lt;=_xlfn.XLOOKUP('04_References'!$A$8,tblKPITargets[KPI_Name],tblKPITargets[Target_Value]),"Met","Below Target")</f>
        <v>Below Target</v>
      </c>
    </row>
    <row r="1179" spans="1:25">
      <c r="A1179" s="8" t="s">
        <v>1209</v>
      </c>
      <c r="B1179" s="9">
        <v>46078</v>
      </c>
      <c r="C1179" s="4" t="s">
        <v>18</v>
      </c>
      <c r="D1179" s="4" t="s">
        <v>21</v>
      </c>
      <c r="E1179" s="4">
        <v>0</v>
      </c>
      <c r="F1179" s="4">
        <v>59</v>
      </c>
      <c r="G1179" s="4">
        <v>59</v>
      </c>
      <c r="H1179" s="4">
        <v>54</v>
      </c>
      <c r="I1179" s="4">
        <v>5</v>
      </c>
      <c r="J1179" s="4">
        <v>0</v>
      </c>
      <c r="K1179" s="4">
        <v>0</v>
      </c>
      <c r="L1179" s="4">
        <v>1.8</v>
      </c>
      <c r="M1179" s="4">
        <v>0.99199999999999999</v>
      </c>
      <c r="N1179" s="4">
        <v>0.996</v>
      </c>
      <c r="O1179" s="4">
        <v>4</v>
      </c>
      <c r="P1179" s="4">
        <v>0.66500000000000004</v>
      </c>
      <c r="Q1179" s="5">
        <v>0.91500000000000004</v>
      </c>
      <c r="R1179" s="4" t="str">
        <f>TRIM(tblOperations[[#This Row],[Region]])</f>
        <v>Scotland</v>
      </c>
      <c r="S1179" s="4" t="str">
        <f>TRIM(tblOperations[[#This Row],[Team]])</f>
        <v>Facilities Response</v>
      </c>
      <c r="T1179" s="4" t="str">
        <f>_xlfn.XLOOKUP(R1179,tblRegionReference[Region],tblRegionReference[Area],"Not Found")</f>
        <v>North</v>
      </c>
      <c r="U1179" s="4" t="str">
        <f>IF(tblOperations[[#This Row],[Completion_Rate]]&gt;=_xlfn.XLOOKUP("Completion Rate",tblKPITargets[KPI_Name],tblKPITargets[Target_Value]),"Met","Below Target")</f>
        <v>Below Target</v>
      </c>
      <c r="V1179" t="str">
        <f>IF(tblOperations[[#This Row],[SLA_Compliance]]&gt;=_xlfn.XLOOKUP('04_References'!$A$3,tblKPITargets[KPI_Name],tblKPITargets[Target_Value]),"Met","Below Target")</f>
        <v>Met</v>
      </c>
      <c r="W1179" t="str">
        <f>IF(tblOperations[[#This Row],[Quality_Pass_Rate]]&gt;=_xlfn.XLOOKUP('04_References'!$A$4,tblKPITargets[KPI_Name],tblKPITargets[Target_Value]),"Met","Below Target")</f>
        <v>Met</v>
      </c>
      <c r="X1179" t="str">
        <f>IF(tblOperations[[#This Row],[Average_Completion_Days]]&lt;=_xlfn.XLOOKUP('04_References'!$A$7,tblKPITargets[KPI_Name],tblKPITargets[Target_Value]),"Met","Below Target")</f>
        <v>Met</v>
      </c>
      <c r="Y1179" t="str">
        <f>IF(tblOperations[[#This Row],[Closing_Backlog]]&lt;=_xlfn.XLOOKUP('04_References'!$A$8,tblKPITargets[KPI_Name],tblKPITargets[Target_Value]),"Met","Below Target")</f>
        <v>Met</v>
      </c>
    </row>
    <row r="1180" spans="1:25">
      <c r="A1180" s="6" t="s">
        <v>1210</v>
      </c>
      <c r="B1180" s="7">
        <v>46078</v>
      </c>
      <c r="C1180" s="2" t="s">
        <v>18</v>
      </c>
      <c r="D1180" s="2" t="s">
        <v>23</v>
      </c>
      <c r="E1180" s="2">
        <v>318</v>
      </c>
      <c r="F1180" s="2">
        <v>60</v>
      </c>
      <c r="G1180" s="2">
        <v>378</v>
      </c>
      <c r="H1180" s="2">
        <v>40</v>
      </c>
      <c r="I1180" s="2">
        <v>338</v>
      </c>
      <c r="J1180" s="2">
        <v>0</v>
      </c>
      <c r="K1180" s="2">
        <v>0</v>
      </c>
      <c r="L1180" s="2">
        <v>8</v>
      </c>
      <c r="M1180" s="2">
        <v>0.6</v>
      </c>
      <c r="N1180" s="2">
        <v>0.995</v>
      </c>
      <c r="O1180" s="2">
        <v>2.5</v>
      </c>
      <c r="P1180" s="2">
        <v>0.7</v>
      </c>
      <c r="Q1180" s="3">
        <v>0.106</v>
      </c>
      <c r="R1180" s="4" t="str">
        <f>TRIM(tblOperations[[#This Row],[Region]])</f>
        <v>Scotland</v>
      </c>
      <c r="S1180" s="4" t="str">
        <f>TRIM(tblOperations[[#This Row],[Team]])</f>
        <v>Estates Support</v>
      </c>
      <c r="T1180" s="4" t="str">
        <f>_xlfn.XLOOKUP(R1180,tblRegionReference[Region],tblRegionReference[Area],"Not Found")</f>
        <v>North</v>
      </c>
      <c r="U1180" s="4" t="str">
        <f>IF(tblOperations[[#This Row],[Completion_Rate]]&gt;=_xlfn.XLOOKUP("Completion Rate",tblKPITargets[KPI_Name],tblKPITargets[Target_Value]),"Met","Below Target")</f>
        <v>Below Target</v>
      </c>
      <c r="V1180" t="str">
        <f>IF(tblOperations[[#This Row],[SLA_Compliance]]&gt;=_xlfn.XLOOKUP('04_References'!$A$3,tblKPITargets[KPI_Name],tblKPITargets[Target_Value]),"Met","Below Target")</f>
        <v>Below Target</v>
      </c>
      <c r="W1180" t="str">
        <f>IF(tblOperations[[#This Row],[Quality_Pass_Rate]]&gt;=_xlfn.XLOOKUP('04_References'!$A$4,tblKPITargets[KPI_Name],tblKPITargets[Target_Value]),"Met","Below Target")</f>
        <v>Met</v>
      </c>
      <c r="X1180" t="str">
        <f>IF(tblOperations[[#This Row],[Average_Completion_Days]]&lt;=_xlfn.XLOOKUP('04_References'!$A$7,tblKPITargets[KPI_Name],tblKPITargets[Target_Value]),"Met","Below Target")</f>
        <v>Below Target</v>
      </c>
      <c r="Y1180" t="str">
        <f>IF(tblOperations[[#This Row],[Closing_Backlog]]&lt;=_xlfn.XLOOKUP('04_References'!$A$8,tblKPITargets[KPI_Name],tblKPITargets[Target_Value]),"Met","Below Target")</f>
        <v>Below Target</v>
      </c>
    </row>
    <row r="1181" spans="1:25">
      <c r="A1181" s="8" t="s">
        <v>1211</v>
      </c>
      <c r="B1181" s="9">
        <v>46078</v>
      </c>
      <c r="C1181" s="4" t="s">
        <v>18</v>
      </c>
      <c r="D1181" s="4" t="s">
        <v>25</v>
      </c>
      <c r="E1181" s="4">
        <v>0</v>
      </c>
      <c r="F1181" s="4">
        <v>27</v>
      </c>
      <c r="G1181" s="4">
        <v>27</v>
      </c>
      <c r="H1181" s="4">
        <v>27</v>
      </c>
      <c r="I1181" s="4">
        <v>0</v>
      </c>
      <c r="J1181" s="4">
        <v>0</v>
      </c>
      <c r="K1181" s="4">
        <v>0</v>
      </c>
      <c r="L1181" s="4">
        <v>1</v>
      </c>
      <c r="M1181" s="4">
        <v>0.99299999999999999</v>
      </c>
      <c r="N1181" s="4">
        <v>0.97699999999999998</v>
      </c>
      <c r="O1181" s="4">
        <v>4.7</v>
      </c>
      <c r="P1181" s="4">
        <v>0.69499999999999995</v>
      </c>
      <c r="Q1181" s="5">
        <v>1</v>
      </c>
      <c r="R1181" s="4" t="str">
        <f>TRIM(tblOperations[[#This Row],[Region]])</f>
        <v>Scotland</v>
      </c>
      <c r="S1181" s="4" t="str">
        <f>TRIM(tblOperations[[#This Row],[Team]])</f>
        <v>Workplace Projects</v>
      </c>
      <c r="T1181" s="4" t="str">
        <f>_xlfn.XLOOKUP(R1181,tblRegionReference[Region],tblRegionReference[Area],"Not Found")</f>
        <v>North</v>
      </c>
      <c r="U1181" s="4" t="str">
        <f>IF(tblOperations[[#This Row],[Completion_Rate]]&gt;=_xlfn.XLOOKUP("Completion Rate",tblKPITargets[KPI_Name],tblKPITargets[Target_Value]),"Met","Below Target")</f>
        <v>Met</v>
      </c>
      <c r="V1181" t="str">
        <f>IF(tblOperations[[#This Row],[SLA_Compliance]]&gt;=_xlfn.XLOOKUP('04_References'!$A$3,tblKPITargets[KPI_Name],tblKPITargets[Target_Value]),"Met","Below Target")</f>
        <v>Met</v>
      </c>
      <c r="W1181" t="str">
        <f>IF(tblOperations[[#This Row],[Quality_Pass_Rate]]&gt;=_xlfn.XLOOKUP('04_References'!$A$4,tblKPITargets[KPI_Name],tblKPITargets[Target_Value]),"Met","Below Target")</f>
        <v>Met</v>
      </c>
      <c r="X1181" t="str">
        <f>IF(tblOperations[[#This Row],[Average_Completion_Days]]&lt;=_xlfn.XLOOKUP('04_References'!$A$7,tblKPITargets[KPI_Name],tblKPITargets[Target_Value]),"Met","Below Target")</f>
        <v>Met</v>
      </c>
      <c r="Y1181" t="str">
        <f>IF(tblOperations[[#This Row],[Closing_Backlog]]&lt;=_xlfn.XLOOKUP('04_References'!$A$8,tblKPITargets[KPI_Name],tblKPITargets[Target_Value]),"Met","Below Target")</f>
        <v>Met</v>
      </c>
    </row>
    <row r="1182" spans="1:25">
      <c r="A1182" s="6" t="s">
        <v>1212</v>
      </c>
      <c r="B1182" s="7">
        <v>46078</v>
      </c>
      <c r="C1182" s="2" t="s">
        <v>27</v>
      </c>
      <c r="D1182" s="2" t="s">
        <v>19</v>
      </c>
      <c r="E1182" s="2">
        <v>21</v>
      </c>
      <c r="F1182" s="2">
        <v>60</v>
      </c>
      <c r="G1182" s="2">
        <v>81</v>
      </c>
      <c r="H1182" s="2">
        <v>46</v>
      </c>
      <c r="I1182" s="2">
        <v>35</v>
      </c>
      <c r="J1182" s="2">
        <v>0</v>
      </c>
      <c r="K1182" s="2">
        <v>0</v>
      </c>
      <c r="L1182" s="2">
        <v>3.7</v>
      </c>
      <c r="M1182" s="2">
        <v>0.77900000000000003</v>
      </c>
      <c r="N1182" s="2">
        <v>0.98299999999999998</v>
      </c>
      <c r="O1182" s="2">
        <v>3.4</v>
      </c>
      <c r="P1182" s="2">
        <v>0.79400000000000004</v>
      </c>
      <c r="Q1182" s="3">
        <v>0.56799999999999995</v>
      </c>
      <c r="R1182" s="4" t="str">
        <f>TRIM(tblOperations[[#This Row],[Region]])</f>
        <v>North East</v>
      </c>
      <c r="S1182" s="4" t="str">
        <f>TRIM(tblOperations[[#This Row],[Team]])</f>
        <v>Workplace Services</v>
      </c>
      <c r="T1182" s="4" t="str">
        <f>_xlfn.XLOOKUP(R1182,tblRegionReference[Region],tblRegionReference[Area],"Not Found")</f>
        <v>North</v>
      </c>
      <c r="U1182" s="4" t="str">
        <f>IF(tblOperations[[#This Row],[Completion_Rate]]&gt;=_xlfn.XLOOKUP("Completion Rate",tblKPITargets[KPI_Name],tblKPITargets[Target_Value]),"Met","Below Target")</f>
        <v>Below Target</v>
      </c>
      <c r="V1182" t="str">
        <f>IF(tblOperations[[#This Row],[SLA_Compliance]]&gt;=_xlfn.XLOOKUP('04_References'!$A$3,tblKPITargets[KPI_Name],tblKPITargets[Target_Value]),"Met","Below Target")</f>
        <v>Below Target</v>
      </c>
      <c r="W1182" t="str">
        <f>IF(tblOperations[[#This Row],[Quality_Pass_Rate]]&gt;=_xlfn.XLOOKUP('04_References'!$A$4,tblKPITargets[KPI_Name],tblKPITargets[Target_Value]),"Met","Below Target")</f>
        <v>Met</v>
      </c>
      <c r="X1182" t="str">
        <f>IF(tblOperations[[#This Row],[Average_Completion_Days]]&lt;=_xlfn.XLOOKUP('04_References'!$A$7,tblKPITargets[KPI_Name],tblKPITargets[Target_Value]),"Met","Below Target")</f>
        <v>Below Target</v>
      </c>
      <c r="Y1182" t="str">
        <f>IF(tblOperations[[#This Row],[Closing_Backlog]]&lt;=_xlfn.XLOOKUP('04_References'!$A$8,tblKPITargets[KPI_Name],tblKPITargets[Target_Value]),"Met","Below Target")</f>
        <v>Below Target</v>
      </c>
    </row>
    <row r="1183" spans="1:25">
      <c r="A1183" s="8" t="s">
        <v>1213</v>
      </c>
      <c r="B1183" s="9">
        <v>46078</v>
      </c>
      <c r="C1183" s="4" t="s">
        <v>27</v>
      </c>
      <c r="D1183" s="4" t="s">
        <v>21</v>
      </c>
      <c r="E1183" s="4">
        <v>0</v>
      </c>
      <c r="F1183" s="4">
        <v>53</v>
      </c>
      <c r="G1183" s="4">
        <v>53</v>
      </c>
      <c r="H1183" s="4">
        <v>52</v>
      </c>
      <c r="I1183" s="4">
        <v>1</v>
      </c>
      <c r="J1183" s="4">
        <v>0</v>
      </c>
      <c r="K1183" s="4">
        <v>0</v>
      </c>
      <c r="L1183" s="4">
        <v>1.8</v>
      </c>
      <c r="M1183" s="4">
        <v>0.96199999999999997</v>
      </c>
      <c r="N1183" s="4">
        <v>0.97799999999999998</v>
      </c>
      <c r="O1183" s="4">
        <v>4.3</v>
      </c>
      <c r="P1183" s="4">
        <v>0.626</v>
      </c>
      <c r="Q1183" s="5">
        <v>0.98099999999999998</v>
      </c>
      <c r="R1183" s="4" t="str">
        <f>TRIM(tblOperations[[#This Row],[Region]])</f>
        <v>North East</v>
      </c>
      <c r="S1183" s="4" t="str">
        <f>TRIM(tblOperations[[#This Row],[Team]])</f>
        <v>Facilities Response</v>
      </c>
      <c r="T1183" s="4" t="str">
        <f>_xlfn.XLOOKUP(R1183,tblRegionReference[Region],tblRegionReference[Area],"Not Found")</f>
        <v>North</v>
      </c>
      <c r="U1183" s="4" t="str">
        <f>IF(tblOperations[[#This Row],[Completion_Rate]]&gt;=_xlfn.XLOOKUP("Completion Rate",tblKPITargets[KPI_Name],tblKPITargets[Target_Value]),"Met","Below Target")</f>
        <v>Met</v>
      </c>
      <c r="V1183" t="str">
        <f>IF(tblOperations[[#This Row],[SLA_Compliance]]&gt;=_xlfn.XLOOKUP('04_References'!$A$3,tblKPITargets[KPI_Name],tblKPITargets[Target_Value]),"Met","Below Target")</f>
        <v>Met</v>
      </c>
      <c r="W1183" t="str">
        <f>IF(tblOperations[[#This Row],[Quality_Pass_Rate]]&gt;=_xlfn.XLOOKUP('04_References'!$A$4,tblKPITargets[KPI_Name],tblKPITargets[Target_Value]),"Met","Below Target")</f>
        <v>Met</v>
      </c>
      <c r="X1183" t="str">
        <f>IF(tblOperations[[#This Row],[Average_Completion_Days]]&lt;=_xlfn.XLOOKUP('04_References'!$A$7,tblKPITargets[KPI_Name],tblKPITargets[Target_Value]),"Met","Below Target")</f>
        <v>Met</v>
      </c>
      <c r="Y1183" t="str">
        <f>IF(tblOperations[[#This Row],[Closing_Backlog]]&lt;=_xlfn.XLOOKUP('04_References'!$A$8,tblKPITargets[KPI_Name],tblKPITargets[Target_Value]),"Met","Below Target")</f>
        <v>Met</v>
      </c>
    </row>
    <row r="1184" spans="1:25">
      <c r="A1184" s="6" t="s">
        <v>1214</v>
      </c>
      <c r="B1184" s="7">
        <v>46078</v>
      </c>
      <c r="C1184" s="2" t="s">
        <v>27</v>
      </c>
      <c r="D1184" s="2" t="s">
        <v>23</v>
      </c>
      <c r="E1184" s="2">
        <v>794</v>
      </c>
      <c r="F1184" s="2">
        <v>31</v>
      </c>
      <c r="G1184" s="2">
        <v>825</v>
      </c>
      <c r="H1184" s="2">
        <v>21</v>
      </c>
      <c r="I1184" s="2">
        <v>804</v>
      </c>
      <c r="J1184" s="2">
        <v>0</v>
      </c>
      <c r="K1184" s="2">
        <v>0</v>
      </c>
      <c r="L1184" s="2">
        <v>8</v>
      </c>
      <c r="M1184" s="2">
        <v>0.6</v>
      </c>
      <c r="N1184" s="2">
        <v>1</v>
      </c>
      <c r="O1184" s="2">
        <v>2.5</v>
      </c>
      <c r="P1184" s="2">
        <v>0.755</v>
      </c>
      <c r="Q1184" s="3">
        <v>2.5000000000000001E-2</v>
      </c>
      <c r="R1184" s="4" t="str">
        <f>TRIM(tblOperations[[#This Row],[Region]])</f>
        <v>North East</v>
      </c>
      <c r="S1184" s="4" t="str">
        <f>TRIM(tblOperations[[#This Row],[Team]])</f>
        <v>Estates Support</v>
      </c>
      <c r="T1184" s="4" t="str">
        <f>_xlfn.XLOOKUP(R1184,tblRegionReference[Region],tblRegionReference[Area],"Not Found")</f>
        <v>North</v>
      </c>
      <c r="U1184" s="4" t="str">
        <f>IF(tblOperations[[#This Row],[Completion_Rate]]&gt;=_xlfn.XLOOKUP("Completion Rate",tblKPITargets[KPI_Name],tblKPITargets[Target_Value]),"Met","Below Target")</f>
        <v>Below Target</v>
      </c>
      <c r="V1184" t="str">
        <f>IF(tblOperations[[#This Row],[SLA_Compliance]]&gt;=_xlfn.XLOOKUP('04_References'!$A$3,tblKPITargets[KPI_Name],tblKPITargets[Target_Value]),"Met","Below Target")</f>
        <v>Below Target</v>
      </c>
      <c r="W1184" t="str">
        <f>IF(tblOperations[[#This Row],[Quality_Pass_Rate]]&gt;=_xlfn.XLOOKUP('04_References'!$A$4,tblKPITargets[KPI_Name],tblKPITargets[Target_Value]),"Met","Below Target")</f>
        <v>Met</v>
      </c>
      <c r="X1184" t="str">
        <f>IF(tblOperations[[#This Row],[Average_Completion_Days]]&lt;=_xlfn.XLOOKUP('04_References'!$A$7,tblKPITargets[KPI_Name],tblKPITargets[Target_Value]),"Met","Below Target")</f>
        <v>Below Target</v>
      </c>
      <c r="Y1184" t="str">
        <f>IF(tblOperations[[#This Row],[Closing_Backlog]]&lt;=_xlfn.XLOOKUP('04_References'!$A$8,tblKPITargets[KPI_Name],tblKPITargets[Target_Value]),"Met","Below Target")</f>
        <v>Below Target</v>
      </c>
    </row>
    <row r="1185" spans="1:25">
      <c r="A1185" s="8" t="s">
        <v>1215</v>
      </c>
      <c r="B1185" s="9">
        <v>46078</v>
      </c>
      <c r="C1185" s="4" t="s">
        <v>27</v>
      </c>
      <c r="D1185" s="4" t="s">
        <v>25</v>
      </c>
      <c r="E1185" s="4">
        <v>37</v>
      </c>
      <c r="F1185" s="4">
        <v>30</v>
      </c>
      <c r="G1185" s="4">
        <v>67</v>
      </c>
      <c r="H1185" s="4">
        <v>25</v>
      </c>
      <c r="I1185" s="4">
        <v>42</v>
      </c>
      <c r="J1185" s="4">
        <v>0</v>
      </c>
      <c r="K1185" s="4">
        <v>0</v>
      </c>
      <c r="L1185" s="4">
        <v>4.0999999999999996</v>
      </c>
      <c r="M1185" s="4">
        <v>0.68700000000000006</v>
      </c>
      <c r="N1185" s="4">
        <v>0.96299999999999997</v>
      </c>
      <c r="O1185" s="4">
        <v>3</v>
      </c>
      <c r="P1185" s="4">
        <v>0.81100000000000005</v>
      </c>
      <c r="Q1185" s="5">
        <v>0.373</v>
      </c>
      <c r="R1185" s="4" t="str">
        <f>TRIM(tblOperations[[#This Row],[Region]])</f>
        <v>North East</v>
      </c>
      <c r="S1185" s="4" t="str">
        <f>TRIM(tblOperations[[#This Row],[Team]])</f>
        <v>Workplace Projects</v>
      </c>
      <c r="T1185" s="4" t="str">
        <f>_xlfn.XLOOKUP(R1185,tblRegionReference[Region],tblRegionReference[Area],"Not Found")</f>
        <v>North</v>
      </c>
      <c r="U1185" s="4" t="str">
        <f>IF(tblOperations[[#This Row],[Completion_Rate]]&gt;=_xlfn.XLOOKUP("Completion Rate",tblKPITargets[KPI_Name],tblKPITargets[Target_Value]),"Met","Below Target")</f>
        <v>Below Target</v>
      </c>
      <c r="V1185" t="str">
        <f>IF(tblOperations[[#This Row],[SLA_Compliance]]&gt;=_xlfn.XLOOKUP('04_References'!$A$3,tblKPITargets[KPI_Name],tblKPITargets[Target_Value]),"Met","Below Target")</f>
        <v>Below Target</v>
      </c>
      <c r="W1185" t="str">
        <f>IF(tblOperations[[#This Row],[Quality_Pass_Rate]]&gt;=_xlfn.XLOOKUP('04_References'!$A$4,tblKPITargets[KPI_Name],tblKPITargets[Target_Value]),"Met","Below Target")</f>
        <v>Met</v>
      </c>
      <c r="X1185" t="str">
        <f>IF(tblOperations[[#This Row],[Average_Completion_Days]]&lt;=_xlfn.XLOOKUP('04_References'!$A$7,tblKPITargets[KPI_Name],tblKPITargets[Target_Value]),"Met","Below Target")</f>
        <v>Below Target</v>
      </c>
      <c r="Y1185" t="str">
        <f>IF(tblOperations[[#This Row],[Closing_Backlog]]&lt;=_xlfn.XLOOKUP('04_References'!$A$8,tblKPITargets[KPI_Name],tblKPITargets[Target_Value]),"Met","Below Target")</f>
        <v>Below Target</v>
      </c>
    </row>
    <row r="1186" spans="1:25">
      <c r="A1186" s="6" t="s">
        <v>1216</v>
      </c>
      <c r="B1186" s="7">
        <v>46078</v>
      </c>
      <c r="C1186" s="2" t="s">
        <v>32</v>
      </c>
      <c r="D1186" s="2" t="s">
        <v>19</v>
      </c>
      <c r="E1186" s="2">
        <v>317</v>
      </c>
      <c r="F1186" s="2">
        <v>46</v>
      </c>
      <c r="G1186" s="2">
        <v>363</v>
      </c>
      <c r="H1186" s="2">
        <v>28</v>
      </c>
      <c r="I1186" s="2">
        <v>335</v>
      </c>
      <c r="J1186" s="2">
        <v>1</v>
      </c>
      <c r="K1186" s="2">
        <v>0</v>
      </c>
      <c r="L1186" s="2">
        <v>8</v>
      </c>
      <c r="M1186" s="2">
        <v>0.6</v>
      </c>
      <c r="N1186" s="2">
        <v>0.97399999999999998</v>
      </c>
      <c r="O1186" s="2">
        <v>2.5</v>
      </c>
      <c r="P1186" s="2">
        <v>0.76200000000000001</v>
      </c>
      <c r="Q1186" s="3">
        <v>7.6999999999999999E-2</v>
      </c>
      <c r="R1186" s="4" t="str">
        <f>TRIM(tblOperations[[#This Row],[Region]])</f>
        <v>North West</v>
      </c>
      <c r="S1186" s="4" t="str">
        <f>TRIM(tblOperations[[#This Row],[Team]])</f>
        <v>Workplace Services</v>
      </c>
      <c r="T1186" s="4" t="str">
        <f>_xlfn.XLOOKUP(R1186,tblRegionReference[Region],tblRegionReference[Area],"Not Found")</f>
        <v>North</v>
      </c>
      <c r="U1186" s="4" t="str">
        <f>IF(tblOperations[[#This Row],[Completion_Rate]]&gt;=_xlfn.XLOOKUP("Completion Rate",tblKPITargets[KPI_Name],tblKPITargets[Target_Value]),"Met","Below Target")</f>
        <v>Below Target</v>
      </c>
      <c r="V1186" t="str">
        <f>IF(tblOperations[[#This Row],[SLA_Compliance]]&gt;=_xlfn.XLOOKUP('04_References'!$A$3,tblKPITargets[KPI_Name],tblKPITargets[Target_Value]),"Met","Below Target")</f>
        <v>Below Target</v>
      </c>
      <c r="W1186" t="str">
        <f>IF(tblOperations[[#This Row],[Quality_Pass_Rate]]&gt;=_xlfn.XLOOKUP('04_References'!$A$4,tblKPITargets[KPI_Name],tblKPITargets[Target_Value]),"Met","Below Target")</f>
        <v>Met</v>
      </c>
      <c r="X1186" t="str">
        <f>IF(tblOperations[[#This Row],[Average_Completion_Days]]&lt;=_xlfn.XLOOKUP('04_References'!$A$7,tblKPITargets[KPI_Name],tblKPITargets[Target_Value]),"Met","Below Target")</f>
        <v>Below Target</v>
      </c>
      <c r="Y1186" t="str">
        <f>IF(tblOperations[[#This Row],[Closing_Backlog]]&lt;=_xlfn.XLOOKUP('04_References'!$A$8,tblKPITargets[KPI_Name],tblKPITargets[Target_Value]),"Met","Below Target")</f>
        <v>Below Target</v>
      </c>
    </row>
    <row r="1187" spans="1:25">
      <c r="A1187" s="8" t="s">
        <v>1217</v>
      </c>
      <c r="B1187" s="9">
        <v>46078</v>
      </c>
      <c r="C1187" s="4" t="s">
        <v>32</v>
      </c>
      <c r="D1187" s="4" t="s">
        <v>21</v>
      </c>
      <c r="E1187" s="4">
        <v>828</v>
      </c>
      <c r="F1187" s="4">
        <v>29</v>
      </c>
      <c r="G1187" s="4">
        <v>857</v>
      </c>
      <c r="H1187" s="4">
        <v>21</v>
      </c>
      <c r="I1187" s="4">
        <v>836</v>
      </c>
      <c r="J1187" s="4">
        <v>0</v>
      </c>
      <c r="K1187" s="4">
        <v>0</v>
      </c>
      <c r="L1187" s="4">
        <v>8</v>
      </c>
      <c r="M1187" s="4">
        <v>0.6</v>
      </c>
      <c r="N1187" s="4">
        <v>0.97899999999999998</v>
      </c>
      <c r="O1187" s="4">
        <v>2.5</v>
      </c>
      <c r="P1187" s="4">
        <v>0.65500000000000003</v>
      </c>
      <c r="Q1187" s="5">
        <v>2.5000000000000001E-2</v>
      </c>
      <c r="R1187" s="4" t="str">
        <f>TRIM(tblOperations[[#This Row],[Region]])</f>
        <v>North West</v>
      </c>
      <c r="S1187" s="4" t="str">
        <f>TRIM(tblOperations[[#This Row],[Team]])</f>
        <v>Facilities Response</v>
      </c>
      <c r="T1187" s="4" t="str">
        <f>_xlfn.XLOOKUP(R1187,tblRegionReference[Region],tblRegionReference[Area],"Not Found")</f>
        <v>North</v>
      </c>
      <c r="U1187" s="4" t="str">
        <f>IF(tblOperations[[#This Row],[Completion_Rate]]&gt;=_xlfn.XLOOKUP("Completion Rate",tblKPITargets[KPI_Name],tblKPITargets[Target_Value]),"Met","Below Target")</f>
        <v>Below Target</v>
      </c>
      <c r="V1187" t="str">
        <f>IF(tblOperations[[#This Row],[SLA_Compliance]]&gt;=_xlfn.XLOOKUP('04_References'!$A$3,tblKPITargets[KPI_Name],tblKPITargets[Target_Value]),"Met","Below Target")</f>
        <v>Below Target</v>
      </c>
      <c r="W1187" t="str">
        <f>IF(tblOperations[[#This Row],[Quality_Pass_Rate]]&gt;=_xlfn.XLOOKUP('04_References'!$A$4,tblKPITargets[KPI_Name],tblKPITargets[Target_Value]),"Met","Below Target")</f>
        <v>Met</v>
      </c>
      <c r="X1187" t="str">
        <f>IF(tblOperations[[#This Row],[Average_Completion_Days]]&lt;=_xlfn.XLOOKUP('04_References'!$A$7,tblKPITargets[KPI_Name],tblKPITargets[Target_Value]),"Met","Below Target")</f>
        <v>Below Target</v>
      </c>
      <c r="Y1187" t="str">
        <f>IF(tblOperations[[#This Row],[Closing_Backlog]]&lt;=_xlfn.XLOOKUP('04_References'!$A$8,tblKPITargets[KPI_Name],tblKPITargets[Target_Value]),"Met","Below Target")</f>
        <v>Below Target</v>
      </c>
    </row>
    <row r="1188" spans="1:25">
      <c r="A1188" s="6" t="s">
        <v>1218</v>
      </c>
      <c r="B1188" s="7">
        <v>46078</v>
      </c>
      <c r="C1188" s="2" t="s">
        <v>32</v>
      </c>
      <c r="D1188" s="2" t="s">
        <v>23</v>
      </c>
      <c r="E1188" s="2">
        <v>991</v>
      </c>
      <c r="F1188" s="2">
        <v>27</v>
      </c>
      <c r="G1188" s="2">
        <v>1018</v>
      </c>
      <c r="H1188" s="2">
        <v>20</v>
      </c>
      <c r="I1188" s="2">
        <v>998</v>
      </c>
      <c r="J1188" s="2">
        <v>0</v>
      </c>
      <c r="K1188" s="2">
        <v>0</v>
      </c>
      <c r="L1188" s="2">
        <v>8</v>
      </c>
      <c r="M1188" s="2">
        <v>0.6</v>
      </c>
      <c r="N1188" s="2">
        <v>0.98199999999999998</v>
      </c>
      <c r="O1188" s="2">
        <v>2.5</v>
      </c>
      <c r="P1188" s="2">
        <v>0.67200000000000004</v>
      </c>
      <c r="Q1188" s="3">
        <v>0.02</v>
      </c>
      <c r="R1188" s="4" t="str">
        <f>TRIM(tblOperations[[#This Row],[Region]])</f>
        <v>North West</v>
      </c>
      <c r="S1188" s="4" t="str">
        <f>TRIM(tblOperations[[#This Row],[Team]])</f>
        <v>Estates Support</v>
      </c>
      <c r="T1188" s="4" t="str">
        <f>_xlfn.XLOOKUP(R1188,tblRegionReference[Region],tblRegionReference[Area],"Not Found")</f>
        <v>North</v>
      </c>
      <c r="U1188" s="4" t="str">
        <f>IF(tblOperations[[#This Row],[Completion_Rate]]&gt;=_xlfn.XLOOKUP("Completion Rate",tblKPITargets[KPI_Name],tblKPITargets[Target_Value]),"Met","Below Target")</f>
        <v>Below Target</v>
      </c>
      <c r="V1188" t="str">
        <f>IF(tblOperations[[#This Row],[SLA_Compliance]]&gt;=_xlfn.XLOOKUP('04_References'!$A$3,tblKPITargets[KPI_Name],tblKPITargets[Target_Value]),"Met","Below Target")</f>
        <v>Below Target</v>
      </c>
      <c r="W1188" t="str">
        <f>IF(tblOperations[[#This Row],[Quality_Pass_Rate]]&gt;=_xlfn.XLOOKUP('04_References'!$A$4,tblKPITargets[KPI_Name],tblKPITargets[Target_Value]),"Met","Below Target")</f>
        <v>Met</v>
      </c>
      <c r="X1188" t="str">
        <f>IF(tblOperations[[#This Row],[Average_Completion_Days]]&lt;=_xlfn.XLOOKUP('04_References'!$A$7,tblKPITargets[KPI_Name],tblKPITargets[Target_Value]),"Met","Below Target")</f>
        <v>Below Target</v>
      </c>
      <c r="Y1188" t="str">
        <f>IF(tblOperations[[#This Row],[Closing_Backlog]]&lt;=_xlfn.XLOOKUP('04_References'!$A$8,tblKPITargets[KPI_Name],tblKPITargets[Target_Value]),"Met","Below Target")</f>
        <v>Below Target</v>
      </c>
    </row>
    <row r="1189" spans="1:25">
      <c r="A1189" s="8" t="s">
        <v>1219</v>
      </c>
      <c r="B1189" s="9">
        <v>46078</v>
      </c>
      <c r="C1189" s="4" t="s">
        <v>32</v>
      </c>
      <c r="D1189" s="4" t="s">
        <v>25</v>
      </c>
      <c r="E1189" s="4">
        <v>0</v>
      </c>
      <c r="F1189" s="4">
        <v>33</v>
      </c>
      <c r="G1189" s="4">
        <v>33</v>
      </c>
      <c r="H1189" s="4">
        <v>33</v>
      </c>
      <c r="I1189" s="4">
        <v>0</v>
      </c>
      <c r="J1189" s="4">
        <v>0</v>
      </c>
      <c r="K1189" s="4">
        <v>0</v>
      </c>
      <c r="L1189" s="4">
        <v>2</v>
      </c>
      <c r="M1189" s="4">
        <v>0.89600000000000002</v>
      </c>
      <c r="N1189" s="4">
        <v>0.98</v>
      </c>
      <c r="O1189" s="4">
        <v>4.4000000000000004</v>
      </c>
      <c r="P1189" s="4">
        <v>0.68200000000000005</v>
      </c>
      <c r="Q1189" s="5">
        <v>1</v>
      </c>
      <c r="R1189" s="4" t="str">
        <f>TRIM(tblOperations[[#This Row],[Region]])</f>
        <v>North West</v>
      </c>
      <c r="S1189" s="4" t="str">
        <f>TRIM(tblOperations[[#This Row],[Team]])</f>
        <v>Workplace Projects</v>
      </c>
      <c r="T1189" s="4" t="str">
        <f>_xlfn.XLOOKUP(R1189,tblRegionReference[Region],tblRegionReference[Area],"Not Found")</f>
        <v>North</v>
      </c>
      <c r="U1189" s="4" t="str">
        <f>IF(tblOperations[[#This Row],[Completion_Rate]]&gt;=_xlfn.XLOOKUP("Completion Rate",tblKPITargets[KPI_Name],tblKPITargets[Target_Value]),"Met","Below Target")</f>
        <v>Met</v>
      </c>
      <c r="V1189" t="str">
        <f>IF(tblOperations[[#This Row],[SLA_Compliance]]&gt;=_xlfn.XLOOKUP('04_References'!$A$3,tblKPITargets[KPI_Name],tblKPITargets[Target_Value]),"Met","Below Target")</f>
        <v>Below Target</v>
      </c>
      <c r="W1189" t="str">
        <f>IF(tblOperations[[#This Row],[Quality_Pass_Rate]]&gt;=_xlfn.XLOOKUP('04_References'!$A$4,tblKPITargets[KPI_Name],tblKPITargets[Target_Value]),"Met","Below Target")</f>
        <v>Met</v>
      </c>
      <c r="X1189" t="str">
        <f>IF(tblOperations[[#This Row],[Average_Completion_Days]]&lt;=_xlfn.XLOOKUP('04_References'!$A$7,tblKPITargets[KPI_Name],tblKPITargets[Target_Value]),"Met","Below Target")</f>
        <v>Met</v>
      </c>
      <c r="Y1189" t="str">
        <f>IF(tblOperations[[#This Row],[Closing_Backlog]]&lt;=_xlfn.XLOOKUP('04_References'!$A$8,tblKPITargets[KPI_Name],tblKPITargets[Target_Value]),"Met","Below Target")</f>
        <v>Met</v>
      </c>
    </row>
    <row r="1190" spans="1:25">
      <c r="A1190" s="6" t="s">
        <v>1220</v>
      </c>
      <c r="B1190" s="7">
        <v>46078</v>
      </c>
      <c r="C1190" s="2" t="s">
        <v>37</v>
      </c>
      <c r="D1190" s="2" t="s">
        <v>19</v>
      </c>
      <c r="E1190" s="2">
        <v>0</v>
      </c>
      <c r="F1190" s="2">
        <v>26</v>
      </c>
      <c r="G1190" s="2">
        <v>26</v>
      </c>
      <c r="H1190" s="2">
        <v>26</v>
      </c>
      <c r="I1190" s="2">
        <v>0</v>
      </c>
      <c r="J1190" s="2">
        <v>0</v>
      </c>
      <c r="K1190" s="2">
        <v>0</v>
      </c>
      <c r="L1190" s="2">
        <v>1.4</v>
      </c>
      <c r="M1190" s="2">
        <v>0.95</v>
      </c>
      <c r="N1190" s="2">
        <v>0.98299999999999998</v>
      </c>
      <c r="O1190" s="2">
        <v>4.7</v>
      </c>
      <c r="P1190" s="2">
        <v>0.78400000000000003</v>
      </c>
      <c r="Q1190" s="3">
        <v>1</v>
      </c>
      <c r="R1190" s="4" t="str">
        <f>TRIM(tblOperations[[#This Row],[Region]])</f>
        <v>Midlands</v>
      </c>
      <c r="S1190" s="4" t="str">
        <f>TRIM(tblOperations[[#This Row],[Team]])</f>
        <v>Workplace Services</v>
      </c>
      <c r="T1190" s="4" t="str">
        <f>_xlfn.XLOOKUP(R1190,tblRegionReference[Region],tblRegionReference[Area],"Not Found")</f>
        <v>Central</v>
      </c>
      <c r="U1190" s="4" t="str">
        <f>IF(tblOperations[[#This Row],[Completion_Rate]]&gt;=_xlfn.XLOOKUP("Completion Rate",tblKPITargets[KPI_Name],tblKPITargets[Target_Value]),"Met","Below Target")</f>
        <v>Met</v>
      </c>
      <c r="V1190" t="str">
        <f>IF(tblOperations[[#This Row],[SLA_Compliance]]&gt;=_xlfn.XLOOKUP('04_References'!$A$3,tblKPITargets[KPI_Name],tblKPITargets[Target_Value]),"Met","Below Target")</f>
        <v>Met</v>
      </c>
      <c r="W1190" t="str">
        <f>IF(tblOperations[[#This Row],[Quality_Pass_Rate]]&gt;=_xlfn.XLOOKUP('04_References'!$A$4,tblKPITargets[KPI_Name],tblKPITargets[Target_Value]),"Met","Below Target")</f>
        <v>Met</v>
      </c>
      <c r="X1190" t="str">
        <f>IF(tblOperations[[#This Row],[Average_Completion_Days]]&lt;=_xlfn.XLOOKUP('04_References'!$A$7,tblKPITargets[KPI_Name],tblKPITargets[Target_Value]),"Met","Below Target")</f>
        <v>Met</v>
      </c>
      <c r="Y1190" t="str">
        <f>IF(tblOperations[[#This Row],[Closing_Backlog]]&lt;=_xlfn.XLOOKUP('04_References'!$A$8,tblKPITargets[KPI_Name],tblKPITargets[Target_Value]),"Met","Below Target")</f>
        <v>Met</v>
      </c>
    </row>
    <row r="1191" spans="1:25">
      <c r="A1191" s="8" t="s">
        <v>1221</v>
      </c>
      <c r="B1191" s="9">
        <v>46078</v>
      </c>
      <c r="C1191" s="4" t="s">
        <v>37</v>
      </c>
      <c r="D1191" s="4" t="s">
        <v>21</v>
      </c>
      <c r="E1191" s="4">
        <v>457</v>
      </c>
      <c r="F1191" s="4">
        <v>60</v>
      </c>
      <c r="G1191" s="4">
        <v>517</v>
      </c>
      <c r="H1191" s="4">
        <v>35</v>
      </c>
      <c r="I1191" s="4">
        <v>482</v>
      </c>
      <c r="J1191" s="4">
        <v>0</v>
      </c>
      <c r="K1191" s="4">
        <v>0</v>
      </c>
      <c r="L1191" s="4">
        <v>8</v>
      </c>
      <c r="M1191" s="4">
        <v>0.6</v>
      </c>
      <c r="N1191" s="4">
        <v>0.98599999999999999</v>
      </c>
      <c r="O1191" s="4">
        <v>2.5</v>
      </c>
      <c r="P1191" s="4">
        <v>0.70399999999999996</v>
      </c>
      <c r="Q1191" s="5">
        <v>6.8000000000000005E-2</v>
      </c>
      <c r="R1191" s="4" t="str">
        <f>TRIM(tblOperations[[#This Row],[Region]])</f>
        <v>Midlands</v>
      </c>
      <c r="S1191" s="4" t="str">
        <f>TRIM(tblOperations[[#This Row],[Team]])</f>
        <v>Facilities Response</v>
      </c>
      <c r="T1191" s="4" t="str">
        <f>_xlfn.XLOOKUP(R1191,tblRegionReference[Region],tblRegionReference[Area],"Not Found")</f>
        <v>Central</v>
      </c>
      <c r="U1191" s="4" t="str">
        <f>IF(tblOperations[[#This Row],[Completion_Rate]]&gt;=_xlfn.XLOOKUP("Completion Rate",tblKPITargets[KPI_Name],tblKPITargets[Target_Value]),"Met","Below Target")</f>
        <v>Below Target</v>
      </c>
      <c r="V1191" t="str">
        <f>IF(tblOperations[[#This Row],[SLA_Compliance]]&gt;=_xlfn.XLOOKUP('04_References'!$A$3,tblKPITargets[KPI_Name],tblKPITargets[Target_Value]),"Met","Below Target")</f>
        <v>Below Target</v>
      </c>
      <c r="W1191" t="str">
        <f>IF(tblOperations[[#This Row],[Quality_Pass_Rate]]&gt;=_xlfn.XLOOKUP('04_References'!$A$4,tblKPITargets[KPI_Name],tblKPITargets[Target_Value]),"Met","Below Target")</f>
        <v>Met</v>
      </c>
      <c r="X1191" t="str">
        <f>IF(tblOperations[[#This Row],[Average_Completion_Days]]&lt;=_xlfn.XLOOKUP('04_References'!$A$7,tblKPITargets[KPI_Name],tblKPITargets[Target_Value]),"Met","Below Target")</f>
        <v>Below Target</v>
      </c>
      <c r="Y1191" t="str">
        <f>IF(tblOperations[[#This Row],[Closing_Backlog]]&lt;=_xlfn.XLOOKUP('04_References'!$A$8,tblKPITargets[KPI_Name],tblKPITargets[Target_Value]),"Met","Below Target")</f>
        <v>Below Target</v>
      </c>
    </row>
    <row r="1192" spans="1:25">
      <c r="A1192" s="6" t="s">
        <v>1222</v>
      </c>
      <c r="B1192" s="7">
        <v>46078</v>
      </c>
      <c r="C1192" s="2" t="s">
        <v>37</v>
      </c>
      <c r="D1192" s="2" t="s">
        <v>23</v>
      </c>
      <c r="E1192" s="2">
        <v>188</v>
      </c>
      <c r="F1192" s="2">
        <v>58</v>
      </c>
      <c r="G1192" s="2">
        <v>246</v>
      </c>
      <c r="H1192" s="2">
        <v>37</v>
      </c>
      <c r="I1192" s="2">
        <v>209</v>
      </c>
      <c r="J1192" s="2">
        <v>0</v>
      </c>
      <c r="K1192" s="2">
        <v>0</v>
      </c>
      <c r="L1192" s="2">
        <v>8</v>
      </c>
      <c r="M1192" s="2">
        <v>0.6</v>
      </c>
      <c r="N1192" s="2">
        <v>0.98199999999999998</v>
      </c>
      <c r="O1192" s="2">
        <v>2.5</v>
      </c>
      <c r="P1192" s="2">
        <v>0.72899999999999998</v>
      </c>
      <c r="Q1192" s="3">
        <v>0.15</v>
      </c>
      <c r="R1192" s="4" t="str">
        <f>TRIM(tblOperations[[#This Row],[Region]])</f>
        <v>Midlands</v>
      </c>
      <c r="S1192" s="4" t="str">
        <f>TRIM(tblOperations[[#This Row],[Team]])</f>
        <v>Estates Support</v>
      </c>
      <c r="T1192" s="4" t="str">
        <f>_xlfn.XLOOKUP(R1192,tblRegionReference[Region],tblRegionReference[Area],"Not Found")</f>
        <v>Central</v>
      </c>
      <c r="U1192" s="4" t="str">
        <f>IF(tblOperations[[#This Row],[Completion_Rate]]&gt;=_xlfn.XLOOKUP("Completion Rate",tblKPITargets[KPI_Name],tblKPITargets[Target_Value]),"Met","Below Target")</f>
        <v>Below Target</v>
      </c>
      <c r="V1192" t="str">
        <f>IF(tblOperations[[#This Row],[SLA_Compliance]]&gt;=_xlfn.XLOOKUP('04_References'!$A$3,tblKPITargets[KPI_Name],tblKPITargets[Target_Value]),"Met","Below Target")</f>
        <v>Below Target</v>
      </c>
      <c r="W1192" t="str">
        <f>IF(tblOperations[[#This Row],[Quality_Pass_Rate]]&gt;=_xlfn.XLOOKUP('04_References'!$A$4,tblKPITargets[KPI_Name],tblKPITargets[Target_Value]),"Met","Below Target")</f>
        <v>Met</v>
      </c>
      <c r="X1192" t="str">
        <f>IF(tblOperations[[#This Row],[Average_Completion_Days]]&lt;=_xlfn.XLOOKUP('04_References'!$A$7,tblKPITargets[KPI_Name],tblKPITargets[Target_Value]),"Met","Below Target")</f>
        <v>Below Target</v>
      </c>
      <c r="Y1192" t="str">
        <f>IF(tblOperations[[#This Row],[Closing_Backlog]]&lt;=_xlfn.XLOOKUP('04_References'!$A$8,tblKPITargets[KPI_Name],tblKPITargets[Target_Value]),"Met","Below Target")</f>
        <v>Below Target</v>
      </c>
    </row>
    <row r="1193" spans="1:25">
      <c r="A1193" s="8" t="s">
        <v>1223</v>
      </c>
      <c r="B1193" s="9">
        <v>46078</v>
      </c>
      <c r="C1193" s="4" t="s">
        <v>37</v>
      </c>
      <c r="D1193" s="4" t="s">
        <v>25</v>
      </c>
      <c r="E1193" s="4">
        <v>0</v>
      </c>
      <c r="F1193" s="4">
        <v>35</v>
      </c>
      <c r="G1193" s="4">
        <v>35</v>
      </c>
      <c r="H1193" s="4">
        <v>35</v>
      </c>
      <c r="I1193" s="4">
        <v>0</v>
      </c>
      <c r="J1193" s="4">
        <v>0</v>
      </c>
      <c r="K1193" s="4">
        <v>0</v>
      </c>
      <c r="L1193" s="4">
        <v>1.8</v>
      </c>
      <c r="M1193" s="4">
        <v>0.94699999999999995</v>
      </c>
      <c r="N1193" s="4">
        <v>0.95</v>
      </c>
      <c r="O1193" s="4">
        <v>4.4000000000000004</v>
      </c>
      <c r="P1193" s="4">
        <v>0.747</v>
      </c>
      <c r="Q1193" s="5">
        <v>1</v>
      </c>
      <c r="R1193" s="4" t="str">
        <f>TRIM(tblOperations[[#This Row],[Region]])</f>
        <v>Midlands</v>
      </c>
      <c r="S1193" s="4" t="str">
        <f>TRIM(tblOperations[[#This Row],[Team]])</f>
        <v>Workplace Projects</v>
      </c>
      <c r="T1193" s="4" t="str">
        <f>_xlfn.XLOOKUP(R1193,tblRegionReference[Region],tblRegionReference[Area],"Not Found")</f>
        <v>Central</v>
      </c>
      <c r="U1193" s="4" t="str">
        <f>IF(tblOperations[[#This Row],[Completion_Rate]]&gt;=_xlfn.XLOOKUP("Completion Rate",tblKPITargets[KPI_Name],tblKPITargets[Target_Value]),"Met","Below Target")</f>
        <v>Met</v>
      </c>
      <c r="V1193" t="str">
        <f>IF(tblOperations[[#This Row],[SLA_Compliance]]&gt;=_xlfn.XLOOKUP('04_References'!$A$3,tblKPITargets[KPI_Name],tblKPITargets[Target_Value]),"Met","Below Target")</f>
        <v>Met</v>
      </c>
      <c r="W1193" t="str">
        <f>IF(tblOperations[[#This Row],[Quality_Pass_Rate]]&gt;=_xlfn.XLOOKUP('04_References'!$A$4,tblKPITargets[KPI_Name],tblKPITargets[Target_Value]),"Met","Below Target")</f>
        <v>Met</v>
      </c>
      <c r="X1193" t="str">
        <f>IF(tblOperations[[#This Row],[Average_Completion_Days]]&lt;=_xlfn.XLOOKUP('04_References'!$A$7,tblKPITargets[KPI_Name],tblKPITargets[Target_Value]),"Met","Below Target")</f>
        <v>Met</v>
      </c>
      <c r="Y1193" t="str">
        <f>IF(tblOperations[[#This Row],[Closing_Backlog]]&lt;=_xlfn.XLOOKUP('04_References'!$A$8,tblKPITargets[KPI_Name],tblKPITargets[Target_Value]),"Met","Below Target")</f>
        <v>Met</v>
      </c>
    </row>
    <row r="1194" spans="1:25">
      <c r="A1194" s="6" t="s">
        <v>1224</v>
      </c>
      <c r="B1194" s="7">
        <v>46078</v>
      </c>
      <c r="C1194" s="2" t="s">
        <v>43</v>
      </c>
      <c r="D1194" s="2" t="s">
        <v>19</v>
      </c>
      <c r="E1194" s="2">
        <v>625</v>
      </c>
      <c r="F1194" s="2">
        <v>33</v>
      </c>
      <c r="G1194" s="2">
        <v>658</v>
      </c>
      <c r="H1194" s="2">
        <v>31</v>
      </c>
      <c r="I1194" s="2">
        <v>627</v>
      </c>
      <c r="J1194" s="2">
        <v>0</v>
      </c>
      <c r="K1194" s="2">
        <v>0</v>
      </c>
      <c r="L1194" s="2">
        <v>8</v>
      </c>
      <c r="M1194" s="2">
        <v>0.6</v>
      </c>
      <c r="N1194" s="2">
        <v>0.99299999999999999</v>
      </c>
      <c r="O1194" s="2">
        <v>2.5</v>
      </c>
      <c r="P1194" s="2">
        <v>0.78400000000000003</v>
      </c>
      <c r="Q1194" s="3">
        <v>4.7E-2</v>
      </c>
      <c r="R1194" s="4" t="str">
        <f>TRIM(tblOperations[[#This Row],[Region]])</f>
        <v>South West</v>
      </c>
      <c r="S1194" s="4" t="str">
        <f>TRIM(tblOperations[[#This Row],[Team]])</f>
        <v>Workplace Services</v>
      </c>
      <c r="T1194" s="4" t="str">
        <f>_xlfn.XLOOKUP(R1194,tblRegionReference[Region],tblRegionReference[Area],"Not Found")</f>
        <v>South</v>
      </c>
      <c r="U1194" s="4" t="str">
        <f>IF(tblOperations[[#This Row],[Completion_Rate]]&gt;=_xlfn.XLOOKUP("Completion Rate",tblKPITargets[KPI_Name],tblKPITargets[Target_Value]),"Met","Below Target")</f>
        <v>Below Target</v>
      </c>
      <c r="V1194" t="str">
        <f>IF(tblOperations[[#This Row],[SLA_Compliance]]&gt;=_xlfn.XLOOKUP('04_References'!$A$3,tblKPITargets[KPI_Name],tblKPITargets[Target_Value]),"Met","Below Target")</f>
        <v>Below Target</v>
      </c>
      <c r="W1194" t="str">
        <f>IF(tblOperations[[#This Row],[Quality_Pass_Rate]]&gt;=_xlfn.XLOOKUP('04_References'!$A$4,tblKPITargets[KPI_Name],tblKPITargets[Target_Value]),"Met","Below Target")</f>
        <v>Met</v>
      </c>
      <c r="X1194" t="str">
        <f>IF(tblOperations[[#This Row],[Average_Completion_Days]]&lt;=_xlfn.XLOOKUP('04_References'!$A$7,tblKPITargets[KPI_Name],tblKPITargets[Target_Value]),"Met","Below Target")</f>
        <v>Below Target</v>
      </c>
      <c r="Y1194" t="str">
        <f>IF(tblOperations[[#This Row],[Closing_Backlog]]&lt;=_xlfn.XLOOKUP('04_References'!$A$8,tblKPITargets[KPI_Name],tblKPITargets[Target_Value]),"Met","Below Target")</f>
        <v>Below Target</v>
      </c>
    </row>
    <row r="1195" spans="1:25">
      <c r="A1195" s="8" t="s">
        <v>1225</v>
      </c>
      <c r="B1195" s="9">
        <v>46078</v>
      </c>
      <c r="C1195" s="4" t="s">
        <v>43</v>
      </c>
      <c r="D1195" s="4" t="s">
        <v>21</v>
      </c>
      <c r="E1195" s="4">
        <v>0</v>
      </c>
      <c r="F1195" s="4">
        <v>43</v>
      </c>
      <c r="G1195" s="4">
        <v>43</v>
      </c>
      <c r="H1195" s="4">
        <v>43</v>
      </c>
      <c r="I1195" s="4">
        <v>0</v>
      </c>
      <c r="J1195" s="4">
        <v>0</v>
      </c>
      <c r="K1195" s="4">
        <v>0</v>
      </c>
      <c r="L1195" s="4">
        <v>1.3</v>
      </c>
      <c r="M1195" s="4">
        <v>0.96599999999999997</v>
      </c>
      <c r="N1195" s="4">
        <v>1</v>
      </c>
      <c r="O1195" s="4">
        <v>4.9000000000000004</v>
      </c>
      <c r="P1195" s="4">
        <v>0.70799999999999996</v>
      </c>
      <c r="Q1195" s="5">
        <v>1</v>
      </c>
      <c r="R1195" s="4" t="str">
        <f>TRIM(tblOperations[[#This Row],[Region]])</f>
        <v>South West</v>
      </c>
      <c r="S1195" s="4" t="str">
        <f>TRIM(tblOperations[[#This Row],[Team]])</f>
        <v>Facilities Response</v>
      </c>
      <c r="T1195" s="4" t="str">
        <f>_xlfn.XLOOKUP(R1195,tblRegionReference[Region],tblRegionReference[Area],"Not Found")</f>
        <v>South</v>
      </c>
      <c r="U1195" s="4" t="str">
        <f>IF(tblOperations[[#This Row],[Completion_Rate]]&gt;=_xlfn.XLOOKUP("Completion Rate",tblKPITargets[KPI_Name],tblKPITargets[Target_Value]),"Met","Below Target")</f>
        <v>Met</v>
      </c>
      <c r="V1195" t="str">
        <f>IF(tblOperations[[#This Row],[SLA_Compliance]]&gt;=_xlfn.XLOOKUP('04_References'!$A$3,tblKPITargets[KPI_Name],tblKPITargets[Target_Value]),"Met","Below Target")</f>
        <v>Met</v>
      </c>
      <c r="W1195" t="str">
        <f>IF(tblOperations[[#This Row],[Quality_Pass_Rate]]&gt;=_xlfn.XLOOKUP('04_References'!$A$4,tblKPITargets[KPI_Name],tblKPITargets[Target_Value]),"Met","Below Target")</f>
        <v>Met</v>
      </c>
      <c r="X1195" t="str">
        <f>IF(tblOperations[[#This Row],[Average_Completion_Days]]&lt;=_xlfn.XLOOKUP('04_References'!$A$7,tblKPITargets[KPI_Name],tblKPITargets[Target_Value]),"Met","Below Target")</f>
        <v>Met</v>
      </c>
      <c r="Y1195" t="str">
        <f>IF(tblOperations[[#This Row],[Closing_Backlog]]&lt;=_xlfn.XLOOKUP('04_References'!$A$8,tblKPITargets[KPI_Name],tblKPITargets[Target_Value]),"Met","Below Target")</f>
        <v>Met</v>
      </c>
    </row>
    <row r="1196" spans="1:25">
      <c r="A1196" s="6" t="s">
        <v>1226</v>
      </c>
      <c r="B1196" s="7">
        <v>46078</v>
      </c>
      <c r="C1196" s="2" t="s">
        <v>43</v>
      </c>
      <c r="D1196" s="2" t="s">
        <v>23</v>
      </c>
      <c r="E1196" s="2">
        <v>0</v>
      </c>
      <c r="F1196" s="2">
        <v>33</v>
      </c>
      <c r="G1196" s="2">
        <v>33</v>
      </c>
      <c r="H1196" s="2">
        <v>33</v>
      </c>
      <c r="I1196" s="2">
        <v>0</v>
      </c>
      <c r="J1196" s="2">
        <v>0</v>
      </c>
      <c r="K1196" s="2">
        <v>0</v>
      </c>
      <c r="L1196" s="2">
        <v>1.7</v>
      </c>
      <c r="M1196" s="2">
        <v>0.93799999999999994</v>
      </c>
      <c r="N1196" s="2">
        <v>0.97799999999999998</v>
      </c>
      <c r="O1196" s="2">
        <v>4.4000000000000004</v>
      </c>
      <c r="P1196" s="2">
        <v>0.80100000000000005</v>
      </c>
      <c r="Q1196" s="3">
        <v>1</v>
      </c>
      <c r="R1196" s="4" t="str">
        <f>TRIM(tblOperations[[#This Row],[Region]])</f>
        <v>South West</v>
      </c>
      <c r="S1196" s="4" t="str">
        <f>TRIM(tblOperations[[#This Row],[Team]])</f>
        <v>Estates Support</v>
      </c>
      <c r="T1196" s="4" t="str">
        <f>_xlfn.XLOOKUP(R1196,tblRegionReference[Region],tblRegionReference[Area],"Not Found")</f>
        <v>South</v>
      </c>
      <c r="U1196" s="4" t="str">
        <f>IF(tblOperations[[#This Row],[Completion_Rate]]&gt;=_xlfn.XLOOKUP("Completion Rate",tblKPITargets[KPI_Name],tblKPITargets[Target_Value]),"Met","Below Target")</f>
        <v>Met</v>
      </c>
      <c r="V1196" t="str">
        <f>IF(tblOperations[[#This Row],[SLA_Compliance]]&gt;=_xlfn.XLOOKUP('04_References'!$A$3,tblKPITargets[KPI_Name],tblKPITargets[Target_Value]),"Met","Below Target")</f>
        <v>Met</v>
      </c>
      <c r="W1196" t="str">
        <f>IF(tblOperations[[#This Row],[Quality_Pass_Rate]]&gt;=_xlfn.XLOOKUP('04_References'!$A$4,tblKPITargets[KPI_Name],tblKPITargets[Target_Value]),"Met","Below Target")</f>
        <v>Met</v>
      </c>
      <c r="X1196" t="str">
        <f>IF(tblOperations[[#This Row],[Average_Completion_Days]]&lt;=_xlfn.XLOOKUP('04_References'!$A$7,tblKPITargets[KPI_Name],tblKPITargets[Target_Value]),"Met","Below Target")</f>
        <v>Met</v>
      </c>
      <c r="Y1196" t="str">
        <f>IF(tblOperations[[#This Row],[Closing_Backlog]]&lt;=_xlfn.XLOOKUP('04_References'!$A$8,tblKPITargets[KPI_Name],tblKPITargets[Target_Value]),"Met","Below Target")</f>
        <v>Met</v>
      </c>
    </row>
    <row r="1197" spans="1:25">
      <c r="A1197" s="8" t="s">
        <v>1227</v>
      </c>
      <c r="B1197" s="9">
        <v>46078</v>
      </c>
      <c r="C1197" s="4" t="s">
        <v>43</v>
      </c>
      <c r="D1197" s="4" t="s">
        <v>25</v>
      </c>
      <c r="E1197" s="4">
        <v>0</v>
      </c>
      <c r="F1197" s="4">
        <v>22</v>
      </c>
      <c r="G1197" s="4">
        <v>22</v>
      </c>
      <c r="H1197" s="4">
        <v>22</v>
      </c>
      <c r="I1197" s="4">
        <v>0</v>
      </c>
      <c r="J1197" s="4">
        <v>0</v>
      </c>
      <c r="K1197" s="4">
        <v>0</v>
      </c>
      <c r="L1197" s="4">
        <v>1.6</v>
      </c>
      <c r="M1197" s="4">
        <v>0.97</v>
      </c>
      <c r="N1197" s="4">
        <v>0.96799999999999997</v>
      </c>
      <c r="O1197" s="4">
        <v>4.8</v>
      </c>
      <c r="P1197" s="4">
        <v>0.75</v>
      </c>
      <c r="Q1197" s="5">
        <v>1</v>
      </c>
      <c r="R1197" s="4" t="str">
        <f>TRIM(tblOperations[[#This Row],[Region]])</f>
        <v>South West</v>
      </c>
      <c r="S1197" s="4" t="str">
        <f>TRIM(tblOperations[[#This Row],[Team]])</f>
        <v>Workplace Projects</v>
      </c>
      <c r="T1197" s="4" t="str">
        <f>_xlfn.XLOOKUP(R1197,tblRegionReference[Region],tblRegionReference[Area],"Not Found")</f>
        <v>South</v>
      </c>
      <c r="U1197" s="4" t="str">
        <f>IF(tblOperations[[#This Row],[Completion_Rate]]&gt;=_xlfn.XLOOKUP("Completion Rate",tblKPITargets[KPI_Name],tblKPITargets[Target_Value]),"Met","Below Target")</f>
        <v>Met</v>
      </c>
      <c r="V1197" t="str">
        <f>IF(tblOperations[[#This Row],[SLA_Compliance]]&gt;=_xlfn.XLOOKUP('04_References'!$A$3,tblKPITargets[KPI_Name],tblKPITargets[Target_Value]),"Met","Below Target")</f>
        <v>Met</v>
      </c>
      <c r="W1197" t="str">
        <f>IF(tblOperations[[#This Row],[Quality_Pass_Rate]]&gt;=_xlfn.XLOOKUP('04_References'!$A$4,tblKPITargets[KPI_Name],tblKPITargets[Target_Value]),"Met","Below Target")</f>
        <v>Met</v>
      </c>
      <c r="X1197" t="str">
        <f>IF(tblOperations[[#This Row],[Average_Completion_Days]]&lt;=_xlfn.XLOOKUP('04_References'!$A$7,tblKPITargets[KPI_Name],tblKPITargets[Target_Value]),"Met","Below Target")</f>
        <v>Met</v>
      </c>
      <c r="Y1197" t="str">
        <f>IF(tblOperations[[#This Row],[Closing_Backlog]]&lt;=_xlfn.XLOOKUP('04_References'!$A$8,tblKPITargets[KPI_Name],tblKPITargets[Target_Value]),"Met","Below Target")</f>
        <v>Met</v>
      </c>
    </row>
    <row r="1198" spans="1:25">
      <c r="A1198" s="6" t="s">
        <v>1228</v>
      </c>
      <c r="B1198" s="7">
        <v>46078</v>
      </c>
      <c r="C1198" s="2" t="s">
        <v>48</v>
      </c>
      <c r="D1198" s="2" t="s">
        <v>19</v>
      </c>
      <c r="E1198" s="2">
        <v>0</v>
      </c>
      <c r="F1198" s="2">
        <v>52</v>
      </c>
      <c r="G1198" s="2">
        <v>52</v>
      </c>
      <c r="H1198" s="2">
        <v>52</v>
      </c>
      <c r="I1198" s="2">
        <v>0</v>
      </c>
      <c r="J1198" s="2">
        <v>0</v>
      </c>
      <c r="K1198" s="2">
        <v>0</v>
      </c>
      <c r="L1198" s="2">
        <v>1.4</v>
      </c>
      <c r="M1198" s="2">
        <v>1</v>
      </c>
      <c r="N1198" s="2">
        <v>1</v>
      </c>
      <c r="O1198" s="2">
        <v>4.5999999999999996</v>
      </c>
      <c r="P1198" s="2">
        <v>0.82</v>
      </c>
      <c r="Q1198" s="3">
        <v>1</v>
      </c>
      <c r="R1198" s="4" t="str">
        <f>TRIM(tblOperations[[#This Row],[Region]])</f>
        <v>South East</v>
      </c>
      <c r="S1198" s="4" t="str">
        <f>TRIM(tblOperations[[#This Row],[Team]])</f>
        <v>Workplace Services</v>
      </c>
      <c r="T1198" s="4" t="str">
        <f>_xlfn.XLOOKUP(R1198,tblRegionReference[Region],tblRegionReference[Area],"Not Found")</f>
        <v>South</v>
      </c>
      <c r="U1198" s="4" t="str">
        <f>IF(tblOperations[[#This Row],[Completion_Rate]]&gt;=_xlfn.XLOOKUP("Completion Rate",tblKPITargets[KPI_Name],tblKPITargets[Target_Value]),"Met","Below Target")</f>
        <v>Met</v>
      </c>
      <c r="V1198" t="str">
        <f>IF(tblOperations[[#This Row],[SLA_Compliance]]&gt;=_xlfn.XLOOKUP('04_References'!$A$3,tblKPITargets[KPI_Name],tblKPITargets[Target_Value]),"Met","Below Target")</f>
        <v>Met</v>
      </c>
      <c r="W1198" t="str">
        <f>IF(tblOperations[[#This Row],[Quality_Pass_Rate]]&gt;=_xlfn.XLOOKUP('04_References'!$A$4,tblKPITargets[KPI_Name],tblKPITargets[Target_Value]),"Met","Below Target")</f>
        <v>Met</v>
      </c>
      <c r="X1198" t="str">
        <f>IF(tblOperations[[#This Row],[Average_Completion_Days]]&lt;=_xlfn.XLOOKUP('04_References'!$A$7,tblKPITargets[KPI_Name],tblKPITargets[Target_Value]),"Met","Below Target")</f>
        <v>Met</v>
      </c>
      <c r="Y1198" t="str">
        <f>IF(tblOperations[[#This Row],[Closing_Backlog]]&lt;=_xlfn.XLOOKUP('04_References'!$A$8,tblKPITargets[KPI_Name],tblKPITargets[Target_Value]),"Met","Below Target")</f>
        <v>Met</v>
      </c>
    </row>
    <row r="1199" spans="1:25">
      <c r="A1199" s="8" t="s">
        <v>1229</v>
      </c>
      <c r="B1199" s="9">
        <v>46078</v>
      </c>
      <c r="C1199" s="4" t="s">
        <v>48</v>
      </c>
      <c r="D1199" s="4" t="s">
        <v>21</v>
      </c>
      <c r="E1199" s="4">
        <v>1140</v>
      </c>
      <c r="F1199" s="4">
        <v>56</v>
      </c>
      <c r="G1199" s="4">
        <v>1196</v>
      </c>
      <c r="H1199" s="4">
        <v>25</v>
      </c>
      <c r="I1199" s="4">
        <v>1171</v>
      </c>
      <c r="J1199" s="4">
        <v>0</v>
      </c>
      <c r="K1199" s="4">
        <v>0</v>
      </c>
      <c r="L1199" s="4">
        <v>8</v>
      </c>
      <c r="M1199" s="4">
        <v>0.6</v>
      </c>
      <c r="N1199" s="4">
        <v>0.98599999999999999</v>
      </c>
      <c r="O1199" s="4">
        <v>2.5</v>
      </c>
      <c r="P1199" s="4">
        <v>0.82499999999999996</v>
      </c>
      <c r="Q1199" s="5">
        <v>2.1000000000000001E-2</v>
      </c>
      <c r="R1199" s="4" t="str">
        <f>TRIM(tblOperations[[#This Row],[Region]])</f>
        <v>South East</v>
      </c>
      <c r="S1199" s="4" t="str">
        <f>TRIM(tblOperations[[#This Row],[Team]])</f>
        <v>Facilities Response</v>
      </c>
      <c r="T1199" s="4" t="str">
        <f>_xlfn.XLOOKUP(R1199,tblRegionReference[Region],tblRegionReference[Area],"Not Found")</f>
        <v>South</v>
      </c>
      <c r="U1199" s="4" t="str">
        <f>IF(tblOperations[[#This Row],[Completion_Rate]]&gt;=_xlfn.XLOOKUP("Completion Rate",tblKPITargets[KPI_Name],tblKPITargets[Target_Value]),"Met","Below Target")</f>
        <v>Below Target</v>
      </c>
      <c r="V1199" t="str">
        <f>IF(tblOperations[[#This Row],[SLA_Compliance]]&gt;=_xlfn.XLOOKUP('04_References'!$A$3,tblKPITargets[KPI_Name],tblKPITargets[Target_Value]),"Met","Below Target")</f>
        <v>Below Target</v>
      </c>
      <c r="W1199" t="str">
        <f>IF(tblOperations[[#This Row],[Quality_Pass_Rate]]&gt;=_xlfn.XLOOKUP('04_References'!$A$4,tblKPITargets[KPI_Name],tblKPITargets[Target_Value]),"Met","Below Target")</f>
        <v>Met</v>
      </c>
      <c r="X1199" t="str">
        <f>IF(tblOperations[[#This Row],[Average_Completion_Days]]&lt;=_xlfn.XLOOKUP('04_References'!$A$7,tblKPITargets[KPI_Name],tblKPITargets[Target_Value]),"Met","Below Target")</f>
        <v>Below Target</v>
      </c>
      <c r="Y1199" t="str">
        <f>IF(tblOperations[[#This Row],[Closing_Backlog]]&lt;=_xlfn.XLOOKUP('04_References'!$A$8,tblKPITargets[KPI_Name],tblKPITargets[Target_Value]),"Met","Below Target")</f>
        <v>Below Target</v>
      </c>
    </row>
    <row r="1200" spans="1:25">
      <c r="A1200" s="6" t="s">
        <v>1230</v>
      </c>
      <c r="B1200" s="7">
        <v>46078</v>
      </c>
      <c r="C1200" s="2" t="s">
        <v>48</v>
      </c>
      <c r="D1200" s="2" t="s">
        <v>23</v>
      </c>
      <c r="E1200" s="2">
        <v>0</v>
      </c>
      <c r="F1200" s="2">
        <v>36</v>
      </c>
      <c r="G1200" s="2">
        <v>36</v>
      </c>
      <c r="H1200" s="2">
        <v>36</v>
      </c>
      <c r="I1200" s="2">
        <v>0</v>
      </c>
      <c r="J1200" s="2">
        <v>0</v>
      </c>
      <c r="K1200" s="2">
        <v>0</v>
      </c>
      <c r="L1200" s="2">
        <v>1.5</v>
      </c>
      <c r="M1200" s="2">
        <v>0.997</v>
      </c>
      <c r="N1200" s="2">
        <v>0.97699999999999998</v>
      </c>
      <c r="O1200" s="2">
        <v>4.7</v>
      </c>
      <c r="P1200" s="2">
        <v>0.75900000000000001</v>
      </c>
      <c r="Q1200" s="3">
        <v>1</v>
      </c>
      <c r="R1200" s="4" t="str">
        <f>TRIM(tblOperations[[#This Row],[Region]])</f>
        <v>South East</v>
      </c>
      <c r="S1200" s="4" t="str">
        <f>TRIM(tblOperations[[#This Row],[Team]])</f>
        <v>Estates Support</v>
      </c>
      <c r="T1200" s="4" t="str">
        <f>_xlfn.XLOOKUP(R1200,tblRegionReference[Region],tblRegionReference[Area],"Not Found")</f>
        <v>South</v>
      </c>
      <c r="U1200" s="4" t="str">
        <f>IF(tblOperations[[#This Row],[Completion_Rate]]&gt;=_xlfn.XLOOKUP("Completion Rate",tblKPITargets[KPI_Name],tblKPITargets[Target_Value]),"Met","Below Target")</f>
        <v>Met</v>
      </c>
      <c r="V1200" t="str">
        <f>IF(tblOperations[[#This Row],[SLA_Compliance]]&gt;=_xlfn.XLOOKUP('04_References'!$A$3,tblKPITargets[KPI_Name],tblKPITargets[Target_Value]),"Met","Below Target")</f>
        <v>Met</v>
      </c>
      <c r="W1200" t="str">
        <f>IF(tblOperations[[#This Row],[Quality_Pass_Rate]]&gt;=_xlfn.XLOOKUP('04_References'!$A$4,tblKPITargets[KPI_Name],tblKPITargets[Target_Value]),"Met","Below Target")</f>
        <v>Met</v>
      </c>
      <c r="X1200" t="str">
        <f>IF(tblOperations[[#This Row],[Average_Completion_Days]]&lt;=_xlfn.XLOOKUP('04_References'!$A$7,tblKPITargets[KPI_Name],tblKPITargets[Target_Value]),"Met","Below Target")</f>
        <v>Met</v>
      </c>
      <c r="Y1200" t="str">
        <f>IF(tblOperations[[#This Row],[Closing_Backlog]]&lt;=_xlfn.XLOOKUP('04_References'!$A$8,tblKPITargets[KPI_Name],tblKPITargets[Target_Value]),"Met","Below Target")</f>
        <v>Met</v>
      </c>
    </row>
    <row r="1201" spans="1:25">
      <c r="A1201" s="8" t="s">
        <v>1231</v>
      </c>
      <c r="B1201" s="9">
        <v>46078</v>
      </c>
      <c r="C1201" s="4" t="s">
        <v>48</v>
      </c>
      <c r="D1201" s="4" t="s">
        <v>25</v>
      </c>
      <c r="E1201" s="4">
        <v>381</v>
      </c>
      <c r="F1201" s="4">
        <v>31</v>
      </c>
      <c r="G1201" s="4">
        <v>412</v>
      </c>
      <c r="H1201" s="4">
        <v>31</v>
      </c>
      <c r="I1201" s="4">
        <v>381</v>
      </c>
      <c r="J1201" s="4">
        <v>0</v>
      </c>
      <c r="K1201" s="4">
        <v>0</v>
      </c>
      <c r="L1201" s="4">
        <v>8</v>
      </c>
      <c r="M1201" s="4">
        <v>0.6</v>
      </c>
      <c r="N1201" s="4">
        <v>0.99399999999999999</v>
      </c>
      <c r="O1201" s="4">
        <v>2.5</v>
      </c>
      <c r="P1201" s="4">
        <v>0.751</v>
      </c>
      <c r="Q1201" s="5">
        <v>7.4999999999999997E-2</v>
      </c>
      <c r="R1201" s="4" t="str">
        <f>TRIM(tblOperations[[#This Row],[Region]])</f>
        <v>South East</v>
      </c>
      <c r="S1201" s="4" t="str">
        <f>TRIM(tblOperations[[#This Row],[Team]])</f>
        <v>Workplace Projects</v>
      </c>
      <c r="T1201" s="4" t="str">
        <f>_xlfn.XLOOKUP(R1201,tblRegionReference[Region],tblRegionReference[Area],"Not Found")</f>
        <v>South</v>
      </c>
      <c r="U1201" s="4" t="str">
        <f>IF(tblOperations[[#This Row],[Completion_Rate]]&gt;=_xlfn.XLOOKUP("Completion Rate",tblKPITargets[KPI_Name],tblKPITargets[Target_Value]),"Met","Below Target")</f>
        <v>Below Target</v>
      </c>
      <c r="V1201" t="str">
        <f>IF(tblOperations[[#This Row],[SLA_Compliance]]&gt;=_xlfn.XLOOKUP('04_References'!$A$3,tblKPITargets[KPI_Name],tblKPITargets[Target_Value]),"Met","Below Target")</f>
        <v>Below Target</v>
      </c>
      <c r="W1201" t="str">
        <f>IF(tblOperations[[#This Row],[Quality_Pass_Rate]]&gt;=_xlfn.XLOOKUP('04_References'!$A$4,tblKPITargets[KPI_Name],tblKPITargets[Target_Value]),"Met","Below Target")</f>
        <v>Met</v>
      </c>
      <c r="X1201" t="str">
        <f>IF(tblOperations[[#This Row],[Average_Completion_Days]]&lt;=_xlfn.XLOOKUP('04_References'!$A$7,tblKPITargets[KPI_Name],tblKPITargets[Target_Value]),"Met","Below Target")</f>
        <v>Below Target</v>
      </c>
      <c r="Y1201" t="str">
        <f>IF(tblOperations[[#This Row],[Closing_Backlog]]&lt;=_xlfn.XLOOKUP('04_References'!$A$8,tblKPITargets[KPI_Name],tblKPITargets[Target_Value]),"Met","Below Target")</f>
        <v>Below Target</v>
      </c>
    </row>
    <row r="1202" spans="1:25">
      <c r="A1202" s="6" t="s">
        <v>1232</v>
      </c>
      <c r="B1202" s="7">
        <v>46078</v>
      </c>
      <c r="C1202" s="2" t="s">
        <v>53</v>
      </c>
      <c r="D1202" s="2" t="s">
        <v>19</v>
      </c>
      <c r="E1202" s="2">
        <v>598</v>
      </c>
      <c r="F1202" s="2">
        <v>40</v>
      </c>
      <c r="G1202" s="2">
        <v>638</v>
      </c>
      <c r="H1202" s="2">
        <v>30</v>
      </c>
      <c r="I1202" s="2">
        <v>608</v>
      </c>
      <c r="J1202" s="2">
        <v>0</v>
      </c>
      <c r="K1202" s="2">
        <v>0</v>
      </c>
      <c r="L1202" s="2">
        <v>8</v>
      </c>
      <c r="M1202" s="2">
        <v>0.6</v>
      </c>
      <c r="N1202" s="2">
        <v>0.995</v>
      </c>
      <c r="O1202" s="2">
        <v>2.5</v>
      </c>
      <c r="P1202" s="2">
        <v>0.65700000000000003</v>
      </c>
      <c r="Q1202" s="3">
        <v>4.7E-2</v>
      </c>
      <c r="R1202" s="4" t="str">
        <f>TRIM(tblOperations[[#This Row],[Region]])</f>
        <v>Wales</v>
      </c>
      <c r="S1202" s="4" t="str">
        <f>TRIM(tblOperations[[#This Row],[Team]])</f>
        <v>Workplace Services</v>
      </c>
      <c r="T1202" s="4" t="str">
        <f>_xlfn.XLOOKUP(R1202,tblRegionReference[Region],tblRegionReference[Area],"Not Found")</f>
        <v>Wales</v>
      </c>
      <c r="U1202" s="4" t="str">
        <f>IF(tblOperations[[#This Row],[Completion_Rate]]&gt;=_xlfn.XLOOKUP("Completion Rate",tblKPITargets[KPI_Name],tblKPITargets[Target_Value]),"Met","Below Target")</f>
        <v>Below Target</v>
      </c>
      <c r="V1202" t="str">
        <f>IF(tblOperations[[#This Row],[SLA_Compliance]]&gt;=_xlfn.XLOOKUP('04_References'!$A$3,tblKPITargets[KPI_Name],tblKPITargets[Target_Value]),"Met","Below Target")</f>
        <v>Below Target</v>
      </c>
      <c r="W1202" t="str">
        <f>IF(tblOperations[[#This Row],[Quality_Pass_Rate]]&gt;=_xlfn.XLOOKUP('04_References'!$A$4,tblKPITargets[KPI_Name],tblKPITargets[Target_Value]),"Met","Below Target")</f>
        <v>Met</v>
      </c>
      <c r="X1202" t="str">
        <f>IF(tblOperations[[#This Row],[Average_Completion_Days]]&lt;=_xlfn.XLOOKUP('04_References'!$A$7,tblKPITargets[KPI_Name],tblKPITargets[Target_Value]),"Met","Below Target")</f>
        <v>Below Target</v>
      </c>
      <c r="Y1202" t="str">
        <f>IF(tblOperations[[#This Row],[Closing_Backlog]]&lt;=_xlfn.XLOOKUP('04_References'!$A$8,tblKPITargets[KPI_Name],tblKPITargets[Target_Value]),"Met","Below Target")</f>
        <v>Below Target</v>
      </c>
    </row>
    <row r="1203" spans="1:25">
      <c r="A1203" s="8" t="s">
        <v>1233</v>
      </c>
      <c r="B1203" s="9">
        <v>46078</v>
      </c>
      <c r="C1203" s="4" t="s">
        <v>53</v>
      </c>
      <c r="D1203" s="4" t="s">
        <v>21</v>
      </c>
      <c r="E1203" s="4">
        <v>643</v>
      </c>
      <c r="F1203" s="4">
        <v>49</v>
      </c>
      <c r="G1203" s="4">
        <v>692</v>
      </c>
      <c r="H1203" s="4">
        <v>22</v>
      </c>
      <c r="I1203" s="4">
        <v>670</v>
      </c>
      <c r="J1203" s="4">
        <v>0</v>
      </c>
      <c r="K1203" s="4">
        <v>0</v>
      </c>
      <c r="L1203" s="4">
        <v>8</v>
      </c>
      <c r="M1203" s="4">
        <v>0.6</v>
      </c>
      <c r="N1203" s="4">
        <v>0.96799999999999997</v>
      </c>
      <c r="O1203" s="4">
        <v>2.5</v>
      </c>
      <c r="P1203" s="4">
        <v>0.755</v>
      </c>
      <c r="Q1203" s="5">
        <v>3.2000000000000001E-2</v>
      </c>
      <c r="R1203" s="4" t="str">
        <f>TRIM(tblOperations[[#This Row],[Region]])</f>
        <v>Wales</v>
      </c>
      <c r="S1203" s="4" t="str">
        <f>TRIM(tblOperations[[#This Row],[Team]])</f>
        <v>Facilities Response</v>
      </c>
      <c r="T1203" s="4" t="str">
        <f>_xlfn.XLOOKUP(R1203,tblRegionReference[Region],tblRegionReference[Area],"Not Found")</f>
        <v>Wales</v>
      </c>
      <c r="U1203" s="4" t="str">
        <f>IF(tblOperations[[#This Row],[Completion_Rate]]&gt;=_xlfn.XLOOKUP("Completion Rate",tblKPITargets[KPI_Name],tblKPITargets[Target_Value]),"Met","Below Target")</f>
        <v>Below Target</v>
      </c>
      <c r="V1203" t="str">
        <f>IF(tblOperations[[#This Row],[SLA_Compliance]]&gt;=_xlfn.XLOOKUP('04_References'!$A$3,tblKPITargets[KPI_Name],tblKPITargets[Target_Value]),"Met","Below Target")</f>
        <v>Below Target</v>
      </c>
      <c r="W1203" t="str">
        <f>IF(tblOperations[[#This Row],[Quality_Pass_Rate]]&gt;=_xlfn.XLOOKUP('04_References'!$A$4,tblKPITargets[KPI_Name],tblKPITargets[Target_Value]),"Met","Below Target")</f>
        <v>Met</v>
      </c>
      <c r="X1203" t="str">
        <f>IF(tblOperations[[#This Row],[Average_Completion_Days]]&lt;=_xlfn.XLOOKUP('04_References'!$A$7,tblKPITargets[KPI_Name],tblKPITargets[Target_Value]),"Met","Below Target")</f>
        <v>Below Target</v>
      </c>
      <c r="Y1203" t="str">
        <f>IF(tblOperations[[#This Row],[Closing_Backlog]]&lt;=_xlfn.XLOOKUP('04_References'!$A$8,tblKPITargets[KPI_Name],tblKPITargets[Target_Value]),"Met","Below Target")</f>
        <v>Below Target</v>
      </c>
    </row>
    <row r="1204" spans="1:25">
      <c r="A1204" s="6" t="s">
        <v>1234</v>
      </c>
      <c r="B1204" s="7">
        <v>46078</v>
      </c>
      <c r="C1204" s="2" t="s">
        <v>53</v>
      </c>
      <c r="D1204" s="2" t="s">
        <v>23</v>
      </c>
      <c r="E1204" s="2">
        <v>442</v>
      </c>
      <c r="F1204" s="2">
        <v>40</v>
      </c>
      <c r="G1204" s="2">
        <v>482</v>
      </c>
      <c r="H1204" s="2">
        <v>27</v>
      </c>
      <c r="I1204" s="2">
        <v>455</v>
      </c>
      <c r="J1204" s="2">
        <v>0</v>
      </c>
      <c r="K1204" s="2">
        <v>0</v>
      </c>
      <c r="L1204" s="2">
        <v>8</v>
      </c>
      <c r="M1204" s="2">
        <v>0.6</v>
      </c>
      <c r="N1204" s="2">
        <v>1</v>
      </c>
      <c r="O1204" s="2">
        <v>2.5</v>
      </c>
      <c r="P1204" s="2">
        <v>0.74</v>
      </c>
      <c r="Q1204" s="3">
        <v>5.6000000000000001E-2</v>
      </c>
      <c r="R1204" s="4" t="str">
        <f>TRIM(tblOperations[[#This Row],[Region]])</f>
        <v>Wales</v>
      </c>
      <c r="S1204" s="4" t="str">
        <f>TRIM(tblOperations[[#This Row],[Team]])</f>
        <v>Estates Support</v>
      </c>
      <c r="T1204" s="4" t="str">
        <f>_xlfn.XLOOKUP(R1204,tblRegionReference[Region],tblRegionReference[Area],"Not Found")</f>
        <v>Wales</v>
      </c>
      <c r="U1204" s="4" t="str">
        <f>IF(tblOperations[[#This Row],[Completion_Rate]]&gt;=_xlfn.XLOOKUP("Completion Rate",tblKPITargets[KPI_Name],tblKPITargets[Target_Value]),"Met","Below Target")</f>
        <v>Below Target</v>
      </c>
      <c r="V1204" t="str">
        <f>IF(tblOperations[[#This Row],[SLA_Compliance]]&gt;=_xlfn.XLOOKUP('04_References'!$A$3,tblKPITargets[KPI_Name],tblKPITargets[Target_Value]),"Met","Below Target")</f>
        <v>Below Target</v>
      </c>
      <c r="W1204" t="str">
        <f>IF(tblOperations[[#This Row],[Quality_Pass_Rate]]&gt;=_xlfn.XLOOKUP('04_References'!$A$4,tblKPITargets[KPI_Name],tblKPITargets[Target_Value]),"Met","Below Target")</f>
        <v>Met</v>
      </c>
      <c r="X1204" t="str">
        <f>IF(tblOperations[[#This Row],[Average_Completion_Days]]&lt;=_xlfn.XLOOKUP('04_References'!$A$7,tblKPITargets[KPI_Name],tblKPITargets[Target_Value]),"Met","Below Target")</f>
        <v>Below Target</v>
      </c>
      <c r="Y1204" t="str">
        <f>IF(tblOperations[[#This Row],[Closing_Backlog]]&lt;=_xlfn.XLOOKUP('04_References'!$A$8,tblKPITargets[KPI_Name],tblKPITargets[Target_Value]),"Met","Below Target")</f>
        <v>Below Target</v>
      </c>
    </row>
    <row r="1205" spans="1:25">
      <c r="A1205" s="8" t="s">
        <v>1235</v>
      </c>
      <c r="B1205" s="9">
        <v>46078</v>
      </c>
      <c r="C1205" s="4" t="s">
        <v>53</v>
      </c>
      <c r="D1205" s="4" t="s">
        <v>25</v>
      </c>
      <c r="E1205" s="4">
        <v>0</v>
      </c>
      <c r="F1205" s="4">
        <v>31</v>
      </c>
      <c r="G1205" s="4">
        <v>31</v>
      </c>
      <c r="H1205" s="4">
        <v>31</v>
      </c>
      <c r="I1205" s="4">
        <v>0</v>
      </c>
      <c r="J1205" s="4">
        <v>0</v>
      </c>
      <c r="K1205" s="4">
        <v>0</v>
      </c>
      <c r="L1205" s="4">
        <v>1.4</v>
      </c>
      <c r="M1205" s="4">
        <v>0.95499999999999996</v>
      </c>
      <c r="N1205" s="4">
        <v>0.97199999999999998</v>
      </c>
      <c r="O1205" s="4">
        <v>4.7</v>
      </c>
      <c r="P1205" s="4">
        <v>0.64900000000000002</v>
      </c>
      <c r="Q1205" s="5">
        <v>1</v>
      </c>
      <c r="R1205" s="4" t="str">
        <f>TRIM(tblOperations[[#This Row],[Region]])</f>
        <v>Wales</v>
      </c>
      <c r="S1205" s="4" t="str">
        <f>TRIM(tblOperations[[#This Row],[Team]])</f>
        <v>Workplace Projects</v>
      </c>
      <c r="T1205" s="4" t="str">
        <f>_xlfn.XLOOKUP(R1205,tblRegionReference[Region],tblRegionReference[Area],"Not Found")</f>
        <v>Wales</v>
      </c>
      <c r="U1205" s="4" t="str">
        <f>IF(tblOperations[[#This Row],[Completion_Rate]]&gt;=_xlfn.XLOOKUP("Completion Rate",tblKPITargets[KPI_Name],tblKPITargets[Target_Value]),"Met","Below Target")</f>
        <v>Met</v>
      </c>
      <c r="V1205" t="str">
        <f>IF(tblOperations[[#This Row],[SLA_Compliance]]&gt;=_xlfn.XLOOKUP('04_References'!$A$3,tblKPITargets[KPI_Name],tblKPITargets[Target_Value]),"Met","Below Target")</f>
        <v>Met</v>
      </c>
      <c r="W1205" t="str">
        <f>IF(tblOperations[[#This Row],[Quality_Pass_Rate]]&gt;=_xlfn.XLOOKUP('04_References'!$A$4,tblKPITargets[KPI_Name],tblKPITargets[Target_Value]),"Met","Below Target")</f>
        <v>Met</v>
      </c>
      <c r="X1205" t="str">
        <f>IF(tblOperations[[#This Row],[Average_Completion_Days]]&lt;=_xlfn.XLOOKUP('04_References'!$A$7,tblKPITargets[KPI_Name],tblKPITargets[Target_Value]),"Met","Below Target")</f>
        <v>Met</v>
      </c>
      <c r="Y1205" t="str">
        <f>IF(tblOperations[[#This Row],[Closing_Backlog]]&lt;=_xlfn.XLOOKUP('04_References'!$A$8,tblKPITargets[KPI_Name],tblKPITargets[Target_Value]),"Met","Below Target")</f>
        <v>Met</v>
      </c>
    </row>
    <row r="1206" spans="1:25">
      <c r="A1206" s="6" t="s">
        <v>1236</v>
      </c>
      <c r="B1206" s="7">
        <v>46079</v>
      </c>
      <c r="C1206" s="2" t="s">
        <v>18</v>
      </c>
      <c r="D1206" s="2" t="s">
        <v>19</v>
      </c>
      <c r="E1206" s="2">
        <v>164</v>
      </c>
      <c r="F1206" s="2">
        <v>38</v>
      </c>
      <c r="G1206" s="2">
        <v>202</v>
      </c>
      <c r="H1206" s="2">
        <v>40</v>
      </c>
      <c r="I1206" s="2">
        <v>162</v>
      </c>
      <c r="J1206" s="2">
        <v>0</v>
      </c>
      <c r="K1206" s="2">
        <v>0</v>
      </c>
      <c r="L1206" s="2">
        <v>8</v>
      </c>
      <c r="M1206" s="2">
        <v>0.6</v>
      </c>
      <c r="N1206" s="2">
        <v>0.96899999999999997</v>
      </c>
      <c r="O1206" s="2">
        <v>2.5</v>
      </c>
      <c r="P1206" s="2">
        <v>0.81299999999999994</v>
      </c>
      <c r="Q1206" s="3">
        <v>0.19800000000000001</v>
      </c>
      <c r="R1206" s="4" t="str">
        <f>TRIM(tblOperations[[#This Row],[Region]])</f>
        <v>Scotland</v>
      </c>
      <c r="S1206" s="4" t="str">
        <f>TRIM(tblOperations[[#This Row],[Team]])</f>
        <v>Workplace Services</v>
      </c>
      <c r="T1206" s="4" t="str">
        <f>_xlfn.XLOOKUP(R1206,tblRegionReference[Region],tblRegionReference[Area],"Not Found")</f>
        <v>North</v>
      </c>
      <c r="U1206" s="4" t="str">
        <f>IF(tblOperations[[#This Row],[Completion_Rate]]&gt;=_xlfn.XLOOKUP("Completion Rate",tblKPITargets[KPI_Name],tblKPITargets[Target_Value]),"Met","Below Target")</f>
        <v>Below Target</v>
      </c>
      <c r="V1206" t="str">
        <f>IF(tblOperations[[#This Row],[SLA_Compliance]]&gt;=_xlfn.XLOOKUP('04_References'!$A$3,tblKPITargets[KPI_Name],tblKPITargets[Target_Value]),"Met","Below Target")</f>
        <v>Below Target</v>
      </c>
      <c r="W1206" t="str">
        <f>IF(tblOperations[[#This Row],[Quality_Pass_Rate]]&gt;=_xlfn.XLOOKUP('04_References'!$A$4,tblKPITargets[KPI_Name],tblKPITargets[Target_Value]),"Met","Below Target")</f>
        <v>Met</v>
      </c>
      <c r="X1206" t="str">
        <f>IF(tblOperations[[#This Row],[Average_Completion_Days]]&lt;=_xlfn.XLOOKUP('04_References'!$A$7,tblKPITargets[KPI_Name],tblKPITargets[Target_Value]),"Met","Below Target")</f>
        <v>Below Target</v>
      </c>
      <c r="Y1206" t="str">
        <f>IF(tblOperations[[#This Row],[Closing_Backlog]]&lt;=_xlfn.XLOOKUP('04_References'!$A$8,tblKPITargets[KPI_Name],tblKPITargets[Target_Value]),"Met","Below Target")</f>
        <v>Below Target</v>
      </c>
    </row>
    <row r="1207" spans="1:25">
      <c r="A1207" s="8" t="s">
        <v>1237</v>
      </c>
      <c r="B1207" s="9">
        <v>46079</v>
      </c>
      <c r="C1207" s="4" t="s">
        <v>18</v>
      </c>
      <c r="D1207" s="4" t="s">
        <v>21</v>
      </c>
      <c r="E1207" s="4">
        <v>5</v>
      </c>
      <c r="F1207" s="4">
        <v>52</v>
      </c>
      <c r="G1207" s="4">
        <v>57</v>
      </c>
      <c r="H1207" s="4">
        <v>48</v>
      </c>
      <c r="I1207" s="4">
        <v>9</v>
      </c>
      <c r="J1207" s="4">
        <v>0</v>
      </c>
      <c r="K1207" s="4">
        <v>0</v>
      </c>
      <c r="L1207" s="4">
        <v>2.1</v>
      </c>
      <c r="M1207" s="4">
        <v>0.91500000000000004</v>
      </c>
      <c r="N1207" s="4">
        <v>0.95</v>
      </c>
      <c r="O1207" s="4">
        <v>4.2</v>
      </c>
      <c r="P1207" s="4">
        <v>0.66500000000000004</v>
      </c>
      <c r="Q1207" s="5">
        <v>0.84199999999999997</v>
      </c>
      <c r="R1207" s="4" t="str">
        <f>TRIM(tblOperations[[#This Row],[Region]])</f>
        <v>Scotland</v>
      </c>
      <c r="S1207" s="4" t="str">
        <f>TRIM(tblOperations[[#This Row],[Team]])</f>
        <v>Facilities Response</v>
      </c>
      <c r="T1207" s="4" t="str">
        <f>_xlfn.XLOOKUP(R1207,tblRegionReference[Region],tblRegionReference[Area],"Not Found")</f>
        <v>North</v>
      </c>
      <c r="U1207" s="4" t="str">
        <f>IF(tblOperations[[#This Row],[Completion_Rate]]&gt;=_xlfn.XLOOKUP("Completion Rate",tblKPITargets[KPI_Name],tblKPITargets[Target_Value]),"Met","Below Target")</f>
        <v>Below Target</v>
      </c>
      <c r="V1207" t="str">
        <f>IF(tblOperations[[#This Row],[SLA_Compliance]]&gt;=_xlfn.XLOOKUP('04_References'!$A$3,tblKPITargets[KPI_Name],tblKPITargets[Target_Value]),"Met","Below Target")</f>
        <v>Below Target</v>
      </c>
      <c r="W1207" t="str">
        <f>IF(tblOperations[[#This Row],[Quality_Pass_Rate]]&gt;=_xlfn.XLOOKUP('04_References'!$A$4,tblKPITargets[KPI_Name],tblKPITargets[Target_Value]),"Met","Below Target")</f>
        <v>Met</v>
      </c>
      <c r="X1207" t="str">
        <f>IF(tblOperations[[#This Row],[Average_Completion_Days]]&lt;=_xlfn.XLOOKUP('04_References'!$A$7,tblKPITargets[KPI_Name],tblKPITargets[Target_Value]),"Met","Below Target")</f>
        <v>Met</v>
      </c>
      <c r="Y1207" t="str">
        <f>IF(tblOperations[[#This Row],[Closing_Backlog]]&lt;=_xlfn.XLOOKUP('04_References'!$A$8,tblKPITargets[KPI_Name],tblKPITargets[Target_Value]),"Met","Below Target")</f>
        <v>Met</v>
      </c>
    </row>
    <row r="1208" spans="1:25">
      <c r="A1208" s="6" t="s">
        <v>1238</v>
      </c>
      <c r="B1208" s="7">
        <v>46079</v>
      </c>
      <c r="C1208" s="2" t="s">
        <v>18</v>
      </c>
      <c r="D1208" s="2" t="s">
        <v>23</v>
      </c>
      <c r="E1208" s="2">
        <v>338</v>
      </c>
      <c r="F1208" s="2">
        <v>35</v>
      </c>
      <c r="G1208" s="2">
        <v>373</v>
      </c>
      <c r="H1208" s="2">
        <v>35</v>
      </c>
      <c r="I1208" s="2">
        <v>338</v>
      </c>
      <c r="J1208" s="2">
        <v>0</v>
      </c>
      <c r="K1208" s="2">
        <v>0</v>
      </c>
      <c r="L1208" s="2">
        <v>8</v>
      </c>
      <c r="M1208" s="2">
        <v>0.6</v>
      </c>
      <c r="N1208" s="2">
        <v>0.98699999999999999</v>
      </c>
      <c r="O1208" s="2">
        <v>2.5</v>
      </c>
      <c r="P1208" s="2">
        <v>0.7</v>
      </c>
      <c r="Q1208" s="3">
        <v>9.4E-2</v>
      </c>
      <c r="R1208" s="4" t="str">
        <f>TRIM(tblOperations[[#This Row],[Region]])</f>
        <v>Scotland</v>
      </c>
      <c r="S1208" s="4" t="str">
        <f>TRIM(tblOperations[[#This Row],[Team]])</f>
        <v>Estates Support</v>
      </c>
      <c r="T1208" s="4" t="str">
        <f>_xlfn.XLOOKUP(R1208,tblRegionReference[Region],tblRegionReference[Area],"Not Found")</f>
        <v>North</v>
      </c>
      <c r="U1208" s="4" t="str">
        <f>IF(tblOperations[[#This Row],[Completion_Rate]]&gt;=_xlfn.XLOOKUP("Completion Rate",tblKPITargets[KPI_Name],tblKPITargets[Target_Value]),"Met","Below Target")</f>
        <v>Below Target</v>
      </c>
      <c r="V1208" t="str">
        <f>IF(tblOperations[[#This Row],[SLA_Compliance]]&gt;=_xlfn.XLOOKUP('04_References'!$A$3,tblKPITargets[KPI_Name],tblKPITargets[Target_Value]),"Met","Below Target")</f>
        <v>Below Target</v>
      </c>
      <c r="W1208" t="str">
        <f>IF(tblOperations[[#This Row],[Quality_Pass_Rate]]&gt;=_xlfn.XLOOKUP('04_References'!$A$4,tblKPITargets[KPI_Name],tblKPITargets[Target_Value]),"Met","Below Target")</f>
        <v>Met</v>
      </c>
      <c r="X1208" t="str">
        <f>IF(tblOperations[[#This Row],[Average_Completion_Days]]&lt;=_xlfn.XLOOKUP('04_References'!$A$7,tblKPITargets[KPI_Name],tblKPITargets[Target_Value]),"Met","Below Target")</f>
        <v>Below Target</v>
      </c>
      <c r="Y1208" t="str">
        <f>IF(tblOperations[[#This Row],[Closing_Backlog]]&lt;=_xlfn.XLOOKUP('04_References'!$A$8,tblKPITargets[KPI_Name],tblKPITargets[Target_Value]),"Met","Below Target")</f>
        <v>Below Target</v>
      </c>
    </row>
    <row r="1209" spans="1:25">
      <c r="A1209" s="8" t="s">
        <v>1239</v>
      </c>
      <c r="B1209" s="9">
        <v>46079</v>
      </c>
      <c r="C1209" s="4" t="s">
        <v>18</v>
      </c>
      <c r="D1209" s="4" t="s">
        <v>25</v>
      </c>
      <c r="E1209" s="4">
        <v>0</v>
      </c>
      <c r="F1209" s="4">
        <v>40</v>
      </c>
      <c r="G1209" s="4">
        <v>40</v>
      </c>
      <c r="H1209" s="4">
        <v>35</v>
      </c>
      <c r="I1209" s="4">
        <v>5</v>
      </c>
      <c r="J1209" s="4">
        <v>0</v>
      </c>
      <c r="K1209" s="4">
        <v>0</v>
      </c>
      <c r="L1209" s="4">
        <v>2.1</v>
      </c>
      <c r="M1209" s="4">
        <v>0.90700000000000003</v>
      </c>
      <c r="N1209" s="4">
        <v>0.995</v>
      </c>
      <c r="O1209" s="4">
        <v>4.4000000000000004</v>
      </c>
      <c r="P1209" s="4">
        <v>0.69499999999999995</v>
      </c>
      <c r="Q1209" s="5">
        <v>0.875</v>
      </c>
      <c r="R1209" s="4" t="str">
        <f>TRIM(tblOperations[[#This Row],[Region]])</f>
        <v>Scotland</v>
      </c>
      <c r="S1209" s="4" t="str">
        <f>TRIM(tblOperations[[#This Row],[Team]])</f>
        <v>Workplace Projects</v>
      </c>
      <c r="T1209" s="4" t="str">
        <f>_xlfn.XLOOKUP(R1209,tblRegionReference[Region],tblRegionReference[Area],"Not Found")</f>
        <v>North</v>
      </c>
      <c r="U1209" s="4" t="str">
        <f>IF(tblOperations[[#This Row],[Completion_Rate]]&gt;=_xlfn.XLOOKUP("Completion Rate",tblKPITargets[KPI_Name],tblKPITargets[Target_Value]),"Met","Below Target")</f>
        <v>Below Target</v>
      </c>
      <c r="V1209" t="str">
        <f>IF(tblOperations[[#This Row],[SLA_Compliance]]&gt;=_xlfn.XLOOKUP('04_References'!$A$3,tblKPITargets[KPI_Name],tblKPITargets[Target_Value]),"Met","Below Target")</f>
        <v>Below Target</v>
      </c>
      <c r="W1209" t="str">
        <f>IF(tblOperations[[#This Row],[Quality_Pass_Rate]]&gt;=_xlfn.XLOOKUP('04_References'!$A$4,tblKPITargets[KPI_Name],tblKPITargets[Target_Value]),"Met","Below Target")</f>
        <v>Met</v>
      </c>
      <c r="X1209" t="str">
        <f>IF(tblOperations[[#This Row],[Average_Completion_Days]]&lt;=_xlfn.XLOOKUP('04_References'!$A$7,tblKPITargets[KPI_Name],tblKPITargets[Target_Value]),"Met","Below Target")</f>
        <v>Met</v>
      </c>
      <c r="Y1209" t="str">
        <f>IF(tblOperations[[#This Row],[Closing_Backlog]]&lt;=_xlfn.XLOOKUP('04_References'!$A$8,tblKPITargets[KPI_Name],tblKPITargets[Target_Value]),"Met","Below Target")</f>
        <v>Met</v>
      </c>
    </row>
    <row r="1210" spans="1:25">
      <c r="A1210" s="6" t="s">
        <v>1240</v>
      </c>
      <c r="B1210" s="7">
        <v>46079</v>
      </c>
      <c r="C1210" s="2" t="s">
        <v>27</v>
      </c>
      <c r="D1210" s="2" t="s">
        <v>19</v>
      </c>
      <c r="E1210" s="2">
        <v>35</v>
      </c>
      <c r="F1210" s="2">
        <v>38</v>
      </c>
      <c r="G1210" s="2">
        <v>73</v>
      </c>
      <c r="H1210" s="2">
        <v>41</v>
      </c>
      <c r="I1210" s="2">
        <v>32</v>
      </c>
      <c r="J1210" s="2">
        <v>0</v>
      </c>
      <c r="K1210" s="2">
        <v>0</v>
      </c>
      <c r="L1210" s="2">
        <v>4.5</v>
      </c>
      <c r="M1210" s="2">
        <v>0.77900000000000003</v>
      </c>
      <c r="N1210" s="2">
        <v>0.997</v>
      </c>
      <c r="O1210" s="2">
        <v>3.3</v>
      </c>
      <c r="P1210" s="2">
        <v>0.79400000000000004</v>
      </c>
      <c r="Q1210" s="3">
        <v>0.56200000000000006</v>
      </c>
      <c r="R1210" s="4" t="str">
        <f>TRIM(tblOperations[[#This Row],[Region]])</f>
        <v>North East</v>
      </c>
      <c r="S1210" s="4" t="str">
        <f>TRIM(tblOperations[[#This Row],[Team]])</f>
        <v>Workplace Services</v>
      </c>
      <c r="T1210" s="4" t="str">
        <f>_xlfn.XLOOKUP(R1210,tblRegionReference[Region],tblRegionReference[Area],"Not Found")</f>
        <v>North</v>
      </c>
      <c r="U1210" s="4" t="str">
        <f>IF(tblOperations[[#This Row],[Completion_Rate]]&gt;=_xlfn.XLOOKUP("Completion Rate",tblKPITargets[KPI_Name],tblKPITargets[Target_Value]),"Met","Below Target")</f>
        <v>Below Target</v>
      </c>
      <c r="V1210" t="str">
        <f>IF(tblOperations[[#This Row],[SLA_Compliance]]&gt;=_xlfn.XLOOKUP('04_References'!$A$3,tblKPITargets[KPI_Name],tblKPITargets[Target_Value]),"Met","Below Target")</f>
        <v>Below Target</v>
      </c>
      <c r="W1210" t="str">
        <f>IF(tblOperations[[#This Row],[Quality_Pass_Rate]]&gt;=_xlfn.XLOOKUP('04_References'!$A$4,tblKPITargets[KPI_Name],tblKPITargets[Target_Value]),"Met","Below Target")</f>
        <v>Met</v>
      </c>
      <c r="X1210" t="str">
        <f>IF(tblOperations[[#This Row],[Average_Completion_Days]]&lt;=_xlfn.XLOOKUP('04_References'!$A$7,tblKPITargets[KPI_Name],tblKPITargets[Target_Value]),"Met","Below Target")</f>
        <v>Below Target</v>
      </c>
      <c r="Y1210" t="str">
        <f>IF(tblOperations[[#This Row],[Closing_Backlog]]&lt;=_xlfn.XLOOKUP('04_References'!$A$8,tblKPITargets[KPI_Name],tblKPITargets[Target_Value]),"Met","Below Target")</f>
        <v>Below Target</v>
      </c>
    </row>
    <row r="1211" spans="1:25">
      <c r="A1211" s="8" t="s">
        <v>1241</v>
      </c>
      <c r="B1211" s="9">
        <v>46079</v>
      </c>
      <c r="C1211" s="4" t="s">
        <v>27</v>
      </c>
      <c r="D1211" s="4" t="s">
        <v>21</v>
      </c>
      <c r="E1211" s="4">
        <v>1</v>
      </c>
      <c r="F1211" s="4">
        <v>54</v>
      </c>
      <c r="G1211" s="4">
        <v>55</v>
      </c>
      <c r="H1211" s="4">
        <v>43</v>
      </c>
      <c r="I1211" s="4">
        <v>12</v>
      </c>
      <c r="J1211" s="4">
        <v>0</v>
      </c>
      <c r="K1211" s="4">
        <v>0</v>
      </c>
      <c r="L1211" s="4">
        <v>2</v>
      </c>
      <c r="M1211" s="4">
        <v>0.93700000000000006</v>
      </c>
      <c r="N1211" s="4">
        <v>0.94099999999999995</v>
      </c>
      <c r="O1211" s="4">
        <v>4</v>
      </c>
      <c r="P1211" s="4">
        <v>0.626</v>
      </c>
      <c r="Q1211" s="5">
        <v>0.78200000000000003</v>
      </c>
      <c r="R1211" s="4" t="str">
        <f>TRIM(tblOperations[[#This Row],[Region]])</f>
        <v>North East</v>
      </c>
      <c r="S1211" s="4" t="str">
        <f>TRIM(tblOperations[[#This Row],[Team]])</f>
        <v>Facilities Response</v>
      </c>
      <c r="T1211" s="4" t="str">
        <f>_xlfn.XLOOKUP(R1211,tblRegionReference[Region],tblRegionReference[Area],"Not Found")</f>
        <v>North</v>
      </c>
      <c r="U1211" s="4" t="str">
        <f>IF(tblOperations[[#This Row],[Completion_Rate]]&gt;=_xlfn.XLOOKUP("Completion Rate",tblKPITargets[KPI_Name],tblKPITargets[Target_Value]),"Met","Below Target")</f>
        <v>Below Target</v>
      </c>
      <c r="V1211" t="str">
        <f>IF(tblOperations[[#This Row],[SLA_Compliance]]&gt;=_xlfn.XLOOKUP('04_References'!$A$3,tblKPITargets[KPI_Name],tblKPITargets[Target_Value]),"Met","Below Target")</f>
        <v>Met</v>
      </c>
      <c r="W1211" t="str">
        <f>IF(tblOperations[[#This Row],[Quality_Pass_Rate]]&gt;=_xlfn.XLOOKUP('04_References'!$A$4,tblKPITargets[KPI_Name],tblKPITargets[Target_Value]),"Met","Below Target")</f>
        <v>Below Target</v>
      </c>
      <c r="X1211" t="str">
        <f>IF(tblOperations[[#This Row],[Average_Completion_Days]]&lt;=_xlfn.XLOOKUP('04_References'!$A$7,tblKPITargets[KPI_Name],tblKPITargets[Target_Value]),"Met","Below Target")</f>
        <v>Met</v>
      </c>
      <c r="Y1211" t="str">
        <f>IF(tblOperations[[#This Row],[Closing_Backlog]]&lt;=_xlfn.XLOOKUP('04_References'!$A$8,tblKPITargets[KPI_Name],tblKPITargets[Target_Value]),"Met","Below Target")</f>
        <v>Below Target</v>
      </c>
    </row>
    <row r="1212" spans="1:25">
      <c r="A1212" s="6" t="s">
        <v>1242</v>
      </c>
      <c r="B1212" s="7">
        <v>46079</v>
      </c>
      <c r="C1212" s="2" t="s">
        <v>27</v>
      </c>
      <c r="D1212" s="2" t="s">
        <v>23</v>
      </c>
      <c r="E1212" s="2">
        <v>804</v>
      </c>
      <c r="F1212" s="2">
        <v>47</v>
      </c>
      <c r="G1212" s="2">
        <v>851</v>
      </c>
      <c r="H1212" s="2">
        <v>24</v>
      </c>
      <c r="I1212" s="2">
        <v>827</v>
      </c>
      <c r="J1212" s="2">
        <v>1</v>
      </c>
      <c r="K1212" s="2">
        <v>0</v>
      </c>
      <c r="L1212" s="2">
        <v>8</v>
      </c>
      <c r="M1212" s="2">
        <v>0.6</v>
      </c>
      <c r="N1212" s="2">
        <v>0.99</v>
      </c>
      <c r="O1212" s="2">
        <v>2.5</v>
      </c>
      <c r="P1212" s="2">
        <v>0.755</v>
      </c>
      <c r="Q1212" s="3">
        <v>2.8000000000000001E-2</v>
      </c>
      <c r="R1212" s="4" t="str">
        <f>TRIM(tblOperations[[#This Row],[Region]])</f>
        <v>North East</v>
      </c>
      <c r="S1212" s="4" t="str">
        <f>TRIM(tblOperations[[#This Row],[Team]])</f>
        <v>Estates Support</v>
      </c>
      <c r="T1212" s="4" t="str">
        <f>_xlfn.XLOOKUP(R1212,tblRegionReference[Region],tblRegionReference[Area],"Not Found")</f>
        <v>North</v>
      </c>
      <c r="U1212" s="4" t="str">
        <f>IF(tblOperations[[#This Row],[Completion_Rate]]&gt;=_xlfn.XLOOKUP("Completion Rate",tblKPITargets[KPI_Name],tblKPITargets[Target_Value]),"Met","Below Target")</f>
        <v>Below Target</v>
      </c>
      <c r="V1212" t="str">
        <f>IF(tblOperations[[#This Row],[SLA_Compliance]]&gt;=_xlfn.XLOOKUP('04_References'!$A$3,tblKPITargets[KPI_Name],tblKPITargets[Target_Value]),"Met","Below Target")</f>
        <v>Below Target</v>
      </c>
      <c r="W1212" t="str">
        <f>IF(tblOperations[[#This Row],[Quality_Pass_Rate]]&gt;=_xlfn.XLOOKUP('04_References'!$A$4,tblKPITargets[KPI_Name],tblKPITargets[Target_Value]),"Met","Below Target")</f>
        <v>Met</v>
      </c>
      <c r="X1212" t="str">
        <f>IF(tblOperations[[#This Row],[Average_Completion_Days]]&lt;=_xlfn.XLOOKUP('04_References'!$A$7,tblKPITargets[KPI_Name],tblKPITargets[Target_Value]),"Met","Below Target")</f>
        <v>Below Target</v>
      </c>
      <c r="Y1212" t="str">
        <f>IF(tblOperations[[#This Row],[Closing_Backlog]]&lt;=_xlfn.XLOOKUP('04_References'!$A$8,tblKPITargets[KPI_Name],tblKPITargets[Target_Value]),"Met","Below Target")</f>
        <v>Below Target</v>
      </c>
    </row>
    <row r="1213" spans="1:25">
      <c r="A1213" s="8" t="s">
        <v>1243</v>
      </c>
      <c r="B1213" s="9">
        <v>46079</v>
      </c>
      <c r="C1213" s="4" t="s">
        <v>27</v>
      </c>
      <c r="D1213" s="4" t="s">
        <v>25</v>
      </c>
      <c r="E1213" s="4">
        <v>42</v>
      </c>
      <c r="F1213" s="4">
        <v>35</v>
      </c>
      <c r="G1213" s="4">
        <v>77</v>
      </c>
      <c r="H1213" s="4">
        <v>24</v>
      </c>
      <c r="I1213" s="4">
        <v>53</v>
      </c>
      <c r="J1213" s="4">
        <v>0</v>
      </c>
      <c r="K1213" s="4">
        <v>0</v>
      </c>
      <c r="L1213" s="4">
        <v>6.2</v>
      </c>
      <c r="M1213" s="4">
        <v>0.65600000000000003</v>
      </c>
      <c r="N1213" s="4">
        <v>1</v>
      </c>
      <c r="O1213" s="4">
        <v>2.5</v>
      </c>
      <c r="P1213" s="4">
        <v>0.81100000000000005</v>
      </c>
      <c r="Q1213" s="5">
        <v>0.312</v>
      </c>
      <c r="R1213" s="4" t="str">
        <f>TRIM(tblOperations[[#This Row],[Region]])</f>
        <v>North East</v>
      </c>
      <c r="S1213" s="4" t="str">
        <f>TRIM(tblOperations[[#This Row],[Team]])</f>
        <v>Workplace Projects</v>
      </c>
      <c r="T1213" s="4" t="str">
        <f>_xlfn.XLOOKUP(R1213,tblRegionReference[Region],tblRegionReference[Area],"Not Found")</f>
        <v>North</v>
      </c>
      <c r="U1213" s="4" t="str">
        <f>IF(tblOperations[[#This Row],[Completion_Rate]]&gt;=_xlfn.XLOOKUP("Completion Rate",tblKPITargets[KPI_Name],tblKPITargets[Target_Value]),"Met","Below Target")</f>
        <v>Below Target</v>
      </c>
      <c r="V1213" t="str">
        <f>IF(tblOperations[[#This Row],[SLA_Compliance]]&gt;=_xlfn.XLOOKUP('04_References'!$A$3,tblKPITargets[KPI_Name],tblKPITargets[Target_Value]),"Met","Below Target")</f>
        <v>Below Target</v>
      </c>
      <c r="W1213" t="str">
        <f>IF(tblOperations[[#This Row],[Quality_Pass_Rate]]&gt;=_xlfn.XLOOKUP('04_References'!$A$4,tblKPITargets[KPI_Name],tblKPITargets[Target_Value]),"Met","Below Target")</f>
        <v>Met</v>
      </c>
      <c r="X1213" t="str">
        <f>IF(tblOperations[[#This Row],[Average_Completion_Days]]&lt;=_xlfn.XLOOKUP('04_References'!$A$7,tblKPITargets[KPI_Name],tblKPITargets[Target_Value]),"Met","Below Target")</f>
        <v>Below Target</v>
      </c>
      <c r="Y1213" t="str">
        <f>IF(tblOperations[[#This Row],[Closing_Backlog]]&lt;=_xlfn.XLOOKUP('04_References'!$A$8,tblKPITargets[KPI_Name],tblKPITargets[Target_Value]),"Met","Below Target")</f>
        <v>Below Target</v>
      </c>
    </row>
    <row r="1214" spans="1:25">
      <c r="A1214" s="6" t="s">
        <v>1244</v>
      </c>
      <c r="B1214" s="7">
        <v>46079</v>
      </c>
      <c r="C1214" s="2" t="s">
        <v>32</v>
      </c>
      <c r="D1214" s="2" t="s">
        <v>19</v>
      </c>
      <c r="E1214" s="2">
        <v>335</v>
      </c>
      <c r="F1214" s="2">
        <v>43</v>
      </c>
      <c r="G1214" s="2">
        <v>378</v>
      </c>
      <c r="H1214" s="2">
        <v>29</v>
      </c>
      <c r="I1214" s="2">
        <v>349</v>
      </c>
      <c r="J1214" s="2">
        <v>1</v>
      </c>
      <c r="K1214" s="2">
        <v>0</v>
      </c>
      <c r="L1214" s="2">
        <v>8</v>
      </c>
      <c r="M1214" s="2">
        <v>0.6</v>
      </c>
      <c r="N1214" s="2">
        <v>1</v>
      </c>
      <c r="O1214" s="2">
        <v>2.5</v>
      </c>
      <c r="P1214" s="2">
        <v>0.76200000000000001</v>
      </c>
      <c r="Q1214" s="3">
        <v>7.6999999999999999E-2</v>
      </c>
      <c r="R1214" s="4" t="str">
        <f>TRIM(tblOperations[[#This Row],[Region]])</f>
        <v>North West</v>
      </c>
      <c r="S1214" s="4" t="str">
        <f>TRIM(tblOperations[[#This Row],[Team]])</f>
        <v>Workplace Services</v>
      </c>
      <c r="T1214" s="4" t="str">
        <f>_xlfn.XLOOKUP(R1214,tblRegionReference[Region],tblRegionReference[Area],"Not Found")</f>
        <v>North</v>
      </c>
      <c r="U1214" s="4" t="str">
        <f>IF(tblOperations[[#This Row],[Completion_Rate]]&gt;=_xlfn.XLOOKUP("Completion Rate",tblKPITargets[KPI_Name],tblKPITargets[Target_Value]),"Met","Below Target")</f>
        <v>Below Target</v>
      </c>
      <c r="V1214" t="str">
        <f>IF(tblOperations[[#This Row],[SLA_Compliance]]&gt;=_xlfn.XLOOKUP('04_References'!$A$3,tblKPITargets[KPI_Name],tblKPITargets[Target_Value]),"Met","Below Target")</f>
        <v>Below Target</v>
      </c>
      <c r="W1214" t="str">
        <f>IF(tblOperations[[#This Row],[Quality_Pass_Rate]]&gt;=_xlfn.XLOOKUP('04_References'!$A$4,tblKPITargets[KPI_Name],tblKPITargets[Target_Value]),"Met","Below Target")</f>
        <v>Met</v>
      </c>
      <c r="X1214" t="str">
        <f>IF(tblOperations[[#This Row],[Average_Completion_Days]]&lt;=_xlfn.XLOOKUP('04_References'!$A$7,tblKPITargets[KPI_Name],tblKPITargets[Target_Value]),"Met","Below Target")</f>
        <v>Below Target</v>
      </c>
      <c r="Y1214" t="str">
        <f>IF(tblOperations[[#This Row],[Closing_Backlog]]&lt;=_xlfn.XLOOKUP('04_References'!$A$8,tblKPITargets[KPI_Name],tblKPITargets[Target_Value]),"Met","Below Target")</f>
        <v>Below Target</v>
      </c>
    </row>
    <row r="1215" spans="1:25">
      <c r="A1215" s="8" t="s">
        <v>1245</v>
      </c>
      <c r="B1215" s="9">
        <v>46079</v>
      </c>
      <c r="C1215" s="4" t="s">
        <v>32</v>
      </c>
      <c r="D1215" s="4" t="s">
        <v>21</v>
      </c>
      <c r="E1215" s="4">
        <v>836</v>
      </c>
      <c r="F1215" s="4">
        <v>32</v>
      </c>
      <c r="G1215" s="4">
        <v>868</v>
      </c>
      <c r="H1215" s="4">
        <v>18</v>
      </c>
      <c r="I1215" s="4">
        <v>850</v>
      </c>
      <c r="J1215" s="4">
        <v>3</v>
      </c>
      <c r="K1215" s="4">
        <v>0</v>
      </c>
      <c r="L1215" s="4">
        <v>8</v>
      </c>
      <c r="M1215" s="4">
        <v>0.6</v>
      </c>
      <c r="N1215" s="4">
        <v>0.95699999999999996</v>
      </c>
      <c r="O1215" s="4">
        <v>2.5</v>
      </c>
      <c r="P1215" s="4">
        <v>0.65500000000000003</v>
      </c>
      <c r="Q1215" s="5">
        <v>2.1000000000000001E-2</v>
      </c>
      <c r="R1215" s="4" t="str">
        <f>TRIM(tblOperations[[#This Row],[Region]])</f>
        <v>North West</v>
      </c>
      <c r="S1215" s="4" t="str">
        <f>TRIM(tblOperations[[#This Row],[Team]])</f>
        <v>Facilities Response</v>
      </c>
      <c r="T1215" s="4" t="str">
        <f>_xlfn.XLOOKUP(R1215,tblRegionReference[Region],tblRegionReference[Area],"Not Found")</f>
        <v>North</v>
      </c>
      <c r="U1215" s="4" t="str">
        <f>IF(tblOperations[[#This Row],[Completion_Rate]]&gt;=_xlfn.XLOOKUP("Completion Rate",tblKPITargets[KPI_Name],tblKPITargets[Target_Value]),"Met","Below Target")</f>
        <v>Below Target</v>
      </c>
      <c r="V1215" t="str">
        <f>IF(tblOperations[[#This Row],[SLA_Compliance]]&gt;=_xlfn.XLOOKUP('04_References'!$A$3,tblKPITargets[KPI_Name],tblKPITargets[Target_Value]),"Met","Below Target")</f>
        <v>Below Target</v>
      </c>
      <c r="W1215" t="str">
        <f>IF(tblOperations[[#This Row],[Quality_Pass_Rate]]&gt;=_xlfn.XLOOKUP('04_References'!$A$4,tblKPITargets[KPI_Name],tblKPITargets[Target_Value]),"Met","Below Target")</f>
        <v>Met</v>
      </c>
      <c r="X1215" t="str">
        <f>IF(tblOperations[[#This Row],[Average_Completion_Days]]&lt;=_xlfn.XLOOKUP('04_References'!$A$7,tblKPITargets[KPI_Name],tblKPITargets[Target_Value]),"Met","Below Target")</f>
        <v>Below Target</v>
      </c>
      <c r="Y1215" t="str">
        <f>IF(tblOperations[[#This Row],[Closing_Backlog]]&lt;=_xlfn.XLOOKUP('04_References'!$A$8,tblKPITargets[KPI_Name],tblKPITargets[Target_Value]),"Met","Below Target")</f>
        <v>Below Target</v>
      </c>
    </row>
    <row r="1216" spans="1:25">
      <c r="A1216" s="6" t="s">
        <v>1246</v>
      </c>
      <c r="B1216" s="7">
        <v>46079</v>
      </c>
      <c r="C1216" s="2" t="s">
        <v>32</v>
      </c>
      <c r="D1216" s="2" t="s">
        <v>23</v>
      </c>
      <c r="E1216" s="2">
        <v>998</v>
      </c>
      <c r="F1216" s="2">
        <v>32</v>
      </c>
      <c r="G1216" s="2">
        <v>1030</v>
      </c>
      <c r="H1216" s="2">
        <v>22</v>
      </c>
      <c r="I1216" s="2">
        <v>1008</v>
      </c>
      <c r="J1216" s="2">
        <v>0</v>
      </c>
      <c r="K1216" s="2">
        <v>0</v>
      </c>
      <c r="L1216" s="2">
        <v>8</v>
      </c>
      <c r="M1216" s="2">
        <v>0.6</v>
      </c>
      <c r="N1216" s="2">
        <v>0.97199999999999998</v>
      </c>
      <c r="O1216" s="2">
        <v>2.5</v>
      </c>
      <c r="P1216" s="2">
        <v>0.67200000000000004</v>
      </c>
      <c r="Q1216" s="3">
        <v>2.1000000000000001E-2</v>
      </c>
      <c r="R1216" s="4" t="str">
        <f>TRIM(tblOperations[[#This Row],[Region]])</f>
        <v>North West</v>
      </c>
      <c r="S1216" s="4" t="str">
        <f>TRIM(tblOperations[[#This Row],[Team]])</f>
        <v>Estates Support</v>
      </c>
      <c r="T1216" s="4" t="str">
        <f>_xlfn.XLOOKUP(R1216,tblRegionReference[Region],tblRegionReference[Area],"Not Found")</f>
        <v>North</v>
      </c>
      <c r="U1216" s="4" t="str">
        <f>IF(tblOperations[[#This Row],[Completion_Rate]]&gt;=_xlfn.XLOOKUP("Completion Rate",tblKPITargets[KPI_Name],tblKPITargets[Target_Value]),"Met","Below Target")</f>
        <v>Below Target</v>
      </c>
      <c r="V1216" t="str">
        <f>IF(tblOperations[[#This Row],[SLA_Compliance]]&gt;=_xlfn.XLOOKUP('04_References'!$A$3,tblKPITargets[KPI_Name],tblKPITargets[Target_Value]),"Met","Below Target")</f>
        <v>Below Target</v>
      </c>
      <c r="W1216" t="str">
        <f>IF(tblOperations[[#This Row],[Quality_Pass_Rate]]&gt;=_xlfn.XLOOKUP('04_References'!$A$4,tblKPITargets[KPI_Name],tblKPITargets[Target_Value]),"Met","Below Target")</f>
        <v>Met</v>
      </c>
      <c r="X1216" t="str">
        <f>IF(tblOperations[[#This Row],[Average_Completion_Days]]&lt;=_xlfn.XLOOKUP('04_References'!$A$7,tblKPITargets[KPI_Name],tblKPITargets[Target_Value]),"Met","Below Target")</f>
        <v>Below Target</v>
      </c>
      <c r="Y1216" t="str">
        <f>IF(tblOperations[[#This Row],[Closing_Backlog]]&lt;=_xlfn.XLOOKUP('04_References'!$A$8,tblKPITargets[KPI_Name],tblKPITargets[Target_Value]),"Met","Below Target")</f>
        <v>Below Target</v>
      </c>
    </row>
    <row r="1217" spans="1:25">
      <c r="A1217" s="8" t="s">
        <v>1247</v>
      </c>
      <c r="B1217" s="9">
        <v>46079</v>
      </c>
      <c r="C1217" s="4" t="s">
        <v>32</v>
      </c>
      <c r="D1217" s="4" t="s">
        <v>25</v>
      </c>
      <c r="E1217" s="4">
        <v>0</v>
      </c>
      <c r="F1217" s="4">
        <v>23</v>
      </c>
      <c r="G1217" s="4">
        <v>23</v>
      </c>
      <c r="H1217" s="4">
        <v>23</v>
      </c>
      <c r="I1217" s="4">
        <v>0</v>
      </c>
      <c r="J1217" s="4">
        <v>0</v>
      </c>
      <c r="K1217" s="4">
        <v>0</v>
      </c>
      <c r="L1217" s="4">
        <v>0.9</v>
      </c>
      <c r="M1217" s="4">
        <v>0.98</v>
      </c>
      <c r="N1217" s="4">
        <v>1</v>
      </c>
      <c r="O1217" s="4">
        <v>4.3</v>
      </c>
      <c r="P1217" s="4">
        <v>0.68200000000000005</v>
      </c>
      <c r="Q1217" s="5">
        <v>1</v>
      </c>
      <c r="R1217" s="4" t="str">
        <f>TRIM(tblOperations[[#This Row],[Region]])</f>
        <v>North West</v>
      </c>
      <c r="S1217" s="4" t="str">
        <f>TRIM(tblOperations[[#This Row],[Team]])</f>
        <v>Workplace Projects</v>
      </c>
      <c r="T1217" s="4" t="str">
        <f>_xlfn.XLOOKUP(R1217,tblRegionReference[Region],tblRegionReference[Area],"Not Found")</f>
        <v>North</v>
      </c>
      <c r="U1217" s="4" t="str">
        <f>IF(tblOperations[[#This Row],[Completion_Rate]]&gt;=_xlfn.XLOOKUP("Completion Rate",tblKPITargets[KPI_Name],tblKPITargets[Target_Value]),"Met","Below Target")</f>
        <v>Met</v>
      </c>
      <c r="V1217" t="str">
        <f>IF(tblOperations[[#This Row],[SLA_Compliance]]&gt;=_xlfn.XLOOKUP('04_References'!$A$3,tblKPITargets[KPI_Name],tblKPITargets[Target_Value]),"Met","Below Target")</f>
        <v>Met</v>
      </c>
      <c r="W1217" t="str">
        <f>IF(tblOperations[[#This Row],[Quality_Pass_Rate]]&gt;=_xlfn.XLOOKUP('04_References'!$A$4,tblKPITargets[KPI_Name],tblKPITargets[Target_Value]),"Met","Below Target")</f>
        <v>Met</v>
      </c>
      <c r="X1217" t="str">
        <f>IF(tblOperations[[#This Row],[Average_Completion_Days]]&lt;=_xlfn.XLOOKUP('04_References'!$A$7,tblKPITargets[KPI_Name],tblKPITargets[Target_Value]),"Met","Below Target")</f>
        <v>Met</v>
      </c>
      <c r="Y1217" t="str">
        <f>IF(tblOperations[[#This Row],[Closing_Backlog]]&lt;=_xlfn.XLOOKUP('04_References'!$A$8,tblKPITargets[KPI_Name],tblKPITargets[Target_Value]),"Met","Below Target")</f>
        <v>Met</v>
      </c>
    </row>
    <row r="1218" spans="1:25">
      <c r="A1218" s="6" t="s">
        <v>1248</v>
      </c>
      <c r="B1218" s="7">
        <v>46079</v>
      </c>
      <c r="C1218" s="2" t="s">
        <v>37</v>
      </c>
      <c r="D1218" s="2" t="s">
        <v>19</v>
      </c>
      <c r="E1218" s="2">
        <v>0</v>
      </c>
      <c r="F1218" s="2">
        <v>40</v>
      </c>
      <c r="G1218" s="2">
        <v>40</v>
      </c>
      <c r="H1218" s="2">
        <v>40</v>
      </c>
      <c r="I1218" s="2">
        <v>0</v>
      </c>
      <c r="J1218" s="2">
        <v>0</v>
      </c>
      <c r="K1218" s="2">
        <v>0</v>
      </c>
      <c r="L1218" s="2">
        <v>1.9</v>
      </c>
      <c r="M1218" s="2">
        <v>0.996</v>
      </c>
      <c r="N1218" s="2">
        <v>0.97199999999999998</v>
      </c>
      <c r="O1218" s="2">
        <v>4.7</v>
      </c>
      <c r="P1218" s="2">
        <v>0.78400000000000003</v>
      </c>
      <c r="Q1218" s="3">
        <v>1</v>
      </c>
      <c r="R1218" s="4" t="str">
        <f>TRIM(tblOperations[[#This Row],[Region]])</f>
        <v>Midlands</v>
      </c>
      <c r="S1218" s="4" t="str">
        <f>TRIM(tblOperations[[#This Row],[Team]])</f>
        <v>Workplace Services</v>
      </c>
      <c r="T1218" s="4" t="str">
        <f>_xlfn.XLOOKUP(R1218,tblRegionReference[Region],tblRegionReference[Area],"Not Found")</f>
        <v>Central</v>
      </c>
      <c r="U1218" s="4" t="str">
        <f>IF(tblOperations[[#This Row],[Completion_Rate]]&gt;=_xlfn.XLOOKUP("Completion Rate",tblKPITargets[KPI_Name],tblKPITargets[Target_Value]),"Met","Below Target")</f>
        <v>Met</v>
      </c>
      <c r="V1218" t="str">
        <f>IF(tblOperations[[#This Row],[SLA_Compliance]]&gt;=_xlfn.XLOOKUP('04_References'!$A$3,tblKPITargets[KPI_Name],tblKPITargets[Target_Value]),"Met","Below Target")</f>
        <v>Met</v>
      </c>
      <c r="W1218" t="str">
        <f>IF(tblOperations[[#This Row],[Quality_Pass_Rate]]&gt;=_xlfn.XLOOKUP('04_References'!$A$4,tblKPITargets[KPI_Name],tblKPITargets[Target_Value]),"Met","Below Target")</f>
        <v>Met</v>
      </c>
      <c r="X1218" t="str">
        <f>IF(tblOperations[[#This Row],[Average_Completion_Days]]&lt;=_xlfn.XLOOKUP('04_References'!$A$7,tblKPITargets[KPI_Name],tblKPITargets[Target_Value]),"Met","Below Target")</f>
        <v>Met</v>
      </c>
      <c r="Y1218" t="str">
        <f>IF(tblOperations[[#This Row],[Closing_Backlog]]&lt;=_xlfn.XLOOKUP('04_References'!$A$8,tblKPITargets[KPI_Name],tblKPITargets[Target_Value]),"Met","Below Target")</f>
        <v>Met</v>
      </c>
    </row>
    <row r="1219" spans="1:25">
      <c r="A1219" s="8" t="s">
        <v>1249</v>
      </c>
      <c r="B1219" s="9">
        <v>46079</v>
      </c>
      <c r="C1219" s="4" t="s">
        <v>37</v>
      </c>
      <c r="D1219" s="4" t="s">
        <v>21</v>
      </c>
      <c r="E1219" s="4">
        <v>482</v>
      </c>
      <c r="F1219" s="4">
        <v>41</v>
      </c>
      <c r="G1219" s="4">
        <v>523</v>
      </c>
      <c r="H1219" s="4">
        <v>34</v>
      </c>
      <c r="I1219" s="4">
        <v>489</v>
      </c>
      <c r="J1219" s="4">
        <v>0</v>
      </c>
      <c r="K1219" s="4">
        <v>0</v>
      </c>
      <c r="L1219" s="4">
        <v>8</v>
      </c>
      <c r="M1219" s="4">
        <v>0.6</v>
      </c>
      <c r="N1219" s="4">
        <v>0.97499999999999998</v>
      </c>
      <c r="O1219" s="4">
        <v>2.5</v>
      </c>
      <c r="P1219" s="4">
        <v>0.70399999999999996</v>
      </c>
      <c r="Q1219" s="5">
        <v>6.5000000000000002E-2</v>
      </c>
      <c r="R1219" s="4" t="str">
        <f>TRIM(tblOperations[[#This Row],[Region]])</f>
        <v>Midlands</v>
      </c>
      <c r="S1219" s="4" t="str">
        <f>TRIM(tblOperations[[#This Row],[Team]])</f>
        <v>Facilities Response</v>
      </c>
      <c r="T1219" s="4" t="str">
        <f>_xlfn.XLOOKUP(R1219,tblRegionReference[Region],tblRegionReference[Area],"Not Found")</f>
        <v>Central</v>
      </c>
      <c r="U1219" s="4" t="str">
        <f>IF(tblOperations[[#This Row],[Completion_Rate]]&gt;=_xlfn.XLOOKUP("Completion Rate",tblKPITargets[KPI_Name],tblKPITargets[Target_Value]),"Met","Below Target")</f>
        <v>Below Target</v>
      </c>
      <c r="V1219" t="str">
        <f>IF(tblOperations[[#This Row],[SLA_Compliance]]&gt;=_xlfn.XLOOKUP('04_References'!$A$3,tblKPITargets[KPI_Name],tblKPITargets[Target_Value]),"Met","Below Target")</f>
        <v>Below Target</v>
      </c>
      <c r="W1219" t="str">
        <f>IF(tblOperations[[#This Row],[Quality_Pass_Rate]]&gt;=_xlfn.XLOOKUP('04_References'!$A$4,tblKPITargets[KPI_Name],tblKPITargets[Target_Value]),"Met","Below Target")</f>
        <v>Met</v>
      </c>
      <c r="X1219" t="str">
        <f>IF(tblOperations[[#This Row],[Average_Completion_Days]]&lt;=_xlfn.XLOOKUP('04_References'!$A$7,tblKPITargets[KPI_Name],tblKPITargets[Target_Value]),"Met","Below Target")</f>
        <v>Below Target</v>
      </c>
      <c r="Y1219" t="str">
        <f>IF(tblOperations[[#This Row],[Closing_Backlog]]&lt;=_xlfn.XLOOKUP('04_References'!$A$8,tblKPITargets[KPI_Name],tblKPITargets[Target_Value]),"Met","Below Target")</f>
        <v>Below Target</v>
      </c>
    </row>
    <row r="1220" spans="1:25">
      <c r="A1220" s="6" t="s">
        <v>1250</v>
      </c>
      <c r="B1220" s="7">
        <v>46079</v>
      </c>
      <c r="C1220" s="2" t="s">
        <v>37</v>
      </c>
      <c r="D1220" s="2" t="s">
        <v>23</v>
      </c>
      <c r="E1220" s="2">
        <v>209</v>
      </c>
      <c r="F1220" s="2">
        <v>49</v>
      </c>
      <c r="G1220" s="2">
        <v>258</v>
      </c>
      <c r="H1220" s="2">
        <v>30</v>
      </c>
      <c r="I1220" s="2">
        <v>228</v>
      </c>
      <c r="J1220" s="2">
        <v>0</v>
      </c>
      <c r="K1220" s="2">
        <v>0</v>
      </c>
      <c r="L1220" s="2">
        <v>8</v>
      </c>
      <c r="M1220" s="2">
        <v>0.6</v>
      </c>
      <c r="N1220" s="2">
        <v>0.97099999999999997</v>
      </c>
      <c r="O1220" s="2">
        <v>2.5</v>
      </c>
      <c r="P1220" s="2">
        <v>0.72899999999999998</v>
      </c>
      <c r="Q1220" s="3">
        <v>0.11600000000000001</v>
      </c>
      <c r="R1220" s="4" t="str">
        <f>TRIM(tblOperations[[#This Row],[Region]])</f>
        <v>Midlands</v>
      </c>
      <c r="S1220" s="4" t="str">
        <f>TRIM(tblOperations[[#This Row],[Team]])</f>
        <v>Estates Support</v>
      </c>
      <c r="T1220" s="4" t="str">
        <f>_xlfn.XLOOKUP(R1220,tblRegionReference[Region],tblRegionReference[Area],"Not Found")</f>
        <v>Central</v>
      </c>
      <c r="U1220" s="4" t="str">
        <f>IF(tblOperations[[#This Row],[Completion_Rate]]&gt;=_xlfn.XLOOKUP("Completion Rate",tblKPITargets[KPI_Name],tblKPITargets[Target_Value]),"Met","Below Target")</f>
        <v>Below Target</v>
      </c>
      <c r="V1220" t="str">
        <f>IF(tblOperations[[#This Row],[SLA_Compliance]]&gt;=_xlfn.XLOOKUP('04_References'!$A$3,tblKPITargets[KPI_Name],tblKPITargets[Target_Value]),"Met","Below Target")</f>
        <v>Below Target</v>
      </c>
      <c r="W1220" t="str">
        <f>IF(tblOperations[[#This Row],[Quality_Pass_Rate]]&gt;=_xlfn.XLOOKUP('04_References'!$A$4,tblKPITargets[KPI_Name],tblKPITargets[Target_Value]),"Met","Below Target")</f>
        <v>Met</v>
      </c>
      <c r="X1220" t="str">
        <f>IF(tblOperations[[#This Row],[Average_Completion_Days]]&lt;=_xlfn.XLOOKUP('04_References'!$A$7,tblKPITargets[KPI_Name],tblKPITargets[Target_Value]),"Met","Below Target")</f>
        <v>Below Target</v>
      </c>
      <c r="Y1220" t="str">
        <f>IF(tblOperations[[#This Row],[Closing_Backlog]]&lt;=_xlfn.XLOOKUP('04_References'!$A$8,tblKPITargets[KPI_Name],tblKPITargets[Target_Value]),"Met","Below Target")</f>
        <v>Below Target</v>
      </c>
    </row>
    <row r="1221" spans="1:25">
      <c r="A1221" s="8" t="s">
        <v>1251</v>
      </c>
      <c r="B1221" s="9">
        <v>46079</v>
      </c>
      <c r="C1221" s="4" t="s">
        <v>37</v>
      </c>
      <c r="D1221" s="4" t="s">
        <v>25</v>
      </c>
      <c r="E1221" s="4">
        <v>0</v>
      </c>
      <c r="F1221" s="4">
        <v>22</v>
      </c>
      <c r="G1221" s="4">
        <v>22</v>
      </c>
      <c r="H1221" s="4">
        <v>22</v>
      </c>
      <c r="I1221" s="4">
        <v>0</v>
      </c>
      <c r="J1221" s="4">
        <v>0</v>
      </c>
      <c r="K1221" s="4">
        <v>0</v>
      </c>
      <c r="L1221" s="4">
        <v>1.2</v>
      </c>
      <c r="M1221" s="4">
        <v>0.98699999999999999</v>
      </c>
      <c r="N1221" s="4">
        <v>0.96</v>
      </c>
      <c r="O1221" s="4">
        <v>4.3</v>
      </c>
      <c r="P1221" s="4">
        <v>0.747</v>
      </c>
      <c r="Q1221" s="5">
        <v>1</v>
      </c>
      <c r="R1221" s="4" t="str">
        <f>TRIM(tblOperations[[#This Row],[Region]])</f>
        <v>Midlands</v>
      </c>
      <c r="S1221" s="4" t="str">
        <f>TRIM(tblOperations[[#This Row],[Team]])</f>
        <v>Workplace Projects</v>
      </c>
      <c r="T1221" s="4" t="str">
        <f>_xlfn.XLOOKUP(R1221,tblRegionReference[Region],tblRegionReference[Area],"Not Found")</f>
        <v>Central</v>
      </c>
      <c r="U1221" s="4" t="str">
        <f>IF(tblOperations[[#This Row],[Completion_Rate]]&gt;=_xlfn.XLOOKUP("Completion Rate",tblKPITargets[KPI_Name],tblKPITargets[Target_Value]),"Met","Below Target")</f>
        <v>Met</v>
      </c>
      <c r="V1221" t="str">
        <f>IF(tblOperations[[#This Row],[SLA_Compliance]]&gt;=_xlfn.XLOOKUP('04_References'!$A$3,tblKPITargets[KPI_Name],tblKPITargets[Target_Value]),"Met","Below Target")</f>
        <v>Met</v>
      </c>
      <c r="W1221" t="str">
        <f>IF(tblOperations[[#This Row],[Quality_Pass_Rate]]&gt;=_xlfn.XLOOKUP('04_References'!$A$4,tblKPITargets[KPI_Name],tblKPITargets[Target_Value]),"Met","Below Target")</f>
        <v>Met</v>
      </c>
      <c r="X1221" t="str">
        <f>IF(tblOperations[[#This Row],[Average_Completion_Days]]&lt;=_xlfn.XLOOKUP('04_References'!$A$7,tblKPITargets[KPI_Name],tblKPITargets[Target_Value]),"Met","Below Target")</f>
        <v>Met</v>
      </c>
      <c r="Y1221" t="str">
        <f>IF(tblOperations[[#This Row],[Closing_Backlog]]&lt;=_xlfn.XLOOKUP('04_References'!$A$8,tblKPITargets[KPI_Name],tblKPITargets[Target_Value]),"Met","Below Target")</f>
        <v>Met</v>
      </c>
    </row>
    <row r="1222" spans="1:25">
      <c r="A1222" s="6" t="s">
        <v>1252</v>
      </c>
      <c r="B1222" s="7">
        <v>46079</v>
      </c>
      <c r="C1222" s="2" t="s">
        <v>43</v>
      </c>
      <c r="D1222" s="2" t="s">
        <v>19</v>
      </c>
      <c r="E1222" s="2">
        <v>627</v>
      </c>
      <c r="F1222" s="2">
        <v>32</v>
      </c>
      <c r="G1222" s="2">
        <v>659</v>
      </c>
      <c r="H1222" s="2">
        <v>26</v>
      </c>
      <c r="I1222" s="2">
        <v>633</v>
      </c>
      <c r="J1222" s="2">
        <v>0</v>
      </c>
      <c r="K1222" s="2">
        <v>0</v>
      </c>
      <c r="L1222" s="2">
        <v>8</v>
      </c>
      <c r="M1222" s="2">
        <v>0.6</v>
      </c>
      <c r="N1222" s="2">
        <v>0.97799999999999998</v>
      </c>
      <c r="O1222" s="2">
        <v>2.5</v>
      </c>
      <c r="P1222" s="2">
        <v>0.78400000000000003</v>
      </c>
      <c r="Q1222" s="3">
        <v>3.9E-2</v>
      </c>
      <c r="R1222" s="4" t="str">
        <f>TRIM(tblOperations[[#This Row],[Region]])</f>
        <v>South West</v>
      </c>
      <c r="S1222" s="4" t="str">
        <f>TRIM(tblOperations[[#This Row],[Team]])</f>
        <v>Workplace Services</v>
      </c>
      <c r="T1222" s="4" t="str">
        <f>_xlfn.XLOOKUP(R1222,tblRegionReference[Region],tblRegionReference[Area],"Not Found")</f>
        <v>South</v>
      </c>
      <c r="U1222" s="4" t="str">
        <f>IF(tblOperations[[#This Row],[Completion_Rate]]&gt;=_xlfn.XLOOKUP("Completion Rate",tblKPITargets[KPI_Name],tblKPITargets[Target_Value]),"Met","Below Target")</f>
        <v>Below Target</v>
      </c>
      <c r="V1222" t="str">
        <f>IF(tblOperations[[#This Row],[SLA_Compliance]]&gt;=_xlfn.XLOOKUP('04_References'!$A$3,tblKPITargets[KPI_Name],tblKPITargets[Target_Value]),"Met","Below Target")</f>
        <v>Below Target</v>
      </c>
      <c r="W1222" t="str">
        <f>IF(tblOperations[[#This Row],[Quality_Pass_Rate]]&gt;=_xlfn.XLOOKUP('04_References'!$A$4,tblKPITargets[KPI_Name],tblKPITargets[Target_Value]),"Met","Below Target")</f>
        <v>Met</v>
      </c>
      <c r="X1222" t="str">
        <f>IF(tblOperations[[#This Row],[Average_Completion_Days]]&lt;=_xlfn.XLOOKUP('04_References'!$A$7,tblKPITargets[KPI_Name],tblKPITargets[Target_Value]),"Met","Below Target")</f>
        <v>Below Target</v>
      </c>
      <c r="Y1222" t="str">
        <f>IF(tblOperations[[#This Row],[Closing_Backlog]]&lt;=_xlfn.XLOOKUP('04_References'!$A$8,tblKPITargets[KPI_Name],tblKPITargets[Target_Value]),"Met","Below Target")</f>
        <v>Below Target</v>
      </c>
    </row>
    <row r="1223" spans="1:25">
      <c r="A1223" s="8" t="s">
        <v>1253</v>
      </c>
      <c r="B1223" s="9">
        <v>46079</v>
      </c>
      <c r="C1223" s="4" t="s">
        <v>43</v>
      </c>
      <c r="D1223" s="4" t="s">
        <v>21</v>
      </c>
      <c r="E1223" s="4">
        <v>0</v>
      </c>
      <c r="F1223" s="4">
        <v>39</v>
      </c>
      <c r="G1223" s="4">
        <v>39</v>
      </c>
      <c r="H1223" s="4">
        <v>39</v>
      </c>
      <c r="I1223" s="4">
        <v>0</v>
      </c>
      <c r="J1223" s="4">
        <v>0</v>
      </c>
      <c r="K1223" s="4">
        <v>0</v>
      </c>
      <c r="L1223" s="4">
        <v>1.7</v>
      </c>
      <c r="M1223" s="4">
        <v>0.96199999999999997</v>
      </c>
      <c r="N1223" s="4">
        <v>1</v>
      </c>
      <c r="O1223" s="4">
        <v>4.8</v>
      </c>
      <c r="P1223" s="4">
        <v>0.70799999999999996</v>
      </c>
      <c r="Q1223" s="5">
        <v>1</v>
      </c>
      <c r="R1223" s="4" t="str">
        <f>TRIM(tblOperations[[#This Row],[Region]])</f>
        <v>South West</v>
      </c>
      <c r="S1223" s="4" t="str">
        <f>TRIM(tblOperations[[#This Row],[Team]])</f>
        <v>Facilities Response</v>
      </c>
      <c r="T1223" s="4" t="str">
        <f>_xlfn.XLOOKUP(R1223,tblRegionReference[Region],tblRegionReference[Area],"Not Found")</f>
        <v>South</v>
      </c>
      <c r="U1223" s="4" t="str">
        <f>IF(tblOperations[[#This Row],[Completion_Rate]]&gt;=_xlfn.XLOOKUP("Completion Rate",tblKPITargets[KPI_Name],tblKPITargets[Target_Value]),"Met","Below Target")</f>
        <v>Met</v>
      </c>
      <c r="V1223" t="str">
        <f>IF(tblOperations[[#This Row],[SLA_Compliance]]&gt;=_xlfn.XLOOKUP('04_References'!$A$3,tblKPITargets[KPI_Name],tblKPITargets[Target_Value]),"Met","Below Target")</f>
        <v>Met</v>
      </c>
      <c r="W1223" t="str">
        <f>IF(tblOperations[[#This Row],[Quality_Pass_Rate]]&gt;=_xlfn.XLOOKUP('04_References'!$A$4,tblKPITargets[KPI_Name],tblKPITargets[Target_Value]),"Met","Below Target")</f>
        <v>Met</v>
      </c>
      <c r="X1223" t="str">
        <f>IF(tblOperations[[#This Row],[Average_Completion_Days]]&lt;=_xlfn.XLOOKUP('04_References'!$A$7,tblKPITargets[KPI_Name],tblKPITargets[Target_Value]),"Met","Below Target")</f>
        <v>Met</v>
      </c>
      <c r="Y1223" t="str">
        <f>IF(tblOperations[[#This Row],[Closing_Backlog]]&lt;=_xlfn.XLOOKUP('04_References'!$A$8,tblKPITargets[KPI_Name],tblKPITargets[Target_Value]),"Met","Below Target")</f>
        <v>Met</v>
      </c>
    </row>
    <row r="1224" spans="1:25">
      <c r="A1224" s="6" t="s">
        <v>1254</v>
      </c>
      <c r="B1224" s="7">
        <v>46079</v>
      </c>
      <c r="C1224" s="2" t="s">
        <v>43</v>
      </c>
      <c r="D1224" s="2" t="s">
        <v>23</v>
      </c>
      <c r="E1224" s="2">
        <v>0</v>
      </c>
      <c r="F1224" s="2">
        <v>45</v>
      </c>
      <c r="G1224" s="2">
        <v>45</v>
      </c>
      <c r="H1224" s="2">
        <v>45</v>
      </c>
      <c r="I1224" s="2">
        <v>0</v>
      </c>
      <c r="J1224" s="2">
        <v>0</v>
      </c>
      <c r="K1224" s="2">
        <v>0</v>
      </c>
      <c r="L1224" s="2">
        <v>1.5</v>
      </c>
      <c r="M1224" s="2">
        <v>0.96699999999999997</v>
      </c>
      <c r="N1224" s="2">
        <v>0.995</v>
      </c>
      <c r="O1224" s="2">
        <v>4.7</v>
      </c>
      <c r="P1224" s="2">
        <v>0.80100000000000005</v>
      </c>
      <c r="Q1224" s="3">
        <v>1</v>
      </c>
      <c r="R1224" s="4" t="str">
        <f>TRIM(tblOperations[[#This Row],[Region]])</f>
        <v>South West</v>
      </c>
      <c r="S1224" s="4" t="str">
        <f>TRIM(tblOperations[[#This Row],[Team]])</f>
        <v>Estates Support</v>
      </c>
      <c r="T1224" s="4" t="str">
        <f>_xlfn.XLOOKUP(R1224,tblRegionReference[Region],tblRegionReference[Area],"Not Found")</f>
        <v>South</v>
      </c>
      <c r="U1224" s="4" t="str">
        <f>IF(tblOperations[[#This Row],[Completion_Rate]]&gt;=_xlfn.XLOOKUP("Completion Rate",tblKPITargets[KPI_Name],tblKPITargets[Target_Value]),"Met","Below Target")</f>
        <v>Met</v>
      </c>
      <c r="V1224" t="str">
        <f>IF(tblOperations[[#This Row],[SLA_Compliance]]&gt;=_xlfn.XLOOKUP('04_References'!$A$3,tblKPITargets[KPI_Name],tblKPITargets[Target_Value]),"Met","Below Target")</f>
        <v>Met</v>
      </c>
      <c r="W1224" t="str">
        <f>IF(tblOperations[[#This Row],[Quality_Pass_Rate]]&gt;=_xlfn.XLOOKUP('04_References'!$A$4,tblKPITargets[KPI_Name],tblKPITargets[Target_Value]),"Met","Below Target")</f>
        <v>Met</v>
      </c>
      <c r="X1224" t="str">
        <f>IF(tblOperations[[#This Row],[Average_Completion_Days]]&lt;=_xlfn.XLOOKUP('04_References'!$A$7,tblKPITargets[KPI_Name],tblKPITargets[Target_Value]),"Met","Below Target")</f>
        <v>Met</v>
      </c>
      <c r="Y1224" t="str">
        <f>IF(tblOperations[[#This Row],[Closing_Backlog]]&lt;=_xlfn.XLOOKUP('04_References'!$A$8,tblKPITargets[KPI_Name],tblKPITargets[Target_Value]),"Met","Below Target")</f>
        <v>Met</v>
      </c>
    </row>
    <row r="1225" spans="1:25">
      <c r="A1225" s="8" t="s">
        <v>1255</v>
      </c>
      <c r="B1225" s="9">
        <v>46079</v>
      </c>
      <c r="C1225" s="4" t="s">
        <v>43</v>
      </c>
      <c r="D1225" s="4" t="s">
        <v>25</v>
      </c>
      <c r="E1225" s="4">
        <v>0</v>
      </c>
      <c r="F1225" s="4">
        <v>35</v>
      </c>
      <c r="G1225" s="4">
        <v>35</v>
      </c>
      <c r="H1225" s="4">
        <v>35</v>
      </c>
      <c r="I1225" s="4">
        <v>0</v>
      </c>
      <c r="J1225" s="4">
        <v>0</v>
      </c>
      <c r="K1225" s="4">
        <v>0</v>
      </c>
      <c r="L1225" s="4">
        <v>0.6</v>
      </c>
      <c r="M1225" s="4">
        <v>0.97399999999999998</v>
      </c>
      <c r="N1225" s="4">
        <v>0.996</v>
      </c>
      <c r="O1225" s="4">
        <v>4.3</v>
      </c>
      <c r="P1225" s="4">
        <v>0.75</v>
      </c>
      <c r="Q1225" s="5">
        <v>1</v>
      </c>
      <c r="R1225" s="4" t="str">
        <f>TRIM(tblOperations[[#This Row],[Region]])</f>
        <v>South West</v>
      </c>
      <c r="S1225" s="4" t="str">
        <f>TRIM(tblOperations[[#This Row],[Team]])</f>
        <v>Workplace Projects</v>
      </c>
      <c r="T1225" s="4" t="str">
        <f>_xlfn.XLOOKUP(R1225,tblRegionReference[Region],tblRegionReference[Area],"Not Found")</f>
        <v>South</v>
      </c>
      <c r="U1225" s="4" t="str">
        <f>IF(tblOperations[[#This Row],[Completion_Rate]]&gt;=_xlfn.XLOOKUP("Completion Rate",tblKPITargets[KPI_Name],tblKPITargets[Target_Value]),"Met","Below Target")</f>
        <v>Met</v>
      </c>
      <c r="V1225" t="str">
        <f>IF(tblOperations[[#This Row],[SLA_Compliance]]&gt;=_xlfn.XLOOKUP('04_References'!$A$3,tblKPITargets[KPI_Name],tblKPITargets[Target_Value]),"Met","Below Target")</f>
        <v>Met</v>
      </c>
      <c r="W1225" t="str">
        <f>IF(tblOperations[[#This Row],[Quality_Pass_Rate]]&gt;=_xlfn.XLOOKUP('04_References'!$A$4,tblKPITargets[KPI_Name],tblKPITargets[Target_Value]),"Met","Below Target")</f>
        <v>Met</v>
      </c>
      <c r="X1225" t="str">
        <f>IF(tblOperations[[#This Row],[Average_Completion_Days]]&lt;=_xlfn.XLOOKUP('04_References'!$A$7,tblKPITargets[KPI_Name],tblKPITargets[Target_Value]),"Met","Below Target")</f>
        <v>Met</v>
      </c>
      <c r="Y1225" t="str">
        <f>IF(tblOperations[[#This Row],[Closing_Backlog]]&lt;=_xlfn.XLOOKUP('04_References'!$A$8,tblKPITargets[KPI_Name],tblKPITargets[Target_Value]),"Met","Below Target")</f>
        <v>Met</v>
      </c>
    </row>
    <row r="1226" spans="1:25">
      <c r="A1226" s="6" t="s">
        <v>1256</v>
      </c>
      <c r="B1226" s="7">
        <v>46079</v>
      </c>
      <c r="C1226" s="2" t="s">
        <v>48</v>
      </c>
      <c r="D1226" s="2" t="s">
        <v>19</v>
      </c>
      <c r="E1226" s="2">
        <v>0</v>
      </c>
      <c r="F1226" s="2">
        <v>54</v>
      </c>
      <c r="G1226" s="2">
        <v>54</v>
      </c>
      <c r="H1226" s="2">
        <v>43</v>
      </c>
      <c r="I1226" s="2">
        <v>11</v>
      </c>
      <c r="J1226" s="2">
        <v>1</v>
      </c>
      <c r="K1226" s="2">
        <v>0</v>
      </c>
      <c r="L1226" s="2">
        <v>2.2999999999999998</v>
      </c>
      <c r="M1226" s="2">
        <v>0.90100000000000002</v>
      </c>
      <c r="N1226" s="2">
        <v>0.97799999999999998</v>
      </c>
      <c r="O1226" s="2">
        <v>4.0999999999999996</v>
      </c>
      <c r="P1226" s="2">
        <v>0.82</v>
      </c>
      <c r="Q1226" s="3">
        <v>0.79600000000000004</v>
      </c>
      <c r="R1226" s="4" t="str">
        <f>TRIM(tblOperations[[#This Row],[Region]])</f>
        <v>South East</v>
      </c>
      <c r="S1226" s="4" t="str">
        <f>TRIM(tblOperations[[#This Row],[Team]])</f>
        <v>Workplace Services</v>
      </c>
      <c r="T1226" s="4" t="str">
        <f>_xlfn.XLOOKUP(R1226,tblRegionReference[Region],tblRegionReference[Area],"Not Found")</f>
        <v>South</v>
      </c>
      <c r="U1226" s="4" t="str">
        <f>IF(tblOperations[[#This Row],[Completion_Rate]]&gt;=_xlfn.XLOOKUP("Completion Rate",tblKPITargets[KPI_Name],tblKPITargets[Target_Value]),"Met","Below Target")</f>
        <v>Below Target</v>
      </c>
      <c r="V1226" t="str">
        <f>IF(tblOperations[[#This Row],[SLA_Compliance]]&gt;=_xlfn.XLOOKUP('04_References'!$A$3,tblKPITargets[KPI_Name],tblKPITargets[Target_Value]),"Met","Below Target")</f>
        <v>Below Target</v>
      </c>
      <c r="W1226" t="str">
        <f>IF(tblOperations[[#This Row],[Quality_Pass_Rate]]&gt;=_xlfn.XLOOKUP('04_References'!$A$4,tblKPITargets[KPI_Name],tblKPITargets[Target_Value]),"Met","Below Target")</f>
        <v>Met</v>
      </c>
      <c r="X1226" t="str">
        <f>IF(tblOperations[[#This Row],[Average_Completion_Days]]&lt;=_xlfn.XLOOKUP('04_References'!$A$7,tblKPITargets[KPI_Name],tblKPITargets[Target_Value]),"Met","Below Target")</f>
        <v>Met</v>
      </c>
      <c r="Y1226" t="str">
        <f>IF(tblOperations[[#This Row],[Closing_Backlog]]&lt;=_xlfn.XLOOKUP('04_References'!$A$8,tblKPITargets[KPI_Name],tblKPITargets[Target_Value]),"Met","Below Target")</f>
        <v>Below Target</v>
      </c>
    </row>
    <row r="1227" spans="1:25">
      <c r="A1227" s="8" t="s">
        <v>1257</v>
      </c>
      <c r="B1227" s="9">
        <v>46079</v>
      </c>
      <c r="C1227" s="4" t="s">
        <v>48</v>
      </c>
      <c r="D1227" s="4" t="s">
        <v>21</v>
      </c>
      <c r="E1227" s="4">
        <v>1171</v>
      </c>
      <c r="F1227" s="4">
        <v>50</v>
      </c>
      <c r="G1227" s="4">
        <v>1221</v>
      </c>
      <c r="H1227" s="4">
        <v>22</v>
      </c>
      <c r="I1227" s="4">
        <v>1199</v>
      </c>
      <c r="J1227" s="4">
        <v>0</v>
      </c>
      <c r="K1227" s="4">
        <v>0</v>
      </c>
      <c r="L1227" s="4">
        <v>8</v>
      </c>
      <c r="M1227" s="4">
        <v>0.6</v>
      </c>
      <c r="N1227" s="4">
        <v>0.98799999999999999</v>
      </c>
      <c r="O1227" s="4">
        <v>2.5</v>
      </c>
      <c r="P1227" s="4">
        <v>0.82499999999999996</v>
      </c>
      <c r="Q1227" s="5">
        <v>1.7999999999999999E-2</v>
      </c>
      <c r="R1227" s="4" t="str">
        <f>TRIM(tblOperations[[#This Row],[Region]])</f>
        <v>South East</v>
      </c>
      <c r="S1227" s="4" t="str">
        <f>TRIM(tblOperations[[#This Row],[Team]])</f>
        <v>Facilities Response</v>
      </c>
      <c r="T1227" s="4" t="str">
        <f>_xlfn.XLOOKUP(R1227,tblRegionReference[Region],tblRegionReference[Area],"Not Found")</f>
        <v>South</v>
      </c>
      <c r="U1227" s="4" t="str">
        <f>IF(tblOperations[[#This Row],[Completion_Rate]]&gt;=_xlfn.XLOOKUP("Completion Rate",tblKPITargets[KPI_Name],tblKPITargets[Target_Value]),"Met","Below Target")</f>
        <v>Below Target</v>
      </c>
      <c r="V1227" t="str">
        <f>IF(tblOperations[[#This Row],[SLA_Compliance]]&gt;=_xlfn.XLOOKUP('04_References'!$A$3,tblKPITargets[KPI_Name],tblKPITargets[Target_Value]),"Met","Below Target")</f>
        <v>Below Target</v>
      </c>
      <c r="W1227" t="str">
        <f>IF(tblOperations[[#This Row],[Quality_Pass_Rate]]&gt;=_xlfn.XLOOKUP('04_References'!$A$4,tblKPITargets[KPI_Name],tblKPITargets[Target_Value]),"Met","Below Target")</f>
        <v>Met</v>
      </c>
      <c r="X1227" t="str">
        <f>IF(tblOperations[[#This Row],[Average_Completion_Days]]&lt;=_xlfn.XLOOKUP('04_References'!$A$7,tblKPITargets[KPI_Name],tblKPITargets[Target_Value]),"Met","Below Target")</f>
        <v>Below Target</v>
      </c>
      <c r="Y1227" t="str">
        <f>IF(tblOperations[[#This Row],[Closing_Backlog]]&lt;=_xlfn.XLOOKUP('04_References'!$A$8,tblKPITargets[KPI_Name],tblKPITargets[Target_Value]),"Met","Below Target")</f>
        <v>Below Target</v>
      </c>
    </row>
    <row r="1228" spans="1:25">
      <c r="A1228" s="6" t="s">
        <v>1258</v>
      </c>
      <c r="B1228" s="7">
        <v>46079</v>
      </c>
      <c r="C1228" s="2" t="s">
        <v>48</v>
      </c>
      <c r="D1228" s="2" t="s">
        <v>23</v>
      </c>
      <c r="E1228" s="2">
        <v>0</v>
      </c>
      <c r="F1228" s="2">
        <v>47</v>
      </c>
      <c r="G1228" s="2">
        <v>47</v>
      </c>
      <c r="H1228" s="2">
        <v>47</v>
      </c>
      <c r="I1228" s="2">
        <v>0</v>
      </c>
      <c r="J1228" s="2">
        <v>0</v>
      </c>
      <c r="K1228" s="2">
        <v>0</v>
      </c>
      <c r="L1228" s="2">
        <v>1.4</v>
      </c>
      <c r="M1228" s="2">
        <v>0.997</v>
      </c>
      <c r="N1228" s="2">
        <v>0.96099999999999997</v>
      </c>
      <c r="O1228" s="2">
        <v>4.7</v>
      </c>
      <c r="P1228" s="2">
        <v>0.75900000000000001</v>
      </c>
      <c r="Q1228" s="3">
        <v>1</v>
      </c>
      <c r="R1228" s="4" t="str">
        <f>TRIM(tblOperations[[#This Row],[Region]])</f>
        <v>South East</v>
      </c>
      <c r="S1228" s="4" t="str">
        <f>TRIM(tblOperations[[#This Row],[Team]])</f>
        <v>Estates Support</v>
      </c>
      <c r="T1228" s="4" t="str">
        <f>_xlfn.XLOOKUP(R1228,tblRegionReference[Region],tblRegionReference[Area],"Not Found")</f>
        <v>South</v>
      </c>
      <c r="U1228" s="4" t="str">
        <f>IF(tblOperations[[#This Row],[Completion_Rate]]&gt;=_xlfn.XLOOKUP("Completion Rate",tblKPITargets[KPI_Name],tblKPITargets[Target_Value]),"Met","Below Target")</f>
        <v>Met</v>
      </c>
      <c r="V1228" t="str">
        <f>IF(tblOperations[[#This Row],[SLA_Compliance]]&gt;=_xlfn.XLOOKUP('04_References'!$A$3,tblKPITargets[KPI_Name],tblKPITargets[Target_Value]),"Met","Below Target")</f>
        <v>Met</v>
      </c>
      <c r="W1228" t="str">
        <f>IF(tblOperations[[#This Row],[Quality_Pass_Rate]]&gt;=_xlfn.XLOOKUP('04_References'!$A$4,tblKPITargets[KPI_Name],tblKPITargets[Target_Value]),"Met","Below Target")</f>
        <v>Met</v>
      </c>
      <c r="X1228" t="str">
        <f>IF(tblOperations[[#This Row],[Average_Completion_Days]]&lt;=_xlfn.XLOOKUP('04_References'!$A$7,tblKPITargets[KPI_Name],tblKPITargets[Target_Value]),"Met","Below Target")</f>
        <v>Met</v>
      </c>
      <c r="Y1228" t="str">
        <f>IF(tblOperations[[#This Row],[Closing_Backlog]]&lt;=_xlfn.XLOOKUP('04_References'!$A$8,tblKPITargets[KPI_Name],tblKPITargets[Target_Value]),"Met","Below Target")</f>
        <v>Met</v>
      </c>
    </row>
    <row r="1229" spans="1:25">
      <c r="A1229" s="8" t="s">
        <v>1259</v>
      </c>
      <c r="B1229" s="9">
        <v>46079</v>
      </c>
      <c r="C1229" s="4" t="s">
        <v>48</v>
      </c>
      <c r="D1229" s="4" t="s">
        <v>25</v>
      </c>
      <c r="E1229" s="4">
        <v>381</v>
      </c>
      <c r="F1229" s="4">
        <v>35</v>
      </c>
      <c r="G1229" s="4">
        <v>416</v>
      </c>
      <c r="H1229" s="4">
        <v>26</v>
      </c>
      <c r="I1229" s="4">
        <v>390</v>
      </c>
      <c r="J1229" s="4">
        <v>0</v>
      </c>
      <c r="K1229" s="4">
        <v>0</v>
      </c>
      <c r="L1229" s="4">
        <v>8</v>
      </c>
      <c r="M1229" s="4">
        <v>0.6</v>
      </c>
      <c r="N1229" s="4">
        <v>0.97299999999999998</v>
      </c>
      <c r="O1229" s="4">
        <v>2.5</v>
      </c>
      <c r="P1229" s="4">
        <v>0.751</v>
      </c>
      <c r="Q1229" s="5">
        <v>6.2E-2</v>
      </c>
      <c r="R1229" s="4" t="str">
        <f>TRIM(tblOperations[[#This Row],[Region]])</f>
        <v>South East</v>
      </c>
      <c r="S1229" s="4" t="str">
        <f>TRIM(tblOperations[[#This Row],[Team]])</f>
        <v>Workplace Projects</v>
      </c>
      <c r="T1229" s="4" t="str">
        <f>_xlfn.XLOOKUP(R1229,tblRegionReference[Region],tblRegionReference[Area],"Not Found")</f>
        <v>South</v>
      </c>
      <c r="U1229" s="4" t="str">
        <f>IF(tblOperations[[#This Row],[Completion_Rate]]&gt;=_xlfn.XLOOKUP("Completion Rate",tblKPITargets[KPI_Name],tblKPITargets[Target_Value]),"Met","Below Target")</f>
        <v>Below Target</v>
      </c>
      <c r="V1229" t="str">
        <f>IF(tblOperations[[#This Row],[SLA_Compliance]]&gt;=_xlfn.XLOOKUP('04_References'!$A$3,tblKPITargets[KPI_Name],tblKPITargets[Target_Value]),"Met","Below Target")</f>
        <v>Below Target</v>
      </c>
      <c r="W1229" t="str">
        <f>IF(tblOperations[[#This Row],[Quality_Pass_Rate]]&gt;=_xlfn.XLOOKUP('04_References'!$A$4,tblKPITargets[KPI_Name],tblKPITargets[Target_Value]),"Met","Below Target")</f>
        <v>Met</v>
      </c>
      <c r="X1229" t="str">
        <f>IF(tblOperations[[#This Row],[Average_Completion_Days]]&lt;=_xlfn.XLOOKUP('04_References'!$A$7,tblKPITargets[KPI_Name],tblKPITargets[Target_Value]),"Met","Below Target")</f>
        <v>Below Target</v>
      </c>
      <c r="Y1229" t="str">
        <f>IF(tblOperations[[#This Row],[Closing_Backlog]]&lt;=_xlfn.XLOOKUP('04_References'!$A$8,tblKPITargets[KPI_Name],tblKPITargets[Target_Value]),"Met","Below Target")</f>
        <v>Below Target</v>
      </c>
    </row>
    <row r="1230" spans="1:25">
      <c r="A1230" s="6" t="s">
        <v>1260</v>
      </c>
      <c r="B1230" s="7">
        <v>46079</v>
      </c>
      <c r="C1230" s="2" t="s">
        <v>53</v>
      </c>
      <c r="D1230" s="2" t="s">
        <v>19</v>
      </c>
      <c r="E1230" s="2">
        <v>608</v>
      </c>
      <c r="F1230" s="2">
        <v>39</v>
      </c>
      <c r="G1230" s="2">
        <v>647</v>
      </c>
      <c r="H1230" s="2">
        <v>27</v>
      </c>
      <c r="I1230" s="2">
        <v>620</v>
      </c>
      <c r="J1230" s="2">
        <v>1</v>
      </c>
      <c r="K1230" s="2">
        <v>0</v>
      </c>
      <c r="L1230" s="2">
        <v>8</v>
      </c>
      <c r="M1230" s="2">
        <v>0.6</v>
      </c>
      <c r="N1230" s="2">
        <v>0.93100000000000005</v>
      </c>
      <c r="O1230" s="2">
        <v>2.5</v>
      </c>
      <c r="P1230" s="2">
        <v>0.65700000000000003</v>
      </c>
      <c r="Q1230" s="3">
        <v>4.2000000000000003E-2</v>
      </c>
      <c r="R1230" s="4" t="str">
        <f>TRIM(tblOperations[[#This Row],[Region]])</f>
        <v>Wales</v>
      </c>
      <c r="S1230" s="4" t="str">
        <f>TRIM(tblOperations[[#This Row],[Team]])</f>
        <v>Workplace Services</v>
      </c>
      <c r="T1230" s="4" t="str">
        <f>_xlfn.XLOOKUP(R1230,tblRegionReference[Region],tblRegionReference[Area],"Not Found")</f>
        <v>Wales</v>
      </c>
      <c r="U1230" s="4" t="str">
        <f>IF(tblOperations[[#This Row],[Completion_Rate]]&gt;=_xlfn.XLOOKUP("Completion Rate",tblKPITargets[KPI_Name],tblKPITargets[Target_Value]),"Met","Below Target")</f>
        <v>Below Target</v>
      </c>
      <c r="V1230" t="str">
        <f>IF(tblOperations[[#This Row],[SLA_Compliance]]&gt;=_xlfn.XLOOKUP('04_References'!$A$3,tblKPITargets[KPI_Name],tblKPITargets[Target_Value]),"Met","Below Target")</f>
        <v>Below Target</v>
      </c>
      <c r="W1230" t="str">
        <f>IF(tblOperations[[#This Row],[Quality_Pass_Rate]]&gt;=_xlfn.XLOOKUP('04_References'!$A$4,tblKPITargets[KPI_Name],tblKPITargets[Target_Value]),"Met","Below Target")</f>
        <v>Below Target</v>
      </c>
      <c r="X1230" t="str">
        <f>IF(tblOperations[[#This Row],[Average_Completion_Days]]&lt;=_xlfn.XLOOKUP('04_References'!$A$7,tblKPITargets[KPI_Name],tblKPITargets[Target_Value]),"Met","Below Target")</f>
        <v>Below Target</v>
      </c>
      <c r="Y1230" t="str">
        <f>IF(tblOperations[[#This Row],[Closing_Backlog]]&lt;=_xlfn.XLOOKUP('04_References'!$A$8,tblKPITargets[KPI_Name],tblKPITargets[Target_Value]),"Met","Below Target")</f>
        <v>Below Target</v>
      </c>
    </row>
    <row r="1231" spans="1:25">
      <c r="A1231" s="8" t="s">
        <v>1261</v>
      </c>
      <c r="B1231" s="9">
        <v>46079</v>
      </c>
      <c r="C1231" s="4" t="s">
        <v>53</v>
      </c>
      <c r="D1231" s="4" t="s">
        <v>21</v>
      </c>
      <c r="E1231" s="4">
        <v>670</v>
      </c>
      <c r="F1231" s="4">
        <v>52</v>
      </c>
      <c r="G1231" s="4">
        <v>722</v>
      </c>
      <c r="H1231" s="4">
        <v>28</v>
      </c>
      <c r="I1231" s="4">
        <v>694</v>
      </c>
      <c r="J1231" s="4">
        <v>0</v>
      </c>
      <c r="K1231" s="4">
        <v>0</v>
      </c>
      <c r="L1231" s="4">
        <v>8</v>
      </c>
      <c r="M1231" s="4">
        <v>0.6</v>
      </c>
      <c r="N1231" s="4">
        <v>1</v>
      </c>
      <c r="O1231" s="4">
        <v>2.5</v>
      </c>
      <c r="P1231" s="4">
        <v>0.755</v>
      </c>
      <c r="Q1231" s="5">
        <v>3.9E-2</v>
      </c>
      <c r="R1231" s="4" t="str">
        <f>TRIM(tblOperations[[#This Row],[Region]])</f>
        <v>Wales</v>
      </c>
      <c r="S1231" s="4" t="str">
        <f>TRIM(tblOperations[[#This Row],[Team]])</f>
        <v>Facilities Response</v>
      </c>
      <c r="T1231" s="4" t="str">
        <f>_xlfn.XLOOKUP(R1231,tblRegionReference[Region],tblRegionReference[Area],"Not Found")</f>
        <v>Wales</v>
      </c>
      <c r="U1231" s="4" t="str">
        <f>IF(tblOperations[[#This Row],[Completion_Rate]]&gt;=_xlfn.XLOOKUP("Completion Rate",tblKPITargets[KPI_Name],tblKPITargets[Target_Value]),"Met","Below Target")</f>
        <v>Below Target</v>
      </c>
      <c r="V1231" t="str">
        <f>IF(tblOperations[[#This Row],[SLA_Compliance]]&gt;=_xlfn.XLOOKUP('04_References'!$A$3,tblKPITargets[KPI_Name],tblKPITargets[Target_Value]),"Met","Below Target")</f>
        <v>Below Target</v>
      </c>
      <c r="W1231" t="str">
        <f>IF(tblOperations[[#This Row],[Quality_Pass_Rate]]&gt;=_xlfn.XLOOKUP('04_References'!$A$4,tblKPITargets[KPI_Name],tblKPITargets[Target_Value]),"Met","Below Target")</f>
        <v>Met</v>
      </c>
      <c r="X1231" t="str">
        <f>IF(tblOperations[[#This Row],[Average_Completion_Days]]&lt;=_xlfn.XLOOKUP('04_References'!$A$7,tblKPITargets[KPI_Name],tblKPITargets[Target_Value]),"Met","Below Target")</f>
        <v>Below Target</v>
      </c>
      <c r="Y1231" t="str">
        <f>IF(tblOperations[[#This Row],[Closing_Backlog]]&lt;=_xlfn.XLOOKUP('04_References'!$A$8,tblKPITargets[KPI_Name],tblKPITargets[Target_Value]),"Met","Below Target")</f>
        <v>Below Target</v>
      </c>
    </row>
    <row r="1232" spans="1:25">
      <c r="A1232" s="6" t="s">
        <v>1262</v>
      </c>
      <c r="B1232" s="7">
        <v>46079</v>
      </c>
      <c r="C1232" s="2" t="s">
        <v>53</v>
      </c>
      <c r="D1232" s="2" t="s">
        <v>23</v>
      </c>
      <c r="E1232" s="2">
        <v>455</v>
      </c>
      <c r="F1232" s="2">
        <v>27</v>
      </c>
      <c r="G1232" s="2">
        <v>482</v>
      </c>
      <c r="H1232" s="2">
        <v>31</v>
      </c>
      <c r="I1232" s="2">
        <v>451</v>
      </c>
      <c r="J1232" s="2">
        <v>0</v>
      </c>
      <c r="K1232" s="2">
        <v>0</v>
      </c>
      <c r="L1232" s="2">
        <v>8</v>
      </c>
      <c r="M1232" s="2">
        <v>0.6</v>
      </c>
      <c r="N1232" s="2">
        <v>0.98599999999999999</v>
      </c>
      <c r="O1232" s="2">
        <v>2.5</v>
      </c>
      <c r="P1232" s="2">
        <v>0.74</v>
      </c>
      <c r="Q1232" s="3">
        <v>6.4000000000000001E-2</v>
      </c>
      <c r="R1232" s="4" t="str">
        <f>TRIM(tblOperations[[#This Row],[Region]])</f>
        <v>Wales</v>
      </c>
      <c r="S1232" s="4" t="str">
        <f>TRIM(tblOperations[[#This Row],[Team]])</f>
        <v>Estates Support</v>
      </c>
      <c r="T1232" s="4" t="str">
        <f>_xlfn.XLOOKUP(R1232,tblRegionReference[Region],tblRegionReference[Area],"Not Found")</f>
        <v>Wales</v>
      </c>
      <c r="U1232" s="4" t="str">
        <f>IF(tblOperations[[#This Row],[Completion_Rate]]&gt;=_xlfn.XLOOKUP("Completion Rate",tblKPITargets[KPI_Name],tblKPITargets[Target_Value]),"Met","Below Target")</f>
        <v>Below Target</v>
      </c>
      <c r="V1232" t="str">
        <f>IF(tblOperations[[#This Row],[SLA_Compliance]]&gt;=_xlfn.XLOOKUP('04_References'!$A$3,tblKPITargets[KPI_Name],tblKPITargets[Target_Value]),"Met","Below Target")</f>
        <v>Below Target</v>
      </c>
      <c r="W1232" t="str">
        <f>IF(tblOperations[[#This Row],[Quality_Pass_Rate]]&gt;=_xlfn.XLOOKUP('04_References'!$A$4,tblKPITargets[KPI_Name],tblKPITargets[Target_Value]),"Met","Below Target")</f>
        <v>Met</v>
      </c>
      <c r="X1232" t="str">
        <f>IF(tblOperations[[#This Row],[Average_Completion_Days]]&lt;=_xlfn.XLOOKUP('04_References'!$A$7,tblKPITargets[KPI_Name],tblKPITargets[Target_Value]),"Met","Below Target")</f>
        <v>Below Target</v>
      </c>
      <c r="Y1232" t="str">
        <f>IF(tblOperations[[#This Row],[Closing_Backlog]]&lt;=_xlfn.XLOOKUP('04_References'!$A$8,tblKPITargets[KPI_Name],tblKPITargets[Target_Value]),"Met","Below Target")</f>
        <v>Below Target</v>
      </c>
    </row>
    <row r="1233" spans="1:25">
      <c r="A1233" s="8" t="s">
        <v>1263</v>
      </c>
      <c r="B1233" s="9">
        <v>46079</v>
      </c>
      <c r="C1233" s="4" t="s">
        <v>53</v>
      </c>
      <c r="D1233" s="4" t="s">
        <v>25</v>
      </c>
      <c r="E1233" s="4">
        <v>0</v>
      </c>
      <c r="F1233" s="4">
        <v>18</v>
      </c>
      <c r="G1233" s="4">
        <v>18</v>
      </c>
      <c r="H1233" s="4">
        <v>18</v>
      </c>
      <c r="I1233" s="4">
        <v>0</v>
      </c>
      <c r="J1233" s="4">
        <v>0</v>
      </c>
      <c r="K1233" s="4">
        <v>0</v>
      </c>
      <c r="L1233" s="4">
        <v>1.9</v>
      </c>
      <c r="M1233" s="4">
        <v>0.96299999999999997</v>
      </c>
      <c r="N1233" s="4">
        <v>0.97899999999999998</v>
      </c>
      <c r="O1233" s="4">
        <v>4.5999999999999996</v>
      </c>
      <c r="P1233" s="4">
        <v>0.64900000000000002</v>
      </c>
      <c r="Q1233" s="5">
        <v>1</v>
      </c>
      <c r="R1233" s="4" t="str">
        <f>TRIM(tblOperations[[#This Row],[Region]])</f>
        <v>Wales</v>
      </c>
      <c r="S1233" s="4" t="str">
        <f>TRIM(tblOperations[[#This Row],[Team]])</f>
        <v>Workplace Projects</v>
      </c>
      <c r="T1233" s="4" t="str">
        <f>_xlfn.XLOOKUP(R1233,tblRegionReference[Region],tblRegionReference[Area],"Not Found")</f>
        <v>Wales</v>
      </c>
      <c r="U1233" s="4" t="str">
        <f>IF(tblOperations[[#This Row],[Completion_Rate]]&gt;=_xlfn.XLOOKUP("Completion Rate",tblKPITargets[KPI_Name],tblKPITargets[Target_Value]),"Met","Below Target")</f>
        <v>Met</v>
      </c>
      <c r="V1233" t="str">
        <f>IF(tblOperations[[#This Row],[SLA_Compliance]]&gt;=_xlfn.XLOOKUP('04_References'!$A$3,tblKPITargets[KPI_Name],tblKPITargets[Target_Value]),"Met","Below Target")</f>
        <v>Met</v>
      </c>
      <c r="W1233" t="str">
        <f>IF(tblOperations[[#This Row],[Quality_Pass_Rate]]&gt;=_xlfn.XLOOKUP('04_References'!$A$4,tblKPITargets[KPI_Name],tblKPITargets[Target_Value]),"Met","Below Target")</f>
        <v>Met</v>
      </c>
      <c r="X1233" t="str">
        <f>IF(tblOperations[[#This Row],[Average_Completion_Days]]&lt;=_xlfn.XLOOKUP('04_References'!$A$7,tblKPITargets[KPI_Name],tblKPITargets[Target_Value]),"Met","Below Target")</f>
        <v>Met</v>
      </c>
      <c r="Y1233" t="str">
        <f>IF(tblOperations[[#This Row],[Closing_Backlog]]&lt;=_xlfn.XLOOKUP('04_References'!$A$8,tblKPITargets[KPI_Name],tblKPITargets[Target_Value]),"Met","Below Target")</f>
        <v>Met</v>
      </c>
    </row>
    <row r="1234" spans="1:25">
      <c r="A1234" s="6" t="s">
        <v>1264</v>
      </c>
      <c r="B1234" s="7">
        <v>46080</v>
      </c>
      <c r="C1234" s="2" t="s">
        <v>18</v>
      </c>
      <c r="D1234" s="2" t="s">
        <v>19</v>
      </c>
      <c r="E1234" s="2">
        <v>162</v>
      </c>
      <c r="F1234" s="2">
        <v>32</v>
      </c>
      <c r="G1234" s="2">
        <v>194</v>
      </c>
      <c r="H1234" s="2">
        <v>44</v>
      </c>
      <c r="I1234" s="2">
        <v>150</v>
      </c>
      <c r="J1234" s="2">
        <v>0</v>
      </c>
      <c r="K1234" s="2">
        <v>0</v>
      </c>
      <c r="L1234" s="2">
        <v>8</v>
      </c>
      <c r="M1234" s="2">
        <v>0.6</v>
      </c>
      <c r="N1234" s="2">
        <v>0.98499999999999999</v>
      </c>
      <c r="O1234" s="2">
        <v>2.5</v>
      </c>
      <c r="P1234" s="2">
        <v>0.81299999999999994</v>
      </c>
      <c r="Q1234" s="3">
        <v>0.22700000000000001</v>
      </c>
      <c r="R1234" s="4" t="str">
        <f>TRIM(tblOperations[[#This Row],[Region]])</f>
        <v>Scotland</v>
      </c>
      <c r="S1234" s="4" t="str">
        <f>TRIM(tblOperations[[#This Row],[Team]])</f>
        <v>Workplace Services</v>
      </c>
      <c r="T1234" s="4" t="str">
        <f>_xlfn.XLOOKUP(R1234,tblRegionReference[Region],tblRegionReference[Area],"Not Found")</f>
        <v>North</v>
      </c>
      <c r="U1234" s="4" t="str">
        <f>IF(tblOperations[[#This Row],[Completion_Rate]]&gt;=_xlfn.XLOOKUP("Completion Rate",tblKPITargets[KPI_Name],tblKPITargets[Target_Value]),"Met","Below Target")</f>
        <v>Below Target</v>
      </c>
      <c r="V1234" t="str">
        <f>IF(tblOperations[[#This Row],[SLA_Compliance]]&gt;=_xlfn.XLOOKUP('04_References'!$A$3,tblKPITargets[KPI_Name],tblKPITargets[Target_Value]),"Met","Below Target")</f>
        <v>Below Target</v>
      </c>
      <c r="W1234" t="str">
        <f>IF(tblOperations[[#This Row],[Quality_Pass_Rate]]&gt;=_xlfn.XLOOKUP('04_References'!$A$4,tblKPITargets[KPI_Name],tblKPITargets[Target_Value]),"Met","Below Target")</f>
        <v>Met</v>
      </c>
      <c r="X1234" t="str">
        <f>IF(tblOperations[[#This Row],[Average_Completion_Days]]&lt;=_xlfn.XLOOKUP('04_References'!$A$7,tblKPITargets[KPI_Name],tblKPITargets[Target_Value]),"Met","Below Target")</f>
        <v>Below Target</v>
      </c>
      <c r="Y1234" t="str">
        <f>IF(tblOperations[[#This Row],[Closing_Backlog]]&lt;=_xlfn.XLOOKUP('04_References'!$A$8,tblKPITargets[KPI_Name],tblKPITargets[Target_Value]),"Met","Below Target")</f>
        <v>Below Target</v>
      </c>
    </row>
    <row r="1235" spans="1:25">
      <c r="A1235" s="8" t="s">
        <v>1265</v>
      </c>
      <c r="B1235" s="9">
        <v>46080</v>
      </c>
      <c r="C1235" s="4" t="s">
        <v>18</v>
      </c>
      <c r="D1235" s="4" t="s">
        <v>21</v>
      </c>
      <c r="E1235" s="4">
        <v>9</v>
      </c>
      <c r="F1235" s="4">
        <v>27</v>
      </c>
      <c r="G1235" s="4">
        <v>36</v>
      </c>
      <c r="H1235" s="4">
        <v>36</v>
      </c>
      <c r="I1235" s="4">
        <v>0</v>
      </c>
      <c r="J1235" s="4">
        <v>1</v>
      </c>
      <c r="K1235" s="4">
        <v>0</v>
      </c>
      <c r="L1235" s="4">
        <v>1.6</v>
      </c>
      <c r="M1235" s="4">
        <v>0.95399999999999996</v>
      </c>
      <c r="N1235" s="4">
        <v>0.97899999999999998</v>
      </c>
      <c r="O1235" s="4">
        <v>4.4000000000000004</v>
      </c>
      <c r="P1235" s="4">
        <v>0.66500000000000004</v>
      </c>
      <c r="Q1235" s="5">
        <v>1</v>
      </c>
      <c r="R1235" s="4" t="str">
        <f>TRIM(tblOperations[[#This Row],[Region]])</f>
        <v>Scotland</v>
      </c>
      <c r="S1235" s="4" t="str">
        <f>TRIM(tblOperations[[#This Row],[Team]])</f>
        <v>Facilities Response</v>
      </c>
      <c r="T1235" s="4" t="str">
        <f>_xlfn.XLOOKUP(R1235,tblRegionReference[Region],tblRegionReference[Area],"Not Found")</f>
        <v>North</v>
      </c>
      <c r="U1235" s="4" t="str">
        <f>IF(tblOperations[[#This Row],[Completion_Rate]]&gt;=_xlfn.XLOOKUP("Completion Rate",tblKPITargets[KPI_Name],tblKPITargets[Target_Value]),"Met","Below Target")</f>
        <v>Met</v>
      </c>
      <c r="V1235" t="str">
        <f>IF(tblOperations[[#This Row],[SLA_Compliance]]&gt;=_xlfn.XLOOKUP('04_References'!$A$3,tblKPITargets[KPI_Name],tblKPITargets[Target_Value]),"Met","Below Target")</f>
        <v>Met</v>
      </c>
      <c r="W1235" t="str">
        <f>IF(tblOperations[[#This Row],[Quality_Pass_Rate]]&gt;=_xlfn.XLOOKUP('04_References'!$A$4,tblKPITargets[KPI_Name],tblKPITargets[Target_Value]),"Met","Below Target")</f>
        <v>Met</v>
      </c>
      <c r="X1235" t="str">
        <f>IF(tblOperations[[#This Row],[Average_Completion_Days]]&lt;=_xlfn.XLOOKUP('04_References'!$A$7,tblKPITargets[KPI_Name],tblKPITargets[Target_Value]),"Met","Below Target")</f>
        <v>Met</v>
      </c>
      <c r="Y1235" t="str">
        <f>IF(tblOperations[[#This Row],[Closing_Backlog]]&lt;=_xlfn.XLOOKUP('04_References'!$A$8,tblKPITargets[KPI_Name],tblKPITargets[Target_Value]),"Met","Below Target")</f>
        <v>Met</v>
      </c>
    </row>
    <row r="1236" spans="1:25">
      <c r="A1236" s="6" t="s">
        <v>1266</v>
      </c>
      <c r="B1236" s="7">
        <v>46080</v>
      </c>
      <c r="C1236" s="2" t="s">
        <v>18</v>
      </c>
      <c r="D1236" s="2" t="s">
        <v>23</v>
      </c>
      <c r="E1236" s="2">
        <v>338</v>
      </c>
      <c r="F1236" s="2">
        <v>61</v>
      </c>
      <c r="G1236" s="2">
        <v>399</v>
      </c>
      <c r="H1236" s="2">
        <v>38</v>
      </c>
      <c r="I1236" s="2">
        <v>361</v>
      </c>
      <c r="J1236" s="2">
        <v>0</v>
      </c>
      <c r="K1236" s="2">
        <v>0</v>
      </c>
      <c r="L1236" s="2">
        <v>8</v>
      </c>
      <c r="M1236" s="2">
        <v>0.6</v>
      </c>
      <c r="N1236" s="2">
        <v>0.99099999999999999</v>
      </c>
      <c r="O1236" s="2">
        <v>2.5</v>
      </c>
      <c r="P1236" s="2">
        <v>0.7</v>
      </c>
      <c r="Q1236" s="3">
        <v>9.5000000000000001E-2</v>
      </c>
      <c r="R1236" s="4" t="str">
        <f>TRIM(tblOperations[[#This Row],[Region]])</f>
        <v>Scotland</v>
      </c>
      <c r="S1236" s="4" t="str">
        <f>TRIM(tblOperations[[#This Row],[Team]])</f>
        <v>Estates Support</v>
      </c>
      <c r="T1236" s="4" t="str">
        <f>_xlfn.XLOOKUP(R1236,tblRegionReference[Region],tblRegionReference[Area],"Not Found")</f>
        <v>North</v>
      </c>
      <c r="U1236" s="4" t="str">
        <f>IF(tblOperations[[#This Row],[Completion_Rate]]&gt;=_xlfn.XLOOKUP("Completion Rate",tblKPITargets[KPI_Name],tblKPITargets[Target_Value]),"Met","Below Target")</f>
        <v>Below Target</v>
      </c>
      <c r="V1236" t="str">
        <f>IF(tblOperations[[#This Row],[SLA_Compliance]]&gt;=_xlfn.XLOOKUP('04_References'!$A$3,tblKPITargets[KPI_Name],tblKPITargets[Target_Value]),"Met","Below Target")</f>
        <v>Below Target</v>
      </c>
      <c r="W1236" t="str">
        <f>IF(tblOperations[[#This Row],[Quality_Pass_Rate]]&gt;=_xlfn.XLOOKUP('04_References'!$A$4,tblKPITargets[KPI_Name],tblKPITargets[Target_Value]),"Met","Below Target")</f>
        <v>Met</v>
      </c>
      <c r="X1236" t="str">
        <f>IF(tblOperations[[#This Row],[Average_Completion_Days]]&lt;=_xlfn.XLOOKUP('04_References'!$A$7,tblKPITargets[KPI_Name],tblKPITargets[Target_Value]),"Met","Below Target")</f>
        <v>Below Target</v>
      </c>
      <c r="Y1236" t="str">
        <f>IF(tblOperations[[#This Row],[Closing_Backlog]]&lt;=_xlfn.XLOOKUP('04_References'!$A$8,tblKPITargets[KPI_Name],tblKPITargets[Target_Value]),"Met","Below Target")</f>
        <v>Below Target</v>
      </c>
    </row>
    <row r="1237" spans="1:25">
      <c r="A1237" s="8" t="s">
        <v>1267</v>
      </c>
      <c r="B1237" s="9">
        <v>46080</v>
      </c>
      <c r="C1237" s="4" t="s">
        <v>18</v>
      </c>
      <c r="D1237" s="4" t="s">
        <v>25</v>
      </c>
      <c r="E1237" s="4">
        <v>5</v>
      </c>
      <c r="F1237" s="4">
        <v>23</v>
      </c>
      <c r="G1237" s="4">
        <v>28</v>
      </c>
      <c r="H1237" s="4">
        <v>28</v>
      </c>
      <c r="I1237" s="4">
        <v>0</v>
      </c>
      <c r="J1237" s="4">
        <v>0</v>
      </c>
      <c r="K1237" s="4">
        <v>0</v>
      </c>
      <c r="L1237" s="4">
        <v>2</v>
      </c>
      <c r="M1237" s="4">
        <v>0.97099999999999997</v>
      </c>
      <c r="N1237" s="4">
        <v>1</v>
      </c>
      <c r="O1237" s="4">
        <v>4.3</v>
      </c>
      <c r="P1237" s="4">
        <v>0.69499999999999995</v>
      </c>
      <c r="Q1237" s="5">
        <v>1</v>
      </c>
      <c r="R1237" s="4" t="str">
        <f>TRIM(tblOperations[[#This Row],[Region]])</f>
        <v>Scotland</v>
      </c>
      <c r="S1237" s="4" t="str">
        <f>TRIM(tblOperations[[#This Row],[Team]])</f>
        <v>Workplace Projects</v>
      </c>
      <c r="T1237" s="4" t="str">
        <f>_xlfn.XLOOKUP(R1237,tblRegionReference[Region],tblRegionReference[Area],"Not Found")</f>
        <v>North</v>
      </c>
      <c r="U1237" s="4" t="str">
        <f>IF(tblOperations[[#This Row],[Completion_Rate]]&gt;=_xlfn.XLOOKUP("Completion Rate",tblKPITargets[KPI_Name],tblKPITargets[Target_Value]),"Met","Below Target")</f>
        <v>Met</v>
      </c>
      <c r="V1237" t="str">
        <f>IF(tblOperations[[#This Row],[SLA_Compliance]]&gt;=_xlfn.XLOOKUP('04_References'!$A$3,tblKPITargets[KPI_Name],tblKPITargets[Target_Value]),"Met","Below Target")</f>
        <v>Met</v>
      </c>
      <c r="W1237" t="str">
        <f>IF(tblOperations[[#This Row],[Quality_Pass_Rate]]&gt;=_xlfn.XLOOKUP('04_References'!$A$4,tblKPITargets[KPI_Name],tblKPITargets[Target_Value]),"Met","Below Target")</f>
        <v>Met</v>
      </c>
      <c r="X1237" t="str">
        <f>IF(tblOperations[[#This Row],[Average_Completion_Days]]&lt;=_xlfn.XLOOKUP('04_References'!$A$7,tblKPITargets[KPI_Name],tblKPITargets[Target_Value]),"Met","Below Target")</f>
        <v>Met</v>
      </c>
      <c r="Y1237" t="str">
        <f>IF(tblOperations[[#This Row],[Closing_Backlog]]&lt;=_xlfn.XLOOKUP('04_References'!$A$8,tblKPITargets[KPI_Name],tblKPITargets[Target_Value]),"Met","Below Target")</f>
        <v>Met</v>
      </c>
    </row>
    <row r="1238" spans="1:25">
      <c r="A1238" s="6" t="s">
        <v>1268</v>
      </c>
      <c r="B1238" s="7">
        <v>46080</v>
      </c>
      <c r="C1238" s="2" t="s">
        <v>27</v>
      </c>
      <c r="D1238" s="2" t="s">
        <v>19</v>
      </c>
      <c r="E1238" s="2">
        <v>32</v>
      </c>
      <c r="F1238" s="2">
        <v>33</v>
      </c>
      <c r="G1238" s="2">
        <v>65</v>
      </c>
      <c r="H1238" s="2">
        <v>39</v>
      </c>
      <c r="I1238" s="2">
        <v>26</v>
      </c>
      <c r="J1238" s="2">
        <v>0</v>
      </c>
      <c r="K1238" s="2">
        <v>0</v>
      </c>
      <c r="L1238" s="2">
        <v>4.2</v>
      </c>
      <c r="M1238" s="2">
        <v>0.77600000000000002</v>
      </c>
      <c r="N1238" s="2">
        <v>0.99099999999999999</v>
      </c>
      <c r="O1238" s="2">
        <v>3.5</v>
      </c>
      <c r="P1238" s="2">
        <v>0.79400000000000004</v>
      </c>
      <c r="Q1238" s="3">
        <v>0.6</v>
      </c>
      <c r="R1238" s="4" t="str">
        <f>TRIM(tblOperations[[#This Row],[Region]])</f>
        <v>North East</v>
      </c>
      <c r="S1238" s="4" t="str">
        <f>TRIM(tblOperations[[#This Row],[Team]])</f>
        <v>Workplace Services</v>
      </c>
      <c r="T1238" s="4" t="str">
        <f>_xlfn.XLOOKUP(R1238,tblRegionReference[Region],tblRegionReference[Area],"Not Found")</f>
        <v>North</v>
      </c>
      <c r="U1238" s="4" t="str">
        <f>IF(tblOperations[[#This Row],[Completion_Rate]]&gt;=_xlfn.XLOOKUP("Completion Rate",tblKPITargets[KPI_Name],tblKPITargets[Target_Value]),"Met","Below Target")</f>
        <v>Below Target</v>
      </c>
      <c r="V1238" t="str">
        <f>IF(tblOperations[[#This Row],[SLA_Compliance]]&gt;=_xlfn.XLOOKUP('04_References'!$A$3,tblKPITargets[KPI_Name],tblKPITargets[Target_Value]),"Met","Below Target")</f>
        <v>Below Target</v>
      </c>
      <c r="W1238" t="str">
        <f>IF(tblOperations[[#This Row],[Quality_Pass_Rate]]&gt;=_xlfn.XLOOKUP('04_References'!$A$4,tblKPITargets[KPI_Name],tblKPITargets[Target_Value]),"Met","Below Target")</f>
        <v>Met</v>
      </c>
      <c r="X1238" t="str">
        <f>IF(tblOperations[[#This Row],[Average_Completion_Days]]&lt;=_xlfn.XLOOKUP('04_References'!$A$7,tblKPITargets[KPI_Name],tblKPITargets[Target_Value]),"Met","Below Target")</f>
        <v>Below Target</v>
      </c>
      <c r="Y1238" t="str">
        <f>IF(tblOperations[[#This Row],[Closing_Backlog]]&lt;=_xlfn.XLOOKUP('04_References'!$A$8,tblKPITargets[KPI_Name],tblKPITargets[Target_Value]),"Met","Below Target")</f>
        <v>Below Target</v>
      </c>
    </row>
    <row r="1239" spans="1:25">
      <c r="A1239" s="8" t="s">
        <v>1269</v>
      </c>
      <c r="B1239" s="9">
        <v>46080</v>
      </c>
      <c r="C1239" s="4" t="s">
        <v>27</v>
      </c>
      <c r="D1239" s="4" t="s">
        <v>21</v>
      </c>
      <c r="E1239" s="4">
        <v>12</v>
      </c>
      <c r="F1239" s="4">
        <v>29</v>
      </c>
      <c r="G1239" s="4">
        <v>41</v>
      </c>
      <c r="H1239" s="4">
        <v>41</v>
      </c>
      <c r="I1239" s="4">
        <v>0</v>
      </c>
      <c r="J1239" s="4">
        <v>0</v>
      </c>
      <c r="K1239" s="4">
        <v>0</v>
      </c>
      <c r="L1239" s="4">
        <v>1.4</v>
      </c>
      <c r="M1239" s="4">
        <v>0.97199999999999998</v>
      </c>
      <c r="N1239" s="4">
        <v>0.97099999999999997</v>
      </c>
      <c r="O1239" s="4">
        <v>4.5</v>
      </c>
      <c r="P1239" s="4">
        <v>0.626</v>
      </c>
      <c r="Q1239" s="5">
        <v>1</v>
      </c>
      <c r="R1239" s="4" t="str">
        <f>TRIM(tblOperations[[#This Row],[Region]])</f>
        <v>North East</v>
      </c>
      <c r="S1239" s="4" t="str">
        <f>TRIM(tblOperations[[#This Row],[Team]])</f>
        <v>Facilities Response</v>
      </c>
      <c r="T1239" s="4" t="str">
        <f>_xlfn.XLOOKUP(R1239,tblRegionReference[Region],tblRegionReference[Area],"Not Found")</f>
        <v>North</v>
      </c>
      <c r="U1239" s="4" t="str">
        <f>IF(tblOperations[[#This Row],[Completion_Rate]]&gt;=_xlfn.XLOOKUP("Completion Rate",tblKPITargets[KPI_Name],tblKPITargets[Target_Value]),"Met","Below Target")</f>
        <v>Met</v>
      </c>
      <c r="V1239" t="str">
        <f>IF(tblOperations[[#This Row],[SLA_Compliance]]&gt;=_xlfn.XLOOKUP('04_References'!$A$3,tblKPITargets[KPI_Name],tblKPITargets[Target_Value]),"Met","Below Target")</f>
        <v>Met</v>
      </c>
      <c r="W1239" t="str">
        <f>IF(tblOperations[[#This Row],[Quality_Pass_Rate]]&gt;=_xlfn.XLOOKUP('04_References'!$A$4,tblKPITargets[KPI_Name],tblKPITargets[Target_Value]),"Met","Below Target")</f>
        <v>Met</v>
      </c>
      <c r="X1239" t="str">
        <f>IF(tblOperations[[#This Row],[Average_Completion_Days]]&lt;=_xlfn.XLOOKUP('04_References'!$A$7,tblKPITargets[KPI_Name],tblKPITargets[Target_Value]),"Met","Below Target")</f>
        <v>Met</v>
      </c>
      <c r="Y1239" t="str">
        <f>IF(tblOperations[[#This Row],[Closing_Backlog]]&lt;=_xlfn.XLOOKUP('04_References'!$A$8,tblKPITargets[KPI_Name],tblKPITargets[Target_Value]),"Met","Below Target")</f>
        <v>Met</v>
      </c>
    </row>
    <row r="1240" spans="1:25">
      <c r="A1240" s="6" t="s">
        <v>1270</v>
      </c>
      <c r="B1240" s="7">
        <v>46080</v>
      </c>
      <c r="C1240" s="2" t="s">
        <v>27</v>
      </c>
      <c r="D1240" s="2" t="s">
        <v>23</v>
      </c>
      <c r="E1240" s="2">
        <v>827</v>
      </c>
      <c r="F1240" s="2">
        <v>48</v>
      </c>
      <c r="G1240" s="2">
        <v>875</v>
      </c>
      <c r="H1240" s="2">
        <v>22</v>
      </c>
      <c r="I1240" s="2">
        <v>853</v>
      </c>
      <c r="J1240" s="2">
        <v>0</v>
      </c>
      <c r="K1240" s="2">
        <v>0</v>
      </c>
      <c r="L1240" s="2">
        <v>8</v>
      </c>
      <c r="M1240" s="2">
        <v>0.6</v>
      </c>
      <c r="N1240" s="2">
        <v>0.97799999999999998</v>
      </c>
      <c r="O1240" s="2">
        <v>2.5</v>
      </c>
      <c r="P1240" s="2">
        <v>0.755</v>
      </c>
      <c r="Q1240" s="3">
        <v>2.5000000000000001E-2</v>
      </c>
      <c r="R1240" s="4" t="str">
        <f>TRIM(tblOperations[[#This Row],[Region]])</f>
        <v>North East</v>
      </c>
      <c r="S1240" s="4" t="str">
        <f>TRIM(tblOperations[[#This Row],[Team]])</f>
        <v>Estates Support</v>
      </c>
      <c r="T1240" s="4" t="str">
        <f>_xlfn.XLOOKUP(R1240,tblRegionReference[Region],tblRegionReference[Area],"Not Found")</f>
        <v>North</v>
      </c>
      <c r="U1240" s="4" t="str">
        <f>IF(tblOperations[[#This Row],[Completion_Rate]]&gt;=_xlfn.XLOOKUP("Completion Rate",tblKPITargets[KPI_Name],tblKPITargets[Target_Value]),"Met","Below Target")</f>
        <v>Below Target</v>
      </c>
      <c r="V1240" t="str">
        <f>IF(tblOperations[[#This Row],[SLA_Compliance]]&gt;=_xlfn.XLOOKUP('04_References'!$A$3,tblKPITargets[KPI_Name],tblKPITargets[Target_Value]),"Met","Below Target")</f>
        <v>Below Target</v>
      </c>
      <c r="W1240" t="str">
        <f>IF(tblOperations[[#This Row],[Quality_Pass_Rate]]&gt;=_xlfn.XLOOKUP('04_References'!$A$4,tblKPITargets[KPI_Name],tblKPITargets[Target_Value]),"Met","Below Target")</f>
        <v>Met</v>
      </c>
      <c r="X1240" t="str">
        <f>IF(tblOperations[[#This Row],[Average_Completion_Days]]&lt;=_xlfn.XLOOKUP('04_References'!$A$7,tblKPITargets[KPI_Name],tblKPITargets[Target_Value]),"Met","Below Target")</f>
        <v>Below Target</v>
      </c>
      <c r="Y1240" t="str">
        <f>IF(tblOperations[[#This Row],[Closing_Backlog]]&lt;=_xlfn.XLOOKUP('04_References'!$A$8,tblKPITargets[KPI_Name],tblKPITargets[Target_Value]),"Met","Below Target")</f>
        <v>Below Target</v>
      </c>
    </row>
    <row r="1241" spans="1:25">
      <c r="A1241" s="8" t="s">
        <v>1271</v>
      </c>
      <c r="B1241" s="9">
        <v>46080</v>
      </c>
      <c r="C1241" s="4" t="s">
        <v>27</v>
      </c>
      <c r="D1241" s="4" t="s">
        <v>25</v>
      </c>
      <c r="E1241" s="4">
        <v>53</v>
      </c>
      <c r="F1241" s="4">
        <v>40</v>
      </c>
      <c r="G1241" s="4">
        <v>93</v>
      </c>
      <c r="H1241" s="4">
        <v>27</v>
      </c>
      <c r="I1241" s="4">
        <v>66</v>
      </c>
      <c r="J1241" s="4">
        <v>0</v>
      </c>
      <c r="K1241" s="4">
        <v>0</v>
      </c>
      <c r="L1241" s="4">
        <v>6.9</v>
      </c>
      <c r="M1241" s="4">
        <v>0.6</v>
      </c>
      <c r="N1241" s="4">
        <v>1</v>
      </c>
      <c r="O1241" s="4">
        <v>2.5</v>
      </c>
      <c r="P1241" s="4">
        <v>0.81100000000000005</v>
      </c>
      <c r="Q1241" s="5">
        <v>0.28999999999999998</v>
      </c>
      <c r="R1241" s="4" t="str">
        <f>TRIM(tblOperations[[#This Row],[Region]])</f>
        <v>North East</v>
      </c>
      <c r="S1241" s="4" t="str">
        <f>TRIM(tblOperations[[#This Row],[Team]])</f>
        <v>Workplace Projects</v>
      </c>
      <c r="T1241" s="4" t="str">
        <f>_xlfn.XLOOKUP(R1241,tblRegionReference[Region],tblRegionReference[Area],"Not Found")</f>
        <v>North</v>
      </c>
      <c r="U1241" s="4" t="str">
        <f>IF(tblOperations[[#This Row],[Completion_Rate]]&gt;=_xlfn.XLOOKUP("Completion Rate",tblKPITargets[KPI_Name],tblKPITargets[Target_Value]),"Met","Below Target")</f>
        <v>Below Target</v>
      </c>
      <c r="V1241" t="str">
        <f>IF(tblOperations[[#This Row],[SLA_Compliance]]&gt;=_xlfn.XLOOKUP('04_References'!$A$3,tblKPITargets[KPI_Name],tblKPITargets[Target_Value]),"Met","Below Target")</f>
        <v>Below Target</v>
      </c>
      <c r="W1241" t="str">
        <f>IF(tblOperations[[#This Row],[Quality_Pass_Rate]]&gt;=_xlfn.XLOOKUP('04_References'!$A$4,tblKPITargets[KPI_Name],tblKPITargets[Target_Value]),"Met","Below Target")</f>
        <v>Met</v>
      </c>
      <c r="X1241" t="str">
        <f>IF(tblOperations[[#This Row],[Average_Completion_Days]]&lt;=_xlfn.XLOOKUP('04_References'!$A$7,tblKPITargets[KPI_Name],tblKPITargets[Target_Value]),"Met","Below Target")</f>
        <v>Below Target</v>
      </c>
      <c r="Y1241" t="str">
        <f>IF(tblOperations[[#This Row],[Closing_Backlog]]&lt;=_xlfn.XLOOKUP('04_References'!$A$8,tblKPITargets[KPI_Name],tblKPITargets[Target_Value]),"Met","Below Target")</f>
        <v>Below Target</v>
      </c>
    </row>
    <row r="1242" spans="1:25">
      <c r="A1242" s="6" t="s">
        <v>1272</v>
      </c>
      <c r="B1242" s="7">
        <v>46080</v>
      </c>
      <c r="C1242" s="2" t="s">
        <v>32</v>
      </c>
      <c r="D1242" s="2" t="s">
        <v>19</v>
      </c>
      <c r="E1242" s="2">
        <v>349</v>
      </c>
      <c r="F1242" s="2">
        <v>45</v>
      </c>
      <c r="G1242" s="2">
        <v>394</v>
      </c>
      <c r="H1242" s="2">
        <v>37</v>
      </c>
      <c r="I1242" s="2">
        <v>357</v>
      </c>
      <c r="J1242" s="2">
        <v>0</v>
      </c>
      <c r="K1242" s="2">
        <v>0</v>
      </c>
      <c r="L1242" s="2">
        <v>8</v>
      </c>
      <c r="M1242" s="2">
        <v>0.6</v>
      </c>
      <c r="N1242" s="2">
        <v>0.95299999999999996</v>
      </c>
      <c r="O1242" s="2">
        <v>2.5</v>
      </c>
      <c r="P1242" s="2">
        <v>0.76200000000000001</v>
      </c>
      <c r="Q1242" s="3">
        <v>9.4E-2</v>
      </c>
      <c r="R1242" s="4" t="str">
        <f>TRIM(tblOperations[[#This Row],[Region]])</f>
        <v>North West</v>
      </c>
      <c r="S1242" s="4" t="str">
        <f>TRIM(tblOperations[[#This Row],[Team]])</f>
        <v>Workplace Services</v>
      </c>
      <c r="T1242" s="4" t="str">
        <f>_xlfn.XLOOKUP(R1242,tblRegionReference[Region],tblRegionReference[Area],"Not Found")</f>
        <v>North</v>
      </c>
      <c r="U1242" s="4" t="str">
        <f>IF(tblOperations[[#This Row],[Completion_Rate]]&gt;=_xlfn.XLOOKUP("Completion Rate",tblKPITargets[KPI_Name],tblKPITargets[Target_Value]),"Met","Below Target")</f>
        <v>Below Target</v>
      </c>
      <c r="V1242" t="str">
        <f>IF(tblOperations[[#This Row],[SLA_Compliance]]&gt;=_xlfn.XLOOKUP('04_References'!$A$3,tblKPITargets[KPI_Name],tblKPITargets[Target_Value]),"Met","Below Target")</f>
        <v>Below Target</v>
      </c>
      <c r="W1242" t="str">
        <f>IF(tblOperations[[#This Row],[Quality_Pass_Rate]]&gt;=_xlfn.XLOOKUP('04_References'!$A$4,tblKPITargets[KPI_Name],tblKPITargets[Target_Value]),"Met","Below Target")</f>
        <v>Met</v>
      </c>
      <c r="X1242" t="str">
        <f>IF(tblOperations[[#This Row],[Average_Completion_Days]]&lt;=_xlfn.XLOOKUP('04_References'!$A$7,tblKPITargets[KPI_Name],tblKPITargets[Target_Value]),"Met","Below Target")</f>
        <v>Below Target</v>
      </c>
      <c r="Y1242" t="str">
        <f>IF(tblOperations[[#This Row],[Closing_Backlog]]&lt;=_xlfn.XLOOKUP('04_References'!$A$8,tblKPITargets[KPI_Name],tblKPITargets[Target_Value]),"Met","Below Target")</f>
        <v>Below Target</v>
      </c>
    </row>
    <row r="1243" spans="1:25">
      <c r="A1243" s="8" t="s">
        <v>1273</v>
      </c>
      <c r="B1243" s="9">
        <v>46080</v>
      </c>
      <c r="C1243" s="4" t="s">
        <v>32</v>
      </c>
      <c r="D1243" s="4" t="s">
        <v>21</v>
      </c>
      <c r="E1243" s="4">
        <v>850</v>
      </c>
      <c r="F1243" s="4">
        <v>37</v>
      </c>
      <c r="G1243" s="4">
        <v>887</v>
      </c>
      <c r="H1243" s="4">
        <v>21</v>
      </c>
      <c r="I1243" s="4">
        <v>866</v>
      </c>
      <c r="J1243" s="4">
        <v>0</v>
      </c>
      <c r="K1243" s="4">
        <v>0</v>
      </c>
      <c r="L1243" s="4">
        <v>8</v>
      </c>
      <c r="M1243" s="4">
        <v>0.6</v>
      </c>
      <c r="N1243" s="4">
        <v>0.98099999999999998</v>
      </c>
      <c r="O1243" s="4">
        <v>2.5</v>
      </c>
      <c r="P1243" s="4">
        <v>0.65500000000000003</v>
      </c>
      <c r="Q1243" s="5">
        <v>2.4E-2</v>
      </c>
      <c r="R1243" s="4" t="str">
        <f>TRIM(tblOperations[[#This Row],[Region]])</f>
        <v>North West</v>
      </c>
      <c r="S1243" s="4" t="str">
        <f>TRIM(tblOperations[[#This Row],[Team]])</f>
        <v>Facilities Response</v>
      </c>
      <c r="T1243" s="4" t="str">
        <f>_xlfn.XLOOKUP(R1243,tblRegionReference[Region],tblRegionReference[Area],"Not Found")</f>
        <v>North</v>
      </c>
      <c r="U1243" s="4" t="str">
        <f>IF(tblOperations[[#This Row],[Completion_Rate]]&gt;=_xlfn.XLOOKUP("Completion Rate",tblKPITargets[KPI_Name],tblKPITargets[Target_Value]),"Met","Below Target")</f>
        <v>Below Target</v>
      </c>
      <c r="V1243" t="str">
        <f>IF(tblOperations[[#This Row],[SLA_Compliance]]&gt;=_xlfn.XLOOKUP('04_References'!$A$3,tblKPITargets[KPI_Name],tblKPITargets[Target_Value]),"Met","Below Target")</f>
        <v>Below Target</v>
      </c>
      <c r="W1243" t="str">
        <f>IF(tblOperations[[#This Row],[Quality_Pass_Rate]]&gt;=_xlfn.XLOOKUP('04_References'!$A$4,tblKPITargets[KPI_Name],tblKPITargets[Target_Value]),"Met","Below Target")</f>
        <v>Met</v>
      </c>
      <c r="X1243" t="str">
        <f>IF(tblOperations[[#This Row],[Average_Completion_Days]]&lt;=_xlfn.XLOOKUP('04_References'!$A$7,tblKPITargets[KPI_Name],tblKPITargets[Target_Value]),"Met","Below Target")</f>
        <v>Below Target</v>
      </c>
      <c r="Y1243" t="str">
        <f>IF(tblOperations[[#This Row],[Closing_Backlog]]&lt;=_xlfn.XLOOKUP('04_References'!$A$8,tblKPITargets[KPI_Name],tblKPITargets[Target_Value]),"Met","Below Target")</f>
        <v>Below Target</v>
      </c>
    </row>
    <row r="1244" spans="1:25">
      <c r="A1244" s="6" t="s">
        <v>1274</v>
      </c>
      <c r="B1244" s="7">
        <v>46080</v>
      </c>
      <c r="C1244" s="2" t="s">
        <v>32</v>
      </c>
      <c r="D1244" s="2" t="s">
        <v>23</v>
      </c>
      <c r="E1244" s="2">
        <v>1008</v>
      </c>
      <c r="F1244" s="2">
        <v>44</v>
      </c>
      <c r="G1244" s="2">
        <v>1052</v>
      </c>
      <c r="H1244" s="2">
        <v>19</v>
      </c>
      <c r="I1244" s="2">
        <v>1033</v>
      </c>
      <c r="J1244" s="2">
        <v>0</v>
      </c>
      <c r="K1244" s="2">
        <v>0</v>
      </c>
      <c r="L1244" s="2">
        <v>8</v>
      </c>
      <c r="M1244" s="2">
        <v>0.6</v>
      </c>
      <c r="N1244" s="2">
        <v>0.99</v>
      </c>
      <c r="O1244" s="2">
        <v>2.5</v>
      </c>
      <c r="P1244" s="2">
        <v>0.67200000000000004</v>
      </c>
      <c r="Q1244" s="3">
        <v>1.7999999999999999E-2</v>
      </c>
      <c r="R1244" s="4" t="str">
        <f>TRIM(tblOperations[[#This Row],[Region]])</f>
        <v>North West</v>
      </c>
      <c r="S1244" s="4" t="str">
        <f>TRIM(tblOperations[[#This Row],[Team]])</f>
        <v>Estates Support</v>
      </c>
      <c r="T1244" s="4" t="str">
        <f>_xlfn.XLOOKUP(R1244,tblRegionReference[Region],tblRegionReference[Area],"Not Found")</f>
        <v>North</v>
      </c>
      <c r="U1244" s="4" t="str">
        <f>IF(tblOperations[[#This Row],[Completion_Rate]]&gt;=_xlfn.XLOOKUP("Completion Rate",tblKPITargets[KPI_Name],tblKPITargets[Target_Value]),"Met","Below Target")</f>
        <v>Below Target</v>
      </c>
      <c r="V1244" t="str">
        <f>IF(tblOperations[[#This Row],[SLA_Compliance]]&gt;=_xlfn.XLOOKUP('04_References'!$A$3,tblKPITargets[KPI_Name],tblKPITargets[Target_Value]),"Met","Below Target")</f>
        <v>Below Target</v>
      </c>
      <c r="W1244" t="str">
        <f>IF(tblOperations[[#This Row],[Quality_Pass_Rate]]&gt;=_xlfn.XLOOKUP('04_References'!$A$4,tblKPITargets[KPI_Name],tblKPITargets[Target_Value]),"Met","Below Target")</f>
        <v>Met</v>
      </c>
      <c r="X1244" t="str">
        <f>IF(tblOperations[[#This Row],[Average_Completion_Days]]&lt;=_xlfn.XLOOKUP('04_References'!$A$7,tblKPITargets[KPI_Name],tblKPITargets[Target_Value]),"Met","Below Target")</f>
        <v>Below Target</v>
      </c>
      <c r="Y1244" t="str">
        <f>IF(tblOperations[[#This Row],[Closing_Backlog]]&lt;=_xlfn.XLOOKUP('04_References'!$A$8,tblKPITargets[KPI_Name],tblKPITargets[Target_Value]),"Met","Below Target")</f>
        <v>Below Target</v>
      </c>
    </row>
    <row r="1245" spans="1:25">
      <c r="A1245" s="8" t="s">
        <v>1275</v>
      </c>
      <c r="B1245" s="9">
        <v>46080</v>
      </c>
      <c r="C1245" s="4" t="s">
        <v>32</v>
      </c>
      <c r="D1245" s="4" t="s">
        <v>25</v>
      </c>
      <c r="E1245" s="4">
        <v>0</v>
      </c>
      <c r="F1245" s="4">
        <v>27</v>
      </c>
      <c r="G1245" s="4">
        <v>27</v>
      </c>
      <c r="H1245" s="4">
        <v>27</v>
      </c>
      <c r="I1245" s="4">
        <v>0</v>
      </c>
      <c r="J1245" s="4">
        <v>0</v>
      </c>
      <c r="K1245" s="4">
        <v>0</v>
      </c>
      <c r="L1245" s="4">
        <v>1.5</v>
      </c>
      <c r="M1245" s="4">
        <v>0.98799999999999999</v>
      </c>
      <c r="N1245" s="4">
        <v>0.97899999999999998</v>
      </c>
      <c r="O1245" s="4">
        <v>4.5999999999999996</v>
      </c>
      <c r="P1245" s="4">
        <v>0.68200000000000005</v>
      </c>
      <c r="Q1245" s="5">
        <v>1</v>
      </c>
      <c r="R1245" s="4" t="str">
        <f>TRIM(tblOperations[[#This Row],[Region]])</f>
        <v>North West</v>
      </c>
      <c r="S1245" s="4" t="str">
        <f>TRIM(tblOperations[[#This Row],[Team]])</f>
        <v>Workplace Projects</v>
      </c>
      <c r="T1245" s="4" t="str">
        <f>_xlfn.XLOOKUP(R1245,tblRegionReference[Region],tblRegionReference[Area],"Not Found")</f>
        <v>North</v>
      </c>
      <c r="U1245" s="4" t="str">
        <f>IF(tblOperations[[#This Row],[Completion_Rate]]&gt;=_xlfn.XLOOKUP("Completion Rate",tblKPITargets[KPI_Name],tblKPITargets[Target_Value]),"Met","Below Target")</f>
        <v>Met</v>
      </c>
      <c r="V1245" t="str">
        <f>IF(tblOperations[[#This Row],[SLA_Compliance]]&gt;=_xlfn.XLOOKUP('04_References'!$A$3,tblKPITargets[KPI_Name],tblKPITargets[Target_Value]),"Met","Below Target")</f>
        <v>Met</v>
      </c>
      <c r="W1245" t="str">
        <f>IF(tblOperations[[#This Row],[Quality_Pass_Rate]]&gt;=_xlfn.XLOOKUP('04_References'!$A$4,tblKPITargets[KPI_Name],tblKPITargets[Target_Value]),"Met","Below Target")</f>
        <v>Met</v>
      </c>
      <c r="X1245" t="str">
        <f>IF(tblOperations[[#This Row],[Average_Completion_Days]]&lt;=_xlfn.XLOOKUP('04_References'!$A$7,tblKPITargets[KPI_Name],tblKPITargets[Target_Value]),"Met","Below Target")</f>
        <v>Met</v>
      </c>
      <c r="Y1245" t="str">
        <f>IF(tblOperations[[#This Row],[Closing_Backlog]]&lt;=_xlfn.XLOOKUP('04_References'!$A$8,tblKPITargets[KPI_Name],tblKPITargets[Target_Value]),"Met","Below Target")</f>
        <v>Met</v>
      </c>
    </row>
    <row r="1246" spans="1:25">
      <c r="A1246" s="6" t="s">
        <v>1276</v>
      </c>
      <c r="B1246" s="7">
        <v>46080</v>
      </c>
      <c r="C1246" s="2" t="s">
        <v>37</v>
      </c>
      <c r="D1246" s="2" t="s">
        <v>19</v>
      </c>
      <c r="E1246" s="2">
        <v>0</v>
      </c>
      <c r="F1246" s="2">
        <v>54</v>
      </c>
      <c r="G1246" s="2">
        <v>54</v>
      </c>
      <c r="H1246" s="2">
        <v>46</v>
      </c>
      <c r="I1246" s="2">
        <v>8</v>
      </c>
      <c r="J1246" s="2">
        <v>0</v>
      </c>
      <c r="K1246" s="2">
        <v>0</v>
      </c>
      <c r="L1246" s="2">
        <v>2</v>
      </c>
      <c r="M1246" s="2">
        <v>0.88800000000000001</v>
      </c>
      <c r="N1246" s="2">
        <v>1</v>
      </c>
      <c r="O1246" s="2">
        <v>4.5</v>
      </c>
      <c r="P1246" s="2">
        <v>0.78400000000000003</v>
      </c>
      <c r="Q1246" s="3">
        <v>0.85199999999999998</v>
      </c>
      <c r="R1246" s="4" t="str">
        <f>TRIM(tblOperations[[#This Row],[Region]])</f>
        <v>Midlands</v>
      </c>
      <c r="S1246" s="4" t="str">
        <f>TRIM(tblOperations[[#This Row],[Team]])</f>
        <v>Workplace Services</v>
      </c>
      <c r="T1246" s="4" t="str">
        <f>_xlfn.XLOOKUP(R1246,tblRegionReference[Region],tblRegionReference[Area],"Not Found")</f>
        <v>Central</v>
      </c>
      <c r="U1246" s="4" t="str">
        <f>IF(tblOperations[[#This Row],[Completion_Rate]]&gt;=_xlfn.XLOOKUP("Completion Rate",tblKPITargets[KPI_Name],tblKPITargets[Target_Value]),"Met","Below Target")</f>
        <v>Below Target</v>
      </c>
      <c r="V1246" t="str">
        <f>IF(tblOperations[[#This Row],[SLA_Compliance]]&gt;=_xlfn.XLOOKUP('04_References'!$A$3,tblKPITargets[KPI_Name],tblKPITargets[Target_Value]),"Met","Below Target")</f>
        <v>Below Target</v>
      </c>
      <c r="W1246" t="str">
        <f>IF(tblOperations[[#This Row],[Quality_Pass_Rate]]&gt;=_xlfn.XLOOKUP('04_References'!$A$4,tblKPITargets[KPI_Name],tblKPITargets[Target_Value]),"Met","Below Target")</f>
        <v>Met</v>
      </c>
      <c r="X1246" t="str">
        <f>IF(tblOperations[[#This Row],[Average_Completion_Days]]&lt;=_xlfn.XLOOKUP('04_References'!$A$7,tblKPITargets[KPI_Name],tblKPITargets[Target_Value]),"Met","Below Target")</f>
        <v>Met</v>
      </c>
      <c r="Y1246" t="str">
        <f>IF(tblOperations[[#This Row],[Closing_Backlog]]&lt;=_xlfn.XLOOKUP('04_References'!$A$8,tblKPITargets[KPI_Name],tblKPITargets[Target_Value]),"Met","Below Target")</f>
        <v>Met</v>
      </c>
    </row>
    <row r="1247" spans="1:25">
      <c r="A1247" s="8" t="s">
        <v>1277</v>
      </c>
      <c r="B1247" s="9">
        <v>46080</v>
      </c>
      <c r="C1247" s="4" t="s">
        <v>37</v>
      </c>
      <c r="D1247" s="4" t="s">
        <v>21</v>
      </c>
      <c r="E1247" s="4">
        <v>489</v>
      </c>
      <c r="F1247" s="4">
        <v>45</v>
      </c>
      <c r="G1247" s="4">
        <v>534</v>
      </c>
      <c r="H1247" s="4">
        <v>34</v>
      </c>
      <c r="I1247" s="4">
        <v>500</v>
      </c>
      <c r="J1247" s="4">
        <v>0</v>
      </c>
      <c r="K1247" s="4">
        <v>0</v>
      </c>
      <c r="L1247" s="4">
        <v>8</v>
      </c>
      <c r="M1247" s="4">
        <v>0.6</v>
      </c>
      <c r="N1247" s="4">
        <v>0.998</v>
      </c>
      <c r="O1247" s="4">
        <v>2.5</v>
      </c>
      <c r="P1247" s="4">
        <v>0.70399999999999996</v>
      </c>
      <c r="Q1247" s="5">
        <v>6.4000000000000001E-2</v>
      </c>
      <c r="R1247" s="4" t="str">
        <f>TRIM(tblOperations[[#This Row],[Region]])</f>
        <v>Midlands</v>
      </c>
      <c r="S1247" s="4" t="str">
        <f>TRIM(tblOperations[[#This Row],[Team]])</f>
        <v>Facilities Response</v>
      </c>
      <c r="T1247" s="4" t="str">
        <f>_xlfn.XLOOKUP(R1247,tblRegionReference[Region],tblRegionReference[Area],"Not Found")</f>
        <v>Central</v>
      </c>
      <c r="U1247" s="4" t="str">
        <f>IF(tblOperations[[#This Row],[Completion_Rate]]&gt;=_xlfn.XLOOKUP("Completion Rate",tblKPITargets[KPI_Name],tblKPITargets[Target_Value]),"Met","Below Target")</f>
        <v>Below Target</v>
      </c>
      <c r="V1247" t="str">
        <f>IF(tblOperations[[#This Row],[SLA_Compliance]]&gt;=_xlfn.XLOOKUP('04_References'!$A$3,tblKPITargets[KPI_Name],tblKPITargets[Target_Value]),"Met","Below Target")</f>
        <v>Below Target</v>
      </c>
      <c r="W1247" t="str">
        <f>IF(tblOperations[[#This Row],[Quality_Pass_Rate]]&gt;=_xlfn.XLOOKUP('04_References'!$A$4,tblKPITargets[KPI_Name],tblKPITargets[Target_Value]),"Met","Below Target")</f>
        <v>Met</v>
      </c>
      <c r="X1247" t="str">
        <f>IF(tblOperations[[#This Row],[Average_Completion_Days]]&lt;=_xlfn.XLOOKUP('04_References'!$A$7,tblKPITargets[KPI_Name],tblKPITargets[Target_Value]),"Met","Below Target")</f>
        <v>Below Target</v>
      </c>
      <c r="Y1247" t="str">
        <f>IF(tblOperations[[#This Row],[Closing_Backlog]]&lt;=_xlfn.XLOOKUP('04_References'!$A$8,tblKPITargets[KPI_Name],tblKPITargets[Target_Value]),"Met","Below Target")</f>
        <v>Below Target</v>
      </c>
    </row>
    <row r="1248" spans="1:25">
      <c r="A1248" s="6" t="s">
        <v>1278</v>
      </c>
      <c r="B1248" s="7">
        <v>46080</v>
      </c>
      <c r="C1248" s="2" t="s">
        <v>37</v>
      </c>
      <c r="D1248" s="2" t="s">
        <v>23</v>
      </c>
      <c r="E1248" s="2">
        <v>228</v>
      </c>
      <c r="F1248" s="2">
        <v>41</v>
      </c>
      <c r="G1248" s="2">
        <v>269</v>
      </c>
      <c r="H1248" s="2">
        <v>38</v>
      </c>
      <c r="I1248" s="2">
        <v>231</v>
      </c>
      <c r="J1248" s="2">
        <v>0</v>
      </c>
      <c r="K1248" s="2">
        <v>0</v>
      </c>
      <c r="L1248" s="2">
        <v>8</v>
      </c>
      <c r="M1248" s="2">
        <v>0.6</v>
      </c>
      <c r="N1248" s="2">
        <v>1</v>
      </c>
      <c r="O1248" s="2">
        <v>2.5</v>
      </c>
      <c r="P1248" s="2">
        <v>0.72899999999999998</v>
      </c>
      <c r="Q1248" s="3">
        <v>0.14099999999999999</v>
      </c>
      <c r="R1248" s="4" t="str">
        <f>TRIM(tblOperations[[#This Row],[Region]])</f>
        <v>Midlands</v>
      </c>
      <c r="S1248" s="4" t="str">
        <f>TRIM(tblOperations[[#This Row],[Team]])</f>
        <v>Estates Support</v>
      </c>
      <c r="T1248" s="4" t="str">
        <f>_xlfn.XLOOKUP(R1248,tblRegionReference[Region],tblRegionReference[Area],"Not Found")</f>
        <v>Central</v>
      </c>
      <c r="U1248" s="4" t="str">
        <f>IF(tblOperations[[#This Row],[Completion_Rate]]&gt;=_xlfn.XLOOKUP("Completion Rate",tblKPITargets[KPI_Name],tblKPITargets[Target_Value]),"Met","Below Target")</f>
        <v>Below Target</v>
      </c>
      <c r="V1248" t="str">
        <f>IF(tblOperations[[#This Row],[SLA_Compliance]]&gt;=_xlfn.XLOOKUP('04_References'!$A$3,tblKPITargets[KPI_Name],tblKPITargets[Target_Value]),"Met","Below Target")</f>
        <v>Below Target</v>
      </c>
      <c r="W1248" t="str">
        <f>IF(tblOperations[[#This Row],[Quality_Pass_Rate]]&gt;=_xlfn.XLOOKUP('04_References'!$A$4,tblKPITargets[KPI_Name],tblKPITargets[Target_Value]),"Met","Below Target")</f>
        <v>Met</v>
      </c>
      <c r="X1248" t="str">
        <f>IF(tblOperations[[#This Row],[Average_Completion_Days]]&lt;=_xlfn.XLOOKUP('04_References'!$A$7,tblKPITargets[KPI_Name],tblKPITargets[Target_Value]),"Met","Below Target")</f>
        <v>Below Target</v>
      </c>
      <c r="Y1248" t="str">
        <f>IF(tblOperations[[#This Row],[Closing_Backlog]]&lt;=_xlfn.XLOOKUP('04_References'!$A$8,tblKPITargets[KPI_Name],tblKPITargets[Target_Value]),"Met","Below Target")</f>
        <v>Below Target</v>
      </c>
    </row>
    <row r="1249" spans="1:25">
      <c r="A1249" s="8" t="s">
        <v>1279</v>
      </c>
      <c r="B1249" s="9">
        <v>46080</v>
      </c>
      <c r="C1249" s="4" t="s">
        <v>37</v>
      </c>
      <c r="D1249" s="4" t="s">
        <v>25</v>
      </c>
      <c r="E1249" s="4">
        <v>0</v>
      </c>
      <c r="F1249" s="4">
        <v>32</v>
      </c>
      <c r="G1249" s="4">
        <v>32</v>
      </c>
      <c r="H1249" s="4">
        <v>32</v>
      </c>
      <c r="I1249" s="4">
        <v>0</v>
      </c>
      <c r="J1249" s="4">
        <v>0</v>
      </c>
      <c r="K1249" s="4">
        <v>0</v>
      </c>
      <c r="L1249" s="4">
        <v>1.8</v>
      </c>
      <c r="M1249" s="4">
        <v>0.96299999999999997</v>
      </c>
      <c r="N1249" s="4">
        <v>0.97199999999999998</v>
      </c>
      <c r="O1249" s="4">
        <v>4.2</v>
      </c>
      <c r="P1249" s="4">
        <v>0.747</v>
      </c>
      <c r="Q1249" s="5">
        <v>1</v>
      </c>
      <c r="R1249" s="4" t="str">
        <f>TRIM(tblOperations[[#This Row],[Region]])</f>
        <v>Midlands</v>
      </c>
      <c r="S1249" s="4" t="str">
        <f>TRIM(tblOperations[[#This Row],[Team]])</f>
        <v>Workplace Projects</v>
      </c>
      <c r="T1249" s="4" t="str">
        <f>_xlfn.XLOOKUP(R1249,tblRegionReference[Region],tblRegionReference[Area],"Not Found")</f>
        <v>Central</v>
      </c>
      <c r="U1249" s="4" t="str">
        <f>IF(tblOperations[[#This Row],[Completion_Rate]]&gt;=_xlfn.XLOOKUP("Completion Rate",tblKPITargets[KPI_Name],tblKPITargets[Target_Value]),"Met","Below Target")</f>
        <v>Met</v>
      </c>
      <c r="V1249" t="str">
        <f>IF(tblOperations[[#This Row],[SLA_Compliance]]&gt;=_xlfn.XLOOKUP('04_References'!$A$3,tblKPITargets[KPI_Name],tblKPITargets[Target_Value]),"Met","Below Target")</f>
        <v>Met</v>
      </c>
      <c r="W1249" t="str">
        <f>IF(tblOperations[[#This Row],[Quality_Pass_Rate]]&gt;=_xlfn.XLOOKUP('04_References'!$A$4,tblKPITargets[KPI_Name],tblKPITargets[Target_Value]),"Met","Below Target")</f>
        <v>Met</v>
      </c>
      <c r="X1249" t="str">
        <f>IF(tblOperations[[#This Row],[Average_Completion_Days]]&lt;=_xlfn.XLOOKUP('04_References'!$A$7,tblKPITargets[KPI_Name],tblKPITargets[Target_Value]),"Met","Below Target")</f>
        <v>Met</v>
      </c>
      <c r="Y1249" t="str">
        <f>IF(tblOperations[[#This Row],[Closing_Backlog]]&lt;=_xlfn.XLOOKUP('04_References'!$A$8,tblKPITargets[KPI_Name],tblKPITargets[Target_Value]),"Met","Below Target")</f>
        <v>Met</v>
      </c>
    </row>
    <row r="1250" spans="1:25">
      <c r="A1250" s="6" t="s">
        <v>1280</v>
      </c>
      <c r="B1250" s="7">
        <v>46080</v>
      </c>
      <c r="C1250" s="2" t="s">
        <v>43</v>
      </c>
      <c r="D1250" s="2" t="s">
        <v>19</v>
      </c>
      <c r="E1250" s="2">
        <v>633</v>
      </c>
      <c r="F1250" s="2">
        <v>39</v>
      </c>
      <c r="G1250" s="2">
        <v>672</v>
      </c>
      <c r="H1250" s="2">
        <v>26</v>
      </c>
      <c r="I1250" s="2">
        <v>646</v>
      </c>
      <c r="J1250" s="2">
        <v>0</v>
      </c>
      <c r="K1250" s="2">
        <v>0</v>
      </c>
      <c r="L1250" s="2">
        <v>8</v>
      </c>
      <c r="M1250" s="2">
        <v>0.6</v>
      </c>
      <c r="N1250" s="2">
        <v>0.96399999999999997</v>
      </c>
      <c r="O1250" s="2">
        <v>2.5</v>
      </c>
      <c r="P1250" s="2">
        <v>0.78400000000000003</v>
      </c>
      <c r="Q1250" s="3">
        <v>3.9E-2</v>
      </c>
      <c r="R1250" s="4" t="str">
        <f>TRIM(tblOperations[[#This Row],[Region]])</f>
        <v>South West</v>
      </c>
      <c r="S1250" s="4" t="str">
        <f>TRIM(tblOperations[[#This Row],[Team]])</f>
        <v>Workplace Services</v>
      </c>
      <c r="T1250" s="4" t="str">
        <f>_xlfn.XLOOKUP(R1250,tblRegionReference[Region],tblRegionReference[Area],"Not Found")</f>
        <v>South</v>
      </c>
      <c r="U1250" s="4" t="str">
        <f>IF(tblOperations[[#This Row],[Completion_Rate]]&gt;=_xlfn.XLOOKUP("Completion Rate",tblKPITargets[KPI_Name],tblKPITargets[Target_Value]),"Met","Below Target")</f>
        <v>Below Target</v>
      </c>
      <c r="V1250" t="str">
        <f>IF(tblOperations[[#This Row],[SLA_Compliance]]&gt;=_xlfn.XLOOKUP('04_References'!$A$3,tblKPITargets[KPI_Name],tblKPITargets[Target_Value]),"Met","Below Target")</f>
        <v>Below Target</v>
      </c>
      <c r="W1250" t="str">
        <f>IF(tblOperations[[#This Row],[Quality_Pass_Rate]]&gt;=_xlfn.XLOOKUP('04_References'!$A$4,tblKPITargets[KPI_Name],tblKPITargets[Target_Value]),"Met","Below Target")</f>
        <v>Met</v>
      </c>
      <c r="X1250" t="str">
        <f>IF(tblOperations[[#This Row],[Average_Completion_Days]]&lt;=_xlfn.XLOOKUP('04_References'!$A$7,tblKPITargets[KPI_Name],tblKPITargets[Target_Value]),"Met","Below Target")</f>
        <v>Below Target</v>
      </c>
      <c r="Y1250" t="str">
        <f>IF(tblOperations[[#This Row],[Closing_Backlog]]&lt;=_xlfn.XLOOKUP('04_References'!$A$8,tblKPITargets[KPI_Name],tblKPITargets[Target_Value]),"Met","Below Target")</f>
        <v>Below Target</v>
      </c>
    </row>
    <row r="1251" spans="1:25">
      <c r="A1251" s="8" t="s">
        <v>1281</v>
      </c>
      <c r="B1251" s="9">
        <v>46080</v>
      </c>
      <c r="C1251" s="4" t="s">
        <v>43</v>
      </c>
      <c r="D1251" s="4" t="s">
        <v>21</v>
      </c>
      <c r="E1251" s="4">
        <v>0</v>
      </c>
      <c r="F1251" s="4">
        <v>46</v>
      </c>
      <c r="G1251" s="4">
        <v>46</v>
      </c>
      <c r="H1251" s="4">
        <v>46</v>
      </c>
      <c r="I1251" s="4">
        <v>0</v>
      </c>
      <c r="J1251" s="4">
        <v>0</v>
      </c>
      <c r="K1251" s="4">
        <v>0</v>
      </c>
      <c r="L1251" s="4">
        <v>1.2</v>
      </c>
      <c r="M1251" s="4">
        <v>0.93</v>
      </c>
      <c r="N1251" s="4">
        <v>1</v>
      </c>
      <c r="O1251" s="4">
        <v>4.5</v>
      </c>
      <c r="P1251" s="4">
        <v>0.70799999999999996</v>
      </c>
      <c r="Q1251" s="5">
        <v>1</v>
      </c>
      <c r="R1251" s="4" t="str">
        <f>TRIM(tblOperations[[#This Row],[Region]])</f>
        <v>South West</v>
      </c>
      <c r="S1251" s="4" t="str">
        <f>TRIM(tblOperations[[#This Row],[Team]])</f>
        <v>Facilities Response</v>
      </c>
      <c r="T1251" s="4" t="str">
        <f>_xlfn.XLOOKUP(R1251,tblRegionReference[Region],tblRegionReference[Area],"Not Found")</f>
        <v>South</v>
      </c>
      <c r="U1251" s="4" t="str">
        <f>IF(tblOperations[[#This Row],[Completion_Rate]]&gt;=_xlfn.XLOOKUP("Completion Rate",tblKPITargets[KPI_Name],tblKPITargets[Target_Value]),"Met","Below Target")</f>
        <v>Met</v>
      </c>
      <c r="V1251" t="str">
        <f>IF(tblOperations[[#This Row],[SLA_Compliance]]&gt;=_xlfn.XLOOKUP('04_References'!$A$3,tblKPITargets[KPI_Name],tblKPITargets[Target_Value]),"Met","Below Target")</f>
        <v>Met</v>
      </c>
      <c r="W1251" t="str">
        <f>IF(tblOperations[[#This Row],[Quality_Pass_Rate]]&gt;=_xlfn.XLOOKUP('04_References'!$A$4,tblKPITargets[KPI_Name],tblKPITargets[Target_Value]),"Met","Below Target")</f>
        <v>Met</v>
      </c>
      <c r="X1251" t="str">
        <f>IF(tblOperations[[#This Row],[Average_Completion_Days]]&lt;=_xlfn.XLOOKUP('04_References'!$A$7,tblKPITargets[KPI_Name],tblKPITargets[Target_Value]),"Met","Below Target")</f>
        <v>Met</v>
      </c>
      <c r="Y1251" t="str">
        <f>IF(tblOperations[[#This Row],[Closing_Backlog]]&lt;=_xlfn.XLOOKUP('04_References'!$A$8,tblKPITargets[KPI_Name],tblKPITargets[Target_Value]),"Met","Below Target")</f>
        <v>Met</v>
      </c>
    </row>
    <row r="1252" spans="1:25">
      <c r="A1252" s="6" t="s">
        <v>1282</v>
      </c>
      <c r="B1252" s="7">
        <v>46080</v>
      </c>
      <c r="C1252" s="2" t="s">
        <v>43</v>
      </c>
      <c r="D1252" s="2" t="s">
        <v>23</v>
      </c>
      <c r="E1252" s="2">
        <v>0</v>
      </c>
      <c r="F1252" s="2">
        <v>65</v>
      </c>
      <c r="G1252" s="2">
        <v>65</v>
      </c>
      <c r="H1252" s="2">
        <v>50</v>
      </c>
      <c r="I1252" s="2">
        <v>15</v>
      </c>
      <c r="J1252" s="2">
        <v>0</v>
      </c>
      <c r="K1252" s="2">
        <v>0</v>
      </c>
      <c r="L1252" s="2">
        <v>3</v>
      </c>
      <c r="M1252" s="2">
        <v>0.91100000000000003</v>
      </c>
      <c r="N1252" s="2">
        <v>0.98</v>
      </c>
      <c r="O1252" s="2">
        <v>3.9</v>
      </c>
      <c r="P1252" s="2">
        <v>0.80100000000000005</v>
      </c>
      <c r="Q1252" s="3">
        <v>0.76900000000000002</v>
      </c>
      <c r="R1252" s="4" t="str">
        <f>TRIM(tblOperations[[#This Row],[Region]])</f>
        <v>South West</v>
      </c>
      <c r="S1252" s="4" t="str">
        <f>TRIM(tblOperations[[#This Row],[Team]])</f>
        <v>Estates Support</v>
      </c>
      <c r="T1252" s="4" t="str">
        <f>_xlfn.XLOOKUP(R1252,tblRegionReference[Region],tblRegionReference[Area],"Not Found")</f>
        <v>South</v>
      </c>
      <c r="U1252" s="4" t="str">
        <f>IF(tblOperations[[#This Row],[Completion_Rate]]&gt;=_xlfn.XLOOKUP("Completion Rate",tblKPITargets[KPI_Name],tblKPITargets[Target_Value]),"Met","Below Target")</f>
        <v>Below Target</v>
      </c>
      <c r="V1252" t="str">
        <f>IF(tblOperations[[#This Row],[SLA_Compliance]]&gt;=_xlfn.XLOOKUP('04_References'!$A$3,tblKPITargets[KPI_Name],tblKPITargets[Target_Value]),"Met","Below Target")</f>
        <v>Below Target</v>
      </c>
      <c r="W1252" t="str">
        <f>IF(tblOperations[[#This Row],[Quality_Pass_Rate]]&gt;=_xlfn.XLOOKUP('04_References'!$A$4,tblKPITargets[KPI_Name],tblKPITargets[Target_Value]),"Met","Below Target")</f>
        <v>Met</v>
      </c>
      <c r="X1252" t="str">
        <f>IF(tblOperations[[#This Row],[Average_Completion_Days]]&lt;=_xlfn.XLOOKUP('04_References'!$A$7,tblKPITargets[KPI_Name],tblKPITargets[Target_Value]),"Met","Below Target")</f>
        <v>Met</v>
      </c>
      <c r="Y1252" t="str">
        <f>IF(tblOperations[[#This Row],[Closing_Backlog]]&lt;=_xlfn.XLOOKUP('04_References'!$A$8,tblKPITargets[KPI_Name],tblKPITargets[Target_Value]),"Met","Below Target")</f>
        <v>Below Target</v>
      </c>
    </row>
    <row r="1253" spans="1:25">
      <c r="A1253" s="8" t="s">
        <v>1283</v>
      </c>
      <c r="B1253" s="9">
        <v>46080</v>
      </c>
      <c r="C1253" s="4" t="s">
        <v>43</v>
      </c>
      <c r="D1253" s="4" t="s">
        <v>25</v>
      </c>
      <c r="E1253" s="4">
        <v>0</v>
      </c>
      <c r="F1253" s="4">
        <v>36</v>
      </c>
      <c r="G1253" s="4">
        <v>36</v>
      </c>
      <c r="H1253" s="4">
        <v>36</v>
      </c>
      <c r="I1253" s="4">
        <v>0</v>
      </c>
      <c r="J1253" s="4">
        <v>0</v>
      </c>
      <c r="K1253" s="4">
        <v>0</v>
      </c>
      <c r="L1253" s="4">
        <v>1</v>
      </c>
      <c r="M1253" s="4">
        <v>0.98299999999999998</v>
      </c>
      <c r="N1253" s="4">
        <v>0.98799999999999999</v>
      </c>
      <c r="O1253" s="4">
        <v>4.5999999999999996</v>
      </c>
      <c r="P1253" s="4">
        <v>0.75</v>
      </c>
      <c r="Q1253" s="5">
        <v>1</v>
      </c>
      <c r="R1253" s="4" t="str">
        <f>TRIM(tblOperations[[#This Row],[Region]])</f>
        <v>South West</v>
      </c>
      <c r="S1253" s="4" t="str">
        <f>TRIM(tblOperations[[#This Row],[Team]])</f>
        <v>Workplace Projects</v>
      </c>
      <c r="T1253" s="4" t="str">
        <f>_xlfn.XLOOKUP(R1253,tblRegionReference[Region],tblRegionReference[Area],"Not Found")</f>
        <v>South</v>
      </c>
      <c r="U1253" s="4" t="str">
        <f>IF(tblOperations[[#This Row],[Completion_Rate]]&gt;=_xlfn.XLOOKUP("Completion Rate",tblKPITargets[KPI_Name],tblKPITargets[Target_Value]),"Met","Below Target")</f>
        <v>Met</v>
      </c>
      <c r="V1253" t="str">
        <f>IF(tblOperations[[#This Row],[SLA_Compliance]]&gt;=_xlfn.XLOOKUP('04_References'!$A$3,tblKPITargets[KPI_Name],tblKPITargets[Target_Value]),"Met","Below Target")</f>
        <v>Met</v>
      </c>
      <c r="W1253" t="str">
        <f>IF(tblOperations[[#This Row],[Quality_Pass_Rate]]&gt;=_xlfn.XLOOKUP('04_References'!$A$4,tblKPITargets[KPI_Name],tblKPITargets[Target_Value]),"Met","Below Target")</f>
        <v>Met</v>
      </c>
      <c r="X1253" t="str">
        <f>IF(tblOperations[[#This Row],[Average_Completion_Days]]&lt;=_xlfn.XLOOKUP('04_References'!$A$7,tblKPITargets[KPI_Name],tblKPITargets[Target_Value]),"Met","Below Target")</f>
        <v>Met</v>
      </c>
      <c r="Y1253" t="str">
        <f>IF(tblOperations[[#This Row],[Closing_Backlog]]&lt;=_xlfn.XLOOKUP('04_References'!$A$8,tblKPITargets[KPI_Name],tblKPITargets[Target_Value]),"Met","Below Target")</f>
        <v>Met</v>
      </c>
    </row>
    <row r="1254" spans="1:25">
      <c r="A1254" s="6" t="s">
        <v>1284</v>
      </c>
      <c r="B1254" s="7">
        <v>46080</v>
      </c>
      <c r="C1254" s="2" t="s">
        <v>48</v>
      </c>
      <c r="D1254" s="2" t="s">
        <v>19</v>
      </c>
      <c r="E1254" s="2">
        <v>11</v>
      </c>
      <c r="F1254" s="2">
        <v>52</v>
      </c>
      <c r="G1254" s="2">
        <v>63</v>
      </c>
      <c r="H1254" s="2">
        <v>44</v>
      </c>
      <c r="I1254" s="2">
        <v>19</v>
      </c>
      <c r="J1254" s="2">
        <v>0</v>
      </c>
      <c r="K1254" s="2">
        <v>0</v>
      </c>
      <c r="L1254" s="2">
        <v>3</v>
      </c>
      <c r="M1254" s="2">
        <v>0.86</v>
      </c>
      <c r="N1254" s="2">
        <v>0.98099999999999998</v>
      </c>
      <c r="O1254" s="2">
        <v>4</v>
      </c>
      <c r="P1254" s="2">
        <v>0.82</v>
      </c>
      <c r="Q1254" s="3">
        <v>0.69799999999999995</v>
      </c>
      <c r="R1254" s="4" t="str">
        <f>TRIM(tblOperations[[#This Row],[Region]])</f>
        <v>South East</v>
      </c>
      <c r="S1254" s="4" t="str">
        <f>TRIM(tblOperations[[#This Row],[Team]])</f>
        <v>Workplace Services</v>
      </c>
      <c r="T1254" s="4" t="str">
        <f>_xlfn.XLOOKUP(R1254,tblRegionReference[Region],tblRegionReference[Area],"Not Found")</f>
        <v>South</v>
      </c>
      <c r="U1254" s="4" t="str">
        <f>IF(tblOperations[[#This Row],[Completion_Rate]]&gt;=_xlfn.XLOOKUP("Completion Rate",tblKPITargets[KPI_Name],tblKPITargets[Target_Value]),"Met","Below Target")</f>
        <v>Below Target</v>
      </c>
      <c r="V1254" t="str">
        <f>IF(tblOperations[[#This Row],[SLA_Compliance]]&gt;=_xlfn.XLOOKUP('04_References'!$A$3,tblKPITargets[KPI_Name],tblKPITargets[Target_Value]),"Met","Below Target")</f>
        <v>Below Target</v>
      </c>
      <c r="W1254" t="str">
        <f>IF(tblOperations[[#This Row],[Quality_Pass_Rate]]&gt;=_xlfn.XLOOKUP('04_References'!$A$4,tblKPITargets[KPI_Name],tblKPITargets[Target_Value]),"Met","Below Target")</f>
        <v>Met</v>
      </c>
      <c r="X1254" t="str">
        <f>IF(tblOperations[[#This Row],[Average_Completion_Days]]&lt;=_xlfn.XLOOKUP('04_References'!$A$7,tblKPITargets[KPI_Name],tblKPITargets[Target_Value]),"Met","Below Target")</f>
        <v>Met</v>
      </c>
      <c r="Y1254" t="str">
        <f>IF(tblOperations[[#This Row],[Closing_Backlog]]&lt;=_xlfn.XLOOKUP('04_References'!$A$8,tblKPITargets[KPI_Name],tblKPITargets[Target_Value]),"Met","Below Target")</f>
        <v>Below Target</v>
      </c>
    </row>
    <row r="1255" spans="1:25">
      <c r="A1255" s="8" t="s">
        <v>1285</v>
      </c>
      <c r="B1255" s="9">
        <v>46080</v>
      </c>
      <c r="C1255" s="4" t="s">
        <v>48</v>
      </c>
      <c r="D1255" s="4" t="s">
        <v>21</v>
      </c>
      <c r="E1255" s="4">
        <v>1199</v>
      </c>
      <c r="F1255" s="4">
        <v>62</v>
      </c>
      <c r="G1255" s="4">
        <v>1261</v>
      </c>
      <c r="H1255" s="4">
        <v>29</v>
      </c>
      <c r="I1255" s="4">
        <v>1232</v>
      </c>
      <c r="J1255" s="4">
        <v>0</v>
      </c>
      <c r="K1255" s="4">
        <v>0</v>
      </c>
      <c r="L1255" s="4">
        <v>8</v>
      </c>
      <c r="M1255" s="4">
        <v>0.6</v>
      </c>
      <c r="N1255" s="4">
        <v>1</v>
      </c>
      <c r="O1255" s="4">
        <v>2.5</v>
      </c>
      <c r="P1255" s="4">
        <v>0.82499999999999996</v>
      </c>
      <c r="Q1255" s="5">
        <v>2.3E-2</v>
      </c>
      <c r="R1255" s="4" t="str">
        <f>TRIM(tblOperations[[#This Row],[Region]])</f>
        <v>South East</v>
      </c>
      <c r="S1255" s="4" t="str">
        <f>TRIM(tblOperations[[#This Row],[Team]])</f>
        <v>Facilities Response</v>
      </c>
      <c r="T1255" s="4" t="str">
        <f>_xlfn.XLOOKUP(R1255,tblRegionReference[Region],tblRegionReference[Area],"Not Found")</f>
        <v>South</v>
      </c>
      <c r="U1255" s="4" t="str">
        <f>IF(tblOperations[[#This Row],[Completion_Rate]]&gt;=_xlfn.XLOOKUP("Completion Rate",tblKPITargets[KPI_Name],tblKPITargets[Target_Value]),"Met","Below Target")</f>
        <v>Below Target</v>
      </c>
      <c r="V1255" t="str">
        <f>IF(tblOperations[[#This Row],[SLA_Compliance]]&gt;=_xlfn.XLOOKUP('04_References'!$A$3,tblKPITargets[KPI_Name],tblKPITargets[Target_Value]),"Met","Below Target")</f>
        <v>Below Target</v>
      </c>
      <c r="W1255" t="str">
        <f>IF(tblOperations[[#This Row],[Quality_Pass_Rate]]&gt;=_xlfn.XLOOKUP('04_References'!$A$4,tblKPITargets[KPI_Name],tblKPITargets[Target_Value]),"Met","Below Target")</f>
        <v>Met</v>
      </c>
      <c r="X1255" t="str">
        <f>IF(tblOperations[[#This Row],[Average_Completion_Days]]&lt;=_xlfn.XLOOKUP('04_References'!$A$7,tblKPITargets[KPI_Name],tblKPITargets[Target_Value]),"Met","Below Target")</f>
        <v>Below Target</v>
      </c>
      <c r="Y1255" t="str">
        <f>IF(tblOperations[[#This Row],[Closing_Backlog]]&lt;=_xlfn.XLOOKUP('04_References'!$A$8,tblKPITargets[KPI_Name],tblKPITargets[Target_Value]),"Met","Below Target")</f>
        <v>Below Target</v>
      </c>
    </row>
    <row r="1256" spans="1:25">
      <c r="A1256" s="6" t="s">
        <v>1286</v>
      </c>
      <c r="B1256" s="7">
        <v>46080</v>
      </c>
      <c r="C1256" s="2" t="s">
        <v>48</v>
      </c>
      <c r="D1256" s="2" t="s">
        <v>23</v>
      </c>
      <c r="E1256" s="2">
        <v>0</v>
      </c>
      <c r="F1256" s="2">
        <v>50</v>
      </c>
      <c r="G1256" s="2">
        <v>50</v>
      </c>
      <c r="H1256" s="2">
        <v>50</v>
      </c>
      <c r="I1256" s="2">
        <v>0</v>
      </c>
      <c r="J1256" s="2">
        <v>0</v>
      </c>
      <c r="K1256" s="2">
        <v>0</v>
      </c>
      <c r="L1256" s="2">
        <v>1.1000000000000001</v>
      </c>
      <c r="M1256" s="2">
        <v>0.98799999999999999</v>
      </c>
      <c r="N1256" s="2">
        <v>1</v>
      </c>
      <c r="O1256" s="2">
        <v>4.5999999999999996</v>
      </c>
      <c r="P1256" s="2">
        <v>0.75900000000000001</v>
      </c>
      <c r="Q1256" s="3">
        <v>1</v>
      </c>
      <c r="R1256" s="4" t="str">
        <f>TRIM(tblOperations[[#This Row],[Region]])</f>
        <v>South East</v>
      </c>
      <c r="S1256" s="4" t="str">
        <f>TRIM(tblOperations[[#This Row],[Team]])</f>
        <v>Estates Support</v>
      </c>
      <c r="T1256" s="4" t="str">
        <f>_xlfn.XLOOKUP(R1256,tblRegionReference[Region],tblRegionReference[Area],"Not Found")</f>
        <v>South</v>
      </c>
      <c r="U1256" s="4" t="str">
        <f>IF(tblOperations[[#This Row],[Completion_Rate]]&gt;=_xlfn.XLOOKUP("Completion Rate",tblKPITargets[KPI_Name],tblKPITargets[Target_Value]),"Met","Below Target")</f>
        <v>Met</v>
      </c>
      <c r="V1256" t="str">
        <f>IF(tblOperations[[#This Row],[SLA_Compliance]]&gt;=_xlfn.XLOOKUP('04_References'!$A$3,tblKPITargets[KPI_Name],tblKPITargets[Target_Value]),"Met","Below Target")</f>
        <v>Met</v>
      </c>
      <c r="W1256" t="str">
        <f>IF(tblOperations[[#This Row],[Quality_Pass_Rate]]&gt;=_xlfn.XLOOKUP('04_References'!$A$4,tblKPITargets[KPI_Name],tblKPITargets[Target_Value]),"Met","Below Target")</f>
        <v>Met</v>
      </c>
      <c r="X1256" t="str">
        <f>IF(tblOperations[[#This Row],[Average_Completion_Days]]&lt;=_xlfn.XLOOKUP('04_References'!$A$7,tblKPITargets[KPI_Name],tblKPITargets[Target_Value]),"Met","Below Target")</f>
        <v>Met</v>
      </c>
      <c r="Y1256" t="str">
        <f>IF(tblOperations[[#This Row],[Closing_Backlog]]&lt;=_xlfn.XLOOKUP('04_References'!$A$8,tblKPITargets[KPI_Name],tblKPITargets[Target_Value]),"Met","Below Target")</f>
        <v>Met</v>
      </c>
    </row>
    <row r="1257" spans="1:25">
      <c r="A1257" s="8" t="s">
        <v>1287</v>
      </c>
      <c r="B1257" s="9">
        <v>46080</v>
      </c>
      <c r="C1257" s="4" t="s">
        <v>48</v>
      </c>
      <c r="D1257" s="4" t="s">
        <v>25</v>
      </c>
      <c r="E1257" s="4">
        <v>390</v>
      </c>
      <c r="F1257" s="4">
        <v>28</v>
      </c>
      <c r="G1257" s="4">
        <v>418</v>
      </c>
      <c r="H1257" s="4">
        <v>27</v>
      </c>
      <c r="I1257" s="4">
        <v>391</v>
      </c>
      <c r="J1257" s="4">
        <v>1</v>
      </c>
      <c r="K1257" s="4">
        <v>0</v>
      </c>
      <c r="L1257" s="4">
        <v>8</v>
      </c>
      <c r="M1257" s="4">
        <v>0.6</v>
      </c>
      <c r="N1257" s="4">
        <v>1</v>
      </c>
      <c r="O1257" s="4">
        <v>2.5</v>
      </c>
      <c r="P1257" s="4">
        <v>0.751</v>
      </c>
      <c r="Q1257" s="5">
        <v>6.5000000000000002E-2</v>
      </c>
      <c r="R1257" s="4" t="str">
        <f>TRIM(tblOperations[[#This Row],[Region]])</f>
        <v>South East</v>
      </c>
      <c r="S1257" s="4" t="str">
        <f>TRIM(tblOperations[[#This Row],[Team]])</f>
        <v>Workplace Projects</v>
      </c>
      <c r="T1257" s="4" t="str">
        <f>_xlfn.XLOOKUP(R1257,tblRegionReference[Region],tblRegionReference[Area],"Not Found")</f>
        <v>South</v>
      </c>
      <c r="U1257" s="4" t="str">
        <f>IF(tblOperations[[#This Row],[Completion_Rate]]&gt;=_xlfn.XLOOKUP("Completion Rate",tblKPITargets[KPI_Name],tblKPITargets[Target_Value]),"Met","Below Target")</f>
        <v>Below Target</v>
      </c>
      <c r="V1257" t="str">
        <f>IF(tblOperations[[#This Row],[SLA_Compliance]]&gt;=_xlfn.XLOOKUP('04_References'!$A$3,tblKPITargets[KPI_Name],tblKPITargets[Target_Value]),"Met","Below Target")</f>
        <v>Below Target</v>
      </c>
      <c r="W1257" t="str">
        <f>IF(tblOperations[[#This Row],[Quality_Pass_Rate]]&gt;=_xlfn.XLOOKUP('04_References'!$A$4,tblKPITargets[KPI_Name],tblKPITargets[Target_Value]),"Met","Below Target")</f>
        <v>Met</v>
      </c>
      <c r="X1257" t="str">
        <f>IF(tblOperations[[#This Row],[Average_Completion_Days]]&lt;=_xlfn.XLOOKUP('04_References'!$A$7,tblKPITargets[KPI_Name],tblKPITargets[Target_Value]),"Met","Below Target")</f>
        <v>Below Target</v>
      </c>
      <c r="Y1257" t="str">
        <f>IF(tblOperations[[#This Row],[Closing_Backlog]]&lt;=_xlfn.XLOOKUP('04_References'!$A$8,tblKPITargets[KPI_Name],tblKPITargets[Target_Value]),"Met","Below Target")</f>
        <v>Below Target</v>
      </c>
    </row>
    <row r="1258" spans="1:25">
      <c r="A1258" s="6" t="s">
        <v>1288</v>
      </c>
      <c r="B1258" s="7">
        <v>46080</v>
      </c>
      <c r="C1258" s="2" t="s">
        <v>53</v>
      </c>
      <c r="D1258" s="2" t="s">
        <v>19</v>
      </c>
      <c r="E1258" s="2">
        <v>620</v>
      </c>
      <c r="F1258" s="2">
        <v>44</v>
      </c>
      <c r="G1258" s="2">
        <v>664</v>
      </c>
      <c r="H1258" s="2">
        <v>27</v>
      </c>
      <c r="I1258" s="2">
        <v>637</v>
      </c>
      <c r="J1258" s="2">
        <v>0</v>
      </c>
      <c r="K1258" s="2">
        <v>0</v>
      </c>
      <c r="L1258" s="2">
        <v>8</v>
      </c>
      <c r="M1258" s="2">
        <v>0.6</v>
      </c>
      <c r="N1258" s="2">
        <v>0.96399999999999997</v>
      </c>
      <c r="O1258" s="2">
        <v>2.5</v>
      </c>
      <c r="P1258" s="2">
        <v>0.65700000000000003</v>
      </c>
      <c r="Q1258" s="3">
        <v>4.1000000000000002E-2</v>
      </c>
      <c r="R1258" s="4" t="str">
        <f>TRIM(tblOperations[[#This Row],[Region]])</f>
        <v>Wales</v>
      </c>
      <c r="S1258" s="4" t="str">
        <f>TRIM(tblOperations[[#This Row],[Team]])</f>
        <v>Workplace Services</v>
      </c>
      <c r="T1258" s="4" t="str">
        <f>_xlfn.XLOOKUP(R1258,tblRegionReference[Region],tblRegionReference[Area],"Not Found")</f>
        <v>Wales</v>
      </c>
      <c r="U1258" s="4" t="str">
        <f>IF(tblOperations[[#This Row],[Completion_Rate]]&gt;=_xlfn.XLOOKUP("Completion Rate",tblKPITargets[KPI_Name],tblKPITargets[Target_Value]),"Met","Below Target")</f>
        <v>Below Target</v>
      </c>
      <c r="V1258" t="str">
        <f>IF(tblOperations[[#This Row],[SLA_Compliance]]&gt;=_xlfn.XLOOKUP('04_References'!$A$3,tblKPITargets[KPI_Name],tblKPITargets[Target_Value]),"Met","Below Target")</f>
        <v>Below Target</v>
      </c>
      <c r="W1258" t="str">
        <f>IF(tblOperations[[#This Row],[Quality_Pass_Rate]]&gt;=_xlfn.XLOOKUP('04_References'!$A$4,tblKPITargets[KPI_Name],tblKPITargets[Target_Value]),"Met","Below Target")</f>
        <v>Met</v>
      </c>
      <c r="X1258" t="str">
        <f>IF(tblOperations[[#This Row],[Average_Completion_Days]]&lt;=_xlfn.XLOOKUP('04_References'!$A$7,tblKPITargets[KPI_Name],tblKPITargets[Target_Value]),"Met","Below Target")</f>
        <v>Below Target</v>
      </c>
      <c r="Y1258" t="str">
        <f>IF(tblOperations[[#This Row],[Closing_Backlog]]&lt;=_xlfn.XLOOKUP('04_References'!$A$8,tblKPITargets[KPI_Name],tblKPITargets[Target_Value]),"Met","Below Target")</f>
        <v>Below Target</v>
      </c>
    </row>
    <row r="1259" spans="1:25">
      <c r="A1259" s="8" t="s">
        <v>1289</v>
      </c>
      <c r="B1259" s="9">
        <v>46080</v>
      </c>
      <c r="C1259" s="4" t="s">
        <v>53</v>
      </c>
      <c r="D1259" s="4" t="s">
        <v>21</v>
      </c>
      <c r="E1259" s="4">
        <v>694</v>
      </c>
      <c r="F1259" s="4">
        <v>50</v>
      </c>
      <c r="G1259" s="4">
        <v>744</v>
      </c>
      <c r="H1259" s="4">
        <v>27</v>
      </c>
      <c r="I1259" s="4">
        <v>717</v>
      </c>
      <c r="J1259" s="4">
        <v>0</v>
      </c>
      <c r="K1259" s="4">
        <v>0</v>
      </c>
      <c r="L1259" s="4">
        <v>8</v>
      </c>
      <c r="M1259" s="4">
        <v>0.6</v>
      </c>
      <c r="N1259" s="4">
        <v>1</v>
      </c>
      <c r="O1259" s="4">
        <v>2.5</v>
      </c>
      <c r="P1259" s="4">
        <v>0.755</v>
      </c>
      <c r="Q1259" s="5">
        <v>3.5999999999999997E-2</v>
      </c>
      <c r="R1259" s="4" t="str">
        <f>TRIM(tblOperations[[#This Row],[Region]])</f>
        <v>Wales</v>
      </c>
      <c r="S1259" s="4" t="str">
        <f>TRIM(tblOperations[[#This Row],[Team]])</f>
        <v>Facilities Response</v>
      </c>
      <c r="T1259" s="4" t="str">
        <f>_xlfn.XLOOKUP(R1259,tblRegionReference[Region],tblRegionReference[Area],"Not Found")</f>
        <v>Wales</v>
      </c>
      <c r="U1259" s="4" t="str">
        <f>IF(tblOperations[[#This Row],[Completion_Rate]]&gt;=_xlfn.XLOOKUP("Completion Rate",tblKPITargets[KPI_Name],tblKPITargets[Target_Value]),"Met","Below Target")</f>
        <v>Below Target</v>
      </c>
      <c r="V1259" t="str">
        <f>IF(tblOperations[[#This Row],[SLA_Compliance]]&gt;=_xlfn.XLOOKUP('04_References'!$A$3,tblKPITargets[KPI_Name],tblKPITargets[Target_Value]),"Met","Below Target")</f>
        <v>Below Target</v>
      </c>
      <c r="W1259" t="str">
        <f>IF(tblOperations[[#This Row],[Quality_Pass_Rate]]&gt;=_xlfn.XLOOKUP('04_References'!$A$4,tblKPITargets[KPI_Name],tblKPITargets[Target_Value]),"Met","Below Target")</f>
        <v>Met</v>
      </c>
      <c r="X1259" t="str">
        <f>IF(tblOperations[[#This Row],[Average_Completion_Days]]&lt;=_xlfn.XLOOKUP('04_References'!$A$7,tblKPITargets[KPI_Name],tblKPITargets[Target_Value]),"Met","Below Target")</f>
        <v>Below Target</v>
      </c>
      <c r="Y1259" t="str">
        <f>IF(tblOperations[[#This Row],[Closing_Backlog]]&lt;=_xlfn.XLOOKUP('04_References'!$A$8,tblKPITargets[KPI_Name],tblKPITargets[Target_Value]),"Met","Below Target")</f>
        <v>Below Target</v>
      </c>
    </row>
    <row r="1260" spans="1:25">
      <c r="A1260" s="6" t="s">
        <v>1290</v>
      </c>
      <c r="B1260" s="7">
        <v>46080</v>
      </c>
      <c r="C1260" s="2" t="s">
        <v>53</v>
      </c>
      <c r="D1260" s="2" t="s">
        <v>23</v>
      </c>
      <c r="E1260" s="2">
        <v>451</v>
      </c>
      <c r="F1260" s="2">
        <v>63</v>
      </c>
      <c r="G1260" s="2">
        <v>514</v>
      </c>
      <c r="H1260" s="2">
        <v>31</v>
      </c>
      <c r="I1260" s="2">
        <v>483</v>
      </c>
      <c r="J1260" s="2">
        <v>1</v>
      </c>
      <c r="K1260" s="2">
        <v>0</v>
      </c>
      <c r="L1260" s="2">
        <v>8</v>
      </c>
      <c r="M1260" s="2">
        <v>0.6</v>
      </c>
      <c r="N1260" s="2">
        <v>0.98799999999999999</v>
      </c>
      <c r="O1260" s="2">
        <v>2.5</v>
      </c>
      <c r="P1260" s="2">
        <v>0.74</v>
      </c>
      <c r="Q1260" s="3">
        <v>0.06</v>
      </c>
      <c r="R1260" s="4" t="str">
        <f>TRIM(tblOperations[[#This Row],[Region]])</f>
        <v>Wales</v>
      </c>
      <c r="S1260" s="4" t="str">
        <f>TRIM(tblOperations[[#This Row],[Team]])</f>
        <v>Estates Support</v>
      </c>
      <c r="T1260" s="4" t="str">
        <f>_xlfn.XLOOKUP(R1260,tblRegionReference[Region],tblRegionReference[Area],"Not Found")</f>
        <v>Wales</v>
      </c>
      <c r="U1260" s="4" t="str">
        <f>IF(tblOperations[[#This Row],[Completion_Rate]]&gt;=_xlfn.XLOOKUP("Completion Rate",tblKPITargets[KPI_Name],tblKPITargets[Target_Value]),"Met","Below Target")</f>
        <v>Below Target</v>
      </c>
      <c r="V1260" t="str">
        <f>IF(tblOperations[[#This Row],[SLA_Compliance]]&gt;=_xlfn.XLOOKUP('04_References'!$A$3,tblKPITargets[KPI_Name],tblKPITargets[Target_Value]),"Met","Below Target")</f>
        <v>Below Target</v>
      </c>
      <c r="W1260" t="str">
        <f>IF(tblOperations[[#This Row],[Quality_Pass_Rate]]&gt;=_xlfn.XLOOKUP('04_References'!$A$4,tblKPITargets[KPI_Name],tblKPITargets[Target_Value]),"Met","Below Target")</f>
        <v>Met</v>
      </c>
      <c r="X1260" t="str">
        <f>IF(tblOperations[[#This Row],[Average_Completion_Days]]&lt;=_xlfn.XLOOKUP('04_References'!$A$7,tblKPITargets[KPI_Name],tblKPITargets[Target_Value]),"Met","Below Target")</f>
        <v>Below Target</v>
      </c>
      <c r="Y1260" t="str">
        <f>IF(tblOperations[[#This Row],[Closing_Backlog]]&lt;=_xlfn.XLOOKUP('04_References'!$A$8,tblKPITargets[KPI_Name],tblKPITargets[Target_Value]),"Met","Below Target")</f>
        <v>Below Target</v>
      </c>
    </row>
    <row r="1261" spans="1:25">
      <c r="A1261" s="8" t="s">
        <v>1291</v>
      </c>
      <c r="B1261" s="9">
        <v>46080</v>
      </c>
      <c r="C1261" s="4" t="s">
        <v>53</v>
      </c>
      <c r="D1261" s="4" t="s">
        <v>25</v>
      </c>
      <c r="E1261" s="4">
        <v>0</v>
      </c>
      <c r="F1261" s="4">
        <v>27</v>
      </c>
      <c r="G1261" s="4">
        <v>27</v>
      </c>
      <c r="H1261" s="4">
        <v>27</v>
      </c>
      <c r="I1261" s="4">
        <v>0</v>
      </c>
      <c r="J1261" s="4">
        <v>0</v>
      </c>
      <c r="K1261" s="4">
        <v>0</v>
      </c>
      <c r="L1261" s="4">
        <v>1.1000000000000001</v>
      </c>
      <c r="M1261" s="4">
        <v>0.94199999999999995</v>
      </c>
      <c r="N1261" s="4">
        <v>0.98</v>
      </c>
      <c r="O1261" s="4">
        <v>4.7</v>
      </c>
      <c r="P1261" s="4">
        <v>0.64900000000000002</v>
      </c>
      <c r="Q1261" s="5">
        <v>1</v>
      </c>
      <c r="R1261" s="4" t="str">
        <f>TRIM(tblOperations[[#This Row],[Region]])</f>
        <v>Wales</v>
      </c>
      <c r="S1261" s="4" t="str">
        <f>TRIM(tblOperations[[#This Row],[Team]])</f>
        <v>Workplace Projects</v>
      </c>
      <c r="T1261" s="4" t="str">
        <f>_xlfn.XLOOKUP(R1261,tblRegionReference[Region],tblRegionReference[Area],"Not Found")</f>
        <v>Wales</v>
      </c>
      <c r="U1261" s="4" t="str">
        <f>IF(tblOperations[[#This Row],[Completion_Rate]]&gt;=_xlfn.XLOOKUP("Completion Rate",tblKPITargets[KPI_Name],tblKPITargets[Target_Value]),"Met","Below Target")</f>
        <v>Met</v>
      </c>
      <c r="V1261" t="str">
        <f>IF(tblOperations[[#This Row],[SLA_Compliance]]&gt;=_xlfn.XLOOKUP('04_References'!$A$3,tblKPITargets[KPI_Name],tblKPITargets[Target_Value]),"Met","Below Target")</f>
        <v>Met</v>
      </c>
      <c r="W1261" t="str">
        <f>IF(tblOperations[[#This Row],[Quality_Pass_Rate]]&gt;=_xlfn.XLOOKUP('04_References'!$A$4,tblKPITargets[KPI_Name],tblKPITargets[Target_Value]),"Met","Below Target")</f>
        <v>Met</v>
      </c>
      <c r="X1261" t="str">
        <f>IF(tblOperations[[#This Row],[Average_Completion_Days]]&lt;=_xlfn.XLOOKUP('04_References'!$A$7,tblKPITargets[KPI_Name],tblKPITargets[Target_Value]),"Met","Below Target")</f>
        <v>Met</v>
      </c>
      <c r="Y1261" t="str">
        <f>IF(tblOperations[[#This Row],[Closing_Backlog]]&lt;=_xlfn.XLOOKUP('04_References'!$A$8,tblKPITargets[KPI_Name],tblKPITargets[Target_Value]),"Met","Below Target")</f>
        <v>Met</v>
      </c>
    </row>
    <row r="1262" spans="1:25">
      <c r="A1262" s="6" t="s">
        <v>1292</v>
      </c>
      <c r="B1262" s="7">
        <v>46083</v>
      </c>
      <c r="C1262" s="2" t="s">
        <v>18</v>
      </c>
      <c r="D1262" s="2" t="s">
        <v>19</v>
      </c>
      <c r="E1262" s="2">
        <v>150</v>
      </c>
      <c r="F1262" s="2">
        <v>51</v>
      </c>
      <c r="G1262" s="2">
        <v>201</v>
      </c>
      <c r="H1262" s="2">
        <v>37</v>
      </c>
      <c r="I1262" s="2">
        <v>164</v>
      </c>
      <c r="J1262" s="2">
        <v>1</v>
      </c>
      <c r="K1262" s="2">
        <v>0</v>
      </c>
      <c r="L1262" s="2">
        <v>8</v>
      </c>
      <c r="M1262" s="2">
        <v>0.6</v>
      </c>
      <c r="N1262" s="2">
        <v>0.995</v>
      </c>
      <c r="O1262" s="2">
        <v>2.5</v>
      </c>
      <c r="P1262" s="2">
        <v>0.67400000000000004</v>
      </c>
      <c r="Q1262" s="3">
        <v>0.184</v>
      </c>
      <c r="R1262" s="4" t="str">
        <f>TRIM(tblOperations[[#This Row],[Region]])</f>
        <v>Scotland</v>
      </c>
      <c r="S1262" s="4" t="str">
        <f>TRIM(tblOperations[[#This Row],[Team]])</f>
        <v>Workplace Services</v>
      </c>
      <c r="T1262" s="4" t="str">
        <f>_xlfn.XLOOKUP(R1262,tblRegionReference[Region],tblRegionReference[Area],"Not Found")</f>
        <v>North</v>
      </c>
      <c r="U1262" s="4" t="str">
        <f>IF(tblOperations[[#This Row],[Completion_Rate]]&gt;=_xlfn.XLOOKUP("Completion Rate",tblKPITargets[KPI_Name],tblKPITargets[Target_Value]),"Met","Below Target")</f>
        <v>Below Target</v>
      </c>
      <c r="V1262" t="str">
        <f>IF(tblOperations[[#This Row],[SLA_Compliance]]&gt;=_xlfn.XLOOKUP('04_References'!$A$3,tblKPITargets[KPI_Name],tblKPITargets[Target_Value]),"Met","Below Target")</f>
        <v>Below Target</v>
      </c>
      <c r="W1262" t="str">
        <f>IF(tblOperations[[#This Row],[Quality_Pass_Rate]]&gt;=_xlfn.XLOOKUP('04_References'!$A$4,tblKPITargets[KPI_Name],tblKPITargets[Target_Value]),"Met","Below Target")</f>
        <v>Met</v>
      </c>
      <c r="X1262" t="str">
        <f>IF(tblOperations[[#This Row],[Average_Completion_Days]]&lt;=_xlfn.XLOOKUP('04_References'!$A$7,tblKPITargets[KPI_Name],tblKPITargets[Target_Value]),"Met","Below Target")</f>
        <v>Below Target</v>
      </c>
      <c r="Y1262" t="str">
        <f>IF(tblOperations[[#This Row],[Closing_Backlog]]&lt;=_xlfn.XLOOKUP('04_References'!$A$8,tblKPITargets[KPI_Name],tblKPITargets[Target_Value]),"Met","Below Target")</f>
        <v>Below Target</v>
      </c>
    </row>
    <row r="1263" spans="1:25">
      <c r="A1263" s="8" t="s">
        <v>1293</v>
      </c>
      <c r="B1263" s="9">
        <v>46083</v>
      </c>
      <c r="C1263" s="4" t="s">
        <v>18</v>
      </c>
      <c r="D1263" s="4" t="s">
        <v>21</v>
      </c>
      <c r="E1263" s="4">
        <v>0</v>
      </c>
      <c r="F1263" s="4">
        <v>40</v>
      </c>
      <c r="G1263" s="4">
        <v>40</v>
      </c>
      <c r="H1263" s="4">
        <v>40</v>
      </c>
      <c r="I1263" s="4">
        <v>0</v>
      </c>
      <c r="J1263" s="4">
        <v>0</v>
      </c>
      <c r="K1263" s="4">
        <v>0</v>
      </c>
      <c r="L1263" s="4">
        <v>1.4</v>
      </c>
      <c r="M1263" s="4">
        <v>0.96199999999999997</v>
      </c>
      <c r="N1263" s="4">
        <v>1</v>
      </c>
      <c r="O1263" s="4">
        <v>4.8</v>
      </c>
      <c r="P1263" s="4">
        <v>0.68100000000000005</v>
      </c>
      <c r="Q1263" s="5">
        <v>1</v>
      </c>
      <c r="R1263" s="4" t="str">
        <f>TRIM(tblOperations[[#This Row],[Region]])</f>
        <v>Scotland</v>
      </c>
      <c r="S1263" s="4" t="str">
        <f>TRIM(tblOperations[[#This Row],[Team]])</f>
        <v>Facilities Response</v>
      </c>
      <c r="T1263" s="4" t="str">
        <f>_xlfn.XLOOKUP(R1263,tblRegionReference[Region],tblRegionReference[Area],"Not Found")</f>
        <v>North</v>
      </c>
      <c r="U1263" s="4" t="str">
        <f>IF(tblOperations[[#This Row],[Completion_Rate]]&gt;=_xlfn.XLOOKUP("Completion Rate",tblKPITargets[KPI_Name],tblKPITargets[Target_Value]),"Met","Below Target")</f>
        <v>Met</v>
      </c>
      <c r="V1263" t="str">
        <f>IF(tblOperations[[#This Row],[SLA_Compliance]]&gt;=_xlfn.XLOOKUP('04_References'!$A$3,tblKPITargets[KPI_Name],tblKPITargets[Target_Value]),"Met","Below Target")</f>
        <v>Met</v>
      </c>
      <c r="W1263" t="str">
        <f>IF(tblOperations[[#This Row],[Quality_Pass_Rate]]&gt;=_xlfn.XLOOKUP('04_References'!$A$4,tblKPITargets[KPI_Name],tblKPITargets[Target_Value]),"Met","Below Target")</f>
        <v>Met</v>
      </c>
      <c r="X1263" t="str">
        <f>IF(tblOperations[[#This Row],[Average_Completion_Days]]&lt;=_xlfn.XLOOKUP('04_References'!$A$7,tblKPITargets[KPI_Name],tblKPITargets[Target_Value]),"Met","Below Target")</f>
        <v>Met</v>
      </c>
      <c r="Y1263" t="str">
        <f>IF(tblOperations[[#This Row],[Closing_Backlog]]&lt;=_xlfn.XLOOKUP('04_References'!$A$8,tblKPITargets[KPI_Name],tblKPITargets[Target_Value]),"Met","Below Target")</f>
        <v>Met</v>
      </c>
    </row>
    <row r="1264" spans="1:25">
      <c r="A1264" s="6" t="s">
        <v>1294</v>
      </c>
      <c r="B1264" s="7">
        <v>46083</v>
      </c>
      <c r="C1264" s="2" t="s">
        <v>18</v>
      </c>
      <c r="D1264" s="2" t="s">
        <v>23</v>
      </c>
      <c r="E1264" s="2">
        <v>361</v>
      </c>
      <c r="F1264" s="2">
        <v>30</v>
      </c>
      <c r="G1264" s="2">
        <v>391</v>
      </c>
      <c r="H1264" s="2">
        <v>32</v>
      </c>
      <c r="I1264" s="2">
        <v>359</v>
      </c>
      <c r="J1264" s="2">
        <v>0</v>
      </c>
      <c r="K1264" s="2">
        <v>0</v>
      </c>
      <c r="L1264" s="2">
        <v>8</v>
      </c>
      <c r="M1264" s="2">
        <v>0.6</v>
      </c>
      <c r="N1264" s="2">
        <v>0.99299999999999999</v>
      </c>
      <c r="O1264" s="2">
        <v>2.5</v>
      </c>
      <c r="P1264" s="2">
        <v>0.73799999999999999</v>
      </c>
      <c r="Q1264" s="3">
        <v>8.2000000000000003E-2</v>
      </c>
      <c r="R1264" s="4" t="str">
        <f>TRIM(tblOperations[[#This Row],[Region]])</f>
        <v>Scotland</v>
      </c>
      <c r="S1264" s="4" t="str">
        <f>TRIM(tblOperations[[#This Row],[Team]])</f>
        <v>Estates Support</v>
      </c>
      <c r="T1264" s="4" t="str">
        <f>_xlfn.XLOOKUP(R1264,tblRegionReference[Region],tblRegionReference[Area],"Not Found")</f>
        <v>North</v>
      </c>
      <c r="U1264" s="4" t="str">
        <f>IF(tblOperations[[#This Row],[Completion_Rate]]&gt;=_xlfn.XLOOKUP("Completion Rate",tblKPITargets[KPI_Name],tblKPITargets[Target_Value]),"Met","Below Target")</f>
        <v>Below Target</v>
      </c>
      <c r="V1264" t="str">
        <f>IF(tblOperations[[#This Row],[SLA_Compliance]]&gt;=_xlfn.XLOOKUP('04_References'!$A$3,tblKPITargets[KPI_Name],tblKPITargets[Target_Value]),"Met","Below Target")</f>
        <v>Below Target</v>
      </c>
      <c r="W1264" t="str">
        <f>IF(tblOperations[[#This Row],[Quality_Pass_Rate]]&gt;=_xlfn.XLOOKUP('04_References'!$A$4,tblKPITargets[KPI_Name],tblKPITargets[Target_Value]),"Met","Below Target")</f>
        <v>Met</v>
      </c>
      <c r="X1264" t="str">
        <f>IF(tblOperations[[#This Row],[Average_Completion_Days]]&lt;=_xlfn.XLOOKUP('04_References'!$A$7,tblKPITargets[KPI_Name],tblKPITargets[Target_Value]),"Met","Below Target")</f>
        <v>Below Target</v>
      </c>
      <c r="Y1264" t="str">
        <f>IF(tblOperations[[#This Row],[Closing_Backlog]]&lt;=_xlfn.XLOOKUP('04_References'!$A$8,tblKPITargets[KPI_Name],tblKPITargets[Target_Value]),"Met","Below Target")</f>
        <v>Below Target</v>
      </c>
    </row>
    <row r="1265" spans="1:25">
      <c r="A1265" s="8" t="s">
        <v>1295</v>
      </c>
      <c r="B1265" s="9">
        <v>46083</v>
      </c>
      <c r="C1265" s="4" t="s">
        <v>18</v>
      </c>
      <c r="D1265" s="4" t="s">
        <v>25</v>
      </c>
      <c r="E1265" s="4">
        <v>0</v>
      </c>
      <c r="F1265" s="4">
        <v>25</v>
      </c>
      <c r="G1265" s="4">
        <v>25</v>
      </c>
      <c r="H1265" s="4">
        <v>25</v>
      </c>
      <c r="I1265" s="4">
        <v>0</v>
      </c>
      <c r="J1265" s="4">
        <v>0</v>
      </c>
      <c r="K1265" s="4">
        <v>0</v>
      </c>
      <c r="L1265" s="4">
        <v>1</v>
      </c>
      <c r="M1265" s="4">
        <v>0.998</v>
      </c>
      <c r="N1265" s="4">
        <v>0.996</v>
      </c>
      <c r="O1265" s="4">
        <v>4.5999999999999996</v>
      </c>
      <c r="P1265" s="4">
        <v>0.65900000000000003</v>
      </c>
      <c r="Q1265" s="5">
        <v>1</v>
      </c>
      <c r="R1265" s="4" t="str">
        <f>TRIM(tblOperations[[#This Row],[Region]])</f>
        <v>Scotland</v>
      </c>
      <c r="S1265" s="4" t="str">
        <f>TRIM(tblOperations[[#This Row],[Team]])</f>
        <v>Workplace Projects</v>
      </c>
      <c r="T1265" s="4" t="str">
        <f>_xlfn.XLOOKUP(R1265,tblRegionReference[Region],tblRegionReference[Area],"Not Found")</f>
        <v>North</v>
      </c>
      <c r="U1265" s="4" t="str">
        <f>IF(tblOperations[[#This Row],[Completion_Rate]]&gt;=_xlfn.XLOOKUP("Completion Rate",tblKPITargets[KPI_Name],tblKPITargets[Target_Value]),"Met","Below Target")</f>
        <v>Met</v>
      </c>
      <c r="V1265" t="str">
        <f>IF(tblOperations[[#This Row],[SLA_Compliance]]&gt;=_xlfn.XLOOKUP('04_References'!$A$3,tblKPITargets[KPI_Name],tblKPITargets[Target_Value]),"Met","Below Target")</f>
        <v>Met</v>
      </c>
      <c r="W1265" t="str">
        <f>IF(tblOperations[[#This Row],[Quality_Pass_Rate]]&gt;=_xlfn.XLOOKUP('04_References'!$A$4,tblKPITargets[KPI_Name],tblKPITargets[Target_Value]),"Met","Below Target")</f>
        <v>Met</v>
      </c>
      <c r="X1265" t="str">
        <f>IF(tblOperations[[#This Row],[Average_Completion_Days]]&lt;=_xlfn.XLOOKUP('04_References'!$A$7,tblKPITargets[KPI_Name],tblKPITargets[Target_Value]),"Met","Below Target")</f>
        <v>Met</v>
      </c>
      <c r="Y1265" t="str">
        <f>IF(tblOperations[[#This Row],[Closing_Backlog]]&lt;=_xlfn.XLOOKUP('04_References'!$A$8,tblKPITargets[KPI_Name],tblKPITargets[Target_Value]),"Met","Below Target")</f>
        <v>Met</v>
      </c>
    </row>
    <row r="1266" spans="1:25">
      <c r="A1266" s="6" t="s">
        <v>1296</v>
      </c>
      <c r="B1266" s="7">
        <v>46083</v>
      </c>
      <c r="C1266" s="2" t="s">
        <v>27</v>
      </c>
      <c r="D1266" s="2" t="s">
        <v>19</v>
      </c>
      <c r="E1266" s="2">
        <v>26</v>
      </c>
      <c r="F1266" s="2">
        <v>52</v>
      </c>
      <c r="G1266" s="2">
        <v>78</v>
      </c>
      <c r="H1266" s="2">
        <v>55</v>
      </c>
      <c r="I1266" s="2">
        <v>23</v>
      </c>
      <c r="J1266" s="2">
        <v>0</v>
      </c>
      <c r="K1266" s="2">
        <v>0</v>
      </c>
      <c r="L1266" s="2">
        <v>3.3</v>
      </c>
      <c r="M1266" s="2">
        <v>0.872</v>
      </c>
      <c r="N1266" s="2">
        <v>0.96599999999999997</v>
      </c>
      <c r="O1266" s="2">
        <v>3.6</v>
      </c>
      <c r="P1266" s="2">
        <v>0.79600000000000004</v>
      </c>
      <c r="Q1266" s="3">
        <v>0.70499999999999996</v>
      </c>
      <c r="R1266" s="4" t="str">
        <f>TRIM(tblOperations[[#This Row],[Region]])</f>
        <v>North East</v>
      </c>
      <c r="S1266" s="4" t="str">
        <f>TRIM(tblOperations[[#This Row],[Team]])</f>
        <v>Workplace Services</v>
      </c>
      <c r="T1266" s="4" t="str">
        <f>_xlfn.XLOOKUP(R1266,tblRegionReference[Region],tblRegionReference[Area],"Not Found")</f>
        <v>North</v>
      </c>
      <c r="U1266" s="4" t="str">
        <f>IF(tblOperations[[#This Row],[Completion_Rate]]&gt;=_xlfn.XLOOKUP("Completion Rate",tblKPITargets[KPI_Name],tblKPITargets[Target_Value]),"Met","Below Target")</f>
        <v>Below Target</v>
      </c>
      <c r="V1266" t="str">
        <f>IF(tblOperations[[#This Row],[SLA_Compliance]]&gt;=_xlfn.XLOOKUP('04_References'!$A$3,tblKPITargets[KPI_Name],tblKPITargets[Target_Value]),"Met","Below Target")</f>
        <v>Below Target</v>
      </c>
      <c r="W1266" t="str">
        <f>IF(tblOperations[[#This Row],[Quality_Pass_Rate]]&gt;=_xlfn.XLOOKUP('04_References'!$A$4,tblKPITargets[KPI_Name],tblKPITargets[Target_Value]),"Met","Below Target")</f>
        <v>Met</v>
      </c>
      <c r="X1266" t="str">
        <f>IF(tblOperations[[#This Row],[Average_Completion_Days]]&lt;=_xlfn.XLOOKUP('04_References'!$A$7,tblKPITargets[KPI_Name],tblKPITargets[Target_Value]),"Met","Below Target")</f>
        <v>Below Target</v>
      </c>
      <c r="Y1266" t="str">
        <f>IF(tblOperations[[#This Row],[Closing_Backlog]]&lt;=_xlfn.XLOOKUP('04_References'!$A$8,tblKPITargets[KPI_Name],tblKPITargets[Target_Value]),"Met","Below Target")</f>
        <v>Below Target</v>
      </c>
    </row>
    <row r="1267" spans="1:25">
      <c r="A1267" s="8" t="s">
        <v>1297</v>
      </c>
      <c r="B1267" s="9">
        <v>46083</v>
      </c>
      <c r="C1267" s="4" t="s">
        <v>27</v>
      </c>
      <c r="D1267" s="4" t="s">
        <v>21</v>
      </c>
      <c r="E1267" s="4">
        <v>0</v>
      </c>
      <c r="F1267" s="4">
        <v>43</v>
      </c>
      <c r="G1267" s="4">
        <v>43</v>
      </c>
      <c r="H1267" s="4">
        <v>43</v>
      </c>
      <c r="I1267" s="4">
        <v>0</v>
      </c>
      <c r="J1267" s="4">
        <v>0</v>
      </c>
      <c r="K1267" s="4">
        <v>0</v>
      </c>
      <c r="L1267" s="4">
        <v>2.1</v>
      </c>
      <c r="M1267" s="4">
        <v>0.97899999999999998</v>
      </c>
      <c r="N1267" s="4">
        <v>0.94</v>
      </c>
      <c r="O1267" s="4">
        <v>4.5999999999999996</v>
      </c>
      <c r="P1267" s="4">
        <v>0.68100000000000005</v>
      </c>
      <c r="Q1267" s="5">
        <v>1</v>
      </c>
      <c r="R1267" s="4" t="str">
        <f>TRIM(tblOperations[[#This Row],[Region]])</f>
        <v>North East</v>
      </c>
      <c r="S1267" s="4" t="str">
        <f>TRIM(tblOperations[[#This Row],[Team]])</f>
        <v>Facilities Response</v>
      </c>
      <c r="T1267" s="4" t="str">
        <f>_xlfn.XLOOKUP(R1267,tblRegionReference[Region],tblRegionReference[Area],"Not Found")</f>
        <v>North</v>
      </c>
      <c r="U1267" s="4" t="str">
        <f>IF(tblOperations[[#This Row],[Completion_Rate]]&gt;=_xlfn.XLOOKUP("Completion Rate",tblKPITargets[KPI_Name],tblKPITargets[Target_Value]),"Met","Below Target")</f>
        <v>Met</v>
      </c>
      <c r="V1267" t="str">
        <f>IF(tblOperations[[#This Row],[SLA_Compliance]]&gt;=_xlfn.XLOOKUP('04_References'!$A$3,tblKPITargets[KPI_Name],tblKPITargets[Target_Value]),"Met","Below Target")</f>
        <v>Met</v>
      </c>
      <c r="W1267" t="str">
        <f>IF(tblOperations[[#This Row],[Quality_Pass_Rate]]&gt;=_xlfn.XLOOKUP('04_References'!$A$4,tblKPITargets[KPI_Name],tblKPITargets[Target_Value]),"Met","Below Target")</f>
        <v>Below Target</v>
      </c>
      <c r="X1267" t="str">
        <f>IF(tblOperations[[#This Row],[Average_Completion_Days]]&lt;=_xlfn.XLOOKUP('04_References'!$A$7,tblKPITargets[KPI_Name],tblKPITargets[Target_Value]),"Met","Below Target")</f>
        <v>Met</v>
      </c>
      <c r="Y1267" t="str">
        <f>IF(tblOperations[[#This Row],[Closing_Backlog]]&lt;=_xlfn.XLOOKUP('04_References'!$A$8,tblKPITargets[KPI_Name],tblKPITargets[Target_Value]),"Met","Below Target")</f>
        <v>Met</v>
      </c>
    </row>
    <row r="1268" spans="1:25">
      <c r="A1268" s="6" t="s">
        <v>1298</v>
      </c>
      <c r="B1268" s="7">
        <v>46083</v>
      </c>
      <c r="C1268" s="2" t="s">
        <v>27</v>
      </c>
      <c r="D1268" s="2" t="s">
        <v>23</v>
      </c>
      <c r="E1268" s="2">
        <v>853</v>
      </c>
      <c r="F1268" s="2">
        <v>43</v>
      </c>
      <c r="G1268" s="2">
        <v>896</v>
      </c>
      <c r="H1268" s="2">
        <v>23</v>
      </c>
      <c r="I1268" s="2">
        <v>873</v>
      </c>
      <c r="J1268" s="2">
        <v>0</v>
      </c>
      <c r="K1268" s="2">
        <v>0</v>
      </c>
      <c r="L1268" s="2">
        <v>8</v>
      </c>
      <c r="M1268" s="2">
        <v>0.6</v>
      </c>
      <c r="N1268" s="2">
        <v>0.96499999999999997</v>
      </c>
      <c r="O1268" s="2">
        <v>2.5</v>
      </c>
      <c r="P1268" s="2">
        <v>0.67200000000000004</v>
      </c>
      <c r="Q1268" s="3">
        <v>2.5999999999999999E-2</v>
      </c>
      <c r="R1268" s="4" t="str">
        <f>TRIM(tblOperations[[#This Row],[Region]])</f>
        <v>North East</v>
      </c>
      <c r="S1268" s="4" t="str">
        <f>TRIM(tblOperations[[#This Row],[Team]])</f>
        <v>Estates Support</v>
      </c>
      <c r="T1268" s="4" t="str">
        <f>_xlfn.XLOOKUP(R1268,tblRegionReference[Region],tblRegionReference[Area],"Not Found")</f>
        <v>North</v>
      </c>
      <c r="U1268" s="4" t="str">
        <f>IF(tblOperations[[#This Row],[Completion_Rate]]&gt;=_xlfn.XLOOKUP("Completion Rate",tblKPITargets[KPI_Name],tblKPITargets[Target_Value]),"Met","Below Target")</f>
        <v>Below Target</v>
      </c>
      <c r="V1268" t="str">
        <f>IF(tblOperations[[#This Row],[SLA_Compliance]]&gt;=_xlfn.XLOOKUP('04_References'!$A$3,tblKPITargets[KPI_Name],tblKPITargets[Target_Value]),"Met","Below Target")</f>
        <v>Below Target</v>
      </c>
      <c r="W1268" t="str">
        <f>IF(tblOperations[[#This Row],[Quality_Pass_Rate]]&gt;=_xlfn.XLOOKUP('04_References'!$A$4,tblKPITargets[KPI_Name],tblKPITargets[Target_Value]),"Met","Below Target")</f>
        <v>Met</v>
      </c>
      <c r="X1268" t="str">
        <f>IF(tblOperations[[#This Row],[Average_Completion_Days]]&lt;=_xlfn.XLOOKUP('04_References'!$A$7,tblKPITargets[KPI_Name],tblKPITargets[Target_Value]),"Met","Below Target")</f>
        <v>Below Target</v>
      </c>
      <c r="Y1268" t="str">
        <f>IF(tblOperations[[#This Row],[Closing_Backlog]]&lt;=_xlfn.XLOOKUP('04_References'!$A$8,tblKPITargets[KPI_Name],tblKPITargets[Target_Value]),"Met","Below Target")</f>
        <v>Below Target</v>
      </c>
    </row>
    <row r="1269" spans="1:25">
      <c r="A1269" s="8" t="s">
        <v>1299</v>
      </c>
      <c r="B1269" s="9">
        <v>46083</v>
      </c>
      <c r="C1269" s="4" t="s">
        <v>27</v>
      </c>
      <c r="D1269" s="4" t="s">
        <v>25</v>
      </c>
      <c r="E1269" s="4">
        <v>66</v>
      </c>
      <c r="F1269" s="4">
        <v>27</v>
      </c>
      <c r="G1269" s="4">
        <v>93</v>
      </c>
      <c r="H1269" s="4">
        <v>29</v>
      </c>
      <c r="I1269" s="4">
        <v>64</v>
      </c>
      <c r="J1269" s="4">
        <v>0</v>
      </c>
      <c r="K1269" s="4">
        <v>0</v>
      </c>
      <c r="L1269" s="4">
        <v>7.1</v>
      </c>
      <c r="M1269" s="4">
        <v>0.61099999999999999</v>
      </c>
      <c r="N1269" s="4">
        <v>0.96499999999999997</v>
      </c>
      <c r="O1269" s="4">
        <v>2.5</v>
      </c>
      <c r="P1269" s="4">
        <v>0.73199999999999998</v>
      </c>
      <c r="Q1269" s="5">
        <v>0.312</v>
      </c>
      <c r="R1269" s="4" t="str">
        <f>TRIM(tblOperations[[#This Row],[Region]])</f>
        <v>North East</v>
      </c>
      <c r="S1269" s="4" t="str">
        <f>TRIM(tblOperations[[#This Row],[Team]])</f>
        <v>Workplace Projects</v>
      </c>
      <c r="T1269" s="4" t="str">
        <f>_xlfn.XLOOKUP(R1269,tblRegionReference[Region],tblRegionReference[Area],"Not Found")</f>
        <v>North</v>
      </c>
      <c r="U1269" s="4" t="str">
        <f>IF(tblOperations[[#This Row],[Completion_Rate]]&gt;=_xlfn.XLOOKUP("Completion Rate",tblKPITargets[KPI_Name],tblKPITargets[Target_Value]),"Met","Below Target")</f>
        <v>Below Target</v>
      </c>
      <c r="V1269" t="str">
        <f>IF(tblOperations[[#This Row],[SLA_Compliance]]&gt;=_xlfn.XLOOKUP('04_References'!$A$3,tblKPITargets[KPI_Name],tblKPITargets[Target_Value]),"Met","Below Target")</f>
        <v>Below Target</v>
      </c>
      <c r="W1269" t="str">
        <f>IF(tblOperations[[#This Row],[Quality_Pass_Rate]]&gt;=_xlfn.XLOOKUP('04_References'!$A$4,tblKPITargets[KPI_Name],tblKPITargets[Target_Value]),"Met","Below Target")</f>
        <v>Met</v>
      </c>
      <c r="X1269" t="str">
        <f>IF(tblOperations[[#This Row],[Average_Completion_Days]]&lt;=_xlfn.XLOOKUP('04_References'!$A$7,tblKPITargets[KPI_Name],tblKPITargets[Target_Value]),"Met","Below Target")</f>
        <v>Below Target</v>
      </c>
      <c r="Y1269" t="str">
        <f>IF(tblOperations[[#This Row],[Closing_Backlog]]&lt;=_xlfn.XLOOKUP('04_References'!$A$8,tblKPITargets[KPI_Name],tblKPITargets[Target_Value]),"Met","Below Target")</f>
        <v>Below Target</v>
      </c>
    </row>
    <row r="1270" spans="1:25">
      <c r="A1270" s="6" t="s">
        <v>1300</v>
      </c>
      <c r="B1270" s="7">
        <v>46083</v>
      </c>
      <c r="C1270" s="2" t="s">
        <v>32</v>
      </c>
      <c r="D1270" s="2" t="s">
        <v>19</v>
      </c>
      <c r="E1270" s="2">
        <v>357</v>
      </c>
      <c r="F1270" s="2">
        <v>61</v>
      </c>
      <c r="G1270" s="2">
        <v>418</v>
      </c>
      <c r="H1270" s="2">
        <v>34</v>
      </c>
      <c r="I1270" s="2">
        <v>384</v>
      </c>
      <c r="J1270" s="2">
        <v>1</v>
      </c>
      <c r="K1270" s="2">
        <v>0</v>
      </c>
      <c r="L1270" s="2">
        <v>8</v>
      </c>
      <c r="M1270" s="2">
        <v>0.6</v>
      </c>
      <c r="N1270" s="2">
        <v>0.98899999999999999</v>
      </c>
      <c r="O1270" s="2">
        <v>2.5</v>
      </c>
      <c r="P1270" s="2">
        <v>0.81899999999999995</v>
      </c>
      <c r="Q1270" s="3">
        <v>8.1000000000000003E-2</v>
      </c>
      <c r="R1270" s="4" t="str">
        <f>TRIM(tblOperations[[#This Row],[Region]])</f>
        <v>North West</v>
      </c>
      <c r="S1270" s="4" t="str">
        <f>TRIM(tblOperations[[#This Row],[Team]])</f>
        <v>Workplace Services</v>
      </c>
      <c r="T1270" s="4" t="str">
        <f>_xlfn.XLOOKUP(R1270,tblRegionReference[Region],tblRegionReference[Area],"Not Found")</f>
        <v>North</v>
      </c>
      <c r="U1270" s="4" t="str">
        <f>IF(tblOperations[[#This Row],[Completion_Rate]]&gt;=_xlfn.XLOOKUP("Completion Rate",tblKPITargets[KPI_Name],tblKPITargets[Target_Value]),"Met","Below Target")</f>
        <v>Below Target</v>
      </c>
      <c r="V1270" t="str">
        <f>IF(tblOperations[[#This Row],[SLA_Compliance]]&gt;=_xlfn.XLOOKUP('04_References'!$A$3,tblKPITargets[KPI_Name],tblKPITargets[Target_Value]),"Met","Below Target")</f>
        <v>Below Target</v>
      </c>
      <c r="W1270" t="str">
        <f>IF(tblOperations[[#This Row],[Quality_Pass_Rate]]&gt;=_xlfn.XLOOKUP('04_References'!$A$4,tblKPITargets[KPI_Name],tblKPITargets[Target_Value]),"Met","Below Target")</f>
        <v>Met</v>
      </c>
      <c r="X1270" t="str">
        <f>IF(tblOperations[[#This Row],[Average_Completion_Days]]&lt;=_xlfn.XLOOKUP('04_References'!$A$7,tblKPITargets[KPI_Name],tblKPITargets[Target_Value]),"Met","Below Target")</f>
        <v>Below Target</v>
      </c>
      <c r="Y1270" t="str">
        <f>IF(tblOperations[[#This Row],[Closing_Backlog]]&lt;=_xlfn.XLOOKUP('04_References'!$A$8,tblKPITargets[KPI_Name],tblKPITargets[Target_Value]),"Met","Below Target")</f>
        <v>Below Target</v>
      </c>
    </row>
    <row r="1271" spans="1:25">
      <c r="A1271" s="8" t="s">
        <v>1301</v>
      </c>
      <c r="B1271" s="9">
        <v>46083</v>
      </c>
      <c r="C1271" s="4" t="s">
        <v>32</v>
      </c>
      <c r="D1271" s="4" t="s">
        <v>21</v>
      </c>
      <c r="E1271" s="4">
        <v>866</v>
      </c>
      <c r="F1271" s="4">
        <v>52</v>
      </c>
      <c r="G1271" s="4">
        <v>918</v>
      </c>
      <c r="H1271" s="4">
        <v>24</v>
      </c>
      <c r="I1271" s="4">
        <v>894</v>
      </c>
      <c r="J1271" s="4">
        <v>0</v>
      </c>
      <c r="K1271" s="4">
        <v>0</v>
      </c>
      <c r="L1271" s="4">
        <v>8</v>
      </c>
      <c r="M1271" s="4">
        <v>0.6</v>
      </c>
      <c r="N1271" s="4">
        <v>0.98799999999999999</v>
      </c>
      <c r="O1271" s="4">
        <v>2.5</v>
      </c>
      <c r="P1271" s="4">
        <v>0.73699999999999999</v>
      </c>
      <c r="Q1271" s="5">
        <v>2.5999999999999999E-2</v>
      </c>
      <c r="R1271" s="4" t="str">
        <f>TRIM(tblOperations[[#This Row],[Region]])</f>
        <v>North West</v>
      </c>
      <c r="S1271" s="4" t="str">
        <f>TRIM(tblOperations[[#This Row],[Team]])</f>
        <v>Facilities Response</v>
      </c>
      <c r="T1271" s="4" t="str">
        <f>_xlfn.XLOOKUP(R1271,tblRegionReference[Region],tblRegionReference[Area],"Not Found")</f>
        <v>North</v>
      </c>
      <c r="U1271" s="4" t="str">
        <f>IF(tblOperations[[#This Row],[Completion_Rate]]&gt;=_xlfn.XLOOKUP("Completion Rate",tblKPITargets[KPI_Name],tblKPITargets[Target_Value]),"Met","Below Target")</f>
        <v>Below Target</v>
      </c>
      <c r="V1271" t="str">
        <f>IF(tblOperations[[#This Row],[SLA_Compliance]]&gt;=_xlfn.XLOOKUP('04_References'!$A$3,tblKPITargets[KPI_Name],tblKPITargets[Target_Value]),"Met","Below Target")</f>
        <v>Below Target</v>
      </c>
      <c r="W1271" t="str">
        <f>IF(tblOperations[[#This Row],[Quality_Pass_Rate]]&gt;=_xlfn.XLOOKUP('04_References'!$A$4,tblKPITargets[KPI_Name],tblKPITargets[Target_Value]),"Met","Below Target")</f>
        <v>Met</v>
      </c>
      <c r="X1271" t="str">
        <f>IF(tblOperations[[#This Row],[Average_Completion_Days]]&lt;=_xlfn.XLOOKUP('04_References'!$A$7,tblKPITargets[KPI_Name],tblKPITargets[Target_Value]),"Met","Below Target")</f>
        <v>Below Target</v>
      </c>
      <c r="Y1271" t="str">
        <f>IF(tblOperations[[#This Row],[Closing_Backlog]]&lt;=_xlfn.XLOOKUP('04_References'!$A$8,tblKPITargets[KPI_Name],tblKPITargets[Target_Value]),"Met","Below Target")</f>
        <v>Below Target</v>
      </c>
    </row>
    <row r="1272" spans="1:25">
      <c r="A1272" s="6" t="s">
        <v>1302</v>
      </c>
      <c r="B1272" s="7">
        <v>46083</v>
      </c>
      <c r="C1272" s="2" t="s">
        <v>32</v>
      </c>
      <c r="D1272" s="2" t="s">
        <v>23</v>
      </c>
      <c r="E1272" s="2">
        <v>1033</v>
      </c>
      <c r="F1272" s="2">
        <v>37</v>
      </c>
      <c r="G1272" s="2">
        <v>1070</v>
      </c>
      <c r="H1272" s="2">
        <v>22</v>
      </c>
      <c r="I1272" s="2">
        <v>1048</v>
      </c>
      <c r="J1272" s="2">
        <v>0</v>
      </c>
      <c r="K1272" s="2">
        <v>0</v>
      </c>
      <c r="L1272" s="2">
        <v>8</v>
      </c>
      <c r="M1272" s="2">
        <v>0.6</v>
      </c>
      <c r="N1272" s="2">
        <v>0.96899999999999997</v>
      </c>
      <c r="O1272" s="2">
        <v>2.5</v>
      </c>
      <c r="P1272" s="2">
        <v>0.64500000000000002</v>
      </c>
      <c r="Q1272" s="3">
        <v>2.1000000000000001E-2</v>
      </c>
      <c r="R1272" s="4" t="str">
        <f>TRIM(tblOperations[[#This Row],[Region]])</f>
        <v>North West</v>
      </c>
      <c r="S1272" s="4" t="str">
        <f>TRIM(tblOperations[[#This Row],[Team]])</f>
        <v>Estates Support</v>
      </c>
      <c r="T1272" s="4" t="str">
        <f>_xlfn.XLOOKUP(R1272,tblRegionReference[Region],tblRegionReference[Area],"Not Found")</f>
        <v>North</v>
      </c>
      <c r="U1272" s="4" t="str">
        <f>IF(tblOperations[[#This Row],[Completion_Rate]]&gt;=_xlfn.XLOOKUP("Completion Rate",tblKPITargets[KPI_Name],tblKPITargets[Target_Value]),"Met","Below Target")</f>
        <v>Below Target</v>
      </c>
      <c r="V1272" t="str">
        <f>IF(tblOperations[[#This Row],[SLA_Compliance]]&gt;=_xlfn.XLOOKUP('04_References'!$A$3,tblKPITargets[KPI_Name],tblKPITargets[Target_Value]),"Met","Below Target")</f>
        <v>Below Target</v>
      </c>
      <c r="W1272" t="str">
        <f>IF(tblOperations[[#This Row],[Quality_Pass_Rate]]&gt;=_xlfn.XLOOKUP('04_References'!$A$4,tblKPITargets[KPI_Name],tblKPITargets[Target_Value]),"Met","Below Target")</f>
        <v>Met</v>
      </c>
      <c r="X1272" t="str">
        <f>IF(tblOperations[[#This Row],[Average_Completion_Days]]&lt;=_xlfn.XLOOKUP('04_References'!$A$7,tblKPITargets[KPI_Name],tblKPITargets[Target_Value]),"Met","Below Target")</f>
        <v>Below Target</v>
      </c>
      <c r="Y1272" t="str">
        <f>IF(tblOperations[[#This Row],[Closing_Backlog]]&lt;=_xlfn.XLOOKUP('04_References'!$A$8,tblKPITargets[KPI_Name],tblKPITargets[Target_Value]),"Met","Below Target")</f>
        <v>Below Target</v>
      </c>
    </row>
    <row r="1273" spans="1:25">
      <c r="A1273" s="8" t="s">
        <v>1303</v>
      </c>
      <c r="B1273" s="9">
        <v>46083</v>
      </c>
      <c r="C1273" s="4" t="s">
        <v>32</v>
      </c>
      <c r="D1273" s="4" t="s">
        <v>25</v>
      </c>
      <c r="E1273" s="4">
        <v>0</v>
      </c>
      <c r="F1273" s="4">
        <v>34</v>
      </c>
      <c r="G1273" s="4">
        <v>34</v>
      </c>
      <c r="H1273" s="4">
        <v>34</v>
      </c>
      <c r="I1273" s="4">
        <v>0</v>
      </c>
      <c r="J1273" s="4">
        <v>0</v>
      </c>
      <c r="K1273" s="4">
        <v>0</v>
      </c>
      <c r="L1273" s="4">
        <v>1.7</v>
      </c>
      <c r="M1273" s="4">
        <v>0.94699999999999995</v>
      </c>
      <c r="N1273" s="4">
        <v>0.98099999999999998</v>
      </c>
      <c r="O1273" s="4">
        <v>4.5</v>
      </c>
      <c r="P1273" s="4">
        <v>0.752</v>
      </c>
      <c r="Q1273" s="5">
        <v>1</v>
      </c>
      <c r="R1273" s="4" t="str">
        <f>TRIM(tblOperations[[#This Row],[Region]])</f>
        <v>North West</v>
      </c>
      <c r="S1273" s="4" t="str">
        <f>TRIM(tblOperations[[#This Row],[Team]])</f>
        <v>Workplace Projects</v>
      </c>
      <c r="T1273" s="4" t="str">
        <f>_xlfn.XLOOKUP(R1273,tblRegionReference[Region],tblRegionReference[Area],"Not Found")</f>
        <v>North</v>
      </c>
      <c r="U1273" s="4" t="str">
        <f>IF(tblOperations[[#This Row],[Completion_Rate]]&gt;=_xlfn.XLOOKUP("Completion Rate",tblKPITargets[KPI_Name],tblKPITargets[Target_Value]),"Met","Below Target")</f>
        <v>Met</v>
      </c>
      <c r="V1273" t="str">
        <f>IF(tblOperations[[#This Row],[SLA_Compliance]]&gt;=_xlfn.XLOOKUP('04_References'!$A$3,tblKPITargets[KPI_Name],tblKPITargets[Target_Value]),"Met","Below Target")</f>
        <v>Met</v>
      </c>
      <c r="W1273" t="str">
        <f>IF(tblOperations[[#This Row],[Quality_Pass_Rate]]&gt;=_xlfn.XLOOKUP('04_References'!$A$4,tblKPITargets[KPI_Name],tblKPITargets[Target_Value]),"Met","Below Target")</f>
        <v>Met</v>
      </c>
      <c r="X1273" t="str">
        <f>IF(tblOperations[[#This Row],[Average_Completion_Days]]&lt;=_xlfn.XLOOKUP('04_References'!$A$7,tblKPITargets[KPI_Name],tblKPITargets[Target_Value]),"Met","Below Target")</f>
        <v>Met</v>
      </c>
      <c r="Y1273" t="str">
        <f>IF(tblOperations[[#This Row],[Closing_Backlog]]&lt;=_xlfn.XLOOKUP('04_References'!$A$8,tblKPITargets[KPI_Name],tblKPITargets[Target_Value]),"Met","Below Target")</f>
        <v>Met</v>
      </c>
    </row>
    <row r="1274" spans="1:25">
      <c r="A1274" s="6" t="s">
        <v>1304</v>
      </c>
      <c r="B1274" s="7">
        <v>46083</v>
      </c>
      <c r="C1274" s="2" t="s">
        <v>37</v>
      </c>
      <c r="D1274" s="2" t="s">
        <v>19</v>
      </c>
      <c r="E1274" s="2">
        <v>8</v>
      </c>
      <c r="F1274" s="2">
        <v>39</v>
      </c>
      <c r="G1274" s="2">
        <v>47</v>
      </c>
      <c r="H1274" s="2">
        <v>41</v>
      </c>
      <c r="I1274" s="2">
        <v>6</v>
      </c>
      <c r="J1274" s="2">
        <v>0</v>
      </c>
      <c r="K1274" s="2">
        <v>0</v>
      </c>
      <c r="L1274" s="2">
        <v>2.2000000000000002</v>
      </c>
      <c r="M1274" s="2">
        <v>0.91400000000000003</v>
      </c>
      <c r="N1274" s="2">
        <v>1</v>
      </c>
      <c r="O1274" s="2">
        <v>4.0999999999999996</v>
      </c>
      <c r="P1274" s="2">
        <v>0.747</v>
      </c>
      <c r="Q1274" s="3">
        <v>0.872</v>
      </c>
      <c r="R1274" s="4" t="str">
        <f>TRIM(tblOperations[[#This Row],[Region]])</f>
        <v>Midlands</v>
      </c>
      <c r="S1274" s="4" t="str">
        <f>TRIM(tblOperations[[#This Row],[Team]])</f>
        <v>Workplace Services</v>
      </c>
      <c r="T1274" s="4" t="str">
        <f>_xlfn.XLOOKUP(R1274,tblRegionReference[Region],tblRegionReference[Area],"Not Found")</f>
        <v>Central</v>
      </c>
      <c r="U1274" s="4" t="str">
        <f>IF(tblOperations[[#This Row],[Completion_Rate]]&gt;=_xlfn.XLOOKUP("Completion Rate",tblKPITargets[KPI_Name],tblKPITargets[Target_Value]),"Met","Below Target")</f>
        <v>Below Target</v>
      </c>
      <c r="V1274" t="str">
        <f>IF(tblOperations[[#This Row],[SLA_Compliance]]&gt;=_xlfn.XLOOKUP('04_References'!$A$3,tblKPITargets[KPI_Name],tblKPITargets[Target_Value]),"Met","Below Target")</f>
        <v>Below Target</v>
      </c>
      <c r="W1274" t="str">
        <f>IF(tblOperations[[#This Row],[Quality_Pass_Rate]]&gt;=_xlfn.XLOOKUP('04_References'!$A$4,tblKPITargets[KPI_Name],tblKPITargets[Target_Value]),"Met","Below Target")</f>
        <v>Met</v>
      </c>
      <c r="X1274" t="str">
        <f>IF(tblOperations[[#This Row],[Average_Completion_Days]]&lt;=_xlfn.XLOOKUP('04_References'!$A$7,tblKPITargets[KPI_Name],tblKPITargets[Target_Value]),"Met","Below Target")</f>
        <v>Met</v>
      </c>
      <c r="Y1274" t="str">
        <f>IF(tblOperations[[#This Row],[Closing_Backlog]]&lt;=_xlfn.XLOOKUP('04_References'!$A$8,tblKPITargets[KPI_Name],tblKPITargets[Target_Value]),"Met","Below Target")</f>
        <v>Met</v>
      </c>
    </row>
    <row r="1275" spans="1:25">
      <c r="A1275" s="8" t="s">
        <v>1305</v>
      </c>
      <c r="B1275" s="9">
        <v>46083</v>
      </c>
      <c r="C1275" s="4" t="s">
        <v>37</v>
      </c>
      <c r="D1275" s="4" t="s">
        <v>21</v>
      </c>
      <c r="E1275" s="4">
        <v>500</v>
      </c>
      <c r="F1275" s="4">
        <v>50</v>
      </c>
      <c r="G1275" s="4">
        <v>550</v>
      </c>
      <c r="H1275" s="4">
        <v>31</v>
      </c>
      <c r="I1275" s="4">
        <v>519</v>
      </c>
      <c r="J1275" s="4">
        <v>0</v>
      </c>
      <c r="K1275" s="4">
        <v>0</v>
      </c>
      <c r="L1275" s="4">
        <v>8</v>
      </c>
      <c r="M1275" s="4">
        <v>0.6</v>
      </c>
      <c r="N1275" s="4">
        <v>0.996</v>
      </c>
      <c r="O1275" s="4">
        <v>2.5</v>
      </c>
      <c r="P1275" s="4">
        <v>0.75600000000000001</v>
      </c>
      <c r="Q1275" s="5">
        <v>5.6000000000000001E-2</v>
      </c>
      <c r="R1275" s="4" t="str">
        <f>TRIM(tblOperations[[#This Row],[Region]])</f>
        <v>Midlands</v>
      </c>
      <c r="S1275" s="4" t="str">
        <f>TRIM(tblOperations[[#This Row],[Team]])</f>
        <v>Facilities Response</v>
      </c>
      <c r="T1275" s="4" t="str">
        <f>_xlfn.XLOOKUP(R1275,tblRegionReference[Region],tblRegionReference[Area],"Not Found")</f>
        <v>Central</v>
      </c>
      <c r="U1275" s="4" t="str">
        <f>IF(tblOperations[[#This Row],[Completion_Rate]]&gt;=_xlfn.XLOOKUP("Completion Rate",tblKPITargets[KPI_Name],tblKPITargets[Target_Value]),"Met","Below Target")</f>
        <v>Below Target</v>
      </c>
      <c r="V1275" t="str">
        <f>IF(tblOperations[[#This Row],[SLA_Compliance]]&gt;=_xlfn.XLOOKUP('04_References'!$A$3,tblKPITargets[KPI_Name],tblKPITargets[Target_Value]),"Met","Below Target")</f>
        <v>Below Target</v>
      </c>
      <c r="W1275" t="str">
        <f>IF(tblOperations[[#This Row],[Quality_Pass_Rate]]&gt;=_xlfn.XLOOKUP('04_References'!$A$4,tblKPITargets[KPI_Name],tblKPITargets[Target_Value]),"Met","Below Target")</f>
        <v>Met</v>
      </c>
      <c r="X1275" t="str">
        <f>IF(tblOperations[[#This Row],[Average_Completion_Days]]&lt;=_xlfn.XLOOKUP('04_References'!$A$7,tblKPITargets[KPI_Name],tblKPITargets[Target_Value]),"Met","Below Target")</f>
        <v>Below Target</v>
      </c>
      <c r="Y1275" t="str">
        <f>IF(tblOperations[[#This Row],[Closing_Backlog]]&lt;=_xlfn.XLOOKUP('04_References'!$A$8,tblKPITargets[KPI_Name],tblKPITargets[Target_Value]),"Met","Below Target")</f>
        <v>Below Target</v>
      </c>
    </row>
    <row r="1276" spans="1:25">
      <c r="A1276" s="6" t="s">
        <v>1306</v>
      </c>
      <c r="B1276" s="7">
        <v>46083</v>
      </c>
      <c r="C1276" s="2" t="s">
        <v>37</v>
      </c>
      <c r="D1276" s="2" t="s">
        <v>23</v>
      </c>
      <c r="E1276" s="2">
        <v>231</v>
      </c>
      <c r="F1276" s="2">
        <v>41</v>
      </c>
      <c r="G1276" s="2">
        <v>272</v>
      </c>
      <c r="H1276" s="2">
        <v>30</v>
      </c>
      <c r="I1276" s="2">
        <v>242</v>
      </c>
      <c r="J1276" s="2">
        <v>0</v>
      </c>
      <c r="K1276" s="2">
        <v>0</v>
      </c>
      <c r="L1276" s="2">
        <v>8</v>
      </c>
      <c r="M1276" s="2">
        <v>0.6</v>
      </c>
      <c r="N1276" s="2">
        <v>1</v>
      </c>
      <c r="O1276" s="2">
        <v>2.5</v>
      </c>
      <c r="P1276" s="2">
        <v>0.65400000000000003</v>
      </c>
      <c r="Q1276" s="3">
        <v>0.11</v>
      </c>
      <c r="R1276" s="4" t="str">
        <f>TRIM(tblOperations[[#This Row],[Region]])</f>
        <v>Midlands</v>
      </c>
      <c r="S1276" s="4" t="str">
        <f>TRIM(tblOperations[[#This Row],[Team]])</f>
        <v>Estates Support</v>
      </c>
      <c r="T1276" s="4" t="str">
        <f>_xlfn.XLOOKUP(R1276,tblRegionReference[Region],tblRegionReference[Area],"Not Found")</f>
        <v>Central</v>
      </c>
      <c r="U1276" s="4" t="str">
        <f>IF(tblOperations[[#This Row],[Completion_Rate]]&gt;=_xlfn.XLOOKUP("Completion Rate",tblKPITargets[KPI_Name],tblKPITargets[Target_Value]),"Met","Below Target")</f>
        <v>Below Target</v>
      </c>
      <c r="V1276" t="str">
        <f>IF(tblOperations[[#This Row],[SLA_Compliance]]&gt;=_xlfn.XLOOKUP('04_References'!$A$3,tblKPITargets[KPI_Name],tblKPITargets[Target_Value]),"Met","Below Target")</f>
        <v>Below Target</v>
      </c>
      <c r="W1276" t="str">
        <f>IF(tblOperations[[#This Row],[Quality_Pass_Rate]]&gt;=_xlfn.XLOOKUP('04_References'!$A$4,tblKPITargets[KPI_Name],tblKPITargets[Target_Value]),"Met","Below Target")</f>
        <v>Met</v>
      </c>
      <c r="X1276" t="str">
        <f>IF(tblOperations[[#This Row],[Average_Completion_Days]]&lt;=_xlfn.XLOOKUP('04_References'!$A$7,tblKPITargets[KPI_Name],tblKPITargets[Target_Value]),"Met","Below Target")</f>
        <v>Below Target</v>
      </c>
      <c r="Y1276" t="str">
        <f>IF(tblOperations[[#This Row],[Closing_Backlog]]&lt;=_xlfn.XLOOKUP('04_References'!$A$8,tblKPITargets[KPI_Name],tblKPITargets[Target_Value]),"Met","Below Target")</f>
        <v>Below Target</v>
      </c>
    </row>
    <row r="1277" spans="1:25">
      <c r="A1277" s="8" t="s">
        <v>1307</v>
      </c>
      <c r="B1277" s="9">
        <v>46083</v>
      </c>
      <c r="C1277" s="4" t="s">
        <v>37</v>
      </c>
      <c r="D1277" s="4" t="s">
        <v>25</v>
      </c>
      <c r="E1277" s="4">
        <v>0</v>
      </c>
      <c r="F1277" s="4">
        <v>23</v>
      </c>
      <c r="G1277" s="4">
        <v>23</v>
      </c>
      <c r="H1277" s="4">
        <v>23</v>
      </c>
      <c r="I1277" s="4">
        <v>0</v>
      </c>
      <c r="J1277" s="4">
        <v>0</v>
      </c>
      <c r="K1277" s="4">
        <v>0</v>
      </c>
      <c r="L1277" s="4">
        <v>1.3</v>
      </c>
      <c r="M1277" s="4">
        <v>0.95599999999999996</v>
      </c>
      <c r="N1277" s="4">
        <v>0.96199999999999997</v>
      </c>
      <c r="O1277" s="4">
        <v>4.4000000000000004</v>
      </c>
      <c r="P1277" s="4">
        <v>0.70499999999999996</v>
      </c>
      <c r="Q1277" s="5">
        <v>1</v>
      </c>
      <c r="R1277" s="4" t="str">
        <f>TRIM(tblOperations[[#This Row],[Region]])</f>
        <v>Midlands</v>
      </c>
      <c r="S1277" s="4" t="str">
        <f>TRIM(tblOperations[[#This Row],[Team]])</f>
        <v>Workplace Projects</v>
      </c>
      <c r="T1277" s="4" t="str">
        <f>_xlfn.XLOOKUP(R1277,tblRegionReference[Region],tblRegionReference[Area],"Not Found")</f>
        <v>Central</v>
      </c>
      <c r="U1277" s="4" t="str">
        <f>IF(tblOperations[[#This Row],[Completion_Rate]]&gt;=_xlfn.XLOOKUP("Completion Rate",tblKPITargets[KPI_Name],tblKPITargets[Target_Value]),"Met","Below Target")</f>
        <v>Met</v>
      </c>
      <c r="V1277" t="str">
        <f>IF(tblOperations[[#This Row],[SLA_Compliance]]&gt;=_xlfn.XLOOKUP('04_References'!$A$3,tblKPITargets[KPI_Name],tblKPITargets[Target_Value]),"Met","Below Target")</f>
        <v>Met</v>
      </c>
      <c r="W1277" t="str">
        <f>IF(tblOperations[[#This Row],[Quality_Pass_Rate]]&gt;=_xlfn.XLOOKUP('04_References'!$A$4,tblKPITargets[KPI_Name],tblKPITargets[Target_Value]),"Met","Below Target")</f>
        <v>Met</v>
      </c>
      <c r="X1277" t="str">
        <f>IF(tblOperations[[#This Row],[Average_Completion_Days]]&lt;=_xlfn.XLOOKUP('04_References'!$A$7,tblKPITargets[KPI_Name],tblKPITargets[Target_Value]),"Met","Below Target")</f>
        <v>Met</v>
      </c>
      <c r="Y1277" t="str">
        <f>IF(tblOperations[[#This Row],[Closing_Backlog]]&lt;=_xlfn.XLOOKUP('04_References'!$A$8,tblKPITargets[KPI_Name],tblKPITargets[Target_Value]),"Met","Below Target")</f>
        <v>Met</v>
      </c>
    </row>
    <row r="1278" spans="1:25">
      <c r="A1278" s="6" t="s">
        <v>1308</v>
      </c>
      <c r="B1278" s="7">
        <v>46083</v>
      </c>
      <c r="C1278" s="2" t="s">
        <v>43</v>
      </c>
      <c r="D1278" s="2" t="s">
        <v>19</v>
      </c>
      <c r="E1278" s="2">
        <v>646</v>
      </c>
      <c r="F1278" s="2">
        <v>60</v>
      </c>
      <c r="G1278" s="2">
        <v>706</v>
      </c>
      <c r="H1278" s="2">
        <v>25</v>
      </c>
      <c r="I1278" s="2">
        <v>681</v>
      </c>
      <c r="J1278" s="2">
        <v>0</v>
      </c>
      <c r="K1278" s="2">
        <v>0</v>
      </c>
      <c r="L1278" s="2">
        <v>8</v>
      </c>
      <c r="M1278" s="2">
        <v>0.6</v>
      </c>
      <c r="N1278" s="2">
        <v>0.98199999999999998</v>
      </c>
      <c r="O1278" s="2">
        <v>2.5</v>
      </c>
      <c r="P1278" s="2">
        <v>0.68100000000000005</v>
      </c>
      <c r="Q1278" s="3">
        <v>3.5000000000000003E-2</v>
      </c>
      <c r="R1278" s="4" t="str">
        <f>TRIM(tblOperations[[#This Row],[Region]])</f>
        <v>South West</v>
      </c>
      <c r="S1278" s="4" t="str">
        <f>TRIM(tblOperations[[#This Row],[Team]])</f>
        <v>Workplace Services</v>
      </c>
      <c r="T1278" s="4" t="str">
        <f>_xlfn.XLOOKUP(R1278,tblRegionReference[Region],tblRegionReference[Area],"Not Found")</f>
        <v>South</v>
      </c>
      <c r="U1278" s="4" t="str">
        <f>IF(tblOperations[[#This Row],[Completion_Rate]]&gt;=_xlfn.XLOOKUP("Completion Rate",tblKPITargets[KPI_Name],tblKPITargets[Target_Value]),"Met","Below Target")</f>
        <v>Below Target</v>
      </c>
      <c r="V1278" t="str">
        <f>IF(tblOperations[[#This Row],[SLA_Compliance]]&gt;=_xlfn.XLOOKUP('04_References'!$A$3,tblKPITargets[KPI_Name],tblKPITargets[Target_Value]),"Met","Below Target")</f>
        <v>Below Target</v>
      </c>
      <c r="W1278" t="str">
        <f>IF(tblOperations[[#This Row],[Quality_Pass_Rate]]&gt;=_xlfn.XLOOKUP('04_References'!$A$4,tblKPITargets[KPI_Name],tblKPITargets[Target_Value]),"Met","Below Target")</f>
        <v>Met</v>
      </c>
      <c r="X1278" t="str">
        <f>IF(tblOperations[[#This Row],[Average_Completion_Days]]&lt;=_xlfn.XLOOKUP('04_References'!$A$7,tblKPITargets[KPI_Name],tblKPITargets[Target_Value]),"Met","Below Target")</f>
        <v>Below Target</v>
      </c>
      <c r="Y1278" t="str">
        <f>IF(tblOperations[[#This Row],[Closing_Backlog]]&lt;=_xlfn.XLOOKUP('04_References'!$A$8,tblKPITargets[KPI_Name],tblKPITargets[Target_Value]),"Met","Below Target")</f>
        <v>Below Target</v>
      </c>
    </row>
    <row r="1279" spans="1:25">
      <c r="A1279" s="8" t="s">
        <v>1309</v>
      </c>
      <c r="B1279" s="9">
        <v>46083</v>
      </c>
      <c r="C1279" s="4" t="s">
        <v>43</v>
      </c>
      <c r="D1279" s="4" t="s">
        <v>21</v>
      </c>
      <c r="E1279" s="4">
        <v>0</v>
      </c>
      <c r="F1279" s="4">
        <v>21</v>
      </c>
      <c r="G1279" s="4">
        <v>21</v>
      </c>
      <c r="H1279" s="4">
        <v>21</v>
      </c>
      <c r="I1279" s="4">
        <v>0</v>
      </c>
      <c r="J1279" s="4">
        <v>0</v>
      </c>
      <c r="K1279" s="4">
        <v>0</v>
      </c>
      <c r="L1279" s="4">
        <v>1</v>
      </c>
      <c r="M1279" s="4">
        <v>0.92700000000000005</v>
      </c>
      <c r="N1279" s="4">
        <v>0.95499999999999996</v>
      </c>
      <c r="O1279" s="4">
        <v>4.5</v>
      </c>
      <c r="P1279" s="4">
        <v>0.67500000000000004</v>
      </c>
      <c r="Q1279" s="5">
        <v>1</v>
      </c>
      <c r="R1279" s="4" t="str">
        <f>TRIM(tblOperations[[#This Row],[Region]])</f>
        <v>South West</v>
      </c>
      <c r="S1279" s="4" t="str">
        <f>TRIM(tblOperations[[#This Row],[Team]])</f>
        <v>Facilities Response</v>
      </c>
      <c r="T1279" s="4" t="str">
        <f>_xlfn.XLOOKUP(R1279,tblRegionReference[Region],tblRegionReference[Area],"Not Found")</f>
        <v>South</v>
      </c>
      <c r="U1279" s="4" t="str">
        <f>IF(tblOperations[[#This Row],[Completion_Rate]]&gt;=_xlfn.XLOOKUP("Completion Rate",tblKPITargets[KPI_Name],tblKPITargets[Target_Value]),"Met","Below Target")</f>
        <v>Met</v>
      </c>
      <c r="V1279" t="str">
        <f>IF(tblOperations[[#This Row],[SLA_Compliance]]&gt;=_xlfn.XLOOKUP('04_References'!$A$3,tblKPITargets[KPI_Name],tblKPITargets[Target_Value]),"Met","Below Target")</f>
        <v>Met</v>
      </c>
      <c r="W1279" t="str">
        <f>IF(tblOperations[[#This Row],[Quality_Pass_Rate]]&gt;=_xlfn.XLOOKUP('04_References'!$A$4,tblKPITargets[KPI_Name],tblKPITargets[Target_Value]),"Met","Below Target")</f>
        <v>Met</v>
      </c>
      <c r="X1279" t="str">
        <f>IF(tblOperations[[#This Row],[Average_Completion_Days]]&lt;=_xlfn.XLOOKUP('04_References'!$A$7,tblKPITargets[KPI_Name],tblKPITargets[Target_Value]),"Met","Below Target")</f>
        <v>Met</v>
      </c>
      <c r="Y1279" t="str">
        <f>IF(tblOperations[[#This Row],[Closing_Backlog]]&lt;=_xlfn.XLOOKUP('04_References'!$A$8,tblKPITargets[KPI_Name],tblKPITargets[Target_Value]),"Met","Below Target")</f>
        <v>Met</v>
      </c>
    </row>
    <row r="1280" spans="1:25">
      <c r="A1280" s="6" t="s">
        <v>1310</v>
      </c>
      <c r="B1280" s="7">
        <v>46083</v>
      </c>
      <c r="C1280" s="2" t="s">
        <v>43</v>
      </c>
      <c r="D1280" s="2" t="s">
        <v>23</v>
      </c>
      <c r="E1280" s="2">
        <v>15</v>
      </c>
      <c r="F1280" s="2">
        <v>28</v>
      </c>
      <c r="G1280" s="2">
        <v>43</v>
      </c>
      <c r="H1280" s="2">
        <v>43</v>
      </c>
      <c r="I1280" s="2">
        <v>0</v>
      </c>
      <c r="J1280" s="2">
        <v>0</v>
      </c>
      <c r="K1280" s="2">
        <v>0</v>
      </c>
      <c r="L1280" s="2">
        <v>1.6</v>
      </c>
      <c r="M1280" s="2">
        <v>0.96099999999999997</v>
      </c>
      <c r="N1280" s="2">
        <v>0.98499999999999999</v>
      </c>
      <c r="O1280" s="2">
        <v>4.5999999999999996</v>
      </c>
      <c r="P1280" s="2">
        <v>0.83499999999999996</v>
      </c>
      <c r="Q1280" s="3">
        <v>1</v>
      </c>
      <c r="R1280" s="4" t="str">
        <f>TRIM(tblOperations[[#This Row],[Region]])</f>
        <v>South West</v>
      </c>
      <c r="S1280" s="4" t="str">
        <f>TRIM(tblOperations[[#This Row],[Team]])</f>
        <v>Estates Support</v>
      </c>
      <c r="T1280" s="4" t="str">
        <f>_xlfn.XLOOKUP(R1280,tblRegionReference[Region],tblRegionReference[Area],"Not Found")</f>
        <v>South</v>
      </c>
      <c r="U1280" s="4" t="str">
        <f>IF(tblOperations[[#This Row],[Completion_Rate]]&gt;=_xlfn.XLOOKUP("Completion Rate",tblKPITargets[KPI_Name],tblKPITargets[Target_Value]),"Met","Below Target")</f>
        <v>Met</v>
      </c>
      <c r="V1280" t="str">
        <f>IF(tblOperations[[#This Row],[SLA_Compliance]]&gt;=_xlfn.XLOOKUP('04_References'!$A$3,tblKPITargets[KPI_Name],tblKPITargets[Target_Value]),"Met","Below Target")</f>
        <v>Met</v>
      </c>
      <c r="W1280" t="str">
        <f>IF(tblOperations[[#This Row],[Quality_Pass_Rate]]&gt;=_xlfn.XLOOKUP('04_References'!$A$4,tblKPITargets[KPI_Name],tblKPITargets[Target_Value]),"Met","Below Target")</f>
        <v>Met</v>
      </c>
      <c r="X1280" t="str">
        <f>IF(tblOperations[[#This Row],[Average_Completion_Days]]&lt;=_xlfn.XLOOKUP('04_References'!$A$7,tblKPITargets[KPI_Name],tblKPITargets[Target_Value]),"Met","Below Target")</f>
        <v>Met</v>
      </c>
      <c r="Y1280" t="str">
        <f>IF(tblOperations[[#This Row],[Closing_Backlog]]&lt;=_xlfn.XLOOKUP('04_References'!$A$8,tblKPITargets[KPI_Name],tblKPITargets[Target_Value]),"Met","Below Target")</f>
        <v>Met</v>
      </c>
    </row>
    <row r="1281" spans="1:25">
      <c r="A1281" s="8" t="s">
        <v>1311</v>
      </c>
      <c r="B1281" s="9">
        <v>46083</v>
      </c>
      <c r="C1281" s="4" t="s">
        <v>43</v>
      </c>
      <c r="D1281" s="4" t="s">
        <v>25</v>
      </c>
      <c r="E1281" s="4">
        <v>0</v>
      </c>
      <c r="F1281" s="4">
        <v>22</v>
      </c>
      <c r="G1281" s="4">
        <v>22</v>
      </c>
      <c r="H1281" s="4">
        <v>22</v>
      </c>
      <c r="I1281" s="4">
        <v>0</v>
      </c>
      <c r="J1281" s="4">
        <v>0</v>
      </c>
      <c r="K1281" s="4">
        <v>0</v>
      </c>
      <c r="L1281" s="4">
        <v>2</v>
      </c>
      <c r="M1281" s="4">
        <v>0.98799999999999999</v>
      </c>
      <c r="N1281" s="4">
        <v>0.98799999999999999</v>
      </c>
      <c r="O1281" s="4">
        <v>4.5999999999999996</v>
      </c>
      <c r="P1281" s="4">
        <v>0.66800000000000004</v>
      </c>
      <c r="Q1281" s="5">
        <v>1</v>
      </c>
      <c r="R1281" s="4" t="str">
        <f>TRIM(tblOperations[[#This Row],[Region]])</f>
        <v>South West</v>
      </c>
      <c r="S1281" s="4" t="str">
        <f>TRIM(tblOperations[[#This Row],[Team]])</f>
        <v>Workplace Projects</v>
      </c>
      <c r="T1281" s="4" t="str">
        <f>_xlfn.XLOOKUP(R1281,tblRegionReference[Region],tblRegionReference[Area],"Not Found")</f>
        <v>South</v>
      </c>
      <c r="U1281" s="4" t="str">
        <f>IF(tblOperations[[#This Row],[Completion_Rate]]&gt;=_xlfn.XLOOKUP("Completion Rate",tblKPITargets[KPI_Name],tblKPITargets[Target_Value]),"Met","Below Target")</f>
        <v>Met</v>
      </c>
      <c r="V1281" t="str">
        <f>IF(tblOperations[[#This Row],[SLA_Compliance]]&gt;=_xlfn.XLOOKUP('04_References'!$A$3,tblKPITargets[KPI_Name],tblKPITargets[Target_Value]),"Met","Below Target")</f>
        <v>Met</v>
      </c>
      <c r="W1281" t="str">
        <f>IF(tblOperations[[#This Row],[Quality_Pass_Rate]]&gt;=_xlfn.XLOOKUP('04_References'!$A$4,tblKPITargets[KPI_Name],tblKPITargets[Target_Value]),"Met","Below Target")</f>
        <v>Met</v>
      </c>
      <c r="X1281" t="str">
        <f>IF(tblOperations[[#This Row],[Average_Completion_Days]]&lt;=_xlfn.XLOOKUP('04_References'!$A$7,tblKPITargets[KPI_Name],tblKPITargets[Target_Value]),"Met","Below Target")</f>
        <v>Met</v>
      </c>
      <c r="Y1281" t="str">
        <f>IF(tblOperations[[#This Row],[Closing_Backlog]]&lt;=_xlfn.XLOOKUP('04_References'!$A$8,tblKPITargets[KPI_Name],tblKPITargets[Target_Value]),"Met","Below Target")</f>
        <v>Met</v>
      </c>
    </row>
    <row r="1282" spans="1:25">
      <c r="A1282" s="6" t="s">
        <v>1312</v>
      </c>
      <c r="B1282" s="7">
        <v>46083</v>
      </c>
      <c r="C1282" s="2" t="s">
        <v>48</v>
      </c>
      <c r="D1282" s="2" t="s">
        <v>19</v>
      </c>
      <c r="E1282" s="2">
        <v>19</v>
      </c>
      <c r="F1282" s="2">
        <v>36</v>
      </c>
      <c r="G1282" s="2">
        <v>55</v>
      </c>
      <c r="H1282" s="2">
        <v>53</v>
      </c>
      <c r="I1282" s="2">
        <v>2</v>
      </c>
      <c r="J1282" s="2">
        <v>0</v>
      </c>
      <c r="K1282" s="2">
        <v>0</v>
      </c>
      <c r="L1282" s="2">
        <v>1.1000000000000001</v>
      </c>
      <c r="M1282" s="2">
        <v>0.97099999999999997</v>
      </c>
      <c r="N1282" s="2">
        <v>0.95799999999999996</v>
      </c>
      <c r="O1282" s="2">
        <v>4.3</v>
      </c>
      <c r="P1282" s="2">
        <v>0.68500000000000005</v>
      </c>
      <c r="Q1282" s="3">
        <v>0.96399999999999997</v>
      </c>
      <c r="R1282" s="4" t="str">
        <f>TRIM(tblOperations[[#This Row],[Region]])</f>
        <v>South East</v>
      </c>
      <c r="S1282" s="4" t="str">
        <f>TRIM(tblOperations[[#This Row],[Team]])</f>
        <v>Workplace Services</v>
      </c>
      <c r="T1282" s="4" t="str">
        <f>_xlfn.XLOOKUP(R1282,tblRegionReference[Region],tblRegionReference[Area],"Not Found")</f>
        <v>South</v>
      </c>
      <c r="U1282" s="4" t="str">
        <f>IF(tblOperations[[#This Row],[Completion_Rate]]&gt;=_xlfn.XLOOKUP("Completion Rate",tblKPITargets[KPI_Name],tblKPITargets[Target_Value]),"Met","Below Target")</f>
        <v>Met</v>
      </c>
      <c r="V1282" t="str">
        <f>IF(tblOperations[[#This Row],[SLA_Compliance]]&gt;=_xlfn.XLOOKUP('04_References'!$A$3,tblKPITargets[KPI_Name],tblKPITargets[Target_Value]),"Met","Below Target")</f>
        <v>Met</v>
      </c>
      <c r="W1282" t="str">
        <f>IF(tblOperations[[#This Row],[Quality_Pass_Rate]]&gt;=_xlfn.XLOOKUP('04_References'!$A$4,tblKPITargets[KPI_Name],tblKPITargets[Target_Value]),"Met","Below Target")</f>
        <v>Met</v>
      </c>
      <c r="X1282" t="str">
        <f>IF(tblOperations[[#This Row],[Average_Completion_Days]]&lt;=_xlfn.XLOOKUP('04_References'!$A$7,tblKPITargets[KPI_Name],tblKPITargets[Target_Value]),"Met","Below Target")</f>
        <v>Met</v>
      </c>
      <c r="Y1282" t="str">
        <f>IF(tblOperations[[#This Row],[Closing_Backlog]]&lt;=_xlfn.XLOOKUP('04_References'!$A$8,tblKPITargets[KPI_Name],tblKPITargets[Target_Value]),"Met","Below Target")</f>
        <v>Met</v>
      </c>
    </row>
    <row r="1283" spans="1:25">
      <c r="A1283" s="8" t="s">
        <v>1313</v>
      </c>
      <c r="B1283" s="9">
        <v>46083</v>
      </c>
      <c r="C1283" s="4" t="s">
        <v>48</v>
      </c>
      <c r="D1283" s="4" t="s">
        <v>21</v>
      </c>
      <c r="E1283" s="4">
        <v>1232</v>
      </c>
      <c r="F1283" s="4">
        <v>49</v>
      </c>
      <c r="G1283" s="4">
        <v>1281</v>
      </c>
      <c r="H1283" s="4">
        <v>24</v>
      </c>
      <c r="I1283" s="4">
        <v>1257</v>
      </c>
      <c r="J1283" s="4">
        <v>0</v>
      </c>
      <c r="K1283" s="4">
        <v>0</v>
      </c>
      <c r="L1283" s="4">
        <v>8</v>
      </c>
      <c r="M1283" s="4">
        <v>0.6</v>
      </c>
      <c r="N1283" s="4">
        <v>0.98699999999999999</v>
      </c>
      <c r="O1283" s="4">
        <v>2.5</v>
      </c>
      <c r="P1283" s="4">
        <v>0.69599999999999995</v>
      </c>
      <c r="Q1283" s="5">
        <v>1.9E-2</v>
      </c>
      <c r="R1283" s="4" t="str">
        <f>TRIM(tblOperations[[#This Row],[Region]])</f>
        <v>South East</v>
      </c>
      <c r="S1283" s="4" t="str">
        <f>TRIM(tblOperations[[#This Row],[Team]])</f>
        <v>Facilities Response</v>
      </c>
      <c r="T1283" s="4" t="str">
        <f>_xlfn.XLOOKUP(R1283,tblRegionReference[Region],tblRegionReference[Area],"Not Found")</f>
        <v>South</v>
      </c>
      <c r="U1283" s="4" t="str">
        <f>IF(tblOperations[[#This Row],[Completion_Rate]]&gt;=_xlfn.XLOOKUP("Completion Rate",tblKPITargets[KPI_Name],tblKPITargets[Target_Value]),"Met","Below Target")</f>
        <v>Below Target</v>
      </c>
      <c r="V1283" t="str">
        <f>IF(tblOperations[[#This Row],[SLA_Compliance]]&gt;=_xlfn.XLOOKUP('04_References'!$A$3,tblKPITargets[KPI_Name],tblKPITargets[Target_Value]),"Met","Below Target")</f>
        <v>Below Target</v>
      </c>
      <c r="W1283" t="str">
        <f>IF(tblOperations[[#This Row],[Quality_Pass_Rate]]&gt;=_xlfn.XLOOKUP('04_References'!$A$4,tblKPITargets[KPI_Name],tblKPITargets[Target_Value]),"Met","Below Target")</f>
        <v>Met</v>
      </c>
      <c r="X1283" t="str">
        <f>IF(tblOperations[[#This Row],[Average_Completion_Days]]&lt;=_xlfn.XLOOKUP('04_References'!$A$7,tblKPITargets[KPI_Name],tblKPITargets[Target_Value]),"Met","Below Target")</f>
        <v>Below Target</v>
      </c>
      <c r="Y1283" t="str">
        <f>IF(tblOperations[[#This Row],[Closing_Backlog]]&lt;=_xlfn.XLOOKUP('04_References'!$A$8,tblKPITargets[KPI_Name],tblKPITargets[Target_Value]),"Met","Below Target")</f>
        <v>Below Target</v>
      </c>
    </row>
    <row r="1284" spans="1:25">
      <c r="A1284" s="6" t="s">
        <v>1314</v>
      </c>
      <c r="B1284" s="7">
        <v>46083</v>
      </c>
      <c r="C1284" s="2" t="s">
        <v>48</v>
      </c>
      <c r="D1284" s="2" t="s">
        <v>23</v>
      </c>
      <c r="E1284" s="2">
        <v>0</v>
      </c>
      <c r="F1284" s="2">
        <v>52</v>
      </c>
      <c r="G1284" s="2">
        <v>52</v>
      </c>
      <c r="H1284" s="2">
        <v>50</v>
      </c>
      <c r="I1284" s="2">
        <v>2</v>
      </c>
      <c r="J1284" s="2">
        <v>0</v>
      </c>
      <c r="K1284" s="2">
        <v>0</v>
      </c>
      <c r="L1284" s="2">
        <v>1.7</v>
      </c>
      <c r="M1284" s="2">
        <v>0.98699999999999999</v>
      </c>
      <c r="N1284" s="2">
        <v>0.96199999999999997</v>
      </c>
      <c r="O1284" s="2">
        <v>4.5999999999999996</v>
      </c>
      <c r="P1284" s="2">
        <v>0.749</v>
      </c>
      <c r="Q1284" s="3">
        <v>0.96199999999999997</v>
      </c>
      <c r="R1284" s="4" t="str">
        <f>TRIM(tblOperations[[#This Row],[Region]])</f>
        <v>South East</v>
      </c>
      <c r="S1284" s="4" t="str">
        <f>TRIM(tblOperations[[#This Row],[Team]])</f>
        <v>Estates Support</v>
      </c>
      <c r="T1284" s="4" t="str">
        <f>_xlfn.XLOOKUP(R1284,tblRegionReference[Region],tblRegionReference[Area],"Not Found")</f>
        <v>South</v>
      </c>
      <c r="U1284" s="4" t="str">
        <f>IF(tblOperations[[#This Row],[Completion_Rate]]&gt;=_xlfn.XLOOKUP("Completion Rate",tblKPITargets[KPI_Name],tblKPITargets[Target_Value]),"Met","Below Target")</f>
        <v>Met</v>
      </c>
      <c r="V1284" t="str">
        <f>IF(tblOperations[[#This Row],[SLA_Compliance]]&gt;=_xlfn.XLOOKUP('04_References'!$A$3,tblKPITargets[KPI_Name],tblKPITargets[Target_Value]),"Met","Below Target")</f>
        <v>Met</v>
      </c>
      <c r="W1284" t="str">
        <f>IF(tblOperations[[#This Row],[Quality_Pass_Rate]]&gt;=_xlfn.XLOOKUP('04_References'!$A$4,tblKPITargets[KPI_Name],tblKPITargets[Target_Value]),"Met","Below Target")</f>
        <v>Met</v>
      </c>
      <c r="X1284" t="str">
        <f>IF(tblOperations[[#This Row],[Average_Completion_Days]]&lt;=_xlfn.XLOOKUP('04_References'!$A$7,tblKPITargets[KPI_Name],tblKPITargets[Target_Value]),"Met","Below Target")</f>
        <v>Met</v>
      </c>
      <c r="Y1284" t="str">
        <f>IF(tblOperations[[#This Row],[Closing_Backlog]]&lt;=_xlfn.XLOOKUP('04_References'!$A$8,tblKPITargets[KPI_Name],tblKPITargets[Target_Value]),"Met","Below Target")</f>
        <v>Met</v>
      </c>
    </row>
    <row r="1285" spans="1:25">
      <c r="A1285" s="8" t="s">
        <v>1315</v>
      </c>
      <c r="B1285" s="9">
        <v>46083</v>
      </c>
      <c r="C1285" s="4" t="s">
        <v>48</v>
      </c>
      <c r="D1285" s="4" t="s">
        <v>25</v>
      </c>
      <c r="E1285" s="4">
        <v>391</v>
      </c>
      <c r="F1285" s="4">
        <v>20</v>
      </c>
      <c r="G1285" s="4">
        <v>411</v>
      </c>
      <c r="H1285" s="4">
        <v>24</v>
      </c>
      <c r="I1285" s="4">
        <v>387</v>
      </c>
      <c r="J1285" s="4">
        <v>0</v>
      </c>
      <c r="K1285" s="4">
        <v>0</v>
      </c>
      <c r="L1285" s="4">
        <v>8</v>
      </c>
      <c r="M1285" s="4">
        <v>0.6</v>
      </c>
      <c r="N1285" s="4">
        <v>0.95699999999999996</v>
      </c>
      <c r="O1285" s="4">
        <v>2.5</v>
      </c>
      <c r="P1285" s="4">
        <v>0.67</v>
      </c>
      <c r="Q1285" s="5">
        <v>5.8000000000000003E-2</v>
      </c>
      <c r="R1285" s="4" t="str">
        <f>TRIM(tblOperations[[#This Row],[Region]])</f>
        <v>South East</v>
      </c>
      <c r="S1285" s="4" t="str">
        <f>TRIM(tblOperations[[#This Row],[Team]])</f>
        <v>Workplace Projects</v>
      </c>
      <c r="T1285" s="4" t="str">
        <f>_xlfn.XLOOKUP(R1285,tblRegionReference[Region],tblRegionReference[Area],"Not Found")</f>
        <v>South</v>
      </c>
      <c r="U1285" s="4" t="str">
        <f>IF(tblOperations[[#This Row],[Completion_Rate]]&gt;=_xlfn.XLOOKUP("Completion Rate",tblKPITargets[KPI_Name],tblKPITargets[Target_Value]),"Met","Below Target")</f>
        <v>Below Target</v>
      </c>
      <c r="V1285" t="str">
        <f>IF(tblOperations[[#This Row],[SLA_Compliance]]&gt;=_xlfn.XLOOKUP('04_References'!$A$3,tblKPITargets[KPI_Name],tblKPITargets[Target_Value]),"Met","Below Target")</f>
        <v>Below Target</v>
      </c>
      <c r="W1285" t="str">
        <f>IF(tblOperations[[#This Row],[Quality_Pass_Rate]]&gt;=_xlfn.XLOOKUP('04_References'!$A$4,tblKPITargets[KPI_Name],tblKPITargets[Target_Value]),"Met","Below Target")</f>
        <v>Met</v>
      </c>
      <c r="X1285" t="str">
        <f>IF(tblOperations[[#This Row],[Average_Completion_Days]]&lt;=_xlfn.XLOOKUP('04_References'!$A$7,tblKPITargets[KPI_Name],tblKPITargets[Target_Value]),"Met","Below Target")</f>
        <v>Below Target</v>
      </c>
      <c r="Y1285" t="str">
        <f>IF(tblOperations[[#This Row],[Closing_Backlog]]&lt;=_xlfn.XLOOKUP('04_References'!$A$8,tblKPITargets[KPI_Name],tblKPITargets[Target_Value]),"Met","Below Target")</f>
        <v>Below Target</v>
      </c>
    </row>
    <row r="1286" spans="1:25">
      <c r="A1286" s="6" t="s">
        <v>1316</v>
      </c>
      <c r="B1286" s="7">
        <v>46083</v>
      </c>
      <c r="C1286" s="2" t="s">
        <v>53</v>
      </c>
      <c r="D1286" s="2" t="s">
        <v>19</v>
      </c>
      <c r="E1286" s="2">
        <v>637</v>
      </c>
      <c r="F1286" s="2">
        <v>31</v>
      </c>
      <c r="G1286" s="2">
        <v>668</v>
      </c>
      <c r="H1286" s="2">
        <v>34</v>
      </c>
      <c r="I1286" s="2">
        <v>634</v>
      </c>
      <c r="J1286" s="2">
        <v>0</v>
      </c>
      <c r="K1286" s="2">
        <v>0</v>
      </c>
      <c r="L1286" s="2">
        <v>8</v>
      </c>
      <c r="M1286" s="2">
        <v>0.6</v>
      </c>
      <c r="N1286" s="2">
        <v>0.996</v>
      </c>
      <c r="O1286" s="2">
        <v>2.5</v>
      </c>
      <c r="P1286" s="2">
        <v>0.754</v>
      </c>
      <c r="Q1286" s="3">
        <v>5.0999999999999997E-2</v>
      </c>
      <c r="R1286" s="4" t="str">
        <f>TRIM(tblOperations[[#This Row],[Region]])</f>
        <v>Wales</v>
      </c>
      <c r="S1286" s="4" t="str">
        <f>TRIM(tblOperations[[#This Row],[Team]])</f>
        <v>Workplace Services</v>
      </c>
      <c r="T1286" s="4" t="str">
        <f>_xlfn.XLOOKUP(R1286,tblRegionReference[Region],tblRegionReference[Area],"Not Found")</f>
        <v>Wales</v>
      </c>
      <c r="U1286" s="4" t="str">
        <f>IF(tblOperations[[#This Row],[Completion_Rate]]&gt;=_xlfn.XLOOKUP("Completion Rate",tblKPITargets[KPI_Name],tblKPITargets[Target_Value]),"Met","Below Target")</f>
        <v>Below Target</v>
      </c>
      <c r="V1286" t="str">
        <f>IF(tblOperations[[#This Row],[SLA_Compliance]]&gt;=_xlfn.XLOOKUP('04_References'!$A$3,tblKPITargets[KPI_Name],tblKPITargets[Target_Value]),"Met","Below Target")</f>
        <v>Below Target</v>
      </c>
      <c r="W1286" t="str">
        <f>IF(tblOperations[[#This Row],[Quality_Pass_Rate]]&gt;=_xlfn.XLOOKUP('04_References'!$A$4,tblKPITargets[KPI_Name],tblKPITargets[Target_Value]),"Met","Below Target")</f>
        <v>Met</v>
      </c>
      <c r="X1286" t="str">
        <f>IF(tblOperations[[#This Row],[Average_Completion_Days]]&lt;=_xlfn.XLOOKUP('04_References'!$A$7,tblKPITargets[KPI_Name],tblKPITargets[Target_Value]),"Met","Below Target")</f>
        <v>Below Target</v>
      </c>
      <c r="Y1286" t="str">
        <f>IF(tblOperations[[#This Row],[Closing_Backlog]]&lt;=_xlfn.XLOOKUP('04_References'!$A$8,tblKPITargets[KPI_Name],tblKPITargets[Target_Value]),"Met","Below Target")</f>
        <v>Below Target</v>
      </c>
    </row>
    <row r="1287" spans="1:25">
      <c r="A1287" s="8" t="s">
        <v>1317</v>
      </c>
      <c r="B1287" s="9">
        <v>46083</v>
      </c>
      <c r="C1287" s="4" t="s">
        <v>53</v>
      </c>
      <c r="D1287" s="4" t="s">
        <v>21</v>
      </c>
      <c r="E1287" s="4">
        <v>717</v>
      </c>
      <c r="F1287" s="4">
        <v>44</v>
      </c>
      <c r="G1287" s="4">
        <v>761</v>
      </c>
      <c r="H1287" s="4">
        <v>30</v>
      </c>
      <c r="I1287" s="4">
        <v>731</v>
      </c>
      <c r="J1287" s="4">
        <v>0</v>
      </c>
      <c r="K1287" s="4">
        <v>0</v>
      </c>
      <c r="L1287" s="4">
        <v>8</v>
      </c>
      <c r="M1287" s="4">
        <v>0.6</v>
      </c>
      <c r="N1287" s="4">
        <v>0.98299999999999998</v>
      </c>
      <c r="O1287" s="4">
        <v>2.5</v>
      </c>
      <c r="P1287" s="4">
        <v>0.71599999999999997</v>
      </c>
      <c r="Q1287" s="5">
        <v>3.9E-2</v>
      </c>
      <c r="R1287" s="4" t="str">
        <f>TRIM(tblOperations[[#This Row],[Region]])</f>
        <v>Wales</v>
      </c>
      <c r="S1287" s="4" t="str">
        <f>TRIM(tblOperations[[#This Row],[Team]])</f>
        <v>Facilities Response</v>
      </c>
      <c r="T1287" s="4" t="str">
        <f>_xlfn.XLOOKUP(R1287,tblRegionReference[Region],tblRegionReference[Area],"Not Found")</f>
        <v>Wales</v>
      </c>
      <c r="U1287" s="4" t="str">
        <f>IF(tblOperations[[#This Row],[Completion_Rate]]&gt;=_xlfn.XLOOKUP("Completion Rate",tblKPITargets[KPI_Name],tblKPITargets[Target_Value]),"Met","Below Target")</f>
        <v>Below Target</v>
      </c>
      <c r="V1287" t="str">
        <f>IF(tblOperations[[#This Row],[SLA_Compliance]]&gt;=_xlfn.XLOOKUP('04_References'!$A$3,tblKPITargets[KPI_Name],tblKPITargets[Target_Value]),"Met","Below Target")</f>
        <v>Below Target</v>
      </c>
      <c r="W1287" t="str">
        <f>IF(tblOperations[[#This Row],[Quality_Pass_Rate]]&gt;=_xlfn.XLOOKUP('04_References'!$A$4,tblKPITargets[KPI_Name],tblKPITargets[Target_Value]),"Met","Below Target")</f>
        <v>Met</v>
      </c>
      <c r="X1287" t="str">
        <f>IF(tblOperations[[#This Row],[Average_Completion_Days]]&lt;=_xlfn.XLOOKUP('04_References'!$A$7,tblKPITargets[KPI_Name],tblKPITargets[Target_Value]),"Met","Below Target")</f>
        <v>Below Target</v>
      </c>
      <c r="Y1287" t="str">
        <f>IF(tblOperations[[#This Row],[Closing_Backlog]]&lt;=_xlfn.XLOOKUP('04_References'!$A$8,tblKPITargets[KPI_Name],tblKPITargets[Target_Value]),"Met","Below Target")</f>
        <v>Below Target</v>
      </c>
    </row>
    <row r="1288" spans="1:25">
      <c r="A1288" s="6" t="s">
        <v>1318</v>
      </c>
      <c r="B1288" s="7">
        <v>46083</v>
      </c>
      <c r="C1288" s="2" t="s">
        <v>53</v>
      </c>
      <c r="D1288" s="2" t="s">
        <v>23</v>
      </c>
      <c r="E1288" s="2">
        <v>483</v>
      </c>
      <c r="F1288" s="2">
        <v>16</v>
      </c>
      <c r="G1288" s="2">
        <v>499</v>
      </c>
      <c r="H1288" s="2">
        <v>31</v>
      </c>
      <c r="I1288" s="2">
        <v>468</v>
      </c>
      <c r="J1288" s="2">
        <v>0</v>
      </c>
      <c r="K1288" s="2">
        <v>0</v>
      </c>
      <c r="L1288" s="2">
        <v>8</v>
      </c>
      <c r="M1288" s="2">
        <v>0.6</v>
      </c>
      <c r="N1288" s="2">
        <v>0.98299999999999998</v>
      </c>
      <c r="O1288" s="2">
        <v>2.5</v>
      </c>
      <c r="P1288" s="2">
        <v>0.79</v>
      </c>
      <c r="Q1288" s="3">
        <v>6.2E-2</v>
      </c>
      <c r="R1288" s="4" t="str">
        <f>TRIM(tblOperations[[#This Row],[Region]])</f>
        <v>Wales</v>
      </c>
      <c r="S1288" s="4" t="str">
        <f>TRIM(tblOperations[[#This Row],[Team]])</f>
        <v>Estates Support</v>
      </c>
      <c r="T1288" s="4" t="str">
        <f>_xlfn.XLOOKUP(R1288,tblRegionReference[Region],tblRegionReference[Area],"Not Found")</f>
        <v>Wales</v>
      </c>
      <c r="U1288" s="4" t="str">
        <f>IF(tblOperations[[#This Row],[Completion_Rate]]&gt;=_xlfn.XLOOKUP("Completion Rate",tblKPITargets[KPI_Name],tblKPITargets[Target_Value]),"Met","Below Target")</f>
        <v>Below Target</v>
      </c>
      <c r="V1288" t="str">
        <f>IF(tblOperations[[#This Row],[SLA_Compliance]]&gt;=_xlfn.XLOOKUP('04_References'!$A$3,tblKPITargets[KPI_Name],tblKPITargets[Target_Value]),"Met","Below Target")</f>
        <v>Below Target</v>
      </c>
      <c r="W1288" t="str">
        <f>IF(tblOperations[[#This Row],[Quality_Pass_Rate]]&gt;=_xlfn.XLOOKUP('04_References'!$A$4,tblKPITargets[KPI_Name],tblKPITargets[Target_Value]),"Met","Below Target")</f>
        <v>Met</v>
      </c>
      <c r="X1288" t="str">
        <f>IF(tblOperations[[#This Row],[Average_Completion_Days]]&lt;=_xlfn.XLOOKUP('04_References'!$A$7,tblKPITargets[KPI_Name],tblKPITargets[Target_Value]),"Met","Below Target")</f>
        <v>Below Target</v>
      </c>
      <c r="Y1288" t="str">
        <f>IF(tblOperations[[#This Row],[Closing_Backlog]]&lt;=_xlfn.XLOOKUP('04_References'!$A$8,tblKPITargets[KPI_Name],tblKPITargets[Target_Value]),"Met","Below Target")</f>
        <v>Below Target</v>
      </c>
    </row>
    <row r="1289" spans="1:25">
      <c r="A1289" s="8" t="s">
        <v>1319</v>
      </c>
      <c r="B1289" s="9">
        <v>46083</v>
      </c>
      <c r="C1289" s="4" t="s">
        <v>53</v>
      </c>
      <c r="D1289" s="4" t="s">
        <v>25</v>
      </c>
      <c r="E1289" s="4">
        <v>0</v>
      </c>
      <c r="F1289" s="4">
        <v>29</v>
      </c>
      <c r="G1289" s="4">
        <v>29</v>
      </c>
      <c r="H1289" s="4">
        <v>29</v>
      </c>
      <c r="I1289" s="4">
        <v>0</v>
      </c>
      <c r="J1289" s="4">
        <v>0</v>
      </c>
      <c r="K1289" s="4">
        <v>0</v>
      </c>
      <c r="L1289" s="4">
        <v>1.9</v>
      </c>
      <c r="M1289" s="4">
        <v>1</v>
      </c>
      <c r="N1289" s="4">
        <v>0.96499999999999997</v>
      </c>
      <c r="O1289" s="4">
        <v>4.7</v>
      </c>
      <c r="P1289" s="4">
        <v>0.72699999999999998</v>
      </c>
      <c r="Q1289" s="5">
        <v>1</v>
      </c>
      <c r="R1289" s="4" t="str">
        <f>TRIM(tblOperations[[#This Row],[Region]])</f>
        <v>Wales</v>
      </c>
      <c r="S1289" s="4" t="str">
        <f>TRIM(tblOperations[[#This Row],[Team]])</f>
        <v>Workplace Projects</v>
      </c>
      <c r="T1289" s="4" t="str">
        <f>_xlfn.XLOOKUP(R1289,tblRegionReference[Region],tblRegionReference[Area],"Not Found")</f>
        <v>Wales</v>
      </c>
      <c r="U1289" s="4" t="str">
        <f>IF(tblOperations[[#This Row],[Completion_Rate]]&gt;=_xlfn.XLOOKUP("Completion Rate",tblKPITargets[KPI_Name],tblKPITargets[Target_Value]),"Met","Below Target")</f>
        <v>Met</v>
      </c>
      <c r="V1289" t="str">
        <f>IF(tblOperations[[#This Row],[SLA_Compliance]]&gt;=_xlfn.XLOOKUP('04_References'!$A$3,tblKPITargets[KPI_Name],tblKPITargets[Target_Value]),"Met","Below Target")</f>
        <v>Met</v>
      </c>
      <c r="W1289" t="str">
        <f>IF(tblOperations[[#This Row],[Quality_Pass_Rate]]&gt;=_xlfn.XLOOKUP('04_References'!$A$4,tblKPITargets[KPI_Name],tblKPITargets[Target_Value]),"Met","Below Target")</f>
        <v>Met</v>
      </c>
      <c r="X1289" t="str">
        <f>IF(tblOperations[[#This Row],[Average_Completion_Days]]&lt;=_xlfn.XLOOKUP('04_References'!$A$7,tblKPITargets[KPI_Name],tblKPITargets[Target_Value]),"Met","Below Target")</f>
        <v>Met</v>
      </c>
      <c r="Y1289" t="str">
        <f>IF(tblOperations[[#This Row],[Closing_Backlog]]&lt;=_xlfn.XLOOKUP('04_References'!$A$8,tblKPITargets[KPI_Name],tblKPITargets[Target_Value]),"Met","Below Target")</f>
        <v>Met</v>
      </c>
    </row>
    <row r="1290" spans="1:25">
      <c r="A1290" s="6" t="s">
        <v>1320</v>
      </c>
      <c r="B1290" s="7">
        <v>46084</v>
      </c>
      <c r="C1290" s="2" t="s">
        <v>18</v>
      </c>
      <c r="D1290" s="2" t="s">
        <v>19</v>
      </c>
      <c r="E1290" s="2">
        <v>164</v>
      </c>
      <c r="F1290" s="2">
        <v>31</v>
      </c>
      <c r="G1290" s="2">
        <v>195</v>
      </c>
      <c r="H1290" s="2">
        <v>38</v>
      </c>
      <c r="I1290" s="2">
        <v>157</v>
      </c>
      <c r="J1290" s="2">
        <v>0</v>
      </c>
      <c r="K1290" s="2">
        <v>0</v>
      </c>
      <c r="L1290" s="2">
        <v>8</v>
      </c>
      <c r="M1290" s="2">
        <v>0.6</v>
      </c>
      <c r="N1290" s="2">
        <v>0.97099999999999997</v>
      </c>
      <c r="O1290" s="2">
        <v>2.5</v>
      </c>
      <c r="P1290" s="2">
        <v>0.67400000000000004</v>
      </c>
      <c r="Q1290" s="3">
        <v>0.19500000000000001</v>
      </c>
      <c r="R1290" s="4" t="str">
        <f>TRIM(tblOperations[[#This Row],[Region]])</f>
        <v>Scotland</v>
      </c>
      <c r="S1290" s="4" t="str">
        <f>TRIM(tblOperations[[#This Row],[Team]])</f>
        <v>Workplace Services</v>
      </c>
      <c r="T1290" s="4" t="str">
        <f>_xlfn.XLOOKUP(R1290,tblRegionReference[Region],tblRegionReference[Area],"Not Found")</f>
        <v>North</v>
      </c>
      <c r="U1290" s="4" t="str">
        <f>IF(tblOperations[[#This Row],[Completion_Rate]]&gt;=_xlfn.XLOOKUP("Completion Rate",tblKPITargets[KPI_Name],tblKPITargets[Target_Value]),"Met","Below Target")</f>
        <v>Below Target</v>
      </c>
      <c r="V1290" t="str">
        <f>IF(tblOperations[[#This Row],[SLA_Compliance]]&gt;=_xlfn.XLOOKUP('04_References'!$A$3,tblKPITargets[KPI_Name],tblKPITargets[Target_Value]),"Met","Below Target")</f>
        <v>Below Target</v>
      </c>
      <c r="W1290" t="str">
        <f>IF(tblOperations[[#This Row],[Quality_Pass_Rate]]&gt;=_xlfn.XLOOKUP('04_References'!$A$4,tblKPITargets[KPI_Name],tblKPITargets[Target_Value]),"Met","Below Target")</f>
        <v>Met</v>
      </c>
      <c r="X1290" t="str">
        <f>IF(tblOperations[[#This Row],[Average_Completion_Days]]&lt;=_xlfn.XLOOKUP('04_References'!$A$7,tblKPITargets[KPI_Name],tblKPITargets[Target_Value]),"Met","Below Target")</f>
        <v>Below Target</v>
      </c>
      <c r="Y1290" t="str">
        <f>IF(tblOperations[[#This Row],[Closing_Backlog]]&lt;=_xlfn.XLOOKUP('04_References'!$A$8,tblKPITargets[KPI_Name],tblKPITargets[Target_Value]),"Met","Below Target")</f>
        <v>Below Target</v>
      </c>
    </row>
    <row r="1291" spans="1:25">
      <c r="A1291" s="8" t="s">
        <v>1321</v>
      </c>
      <c r="B1291" s="9">
        <v>46084</v>
      </c>
      <c r="C1291" s="4" t="s">
        <v>18</v>
      </c>
      <c r="D1291" s="4" t="s">
        <v>21</v>
      </c>
      <c r="E1291" s="4">
        <v>0</v>
      </c>
      <c r="F1291" s="4">
        <v>39</v>
      </c>
      <c r="G1291" s="4">
        <v>39</v>
      </c>
      <c r="H1291" s="4">
        <v>39</v>
      </c>
      <c r="I1291" s="4">
        <v>0</v>
      </c>
      <c r="J1291" s="4">
        <v>0</v>
      </c>
      <c r="K1291" s="4">
        <v>0</v>
      </c>
      <c r="L1291" s="4">
        <v>1.2</v>
      </c>
      <c r="M1291" s="4">
        <v>0.95</v>
      </c>
      <c r="N1291" s="4">
        <v>0.99</v>
      </c>
      <c r="O1291" s="4">
        <v>4.5999999999999996</v>
      </c>
      <c r="P1291" s="4">
        <v>0.68100000000000005</v>
      </c>
      <c r="Q1291" s="5">
        <v>1</v>
      </c>
      <c r="R1291" s="4" t="str">
        <f>TRIM(tblOperations[[#This Row],[Region]])</f>
        <v>Scotland</v>
      </c>
      <c r="S1291" s="4" t="str">
        <f>TRIM(tblOperations[[#This Row],[Team]])</f>
        <v>Facilities Response</v>
      </c>
      <c r="T1291" s="4" t="str">
        <f>_xlfn.XLOOKUP(R1291,tblRegionReference[Region],tblRegionReference[Area],"Not Found")</f>
        <v>North</v>
      </c>
      <c r="U1291" s="4" t="str">
        <f>IF(tblOperations[[#This Row],[Completion_Rate]]&gt;=_xlfn.XLOOKUP("Completion Rate",tblKPITargets[KPI_Name],tblKPITargets[Target_Value]),"Met","Below Target")</f>
        <v>Met</v>
      </c>
      <c r="V1291" t="str">
        <f>IF(tblOperations[[#This Row],[SLA_Compliance]]&gt;=_xlfn.XLOOKUP('04_References'!$A$3,tblKPITargets[KPI_Name],tblKPITargets[Target_Value]),"Met","Below Target")</f>
        <v>Met</v>
      </c>
      <c r="W1291" t="str">
        <f>IF(tblOperations[[#This Row],[Quality_Pass_Rate]]&gt;=_xlfn.XLOOKUP('04_References'!$A$4,tblKPITargets[KPI_Name],tblKPITargets[Target_Value]),"Met","Below Target")</f>
        <v>Met</v>
      </c>
      <c r="X1291" t="str">
        <f>IF(tblOperations[[#This Row],[Average_Completion_Days]]&lt;=_xlfn.XLOOKUP('04_References'!$A$7,tblKPITargets[KPI_Name],tblKPITargets[Target_Value]),"Met","Below Target")</f>
        <v>Met</v>
      </c>
      <c r="Y1291" t="str">
        <f>IF(tblOperations[[#This Row],[Closing_Backlog]]&lt;=_xlfn.XLOOKUP('04_References'!$A$8,tblKPITargets[KPI_Name],tblKPITargets[Target_Value]),"Met","Below Target")</f>
        <v>Met</v>
      </c>
    </row>
    <row r="1292" spans="1:25">
      <c r="A1292" s="6" t="s">
        <v>1322</v>
      </c>
      <c r="B1292" s="7">
        <v>46084</v>
      </c>
      <c r="C1292" s="2" t="s">
        <v>18</v>
      </c>
      <c r="D1292" s="2" t="s">
        <v>23</v>
      </c>
      <c r="E1292" s="2">
        <v>359</v>
      </c>
      <c r="F1292" s="2">
        <v>24</v>
      </c>
      <c r="G1292" s="2">
        <v>383</v>
      </c>
      <c r="H1292" s="2">
        <v>40</v>
      </c>
      <c r="I1292" s="2">
        <v>343</v>
      </c>
      <c r="J1292" s="2">
        <v>0</v>
      </c>
      <c r="K1292" s="2">
        <v>0</v>
      </c>
      <c r="L1292" s="2">
        <v>8</v>
      </c>
      <c r="M1292" s="2">
        <v>0.6</v>
      </c>
      <c r="N1292" s="2">
        <v>0.96699999999999997</v>
      </c>
      <c r="O1292" s="2">
        <v>2.5</v>
      </c>
      <c r="P1292" s="2">
        <v>0.73799999999999999</v>
      </c>
      <c r="Q1292" s="3">
        <v>0.104</v>
      </c>
      <c r="R1292" s="4" t="str">
        <f>TRIM(tblOperations[[#This Row],[Region]])</f>
        <v>Scotland</v>
      </c>
      <c r="S1292" s="4" t="str">
        <f>TRIM(tblOperations[[#This Row],[Team]])</f>
        <v>Estates Support</v>
      </c>
      <c r="T1292" s="4" t="str">
        <f>_xlfn.XLOOKUP(R1292,tblRegionReference[Region],tblRegionReference[Area],"Not Found")</f>
        <v>North</v>
      </c>
      <c r="U1292" s="4" t="str">
        <f>IF(tblOperations[[#This Row],[Completion_Rate]]&gt;=_xlfn.XLOOKUP("Completion Rate",tblKPITargets[KPI_Name],tblKPITargets[Target_Value]),"Met","Below Target")</f>
        <v>Below Target</v>
      </c>
      <c r="V1292" t="str">
        <f>IF(tblOperations[[#This Row],[SLA_Compliance]]&gt;=_xlfn.XLOOKUP('04_References'!$A$3,tblKPITargets[KPI_Name],tblKPITargets[Target_Value]),"Met","Below Target")</f>
        <v>Below Target</v>
      </c>
      <c r="W1292" t="str">
        <f>IF(tblOperations[[#This Row],[Quality_Pass_Rate]]&gt;=_xlfn.XLOOKUP('04_References'!$A$4,tblKPITargets[KPI_Name],tblKPITargets[Target_Value]),"Met","Below Target")</f>
        <v>Met</v>
      </c>
      <c r="X1292" t="str">
        <f>IF(tblOperations[[#This Row],[Average_Completion_Days]]&lt;=_xlfn.XLOOKUP('04_References'!$A$7,tblKPITargets[KPI_Name],tblKPITargets[Target_Value]),"Met","Below Target")</f>
        <v>Below Target</v>
      </c>
      <c r="Y1292" t="str">
        <f>IF(tblOperations[[#This Row],[Closing_Backlog]]&lt;=_xlfn.XLOOKUP('04_References'!$A$8,tblKPITargets[KPI_Name],tblKPITargets[Target_Value]),"Met","Below Target")</f>
        <v>Below Target</v>
      </c>
    </row>
    <row r="1293" spans="1:25">
      <c r="A1293" s="8" t="s">
        <v>1323</v>
      </c>
      <c r="B1293" s="9">
        <v>46084</v>
      </c>
      <c r="C1293" s="4" t="s">
        <v>18</v>
      </c>
      <c r="D1293" s="4" t="s">
        <v>25</v>
      </c>
      <c r="E1293" s="4">
        <v>0</v>
      </c>
      <c r="F1293" s="4">
        <v>29</v>
      </c>
      <c r="G1293" s="4">
        <v>29</v>
      </c>
      <c r="H1293" s="4">
        <v>29</v>
      </c>
      <c r="I1293" s="4">
        <v>0</v>
      </c>
      <c r="J1293" s="4">
        <v>0</v>
      </c>
      <c r="K1293" s="4">
        <v>0</v>
      </c>
      <c r="L1293" s="4">
        <v>1.3</v>
      </c>
      <c r="M1293" s="4">
        <v>0.95699999999999996</v>
      </c>
      <c r="N1293" s="4">
        <v>0.96799999999999997</v>
      </c>
      <c r="O1293" s="4">
        <v>4.5999999999999996</v>
      </c>
      <c r="P1293" s="4">
        <v>0.65900000000000003</v>
      </c>
      <c r="Q1293" s="5">
        <v>1</v>
      </c>
      <c r="R1293" s="4" t="str">
        <f>TRIM(tblOperations[[#This Row],[Region]])</f>
        <v>Scotland</v>
      </c>
      <c r="S1293" s="4" t="str">
        <f>TRIM(tblOperations[[#This Row],[Team]])</f>
        <v>Workplace Projects</v>
      </c>
      <c r="T1293" s="4" t="str">
        <f>_xlfn.XLOOKUP(R1293,tblRegionReference[Region],tblRegionReference[Area],"Not Found")</f>
        <v>North</v>
      </c>
      <c r="U1293" s="4" t="str">
        <f>IF(tblOperations[[#This Row],[Completion_Rate]]&gt;=_xlfn.XLOOKUP("Completion Rate",tblKPITargets[KPI_Name],tblKPITargets[Target_Value]),"Met","Below Target")</f>
        <v>Met</v>
      </c>
      <c r="V1293" t="str">
        <f>IF(tblOperations[[#This Row],[SLA_Compliance]]&gt;=_xlfn.XLOOKUP('04_References'!$A$3,tblKPITargets[KPI_Name],tblKPITargets[Target_Value]),"Met","Below Target")</f>
        <v>Met</v>
      </c>
      <c r="W1293" t="str">
        <f>IF(tblOperations[[#This Row],[Quality_Pass_Rate]]&gt;=_xlfn.XLOOKUP('04_References'!$A$4,tblKPITargets[KPI_Name],tblKPITargets[Target_Value]),"Met","Below Target")</f>
        <v>Met</v>
      </c>
      <c r="X1293" t="str">
        <f>IF(tblOperations[[#This Row],[Average_Completion_Days]]&lt;=_xlfn.XLOOKUP('04_References'!$A$7,tblKPITargets[KPI_Name],tblKPITargets[Target_Value]),"Met","Below Target")</f>
        <v>Met</v>
      </c>
      <c r="Y1293" t="str">
        <f>IF(tblOperations[[#This Row],[Closing_Backlog]]&lt;=_xlfn.XLOOKUP('04_References'!$A$8,tblKPITargets[KPI_Name],tblKPITargets[Target_Value]),"Met","Below Target")</f>
        <v>Met</v>
      </c>
    </row>
    <row r="1294" spans="1:25">
      <c r="A1294" s="6" t="s">
        <v>1324</v>
      </c>
      <c r="B1294" s="7">
        <v>46084</v>
      </c>
      <c r="C1294" s="2" t="s">
        <v>27</v>
      </c>
      <c r="D1294" s="2" t="s">
        <v>19</v>
      </c>
      <c r="E1294" s="2">
        <v>23</v>
      </c>
      <c r="F1294" s="2">
        <v>42</v>
      </c>
      <c r="G1294" s="2">
        <v>65</v>
      </c>
      <c r="H1294" s="2">
        <v>45</v>
      </c>
      <c r="I1294" s="2">
        <v>20</v>
      </c>
      <c r="J1294" s="2">
        <v>0</v>
      </c>
      <c r="K1294" s="2">
        <v>0</v>
      </c>
      <c r="L1294" s="2">
        <v>3.3</v>
      </c>
      <c r="M1294" s="2">
        <v>0.86699999999999999</v>
      </c>
      <c r="N1294" s="2">
        <v>0.97699999999999998</v>
      </c>
      <c r="O1294" s="2">
        <v>3.6</v>
      </c>
      <c r="P1294" s="2">
        <v>0.79600000000000004</v>
      </c>
      <c r="Q1294" s="3">
        <v>0.69199999999999995</v>
      </c>
      <c r="R1294" s="4" t="str">
        <f>TRIM(tblOperations[[#This Row],[Region]])</f>
        <v>North East</v>
      </c>
      <c r="S1294" s="4" t="str">
        <f>TRIM(tblOperations[[#This Row],[Team]])</f>
        <v>Workplace Services</v>
      </c>
      <c r="T1294" s="4" t="str">
        <f>_xlfn.XLOOKUP(R1294,tblRegionReference[Region],tblRegionReference[Area],"Not Found")</f>
        <v>North</v>
      </c>
      <c r="U1294" s="4" t="str">
        <f>IF(tblOperations[[#This Row],[Completion_Rate]]&gt;=_xlfn.XLOOKUP("Completion Rate",tblKPITargets[KPI_Name],tblKPITargets[Target_Value]),"Met","Below Target")</f>
        <v>Below Target</v>
      </c>
      <c r="V1294" t="str">
        <f>IF(tblOperations[[#This Row],[SLA_Compliance]]&gt;=_xlfn.XLOOKUP('04_References'!$A$3,tblKPITargets[KPI_Name],tblKPITargets[Target_Value]),"Met","Below Target")</f>
        <v>Below Target</v>
      </c>
      <c r="W1294" t="str">
        <f>IF(tblOperations[[#This Row],[Quality_Pass_Rate]]&gt;=_xlfn.XLOOKUP('04_References'!$A$4,tblKPITargets[KPI_Name],tblKPITargets[Target_Value]),"Met","Below Target")</f>
        <v>Met</v>
      </c>
      <c r="X1294" t="str">
        <f>IF(tblOperations[[#This Row],[Average_Completion_Days]]&lt;=_xlfn.XLOOKUP('04_References'!$A$7,tblKPITargets[KPI_Name],tblKPITargets[Target_Value]),"Met","Below Target")</f>
        <v>Below Target</v>
      </c>
      <c r="Y1294" t="str">
        <f>IF(tblOperations[[#This Row],[Closing_Backlog]]&lt;=_xlfn.XLOOKUP('04_References'!$A$8,tblKPITargets[KPI_Name],tblKPITargets[Target_Value]),"Met","Below Target")</f>
        <v>Below Target</v>
      </c>
    </row>
    <row r="1295" spans="1:25">
      <c r="A1295" s="8" t="s">
        <v>1325</v>
      </c>
      <c r="B1295" s="9">
        <v>46084</v>
      </c>
      <c r="C1295" s="4" t="s">
        <v>27</v>
      </c>
      <c r="D1295" s="4" t="s">
        <v>21</v>
      </c>
      <c r="E1295" s="4">
        <v>0</v>
      </c>
      <c r="F1295" s="4">
        <v>36</v>
      </c>
      <c r="G1295" s="4">
        <v>36</v>
      </c>
      <c r="H1295" s="4">
        <v>36</v>
      </c>
      <c r="I1295" s="4">
        <v>0</v>
      </c>
      <c r="J1295" s="4">
        <v>1</v>
      </c>
      <c r="K1295" s="4">
        <v>0</v>
      </c>
      <c r="L1295" s="4">
        <v>1.1000000000000001</v>
      </c>
      <c r="M1295" s="4">
        <v>0.96799999999999997</v>
      </c>
      <c r="N1295" s="4">
        <v>0.98</v>
      </c>
      <c r="O1295" s="4">
        <v>4.3</v>
      </c>
      <c r="P1295" s="4">
        <v>0.68100000000000005</v>
      </c>
      <c r="Q1295" s="5">
        <v>1</v>
      </c>
      <c r="R1295" s="4" t="str">
        <f>TRIM(tblOperations[[#This Row],[Region]])</f>
        <v>North East</v>
      </c>
      <c r="S1295" s="4" t="str">
        <f>TRIM(tblOperations[[#This Row],[Team]])</f>
        <v>Facilities Response</v>
      </c>
      <c r="T1295" s="4" t="str">
        <f>_xlfn.XLOOKUP(R1295,tblRegionReference[Region],tblRegionReference[Area],"Not Found")</f>
        <v>North</v>
      </c>
      <c r="U1295" s="4" t="str">
        <f>IF(tblOperations[[#This Row],[Completion_Rate]]&gt;=_xlfn.XLOOKUP("Completion Rate",tblKPITargets[KPI_Name],tblKPITargets[Target_Value]),"Met","Below Target")</f>
        <v>Met</v>
      </c>
      <c r="V1295" t="str">
        <f>IF(tblOperations[[#This Row],[SLA_Compliance]]&gt;=_xlfn.XLOOKUP('04_References'!$A$3,tblKPITargets[KPI_Name],tblKPITargets[Target_Value]),"Met","Below Target")</f>
        <v>Met</v>
      </c>
      <c r="W1295" t="str">
        <f>IF(tblOperations[[#This Row],[Quality_Pass_Rate]]&gt;=_xlfn.XLOOKUP('04_References'!$A$4,tblKPITargets[KPI_Name],tblKPITargets[Target_Value]),"Met","Below Target")</f>
        <v>Met</v>
      </c>
      <c r="X1295" t="str">
        <f>IF(tblOperations[[#This Row],[Average_Completion_Days]]&lt;=_xlfn.XLOOKUP('04_References'!$A$7,tblKPITargets[KPI_Name],tblKPITargets[Target_Value]),"Met","Below Target")</f>
        <v>Met</v>
      </c>
      <c r="Y1295" t="str">
        <f>IF(tblOperations[[#This Row],[Closing_Backlog]]&lt;=_xlfn.XLOOKUP('04_References'!$A$8,tblKPITargets[KPI_Name],tblKPITargets[Target_Value]),"Met","Below Target")</f>
        <v>Met</v>
      </c>
    </row>
    <row r="1296" spans="1:25">
      <c r="A1296" s="6" t="s">
        <v>1326</v>
      </c>
      <c r="B1296" s="7">
        <v>46084</v>
      </c>
      <c r="C1296" s="2" t="s">
        <v>27</v>
      </c>
      <c r="D1296" s="2" t="s">
        <v>23</v>
      </c>
      <c r="E1296" s="2">
        <v>873</v>
      </c>
      <c r="F1296" s="2">
        <v>33</v>
      </c>
      <c r="G1296" s="2">
        <v>906</v>
      </c>
      <c r="H1296" s="2">
        <v>23</v>
      </c>
      <c r="I1296" s="2">
        <v>883</v>
      </c>
      <c r="J1296" s="2">
        <v>0</v>
      </c>
      <c r="K1296" s="2">
        <v>0</v>
      </c>
      <c r="L1296" s="2">
        <v>8</v>
      </c>
      <c r="M1296" s="2">
        <v>0.6</v>
      </c>
      <c r="N1296" s="2">
        <v>0.98699999999999999</v>
      </c>
      <c r="O1296" s="2">
        <v>2.5</v>
      </c>
      <c r="P1296" s="2">
        <v>0.67200000000000004</v>
      </c>
      <c r="Q1296" s="3">
        <v>2.5000000000000001E-2</v>
      </c>
      <c r="R1296" s="4" t="str">
        <f>TRIM(tblOperations[[#This Row],[Region]])</f>
        <v>North East</v>
      </c>
      <c r="S1296" s="4" t="str">
        <f>TRIM(tblOperations[[#This Row],[Team]])</f>
        <v>Estates Support</v>
      </c>
      <c r="T1296" s="4" t="str">
        <f>_xlfn.XLOOKUP(R1296,tblRegionReference[Region],tblRegionReference[Area],"Not Found")</f>
        <v>North</v>
      </c>
      <c r="U1296" s="4" t="str">
        <f>IF(tblOperations[[#This Row],[Completion_Rate]]&gt;=_xlfn.XLOOKUP("Completion Rate",tblKPITargets[KPI_Name],tblKPITargets[Target_Value]),"Met","Below Target")</f>
        <v>Below Target</v>
      </c>
      <c r="V1296" t="str">
        <f>IF(tblOperations[[#This Row],[SLA_Compliance]]&gt;=_xlfn.XLOOKUP('04_References'!$A$3,tblKPITargets[KPI_Name],tblKPITargets[Target_Value]),"Met","Below Target")</f>
        <v>Below Target</v>
      </c>
      <c r="W1296" t="str">
        <f>IF(tblOperations[[#This Row],[Quality_Pass_Rate]]&gt;=_xlfn.XLOOKUP('04_References'!$A$4,tblKPITargets[KPI_Name],tblKPITargets[Target_Value]),"Met","Below Target")</f>
        <v>Met</v>
      </c>
      <c r="X1296" t="str">
        <f>IF(tblOperations[[#This Row],[Average_Completion_Days]]&lt;=_xlfn.XLOOKUP('04_References'!$A$7,tblKPITargets[KPI_Name],tblKPITargets[Target_Value]),"Met","Below Target")</f>
        <v>Below Target</v>
      </c>
      <c r="Y1296" t="str">
        <f>IF(tblOperations[[#This Row],[Closing_Backlog]]&lt;=_xlfn.XLOOKUP('04_References'!$A$8,tblKPITargets[KPI_Name],tblKPITargets[Target_Value]),"Met","Below Target")</f>
        <v>Below Target</v>
      </c>
    </row>
    <row r="1297" spans="1:25">
      <c r="A1297" s="8" t="s">
        <v>1327</v>
      </c>
      <c r="B1297" s="9">
        <v>46084</v>
      </c>
      <c r="C1297" s="4" t="s">
        <v>27</v>
      </c>
      <c r="D1297" s="4" t="s">
        <v>25</v>
      </c>
      <c r="E1297" s="4">
        <v>64</v>
      </c>
      <c r="F1297" s="4">
        <v>28</v>
      </c>
      <c r="G1297" s="4">
        <v>92</v>
      </c>
      <c r="H1297" s="4">
        <v>28</v>
      </c>
      <c r="I1297" s="4">
        <v>64</v>
      </c>
      <c r="J1297" s="4">
        <v>0</v>
      </c>
      <c r="K1297" s="4">
        <v>0</v>
      </c>
      <c r="L1297" s="4">
        <v>6.2</v>
      </c>
      <c r="M1297" s="4">
        <v>0.60099999999999998</v>
      </c>
      <c r="N1297" s="4">
        <v>0.94799999999999995</v>
      </c>
      <c r="O1297" s="4">
        <v>2.5</v>
      </c>
      <c r="P1297" s="4">
        <v>0.73199999999999998</v>
      </c>
      <c r="Q1297" s="5">
        <v>0.30399999999999999</v>
      </c>
      <c r="R1297" s="4" t="str">
        <f>TRIM(tblOperations[[#This Row],[Region]])</f>
        <v>North East</v>
      </c>
      <c r="S1297" s="4" t="str">
        <f>TRIM(tblOperations[[#This Row],[Team]])</f>
        <v>Workplace Projects</v>
      </c>
      <c r="T1297" s="4" t="str">
        <f>_xlfn.XLOOKUP(R1297,tblRegionReference[Region],tblRegionReference[Area],"Not Found")</f>
        <v>North</v>
      </c>
      <c r="U1297" s="4" t="str">
        <f>IF(tblOperations[[#This Row],[Completion_Rate]]&gt;=_xlfn.XLOOKUP("Completion Rate",tblKPITargets[KPI_Name],tblKPITargets[Target_Value]),"Met","Below Target")</f>
        <v>Below Target</v>
      </c>
      <c r="V1297" t="str">
        <f>IF(tblOperations[[#This Row],[SLA_Compliance]]&gt;=_xlfn.XLOOKUP('04_References'!$A$3,tblKPITargets[KPI_Name],tblKPITargets[Target_Value]),"Met","Below Target")</f>
        <v>Below Target</v>
      </c>
      <c r="W1297" t="str">
        <f>IF(tblOperations[[#This Row],[Quality_Pass_Rate]]&gt;=_xlfn.XLOOKUP('04_References'!$A$4,tblKPITargets[KPI_Name],tblKPITargets[Target_Value]),"Met","Below Target")</f>
        <v>Below Target</v>
      </c>
      <c r="X1297" t="str">
        <f>IF(tblOperations[[#This Row],[Average_Completion_Days]]&lt;=_xlfn.XLOOKUP('04_References'!$A$7,tblKPITargets[KPI_Name],tblKPITargets[Target_Value]),"Met","Below Target")</f>
        <v>Below Target</v>
      </c>
      <c r="Y1297" t="str">
        <f>IF(tblOperations[[#This Row],[Closing_Backlog]]&lt;=_xlfn.XLOOKUP('04_References'!$A$8,tblKPITargets[KPI_Name],tblKPITargets[Target_Value]),"Met","Below Target")</f>
        <v>Below Target</v>
      </c>
    </row>
    <row r="1298" spans="1:25">
      <c r="A1298" s="6" t="s">
        <v>1328</v>
      </c>
      <c r="B1298" s="7">
        <v>46084</v>
      </c>
      <c r="C1298" s="2" t="s">
        <v>32</v>
      </c>
      <c r="D1298" s="2" t="s">
        <v>19</v>
      </c>
      <c r="E1298" s="2">
        <v>384</v>
      </c>
      <c r="F1298" s="2">
        <v>30</v>
      </c>
      <c r="G1298" s="2">
        <v>414</v>
      </c>
      <c r="H1298" s="2">
        <v>31</v>
      </c>
      <c r="I1298" s="2">
        <v>383</v>
      </c>
      <c r="J1298" s="2">
        <v>0</v>
      </c>
      <c r="K1298" s="2">
        <v>0</v>
      </c>
      <c r="L1298" s="2">
        <v>8</v>
      </c>
      <c r="M1298" s="2">
        <v>0.6</v>
      </c>
      <c r="N1298" s="2">
        <v>0.98799999999999999</v>
      </c>
      <c r="O1298" s="2">
        <v>2.5</v>
      </c>
      <c r="P1298" s="2">
        <v>0.81899999999999995</v>
      </c>
      <c r="Q1298" s="3">
        <v>7.4999999999999997E-2</v>
      </c>
      <c r="R1298" s="4" t="str">
        <f>TRIM(tblOperations[[#This Row],[Region]])</f>
        <v>North West</v>
      </c>
      <c r="S1298" s="4" t="str">
        <f>TRIM(tblOperations[[#This Row],[Team]])</f>
        <v>Workplace Services</v>
      </c>
      <c r="T1298" s="4" t="str">
        <f>_xlfn.XLOOKUP(R1298,tblRegionReference[Region],tblRegionReference[Area],"Not Found")</f>
        <v>North</v>
      </c>
      <c r="U1298" s="4" t="str">
        <f>IF(tblOperations[[#This Row],[Completion_Rate]]&gt;=_xlfn.XLOOKUP("Completion Rate",tblKPITargets[KPI_Name],tblKPITargets[Target_Value]),"Met","Below Target")</f>
        <v>Below Target</v>
      </c>
      <c r="V1298" t="str">
        <f>IF(tblOperations[[#This Row],[SLA_Compliance]]&gt;=_xlfn.XLOOKUP('04_References'!$A$3,tblKPITargets[KPI_Name],tblKPITargets[Target_Value]),"Met","Below Target")</f>
        <v>Below Target</v>
      </c>
      <c r="W1298" t="str">
        <f>IF(tblOperations[[#This Row],[Quality_Pass_Rate]]&gt;=_xlfn.XLOOKUP('04_References'!$A$4,tblKPITargets[KPI_Name],tblKPITargets[Target_Value]),"Met","Below Target")</f>
        <v>Met</v>
      </c>
      <c r="X1298" t="str">
        <f>IF(tblOperations[[#This Row],[Average_Completion_Days]]&lt;=_xlfn.XLOOKUP('04_References'!$A$7,tblKPITargets[KPI_Name],tblKPITargets[Target_Value]),"Met","Below Target")</f>
        <v>Below Target</v>
      </c>
      <c r="Y1298" t="str">
        <f>IF(tblOperations[[#This Row],[Closing_Backlog]]&lt;=_xlfn.XLOOKUP('04_References'!$A$8,tblKPITargets[KPI_Name],tblKPITargets[Target_Value]),"Met","Below Target")</f>
        <v>Below Target</v>
      </c>
    </row>
    <row r="1299" spans="1:25">
      <c r="A1299" s="8" t="s">
        <v>1329</v>
      </c>
      <c r="B1299" s="9">
        <v>46084</v>
      </c>
      <c r="C1299" s="4" t="s">
        <v>32</v>
      </c>
      <c r="D1299" s="4" t="s">
        <v>21</v>
      </c>
      <c r="E1299" s="4">
        <v>894</v>
      </c>
      <c r="F1299" s="4">
        <v>41</v>
      </c>
      <c r="G1299" s="4">
        <v>935</v>
      </c>
      <c r="H1299" s="4">
        <v>22</v>
      </c>
      <c r="I1299" s="4">
        <v>913</v>
      </c>
      <c r="J1299" s="4">
        <v>0</v>
      </c>
      <c r="K1299" s="4">
        <v>0</v>
      </c>
      <c r="L1299" s="4">
        <v>8</v>
      </c>
      <c r="M1299" s="4">
        <v>0.6</v>
      </c>
      <c r="N1299" s="4">
        <v>0.998</v>
      </c>
      <c r="O1299" s="4">
        <v>2.5</v>
      </c>
      <c r="P1299" s="4">
        <v>0.73699999999999999</v>
      </c>
      <c r="Q1299" s="5">
        <v>2.4E-2</v>
      </c>
      <c r="R1299" s="4" t="str">
        <f>TRIM(tblOperations[[#This Row],[Region]])</f>
        <v>North West</v>
      </c>
      <c r="S1299" s="4" t="str">
        <f>TRIM(tblOperations[[#This Row],[Team]])</f>
        <v>Facilities Response</v>
      </c>
      <c r="T1299" s="4" t="str">
        <f>_xlfn.XLOOKUP(R1299,tblRegionReference[Region],tblRegionReference[Area],"Not Found")</f>
        <v>North</v>
      </c>
      <c r="U1299" s="4" t="str">
        <f>IF(tblOperations[[#This Row],[Completion_Rate]]&gt;=_xlfn.XLOOKUP("Completion Rate",tblKPITargets[KPI_Name],tblKPITargets[Target_Value]),"Met","Below Target")</f>
        <v>Below Target</v>
      </c>
      <c r="V1299" t="str">
        <f>IF(tblOperations[[#This Row],[SLA_Compliance]]&gt;=_xlfn.XLOOKUP('04_References'!$A$3,tblKPITargets[KPI_Name],tblKPITargets[Target_Value]),"Met","Below Target")</f>
        <v>Below Target</v>
      </c>
      <c r="W1299" t="str">
        <f>IF(tblOperations[[#This Row],[Quality_Pass_Rate]]&gt;=_xlfn.XLOOKUP('04_References'!$A$4,tblKPITargets[KPI_Name],tblKPITargets[Target_Value]),"Met","Below Target")</f>
        <v>Met</v>
      </c>
      <c r="X1299" t="str">
        <f>IF(tblOperations[[#This Row],[Average_Completion_Days]]&lt;=_xlfn.XLOOKUP('04_References'!$A$7,tblKPITargets[KPI_Name],tblKPITargets[Target_Value]),"Met","Below Target")</f>
        <v>Below Target</v>
      </c>
      <c r="Y1299" t="str">
        <f>IF(tblOperations[[#This Row],[Closing_Backlog]]&lt;=_xlfn.XLOOKUP('04_References'!$A$8,tblKPITargets[KPI_Name],tblKPITargets[Target_Value]),"Met","Below Target")</f>
        <v>Below Target</v>
      </c>
    </row>
    <row r="1300" spans="1:25">
      <c r="A1300" s="6" t="s">
        <v>1330</v>
      </c>
      <c r="B1300" s="7">
        <v>46084</v>
      </c>
      <c r="C1300" s="2" t="s">
        <v>32</v>
      </c>
      <c r="D1300" s="2" t="s">
        <v>23</v>
      </c>
      <c r="E1300" s="2">
        <v>1048</v>
      </c>
      <c r="F1300" s="2">
        <v>57</v>
      </c>
      <c r="G1300" s="2">
        <v>1105</v>
      </c>
      <c r="H1300" s="2">
        <v>25</v>
      </c>
      <c r="I1300" s="2">
        <v>1080</v>
      </c>
      <c r="J1300" s="2">
        <v>0</v>
      </c>
      <c r="K1300" s="2">
        <v>0</v>
      </c>
      <c r="L1300" s="2">
        <v>8</v>
      </c>
      <c r="M1300" s="2">
        <v>0.6</v>
      </c>
      <c r="N1300" s="2">
        <v>0.996</v>
      </c>
      <c r="O1300" s="2">
        <v>2.5</v>
      </c>
      <c r="P1300" s="2">
        <v>0.64500000000000002</v>
      </c>
      <c r="Q1300" s="3">
        <v>2.3E-2</v>
      </c>
      <c r="R1300" s="4" t="str">
        <f>TRIM(tblOperations[[#This Row],[Region]])</f>
        <v>North West</v>
      </c>
      <c r="S1300" s="4" t="str">
        <f>TRIM(tblOperations[[#This Row],[Team]])</f>
        <v>Estates Support</v>
      </c>
      <c r="T1300" s="4" t="str">
        <f>_xlfn.XLOOKUP(R1300,tblRegionReference[Region],tblRegionReference[Area],"Not Found")</f>
        <v>North</v>
      </c>
      <c r="U1300" s="4" t="str">
        <f>IF(tblOperations[[#This Row],[Completion_Rate]]&gt;=_xlfn.XLOOKUP("Completion Rate",tblKPITargets[KPI_Name],tblKPITargets[Target_Value]),"Met","Below Target")</f>
        <v>Below Target</v>
      </c>
      <c r="V1300" t="str">
        <f>IF(tblOperations[[#This Row],[SLA_Compliance]]&gt;=_xlfn.XLOOKUP('04_References'!$A$3,tblKPITargets[KPI_Name],tblKPITargets[Target_Value]),"Met","Below Target")</f>
        <v>Below Target</v>
      </c>
      <c r="W1300" t="str">
        <f>IF(tblOperations[[#This Row],[Quality_Pass_Rate]]&gt;=_xlfn.XLOOKUP('04_References'!$A$4,tblKPITargets[KPI_Name],tblKPITargets[Target_Value]),"Met","Below Target")</f>
        <v>Met</v>
      </c>
      <c r="X1300" t="str">
        <f>IF(tblOperations[[#This Row],[Average_Completion_Days]]&lt;=_xlfn.XLOOKUP('04_References'!$A$7,tblKPITargets[KPI_Name],tblKPITargets[Target_Value]),"Met","Below Target")</f>
        <v>Below Target</v>
      </c>
      <c r="Y1300" t="str">
        <f>IF(tblOperations[[#This Row],[Closing_Backlog]]&lt;=_xlfn.XLOOKUP('04_References'!$A$8,tblKPITargets[KPI_Name],tblKPITargets[Target_Value]),"Met","Below Target")</f>
        <v>Below Target</v>
      </c>
    </row>
    <row r="1301" spans="1:25">
      <c r="A1301" s="8" t="s">
        <v>1331</v>
      </c>
      <c r="B1301" s="9">
        <v>46084</v>
      </c>
      <c r="C1301" s="4" t="s">
        <v>32</v>
      </c>
      <c r="D1301" s="4" t="s">
        <v>25</v>
      </c>
      <c r="E1301" s="4">
        <v>0</v>
      </c>
      <c r="F1301" s="4">
        <v>19</v>
      </c>
      <c r="G1301" s="4">
        <v>19</v>
      </c>
      <c r="H1301" s="4">
        <v>19</v>
      </c>
      <c r="I1301" s="4">
        <v>0</v>
      </c>
      <c r="J1301" s="4">
        <v>1</v>
      </c>
      <c r="K1301" s="4">
        <v>0</v>
      </c>
      <c r="L1301" s="4">
        <v>1.7</v>
      </c>
      <c r="M1301" s="4">
        <v>0.89100000000000001</v>
      </c>
      <c r="N1301" s="4">
        <v>0.99399999999999999</v>
      </c>
      <c r="O1301" s="4">
        <v>4.5</v>
      </c>
      <c r="P1301" s="4">
        <v>0.752</v>
      </c>
      <c r="Q1301" s="5">
        <v>1</v>
      </c>
      <c r="R1301" s="4" t="str">
        <f>TRIM(tblOperations[[#This Row],[Region]])</f>
        <v>North West</v>
      </c>
      <c r="S1301" s="4" t="str">
        <f>TRIM(tblOperations[[#This Row],[Team]])</f>
        <v>Workplace Projects</v>
      </c>
      <c r="T1301" s="4" t="str">
        <f>_xlfn.XLOOKUP(R1301,tblRegionReference[Region],tblRegionReference[Area],"Not Found")</f>
        <v>North</v>
      </c>
      <c r="U1301" s="4" t="str">
        <f>IF(tblOperations[[#This Row],[Completion_Rate]]&gt;=_xlfn.XLOOKUP("Completion Rate",tblKPITargets[KPI_Name],tblKPITargets[Target_Value]),"Met","Below Target")</f>
        <v>Met</v>
      </c>
      <c r="V1301" t="str">
        <f>IF(tblOperations[[#This Row],[SLA_Compliance]]&gt;=_xlfn.XLOOKUP('04_References'!$A$3,tblKPITargets[KPI_Name],tblKPITargets[Target_Value]),"Met","Below Target")</f>
        <v>Below Target</v>
      </c>
      <c r="W1301" t="str">
        <f>IF(tblOperations[[#This Row],[Quality_Pass_Rate]]&gt;=_xlfn.XLOOKUP('04_References'!$A$4,tblKPITargets[KPI_Name],tblKPITargets[Target_Value]),"Met","Below Target")</f>
        <v>Met</v>
      </c>
      <c r="X1301" t="str">
        <f>IF(tblOperations[[#This Row],[Average_Completion_Days]]&lt;=_xlfn.XLOOKUP('04_References'!$A$7,tblKPITargets[KPI_Name],tblKPITargets[Target_Value]),"Met","Below Target")</f>
        <v>Met</v>
      </c>
      <c r="Y1301" t="str">
        <f>IF(tblOperations[[#This Row],[Closing_Backlog]]&lt;=_xlfn.XLOOKUP('04_References'!$A$8,tblKPITargets[KPI_Name],tblKPITargets[Target_Value]),"Met","Below Target")</f>
        <v>Met</v>
      </c>
    </row>
    <row r="1302" spans="1:25">
      <c r="A1302" s="6" t="s">
        <v>1332</v>
      </c>
      <c r="B1302" s="7">
        <v>46084</v>
      </c>
      <c r="C1302" s="2" t="s">
        <v>37</v>
      </c>
      <c r="D1302" s="2" t="s">
        <v>19</v>
      </c>
      <c r="E1302" s="2">
        <v>6</v>
      </c>
      <c r="F1302" s="2">
        <v>36</v>
      </c>
      <c r="G1302" s="2">
        <v>42</v>
      </c>
      <c r="H1302" s="2">
        <v>42</v>
      </c>
      <c r="I1302" s="2">
        <v>0</v>
      </c>
      <c r="J1302" s="2">
        <v>1</v>
      </c>
      <c r="K1302" s="2">
        <v>0</v>
      </c>
      <c r="L1302" s="2">
        <v>1.5</v>
      </c>
      <c r="M1302" s="2">
        <v>0.91500000000000004</v>
      </c>
      <c r="N1302" s="2">
        <v>1</v>
      </c>
      <c r="O1302" s="2">
        <v>4.7</v>
      </c>
      <c r="P1302" s="2">
        <v>0.747</v>
      </c>
      <c r="Q1302" s="3">
        <v>1</v>
      </c>
      <c r="R1302" s="4" t="str">
        <f>TRIM(tblOperations[[#This Row],[Region]])</f>
        <v>Midlands</v>
      </c>
      <c r="S1302" s="4" t="str">
        <f>TRIM(tblOperations[[#This Row],[Team]])</f>
        <v>Workplace Services</v>
      </c>
      <c r="T1302" s="4" t="str">
        <f>_xlfn.XLOOKUP(R1302,tblRegionReference[Region],tblRegionReference[Area],"Not Found")</f>
        <v>Central</v>
      </c>
      <c r="U1302" s="4" t="str">
        <f>IF(tblOperations[[#This Row],[Completion_Rate]]&gt;=_xlfn.XLOOKUP("Completion Rate",tblKPITargets[KPI_Name],tblKPITargets[Target_Value]),"Met","Below Target")</f>
        <v>Met</v>
      </c>
      <c r="V1302" t="str">
        <f>IF(tblOperations[[#This Row],[SLA_Compliance]]&gt;=_xlfn.XLOOKUP('04_References'!$A$3,tblKPITargets[KPI_Name],tblKPITargets[Target_Value]),"Met","Below Target")</f>
        <v>Below Target</v>
      </c>
      <c r="W1302" t="str">
        <f>IF(tblOperations[[#This Row],[Quality_Pass_Rate]]&gt;=_xlfn.XLOOKUP('04_References'!$A$4,tblKPITargets[KPI_Name],tblKPITargets[Target_Value]),"Met","Below Target")</f>
        <v>Met</v>
      </c>
      <c r="X1302" t="str">
        <f>IF(tblOperations[[#This Row],[Average_Completion_Days]]&lt;=_xlfn.XLOOKUP('04_References'!$A$7,tblKPITargets[KPI_Name],tblKPITargets[Target_Value]),"Met","Below Target")</f>
        <v>Met</v>
      </c>
      <c r="Y1302" t="str">
        <f>IF(tblOperations[[#This Row],[Closing_Backlog]]&lt;=_xlfn.XLOOKUP('04_References'!$A$8,tblKPITargets[KPI_Name],tblKPITargets[Target_Value]),"Met","Below Target")</f>
        <v>Met</v>
      </c>
    </row>
    <row r="1303" spans="1:25">
      <c r="A1303" s="8" t="s">
        <v>1333</v>
      </c>
      <c r="B1303" s="9">
        <v>46084</v>
      </c>
      <c r="C1303" s="4" t="s">
        <v>37</v>
      </c>
      <c r="D1303" s="4" t="s">
        <v>21</v>
      </c>
      <c r="E1303" s="4">
        <v>519</v>
      </c>
      <c r="F1303" s="4">
        <v>39</v>
      </c>
      <c r="G1303" s="4">
        <v>558</v>
      </c>
      <c r="H1303" s="4">
        <v>40</v>
      </c>
      <c r="I1303" s="4">
        <v>518</v>
      </c>
      <c r="J1303" s="4">
        <v>0</v>
      </c>
      <c r="K1303" s="4">
        <v>0</v>
      </c>
      <c r="L1303" s="4">
        <v>8</v>
      </c>
      <c r="M1303" s="4">
        <v>0.6</v>
      </c>
      <c r="N1303" s="4">
        <v>0.97899999999999998</v>
      </c>
      <c r="O1303" s="4">
        <v>2.5</v>
      </c>
      <c r="P1303" s="4">
        <v>0.75600000000000001</v>
      </c>
      <c r="Q1303" s="5">
        <v>7.1999999999999995E-2</v>
      </c>
      <c r="R1303" s="4" t="str">
        <f>TRIM(tblOperations[[#This Row],[Region]])</f>
        <v>Midlands</v>
      </c>
      <c r="S1303" s="4" t="str">
        <f>TRIM(tblOperations[[#This Row],[Team]])</f>
        <v>Facilities Response</v>
      </c>
      <c r="T1303" s="4" t="str">
        <f>_xlfn.XLOOKUP(R1303,tblRegionReference[Region],tblRegionReference[Area],"Not Found")</f>
        <v>Central</v>
      </c>
      <c r="U1303" s="4" t="str">
        <f>IF(tblOperations[[#This Row],[Completion_Rate]]&gt;=_xlfn.XLOOKUP("Completion Rate",tblKPITargets[KPI_Name],tblKPITargets[Target_Value]),"Met","Below Target")</f>
        <v>Below Target</v>
      </c>
      <c r="V1303" t="str">
        <f>IF(tblOperations[[#This Row],[SLA_Compliance]]&gt;=_xlfn.XLOOKUP('04_References'!$A$3,tblKPITargets[KPI_Name],tblKPITargets[Target_Value]),"Met","Below Target")</f>
        <v>Below Target</v>
      </c>
      <c r="W1303" t="str">
        <f>IF(tblOperations[[#This Row],[Quality_Pass_Rate]]&gt;=_xlfn.XLOOKUP('04_References'!$A$4,tblKPITargets[KPI_Name],tblKPITargets[Target_Value]),"Met","Below Target")</f>
        <v>Met</v>
      </c>
      <c r="X1303" t="str">
        <f>IF(tblOperations[[#This Row],[Average_Completion_Days]]&lt;=_xlfn.XLOOKUP('04_References'!$A$7,tblKPITargets[KPI_Name],tblKPITargets[Target_Value]),"Met","Below Target")</f>
        <v>Below Target</v>
      </c>
      <c r="Y1303" t="str">
        <f>IF(tblOperations[[#This Row],[Closing_Backlog]]&lt;=_xlfn.XLOOKUP('04_References'!$A$8,tblKPITargets[KPI_Name],tblKPITargets[Target_Value]),"Met","Below Target")</f>
        <v>Below Target</v>
      </c>
    </row>
    <row r="1304" spans="1:25">
      <c r="A1304" s="6" t="s">
        <v>1334</v>
      </c>
      <c r="B1304" s="7">
        <v>46084</v>
      </c>
      <c r="C1304" s="2" t="s">
        <v>37</v>
      </c>
      <c r="D1304" s="2" t="s">
        <v>23</v>
      </c>
      <c r="E1304" s="2">
        <v>242</v>
      </c>
      <c r="F1304" s="2">
        <v>36</v>
      </c>
      <c r="G1304" s="2">
        <v>278</v>
      </c>
      <c r="H1304" s="2">
        <v>35</v>
      </c>
      <c r="I1304" s="2">
        <v>243</v>
      </c>
      <c r="J1304" s="2">
        <v>0</v>
      </c>
      <c r="K1304" s="2">
        <v>0</v>
      </c>
      <c r="L1304" s="2">
        <v>8</v>
      </c>
      <c r="M1304" s="2">
        <v>0.6</v>
      </c>
      <c r="N1304" s="2">
        <v>0.97699999999999998</v>
      </c>
      <c r="O1304" s="2">
        <v>2.5</v>
      </c>
      <c r="P1304" s="2">
        <v>0.65400000000000003</v>
      </c>
      <c r="Q1304" s="3">
        <v>0.126</v>
      </c>
      <c r="R1304" s="4" t="str">
        <f>TRIM(tblOperations[[#This Row],[Region]])</f>
        <v>Midlands</v>
      </c>
      <c r="S1304" s="4" t="str">
        <f>TRIM(tblOperations[[#This Row],[Team]])</f>
        <v>Estates Support</v>
      </c>
      <c r="T1304" s="4" t="str">
        <f>_xlfn.XLOOKUP(R1304,tblRegionReference[Region],tblRegionReference[Area],"Not Found")</f>
        <v>Central</v>
      </c>
      <c r="U1304" s="4" t="str">
        <f>IF(tblOperations[[#This Row],[Completion_Rate]]&gt;=_xlfn.XLOOKUP("Completion Rate",tblKPITargets[KPI_Name],tblKPITargets[Target_Value]),"Met","Below Target")</f>
        <v>Below Target</v>
      </c>
      <c r="V1304" t="str">
        <f>IF(tblOperations[[#This Row],[SLA_Compliance]]&gt;=_xlfn.XLOOKUP('04_References'!$A$3,tblKPITargets[KPI_Name],tblKPITargets[Target_Value]),"Met","Below Target")</f>
        <v>Below Target</v>
      </c>
      <c r="W1304" t="str">
        <f>IF(tblOperations[[#This Row],[Quality_Pass_Rate]]&gt;=_xlfn.XLOOKUP('04_References'!$A$4,tblKPITargets[KPI_Name],tblKPITargets[Target_Value]),"Met","Below Target")</f>
        <v>Met</v>
      </c>
      <c r="X1304" t="str">
        <f>IF(tblOperations[[#This Row],[Average_Completion_Days]]&lt;=_xlfn.XLOOKUP('04_References'!$A$7,tblKPITargets[KPI_Name],tblKPITargets[Target_Value]),"Met","Below Target")</f>
        <v>Below Target</v>
      </c>
      <c r="Y1304" t="str">
        <f>IF(tblOperations[[#This Row],[Closing_Backlog]]&lt;=_xlfn.XLOOKUP('04_References'!$A$8,tblKPITargets[KPI_Name],tblKPITargets[Target_Value]),"Met","Below Target")</f>
        <v>Below Target</v>
      </c>
    </row>
    <row r="1305" spans="1:25">
      <c r="A1305" s="8" t="s">
        <v>1335</v>
      </c>
      <c r="B1305" s="9">
        <v>46084</v>
      </c>
      <c r="C1305" s="4" t="s">
        <v>37</v>
      </c>
      <c r="D1305" s="4" t="s">
        <v>25</v>
      </c>
      <c r="E1305" s="4">
        <v>0</v>
      </c>
      <c r="F1305" s="4">
        <v>28</v>
      </c>
      <c r="G1305" s="4">
        <v>28</v>
      </c>
      <c r="H1305" s="4">
        <v>28</v>
      </c>
      <c r="I1305" s="4">
        <v>0</v>
      </c>
      <c r="J1305" s="4">
        <v>0</v>
      </c>
      <c r="K1305" s="4">
        <v>0</v>
      </c>
      <c r="L1305" s="4">
        <v>1.7</v>
      </c>
      <c r="M1305" s="4">
        <v>1</v>
      </c>
      <c r="N1305" s="4">
        <v>0.98599999999999999</v>
      </c>
      <c r="O1305" s="4">
        <v>4.4000000000000004</v>
      </c>
      <c r="P1305" s="4">
        <v>0.70499999999999996</v>
      </c>
      <c r="Q1305" s="5">
        <v>1</v>
      </c>
      <c r="R1305" s="4" t="str">
        <f>TRIM(tblOperations[[#This Row],[Region]])</f>
        <v>Midlands</v>
      </c>
      <c r="S1305" s="4" t="str">
        <f>TRIM(tblOperations[[#This Row],[Team]])</f>
        <v>Workplace Projects</v>
      </c>
      <c r="T1305" s="4" t="str">
        <f>_xlfn.XLOOKUP(R1305,tblRegionReference[Region],tblRegionReference[Area],"Not Found")</f>
        <v>Central</v>
      </c>
      <c r="U1305" s="4" t="str">
        <f>IF(tblOperations[[#This Row],[Completion_Rate]]&gt;=_xlfn.XLOOKUP("Completion Rate",tblKPITargets[KPI_Name],tblKPITargets[Target_Value]),"Met","Below Target")</f>
        <v>Met</v>
      </c>
      <c r="V1305" t="str">
        <f>IF(tblOperations[[#This Row],[SLA_Compliance]]&gt;=_xlfn.XLOOKUP('04_References'!$A$3,tblKPITargets[KPI_Name],tblKPITargets[Target_Value]),"Met","Below Target")</f>
        <v>Met</v>
      </c>
      <c r="W1305" t="str">
        <f>IF(tblOperations[[#This Row],[Quality_Pass_Rate]]&gt;=_xlfn.XLOOKUP('04_References'!$A$4,tblKPITargets[KPI_Name],tblKPITargets[Target_Value]),"Met","Below Target")</f>
        <v>Met</v>
      </c>
      <c r="X1305" t="str">
        <f>IF(tblOperations[[#This Row],[Average_Completion_Days]]&lt;=_xlfn.XLOOKUP('04_References'!$A$7,tblKPITargets[KPI_Name],tblKPITargets[Target_Value]),"Met","Below Target")</f>
        <v>Met</v>
      </c>
      <c r="Y1305" t="str">
        <f>IF(tblOperations[[#This Row],[Closing_Backlog]]&lt;=_xlfn.XLOOKUP('04_References'!$A$8,tblKPITargets[KPI_Name],tblKPITargets[Target_Value]),"Met","Below Target")</f>
        <v>Met</v>
      </c>
    </row>
    <row r="1306" spans="1:25">
      <c r="A1306" s="6" t="s">
        <v>1336</v>
      </c>
      <c r="B1306" s="7">
        <v>46084</v>
      </c>
      <c r="C1306" s="2" t="s">
        <v>43</v>
      </c>
      <c r="D1306" s="2" t="s">
        <v>19</v>
      </c>
      <c r="E1306" s="2">
        <v>681</v>
      </c>
      <c r="F1306" s="2">
        <v>32</v>
      </c>
      <c r="G1306" s="2">
        <v>713</v>
      </c>
      <c r="H1306" s="2">
        <v>25</v>
      </c>
      <c r="I1306" s="2">
        <v>688</v>
      </c>
      <c r="J1306" s="2">
        <v>0</v>
      </c>
      <c r="K1306" s="2">
        <v>0</v>
      </c>
      <c r="L1306" s="2">
        <v>8</v>
      </c>
      <c r="M1306" s="2">
        <v>0.6</v>
      </c>
      <c r="N1306" s="2">
        <v>1</v>
      </c>
      <c r="O1306" s="2">
        <v>2.5</v>
      </c>
      <c r="P1306" s="2">
        <v>0.68100000000000005</v>
      </c>
      <c r="Q1306" s="3">
        <v>3.5000000000000003E-2</v>
      </c>
      <c r="R1306" s="4" t="str">
        <f>TRIM(tblOperations[[#This Row],[Region]])</f>
        <v>South West</v>
      </c>
      <c r="S1306" s="4" t="str">
        <f>TRIM(tblOperations[[#This Row],[Team]])</f>
        <v>Workplace Services</v>
      </c>
      <c r="T1306" s="4" t="str">
        <f>_xlfn.XLOOKUP(R1306,tblRegionReference[Region],tblRegionReference[Area],"Not Found")</f>
        <v>South</v>
      </c>
      <c r="U1306" s="4" t="str">
        <f>IF(tblOperations[[#This Row],[Completion_Rate]]&gt;=_xlfn.XLOOKUP("Completion Rate",tblKPITargets[KPI_Name],tblKPITargets[Target_Value]),"Met","Below Target")</f>
        <v>Below Target</v>
      </c>
      <c r="V1306" t="str">
        <f>IF(tblOperations[[#This Row],[SLA_Compliance]]&gt;=_xlfn.XLOOKUP('04_References'!$A$3,tblKPITargets[KPI_Name],tblKPITargets[Target_Value]),"Met","Below Target")</f>
        <v>Below Target</v>
      </c>
      <c r="W1306" t="str">
        <f>IF(tblOperations[[#This Row],[Quality_Pass_Rate]]&gt;=_xlfn.XLOOKUP('04_References'!$A$4,tblKPITargets[KPI_Name],tblKPITargets[Target_Value]),"Met","Below Target")</f>
        <v>Met</v>
      </c>
      <c r="X1306" t="str">
        <f>IF(tblOperations[[#This Row],[Average_Completion_Days]]&lt;=_xlfn.XLOOKUP('04_References'!$A$7,tblKPITargets[KPI_Name],tblKPITargets[Target_Value]),"Met","Below Target")</f>
        <v>Below Target</v>
      </c>
      <c r="Y1306" t="str">
        <f>IF(tblOperations[[#This Row],[Closing_Backlog]]&lt;=_xlfn.XLOOKUP('04_References'!$A$8,tblKPITargets[KPI_Name],tblKPITargets[Target_Value]),"Met","Below Target")</f>
        <v>Below Target</v>
      </c>
    </row>
    <row r="1307" spans="1:25">
      <c r="A1307" s="8" t="s">
        <v>1337</v>
      </c>
      <c r="B1307" s="9">
        <v>46084</v>
      </c>
      <c r="C1307" s="4" t="s">
        <v>43</v>
      </c>
      <c r="D1307" s="4" t="s">
        <v>21</v>
      </c>
      <c r="E1307" s="4">
        <v>0</v>
      </c>
      <c r="F1307" s="4">
        <v>46</v>
      </c>
      <c r="G1307" s="4">
        <v>46</v>
      </c>
      <c r="H1307" s="4">
        <v>44</v>
      </c>
      <c r="I1307" s="4">
        <v>2</v>
      </c>
      <c r="J1307" s="4">
        <v>0</v>
      </c>
      <c r="K1307" s="4">
        <v>0</v>
      </c>
      <c r="L1307" s="4">
        <v>1.4</v>
      </c>
      <c r="M1307" s="4">
        <v>0.97599999999999998</v>
      </c>
      <c r="N1307" s="4">
        <v>1</v>
      </c>
      <c r="O1307" s="4">
        <v>4.4000000000000004</v>
      </c>
      <c r="P1307" s="4">
        <v>0.67500000000000004</v>
      </c>
      <c r="Q1307" s="5">
        <v>0.95699999999999996</v>
      </c>
      <c r="R1307" s="4" t="str">
        <f>TRIM(tblOperations[[#This Row],[Region]])</f>
        <v>South West</v>
      </c>
      <c r="S1307" s="4" t="str">
        <f>TRIM(tblOperations[[#This Row],[Team]])</f>
        <v>Facilities Response</v>
      </c>
      <c r="T1307" s="4" t="str">
        <f>_xlfn.XLOOKUP(R1307,tblRegionReference[Region],tblRegionReference[Area],"Not Found")</f>
        <v>South</v>
      </c>
      <c r="U1307" s="4" t="str">
        <f>IF(tblOperations[[#This Row],[Completion_Rate]]&gt;=_xlfn.XLOOKUP("Completion Rate",tblKPITargets[KPI_Name],tblKPITargets[Target_Value]),"Met","Below Target")</f>
        <v>Met</v>
      </c>
      <c r="V1307" t="str">
        <f>IF(tblOperations[[#This Row],[SLA_Compliance]]&gt;=_xlfn.XLOOKUP('04_References'!$A$3,tblKPITargets[KPI_Name],tblKPITargets[Target_Value]),"Met","Below Target")</f>
        <v>Met</v>
      </c>
      <c r="W1307" t="str">
        <f>IF(tblOperations[[#This Row],[Quality_Pass_Rate]]&gt;=_xlfn.XLOOKUP('04_References'!$A$4,tblKPITargets[KPI_Name],tblKPITargets[Target_Value]),"Met","Below Target")</f>
        <v>Met</v>
      </c>
      <c r="X1307" t="str">
        <f>IF(tblOperations[[#This Row],[Average_Completion_Days]]&lt;=_xlfn.XLOOKUP('04_References'!$A$7,tblKPITargets[KPI_Name],tblKPITargets[Target_Value]),"Met","Below Target")</f>
        <v>Met</v>
      </c>
      <c r="Y1307" t="str">
        <f>IF(tblOperations[[#This Row],[Closing_Backlog]]&lt;=_xlfn.XLOOKUP('04_References'!$A$8,tblKPITargets[KPI_Name],tblKPITargets[Target_Value]),"Met","Below Target")</f>
        <v>Met</v>
      </c>
    </row>
    <row r="1308" spans="1:25">
      <c r="A1308" s="6" t="s">
        <v>1338</v>
      </c>
      <c r="B1308" s="7">
        <v>46084</v>
      </c>
      <c r="C1308" s="2" t="s">
        <v>43</v>
      </c>
      <c r="D1308" s="2" t="s">
        <v>23</v>
      </c>
      <c r="E1308" s="2">
        <v>0</v>
      </c>
      <c r="F1308" s="2">
        <v>41</v>
      </c>
      <c r="G1308" s="2">
        <v>41</v>
      </c>
      <c r="H1308" s="2">
        <v>41</v>
      </c>
      <c r="I1308" s="2">
        <v>0</v>
      </c>
      <c r="J1308" s="2">
        <v>0</v>
      </c>
      <c r="K1308" s="2">
        <v>0</v>
      </c>
      <c r="L1308" s="2">
        <v>1</v>
      </c>
      <c r="M1308" s="2">
        <v>1</v>
      </c>
      <c r="N1308" s="2">
        <v>0.97</v>
      </c>
      <c r="O1308" s="2">
        <v>4.5</v>
      </c>
      <c r="P1308" s="2">
        <v>0.83499999999999996</v>
      </c>
      <c r="Q1308" s="3">
        <v>1</v>
      </c>
      <c r="R1308" s="4" t="str">
        <f>TRIM(tblOperations[[#This Row],[Region]])</f>
        <v>South West</v>
      </c>
      <c r="S1308" s="4" t="str">
        <f>TRIM(tblOperations[[#This Row],[Team]])</f>
        <v>Estates Support</v>
      </c>
      <c r="T1308" s="4" t="str">
        <f>_xlfn.XLOOKUP(R1308,tblRegionReference[Region],tblRegionReference[Area],"Not Found")</f>
        <v>South</v>
      </c>
      <c r="U1308" s="4" t="str">
        <f>IF(tblOperations[[#This Row],[Completion_Rate]]&gt;=_xlfn.XLOOKUP("Completion Rate",tblKPITargets[KPI_Name],tblKPITargets[Target_Value]),"Met","Below Target")</f>
        <v>Met</v>
      </c>
      <c r="V1308" t="str">
        <f>IF(tblOperations[[#This Row],[SLA_Compliance]]&gt;=_xlfn.XLOOKUP('04_References'!$A$3,tblKPITargets[KPI_Name],tblKPITargets[Target_Value]),"Met","Below Target")</f>
        <v>Met</v>
      </c>
      <c r="W1308" t="str">
        <f>IF(tblOperations[[#This Row],[Quality_Pass_Rate]]&gt;=_xlfn.XLOOKUP('04_References'!$A$4,tblKPITargets[KPI_Name],tblKPITargets[Target_Value]),"Met","Below Target")</f>
        <v>Met</v>
      </c>
      <c r="X1308" t="str">
        <f>IF(tblOperations[[#This Row],[Average_Completion_Days]]&lt;=_xlfn.XLOOKUP('04_References'!$A$7,tblKPITargets[KPI_Name],tblKPITargets[Target_Value]),"Met","Below Target")</f>
        <v>Met</v>
      </c>
      <c r="Y1308" t="str">
        <f>IF(tblOperations[[#This Row],[Closing_Backlog]]&lt;=_xlfn.XLOOKUP('04_References'!$A$8,tblKPITargets[KPI_Name],tblKPITargets[Target_Value]),"Met","Below Target")</f>
        <v>Met</v>
      </c>
    </row>
    <row r="1309" spans="1:25">
      <c r="A1309" s="8" t="s">
        <v>1339</v>
      </c>
      <c r="B1309" s="9">
        <v>46084</v>
      </c>
      <c r="C1309" s="4" t="s">
        <v>43</v>
      </c>
      <c r="D1309" s="4" t="s">
        <v>25</v>
      </c>
      <c r="E1309" s="4">
        <v>0</v>
      </c>
      <c r="F1309" s="4">
        <v>25</v>
      </c>
      <c r="G1309" s="4">
        <v>25</v>
      </c>
      <c r="H1309" s="4">
        <v>25</v>
      </c>
      <c r="I1309" s="4">
        <v>0</v>
      </c>
      <c r="J1309" s="4">
        <v>1</v>
      </c>
      <c r="K1309" s="4">
        <v>1</v>
      </c>
      <c r="L1309" s="4">
        <v>1.7</v>
      </c>
      <c r="M1309" s="4">
        <v>0.85399999999999998</v>
      </c>
      <c r="N1309" s="4">
        <v>0.96399999999999997</v>
      </c>
      <c r="O1309" s="4">
        <v>4.2</v>
      </c>
      <c r="P1309" s="4">
        <v>0.66800000000000004</v>
      </c>
      <c r="Q1309" s="5">
        <v>1</v>
      </c>
      <c r="R1309" s="4" t="str">
        <f>TRIM(tblOperations[[#This Row],[Region]])</f>
        <v>South West</v>
      </c>
      <c r="S1309" s="4" t="str">
        <f>TRIM(tblOperations[[#This Row],[Team]])</f>
        <v>Workplace Projects</v>
      </c>
      <c r="T1309" s="4" t="str">
        <f>_xlfn.XLOOKUP(R1309,tblRegionReference[Region],tblRegionReference[Area],"Not Found")</f>
        <v>South</v>
      </c>
      <c r="U1309" s="4" t="str">
        <f>IF(tblOperations[[#This Row],[Completion_Rate]]&gt;=_xlfn.XLOOKUP("Completion Rate",tblKPITargets[KPI_Name],tblKPITargets[Target_Value]),"Met","Below Target")</f>
        <v>Met</v>
      </c>
      <c r="V1309" t="str">
        <f>IF(tblOperations[[#This Row],[SLA_Compliance]]&gt;=_xlfn.XLOOKUP('04_References'!$A$3,tblKPITargets[KPI_Name],tblKPITargets[Target_Value]),"Met","Below Target")</f>
        <v>Below Target</v>
      </c>
      <c r="W1309" t="str">
        <f>IF(tblOperations[[#This Row],[Quality_Pass_Rate]]&gt;=_xlfn.XLOOKUP('04_References'!$A$4,tblKPITargets[KPI_Name],tblKPITargets[Target_Value]),"Met","Below Target")</f>
        <v>Met</v>
      </c>
      <c r="X1309" t="str">
        <f>IF(tblOperations[[#This Row],[Average_Completion_Days]]&lt;=_xlfn.XLOOKUP('04_References'!$A$7,tblKPITargets[KPI_Name],tblKPITargets[Target_Value]),"Met","Below Target")</f>
        <v>Met</v>
      </c>
      <c r="Y1309" t="str">
        <f>IF(tblOperations[[#This Row],[Closing_Backlog]]&lt;=_xlfn.XLOOKUP('04_References'!$A$8,tblKPITargets[KPI_Name],tblKPITargets[Target_Value]),"Met","Below Target")</f>
        <v>Met</v>
      </c>
    </row>
    <row r="1310" spans="1:25">
      <c r="A1310" s="6" t="s">
        <v>1340</v>
      </c>
      <c r="B1310" s="7">
        <v>46084</v>
      </c>
      <c r="C1310" s="2" t="s">
        <v>48</v>
      </c>
      <c r="D1310" s="2" t="s">
        <v>19</v>
      </c>
      <c r="E1310" s="2">
        <v>2</v>
      </c>
      <c r="F1310" s="2">
        <v>56</v>
      </c>
      <c r="G1310" s="2">
        <v>58</v>
      </c>
      <c r="H1310" s="2">
        <v>46</v>
      </c>
      <c r="I1310" s="2">
        <v>12</v>
      </c>
      <c r="J1310" s="2">
        <v>2</v>
      </c>
      <c r="K1310" s="2">
        <v>0</v>
      </c>
      <c r="L1310" s="2">
        <v>2.4</v>
      </c>
      <c r="M1310" s="2">
        <v>0.88600000000000001</v>
      </c>
      <c r="N1310" s="2">
        <v>0.97499999999999998</v>
      </c>
      <c r="O1310" s="2">
        <v>4</v>
      </c>
      <c r="P1310" s="2">
        <v>0.68500000000000005</v>
      </c>
      <c r="Q1310" s="3">
        <v>0.79300000000000004</v>
      </c>
      <c r="R1310" s="4" t="str">
        <f>TRIM(tblOperations[[#This Row],[Region]])</f>
        <v>South East</v>
      </c>
      <c r="S1310" s="4" t="str">
        <f>TRIM(tblOperations[[#This Row],[Team]])</f>
        <v>Workplace Services</v>
      </c>
      <c r="T1310" s="4" t="str">
        <f>_xlfn.XLOOKUP(R1310,tblRegionReference[Region],tblRegionReference[Area],"Not Found")</f>
        <v>South</v>
      </c>
      <c r="U1310" s="4" t="str">
        <f>IF(tblOperations[[#This Row],[Completion_Rate]]&gt;=_xlfn.XLOOKUP("Completion Rate",tblKPITargets[KPI_Name],tblKPITargets[Target_Value]),"Met","Below Target")</f>
        <v>Below Target</v>
      </c>
      <c r="V1310" t="str">
        <f>IF(tblOperations[[#This Row],[SLA_Compliance]]&gt;=_xlfn.XLOOKUP('04_References'!$A$3,tblKPITargets[KPI_Name],tblKPITargets[Target_Value]),"Met","Below Target")</f>
        <v>Below Target</v>
      </c>
      <c r="W1310" t="str">
        <f>IF(tblOperations[[#This Row],[Quality_Pass_Rate]]&gt;=_xlfn.XLOOKUP('04_References'!$A$4,tblKPITargets[KPI_Name],tblKPITargets[Target_Value]),"Met","Below Target")</f>
        <v>Met</v>
      </c>
      <c r="X1310" t="str">
        <f>IF(tblOperations[[#This Row],[Average_Completion_Days]]&lt;=_xlfn.XLOOKUP('04_References'!$A$7,tblKPITargets[KPI_Name],tblKPITargets[Target_Value]),"Met","Below Target")</f>
        <v>Met</v>
      </c>
      <c r="Y1310" t="str">
        <f>IF(tblOperations[[#This Row],[Closing_Backlog]]&lt;=_xlfn.XLOOKUP('04_References'!$A$8,tblKPITargets[KPI_Name],tblKPITargets[Target_Value]),"Met","Below Target")</f>
        <v>Below Target</v>
      </c>
    </row>
    <row r="1311" spans="1:25">
      <c r="A1311" s="8" t="s">
        <v>1341</v>
      </c>
      <c r="B1311" s="9">
        <v>46084</v>
      </c>
      <c r="C1311" s="4" t="s">
        <v>48</v>
      </c>
      <c r="D1311" s="4" t="s">
        <v>21</v>
      </c>
      <c r="E1311" s="4">
        <v>1257</v>
      </c>
      <c r="F1311" s="4">
        <v>46</v>
      </c>
      <c r="G1311" s="4">
        <v>1303</v>
      </c>
      <c r="H1311" s="4">
        <v>24</v>
      </c>
      <c r="I1311" s="4">
        <v>1279</v>
      </c>
      <c r="J1311" s="4">
        <v>0</v>
      </c>
      <c r="K1311" s="4">
        <v>0</v>
      </c>
      <c r="L1311" s="4">
        <v>8</v>
      </c>
      <c r="M1311" s="4">
        <v>0.6</v>
      </c>
      <c r="N1311" s="4">
        <v>0.97599999999999998</v>
      </c>
      <c r="O1311" s="4">
        <v>2.5</v>
      </c>
      <c r="P1311" s="4">
        <v>0.69599999999999995</v>
      </c>
      <c r="Q1311" s="5">
        <v>1.7999999999999999E-2</v>
      </c>
      <c r="R1311" s="4" t="str">
        <f>TRIM(tblOperations[[#This Row],[Region]])</f>
        <v>South East</v>
      </c>
      <c r="S1311" s="4" t="str">
        <f>TRIM(tblOperations[[#This Row],[Team]])</f>
        <v>Facilities Response</v>
      </c>
      <c r="T1311" s="4" t="str">
        <f>_xlfn.XLOOKUP(R1311,tblRegionReference[Region],tblRegionReference[Area],"Not Found")</f>
        <v>South</v>
      </c>
      <c r="U1311" s="4" t="str">
        <f>IF(tblOperations[[#This Row],[Completion_Rate]]&gt;=_xlfn.XLOOKUP("Completion Rate",tblKPITargets[KPI_Name],tblKPITargets[Target_Value]),"Met","Below Target")</f>
        <v>Below Target</v>
      </c>
      <c r="V1311" t="str">
        <f>IF(tblOperations[[#This Row],[SLA_Compliance]]&gt;=_xlfn.XLOOKUP('04_References'!$A$3,tblKPITargets[KPI_Name],tblKPITargets[Target_Value]),"Met","Below Target")</f>
        <v>Below Target</v>
      </c>
      <c r="W1311" t="str">
        <f>IF(tblOperations[[#This Row],[Quality_Pass_Rate]]&gt;=_xlfn.XLOOKUP('04_References'!$A$4,tblKPITargets[KPI_Name],tblKPITargets[Target_Value]),"Met","Below Target")</f>
        <v>Met</v>
      </c>
      <c r="X1311" t="str">
        <f>IF(tblOperations[[#This Row],[Average_Completion_Days]]&lt;=_xlfn.XLOOKUP('04_References'!$A$7,tblKPITargets[KPI_Name],tblKPITargets[Target_Value]),"Met","Below Target")</f>
        <v>Below Target</v>
      </c>
      <c r="Y1311" t="str">
        <f>IF(tblOperations[[#This Row],[Closing_Backlog]]&lt;=_xlfn.XLOOKUP('04_References'!$A$8,tblKPITargets[KPI_Name],tblKPITargets[Target_Value]),"Met","Below Target")</f>
        <v>Below Target</v>
      </c>
    </row>
    <row r="1312" spans="1:25">
      <c r="A1312" s="6" t="s">
        <v>1342</v>
      </c>
      <c r="B1312" s="7">
        <v>46084</v>
      </c>
      <c r="C1312" s="2" t="s">
        <v>48</v>
      </c>
      <c r="D1312" s="2" t="s">
        <v>23</v>
      </c>
      <c r="E1312" s="2">
        <v>2</v>
      </c>
      <c r="F1312" s="2">
        <v>47</v>
      </c>
      <c r="G1312" s="2">
        <v>49</v>
      </c>
      <c r="H1312" s="2">
        <v>49</v>
      </c>
      <c r="I1312" s="2">
        <v>0</v>
      </c>
      <c r="J1312" s="2">
        <v>0</v>
      </c>
      <c r="K1312" s="2">
        <v>0</v>
      </c>
      <c r="L1312" s="2">
        <v>1.1000000000000001</v>
      </c>
      <c r="M1312" s="2">
        <v>0.97899999999999998</v>
      </c>
      <c r="N1312" s="2">
        <v>0.97699999999999998</v>
      </c>
      <c r="O1312" s="2">
        <v>4.5</v>
      </c>
      <c r="P1312" s="2">
        <v>0.749</v>
      </c>
      <c r="Q1312" s="3">
        <v>1</v>
      </c>
      <c r="R1312" s="4" t="str">
        <f>TRIM(tblOperations[[#This Row],[Region]])</f>
        <v>South East</v>
      </c>
      <c r="S1312" s="4" t="str">
        <f>TRIM(tblOperations[[#This Row],[Team]])</f>
        <v>Estates Support</v>
      </c>
      <c r="T1312" s="4" t="str">
        <f>_xlfn.XLOOKUP(R1312,tblRegionReference[Region],tblRegionReference[Area],"Not Found")</f>
        <v>South</v>
      </c>
      <c r="U1312" s="4" t="str">
        <f>IF(tblOperations[[#This Row],[Completion_Rate]]&gt;=_xlfn.XLOOKUP("Completion Rate",tblKPITargets[KPI_Name],tblKPITargets[Target_Value]),"Met","Below Target")</f>
        <v>Met</v>
      </c>
      <c r="V1312" t="str">
        <f>IF(tblOperations[[#This Row],[SLA_Compliance]]&gt;=_xlfn.XLOOKUP('04_References'!$A$3,tblKPITargets[KPI_Name],tblKPITargets[Target_Value]),"Met","Below Target")</f>
        <v>Met</v>
      </c>
      <c r="W1312" t="str">
        <f>IF(tblOperations[[#This Row],[Quality_Pass_Rate]]&gt;=_xlfn.XLOOKUP('04_References'!$A$4,tblKPITargets[KPI_Name],tblKPITargets[Target_Value]),"Met","Below Target")</f>
        <v>Met</v>
      </c>
      <c r="X1312" t="str">
        <f>IF(tblOperations[[#This Row],[Average_Completion_Days]]&lt;=_xlfn.XLOOKUP('04_References'!$A$7,tblKPITargets[KPI_Name],tblKPITargets[Target_Value]),"Met","Below Target")</f>
        <v>Met</v>
      </c>
      <c r="Y1312" t="str">
        <f>IF(tblOperations[[#This Row],[Closing_Backlog]]&lt;=_xlfn.XLOOKUP('04_References'!$A$8,tblKPITargets[KPI_Name],tblKPITargets[Target_Value]),"Met","Below Target")</f>
        <v>Met</v>
      </c>
    </row>
    <row r="1313" spans="1:25">
      <c r="A1313" s="8" t="s">
        <v>1343</v>
      </c>
      <c r="B1313" s="9">
        <v>46084</v>
      </c>
      <c r="C1313" s="4" t="s">
        <v>48</v>
      </c>
      <c r="D1313" s="4" t="s">
        <v>25</v>
      </c>
      <c r="E1313" s="4">
        <v>387</v>
      </c>
      <c r="F1313" s="4">
        <v>24</v>
      </c>
      <c r="G1313" s="4">
        <v>411</v>
      </c>
      <c r="H1313" s="4">
        <v>23</v>
      </c>
      <c r="I1313" s="4">
        <v>388</v>
      </c>
      <c r="J1313" s="4">
        <v>0</v>
      </c>
      <c r="K1313" s="4">
        <v>0</v>
      </c>
      <c r="L1313" s="4">
        <v>8</v>
      </c>
      <c r="M1313" s="4">
        <v>0.6</v>
      </c>
      <c r="N1313" s="4">
        <v>0.98399999999999999</v>
      </c>
      <c r="O1313" s="4">
        <v>2.5</v>
      </c>
      <c r="P1313" s="4">
        <v>0.67</v>
      </c>
      <c r="Q1313" s="5">
        <v>5.6000000000000001E-2</v>
      </c>
      <c r="R1313" s="4" t="str">
        <f>TRIM(tblOperations[[#This Row],[Region]])</f>
        <v>South East</v>
      </c>
      <c r="S1313" s="4" t="str">
        <f>TRIM(tblOperations[[#This Row],[Team]])</f>
        <v>Workplace Projects</v>
      </c>
      <c r="T1313" s="4" t="str">
        <f>_xlfn.XLOOKUP(R1313,tblRegionReference[Region],tblRegionReference[Area],"Not Found")</f>
        <v>South</v>
      </c>
      <c r="U1313" s="4" t="str">
        <f>IF(tblOperations[[#This Row],[Completion_Rate]]&gt;=_xlfn.XLOOKUP("Completion Rate",tblKPITargets[KPI_Name],tblKPITargets[Target_Value]),"Met","Below Target")</f>
        <v>Below Target</v>
      </c>
      <c r="V1313" t="str">
        <f>IF(tblOperations[[#This Row],[SLA_Compliance]]&gt;=_xlfn.XLOOKUP('04_References'!$A$3,tblKPITargets[KPI_Name],tblKPITargets[Target_Value]),"Met","Below Target")</f>
        <v>Below Target</v>
      </c>
      <c r="W1313" t="str">
        <f>IF(tblOperations[[#This Row],[Quality_Pass_Rate]]&gt;=_xlfn.XLOOKUP('04_References'!$A$4,tblKPITargets[KPI_Name],tblKPITargets[Target_Value]),"Met","Below Target")</f>
        <v>Met</v>
      </c>
      <c r="X1313" t="str">
        <f>IF(tblOperations[[#This Row],[Average_Completion_Days]]&lt;=_xlfn.XLOOKUP('04_References'!$A$7,tblKPITargets[KPI_Name],tblKPITargets[Target_Value]),"Met","Below Target")</f>
        <v>Below Target</v>
      </c>
      <c r="Y1313" t="str">
        <f>IF(tblOperations[[#This Row],[Closing_Backlog]]&lt;=_xlfn.XLOOKUP('04_References'!$A$8,tblKPITargets[KPI_Name],tblKPITargets[Target_Value]),"Met","Below Target")</f>
        <v>Below Target</v>
      </c>
    </row>
    <row r="1314" spans="1:25">
      <c r="A1314" s="6" t="s">
        <v>1344</v>
      </c>
      <c r="B1314" s="7">
        <v>46084</v>
      </c>
      <c r="C1314" s="2" t="s">
        <v>53</v>
      </c>
      <c r="D1314" s="2" t="s">
        <v>19</v>
      </c>
      <c r="E1314" s="2">
        <v>634</v>
      </c>
      <c r="F1314" s="2">
        <v>37</v>
      </c>
      <c r="G1314" s="2">
        <v>671</v>
      </c>
      <c r="H1314" s="2">
        <v>26</v>
      </c>
      <c r="I1314" s="2">
        <v>645</v>
      </c>
      <c r="J1314" s="2">
        <v>0</v>
      </c>
      <c r="K1314" s="2">
        <v>0</v>
      </c>
      <c r="L1314" s="2">
        <v>8</v>
      </c>
      <c r="M1314" s="2">
        <v>0.6</v>
      </c>
      <c r="N1314" s="2">
        <v>0.97599999999999998</v>
      </c>
      <c r="O1314" s="2">
        <v>2.5</v>
      </c>
      <c r="P1314" s="2">
        <v>0.754</v>
      </c>
      <c r="Q1314" s="3">
        <v>3.9E-2</v>
      </c>
      <c r="R1314" s="4" t="str">
        <f>TRIM(tblOperations[[#This Row],[Region]])</f>
        <v>Wales</v>
      </c>
      <c r="S1314" s="4" t="str">
        <f>TRIM(tblOperations[[#This Row],[Team]])</f>
        <v>Workplace Services</v>
      </c>
      <c r="T1314" s="4" t="str">
        <f>_xlfn.XLOOKUP(R1314,tblRegionReference[Region],tblRegionReference[Area],"Not Found")</f>
        <v>Wales</v>
      </c>
      <c r="U1314" s="4" t="str">
        <f>IF(tblOperations[[#This Row],[Completion_Rate]]&gt;=_xlfn.XLOOKUP("Completion Rate",tblKPITargets[KPI_Name],tblKPITargets[Target_Value]),"Met","Below Target")</f>
        <v>Below Target</v>
      </c>
      <c r="V1314" t="str">
        <f>IF(tblOperations[[#This Row],[SLA_Compliance]]&gt;=_xlfn.XLOOKUP('04_References'!$A$3,tblKPITargets[KPI_Name],tblKPITargets[Target_Value]),"Met","Below Target")</f>
        <v>Below Target</v>
      </c>
      <c r="W1314" t="str">
        <f>IF(tblOperations[[#This Row],[Quality_Pass_Rate]]&gt;=_xlfn.XLOOKUP('04_References'!$A$4,tblKPITargets[KPI_Name],tblKPITargets[Target_Value]),"Met","Below Target")</f>
        <v>Met</v>
      </c>
      <c r="X1314" t="str">
        <f>IF(tblOperations[[#This Row],[Average_Completion_Days]]&lt;=_xlfn.XLOOKUP('04_References'!$A$7,tblKPITargets[KPI_Name],tblKPITargets[Target_Value]),"Met","Below Target")</f>
        <v>Below Target</v>
      </c>
      <c r="Y1314" t="str">
        <f>IF(tblOperations[[#This Row],[Closing_Backlog]]&lt;=_xlfn.XLOOKUP('04_References'!$A$8,tblKPITargets[KPI_Name],tblKPITargets[Target_Value]),"Met","Below Target")</f>
        <v>Below Target</v>
      </c>
    </row>
    <row r="1315" spans="1:25">
      <c r="A1315" s="8" t="s">
        <v>1345</v>
      </c>
      <c r="B1315" s="9">
        <v>46084</v>
      </c>
      <c r="C1315" s="4" t="s">
        <v>53</v>
      </c>
      <c r="D1315" s="4" t="s">
        <v>21</v>
      </c>
      <c r="E1315" s="4">
        <v>731</v>
      </c>
      <c r="F1315" s="4">
        <v>43</v>
      </c>
      <c r="G1315" s="4">
        <v>774</v>
      </c>
      <c r="H1315" s="4">
        <v>28</v>
      </c>
      <c r="I1315" s="4">
        <v>746</v>
      </c>
      <c r="J1315" s="4">
        <v>0</v>
      </c>
      <c r="K1315" s="4">
        <v>0</v>
      </c>
      <c r="L1315" s="4">
        <v>8</v>
      </c>
      <c r="M1315" s="4">
        <v>0.6</v>
      </c>
      <c r="N1315" s="4">
        <v>0.96699999999999997</v>
      </c>
      <c r="O1315" s="4">
        <v>2.5</v>
      </c>
      <c r="P1315" s="4">
        <v>0.71599999999999997</v>
      </c>
      <c r="Q1315" s="5">
        <v>3.5999999999999997E-2</v>
      </c>
      <c r="R1315" s="4" t="str">
        <f>TRIM(tblOperations[[#This Row],[Region]])</f>
        <v>Wales</v>
      </c>
      <c r="S1315" s="4" t="str">
        <f>TRIM(tblOperations[[#This Row],[Team]])</f>
        <v>Facilities Response</v>
      </c>
      <c r="T1315" s="4" t="str">
        <f>_xlfn.XLOOKUP(R1315,tblRegionReference[Region],tblRegionReference[Area],"Not Found")</f>
        <v>Wales</v>
      </c>
      <c r="U1315" s="4" t="str">
        <f>IF(tblOperations[[#This Row],[Completion_Rate]]&gt;=_xlfn.XLOOKUP("Completion Rate",tblKPITargets[KPI_Name],tblKPITargets[Target_Value]),"Met","Below Target")</f>
        <v>Below Target</v>
      </c>
      <c r="V1315" t="str">
        <f>IF(tblOperations[[#This Row],[SLA_Compliance]]&gt;=_xlfn.XLOOKUP('04_References'!$A$3,tblKPITargets[KPI_Name],tblKPITargets[Target_Value]),"Met","Below Target")</f>
        <v>Below Target</v>
      </c>
      <c r="W1315" t="str">
        <f>IF(tblOperations[[#This Row],[Quality_Pass_Rate]]&gt;=_xlfn.XLOOKUP('04_References'!$A$4,tblKPITargets[KPI_Name],tblKPITargets[Target_Value]),"Met","Below Target")</f>
        <v>Met</v>
      </c>
      <c r="X1315" t="str">
        <f>IF(tblOperations[[#This Row],[Average_Completion_Days]]&lt;=_xlfn.XLOOKUP('04_References'!$A$7,tblKPITargets[KPI_Name],tblKPITargets[Target_Value]),"Met","Below Target")</f>
        <v>Below Target</v>
      </c>
      <c r="Y1315" t="str">
        <f>IF(tblOperations[[#This Row],[Closing_Backlog]]&lt;=_xlfn.XLOOKUP('04_References'!$A$8,tblKPITargets[KPI_Name],tblKPITargets[Target_Value]),"Met","Below Target")</f>
        <v>Below Target</v>
      </c>
    </row>
    <row r="1316" spans="1:25">
      <c r="A1316" s="6" t="s">
        <v>1346</v>
      </c>
      <c r="B1316" s="7">
        <v>46084</v>
      </c>
      <c r="C1316" s="2" t="s">
        <v>53</v>
      </c>
      <c r="D1316" s="2" t="s">
        <v>23</v>
      </c>
      <c r="E1316" s="2">
        <v>468</v>
      </c>
      <c r="F1316" s="2">
        <v>50</v>
      </c>
      <c r="G1316" s="2">
        <v>518</v>
      </c>
      <c r="H1316" s="2">
        <v>31</v>
      </c>
      <c r="I1316" s="2">
        <v>487</v>
      </c>
      <c r="J1316" s="2">
        <v>0</v>
      </c>
      <c r="K1316" s="2">
        <v>0</v>
      </c>
      <c r="L1316" s="2">
        <v>8</v>
      </c>
      <c r="M1316" s="2">
        <v>0.6</v>
      </c>
      <c r="N1316" s="2">
        <v>0.98499999999999999</v>
      </c>
      <c r="O1316" s="2">
        <v>2.5</v>
      </c>
      <c r="P1316" s="2">
        <v>0.79</v>
      </c>
      <c r="Q1316" s="3">
        <v>0.06</v>
      </c>
      <c r="R1316" s="4" t="str">
        <f>TRIM(tblOperations[[#This Row],[Region]])</f>
        <v>Wales</v>
      </c>
      <c r="S1316" s="4" t="str">
        <f>TRIM(tblOperations[[#This Row],[Team]])</f>
        <v>Estates Support</v>
      </c>
      <c r="T1316" s="4" t="str">
        <f>_xlfn.XLOOKUP(R1316,tblRegionReference[Region],tblRegionReference[Area],"Not Found")</f>
        <v>Wales</v>
      </c>
      <c r="U1316" s="4" t="str">
        <f>IF(tblOperations[[#This Row],[Completion_Rate]]&gt;=_xlfn.XLOOKUP("Completion Rate",tblKPITargets[KPI_Name],tblKPITargets[Target_Value]),"Met","Below Target")</f>
        <v>Below Target</v>
      </c>
      <c r="V1316" t="str">
        <f>IF(tblOperations[[#This Row],[SLA_Compliance]]&gt;=_xlfn.XLOOKUP('04_References'!$A$3,tblKPITargets[KPI_Name],tblKPITargets[Target_Value]),"Met","Below Target")</f>
        <v>Below Target</v>
      </c>
      <c r="W1316" t="str">
        <f>IF(tblOperations[[#This Row],[Quality_Pass_Rate]]&gt;=_xlfn.XLOOKUP('04_References'!$A$4,tblKPITargets[KPI_Name],tblKPITargets[Target_Value]),"Met","Below Target")</f>
        <v>Met</v>
      </c>
      <c r="X1316" t="str">
        <f>IF(tblOperations[[#This Row],[Average_Completion_Days]]&lt;=_xlfn.XLOOKUP('04_References'!$A$7,tblKPITargets[KPI_Name],tblKPITargets[Target_Value]),"Met","Below Target")</f>
        <v>Below Target</v>
      </c>
      <c r="Y1316" t="str">
        <f>IF(tblOperations[[#This Row],[Closing_Backlog]]&lt;=_xlfn.XLOOKUP('04_References'!$A$8,tblKPITargets[KPI_Name],tblKPITargets[Target_Value]),"Met","Below Target")</f>
        <v>Below Target</v>
      </c>
    </row>
    <row r="1317" spans="1:25">
      <c r="A1317" s="8" t="s">
        <v>1347</v>
      </c>
      <c r="B1317" s="9">
        <v>46084</v>
      </c>
      <c r="C1317" s="4" t="s">
        <v>53</v>
      </c>
      <c r="D1317" s="4" t="s">
        <v>25</v>
      </c>
      <c r="E1317" s="4">
        <v>0</v>
      </c>
      <c r="F1317" s="4">
        <v>38</v>
      </c>
      <c r="G1317" s="4">
        <v>38</v>
      </c>
      <c r="H1317" s="4">
        <v>38</v>
      </c>
      <c r="I1317" s="4">
        <v>0</v>
      </c>
      <c r="J1317" s="4">
        <v>0</v>
      </c>
      <c r="K1317" s="4">
        <v>0</v>
      </c>
      <c r="L1317" s="4">
        <v>1.2</v>
      </c>
      <c r="M1317" s="4">
        <v>0.99</v>
      </c>
      <c r="N1317" s="4">
        <v>0.97299999999999998</v>
      </c>
      <c r="O1317" s="4">
        <v>4.2</v>
      </c>
      <c r="P1317" s="4">
        <v>0.72699999999999998</v>
      </c>
      <c r="Q1317" s="5">
        <v>1</v>
      </c>
      <c r="R1317" s="4" t="str">
        <f>TRIM(tblOperations[[#This Row],[Region]])</f>
        <v>Wales</v>
      </c>
      <c r="S1317" s="4" t="str">
        <f>TRIM(tblOperations[[#This Row],[Team]])</f>
        <v>Workplace Projects</v>
      </c>
      <c r="T1317" s="4" t="str">
        <f>_xlfn.XLOOKUP(R1317,tblRegionReference[Region],tblRegionReference[Area],"Not Found")</f>
        <v>Wales</v>
      </c>
      <c r="U1317" s="4" t="str">
        <f>IF(tblOperations[[#This Row],[Completion_Rate]]&gt;=_xlfn.XLOOKUP("Completion Rate",tblKPITargets[KPI_Name],tblKPITargets[Target_Value]),"Met","Below Target")</f>
        <v>Met</v>
      </c>
      <c r="V1317" t="str">
        <f>IF(tblOperations[[#This Row],[SLA_Compliance]]&gt;=_xlfn.XLOOKUP('04_References'!$A$3,tblKPITargets[KPI_Name],tblKPITargets[Target_Value]),"Met","Below Target")</f>
        <v>Met</v>
      </c>
      <c r="W1317" t="str">
        <f>IF(tblOperations[[#This Row],[Quality_Pass_Rate]]&gt;=_xlfn.XLOOKUP('04_References'!$A$4,tblKPITargets[KPI_Name],tblKPITargets[Target_Value]),"Met","Below Target")</f>
        <v>Met</v>
      </c>
      <c r="X1317" t="str">
        <f>IF(tblOperations[[#This Row],[Average_Completion_Days]]&lt;=_xlfn.XLOOKUP('04_References'!$A$7,tblKPITargets[KPI_Name],tblKPITargets[Target_Value]),"Met","Below Target")</f>
        <v>Met</v>
      </c>
      <c r="Y1317" t="str">
        <f>IF(tblOperations[[#This Row],[Closing_Backlog]]&lt;=_xlfn.XLOOKUP('04_References'!$A$8,tblKPITargets[KPI_Name],tblKPITargets[Target_Value]),"Met","Below Target")</f>
        <v>Met</v>
      </c>
    </row>
    <row r="1318" spans="1:25">
      <c r="A1318" s="6" t="s">
        <v>1348</v>
      </c>
      <c r="B1318" s="7">
        <v>46085</v>
      </c>
      <c r="C1318" s="2" t="s">
        <v>18</v>
      </c>
      <c r="D1318" s="2" t="s">
        <v>19</v>
      </c>
      <c r="E1318" s="2">
        <v>157</v>
      </c>
      <c r="F1318" s="2">
        <v>36</v>
      </c>
      <c r="G1318" s="2">
        <v>193</v>
      </c>
      <c r="H1318" s="2">
        <v>34</v>
      </c>
      <c r="I1318" s="2">
        <v>159</v>
      </c>
      <c r="J1318" s="2">
        <v>0</v>
      </c>
      <c r="K1318" s="2">
        <v>0</v>
      </c>
      <c r="L1318" s="2">
        <v>8</v>
      </c>
      <c r="M1318" s="2">
        <v>0.6</v>
      </c>
      <c r="N1318" s="2">
        <v>0.96499999999999997</v>
      </c>
      <c r="O1318" s="2">
        <v>2.5</v>
      </c>
      <c r="P1318" s="2">
        <v>0.67400000000000004</v>
      </c>
      <c r="Q1318" s="3">
        <v>0.17599999999999999</v>
      </c>
      <c r="R1318" s="4" t="str">
        <f>TRIM(tblOperations[[#This Row],[Region]])</f>
        <v>Scotland</v>
      </c>
      <c r="S1318" s="4" t="str">
        <f>TRIM(tblOperations[[#This Row],[Team]])</f>
        <v>Workplace Services</v>
      </c>
      <c r="T1318" s="4" t="str">
        <f>_xlfn.XLOOKUP(R1318,tblRegionReference[Region],tblRegionReference[Area],"Not Found")</f>
        <v>North</v>
      </c>
      <c r="U1318" s="4" t="str">
        <f>IF(tblOperations[[#This Row],[Completion_Rate]]&gt;=_xlfn.XLOOKUP("Completion Rate",tblKPITargets[KPI_Name],tblKPITargets[Target_Value]),"Met","Below Target")</f>
        <v>Below Target</v>
      </c>
      <c r="V1318" t="str">
        <f>IF(tblOperations[[#This Row],[SLA_Compliance]]&gt;=_xlfn.XLOOKUP('04_References'!$A$3,tblKPITargets[KPI_Name],tblKPITargets[Target_Value]),"Met","Below Target")</f>
        <v>Below Target</v>
      </c>
      <c r="W1318" t="str">
        <f>IF(tblOperations[[#This Row],[Quality_Pass_Rate]]&gt;=_xlfn.XLOOKUP('04_References'!$A$4,tblKPITargets[KPI_Name],tblKPITargets[Target_Value]),"Met","Below Target")</f>
        <v>Met</v>
      </c>
      <c r="X1318" t="str">
        <f>IF(tblOperations[[#This Row],[Average_Completion_Days]]&lt;=_xlfn.XLOOKUP('04_References'!$A$7,tblKPITargets[KPI_Name],tblKPITargets[Target_Value]),"Met","Below Target")</f>
        <v>Below Target</v>
      </c>
      <c r="Y1318" t="str">
        <f>IF(tblOperations[[#This Row],[Closing_Backlog]]&lt;=_xlfn.XLOOKUP('04_References'!$A$8,tblKPITargets[KPI_Name],tblKPITargets[Target_Value]),"Met","Below Target")</f>
        <v>Below Target</v>
      </c>
    </row>
    <row r="1319" spans="1:25">
      <c r="A1319" s="8" t="s">
        <v>1349</v>
      </c>
      <c r="B1319" s="9">
        <v>46085</v>
      </c>
      <c r="C1319" s="4" t="s">
        <v>18</v>
      </c>
      <c r="D1319" s="4" t="s">
        <v>21</v>
      </c>
      <c r="E1319" s="4">
        <v>0</v>
      </c>
      <c r="F1319" s="4">
        <v>56</v>
      </c>
      <c r="G1319" s="4">
        <v>56</v>
      </c>
      <c r="H1319" s="4">
        <v>48</v>
      </c>
      <c r="I1319" s="4">
        <v>8</v>
      </c>
      <c r="J1319" s="4">
        <v>0</v>
      </c>
      <c r="K1319" s="4">
        <v>0</v>
      </c>
      <c r="L1319" s="4">
        <v>2.1</v>
      </c>
      <c r="M1319" s="4">
        <v>0.95799999999999996</v>
      </c>
      <c r="N1319" s="4">
        <v>1</v>
      </c>
      <c r="O1319" s="4">
        <v>4.3</v>
      </c>
      <c r="P1319" s="4">
        <v>0.68100000000000005</v>
      </c>
      <c r="Q1319" s="5">
        <v>0.85699999999999998</v>
      </c>
      <c r="R1319" s="4" t="str">
        <f>TRIM(tblOperations[[#This Row],[Region]])</f>
        <v>Scotland</v>
      </c>
      <c r="S1319" s="4" t="str">
        <f>TRIM(tblOperations[[#This Row],[Team]])</f>
        <v>Facilities Response</v>
      </c>
      <c r="T1319" s="4" t="str">
        <f>_xlfn.XLOOKUP(R1319,tblRegionReference[Region],tblRegionReference[Area],"Not Found")</f>
        <v>North</v>
      </c>
      <c r="U1319" s="4" t="str">
        <f>IF(tblOperations[[#This Row],[Completion_Rate]]&gt;=_xlfn.XLOOKUP("Completion Rate",tblKPITargets[KPI_Name],tblKPITargets[Target_Value]),"Met","Below Target")</f>
        <v>Below Target</v>
      </c>
      <c r="V1319" t="str">
        <f>IF(tblOperations[[#This Row],[SLA_Compliance]]&gt;=_xlfn.XLOOKUP('04_References'!$A$3,tblKPITargets[KPI_Name],tblKPITargets[Target_Value]),"Met","Below Target")</f>
        <v>Met</v>
      </c>
      <c r="W1319" t="str">
        <f>IF(tblOperations[[#This Row],[Quality_Pass_Rate]]&gt;=_xlfn.XLOOKUP('04_References'!$A$4,tblKPITargets[KPI_Name],tblKPITargets[Target_Value]),"Met","Below Target")</f>
        <v>Met</v>
      </c>
      <c r="X1319" t="str">
        <f>IF(tblOperations[[#This Row],[Average_Completion_Days]]&lt;=_xlfn.XLOOKUP('04_References'!$A$7,tblKPITargets[KPI_Name],tblKPITargets[Target_Value]),"Met","Below Target")</f>
        <v>Met</v>
      </c>
      <c r="Y1319" t="str">
        <f>IF(tblOperations[[#This Row],[Closing_Backlog]]&lt;=_xlfn.XLOOKUP('04_References'!$A$8,tblKPITargets[KPI_Name],tblKPITargets[Target_Value]),"Met","Below Target")</f>
        <v>Met</v>
      </c>
    </row>
    <row r="1320" spans="1:25">
      <c r="A1320" s="6" t="s">
        <v>1350</v>
      </c>
      <c r="B1320" s="7">
        <v>46085</v>
      </c>
      <c r="C1320" s="2" t="s">
        <v>18</v>
      </c>
      <c r="D1320" s="2" t="s">
        <v>23</v>
      </c>
      <c r="E1320" s="2">
        <v>343</v>
      </c>
      <c r="F1320" s="2">
        <v>42</v>
      </c>
      <c r="G1320" s="2">
        <v>385</v>
      </c>
      <c r="H1320" s="2">
        <v>39</v>
      </c>
      <c r="I1320" s="2">
        <v>346</v>
      </c>
      <c r="J1320" s="2">
        <v>0</v>
      </c>
      <c r="K1320" s="2">
        <v>0</v>
      </c>
      <c r="L1320" s="2">
        <v>8</v>
      </c>
      <c r="M1320" s="2">
        <v>0.6</v>
      </c>
      <c r="N1320" s="2">
        <v>1</v>
      </c>
      <c r="O1320" s="2">
        <v>2.5</v>
      </c>
      <c r="P1320" s="2">
        <v>0.73799999999999999</v>
      </c>
      <c r="Q1320" s="3">
        <v>0.10100000000000001</v>
      </c>
      <c r="R1320" s="4" t="str">
        <f>TRIM(tblOperations[[#This Row],[Region]])</f>
        <v>Scotland</v>
      </c>
      <c r="S1320" s="4" t="str">
        <f>TRIM(tblOperations[[#This Row],[Team]])</f>
        <v>Estates Support</v>
      </c>
      <c r="T1320" s="4" t="str">
        <f>_xlfn.XLOOKUP(R1320,tblRegionReference[Region],tblRegionReference[Area],"Not Found")</f>
        <v>North</v>
      </c>
      <c r="U1320" s="4" t="str">
        <f>IF(tblOperations[[#This Row],[Completion_Rate]]&gt;=_xlfn.XLOOKUP("Completion Rate",tblKPITargets[KPI_Name],tblKPITargets[Target_Value]),"Met","Below Target")</f>
        <v>Below Target</v>
      </c>
      <c r="V1320" t="str">
        <f>IF(tblOperations[[#This Row],[SLA_Compliance]]&gt;=_xlfn.XLOOKUP('04_References'!$A$3,tblKPITargets[KPI_Name],tblKPITargets[Target_Value]),"Met","Below Target")</f>
        <v>Below Target</v>
      </c>
      <c r="W1320" t="str">
        <f>IF(tblOperations[[#This Row],[Quality_Pass_Rate]]&gt;=_xlfn.XLOOKUP('04_References'!$A$4,tblKPITargets[KPI_Name],tblKPITargets[Target_Value]),"Met","Below Target")</f>
        <v>Met</v>
      </c>
      <c r="X1320" t="str">
        <f>IF(tblOperations[[#This Row],[Average_Completion_Days]]&lt;=_xlfn.XLOOKUP('04_References'!$A$7,tblKPITargets[KPI_Name],tblKPITargets[Target_Value]),"Met","Below Target")</f>
        <v>Below Target</v>
      </c>
      <c r="Y1320" t="str">
        <f>IF(tblOperations[[#This Row],[Closing_Backlog]]&lt;=_xlfn.XLOOKUP('04_References'!$A$8,tblKPITargets[KPI_Name],tblKPITargets[Target_Value]),"Met","Below Target")</f>
        <v>Below Target</v>
      </c>
    </row>
    <row r="1321" spans="1:25">
      <c r="A1321" s="8" t="s">
        <v>1351</v>
      </c>
      <c r="B1321" s="9">
        <v>46085</v>
      </c>
      <c r="C1321" s="4" t="s">
        <v>18</v>
      </c>
      <c r="D1321" s="4" t="s">
        <v>25</v>
      </c>
      <c r="E1321" s="4">
        <v>0</v>
      </c>
      <c r="F1321" s="4">
        <v>31</v>
      </c>
      <c r="G1321" s="4">
        <v>31</v>
      </c>
      <c r="H1321" s="4">
        <v>31</v>
      </c>
      <c r="I1321" s="4">
        <v>0</v>
      </c>
      <c r="J1321" s="4">
        <v>0</v>
      </c>
      <c r="K1321" s="4">
        <v>0</v>
      </c>
      <c r="L1321" s="4">
        <v>1.4</v>
      </c>
      <c r="M1321" s="4">
        <v>0.94499999999999995</v>
      </c>
      <c r="N1321" s="4">
        <v>0.97399999999999998</v>
      </c>
      <c r="O1321" s="4">
        <v>4.3</v>
      </c>
      <c r="P1321" s="4">
        <v>0.65900000000000003</v>
      </c>
      <c r="Q1321" s="5">
        <v>1</v>
      </c>
      <c r="R1321" s="4" t="str">
        <f>TRIM(tblOperations[[#This Row],[Region]])</f>
        <v>Scotland</v>
      </c>
      <c r="S1321" s="4" t="str">
        <f>TRIM(tblOperations[[#This Row],[Team]])</f>
        <v>Workplace Projects</v>
      </c>
      <c r="T1321" s="4" t="str">
        <f>_xlfn.XLOOKUP(R1321,tblRegionReference[Region],tblRegionReference[Area],"Not Found")</f>
        <v>North</v>
      </c>
      <c r="U1321" s="4" t="str">
        <f>IF(tblOperations[[#This Row],[Completion_Rate]]&gt;=_xlfn.XLOOKUP("Completion Rate",tblKPITargets[KPI_Name],tblKPITargets[Target_Value]),"Met","Below Target")</f>
        <v>Met</v>
      </c>
      <c r="V1321" t="str">
        <f>IF(tblOperations[[#This Row],[SLA_Compliance]]&gt;=_xlfn.XLOOKUP('04_References'!$A$3,tblKPITargets[KPI_Name],tblKPITargets[Target_Value]),"Met","Below Target")</f>
        <v>Met</v>
      </c>
      <c r="W1321" t="str">
        <f>IF(tblOperations[[#This Row],[Quality_Pass_Rate]]&gt;=_xlfn.XLOOKUP('04_References'!$A$4,tblKPITargets[KPI_Name],tblKPITargets[Target_Value]),"Met","Below Target")</f>
        <v>Met</v>
      </c>
      <c r="X1321" t="str">
        <f>IF(tblOperations[[#This Row],[Average_Completion_Days]]&lt;=_xlfn.XLOOKUP('04_References'!$A$7,tblKPITargets[KPI_Name],tblKPITargets[Target_Value]),"Met","Below Target")</f>
        <v>Met</v>
      </c>
      <c r="Y1321" t="str">
        <f>IF(tblOperations[[#This Row],[Closing_Backlog]]&lt;=_xlfn.XLOOKUP('04_References'!$A$8,tblKPITargets[KPI_Name],tblKPITargets[Target_Value]),"Met","Below Target")</f>
        <v>Met</v>
      </c>
    </row>
    <row r="1322" spans="1:25">
      <c r="A1322" s="6" t="s">
        <v>1352</v>
      </c>
      <c r="B1322" s="7">
        <v>46085</v>
      </c>
      <c r="C1322" s="2" t="s">
        <v>27</v>
      </c>
      <c r="D1322" s="2" t="s">
        <v>19</v>
      </c>
      <c r="E1322" s="2">
        <v>20</v>
      </c>
      <c r="F1322" s="2">
        <v>42</v>
      </c>
      <c r="G1322" s="2">
        <v>62</v>
      </c>
      <c r="H1322" s="2">
        <v>41</v>
      </c>
      <c r="I1322" s="2">
        <v>21</v>
      </c>
      <c r="J1322" s="2">
        <v>0</v>
      </c>
      <c r="K1322" s="2">
        <v>0</v>
      </c>
      <c r="L1322" s="2">
        <v>3.4</v>
      </c>
      <c r="M1322" s="2">
        <v>0.84</v>
      </c>
      <c r="N1322" s="2">
        <v>0.95899999999999996</v>
      </c>
      <c r="O1322" s="2">
        <v>3.7</v>
      </c>
      <c r="P1322" s="2">
        <v>0.79600000000000004</v>
      </c>
      <c r="Q1322" s="3">
        <v>0.66100000000000003</v>
      </c>
      <c r="R1322" s="4" t="str">
        <f>TRIM(tblOperations[[#This Row],[Region]])</f>
        <v>North East</v>
      </c>
      <c r="S1322" s="4" t="str">
        <f>TRIM(tblOperations[[#This Row],[Team]])</f>
        <v>Workplace Services</v>
      </c>
      <c r="T1322" s="4" t="str">
        <f>_xlfn.XLOOKUP(R1322,tblRegionReference[Region],tblRegionReference[Area],"Not Found")</f>
        <v>North</v>
      </c>
      <c r="U1322" s="4" t="str">
        <f>IF(tblOperations[[#This Row],[Completion_Rate]]&gt;=_xlfn.XLOOKUP("Completion Rate",tblKPITargets[KPI_Name],tblKPITargets[Target_Value]),"Met","Below Target")</f>
        <v>Below Target</v>
      </c>
      <c r="V1322" t="str">
        <f>IF(tblOperations[[#This Row],[SLA_Compliance]]&gt;=_xlfn.XLOOKUP('04_References'!$A$3,tblKPITargets[KPI_Name],tblKPITargets[Target_Value]),"Met","Below Target")</f>
        <v>Below Target</v>
      </c>
      <c r="W1322" t="str">
        <f>IF(tblOperations[[#This Row],[Quality_Pass_Rate]]&gt;=_xlfn.XLOOKUP('04_References'!$A$4,tblKPITargets[KPI_Name],tblKPITargets[Target_Value]),"Met","Below Target")</f>
        <v>Met</v>
      </c>
      <c r="X1322" t="str">
        <f>IF(tblOperations[[#This Row],[Average_Completion_Days]]&lt;=_xlfn.XLOOKUP('04_References'!$A$7,tblKPITargets[KPI_Name],tblKPITargets[Target_Value]),"Met","Below Target")</f>
        <v>Below Target</v>
      </c>
      <c r="Y1322" t="str">
        <f>IF(tblOperations[[#This Row],[Closing_Backlog]]&lt;=_xlfn.XLOOKUP('04_References'!$A$8,tblKPITargets[KPI_Name],tblKPITargets[Target_Value]),"Met","Below Target")</f>
        <v>Below Target</v>
      </c>
    </row>
    <row r="1323" spans="1:25">
      <c r="A1323" s="8" t="s">
        <v>1353</v>
      </c>
      <c r="B1323" s="9">
        <v>46085</v>
      </c>
      <c r="C1323" s="4" t="s">
        <v>27</v>
      </c>
      <c r="D1323" s="4" t="s">
        <v>21</v>
      </c>
      <c r="E1323" s="4">
        <v>0</v>
      </c>
      <c r="F1323" s="4">
        <v>42</v>
      </c>
      <c r="G1323" s="4">
        <v>42</v>
      </c>
      <c r="H1323" s="4">
        <v>42</v>
      </c>
      <c r="I1323" s="4">
        <v>0</v>
      </c>
      <c r="J1323" s="4">
        <v>0</v>
      </c>
      <c r="K1323" s="4">
        <v>0</v>
      </c>
      <c r="L1323" s="4">
        <v>1.7</v>
      </c>
      <c r="M1323" s="4">
        <v>0.98599999999999999</v>
      </c>
      <c r="N1323" s="4">
        <v>0.97399999999999998</v>
      </c>
      <c r="O1323" s="4">
        <v>4.4000000000000004</v>
      </c>
      <c r="P1323" s="4">
        <v>0.68100000000000005</v>
      </c>
      <c r="Q1323" s="5">
        <v>1</v>
      </c>
      <c r="R1323" s="4" t="str">
        <f>TRIM(tblOperations[[#This Row],[Region]])</f>
        <v>North East</v>
      </c>
      <c r="S1323" s="4" t="str">
        <f>TRIM(tblOperations[[#This Row],[Team]])</f>
        <v>Facilities Response</v>
      </c>
      <c r="T1323" s="4" t="str">
        <f>_xlfn.XLOOKUP(R1323,tblRegionReference[Region],tblRegionReference[Area],"Not Found")</f>
        <v>North</v>
      </c>
      <c r="U1323" s="4" t="str">
        <f>IF(tblOperations[[#This Row],[Completion_Rate]]&gt;=_xlfn.XLOOKUP("Completion Rate",tblKPITargets[KPI_Name],tblKPITargets[Target_Value]),"Met","Below Target")</f>
        <v>Met</v>
      </c>
      <c r="V1323" t="str">
        <f>IF(tblOperations[[#This Row],[SLA_Compliance]]&gt;=_xlfn.XLOOKUP('04_References'!$A$3,tblKPITargets[KPI_Name],tblKPITargets[Target_Value]),"Met","Below Target")</f>
        <v>Met</v>
      </c>
      <c r="W1323" t="str">
        <f>IF(tblOperations[[#This Row],[Quality_Pass_Rate]]&gt;=_xlfn.XLOOKUP('04_References'!$A$4,tblKPITargets[KPI_Name],tblKPITargets[Target_Value]),"Met","Below Target")</f>
        <v>Met</v>
      </c>
      <c r="X1323" t="str">
        <f>IF(tblOperations[[#This Row],[Average_Completion_Days]]&lt;=_xlfn.XLOOKUP('04_References'!$A$7,tblKPITargets[KPI_Name],tblKPITargets[Target_Value]),"Met","Below Target")</f>
        <v>Met</v>
      </c>
      <c r="Y1323" t="str">
        <f>IF(tblOperations[[#This Row],[Closing_Backlog]]&lt;=_xlfn.XLOOKUP('04_References'!$A$8,tblKPITargets[KPI_Name],tblKPITargets[Target_Value]),"Met","Below Target")</f>
        <v>Met</v>
      </c>
    </row>
    <row r="1324" spans="1:25">
      <c r="A1324" s="6" t="s">
        <v>1354</v>
      </c>
      <c r="B1324" s="7">
        <v>46085</v>
      </c>
      <c r="C1324" s="2" t="s">
        <v>27</v>
      </c>
      <c r="D1324" s="2" t="s">
        <v>23</v>
      </c>
      <c r="E1324" s="2">
        <v>883</v>
      </c>
      <c r="F1324" s="2">
        <v>54</v>
      </c>
      <c r="G1324" s="2">
        <v>937</v>
      </c>
      <c r="H1324" s="2">
        <v>27</v>
      </c>
      <c r="I1324" s="2">
        <v>910</v>
      </c>
      <c r="J1324" s="2">
        <v>0</v>
      </c>
      <c r="K1324" s="2">
        <v>0</v>
      </c>
      <c r="L1324" s="2">
        <v>8</v>
      </c>
      <c r="M1324" s="2">
        <v>0.6</v>
      </c>
      <c r="N1324" s="2">
        <v>1</v>
      </c>
      <c r="O1324" s="2">
        <v>2.5</v>
      </c>
      <c r="P1324" s="2">
        <v>0.67200000000000004</v>
      </c>
      <c r="Q1324" s="3">
        <v>2.9000000000000001E-2</v>
      </c>
      <c r="R1324" s="4" t="str">
        <f>TRIM(tblOperations[[#This Row],[Region]])</f>
        <v>North East</v>
      </c>
      <c r="S1324" s="4" t="str">
        <f>TRIM(tblOperations[[#This Row],[Team]])</f>
        <v>Estates Support</v>
      </c>
      <c r="T1324" s="4" t="str">
        <f>_xlfn.XLOOKUP(R1324,tblRegionReference[Region],tblRegionReference[Area],"Not Found")</f>
        <v>North</v>
      </c>
      <c r="U1324" s="4" t="str">
        <f>IF(tblOperations[[#This Row],[Completion_Rate]]&gt;=_xlfn.XLOOKUP("Completion Rate",tblKPITargets[KPI_Name],tblKPITargets[Target_Value]),"Met","Below Target")</f>
        <v>Below Target</v>
      </c>
      <c r="V1324" t="str">
        <f>IF(tblOperations[[#This Row],[SLA_Compliance]]&gt;=_xlfn.XLOOKUP('04_References'!$A$3,tblKPITargets[KPI_Name],tblKPITargets[Target_Value]),"Met","Below Target")</f>
        <v>Below Target</v>
      </c>
      <c r="W1324" t="str">
        <f>IF(tblOperations[[#This Row],[Quality_Pass_Rate]]&gt;=_xlfn.XLOOKUP('04_References'!$A$4,tblKPITargets[KPI_Name],tblKPITargets[Target_Value]),"Met","Below Target")</f>
        <v>Met</v>
      </c>
      <c r="X1324" t="str">
        <f>IF(tblOperations[[#This Row],[Average_Completion_Days]]&lt;=_xlfn.XLOOKUP('04_References'!$A$7,tblKPITargets[KPI_Name],tblKPITargets[Target_Value]),"Met","Below Target")</f>
        <v>Below Target</v>
      </c>
      <c r="Y1324" t="str">
        <f>IF(tblOperations[[#This Row],[Closing_Backlog]]&lt;=_xlfn.XLOOKUP('04_References'!$A$8,tblKPITargets[KPI_Name],tblKPITargets[Target_Value]),"Met","Below Target")</f>
        <v>Below Target</v>
      </c>
    </row>
    <row r="1325" spans="1:25">
      <c r="A1325" s="8" t="s">
        <v>1355</v>
      </c>
      <c r="B1325" s="9">
        <v>46085</v>
      </c>
      <c r="C1325" s="4" t="s">
        <v>27</v>
      </c>
      <c r="D1325" s="4" t="s">
        <v>25</v>
      </c>
      <c r="E1325" s="4">
        <v>64</v>
      </c>
      <c r="F1325" s="4">
        <v>31</v>
      </c>
      <c r="G1325" s="4">
        <v>95</v>
      </c>
      <c r="H1325" s="4">
        <v>26</v>
      </c>
      <c r="I1325" s="4">
        <v>69</v>
      </c>
      <c r="J1325" s="4">
        <v>0</v>
      </c>
      <c r="K1325" s="4">
        <v>0</v>
      </c>
      <c r="L1325" s="4">
        <v>7</v>
      </c>
      <c r="M1325" s="4">
        <v>0.6</v>
      </c>
      <c r="N1325" s="4">
        <v>0.99299999999999999</v>
      </c>
      <c r="O1325" s="4">
        <v>2.5</v>
      </c>
      <c r="P1325" s="4">
        <v>0.73199999999999998</v>
      </c>
      <c r="Q1325" s="5">
        <v>0.27400000000000002</v>
      </c>
      <c r="R1325" s="4" t="str">
        <f>TRIM(tblOperations[[#This Row],[Region]])</f>
        <v>North East</v>
      </c>
      <c r="S1325" s="4" t="str">
        <f>TRIM(tblOperations[[#This Row],[Team]])</f>
        <v>Workplace Projects</v>
      </c>
      <c r="T1325" s="4" t="str">
        <f>_xlfn.XLOOKUP(R1325,tblRegionReference[Region],tblRegionReference[Area],"Not Found")</f>
        <v>North</v>
      </c>
      <c r="U1325" s="4" t="str">
        <f>IF(tblOperations[[#This Row],[Completion_Rate]]&gt;=_xlfn.XLOOKUP("Completion Rate",tblKPITargets[KPI_Name],tblKPITargets[Target_Value]),"Met","Below Target")</f>
        <v>Below Target</v>
      </c>
      <c r="V1325" t="str">
        <f>IF(tblOperations[[#This Row],[SLA_Compliance]]&gt;=_xlfn.XLOOKUP('04_References'!$A$3,tblKPITargets[KPI_Name],tblKPITargets[Target_Value]),"Met","Below Target")</f>
        <v>Below Target</v>
      </c>
      <c r="W1325" t="str">
        <f>IF(tblOperations[[#This Row],[Quality_Pass_Rate]]&gt;=_xlfn.XLOOKUP('04_References'!$A$4,tblKPITargets[KPI_Name],tblKPITargets[Target_Value]),"Met","Below Target")</f>
        <v>Met</v>
      </c>
      <c r="X1325" t="str">
        <f>IF(tblOperations[[#This Row],[Average_Completion_Days]]&lt;=_xlfn.XLOOKUP('04_References'!$A$7,tblKPITargets[KPI_Name],tblKPITargets[Target_Value]),"Met","Below Target")</f>
        <v>Below Target</v>
      </c>
      <c r="Y1325" t="str">
        <f>IF(tblOperations[[#This Row],[Closing_Backlog]]&lt;=_xlfn.XLOOKUP('04_References'!$A$8,tblKPITargets[KPI_Name],tblKPITargets[Target_Value]),"Met","Below Target")</f>
        <v>Below Target</v>
      </c>
    </row>
    <row r="1326" spans="1:25">
      <c r="A1326" s="6" t="s">
        <v>1356</v>
      </c>
      <c r="B1326" s="7">
        <v>46085</v>
      </c>
      <c r="C1326" s="2" t="s">
        <v>32</v>
      </c>
      <c r="D1326" s="2" t="s">
        <v>19</v>
      </c>
      <c r="E1326" s="2">
        <v>383</v>
      </c>
      <c r="F1326" s="2">
        <v>42</v>
      </c>
      <c r="G1326" s="2">
        <v>425</v>
      </c>
      <c r="H1326" s="2">
        <v>29</v>
      </c>
      <c r="I1326" s="2">
        <v>396</v>
      </c>
      <c r="J1326" s="2">
        <v>0</v>
      </c>
      <c r="K1326" s="2">
        <v>0</v>
      </c>
      <c r="L1326" s="2">
        <v>8</v>
      </c>
      <c r="M1326" s="2">
        <v>0.6</v>
      </c>
      <c r="N1326" s="2">
        <v>0.98299999999999998</v>
      </c>
      <c r="O1326" s="2">
        <v>2.5</v>
      </c>
      <c r="P1326" s="2">
        <v>0.81899999999999995</v>
      </c>
      <c r="Q1326" s="3">
        <v>6.8000000000000005E-2</v>
      </c>
      <c r="R1326" s="4" t="str">
        <f>TRIM(tblOperations[[#This Row],[Region]])</f>
        <v>North West</v>
      </c>
      <c r="S1326" s="4" t="str">
        <f>TRIM(tblOperations[[#This Row],[Team]])</f>
        <v>Workplace Services</v>
      </c>
      <c r="T1326" s="4" t="str">
        <f>_xlfn.XLOOKUP(R1326,tblRegionReference[Region],tblRegionReference[Area],"Not Found")</f>
        <v>North</v>
      </c>
      <c r="U1326" s="4" t="str">
        <f>IF(tblOperations[[#This Row],[Completion_Rate]]&gt;=_xlfn.XLOOKUP("Completion Rate",tblKPITargets[KPI_Name],tblKPITargets[Target_Value]),"Met","Below Target")</f>
        <v>Below Target</v>
      </c>
      <c r="V1326" t="str">
        <f>IF(tblOperations[[#This Row],[SLA_Compliance]]&gt;=_xlfn.XLOOKUP('04_References'!$A$3,tblKPITargets[KPI_Name],tblKPITargets[Target_Value]),"Met","Below Target")</f>
        <v>Below Target</v>
      </c>
      <c r="W1326" t="str">
        <f>IF(tblOperations[[#This Row],[Quality_Pass_Rate]]&gt;=_xlfn.XLOOKUP('04_References'!$A$4,tblKPITargets[KPI_Name],tblKPITargets[Target_Value]),"Met","Below Target")</f>
        <v>Met</v>
      </c>
      <c r="X1326" t="str">
        <f>IF(tblOperations[[#This Row],[Average_Completion_Days]]&lt;=_xlfn.XLOOKUP('04_References'!$A$7,tblKPITargets[KPI_Name],tblKPITargets[Target_Value]),"Met","Below Target")</f>
        <v>Below Target</v>
      </c>
      <c r="Y1326" t="str">
        <f>IF(tblOperations[[#This Row],[Closing_Backlog]]&lt;=_xlfn.XLOOKUP('04_References'!$A$8,tblKPITargets[KPI_Name],tblKPITargets[Target_Value]),"Met","Below Target")</f>
        <v>Below Target</v>
      </c>
    </row>
    <row r="1327" spans="1:25">
      <c r="A1327" s="8" t="s">
        <v>1357</v>
      </c>
      <c r="B1327" s="9">
        <v>46085</v>
      </c>
      <c r="C1327" s="4" t="s">
        <v>32</v>
      </c>
      <c r="D1327" s="4" t="s">
        <v>21</v>
      </c>
      <c r="E1327" s="4">
        <v>913</v>
      </c>
      <c r="F1327" s="4">
        <v>30</v>
      </c>
      <c r="G1327" s="4">
        <v>943</v>
      </c>
      <c r="H1327" s="4">
        <v>22</v>
      </c>
      <c r="I1327" s="4">
        <v>921</v>
      </c>
      <c r="J1327" s="4">
        <v>0</v>
      </c>
      <c r="K1327" s="4">
        <v>0</v>
      </c>
      <c r="L1327" s="4">
        <v>8</v>
      </c>
      <c r="M1327" s="4">
        <v>0.6</v>
      </c>
      <c r="N1327" s="4">
        <v>0.99399999999999999</v>
      </c>
      <c r="O1327" s="4">
        <v>2.5</v>
      </c>
      <c r="P1327" s="4">
        <v>0.73699999999999999</v>
      </c>
      <c r="Q1327" s="5">
        <v>2.3E-2</v>
      </c>
      <c r="R1327" s="4" t="str">
        <f>TRIM(tblOperations[[#This Row],[Region]])</f>
        <v>North West</v>
      </c>
      <c r="S1327" s="4" t="str">
        <f>TRIM(tblOperations[[#This Row],[Team]])</f>
        <v>Facilities Response</v>
      </c>
      <c r="T1327" s="4" t="str">
        <f>_xlfn.XLOOKUP(R1327,tblRegionReference[Region],tblRegionReference[Area],"Not Found")</f>
        <v>North</v>
      </c>
      <c r="U1327" s="4" t="str">
        <f>IF(tblOperations[[#This Row],[Completion_Rate]]&gt;=_xlfn.XLOOKUP("Completion Rate",tblKPITargets[KPI_Name],tblKPITargets[Target_Value]),"Met","Below Target")</f>
        <v>Below Target</v>
      </c>
      <c r="V1327" t="str">
        <f>IF(tblOperations[[#This Row],[SLA_Compliance]]&gt;=_xlfn.XLOOKUP('04_References'!$A$3,tblKPITargets[KPI_Name],tblKPITargets[Target_Value]),"Met","Below Target")</f>
        <v>Below Target</v>
      </c>
      <c r="W1327" t="str">
        <f>IF(tblOperations[[#This Row],[Quality_Pass_Rate]]&gt;=_xlfn.XLOOKUP('04_References'!$A$4,tblKPITargets[KPI_Name],tblKPITargets[Target_Value]),"Met","Below Target")</f>
        <v>Met</v>
      </c>
      <c r="X1327" t="str">
        <f>IF(tblOperations[[#This Row],[Average_Completion_Days]]&lt;=_xlfn.XLOOKUP('04_References'!$A$7,tblKPITargets[KPI_Name],tblKPITargets[Target_Value]),"Met","Below Target")</f>
        <v>Below Target</v>
      </c>
      <c r="Y1327" t="str">
        <f>IF(tblOperations[[#This Row],[Closing_Backlog]]&lt;=_xlfn.XLOOKUP('04_References'!$A$8,tblKPITargets[KPI_Name],tblKPITargets[Target_Value]),"Met","Below Target")</f>
        <v>Below Target</v>
      </c>
    </row>
    <row r="1328" spans="1:25">
      <c r="A1328" s="6" t="s">
        <v>1358</v>
      </c>
      <c r="B1328" s="7">
        <v>46085</v>
      </c>
      <c r="C1328" s="2" t="s">
        <v>32</v>
      </c>
      <c r="D1328" s="2" t="s">
        <v>23</v>
      </c>
      <c r="E1328" s="2">
        <v>1080</v>
      </c>
      <c r="F1328" s="2">
        <v>23</v>
      </c>
      <c r="G1328" s="2">
        <v>1103</v>
      </c>
      <c r="H1328" s="2">
        <v>27</v>
      </c>
      <c r="I1328" s="2">
        <v>1076</v>
      </c>
      <c r="J1328" s="2">
        <v>0</v>
      </c>
      <c r="K1328" s="2">
        <v>0</v>
      </c>
      <c r="L1328" s="2">
        <v>8</v>
      </c>
      <c r="M1328" s="2">
        <v>0.6</v>
      </c>
      <c r="N1328" s="2">
        <v>0.999</v>
      </c>
      <c r="O1328" s="2">
        <v>2.5</v>
      </c>
      <c r="P1328" s="2">
        <v>0.64500000000000002</v>
      </c>
      <c r="Q1328" s="3">
        <v>2.4E-2</v>
      </c>
      <c r="R1328" s="4" t="str">
        <f>TRIM(tblOperations[[#This Row],[Region]])</f>
        <v>North West</v>
      </c>
      <c r="S1328" s="4" t="str">
        <f>TRIM(tblOperations[[#This Row],[Team]])</f>
        <v>Estates Support</v>
      </c>
      <c r="T1328" s="4" t="str">
        <f>_xlfn.XLOOKUP(R1328,tblRegionReference[Region],tblRegionReference[Area],"Not Found")</f>
        <v>North</v>
      </c>
      <c r="U1328" s="4" t="str">
        <f>IF(tblOperations[[#This Row],[Completion_Rate]]&gt;=_xlfn.XLOOKUP("Completion Rate",tblKPITargets[KPI_Name],tblKPITargets[Target_Value]),"Met","Below Target")</f>
        <v>Below Target</v>
      </c>
      <c r="V1328" t="str">
        <f>IF(tblOperations[[#This Row],[SLA_Compliance]]&gt;=_xlfn.XLOOKUP('04_References'!$A$3,tblKPITargets[KPI_Name],tblKPITargets[Target_Value]),"Met","Below Target")</f>
        <v>Below Target</v>
      </c>
      <c r="W1328" t="str">
        <f>IF(tblOperations[[#This Row],[Quality_Pass_Rate]]&gt;=_xlfn.XLOOKUP('04_References'!$A$4,tblKPITargets[KPI_Name],tblKPITargets[Target_Value]),"Met","Below Target")</f>
        <v>Met</v>
      </c>
      <c r="X1328" t="str">
        <f>IF(tblOperations[[#This Row],[Average_Completion_Days]]&lt;=_xlfn.XLOOKUP('04_References'!$A$7,tblKPITargets[KPI_Name],tblKPITargets[Target_Value]),"Met","Below Target")</f>
        <v>Below Target</v>
      </c>
      <c r="Y1328" t="str">
        <f>IF(tblOperations[[#This Row],[Closing_Backlog]]&lt;=_xlfn.XLOOKUP('04_References'!$A$8,tblKPITargets[KPI_Name],tblKPITargets[Target_Value]),"Met","Below Target")</f>
        <v>Below Target</v>
      </c>
    </row>
    <row r="1329" spans="1:25">
      <c r="A1329" s="8" t="s">
        <v>1359</v>
      </c>
      <c r="B1329" s="9">
        <v>46085</v>
      </c>
      <c r="C1329" s="4" t="s">
        <v>32</v>
      </c>
      <c r="D1329" s="4" t="s">
        <v>25</v>
      </c>
      <c r="E1329" s="4">
        <v>0</v>
      </c>
      <c r="F1329" s="4">
        <v>15</v>
      </c>
      <c r="G1329" s="4">
        <v>15</v>
      </c>
      <c r="H1329" s="4">
        <v>15</v>
      </c>
      <c r="I1329" s="4">
        <v>0</v>
      </c>
      <c r="J1329" s="4">
        <v>0</v>
      </c>
      <c r="K1329" s="4">
        <v>0</v>
      </c>
      <c r="L1329" s="4">
        <v>1.8</v>
      </c>
      <c r="M1329" s="4">
        <v>1</v>
      </c>
      <c r="N1329" s="4">
        <v>0.98199999999999998</v>
      </c>
      <c r="O1329" s="4">
        <v>4.3</v>
      </c>
      <c r="P1329" s="4">
        <v>0.752</v>
      </c>
      <c r="Q1329" s="5">
        <v>1</v>
      </c>
      <c r="R1329" s="4" t="str">
        <f>TRIM(tblOperations[[#This Row],[Region]])</f>
        <v>North West</v>
      </c>
      <c r="S1329" s="4" t="str">
        <f>TRIM(tblOperations[[#This Row],[Team]])</f>
        <v>Workplace Projects</v>
      </c>
      <c r="T1329" s="4" t="str">
        <f>_xlfn.XLOOKUP(R1329,tblRegionReference[Region],tblRegionReference[Area],"Not Found")</f>
        <v>North</v>
      </c>
      <c r="U1329" s="4" t="str">
        <f>IF(tblOperations[[#This Row],[Completion_Rate]]&gt;=_xlfn.XLOOKUP("Completion Rate",tblKPITargets[KPI_Name],tblKPITargets[Target_Value]),"Met","Below Target")</f>
        <v>Met</v>
      </c>
      <c r="V1329" t="str">
        <f>IF(tblOperations[[#This Row],[SLA_Compliance]]&gt;=_xlfn.XLOOKUP('04_References'!$A$3,tblKPITargets[KPI_Name],tblKPITargets[Target_Value]),"Met","Below Target")</f>
        <v>Met</v>
      </c>
      <c r="W1329" t="str">
        <f>IF(tblOperations[[#This Row],[Quality_Pass_Rate]]&gt;=_xlfn.XLOOKUP('04_References'!$A$4,tblKPITargets[KPI_Name],tblKPITargets[Target_Value]),"Met","Below Target")</f>
        <v>Met</v>
      </c>
      <c r="X1329" t="str">
        <f>IF(tblOperations[[#This Row],[Average_Completion_Days]]&lt;=_xlfn.XLOOKUP('04_References'!$A$7,tblKPITargets[KPI_Name],tblKPITargets[Target_Value]),"Met","Below Target")</f>
        <v>Met</v>
      </c>
      <c r="Y1329" t="str">
        <f>IF(tblOperations[[#This Row],[Closing_Backlog]]&lt;=_xlfn.XLOOKUP('04_References'!$A$8,tblKPITargets[KPI_Name],tblKPITargets[Target_Value]),"Met","Below Target")</f>
        <v>Met</v>
      </c>
    </row>
    <row r="1330" spans="1:25">
      <c r="A1330" s="6" t="s">
        <v>1360</v>
      </c>
      <c r="B1330" s="7">
        <v>46085</v>
      </c>
      <c r="C1330" s="2" t="s">
        <v>37</v>
      </c>
      <c r="D1330" s="2" t="s">
        <v>19</v>
      </c>
      <c r="E1330" s="2">
        <v>0</v>
      </c>
      <c r="F1330" s="2">
        <v>37</v>
      </c>
      <c r="G1330" s="2">
        <v>37</v>
      </c>
      <c r="H1330" s="2">
        <v>37</v>
      </c>
      <c r="I1330" s="2">
        <v>0</v>
      </c>
      <c r="J1330" s="2">
        <v>0</v>
      </c>
      <c r="K1330" s="2">
        <v>0</v>
      </c>
      <c r="L1330" s="2">
        <v>1.7</v>
      </c>
      <c r="M1330" s="2">
        <v>0.995</v>
      </c>
      <c r="N1330" s="2">
        <v>0.96199999999999997</v>
      </c>
      <c r="O1330" s="2">
        <v>4.5999999999999996</v>
      </c>
      <c r="P1330" s="2">
        <v>0.747</v>
      </c>
      <c r="Q1330" s="3">
        <v>1</v>
      </c>
      <c r="R1330" s="4" t="str">
        <f>TRIM(tblOperations[[#This Row],[Region]])</f>
        <v>Midlands</v>
      </c>
      <c r="S1330" s="4" t="str">
        <f>TRIM(tblOperations[[#This Row],[Team]])</f>
        <v>Workplace Services</v>
      </c>
      <c r="T1330" s="4" t="str">
        <f>_xlfn.XLOOKUP(R1330,tblRegionReference[Region],tblRegionReference[Area],"Not Found")</f>
        <v>Central</v>
      </c>
      <c r="U1330" s="4" t="str">
        <f>IF(tblOperations[[#This Row],[Completion_Rate]]&gt;=_xlfn.XLOOKUP("Completion Rate",tblKPITargets[KPI_Name],tblKPITargets[Target_Value]),"Met","Below Target")</f>
        <v>Met</v>
      </c>
      <c r="V1330" t="str">
        <f>IF(tblOperations[[#This Row],[SLA_Compliance]]&gt;=_xlfn.XLOOKUP('04_References'!$A$3,tblKPITargets[KPI_Name],tblKPITargets[Target_Value]),"Met","Below Target")</f>
        <v>Met</v>
      </c>
      <c r="W1330" t="str">
        <f>IF(tblOperations[[#This Row],[Quality_Pass_Rate]]&gt;=_xlfn.XLOOKUP('04_References'!$A$4,tblKPITargets[KPI_Name],tblKPITargets[Target_Value]),"Met","Below Target")</f>
        <v>Met</v>
      </c>
      <c r="X1330" t="str">
        <f>IF(tblOperations[[#This Row],[Average_Completion_Days]]&lt;=_xlfn.XLOOKUP('04_References'!$A$7,tblKPITargets[KPI_Name],tblKPITargets[Target_Value]),"Met","Below Target")</f>
        <v>Met</v>
      </c>
      <c r="Y1330" t="str">
        <f>IF(tblOperations[[#This Row],[Closing_Backlog]]&lt;=_xlfn.XLOOKUP('04_References'!$A$8,tblKPITargets[KPI_Name],tblKPITargets[Target_Value]),"Met","Below Target")</f>
        <v>Met</v>
      </c>
    </row>
    <row r="1331" spans="1:25">
      <c r="A1331" s="8" t="s">
        <v>1361</v>
      </c>
      <c r="B1331" s="9">
        <v>46085</v>
      </c>
      <c r="C1331" s="4" t="s">
        <v>37</v>
      </c>
      <c r="D1331" s="4" t="s">
        <v>21</v>
      </c>
      <c r="E1331" s="4">
        <v>518</v>
      </c>
      <c r="F1331" s="4">
        <v>43</v>
      </c>
      <c r="G1331" s="4">
        <v>561</v>
      </c>
      <c r="H1331" s="4">
        <v>38</v>
      </c>
      <c r="I1331" s="4">
        <v>523</v>
      </c>
      <c r="J1331" s="4">
        <v>0</v>
      </c>
      <c r="K1331" s="4">
        <v>0</v>
      </c>
      <c r="L1331" s="4">
        <v>8</v>
      </c>
      <c r="M1331" s="4">
        <v>0.6</v>
      </c>
      <c r="N1331" s="4">
        <v>0.99399999999999999</v>
      </c>
      <c r="O1331" s="4">
        <v>2.5</v>
      </c>
      <c r="P1331" s="4">
        <v>0.75600000000000001</v>
      </c>
      <c r="Q1331" s="5">
        <v>6.8000000000000005E-2</v>
      </c>
      <c r="R1331" s="4" t="str">
        <f>TRIM(tblOperations[[#This Row],[Region]])</f>
        <v>Midlands</v>
      </c>
      <c r="S1331" s="4" t="str">
        <f>TRIM(tblOperations[[#This Row],[Team]])</f>
        <v>Facilities Response</v>
      </c>
      <c r="T1331" s="4" t="str">
        <f>_xlfn.XLOOKUP(R1331,tblRegionReference[Region],tblRegionReference[Area],"Not Found")</f>
        <v>Central</v>
      </c>
      <c r="U1331" s="4" t="str">
        <f>IF(tblOperations[[#This Row],[Completion_Rate]]&gt;=_xlfn.XLOOKUP("Completion Rate",tblKPITargets[KPI_Name],tblKPITargets[Target_Value]),"Met","Below Target")</f>
        <v>Below Target</v>
      </c>
      <c r="V1331" t="str">
        <f>IF(tblOperations[[#This Row],[SLA_Compliance]]&gt;=_xlfn.XLOOKUP('04_References'!$A$3,tblKPITargets[KPI_Name],tblKPITargets[Target_Value]),"Met","Below Target")</f>
        <v>Below Target</v>
      </c>
      <c r="W1331" t="str">
        <f>IF(tblOperations[[#This Row],[Quality_Pass_Rate]]&gt;=_xlfn.XLOOKUP('04_References'!$A$4,tblKPITargets[KPI_Name],tblKPITargets[Target_Value]),"Met","Below Target")</f>
        <v>Met</v>
      </c>
      <c r="X1331" t="str">
        <f>IF(tblOperations[[#This Row],[Average_Completion_Days]]&lt;=_xlfn.XLOOKUP('04_References'!$A$7,tblKPITargets[KPI_Name],tblKPITargets[Target_Value]),"Met","Below Target")</f>
        <v>Below Target</v>
      </c>
      <c r="Y1331" t="str">
        <f>IF(tblOperations[[#This Row],[Closing_Backlog]]&lt;=_xlfn.XLOOKUP('04_References'!$A$8,tblKPITargets[KPI_Name],tblKPITargets[Target_Value]),"Met","Below Target")</f>
        <v>Below Target</v>
      </c>
    </row>
    <row r="1332" spans="1:25">
      <c r="A1332" s="6" t="s">
        <v>1362</v>
      </c>
      <c r="B1332" s="7">
        <v>46085</v>
      </c>
      <c r="C1332" s="2" t="s">
        <v>37</v>
      </c>
      <c r="D1332" s="2" t="s">
        <v>23</v>
      </c>
      <c r="E1332" s="2">
        <v>243</v>
      </c>
      <c r="F1332" s="2">
        <v>41</v>
      </c>
      <c r="G1332" s="2">
        <v>284</v>
      </c>
      <c r="H1332" s="2">
        <v>34</v>
      </c>
      <c r="I1332" s="2">
        <v>250</v>
      </c>
      <c r="J1332" s="2">
        <v>0</v>
      </c>
      <c r="K1332" s="2">
        <v>0</v>
      </c>
      <c r="L1332" s="2">
        <v>8</v>
      </c>
      <c r="M1332" s="2">
        <v>0.6</v>
      </c>
      <c r="N1332" s="2">
        <v>0.97099999999999997</v>
      </c>
      <c r="O1332" s="2">
        <v>2.5</v>
      </c>
      <c r="P1332" s="2">
        <v>0.65400000000000003</v>
      </c>
      <c r="Q1332" s="3">
        <v>0.12</v>
      </c>
      <c r="R1332" s="4" t="str">
        <f>TRIM(tblOperations[[#This Row],[Region]])</f>
        <v>Midlands</v>
      </c>
      <c r="S1332" s="4" t="str">
        <f>TRIM(tblOperations[[#This Row],[Team]])</f>
        <v>Estates Support</v>
      </c>
      <c r="T1332" s="4" t="str">
        <f>_xlfn.XLOOKUP(R1332,tblRegionReference[Region],tblRegionReference[Area],"Not Found")</f>
        <v>Central</v>
      </c>
      <c r="U1332" s="4" t="str">
        <f>IF(tblOperations[[#This Row],[Completion_Rate]]&gt;=_xlfn.XLOOKUP("Completion Rate",tblKPITargets[KPI_Name],tblKPITargets[Target_Value]),"Met","Below Target")</f>
        <v>Below Target</v>
      </c>
      <c r="V1332" t="str">
        <f>IF(tblOperations[[#This Row],[SLA_Compliance]]&gt;=_xlfn.XLOOKUP('04_References'!$A$3,tblKPITargets[KPI_Name],tblKPITargets[Target_Value]),"Met","Below Target")</f>
        <v>Below Target</v>
      </c>
      <c r="W1332" t="str">
        <f>IF(tblOperations[[#This Row],[Quality_Pass_Rate]]&gt;=_xlfn.XLOOKUP('04_References'!$A$4,tblKPITargets[KPI_Name],tblKPITargets[Target_Value]),"Met","Below Target")</f>
        <v>Met</v>
      </c>
      <c r="X1332" t="str">
        <f>IF(tblOperations[[#This Row],[Average_Completion_Days]]&lt;=_xlfn.XLOOKUP('04_References'!$A$7,tblKPITargets[KPI_Name],tblKPITargets[Target_Value]),"Met","Below Target")</f>
        <v>Below Target</v>
      </c>
      <c r="Y1332" t="str">
        <f>IF(tblOperations[[#This Row],[Closing_Backlog]]&lt;=_xlfn.XLOOKUP('04_References'!$A$8,tblKPITargets[KPI_Name],tblKPITargets[Target_Value]),"Met","Below Target")</f>
        <v>Below Target</v>
      </c>
    </row>
    <row r="1333" spans="1:25">
      <c r="A1333" s="8" t="s">
        <v>1363</v>
      </c>
      <c r="B1333" s="9">
        <v>46085</v>
      </c>
      <c r="C1333" s="4" t="s">
        <v>37</v>
      </c>
      <c r="D1333" s="4" t="s">
        <v>25</v>
      </c>
      <c r="E1333" s="4">
        <v>0</v>
      </c>
      <c r="F1333" s="4">
        <v>30</v>
      </c>
      <c r="G1333" s="4">
        <v>30</v>
      </c>
      <c r="H1333" s="4">
        <v>30</v>
      </c>
      <c r="I1333" s="4">
        <v>0</v>
      </c>
      <c r="J1333" s="4">
        <v>1</v>
      </c>
      <c r="K1333" s="4">
        <v>0</v>
      </c>
      <c r="L1333" s="4">
        <v>1.4</v>
      </c>
      <c r="M1333" s="4">
        <v>0.90400000000000003</v>
      </c>
      <c r="N1333" s="4">
        <v>0.97499999999999998</v>
      </c>
      <c r="O1333" s="4">
        <v>4.5</v>
      </c>
      <c r="P1333" s="4">
        <v>0.70499999999999996</v>
      </c>
      <c r="Q1333" s="5">
        <v>1</v>
      </c>
      <c r="R1333" s="4" t="str">
        <f>TRIM(tblOperations[[#This Row],[Region]])</f>
        <v>Midlands</v>
      </c>
      <c r="S1333" s="4" t="str">
        <f>TRIM(tblOperations[[#This Row],[Team]])</f>
        <v>Workplace Projects</v>
      </c>
      <c r="T1333" s="4" t="str">
        <f>_xlfn.XLOOKUP(R1333,tblRegionReference[Region],tblRegionReference[Area],"Not Found")</f>
        <v>Central</v>
      </c>
      <c r="U1333" s="4" t="str">
        <f>IF(tblOperations[[#This Row],[Completion_Rate]]&gt;=_xlfn.XLOOKUP("Completion Rate",tblKPITargets[KPI_Name],tblKPITargets[Target_Value]),"Met","Below Target")</f>
        <v>Met</v>
      </c>
      <c r="V1333" t="str">
        <f>IF(tblOperations[[#This Row],[SLA_Compliance]]&gt;=_xlfn.XLOOKUP('04_References'!$A$3,tblKPITargets[KPI_Name],tblKPITargets[Target_Value]),"Met","Below Target")</f>
        <v>Below Target</v>
      </c>
      <c r="W1333" t="str">
        <f>IF(tblOperations[[#This Row],[Quality_Pass_Rate]]&gt;=_xlfn.XLOOKUP('04_References'!$A$4,tblKPITargets[KPI_Name],tblKPITargets[Target_Value]),"Met","Below Target")</f>
        <v>Met</v>
      </c>
      <c r="X1333" t="str">
        <f>IF(tblOperations[[#This Row],[Average_Completion_Days]]&lt;=_xlfn.XLOOKUP('04_References'!$A$7,tblKPITargets[KPI_Name],tblKPITargets[Target_Value]),"Met","Below Target")</f>
        <v>Met</v>
      </c>
      <c r="Y1333" t="str">
        <f>IF(tblOperations[[#This Row],[Closing_Backlog]]&lt;=_xlfn.XLOOKUP('04_References'!$A$8,tblKPITargets[KPI_Name],tblKPITargets[Target_Value]),"Met","Below Target")</f>
        <v>Met</v>
      </c>
    </row>
    <row r="1334" spans="1:25">
      <c r="A1334" s="6" t="s">
        <v>1364</v>
      </c>
      <c r="B1334" s="7">
        <v>46085</v>
      </c>
      <c r="C1334" s="2" t="s">
        <v>43</v>
      </c>
      <c r="D1334" s="2" t="s">
        <v>19</v>
      </c>
      <c r="E1334" s="2">
        <v>688</v>
      </c>
      <c r="F1334" s="2">
        <v>36</v>
      </c>
      <c r="G1334" s="2">
        <v>724</v>
      </c>
      <c r="H1334" s="2">
        <v>25</v>
      </c>
      <c r="I1334" s="2">
        <v>699</v>
      </c>
      <c r="J1334" s="2">
        <v>0</v>
      </c>
      <c r="K1334" s="2">
        <v>0</v>
      </c>
      <c r="L1334" s="2">
        <v>8</v>
      </c>
      <c r="M1334" s="2">
        <v>0.6</v>
      </c>
      <c r="N1334" s="2">
        <v>0.96299999999999997</v>
      </c>
      <c r="O1334" s="2">
        <v>2.5</v>
      </c>
      <c r="P1334" s="2">
        <v>0.68100000000000005</v>
      </c>
      <c r="Q1334" s="3">
        <v>3.5000000000000003E-2</v>
      </c>
      <c r="R1334" s="4" t="str">
        <f>TRIM(tblOperations[[#This Row],[Region]])</f>
        <v>South West</v>
      </c>
      <c r="S1334" s="4" t="str">
        <f>TRIM(tblOperations[[#This Row],[Team]])</f>
        <v>Workplace Services</v>
      </c>
      <c r="T1334" s="4" t="str">
        <f>_xlfn.XLOOKUP(R1334,tblRegionReference[Region],tblRegionReference[Area],"Not Found")</f>
        <v>South</v>
      </c>
      <c r="U1334" s="4" t="str">
        <f>IF(tblOperations[[#This Row],[Completion_Rate]]&gt;=_xlfn.XLOOKUP("Completion Rate",tblKPITargets[KPI_Name],tblKPITargets[Target_Value]),"Met","Below Target")</f>
        <v>Below Target</v>
      </c>
      <c r="V1334" t="str">
        <f>IF(tblOperations[[#This Row],[SLA_Compliance]]&gt;=_xlfn.XLOOKUP('04_References'!$A$3,tblKPITargets[KPI_Name],tblKPITargets[Target_Value]),"Met","Below Target")</f>
        <v>Below Target</v>
      </c>
      <c r="W1334" t="str">
        <f>IF(tblOperations[[#This Row],[Quality_Pass_Rate]]&gt;=_xlfn.XLOOKUP('04_References'!$A$4,tblKPITargets[KPI_Name],tblKPITargets[Target_Value]),"Met","Below Target")</f>
        <v>Met</v>
      </c>
      <c r="X1334" t="str">
        <f>IF(tblOperations[[#This Row],[Average_Completion_Days]]&lt;=_xlfn.XLOOKUP('04_References'!$A$7,tblKPITargets[KPI_Name],tblKPITargets[Target_Value]),"Met","Below Target")</f>
        <v>Below Target</v>
      </c>
      <c r="Y1334" t="str">
        <f>IF(tblOperations[[#This Row],[Closing_Backlog]]&lt;=_xlfn.XLOOKUP('04_References'!$A$8,tblKPITargets[KPI_Name],tblKPITargets[Target_Value]),"Met","Below Target")</f>
        <v>Below Target</v>
      </c>
    </row>
    <row r="1335" spans="1:25">
      <c r="A1335" s="8" t="s">
        <v>1365</v>
      </c>
      <c r="B1335" s="9">
        <v>46085</v>
      </c>
      <c r="C1335" s="4" t="s">
        <v>43</v>
      </c>
      <c r="D1335" s="4" t="s">
        <v>21</v>
      </c>
      <c r="E1335" s="4">
        <v>2</v>
      </c>
      <c r="F1335" s="4">
        <v>40</v>
      </c>
      <c r="G1335" s="4">
        <v>42</v>
      </c>
      <c r="H1335" s="4">
        <v>42</v>
      </c>
      <c r="I1335" s="4">
        <v>0</v>
      </c>
      <c r="J1335" s="4">
        <v>0</v>
      </c>
      <c r="K1335" s="4">
        <v>0</v>
      </c>
      <c r="L1335" s="4">
        <v>2.1</v>
      </c>
      <c r="M1335" s="4">
        <v>0.94699999999999995</v>
      </c>
      <c r="N1335" s="4">
        <v>0.97499999999999998</v>
      </c>
      <c r="O1335" s="4">
        <v>4.7</v>
      </c>
      <c r="P1335" s="4">
        <v>0.67500000000000004</v>
      </c>
      <c r="Q1335" s="5">
        <v>1</v>
      </c>
      <c r="R1335" s="4" t="str">
        <f>TRIM(tblOperations[[#This Row],[Region]])</f>
        <v>South West</v>
      </c>
      <c r="S1335" s="4" t="str">
        <f>TRIM(tblOperations[[#This Row],[Team]])</f>
        <v>Facilities Response</v>
      </c>
      <c r="T1335" s="4" t="str">
        <f>_xlfn.XLOOKUP(R1335,tblRegionReference[Region],tblRegionReference[Area],"Not Found")</f>
        <v>South</v>
      </c>
      <c r="U1335" s="4" t="str">
        <f>IF(tblOperations[[#This Row],[Completion_Rate]]&gt;=_xlfn.XLOOKUP("Completion Rate",tblKPITargets[KPI_Name],tblKPITargets[Target_Value]),"Met","Below Target")</f>
        <v>Met</v>
      </c>
      <c r="V1335" t="str">
        <f>IF(tblOperations[[#This Row],[SLA_Compliance]]&gt;=_xlfn.XLOOKUP('04_References'!$A$3,tblKPITargets[KPI_Name],tblKPITargets[Target_Value]),"Met","Below Target")</f>
        <v>Met</v>
      </c>
      <c r="W1335" t="str">
        <f>IF(tblOperations[[#This Row],[Quality_Pass_Rate]]&gt;=_xlfn.XLOOKUP('04_References'!$A$4,tblKPITargets[KPI_Name],tblKPITargets[Target_Value]),"Met","Below Target")</f>
        <v>Met</v>
      </c>
      <c r="X1335" t="str">
        <f>IF(tblOperations[[#This Row],[Average_Completion_Days]]&lt;=_xlfn.XLOOKUP('04_References'!$A$7,tblKPITargets[KPI_Name],tblKPITargets[Target_Value]),"Met","Below Target")</f>
        <v>Met</v>
      </c>
      <c r="Y1335" t="str">
        <f>IF(tblOperations[[#This Row],[Closing_Backlog]]&lt;=_xlfn.XLOOKUP('04_References'!$A$8,tblKPITargets[KPI_Name],tblKPITargets[Target_Value]),"Met","Below Target")</f>
        <v>Met</v>
      </c>
    </row>
    <row r="1336" spans="1:25">
      <c r="A1336" s="6" t="s">
        <v>1366</v>
      </c>
      <c r="B1336" s="7">
        <v>46085</v>
      </c>
      <c r="C1336" s="2" t="s">
        <v>43</v>
      </c>
      <c r="D1336" s="2" t="s">
        <v>23</v>
      </c>
      <c r="E1336" s="2">
        <v>0</v>
      </c>
      <c r="F1336" s="2">
        <v>41</v>
      </c>
      <c r="G1336" s="2">
        <v>41</v>
      </c>
      <c r="H1336" s="2">
        <v>41</v>
      </c>
      <c r="I1336" s="2">
        <v>0</v>
      </c>
      <c r="J1336" s="2">
        <v>0</v>
      </c>
      <c r="K1336" s="2">
        <v>0</v>
      </c>
      <c r="L1336" s="2">
        <v>1.6</v>
      </c>
      <c r="M1336" s="2">
        <v>0.97199999999999998</v>
      </c>
      <c r="N1336" s="2">
        <v>0.98199999999999998</v>
      </c>
      <c r="O1336" s="2">
        <v>4.9000000000000004</v>
      </c>
      <c r="P1336" s="2">
        <v>0.83499999999999996</v>
      </c>
      <c r="Q1336" s="3">
        <v>1</v>
      </c>
      <c r="R1336" s="4" t="str">
        <f>TRIM(tblOperations[[#This Row],[Region]])</f>
        <v>South West</v>
      </c>
      <c r="S1336" s="4" t="str">
        <f>TRIM(tblOperations[[#This Row],[Team]])</f>
        <v>Estates Support</v>
      </c>
      <c r="T1336" s="4" t="str">
        <f>_xlfn.XLOOKUP(R1336,tblRegionReference[Region],tblRegionReference[Area],"Not Found")</f>
        <v>South</v>
      </c>
      <c r="U1336" s="4" t="str">
        <f>IF(tblOperations[[#This Row],[Completion_Rate]]&gt;=_xlfn.XLOOKUP("Completion Rate",tblKPITargets[KPI_Name],tblKPITargets[Target_Value]),"Met","Below Target")</f>
        <v>Met</v>
      </c>
      <c r="V1336" t="str">
        <f>IF(tblOperations[[#This Row],[SLA_Compliance]]&gt;=_xlfn.XLOOKUP('04_References'!$A$3,tblKPITargets[KPI_Name],tblKPITargets[Target_Value]),"Met","Below Target")</f>
        <v>Met</v>
      </c>
      <c r="W1336" t="str">
        <f>IF(tblOperations[[#This Row],[Quality_Pass_Rate]]&gt;=_xlfn.XLOOKUP('04_References'!$A$4,tblKPITargets[KPI_Name],tblKPITargets[Target_Value]),"Met","Below Target")</f>
        <v>Met</v>
      </c>
      <c r="X1336" t="str">
        <f>IF(tblOperations[[#This Row],[Average_Completion_Days]]&lt;=_xlfn.XLOOKUP('04_References'!$A$7,tblKPITargets[KPI_Name],tblKPITargets[Target_Value]),"Met","Below Target")</f>
        <v>Met</v>
      </c>
      <c r="Y1336" t="str">
        <f>IF(tblOperations[[#This Row],[Closing_Backlog]]&lt;=_xlfn.XLOOKUP('04_References'!$A$8,tblKPITargets[KPI_Name],tblKPITargets[Target_Value]),"Met","Below Target")</f>
        <v>Met</v>
      </c>
    </row>
    <row r="1337" spans="1:25">
      <c r="A1337" s="8" t="s">
        <v>1367</v>
      </c>
      <c r="B1337" s="9">
        <v>46085</v>
      </c>
      <c r="C1337" s="4" t="s">
        <v>43</v>
      </c>
      <c r="D1337" s="4" t="s">
        <v>25</v>
      </c>
      <c r="E1337" s="4">
        <v>0</v>
      </c>
      <c r="F1337" s="4">
        <v>29</v>
      </c>
      <c r="G1337" s="4">
        <v>29</v>
      </c>
      <c r="H1337" s="4">
        <v>29</v>
      </c>
      <c r="I1337" s="4">
        <v>0</v>
      </c>
      <c r="J1337" s="4">
        <v>0</v>
      </c>
      <c r="K1337" s="4">
        <v>0</v>
      </c>
      <c r="L1337" s="4">
        <v>1.3</v>
      </c>
      <c r="M1337" s="4">
        <v>0.94899999999999995</v>
      </c>
      <c r="N1337" s="4">
        <v>1</v>
      </c>
      <c r="O1337" s="4">
        <v>4.5</v>
      </c>
      <c r="P1337" s="4">
        <v>0.66800000000000004</v>
      </c>
      <c r="Q1337" s="5">
        <v>1</v>
      </c>
      <c r="R1337" s="4" t="str">
        <f>TRIM(tblOperations[[#This Row],[Region]])</f>
        <v>South West</v>
      </c>
      <c r="S1337" s="4" t="str">
        <f>TRIM(tblOperations[[#This Row],[Team]])</f>
        <v>Workplace Projects</v>
      </c>
      <c r="T1337" s="4" t="str">
        <f>_xlfn.XLOOKUP(R1337,tblRegionReference[Region],tblRegionReference[Area],"Not Found")</f>
        <v>South</v>
      </c>
      <c r="U1337" s="4" t="str">
        <f>IF(tblOperations[[#This Row],[Completion_Rate]]&gt;=_xlfn.XLOOKUP("Completion Rate",tblKPITargets[KPI_Name],tblKPITargets[Target_Value]),"Met","Below Target")</f>
        <v>Met</v>
      </c>
      <c r="V1337" t="str">
        <f>IF(tblOperations[[#This Row],[SLA_Compliance]]&gt;=_xlfn.XLOOKUP('04_References'!$A$3,tblKPITargets[KPI_Name],tblKPITargets[Target_Value]),"Met","Below Target")</f>
        <v>Met</v>
      </c>
      <c r="W1337" t="str">
        <f>IF(tblOperations[[#This Row],[Quality_Pass_Rate]]&gt;=_xlfn.XLOOKUP('04_References'!$A$4,tblKPITargets[KPI_Name],tblKPITargets[Target_Value]),"Met","Below Target")</f>
        <v>Met</v>
      </c>
      <c r="X1337" t="str">
        <f>IF(tblOperations[[#This Row],[Average_Completion_Days]]&lt;=_xlfn.XLOOKUP('04_References'!$A$7,tblKPITargets[KPI_Name],tblKPITargets[Target_Value]),"Met","Below Target")</f>
        <v>Met</v>
      </c>
      <c r="Y1337" t="str">
        <f>IF(tblOperations[[#This Row],[Closing_Backlog]]&lt;=_xlfn.XLOOKUP('04_References'!$A$8,tblKPITargets[KPI_Name],tblKPITargets[Target_Value]),"Met","Below Target")</f>
        <v>Met</v>
      </c>
    </row>
    <row r="1338" spans="1:25">
      <c r="A1338" s="6" t="s">
        <v>1368</v>
      </c>
      <c r="B1338" s="7">
        <v>46085</v>
      </c>
      <c r="C1338" s="2" t="s">
        <v>48</v>
      </c>
      <c r="D1338" s="2" t="s">
        <v>19</v>
      </c>
      <c r="E1338" s="2">
        <v>12</v>
      </c>
      <c r="F1338" s="2">
        <v>56</v>
      </c>
      <c r="G1338" s="2">
        <v>68</v>
      </c>
      <c r="H1338" s="2">
        <v>55</v>
      </c>
      <c r="I1338" s="2">
        <v>13</v>
      </c>
      <c r="J1338" s="2">
        <v>0</v>
      </c>
      <c r="K1338" s="2">
        <v>0</v>
      </c>
      <c r="L1338" s="2">
        <v>2.5</v>
      </c>
      <c r="M1338" s="2">
        <v>0.89</v>
      </c>
      <c r="N1338" s="2">
        <v>0.996</v>
      </c>
      <c r="O1338" s="2">
        <v>4.0999999999999996</v>
      </c>
      <c r="P1338" s="2">
        <v>0.68500000000000005</v>
      </c>
      <c r="Q1338" s="3">
        <v>0.80900000000000005</v>
      </c>
      <c r="R1338" s="4" t="str">
        <f>TRIM(tblOperations[[#This Row],[Region]])</f>
        <v>South East</v>
      </c>
      <c r="S1338" s="4" t="str">
        <f>TRIM(tblOperations[[#This Row],[Team]])</f>
        <v>Workplace Services</v>
      </c>
      <c r="T1338" s="4" t="str">
        <f>_xlfn.XLOOKUP(R1338,tblRegionReference[Region],tblRegionReference[Area],"Not Found")</f>
        <v>South</v>
      </c>
      <c r="U1338" s="4" t="str">
        <f>IF(tblOperations[[#This Row],[Completion_Rate]]&gt;=_xlfn.XLOOKUP("Completion Rate",tblKPITargets[KPI_Name],tblKPITargets[Target_Value]),"Met","Below Target")</f>
        <v>Below Target</v>
      </c>
      <c r="V1338" t="str">
        <f>IF(tblOperations[[#This Row],[SLA_Compliance]]&gt;=_xlfn.XLOOKUP('04_References'!$A$3,tblKPITargets[KPI_Name],tblKPITargets[Target_Value]),"Met","Below Target")</f>
        <v>Below Target</v>
      </c>
      <c r="W1338" t="str">
        <f>IF(tblOperations[[#This Row],[Quality_Pass_Rate]]&gt;=_xlfn.XLOOKUP('04_References'!$A$4,tblKPITargets[KPI_Name],tblKPITargets[Target_Value]),"Met","Below Target")</f>
        <v>Met</v>
      </c>
      <c r="X1338" t="str">
        <f>IF(tblOperations[[#This Row],[Average_Completion_Days]]&lt;=_xlfn.XLOOKUP('04_References'!$A$7,tblKPITargets[KPI_Name],tblKPITargets[Target_Value]),"Met","Below Target")</f>
        <v>Met</v>
      </c>
      <c r="Y1338" t="str">
        <f>IF(tblOperations[[#This Row],[Closing_Backlog]]&lt;=_xlfn.XLOOKUP('04_References'!$A$8,tblKPITargets[KPI_Name],tblKPITargets[Target_Value]),"Met","Below Target")</f>
        <v>Below Target</v>
      </c>
    </row>
    <row r="1339" spans="1:25">
      <c r="A1339" s="8" t="s">
        <v>1369</v>
      </c>
      <c r="B1339" s="9">
        <v>46085</v>
      </c>
      <c r="C1339" s="4" t="s">
        <v>48</v>
      </c>
      <c r="D1339" s="4" t="s">
        <v>21</v>
      </c>
      <c r="E1339" s="4">
        <v>1279</v>
      </c>
      <c r="F1339" s="4">
        <v>37</v>
      </c>
      <c r="G1339" s="4">
        <v>1316</v>
      </c>
      <c r="H1339" s="4">
        <v>24</v>
      </c>
      <c r="I1339" s="4">
        <v>1292</v>
      </c>
      <c r="J1339" s="4">
        <v>0</v>
      </c>
      <c r="K1339" s="4">
        <v>0</v>
      </c>
      <c r="L1339" s="4">
        <v>8</v>
      </c>
      <c r="M1339" s="4">
        <v>0.6</v>
      </c>
      <c r="N1339" s="4">
        <v>0.98799999999999999</v>
      </c>
      <c r="O1339" s="4">
        <v>2.5</v>
      </c>
      <c r="P1339" s="4">
        <v>0.69599999999999995</v>
      </c>
      <c r="Q1339" s="5">
        <v>1.7999999999999999E-2</v>
      </c>
      <c r="R1339" s="4" t="str">
        <f>TRIM(tblOperations[[#This Row],[Region]])</f>
        <v>South East</v>
      </c>
      <c r="S1339" s="4" t="str">
        <f>TRIM(tblOperations[[#This Row],[Team]])</f>
        <v>Facilities Response</v>
      </c>
      <c r="T1339" s="4" t="str">
        <f>_xlfn.XLOOKUP(R1339,tblRegionReference[Region],tblRegionReference[Area],"Not Found")</f>
        <v>South</v>
      </c>
      <c r="U1339" s="4" t="str">
        <f>IF(tblOperations[[#This Row],[Completion_Rate]]&gt;=_xlfn.XLOOKUP("Completion Rate",tblKPITargets[KPI_Name],tblKPITargets[Target_Value]),"Met","Below Target")</f>
        <v>Below Target</v>
      </c>
      <c r="V1339" t="str">
        <f>IF(tblOperations[[#This Row],[SLA_Compliance]]&gt;=_xlfn.XLOOKUP('04_References'!$A$3,tblKPITargets[KPI_Name],tblKPITargets[Target_Value]),"Met","Below Target")</f>
        <v>Below Target</v>
      </c>
      <c r="W1339" t="str">
        <f>IF(tblOperations[[#This Row],[Quality_Pass_Rate]]&gt;=_xlfn.XLOOKUP('04_References'!$A$4,tblKPITargets[KPI_Name],tblKPITargets[Target_Value]),"Met","Below Target")</f>
        <v>Met</v>
      </c>
      <c r="X1339" t="str">
        <f>IF(tblOperations[[#This Row],[Average_Completion_Days]]&lt;=_xlfn.XLOOKUP('04_References'!$A$7,tblKPITargets[KPI_Name],tblKPITargets[Target_Value]),"Met","Below Target")</f>
        <v>Below Target</v>
      </c>
      <c r="Y1339" t="str">
        <f>IF(tblOperations[[#This Row],[Closing_Backlog]]&lt;=_xlfn.XLOOKUP('04_References'!$A$8,tblKPITargets[KPI_Name],tblKPITargets[Target_Value]),"Met","Below Target")</f>
        <v>Below Target</v>
      </c>
    </row>
    <row r="1340" spans="1:25">
      <c r="A1340" s="6" t="s">
        <v>1370</v>
      </c>
      <c r="B1340" s="7">
        <v>46085</v>
      </c>
      <c r="C1340" s="2" t="s">
        <v>48</v>
      </c>
      <c r="D1340" s="2" t="s">
        <v>23</v>
      </c>
      <c r="E1340" s="2">
        <v>0</v>
      </c>
      <c r="F1340" s="2">
        <v>51</v>
      </c>
      <c r="G1340" s="2">
        <v>51</v>
      </c>
      <c r="H1340" s="2">
        <v>51</v>
      </c>
      <c r="I1340" s="2">
        <v>0</v>
      </c>
      <c r="J1340" s="2">
        <v>0</v>
      </c>
      <c r="K1340" s="2">
        <v>0</v>
      </c>
      <c r="L1340" s="2">
        <v>0.9</v>
      </c>
      <c r="M1340" s="2">
        <v>0.94499999999999995</v>
      </c>
      <c r="N1340" s="2">
        <v>0.94299999999999995</v>
      </c>
      <c r="O1340" s="2">
        <v>4.5999999999999996</v>
      </c>
      <c r="P1340" s="2">
        <v>0.749</v>
      </c>
      <c r="Q1340" s="3">
        <v>1</v>
      </c>
      <c r="R1340" s="4" t="str">
        <f>TRIM(tblOperations[[#This Row],[Region]])</f>
        <v>South East</v>
      </c>
      <c r="S1340" s="4" t="str">
        <f>TRIM(tblOperations[[#This Row],[Team]])</f>
        <v>Estates Support</v>
      </c>
      <c r="T1340" s="4" t="str">
        <f>_xlfn.XLOOKUP(R1340,tblRegionReference[Region],tblRegionReference[Area],"Not Found")</f>
        <v>South</v>
      </c>
      <c r="U1340" s="4" t="str">
        <f>IF(tblOperations[[#This Row],[Completion_Rate]]&gt;=_xlfn.XLOOKUP("Completion Rate",tblKPITargets[KPI_Name],tblKPITargets[Target_Value]),"Met","Below Target")</f>
        <v>Met</v>
      </c>
      <c r="V1340" t="str">
        <f>IF(tblOperations[[#This Row],[SLA_Compliance]]&gt;=_xlfn.XLOOKUP('04_References'!$A$3,tblKPITargets[KPI_Name],tblKPITargets[Target_Value]),"Met","Below Target")</f>
        <v>Met</v>
      </c>
      <c r="W1340" t="str">
        <f>IF(tblOperations[[#This Row],[Quality_Pass_Rate]]&gt;=_xlfn.XLOOKUP('04_References'!$A$4,tblKPITargets[KPI_Name],tblKPITargets[Target_Value]),"Met","Below Target")</f>
        <v>Below Target</v>
      </c>
      <c r="X1340" t="str">
        <f>IF(tblOperations[[#This Row],[Average_Completion_Days]]&lt;=_xlfn.XLOOKUP('04_References'!$A$7,tblKPITargets[KPI_Name],tblKPITargets[Target_Value]),"Met","Below Target")</f>
        <v>Met</v>
      </c>
      <c r="Y1340" t="str">
        <f>IF(tblOperations[[#This Row],[Closing_Backlog]]&lt;=_xlfn.XLOOKUP('04_References'!$A$8,tblKPITargets[KPI_Name],tblKPITargets[Target_Value]),"Met","Below Target")</f>
        <v>Met</v>
      </c>
    </row>
    <row r="1341" spans="1:25">
      <c r="A1341" s="8" t="s">
        <v>1371</v>
      </c>
      <c r="B1341" s="9">
        <v>46085</v>
      </c>
      <c r="C1341" s="4" t="s">
        <v>48</v>
      </c>
      <c r="D1341" s="4" t="s">
        <v>25</v>
      </c>
      <c r="E1341" s="4">
        <v>388</v>
      </c>
      <c r="F1341" s="4">
        <v>30</v>
      </c>
      <c r="G1341" s="4">
        <v>418</v>
      </c>
      <c r="H1341" s="4">
        <v>24</v>
      </c>
      <c r="I1341" s="4">
        <v>394</v>
      </c>
      <c r="J1341" s="4">
        <v>1</v>
      </c>
      <c r="K1341" s="4">
        <v>0</v>
      </c>
      <c r="L1341" s="4">
        <v>8</v>
      </c>
      <c r="M1341" s="4">
        <v>0.6</v>
      </c>
      <c r="N1341" s="4">
        <v>0.95899999999999996</v>
      </c>
      <c r="O1341" s="4">
        <v>2.5</v>
      </c>
      <c r="P1341" s="4">
        <v>0.67</v>
      </c>
      <c r="Q1341" s="5">
        <v>5.7000000000000002E-2</v>
      </c>
      <c r="R1341" s="4" t="str">
        <f>TRIM(tblOperations[[#This Row],[Region]])</f>
        <v>South East</v>
      </c>
      <c r="S1341" s="4" t="str">
        <f>TRIM(tblOperations[[#This Row],[Team]])</f>
        <v>Workplace Projects</v>
      </c>
      <c r="T1341" s="4" t="str">
        <f>_xlfn.XLOOKUP(R1341,tblRegionReference[Region],tblRegionReference[Area],"Not Found")</f>
        <v>South</v>
      </c>
      <c r="U1341" s="4" t="str">
        <f>IF(tblOperations[[#This Row],[Completion_Rate]]&gt;=_xlfn.XLOOKUP("Completion Rate",tblKPITargets[KPI_Name],tblKPITargets[Target_Value]),"Met","Below Target")</f>
        <v>Below Target</v>
      </c>
      <c r="V1341" t="str">
        <f>IF(tblOperations[[#This Row],[SLA_Compliance]]&gt;=_xlfn.XLOOKUP('04_References'!$A$3,tblKPITargets[KPI_Name],tblKPITargets[Target_Value]),"Met","Below Target")</f>
        <v>Below Target</v>
      </c>
      <c r="W1341" t="str">
        <f>IF(tblOperations[[#This Row],[Quality_Pass_Rate]]&gt;=_xlfn.XLOOKUP('04_References'!$A$4,tblKPITargets[KPI_Name],tblKPITargets[Target_Value]),"Met","Below Target")</f>
        <v>Met</v>
      </c>
      <c r="X1341" t="str">
        <f>IF(tblOperations[[#This Row],[Average_Completion_Days]]&lt;=_xlfn.XLOOKUP('04_References'!$A$7,tblKPITargets[KPI_Name],tblKPITargets[Target_Value]),"Met","Below Target")</f>
        <v>Below Target</v>
      </c>
      <c r="Y1341" t="str">
        <f>IF(tblOperations[[#This Row],[Closing_Backlog]]&lt;=_xlfn.XLOOKUP('04_References'!$A$8,tblKPITargets[KPI_Name],tblKPITargets[Target_Value]),"Met","Below Target")</f>
        <v>Below Target</v>
      </c>
    </row>
    <row r="1342" spans="1:25">
      <c r="A1342" s="6" t="s">
        <v>1372</v>
      </c>
      <c r="B1342" s="7">
        <v>46085</v>
      </c>
      <c r="C1342" s="2" t="s">
        <v>53</v>
      </c>
      <c r="D1342" s="2" t="s">
        <v>19</v>
      </c>
      <c r="E1342" s="2">
        <v>645</v>
      </c>
      <c r="F1342" s="2">
        <v>52</v>
      </c>
      <c r="G1342" s="2">
        <v>697</v>
      </c>
      <c r="H1342" s="2">
        <v>28</v>
      </c>
      <c r="I1342" s="2">
        <v>669</v>
      </c>
      <c r="J1342" s="2">
        <v>0</v>
      </c>
      <c r="K1342" s="2">
        <v>0</v>
      </c>
      <c r="L1342" s="2">
        <v>8</v>
      </c>
      <c r="M1342" s="2">
        <v>0.6</v>
      </c>
      <c r="N1342" s="2">
        <v>1</v>
      </c>
      <c r="O1342" s="2">
        <v>2.5</v>
      </c>
      <c r="P1342" s="2">
        <v>0.754</v>
      </c>
      <c r="Q1342" s="3">
        <v>0.04</v>
      </c>
      <c r="R1342" s="4" t="str">
        <f>TRIM(tblOperations[[#This Row],[Region]])</f>
        <v>Wales</v>
      </c>
      <c r="S1342" s="4" t="str">
        <f>TRIM(tblOperations[[#This Row],[Team]])</f>
        <v>Workplace Services</v>
      </c>
      <c r="T1342" s="4" t="str">
        <f>_xlfn.XLOOKUP(R1342,tblRegionReference[Region],tblRegionReference[Area],"Not Found")</f>
        <v>Wales</v>
      </c>
      <c r="U1342" s="4" t="str">
        <f>IF(tblOperations[[#This Row],[Completion_Rate]]&gt;=_xlfn.XLOOKUP("Completion Rate",tblKPITargets[KPI_Name],tblKPITargets[Target_Value]),"Met","Below Target")</f>
        <v>Below Target</v>
      </c>
      <c r="V1342" t="str">
        <f>IF(tblOperations[[#This Row],[SLA_Compliance]]&gt;=_xlfn.XLOOKUP('04_References'!$A$3,tblKPITargets[KPI_Name],tblKPITargets[Target_Value]),"Met","Below Target")</f>
        <v>Below Target</v>
      </c>
      <c r="W1342" t="str">
        <f>IF(tblOperations[[#This Row],[Quality_Pass_Rate]]&gt;=_xlfn.XLOOKUP('04_References'!$A$4,tblKPITargets[KPI_Name],tblKPITargets[Target_Value]),"Met","Below Target")</f>
        <v>Met</v>
      </c>
      <c r="X1342" t="str">
        <f>IF(tblOperations[[#This Row],[Average_Completion_Days]]&lt;=_xlfn.XLOOKUP('04_References'!$A$7,tblKPITargets[KPI_Name],tblKPITargets[Target_Value]),"Met","Below Target")</f>
        <v>Below Target</v>
      </c>
      <c r="Y1342" t="str">
        <f>IF(tblOperations[[#This Row],[Closing_Backlog]]&lt;=_xlfn.XLOOKUP('04_References'!$A$8,tblKPITargets[KPI_Name],tblKPITargets[Target_Value]),"Met","Below Target")</f>
        <v>Below Target</v>
      </c>
    </row>
    <row r="1343" spans="1:25">
      <c r="A1343" s="8" t="s">
        <v>1373</v>
      </c>
      <c r="B1343" s="9">
        <v>46085</v>
      </c>
      <c r="C1343" s="4" t="s">
        <v>53</v>
      </c>
      <c r="D1343" s="4" t="s">
        <v>21</v>
      </c>
      <c r="E1343" s="4">
        <v>746</v>
      </c>
      <c r="F1343" s="4">
        <v>31</v>
      </c>
      <c r="G1343" s="4">
        <v>777</v>
      </c>
      <c r="H1343" s="4">
        <v>31</v>
      </c>
      <c r="I1343" s="4">
        <v>746</v>
      </c>
      <c r="J1343" s="4">
        <v>0</v>
      </c>
      <c r="K1343" s="4">
        <v>0</v>
      </c>
      <c r="L1343" s="4">
        <v>8</v>
      </c>
      <c r="M1343" s="4">
        <v>0.6</v>
      </c>
      <c r="N1343" s="4">
        <v>0.997</v>
      </c>
      <c r="O1343" s="4">
        <v>2.5</v>
      </c>
      <c r="P1343" s="4">
        <v>0.71599999999999997</v>
      </c>
      <c r="Q1343" s="5">
        <v>0.04</v>
      </c>
      <c r="R1343" s="4" t="str">
        <f>TRIM(tblOperations[[#This Row],[Region]])</f>
        <v>Wales</v>
      </c>
      <c r="S1343" s="4" t="str">
        <f>TRIM(tblOperations[[#This Row],[Team]])</f>
        <v>Facilities Response</v>
      </c>
      <c r="T1343" s="4" t="str">
        <f>_xlfn.XLOOKUP(R1343,tblRegionReference[Region],tblRegionReference[Area],"Not Found")</f>
        <v>Wales</v>
      </c>
      <c r="U1343" s="4" t="str">
        <f>IF(tblOperations[[#This Row],[Completion_Rate]]&gt;=_xlfn.XLOOKUP("Completion Rate",tblKPITargets[KPI_Name],tblKPITargets[Target_Value]),"Met","Below Target")</f>
        <v>Below Target</v>
      </c>
      <c r="V1343" t="str">
        <f>IF(tblOperations[[#This Row],[SLA_Compliance]]&gt;=_xlfn.XLOOKUP('04_References'!$A$3,tblKPITargets[KPI_Name],tblKPITargets[Target_Value]),"Met","Below Target")</f>
        <v>Below Target</v>
      </c>
      <c r="W1343" t="str">
        <f>IF(tblOperations[[#This Row],[Quality_Pass_Rate]]&gt;=_xlfn.XLOOKUP('04_References'!$A$4,tblKPITargets[KPI_Name],tblKPITargets[Target_Value]),"Met","Below Target")</f>
        <v>Met</v>
      </c>
      <c r="X1343" t="str">
        <f>IF(tblOperations[[#This Row],[Average_Completion_Days]]&lt;=_xlfn.XLOOKUP('04_References'!$A$7,tblKPITargets[KPI_Name],tblKPITargets[Target_Value]),"Met","Below Target")</f>
        <v>Below Target</v>
      </c>
      <c r="Y1343" t="str">
        <f>IF(tblOperations[[#This Row],[Closing_Backlog]]&lt;=_xlfn.XLOOKUP('04_References'!$A$8,tblKPITargets[KPI_Name],tblKPITargets[Target_Value]),"Met","Below Target")</f>
        <v>Below Target</v>
      </c>
    </row>
    <row r="1344" spans="1:25">
      <c r="A1344" s="6" t="s">
        <v>1374</v>
      </c>
      <c r="B1344" s="7">
        <v>46085</v>
      </c>
      <c r="C1344" s="2" t="s">
        <v>53</v>
      </c>
      <c r="D1344" s="2" t="s">
        <v>23</v>
      </c>
      <c r="E1344" s="2">
        <v>487</v>
      </c>
      <c r="F1344" s="2">
        <v>40</v>
      </c>
      <c r="G1344" s="2">
        <v>527</v>
      </c>
      <c r="H1344" s="2">
        <v>29</v>
      </c>
      <c r="I1344" s="2">
        <v>498</v>
      </c>
      <c r="J1344" s="2">
        <v>0</v>
      </c>
      <c r="K1344" s="2">
        <v>0</v>
      </c>
      <c r="L1344" s="2">
        <v>8</v>
      </c>
      <c r="M1344" s="2">
        <v>0.6</v>
      </c>
      <c r="N1344" s="2">
        <v>0.98199999999999998</v>
      </c>
      <c r="O1344" s="2">
        <v>2.5</v>
      </c>
      <c r="P1344" s="2">
        <v>0.79</v>
      </c>
      <c r="Q1344" s="3">
        <v>5.5E-2</v>
      </c>
      <c r="R1344" s="4" t="str">
        <f>TRIM(tblOperations[[#This Row],[Region]])</f>
        <v>Wales</v>
      </c>
      <c r="S1344" s="4" t="str">
        <f>TRIM(tblOperations[[#This Row],[Team]])</f>
        <v>Estates Support</v>
      </c>
      <c r="T1344" s="4" t="str">
        <f>_xlfn.XLOOKUP(R1344,tblRegionReference[Region],tblRegionReference[Area],"Not Found")</f>
        <v>Wales</v>
      </c>
      <c r="U1344" s="4" t="str">
        <f>IF(tblOperations[[#This Row],[Completion_Rate]]&gt;=_xlfn.XLOOKUP("Completion Rate",tblKPITargets[KPI_Name],tblKPITargets[Target_Value]),"Met","Below Target")</f>
        <v>Below Target</v>
      </c>
      <c r="V1344" t="str">
        <f>IF(tblOperations[[#This Row],[SLA_Compliance]]&gt;=_xlfn.XLOOKUP('04_References'!$A$3,tblKPITargets[KPI_Name],tblKPITargets[Target_Value]),"Met","Below Target")</f>
        <v>Below Target</v>
      </c>
      <c r="W1344" t="str">
        <f>IF(tblOperations[[#This Row],[Quality_Pass_Rate]]&gt;=_xlfn.XLOOKUP('04_References'!$A$4,tblKPITargets[KPI_Name],tblKPITargets[Target_Value]),"Met","Below Target")</f>
        <v>Met</v>
      </c>
      <c r="X1344" t="str">
        <f>IF(tblOperations[[#This Row],[Average_Completion_Days]]&lt;=_xlfn.XLOOKUP('04_References'!$A$7,tblKPITargets[KPI_Name],tblKPITargets[Target_Value]),"Met","Below Target")</f>
        <v>Below Target</v>
      </c>
      <c r="Y1344" t="str">
        <f>IF(tblOperations[[#This Row],[Closing_Backlog]]&lt;=_xlfn.XLOOKUP('04_References'!$A$8,tblKPITargets[KPI_Name],tblKPITargets[Target_Value]),"Met","Below Target")</f>
        <v>Below Target</v>
      </c>
    </row>
    <row r="1345" spans="1:25">
      <c r="A1345" s="8" t="s">
        <v>1375</v>
      </c>
      <c r="B1345" s="9">
        <v>46085</v>
      </c>
      <c r="C1345" s="4" t="s">
        <v>53</v>
      </c>
      <c r="D1345" s="4" t="s">
        <v>25</v>
      </c>
      <c r="E1345" s="4">
        <v>0</v>
      </c>
      <c r="F1345" s="4">
        <v>33</v>
      </c>
      <c r="G1345" s="4">
        <v>33</v>
      </c>
      <c r="H1345" s="4">
        <v>33</v>
      </c>
      <c r="I1345" s="4">
        <v>0</v>
      </c>
      <c r="J1345" s="4">
        <v>0</v>
      </c>
      <c r="K1345" s="4">
        <v>0</v>
      </c>
      <c r="L1345" s="4">
        <v>1.4</v>
      </c>
      <c r="M1345" s="4">
        <v>0.97199999999999998</v>
      </c>
      <c r="N1345" s="4">
        <v>0.97599999999999998</v>
      </c>
      <c r="O1345" s="4">
        <v>4.8</v>
      </c>
      <c r="P1345" s="4">
        <v>0.72699999999999998</v>
      </c>
      <c r="Q1345" s="5">
        <v>1</v>
      </c>
      <c r="R1345" s="4" t="str">
        <f>TRIM(tblOperations[[#This Row],[Region]])</f>
        <v>Wales</v>
      </c>
      <c r="S1345" s="4" t="str">
        <f>TRIM(tblOperations[[#This Row],[Team]])</f>
        <v>Workplace Projects</v>
      </c>
      <c r="T1345" s="4" t="str">
        <f>_xlfn.XLOOKUP(R1345,tblRegionReference[Region],tblRegionReference[Area],"Not Found")</f>
        <v>Wales</v>
      </c>
      <c r="U1345" s="4" t="str">
        <f>IF(tblOperations[[#This Row],[Completion_Rate]]&gt;=_xlfn.XLOOKUP("Completion Rate",tblKPITargets[KPI_Name],tblKPITargets[Target_Value]),"Met","Below Target")</f>
        <v>Met</v>
      </c>
      <c r="V1345" t="str">
        <f>IF(tblOperations[[#This Row],[SLA_Compliance]]&gt;=_xlfn.XLOOKUP('04_References'!$A$3,tblKPITargets[KPI_Name],tblKPITargets[Target_Value]),"Met","Below Target")</f>
        <v>Met</v>
      </c>
      <c r="W1345" t="str">
        <f>IF(tblOperations[[#This Row],[Quality_Pass_Rate]]&gt;=_xlfn.XLOOKUP('04_References'!$A$4,tblKPITargets[KPI_Name],tblKPITargets[Target_Value]),"Met","Below Target")</f>
        <v>Met</v>
      </c>
      <c r="X1345" t="str">
        <f>IF(tblOperations[[#This Row],[Average_Completion_Days]]&lt;=_xlfn.XLOOKUP('04_References'!$A$7,tblKPITargets[KPI_Name],tblKPITargets[Target_Value]),"Met","Below Target")</f>
        <v>Met</v>
      </c>
      <c r="Y1345" t="str">
        <f>IF(tblOperations[[#This Row],[Closing_Backlog]]&lt;=_xlfn.XLOOKUP('04_References'!$A$8,tblKPITargets[KPI_Name],tblKPITargets[Target_Value]),"Met","Below Target")</f>
        <v>Met</v>
      </c>
    </row>
    <row r="1346" spans="1:25">
      <c r="A1346" s="6" t="s">
        <v>1376</v>
      </c>
      <c r="B1346" s="7">
        <v>46086</v>
      </c>
      <c r="C1346" s="2" t="s">
        <v>18</v>
      </c>
      <c r="D1346" s="2" t="s">
        <v>19</v>
      </c>
      <c r="E1346" s="2">
        <v>159</v>
      </c>
      <c r="F1346" s="2">
        <v>50</v>
      </c>
      <c r="G1346" s="2">
        <v>209</v>
      </c>
      <c r="H1346" s="2">
        <v>36</v>
      </c>
      <c r="I1346" s="2">
        <v>173</v>
      </c>
      <c r="J1346" s="2">
        <v>0</v>
      </c>
      <c r="K1346" s="2">
        <v>0</v>
      </c>
      <c r="L1346" s="2">
        <v>8</v>
      </c>
      <c r="M1346" s="2">
        <v>0.6</v>
      </c>
      <c r="N1346" s="2">
        <v>0.99399999999999999</v>
      </c>
      <c r="O1346" s="2">
        <v>2.5</v>
      </c>
      <c r="P1346" s="2">
        <v>0.67400000000000004</v>
      </c>
      <c r="Q1346" s="3">
        <v>0.17199999999999999</v>
      </c>
      <c r="R1346" s="4" t="str">
        <f>TRIM(tblOperations[[#This Row],[Region]])</f>
        <v>Scotland</v>
      </c>
      <c r="S1346" s="4" t="str">
        <f>TRIM(tblOperations[[#This Row],[Team]])</f>
        <v>Workplace Services</v>
      </c>
      <c r="T1346" s="4" t="str">
        <f>_xlfn.XLOOKUP(R1346,tblRegionReference[Region],tblRegionReference[Area],"Not Found")</f>
        <v>North</v>
      </c>
      <c r="U1346" s="4" t="str">
        <f>IF(tblOperations[[#This Row],[Completion_Rate]]&gt;=_xlfn.XLOOKUP("Completion Rate",tblKPITargets[KPI_Name],tblKPITargets[Target_Value]),"Met","Below Target")</f>
        <v>Below Target</v>
      </c>
      <c r="V1346" t="str">
        <f>IF(tblOperations[[#This Row],[SLA_Compliance]]&gt;=_xlfn.XLOOKUP('04_References'!$A$3,tblKPITargets[KPI_Name],tblKPITargets[Target_Value]),"Met","Below Target")</f>
        <v>Below Target</v>
      </c>
      <c r="W1346" t="str">
        <f>IF(tblOperations[[#This Row],[Quality_Pass_Rate]]&gt;=_xlfn.XLOOKUP('04_References'!$A$4,tblKPITargets[KPI_Name],tblKPITargets[Target_Value]),"Met","Below Target")</f>
        <v>Met</v>
      </c>
      <c r="X1346" t="str">
        <f>IF(tblOperations[[#This Row],[Average_Completion_Days]]&lt;=_xlfn.XLOOKUP('04_References'!$A$7,tblKPITargets[KPI_Name],tblKPITargets[Target_Value]),"Met","Below Target")</f>
        <v>Below Target</v>
      </c>
      <c r="Y1346" t="str">
        <f>IF(tblOperations[[#This Row],[Closing_Backlog]]&lt;=_xlfn.XLOOKUP('04_References'!$A$8,tblKPITargets[KPI_Name],tblKPITargets[Target_Value]),"Met","Below Target")</f>
        <v>Below Target</v>
      </c>
    </row>
    <row r="1347" spans="1:25">
      <c r="A1347" s="8" t="s">
        <v>1377</v>
      </c>
      <c r="B1347" s="9">
        <v>46086</v>
      </c>
      <c r="C1347" s="4" t="s">
        <v>18</v>
      </c>
      <c r="D1347" s="4" t="s">
        <v>21</v>
      </c>
      <c r="E1347" s="4">
        <v>8</v>
      </c>
      <c r="F1347" s="4">
        <v>36</v>
      </c>
      <c r="G1347" s="4">
        <v>44</v>
      </c>
      <c r="H1347" s="4">
        <v>44</v>
      </c>
      <c r="I1347" s="4">
        <v>0</v>
      </c>
      <c r="J1347" s="4">
        <v>0</v>
      </c>
      <c r="K1347" s="4">
        <v>0</v>
      </c>
      <c r="L1347" s="4">
        <v>1.4</v>
      </c>
      <c r="M1347" s="4">
        <v>1</v>
      </c>
      <c r="N1347" s="4">
        <v>0.98799999999999999</v>
      </c>
      <c r="O1347" s="4">
        <v>4.5</v>
      </c>
      <c r="P1347" s="4">
        <v>0.68100000000000005</v>
      </c>
      <c r="Q1347" s="5">
        <v>1</v>
      </c>
      <c r="R1347" s="4" t="str">
        <f>TRIM(tblOperations[[#This Row],[Region]])</f>
        <v>Scotland</v>
      </c>
      <c r="S1347" s="4" t="str">
        <f>TRIM(tblOperations[[#This Row],[Team]])</f>
        <v>Facilities Response</v>
      </c>
      <c r="T1347" s="4" t="str">
        <f>_xlfn.XLOOKUP(R1347,tblRegionReference[Region],tblRegionReference[Area],"Not Found")</f>
        <v>North</v>
      </c>
      <c r="U1347" s="4" t="str">
        <f>IF(tblOperations[[#This Row],[Completion_Rate]]&gt;=_xlfn.XLOOKUP("Completion Rate",tblKPITargets[KPI_Name],tblKPITargets[Target_Value]),"Met","Below Target")</f>
        <v>Met</v>
      </c>
      <c r="V1347" t="str">
        <f>IF(tblOperations[[#This Row],[SLA_Compliance]]&gt;=_xlfn.XLOOKUP('04_References'!$A$3,tblKPITargets[KPI_Name],tblKPITargets[Target_Value]),"Met","Below Target")</f>
        <v>Met</v>
      </c>
      <c r="W1347" t="str">
        <f>IF(tblOperations[[#This Row],[Quality_Pass_Rate]]&gt;=_xlfn.XLOOKUP('04_References'!$A$4,tblKPITargets[KPI_Name],tblKPITargets[Target_Value]),"Met","Below Target")</f>
        <v>Met</v>
      </c>
      <c r="X1347" t="str">
        <f>IF(tblOperations[[#This Row],[Average_Completion_Days]]&lt;=_xlfn.XLOOKUP('04_References'!$A$7,tblKPITargets[KPI_Name],tblKPITargets[Target_Value]),"Met","Below Target")</f>
        <v>Met</v>
      </c>
      <c r="Y1347" t="str">
        <f>IF(tblOperations[[#This Row],[Closing_Backlog]]&lt;=_xlfn.XLOOKUP('04_References'!$A$8,tblKPITargets[KPI_Name],tblKPITargets[Target_Value]),"Met","Below Target")</f>
        <v>Met</v>
      </c>
    </row>
    <row r="1348" spans="1:25">
      <c r="A1348" s="6" t="s">
        <v>1378</v>
      </c>
      <c r="B1348" s="7">
        <v>46086</v>
      </c>
      <c r="C1348" s="2" t="s">
        <v>18</v>
      </c>
      <c r="D1348" s="2" t="s">
        <v>23</v>
      </c>
      <c r="E1348" s="2">
        <v>346</v>
      </c>
      <c r="F1348" s="2">
        <v>46</v>
      </c>
      <c r="G1348" s="2">
        <v>392</v>
      </c>
      <c r="H1348" s="2">
        <v>40</v>
      </c>
      <c r="I1348" s="2">
        <v>352</v>
      </c>
      <c r="J1348" s="2">
        <v>0</v>
      </c>
      <c r="K1348" s="2">
        <v>0</v>
      </c>
      <c r="L1348" s="2">
        <v>8</v>
      </c>
      <c r="M1348" s="2">
        <v>0.6</v>
      </c>
      <c r="N1348" s="2">
        <v>0.95199999999999996</v>
      </c>
      <c r="O1348" s="2">
        <v>2.5</v>
      </c>
      <c r="P1348" s="2">
        <v>0.73799999999999999</v>
      </c>
      <c r="Q1348" s="3">
        <v>0.10199999999999999</v>
      </c>
      <c r="R1348" s="4" t="str">
        <f>TRIM(tblOperations[[#This Row],[Region]])</f>
        <v>Scotland</v>
      </c>
      <c r="S1348" s="4" t="str">
        <f>TRIM(tblOperations[[#This Row],[Team]])</f>
        <v>Estates Support</v>
      </c>
      <c r="T1348" s="4" t="str">
        <f>_xlfn.XLOOKUP(R1348,tblRegionReference[Region],tblRegionReference[Area],"Not Found")</f>
        <v>North</v>
      </c>
      <c r="U1348" s="4" t="str">
        <f>IF(tblOperations[[#This Row],[Completion_Rate]]&gt;=_xlfn.XLOOKUP("Completion Rate",tblKPITargets[KPI_Name],tblKPITargets[Target_Value]),"Met","Below Target")</f>
        <v>Below Target</v>
      </c>
      <c r="V1348" t="str">
        <f>IF(tblOperations[[#This Row],[SLA_Compliance]]&gt;=_xlfn.XLOOKUP('04_References'!$A$3,tblKPITargets[KPI_Name],tblKPITargets[Target_Value]),"Met","Below Target")</f>
        <v>Below Target</v>
      </c>
      <c r="W1348" t="str">
        <f>IF(tblOperations[[#This Row],[Quality_Pass_Rate]]&gt;=_xlfn.XLOOKUP('04_References'!$A$4,tblKPITargets[KPI_Name],tblKPITargets[Target_Value]),"Met","Below Target")</f>
        <v>Met</v>
      </c>
      <c r="X1348" t="str">
        <f>IF(tblOperations[[#This Row],[Average_Completion_Days]]&lt;=_xlfn.XLOOKUP('04_References'!$A$7,tblKPITargets[KPI_Name],tblKPITargets[Target_Value]),"Met","Below Target")</f>
        <v>Below Target</v>
      </c>
      <c r="Y1348" t="str">
        <f>IF(tblOperations[[#This Row],[Closing_Backlog]]&lt;=_xlfn.XLOOKUP('04_References'!$A$8,tblKPITargets[KPI_Name],tblKPITargets[Target_Value]),"Met","Below Target")</f>
        <v>Below Target</v>
      </c>
    </row>
    <row r="1349" spans="1:25">
      <c r="A1349" s="8" t="s">
        <v>1379</v>
      </c>
      <c r="B1349" s="9">
        <v>46086</v>
      </c>
      <c r="C1349" s="4" t="s">
        <v>18</v>
      </c>
      <c r="D1349" s="4" t="s">
        <v>25</v>
      </c>
      <c r="E1349" s="4">
        <v>0</v>
      </c>
      <c r="F1349" s="4">
        <v>24</v>
      </c>
      <c r="G1349" s="4">
        <v>24</v>
      </c>
      <c r="H1349" s="4">
        <v>24</v>
      </c>
      <c r="I1349" s="4">
        <v>0</v>
      </c>
      <c r="J1349" s="4">
        <v>0</v>
      </c>
      <c r="K1349" s="4">
        <v>0</v>
      </c>
      <c r="L1349" s="4">
        <v>1.6</v>
      </c>
      <c r="M1349" s="4">
        <v>0.95099999999999996</v>
      </c>
      <c r="N1349" s="4">
        <v>0.97099999999999997</v>
      </c>
      <c r="O1349" s="4">
        <v>4.7</v>
      </c>
      <c r="P1349" s="4">
        <v>0.65900000000000003</v>
      </c>
      <c r="Q1349" s="5">
        <v>1</v>
      </c>
      <c r="R1349" s="4" t="str">
        <f>TRIM(tblOperations[[#This Row],[Region]])</f>
        <v>Scotland</v>
      </c>
      <c r="S1349" s="4" t="str">
        <f>TRIM(tblOperations[[#This Row],[Team]])</f>
        <v>Workplace Projects</v>
      </c>
      <c r="T1349" s="4" t="str">
        <f>_xlfn.XLOOKUP(R1349,tblRegionReference[Region],tblRegionReference[Area],"Not Found")</f>
        <v>North</v>
      </c>
      <c r="U1349" s="4" t="str">
        <f>IF(tblOperations[[#This Row],[Completion_Rate]]&gt;=_xlfn.XLOOKUP("Completion Rate",tblKPITargets[KPI_Name],tblKPITargets[Target_Value]),"Met","Below Target")</f>
        <v>Met</v>
      </c>
      <c r="V1349" t="str">
        <f>IF(tblOperations[[#This Row],[SLA_Compliance]]&gt;=_xlfn.XLOOKUP('04_References'!$A$3,tblKPITargets[KPI_Name],tblKPITargets[Target_Value]),"Met","Below Target")</f>
        <v>Met</v>
      </c>
      <c r="W1349" t="str">
        <f>IF(tblOperations[[#This Row],[Quality_Pass_Rate]]&gt;=_xlfn.XLOOKUP('04_References'!$A$4,tblKPITargets[KPI_Name],tblKPITargets[Target_Value]),"Met","Below Target")</f>
        <v>Met</v>
      </c>
      <c r="X1349" t="str">
        <f>IF(tblOperations[[#This Row],[Average_Completion_Days]]&lt;=_xlfn.XLOOKUP('04_References'!$A$7,tblKPITargets[KPI_Name],tblKPITargets[Target_Value]),"Met","Below Target")</f>
        <v>Met</v>
      </c>
      <c r="Y1349" t="str">
        <f>IF(tblOperations[[#This Row],[Closing_Backlog]]&lt;=_xlfn.XLOOKUP('04_References'!$A$8,tblKPITargets[KPI_Name],tblKPITargets[Target_Value]),"Met","Below Target")</f>
        <v>Met</v>
      </c>
    </row>
    <row r="1350" spans="1:25">
      <c r="A1350" s="6" t="s">
        <v>1380</v>
      </c>
      <c r="B1350" s="7">
        <v>46086</v>
      </c>
      <c r="C1350" s="2" t="s">
        <v>27</v>
      </c>
      <c r="D1350" s="2" t="s">
        <v>19</v>
      </c>
      <c r="E1350" s="2">
        <v>21</v>
      </c>
      <c r="F1350" s="2">
        <v>47</v>
      </c>
      <c r="G1350" s="2">
        <v>68</v>
      </c>
      <c r="H1350" s="2">
        <v>43</v>
      </c>
      <c r="I1350" s="2">
        <v>25</v>
      </c>
      <c r="J1350" s="2">
        <v>1</v>
      </c>
      <c r="K1350" s="2">
        <v>0</v>
      </c>
      <c r="L1350" s="2">
        <v>3.9</v>
      </c>
      <c r="M1350" s="2">
        <v>0.8</v>
      </c>
      <c r="N1350" s="2">
        <v>0.94699999999999995</v>
      </c>
      <c r="O1350" s="2">
        <v>3.8</v>
      </c>
      <c r="P1350" s="2">
        <v>0.79600000000000004</v>
      </c>
      <c r="Q1350" s="3">
        <v>0.63200000000000001</v>
      </c>
      <c r="R1350" s="4" t="str">
        <f>TRIM(tblOperations[[#This Row],[Region]])</f>
        <v>North East</v>
      </c>
      <c r="S1350" s="4" t="str">
        <f>TRIM(tblOperations[[#This Row],[Team]])</f>
        <v>Workplace Services</v>
      </c>
      <c r="T1350" s="4" t="str">
        <f>_xlfn.XLOOKUP(R1350,tblRegionReference[Region],tblRegionReference[Area],"Not Found")</f>
        <v>North</v>
      </c>
      <c r="U1350" s="4" t="str">
        <f>IF(tblOperations[[#This Row],[Completion_Rate]]&gt;=_xlfn.XLOOKUP("Completion Rate",tblKPITargets[KPI_Name],tblKPITargets[Target_Value]),"Met","Below Target")</f>
        <v>Below Target</v>
      </c>
      <c r="V1350" t="str">
        <f>IF(tblOperations[[#This Row],[SLA_Compliance]]&gt;=_xlfn.XLOOKUP('04_References'!$A$3,tblKPITargets[KPI_Name],tblKPITargets[Target_Value]),"Met","Below Target")</f>
        <v>Below Target</v>
      </c>
      <c r="W1350" t="str">
        <f>IF(tblOperations[[#This Row],[Quality_Pass_Rate]]&gt;=_xlfn.XLOOKUP('04_References'!$A$4,tblKPITargets[KPI_Name],tblKPITargets[Target_Value]),"Met","Below Target")</f>
        <v>Below Target</v>
      </c>
      <c r="X1350" t="str">
        <f>IF(tblOperations[[#This Row],[Average_Completion_Days]]&lt;=_xlfn.XLOOKUP('04_References'!$A$7,tblKPITargets[KPI_Name],tblKPITargets[Target_Value]),"Met","Below Target")</f>
        <v>Below Target</v>
      </c>
      <c r="Y1350" t="str">
        <f>IF(tblOperations[[#This Row],[Closing_Backlog]]&lt;=_xlfn.XLOOKUP('04_References'!$A$8,tblKPITargets[KPI_Name],tblKPITargets[Target_Value]),"Met","Below Target")</f>
        <v>Below Target</v>
      </c>
    </row>
    <row r="1351" spans="1:25">
      <c r="A1351" s="8" t="s">
        <v>1381</v>
      </c>
      <c r="B1351" s="9">
        <v>46086</v>
      </c>
      <c r="C1351" s="4" t="s">
        <v>27</v>
      </c>
      <c r="D1351" s="4" t="s">
        <v>21</v>
      </c>
      <c r="E1351" s="4">
        <v>0</v>
      </c>
      <c r="F1351" s="4">
        <v>41</v>
      </c>
      <c r="G1351" s="4">
        <v>41</v>
      </c>
      <c r="H1351" s="4">
        <v>41</v>
      </c>
      <c r="I1351" s="4">
        <v>0</v>
      </c>
      <c r="J1351" s="4">
        <v>0</v>
      </c>
      <c r="K1351" s="4">
        <v>0</v>
      </c>
      <c r="L1351" s="4">
        <v>1.1000000000000001</v>
      </c>
      <c r="M1351" s="4">
        <v>0.95199999999999996</v>
      </c>
      <c r="N1351" s="4">
        <v>0.96499999999999997</v>
      </c>
      <c r="O1351" s="4">
        <v>4.7</v>
      </c>
      <c r="P1351" s="4">
        <v>0.68100000000000005</v>
      </c>
      <c r="Q1351" s="5">
        <v>1</v>
      </c>
      <c r="R1351" s="4" t="str">
        <f>TRIM(tblOperations[[#This Row],[Region]])</f>
        <v>North East</v>
      </c>
      <c r="S1351" s="4" t="str">
        <f>TRIM(tblOperations[[#This Row],[Team]])</f>
        <v>Facilities Response</v>
      </c>
      <c r="T1351" s="4" t="str">
        <f>_xlfn.XLOOKUP(R1351,tblRegionReference[Region],tblRegionReference[Area],"Not Found")</f>
        <v>North</v>
      </c>
      <c r="U1351" s="4" t="str">
        <f>IF(tblOperations[[#This Row],[Completion_Rate]]&gt;=_xlfn.XLOOKUP("Completion Rate",tblKPITargets[KPI_Name],tblKPITargets[Target_Value]),"Met","Below Target")</f>
        <v>Met</v>
      </c>
      <c r="V1351" t="str">
        <f>IF(tblOperations[[#This Row],[SLA_Compliance]]&gt;=_xlfn.XLOOKUP('04_References'!$A$3,tblKPITargets[KPI_Name],tblKPITargets[Target_Value]),"Met","Below Target")</f>
        <v>Met</v>
      </c>
      <c r="W1351" t="str">
        <f>IF(tblOperations[[#This Row],[Quality_Pass_Rate]]&gt;=_xlfn.XLOOKUP('04_References'!$A$4,tblKPITargets[KPI_Name],tblKPITargets[Target_Value]),"Met","Below Target")</f>
        <v>Met</v>
      </c>
      <c r="X1351" t="str">
        <f>IF(tblOperations[[#This Row],[Average_Completion_Days]]&lt;=_xlfn.XLOOKUP('04_References'!$A$7,tblKPITargets[KPI_Name],tblKPITargets[Target_Value]),"Met","Below Target")</f>
        <v>Met</v>
      </c>
      <c r="Y1351" t="str">
        <f>IF(tblOperations[[#This Row],[Closing_Backlog]]&lt;=_xlfn.XLOOKUP('04_References'!$A$8,tblKPITargets[KPI_Name],tblKPITargets[Target_Value]),"Met","Below Target")</f>
        <v>Met</v>
      </c>
    </row>
    <row r="1352" spans="1:25">
      <c r="A1352" s="6" t="s">
        <v>1382</v>
      </c>
      <c r="B1352" s="7">
        <v>46086</v>
      </c>
      <c r="C1352" s="2" t="s">
        <v>27</v>
      </c>
      <c r="D1352" s="2" t="s">
        <v>23</v>
      </c>
      <c r="E1352" s="2">
        <v>910</v>
      </c>
      <c r="F1352" s="2">
        <v>36</v>
      </c>
      <c r="G1352" s="2">
        <v>946</v>
      </c>
      <c r="H1352" s="2">
        <v>28</v>
      </c>
      <c r="I1352" s="2">
        <v>918</v>
      </c>
      <c r="J1352" s="2">
        <v>0</v>
      </c>
      <c r="K1352" s="2">
        <v>0</v>
      </c>
      <c r="L1352" s="2">
        <v>8</v>
      </c>
      <c r="M1352" s="2">
        <v>0.6</v>
      </c>
      <c r="N1352" s="2">
        <v>0.999</v>
      </c>
      <c r="O1352" s="2">
        <v>2.5</v>
      </c>
      <c r="P1352" s="2">
        <v>0.67200000000000004</v>
      </c>
      <c r="Q1352" s="3">
        <v>0.03</v>
      </c>
      <c r="R1352" s="4" t="str">
        <f>TRIM(tblOperations[[#This Row],[Region]])</f>
        <v>North East</v>
      </c>
      <c r="S1352" s="4" t="str">
        <f>TRIM(tblOperations[[#This Row],[Team]])</f>
        <v>Estates Support</v>
      </c>
      <c r="T1352" s="4" t="str">
        <f>_xlfn.XLOOKUP(R1352,tblRegionReference[Region],tblRegionReference[Area],"Not Found")</f>
        <v>North</v>
      </c>
      <c r="U1352" s="4" t="str">
        <f>IF(tblOperations[[#This Row],[Completion_Rate]]&gt;=_xlfn.XLOOKUP("Completion Rate",tblKPITargets[KPI_Name],tblKPITargets[Target_Value]),"Met","Below Target")</f>
        <v>Below Target</v>
      </c>
      <c r="V1352" t="str">
        <f>IF(tblOperations[[#This Row],[SLA_Compliance]]&gt;=_xlfn.XLOOKUP('04_References'!$A$3,tblKPITargets[KPI_Name],tblKPITargets[Target_Value]),"Met","Below Target")</f>
        <v>Below Target</v>
      </c>
      <c r="W1352" t="str">
        <f>IF(tblOperations[[#This Row],[Quality_Pass_Rate]]&gt;=_xlfn.XLOOKUP('04_References'!$A$4,tblKPITargets[KPI_Name],tblKPITargets[Target_Value]),"Met","Below Target")</f>
        <v>Met</v>
      </c>
      <c r="X1352" t="str">
        <f>IF(tblOperations[[#This Row],[Average_Completion_Days]]&lt;=_xlfn.XLOOKUP('04_References'!$A$7,tblKPITargets[KPI_Name],tblKPITargets[Target_Value]),"Met","Below Target")</f>
        <v>Below Target</v>
      </c>
      <c r="Y1352" t="str">
        <f>IF(tblOperations[[#This Row],[Closing_Backlog]]&lt;=_xlfn.XLOOKUP('04_References'!$A$8,tblKPITargets[KPI_Name],tblKPITargets[Target_Value]),"Met","Below Target")</f>
        <v>Below Target</v>
      </c>
    </row>
    <row r="1353" spans="1:25">
      <c r="A1353" s="8" t="s">
        <v>1383</v>
      </c>
      <c r="B1353" s="9">
        <v>46086</v>
      </c>
      <c r="C1353" s="4" t="s">
        <v>27</v>
      </c>
      <c r="D1353" s="4" t="s">
        <v>25</v>
      </c>
      <c r="E1353" s="4">
        <v>69</v>
      </c>
      <c r="F1353" s="4">
        <v>34</v>
      </c>
      <c r="G1353" s="4">
        <v>103</v>
      </c>
      <c r="H1353" s="4">
        <v>29</v>
      </c>
      <c r="I1353" s="4">
        <v>74</v>
      </c>
      <c r="J1353" s="4">
        <v>0</v>
      </c>
      <c r="K1353" s="4">
        <v>0</v>
      </c>
      <c r="L1353" s="4">
        <v>7.4</v>
      </c>
      <c r="M1353" s="4">
        <v>0.6</v>
      </c>
      <c r="N1353" s="4">
        <v>0.97899999999999998</v>
      </c>
      <c r="O1353" s="4">
        <v>2.5</v>
      </c>
      <c r="P1353" s="4">
        <v>0.73199999999999998</v>
      </c>
      <c r="Q1353" s="5">
        <v>0.28199999999999997</v>
      </c>
      <c r="R1353" s="4" t="str">
        <f>TRIM(tblOperations[[#This Row],[Region]])</f>
        <v>North East</v>
      </c>
      <c r="S1353" s="4" t="str">
        <f>TRIM(tblOperations[[#This Row],[Team]])</f>
        <v>Workplace Projects</v>
      </c>
      <c r="T1353" s="4" t="str">
        <f>_xlfn.XLOOKUP(R1353,tblRegionReference[Region],tblRegionReference[Area],"Not Found")</f>
        <v>North</v>
      </c>
      <c r="U1353" s="4" t="str">
        <f>IF(tblOperations[[#This Row],[Completion_Rate]]&gt;=_xlfn.XLOOKUP("Completion Rate",tblKPITargets[KPI_Name],tblKPITargets[Target_Value]),"Met","Below Target")</f>
        <v>Below Target</v>
      </c>
      <c r="V1353" t="str">
        <f>IF(tblOperations[[#This Row],[SLA_Compliance]]&gt;=_xlfn.XLOOKUP('04_References'!$A$3,tblKPITargets[KPI_Name],tblKPITargets[Target_Value]),"Met","Below Target")</f>
        <v>Below Target</v>
      </c>
      <c r="W1353" t="str">
        <f>IF(tblOperations[[#This Row],[Quality_Pass_Rate]]&gt;=_xlfn.XLOOKUP('04_References'!$A$4,tblKPITargets[KPI_Name],tblKPITargets[Target_Value]),"Met","Below Target")</f>
        <v>Met</v>
      </c>
      <c r="X1353" t="str">
        <f>IF(tblOperations[[#This Row],[Average_Completion_Days]]&lt;=_xlfn.XLOOKUP('04_References'!$A$7,tblKPITargets[KPI_Name],tblKPITargets[Target_Value]),"Met","Below Target")</f>
        <v>Below Target</v>
      </c>
      <c r="Y1353" t="str">
        <f>IF(tblOperations[[#This Row],[Closing_Backlog]]&lt;=_xlfn.XLOOKUP('04_References'!$A$8,tblKPITargets[KPI_Name],tblKPITargets[Target_Value]),"Met","Below Target")</f>
        <v>Below Target</v>
      </c>
    </row>
    <row r="1354" spans="1:25">
      <c r="A1354" s="6" t="s">
        <v>1384</v>
      </c>
      <c r="B1354" s="7">
        <v>46086</v>
      </c>
      <c r="C1354" s="2" t="s">
        <v>32</v>
      </c>
      <c r="D1354" s="2" t="s">
        <v>19</v>
      </c>
      <c r="E1354" s="2">
        <v>396</v>
      </c>
      <c r="F1354" s="2">
        <v>47</v>
      </c>
      <c r="G1354" s="2">
        <v>443</v>
      </c>
      <c r="H1354" s="2">
        <v>38</v>
      </c>
      <c r="I1354" s="2">
        <v>405</v>
      </c>
      <c r="J1354" s="2">
        <v>0</v>
      </c>
      <c r="K1354" s="2">
        <v>0</v>
      </c>
      <c r="L1354" s="2">
        <v>8</v>
      </c>
      <c r="M1354" s="2">
        <v>0.6</v>
      </c>
      <c r="N1354" s="2">
        <v>0.96599999999999997</v>
      </c>
      <c r="O1354" s="2">
        <v>2.5</v>
      </c>
      <c r="P1354" s="2">
        <v>0.81899999999999995</v>
      </c>
      <c r="Q1354" s="3">
        <v>8.5999999999999993E-2</v>
      </c>
      <c r="R1354" s="4" t="str">
        <f>TRIM(tblOperations[[#This Row],[Region]])</f>
        <v>North West</v>
      </c>
      <c r="S1354" s="4" t="str">
        <f>TRIM(tblOperations[[#This Row],[Team]])</f>
        <v>Workplace Services</v>
      </c>
      <c r="T1354" s="4" t="str">
        <f>_xlfn.XLOOKUP(R1354,tblRegionReference[Region],tblRegionReference[Area],"Not Found")</f>
        <v>North</v>
      </c>
      <c r="U1354" s="4" t="str">
        <f>IF(tblOperations[[#This Row],[Completion_Rate]]&gt;=_xlfn.XLOOKUP("Completion Rate",tblKPITargets[KPI_Name],tblKPITargets[Target_Value]),"Met","Below Target")</f>
        <v>Below Target</v>
      </c>
      <c r="V1354" t="str">
        <f>IF(tblOperations[[#This Row],[SLA_Compliance]]&gt;=_xlfn.XLOOKUP('04_References'!$A$3,tblKPITargets[KPI_Name],tblKPITargets[Target_Value]),"Met","Below Target")</f>
        <v>Below Target</v>
      </c>
      <c r="W1354" t="str">
        <f>IF(tblOperations[[#This Row],[Quality_Pass_Rate]]&gt;=_xlfn.XLOOKUP('04_References'!$A$4,tblKPITargets[KPI_Name],tblKPITargets[Target_Value]),"Met","Below Target")</f>
        <v>Met</v>
      </c>
      <c r="X1354" t="str">
        <f>IF(tblOperations[[#This Row],[Average_Completion_Days]]&lt;=_xlfn.XLOOKUP('04_References'!$A$7,tblKPITargets[KPI_Name],tblKPITargets[Target_Value]),"Met","Below Target")</f>
        <v>Below Target</v>
      </c>
      <c r="Y1354" t="str">
        <f>IF(tblOperations[[#This Row],[Closing_Backlog]]&lt;=_xlfn.XLOOKUP('04_References'!$A$8,tblKPITargets[KPI_Name],tblKPITargets[Target_Value]),"Met","Below Target")</f>
        <v>Below Target</v>
      </c>
    </row>
    <row r="1355" spans="1:25">
      <c r="A1355" s="8" t="s">
        <v>1385</v>
      </c>
      <c r="B1355" s="9">
        <v>46086</v>
      </c>
      <c r="C1355" s="4" t="s">
        <v>32</v>
      </c>
      <c r="D1355" s="4" t="s">
        <v>21</v>
      </c>
      <c r="E1355" s="4">
        <v>921</v>
      </c>
      <c r="F1355" s="4">
        <v>44</v>
      </c>
      <c r="G1355" s="4">
        <v>965</v>
      </c>
      <c r="H1355" s="4">
        <v>21</v>
      </c>
      <c r="I1355" s="4">
        <v>944</v>
      </c>
      <c r="J1355" s="4">
        <v>0</v>
      </c>
      <c r="K1355" s="4">
        <v>0</v>
      </c>
      <c r="L1355" s="4">
        <v>8</v>
      </c>
      <c r="M1355" s="4">
        <v>0.6</v>
      </c>
      <c r="N1355" s="4">
        <v>1</v>
      </c>
      <c r="O1355" s="4">
        <v>2.5</v>
      </c>
      <c r="P1355" s="4">
        <v>0.73699999999999999</v>
      </c>
      <c r="Q1355" s="5">
        <v>2.1999999999999999E-2</v>
      </c>
      <c r="R1355" s="4" t="str">
        <f>TRIM(tblOperations[[#This Row],[Region]])</f>
        <v>North West</v>
      </c>
      <c r="S1355" s="4" t="str">
        <f>TRIM(tblOperations[[#This Row],[Team]])</f>
        <v>Facilities Response</v>
      </c>
      <c r="T1355" s="4" t="str">
        <f>_xlfn.XLOOKUP(R1355,tblRegionReference[Region],tblRegionReference[Area],"Not Found")</f>
        <v>North</v>
      </c>
      <c r="U1355" s="4" t="str">
        <f>IF(tblOperations[[#This Row],[Completion_Rate]]&gt;=_xlfn.XLOOKUP("Completion Rate",tblKPITargets[KPI_Name],tblKPITargets[Target_Value]),"Met","Below Target")</f>
        <v>Below Target</v>
      </c>
      <c r="V1355" t="str">
        <f>IF(tblOperations[[#This Row],[SLA_Compliance]]&gt;=_xlfn.XLOOKUP('04_References'!$A$3,tblKPITargets[KPI_Name],tblKPITargets[Target_Value]),"Met","Below Target")</f>
        <v>Below Target</v>
      </c>
      <c r="W1355" t="str">
        <f>IF(tblOperations[[#This Row],[Quality_Pass_Rate]]&gt;=_xlfn.XLOOKUP('04_References'!$A$4,tblKPITargets[KPI_Name],tblKPITargets[Target_Value]),"Met","Below Target")</f>
        <v>Met</v>
      </c>
      <c r="X1355" t="str">
        <f>IF(tblOperations[[#This Row],[Average_Completion_Days]]&lt;=_xlfn.XLOOKUP('04_References'!$A$7,tblKPITargets[KPI_Name],tblKPITargets[Target_Value]),"Met","Below Target")</f>
        <v>Below Target</v>
      </c>
      <c r="Y1355" t="str">
        <f>IF(tblOperations[[#This Row],[Closing_Backlog]]&lt;=_xlfn.XLOOKUP('04_References'!$A$8,tblKPITargets[KPI_Name],tblKPITargets[Target_Value]),"Met","Below Target")</f>
        <v>Below Target</v>
      </c>
    </row>
    <row r="1356" spans="1:25">
      <c r="A1356" s="6" t="s">
        <v>1386</v>
      </c>
      <c r="B1356" s="7">
        <v>46086</v>
      </c>
      <c r="C1356" s="2" t="s">
        <v>32</v>
      </c>
      <c r="D1356" s="2" t="s">
        <v>23</v>
      </c>
      <c r="E1356" s="2">
        <v>1076</v>
      </c>
      <c r="F1356" s="2">
        <v>47</v>
      </c>
      <c r="G1356" s="2">
        <v>1123</v>
      </c>
      <c r="H1356" s="2">
        <v>22</v>
      </c>
      <c r="I1356" s="2">
        <v>1101</v>
      </c>
      <c r="J1356" s="2">
        <v>1</v>
      </c>
      <c r="K1356" s="2">
        <v>0</v>
      </c>
      <c r="L1356" s="2">
        <v>8</v>
      </c>
      <c r="M1356" s="2">
        <v>0.6</v>
      </c>
      <c r="N1356" s="2">
        <v>0.97799999999999998</v>
      </c>
      <c r="O1356" s="2">
        <v>2.5</v>
      </c>
      <c r="P1356" s="2">
        <v>0.64500000000000002</v>
      </c>
      <c r="Q1356" s="3">
        <v>0.02</v>
      </c>
      <c r="R1356" s="4" t="str">
        <f>TRIM(tblOperations[[#This Row],[Region]])</f>
        <v>North West</v>
      </c>
      <c r="S1356" s="4" t="str">
        <f>TRIM(tblOperations[[#This Row],[Team]])</f>
        <v>Estates Support</v>
      </c>
      <c r="T1356" s="4" t="str">
        <f>_xlfn.XLOOKUP(R1356,tblRegionReference[Region],tblRegionReference[Area],"Not Found")</f>
        <v>North</v>
      </c>
      <c r="U1356" s="4" t="str">
        <f>IF(tblOperations[[#This Row],[Completion_Rate]]&gt;=_xlfn.XLOOKUP("Completion Rate",tblKPITargets[KPI_Name],tblKPITargets[Target_Value]),"Met","Below Target")</f>
        <v>Below Target</v>
      </c>
      <c r="V1356" t="str">
        <f>IF(tblOperations[[#This Row],[SLA_Compliance]]&gt;=_xlfn.XLOOKUP('04_References'!$A$3,tblKPITargets[KPI_Name],tblKPITargets[Target_Value]),"Met","Below Target")</f>
        <v>Below Target</v>
      </c>
      <c r="W1356" t="str">
        <f>IF(tblOperations[[#This Row],[Quality_Pass_Rate]]&gt;=_xlfn.XLOOKUP('04_References'!$A$4,tblKPITargets[KPI_Name],tblKPITargets[Target_Value]),"Met","Below Target")</f>
        <v>Met</v>
      </c>
      <c r="X1356" t="str">
        <f>IF(tblOperations[[#This Row],[Average_Completion_Days]]&lt;=_xlfn.XLOOKUP('04_References'!$A$7,tblKPITargets[KPI_Name],tblKPITargets[Target_Value]),"Met","Below Target")</f>
        <v>Below Target</v>
      </c>
      <c r="Y1356" t="str">
        <f>IF(tblOperations[[#This Row],[Closing_Backlog]]&lt;=_xlfn.XLOOKUP('04_References'!$A$8,tblKPITargets[KPI_Name],tblKPITargets[Target_Value]),"Met","Below Target")</f>
        <v>Below Target</v>
      </c>
    </row>
    <row r="1357" spans="1:25">
      <c r="A1357" s="8" t="s">
        <v>1387</v>
      </c>
      <c r="B1357" s="9">
        <v>46086</v>
      </c>
      <c r="C1357" s="4" t="s">
        <v>32</v>
      </c>
      <c r="D1357" s="4" t="s">
        <v>25</v>
      </c>
      <c r="E1357" s="4">
        <v>0</v>
      </c>
      <c r="F1357" s="4">
        <v>40</v>
      </c>
      <c r="G1357" s="4">
        <v>40</v>
      </c>
      <c r="H1357" s="4">
        <v>40</v>
      </c>
      <c r="I1357" s="4">
        <v>0</v>
      </c>
      <c r="J1357" s="4">
        <v>0</v>
      </c>
      <c r="K1357" s="4">
        <v>0</v>
      </c>
      <c r="L1357" s="4">
        <v>1.6</v>
      </c>
      <c r="M1357" s="4">
        <v>1</v>
      </c>
      <c r="N1357" s="4">
        <v>1</v>
      </c>
      <c r="O1357" s="4">
        <v>4.4000000000000004</v>
      </c>
      <c r="P1357" s="4">
        <v>0.752</v>
      </c>
      <c r="Q1357" s="5">
        <v>1</v>
      </c>
      <c r="R1357" s="4" t="str">
        <f>TRIM(tblOperations[[#This Row],[Region]])</f>
        <v>North West</v>
      </c>
      <c r="S1357" s="4" t="str">
        <f>TRIM(tblOperations[[#This Row],[Team]])</f>
        <v>Workplace Projects</v>
      </c>
      <c r="T1357" s="4" t="str">
        <f>_xlfn.XLOOKUP(R1357,tblRegionReference[Region],tblRegionReference[Area],"Not Found")</f>
        <v>North</v>
      </c>
      <c r="U1357" s="4" t="str">
        <f>IF(tblOperations[[#This Row],[Completion_Rate]]&gt;=_xlfn.XLOOKUP("Completion Rate",tblKPITargets[KPI_Name],tblKPITargets[Target_Value]),"Met","Below Target")</f>
        <v>Met</v>
      </c>
      <c r="V1357" t="str">
        <f>IF(tblOperations[[#This Row],[SLA_Compliance]]&gt;=_xlfn.XLOOKUP('04_References'!$A$3,tblKPITargets[KPI_Name],tblKPITargets[Target_Value]),"Met","Below Target")</f>
        <v>Met</v>
      </c>
      <c r="W1357" t="str">
        <f>IF(tblOperations[[#This Row],[Quality_Pass_Rate]]&gt;=_xlfn.XLOOKUP('04_References'!$A$4,tblKPITargets[KPI_Name],tblKPITargets[Target_Value]),"Met","Below Target")</f>
        <v>Met</v>
      </c>
      <c r="X1357" t="str">
        <f>IF(tblOperations[[#This Row],[Average_Completion_Days]]&lt;=_xlfn.XLOOKUP('04_References'!$A$7,tblKPITargets[KPI_Name],tblKPITargets[Target_Value]),"Met","Below Target")</f>
        <v>Met</v>
      </c>
      <c r="Y1357" t="str">
        <f>IF(tblOperations[[#This Row],[Closing_Backlog]]&lt;=_xlfn.XLOOKUP('04_References'!$A$8,tblKPITargets[KPI_Name],tblKPITargets[Target_Value]),"Met","Below Target")</f>
        <v>Met</v>
      </c>
    </row>
    <row r="1358" spans="1:25">
      <c r="A1358" s="6" t="s">
        <v>1388</v>
      </c>
      <c r="B1358" s="7">
        <v>46086</v>
      </c>
      <c r="C1358" s="2" t="s">
        <v>37</v>
      </c>
      <c r="D1358" s="2" t="s">
        <v>19</v>
      </c>
      <c r="E1358" s="2">
        <v>0</v>
      </c>
      <c r="F1358" s="2">
        <v>47</v>
      </c>
      <c r="G1358" s="2">
        <v>47</v>
      </c>
      <c r="H1358" s="2">
        <v>47</v>
      </c>
      <c r="I1358" s="2">
        <v>0</v>
      </c>
      <c r="J1358" s="2">
        <v>0</v>
      </c>
      <c r="K1358" s="2">
        <v>0</v>
      </c>
      <c r="L1358" s="2">
        <v>0.9</v>
      </c>
      <c r="M1358" s="2">
        <v>1</v>
      </c>
      <c r="N1358" s="2">
        <v>0.95799999999999996</v>
      </c>
      <c r="O1358" s="2">
        <v>4.7</v>
      </c>
      <c r="P1358" s="2">
        <v>0.747</v>
      </c>
      <c r="Q1358" s="3">
        <v>1</v>
      </c>
      <c r="R1358" s="4" t="str">
        <f>TRIM(tblOperations[[#This Row],[Region]])</f>
        <v>Midlands</v>
      </c>
      <c r="S1358" s="4" t="str">
        <f>TRIM(tblOperations[[#This Row],[Team]])</f>
        <v>Workplace Services</v>
      </c>
      <c r="T1358" s="4" t="str">
        <f>_xlfn.XLOOKUP(R1358,tblRegionReference[Region],tblRegionReference[Area],"Not Found")</f>
        <v>Central</v>
      </c>
      <c r="U1358" s="4" t="str">
        <f>IF(tblOperations[[#This Row],[Completion_Rate]]&gt;=_xlfn.XLOOKUP("Completion Rate",tblKPITargets[KPI_Name],tblKPITargets[Target_Value]),"Met","Below Target")</f>
        <v>Met</v>
      </c>
      <c r="V1358" t="str">
        <f>IF(tblOperations[[#This Row],[SLA_Compliance]]&gt;=_xlfn.XLOOKUP('04_References'!$A$3,tblKPITargets[KPI_Name],tblKPITargets[Target_Value]),"Met","Below Target")</f>
        <v>Met</v>
      </c>
      <c r="W1358" t="str">
        <f>IF(tblOperations[[#This Row],[Quality_Pass_Rate]]&gt;=_xlfn.XLOOKUP('04_References'!$A$4,tblKPITargets[KPI_Name],tblKPITargets[Target_Value]),"Met","Below Target")</f>
        <v>Met</v>
      </c>
      <c r="X1358" t="str">
        <f>IF(tblOperations[[#This Row],[Average_Completion_Days]]&lt;=_xlfn.XLOOKUP('04_References'!$A$7,tblKPITargets[KPI_Name],tblKPITargets[Target_Value]),"Met","Below Target")</f>
        <v>Met</v>
      </c>
      <c r="Y1358" t="str">
        <f>IF(tblOperations[[#This Row],[Closing_Backlog]]&lt;=_xlfn.XLOOKUP('04_References'!$A$8,tblKPITargets[KPI_Name],tblKPITargets[Target_Value]),"Met","Below Target")</f>
        <v>Met</v>
      </c>
    </row>
    <row r="1359" spans="1:25">
      <c r="A1359" s="8" t="s">
        <v>1389</v>
      </c>
      <c r="B1359" s="9">
        <v>46086</v>
      </c>
      <c r="C1359" s="4" t="s">
        <v>37</v>
      </c>
      <c r="D1359" s="4" t="s">
        <v>21</v>
      </c>
      <c r="E1359" s="4">
        <v>523</v>
      </c>
      <c r="F1359" s="4">
        <v>31</v>
      </c>
      <c r="G1359" s="4">
        <v>554</v>
      </c>
      <c r="H1359" s="4">
        <v>37</v>
      </c>
      <c r="I1359" s="4">
        <v>517</v>
      </c>
      <c r="J1359" s="4">
        <v>0</v>
      </c>
      <c r="K1359" s="4">
        <v>0</v>
      </c>
      <c r="L1359" s="4">
        <v>8</v>
      </c>
      <c r="M1359" s="4">
        <v>0.6</v>
      </c>
      <c r="N1359" s="4">
        <v>1</v>
      </c>
      <c r="O1359" s="4">
        <v>2.5</v>
      </c>
      <c r="P1359" s="4">
        <v>0.75600000000000001</v>
      </c>
      <c r="Q1359" s="5">
        <v>6.7000000000000004E-2</v>
      </c>
      <c r="R1359" s="4" t="str">
        <f>TRIM(tblOperations[[#This Row],[Region]])</f>
        <v>Midlands</v>
      </c>
      <c r="S1359" s="4" t="str">
        <f>TRIM(tblOperations[[#This Row],[Team]])</f>
        <v>Facilities Response</v>
      </c>
      <c r="T1359" s="4" t="str">
        <f>_xlfn.XLOOKUP(R1359,tblRegionReference[Region],tblRegionReference[Area],"Not Found")</f>
        <v>Central</v>
      </c>
      <c r="U1359" s="4" t="str">
        <f>IF(tblOperations[[#This Row],[Completion_Rate]]&gt;=_xlfn.XLOOKUP("Completion Rate",tblKPITargets[KPI_Name],tblKPITargets[Target_Value]),"Met","Below Target")</f>
        <v>Below Target</v>
      </c>
      <c r="V1359" t="str">
        <f>IF(tblOperations[[#This Row],[SLA_Compliance]]&gt;=_xlfn.XLOOKUP('04_References'!$A$3,tblKPITargets[KPI_Name],tblKPITargets[Target_Value]),"Met","Below Target")</f>
        <v>Below Target</v>
      </c>
      <c r="W1359" t="str">
        <f>IF(tblOperations[[#This Row],[Quality_Pass_Rate]]&gt;=_xlfn.XLOOKUP('04_References'!$A$4,tblKPITargets[KPI_Name],tblKPITargets[Target_Value]),"Met","Below Target")</f>
        <v>Met</v>
      </c>
      <c r="X1359" t="str">
        <f>IF(tblOperations[[#This Row],[Average_Completion_Days]]&lt;=_xlfn.XLOOKUP('04_References'!$A$7,tblKPITargets[KPI_Name],tblKPITargets[Target_Value]),"Met","Below Target")</f>
        <v>Below Target</v>
      </c>
      <c r="Y1359" t="str">
        <f>IF(tblOperations[[#This Row],[Closing_Backlog]]&lt;=_xlfn.XLOOKUP('04_References'!$A$8,tblKPITargets[KPI_Name],tblKPITargets[Target_Value]),"Met","Below Target")</f>
        <v>Below Target</v>
      </c>
    </row>
    <row r="1360" spans="1:25">
      <c r="A1360" s="6" t="s">
        <v>1390</v>
      </c>
      <c r="B1360" s="7">
        <v>46086</v>
      </c>
      <c r="C1360" s="2" t="s">
        <v>37</v>
      </c>
      <c r="D1360" s="2" t="s">
        <v>23</v>
      </c>
      <c r="E1360" s="2">
        <v>250</v>
      </c>
      <c r="F1360" s="2">
        <v>36</v>
      </c>
      <c r="G1360" s="2">
        <v>286</v>
      </c>
      <c r="H1360" s="2">
        <v>33</v>
      </c>
      <c r="I1360" s="2">
        <v>253</v>
      </c>
      <c r="J1360" s="2">
        <v>0</v>
      </c>
      <c r="K1360" s="2">
        <v>0</v>
      </c>
      <c r="L1360" s="2">
        <v>8</v>
      </c>
      <c r="M1360" s="2">
        <v>0.6</v>
      </c>
      <c r="N1360" s="2">
        <v>0.98399999999999999</v>
      </c>
      <c r="O1360" s="2">
        <v>2.5</v>
      </c>
      <c r="P1360" s="2">
        <v>0.65400000000000003</v>
      </c>
      <c r="Q1360" s="3">
        <v>0.115</v>
      </c>
      <c r="R1360" s="4" t="str">
        <f>TRIM(tblOperations[[#This Row],[Region]])</f>
        <v>Midlands</v>
      </c>
      <c r="S1360" s="4" t="str">
        <f>TRIM(tblOperations[[#This Row],[Team]])</f>
        <v>Estates Support</v>
      </c>
      <c r="T1360" s="4" t="str">
        <f>_xlfn.XLOOKUP(R1360,tblRegionReference[Region],tblRegionReference[Area],"Not Found")</f>
        <v>Central</v>
      </c>
      <c r="U1360" s="4" t="str">
        <f>IF(tblOperations[[#This Row],[Completion_Rate]]&gt;=_xlfn.XLOOKUP("Completion Rate",tblKPITargets[KPI_Name],tblKPITargets[Target_Value]),"Met","Below Target")</f>
        <v>Below Target</v>
      </c>
      <c r="V1360" t="str">
        <f>IF(tblOperations[[#This Row],[SLA_Compliance]]&gt;=_xlfn.XLOOKUP('04_References'!$A$3,tblKPITargets[KPI_Name],tblKPITargets[Target_Value]),"Met","Below Target")</f>
        <v>Below Target</v>
      </c>
      <c r="W1360" t="str">
        <f>IF(tblOperations[[#This Row],[Quality_Pass_Rate]]&gt;=_xlfn.XLOOKUP('04_References'!$A$4,tblKPITargets[KPI_Name],tblKPITargets[Target_Value]),"Met","Below Target")</f>
        <v>Met</v>
      </c>
      <c r="X1360" t="str">
        <f>IF(tblOperations[[#This Row],[Average_Completion_Days]]&lt;=_xlfn.XLOOKUP('04_References'!$A$7,tblKPITargets[KPI_Name],tblKPITargets[Target_Value]),"Met","Below Target")</f>
        <v>Below Target</v>
      </c>
      <c r="Y1360" t="str">
        <f>IF(tblOperations[[#This Row],[Closing_Backlog]]&lt;=_xlfn.XLOOKUP('04_References'!$A$8,tblKPITargets[KPI_Name],tblKPITargets[Target_Value]),"Met","Below Target")</f>
        <v>Below Target</v>
      </c>
    </row>
    <row r="1361" spans="1:25">
      <c r="A1361" s="8" t="s">
        <v>1391</v>
      </c>
      <c r="B1361" s="9">
        <v>46086</v>
      </c>
      <c r="C1361" s="4" t="s">
        <v>37</v>
      </c>
      <c r="D1361" s="4" t="s">
        <v>25</v>
      </c>
      <c r="E1361" s="4">
        <v>0</v>
      </c>
      <c r="F1361" s="4">
        <v>37</v>
      </c>
      <c r="G1361" s="4">
        <v>37</v>
      </c>
      <c r="H1361" s="4">
        <v>37</v>
      </c>
      <c r="I1361" s="4">
        <v>0</v>
      </c>
      <c r="J1361" s="4">
        <v>0</v>
      </c>
      <c r="K1361" s="4">
        <v>0</v>
      </c>
      <c r="L1361" s="4">
        <v>2.1</v>
      </c>
      <c r="M1361" s="4">
        <v>0.91500000000000004</v>
      </c>
      <c r="N1361" s="4">
        <v>0.99199999999999999</v>
      </c>
      <c r="O1361" s="4">
        <v>4.7</v>
      </c>
      <c r="P1361" s="4">
        <v>0.70499999999999996</v>
      </c>
      <c r="Q1361" s="5">
        <v>1</v>
      </c>
      <c r="R1361" s="4" t="str">
        <f>TRIM(tblOperations[[#This Row],[Region]])</f>
        <v>Midlands</v>
      </c>
      <c r="S1361" s="4" t="str">
        <f>TRIM(tblOperations[[#This Row],[Team]])</f>
        <v>Workplace Projects</v>
      </c>
      <c r="T1361" s="4" t="str">
        <f>_xlfn.XLOOKUP(R1361,tblRegionReference[Region],tblRegionReference[Area],"Not Found")</f>
        <v>Central</v>
      </c>
      <c r="U1361" s="4" t="str">
        <f>IF(tblOperations[[#This Row],[Completion_Rate]]&gt;=_xlfn.XLOOKUP("Completion Rate",tblKPITargets[KPI_Name],tblKPITargets[Target_Value]),"Met","Below Target")</f>
        <v>Met</v>
      </c>
      <c r="V1361" t="str">
        <f>IF(tblOperations[[#This Row],[SLA_Compliance]]&gt;=_xlfn.XLOOKUP('04_References'!$A$3,tblKPITargets[KPI_Name],tblKPITargets[Target_Value]),"Met","Below Target")</f>
        <v>Below Target</v>
      </c>
      <c r="W1361" t="str">
        <f>IF(tblOperations[[#This Row],[Quality_Pass_Rate]]&gt;=_xlfn.XLOOKUP('04_References'!$A$4,tblKPITargets[KPI_Name],tblKPITargets[Target_Value]),"Met","Below Target")</f>
        <v>Met</v>
      </c>
      <c r="X1361" t="str">
        <f>IF(tblOperations[[#This Row],[Average_Completion_Days]]&lt;=_xlfn.XLOOKUP('04_References'!$A$7,tblKPITargets[KPI_Name],tblKPITargets[Target_Value]),"Met","Below Target")</f>
        <v>Met</v>
      </c>
      <c r="Y1361" t="str">
        <f>IF(tblOperations[[#This Row],[Closing_Backlog]]&lt;=_xlfn.XLOOKUP('04_References'!$A$8,tblKPITargets[KPI_Name],tblKPITargets[Target_Value]),"Met","Below Target")</f>
        <v>Met</v>
      </c>
    </row>
    <row r="1362" spans="1:25">
      <c r="A1362" s="6" t="s">
        <v>1392</v>
      </c>
      <c r="B1362" s="7">
        <v>46086</v>
      </c>
      <c r="C1362" s="2" t="s">
        <v>43</v>
      </c>
      <c r="D1362" s="2" t="s">
        <v>19</v>
      </c>
      <c r="E1362" s="2">
        <v>699</v>
      </c>
      <c r="F1362" s="2">
        <v>44</v>
      </c>
      <c r="G1362" s="2">
        <v>743</v>
      </c>
      <c r="H1362" s="2">
        <v>27</v>
      </c>
      <c r="I1362" s="2">
        <v>716</v>
      </c>
      <c r="J1362" s="2">
        <v>0</v>
      </c>
      <c r="K1362" s="2">
        <v>0</v>
      </c>
      <c r="L1362" s="2">
        <v>8</v>
      </c>
      <c r="M1362" s="2">
        <v>0.6</v>
      </c>
      <c r="N1362" s="2">
        <v>0.97799999999999998</v>
      </c>
      <c r="O1362" s="2">
        <v>2.5</v>
      </c>
      <c r="P1362" s="2">
        <v>0.68100000000000005</v>
      </c>
      <c r="Q1362" s="3">
        <v>3.5999999999999997E-2</v>
      </c>
      <c r="R1362" s="4" t="str">
        <f>TRIM(tblOperations[[#This Row],[Region]])</f>
        <v>South West</v>
      </c>
      <c r="S1362" s="4" t="str">
        <f>TRIM(tblOperations[[#This Row],[Team]])</f>
        <v>Workplace Services</v>
      </c>
      <c r="T1362" s="4" t="str">
        <f>_xlfn.XLOOKUP(R1362,tblRegionReference[Region],tblRegionReference[Area],"Not Found")</f>
        <v>South</v>
      </c>
      <c r="U1362" s="4" t="str">
        <f>IF(tblOperations[[#This Row],[Completion_Rate]]&gt;=_xlfn.XLOOKUP("Completion Rate",tblKPITargets[KPI_Name],tblKPITargets[Target_Value]),"Met","Below Target")</f>
        <v>Below Target</v>
      </c>
      <c r="V1362" t="str">
        <f>IF(tblOperations[[#This Row],[SLA_Compliance]]&gt;=_xlfn.XLOOKUP('04_References'!$A$3,tblKPITargets[KPI_Name],tblKPITargets[Target_Value]),"Met","Below Target")</f>
        <v>Below Target</v>
      </c>
      <c r="W1362" t="str">
        <f>IF(tblOperations[[#This Row],[Quality_Pass_Rate]]&gt;=_xlfn.XLOOKUP('04_References'!$A$4,tblKPITargets[KPI_Name],tblKPITargets[Target_Value]),"Met","Below Target")</f>
        <v>Met</v>
      </c>
      <c r="X1362" t="str">
        <f>IF(tblOperations[[#This Row],[Average_Completion_Days]]&lt;=_xlfn.XLOOKUP('04_References'!$A$7,tblKPITargets[KPI_Name],tblKPITargets[Target_Value]),"Met","Below Target")</f>
        <v>Below Target</v>
      </c>
      <c r="Y1362" t="str">
        <f>IF(tblOperations[[#This Row],[Closing_Backlog]]&lt;=_xlfn.XLOOKUP('04_References'!$A$8,tblKPITargets[KPI_Name],tblKPITargets[Target_Value]),"Met","Below Target")</f>
        <v>Below Target</v>
      </c>
    </row>
    <row r="1363" spans="1:25">
      <c r="A1363" s="8" t="s">
        <v>1393</v>
      </c>
      <c r="B1363" s="9">
        <v>46086</v>
      </c>
      <c r="C1363" s="4" t="s">
        <v>43</v>
      </c>
      <c r="D1363" s="4" t="s">
        <v>21</v>
      </c>
      <c r="E1363" s="4">
        <v>0</v>
      </c>
      <c r="F1363" s="4">
        <v>36</v>
      </c>
      <c r="G1363" s="4">
        <v>36</v>
      </c>
      <c r="H1363" s="4">
        <v>36</v>
      </c>
      <c r="I1363" s="4">
        <v>0</v>
      </c>
      <c r="J1363" s="4">
        <v>0</v>
      </c>
      <c r="K1363" s="4">
        <v>0</v>
      </c>
      <c r="L1363" s="4">
        <v>2</v>
      </c>
      <c r="M1363" s="4">
        <v>0.96099999999999997</v>
      </c>
      <c r="N1363" s="4">
        <v>0.997</v>
      </c>
      <c r="O1363" s="4">
        <v>4.7</v>
      </c>
      <c r="P1363" s="4">
        <v>0.67500000000000004</v>
      </c>
      <c r="Q1363" s="5">
        <v>1</v>
      </c>
      <c r="R1363" s="4" t="str">
        <f>TRIM(tblOperations[[#This Row],[Region]])</f>
        <v>South West</v>
      </c>
      <c r="S1363" s="4" t="str">
        <f>TRIM(tblOperations[[#This Row],[Team]])</f>
        <v>Facilities Response</v>
      </c>
      <c r="T1363" s="4" t="str">
        <f>_xlfn.XLOOKUP(R1363,tblRegionReference[Region],tblRegionReference[Area],"Not Found")</f>
        <v>South</v>
      </c>
      <c r="U1363" s="4" t="str">
        <f>IF(tblOperations[[#This Row],[Completion_Rate]]&gt;=_xlfn.XLOOKUP("Completion Rate",tblKPITargets[KPI_Name],tblKPITargets[Target_Value]),"Met","Below Target")</f>
        <v>Met</v>
      </c>
      <c r="V1363" t="str">
        <f>IF(tblOperations[[#This Row],[SLA_Compliance]]&gt;=_xlfn.XLOOKUP('04_References'!$A$3,tblKPITargets[KPI_Name],tblKPITargets[Target_Value]),"Met","Below Target")</f>
        <v>Met</v>
      </c>
      <c r="W1363" t="str">
        <f>IF(tblOperations[[#This Row],[Quality_Pass_Rate]]&gt;=_xlfn.XLOOKUP('04_References'!$A$4,tblKPITargets[KPI_Name],tblKPITargets[Target_Value]),"Met","Below Target")</f>
        <v>Met</v>
      </c>
      <c r="X1363" t="str">
        <f>IF(tblOperations[[#This Row],[Average_Completion_Days]]&lt;=_xlfn.XLOOKUP('04_References'!$A$7,tblKPITargets[KPI_Name],tblKPITargets[Target_Value]),"Met","Below Target")</f>
        <v>Met</v>
      </c>
      <c r="Y1363" t="str">
        <f>IF(tblOperations[[#This Row],[Closing_Backlog]]&lt;=_xlfn.XLOOKUP('04_References'!$A$8,tblKPITargets[KPI_Name],tblKPITargets[Target_Value]),"Met","Below Target")</f>
        <v>Met</v>
      </c>
    </row>
    <row r="1364" spans="1:25">
      <c r="A1364" s="6" t="s">
        <v>1394</v>
      </c>
      <c r="B1364" s="7">
        <v>46086</v>
      </c>
      <c r="C1364" s="2" t="s">
        <v>43</v>
      </c>
      <c r="D1364" s="2" t="s">
        <v>23</v>
      </c>
      <c r="E1364" s="2">
        <v>0</v>
      </c>
      <c r="F1364" s="2">
        <v>38</v>
      </c>
      <c r="G1364" s="2">
        <v>38</v>
      </c>
      <c r="H1364" s="2">
        <v>38</v>
      </c>
      <c r="I1364" s="2">
        <v>0</v>
      </c>
      <c r="J1364" s="2">
        <v>0</v>
      </c>
      <c r="K1364" s="2">
        <v>0</v>
      </c>
      <c r="L1364" s="2">
        <v>1.7</v>
      </c>
      <c r="M1364" s="2">
        <v>0.97299999999999998</v>
      </c>
      <c r="N1364" s="2">
        <v>0.96</v>
      </c>
      <c r="O1364" s="2">
        <v>4.5</v>
      </c>
      <c r="P1364" s="2">
        <v>0.83499999999999996</v>
      </c>
      <c r="Q1364" s="3">
        <v>1</v>
      </c>
      <c r="R1364" s="4" t="str">
        <f>TRIM(tblOperations[[#This Row],[Region]])</f>
        <v>South West</v>
      </c>
      <c r="S1364" s="4" t="str">
        <f>TRIM(tblOperations[[#This Row],[Team]])</f>
        <v>Estates Support</v>
      </c>
      <c r="T1364" s="4" t="str">
        <f>_xlfn.XLOOKUP(R1364,tblRegionReference[Region],tblRegionReference[Area],"Not Found")</f>
        <v>South</v>
      </c>
      <c r="U1364" s="4" t="str">
        <f>IF(tblOperations[[#This Row],[Completion_Rate]]&gt;=_xlfn.XLOOKUP("Completion Rate",tblKPITargets[KPI_Name],tblKPITargets[Target_Value]),"Met","Below Target")</f>
        <v>Met</v>
      </c>
      <c r="V1364" t="str">
        <f>IF(tblOperations[[#This Row],[SLA_Compliance]]&gt;=_xlfn.XLOOKUP('04_References'!$A$3,tblKPITargets[KPI_Name],tblKPITargets[Target_Value]),"Met","Below Target")</f>
        <v>Met</v>
      </c>
      <c r="W1364" t="str">
        <f>IF(tblOperations[[#This Row],[Quality_Pass_Rate]]&gt;=_xlfn.XLOOKUP('04_References'!$A$4,tblKPITargets[KPI_Name],tblKPITargets[Target_Value]),"Met","Below Target")</f>
        <v>Met</v>
      </c>
      <c r="X1364" t="str">
        <f>IF(tblOperations[[#This Row],[Average_Completion_Days]]&lt;=_xlfn.XLOOKUP('04_References'!$A$7,tblKPITargets[KPI_Name],tblKPITargets[Target_Value]),"Met","Below Target")</f>
        <v>Met</v>
      </c>
      <c r="Y1364" t="str">
        <f>IF(tblOperations[[#This Row],[Closing_Backlog]]&lt;=_xlfn.XLOOKUP('04_References'!$A$8,tblKPITargets[KPI_Name],tblKPITargets[Target_Value]),"Met","Below Target")</f>
        <v>Met</v>
      </c>
    </row>
    <row r="1365" spans="1:25">
      <c r="A1365" s="8" t="s">
        <v>1395</v>
      </c>
      <c r="B1365" s="9">
        <v>46086</v>
      </c>
      <c r="C1365" s="4" t="s">
        <v>43</v>
      </c>
      <c r="D1365" s="4" t="s">
        <v>25</v>
      </c>
      <c r="E1365" s="4">
        <v>0</v>
      </c>
      <c r="F1365" s="4">
        <v>39</v>
      </c>
      <c r="G1365" s="4">
        <v>39</v>
      </c>
      <c r="H1365" s="4">
        <v>37</v>
      </c>
      <c r="I1365" s="4">
        <v>2</v>
      </c>
      <c r="J1365" s="4">
        <v>0</v>
      </c>
      <c r="K1365" s="4">
        <v>0</v>
      </c>
      <c r="L1365" s="4">
        <v>1.5</v>
      </c>
      <c r="M1365" s="4">
        <v>0.97599999999999998</v>
      </c>
      <c r="N1365" s="4">
        <v>0.97299999999999998</v>
      </c>
      <c r="O1365" s="4">
        <v>4.2</v>
      </c>
      <c r="P1365" s="4">
        <v>0.66800000000000004</v>
      </c>
      <c r="Q1365" s="5">
        <v>0.94899999999999995</v>
      </c>
      <c r="R1365" s="4" t="str">
        <f>TRIM(tblOperations[[#This Row],[Region]])</f>
        <v>South West</v>
      </c>
      <c r="S1365" s="4" t="str">
        <f>TRIM(tblOperations[[#This Row],[Team]])</f>
        <v>Workplace Projects</v>
      </c>
      <c r="T1365" s="4" t="str">
        <f>_xlfn.XLOOKUP(R1365,tblRegionReference[Region],tblRegionReference[Area],"Not Found")</f>
        <v>South</v>
      </c>
      <c r="U1365" s="4" t="str">
        <f>IF(tblOperations[[#This Row],[Completion_Rate]]&gt;=_xlfn.XLOOKUP("Completion Rate",tblKPITargets[KPI_Name],tblKPITargets[Target_Value]),"Met","Below Target")</f>
        <v>Below Target</v>
      </c>
      <c r="V1365" t="str">
        <f>IF(tblOperations[[#This Row],[SLA_Compliance]]&gt;=_xlfn.XLOOKUP('04_References'!$A$3,tblKPITargets[KPI_Name],tblKPITargets[Target_Value]),"Met","Below Target")</f>
        <v>Met</v>
      </c>
      <c r="W1365" t="str">
        <f>IF(tblOperations[[#This Row],[Quality_Pass_Rate]]&gt;=_xlfn.XLOOKUP('04_References'!$A$4,tblKPITargets[KPI_Name],tblKPITargets[Target_Value]),"Met","Below Target")</f>
        <v>Met</v>
      </c>
      <c r="X1365" t="str">
        <f>IF(tblOperations[[#This Row],[Average_Completion_Days]]&lt;=_xlfn.XLOOKUP('04_References'!$A$7,tblKPITargets[KPI_Name],tblKPITargets[Target_Value]),"Met","Below Target")</f>
        <v>Met</v>
      </c>
      <c r="Y1365" t="str">
        <f>IF(tblOperations[[#This Row],[Closing_Backlog]]&lt;=_xlfn.XLOOKUP('04_References'!$A$8,tblKPITargets[KPI_Name],tblKPITargets[Target_Value]),"Met","Below Target")</f>
        <v>Met</v>
      </c>
    </row>
    <row r="1366" spans="1:25">
      <c r="A1366" s="6" t="s">
        <v>1396</v>
      </c>
      <c r="B1366" s="7">
        <v>46086</v>
      </c>
      <c r="C1366" s="2" t="s">
        <v>48</v>
      </c>
      <c r="D1366" s="2" t="s">
        <v>19</v>
      </c>
      <c r="E1366" s="2">
        <v>13</v>
      </c>
      <c r="F1366" s="2">
        <v>37</v>
      </c>
      <c r="G1366" s="2">
        <v>50</v>
      </c>
      <c r="H1366" s="2">
        <v>50</v>
      </c>
      <c r="I1366" s="2">
        <v>0</v>
      </c>
      <c r="J1366" s="2">
        <v>0</v>
      </c>
      <c r="K1366" s="2">
        <v>0</v>
      </c>
      <c r="L1366" s="2">
        <v>1.3</v>
      </c>
      <c r="M1366" s="2">
        <v>0.95</v>
      </c>
      <c r="N1366" s="2">
        <v>1</v>
      </c>
      <c r="O1366" s="2">
        <v>4.4000000000000004</v>
      </c>
      <c r="P1366" s="2">
        <v>0.68500000000000005</v>
      </c>
      <c r="Q1366" s="3">
        <v>1</v>
      </c>
      <c r="R1366" s="4" t="str">
        <f>TRIM(tblOperations[[#This Row],[Region]])</f>
        <v>South East</v>
      </c>
      <c r="S1366" s="4" t="str">
        <f>TRIM(tblOperations[[#This Row],[Team]])</f>
        <v>Workplace Services</v>
      </c>
      <c r="T1366" s="4" t="str">
        <f>_xlfn.XLOOKUP(R1366,tblRegionReference[Region],tblRegionReference[Area],"Not Found")</f>
        <v>South</v>
      </c>
      <c r="U1366" s="4" t="str">
        <f>IF(tblOperations[[#This Row],[Completion_Rate]]&gt;=_xlfn.XLOOKUP("Completion Rate",tblKPITargets[KPI_Name],tblKPITargets[Target_Value]),"Met","Below Target")</f>
        <v>Met</v>
      </c>
      <c r="V1366" t="str">
        <f>IF(tblOperations[[#This Row],[SLA_Compliance]]&gt;=_xlfn.XLOOKUP('04_References'!$A$3,tblKPITargets[KPI_Name],tblKPITargets[Target_Value]),"Met","Below Target")</f>
        <v>Met</v>
      </c>
      <c r="W1366" t="str">
        <f>IF(tblOperations[[#This Row],[Quality_Pass_Rate]]&gt;=_xlfn.XLOOKUP('04_References'!$A$4,tblKPITargets[KPI_Name],tblKPITargets[Target_Value]),"Met","Below Target")</f>
        <v>Met</v>
      </c>
      <c r="X1366" t="str">
        <f>IF(tblOperations[[#This Row],[Average_Completion_Days]]&lt;=_xlfn.XLOOKUP('04_References'!$A$7,tblKPITargets[KPI_Name],tblKPITargets[Target_Value]),"Met","Below Target")</f>
        <v>Met</v>
      </c>
      <c r="Y1366" t="str">
        <f>IF(tblOperations[[#This Row],[Closing_Backlog]]&lt;=_xlfn.XLOOKUP('04_References'!$A$8,tblKPITargets[KPI_Name],tblKPITargets[Target_Value]),"Met","Below Target")</f>
        <v>Met</v>
      </c>
    </row>
    <row r="1367" spans="1:25">
      <c r="A1367" s="8" t="s">
        <v>1397</v>
      </c>
      <c r="B1367" s="9">
        <v>46086</v>
      </c>
      <c r="C1367" s="4" t="s">
        <v>48</v>
      </c>
      <c r="D1367" s="4" t="s">
        <v>21</v>
      </c>
      <c r="E1367" s="4">
        <v>1292</v>
      </c>
      <c r="F1367" s="4">
        <v>56</v>
      </c>
      <c r="G1367" s="4">
        <v>1348</v>
      </c>
      <c r="H1367" s="4">
        <v>20</v>
      </c>
      <c r="I1367" s="4">
        <v>1328</v>
      </c>
      <c r="J1367" s="4">
        <v>0</v>
      </c>
      <c r="K1367" s="4">
        <v>0</v>
      </c>
      <c r="L1367" s="4">
        <v>8</v>
      </c>
      <c r="M1367" s="4">
        <v>0.6</v>
      </c>
      <c r="N1367" s="4">
        <v>0.97699999999999998</v>
      </c>
      <c r="O1367" s="4">
        <v>2.5</v>
      </c>
      <c r="P1367" s="4">
        <v>0.69599999999999995</v>
      </c>
      <c r="Q1367" s="5">
        <v>1.4999999999999999E-2</v>
      </c>
      <c r="R1367" s="4" t="str">
        <f>TRIM(tblOperations[[#This Row],[Region]])</f>
        <v>South East</v>
      </c>
      <c r="S1367" s="4" t="str">
        <f>TRIM(tblOperations[[#This Row],[Team]])</f>
        <v>Facilities Response</v>
      </c>
      <c r="T1367" s="4" t="str">
        <f>_xlfn.XLOOKUP(R1367,tblRegionReference[Region],tblRegionReference[Area],"Not Found")</f>
        <v>South</v>
      </c>
      <c r="U1367" s="4" t="str">
        <f>IF(tblOperations[[#This Row],[Completion_Rate]]&gt;=_xlfn.XLOOKUP("Completion Rate",tblKPITargets[KPI_Name],tblKPITargets[Target_Value]),"Met","Below Target")</f>
        <v>Below Target</v>
      </c>
      <c r="V1367" t="str">
        <f>IF(tblOperations[[#This Row],[SLA_Compliance]]&gt;=_xlfn.XLOOKUP('04_References'!$A$3,tblKPITargets[KPI_Name],tblKPITargets[Target_Value]),"Met","Below Target")</f>
        <v>Below Target</v>
      </c>
      <c r="W1367" t="str">
        <f>IF(tblOperations[[#This Row],[Quality_Pass_Rate]]&gt;=_xlfn.XLOOKUP('04_References'!$A$4,tblKPITargets[KPI_Name],tblKPITargets[Target_Value]),"Met","Below Target")</f>
        <v>Met</v>
      </c>
      <c r="X1367" t="str">
        <f>IF(tblOperations[[#This Row],[Average_Completion_Days]]&lt;=_xlfn.XLOOKUP('04_References'!$A$7,tblKPITargets[KPI_Name],tblKPITargets[Target_Value]),"Met","Below Target")</f>
        <v>Below Target</v>
      </c>
      <c r="Y1367" t="str">
        <f>IF(tblOperations[[#This Row],[Closing_Backlog]]&lt;=_xlfn.XLOOKUP('04_References'!$A$8,tblKPITargets[KPI_Name],tblKPITargets[Target_Value]),"Met","Below Target")</f>
        <v>Below Target</v>
      </c>
    </row>
    <row r="1368" spans="1:25">
      <c r="A1368" s="6" t="s">
        <v>1398</v>
      </c>
      <c r="B1368" s="7">
        <v>46086</v>
      </c>
      <c r="C1368" s="2" t="s">
        <v>48</v>
      </c>
      <c r="D1368" s="2" t="s">
        <v>23</v>
      </c>
      <c r="E1368" s="2">
        <v>0</v>
      </c>
      <c r="F1368" s="2">
        <v>51</v>
      </c>
      <c r="G1368" s="2">
        <v>51</v>
      </c>
      <c r="H1368" s="2">
        <v>51</v>
      </c>
      <c r="I1368" s="2">
        <v>0</v>
      </c>
      <c r="J1368" s="2">
        <v>0</v>
      </c>
      <c r="K1368" s="2">
        <v>0</v>
      </c>
      <c r="L1368" s="2">
        <v>1.8</v>
      </c>
      <c r="M1368" s="2">
        <v>0.94199999999999995</v>
      </c>
      <c r="N1368" s="2">
        <v>0.98099999999999998</v>
      </c>
      <c r="O1368" s="2">
        <v>4.4000000000000004</v>
      </c>
      <c r="P1368" s="2">
        <v>0.749</v>
      </c>
      <c r="Q1368" s="3">
        <v>1</v>
      </c>
      <c r="R1368" s="4" t="str">
        <f>TRIM(tblOperations[[#This Row],[Region]])</f>
        <v>South East</v>
      </c>
      <c r="S1368" s="4" t="str">
        <f>TRIM(tblOperations[[#This Row],[Team]])</f>
        <v>Estates Support</v>
      </c>
      <c r="T1368" s="4" t="str">
        <f>_xlfn.XLOOKUP(R1368,tblRegionReference[Region],tblRegionReference[Area],"Not Found")</f>
        <v>South</v>
      </c>
      <c r="U1368" s="4" t="str">
        <f>IF(tblOperations[[#This Row],[Completion_Rate]]&gt;=_xlfn.XLOOKUP("Completion Rate",tblKPITargets[KPI_Name],tblKPITargets[Target_Value]),"Met","Below Target")</f>
        <v>Met</v>
      </c>
      <c r="V1368" t="str">
        <f>IF(tblOperations[[#This Row],[SLA_Compliance]]&gt;=_xlfn.XLOOKUP('04_References'!$A$3,tblKPITargets[KPI_Name],tblKPITargets[Target_Value]),"Met","Below Target")</f>
        <v>Met</v>
      </c>
      <c r="W1368" t="str">
        <f>IF(tblOperations[[#This Row],[Quality_Pass_Rate]]&gt;=_xlfn.XLOOKUP('04_References'!$A$4,tblKPITargets[KPI_Name],tblKPITargets[Target_Value]),"Met","Below Target")</f>
        <v>Met</v>
      </c>
      <c r="X1368" t="str">
        <f>IF(tblOperations[[#This Row],[Average_Completion_Days]]&lt;=_xlfn.XLOOKUP('04_References'!$A$7,tblKPITargets[KPI_Name],tblKPITargets[Target_Value]),"Met","Below Target")</f>
        <v>Met</v>
      </c>
      <c r="Y1368" t="str">
        <f>IF(tblOperations[[#This Row],[Closing_Backlog]]&lt;=_xlfn.XLOOKUP('04_References'!$A$8,tblKPITargets[KPI_Name],tblKPITargets[Target_Value]),"Met","Below Target")</f>
        <v>Met</v>
      </c>
    </row>
    <row r="1369" spans="1:25">
      <c r="A1369" s="8" t="s">
        <v>1399</v>
      </c>
      <c r="B1369" s="9">
        <v>46086</v>
      </c>
      <c r="C1369" s="4" t="s">
        <v>48</v>
      </c>
      <c r="D1369" s="4" t="s">
        <v>25</v>
      </c>
      <c r="E1369" s="4">
        <v>394</v>
      </c>
      <c r="F1369" s="4">
        <v>30</v>
      </c>
      <c r="G1369" s="4">
        <v>424</v>
      </c>
      <c r="H1369" s="4">
        <v>31</v>
      </c>
      <c r="I1369" s="4">
        <v>393</v>
      </c>
      <c r="J1369" s="4">
        <v>0</v>
      </c>
      <c r="K1369" s="4">
        <v>0</v>
      </c>
      <c r="L1369" s="4">
        <v>8</v>
      </c>
      <c r="M1369" s="4">
        <v>0.6</v>
      </c>
      <c r="N1369" s="4">
        <v>0.96799999999999997</v>
      </c>
      <c r="O1369" s="4">
        <v>2.5</v>
      </c>
      <c r="P1369" s="4">
        <v>0.67</v>
      </c>
      <c r="Q1369" s="5">
        <v>7.2999999999999995E-2</v>
      </c>
      <c r="R1369" s="4" t="str">
        <f>TRIM(tblOperations[[#This Row],[Region]])</f>
        <v>South East</v>
      </c>
      <c r="S1369" s="4" t="str">
        <f>TRIM(tblOperations[[#This Row],[Team]])</f>
        <v>Workplace Projects</v>
      </c>
      <c r="T1369" s="4" t="str">
        <f>_xlfn.XLOOKUP(R1369,tblRegionReference[Region],tblRegionReference[Area],"Not Found")</f>
        <v>South</v>
      </c>
      <c r="U1369" s="4" t="str">
        <f>IF(tblOperations[[#This Row],[Completion_Rate]]&gt;=_xlfn.XLOOKUP("Completion Rate",tblKPITargets[KPI_Name],tblKPITargets[Target_Value]),"Met","Below Target")</f>
        <v>Below Target</v>
      </c>
      <c r="V1369" t="str">
        <f>IF(tblOperations[[#This Row],[SLA_Compliance]]&gt;=_xlfn.XLOOKUP('04_References'!$A$3,tblKPITargets[KPI_Name],tblKPITargets[Target_Value]),"Met","Below Target")</f>
        <v>Below Target</v>
      </c>
      <c r="W1369" t="str">
        <f>IF(tblOperations[[#This Row],[Quality_Pass_Rate]]&gt;=_xlfn.XLOOKUP('04_References'!$A$4,tblKPITargets[KPI_Name],tblKPITargets[Target_Value]),"Met","Below Target")</f>
        <v>Met</v>
      </c>
      <c r="X1369" t="str">
        <f>IF(tblOperations[[#This Row],[Average_Completion_Days]]&lt;=_xlfn.XLOOKUP('04_References'!$A$7,tblKPITargets[KPI_Name],tblKPITargets[Target_Value]),"Met","Below Target")</f>
        <v>Below Target</v>
      </c>
      <c r="Y1369" t="str">
        <f>IF(tblOperations[[#This Row],[Closing_Backlog]]&lt;=_xlfn.XLOOKUP('04_References'!$A$8,tblKPITargets[KPI_Name],tblKPITargets[Target_Value]),"Met","Below Target")</f>
        <v>Below Target</v>
      </c>
    </row>
    <row r="1370" spans="1:25">
      <c r="A1370" s="6" t="s">
        <v>1400</v>
      </c>
      <c r="B1370" s="7">
        <v>46086</v>
      </c>
      <c r="C1370" s="2" t="s">
        <v>53</v>
      </c>
      <c r="D1370" s="2" t="s">
        <v>19</v>
      </c>
      <c r="E1370" s="2">
        <v>669</v>
      </c>
      <c r="F1370" s="2">
        <v>45</v>
      </c>
      <c r="G1370" s="2">
        <v>714</v>
      </c>
      <c r="H1370" s="2">
        <v>27</v>
      </c>
      <c r="I1370" s="2">
        <v>687</v>
      </c>
      <c r="J1370" s="2">
        <v>0</v>
      </c>
      <c r="K1370" s="2">
        <v>0</v>
      </c>
      <c r="L1370" s="2">
        <v>8</v>
      </c>
      <c r="M1370" s="2">
        <v>0.6</v>
      </c>
      <c r="N1370" s="2">
        <v>1</v>
      </c>
      <c r="O1370" s="2">
        <v>2.5</v>
      </c>
      <c r="P1370" s="2">
        <v>0.754</v>
      </c>
      <c r="Q1370" s="3">
        <v>3.7999999999999999E-2</v>
      </c>
      <c r="R1370" s="4" t="str">
        <f>TRIM(tblOperations[[#This Row],[Region]])</f>
        <v>Wales</v>
      </c>
      <c r="S1370" s="4" t="str">
        <f>TRIM(tblOperations[[#This Row],[Team]])</f>
        <v>Workplace Services</v>
      </c>
      <c r="T1370" s="4" t="str">
        <f>_xlfn.XLOOKUP(R1370,tblRegionReference[Region],tblRegionReference[Area],"Not Found")</f>
        <v>Wales</v>
      </c>
      <c r="U1370" s="4" t="str">
        <f>IF(tblOperations[[#This Row],[Completion_Rate]]&gt;=_xlfn.XLOOKUP("Completion Rate",tblKPITargets[KPI_Name],tblKPITargets[Target_Value]),"Met","Below Target")</f>
        <v>Below Target</v>
      </c>
      <c r="V1370" t="str">
        <f>IF(tblOperations[[#This Row],[SLA_Compliance]]&gt;=_xlfn.XLOOKUP('04_References'!$A$3,tblKPITargets[KPI_Name],tblKPITargets[Target_Value]),"Met","Below Target")</f>
        <v>Below Target</v>
      </c>
      <c r="W1370" t="str">
        <f>IF(tblOperations[[#This Row],[Quality_Pass_Rate]]&gt;=_xlfn.XLOOKUP('04_References'!$A$4,tblKPITargets[KPI_Name],tblKPITargets[Target_Value]),"Met","Below Target")</f>
        <v>Met</v>
      </c>
      <c r="X1370" t="str">
        <f>IF(tblOperations[[#This Row],[Average_Completion_Days]]&lt;=_xlfn.XLOOKUP('04_References'!$A$7,tblKPITargets[KPI_Name],tblKPITargets[Target_Value]),"Met","Below Target")</f>
        <v>Below Target</v>
      </c>
      <c r="Y1370" t="str">
        <f>IF(tblOperations[[#This Row],[Closing_Backlog]]&lt;=_xlfn.XLOOKUP('04_References'!$A$8,tblKPITargets[KPI_Name],tblKPITargets[Target_Value]),"Met","Below Target")</f>
        <v>Below Target</v>
      </c>
    </row>
    <row r="1371" spans="1:25">
      <c r="A1371" s="8" t="s">
        <v>1401</v>
      </c>
      <c r="B1371" s="9">
        <v>46086</v>
      </c>
      <c r="C1371" s="4" t="s">
        <v>53</v>
      </c>
      <c r="D1371" s="4" t="s">
        <v>21</v>
      </c>
      <c r="E1371" s="4">
        <v>746</v>
      </c>
      <c r="F1371" s="4">
        <v>54</v>
      </c>
      <c r="G1371" s="4">
        <v>800</v>
      </c>
      <c r="H1371" s="4">
        <v>28</v>
      </c>
      <c r="I1371" s="4">
        <v>772</v>
      </c>
      <c r="J1371" s="4">
        <v>1</v>
      </c>
      <c r="K1371" s="4">
        <v>0</v>
      </c>
      <c r="L1371" s="4">
        <v>8</v>
      </c>
      <c r="M1371" s="4">
        <v>0.6</v>
      </c>
      <c r="N1371" s="4">
        <v>0.97</v>
      </c>
      <c r="O1371" s="4">
        <v>2.5</v>
      </c>
      <c r="P1371" s="4">
        <v>0.71599999999999997</v>
      </c>
      <c r="Q1371" s="5">
        <v>3.5000000000000003E-2</v>
      </c>
      <c r="R1371" s="4" t="str">
        <f>TRIM(tblOperations[[#This Row],[Region]])</f>
        <v>Wales</v>
      </c>
      <c r="S1371" s="4" t="str">
        <f>TRIM(tblOperations[[#This Row],[Team]])</f>
        <v>Facilities Response</v>
      </c>
      <c r="T1371" s="4" t="str">
        <f>_xlfn.XLOOKUP(R1371,tblRegionReference[Region],tblRegionReference[Area],"Not Found")</f>
        <v>Wales</v>
      </c>
      <c r="U1371" s="4" t="str">
        <f>IF(tblOperations[[#This Row],[Completion_Rate]]&gt;=_xlfn.XLOOKUP("Completion Rate",tblKPITargets[KPI_Name],tblKPITargets[Target_Value]),"Met","Below Target")</f>
        <v>Below Target</v>
      </c>
      <c r="V1371" t="str">
        <f>IF(tblOperations[[#This Row],[SLA_Compliance]]&gt;=_xlfn.XLOOKUP('04_References'!$A$3,tblKPITargets[KPI_Name],tblKPITargets[Target_Value]),"Met","Below Target")</f>
        <v>Below Target</v>
      </c>
      <c r="W1371" t="str">
        <f>IF(tblOperations[[#This Row],[Quality_Pass_Rate]]&gt;=_xlfn.XLOOKUP('04_References'!$A$4,tblKPITargets[KPI_Name],tblKPITargets[Target_Value]),"Met","Below Target")</f>
        <v>Met</v>
      </c>
      <c r="X1371" t="str">
        <f>IF(tblOperations[[#This Row],[Average_Completion_Days]]&lt;=_xlfn.XLOOKUP('04_References'!$A$7,tblKPITargets[KPI_Name],tblKPITargets[Target_Value]),"Met","Below Target")</f>
        <v>Below Target</v>
      </c>
      <c r="Y1371" t="str">
        <f>IF(tblOperations[[#This Row],[Closing_Backlog]]&lt;=_xlfn.XLOOKUP('04_References'!$A$8,tblKPITargets[KPI_Name],tblKPITargets[Target_Value]),"Met","Below Target")</f>
        <v>Below Target</v>
      </c>
    </row>
    <row r="1372" spans="1:25">
      <c r="A1372" s="6" t="s">
        <v>1402</v>
      </c>
      <c r="B1372" s="7">
        <v>46086</v>
      </c>
      <c r="C1372" s="2" t="s">
        <v>53</v>
      </c>
      <c r="D1372" s="2" t="s">
        <v>23</v>
      </c>
      <c r="E1372" s="2">
        <v>498</v>
      </c>
      <c r="F1372" s="2">
        <v>35</v>
      </c>
      <c r="G1372" s="2">
        <v>533</v>
      </c>
      <c r="H1372" s="2">
        <v>32</v>
      </c>
      <c r="I1372" s="2">
        <v>501</v>
      </c>
      <c r="J1372" s="2">
        <v>0</v>
      </c>
      <c r="K1372" s="2">
        <v>0</v>
      </c>
      <c r="L1372" s="2">
        <v>8</v>
      </c>
      <c r="M1372" s="2">
        <v>0.6</v>
      </c>
      <c r="N1372" s="2">
        <v>0.97799999999999998</v>
      </c>
      <c r="O1372" s="2">
        <v>2.5</v>
      </c>
      <c r="P1372" s="2">
        <v>0.79</v>
      </c>
      <c r="Q1372" s="3">
        <v>0.06</v>
      </c>
      <c r="R1372" s="4" t="str">
        <f>TRIM(tblOperations[[#This Row],[Region]])</f>
        <v>Wales</v>
      </c>
      <c r="S1372" s="4" t="str">
        <f>TRIM(tblOperations[[#This Row],[Team]])</f>
        <v>Estates Support</v>
      </c>
      <c r="T1372" s="4" t="str">
        <f>_xlfn.XLOOKUP(R1372,tblRegionReference[Region],tblRegionReference[Area],"Not Found")</f>
        <v>Wales</v>
      </c>
      <c r="U1372" s="4" t="str">
        <f>IF(tblOperations[[#This Row],[Completion_Rate]]&gt;=_xlfn.XLOOKUP("Completion Rate",tblKPITargets[KPI_Name],tblKPITargets[Target_Value]),"Met","Below Target")</f>
        <v>Below Target</v>
      </c>
      <c r="V1372" t="str">
        <f>IF(tblOperations[[#This Row],[SLA_Compliance]]&gt;=_xlfn.XLOOKUP('04_References'!$A$3,tblKPITargets[KPI_Name],tblKPITargets[Target_Value]),"Met","Below Target")</f>
        <v>Below Target</v>
      </c>
      <c r="W1372" t="str">
        <f>IF(tblOperations[[#This Row],[Quality_Pass_Rate]]&gt;=_xlfn.XLOOKUP('04_References'!$A$4,tblKPITargets[KPI_Name],tblKPITargets[Target_Value]),"Met","Below Target")</f>
        <v>Met</v>
      </c>
      <c r="X1372" t="str">
        <f>IF(tblOperations[[#This Row],[Average_Completion_Days]]&lt;=_xlfn.XLOOKUP('04_References'!$A$7,tblKPITargets[KPI_Name],tblKPITargets[Target_Value]),"Met","Below Target")</f>
        <v>Below Target</v>
      </c>
      <c r="Y1372" t="str">
        <f>IF(tblOperations[[#This Row],[Closing_Backlog]]&lt;=_xlfn.XLOOKUP('04_References'!$A$8,tblKPITargets[KPI_Name],tblKPITargets[Target_Value]),"Met","Below Target")</f>
        <v>Below Target</v>
      </c>
    </row>
    <row r="1373" spans="1:25">
      <c r="A1373" s="8" t="s">
        <v>1403</v>
      </c>
      <c r="B1373" s="9">
        <v>46086</v>
      </c>
      <c r="C1373" s="4" t="s">
        <v>53</v>
      </c>
      <c r="D1373" s="4" t="s">
        <v>25</v>
      </c>
      <c r="E1373" s="4">
        <v>0</v>
      </c>
      <c r="F1373" s="4">
        <v>24</v>
      </c>
      <c r="G1373" s="4">
        <v>24</v>
      </c>
      <c r="H1373" s="4">
        <v>24</v>
      </c>
      <c r="I1373" s="4">
        <v>0</v>
      </c>
      <c r="J1373" s="4">
        <v>0</v>
      </c>
      <c r="K1373" s="4">
        <v>0</v>
      </c>
      <c r="L1373" s="4">
        <v>1</v>
      </c>
      <c r="M1373" s="4">
        <v>0.98</v>
      </c>
      <c r="N1373" s="4">
        <v>1</v>
      </c>
      <c r="O1373" s="4">
        <v>4.4000000000000004</v>
      </c>
      <c r="P1373" s="4">
        <v>0.72699999999999998</v>
      </c>
      <c r="Q1373" s="5">
        <v>1</v>
      </c>
      <c r="R1373" s="4" t="str">
        <f>TRIM(tblOperations[[#This Row],[Region]])</f>
        <v>Wales</v>
      </c>
      <c r="S1373" s="4" t="str">
        <f>TRIM(tblOperations[[#This Row],[Team]])</f>
        <v>Workplace Projects</v>
      </c>
      <c r="T1373" s="4" t="str">
        <f>_xlfn.XLOOKUP(R1373,tblRegionReference[Region],tblRegionReference[Area],"Not Found")</f>
        <v>Wales</v>
      </c>
      <c r="U1373" s="4" t="str">
        <f>IF(tblOperations[[#This Row],[Completion_Rate]]&gt;=_xlfn.XLOOKUP("Completion Rate",tblKPITargets[KPI_Name],tblKPITargets[Target_Value]),"Met","Below Target")</f>
        <v>Met</v>
      </c>
      <c r="V1373" t="str">
        <f>IF(tblOperations[[#This Row],[SLA_Compliance]]&gt;=_xlfn.XLOOKUP('04_References'!$A$3,tblKPITargets[KPI_Name],tblKPITargets[Target_Value]),"Met","Below Target")</f>
        <v>Met</v>
      </c>
      <c r="W1373" t="str">
        <f>IF(tblOperations[[#This Row],[Quality_Pass_Rate]]&gt;=_xlfn.XLOOKUP('04_References'!$A$4,tblKPITargets[KPI_Name],tblKPITargets[Target_Value]),"Met","Below Target")</f>
        <v>Met</v>
      </c>
      <c r="X1373" t="str">
        <f>IF(tblOperations[[#This Row],[Average_Completion_Days]]&lt;=_xlfn.XLOOKUP('04_References'!$A$7,tblKPITargets[KPI_Name],tblKPITargets[Target_Value]),"Met","Below Target")</f>
        <v>Met</v>
      </c>
      <c r="Y1373" t="str">
        <f>IF(tblOperations[[#This Row],[Closing_Backlog]]&lt;=_xlfn.XLOOKUP('04_References'!$A$8,tblKPITargets[KPI_Name],tblKPITargets[Target_Value]),"Met","Below Target")</f>
        <v>Met</v>
      </c>
    </row>
    <row r="1374" spans="1:25">
      <c r="A1374" s="6" t="s">
        <v>1404</v>
      </c>
      <c r="B1374" s="7">
        <v>46087</v>
      </c>
      <c r="C1374" s="2" t="s">
        <v>18</v>
      </c>
      <c r="D1374" s="2" t="s">
        <v>19</v>
      </c>
      <c r="E1374" s="2">
        <v>173</v>
      </c>
      <c r="F1374" s="2">
        <v>35</v>
      </c>
      <c r="G1374" s="2">
        <v>208</v>
      </c>
      <c r="H1374" s="2">
        <v>40</v>
      </c>
      <c r="I1374" s="2">
        <v>168</v>
      </c>
      <c r="J1374" s="2">
        <v>0</v>
      </c>
      <c r="K1374" s="2">
        <v>0</v>
      </c>
      <c r="L1374" s="2">
        <v>8</v>
      </c>
      <c r="M1374" s="2">
        <v>0.6</v>
      </c>
      <c r="N1374" s="2">
        <v>0.97799999999999998</v>
      </c>
      <c r="O1374" s="2">
        <v>2.5</v>
      </c>
      <c r="P1374" s="2">
        <v>0.67400000000000004</v>
      </c>
      <c r="Q1374" s="3">
        <v>0.192</v>
      </c>
      <c r="R1374" s="4" t="str">
        <f>TRIM(tblOperations[[#This Row],[Region]])</f>
        <v>Scotland</v>
      </c>
      <c r="S1374" s="4" t="str">
        <f>TRIM(tblOperations[[#This Row],[Team]])</f>
        <v>Workplace Services</v>
      </c>
      <c r="T1374" s="4" t="str">
        <f>_xlfn.XLOOKUP(R1374,tblRegionReference[Region],tblRegionReference[Area],"Not Found")</f>
        <v>North</v>
      </c>
      <c r="U1374" s="4" t="str">
        <f>IF(tblOperations[[#This Row],[Completion_Rate]]&gt;=_xlfn.XLOOKUP("Completion Rate",tblKPITargets[KPI_Name],tblKPITargets[Target_Value]),"Met","Below Target")</f>
        <v>Below Target</v>
      </c>
      <c r="V1374" t="str">
        <f>IF(tblOperations[[#This Row],[SLA_Compliance]]&gt;=_xlfn.XLOOKUP('04_References'!$A$3,tblKPITargets[KPI_Name],tblKPITargets[Target_Value]),"Met","Below Target")</f>
        <v>Below Target</v>
      </c>
      <c r="W1374" t="str">
        <f>IF(tblOperations[[#This Row],[Quality_Pass_Rate]]&gt;=_xlfn.XLOOKUP('04_References'!$A$4,tblKPITargets[KPI_Name],tblKPITargets[Target_Value]),"Met","Below Target")</f>
        <v>Met</v>
      </c>
      <c r="X1374" t="str">
        <f>IF(tblOperations[[#This Row],[Average_Completion_Days]]&lt;=_xlfn.XLOOKUP('04_References'!$A$7,tblKPITargets[KPI_Name],tblKPITargets[Target_Value]),"Met","Below Target")</f>
        <v>Below Target</v>
      </c>
      <c r="Y1374" t="str">
        <f>IF(tblOperations[[#This Row],[Closing_Backlog]]&lt;=_xlfn.XLOOKUP('04_References'!$A$8,tblKPITargets[KPI_Name],tblKPITargets[Target_Value]),"Met","Below Target")</f>
        <v>Below Target</v>
      </c>
    </row>
    <row r="1375" spans="1:25">
      <c r="A1375" s="8" t="s">
        <v>1405</v>
      </c>
      <c r="B1375" s="9">
        <v>46087</v>
      </c>
      <c r="C1375" s="4" t="s">
        <v>18</v>
      </c>
      <c r="D1375" s="4" t="s">
        <v>21</v>
      </c>
      <c r="E1375" s="4">
        <v>0</v>
      </c>
      <c r="F1375" s="4">
        <v>31</v>
      </c>
      <c r="G1375" s="4">
        <v>31</v>
      </c>
      <c r="H1375" s="4">
        <v>31</v>
      </c>
      <c r="I1375" s="4">
        <v>0</v>
      </c>
      <c r="J1375" s="4">
        <v>0</v>
      </c>
      <c r="K1375" s="4">
        <v>0</v>
      </c>
      <c r="L1375" s="4">
        <v>1.2</v>
      </c>
      <c r="M1375" s="4">
        <v>0.93700000000000006</v>
      </c>
      <c r="N1375" s="4">
        <v>1</v>
      </c>
      <c r="O1375" s="4">
        <v>4.5</v>
      </c>
      <c r="P1375" s="4">
        <v>0.68100000000000005</v>
      </c>
      <c r="Q1375" s="5">
        <v>1</v>
      </c>
      <c r="R1375" s="4" t="str">
        <f>TRIM(tblOperations[[#This Row],[Region]])</f>
        <v>Scotland</v>
      </c>
      <c r="S1375" s="4" t="str">
        <f>TRIM(tblOperations[[#This Row],[Team]])</f>
        <v>Facilities Response</v>
      </c>
      <c r="T1375" s="4" t="str">
        <f>_xlfn.XLOOKUP(R1375,tblRegionReference[Region],tblRegionReference[Area],"Not Found")</f>
        <v>North</v>
      </c>
      <c r="U1375" s="4" t="str">
        <f>IF(tblOperations[[#This Row],[Completion_Rate]]&gt;=_xlfn.XLOOKUP("Completion Rate",tblKPITargets[KPI_Name],tblKPITargets[Target_Value]),"Met","Below Target")</f>
        <v>Met</v>
      </c>
      <c r="V1375" t="str">
        <f>IF(tblOperations[[#This Row],[SLA_Compliance]]&gt;=_xlfn.XLOOKUP('04_References'!$A$3,tblKPITargets[KPI_Name],tblKPITargets[Target_Value]),"Met","Below Target")</f>
        <v>Met</v>
      </c>
      <c r="W1375" t="str">
        <f>IF(tblOperations[[#This Row],[Quality_Pass_Rate]]&gt;=_xlfn.XLOOKUP('04_References'!$A$4,tblKPITargets[KPI_Name],tblKPITargets[Target_Value]),"Met","Below Target")</f>
        <v>Met</v>
      </c>
      <c r="X1375" t="str">
        <f>IF(tblOperations[[#This Row],[Average_Completion_Days]]&lt;=_xlfn.XLOOKUP('04_References'!$A$7,tblKPITargets[KPI_Name],tblKPITargets[Target_Value]),"Met","Below Target")</f>
        <v>Met</v>
      </c>
      <c r="Y1375" t="str">
        <f>IF(tblOperations[[#This Row],[Closing_Backlog]]&lt;=_xlfn.XLOOKUP('04_References'!$A$8,tblKPITargets[KPI_Name],tblKPITargets[Target_Value]),"Met","Below Target")</f>
        <v>Met</v>
      </c>
    </row>
    <row r="1376" spans="1:25">
      <c r="A1376" s="6" t="s">
        <v>1406</v>
      </c>
      <c r="B1376" s="7">
        <v>46087</v>
      </c>
      <c r="C1376" s="2" t="s">
        <v>18</v>
      </c>
      <c r="D1376" s="2" t="s">
        <v>23</v>
      </c>
      <c r="E1376" s="2">
        <v>352</v>
      </c>
      <c r="F1376" s="2">
        <v>37</v>
      </c>
      <c r="G1376" s="2">
        <v>389</v>
      </c>
      <c r="H1376" s="2">
        <v>36</v>
      </c>
      <c r="I1376" s="2">
        <v>353</v>
      </c>
      <c r="J1376" s="2">
        <v>2</v>
      </c>
      <c r="K1376" s="2">
        <v>0</v>
      </c>
      <c r="L1376" s="2">
        <v>8</v>
      </c>
      <c r="M1376" s="2">
        <v>0.6</v>
      </c>
      <c r="N1376" s="2">
        <v>0.96199999999999997</v>
      </c>
      <c r="O1376" s="2">
        <v>2.5</v>
      </c>
      <c r="P1376" s="2">
        <v>0.73799999999999999</v>
      </c>
      <c r="Q1376" s="3">
        <v>9.2999999999999999E-2</v>
      </c>
      <c r="R1376" s="4" t="str">
        <f>TRIM(tblOperations[[#This Row],[Region]])</f>
        <v>Scotland</v>
      </c>
      <c r="S1376" s="4" t="str">
        <f>TRIM(tblOperations[[#This Row],[Team]])</f>
        <v>Estates Support</v>
      </c>
      <c r="T1376" s="4" t="str">
        <f>_xlfn.XLOOKUP(R1376,tblRegionReference[Region],tblRegionReference[Area],"Not Found")</f>
        <v>North</v>
      </c>
      <c r="U1376" s="4" t="str">
        <f>IF(tblOperations[[#This Row],[Completion_Rate]]&gt;=_xlfn.XLOOKUP("Completion Rate",tblKPITargets[KPI_Name],tblKPITargets[Target_Value]),"Met","Below Target")</f>
        <v>Below Target</v>
      </c>
      <c r="V1376" t="str">
        <f>IF(tblOperations[[#This Row],[SLA_Compliance]]&gt;=_xlfn.XLOOKUP('04_References'!$A$3,tblKPITargets[KPI_Name],tblKPITargets[Target_Value]),"Met","Below Target")</f>
        <v>Below Target</v>
      </c>
      <c r="W1376" t="str">
        <f>IF(tblOperations[[#This Row],[Quality_Pass_Rate]]&gt;=_xlfn.XLOOKUP('04_References'!$A$4,tblKPITargets[KPI_Name],tblKPITargets[Target_Value]),"Met","Below Target")</f>
        <v>Met</v>
      </c>
      <c r="X1376" t="str">
        <f>IF(tblOperations[[#This Row],[Average_Completion_Days]]&lt;=_xlfn.XLOOKUP('04_References'!$A$7,tblKPITargets[KPI_Name],tblKPITargets[Target_Value]),"Met","Below Target")</f>
        <v>Below Target</v>
      </c>
      <c r="Y1376" t="str">
        <f>IF(tblOperations[[#This Row],[Closing_Backlog]]&lt;=_xlfn.XLOOKUP('04_References'!$A$8,tblKPITargets[KPI_Name],tblKPITargets[Target_Value]),"Met","Below Target")</f>
        <v>Below Target</v>
      </c>
    </row>
    <row r="1377" spans="1:25">
      <c r="A1377" s="8" t="s">
        <v>1407</v>
      </c>
      <c r="B1377" s="9">
        <v>46087</v>
      </c>
      <c r="C1377" s="4" t="s">
        <v>18</v>
      </c>
      <c r="D1377" s="4" t="s">
        <v>25</v>
      </c>
      <c r="E1377" s="4">
        <v>0</v>
      </c>
      <c r="F1377" s="4">
        <v>28</v>
      </c>
      <c r="G1377" s="4">
        <v>28</v>
      </c>
      <c r="H1377" s="4">
        <v>28</v>
      </c>
      <c r="I1377" s="4">
        <v>0</v>
      </c>
      <c r="J1377" s="4">
        <v>0</v>
      </c>
      <c r="K1377" s="4">
        <v>0</v>
      </c>
      <c r="L1377" s="4">
        <v>1.2</v>
      </c>
      <c r="M1377" s="4">
        <v>0.95</v>
      </c>
      <c r="N1377" s="4">
        <v>1</v>
      </c>
      <c r="O1377" s="4">
        <v>4.5</v>
      </c>
      <c r="P1377" s="4">
        <v>0.65900000000000003</v>
      </c>
      <c r="Q1377" s="5">
        <v>1</v>
      </c>
      <c r="R1377" s="4" t="str">
        <f>TRIM(tblOperations[[#This Row],[Region]])</f>
        <v>Scotland</v>
      </c>
      <c r="S1377" s="4" t="str">
        <f>TRIM(tblOperations[[#This Row],[Team]])</f>
        <v>Workplace Projects</v>
      </c>
      <c r="T1377" s="4" t="str">
        <f>_xlfn.XLOOKUP(R1377,tblRegionReference[Region],tblRegionReference[Area],"Not Found")</f>
        <v>North</v>
      </c>
      <c r="U1377" s="4" t="str">
        <f>IF(tblOperations[[#This Row],[Completion_Rate]]&gt;=_xlfn.XLOOKUP("Completion Rate",tblKPITargets[KPI_Name],tblKPITargets[Target_Value]),"Met","Below Target")</f>
        <v>Met</v>
      </c>
      <c r="V1377" t="str">
        <f>IF(tblOperations[[#This Row],[SLA_Compliance]]&gt;=_xlfn.XLOOKUP('04_References'!$A$3,tblKPITargets[KPI_Name],tblKPITargets[Target_Value]),"Met","Below Target")</f>
        <v>Met</v>
      </c>
      <c r="W1377" t="str">
        <f>IF(tblOperations[[#This Row],[Quality_Pass_Rate]]&gt;=_xlfn.XLOOKUP('04_References'!$A$4,tblKPITargets[KPI_Name],tblKPITargets[Target_Value]),"Met","Below Target")</f>
        <v>Met</v>
      </c>
      <c r="X1377" t="str">
        <f>IF(tblOperations[[#This Row],[Average_Completion_Days]]&lt;=_xlfn.XLOOKUP('04_References'!$A$7,tblKPITargets[KPI_Name],tblKPITargets[Target_Value]),"Met","Below Target")</f>
        <v>Met</v>
      </c>
      <c r="Y1377" t="str">
        <f>IF(tblOperations[[#This Row],[Closing_Backlog]]&lt;=_xlfn.XLOOKUP('04_References'!$A$8,tblKPITargets[KPI_Name],tblKPITargets[Target_Value]),"Met","Below Target")</f>
        <v>Met</v>
      </c>
    </row>
    <row r="1378" spans="1:25">
      <c r="A1378" s="6" t="s">
        <v>1408</v>
      </c>
      <c r="B1378" s="7">
        <v>46087</v>
      </c>
      <c r="C1378" s="2" t="s">
        <v>27</v>
      </c>
      <c r="D1378" s="2" t="s">
        <v>19</v>
      </c>
      <c r="E1378" s="2">
        <v>25</v>
      </c>
      <c r="F1378" s="2">
        <v>47</v>
      </c>
      <c r="G1378" s="2">
        <v>72</v>
      </c>
      <c r="H1378" s="2">
        <v>49</v>
      </c>
      <c r="I1378" s="2">
        <v>23</v>
      </c>
      <c r="J1378" s="2">
        <v>0</v>
      </c>
      <c r="K1378" s="2">
        <v>0</v>
      </c>
      <c r="L1378" s="2">
        <v>3.2</v>
      </c>
      <c r="M1378" s="2">
        <v>0.79800000000000004</v>
      </c>
      <c r="N1378" s="2">
        <v>0.97899999999999998</v>
      </c>
      <c r="O1378" s="2">
        <v>3.6</v>
      </c>
      <c r="P1378" s="2">
        <v>0.79600000000000004</v>
      </c>
      <c r="Q1378" s="3">
        <v>0.68100000000000005</v>
      </c>
      <c r="R1378" s="4" t="str">
        <f>TRIM(tblOperations[[#This Row],[Region]])</f>
        <v>North East</v>
      </c>
      <c r="S1378" s="4" t="str">
        <f>TRIM(tblOperations[[#This Row],[Team]])</f>
        <v>Workplace Services</v>
      </c>
      <c r="T1378" s="4" t="str">
        <f>_xlfn.XLOOKUP(R1378,tblRegionReference[Region],tblRegionReference[Area],"Not Found")</f>
        <v>North</v>
      </c>
      <c r="U1378" s="4" t="str">
        <f>IF(tblOperations[[#This Row],[Completion_Rate]]&gt;=_xlfn.XLOOKUP("Completion Rate",tblKPITargets[KPI_Name],tblKPITargets[Target_Value]),"Met","Below Target")</f>
        <v>Below Target</v>
      </c>
      <c r="V1378" t="str">
        <f>IF(tblOperations[[#This Row],[SLA_Compliance]]&gt;=_xlfn.XLOOKUP('04_References'!$A$3,tblKPITargets[KPI_Name],tblKPITargets[Target_Value]),"Met","Below Target")</f>
        <v>Below Target</v>
      </c>
      <c r="W1378" t="str">
        <f>IF(tblOperations[[#This Row],[Quality_Pass_Rate]]&gt;=_xlfn.XLOOKUP('04_References'!$A$4,tblKPITargets[KPI_Name],tblKPITargets[Target_Value]),"Met","Below Target")</f>
        <v>Met</v>
      </c>
      <c r="X1378" t="str">
        <f>IF(tblOperations[[#This Row],[Average_Completion_Days]]&lt;=_xlfn.XLOOKUP('04_References'!$A$7,tblKPITargets[KPI_Name],tblKPITargets[Target_Value]),"Met","Below Target")</f>
        <v>Below Target</v>
      </c>
      <c r="Y1378" t="str">
        <f>IF(tblOperations[[#This Row],[Closing_Backlog]]&lt;=_xlfn.XLOOKUP('04_References'!$A$8,tblKPITargets[KPI_Name],tblKPITargets[Target_Value]),"Met","Below Target")</f>
        <v>Below Target</v>
      </c>
    </row>
    <row r="1379" spans="1:25">
      <c r="A1379" s="8" t="s">
        <v>1409</v>
      </c>
      <c r="B1379" s="9">
        <v>46087</v>
      </c>
      <c r="C1379" s="4" t="s">
        <v>27</v>
      </c>
      <c r="D1379" s="4" t="s">
        <v>21</v>
      </c>
      <c r="E1379" s="4">
        <v>0</v>
      </c>
      <c r="F1379" s="4">
        <v>43</v>
      </c>
      <c r="G1379" s="4">
        <v>43</v>
      </c>
      <c r="H1379" s="4">
        <v>43</v>
      </c>
      <c r="I1379" s="4">
        <v>0</v>
      </c>
      <c r="J1379" s="4">
        <v>0</v>
      </c>
      <c r="K1379" s="4">
        <v>0</v>
      </c>
      <c r="L1379" s="4">
        <v>1.8</v>
      </c>
      <c r="M1379" s="4">
        <v>0.95099999999999996</v>
      </c>
      <c r="N1379" s="4">
        <v>1</v>
      </c>
      <c r="O1379" s="4">
        <v>4.7</v>
      </c>
      <c r="P1379" s="4">
        <v>0.68100000000000005</v>
      </c>
      <c r="Q1379" s="5">
        <v>1</v>
      </c>
      <c r="R1379" s="4" t="str">
        <f>TRIM(tblOperations[[#This Row],[Region]])</f>
        <v>North East</v>
      </c>
      <c r="S1379" s="4" t="str">
        <f>TRIM(tblOperations[[#This Row],[Team]])</f>
        <v>Facilities Response</v>
      </c>
      <c r="T1379" s="4" t="str">
        <f>_xlfn.XLOOKUP(R1379,tblRegionReference[Region],tblRegionReference[Area],"Not Found")</f>
        <v>North</v>
      </c>
      <c r="U1379" s="4" t="str">
        <f>IF(tblOperations[[#This Row],[Completion_Rate]]&gt;=_xlfn.XLOOKUP("Completion Rate",tblKPITargets[KPI_Name],tblKPITargets[Target_Value]),"Met","Below Target")</f>
        <v>Met</v>
      </c>
      <c r="V1379" t="str">
        <f>IF(tblOperations[[#This Row],[SLA_Compliance]]&gt;=_xlfn.XLOOKUP('04_References'!$A$3,tblKPITargets[KPI_Name],tblKPITargets[Target_Value]),"Met","Below Target")</f>
        <v>Met</v>
      </c>
      <c r="W1379" t="str">
        <f>IF(tblOperations[[#This Row],[Quality_Pass_Rate]]&gt;=_xlfn.XLOOKUP('04_References'!$A$4,tblKPITargets[KPI_Name],tblKPITargets[Target_Value]),"Met","Below Target")</f>
        <v>Met</v>
      </c>
      <c r="X1379" t="str">
        <f>IF(tblOperations[[#This Row],[Average_Completion_Days]]&lt;=_xlfn.XLOOKUP('04_References'!$A$7,tblKPITargets[KPI_Name],tblKPITargets[Target_Value]),"Met","Below Target")</f>
        <v>Met</v>
      </c>
      <c r="Y1379" t="str">
        <f>IF(tblOperations[[#This Row],[Closing_Backlog]]&lt;=_xlfn.XLOOKUP('04_References'!$A$8,tblKPITargets[KPI_Name],tblKPITargets[Target_Value]),"Met","Below Target")</f>
        <v>Met</v>
      </c>
    </row>
    <row r="1380" spans="1:25">
      <c r="A1380" s="6" t="s">
        <v>1410</v>
      </c>
      <c r="B1380" s="7">
        <v>46087</v>
      </c>
      <c r="C1380" s="2" t="s">
        <v>27</v>
      </c>
      <c r="D1380" s="2" t="s">
        <v>23</v>
      </c>
      <c r="E1380" s="2">
        <v>918</v>
      </c>
      <c r="F1380" s="2">
        <v>46</v>
      </c>
      <c r="G1380" s="2">
        <v>964</v>
      </c>
      <c r="H1380" s="2">
        <v>22</v>
      </c>
      <c r="I1380" s="2">
        <v>942</v>
      </c>
      <c r="J1380" s="2">
        <v>0</v>
      </c>
      <c r="K1380" s="2">
        <v>0</v>
      </c>
      <c r="L1380" s="2">
        <v>8</v>
      </c>
      <c r="M1380" s="2">
        <v>0.6</v>
      </c>
      <c r="N1380" s="2">
        <v>0.99399999999999999</v>
      </c>
      <c r="O1380" s="2">
        <v>2.5</v>
      </c>
      <c r="P1380" s="2">
        <v>0.67200000000000004</v>
      </c>
      <c r="Q1380" s="3">
        <v>2.3E-2</v>
      </c>
      <c r="R1380" s="4" t="str">
        <f>TRIM(tblOperations[[#This Row],[Region]])</f>
        <v>North East</v>
      </c>
      <c r="S1380" s="4" t="str">
        <f>TRIM(tblOperations[[#This Row],[Team]])</f>
        <v>Estates Support</v>
      </c>
      <c r="T1380" s="4" t="str">
        <f>_xlfn.XLOOKUP(R1380,tblRegionReference[Region],tblRegionReference[Area],"Not Found")</f>
        <v>North</v>
      </c>
      <c r="U1380" s="4" t="str">
        <f>IF(tblOperations[[#This Row],[Completion_Rate]]&gt;=_xlfn.XLOOKUP("Completion Rate",tblKPITargets[KPI_Name],tblKPITargets[Target_Value]),"Met","Below Target")</f>
        <v>Below Target</v>
      </c>
      <c r="V1380" t="str">
        <f>IF(tblOperations[[#This Row],[SLA_Compliance]]&gt;=_xlfn.XLOOKUP('04_References'!$A$3,tblKPITargets[KPI_Name],tblKPITargets[Target_Value]),"Met","Below Target")</f>
        <v>Below Target</v>
      </c>
      <c r="W1380" t="str">
        <f>IF(tblOperations[[#This Row],[Quality_Pass_Rate]]&gt;=_xlfn.XLOOKUP('04_References'!$A$4,tblKPITargets[KPI_Name],tblKPITargets[Target_Value]),"Met","Below Target")</f>
        <v>Met</v>
      </c>
      <c r="X1380" t="str">
        <f>IF(tblOperations[[#This Row],[Average_Completion_Days]]&lt;=_xlfn.XLOOKUP('04_References'!$A$7,tblKPITargets[KPI_Name],tblKPITargets[Target_Value]),"Met","Below Target")</f>
        <v>Below Target</v>
      </c>
      <c r="Y1380" t="str">
        <f>IF(tblOperations[[#This Row],[Closing_Backlog]]&lt;=_xlfn.XLOOKUP('04_References'!$A$8,tblKPITargets[KPI_Name],tblKPITargets[Target_Value]),"Met","Below Target")</f>
        <v>Below Target</v>
      </c>
    </row>
    <row r="1381" spans="1:25">
      <c r="A1381" s="8" t="s">
        <v>1411</v>
      </c>
      <c r="B1381" s="9">
        <v>46087</v>
      </c>
      <c r="C1381" s="4" t="s">
        <v>27</v>
      </c>
      <c r="D1381" s="4" t="s">
        <v>25</v>
      </c>
      <c r="E1381" s="4">
        <v>74</v>
      </c>
      <c r="F1381" s="4">
        <v>27</v>
      </c>
      <c r="G1381" s="4">
        <v>101</v>
      </c>
      <c r="H1381" s="4">
        <v>27</v>
      </c>
      <c r="I1381" s="4">
        <v>74</v>
      </c>
      <c r="J1381" s="4">
        <v>0</v>
      </c>
      <c r="K1381" s="4">
        <v>0</v>
      </c>
      <c r="L1381" s="4">
        <v>7.3</v>
      </c>
      <c r="M1381" s="4">
        <v>0.6</v>
      </c>
      <c r="N1381" s="4">
        <v>1</v>
      </c>
      <c r="O1381" s="4">
        <v>2.5</v>
      </c>
      <c r="P1381" s="4">
        <v>0.73199999999999998</v>
      </c>
      <c r="Q1381" s="5">
        <v>0.26700000000000002</v>
      </c>
      <c r="R1381" s="4" t="str">
        <f>TRIM(tblOperations[[#This Row],[Region]])</f>
        <v>North East</v>
      </c>
      <c r="S1381" s="4" t="str">
        <f>TRIM(tblOperations[[#This Row],[Team]])</f>
        <v>Workplace Projects</v>
      </c>
      <c r="T1381" s="4" t="str">
        <f>_xlfn.XLOOKUP(R1381,tblRegionReference[Region],tblRegionReference[Area],"Not Found")</f>
        <v>North</v>
      </c>
      <c r="U1381" s="4" t="str">
        <f>IF(tblOperations[[#This Row],[Completion_Rate]]&gt;=_xlfn.XLOOKUP("Completion Rate",tblKPITargets[KPI_Name],tblKPITargets[Target_Value]),"Met","Below Target")</f>
        <v>Below Target</v>
      </c>
      <c r="V1381" t="str">
        <f>IF(tblOperations[[#This Row],[SLA_Compliance]]&gt;=_xlfn.XLOOKUP('04_References'!$A$3,tblKPITargets[KPI_Name],tblKPITargets[Target_Value]),"Met","Below Target")</f>
        <v>Below Target</v>
      </c>
      <c r="W1381" t="str">
        <f>IF(tblOperations[[#This Row],[Quality_Pass_Rate]]&gt;=_xlfn.XLOOKUP('04_References'!$A$4,tblKPITargets[KPI_Name],tblKPITargets[Target_Value]),"Met","Below Target")</f>
        <v>Met</v>
      </c>
      <c r="X1381" t="str">
        <f>IF(tblOperations[[#This Row],[Average_Completion_Days]]&lt;=_xlfn.XLOOKUP('04_References'!$A$7,tblKPITargets[KPI_Name],tblKPITargets[Target_Value]),"Met","Below Target")</f>
        <v>Below Target</v>
      </c>
      <c r="Y1381" t="str">
        <f>IF(tblOperations[[#This Row],[Closing_Backlog]]&lt;=_xlfn.XLOOKUP('04_References'!$A$8,tblKPITargets[KPI_Name],tblKPITargets[Target_Value]),"Met","Below Target")</f>
        <v>Below Target</v>
      </c>
    </row>
    <row r="1382" spans="1:25">
      <c r="A1382" s="6" t="s">
        <v>1412</v>
      </c>
      <c r="B1382" s="7">
        <v>46087</v>
      </c>
      <c r="C1382" s="2" t="s">
        <v>32</v>
      </c>
      <c r="D1382" s="2" t="s">
        <v>19</v>
      </c>
      <c r="E1382" s="2">
        <v>405</v>
      </c>
      <c r="F1382" s="2">
        <v>52</v>
      </c>
      <c r="G1382" s="2">
        <v>457</v>
      </c>
      <c r="H1382" s="2">
        <v>30</v>
      </c>
      <c r="I1382" s="2">
        <v>427</v>
      </c>
      <c r="J1382" s="2">
        <v>1</v>
      </c>
      <c r="K1382" s="2">
        <v>0</v>
      </c>
      <c r="L1382" s="2">
        <v>8</v>
      </c>
      <c r="M1382" s="2">
        <v>0.6</v>
      </c>
      <c r="N1382" s="2">
        <v>0.95</v>
      </c>
      <c r="O1382" s="2">
        <v>2.5</v>
      </c>
      <c r="P1382" s="2">
        <v>0.81899999999999995</v>
      </c>
      <c r="Q1382" s="3">
        <v>6.6000000000000003E-2</v>
      </c>
      <c r="R1382" s="4" t="str">
        <f>TRIM(tblOperations[[#This Row],[Region]])</f>
        <v>North West</v>
      </c>
      <c r="S1382" s="4" t="str">
        <f>TRIM(tblOperations[[#This Row],[Team]])</f>
        <v>Workplace Services</v>
      </c>
      <c r="T1382" s="4" t="str">
        <f>_xlfn.XLOOKUP(R1382,tblRegionReference[Region],tblRegionReference[Area],"Not Found")</f>
        <v>North</v>
      </c>
      <c r="U1382" s="4" t="str">
        <f>IF(tblOperations[[#This Row],[Completion_Rate]]&gt;=_xlfn.XLOOKUP("Completion Rate",tblKPITargets[KPI_Name],tblKPITargets[Target_Value]),"Met","Below Target")</f>
        <v>Below Target</v>
      </c>
      <c r="V1382" t="str">
        <f>IF(tblOperations[[#This Row],[SLA_Compliance]]&gt;=_xlfn.XLOOKUP('04_References'!$A$3,tblKPITargets[KPI_Name],tblKPITargets[Target_Value]),"Met","Below Target")</f>
        <v>Below Target</v>
      </c>
      <c r="W1382" t="str">
        <f>IF(tblOperations[[#This Row],[Quality_Pass_Rate]]&gt;=_xlfn.XLOOKUP('04_References'!$A$4,tblKPITargets[KPI_Name],tblKPITargets[Target_Value]),"Met","Below Target")</f>
        <v>Met</v>
      </c>
      <c r="X1382" t="str">
        <f>IF(tblOperations[[#This Row],[Average_Completion_Days]]&lt;=_xlfn.XLOOKUP('04_References'!$A$7,tblKPITargets[KPI_Name],tblKPITargets[Target_Value]),"Met","Below Target")</f>
        <v>Below Target</v>
      </c>
      <c r="Y1382" t="str">
        <f>IF(tblOperations[[#This Row],[Closing_Backlog]]&lt;=_xlfn.XLOOKUP('04_References'!$A$8,tblKPITargets[KPI_Name],tblKPITargets[Target_Value]),"Met","Below Target")</f>
        <v>Below Target</v>
      </c>
    </row>
    <row r="1383" spans="1:25">
      <c r="A1383" s="8" t="s">
        <v>1413</v>
      </c>
      <c r="B1383" s="9">
        <v>46087</v>
      </c>
      <c r="C1383" s="4" t="s">
        <v>32</v>
      </c>
      <c r="D1383" s="4" t="s">
        <v>21</v>
      </c>
      <c r="E1383" s="4">
        <v>944</v>
      </c>
      <c r="F1383" s="4">
        <v>44</v>
      </c>
      <c r="G1383" s="4">
        <v>988</v>
      </c>
      <c r="H1383" s="4">
        <v>21</v>
      </c>
      <c r="I1383" s="4">
        <v>967</v>
      </c>
      <c r="J1383" s="4">
        <v>0</v>
      </c>
      <c r="K1383" s="4">
        <v>0</v>
      </c>
      <c r="L1383" s="4">
        <v>8</v>
      </c>
      <c r="M1383" s="4">
        <v>0.6</v>
      </c>
      <c r="N1383" s="4">
        <v>0.998</v>
      </c>
      <c r="O1383" s="4">
        <v>2.5</v>
      </c>
      <c r="P1383" s="4">
        <v>0.73699999999999999</v>
      </c>
      <c r="Q1383" s="5">
        <v>2.1000000000000001E-2</v>
      </c>
      <c r="R1383" s="4" t="str">
        <f>TRIM(tblOperations[[#This Row],[Region]])</f>
        <v>North West</v>
      </c>
      <c r="S1383" s="4" t="str">
        <f>TRIM(tblOperations[[#This Row],[Team]])</f>
        <v>Facilities Response</v>
      </c>
      <c r="T1383" s="4" t="str">
        <f>_xlfn.XLOOKUP(R1383,tblRegionReference[Region],tblRegionReference[Area],"Not Found")</f>
        <v>North</v>
      </c>
      <c r="U1383" s="4" t="str">
        <f>IF(tblOperations[[#This Row],[Completion_Rate]]&gt;=_xlfn.XLOOKUP("Completion Rate",tblKPITargets[KPI_Name],tblKPITargets[Target_Value]),"Met","Below Target")</f>
        <v>Below Target</v>
      </c>
      <c r="V1383" t="str">
        <f>IF(tblOperations[[#This Row],[SLA_Compliance]]&gt;=_xlfn.XLOOKUP('04_References'!$A$3,tblKPITargets[KPI_Name],tblKPITargets[Target_Value]),"Met","Below Target")</f>
        <v>Below Target</v>
      </c>
      <c r="W1383" t="str">
        <f>IF(tblOperations[[#This Row],[Quality_Pass_Rate]]&gt;=_xlfn.XLOOKUP('04_References'!$A$4,tblKPITargets[KPI_Name],tblKPITargets[Target_Value]),"Met","Below Target")</f>
        <v>Met</v>
      </c>
      <c r="X1383" t="str">
        <f>IF(tblOperations[[#This Row],[Average_Completion_Days]]&lt;=_xlfn.XLOOKUP('04_References'!$A$7,tblKPITargets[KPI_Name],tblKPITargets[Target_Value]),"Met","Below Target")</f>
        <v>Below Target</v>
      </c>
      <c r="Y1383" t="str">
        <f>IF(tblOperations[[#This Row],[Closing_Backlog]]&lt;=_xlfn.XLOOKUP('04_References'!$A$8,tblKPITargets[KPI_Name],tblKPITargets[Target_Value]),"Met","Below Target")</f>
        <v>Below Target</v>
      </c>
    </row>
    <row r="1384" spans="1:25">
      <c r="A1384" s="6" t="s">
        <v>1414</v>
      </c>
      <c r="B1384" s="7">
        <v>46087</v>
      </c>
      <c r="C1384" s="2" t="s">
        <v>32</v>
      </c>
      <c r="D1384" s="2" t="s">
        <v>23</v>
      </c>
      <c r="E1384" s="2">
        <v>1101</v>
      </c>
      <c r="F1384" s="2">
        <v>40</v>
      </c>
      <c r="G1384" s="2">
        <v>1141</v>
      </c>
      <c r="H1384" s="2">
        <v>22</v>
      </c>
      <c r="I1384" s="2">
        <v>1119</v>
      </c>
      <c r="J1384" s="2">
        <v>0</v>
      </c>
      <c r="K1384" s="2">
        <v>0</v>
      </c>
      <c r="L1384" s="2">
        <v>8</v>
      </c>
      <c r="M1384" s="2">
        <v>0.6</v>
      </c>
      <c r="N1384" s="2">
        <v>1</v>
      </c>
      <c r="O1384" s="2">
        <v>2.5</v>
      </c>
      <c r="P1384" s="2">
        <v>0.64500000000000002</v>
      </c>
      <c r="Q1384" s="3">
        <v>1.9E-2</v>
      </c>
      <c r="R1384" s="4" t="str">
        <f>TRIM(tblOperations[[#This Row],[Region]])</f>
        <v>North West</v>
      </c>
      <c r="S1384" s="4" t="str">
        <f>TRIM(tblOperations[[#This Row],[Team]])</f>
        <v>Estates Support</v>
      </c>
      <c r="T1384" s="4" t="str">
        <f>_xlfn.XLOOKUP(R1384,tblRegionReference[Region],tblRegionReference[Area],"Not Found")</f>
        <v>North</v>
      </c>
      <c r="U1384" s="4" t="str">
        <f>IF(tblOperations[[#This Row],[Completion_Rate]]&gt;=_xlfn.XLOOKUP("Completion Rate",tblKPITargets[KPI_Name],tblKPITargets[Target_Value]),"Met","Below Target")</f>
        <v>Below Target</v>
      </c>
      <c r="V1384" t="str">
        <f>IF(tblOperations[[#This Row],[SLA_Compliance]]&gt;=_xlfn.XLOOKUP('04_References'!$A$3,tblKPITargets[KPI_Name],tblKPITargets[Target_Value]),"Met","Below Target")</f>
        <v>Below Target</v>
      </c>
      <c r="W1384" t="str">
        <f>IF(tblOperations[[#This Row],[Quality_Pass_Rate]]&gt;=_xlfn.XLOOKUP('04_References'!$A$4,tblKPITargets[KPI_Name],tblKPITargets[Target_Value]),"Met","Below Target")</f>
        <v>Met</v>
      </c>
      <c r="X1384" t="str">
        <f>IF(tblOperations[[#This Row],[Average_Completion_Days]]&lt;=_xlfn.XLOOKUP('04_References'!$A$7,tblKPITargets[KPI_Name],tblKPITargets[Target_Value]),"Met","Below Target")</f>
        <v>Below Target</v>
      </c>
      <c r="Y1384" t="str">
        <f>IF(tblOperations[[#This Row],[Closing_Backlog]]&lt;=_xlfn.XLOOKUP('04_References'!$A$8,tblKPITargets[KPI_Name],tblKPITargets[Target_Value]),"Met","Below Target")</f>
        <v>Below Target</v>
      </c>
    </row>
    <row r="1385" spans="1:25">
      <c r="A1385" s="8" t="s">
        <v>1415</v>
      </c>
      <c r="B1385" s="9">
        <v>46087</v>
      </c>
      <c r="C1385" s="4" t="s">
        <v>32</v>
      </c>
      <c r="D1385" s="4" t="s">
        <v>25</v>
      </c>
      <c r="E1385" s="4">
        <v>0</v>
      </c>
      <c r="F1385" s="4">
        <v>34</v>
      </c>
      <c r="G1385" s="4">
        <v>34</v>
      </c>
      <c r="H1385" s="4">
        <v>34</v>
      </c>
      <c r="I1385" s="4">
        <v>0</v>
      </c>
      <c r="J1385" s="4">
        <v>0</v>
      </c>
      <c r="K1385" s="4">
        <v>0</v>
      </c>
      <c r="L1385" s="4">
        <v>1.4</v>
      </c>
      <c r="M1385" s="4">
        <v>0.98299999999999998</v>
      </c>
      <c r="N1385" s="4">
        <v>0.98699999999999999</v>
      </c>
      <c r="O1385" s="4">
        <v>4.2</v>
      </c>
      <c r="P1385" s="4">
        <v>0.752</v>
      </c>
      <c r="Q1385" s="5">
        <v>1</v>
      </c>
      <c r="R1385" s="4" t="str">
        <f>TRIM(tblOperations[[#This Row],[Region]])</f>
        <v>North West</v>
      </c>
      <c r="S1385" s="4" t="str">
        <f>TRIM(tblOperations[[#This Row],[Team]])</f>
        <v>Workplace Projects</v>
      </c>
      <c r="T1385" s="4" t="str">
        <f>_xlfn.XLOOKUP(R1385,tblRegionReference[Region],tblRegionReference[Area],"Not Found")</f>
        <v>North</v>
      </c>
      <c r="U1385" s="4" t="str">
        <f>IF(tblOperations[[#This Row],[Completion_Rate]]&gt;=_xlfn.XLOOKUP("Completion Rate",tblKPITargets[KPI_Name],tblKPITargets[Target_Value]),"Met","Below Target")</f>
        <v>Met</v>
      </c>
      <c r="V1385" t="str">
        <f>IF(tblOperations[[#This Row],[SLA_Compliance]]&gt;=_xlfn.XLOOKUP('04_References'!$A$3,tblKPITargets[KPI_Name],tblKPITargets[Target_Value]),"Met","Below Target")</f>
        <v>Met</v>
      </c>
      <c r="W1385" t="str">
        <f>IF(tblOperations[[#This Row],[Quality_Pass_Rate]]&gt;=_xlfn.XLOOKUP('04_References'!$A$4,tblKPITargets[KPI_Name],tblKPITargets[Target_Value]),"Met","Below Target")</f>
        <v>Met</v>
      </c>
      <c r="X1385" t="str">
        <f>IF(tblOperations[[#This Row],[Average_Completion_Days]]&lt;=_xlfn.XLOOKUP('04_References'!$A$7,tblKPITargets[KPI_Name],tblKPITargets[Target_Value]),"Met","Below Target")</f>
        <v>Met</v>
      </c>
      <c r="Y1385" t="str">
        <f>IF(tblOperations[[#This Row],[Closing_Backlog]]&lt;=_xlfn.XLOOKUP('04_References'!$A$8,tblKPITargets[KPI_Name],tblKPITargets[Target_Value]),"Met","Below Target")</f>
        <v>Met</v>
      </c>
    </row>
    <row r="1386" spans="1:25">
      <c r="A1386" s="6" t="s">
        <v>1416</v>
      </c>
      <c r="B1386" s="7">
        <v>46087</v>
      </c>
      <c r="C1386" s="2" t="s">
        <v>37</v>
      </c>
      <c r="D1386" s="2" t="s">
        <v>19</v>
      </c>
      <c r="E1386" s="2">
        <v>0</v>
      </c>
      <c r="F1386" s="2">
        <v>46</v>
      </c>
      <c r="G1386" s="2">
        <v>46</v>
      </c>
      <c r="H1386" s="2">
        <v>44</v>
      </c>
      <c r="I1386" s="2">
        <v>2</v>
      </c>
      <c r="J1386" s="2">
        <v>0</v>
      </c>
      <c r="K1386" s="2">
        <v>0</v>
      </c>
      <c r="L1386" s="2">
        <v>0.7</v>
      </c>
      <c r="M1386" s="2">
        <v>0.99199999999999999</v>
      </c>
      <c r="N1386" s="2">
        <v>0.97399999999999998</v>
      </c>
      <c r="O1386" s="2">
        <v>4.2</v>
      </c>
      <c r="P1386" s="2">
        <v>0.747</v>
      </c>
      <c r="Q1386" s="3">
        <v>0.95699999999999996</v>
      </c>
      <c r="R1386" s="4" t="str">
        <f>TRIM(tblOperations[[#This Row],[Region]])</f>
        <v>Midlands</v>
      </c>
      <c r="S1386" s="4" t="str">
        <f>TRIM(tblOperations[[#This Row],[Team]])</f>
        <v>Workplace Services</v>
      </c>
      <c r="T1386" s="4" t="str">
        <f>_xlfn.XLOOKUP(R1386,tblRegionReference[Region],tblRegionReference[Area],"Not Found")</f>
        <v>Central</v>
      </c>
      <c r="U1386" s="4" t="str">
        <f>IF(tblOperations[[#This Row],[Completion_Rate]]&gt;=_xlfn.XLOOKUP("Completion Rate",tblKPITargets[KPI_Name],tblKPITargets[Target_Value]),"Met","Below Target")</f>
        <v>Met</v>
      </c>
      <c r="V1386" t="str">
        <f>IF(tblOperations[[#This Row],[SLA_Compliance]]&gt;=_xlfn.XLOOKUP('04_References'!$A$3,tblKPITargets[KPI_Name],tblKPITargets[Target_Value]),"Met","Below Target")</f>
        <v>Met</v>
      </c>
      <c r="W1386" t="str">
        <f>IF(tblOperations[[#This Row],[Quality_Pass_Rate]]&gt;=_xlfn.XLOOKUP('04_References'!$A$4,tblKPITargets[KPI_Name],tblKPITargets[Target_Value]),"Met","Below Target")</f>
        <v>Met</v>
      </c>
      <c r="X1386" t="str">
        <f>IF(tblOperations[[#This Row],[Average_Completion_Days]]&lt;=_xlfn.XLOOKUP('04_References'!$A$7,tblKPITargets[KPI_Name],tblKPITargets[Target_Value]),"Met","Below Target")</f>
        <v>Met</v>
      </c>
      <c r="Y1386" t="str">
        <f>IF(tblOperations[[#This Row],[Closing_Backlog]]&lt;=_xlfn.XLOOKUP('04_References'!$A$8,tblKPITargets[KPI_Name],tblKPITargets[Target_Value]),"Met","Below Target")</f>
        <v>Met</v>
      </c>
    </row>
    <row r="1387" spans="1:25">
      <c r="A1387" s="8" t="s">
        <v>1417</v>
      </c>
      <c r="B1387" s="9">
        <v>46087</v>
      </c>
      <c r="C1387" s="4" t="s">
        <v>37</v>
      </c>
      <c r="D1387" s="4" t="s">
        <v>21</v>
      </c>
      <c r="E1387" s="4">
        <v>517</v>
      </c>
      <c r="F1387" s="4">
        <v>41</v>
      </c>
      <c r="G1387" s="4">
        <v>558</v>
      </c>
      <c r="H1387" s="4">
        <v>40</v>
      </c>
      <c r="I1387" s="4">
        <v>518</v>
      </c>
      <c r="J1387" s="4">
        <v>0</v>
      </c>
      <c r="K1387" s="4">
        <v>0</v>
      </c>
      <c r="L1387" s="4">
        <v>8</v>
      </c>
      <c r="M1387" s="4">
        <v>0.6</v>
      </c>
      <c r="N1387" s="4">
        <v>0.99199999999999999</v>
      </c>
      <c r="O1387" s="4">
        <v>2.5</v>
      </c>
      <c r="P1387" s="4">
        <v>0.75600000000000001</v>
      </c>
      <c r="Q1387" s="5">
        <v>7.1999999999999995E-2</v>
      </c>
      <c r="R1387" s="4" t="str">
        <f>TRIM(tblOperations[[#This Row],[Region]])</f>
        <v>Midlands</v>
      </c>
      <c r="S1387" s="4" t="str">
        <f>TRIM(tblOperations[[#This Row],[Team]])</f>
        <v>Facilities Response</v>
      </c>
      <c r="T1387" s="4" t="str">
        <f>_xlfn.XLOOKUP(R1387,tblRegionReference[Region],tblRegionReference[Area],"Not Found")</f>
        <v>Central</v>
      </c>
      <c r="U1387" s="4" t="str">
        <f>IF(tblOperations[[#This Row],[Completion_Rate]]&gt;=_xlfn.XLOOKUP("Completion Rate",tblKPITargets[KPI_Name],tblKPITargets[Target_Value]),"Met","Below Target")</f>
        <v>Below Target</v>
      </c>
      <c r="V1387" t="str">
        <f>IF(tblOperations[[#This Row],[SLA_Compliance]]&gt;=_xlfn.XLOOKUP('04_References'!$A$3,tblKPITargets[KPI_Name],tblKPITargets[Target_Value]),"Met","Below Target")</f>
        <v>Below Target</v>
      </c>
      <c r="W1387" t="str">
        <f>IF(tblOperations[[#This Row],[Quality_Pass_Rate]]&gt;=_xlfn.XLOOKUP('04_References'!$A$4,tblKPITargets[KPI_Name],tblKPITargets[Target_Value]),"Met","Below Target")</f>
        <v>Met</v>
      </c>
      <c r="X1387" t="str">
        <f>IF(tblOperations[[#This Row],[Average_Completion_Days]]&lt;=_xlfn.XLOOKUP('04_References'!$A$7,tblKPITargets[KPI_Name],tblKPITargets[Target_Value]),"Met","Below Target")</f>
        <v>Below Target</v>
      </c>
      <c r="Y1387" t="str">
        <f>IF(tblOperations[[#This Row],[Closing_Backlog]]&lt;=_xlfn.XLOOKUP('04_References'!$A$8,tblKPITargets[KPI_Name],tblKPITargets[Target_Value]),"Met","Below Target")</f>
        <v>Below Target</v>
      </c>
    </row>
    <row r="1388" spans="1:25">
      <c r="A1388" s="6" t="s">
        <v>1418</v>
      </c>
      <c r="B1388" s="7">
        <v>46087</v>
      </c>
      <c r="C1388" s="2" t="s">
        <v>37</v>
      </c>
      <c r="D1388" s="2" t="s">
        <v>23</v>
      </c>
      <c r="E1388" s="2">
        <v>253</v>
      </c>
      <c r="F1388" s="2">
        <v>58</v>
      </c>
      <c r="G1388" s="2">
        <v>311</v>
      </c>
      <c r="H1388" s="2">
        <v>30</v>
      </c>
      <c r="I1388" s="2">
        <v>281</v>
      </c>
      <c r="J1388" s="2">
        <v>0</v>
      </c>
      <c r="K1388" s="2">
        <v>0</v>
      </c>
      <c r="L1388" s="2">
        <v>8</v>
      </c>
      <c r="M1388" s="2">
        <v>0.6</v>
      </c>
      <c r="N1388" s="2">
        <v>0.99</v>
      </c>
      <c r="O1388" s="2">
        <v>2.5</v>
      </c>
      <c r="P1388" s="2">
        <v>0.65400000000000003</v>
      </c>
      <c r="Q1388" s="3">
        <v>9.6000000000000002E-2</v>
      </c>
      <c r="R1388" s="4" t="str">
        <f>TRIM(tblOperations[[#This Row],[Region]])</f>
        <v>Midlands</v>
      </c>
      <c r="S1388" s="4" t="str">
        <f>TRIM(tblOperations[[#This Row],[Team]])</f>
        <v>Estates Support</v>
      </c>
      <c r="T1388" s="4" t="str">
        <f>_xlfn.XLOOKUP(R1388,tblRegionReference[Region],tblRegionReference[Area],"Not Found")</f>
        <v>Central</v>
      </c>
      <c r="U1388" s="4" t="str">
        <f>IF(tblOperations[[#This Row],[Completion_Rate]]&gt;=_xlfn.XLOOKUP("Completion Rate",tblKPITargets[KPI_Name],tblKPITargets[Target_Value]),"Met","Below Target")</f>
        <v>Below Target</v>
      </c>
      <c r="V1388" t="str">
        <f>IF(tblOperations[[#This Row],[SLA_Compliance]]&gt;=_xlfn.XLOOKUP('04_References'!$A$3,tblKPITargets[KPI_Name],tblKPITargets[Target_Value]),"Met","Below Target")</f>
        <v>Below Target</v>
      </c>
      <c r="W1388" t="str">
        <f>IF(tblOperations[[#This Row],[Quality_Pass_Rate]]&gt;=_xlfn.XLOOKUP('04_References'!$A$4,tblKPITargets[KPI_Name],tblKPITargets[Target_Value]),"Met","Below Target")</f>
        <v>Met</v>
      </c>
      <c r="X1388" t="str">
        <f>IF(tblOperations[[#This Row],[Average_Completion_Days]]&lt;=_xlfn.XLOOKUP('04_References'!$A$7,tblKPITargets[KPI_Name],tblKPITargets[Target_Value]),"Met","Below Target")</f>
        <v>Below Target</v>
      </c>
      <c r="Y1388" t="str">
        <f>IF(tblOperations[[#This Row],[Closing_Backlog]]&lt;=_xlfn.XLOOKUP('04_References'!$A$8,tblKPITargets[KPI_Name],tblKPITargets[Target_Value]),"Met","Below Target")</f>
        <v>Below Target</v>
      </c>
    </row>
    <row r="1389" spans="1:25">
      <c r="A1389" s="8" t="s">
        <v>1419</v>
      </c>
      <c r="B1389" s="9">
        <v>46087</v>
      </c>
      <c r="C1389" s="4" t="s">
        <v>37</v>
      </c>
      <c r="D1389" s="4" t="s">
        <v>25</v>
      </c>
      <c r="E1389" s="4">
        <v>0</v>
      </c>
      <c r="F1389" s="4">
        <v>27</v>
      </c>
      <c r="G1389" s="4">
        <v>27</v>
      </c>
      <c r="H1389" s="4">
        <v>27</v>
      </c>
      <c r="I1389" s="4">
        <v>0</v>
      </c>
      <c r="J1389" s="4">
        <v>0</v>
      </c>
      <c r="K1389" s="4">
        <v>0</v>
      </c>
      <c r="L1389" s="4">
        <v>2.1</v>
      </c>
      <c r="M1389" s="4">
        <v>0.96799999999999997</v>
      </c>
      <c r="N1389" s="4">
        <v>0.94099999999999995</v>
      </c>
      <c r="O1389" s="4">
        <v>4.5</v>
      </c>
      <c r="P1389" s="4">
        <v>0.70499999999999996</v>
      </c>
      <c r="Q1389" s="5">
        <v>1</v>
      </c>
      <c r="R1389" s="4" t="str">
        <f>TRIM(tblOperations[[#This Row],[Region]])</f>
        <v>Midlands</v>
      </c>
      <c r="S1389" s="4" t="str">
        <f>TRIM(tblOperations[[#This Row],[Team]])</f>
        <v>Workplace Projects</v>
      </c>
      <c r="T1389" s="4" t="str">
        <f>_xlfn.XLOOKUP(R1389,tblRegionReference[Region],tblRegionReference[Area],"Not Found")</f>
        <v>Central</v>
      </c>
      <c r="U1389" s="4" t="str">
        <f>IF(tblOperations[[#This Row],[Completion_Rate]]&gt;=_xlfn.XLOOKUP("Completion Rate",tblKPITargets[KPI_Name],tblKPITargets[Target_Value]),"Met","Below Target")</f>
        <v>Met</v>
      </c>
      <c r="V1389" t="str">
        <f>IF(tblOperations[[#This Row],[SLA_Compliance]]&gt;=_xlfn.XLOOKUP('04_References'!$A$3,tblKPITargets[KPI_Name],tblKPITargets[Target_Value]),"Met","Below Target")</f>
        <v>Met</v>
      </c>
      <c r="W1389" t="str">
        <f>IF(tblOperations[[#This Row],[Quality_Pass_Rate]]&gt;=_xlfn.XLOOKUP('04_References'!$A$4,tblKPITargets[KPI_Name],tblKPITargets[Target_Value]),"Met","Below Target")</f>
        <v>Below Target</v>
      </c>
      <c r="X1389" t="str">
        <f>IF(tblOperations[[#This Row],[Average_Completion_Days]]&lt;=_xlfn.XLOOKUP('04_References'!$A$7,tblKPITargets[KPI_Name],tblKPITargets[Target_Value]),"Met","Below Target")</f>
        <v>Met</v>
      </c>
      <c r="Y1389" t="str">
        <f>IF(tblOperations[[#This Row],[Closing_Backlog]]&lt;=_xlfn.XLOOKUP('04_References'!$A$8,tblKPITargets[KPI_Name],tblKPITargets[Target_Value]),"Met","Below Target")</f>
        <v>Met</v>
      </c>
    </row>
    <row r="1390" spans="1:25">
      <c r="A1390" s="6" t="s">
        <v>1420</v>
      </c>
      <c r="B1390" s="7">
        <v>46087</v>
      </c>
      <c r="C1390" s="2" t="s">
        <v>43</v>
      </c>
      <c r="D1390" s="2" t="s">
        <v>19</v>
      </c>
      <c r="E1390" s="2">
        <v>716</v>
      </c>
      <c r="F1390" s="2">
        <v>29</v>
      </c>
      <c r="G1390" s="2">
        <v>745</v>
      </c>
      <c r="H1390" s="2">
        <v>25</v>
      </c>
      <c r="I1390" s="2">
        <v>720</v>
      </c>
      <c r="J1390" s="2">
        <v>0</v>
      </c>
      <c r="K1390" s="2">
        <v>0</v>
      </c>
      <c r="L1390" s="2">
        <v>8</v>
      </c>
      <c r="M1390" s="2">
        <v>0.6</v>
      </c>
      <c r="N1390" s="2">
        <v>0.99199999999999999</v>
      </c>
      <c r="O1390" s="2">
        <v>2.5</v>
      </c>
      <c r="P1390" s="2">
        <v>0.68100000000000005</v>
      </c>
      <c r="Q1390" s="3">
        <v>3.4000000000000002E-2</v>
      </c>
      <c r="R1390" s="4" t="str">
        <f>TRIM(tblOperations[[#This Row],[Region]])</f>
        <v>South West</v>
      </c>
      <c r="S1390" s="4" t="str">
        <f>TRIM(tblOperations[[#This Row],[Team]])</f>
        <v>Workplace Services</v>
      </c>
      <c r="T1390" s="4" t="str">
        <f>_xlfn.XLOOKUP(R1390,tblRegionReference[Region],tblRegionReference[Area],"Not Found")</f>
        <v>South</v>
      </c>
      <c r="U1390" s="4" t="str">
        <f>IF(tblOperations[[#This Row],[Completion_Rate]]&gt;=_xlfn.XLOOKUP("Completion Rate",tblKPITargets[KPI_Name],tblKPITargets[Target_Value]),"Met","Below Target")</f>
        <v>Below Target</v>
      </c>
      <c r="V1390" t="str">
        <f>IF(tblOperations[[#This Row],[SLA_Compliance]]&gt;=_xlfn.XLOOKUP('04_References'!$A$3,tblKPITargets[KPI_Name],tblKPITargets[Target_Value]),"Met","Below Target")</f>
        <v>Below Target</v>
      </c>
      <c r="W1390" t="str">
        <f>IF(tblOperations[[#This Row],[Quality_Pass_Rate]]&gt;=_xlfn.XLOOKUP('04_References'!$A$4,tblKPITargets[KPI_Name],tblKPITargets[Target_Value]),"Met","Below Target")</f>
        <v>Met</v>
      </c>
      <c r="X1390" t="str">
        <f>IF(tblOperations[[#This Row],[Average_Completion_Days]]&lt;=_xlfn.XLOOKUP('04_References'!$A$7,tblKPITargets[KPI_Name],tblKPITargets[Target_Value]),"Met","Below Target")</f>
        <v>Below Target</v>
      </c>
      <c r="Y1390" t="str">
        <f>IF(tblOperations[[#This Row],[Closing_Backlog]]&lt;=_xlfn.XLOOKUP('04_References'!$A$8,tblKPITargets[KPI_Name],tblKPITargets[Target_Value]),"Met","Below Target")</f>
        <v>Below Target</v>
      </c>
    </row>
    <row r="1391" spans="1:25">
      <c r="A1391" s="8" t="s">
        <v>1421</v>
      </c>
      <c r="B1391" s="9">
        <v>46087</v>
      </c>
      <c r="C1391" s="4" t="s">
        <v>43</v>
      </c>
      <c r="D1391" s="4" t="s">
        <v>21</v>
      </c>
      <c r="E1391" s="4">
        <v>0</v>
      </c>
      <c r="F1391" s="4">
        <v>56</v>
      </c>
      <c r="G1391" s="4">
        <v>56</v>
      </c>
      <c r="H1391" s="4">
        <v>55</v>
      </c>
      <c r="I1391" s="4">
        <v>1</v>
      </c>
      <c r="J1391" s="4">
        <v>0</v>
      </c>
      <c r="K1391" s="4">
        <v>0</v>
      </c>
      <c r="L1391" s="4">
        <v>1.2</v>
      </c>
      <c r="M1391" s="4">
        <v>0.95399999999999996</v>
      </c>
      <c r="N1391" s="4">
        <v>1</v>
      </c>
      <c r="O1391" s="4">
        <v>4.4000000000000004</v>
      </c>
      <c r="P1391" s="4">
        <v>0.67500000000000004</v>
      </c>
      <c r="Q1391" s="5">
        <v>0.98199999999999998</v>
      </c>
      <c r="R1391" s="4" t="str">
        <f>TRIM(tblOperations[[#This Row],[Region]])</f>
        <v>South West</v>
      </c>
      <c r="S1391" s="4" t="str">
        <f>TRIM(tblOperations[[#This Row],[Team]])</f>
        <v>Facilities Response</v>
      </c>
      <c r="T1391" s="4" t="str">
        <f>_xlfn.XLOOKUP(R1391,tblRegionReference[Region],tblRegionReference[Area],"Not Found")</f>
        <v>South</v>
      </c>
      <c r="U1391" s="4" t="str">
        <f>IF(tblOperations[[#This Row],[Completion_Rate]]&gt;=_xlfn.XLOOKUP("Completion Rate",tblKPITargets[KPI_Name],tblKPITargets[Target_Value]),"Met","Below Target")</f>
        <v>Met</v>
      </c>
      <c r="V1391" t="str">
        <f>IF(tblOperations[[#This Row],[SLA_Compliance]]&gt;=_xlfn.XLOOKUP('04_References'!$A$3,tblKPITargets[KPI_Name],tblKPITargets[Target_Value]),"Met","Below Target")</f>
        <v>Met</v>
      </c>
      <c r="W1391" t="str">
        <f>IF(tblOperations[[#This Row],[Quality_Pass_Rate]]&gt;=_xlfn.XLOOKUP('04_References'!$A$4,tblKPITargets[KPI_Name],tblKPITargets[Target_Value]),"Met","Below Target")</f>
        <v>Met</v>
      </c>
      <c r="X1391" t="str">
        <f>IF(tblOperations[[#This Row],[Average_Completion_Days]]&lt;=_xlfn.XLOOKUP('04_References'!$A$7,tblKPITargets[KPI_Name],tblKPITargets[Target_Value]),"Met","Below Target")</f>
        <v>Met</v>
      </c>
      <c r="Y1391" t="str">
        <f>IF(tblOperations[[#This Row],[Closing_Backlog]]&lt;=_xlfn.XLOOKUP('04_References'!$A$8,tblKPITargets[KPI_Name],tblKPITargets[Target_Value]),"Met","Below Target")</f>
        <v>Met</v>
      </c>
    </row>
    <row r="1392" spans="1:25">
      <c r="A1392" s="6" t="s">
        <v>1422</v>
      </c>
      <c r="B1392" s="7">
        <v>46087</v>
      </c>
      <c r="C1392" s="2" t="s">
        <v>43</v>
      </c>
      <c r="D1392" s="2" t="s">
        <v>23</v>
      </c>
      <c r="E1392" s="2">
        <v>0</v>
      </c>
      <c r="F1392" s="2">
        <v>50</v>
      </c>
      <c r="G1392" s="2">
        <v>50</v>
      </c>
      <c r="H1392" s="2">
        <v>50</v>
      </c>
      <c r="I1392" s="2">
        <v>0</v>
      </c>
      <c r="J1392" s="2">
        <v>0</v>
      </c>
      <c r="K1392" s="2">
        <v>0</v>
      </c>
      <c r="L1392" s="2">
        <v>1.8</v>
      </c>
      <c r="M1392" s="2">
        <v>1</v>
      </c>
      <c r="N1392" s="2">
        <v>0.96299999999999997</v>
      </c>
      <c r="O1392" s="2">
        <v>4.9000000000000004</v>
      </c>
      <c r="P1392" s="2">
        <v>0.83499999999999996</v>
      </c>
      <c r="Q1392" s="3">
        <v>1</v>
      </c>
      <c r="R1392" s="4" t="str">
        <f>TRIM(tblOperations[[#This Row],[Region]])</f>
        <v>South West</v>
      </c>
      <c r="S1392" s="4" t="str">
        <f>TRIM(tblOperations[[#This Row],[Team]])</f>
        <v>Estates Support</v>
      </c>
      <c r="T1392" s="4" t="str">
        <f>_xlfn.XLOOKUP(R1392,tblRegionReference[Region],tblRegionReference[Area],"Not Found")</f>
        <v>South</v>
      </c>
      <c r="U1392" s="4" t="str">
        <f>IF(tblOperations[[#This Row],[Completion_Rate]]&gt;=_xlfn.XLOOKUP("Completion Rate",tblKPITargets[KPI_Name],tblKPITargets[Target_Value]),"Met","Below Target")</f>
        <v>Met</v>
      </c>
      <c r="V1392" t="str">
        <f>IF(tblOperations[[#This Row],[SLA_Compliance]]&gt;=_xlfn.XLOOKUP('04_References'!$A$3,tblKPITargets[KPI_Name],tblKPITargets[Target_Value]),"Met","Below Target")</f>
        <v>Met</v>
      </c>
      <c r="W1392" t="str">
        <f>IF(tblOperations[[#This Row],[Quality_Pass_Rate]]&gt;=_xlfn.XLOOKUP('04_References'!$A$4,tblKPITargets[KPI_Name],tblKPITargets[Target_Value]),"Met","Below Target")</f>
        <v>Met</v>
      </c>
      <c r="X1392" t="str">
        <f>IF(tblOperations[[#This Row],[Average_Completion_Days]]&lt;=_xlfn.XLOOKUP('04_References'!$A$7,tblKPITargets[KPI_Name],tblKPITargets[Target_Value]),"Met","Below Target")</f>
        <v>Met</v>
      </c>
      <c r="Y1392" t="str">
        <f>IF(tblOperations[[#This Row],[Closing_Backlog]]&lt;=_xlfn.XLOOKUP('04_References'!$A$8,tblKPITargets[KPI_Name],tblKPITargets[Target_Value]),"Met","Below Target")</f>
        <v>Met</v>
      </c>
    </row>
    <row r="1393" spans="1:25">
      <c r="A1393" s="8" t="s">
        <v>1423</v>
      </c>
      <c r="B1393" s="9">
        <v>46087</v>
      </c>
      <c r="C1393" s="4" t="s">
        <v>43</v>
      </c>
      <c r="D1393" s="4" t="s">
        <v>25</v>
      </c>
      <c r="E1393" s="4">
        <v>2</v>
      </c>
      <c r="F1393" s="4">
        <v>16</v>
      </c>
      <c r="G1393" s="4">
        <v>18</v>
      </c>
      <c r="H1393" s="4">
        <v>18</v>
      </c>
      <c r="I1393" s="4">
        <v>0</v>
      </c>
      <c r="J1393" s="4">
        <v>0</v>
      </c>
      <c r="K1393" s="4">
        <v>0</v>
      </c>
      <c r="L1393" s="4">
        <v>1.8</v>
      </c>
      <c r="M1393" s="4">
        <v>0.93799999999999994</v>
      </c>
      <c r="N1393" s="4">
        <v>0.99399999999999999</v>
      </c>
      <c r="O1393" s="4">
        <v>4.4000000000000004</v>
      </c>
      <c r="P1393" s="4">
        <v>0.66800000000000004</v>
      </c>
      <c r="Q1393" s="5">
        <v>1</v>
      </c>
      <c r="R1393" s="4" t="str">
        <f>TRIM(tblOperations[[#This Row],[Region]])</f>
        <v>South West</v>
      </c>
      <c r="S1393" s="4" t="str">
        <f>TRIM(tblOperations[[#This Row],[Team]])</f>
        <v>Workplace Projects</v>
      </c>
      <c r="T1393" s="4" t="str">
        <f>_xlfn.XLOOKUP(R1393,tblRegionReference[Region],tblRegionReference[Area],"Not Found")</f>
        <v>South</v>
      </c>
      <c r="U1393" s="4" t="str">
        <f>IF(tblOperations[[#This Row],[Completion_Rate]]&gt;=_xlfn.XLOOKUP("Completion Rate",tblKPITargets[KPI_Name],tblKPITargets[Target_Value]),"Met","Below Target")</f>
        <v>Met</v>
      </c>
      <c r="V1393" t="str">
        <f>IF(tblOperations[[#This Row],[SLA_Compliance]]&gt;=_xlfn.XLOOKUP('04_References'!$A$3,tblKPITargets[KPI_Name],tblKPITargets[Target_Value]),"Met","Below Target")</f>
        <v>Met</v>
      </c>
      <c r="W1393" t="str">
        <f>IF(tblOperations[[#This Row],[Quality_Pass_Rate]]&gt;=_xlfn.XLOOKUP('04_References'!$A$4,tblKPITargets[KPI_Name],tblKPITargets[Target_Value]),"Met","Below Target")</f>
        <v>Met</v>
      </c>
      <c r="X1393" t="str">
        <f>IF(tblOperations[[#This Row],[Average_Completion_Days]]&lt;=_xlfn.XLOOKUP('04_References'!$A$7,tblKPITargets[KPI_Name],tblKPITargets[Target_Value]),"Met","Below Target")</f>
        <v>Met</v>
      </c>
      <c r="Y1393" t="str">
        <f>IF(tblOperations[[#This Row],[Closing_Backlog]]&lt;=_xlfn.XLOOKUP('04_References'!$A$8,tblKPITargets[KPI_Name],tblKPITargets[Target_Value]),"Met","Below Target")</f>
        <v>Met</v>
      </c>
    </row>
    <row r="1394" spans="1:25">
      <c r="A1394" s="6" t="s">
        <v>1424</v>
      </c>
      <c r="B1394" s="7">
        <v>46087</v>
      </c>
      <c r="C1394" s="2" t="s">
        <v>48</v>
      </c>
      <c r="D1394" s="2" t="s">
        <v>19</v>
      </c>
      <c r="E1394" s="2">
        <v>0</v>
      </c>
      <c r="F1394" s="2">
        <v>41</v>
      </c>
      <c r="G1394" s="2">
        <v>41</v>
      </c>
      <c r="H1394" s="2">
        <v>41</v>
      </c>
      <c r="I1394" s="2">
        <v>0</v>
      </c>
      <c r="J1394" s="2">
        <v>1</v>
      </c>
      <c r="K1394" s="2">
        <v>0</v>
      </c>
      <c r="L1394" s="2">
        <v>1.4</v>
      </c>
      <c r="M1394" s="2">
        <v>0.98199999999999998</v>
      </c>
      <c r="N1394" s="2">
        <v>0.97099999999999997</v>
      </c>
      <c r="O1394" s="2">
        <v>4.3</v>
      </c>
      <c r="P1394" s="2">
        <v>0.68500000000000005</v>
      </c>
      <c r="Q1394" s="3">
        <v>1</v>
      </c>
      <c r="R1394" s="4" t="str">
        <f>TRIM(tblOperations[[#This Row],[Region]])</f>
        <v>South East</v>
      </c>
      <c r="S1394" s="4" t="str">
        <f>TRIM(tblOperations[[#This Row],[Team]])</f>
        <v>Workplace Services</v>
      </c>
      <c r="T1394" s="4" t="str">
        <f>_xlfn.XLOOKUP(R1394,tblRegionReference[Region],tblRegionReference[Area],"Not Found")</f>
        <v>South</v>
      </c>
      <c r="U1394" s="4" t="str">
        <f>IF(tblOperations[[#This Row],[Completion_Rate]]&gt;=_xlfn.XLOOKUP("Completion Rate",tblKPITargets[KPI_Name],tblKPITargets[Target_Value]),"Met","Below Target")</f>
        <v>Met</v>
      </c>
      <c r="V1394" t="str">
        <f>IF(tblOperations[[#This Row],[SLA_Compliance]]&gt;=_xlfn.XLOOKUP('04_References'!$A$3,tblKPITargets[KPI_Name],tblKPITargets[Target_Value]),"Met","Below Target")</f>
        <v>Met</v>
      </c>
      <c r="W1394" t="str">
        <f>IF(tblOperations[[#This Row],[Quality_Pass_Rate]]&gt;=_xlfn.XLOOKUP('04_References'!$A$4,tblKPITargets[KPI_Name],tblKPITargets[Target_Value]),"Met","Below Target")</f>
        <v>Met</v>
      </c>
      <c r="X1394" t="str">
        <f>IF(tblOperations[[#This Row],[Average_Completion_Days]]&lt;=_xlfn.XLOOKUP('04_References'!$A$7,tblKPITargets[KPI_Name],tblKPITargets[Target_Value]),"Met","Below Target")</f>
        <v>Met</v>
      </c>
      <c r="Y1394" t="str">
        <f>IF(tblOperations[[#This Row],[Closing_Backlog]]&lt;=_xlfn.XLOOKUP('04_References'!$A$8,tblKPITargets[KPI_Name],tblKPITargets[Target_Value]),"Met","Below Target")</f>
        <v>Met</v>
      </c>
    </row>
    <row r="1395" spans="1:25">
      <c r="A1395" s="8" t="s">
        <v>1425</v>
      </c>
      <c r="B1395" s="9">
        <v>46087</v>
      </c>
      <c r="C1395" s="4" t="s">
        <v>48</v>
      </c>
      <c r="D1395" s="4" t="s">
        <v>21</v>
      </c>
      <c r="E1395" s="4">
        <v>1328</v>
      </c>
      <c r="F1395" s="4">
        <v>51</v>
      </c>
      <c r="G1395" s="4">
        <v>1379</v>
      </c>
      <c r="H1395" s="4">
        <v>24</v>
      </c>
      <c r="I1395" s="4">
        <v>1355</v>
      </c>
      <c r="J1395" s="4">
        <v>0</v>
      </c>
      <c r="K1395" s="4">
        <v>0</v>
      </c>
      <c r="L1395" s="4">
        <v>8</v>
      </c>
      <c r="M1395" s="4">
        <v>0.6</v>
      </c>
      <c r="N1395" s="4">
        <v>1</v>
      </c>
      <c r="O1395" s="4">
        <v>2.5</v>
      </c>
      <c r="P1395" s="4">
        <v>0.69599999999999995</v>
      </c>
      <c r="Q1395" s="5">
        <v>1.7000000000000001E-2</v>
      </c>
      <c r="R1395" s="4" t="str">
        <f>TRIM(tblOperations[[#This Row],[Region]])</f>
        <v>South East</v>
      </c>
      <c r="S1395" s="4" t="str">
        <f>TRIM(tblOperations[[#This Row],[Team]])</f>
        <v>Facilities Response</v>
      </c>
      <c r="T1395" s="4" t="str">
        <f>_xlfn.XLOOKUP(R1395,tblRegionReference[Region],tblRegionReference[Area],"Not Found")</f>
        <v>South</v>
      </c>
      <c r="U1395" s="4" t="str">
        <f>IF(tblOperations[[#This Row],[Completion_Rate]]&gt;=_xlfn.XLOOKUP("Completion Rate",tblKPITargets[KPI_Name],tblKPITargets[Target_Value]),"Met","Below Target")</f>
        <v>Below Target</v>
      </c>
      <c r="V1395" t="str">
        <f>IF(tblOperations[[#This Row],[SLA_Compliance]]&gt;=_xlfn.XLOOKUP('04_References'!$A$3,tblKPITargets[KPI_Name],tblKPITargets[Target_Value]),"Met","Below Target")</f>
        <v>Below Target</v>
      </c>
      <c r="W1395" t="str">
        <f>IF(tblOperations[[#This Row],[Quality_Pass_Rate]]&gt;=_xlfn.XLOOKUP('04_References'!$A$4,tblKPITargets[KPI_Name],tblKPITargets[Target_Value]),"Met","Below Target")</f>
        <v>Met</v>
      </c>
      <c r="X1395" t="str">
        <f>IF(tblOperations[[#This Row],[Average_Completion_Days]]&lt;=_xlfn.XLOOKUP('04_References'!$A$7,tblKPITargets[KPI_Name],tblKPITargets[Target_Value]),"Met","Below Target")</f>
        <v>Below Target</v>
      </c>
      <c r="Y1395" t="str">
        <f>IF(tblOperations[[#This Row],[Closing_Backlog]]&lt;=_xlfn.XLOOKUP('04_References'!$A$8,tblKPITargets[KPI_Name],tblKPITargets[Target_Value]),"Met","Below Target")</f>
        <v>Below Target</v>
      </c>
    </row>
    <row r="1396" spans="1:25">
      <c r="A1396" s="6" t="s">
        <v>1426</v>
      </c>
      <c r="B1396" s="7">
        <v>46087</v>
      </c>
      <c r="C1396" s="2" t="s">
        <v>48</v>
      </c>
      <c r="D1396" s="2" t="s">
        <v>23</v>
      </c>
      <c r="E1396" s="2">
        <v>0</v>
      </c>
      <c r="F1396" s="2">
        <v>39</v>
      </c>
      <c r="G1396" s="2">
        <v>39</v>
      </c>
      <c r="H1396" s="2">
        <v>39</v>
      </c>
      <c r="I1396" s="2">
        <v>0</v>
      </c>
      <c r="J1396" s="2">
        <v>0</v>
      </c>
      <c r="K1396" s="2">
        <v>0</v>
      </c>
      <c r="L1396" s="2">
        <v>1.7</v>
      </c>
      <c r="M1396" s="2">
        <v>0.95499999999999996</v>
      </c>
      <c r="N1396" s="2">
        <v>0.96099999999999997</v>
      </c>
      <c r="O1396" s="2">
        <v>4.8</v>
      </c>
      <c r="P1396" s="2">
        <v>0.749</v>
      </c>
      <c r="Q1396" s="3">
        <v>1</v>
      </c>
      <c r="R1396" s="4" t="str">
        <f>TRIM(tblOperations[[#This Row],[Region]])</f>
        <v>South East</v>
      </c>
      <c r="S1396" s="4" t="str">
        <f>TRIM(tblOperations[[#This Row],[Team]])</f>
        <v>Estates Support</v>
      </c>
      <c r="T1396" s="4" t="str">
        <f>_xlfn.XLOOKUP(R1396,tblRegionReference[Region],tblRegionReference[Area],"Not Found")</f>
        <v>South</v>
      </c>
      <c r="U1396" s="4" t="str">
        <f>IF(tblOperations[[#This Row],[Completion_Rate]]&gt;=_xlfn.XLOOKUP("Completion Rate",tblKPITargets[KPI_Name],tblKPITargets[Target_Value]),"Met","Below Target")</f>
        <v>Met</v>
      </c>
      <c r="V1396" t="str">
        <f>IF(tblOperations[[#This Row],[SLA_Compliance]]&gt;=_xlfn.XLOOKUP('04_References'!$A$3,tblKPITargets[KPI_Name],tblKPITargets[Target_Value]),"Met","Below Target")</f>
        <v>Met</v>
      </c>
      <c r="W1396" t="str">
        <f>IF(tblOperations[[#This Row],[Quality_Pass_Rate]]&gt;=_xlfn.XLOOKUP('04_References'!$A$4,tblKPITargets[KPI_Name],tblKPITargets[Target_Value]),"Met","Below Target")</f>
        <v>Met</v>
      </c>
      <c r="X1396" t="str">
        <f>IF(tblOperations[[#This Row],[Average_Completion_Days]]&lt;=_xlfn.XLOOKUP('04_References'!$A$7,tblKPITargets[KPI_Name],tblKPITargets[Target_Value]),"Met","Below Target")</f>
        <v>Met</v>
      </c>
      <c r="Y1396" t="str">
        <f>IF(tblOperations[[#This Row],[Closing_Backlog]]&lt;=_xlfn.XLOOKUP('04_References'!$A$8,tblKPITargets[KPI_Name],tblKPITargets[Target_Value]),"Met","Below Target")</f>
        <v>Met</v>
      </c>
    </row>
    <row r="1397" spans="1:25">
      <c r="A1397" s="8" t="s">
        <v>1427</v>
      </c>
      <c r="B1397" s="9">
        <v>46087</v>
      </c>
      <c r="C1397" s="4" t="s">
        <v>48</v>
      </c>
      <c r="D1397" s="4" t="s">
        <v>25</v>
      </c>
      <c r="E1397" s="4">
        <v>393</v>
      </c>
      <c r="F1397" s="4">
        <v>31</v>
      </c>
      <c r="G1397" s="4">
        <v>424</v>
      </c>
      <c r="H1397" s="4">
        <v>28</v>
      </c>
      <c r="I1397" s="4">
        <v>396</v>
      </c>
      <c r="J1397" s="4">
        <v>0</v>
      </c>
      <c r="K1397" s="4">
        <v>0</v>
      </c>
      <c r="L1397" s="4">
        <v>8</v>
      </c>
      <c r="M1397" s="4">
        <v>0.6</v>
      </c>
      <c r="N1397" s="4">
        <v>0.98599999999999999</v>
      </c>
      <c r="O1397" s="4">
        <v>2.5</v>
      </c>
      <c r="P1397" s="4">
        <v>0.67</v>
      </c>
      <c r="Q1397" s="5">
        <v>6.6000000000000003E-2</v>
      </c>
      <c r="R1397" s="4" t="str">
        <f>TRIM(tblOperations[[#This Row],[Region]])</f>
        <v>South East</v>
      </c>
      <c r="S1397" s="4" t="str">
        <f>TRIM(tblOperations[[#This Row],[Team]])</f>
        <v>Workplace Projects</v>
      </c>
      <c r="T1397" s="4" t="str">
        <f>_xlfn.XLOOKUP(R1397,tblRegionReference[Region],tblRegionReference[Area],"Not Found")</f>
        <v>South</v>
      </c>
      <c r="U1397" s="4" t="str">
        <f>IF(tblOperations[[#This Row],[Completion_Rate]]&gt;=_xlfn.XLOOKUP("Completion Rate",tblKPITargets[KPI_Name],tblKPITargets[Target_Value]),"Met","Below Target")</f>
        <v>Below Target</v>
      </c>
      <c r="V1397" t="str">
        <f>IF(tblOperations[[#This Row],[SLA_Compliance]]&gt;=_xlfn.XLOOKUP('04_References'!$A$3,tblKPITargets[KPI_Name],tblKPITargets[Target_Value]),"Met","Below Target")</f>
        <v>Below Target</v>
      </c>
      <c r="W1397" t="str">
        <f>IF(tblOperations[[#This Row],[Quality_Pass_Rate]]&gt;=_xlfn.XLOOKUP('04_References'!$A$4,tblKPITargets[KPI_Name],tblKPITargets[Target_Value]),"Met","Below Target")</f>
        <v>Met</v>
      </c>
      <c r="X1397" t="str">
        <f>IF(tblOperations[[#This Row],[Average_Completion_Days]]&lt;=_xlfn.XLOOKUP('04_References'!$A$7,tblKPITargets[KPI_Name],tblKPITargets[Target_Value]),"Met","Below Target")</f>
        <v>Below Target</v>
      </c>
      <c r="Y1397" t="str">
        <f>IF(tblOperations[[#This Row],[Closing_Backlog]]&lt;=_xlfn.XLOOKUP('04_References'!$A$8,tblKPITargets[KPI_Name],tblKPITargets[Target_Value]),"Met","Below Target")</f>
        <v>Below Target</v>
      </c>
    </row>
    <row r="1398" spans="1:25">
      <c r="A1398" s="6" t="s">
        <v>1428</v>
      </c>
      <c r="B1398" s="7">
        <v>46087</v>
      </c>
      <c r="C1398" s="2" t="s">
        <v>53</v>
      </c>
      <c r="D1398" s="2" t="s">
        <v>19</v>
      </c>
      <c r="E1398" s="2">
        <v>687</v>
      </c>
      <c r="F1398" s="2">
        <v>49</v>
      </c>
      <c r="G1398" s="2">
        <v>736</v>
      </c>
      <c r="H1398" s="2">
        <v>34</v>
      </c>
      <c r="I1398" s="2">
        <v>702</v>
      </c>
      <c r="J1398" s="2">
        <v>1</v>
      </c>
      <c r="K1398" s="2">
        <v>0</v>
      </c>
      <c r="L1398" s="2">
        <v>8</v>
      </c>
      <c r="M1398" s="2">
        <v>0.6</v>
      </c>
      <c r="N1398" s="2">
        <v>0.96299999999999997</v>
      </c>
      <c r="O1398" s="2">
        <v>2.5</v>
      </c>
      <c r="P1398" s="2">
        <v>0.754</v>
      </c>
      <c r="Q1398" s="3">
        <v>4.5999999999999999E-2</v>
      </c>
      <c r="R1398" s="4" t="str">
        <f>TRIM(tblOperations[[#This Row],[Region]])</f>
        <v>Wales</v>
      </c>
      <c r="S1398" s="4" t="str">
        <f>TRIM(tblOperations[[#This Row],[Team]])</f>
        <v>Workplace Services</v>
      </c>
      <c r="T1398" s="4" t="str">
        <f>_xlfn.XLOOKUP(R1398,tblRegionReference[Region],tblRegionReference[Area],"Not Found")</f>
        <v>Wales</v>
      </c>
      <c r="U1398" s="4" t="str">
        <f>IF(tblOperations[[#This Row],[Completion_Rate]]&gt;=_xlfn.XLOOKUP("Completion Rate",tblKPITargets[KPI_Name],tblKPITargets[Target_Value]),"Met","Below Target")</f>
        <v>Below Target</v>
      </c>
      <c r="V1398" t="str">
        <f>IF(tblOperations[[#This Row],[SLA_Compliance]]&gt;=_xlfn.XLOOKUP('04_References'!$A$3,tblKPITargets[KPI_Name],tblKPITargets[Target_Value]),"Met","Below Target")</f>
        <v>Below Target</v>
      </c>
      <c r="W1398" t="str">
        <f>IF(tblOperations[[#This Row],[Quality_Pass_Rate]]&gt;=_xlfn.XLOOKUP('04_References'!$A$4,tblKPITargets[KPI_Name],tblKPITargets[Target_Value]),"Met","Below Target")</f>
        <v>Met</v>
      </c>
      <c r="X1398" t="str">
        <f>IF(tblOperations[[#This Row],[Average_Completion_Days]]&lt;=_xlfn.XLOOKUP('04_References'!$A$7,tblKPITargets[KPI_Name],tblKPITargets[Target_Value]),"Met","Below Target")</f>
        <v>Below Target</v>
      </c>
      <c r="Y1398" t="str">
        <f>IF(tblOperations[[#This Row],[Closing_Backlog]]&lt;=_xlfn.XLOOKUP('04_References'!$A$8,tblKPITargets[KPI_Name],tblKPITargets[Target_Value]),"Met","Below Target")</f>
        <v>Below Target</v>
      </c>
    </row>
    <row r="1399" spans="1:25">
      <c r="A1399" s="8" t="s">
        <v>1429</v>
      </c>
      <c r="B1399" s="9">
        <v>46087</v>
      </c>
      <c r="C1399" s="4" t="s">
        <v>53</v>
      </c>
      <c r="D1399" s="4" t="s">
        <v>21</v>
      </c>
      <c r="E1399" s="4">
        <v>772</v>
      </c>
      <c r="F1399" s="4">
        <v>58</v>
      </c>
      <c r="G1399" s="4">
        <v>830</v>
      </c>
      <c r="H1399" s="4">
        <v>27</v>
      </c>
      <c r="I1399" s="4">
        <v>803</v>
      </c>
      <c r="J1399" s="4">
        <v>0</v>
      </c>
      <c r="K1399" s="4">
        <v>0</v>
      </c>
      <c r="L1399" s="4">
        <v>8</v>
      </c>
      <c r="M1399" s="4">
        <v>0.6</v>
      </c>
      <c r="N1399" s="4">
        <v>1</v>
      </c>
      <c r="O1399" s="4">
        <v>2.5</v>
      </c>
      <c r="P1399" s="4">
        <v>0.71599999999999997</v>
      </c>
      <c r="Q1399" s="5">
        <v>3.3000000000000002E-2</v>
      </c>
      <c r="R1399" s="4" t="str">
        <f>TRIM(tblOperations[[#This Row],[Region]])</f>
        <v>Wales</v>
      </c>
      <c r="S1399" s="4" t="str">
        <f>TRIM(tblOperations[[#This Row],[Team]])</f>
        <v>Facilities Response</v>
      </c>
      <c r="T1399" s="4" t="str">
        <f>_xlfn.XLOOKUP(R1399,tblRegionReference[Region],tblRegionReference[Area],"Not Found")</f>
        <v>Wales</v>
      </c>
      <c r="U1399" s="4" t="str">
        <f>IF(tblOperations[[#This Row],[Completion_Rate]]&gt;=_xlfn.XLOOKUP("Completion Rate",tblKPITargets[KPI_Name],tblKPITargets[Target_Value]),"Met","Below Target")</f>
        <v>Below Target</v>
      </c>
      <c r="V1399" t="str">
        <f>IF(tblOperations[[#This Row],[SLA_Compliance]]&gt;=_xlfn.XLOOKUP('04_References'!$A$3,tblKPITargets[KPI_Name],tblKPITargets[Target_Value]),"Met","Below Target")</f>
        <v>Below Target</v>
      </c>
      <c r="W1399" t="str">
        <f>IF(tblOperations[[#This Row],[Quality_Pass_Rate]]&gt;=_xlfn.XLOOKUP('04_References'!$A$4,tblKPITargets[KPI_Name],tblKPITargets[Target_Value]),"Met","Below Target")</f>
        <v>Met</v>
      </c>
      <c r="X1399" t="str">
        <f>IF(tblOperations[[#This Row],[Average_Completion_Days]]&lt;=_xlfn.XLOOKUP('04_References'!$A$7,tblKPITargets[KPI_Name],tblKPITargets[Target_Value]),"Met","Below Target")</f>
        <v>Below Target</v>
      </c>
      <c r="Y1399" t="str">
        <f>IF(tblOperations[[#This Row],[Closing_Backlog]]&lt;=_xlfn.XLOOKUP('04_References'!$A$8,tblKPITargets[KPI_Name],tblKPITargets[Target_Value]),"Met","Below Target")</f>
        <v>Below Target</v>
      </c>
    </row>
    <row r="1400" spans="1:25">
      <c r="A1400" s="6" t="s">
        <v>1430</v>
      </c>
      <c r="B1400" s="7">
        <v>46087</v>
      </c>
      <c r="C1400" s="2" t="s">
        <v>53</v>
      </c>
      <c r="D1400" s="2" t="s">
        <v>23</v>
      </c>
      <c r="E1400" s="2">
        <v>501</v>
      </c>
      <c r="F1400" s="2">
        <v>20</v>
      </c>
      <c r="G1400" s="2">
        <v>521</v>
      </c>
      <c r="H1400" s="2">
        <v>29</v>
      </c>
      <c r="I1400" s="2">
        <v>492</v>
      </c>
      <c r="J1400" s="2">
        <v>0</v>
      </c>
      <c r="K1400" s="2">
        <v>0</v>
      </c>
      <c r="L1400" s="2">
        <v>8</v>
      </c>
      <c r="M1400" s="2">
        <v>0.6</v>
      </c>
      <c r="N1400" s="2">
        <v>0.98599999999999999</v>
      </c>
      <c r="O1400" s="2">
        <v>2.5</v>
      </c>
      <c r="P1400" s="2">
        <v>0.79</v>
      </c>
      <c r="Q1400" s="3">
        <v>5.6000000000000001E-2</v>
      </c>
      <c r="R1400" s="4" t="str">
        <f>TRIM(tblOperations[[#This Row],[Region]])</f>
        <v>Wales</v>
      </c>
      <c r="S1400" s="4" t="str">
        <f>TRIM(tblOperations[[#This Row],[Team]])</f>
        <v>Estates Support</v>
      </c>
      <c r="T1400" s="4" t="str">
        <f>_xlfn.XLOOKUP(R1400,tblRegionReference[Region],tblRegionReference[Area],"Not Found")</f>
        <v>Wales</v>
      </c>
      <c r="U1400" s="4" t="str">
        <f>IF(tblOperations[[#This Row],[Completion_Rate]]&gt;=_xlfn.XLOOKUP("Completion Rate",tblKPITargets[KPI_Name],tblKPITargets[Target_Value]),"Met","Below Target")</f>
        <v>Below Target</v>
      </c>
      <c r="V1400" t="str">
        <f>IF(tblOperations[[#This Row],[SLA_Compliance]]&gt;=_xlfn.XLOOKUP('04_References'!$A$3,tblKPITargets[KPI_Name],tblKPITargets[Target_Value]),"Met","Below Target")</f>
        <v>Below Target</v>
      </c>
      <c r="W1400" t="str">
        <f>IF(tblOperations[[#This Row],[Quality_Pass_Rate]]&gt;=_xlfn.XLOOKUP('04_References'!$A$4,tblKPITargets[KPI_Name],tblKPITargets[Target_Value]),"Met","Below Target")</f>
        <v>Met</v>
      </c>
      <c r="X1400" t="str">
        <f>IF(tblOperations[[#This Row],[Average_Completion_Days]]&lt;=_xlfn.XLOOKUP('04_References'!$A$7,tblKPITargets[KPI_Name],tblKPITargets[Target_Value]),"Met","Below Target")</f>
        <v>Below Target</v>
      </c>
      <c r="Y1400" t="str">
        <f>IF(tblOperations[[#This Row],[Closing_Backlog]]&lt;=_xlfn.XLOOKUP('04_References'!$A$8,tblKPITargets[KPI_Name],tblKPITargets[Target_Value]),"Met","Below Target")</f>
        <v>Below Target</v>
      </c>
    </row>
    <row r="1401" spans="1:25">
      <c r="A1401" s="8" t="s">
        <v>1431</v>
      </c>
      <c r="B1401" s="9">
        <v>46087</v>
      </c>
      <c r="C1401" s="4" t="s">
        <v>53</v>
      </c>
      <c r="D1401" s="4" t="s">
        <v>25</v>
      </c>
      <c r="E1401" s="4">
        <v>0</v>
      </c>
      <c r="F1401" s="4">
        <v>28</v>
      </c>
      <c r="G1401" s="4">
        <v>28</v>
      </c>
      <c r="H1401" s="4">
        <v>28</v>
      </c>
      <c r="I1401" s="4">
        <v>0</v>
      </c>
      <c r="J1401" s="4">
        <v>0</v>
      </c>
      <c r="K1401" s="4">
        <v>0</v>
      </c>
      <c r="L1401" s="4">
        <v>1.8</v>
      </c>
      <c r="M1401" s="4">
        <v>0.94899999999999995</v>
      </c>
      <c r="N1401" s="4">
        <v>0.98499999999999999</v>
      </c>
      <c r="O1401" s="4">
        <v>4.7</v>
      </c>
      <c r="P1401" s="4">
        <v>0.72699999999999998</v>
      </c>
      <c r="Q1401" s="5">
        <v>1</v>
      </c>
      <c r="R1401" s="4" t="str">
        <f>TRIM(tblOperations[[#This Row],[Region]])</f>
        <v>Wales</v>
      </c>
      <c r="S1401" s="4" t="str">
        <f>TRIM(tblOperations[[#This Row],[Team]])</f>
        <v>Workplace Projects</v>
      </c>
      <c r="T1401" s="4" t="str">
        <f>_xlfn.XLOOKUP(R1401,tblRegionReference[Region],tblRegionReference[Area],"Not Found")</f>
        <v>Wales</v>
      </c>
      <c r="U1401" s="4" t="str">
        <f>IF(tblOperations[[#This Row],[Completion_Rate]]&gt;=_xlfn.XLOOKUP("Completion Rate",tblKPITargets[KPI_Name],tblKPITargets[Target_Value]),"Met","Below Target")</f>
        <v>Met</v>
      </c>
      <c r="V1401" t="str">
        <f>IF(tblOperations[[#This Row],[SLA_Compliance]]&gt;=_xlfn.XLOOKUP('04_References'!$A$3,tblKPITargets[KPI_Name],tblKPITargets[Target_Value]),"Met","Below Target")</f>
        <v>Met</v>
      </c>
      <c r="W1401" t="str">
        <f>IF(tblOperations[[#This Row],[Quality_Pass_Rate]]&gt;=_xlfn.XLOOKUP('04_References'!$A$4,tblKPITargets[KPI_Name],tblKPITargets[Target_Value]),"Met","Below Target")</f>
        <v>Met</v>
      </c>
      <c r="X1401" t="str">
        <f>IF(tblOperations[[#This Row],[Average_Completion_Days]]&lt;=_xlfn.XLOOKUP('04_References'!$A$7,tblKPITargets[KPI_Name],tblKPITargets[Target_Value]),"Met","Below Target")</f>
        <v>Met</v>
      </c>
      <c r="Y1401" t="str">
        <f>IF(tblOperations[[#This Row],[Closing_Backlog]]&lt;=_xlfn.XLOOKUP('04_References'!$A$8,tblKPITargets[KPI_Name],tblKPITargets[Target_Value]),"Met","Below Target")</f>
        <v>Met</v>
      </c>
    </row>
    <row r="1402" spans="1:25">
      <c r="A1402" s="6" t="s">
        <v>1432</v>
      </c>
      <c r="B1402" s="7">
        <v>46089</v>
      </c>
      <c r="C1402" s="2" t="s">
        <v>18</v>
      </c>
      <c r="D1402" s="2" t="s">
        <v>19</v>
      </c>
      <c r="E1402" s="2">
        <v>168</v>
      </c>
      <c r="F1402" s="2">
        <v>33</v>
      </c>
      <c r="G1402" s="2">
        <v>201</v>
      </c>
      <c r="H1402" s="2">
        <v>34</v>
      </c>
      <c r="I1402" s="2">
        <v>167</v>
      </c>
      <c r="J1402" s="2">
        <v>0</v>
      </c>
      <c r="K1402" s="2">
        <v>0</v>
      </c>
      <c r="L1402" s="2">
        <v>8</v>
      </c>
      <c r="M1402" s="2">
        <v>0.6</v>
      </c>
      <c r="N1402" s="2">
        <v>0.98199999999999998</v>
      </c>
      <c r="O1402" s="2">
        <v>2.5</v>
      </c>
      <c r="P1402" s="2">
        <v>0.67400000000000004</v>
      </c>
      <c r="Q1402" s="3">
        <v>0.16900000000000001</v>
      </c>
      <c r="R1402" s="4" t="str">
        <f>TRIM(tblOperations[[#This Row],[Region]])</f>
        <v>Scotland</v>
      </c>
      <c r="S1402" s="4" t="str">
        <f>TRIM(tblOperations[[#This Row],[Team]])</f>
        <v>Workplace Services</v>
      </c>
      <c r="T1402" s="4" t="str">
        <f>_xlfn.XLOOKUP(R1402,tblRegionReference[Region],tblRegionReference[Area],"Not Found")</f>
        <v>North</v>
      </c>
      <c r="U1402" s="4" t="str">
        <f>IF(tblOperations[[#This Row],[Completion_Rate]]&gt;=_xlfn.XLOOKUP("Completion Rate",tblKPITargets[KPI_Name],tblKPITargets[Target_Value]),"Met","Below Target")</f>
        <v>Below Target</v>
      </c>
      <c r="V1402" t="str">
        <f>IF(tblOperations[[#This Row],[SLA_Compliance]]&gt;=_xlfn.XLOOKUP('04_References'!$A$3,tblKPITargets[KPI_Name],tblKPITargets[Target_Value]),"Met","Below Target")</f>
        <v>Below Target</v>
      </c>
      <c r="W1402" t="str">
        <f>IF(tblOperations[[#This Row],[Quality_Pass_Rate]]&gt;=_xlfn.XLOOKUP('04_References'!$A$4,tblKPITargets[KPI_Name],tblKPITargets[Target_Value]),"Met","Below Target")</f>
        <v>Met</v>
      </c>
      <c r="X1402" t="str">
        <f>IF(tblOperations[[#This Row],[Average_Completion_Days]]&lt;=_xlfn.XLOOKUP('04_References'!$A$7,tblKPITargets[KPI_Name],tblKPITargets[Target_Value]),"Met","Below Target")</f>
        <v>Below Target</v>
      </c>
      <c r="Y1402" t="str">
        <f>IF(tblOperations[[#This Row],[Closing_Backlog]]&lt;=_xlfn.XLOOKUP('04_References'!$A$8,tblKPITargets[KPI_Name],tblKPITargets[Target_Value]),"Met","Below Target")</f>
        <v>Below Target</v>
      </c>
    </row>
    <row r="1403" spans="1:25">
      <c r="A1403" s="8" t="s">
        <v>1433</v>
      </c>
      <c r="B1403" s="9">
        <v>46089</v>
      </c>
      <c r="C1403" s="4" t="s">
        <v>18</v>
      </c>
      <c r="D1403" s="4" t="s">
        <v>21</v>
      </c>
      <c r="E1403" s="4">
        <v>0</v>
      </c>
      <c r="F1403" s="4">
        <v>42</v>
      </c>
      <c r="G1403" s="4">
        <v>42</v>
      </c>
      <c r="H1403" s="4">
        <v>42</v>
      </c>
      <c r="I1403" s="4">
        <v>0</v>
      </c>
      <c r="J1403" s="4">
        <v>0</v>
      </c>
      <c r="K1403" s="4">
        <v>0</v>
      </c>
      <c r="L1403" s="4">
        <v>1.6</v>
      </c>
      <c r="M1403" s="4">
        <v>1</v>
      </c>
      <c r="N1403" s="4">
        <v>0.98699999999999999</v>
      </c>
      <c r="O1403" s="4">
        <v>4.7</v>
      </c>
      <c r="P1403" s="4">
        <v>0.68100000000000005</v>
      </c>
      <c r="Q1403" s="5">
        <v>1</v>
      </c>
      <c r="R1403" s="4" t="str">
        <f>TRIM(tblOperations[[#This Row],[Region]])</f>
        <v>Scotland</v>
      </c>
      <c r="S1403" s="4" t="str">
        <f>TRIM(tblOperations[[#This Row],[Team]])</f>
        <v>Facilities Response</v>
      </c>
      <c r="T1403" s="4" t="str">
        <f>_xlfn.XLOOKUP(R1403,tblRegionReference[Region],tblRegionReference[Area],"Not Found")</f>
        <v>North</v>
      </c>
      <c r="U1403" s="4" t="str">
        <f>IF(tblOperations[[#This Row],[Completion_Rate]]&gt;=_xlfn.XLOOKUP("Completion Rate",tblKPITargets[KPI_Name],tblKPITargets[Target_Value]),"Met","Below Target")</f>
        <v>Met</v>
      </c>
      <c r="V1403" t="str">
        <f>IF(tblOperations[[#This Row],[SLA_Compliance]]&gt;=_xlfn.XLOOKUP('04_References'!$A$3,tblKPITargets[KPI_Name],tblKPITargets[Target_Value]),"Met","Below Target")</f>
        <v>Met</v>
      </c>
      <c r="W1403" t="str">
        <f>IF(tblOperations[[#This Row],[Quality_Pass_Rate]]&gt;=_xlfn.XLOOKUP('04_References'!$A$4,tblKPITargets[KPI_Name],tblKPITargets[Target_Value]),"Met","Below Target")</f>
        <v>Met</v>
      </c>
      <c r="X1403" t="str">
        <f>IF(tblOperations[[#This Row],[Average_Completion_Days]]&lt;=_xlfn.XLOOKUP('04_References'!$A$7,tblKPITargets[KPI_Name],tblKPITargets[Target_Value]),"Met","Below Target")</f>
        <v>Met</v>
      </c>
      <c r="Y1403" t="str">
        <f>IF(tblOperations[[#This Row],[Closing_Backlog]]&lt;=_xlfn.XLOOKUP('04_References'!$A$8,tblKPITargets[KPI_Name],tblKPITargets[Target_Value]),"Met","Below Target")</f>
        <v>Met</v>
      </c>
    </row>
    <row r="1404" spans="1:25">
      <c r="A1404" s="6" t="s">
        <v>1434</v>
      </c>
      <c r="B1404" s="7">
        <v>46089</v>
      </c>
      <c r="C1404" s="2" t="s">
        <v>18</v>
      </c>
      <c r="D1404" s="2" t="s">
        <v>23</v>
      </c>
      <c r="E1404" s="2">
        <v>353</v>
      </c>
      <c r="F1404" s="2">
        <v>39</v>
      </c>
      <c r="G1404" s="2">
        <v>392</v>
      </c>
      <c r="H1404" s="2">
        <v>31</v>
      </c>
      <c r="I1404" s="2">
        <v>361</v>
      </c>
      <c r="J1404" s="2">
        <v>0</v>
      </c>
      <c r="K1404" s="2">
        <v>0</v>
      </c>
      <c r="L1404" s="2">
        <v>8</v>
      </c>
      <c r="M1404" s="2">
        <v>0.6</v>
      </c>
      <c r="N1404" s="2">
        <v>0.998</v>
      </c>
      <c r="O1404" s="2">
        <v>2.5</v>
      </c>
      <c r="P1404" s="2">
        <v>0.73799999999999999</v>
      </c>
      <c r="Q1404" s="3">
        <v>7.9000000000000001E-2</v>
      </c>
      <c r="R1404" s="4" t="str">
        <f>TRIM(tblOperations[[#This Row],[Region]])</f>
        <v>Scotland</v>
      </c>
      <c r="S1404" s="4" t="str">
        <f>TRIM(tblOperations[[#This Row],[Team]])</f>
        <v>Estates Support</v>
      </c>
      <c r="T1404" s="4" t="str">
        <f>_xlfn.XLOOKUP(R1404,tblRegionReference[Region],tblRegionReference[Area],"Not Found")</f>
        <v>North</v>
      </c>
      <c r="U1404" s="4" t="str">
        <f>IF(tblOperations[[#This Row],[Completion_Rate]]&gt;=_xlfn.XLOOKUP("Completion Rate",tblKPITargets[KPI_Name],tblKPITargets[Target_Value]),"Met","Below Target")</f>
        <v>Below Target</v>
      </c>
      <c r="V1404" t="str">
        <f>IF(tblOperations[[#This Row],[SLA_Compliance]]&gt;=_xlfn.XLOOKUP('04_References'!$A$3,tblKPITargets[KPI_Name],tblKPITargets[Target_Value]),"Met","Below Target")</f>
        <v>Below Target</v>
      </c>
      <c r="W1404" t="str">
        <f>IF(tblOperations[[#This Row],[Quality_Pass_Rate]]&gt;=_xlfn.XLOOKUP('04_References'!$A$4,tblKPITargets[KPI_Name],tblKPITargets[Target_Value]),"Met","Below Target")</f>
        <v>Met</v>
      </c>
      <c r="X1404" t="str">
        <f>IF(tblOperations[[#This Row],[Average_Completion_Days]]&lt;=_xlfn.XLOOKUP('04_References'!$A$7,tblKPITargets[KPI_Name],tblKPITargets[Target_Value]),"Met","Below Target")</f>
        <v>Below Target</v>
      </c>
      <c r="Y1404" t="str">
        <f>IF(tblOperations[[#This Row],[Closing_Backlog]]&lt;=_xlfn.XLOOKUP('04_References'!$A$8,tblKPITargets[KPI_Name],tblKPITargets[Target_Value]),"Met","Below Target")</f>
        <v>Below Target</v>
      </c>
    </row>
    <row r="1405" spans="1:25">
      <c r="A1405" s="8" t="s">
        <v>1435</v>
      </c>
      <c r="B1405" s="9">
        <v>46089</v>
      </c>
      <c r="C1405" s="4" t="s">
        <v>18</v>
      </c>
      <c r="D1405" s="4" t="s">
        <v>25</v>
      </c>
      <c r="E1405" s="4">
        <v>0</v>
      </c>
      <c r="F1405" s="4">
        <v>34</v>
      </c>
      <c r="G1405" s="4">
        <v>34</v>
      </c>
      <c r="H1405" s="4">
        <v>34</v>
      </c>
      <c r="I1405" s="4">
        <v>0</v>
      </c>
      <c r="J1405" s="4">
        <v>0</v>
      </c>
      <c r="K1405" s="4">
        <v>0</v>
      </c>
      <c r="L1405" s="4">
        <v>1.4</v>
      </c>
      <c r="M1405" s="4">
        <v>0.98599999999999999</v>
      </c>
      <c r="N1405" s="4">
        <v>0.98399999999999999</v>
      </c>
      <c r="O1405" s="4">
        <v>4.7</v>
      </c>
      <c r="P1405" s="4">
        <v>0.65900000000000003</v>
      </c>
      <c r="Q1405" s="5">
        <v>1</v>
      </c>
      <c r="R1405" s="4" t="str">
        <f>TRIM(tblOperations[[#This Row],[Region]])</f>
        <v>Scotland</v>
      </c>
      <c r="S1405" s="4" t="str">
        <f>TRIM(tblOperations[[#This Row],[Team]])</f>
        <v>Workplace Projects</v>
      </c>
      <c r="T1405" s="4" t="str">
        <f>_xlfn.XLOOKUP(R1405,tblRegionReference[Region],tblRegionReference[Area],"Not Found")</f>
        <v>North</v>
      </c>
      <c r="U1405" s="4" t="str">
        <f>IF(tblOperations[[#This Row],[Completion_Rate]]&gt;=_xlfn.XLOOKUP("Completion Rate",tblKPITargets[KPI_Name],tblKPITargets[Target_Value]),"Met","Below Target")</f>
        <v>Met</v>
      </c>
      <c r="V1405" t="str">
        <f>IF(tblOperations[[#This Row],[SLA_Compliance]]&gt;=_xlfn.XLOOKUP('04_References'!$A$3,tblKPITargets[KPI_Name],tblKPITargets[Target_Value]),"Met","Below Target")</f>
        <v>Met</v>
      </c>
      <c r="W1405" t="str">
        <f>IF(tblOperations[[#This Row],[Quality_Pass_Rate]]&gt;=_xlfn.XLOOKUP('04_References'!$A$4,tblKPITargets[KPI_Name],tblKPITargets[Target_Value]),"Met","Below Target")</f>
        <v>Met</v>
      </c>
      <c r="X1405" t="str">
        <f>IF(tblOperations[[#This Row],[Average_Completion_Days]]&lt;=_xlfn.XLOOKUP('04_References'!$A$7,tblKPITargets[KPI_Name],tblKPITargets[Target_Value]),"Met","Below Target")</f>
        <v>Met</v>
      </c>
      <c r="Y1405" t="str">
        <f>IF(tblOperations[[#This Row],[Closing_Backlog]]&lt;=_xlfn.XLOOKUP('04_References'!$A$8,tblKPITargets[KPI_Name],tblKPITargets[Target_Value]),"Met","Below Target")</f>
        <v>Met</v>
      </c>
    </row>
    <row r="1406" spans="1:25">
      <c r="A1406" s="6" t="s">
        <v>1436</v>
      </c>
      <c r="B1406" s="7">
        <v>46089</v>
      </c>
      <c r="C1406" s="2" t="s">
        <v>27</v>
      </c>
      <c r="D1406" s="2" t="s">
        <v>19</v>
      </c>
      <c r="E1406" s="2">
        <v>23</v>
      </c>
      <c r="F1406" s="2">
        <v>46</v>
      </c>
      <c r="G1406" s="2">
        <v>69</v>
      </c>
      <c r="H1406" s="2">
        <v>51</v>
      </c>
      <c r="I1406" s="2">
        <v>18</v>
      </c>
      <c r="J1406" s="2">
        <v>0</v>
      </c>
      <c r="K1406" s="2">
        <v>0</v>
      </c>
      <c r="L1406" s="2">
        <v>2.9</v>
      </c>
      <c r="M1406" s="2">
        <v>0.85499999999999998</v>
      </c>
      <c r="N1406" s="2">
        <v>1</v>
      </c>
      <c r="O1406" s="2">
        <v>4</v>
      </c>
      <c r="P1406" s="2">
        <v>0.79600000000000004</v>
      </c>
      <c r="Q1406" s="3">
        <v>0.73899999999999999</v>
      </c>
      <c r="R1406" s="4" t="str">
        <f>TRIM(tblOperations[[#This Row],[Region]])</f>
        <v>North East</v>
      </c>
      <c r="S1406" s="4" t="str">
        <f>TRIM(tblOperations[[#This Row],[Team]])</f>
        <v>Workplace Services</v>
      </c>
      <c r="T1406" s="4" t="str">
        <f>_xlfn.XLOOKUP(R1406,tblRegionReference[Region],tblRegionReference[Area],"Not Found")</f>
        <v>North</v>
      </c>
      <c r="U1406" s="4" t="str">
        <f>IF(tblOperations[[#This Row],[Completion_Rate]]&gt;=_xlfn.XLOOKUP("Completion Rate",tblKPITargets[KPI_Name],tblKPITargets[Target_Value]),"Met","Below Target")</f>
        <v>Below Target</v>
      </c>
      <c r="V1406" t="str">
        <f>IF(tblOperations[[#This Row],[SLA_Compliance]]&gt;=_xlfn.XLOOKUP('04_References'!$A$3,tblKPITargets[KPI_Name],tblKPITargets[Target_Value]),"Met","Below Target")</f>
        <v>Below Target</v>
      </c>
      <c r="W1406" t="str">
        <f>IF(tblOperations[[#This Row],[Quality_Pass_Rate]]&gt;=_xlfn.XLOOKUP('04_References'!$A$4,tblKPITargets[KPI_Name],tblKPITargets[Target_Value]),"Met","Below Target")</f>
        <v>Met</v>
      </c>
      <c r="X1406" t="str">
        <f>IF(tblOperations[[#This Row],[Average_Completion_Days]]&lt;=_xlfn.XLOOKUP('04_References'!$A$7,tblKPITargets[KPI_Name],tblKPITargets[Target_Value]),"Met","Below Target")</f>
        <v>Met</v>
      </c>
      <c r="Y1406" t="str">
        <f>IF(tblOperations[[#This Row],[Closing_Backlog]]&lt;=_xlfn.XLOOKUP('04_References'!$A$8,tblKPITargets[KPI_Name],tblKPITargets[Target_Value]),"Met","Below Target")</f>
        <v>Below Target</v>
      </c>
    </row>
    <row r="1407" spans="1:25">
      <c r="A1407" s="8" t="s">
        <v>1437</v>
      </c>
      <c r="B1407" s="9">
        <v>46089</v>
      </c>
      <c r="C1407" s="4" t="s">
        <v>27</v>
      </c>
      <c r="D1407" s="4" t="s">
        <v>21</v>
      </c>
      <c r="E1407" s="4">
        <v>0</v>
      </c>
      <c r="F1407" s="4">
        <v>45</v>
      </c>
      <c r="G1407" s="4">
        <v>45</v>
      </c>
      <c r="H1407" s="4">
        <v>45</v>
      </c>
      <c r="I1407" s="4">
        <v>0</v>
      </c>
      <c r="J1407" s="4">
        <v>0</v>
      </c>
      <c r="K1407" s="4">
        <v>0</v>
      </c>
      <c r="L1407" s="4">
        <v>1.2</v>
      </c>
      <c r="M1407" s="4">
        <v>1</v>
      </c>
      <c r="N1407" s="4">
        <v>0.999</v>
      </c>
      <c r="O1407" s="4">
        <v>4.5</v>
      </c>
      <c r="P1407" s="4">
        <v>0.68100000000000005</v>
      </c>
      <c r="Q1407" s="5">
        <v>1</v>
      </c>
      <c r="R1407" s="4" t="str">
        <f>TRIM(tblOperations[[#This Row],[Region]])</f>
        <v>North East</v>
      </c>
      <c r="S1407" s="4" t="str">
        <f>TRIM(tblOperations[[#This Row],[Team]])</f>
        <v>Facilities Response</v>
      </c>
      <c r="T1407" s="4" t="str">
        <f>_xlfn.XLOOKUP(R1407,tblRegionReference[Region],tblRegionReference[Area],"Not Found")</f>
        <v>North</v>
      </c>
      <c r="U1407" s="4" t="str">
        <f>IF(tblOperations[[#This Row],[Completion_Rate]]&gt;=_xlfn.XLOOKUP("Completion Rate",tblKPITargets[KPI_Name],tblKPITargets[Target_Value]),"Met","Below Target")</f>
        <v>Met</v>
      </c>
      <c r="V1407" t="str">
        <f>IF(tblOperations[[#This Row],[SLA_Compliance]]&gt;=_xlfn.XLOOKUP('04_References'!$A$3,tblKPITargets[KPI_Name],tblKPITargets[Target_Value]),"Met","Below Target")</f>
        <v>Met</v>
      </c>
      <c r="W1407" t="str">
        <f>IF(tblOperations[[#This Row],[Quality_Pass_Rate]]&gt;=_xlfn.XLOOKUP('04_References'!$A$4,tblKPITargets[KPI_Name],tblKPITargets[Target_Value]),"Met","Below Target")</f>
        <v>Met</v>
      </c>
      <c r="X1407" t="str">
        <f>IF(tblOperations[[#This Row],[Average_Completion_Days]]&lt;=_xlfn.XLOOKUP('04_References'!$A$7,tblKPITargets[KPI_Name],tblKPITargets[Target_Value]),"Met","Below Target")</f>
        <v>Met</v>
      </c>
      <c r="Y1407" t="str">
        <f>IF(tblOperations[[#This Row],[Closing_Backlog]]&lt;=_xlfn.XLOOKUP('04_References'!$A$8,tblKPITargets[KPI_Name],tblKPITargets[Target_Value]),"Met","Below Target")</f>
        <v>Met</v>
      </c>
    </row>
    <row r="1408" spans="1:25">
      <c r="A1408" s="6" t="s">
        <v>1438</v>
      </c>
      <c r="B1408" s="7">
        <v>46089</v>
      </c>
      <c r="C1408" s="2" t="s">
        <v>27</v>
      </c>
      <c r="D1408" s="2" t="s">
        <v>23</v>
      </c>
      <c r="E1408" s="2">
        <v>942</v>
      </c>
      <c r="F1408" s="2">
        <v>42</v>
      </c>
      <c r="G1408" s="2">
        <v>984</v>
      </c>
      <c r="H1408" s="2">
        <v>25</v>
      </c>
      <c r="I1408" s="2">
        <v>959</v>
      </c>
      <c r="J1408" s="2">
        <v>0</v>
      </c>
      <c r="K1408" s="2">
        <v>0</v>
      </c>
      <c r="L1408" s="2">
        <v>8</v>
      </c>
      <c r="M1408" s="2">
        <v>0.6</v>
      </c>
      <c r="N1408" s="2">
        <v>0.98599999999999999</v>
      </c>
      <c r="O1408" s="2">
        <v>2.5</v>
      </c>
      <c r="P1408" s="2">
        <v>0.67200000000000004</v>
      </c>
      <c r="Q1408" s="3">
        <v>2.5000000000000001E-2</v>
      </c>
      <c r="R1408" s="4" t="str">
        <f>TRIM(tblOperations[[#This Row],[Region]])</f>
        <v>North East</v>
      </c>
      <c r="S1408" s="4" t="str">
        <f>TRIM(tblOperations[[#This Row],[Team]])</f>
        <v>Estates Support</v>
      </c>
      <c r="T1408" s="4" t="str">
        <f>_xlfn.XLOOKUP(R1408,tblRegionReference[Region],tblRegionReference[Area],"Not Found")</f>
        <v>North</v>
      </c>
      <c r="U1408" s="4" t="str">
        <f>IF(tblOperations[[#This Row],[Completion_Rate]]&gt;=_xlfn.XLOOKUP("Completion Rate",tblKPITargets[KPI_Name],tblKPITargets[Target_Value]),"Met","Below Target")</f>
        <v>Below Target</v>
      </c>
      <c r="V1408" t="str">
        <f>IF(tblOperations[[#This Row],[SLA_Compliance]]&gt;=_xlfn.XLOOKUP('04_References'!$A$3,tblKPITargets[KPI_Name],tblKPITargets[Target_Value]),"Met","Below Target")</f>
        <v>Below Target</v>
      </c>
      <c r="W1408" t="str">
        <f>IF(tblOperations[[#This Row],[Quality_Pass_Rate]]&gt;=_xlfn.XLOOKUP('04_References'!$A$4,tblKPITargets[KPI_Name],tblKPITargets[Target_Value]),"Met","Below Target")</f>
        <v>Met</v>
      </c>
      <c r="X1408" t="str">
        <f>IF(tblOperations[[#This Row],[Average_Completion_Days]]&lt;=_xlfn.XLOOKUP('04_References'!$A$7,tblKPITargets[KPI_Name],tblKPITargets[Target_Value]),"Met","Below Target")</f>
        <v>Below Target</v>
      </c>
      <c r="Y1408" t="str">
        <f>IF(tblOperations[[#This Row],[Closing_Backlog]]&lt;=_xlfn.XLOOKUP('04_References'!$A$8,tblKPITargets[KPI_Name],tblKPITargets[Target_Value]),"Met","Below Target")</f>
        <v>Below Target</v>
      </c>
    </row>
    <row r="1409" spans="1:25">
      <c r="A1409" s="8" t="s">
        <v>1439</v>
      </c>
      <c r="B1409" s="9">
        <v>46089</v>
      </c>
      <c r="C1409" s="4" t="s">
        <v>27</v>
      </c>
      <c r="D1409" s="4" t="s">
        <v>25</v>
      </c>
      <c r="E1409" s="4">
        <v>74</v>
      </c>
      <c r="F1409" s="4">
        <v>26</v>
      </c>
      <c r="G1409" s="4">
        <v>100</v>
      </c>
      <c r="H1409" s="4">
        <v>25</v>
      </c>
      <c r="I1409" s="4">
        <v>75</v>
      </c>
      <c r="J1409" s="4">
        <v>0</v>
      </c>
      <c r="K1409" s="4">
        <v>0</v>
      </c>
      <c r="L1409" s="4">
        <v>8</v>
      </c>
      <c r="M1409" s="4">
        <v>0.6</v>
      </c>
      <c r="N1409" s="4">
        <v>1</v>
      </c>
      <c r="O1409" s="4">
        <v>2.5</v>
      </c>
      <c r="P1409" s="4">
        <v>0.73199999999999998</v>
      </c>
      <c r="Q1409" s="5">
        <v>0.25</v>
      </c>
      <c r="R1409" s="4" t="str">
        <f>TRIM(tblOperations[[#This Row],[Region]])</f>
        <v>North East</v>
      </c>
      <c r="S1409" s="4" t="str">
        <f>TRIM(tblOperations[[#This Row],[Team]])</f>
        <v>Workplace Projects</v>
      </c>
      <c r="T1409" s="4" t="str">
        <f>_xlfn.XLOOKUP(R1409,tblRegionReference[Region],tblRegionReference[Area],"Not Found")</f>
        <v>North</v>
      </c>
      <c r="U1409" s="4" t="str">
        <f>IF(tblOperations[[#This Row],[Completion_Rate]]&gt;=_xlfn.XLOOKUP("Completion Rate",tblKPITargets[KPI_Name],tblKPITargets[Target_Value]),"Met","Below Target")</f>
        <v>Below Target</v>
      </c>
      <c r="V1409" t="str">
        <f>IF(tblOperations[[#This Row],[SLA_Compliance]]&gt;=_xlfn.XLOOKUP('04_References'!$A$3,tblKPITargets[KPI_Name],tblKPITargets[Target_Value]),"Met","Below Target")</f>
        <v>Below Target</v>
      </c>
      <c r="W1409" t="str">
        <f>IF(tblOperations[[#This Row],[Quality_Pass_Rate]]&gt;=_xlfn.XLOOKUP('04_References'!$A$4,tblKPITargets[KPI_Name],tblKPITargets[Target_Value]),"Met","Below Target")</f>
        <v>Met</v>
      </c>
      <c r="X1409" t="str">
        <f>IF(tblOperations[[#This Row],[Average_Completion_Days]]&lt;=_xlfn.XLOOKUP('04_References'!$A$7,tblKPITargets[KPI_Name],tblKPITargets[Target_Value]),"Met","Below Target")</f>
        <v>Below Target</v>
      </c>
      <c r="Y1409" t="str">
        <f>IF(tblOperations[[#This Row],[Closing_Backlog]]&lt;=_xlfn.XLOOKUP('04_References'!$A$8,tblKPITargets[KPI_Name],tblKPITargets[Target_Value]),"Met","Below Target")</f>
        <v>Below Target</v>
      </c>
    </row>
    <row r="1410" spans="1:25">
      <c r="A1410" s="6" t="s">
        <v>1440</v>
      </c>
      <c r="B1410" s="7">
        <v>46089</v>
      </c>
      <c r="C1410" s="2" t="s">
        <v>32</v>
      </c>
      <c r="D1410" s="2" t="s">
        <v>19</v>
      </c>
      <c r="E1410" s="2">
        <v>427</v>
      </c>
      <c r="F1410" s="2">
        <v>27</v>
      </c>
      <c r="G1410" s="2">
        <v>454</v>
      </c>
      <c r="H1410" s="2">
        <v>35</v>
      </c>
      <c r="I1410" s="2">
        <v>419</v>
      </c>
      <c r="J1410" s="2">
        <v>0</v>
      </c>
      <c r="K1410" s="2">
        <v>0</v>
      </c>
      <c r="L1410" s="2">
        <v>8</v>
      </c>
      <c r="M1410" s="2">
        <v>0.6</v>
      </c>
      <c r="N1410" s="2">
        <v>1</v>
      </c>
      <c r="O1410" s="2">
        <v>2.5</v>
      </c>
      <c r="P1410" s="2">
        <v>0.81899999999999995</v>
      </c>
      <c r="Q1410" s="3">
        <v>7.6999999999999999E-2</v>
      </c>
      <c r="R1410" s="4" t="str">
        <f>TRIM(tblOperations[[#This Row],[Region]])</f>
        <v>North West</v>
      </c>
      <c r="S1410" s="4" t="str">
        <f>TRIM(tblOperations[[#This Row],[Team]])</f>
        <v>Workplace Services</v>
      </c>
      <c r="T1410" s="4" t="str">
        <f>_xlfn.XLOOKUP(R1410,tblRegionReference[Region],tblRegionReference[Area],"Not Found")</f>
        <v>North</v>
      </c>
      <c r="U1410" s="4" t="str">
        <f>IF(tblOperations[[#This Row],[Completion_Rate]]&gt;=_xlfn.XLOOKUP("Completion Rate",tblKPITargets[KPI_Name],tblKPITargets[Target_Value]),"Met","Below Target")</f>
        <v>Below Target</v>
      </c>
      <c r="V1410" t="str">
        <f>IF(tblOperations[[#This Row],[SLA_Compliance]]&gt;=_xlfn.XLOOKUP('04_References'!$A$3,tblKPITargets[KPI_Name],tblKPITargets[Target_Value]),"Met","Below Target")</f>
        <v>Below Target</v>
      </c>
      <c r="W1410" t="str">
        <f>IF(tblOperations[[#This Row],[Quality_Pass_Rate]]&gt;=_xlfn.XLOOKUP('04_References'!$A$4,tblKPITargets[KPI_Name],tblKPITargets[Target_Value]),"Met","Below Target")</f>
        <v>Met</v>
      </c>
      <c r="X1410" t="str">
        <f>IF(tblOperations[[#This Row],[Average_Completion_Days]]&lt;=_xlfn.XLOOKUP('04_References'!$A$7,tblKPITargets[KPI_Name],tblKPITargets[Target_Value]),"Met","Below Target")</f>
        <v>Below Target</v>
      </c>
      <c r="Y1410" t="str">
        <f>IF(tblOperations[[#This Row],[Closing_Backlog]]&lt;=_xlfn.XLOOKUP('04_References'!$A$8,tblKPITargets[KPI_Name],tblKPITargets[Target_Value]),"Met","Below Target")</f>
        <v>Below Target</v>
      </c>
    </row>
    <row r="1411" spans="1:25">
      <c r="A1411" s="8" t="s">
        <v>1441</v>
      </c>
      <c r="B1411" s="9">
        <v>46089</v>
      </c>
      <c r="C1411" s="4" t="s">
        <v>32</v>
      </c>
      <c r="D1411" s="4" t="s">
        <v>21</v>
      </c>
      <c r="E1411" s="4">
        <v>967</v>
      </c>
      <c r="F1411" s="4">
        <v>33</v>
      </c>
      <c r="G1411" s="4">
        <v>1000</v>
      </c>
      <c r="H1411" s="4">
        <v>24</v>
      </c>
      <c r="I1411" s="4">
        <v>976</v>
      </c>
      <c r="J1411" s="4">
        <v>0</v>
      </c>
      <c r="K1411" s="4">
        <v>0</v>
      </c>
      <c r="L1411" s="4">
        <v>8</v>
      </c>
      <c r="M1411" s="4">
        <v>0.6</v>
      </c>
      <c r="N1411" s="4">
        <v>0.97599999999999998</v>
      </c>
      <c r="O1411" s="4">
        <v>2.5</v>
      </c>
      <c r="P1411" s="4">
        <v>0.73699999999999999</v>
      </c>
      <c r="Q1411" s="5">
        <v>2.4E-2</v>
      </c>
      <c r="R1411" s="4" t="str">
        <f>TRIM(tblOperations[[#This Row],[Region]])</f>
        <v>North West</v>
      </c>
      <c r="S1411" s="4" t="str">
        <f>TRIM(tblOperations[[#This Row],[Team]])</f>
        <v>Facilities Response</v>
      </c>
      <c r="T1411" s="4" t="str">
        <f>_xlfn.XLOOKUP(R1411,tblRegionReference[Region],tblRegionReference[Area],"Not Found")</f>
        <v>North</v>
      </c>
      <c r="U1411" s="4" t="str">
        <f>IF(tblOperations[[#This Row],[Completion_Rate]]&gt;=_xlfn.XLOOKUP("Completion Rate",tblKPITargets[KPI_Name],tblKPITargets[Target_Value]),"Met","Below Target")</f>
        <v>Below Target</v>
      </c>
      <c r="V1411" t="str">
        <f>IF(tblOperations[[#This Row],[SLA_Compliance]]&gt;=_xlfn.XLOOKUP('04_References'!$A$3,tblKPITargets[KPI_Name],tblKPITargets[Target_Value]),"Met","Below Target")</f>
        <v>Below Target</v>
      </c>
      <c r="W1411" t="str">
        <f>IF(tblOperations[[#This Row],[Quality_Pass_Rate]]&gt;=_xlfn.XLOOKUP('04_References'!$A$4,tblKPITargets[KPI_Name],tblKPITargets[Target_Value]),"Met","Below Target")</f>
        <v>Met</v>
      </c>
      <c r="X1411" t="str">
        <f>IF(tblOperations[[#This Row],[Average_Completion_Days]]&lt;=_xlfn.XLOOKUP('04_References'!$A$7,tblKPITargets[KPI_Name],tblKPITargets[Target_Value]),"Met","Below Target")</f>
        <v>Below Target</v>
      </c>
      <c r="Y1411" t="str">
        <f>IF(tblOperations[[#This Row],[Closing_Backlog]]&lt;=_xlfn.XLOOKUP('04_References'!$A$8,tblKPITargets[KPI_Name],tblKPITargets[Target_Value]),"Met","Below Target")</f>
        <v>Below Target</v>
      </c>
    </row>
    <row r="1412" spans="1:25">
      <c r="A1412" s="6" t="s">
        <v>1442</v>
      </c>
      <c r="B1412" s="7">
        <v>46089</v>
      </c>
      <c r="C1412" s="2" t="s">
        <v>32</v>
      </c>
      <c r="D1412" s="2" t="s">
        <v>23</v>
      </c>
      <c r="E1412" s="2">
        <v>1119</v>
      </c>
      <c r="F1412" s="2">
        <v>45</v>
      </c>
      <c r="G1412" s="2">
        <v>1164</v>
      </c>
      <c r="H1412" s="2">
        <v>21</v>
      </c>
      <c r="I1412" s="2">
        <v>1143</v>
      </c>
      <c r="J1412" s="2">
        <v>1</v>
      </c>
      <c r="K1412" s="2">
        <v>0</v>
      </c>
      <c r="L1412" s="2">
        <v>8</v>
      </c>
      <c r="M1412" s="2">
        <v>0.6</v>
      </c>
      <c r="N1412" s="2">
        <v>0.95399999999999996</v>
      </c>
      <c r="O1412" s="2">
        <v>2.5</v>
      </c>
      <c r="P1412" s="2">
        <v>0.64500000000000002</v>
      </c>
      <c r="Q1412" s="3">
        <v>1.7999999999999999E-2</v>
      </c>
      <c r="R1412" s="4" t="str">
        <f>TRIM(tblOperations[[#This Row],[Region]])</f>
        <v>North West</v>
      </c>
      <c r="S1412" s="4" t="str">
        <f>TRIM(tblOperations[[#This Row],[Team]])</f>
        <v>Estates Support</v>
      </c>
      <c r="T1412" s="4" t="str">
        <f>_xlfn.XLOOKUP(R1412,tblRegionReference[Region],tblRegionReference[Area],"Not Found")</f>
        <v>North</v>
      </c>
      <c r="U1412" s="4" t="str">
        <f>IF(tblOperations[[#This Row],[Completion_Rate]]&gt;=_xlfn.XLOOKUP("Completion Rate",tblKPITargets[KPI_Name],tblKPITargets[Target_Value]),"Met","Below Target")</f>
        <v>Below Target</v>
      </c>
      <c r="V1412" t="str">
        <f>IF(tblOperations[[#This Row],[SLA_Compliance]]&gt;=_xlfn.XLOOKUP('04_References'!$A$3,tblKPITargets[KPI_Name],tblKPITargets[Target_Value]),"Met","Below Target")</f>
        <v>Below Target</v>
      </c>
      <c r="W1412" t="str">
        <f>IF(tblOperations[[#This Row],[Quality_Pass_Rate]]&gt;=_xlfn.XLOOKUP('04_References'!$A$4,tblKPITargets[KPI_Name],tblKPITargets[Target_Value]),"Met","Below Target")</f>
        <v>Met</v>
      </c>
      <c r="X1412" t="str">
        <f>IF(tblOperations[[#This Row],[Average_Completion_Days]]&lt;=_xlfn.XLOOKUP('04_References'!$A$7,tblKPITargets[KPI_Name],tblKPITargets[Target_Value]),"Met","Below Target")</f>
        <v>Below Target</v>
      </c>
      <c r="Y1412" t="str">
        <f>IF(tblOperations[[#This Row],[Closing_Backlog]]&lt;=_xlfn.XLOOKUP('04_References'!$A$8,tblKPITargets[KPI_Name],tblKPITargets[Target_Value]),"Met","Below Target")</f>
        <v>Below Target</v>
      </c>
    </row>
    <row r="1413" spans="1:25">
      <c r="A1413" s="8" t="s">
        <v>1443</v>
      </c>
      <c r="B1413" s="9">
        <v>46089</v>
      </c>
      <c r="C1413" s="4" t="s">
        <v>32</v>
      </c>
      <c r="D1413" s="4" t="s">
        <v>25</v>
      </c>
      <c r="E1413" s="4">
        <v>0</v>
      </c>
      <c r="F1413" s="4">
        <v>15</v>
      </c>
      <c r="G1413" s="4">
        <v>15</v>
      </c>
      <c r="H1413" s="4">
        <v>15</v>
      </c>
      <c r="I1413" s="4">
        <v>0</v>
      </c>
      <c r="J1413" s="4">
        <v>0</v>
      </c>
      <c r="K1413" s="4">
        <v>0</v>
      </c>
      <c r="L1413" s="4">
        <v>1.7</v>
      </c>
      <c r="M1413" s="4">
        <v>1</v>
      </c>
      <c r="N1413" s="4">
        <v>0.98099999999999998</v>
      </c>
      <c r="O1413" s="4">
        <v>4.4000000000000004</v>
      </c>
      <c r="P1413" s="4">
        <v>0.752</v>
      </c>
      <c r="Q1413" s="5">
        <v>1</v>
      </c>
      <c r="R1413" s="4" t="str">
        <f>TRIM(tblOperations[[#This Row],[Region]])</f>
        <v>North West</v>
      </c>
      <c r="S1413" s="4" t="str">
        <f>TRIM(tblOperations[[#This Row],[Team]])</f>
        <v>Workplace Projects</v>
      </c>
      <c r="T1413" s="4" t="str">
        <f>_xlfn.XLOOKUP(R1413,tblRegionReference[Region],tblRegionReference[Area],"Not Found")</f>
        <v>North</v>
      </c>
      <c r="U1413" s="4" t="str">
        <f>IF(tblOperations[[#This Row],[Completion_Rate]]&gt;=_xlfn.XLOOKUP("Completion Rate",tblKPITargets[KPI_Name],tblKPITargets[Target_Value]),"Met","Below Target")</f>
        <v>Met</v>
      </c>
      <c r="V1413" t="str">
        <f>IF(tblOperations[[#This Row],[SLA_Compliance]]&gt;=_xlfn.XLOOKUP('04_References'!$A$3,tblKPITargets[KPI_Name],tblKPITargets[Target_Value]),"Met","Below Target")</f>
        <v>Met</v>
      </c>
      <c r="W1413" t="str">
        <f>IF(tblOperations[[#This Row],[Quality_Pass_Rate]]&gt;=_xlfn.XLOOKUP('04_References'!$A$4,tblKPITargets[KPI_Name],tblKPITargets[Target_Value]),"Met","Below Target")</f>
        <v>Met</v>
      </c>
      <c r="X1413" t="str">
        <f>IF(tblOperations[[#This Row],[Average_Completion_Days]]&lt;=_xlfn.XLOOKUP('04_References'!$A$7,tblKPITargets[KPI_Name],tblKPITargets[Target_Value]),"Met","Below Target")</f>
        <v>Met</v>
      </c>
      <c r="Y1413" t="str">
        <f>IF(tblOperations[[#This Row],[Closing_Backlog]]&lt;=_xlfn.XLOOKUP('04_References'!$A$8,tblKPITargets[KPI_Name],tblKPITargets[Target_Value]),"Met","Below Target")</f>
        <v>Met</v>
      </c>
    </row>
    <row r="1414" spans="1:25">
      <c r="A1414" s="6" t="s">
        <v>1444</v>
      </c>
      <c r="B1414" s="7">
        <v>46089</v>
      </c>
      <c r="C1414" s="2" t="s">
        <v>37</v>
      </c>
      <c r="D1414" s="2" t="s">
        <v>19</v>
      </c>
      <c r="E1414" s="2">
        <v>2</v>
      </c>
      <c r="F1414" s="2">
        <v>50</v>
      </c>
      <c r="G1414" s="2">
        <v>52</v>
      </c>
      <c r="H1414" s="2">
        <v>52</v>
      </c>
      <c r="I1414" s="2">
        <v>0</v>
      </c>
      <c r="J1414" s="2">
        <v>0</v>
      </c>
      <c r="K1414" s="2">
        <v>0</v>
      </c>
      <c r="L1414" s="2">
        <v>1.7</v>
      </c>
      <c r="M1414" s="2">
        <v>1</v>
      </c>
      <c r="N1414" s="2">
        <v>0.96399999999999997</v>
      </c>
      <c r="O1414" s="2">
        <v>4.5</v>
      </c>
      <c r="P1414" s="2">
        <v>0.747</v>
      </c>
      <c r="Q1414" s="3">
        <v>1</v>
      </c>
      <c r="R1414" s="4" t="str">
        <f>TRIM(tblOperations[[#This Row],[Region]])</f>
        <v>Midlands</v>
      </c>
      <c r="S1414" s="4" t="str">
        <f>TRIM(tblOperations[[#This Row],[Team]])</f>
        <v>Workplace Services</v>
      </c>
      <c r="T1414" s="4" t="str">
        <f>_xlfn.XLOOKUP(R1414,tblRegionReference[Region],tblRegionReference[Area],"Not Found")</f>
        <v>Central</v>
      </c>
      <c r="U1414" s="4" t="str">
        <f>IF(tblOperations[[#This Row],[Completion_Rate]]&gt;=_xlfn.XLOOKUP("Completion Rate",tblKPITargets[KPI_Name],tblKPITargets[Target_Value]),"Met","Below Target")</f>
        <v>Met</v>
      </c>
      <c r="V1414" t="str">
        <f>IF(tblOperations[[#This Row],[SLA_Compliance]]&gt;=_xlfn.XLOOKUP('04_References'!$A$3,tblKPITargets[KPI_Name],tblKPITargets[Target_Value]),"Met","Below Target")</f>
        <v>Met</v>
      </c>
      <c r="W1414" t="str">
        <f>IF(tblOperations[[#This Row],[Quality_Pass_Rate]]&gt;=_xlfn.XLOOKUP('04_References'!$A$4,tblKPITargets[KPI_Name],tblKPITargets[Target_Value]),"Met","Below Target")</f>
        <v>Met</v>
      </c>
      <c r="X1414" t="str">
        <f>IF(tblOperations[[#This Row],[Average_Completion_Days]]&lt;=_xlfn.XLOOKUP('04_References'!$A$7,tblKPITargets[KPI_Name],tblKPITargets[Target_Value]),"Met","Below Target")</f>
        <v>Met</v>
      </c>
      <c r="Y1414" t="str">
        <f>IF(tblOperations[[#This Row],[Closing_Backlog]]&lt;=_xlfn.XLOOKUP('04_References'!$A$8,tblKPITargets[KPI_Name],tblKPITargets[Target_Value]),"Met","Below Target")</f>
        <v>Met</v>
      </c>
    </row>
    <row r="1415" spans="1:25">
      <c r="A1415" s="8" t="s">
        <v>1445</v>
      </c>
      <c r="B1415" s="9">
        <v>46089</v>
      </c>
      <c r="C1415" s="4" t="s">
        <v>37</v>
      </c>
      <c r="D1415" s="4" t="s">
        <v>21</v>
      </c>
      <c r="E1415" s="4">
        <v>518</v>
      </c>
      <c r="F1415" s="4">
        <v>29</v>
      </c>
      <c r="G1415" s="4">
        <v>547</v>
      </c>
      <c r="H1415" s="4">
        <v>39</v>
      </c>
      <c r="I1415" s="4">
        <v>508</v>
      </c>
      <c r="J1415" s="4">
        <v>0</v>
      </c>
      <c r="K1415" s="4">
        <v>0</v>
      </c>
      <c r="L1415" s="4">
        <v>8</v>
      </c>
      <c r="M1415" s="4">
        <v>0.6</v>
      </c>
      <c r="N1415" s="4">
        <v>0.97099999999999997</v>
      </c>
      <c r="O1415" s="4">
        <v>2.5</v>
      </c>
      <c r="P1415" s="4">
        <v>0.75600000000000001</v>
      </c>
      <c r="Q1415" s="5">
        <v>7.0999999999999994E-2</v>
      </c>
      <c r="R1415" s="4" t="str">
        <f>TRIM(tblOperations[[#This Row],[Region]])</f>
        <v>Midlands</v>
      </c>
      <c r="S1415" s="4" t="str">
        <f>TRIM(tblOperations[[#This Row],[Team]])</f>
        <v>Facilities Response</v>
      </c>
      <c r="T1415" s="4" t="str">
        <f>_xlfn.XLOOKUP(R1415,tblRegionReference[Region],tblRegionReference[Area],"Not Found")</f>
        <v>Central</v>
      </c>
      <c r="U1415" s="4" t="str">
        <f>IF(tblOperations[[#This Row],[Completion_Rate]]&gt;=_xlfn.XLOOKUP("Completion Rate",tblKPITargets[KPI_Name],tblKPITargets[Target_Value]),"Met","Below Target")</f>
        <v>Below Target</v>
      </c>
      <c r="V1415" t="str">
        <f>IF(tblOperations[[#This Row],[SLA_Compliance]]&gt;=_xlfn.XLOOKUP('04_References'!$A$3,tblKPITargets[KPI_Name],tblKPITargets[Target_Value]),"Met","Below Target")</f>
        <v>Below Target</v>
      </c>
      <c r="W1415" t="str">
        <f>IF(tblOperations[[#This Row],[Quality_Pass_Rate]]&gt;=_xlfn.XLOOKUP('04_References'!$A$4,tblKPITargets[KPI_Name],tblKPITargets[Target_Value]),"Met","Below Target")</f>
        <v>Met</v>
      </c>
      <c r="X1415" t="str">
        <f>IF(tblOperations[[#This Row],[Average_Completion_Days]]&lt;=_xlfn.XLOOKUP('04_References'!$A$7,tblKPITargets[KPI_Name],tblKPITargets[Target_Value]),"Met","Below Target")</f>
        <v>Below Target</v>
      </c>
      <c r="Y1415" t="str">
        <f>IF(tblOperations[[#This Row],[Closing_Backlog]]&lt;=_xlfn.XLOOKUP('04_References'!$A$8,tblKPITargets[KPI_Name],tblKPITargets[Target_Value]),"Met","Below Target")</f>
        <v>Below Target</v>
      </c>
    </row>
    <row r="1416" spans="1:25">
      <c r="A1416" s="6" t="s">
        <v>1446</v>
      </c>
      <c r="B1416" s="7">
        <v>46089</v>
      </c>
      <c r="C1416" s="2" t="s">
        <v>37</v>
      </c>
      <c r="D1416" s="2" t="s">
        <v>23</v>
      </c>
      <c r="E1416" s="2">
        <v>281</v>
      </c>
      <c r="F1416" s="2">
        <v>34</v>
      </c>
      <c r="G1416" s="2">
        <v>315</v>
      </c>
      <c r="H1416" s="2">
        <v>28</v>
      </c>
      <c r="I1416" s="2">
        <v>287</v>
      </c>
      <c r="J1416" s="2">
        <v>0</v>
      </c>
      <c r="K1416" s="2">
        <v>0</v>
      </c>
      <c r="L1416" s="2">
        <v>8</v>
      </c>
      <c r="M1416" s="2">
        <v>0.6</v>
      </c>
      <c r="N1416" s="2">
        <v>0.96699999999999997</v>
      </c>
      <c r="O1416" s="2">
        <v>2.5</v>
      </c>
      <c r="P1416" s="2">
        <v>0.65400000000000003</v>
      </c>
      <c r="Q1416" s="3">
        <v>8.8999999999999996E-2</v>
      </c>
      <c r="R1416" s="4" t="str">
        <f>TRIM(tblOperations[[#This Row],[Region]])</f>
        <v>Midlands</v>
      </c>
      <c r="S1416" s="4" t="str">
        <f>TRIM(tblOperations[[#This Row],[Team]])</f>
        <v>Estates Support</v>
      </c>
      <c r="T1416" s="4" t="str">
        <f>_xlfn.XLOOKUP(R1416,tblRegionReference[Region],tblRegionReference[Area],"Not Found")</f>
        <v>Central</v>
      </c>
      <c r="U1416" s="4" t="str">
        <f>IF(tblOperations[[#This Row],[Completion_Rate]]&gt;=_xlfn.XLOOKUP("Completion Rate",tblKPITargets[KPI_Name],tblKPITargets[Target_Value]),"Met","Below Target")</f>
        <v>Below Target</v>
      </c>
      <c r="V1416" t="str">
        <f>IF(tblOperations[[#This Row],[SLA_Compliance]]&gt;=_xlfn.XLOOKUP('04_References'!$A$3,tblKPITargets[KPI_Name],tblKPITargets[Target_Value]),"Met","Below Target")</f>
        <v>Below Target</v>
      </c>
      <c r="W1416" t="str">
        <f>IF(tblOperations[[#This Row],[Quality_Pass_Rate]]&gt;=_xlfn.XLOOKUP('04_References'!$A$4,tblKPITargets[KPI_Name],tblKPITargets[Target_Value]),"Met","Below Target")</f>
        <v>Met</v>
      </c>
      <c r="X1416" t="str">
        <f>IF(tblOperations[[#This Row],[Average_Completion_Days]]&lt;=_xlfn.XLOOKUP('04_References'!$A$7,tblKPITargets[KPI_Name],tblKPITargets[Target_Value]),"Met","Below Target")</f>
        <v>Below Target</v>
      </c>
      <c r="Y1416" t="str">
        <f>IF(tblOperations[[#This Row],[Closing_Backlog]]&lt;=_xlfn.XLOOKUP('04_References'!$A$8,tblKPITargets[KPI_Name],tblKPITargets[Target_Value]),"Met","Below Target")</f>
        <v>Below Target</v>
      </c>
    </row>
    <row r="1417" spans="1:25">
      <c r="A1417" s="8" t="s">
        <v>1447</v>
      </c>
      <c r="B1417" s="9">
        <v>46089</v>
      </c>
      <c r="C1417" s="4" t="s">
        <v>37</v>
      </c>
      <c r="D1417" s="4" t="s">
        <v>25</v>
      </c>
      <c r="E1417" s="4">
        <v>0</v>
      </c>
      <c r="F1417" s="4">
        <v>26</v>
      </c>
      <c r="G1417" s="4">
        <v>26</v>
      </c>
      <c r="H1417" s="4">
        <v>26</v>
      </c>
      <c r="I1417" s="4">
        <v>0</v>
      </c>
      <c r="J1417" s="4">
        <v>0</v>
      </c>
      <c r="K1417" s="4">
        <v>0</v>
      </c>
      <c r="L1417" s="4">
        <v>1.5</v>
      </c>
      <c r="M1417" s="4">
        <v>0.97599999999999998</v>
      </c>
      <c r="N1417" s="4">
        <v>1</v>
      </c>
      <c r="O1417" s="4">
        <v>4.5999999999999996</v>
      </c>
      <c r="P1417" s="4">
        <v>0.70499999999999996</v>
      </c>
      <c r="Q1417" s="5">
        <v>1</v>
      </c>
      <c r="R1417" s="4" t="str">
        <f>TRIM(tblOperations[[#This Row],[Region]])</f>
        <v>Midlands</v>
      </c>
      <c r="S1417" s="4" t="str">
        <f>TRIM(tblOperations[[#This Row],[Team]])</f>
        <v>Workplace Projects</v>
      </c>
      <c r="T1417" s="4" t="str">
        <f>_xlfn.XLOOKUP(R1417,tblRegionReference[Region],tblRegionReference[Area],"Not Found")</f>
        <v>Central</v>
      </c>
      <c r="U1417" s="4" t="str">
        <f>IF(tblOperations[[#This Row],[Completion_Rate]]&gt;=_xlfn.XLOOKUP("Completion Rate",tblKPITargets[KPI_Name],tblKPITargets[Target_Value]),"Met","Below Target")</f>
        <v>Met</v>
      </c>
      <c r="V1417" t="str">
        <f>IF(tblOperations[[#This Row],[SLA_Compliance]]&gt;=_xlfn.XLOOKUP('04_References'!$A$3,tblKPITargets[KPI_Name],tblKPITargets[Target_Value]),"Met","Below Target")</f>
        <v>Met</v>
      </c>
      <c r="W1417" t="str">
        <f>IF(tblOperations[[#This Row],[Quality_Pass_Rate]]&gt;=_xlfn.XLOOKUP('04_References'!$A$4,tblKPITargets[KPI_Name],tblKPITargets[Target_Value]),"Met","Below Target")</f>
        <v>Met</v>
      </c>
      <c r="X1417" t="str">
        <f>IF(tblOperations[[#This Row],[Average_Completion_Days]]&lt;=_xlfn.XLOOKUP('04_References'!$A$7,tblKPITargets[KPI_Name],tblKPITargets[Target_Value]),"Met","Below Target")</f>
        <v>Met</v>
      </c>
      <c r="Y1417" t="str">
        <f>IF(tblOperations[[#This Row],[Closing_Backlog]]&lt;=_xlfn.XLOOKUP('04_References'!$A$8,tblKPITargets[KPI_Name],tblKPITargets[Target_Value]),"Met","Below Target")</f>
        <v>Met</v>
      </c>
    </row>
    <row r="1418" spans="1:25">
      <c r="A1418" s="6" t="s">
        <v>1448</v>
      </c>
      <c r="B1418" s="7">
        <v>46089</v>
      </c>
      <c r="C1418" s="2" t="s">
        <v>43</v>
      </c>
      <c r="D1418" s="2" t="s">
        <v>19</v>
      </c>
      <c r="E1418" s="2">
        <v>720</v>
      </c>
      <c r="F1418" s="2">
        <v>47</v>
      </c>
      <c r="G1418" s="2">
        <v>767</v>
      </c>
      <c r="H1418" s="2">
        <v>27</v>
      </c>
      <c r="I1418" s="2">
        <v>740</v>
      </c>
      <c r="J1418" s="2">
        <v>0</v>
      </c>
      <c r="K1418" s="2">
        <v>0</v>
      </c>
      <c r="L1418" s="2">
        <v>8</v>
      </c>
      <c r="M1418" s="2">
        <v>0.6</v>
      </c>
      <c r="N1418" s="2">
        <v>0.99299999999999999</v>
      </c>
      <c r="O1418" s="2">
        <v>2.5</v>
      </c>
      <c r="P1418" s="2">
        <v>0.68100000000000005</v>
      </c>
      <c r="Q1418" s="3">
        <v>3.5000000000000003E-2</v>
      </c>
      <c r="R1418" s="4" t="str">
        <f>TRIM(tblOperations[[#This Row],[Region]])</f>
        <v>South West</v>
      </c>
      <c r="S1418" s="4" t="str">
        <f>TRIM(tblOperations[[#This Row],[Team]])</f>
        <v>Workplace Services</v>
      </c>
      <c r="T1418" s="4" t="str">
        <f>_xlfn.XLOOKUP(R1418,tblRegionReference[Region],tblRegionReference[Area],"Not Found")</f>
        <v>South</v>
      </c>
      <c r="U1418" s="4" t="str">
        <f>IF(tblOperations[[#This Row],[Completion_Rate]]&gt;=_xlfn.XLOOKUP("Completion Rate",tblKPITargets[KPI_Name],tblKPITargets[Target_Value]),"Met","Below Target")</f>
        <v>Below Target</v>
      </c>
      <c r="V1418" t="str">
        <f>IF(tblOperations[[#This Row],[SLA_Compliance]]&gt;=_xlfn.XLOOKUP('04_References'!$A$3,tblKPITargets[KPI_Name],tblKPITargets[Target_Value]),"Met","Below Target")</f>
        <v>Below Target</v>
      </c>
      <c r="W1418" t="str">
        <f>IF(tblOperations[[#This Row],[Quality_Pass_Rate]]&gt;=_xlfn.XLOOKUP('04_References'!$A$4,tblKPITargets[KPI_Name],tblKPITargets[Target_Value]),"Met","Below Target")</f>
        <v>Met</v>
      </c>
      <c r="X1418" t="str">
        <f>IF(tblOperations[[#This Row],[Average_Completion_Days]]&lt;=_xlfn.XLOOKUP('04_References'!$A$7,tblKPITargets[KPI_Name],tblKPITargets[Target_Value]),"Met","Below Target")</f>
        <v>Below Target</v>
      </c>
      <c r="Y1418" t="str">
        <f>IF(tblOperations[[#This Row],[Closing_Backlog]]&lt;=_xlfn.XLOOKUP('04_References'!$A$8,tblKPITargets[KPI_Name],tblKPITargets[Target_Value]),"Met","Below Target")</f>
        <v>Below Target</v>
      </c>
    </row>
    <row r="1419" spans="1:25">
      <c r="A1419" s="8" t="s">
        <v>1449</v>
      </c>
      <c r="B1419" s="9">
        <v>46089</v>
      </c>
      <c r="C1419" s="4" t="s">
        <v>43</v>
      </c>
      <c r="D1419" s="4" t="s">
        <v>21</v>
      </c>
      <c r="E1419" s="4">
        <v>1</v>
      </c>
      <c r="F1419" s="4">
        <v>44</v>
      </c>
      <c r="G1419" s="4">
        <v>45</v>
      </c>
      <c r="H1419" s="4">
        <v>45</v>
      </c>
      <c r="I1419" s="4">
        <v>0</v>
      </c>
      <c r="J1419" s="4">
        <v>1</v>
      </c>
      <c r="K1419" s="4">
        <v>0</v>
      </c>
      <c r="L1419" s="4">
        <v>1.4</v>
      </c>
      <c r="M1419" s="4">
        <v>0.91700000000000004</v>
      </c>
      <c r="N1419" s="4">
        <v>0.99199999999999999</v>
      </c>
      <c r="O1419" s="4">
        <v>4.5999999999999996</v>
      </c>
      <c r="P1419" s="4">
        <v>0.67500000000000004</v>
      </c>
      <c r="Q1419" s="5">
        <v>1</v>
      </c>
      <c r="R1419" s="4" t="str">
        <f>TRIM(tblOperations[[#This Row],[Region]])</f>
        <v>South West</v>
      </c>
      <c r="S1419" s="4" t="str">
        <f>TRIM(tblOperations[[#This Row],[Team]])</f>
        <v>Facilities Response</v>
      </c>
      <c r="T1419" s="4" t="str">
        <f>_xlfn.XLOOKUP(R1419,tblRegionReference[Region],tblRegionReference[Area],"Not Found")</f>
        <v>South</v>
      </c>
      <c r="U1419" s="4" t="str">
        <f>IF(tblOperations[[#This Row],[Completion_Rate]]&gt;=_xlfn.XLOOKUP("Completion Rate",tblKPITargets[KPI_Name],tblKPITargets[Target_Value]),"Met","Below Target")</f>
        <v>Met</v>
      </c>
      <c r="V1419" t="str">
        <f>IF(tblOperations[[#This Row],[SLA_Compliance]]&gt;=_xlfn.XLOOKUP('04_References'!$A$3,tblKPITargets[KPI_Name],tblKPITargets[Target_Value]),"Met","Below Target")</f>
        <v>Below Target</v>
      </c>
      <c r="W1419" t="str">
        <f>IF(tblOperations[[#This Row],[Quality_Pass_Rate]]&gt;=_xlfn.XLOOKUP('04_References'!$A$4,tblKPITargets[KPI_Name],tblKPITargets[Target_Value]),"Met","Below Target")</f>
        <v>Met</v>
      </c>
      <c r="X1419" t="str">
        <f>IF(tblOperations[[#This Row],[Average_Completion_Days]]&lt;=_xlfn.XLOOKUP('04_References'!$A$7,tblKPITargets[KPI_Name],tblKPITargets[Target_Value]),"Met","Below Target")</f>
        <v>Met</v>
      </c>
      <c r="Y1419" t="str">
        <f>IF(tblOperations[[#This Row],[Closing_Backlog]]&lt;=_xlfn.XLOOKUP('04_References'!$A$8,tblKPITargets[KPI_Name],tblKPITargets[Target_Value]),"Met","Below Target")</f>
        <v>Met</v>
      </c>
    </row>
    <row r="1420" spans="1:25">
      <c r="A1420" s="6" t="s">
        <v>1450</v>
      </c>
      <c r="B1420" s="7">
        <v>46089</v>
      </c>
      <c r="C1420" s="2" t="s">
        <v>43</v>
      </c>
      <c r="D1420" s="2" t="s">
        <v>23</v>
      </c>
      <c r="E1420" s="2">
        <v>0</v>
      </c>
      <c r="F1420" s="2">
        <v>38</v>
      </c>
      <c r="G1420" s="2">
        <v>38</v>
      </c>
      <c r="H1420" s="2">
        <v>38</v>
      </c>
      <c r="I1420" s="2">
        <v>0</v>
      </c>
      <c r="J1420" s="2">
        <v>0</v>
      </c>
      <c r="K1420" s="2">
        <v>0</v>
      </c>
      <c r="L1420" s="2">
        <v>1.8</v>
      </c>
      <c r="M1420" s="2">
        <v>0.96899999999999997</v>
      </c>
      <c r="N1420" s="2">
        <v>0.98099999999999998</v>
      </c>
      <c r="O1420" s="2">
        <v>4.3</v>
      </c>
      <c r="P1420" s="2">
        <v>0.83499999999999996</v>
      </c>
      <c r="Q1420" s="3">
        <v>1</v>
      </c>
      <c r="R1420" s="4" t="str">
        <f>TRIM(tblOperations[[#This Row],[Region]])</f>
        <v>South West</v>
      </c>
      <c r="S1420" s="4" t="str">
        <f>TRIM(tblOperations[[#This Row],[Team]])</f>
        <v>Estates Support</v>
      </c>
      <c r="T1420" s="4" t="str">
        <f>_xlfn.XLOOKUP(R1420,tblRegionReference[Region],tblRegionReference[Area],"Not Found")</f>
        <v>South</v>
      </c>
      <c r="U1420" s="4" t="str">
        <f>IF(tblOperations[[#This Row],[Completion_Rate]]&gt;=_xlfn.XLOOKUP("Completion Rate",tblKPITargets[KPI_Name],tblKPITargets[Target_Value]),"Met","Below Target")</f>
        <v>Met</v>
      </c>
      <c r="V1420" t="str">
        <f>IF(tblOperations[[#This Row],[SLA_Compliance]]&gt;=_xlfn.XLOOKUP('04_References'!$A$3,tblKPITargets[KPI_Name],tblKPITargets[Target_Value]),"Met","Below Target")</f>
        <v>Met</v>
      </c>
      <c r="W1420" t="str">
        <f>IF(tblOperations[[#This Row],[Quality_Pass_Rate]]&gt;=_xlfn.XLOOKUP('04_References'!$A$4,tblKPITargets[KPI_Name],tblKPITargets[Target_Value]),"Met","Below Target")</f>
        <v>Met</v>
      </c>
      <c r="X1420" t="str">
        <f>IF(tblOperations[[#This Row],[Average_Completion_Days]]&lt;=_xlfn.XLOOKUP('04_References'!$A$7,tblKPITargets[KPI_Name],tblKPITargets[Target_Value]),"Met","Below Target")</f>
        <v>Met</v>
      </c>
      <c r="Y1420" t="str">
        <f>IF(tblOperations[[#This Row],[Closing_Backlog]]&lt;=_xlfn.XLOOKUP('04_References'!$A$8,tblKPITargets[KPI_Name],tblKPITargets[Target_Value]),"Met","Below Target")</f>
        <v>Met</v>
      </c>
    </row>
    <row r="1421" spans="1:25">
      <c r="A1421" s="8" t="s">
        <v>1451</v>
      </c>
      <c r="B1421" s="9">
        <v>46089</v>
      </c>
      <c r="C1421" s="4" t="s">
        <v>43</v>
      </c>
      <c r="D1421" s="4" t="s">
        <v>25</v>
      </c>
      <c r="E1421" s="4">
        <v>0</v>
      </c>
      <c r="F1421" s="4">
        <v>42</v>
      </c>
      <c r="G1421" s="4">
        <v>42</v>
      </c>
      <c r="H1421" s="4">
        <v>42</v>
      </c>
      <c r="I1421" s="4">
        <v>0</v>
      </c>
      <c r="J1421" s="4">
        <v>0</v>
      </c>
      <c r="K1421" s="4">
        <v>0</v>
      </c>
      <c r="L1421" s="4">
        <v>1.2</v>
      </c>
      <c r="M1421" s="4">
        <v>0.93500000000000005</v>
      </c>
      <c r="N1421" s="4">
        <v>0.95599999999999996</v>
      </c>
      <c r="O1421" s="4">
        <v>4.2</v>
      </c>
      <c r="P1421" s="4">
        <v>0.66800000000000004</v>
      </c>
      <c r="Q1421" s="5">
        <v>1</v>
      </c>
      <c r="R1421" s="4" t="str">
        <f>TRIM(tblOperations[[#This Row],[Region]])</f>
        <v>South West</v>
      </c>
      <c r="S1421" s="4" t="str">
        <f>TRIM(tblOperations[[#This Row],[Team]])</f>
        <v>Workplace Projects</v>
      </c>
      <c r="T1421" s="4" t="str">
        <f>_xlfn.XLOOKUP(R1421,tblRegionReference[Region],tblRegionReference[Area],"Not Found")</f>
        <v>South</v>
      </c>
      <c r="U1421" s="4" t="str">
        <f>IF(tblOperations[[#This Row],[Completion_Rate]]&gt;=_xlfn.XLOOKUP("Completion Rate",tblKPITargets[KPI_Name],tblKPITargets[Target_Value]),"Met","Below Target")</f>
        <v>Met</v>
      </c>
      <c r="V1421" t="str">
        <f>IF(tblOperations[[#This Row],[SLA_Compliance]]&gt;=_xlfn.XLOOKUP('04_References'!$A$3,tblKPITargets[KPI_Name],tblKPITargets[Target_Value]),"Met","Below Target")</f>
        <v>Met</v>
      </c>
      <c r="W1421" t="str">
        <f>IF(tblOperations[[#This Row],[Quality_Pass_Rate]]&gt;=_xlfn.XLOOKUP('04_References'!$A$4,tblKPITargets[KPI_Name],tblKPITargets[Target_Value]),"Met","Below Target")</f>
        <v>Met</v>
      </c>
      <c r="X1421" t="str">
        <f>IF(tblOperations[[#This Row],[Average_Completion_Days]]&lt;=_xlfn.XLOOKUP('04_References'!$A$7,tblKPITargets[KPI_Name],tblKPITargets[Target_Value]),"Met","Below Target")</f>
        <v>Met</v>
      </c>
      <c r="Y1421" t="str">
        <f>IF(tblOperations[[#This Row],[Closing_Backlog]]&lt;=_xlfn.XLOOKUP('04_References'!$A$8,tblKPITargets[KPI_Name],tblKPITargets[Target_Value]),"Met","Below Target")</f>
        <v>Met</v>
      </c>
    </row>
    <row r="1422" spans="1:25">
      <c r="A1422" s="6" t="s">
        <v>1452</v>
      </c>
      <c r="B1422" s="7">
        <v>46089</v>
      </c>
      <c r="C1422" s="2" t="s">
        <v>48</v>
      </c>
      <c r="D1422" s="2" t="s">
        <v>19</v>
      </c>
      <c r="E1422" s="2">
        <v>0</v>
      </c>
      <c r="F1422" s="2">
        <v>54</v>
      </c>
      <c r="G1422" s="2">
        <v>54</v>
      </c>
      <c r="H1422" s="2">
        <v>54</v>
      </c>
      <c r="I1422" s="2">
        <v>0</v>
      </c>
      <c r="J1422" s="2">
        <v>0</v>
      </c>
      <c r="K1422" s="2">
        <v>0</v>
      </c>
      <c r="L1422" s="2">
        <v>1.6</v>
      </c>
      <c r="M1422" s="2">
        <v>0.94799999999999995</v>
      </c>
      <c r="N1422" s="2">
        <v>1</v>
      </c>
      <c r="O1422" s="2">
        <v>4.5999999999999996</v>
      </c>
      <c r="P1422" s="2">
        <v>0.68500000000000005</v>
      </c>
      <c r="Q1422" s="3">
        <v>1</v>
      </c>
      <c r="R1422" s="4" t="str">
        <f>TRIM(tblOperations[[#This Row],[Region]])</f>
        <v>South East</v>
      </c>
      <c r="S1422" s="4" t="str">
        <f>TRIM(tblOperations[[#This Row],[Team]])</f>
        <v>Workplace Services</v>
      </c>
      <c r="T1422" s="4" t="str">
        <f>_xlfn.XLOOKUP(R1422,tblRegionReference[Region],tblRegionReference[Area],"Not Found")</f>
        <v>South</v>
      </c>
      <c r="U1422" s="4" t="str">
        <f>IF(tblOperations[[#This Row],[Completion_Rate]]&gt;=_xlfn.XLOOKUP("Completion Rate",tblKPITargets[KPI_Name],tblKPITargets[Target_Value]),"Met","Below Target")</f>
        <v>Met</v>
      </c>
      <c r="V1422" t="str">
        <f>IF(tblOperations[[#This Row],[SLA_Compliance]]&gt;=_xlfn.XLOOKUP('04_References'!$A$3,tblKPITargets[KPI_Name],tblKPITargets[Target_Value]),"Met","Below Target")</f>
        <v>Met</v>
      </c>
      <c r="W1422" t="str">
        <f>IF(tblOperations[[#This Row],[Quality_Pass_Rate]]&gt;=_xlfn.XLOOKUP('04_References'!$A$4,tblKPITargets[KPI_Name],tblKPITargets[Target_Value]),"Met","Below Target")</f>
        <v>Met</v>
      </c>
      <c r="X1422" t="str">
        <f>IF(tblOperations[[#This Row],[Average_Completion_Days]]&lt;=_xlfn.XLOOKUP('04_References'!$A$7,tblKPITargets[KPI_Name],tblKPITargets[Target_Value]),"Met","Below Target")</f>
        <v>Met</v>
      </c>
      <c r="Y1422" t="str">
        <f>IF(tblOperations[[#This Row],[Closing_Backlog]]&lt;=_xlfn.XLOOKUP('04_References'!$A$8,tblKPITargets[KPI_Name],tblKPITargets[Target_Value]),"Met","Below Target")</f>
        <v>Met</v>
      </c>
    </row>
    <row r="1423" spans="1:25">
      <c r="A1423" s="8" t="s">
        <v>1453</v>
      </c>
      <c r="B1423" s="9">
        <v>46089</v>
      </c>
      <c r="C1423" s="4" t="s">
        <v>48</v>
      </c>
      <c r="D1423" s="4" t="s">
        <v>21</v>
      </c>
      <c r="E1423" s="4">
        <v>1355</v>
      </c>
      <c r="F1423" s="4">
        <v>53</v>
      </c>
      <c r="G1423" s="4">
        <v>1408</v>
      </c>
      <c r="H1423" s="4">
        <v>23</v>
      </c>
      <c r="I1423" s="4">
        <v>1385</v>
      </c>
      <c r="J1423" s="4">
        <v>0</v>
      </c>
      <c r="K1423" s="4">
        <v>0</v>
      </c>
      <c r="L1423" s="4">
        <v>8</v>
      </c>
      <c r="M1423" s="4">
        <v>0.6</v>
      </c>
      <c r="N1423" s="4">
        <v>0.997</v>
      </c>
      <c r="O1423" s="4">
        <v>2.5</v>
      </c>
      <c r="P1423" s="4">
        <v>0.69599999999999995</v>
      </c>
      <c r="Q1423" s="5">
        <v>1.6E-2</v>
      </c>
      <c r="R1423" s="4" t="str">
        <f>TRIM(tblOperations[[#This Row],[Region]])</f>
        <v>South East</v>
      </c>
      <c r="S1423" s="4" t="str">
        <f>TRIM(tblOperations[[#This Row],[Team]])</f>
        <v>Facilities Response</v>
      </c>
      <c r="T1423" s="4" t="str">
        <f>_xlfn.XLOOKUP(R1423,tblRegionReference[Region],tblRegionReference[Area],"Not Found")</f>
        <v>South</v>
      </c>
      <c r="U1423" s="4" t="str">
        <f>IF(tblOperations[[#This Row],[Completion_Rate]]&gt;=_xlfn.XLOOKUP("Completion Rate",tblKPITargets[KPI_Name],tblKPITargets[Target_Value]),"Met","Below Target")</f>
        <v>Below Target</v>
      </c>
      <c r="V1423" t="str">
        <f>IF(tblOperations[[#This Row],[SLA_Compliance]]&gt;=_xlfn.XLOOKUP('04_References'!$A$3,tblKPITargets[KPI_Name],tblKPITargets[Target_Value]),"Met","Below Target")</f>
        <v>Below Target</v>
      </c>
      <c r="W1423" t="str">
        <f>IF(tblOperations[[#This Row],[Quality_Pass_Rate]]&gt;=_xlfn.XLOOKUP('04_References'!$A$4,tblKPITargets[KPI_Name],tblKPITargets[Target_Value]),"Met","Below Target")</f>
        <v>Met</v>
      </c>
      <c r="X1423" t="str">
        <f>IF(tblOperations[[#This Row],[Average_Completion_Days]]&lt;=_xlfn.XLOOKUP('04_References'!$A$7,tblKPITargets[KPI_Name],tblKPITargets[Target_Value]),"Met","Below Target")</f>
        <v>Below Target</v>
      </c>
      <c r="Y1423" t="str">
        <f>IF(tblOperations[[#This Row],[Closing_Backlog]]&lt;=_xlfn.XLOOKUP('04_References'!$A$8,tblKPITargets[KPI_Name],tblKPITargets[Target_Value]),"Met","Below Target")</f>
        <v>Below Target</v>
      </c>
    </row>
    <row r="1424" spans="1:25">
      <c r="A1424" s="6" t="s">
        <v>1454</v>
      </c>
      <c r="B1424" s="7">
        <v>46089</v>
      </c>
      <c r="C1424" s="2" t="s">
        <v>48</v>
      </c>
      <c r="D1424" s="2" t="s">
        <v>23</v>
      </c>
      <c r="E1424" s="2">
        <v>0</v>
      </c>
      <c r="F1424" s="2">
        <v>33</v>
      </c>
      <c r="G1424" s="2">
        <v>33</v>
      </c>
      <c r="H1424" s="2">
        <v>33</v>
      </c>
      <c r="I1424" s="2">
        <v>0</v>
      </c>
      <c r="J1424" s="2">
        <v>0</v>
      </c>
      <c r="K1424" s="2">
        <v>0</v>
      </c>
      <c r="L1424" s="2">
        <v>1.5</v>
      </c>
      <c r="M1424" s="2">
        <v>0.96099999999999997</v>
      </c>
      <c r="N1424" s="2">
        <v>1</v>
      </c>
      <c r="O1424" s="2">
        <v>4.5</v>
      </c>
      <c r="P1424" s="2">
        <v>0.749</v>
      </c>
      <c r="Q1424" s="3">
        <v>1</v>
      </c>
      <c r="R1424" s="4" t="str">
        <f>TRIM(tblOperations[[#This Row],[Region]])</f>
        <v>South East</v>
      </c>
      <c r="S1424" s="4" t="str">
        <f>TRIM(tblOperations[[#This Row],[Team]])</f>
        <v>Estates Support</v>
      </c>
      <c r="T1424" s="4" t="str">
        <f>_xlfn.XLOOKUP(R1424,tblRegionReference[Region],tblRegionReference[Area],"Not Found")</f>
        <v>South</v>
      </c>
      <c r="U1424" s="4" t="str">
        <f>IF(tblOperations[[#This Row],[Completion_Rate]]&gt;=_xlfn.XLOOKUP("Completion Rate",tblKPITargets[KPI_Name],tblKPITargets[Target_Value]),"Met","Below Target")</f>
        <v>Met</v>
      </c>
      <c r="V1424" t="str">
        <f>IF(tblOperations[[#This Row],[SLA_Compliance]]&gt;=_xlfn.XLOOKUP('04_References'!$A$3,tblKPITargets[KPI_Name],tblKPITargets[Target_Value]),"Met","Below Target")</f>
        <v>Met</v>
      </c>
      <c r="W1424" t="str">
        <f>IF(tblOperations[[#This Row],[Quality_Pass_Rate]]&gt;=_xlfn.XLOOKUP('04_References'!$A$4,tblKPITargets[KPI_Name],tblKPITargets[Target_Value]),"Met","Below Target")</f>
        <v>Met</v>
      </c>
      <c r="X1424" t="str">
        <f>IF(tblOperations[[#This Row],[Average_Completion_Days]]&lt;=_xlfn.XLOOKUP('04_References'!$A$7,tblKPITargets[KPI_Name],tblKPITargets[Target_Value]),"Met","Below Target")</f>
        <v>Met</v>
      </c>
      <c r="Y1424" t="str">
        <f>IF(tblOperations[[#This Row],[Closing_Backlog]]&lt;=_xlfn.XLOOKUP('04_References'!$A$8,tblKPITargets[KPI_Name],tblKPITargets[Target_Value]),"Met","Below Target")</f>
        <v>Met</v>
      </c>
    </row>
    <row r="1425" spans="1:25">
      <c r="A1425" s="8" t="s">
        <v>1455</v>
      </c>
      <c r="B1425" s="9">
        <v>46089</v>
      </c>
      <c r="C1425" s="4" t="s">
        <v>48</v>
      </c>
      <c r="D1425" s="4" t="s">
        <v>25</v>
      </c>
      <c r="E1425" s="4">
        <v>396</v>
      </c>
      <c r="F1425" s="4">
        <v>32</v>
      </c>
      <c r="G1425" s="4">
        <v>428</v>
      </c>
      <c r="H1425" s="4">
        <v>29</v>
      </c>
      <c r="I1425" s="4">
        <v>399</v>
      </c>
      <c r="J1425" s="4">
        <v>1</v>
      </c>
      <c r="K1425" s="4">
        <v>0</v>
      </c>
      <c r="L1425" s="4">
        <v>8</v>
      </c>
      <c r="M1425" s="4">
        <v>0.6</v>
      </c>
      <c r="N1425" s="4">
        <v>0.996</v>
      </c>
      <c r="O1425" s="4">
        <v>2.5</v>
      </c>
      <c r="P1425" s="4">
        <v>0.67</v>
      </c>
      <c r="Q1425" s="5">
        <v>6.8000000000000005E-2</v>
      </c>
      <c r="R1425" s="4" t="str">
        <f>TRIM(tblOperations[[#This Row],[Region]])</f>
        <v>South East</v>
      </c>
      <c r="S1425" s="4" t="str">
        <f>TRIM(tblOperations[[#This Row],[Team]])</f>
        <v>Workplace Projects</v>
      </c>
      <c r="T1425" s="4" t="str">
        <f>_xlfn.XLOOKUP(R1425,tblRegionReference[Region],tblRegionReference[Area],"Not Found")</f>
        <v>South</v>
      </c>
      <c r="U1425" s="4" t="str">
        <f>IF(tblOperations[[#This Row],[Completion_Rate]]&gt;=_xlfn.XLOOKUP("Completion Rate",tblKPITargets[KPI_Name],tblKPITargets[Target_Value]),"Met","Below Target")</f>
        <v>Below Target</v>
      </c>
      <c r="V1425" t="str">
        <f>IF(tblOperations[[#This Row],[SLA_Compliance]]&gt;=_xlfn.XLOOKUP('04_References'!$A$3,tblKPITargets[KPI_Name],tblKPITargets[Target_Value]),"Met","Below Target")</f>
        <v>Below Target</v>
      </c>
      <c r="W1425" t="str">
        <f>IF(tblOperations[[#This Row],[Quality_Pass_Rate]]&gt;=_xlfn.XLOOKUP('04_References'!$A$4,tblKPITargets[KPI_Name],tblKPITargets[Target_Value]),"Met","Below Target")</f>
        <v>Met</v>
      </c>
      <c r="X1425" t="str">
        <f>IF(tblOperations[[#This Row],[Average_Completion_Days]]&lt;=_xlfn.XLOOKUP('04_References'!$A$7,tblKPITargets[KPI_Name],tblKPITargets[Target_Value]),"Met","Below Target")</f>
        <v>Below Target</v>
      </c>
      <c r="Y1425" t="str">
        <f>IF(tblOperations[[#This Row],[Closing_Backlog]]&lt;=_xlfn.XLOOKUP('04_References'!$A$8,tblKPITargets[KPI_Name],tblKPITargets[Target_Value]),"Met","Below Target")</f>
        <v>Below Target</v>
      </c>
    </row>
    <row r="1426" spans="1:25">
      <c r="A1426" s="6" t="s">
        <v>1456</v>
      </c>
      <c r="B1426" s="7">
        <v>46089</v>
      </c>
      <c r="C1426" s="2" t="s">
        <v>53</v>
      </c>
      <c r="D1426" s="2" t="s">
        <v>19</v>
      </c>
      <c r="E1426" s="2">
        <v>702</v>
      </c>
      <c r="F1426" s="2">
        <v>40</v>
      </c>
      <c r="G1426" s="2">
        <v>742</v>
      </c>
      <c r="H1426" s="2">
        <v>26</v>
      </c>
      <c r="I1426" s="2">
        <v>716</v>
      </c>
      <c r="J1426" s="2">
        <v>0</v>
      </c>
      <c r="K1426" s="2">
        <v>0</v>
      </c>
      <c r="L1426" s="2">
        <v>8</v>
      </c>
      <c r="M1426" s="2">
        <v>0.6</v>
      </c>
      <c r="N1426" s="2">
        <v>0.96899999999999997</v>
      </c>
      <c r="O1426" s="2">
        <v>2.5</v>
      </c>
      <c r="P1426" s="2">
        <v>0.754</v>
      </c>
      <c r="Q1426" s="3">
        <v>3.5000000000000003E-2</v>
      </c>
      <c r="R1426" s="4" t="str">
        <f>TRIM(tblOperations[[#This Row],[Region]])</f>
        <v>Wales</v>
      </c>
      <c r="S1426" s="4" t="str">
        <f>TRIM(tblOperations[[#This Row],[Team]])</f>
        <v>Workplace Services</v>
      </c>
      <c r="T1426" s="4" t="str">
        <f>_xlfn.XLOOKUP(R1426,tblRegionReference[Region],tblRegionReference[Area],"Not Found")</f>
        <v>Wales</v>
      </c>
      <c r="U1426" s="4" t="str">
        <f>IF(tblOperations[[#This Row],[Completion_Rate]]&gt;=_xlfn.XLOOKUP("Completion Rate",tblKPITargets[KPI_Name],tblKPITargets[Target_Value]),"Met","Below Target")</f>
        <v>Below Target</v>
      </c>
      <c r="V1426" t="str">
        <f>IF(tblOperations[[#This Row],[SLA_Compliance]]&gt;=_xlfn.XLOOKUP('04_References'!$A$3,tblKPITargets[KPI_Name],tblKPITargets[Target_Value]),"Met","Below Target")</f>
        <v>Below Target</v>
      </c>
      <c r="W1426" t="str">
        <f>IF(tblOperations[[#This Row],[Quality_Pass_Rate]]&gt;=_xlfn.XLOOKUP('04_References'!$A$4,tblKPITargets[KPI_Name],tblKPITargets[Target_Value]),"Met","Below Target")</f>
        <v>Met</v>
      </c>
      <c r="X1426" t="str">
        <f>IF(tblOperations[[#This Row],[Average_Completion_Days]]&lt;=_xlfn.XLOOKUP('04_References'!$A$7,tblKPITargets[KPI_Name],tblKPITargets[Target_Value]),"Met","Below Target")</f>
        <v>Below Target</v>
      </c>
      <c r="Y1426" t="str">
        <f>IF(tblOperations[[#This Row],[Closing_Backlog]]&lt;=_xlfn.XLOOKUP('04_References'!$A$8,tblKPITargets[KPI_Name],tblKPITargets[Target_Value]),"Met","Below Target")</f>
        <v>Below Target</v>
      </c>
    </row>
    <row r="1427" spans="1:25">
      <c r="A1427" s="8" t="s">
        <v>1457</v>
      </c>
      <c r="B1427" s="9">
        <v>46089</v>
      </c>
      <c r="C1427" s="4" t="s">
        <v>53</v>
      </c>
      <c r="D1427" s="4" t="s">
        <v>21</v>
      </c>
      <c r="E1427" s="4">
        <v>803</v>
      </c>
      <c r="F1427" s="4">
        <v>37</v>
      </c>
      <c r="G1427" s="4">
        <v>840</v>
      </c>
      <c r="H1427" s="4">
        <v>30</v>
      </c>
      <c r="I1427" s="4">
        <v>810</v>
      </c>
      <c r="J1427" s="4">
        <v>1</v>
      </c>
      <c r="K1427" s="4">
        <v>0</v>
      </c>
      <c r="L1427" s="4">
        <v>8</v>
      </c>
      <c r="M1427" s="4">
        <v>0.6</v>
      </c>
      <c r="N1427" s="4">
        <v>0.96899999999999997</v>
      </c>
      <c r="O1427" s="4">
        <v>2.5</v>
      </c>
      <c r="P1427" s="4">
        <v>0.71599999999999997</v>
      </c>
      <c r="Q1427" s="5">
        <v>3.5999999999999997E-2</v>
      </c>
      <c r="R1427" s="4" t="str">
        <f>TRIM(tblOperations[[#This Row],[Region]])</f>
        <v>Wales</v>
      </c>
      <c r="S1427" s="4" t="str">
        <f>TRIM(tblOperations[[#This Row],[Team]])</f>
        <v>Facilities Response</v>
      </c>
      <c r="T1427" s="4" t="str">
        <f>_xlfn.XLOOKUP(R1427,tblRegionReference[Region],tblRegionReference[Area],"Not Found")</f>
        <v>Wales</v>
      </c>
      <c r="U1427" s="4" t="str">
        <f>IF(tblOperations[[#This Row],[Completion_Rate]]&gt;=_xlfn.XLOOKUP("Completion Rate",tblKPITargets[KPI_Name],tblKPITargets[Target_Value]),"Met","Below Target")</f>
        <v>Below Target</v>
      </c>
      <c r="V1427" t="str">
        <f>IF(tblOperations[[#This Row],[SLA_Compliance]]&gt;=_xlfn.XLOOKUP('04_References'!$A$3,tblKPITargets[KPI_Name],tblKPITargets[Target_Value]),"Met","Below Target")</f>
        <v>Below Target</v>
      </c>
      <c r="W1427" t="str">
        <f>IF(tblOperations[[#This Row],[Quality_Pass_Rate]]&gt;=_xlfn.XLOOKUP('04_References'!$A$4,tblKPITargets[KPI_Name],tblKPITargets[Target_Value]),"Met","Below Target")</f>
        <v>Met</v>
      </c>
      <c r="X1427" t="str">
        <f>IF(tblOperations[[#This Row],[Average_Completion_Days]]&lt;=_xlfn.XLOOKUP('04_References'!$A$7,tblKPITargets[KPI_Name],tblKPITargets[Target_Value]),"Met","Below Target")</f>
        <v>Below Target</v>
      </c>
      <c r="Y1427" t="str">
        <f>IF(tblOperations[[#This Row],[Closing_Backlog]]&lt;=_xlfn.XLOOKUP('04_References'!$A$8,tblKPITargets[KPI_Name],tblKPITargets[Target_Value]),"Met","Below Target")</f>
        <v>Below Target</v>
      </c>
    </row>
    <row r="1428" spans="1:25">
      <c r="A1428" s="6" t="s">
        <v>1458</v>
      </c>
      <c r="B1428" s="7">
        <v>46089</v>
      </c>
      <c r="C1428" s="2" t="s">
        <v>53</v>
      </c>
      <c r="D1428" s="2" t="s">
        <v>23</v>
      </c>
      <c r="E1428" s="2">
        <v>492</v>
      </c>
      <c r="F1428" s="2">
        <v>56</v>
      </c>
      <c r="G1428" s="2">
        <v>548</v>
      </c>
      <c r="H1428" s="2">
        <v>31</v>
      </c>
      <c r="I1428" s="2">
        <v>517</v>
      </c>
      <c r="J1428" s="2">
        <v>0</v>
      </c>
      <c r="K1428" s="2">
        <v>0</v>
      </c>
      <c r="L1428" s="2">
        <v>8</v>
      </c>
      <c r="M1428" s="2">
        <v>0.6</v>
      </c>
      <c r="N1428" s="2">
        <v>1</v>
      </c>
      <c r="O1428" s="2">
        <v>2.5</v>
      </c>
      <c r="P1428" s="2">
        <v>0.79</v>
      </c>
      <c r="Q1428" s="3">
        <v>5.7000000000000002E-2</v>
      </c>
      <c r="R1428" s="4" t="str">
        <f>TRIM(tblOperations[[#This Row],[Region]])</f>
        <v>Wales</v>
      </c>
      <c r="S1428" s="4" t="str">
        <f>TRIM(tblOperations[[#This Row],[Team]])</f>
        <v>Estates Support</v>
      </c>
      <c r="T1428" s="4" t="str">
        <f>_xlfn.XLOOKUP(R1428,tblRegionReference[Region],tblRegionReference[Area],"Not Found")</f>
        <v>Wales</v>
      </c>
      <c r="U1428" s="4" t="str">
        <f>IF(tblOperations[[#This Row],[Completion_Rate]]&gt;=_xlfn.XLOOKUP("Completion Rate",tblKPITargets[KPI_Name],tblKPITargets[Target_Value]),"Met","Below Target")</f>
        <v>Below Target</v>
      </c>
      <c r="V1428" t="str">
        <f>IF(tblOperations[[#This Row],[SLA_Compliance]]&gt;=_xlfn.XLOOKUP('04_References'!$A$3,tblKPITargets[KPI_Name],tblKPITargets[Target_Value]),"Met","Below Target")</f>
        <v>Below Target</v>
      </c>
      <c r="W1428" t="str">
        <f>IF(tblOperations[[#This Row],[Quality_Pass_Rate]]&gt;=_xlfn.XLOOKUP('04_References'!$A$4,tblKPITargets[KPI_Name],tblKPITargets[Target_Value]),"Met","Below Target")</f>
        <v>Met</v>
      </c>
      <c r="X1428" t="str">
        <f>IF(tblOperations[[#This Row],[Average_Completion_Days]]&lt;=_xlfn.XLOOKUP('04_References'!$A$7,tblKPITargets[KPI_Name],tblKPITargets[Target_Value]),"Met","Below Target")</f>
        <v>Below Target</v>
      </c>
      <c r="Y1428" t="str">
        <f>IF(tblOperations[[#This Row],[Closing_Backlog]]&lt;=_xlfn.XLOOKUP('04_References'!$A$8,tblKPITargets[KPI_Name],tblKPITargets[Target_Value]),"Met","Below Target")</f>
        <v>Below Target</v>
      </c>
    </row>
    <row r="1429" spans="1:25">
      <c r="A1429" s="8" t="s">
        <v>1459</v>
      </c>
      <c r="B1429" s="9">
        <v>46089</v>
      </c>
      <c r="C1429" s="4" t="s">
        <v>53</v>
      </c>
      <c r="D1429" s="4" t="s">
        <v>25</v>
      </c>
      <c r="E1429" s="4">
        <v>0</v>
      </c>
      <c r="F1429" s="4">
        <v>30</v>
      </c>
      <c r="G1429" s="4">
        <v>30</v>
      </c>
      <c r="H1429" s="4">
        <v>30</v>
      </c>
      <c r="I1429" s="4">
        <v>0</v>
      </c>
      <c r="J1429" s="4">
        <v>0</v>
      </c>
      <c r="K1429" s="4">
        <v>0</v>
      </c>
      <c r="L1429" s="4">
        <v>1.8</v>
      </c>
      <c r="M1429" s="4">
        <v>0.94499999999999995</v>
      </c>
      <c r="N1429" s="4">
        <v>0.98099999999999998</v>
      </c>
      <c r="O1429" s="4">
        <v>4.4000000000000004</v>
      </c>
      <c r="P1429" s="4">
        <v>0.72699999999999998</v>
      </c>
      <c r="Q1429" s="5">
        <v>1</v>
      </c>
      <c r="R1429" s="4" t="str">
        <f>TRIM(tblOperations[[#This Row],[Region]])</f>
        <v>Wales</v>
      </c>
      <c r="S1429" s="4" t="str">
        <f>TRIM(tblOperations[[#This Row],[Team]])</f>
        <v>Workplace Projects</v>
      </c>
      <c r="T1429" s="4" t="str">
        <f>_xlfn.XLOOKUP(R1429,tblRegionReference[Region],tblRegionReference[Area],"Not Found")</f>
        <v>Wales</v>
      </c>
      <c r="U1429" s="4" t="str">
        <f>IF(tblOperations[[#This Row],[Completion_Rate]]&gt;=_xlfn.XLOOKUP("Completion Rate",tblKPITargets[KPI_Name],tblKPITargets[Target_Value]),"Met","Below Target")</f>
        <v>Met</v>
      </c>
      <c r="V1429" t="str">
        <f>IF(tblOperations[[#This Row],[SLA_Compliance]]&gt;=_xlfn.XLOOKUP('04_References'!$A$3,tblKPITargets[KPI_Name],tblKPITargets[Target_Value]),"Met","Below Target")</f>
        <v>Met</v>
      </c>
      <c r="W1429" t="str">
        <f>IF(tblOperations[[#This Row],[Quality_Pass_Rate]]&gt;=_xlfn.XLOOKUP('04_References'!$A$4,tblKPITargets[KPI_Name],tblKPITargets[Target_Value]),"Met","Below Target")</f>
        <v>Met</v>
      </c>
      <c r="X1429" t="str">
        <f>IF(tblOperations[[#This Row],[Average_Completion_Days]]&lt;=_xlfn.XLOOKUP('04_References'!$A$7,tblKPITargets[KPI_Name],tblKPITargets[Target_Value]),"Met","Below Target")</f>
        <v>Met</v>
      </c>
      <c r="Y1429" t="str">
        <f>IF(tblOperations[[#This Row],[Closing_Backlog]]&lt;=_xlfn.XLOOKUP('04_References'!$A$8,tblKPITargets[KPI_Name],tblKPITargets[Target_Value]),"Met","Below Target")</f>
        <v>Met</v>
      </c>
    </row>
    <row r="1430" spans="1:25">
      <c r="A1430" s="6" t="s">
        <v>1460</v>
      </c>
      <c r="B1430" s="7">
        <v>46090</v>
      </c>
      <c r="C1430" s="2" t="s">
        <v>18</v>
      </c>
      <c r="D1430" s="2" t="s">
        <v>19</v>
      </c>
      <c r="E1430" s="2">
        <v>167</v>
      </c>
      <c r="F1430" s="2">
        <v>43</v>
      </c>
      <c r="G1430" s="2">
        <v>210</v>
      </c>
      <c r="H1430" s="2">
        <v>34</v>
      </c>
      <c r="I1430" s="2">
        <v>176</v>
      </c>
      <c r="J1430" s="2">
        <v>0</v>
      </c>
      <c r="K1430" s="2">
        <v>0</v>
      </c>
      <c r="L1430" s="2">
        <v>8</v>
      </c>
      <c r="M1430" s="2">
        <v>0.6</v>
      </c>
      <c r="N1430" s="2">
        <v>0.96099999999999997</v>
      </c>
      <c r="O1430" s="2">
        <v>2.5</v>
      </c>
      <c r="P1430" s="2">
        <v>0.67400000000000004</v>
      </c>
      <c r="Q1430" s="3">
        <v>0.16200000000000001</v>
      </c>
      <c r="R1430" s="4" t="str">
        <f>TRIM(tblOperations[[#This Row],[Region]])</f>
        <v>Scotland</v>
      </c>
      <c r="S1430" s="4" t="str">
        <f>TRIM(tblOperations[[#This Row],[Team]])</f>
        <v>Workplace Services</v>
      </c>
      <c r="T1430" s="4" t="str">
        <f>_xlfn.XLOOKUP(R1430,tblRegionReference[Region],tblRegionReference[Area],"Not Found")</f>
        <v>North</v>
      </c>
      <c r="U1430" s="4" t="str">
        <f>IF(tblOperations[[#This Row],[Completion_Rate]]&gt;=_xlfn.XLOOKUP("Completion Rate",tblKPITargets[KPI_Name],tblKPITargets[Target_Value]),"Met","Below Target")</f>
        <v>Below Target</v>
      </c>
      <c r="V1430" t="str">
        <f>IF(tblOperations[[#This Row],[SLA_Compliance]]&gt;=_xlfn.XLOOKUP('04_References'!$A$3,tblKPITargets[KPI_Name],tblKPITargets[Target_Value]),"Met","Below Target")</f>
        <v>Below Target</v>
      </c>
      <c r="W1430" t="str">
        <f>IF(tblOperations[[#This Row],[Quality_Pass_Rate]]&gt;=_xlfn.XLOOKUP('04_References'!$A$4,tblKPITargets[KPI_Name],tblKPITargets[Target_Value]),"Met","Below Target")</f>
        <v>Met</v>
      </c>
      <c r="X1430" t="str">
        <f>IF(tblOperations[[#This Row],[Average_Completion_Days]]&lt;=_xlfn.XLOOKUP('04_References'!$A$7,tblKPITargets[KPI_Name],tblKPITargets[Target_Value]),"Met","Below Target")</f>
        <v>Below Target</v>
      </c>
      <c r="Y1430" t="str">
        <f>IF(tblOperations[[#This Row],[Closing_Backlog]]&lt;=_xlfn.XLOOKUP('04_References'!$A$8,tblKPITargets[KPI_Name],tblKPITargets[Target_Value]),"Met","Below Target")</f>
        <v>Below Target</v>
      </c>
    </row>
    <row r="1431" spans="1:25">
      <c r="A1431" s="8" t="s">
        <v>1461</v>
      </c>
      <c r="B1431" s="9">
        <v>46090</v>
      </c>
      <c r="C1431" s="4" t="s">
        <v>18</v>
      </c>
      <c r="D1431" s="4" t="s">
        <v>21</v>
      </c>
      <c r="E1431" s="4">
        <v>0</v>
      </c>
      <c r="F1431" s="4">
        <v>65</v>
      </c>
      <c r="G1431" s="4">
        <v>65</v>
      </c>
      <c r="H1431" s="4">
        <v>46</v>
      </c>
      <c r="I1431" s="4">
        <v>19</v>
      </c>
      <c r="J1431" s="4">
        <v>0</v>
      </c>
      <c r="K1431" s="4">
        <v>0</v>
      </c>
      <c r="L1431" s="4">
        <v>3.5</v>
      </c>
      <c r="M1431" s="4">
        <v>0.87</v>
      </c>
      <c r="N1431" s="4">
        <v>0.97799999999999998</v>
      </c>
      <c r="O1431" s="4">
        <v>3.9</v>
      </c>
      <c r="P1431" s="4">
        <v>0.68100000000000005</v>
      </c>
      <c r="Q1431" s="5">
        <v>0.70799999999999996</v>
      </c>
      <c r="R1431" s="4" t="str">
        <f>TRIM(tblOperations[[#This Row],[Region]])</f>
        <v>Scotland</v>
      </c>
      <c r="S1431" s="4" t="str">
        <f>TRIM(tblOperations[[#This Row],[Team]])</f>
        <v>Facilities Response</v>
      </c>
      <c r="T1431" s="4" t="str">
        <f>_xlfn.XLOOKUP(R1431,tblRegionReference[Region],tblRegionReference[Area],"Not Found")</f>
        <v>North</v>
      </c>
      <c r="U1431" s="4" t="str">
        <f>IF(tblOperations[[#This Row],[Completion_Rate]]&gt;=_xlfn.XLOOKUP("Completion Rate",tblKPITargets[KPI_Name],tblKPITargets[Target_Value]),"Met","Below Target")</f>
        <v>Below Target</v>
      </c>
      <c r="V1431" t="str">
        <f>IF(tblOperations[[#This Row],[SLA_Compliance]]&gt;=_xlfn.XLOOKUP('04_References'!$A$3,tblKPITargets[KPI_Name],tblKPITargets[Target_Value]),"Met","Below Target")</f>
        <v>Below Target</v>
      </c>
      <c r="W1431" t="str">
        <f>IF(tblOperations[[#This Row],[Quality_Pass_Rate]]&gt;=_xlfn.XLOOKUP('04_References'!$A$4,tblKPITargets[KPI_Name],tblKPITargets[Target_Value]),"Met","Below Target")</f>
        <v>Met</v>
      </c>
      <c r="X1431" t="str">
        <f>IF(tblOperations[[#This Row],[Average_Completion_Days]]&lt;=_xlfn.XLOOKUP('04_References'!$A$7,tblKPITargets[KPI_Name],tblKPITargets[Target_Value]),"Met","Below Target")</f>
        <v>Below Target</v>
      </c>
      <c r="Y1431" t="str">
        <f>IF(tblOperations[[#This Row],[Closing_Backlog]]&lt;=_xlfn.XLOOKUP('04_References'!$A$8,tblKPITargets[KPI_Name],tblKPITargets[Target_Value]),"Met","Below Target")</f>
        <v>Below Target</v>
      </c>
    </row>
    <row r="1432" spans="1:25">
      <c r="A1432" s="6" t="s">
        <v>1462</v>
      </c>
      <c r="B1432" s="7">
        <v>46090</v>
      </c>
      <c r="C1432" s="2" t="s">
        <v>18</v>
      </c>
      <c r="D1432" s="2" t="s">
        <v>23</v>
      </c>
      <c r="E1432" s="2">
        <v>361</v>
      </c>
      <c r="F1432" s="2">
        <v>52</v>
      </c>
      <c r="G1432" s="2">
        <v>413</v>
      </c>
      <c r="H1432" s="2">
        <v>33</v>
      </c>
      <c r="I1432" s="2">
        <v>380</v>
      </c>
      <c r="J1432" s="2">
        <v>0</v>
      </c>
      <c r="K1432" s="2">
        <v>0</v>
      </c>
      <c r="L1432" s="2">
        <v>8</v>
      </c>
      <c r="M1432" s="2">
        <v>0.6</v>
      </c>
      <c r="N1432" s="2">
        <v>0.96299999999999997</v>
      </c>
      <c r="O1432" s="2">
        <v>2.5</v>
      </c>
      <c r="P1432" s="2">
        <v>0.73799999999999999</v>
      </c>
      <c r="Q1432" s="3">
        <v>0.08</v>
      </c>
      <c r="R1432" s="4" t="str">
        <f>TRIM(tblOperations[[#This Row],[Region]])</f>
        <v>Scotland</v>
      </c>
      <c r="S1432" s="4" t="str">
        <f>TRIM(tblOperations[[#This Row],[Team]])</f>
        <v>Estates Support</v>
      </c>
      <c r="T1432" s="4" t="str">
        <f>_xlfn.XLOOKUP(R1432,tblRegionReference[Region],tblRegionReference[Area],"Not Found")</f>
        <v>North</v>
      </c>
      <c r="U1432" s="4" t="str">
        <f>IF(tblOperations[[#This Row],[Completion_Rate]]&gt;=_xlfn.XLOOKUP("Completion Rate",tblKPITargets[KPI_Name],tblKPITargets[Target_Value]),"Met","Below Target")</f>
        <v>Below Target</v>
      </c>
      <c r="V1432" t="str">
        <f>IF(tblOperations[[#This Row],[SLA_Compliance]]&gt;=_xlfn.XLOOKUP('04_References'!$A$3,tblKPITargets[KPI_Name],tblKPITargets[Target_Value]),"Met","Below Target")</f>
        <v>Below Target</v>
      </c>
      <c r="W1432" t="str">
        <f>IF(tblOperations[[#This Row],[Quality_Pass_Rate]]&gt;=_xlfn.XLOOKUP('04_References'!$A$4,tblKPITargets[KPI_Name],tblKPITargets[Target_Value]),"Met","Below Target")</f>
        <v>Met</v>
      </c>
      <c r="X1432" t="str">
        <f>IF(tblOperations[[#This Row],[Average_Completion_Days]]&lt;=_xlfn.XLOOKUP('04_References'!$A$7,tblKPITargets[KPI_Name],tblKPITargets[Target_Value]),"Met","Below Target")</f>
        <v>Below Target</v>
      </c>
      <c r="Y1432" t="str">
        <f>IF(tblOperations[[#This Row],[Closing_Backlog]]&lt;=_xlfn.XLOOKUP('04_References'!$A$8,tblKPITargets[KPI_Name],tblKPITargets[Target_Value]),"Met","Below Target")</f>
        <v>Below Target</v>
      </c>
    </row>
    <row r="1433" spans="1:25">
      <c r="A1433" s="8" t="s">
        <v>1463</v>
      </c>
      <c r="B1433" s="9">
        <v>46090</v>
      </c>
      <c r="C1433" s="4" t="s">
        <v>18</v>
      </c>
      <c r="D1433" s="4" t="s">
        <v>25</v>
      </c>
      <c r="E1433" s="4">
        <v>0</v>
      </c>
      <c r="F1433" s="4">
        <v>25</v>
      </c>
      <c r="G1433" s="4">
        <v>25</v>
      </c>
      <c r="H1433" s="4">
        <v>25</v>
      </c>
      <c r="I1433" s="4">
        <v>0</v>
      </c>
      <c r="J1433" s="4">
        <v>0</v>
      </c>
      <c r="K1433" s="4">
        <v>0</v>
      </c>
      <c r="L1433" s="4">
        <v>1.8</v>
      </c>
      <c r="M1433" s="4">
        <v>0.96399999999999997</v>
      </c>
      <c r="N1433" s="4">
        <v>1</v>
      </c>
      <c r="O1433" s="4">
        <v>4.4000000000000004</v>
      </c>
      <c r="P1433" s="4">
        <v>0.65900000000000003</v>
      </c>
      <c r="Q1433" s="5">
        <v>1</v>
      </c>
      <c r="R1433" s="4" t="str">
        <f>TRIM(tblOperations[[#This Row],[Region]])</f>
        <v>Scotland</v>
      </c>
      <c r="S1433" s="4" t="str">
        <f>TRIM(tblOperations[[#This Row],[Team]])</f>
        <v>Workplace Projects</v>
      </c>
      <c r="T1433" s="4" t="str">
        <f>_xlfn.XLOOKUP(R1433,tblRegionReference[Region],tblRegionReference[Area],"Not Found")</f>
        <v>North</v>
      </c>
      <c r="U1433" s="4" t="str">
        <f>IF(tblOperations[[#This Row],[Completion_Rate]]&gt;=_xlfn.XLOOKUP("Completion Rate",tblKPITargets[KPI_Name],tblKPITargets[Target_Value]),"Met","Below Target")</f>
        <v>Met</v>
      </c>
      <c r="V1433" t="str">
        <f>IF(tblOperations[[#This Row],[SLA_Compliance]]&gt;=_xlfn.XLOOKUP('04_References'!$A$3,tblKPITargets[KPI_Name],tblKPITargets[Target_Value]),"Met","Below Target")</f>
        <v>Met</v>
      </c>
      <c r="W1433" t="str">
        <f>IF(tblOperations[[#This Row],[Quality_Pass_Rate]]&gt;=_xlfn.XLOOKUP('04_References'!$A$4,tblKPITargets[KPI_Name],tblKPITargets[Target_Value]),"Met","Below Target")</f>
        <v>Met</v>
      </c>
      <c r="X1433" t="str">
        <f>IF(tblOperations[[#This Row],[Average_Completion_Days]]&lt;=_xlfn.XLOOKUP('04_References'!$A$7,tblKPITargets[KPI_Name],tblKPITargets[Target_Value]),"Met","Below Target")</f>
        <v>Met</v>
      </c>
      <c r="Y1433" t="str">
        <f>IF(tblOperations[[#This Row],[Closing_Backlog]]&lt;=_xlfn.XLOOKUP('04_References'!$A$8,tblKPITargets[KPI_Name],tblKPITargets[Target_Value]),"Met","Below Target")</f>
        <v>Met</v>
      </c>
    </row>
    <row r="1434" spans="1:25">
      <c r="A1434" s="6" t="s">
        <v>1464</v>
      </c>
      <c r="B1434" s="7">
        <v>46090</v>
      </c>
      <c r="C1434" s="2" t="s">
        <v>27</v>
      </c>
      <c r="D1434" s="2" t="s">
        <v>19</v>
      </c>
      <c r="E1434" s="2">
        <v>18</v>
      </c>
      <c r="F1434" s="2">
        <v>38</v>
      </c>
      <c r="G1434" s="2">
        <v>56</v>
      </c>
      <c r="H1434" s="2">
        <v>53</v>
      </c>
      <c r="I1434" s="2">
        <v>3</v>
      </c>
      <c r="J1434" s="2">
        <v>0</v>
      </c>
      <c r="K1434" s="2">
        <v>0</v>
      </c>
      <c r="L1434" s="2">
        <v>1.4</v>
      </c>
      <c r="M1434" s="2">
        <v>0.97899999999999998</v>
      </c>
      <c r="N1434" s="2">
        <v>0.97699999999999998</v>
      </c>
      <c r="O1434" s="2">
        <v>4.4000000000000004</v>
      </c>
      <c r="P1434" s="2">
        <v>0.79600000000000004</v>
      </c>
      <c r="Q1434" s="3">
        <v>0.94599999999999995</v>
      </c>
      <c r="R1434" s="4" t="str">
        <f>TRIM(tblOperations[[#This Row],[Region]])</f>
        <v>North East</v>
      </c>
      <c r="S1434" s="4" t="str">
        <f>TRIM(tblOperations[[#This Row],[Team]])</f>
        <v>Workplace Services</v>
      </c>
      <c r="T1434" s="4" t="str">
        <f>_xlfn.XLOOKUP(R1434,tblRegionReference[Region],tblRegionReference[Area],"Not Found")</f>
        <v>North</v>
      </c>
      <c r="U1434" s="4" t="str">
        <f>IF(tblOperations[[#This Row],[Completion_Rate]]&gt;=_xlfn.XLOOKUP("Completion Rate",tblKPITargets[KPI_Name],tblKPITargets[Target_Value]),"Met","Below Target")</f>
        <v>Below Target</v>
      </c>
      <c r="V1434" t="str">
        <f>IF(tblOperations[[#This Row],[SLA_Compliance]]&gt;=_xlfn.XLOOKUP('04_References'!$A$3,tblKPITargets[KPI_Name],tblKPITargets[Target_Value]),"Met","Below Target")</f>
        <v>Met</v>
      </c>
      <c r="W1434" t="str">
        <f>IF(tblOperations[[#This Row],[Quality_Pass_Rate]]&gt;=_xlfn.XLOOKUP('04_References'!$A$4,tblKPITargets[KPI_Name],tblKPITargets[Target_Value]),"Met","Below Target")</f>
        <v>Met</v>
      </c>
      <c r="X1434" t="str">
        <f>IF(tblOperations[[#This Row],[Average_Completion_Days]]&lt;=_xlfn.XLOOKUP('04_References'!$A$7,tblKPITargets[KPI_Name],tblKPITargets[Target_Value]),"Met","Below Target")</f>
        <v>Met</v>
      </c>
      <c r="Y1434" t="str">
        <f>IF(tblOperations[[#This Row],[Closing_Backlog]]&lt;=_xlfn.XLOOKUP('04_References'!$A$8,tblKPITargets[KPI_Name],tblKPITargets[Target_Value]),"Met","Below Target")</f>
        <v>Met</v>
      </c>
    </row>
    <row r="1435" spans="1:25">
      <c r="A1435" s="8" t="s">
        <v>1465</v>
      </c>
      <c r="B1435" s="9">
        <v>46090</v>
      </c>
      <c r="C1435" s="4" t="s">
        <v>27</v>
      </c>
      <c r="D1435" s="4" t="s">
        <v>21</v>
      </c>
      <c r="E1435" s="4">
        <v>0</v>
      </c>
      <c r="F1435" s="4">
        <v>28</v>
      </c>
      <c r="G1435" s="4">
        <v>28</v>
      </c>
      <c r="H1435" s="4">
        <v>28</v>
      </c>
      <c r="I1435" s="4">
        <v>0</v>
      </c>
      <c r="J1435" s="4">
        <v>0</v>
      </c>
      <c r="K1435" s="4">
        <v>0</v>
      </c>
      <c r="L1435" s="4">
        <v>1.2</v>
      </c>
      <c r="M1435" s="4">
        <v>0.92200000000000004</v>
      </c>
      <c r="N1435" s="4">
        <v>0.99399999999999999</v>
      </c>
      <c r="O1435" s="4">
        <v>4.9000000000000004</v>
      </c>
      <c r="P1435" s="4">
        <v>0.68100000000000005</v>
      </c>
      <c r="Q1435" s="5">
        <v>1</v>
      </c>
      <c r="R1435" s="4" t="str">
        <f>TRIM(tblOperations[[#This Row],[Region]])</f>
        <v>North East</v>
      </c>
      <c r="S1435" s="4" t="str">
        <f>TRIM(tblOperations[[#This Row],[Team]])</f>
        <v>Facilities Response</v>
      </c>
      <c r="T1435" s="4" t="str">
        <f>_xlfn.XLOOKUP(R1435,tblRegionReference[Region],tblRegionReference[Area],"Not Found")</f>
        <v>North</v>
      </c>
      <c r="U1435" s="4" t="str">
        <f>IF(tblOperations[[#This Row],[Completion_Rate]]&gt;=_xlfn.XLOOKUP("Completion Rate",tblKPITargets[KPI_Name],tblKPITargets[Target_Value]),"Met","Below Target")</f>
        <v>Met</v>
      </c>
      <c r="V1435" t="str">
        <f>IF(tblOperations[[#This Row],[SLA_Compliance]]&gt;=_xlfn.XLOOKUP('04_References'!$A$3,tblKPITargets[KPI_Name],tblKPITargets[Target_Value]),"Met","Below Target")</f>
        <v>Met</v>
      </c>
      <c r="W1435" t="str">
        <f>IF(tblOperations[[#This Row],[Quality_Pass_Rate]]&gt;=_xlfn.XLOOKUP('04_References'!$A$4,tblKPITargets[KPI_Name],tblKPITargets[Target_Value]),"Met","Below Target")</f>
        <v>Met</v>
      </c>
      <c r="X1435" t="str">
        <f>IF(tblOperations[[#This Row],[Average_Completion_Days]]&lt;=_xlfn.XLOOKUP('04_References'!$A$7,tblKPITargets[KPI_Name],tblKPITargets[Target_Value]),"Met","Below Target")</f>
        <v>Met</v>
      </c>
      <c r="Y1435" t="str">
        <f>IF(tblOperations[[#This Row],[Closing_Backlog]]&lt;=_xlfn.XLOOKUP('04_References'!$A$8,tblKPITargets[KPI_Name],tblKPITargets[Target_Value]),"Met","Below Target")</f>
        <v>Met</v>
      </c>
    </row>
    <row r="1436" spans="1:25">
      <c r="A1436" s="6" t="s">
        <v>1466</v>
      </c>
      <c r="B1436" s="7">
        <v>46090</v>
      </c>
      <c r="C1436" s="2" t="s">
        <v>27</v>
      </c>
      <c r="D1436" s="2" t="s">
        <v>23</v>
      </c>
      <c r="E1436" s="2">
        <v>959</v>
      </c>
      <c r="F1436" s="2">
        <v>50</v>
      </c>
      <c r="G1436" s="2">
        <v>1009</v>
      </c>
      <c r="H1436" s="2">
        <v>26</v>
      </c>
      <c r="I1436" s="2">
        <v>983</v>
      </c>
      <c r="J1436" s="2">
        <v>0</v>
      </c>
      <c r="K1436" s="2">
        <v>0</v>
      </c>
      <c r="L1436" s="2">
        <v>8</v>
      </c>
      <c r="M1436" s="2">
        <v>0.6</v>
      </c>
      <c r="N1436" s="2">
        <v>0.96799999999999997</v>
      </c>
      <c r="O1436" s="2">
        <v>2.5</v>
      </c>
      <c r="P1436" s="2">
        <v>0.67200000000000004</v>
      </c>
      <c r="Q1436" s="3">
        <v>2.5999999999999999E-2</v>
      </c>
      <c r="R1436" s="4" t="str">
        <f>TRIM(tblOperations[[#This Row],[Region]])</f>
        <v>North East</v>
      </c>
      <c r="S1436" s="4" t="str">
        <f>TRIM(tblOperations[[#This Row],[Team]])</f>
        <v>Estates Support</v>
      </c>
      <c r="T1436" s="4" t="str">
        <f>_xlfn.XLOOKUP(R1436,tblRegionReference[Region],tblRegionReference[Area],"Not Found")</f>
        <v>North</v>
      </c>
      <c r="U1436" s="4" t="str">
        <f>IF(tblOperations[[#This Row],[Completion_Rate]]&gt;=_xlfn.XLOOKUP("Completion Rate",tblKPITargets[KPI_Name],tblKPITargets[Target_Value]),"Met","Below Target")</f>
        <v>Below Target</v>
      </c>
      <c r="V1436" t="str">
        <f>IF(tblOperations[[#This Row],[SLA_Compliance]]&gt;=_xlfn.XLOOKUP('04_References'!$A$3,tblKPITargets[KPI_Name],tblKPITargets[Target_Value]),"Met","Below Target")</f>
        <v>Below Target</v>
      </c>
      <c r="W1436" t="str">
        <f>IF(tblOperations[[#This Row],[Quality_Pass_Rate]]&gt;=_xlfn.XLOOKUP('04_References'!$A$4,tblKPITargets[KPI_Name],tblKPITargets[Target_Value]),"Met","Below Target")</f>
        <v>Met</v>
      </c>
      <c r="X1436" t="str">
        <f>IF(tblOperations[[#This Row],[Average_Completion_Days]]&lt;=_xlfn.XLOOKUP('04_References'!$A$7,tblKPITargets[KPI_Name],tblKPITargets[Target_Value]),"Met","Below Target")</f>
        <v>Below Target</v>
      </c>
      <c r="Y1436" t="str">
        <f>IF(tblOperations[[#This Row],[Closing_Backlog]]&lt;=_xlfn.XLOOKUP('04_References'!$A$8,tblKPITargets[KPI_Name],tblKPITargets[Target_Value]),"Met","Below Target")</f>
        <v>Below Target</v>
      </c>
    </row>
    <row r="1437" spans="1:25">
      <c r="A1437" s="8" t="s">
        <v>1467</v>
      </c>
      <c r="B1437" s="9">
        <v>46090</v>
      </c>
      <c r="C1437" s="4" t="s">
        <v>27</v>
      </c>
      <c r="D1437" s="4" t="s">
        <v>25</v>
      </c>
      <c r="E1437" s="4">
        <v>75</v>
      </c>
      <c r="F1437" s="4">
        <v>17</v>
      </c>
      <c r="G1437" s="4">
        <v>92</v>
      </c>
      <c r="H1437" s="4">
        <v>28</v>
      </c>
      <c r="I1437" s="4">
        <v>64</v>
      </c>
      <c r="J1437" s="4">
        <v>0</v>
      </c>
      <c r="K1437" s="4">
        <v>0</v>
      </c>
      <c r="L1437" s="4">
        <v>6.3</v>
      </c>
      <c r="M1437" s="4">
        <v>0.6</v>
      </c>
      <c r="N1437" s="4">
        <v>0.96299999999999997</v>
      </c>
      <c r="O1437" s="4">
        <v>2.5</v>
      </c>
      <c r="P1437" s="4">
        <v>0.73199999999999998</v>
      </c>
      <c r="Q1437" s="5">
        <v>0.30399999999999999</v>
      </c>
      <c r="R1437" s="4" t="str">
        <f>TRIM(tblOperations[[#This Row],[Region]])</f>
        <v>North East</v>
      </c>
      <c r="S1437" s="4" t="str">
        <f>TRIM(tblOperations[[#This Row],[Team]])</f>
        <v>Workplace Projects</v>
      </c>
      <c r="T1437" s="4" t="str">
        <f>_xlfn.XLOOKUP(R1437,tblRegionReference[Region],tblRegionReference[Area],"Not Found")</f>
        <v>North</v>
      </c>
      <c r="U1437" s="4" t="str">
        <f>IF(tblOperations[[#This Row],[Completion_Rate]]&gt;=_xlfn.XLOOKUP("Completion Rate",tblKPITargets[KPI_Name],tblKPITargets[Target_Value]),"Met","Below Target")</f>
        <v>Below Target</v>
      </c>
      <c r="V1437" t="str">
        <f>IF(tblOperations[[#This Row],[SLA_Compliance]]&gt;=_xlfn.XLOOKUP('04_References'!$A$3,tblKPITargets[KPI_Name],tblKPITargets[Target_Value]),"Met","Below Target")</f>
        <v>Below Target</v>
      </c>
      <c r="W1437" t="str">
        <f>IF(tblOperations[[#This Row],[Quality_Pass_Rate]]&gt;=_xlfn.XLOOKUP('04_References'!$A$4,tblKPITargets[KPI_Name],tblKPITargets[Target_Value]),"Met","Below Target")</f>
        <v>Met</v>
      </c>
      <c r="X1437" t="str">
        <f>IF(tblOperations[[#This Row],[Average_Completion_Days]]&lt;=_xlfn.XLOOKUP('04_References'!$A$7,tblKPITargets[KPI_Name],tblKPITargets[Target_Value]),"Met","Below Target")</f>
        <v>Below Target</v>
      </c>
      <c r="Y1437" t="str">
        <f>IF(tblOperations[[#This Row],[Closing_Backlog]]&lt;=_xlfn.XLOOKUP('04_References'!$A$8,tblKPITargets[KPI_Name],tblKPITargets[Target_Value]),"Met","Below Target")</f>
        <v>Below Target</v>
      </c>
    </row>
    <row r="1438" spans="1:25">
      <c r="A1438" s="6" t="s">
        <v>1468</v>
      </c>
      <c r="B1438" s="7">
        <v>46090</v>
      </c>
      <c r="C1438" s="2" t="s">
        <v>32</v>
      </c>
      <c r="D1438" s="2" t="s">
        <v>19</v>
      </c>
      <c r="E1438" s="2">
        <v>419</v>
      </c>
      <c r="F1438" s="2">
        <v>53</v>
      </c>
      <c r="G1438" s="2">
        <v>472</v>
      </c>
      <c r="H1438" s="2">
        <v>38</v>
      </c>
      <c r="I1438" s="2">
        <v>434</v>
      </c>
      <c r="J1438" s="2">
        <v>0</v>
      </c>
      <c r="K1438" s="2">
        <v>0</v>
      </c>
      <c r="L1438" s="2">
        <v>8</v>
      </c>
      <c r="M1438" s="2">
        <v>0.6</v>
      </c>
      <c r="N1438" s="2">
        <v>0.97899999999999998</v>
      </c>
      <c r="O1438" s="2">
        <v>2.5</v>
      </c>
      <c r="P1438" s="2">
        <v>0.81899999999999995</v>
      </c>
      <c r="Q1438" s="3">
        <v>8.1000000000000003E-2</v>
      </c>
      <c r="R1438" s="4" t="str">
        <f>TRIM(tblOperations[[#This Row],[Region]])</f>
        <v>North West</v>
      </c>
      <c r="S1438" s="4" t="str">
        <f>TRIM(tblOperations[[#This Row],[Team]])</f>
        <v>Workplace Services</v>
      </c>
      <c r="T1438" s="4" t="str">
        <f>_xlfn.XLOOKUP(R1438,tblRegionReference[Region],tblRegionReference[Area],"Not Found")</f>
        <v>North</v>
      </c>
      <c r="U1438" s="4" t="str">
        <f>IF(tblOperations[[#This Row],[Completion_Rate]]&gt;=_xlfn.XLOOKUP("Completion Rate",tblKPITargets[KPI_Name],tblKPITargets[Target_Value]),"Met","Below Target")</f>
        <v>Below Target</v>
      </c>
      <c r="V1438" t="str">
        <f>IF(tblOperations[[#This Row],[SLA_Compliance]]&gt;=_xlfn.XLOOKUP('04_References'!$A$3,tblKPITargets[KPI_Name],tblKPITargets[Target_Value]),"Met","Below Target")</f>
        <v>Below Target</v>
      </c>
      <c r="W1438" t="str">
        <f>IF(tblOperations[[#This Row],[Quality_Pass_Rate]]&gt;=_xlfn.XLOOKUP('04_References'!$A$4,tblKPITargets[KPI_Name],tblKPITargets[Target_Value]),"Met","Below Target")</f>
        <v>Met</v>
      </c>
      <c r="X1438" t="str">
        <f>IF(tblOperations[[#This Row],[Average_Completion_Days]]&lt;=_xlfn.XLOOKUP('04_References'!$A$7,tblKPITargets[KPI_Name],tblKPITargets[Target_Value]),"Met","Below Target")</f>
        <v>Below Target</v>
      </c>
      <c r="Y1438" t="str">
        <f>IF(tblOperations[[#This Row],[Closing_Backlog]]&lt;=_xlfn.XLOOKUP('04_References'!$A$8,tblKPITargets[KPI_Name],tblKPITargets[Target_Value]),"Met","Below Target")</f>
        <v>Below Target</v>
      </c>
    </row>
    <row r="1439" spans="1:25">
      <c r="A1439" s="8" t="s">
        <v>1469</v>
      </c>
      <c r="B1439" s="9">
        <v>46090</v>
      </c>
      <c r="C1439" s="4" t="s">
        <v>32</v>
      </c>
      <c r="D1439" s="4" t="s">
        <v>21</v>
      </c>
      <c r="E1439" s="4">
        <v>976</v>
      </c>
      <c r="F1439" s="4">
        <v>40</v>
      </c>
      <c r="G1439" s="4">
        <v>1016</v>
      </c>
      <c r="H1439" s="4">
        <v>24</v>
      </c>
      <c r="I1439" s="4">
        <v>992</v>
      </c>
      <c r="J1439" s="4">
        <v>0</v>
      </c>
      <c r="K1439" s="4">
        <v>0</v>
      </c>
      <c r="L1439" s="4">
        <v>8</v>
      </c>
      <c r="M1439" s="4">
        <v>0.6</v>
      </c>
      <c r="N1439" s="4">
        <v>1</v>
      </c>
      <c r="O1439" s="4">
        <v>2.5</v>
      </c>
      <c r="P1439" s="4">
        <v>0.73699999999999999</v>
      </c>
      <c r="Q1439" s="5">
        <v>2.4E-2</v>
      </c>
      <c r="R1439" s="4" t="str">
        <f>TRIM(tblOperations[[#This Row],[Region]])</f>
        <v>North West</v>
      </c>
      <c r="S1439" s="4" t="str">
        <f>TRIM(tblOperations[[#This Row],[Team]])</f>
        <v>Facilities Response</v>
      </c>
      <c r="T1439" s="4" t="str">
        <f>_xlfn.XLOOKUP(R1439,tblRegionReference[Region],tblRegionReference[Area],"Not Found")</f>
        <v>North</v>
      </c>
      <c r="U1439" s="4" t="str">
        <f>IF(tblOperations[[#This Row],[Completion_Rate]]&gt;=_xlfn.XLOOKUP("Completion Rate",tblKPITargets[KPI_Name],tblKPITargets[Target_Value]),"Met","Below Target")</f>
        <v>Below Target</v>
      </c>
      <c r="V1439" t="str">
        <f>IF(tblOperations[[#This Row],[SLA_Compliance]]&gt;=_xlfn.XLOOKUP('04_References'!$A$3,tblKPITargets[KPI_Name],tblKPITargets[Target_Value]),"Met","Below Target")</f>
        <v>Below Target</v>
      </c>
      <c r="W1439" t="str">
        <f>IF(tblOperations[[#This Row],[Quality_Pass_Rate]]&gt;=_xlfn.XLOOKUP('04_References'!$A$4,tblKPITargets[KPI_Name],tblKPITargets[Target_Value]),"Met","Below Target")</f>
        <v>Met</v>
      </c>
      <c r="X1439" t="str">
        <f>IF(tblOperations[[#This Row],[Average_Completion_Days]]&lt;=_xlfn.XLOOKUP('04_References'!$A$7,tblKPITargets[KPI_Name],tblKPITargets[Target_Value]),"Met","Below Target")</f>
        <v>Below Target</v>
      </c>
      <c r="Y1439" t="str">
        <f>IF(tblOperations[[#This Row],[Closing_Backlog]]&lt;=_xlfn.XLOOKUP('04_References'!$A$8,tblKPITargets[KPI_Name],tblKPITargets[Target_Value]),"Met","Below Target")</f>
        <v>Below Target</v>
      </c>
    </row>
    <row r="1440" spans="1:25">
      <c r="A1440" s="6" t="s">
        <v>1470</v>
      </c>
      <c r="B1440" s="7">
        <v>46090</v>
      </c>
      <c r="C1440" s="2" t="s">
        <v>32</v>
      </c>
      <c r="D1440" s="2" t="s">
        <v>23</v>
      </c>
      <c r="E1440" s="2">
        <v>1143</v>
      </c>
      <c r="F1440" s="2">
        <v>50</v>
      </c>
      <c r="G1440" s="2">
        <v>1193</v>
      </c>
      <c r="H1440" s="2">
        <v>25</v>
      </c>
      <c r="I1440" s="2">
        <v>1168</v>
      </c>
      <c r="J1440" s="2">
        <v>0</v>
      </c>
      <c r="K1440" s="2">
        <v>0</v>
      </c>
      <c r="L1440" s="2">
        <v>8</v>
      </c>
      <c r="M1440" s="2">
        <v>0.6</v>
      </c>
      <c r="N1440" s="2">
        <v>1</v>
      </c>
      <c r="O1440" s="2">
        <v>2.5</v>
      </c>
      <c r="P1440" s="2">
        <v>0.64500000000000002</v>
      </c>
      <c r="Q1440" s="3">
        <v>2.1000000000000001E-2</v>
      </c>
      <c r="R1440" s="4" t="str">
        <f>TRIM(tblOperations[[#This Row],[Region]])</f>
        <v>North West</v>
      </c>
      <c r="S1440" s="4" t="str">
        <f>TRIM(tblOperations[[#This Row],[Team]])</f>
        <v>Estates Support</v>
      </c>
      <c r="T1440" s="4" t="str">
        <f>_xlfn.XLOOKUP(R1440,tblRegionReference[Region],tblRegionReference[Area],"Not Found")</f>
        <v>North</v>
      </c>
      <c r="U1440" s="4" t="str">
        <f>IF(tblOperations[[#This Row],[Completion_Rate]]&gt;=_xlfn.XLOOKUP("Completion Rate",tblKPITargets[KPI_Name],tblKPITargets[Target_Value]),"Met","Below Target")</f>
        <v>Below Target</v>
      </c>
      <c r="V1440" t="str">
        <f>IF(tblOperations[[#This Row],[SLA_Compliance]]&gt;=_xlfn.XLOOKUP('04_References'!$A$3,tblKPITargets[KPI_Name],tblKPITargets[Target_Value]),"Met","Below Target")</f>
        <v>Below Target</v>
      </c>
      <c r="W1440" t="str">
        <f>IF(tblOperations[[#This Row],[Quality_Pass_Rate]]&gt;=_xlfn.XLOOKUP('04_References'!$A$4,tblKPITargets[KPI_Name],tblKPITargets[Target_Value]),"Met","Below Target")</f>
        <v>Met</v>
      </c>
      <c r="X1440" t="str">
        <f>IF(tblOperations[[#This Row],[Average_Completion_Days]]&lt;=_xlfn.XLOOKUP('04_References'!$A$7,tblKPITargets[KPI_Name],tblKPITargets[Target_Value]),"Met","Below Target")</f>
        <v>Below Target</v>
      </c>
      <c r="Y1440" t="str">
        <f>IF(tblOperations[[#This Row],[Closing_Backlog]]&lt;=_xlfn.XLOOKUP('04_References'!$A$8,tblKPITargets[KPI_Name],tblKPITargets[Target_Value]),"Met","Below Target")</f>
        <v>Below Target</v>
      </c>
    </row>
    <row r="1441" spans="1:25">
      <c r="A1441" s="8" t="s">
        <v>1471</v>
      </c>
      <c r="B1441" s="9">
        <v>46090</v>
      </c>
      <c r="C1441" s="4" t="s">
        <v>32</v>
      </c>
      <c r="D1441" s="4" t="s">
        <v>25</v>
      </c>
      <c r="E1441" s="4">
        <v>0</v>
      </c>
      <c r="F1441" s="4">
        <v>33</v>
      </c>
      <c r="G1441" s="4">
        <v>33</v>
      </c>
      <c r="H1441" s="4">
        <v>33</v>
      </c>
      <c r="I1441" s="4">
        <v>0</v>
      </c>
      <c r="J1441" s="4">
        <v>0</v>
      </c>
      <c r="K1441" s="4">
        <v>0</v>
      </c>
      <c r="L1441" s="4">
        <v>1.3</v>
      </c>
      <c r="M1441" s="4">
        <v>0.97799999999999998</v>
      </c>
      <c r="N1441" s="4">
        <v>1</v>
      </c>
      <c r="O1441" s="4">
        <v>4.7</v>
      </c>
      <c r="P1441" s="4">
        <v>0.752</v>
      </c>
      <c r="Q1441" s="5">
        <v>1</v>
      </c>
      <c r="R1441" s="4" t="str">
        <f>TRIM(tblOperations[[#This Row],[Region]])</f>
        <v>North West</v>
      </c>
      <c r="S1441" s="4" t="str">
        <f>TRIM(tblOperations[[#This Row],[Team]])</f>
        <v>Workplace Projects</v>
      </c>
      <c r="T1441" s="4" t="str">
        <f>_xlfn.XLOOKUP(R1441,tblRegionReference[Region],tblRegionReference[Area],"Not Found")</f>
        <v>North</v>
      </c>
      <c r="U1441" s="4" t="str">
        <f>IF(tblOperations[[#This Row],[Completion_Rate]]&gt;=_xlfn.XLOOKUP("Completion Rate",tblKPITargets[KPI_Name],tblKPITargets[Target_Value]),"Met","Below Target")</f>
        <v>Met</v>
      </c>
      <c r="V1441" t="str">
        <f>IF(tblOperations[[#This Row],[SLA_Compliance]]&gt;=_xlfn.XLOOKUP('04_References'!$A$3,tblKPITargets[KPI_Name],tblKPITargets[Target_Value]),"Met","Below Target")</f>
        <v>Met</v>
      </c>
      <c r="W1441" t="str">
        <f>IF(tblOperations[[#This Row],[Quality_Pass_Rate]]&gt;=_xlfn.XLOOKUP('04_References'!$A$4,tblKPITargets[KPI_Name],tblKPITargets[Target_Value]),"Met","Below Target")</f>
        <v>Met</v>
      </c>
      <c r="X1441" t="str">
        <f>IF(tblOperations[[#This Row],[Average_Completion_Days]]&lt;=_xlfn.XLOOKUP('04_References'!$A$7,tblKPITargets[KPI_Name],tblKPITargets[Target_Value]),"Met","Below Target")</f>
        <v>Met</v>
      </c>
      <c r="Y1441" t="str">
        <f>IF(tblOperations[[#This Row],[Closing_Backlog]]&lt;=_xlfn.XLOOKUP('04_References'!$A$8,tblKPITargets[KPI_Name],tblKPITargets[Target_Value]),"Met","Below Target")</f>
        <v>Met</v>
      </c>
    </row>
    <row r="1442" spans="1:25">
      <c r="A1442" s="6" t="s">
        <v>1472</v>
      </c>
      <c r="B1442" s="7">
        <v>46090</v>
      </c>
      <c r="C1442" s="2" t="s">
        <v>37</v>
      </c>
      <c r="D1442" s="2" t="s">
        <v>19</v>
      </c>
      <c r="E1442" s="2">
        <v>0</v>
      </c>
      <c r="F1442" s="2">
        <v>36</v>
      </c>
      <c r="G1442" s="2">
        <v>36</v>
      </c>
      <c r="H1442" s="2">
        <v>36</v>
      </c>
      <c r="I1442" s="2">
        <v>0</v>
      </c>
      <c r="J1442" s="2">
        <v>0</v>
      </c>
      <c r="K1442" s="2">
        <v>0</v>
      </c>
      <c r="L1442" s="2">
        <v>1.4</v>
      </c>
      <c r="M1442" s="2">
        <v>0.97499999999999998</v>
      </c>
      <c r="N1442" s="2">
        <v>0.97899999999999998</v>
      </c>
      <c r="O1442" s="2">
        <v>4.3</v>
      </c>
      <c r="P1442" s="2">
        <v>0.747</v>
      </c>
      <c r="Q1442" s="3">
        <v>1</v>
      </c>
      <c r="R1442" s="4" t="str">
        <f>TRIM(tblOperations[[#This Row],[Region]])</f>
        <v>Midlands</v>
      </c>
      <c r="S1442" s="4" t="str">
        <f>TRIM(tblOperations[[#This Row],[Team]])</f>
        <v>Workplace Services</v>
      </c>
      <c r="T1442" s="4" t="str">
        <f>_xlfn.XLOOKUP(R1442,tblRegionReference[Region],tblRegionReference[Area],"Not Found")</f>
        <v>Central</v>
      </c>
      <c r="U1442" s="4" t="str">
        <f>IF(tblOperations[[#This Row],[Completion_Rate]]&gt;=_xlfn.XLOOKUP("Completion Rate",tblKPITargets[KPI_Name],tblKPITargets[Target_Value]),"Met","Below Target")</f>
        <v>Met</v>
      </c>
      <c r="V1442" t="str">
        <f>IF(tblOperations[[#This Row],[SLA_Compliance]]&gt;=_xlfn.XLOOKUP('04_References'!$A$3,tblKPITargets[KPI_Name],tblKPITargets[Target_Value]),"Met","Below Target")</f>
        <v>Met</v>
      </c>
      <c r="W1442" t="str">
        <f>IF(tblOperations[[#This Row],[Quality_Pass_Rate]]&gt;=_xlfn.XLOOKUP('04_References'!$A$4,tblKPITargets[KPI_Name],tblKPITargets[Target_Value]),"Met","Below Target")</f>
        <v>Met</v>
      </c>
      <c r="X1442" t="str">
        <f>IF(tblOperations[[#This Row],[Average_Completion_Days]]&lt;=_xlfn.XLOOKUP('04_References'!$A$7,tblKPITargets[KPI_Name],tblKPITargets[Target_Value]),"Met","Below Target")</f>
        <v>Met</v>
      </c>
      <c r="Y1442" t="str">
        <f>IF(tblOperations[[#This Row],[Closing_Backlog]]&lt;=_xlfn.XLOOKUP('04_References'!$A$8,tblKPITargets[KPI_Name],tblKPITargets[Target_Value]),"Met","Below Target")</f>
        <v>Met</v>
      </c>
    </row>
    <row r="1443" spans="1:25">
      <c r="A1443" s="8" t="s">
        <v>1473</v>
      </c>
      <c r="B1443" s="9">
        <v>46090</v>
      </c>
      <c r="C1443" s="4" t="s">
        <v>37</v>
      </c>
      <c r="D1443" s="4" t="s">
        <v>21</v>
      </c>
      <c r="E1443" s="4">
        <v>508</v>
      </c>
      <c r="F1443" s="4">
        <v>40</v>
      </c>
      <c r="G1443" s="4">
        <v>548</v>
      </c>
      <c r="H1443" s="4">
        <v>33</v>
      </c>
      <c r="I1443" s="4">
        <v>515</v>
      </c>
      <c r="J1443" s="4">
        <v>0</v>
      </c>
      <c r="K1443" s="4">
        <v>0</v>
      </c>
      <c r="L1443" s="4">
        <v>8</v>
      </c>
      <c r="M1443" s="4">
        <v>0.6</v>
      </c>
      <c r="N1443" s="4">
        <v>0.97299999999999998</v>
      </c>
      <c r="O1443" s="4">
        <v>2.5</v>
      </c>
      <c r="P1443" s="4">
        <v>0.75600000000000001</v>
      </c>
      <c r="Q1443" s="5">
        <v>0.06</v>
      </c>
      <c r="R1443" s="4" t="str">
        <f>TRIM(tblOperations[[#This Row],[Region]])</f>
        <v>Midlands</v>
      </c>
      <c r="S1443" s="4" t="str">
        <f>TRIM(tblOperations[[#This Row],[Team]])</f>
        <v>Facilities Response</v>
      </c>
      <c r="T1443" s="4" t="str">
        <f>_xlfn.XLOOKUP(R1443,tblRegionReference[Region],tblRegionReference[Area],"Not Found")</f>
        <v>Central</v>
      </c>
      <c r="U1443" s="4" t="str">
        <f>IF(tblOperations[[#This Row],[Completion_Rate]]&gt;=_xlfn.XLOOKUP("Completion Rate",tblKPITargets[KPI_Name],tblKPITargets[Target_Value]),"Met","Below Target")</f>
        <v>Below Target</v>
      </c>
      <c r="V1443" t="str">
        <f>IF(tblOperations[[#This Row],[SLA_Compliance]]&gt;=_xlfn.XLOOKUP('04_References'!$A$3,tblKPITargets[KPI_Name],tblKPITargets[Target_Value]),"Met","Below Target")</f>
        <v>Below Target</v>
      </c>
      <c r="W1443" t="str">
        <f>IF(tblOperations[[#This Row],[Quality_Pass_Rate]]&gt;=_xlfn.XLOOKUP('04_References'!$A$4,tblKPITargets[KPI_Name],tblKPITargets[Target_Value]),"Met","Below Target")</f>
        <v>Met</v>
      </c>
      <c r="X1443" t="str">
        <f>IF(tblOperations[[#This Row],[Average_Completion_Days]]&lt;=_xlfn.XLOOKUP('04_References'!$A$7,tblKPITargets[KPI_Name],tblKPITargets[Target_Value]),"Met","Below Target")</f>
        <v>Below Target</v>
      </c>
      <c r="Y1443" t="str">
        <f>IF(tblOperations[[#This Row],[Closing_Backlog]]&lt;=_xlfn.XLOOKUP('04_References'!$A$8,tblKPITargets[KPI_Name],tblKPITargets[Target_Value]),"Met","Below Target")</f>
        <v>Below Target</v>
      </c>
    </row>
    <row r="1444" spans="1:25">
      <c r="A1444" s="6" t="s">
        <v>1474</v>
      </c>
      <c r="B1444" s="7">
        <v>46090</v>
      </c>
      <c r="C1444" s="2" t="s">
        <v>37</v>
      </c>
      <c r="D1444" s="2" t="s">
        <v>23</v>
      </c>
      <c r="E1444" s="2">
        <v>287</v>
      </c>
      <c r="F1444" s="2">
        <v>57</v>
      </c>
      <c r="G1444" s="2">
        <v>344</v>
      </c>
      <c r="H1444" s="2">
        <v>35</v>
      </c>
      <c r="I1444" s="2">
        <v>309</v>
      </c>
      <c r="J1444" s="2">
        <v>0</v>
      </c>
      <c r="K1444" s="2">
        <v>0</v>
      </c>
      <c r="L1444" s="2">
        <v>8</v>
      </c>
      <c r="M1444" s="2">
        <v>0.6</v>
      </c>
      <c r="N1444" s="2">
        <v>0.97799999999999998</v>
      </c>
      <c r="O1444" s="2">
        <v>2.5</v>
      </c>
      <c r="P1444" s="2">
        <v>0.65400000000000003</v>
      </c>
      <c r="Q1444" s="3">
        <v>0.10199999999999999</v>
      </c>
      <c r="R1444" s="4" t="str">
        <f>TRIM(tblOperations[[#This Row],[Region]])</f>
        <v>Midlands</v>
      </c>
      <c r="S1444" s="4" t="str">
        <f>TRIM(tblOperations[[#This Row],[Team]])</f>
        <v>Estates Support</v>
      </c>
      <c r="T1444" s="4" t="str">
        <f>_xlfn.XLOOKUP(R1444,tblRegionReference[Region],tblRegionReference[Area],"Not Found")</f>
        <v>Central</v>
      </c>
      <c r="U1444" s="4" t="str">
        <f>IF(tblOperations[[#This Row],[Completion_Rate]]&gt;=_xlfn.XLOOKUP("Completion Rate",tblKPITargets[KPI_Name],tblKPITargets[Target_Value]),"Met","Below Target")</f>
        <v>Below Target</v>
      </c>
      <c r="V1444" t="str">
        <f>IF(tblOperations[[#This Row],[SLA_Compliance]]&gt;=_xlfn.XLOOKUP('04_References'!$A$3,tblKPITargets[KPI_Name],tblKPITargets[Target_Value]),"Met","Below Target")</f>
        <v>Below Target</v>
      </c>
      <c r="W1444" t="str">
        <f>IF(tblOperations[[#This Row],[Quality_Pass_Rate]]&gt;=_xlfn.XLOOKUP('04_References'!$A$4,tblKPITargets[KPI_Name],tblKPITargets[Target_Value]),"Met","Below Target")</f>
        <v>Met</v>
      </c>
      <c r="X1444" t="str">
        <f>IF(tblOperations[[#This Row],[Average_Completion_Days]]&lt;=_xlfn.XLOOKUP('04_References'!$A$7,tblKPITargets[KPI_Name],tblKPITargets[Target_Value]),"Met","Below Target")</f>
        <v>Below Target</v>
      </c>
      <c r="Y1444" t="str">
        <f>IF(tblOperations[[#This Row],[Closing_Backlog]]&lt;=_xlfn.XLOOKUP('04_References'!$A$8,tblKPITargets[KPI_Name],tblKPITargets[Target_Value]),"Met","Below Target")</f>
        <v>Below Target</v>
      </c>
    </row>
    <row r="1445" spans="1:25">
      <c r="A1445" s="8" t="s">
        <v>1475</v>
      </c>
      <c r="B1445" s="9">
        <v>46090</v>
      </c>
      <c r="C1445" s="4" t="s">
        <v>37</v>
      </c>
      <c r="D1445" s="4" t="s">
        <v>25</v>
      </c>
      <c r="E1445" s="4">
        <v>0</v>
      </c>
      <c r="F1445" s="4">
        <v>23</v>
      </c>
      <c r="G1445" s="4">
        <v>23</v>
      </c>
      <c r="H1445" s="4">
        <v>23</v>
      </c>
      <c r="I1445" s="4">
        <v>0</v>
      </c>
      <c r="J1445" s="4">
        <v>0</v>
      </c>
      <c r="K1445" s="4">
        <v>0</v>
      </c>
      <c r="L1445" s="4">
        <v>1.8</v>
      </c>
      <c r="M1445" s="4">
        <v>0.998</v>
      </c>
      <c r="N1445" s="4">
        <v>1</v>
      </c>
      <c r="O1445" s="4">
        <v>4.5</v>
      </c>
      <c r="P1445" s="4">
        <v>0.70499999999999996</v>
      </c>
      <c r="Q1445" s="5">
        <v>1</v>
      </c>
      <c r="R1445" s="4" t="str">
        <f>TRIM(tblOperations[[#This Row],[Region]])</f>
        <v>Midlands</v>
      </c>
      <c r="S1445" s="4" t="str">
        <f>TRIM(tblOperations[[#This Row],[Team]])</f>
        <v>Workplace Projects</v>
      </c>
      <c r="T1445" s="4" t="str">
        <f>_xlfn.XLOOKUP(R1445,tblRegionReference[Region],tblRegionReference[Area],"Not Found")</f>
        <v>Central</v>
      </c>
      <c r="U1445" s="4" t="str">
        <f>IF(tblOperations[[#This Row],[Completion_Rate]]&gt;=_xlfn.XLOOKUP("Completion Rate",tblKPITargets[KPI_Name],tblKPITargets[Target_Value]),"Met","Below Target")</f>
        <v>Met</v>
      </c>
      <c r="V1445" t="str">
        <f>IF(tblOperations[[#This Row],[SLA_Compliance]]&gt;=_xlfn.XLOOKUP('04_References'!$A$3,tblKPITargets[KPI_Name],tblKPITargets[Target_Value]),"Met","Below Target")</f>
        <v>Met</v>
      </c>
      <c r="W1445" t="str">
        <f>IF(tblOperations[[#This Row],[Quality_Pass_Rate]]&gt;=_xlfn.XLOOKUP('04_References'!$A$4,tblKPITargets[KPI_Name],tblKPITargets[Target_Value]),"Met","Below Target")</f>
        <v>Met</v>
      </c>
      <c r="X1445" t="str">
        <f>IF(tblOperations[[#This Row],[Average_Completion_Days]]&lt;=_xlfn.XLOOKUP('04_References'!$A$7,tblKPITargets[KPI_Name],tblKPITargets[Target_Value]),"Met","Below Target")</f>
        <v>Met</v>
      </c>
      <c r="Y1445" t="str">
        <f>IF(tblOperations[[#This Row],[Closing_Backlog]]&lt;=_xlfn.XLOOKUP('04_References'!$A$8,tblKPITargets[KPI_Name],tblKPITargets[Target_Value]),"Met","Below Target")</f>
        <v>Met</v>
      </c>
    </row>
    <row r="1446" spans="1:25">
      <c r="A1446" s="6" t="s">
        <v>1476</v>
      </c>
      <c r="B1446" s="7">
        <v>46090</v>
      </c>
      <c r="C1446" s="2" t="s">
        <v>43</v>
      </c>
      <c r="D1446" s="2" t="s">
        <v>19</v>
      </c>
      <c r="E1446" s="2">
        <v>740</v>
      </c>
      <c r="F1446" s="2">
        <v>39</v>
      </c>
      <c r="G1446" s="2">
        <v>779</v>
      </c>
      <c r="H1446" s="2">
        <v>26</v>
      </c>
      <c r="I1446" s="2">
        <v>753</v>
      </c>
      <c r="J1446" s="2">
        <v>0</v>
      </c>
      <c r="K1446" s="2">
        <v>0</v>
      </c>
      <c r="L1446" s="2">
        <v>8</v>
      </c>
      <c r="M1446" s="2">
        <v>0.6</v>
      </c>
      <c r="N1446" s="2">
        <v>0.98599999999999999</v>
      </c>
      <c r="O1446" s="2">
        <v>2.5</v>
      </c>
      <c r="P1446" s="2">
        <v>0.68100000000000005</v>
      </c>
      <c r="Q1446" s="3">
        <v>3.3000000000000002E-2</v>
      </c>
      <c r="R1446" s="4" t="str">
        <f>TRIM(tblOperations[[#This Row],[Region]])</f>
        <v>South West</v>
      </c>
      <c r="S1446" s="4" t="str">
        <f>TRIM(tblOperations[[#This Row],[Team]])</f>
        <v>Workplace Services</v>
      </c>
      <c r="T1446" s="4" t="str">
        <f>_xlfn.XLOOKUP(R1446,tblRegionReference[Region],tblRegionReference[Area],"Not Found")</f>
        <v>South</v>
      </c>
      <c r="U1446" s="4" t="str">
        <f>IF(tblOperations[[#This Row],[Completion_Rate]]&gt;=_xlfn.XLOOKUP("Completion Rate",tblKPITargets[KPI_Name],tblKPITargets[Target_Value]),"Met","Below Target")</f>
        <v>Below Target</v>
      </c>
      <c r="V1446" t="str">
        <f>IF(tblOperations[[#This Row],[SLA_Compliance]]&gt;=_xlfn.XLOOKUP('04_References'!$A$3,tblKPITargets[KPI_Name],tblKPITargets[Target_Value]),"Met","Below Target")</f>
        <v>Below Target</v>
      </c>
      <c r="W1446" t="str">
        <f>IF(tblOperations[[#This Row],[Quality_Pass_Rate]]&gt;=_xlfn.XLOOKUP('04_References'!$A$4,tblKPITargets[KPI_Name],tblKPITargets[Target_Value]),"Met","Below Target")</f>
        <v>Met</v>
      </c>
      <c r="X1446" t="str">
        <f>IF(tblOperations[[#This Row],[Average_Completion_Days]]&lt;=_xlfn.XLOOKUP('04_References'!$A$7,tblKPITargets[KPI_Name],tblKPITargets[Target_Value]),"Met","Below Target")</f>
        <v>Below Target</v>
      </c>
      <c r="Y1446" t="str">
        <f>IF(tblOperations[[#This Row],[Closing_Backlog]]&lt;=_xlfn.XLOOKUP('04_References'!$A$8,tblKPITargets[KPI_Name],tblKPITargets[Target_Value]),"Met","Below Target")</f>
        <v>Below Target</v>
      </c>
    </row>
    <row r="1447" spans="1:25">
      <c r="A1447" s="8" t="s">
        <v>1477</v>
      </c>
      <c r="B1447" s="9">
        <v>46090</v>
      </c>
      <c r="C1447" s="4" t="s">
        <v>43</v>
      </c>
      <c r="D1447" s="4" t="s">
        <v>21</v>
      </c>
      <c r="E1447" s="4">
        <v>0</v>
      </c>
      <c r="F1447" s="4">
        <v>49</v>
      </c>
      <c r="G1447" s="4">
        <v>49</v>
      </c>
      <c r="H1447" s="4">
        <v>47</v>
      </c>
      <c r="I1447" s="4">
        <v>2</v>
      </c>
      <c r="J1447" s="4">
        <v>0</v>
      </c>
      <c r="K1447" s="4">
        <v>0</v>
      </c>
      <c r="L1447" s="4">
        <v>1.7</v>
      </c>
      <c r="M1447" s="4">
        <v>0.99399999999999999</v>
      </c>
      <c r="N1447" s="4">
        <v>0.96199999999999997</v>
      </c>
      <c r="O1447" s="4">
        <v>4.0999999999999996</v>
      </c>
      <c r="P1447" s="4">
        <v>0.67500000000000004</v>
      </c>
      <c r="Q1447" s="5">
        <v>0.95899999999999996</v>
      </c>
      <c r="R1447" s="4" t="str">
        <f>TRIM(tblOperations[[#This Row],[Region]])</f>
        <v>South West</v>
      </c>
      <c r="S1447" s="4" t="str">
        <f>TRIM(tblOperations[[#This Row],[Team]])</f>
        <v>Facilities Response</v>
      </c>
      <c r="T1447" s="4" t="str">
        <f>_xlfn.XLOOKUP(R1447,tblRegionReference[Region],tblRegionReference[Area],"Not Found")</f>
        <v>South</v>
      </c>
      <c r="U1447" s="4" t="str">
        <f>IF(tblOperations[[#This Row],[Completion_Rate]]&gt;=_xlfn.XLOOKUP("Completion Rate",tblKPITargets[KPI_Name],tblKPITargets[Target_Value]),"Met","Below Target")</f>
        <v>Met</v>
      </c>
      <c r="V1447" t="str">
        <f>IF(tblOperations[[#This Row],[SLA_Compliance]]&gt;=_xlfn.XLOOKUP('04_References'!$A$3,tblKPITargets[KPI_Name],tblKPITargets[Target_Value]),"Met","Below Target")</f>
        <v>Met</v>
      </c>
      <c r="W1447" t="str">
        <f>IF(tblOperations[[#This Row],[Quality_Pass_Rate]]&gt;=_xlfn.XLOOKUP('04_References'!$A$4,tblKPITargets[KPI_Name],tblKPITargets[Target_Value]),"Met","Below Target")</f>
        <v>Met</v>
      </c>
      <c r="X1447" t="str">
        <f>IF(tblOperations[[#This Row],[Average_Completion_Days]]&lt;=_xlfn.XLOOKUP('04_References'!$A$7,tblKPITargets[KPI_Name],tblKPITargets[Target_Value]),"Met","Below Target")</f>
        <v>Met</v>
      </c>
      <c r="Y1447" t="str">
        <f>IF(tblOperations[[#This Row],[Closing_Backlog]]&lt;=_xlfn.XLOOKUP('04_References'!$A$8,tblKPITargets[KPI_Name],tblKPITargets[Target_Value]),"Met","Below Target")</f>
        <v>Met</v>
      </c>
    </row>
    <row r="1448" spans="1:25">
      <c r="A1448" s="6" t="s">
        <v>1478</v>
      </c>
      <c r="B1448" s="7">
        <v>46090</v>
      </c>
      <c r="C1448" s="2" t="s">
        <v>43</v>
      </c>
      <c r="D1448" s="2" t="s">
        <v>23</v>
      </c>
      <c r="E1448" s="2">
        <v>0</v>
      </c>
      <c r="F1448" s="2">
        <v>38</v>
      </c>
      <c r="G1448" s="2">
        <v>38</v>
      </c>
      <c r="H1448" s="2">
        <v>38</v>
      </c>
      <c r="I1448" s="2">
        <v>0</v>
      </c>
      <c r="J1448" s="2">
        <v>0</v>
      </c>
      <c r="K1448" s="2">
        <v>0</v>
      </c>
      <c r="L1448" s="2">
        <v>0.9</v>
      </c>
      <c r="M1448" s="2">
        <v>0.95799999999999996</v>
      </c>
      <c r="N1448" s="2">
        <v>0.97299999999999998</v>
      </c>
      <c r="O1448" s="2">
        <v>4.4000000000000004</v>
      </c>
      <c r="P1448" s="2">
        <v>0.83499999999999996</v>
      </c>
      <c r="Q1448" s="3">
        <v>1</v>
      </c>
      <c r="R1448" s="4" t="str">
        <f>TRIM(tblOperations[[#This Row],[Region]])</f>
        <v>South West</v>
      </c>
      <c r="S1448" s="4" t="str">
        <f>TRIM(tblOperations[[#This Row],[Team]])</f>
        <v>Estates Support</v>
      </c>
      <c r="T1448" s="4" t="str">
        <f>_xlfn.XLOOKUP(R1448,tblRegionReference[Region],tblRegionReference[Area],"Not Found")</f>
        <v>South</v>
      </c>
      <c r="U1448" s="4" t="str">
        <f>IF(tblOperations[[#This Row],[Completion_Rate]]&gt;=_xlfn.XLOOKUP("Completion Rate",tblKPITargets[KPI_Name],tblKPITargets[Target_Value]),"Met","Below Target")</f>
        <v>Met</v>
      </c>
      <c r="V1448" t="str">
        <f>IF(tblOperations[[#This Row],[SLA_Compliance]]&gt;=_xlfn.XLOOKUP('04_References'!$A$3,tblKPITargets[KPI_Name],tblKPITargets[Target_Value]),"Met","Below Target")</f>
        <v>Met</v>
      </c>
      <c r="W1448" t="str">
        <f>IF(tblOperations[[#This Row],[Quality_Pass_Rate]]&gt;=_xlfn.XLOOKUP('04_References'!$A$4,tblKPITargets[KPI_Name],tblKPITargets[Target_Value]),"Met","Below Target")</f>
        <v>Met</v>
      </c>
      <c r="X1448" t="str">
        <f>IF(tblOperations[[#This Row],[Average_Completion_Days]]&lt;=_xlfn.XLOOKUP('04_References'!$A$7,tblKPITargets[KPI_Name],tblKPITargets[Target_Value]),"Met","Below Target")</f>
        <v>Met</v>
      </c>
      <c r="Y1448" t="str">
        <f>IF(tblOperations[[#This Row],[Closing_Backlog]]&lt;=_xlfn.XLOOKUP('04_References'!$A$8,tblKPITargets[KPI_Name],tblKPITargets[Target_Value]),"Met","Below Target")</f>
        <v>Met</v>
      </c>
    </row>
    <row r="1449" spans="1:25">
      <c r="A1449" s="8" t="s">
        <v>1479</v>
      </c>
      <c r="B1449" s="9">
        <v>46090</v>
      </c>
      <c r="C1449" s="4" t="s">
        <v>43</v>
      </c>
      <c r="D1449" s="4" t="s">
        <v>25</v>
      </c>
      <c r="E1449" s="4">
        <v>0</v>
      </c>
      <c r="F1449" s="4">
        <v>30</v>
      </c>
      <c r="G1449" s="4">
        <v>30</v>
      </c>
      <c r="H1449" s="4">
        <v>30</v>
      </c>
      <c r="I1449" s="4">
        <v>0</v>
      </c>
      <c r="J1449" s="4">
        <v>0</v>
      </c>
      <c r="K1449" s="4">
        <v>0</v>
      </c>
      <c r="L1449" s="4">
        <v>1.9</v>
      </c>
      <c r="M1449" s="4">
        <v>1</v>
      </c>
      <c r="N1449" s="4">
        <v>0.999</v>
      </c>
      <c r="O1449" s="4">
        <v>4.5</v>
      </c>
      <c r="P1449" s="4">
        <v>0.66800000000000004</v>
      </c>
      <c r="Q1449" s="5">
        <v>1</v>
      </c>
      <c r="R1449" s="4" t="str">
        <f>TRIM(tblOperations[[#This Row],[Region]])</f>
        <v>South West</v>
      </c>
      <c r="S1449" s="4" t="str">
        <f>TRIM(tblOperations[[#This Row],[Team]])</f>
        <v>Workplace Projects</v>
      </c>
      <c r="T1449" s="4" t="str">
        <f>_xlfn.XLOOKUP(R1449,tblRegionReference[Region],tblRegionReference[Area],"Not Found")</f>
        <v>South</v>
      </c>
      <c r="U1449" s="4" t="str">
        <f>IF(tblOperations[[#This Row],[Completion_Rate]]&gt;=_xlfn.XLOOKUP("Completion Rate",tblKPITargets[KPI_Name],tblKPITargets[Target_Value]),"Met","Below Target")</f>
        <v>Met</v>
      </c>
      <c r="V1449" t="str">
        <f>IF(tblOperations[[#This Row],[SLA_Compliance]]&gt;=_xlfn.XLOOKUP('04_References'!$A$3,tblKPITargets[KPI_Name],tblKPITargets[Target_Value]),"Met","Below Target")</f>
        <v>Met</v>
      </c>
      <c r="W1449" t="str">
        <f>IF(tblOperations[[#This Row],[Quality_Pass_Rate]]&gt;=_xlfn.XLOOKUP('04_References'!$A$4,tblKPITargets[KPI_Name],tblKPITargets[Target_Value]),"Met","Below Target")</f>
        <v>Met</v>
      </c>
      <c r="X1449" t="str">
        <f>IF(tblOperations[[#This Row],[Average_Completion_Days]]&lt;=_xlfn.XLOOKUP('04_References'!$A$7,tblKPITargets[KPI_Name],tblKPITargets[Target_Value]),"Met","Below Target")</f>
        <v>Met</v>
      </c>
      <c r="Y1449" t="str">
        <f>IF(tblOperations[[#This Row],[Closing_Backlog]]&lt;=_xlfn.XLOOKUP('04_References'!$A$8,tblKPITargets[KPI_Name],tblKPITargets[Target_Value]),"Met","Below Target")</f>
        <v>Met</v>
      </c>
    </row>
    <row r="1450" spans="1:25">
      <c r="A1450" s="6" t="s">
        <v>1480</v>
      </c>
      <c r="B1450" s="7">
        <v>46090</v>
      </c>
      <c r="C1450" s="2" t="s">
        <v>48</v>
      </c>
      <c r="D1450" s="2" t="s">
        <v>19</v>
      </c>
      <c r="E1450" s="2">
        <v>0</v>
      </c>
      <c r="F1450" s="2">
        <v>55</v>
      </c>
      <c r="G1450" s="2">
        <v>55</v>
      </c>
      <c r="H1450" s="2">
        <v>53</v>
      </c>
      <c r="I1450" s="2">
        <v>2</v>
      </c>
      <c r="J1450" s="2">
        <v>1</v>
      </c>
      <c r="K1450" s="2">
        <v>0</v>
      </c>
      <c r="L1450" s="2">
        <v>1.9</v>
      </c>
      <c r="M1450" s="2">
        <v>0.89</v>
      </c>
      <c r="N1450" s="2">
        <v>0.99399999999999999</v>
      </c>
      <c r="O1450" s="2">
        <v>4.3</v>
      </c>
      <c r="P1450" s="2">
        <v>0.68500000000000005</v>
      </c>
      <c r="Q1450" s="3">
        <v>0.96399999999999997</v>
      </c>
      <c r="R1450" s="4" t="str">
        <f>TRIM(tblOperations[[#This Row],[Region]])</f>
        <v>South East</v>
      </c>
      <c r="S1450" s="4" t="str">
        <f>TRIM(tblOperations[[#This Row],[Team]])</f>
        <v>Workplace Services</v>
      </c>
      <c r="T1450" s="4" t="str">
        <f>_xlfn.XLOOKUP(R1450,tblRegionReference[Region],tblRegionReference[Area],"Not Found")</f>
        <v>South</v>
      </c>
      <c r="U1450" s="4" t="str">
        <f>IF(tblOperations[[#This Row],[Completion_Rate]]&gt;=_xlfn.XLOOKUP("Completion Rate",tblKPITargets[KPI_Name],tblKPITargets[Target_Value]),"Met","Below Target")</f>
        <v>Met</v>
      </c>
      <c r="V1450" t="str">
        <f>IF(tblOperations[[#This Row],[SLA_Compliance]]&gt;=_xlfn.XLOOKUP('04_References'!$A$3,tblKPITargets[KPI_Name],tblKPITargets[Target_Value]),"Met","Below Target")</f>
        <v>Below Target</v>
      </c>
      <c r="W1450" t="str">
        <f>IF(tblOperations[[#This Row],[Quality_Pass_Rate]]&gt;=_xlfn.XLOOKUP('04_References'!$A$4,tblKPITargets[KPI_Name],tblKPITargets[Target_Value]),"Met","Below Target")</f>
        <v>Met</v>
      </c>
      <c r="X1450" t="str">
        <f>IF(tblOperations[[#This Row],[Average_Completion_Days]]&lt;=_xlfn.XLOOKUP('04_References'!$A$7,tblKPITargets[KPI_Name],tblKPITargets[Target_Value]),"Met","Below Target")</f>
        <v>Met</v>
      </c>
      <c r="Y1450" t="str">
        <f>IF(tblOperations[[#This Row],[Closing_Backlog]]&lt;=_xlfn.XLOOKUP('04_References'!$A$8,tblKPITargets[KPI_Name],tblKPITargets[Target_Value]),"Met","Below Target")</f>
        <v>Met</v>
      </c>
    </row>
    <row r="1451" spans="1:25">
      <c r="A1451" s="8" t="s">
        <v>1481</v>
      </c>
      <c r="B1451" s="9">
        <v>46090</v>
      </c>
      <c r="C1451" s="4" t="s">
        <v>48</v>
      </c>
      <c r="D1451" s="4" t="s">
        <v>21</v>
      </c>
      <c r="E1451" s="4">
        <v>1385</v>
      </c>
      <c r="F1451" s="4">
        <v>21</v>
      </c>
      <c r="G1451" s="4">
        <v>1406</v>
      </c>
      <c r="H1451" s="4">
        <v>23</v>
      </c>
      <c r="I1451" s="4">
        <v>1383</v>
      </c>
      <c r="J1451" s="4">
        <v>1</v>
      </c>
      <c r="K1451" s="4">
        <v>0</v>
      </c>
      <c r="L1451" s="4">
        <v>8</v>
      </c>
      <c r="M1451" s="4">
        <v>0.6</v>
      </c>
      <c r="N1451" s="4">
        <v>0.97899999999999998</v>
      </c>
      <c r="O1451" s="4">
        <v>2.5</v>
      </c>
      <c r="P1451" s="4">
        <v>0.69599999999999995</v>
      </c>
      <c r="Q1451" s="5">
        <v>1.6E-2</v>
      </c>
      <c r="R1451" s="4" t="str">
        <f>TRIM(tblOperations[[#This Row],[Region]])</f>
        <v>South East</v>
      </c>
      <c r="S1451" s="4" t="str">
        <f>TRIM(tblOperations[[#This Row],[Team]])</f>
        <v>Facilities Response</v>
      </c>
      <c r="T1451" s="4" t="str">
        <f>_xlfn.XLOOKUP(R1451,tblRegionReference[Region],tblRegionReference[Area],"Not Found")</f>
        <v>South</v>
      </c>
      <c r="U1451" s="4" t="str">
        <f>IF(tblOperations[[#This Row],[Completion_Rate]]&gt;=_xlfn.XLOOKUP("Completion Rate",tblKPITargets[KPI_Name],tblKPITargets[Target_Value]),"Met","Below Target")</f>
        <v>Below Target</v>
      </c>
      <c r="V1451" t="str">
        <f>IF(tblOperations[[#This Row],[SLA_Compliance]]&gt;=_xlfn.XLOOKUP('04_References'!$A$3,tblKPITargets[KPI_Name],tblKPITargets[Target_Value]),"Met","Below Target")</f>
        <v>Below Target</v>
      </c>
      <c r="W1451" t="str">
        <f>IF(tblOperations[[#This Row],[Quality_Pass_Rate]]&gt;=_xlfn.XLOOKUP('04_References'!$A$4,tblKPITargets[KPI_Name],tblKPITargets[Target_Value]),"Met","Below Target")</f>
        <v>Met</v>
      </c>
      <c r="X1451" t="str">
        <f>IF(tblOperations[[#This Row],[Average_Completion_Days]]&lt;=_xlfn.XLOOKUP('04_References'!$A$7,tblKPITargets[KPI_Name],tblKPITargets[Target_Value]),"Met","Below Target")</f>
        <v>Below Target</v>
      </c>
      <c r="Y1451" t="str">
        <f>IF(tblOperations[[#This Row],[Closing_Backlog]]&lt;=_xlfn.XLOOKUP('04_References'!$A$8,tblKPITargets[KPI_Name],tblKPITargets[Target_Value]),"Met","Below Target")</f>
        <v>Below Target</v>
      </c>
    </row>
    <row r="1452" spans="1:25">
      <c r="A1452" s="6" t="s">
        <v>1482</v>
      </c>
      <c r="B1452" s="7">
        <v>46090</v>
      </c>
      <c r="C1452" s="2" t="s">
        <v>48</v>
      </c>
      <c r="D1452" s="2" t="s">
        <v>23</v>
      </c>
      <c r="E1452" s="2">
        <v>0</v>
      </c>
      <c r="F1452" s="2">
        <v>58</v>
      </c>
      <c r="G1452" s="2">
        <v>58</v>
      </c>
      <c r="H1452" s="2">
        <v>58</v>
      </c>
      <c r="I1452" s="2">
        <v>0</v>
      </c>
      <c r="J1452" s="2">
        <v>0</v>
      </c>
      <c r="K1452" s="2">
        <v>0</v>
      </c>
      <c r="L1452" s="2">
        <v>1.8</v>
      </c>
      <c r="M1452" s="2">
        <v>0.95499999999999996</v>
      </c>
      <c r="N1452" s="2">
        <v>0.98899999999999999</v>
      </c>
      <c r="O1452" s="2">
        <v>4.4000000000000004</v>
      </c>
      <c r="P1452" s="2">
        <v>0.749</v>
      </c>
      <c r="Q1452" s="3">
        <v>1</v>
      </c>
      <c r="R1452" s="4" t="str">
        <f>TRIM(tblOperations[[#This Row],[Region]])</f>
        <v>South East</v>
      </c>
      <c r="S1452" s="4" t="str">
        <f>TRIM(tblOperations[[#This Row],[Team]])</f>
        <v>Estates Support</v>
      </c>
      <c r="T1452" s="4" t="str">
        <f>_xlfn.XLOOKUP(R1452,tblRegionReference[Region],tblRegionReference[Area],"Not Found")</f>
        <v>South</v>
      </c>
      <c r="U1452" s="4" t="str">
        <f>IF(tblOperations[[#This Row],[Completion_Rate]]&gt;=_xlfn.XLOOKUP("Completion Rate",tblKPITargets[KPI_Name],tblKPITargets[Target_Value]),"Met","Below Target")</f>
        <v>Met</v>
      </c>
      <c r="V1452" t="str">
        <f>IF(tblOperations[[#This Row],[SLA_Compliance]]&gt;=_xlfn.XLOOKUP('04_References'!$A$3,tblKPITargets[KPI_Name],tblKPITargets[Target_Value]),"Met","Below Target")</f>
        <v>Met</v>
      </c>
      <c r="W1452" t="str">
        <f>IF(tblOperations[[#This Row],[Quality_Pass_Rate]]&gt;=_xlfn.XLOOKUP('04_References'!$A$4,tblKPITargets[KPI_Name],tblKPITargets[Target_Value]),"Met","Below Target")</f>
        <v>Met</v>
      </c>
      <c r="X1452" t="str">
        <f>IF(tblOperations[[#This Row],[Average_Completion_Days]]&lt;=_xlfn.XLOOKUP('04_References'!$A$7,tblKPITargets[KPI_Name],tblKPITargets[Target_Value]),"Met","Below Target")</f>
        <v>Met</v>
      </c>
      <c r="Y1452" t="str">
        <f>IF(tblOperations[[#This Row],[Closing_Backlog]]&lt;=_xlfn.XLOOKUP('04_References'!$A$8,tblKPITargets[KPI_Name],tblKPITargets[Target_Value]),"Met","Below Target")</f>
        <v>Met</v>
      </c>
    </row>
    <row r="1453" spans="1:25">
      <c r="A1453" s="8" t="s">
        <v>1483</v>
      </c>
      <c r="B1453" s="9">
        <v>46090</v>
      </c>
      <c r="C1453" s="4" t="s">
        <v>48</v>
      </c>
      <c r="D1453" s="4" t="s">
        <v>25</v>
      </c>
      <c r="E1453" s="4">
        <v>399</v>
      </c>
      <c r="F1453" s="4">
        <v>40</v>
      </c>
      <c r="G1453" s="4">
        <v>439</v>
      </c>
      <c r="H1453" s="4">
        <v>29</v>
      </c>
      <c r="I1453" s="4">
        <v>410</v>
      </c>
      <c r="J1453" s="4">
        <v>0</v>
      </c>
      <c r="K1453" s="4">
        <v>0</v>
      </c>
      <c r="L1453" s="4">
        <v>8</v>
      </c>
      <c r="M1453" s="4">
        <v>0.6</v>
      </c>
      <c r="N1453" s="4">
        <v>0.97699999999999998</v>
      </c>
      <c r="O1453" s="4">
        <v>2.5</v>
      </c>
      <c r="P1453" s="4">
        <v>0.67</v>
      </c>
      <c r="Q1453" s="5">
        <v>6.6000000000000003E-2</v>
      </c>
      <c r="R1453" s="4" t="str">
        <f>TRIM(tblOperations[[#This Row],[Region]])</f>
        <v>South East</v>
      </c>
      <c r="S1453" s="4" t="str">
        <f>TRIM(tblOperations[[#This Row],[Team]])</f>
        <v>Workplace Projects</v>
      </c>
      <c r="T1453" s="4" t="str">
        <f>_xlfn.XLOOKUP(R1453,tblRegionReference[Region],tblRegionReference[Area],"Not Found")</f>
        <v>South</v>
      </c>
      <c r="U1453" s="4" t="str">
        <f>IF(tblOperations[[#This Row],[Completion_Rate]]&gt;=_xlfn.XLOOKUP("Completion Rate",tblKPITargets[KPI_Name],tblKPITargets[Target_Value]),"Met","Below Target")</f>
        <v>Below Target</v>
      </c>
      <c r="V1453" t="str">
        <f>IF(tblOperations[[#This Row],[SLA_Compliance]]&gt;=_xlfn.XLOOKUP('04_References'!$A$3,tblKPITargets[KPI_Name],tblKPITargets[Target_Value]),"Met","Below Target")</f>
        <v>Below Target</v>
      </c>
      <c r="W1453" t="str">
        <f>IF(tblOperations[[#This Row],[Quality_Pass_Rate]]&gt;=_xlfn.XLOOKUP('04_References'!$A$4,tblKPITargets[KPI_Name],tblKPITargets[Target_Value]),"Met","Below Target")</f>
        <v>Met</v>
      </c>
      <c r="X1453" t="str">
        <f>IF(tblOperations[[#This Row],[Average_Completion_Days]]&lt;=_xlfn.XLOOKUP('04_References'!$A$7,tblKPITargets[KPI_Name],tblKPITargets[Target_Value]),"Met","Below Target")</f>
        <v>Below Target</v>
      </c>
      <c r="Y1453" t="str">
        <f>IF(tblOperations[[#This Row],[Closing_Backlog]]&lt;=_xlfn.XLOOKUP('04_References'!$A$8,tblKPITargets[KPI_Name],tblKPITargets[Target_Value]),"Met","Below Target")</f>
        <v>Below Target</v>
      </c>
    </row>
    <row r="1454" spans="1:25">
      <c r="A1454" s="6" t="s">
        <v>1484</v>
      </c>
      <c r="B1454" s="7">
        <v>46090</v>
      </c>
      <c r="C1454" s="2" t="s">
        <v>53</v>
      </c>
      <c r="D1454" s="2" t="s">
        <v>19</v>
      </c>
      <c r="E1454" s="2">
        <v>716</v>
      </c>
      <c r="F1454" s="2">
        <v>63</v>
      </c>
      <c r="G1454" s="2">
        <v>779</v>
      </c>
      <c r="H1454" s="2">
        <v>31</v>
      </c>
      <c r="I1454" s="2">
        <v>748</v>
      </c>
      <c r="J1454" s="2">
        <v>1</v>
      </c>
      <c r="K1454" s="2">
        <v>0</v>
      </c>
      <c r="L1454" s="2">
        <v>8</v>
      </c>
      <c r="M1454" s="2">
        <v>0.6</v>
      </c>
      <c r="N1454" s="2">
        <v>0.96299999999999997</v>
      </c>
      <c r="O1454" s="2">
        <v>2.5</v>
      </c>
      <c r="P1454" s="2">
        <v>0.754</v>
      </c>
      <c r="Q1454" s="3">
        <v>0.04</v>
      </c>
      <c r="R1454" s="4" t="str">
        <f>TRIM(tblOperations[[#This Row],[Region]])</f>
        <v>Wales</v>
      </c>
      <c r="S1454" s="4" t="str">
        <f>TRIM(tblOperations[[#This Row],[Team]])</f>
        <v>Workplace Services</v>
      </c>
      <c r="T1454" s="4" t="str">
        <f>_xlfn.XLOOKUP(R1454,tblRegionReference[Region],tblRegionReference[Area],"Not Found")</f>
        <v>Wales</v>
      </c>
      <c r="U1454" s="4" t="str">
        <f>IF(tblOperations[[#This Row],[Completion_Rate]]&gt;=_xlfn.XLOOKUP("Completion Rate",tblKPITargets[KPI_Name],tblKPITargets[Target_Value]),"Met","Below Target")</f>
        <v>Below Target</v>
      </c>
      <c r="V1454" t="str">
        <f>IF(tblOperations[[#This Row],[SLA_Compliance]]&gt;=_xlfn.XLOOKUP('04_References'!$A$3,tblKPITargets[KPI_Name],tblKPITargets[Target_Value]),"Met","Below Target")</f>
        <v>Below Target</v>
      </c>
      <c r="W1454" t="str">
        <f>IF(tblOperations[[#This Row],[Quality_Pass_Rate]]&gt;=_xlfn.XLOOKUP('04_References'!$A$4,tblKPITargets[KPI_Name],tblKPITargets[Target_Value]),"Met","Below Target")</f>
        <v>Met</v>
      </c>
      <c r="X1454" t="str">
        <f>IF(tblOperations[[#This Row],[Average_Completion_Days]]&lt;=_xlfn.XLOOKUP('04_References'!$A$7,tblKPITargets[KPI_Name],tblKPITargets[Target_Value]),"Met","Below Target")</f>
        <v>Below Target</v>
      </c>
      <c r="Y1454" t="str">
        <f>IF(tblOperations[[#This Row],[Closing_Backlog]]&lt;=_xlfn.XLOOKUP('04_References'!$A$8,tblKPITargets[KPI_Name],tblKPITargets[Target_Value]),"Met","Below Target")</f>
        <v>Below Target</v>
      </c>
    </row>
    <row r="1455" spans="1:25">
      <c r="A1455" s="8" t="s">
        <v>1485</v>
      </c>
      <c r="B1455" s="9">
        <v>46090</v>
      </c>
      <c r="C1455" s="4" t="s">
        <v>53</v>
      </c>
      <c r="D1455" s="4" t="s">
        <v>21</v>
      </c>
      <c r="E1455" s="4">
        <v>810</v>
      </c>
      <c r="F1455" s="4">
        <v>26</v>
      </c>
      <c r="G1455" s="4">
        <v>836</v>
      </c>
      <c r="H1455" s="4">
        <v>28</v>
      </c>
      <c r="I1455" s="4">
        <v>808</v>
      </c>
      <c r="J1455" s="4">
        <v>0</v>
      </c>
      <c r="K1455" s="4">
        <v>0</v>
      </c>
      <c r="L1455" s="4">
        <v>8</v>
      </c>
      <c r="M1455" s="4">
        <v>0.6</v>
      </c>
      <c r="N1455" s="4">
        <v>0.98399999999999999</v>
      </c>
      <c r="O1455" s="4">
        <v>2.5</v>
      </c>
      <c r="P1455" s="4">
        <v>0.71599999999999997</v>
      </c>
      <c r="Q1455" s="5">
        <v>3.3000000000000002E-2</v>
      </c>
      <c r="R1455" s="4" t="str">
        <f>TRIM(tblOperations[[#This Row],[Region]])</f>
        <v>Wales</v>
      </c>
      <c r="S1455" s="4" t="str">
        <f>TRIM(tblOperations[[#This Row],[Team]])</f>
        <v>Facilities Response</v>
      </c>
      <c r="T1455" s="4" t="str">
        <f>_xlfn.XLOOKUP(R1455,tblRegionReference[Region],tblRegionReference[Area],"Not Found")</f>
        <v>Wales</v>
      </c>
      <c r="U1455" s="4" t="str">
        <f>IF(tblOperations[[#This Row],[Completion_Rate]]&gt;=_xlfn.XLOOKUP("Completion Rate",tblKPITargets[KPI_Name],tblKPITargets[Target_Value]),"Met","Below Target")</f>
        <v>Below Target</v>
      </c>
      <c r="V1455" t="str">
        <f>IF(tblOperations[[#This Row],[SLA_Compliance]]&gt;=_xlfn.XLOOKUP('04_References'!$A$3,tblKPITargets[KPI_Name],tblKPITargets[Target_Value]),"Met","Below Target")</f>
        <v>Below Target</v>
      </c>
      <c r="W1455" t="str">
        <f>IF(tblOperations[[#This Row],[Quality_Pass_Rate]]&gt;=_xlfn.XLOOKUP('04_References'!$A$4,tblKPITargets[KPI_Name],tblKPITargets[Target_Value]),"Met","Below Target")</f>
        <v>Met</v>
      </c>
      <c r="X1455" t="str">
        <f>IF(tblOperations[[#This Row],[Average_Completion_Days]]&lt;=_xlfn.XLOOKUP('04_References'!$A$7,tblKPITargets[KPI_Name],tblKPITargets[Target_Value]),"Met","Below Target")</f>
        <v>Below Target</v>
      </c>
      <c r="Y1455" t="str">
        <f>IF(tblOperations[[#This Row],[Closing_Backlog]]&lt;=_xlfn.XLOOKUP('04_References'!$A$8,tblKPITargets[KPI_Name],tblKPITargets[Target_Value]),"Met","Below Target")</f>
        <v>Below Target</v>
      </c>
    </row>
    <row r="1456" spans="1:25">
      <c r="A1456" s="6" t="s">
        <v>1486</v>
      </c>
      <c r="B1456" s="7">
        <v>46090</v>
      </c>
      <c r="C1456" s="2" t="s">
        <v>53</v>
      </c>
      <c r="D1456" s="2" t="s">
        <v>23</v>
      </c>
      <c r="E1456" s="2">
        <v>517</v>
      </c>
      <c r="F1456" s="2">
        <v>36</v>
      </c>
      <c r="G1456" s="2">
        <v>553</v>
      </c>
      <c r="H1456" s="2">
        <v>32</v>
      </c>
      <c r="I1456" s="2">
        <v>521</v>
      </c>
      <c r="J1456" s="2">
        <v>0</v>
      </c>
      <c r="K1456" s="2">
        <v>0</v>
      </c>
      <c r="L1456" s="2">
        <v>8</v>
      </c>
      <c r="M1456" s="2">
        <v>0.6</v>
      </c>
      <c r="N1456" s="2">
        <v>0.97499999999999998</v>
      </c>
      <c r="O1456" s="2">
        <v>2.5</v>
      </c>
      <c r="P1456" s="2">
        <v>0.79</v>
      </c>
      <c r="Q1456" s="3">
        <v>5.8000000000000003E-2</v>
      </c>
      <c r="R1456" s="4" t="str">
        <f>TRIM(tblOperations[[#This Row],[Region]])</f>
        <v>Wales</v>
      </c>
      <c r="S1456" s="4" t="str">
        <f>TRIM(tblOperations[[#This Row],[Team]])</f>
        <v>Estates Support</v>
      </c>
      <c r="T1456" s="4" t="str">
        <f>_xlfn.XLOOKUP(R1456,tblRegionReference[Region],tblRegionReference[Area],"Not Found")</f>
        <v>Wales</v>
      </c>
      <c r="U1456" s="4" t="str">
        <f>IF(tblOperations[[#This Row],[Completion_Rate]]&gt;=_xlfn.XLOOKUP("Completion Rate",tblKPITargets[KPI_Name],tblKPITargets[Target_Value]),"Met","Below Target")</f>
        <v>Below Target</v>
      </c>
      <c r="V1456" t="str">
        <f>IF(tblOperations[[#This Row],[SLA_Compliance]]&gt;=_xlfn.XLOOKUP('04_References'!$A$3,tblKPITargets[KPI_Name],tblKPITargets[Target_Value]),"Met","Below Target")</f>
        <v>Below Target</v>
      </c>
      <c r="W1456" t="str">
        <f>IF(tblOperations[[#This Row],[Quality_Pass_Rate]]&gt;=_xlfn.XLOOKUP('04_References'!$A$4,tblKPITargets[KPI_Name],tblKPITargets[Target_Value]),"Met","Below Target")</f>
        <v>Met</v>
      </c>
      <c r="X1456" t="str">
        <f>IF(tblOperations[[#This Row],[Average_Completion_Days]]&lt;=_xlfn.XLOOKUP('04_References'!$A$7,tblKPITargets[KPI_Name],tblKPITargets[Target_Value]),"Met","Below Target")</f>
        <v>Below Target</v>
      </c>
      <c r="Y1456" t="str">
        <f>IF(tblOperations[[#This Row],[Closing_Backlog]]&lt;=_xlfn.XLOOKUP('04_References'!$A$8,tblKPITargets[KPI_Name],tblKPITargets[Target_Value]),"Met","Below Target")</f>
        <v>Below Target</v>
      </c>
    </row>
    <row r="1457" spans="1:25">
      <c r="A1457" s="8" t="s">
        <v>1487</v>
      </c>
      <c r="B1457" s="9">
        <v>46090</v>
      </c>
      <c r="C1457" s="4" t="s">
        <v>53</v>
      </c>
      <c r="D1457" s="4" t="s">
        <v>25</v>
      </c>
      <c r="E1457" s="4">
        <v>0</v>
      </c>
      <c r="F1457" s="4">
        <v>20</v>
      </c>
      <c r="G1457" s="4">
        <v>20</v>
      </c>
      <c r="H1457" s="4">
        <v>20</v>
      </c>
      <c r="I1457" s="4">
        <v>0</v>
      </c>
      <c r="J1457" s="4">
        <v>1</v>
      </c>
      <c r="K1457" s="4">
        <v>1</v>
      </c>
      <c r="L1457" s="4">
        <v>2.2999999999999998</v>
      </c>
      <c r="M1457" s="4">
        <v>0.88300000000000001</v>
      </c>
      <c r="N1457" s="4">
        <v>0.95499999999999996</v>
      </c>
      <c r="O1457" s="4">
        <v>4.7</v>
      </c>
      <c r="P1457" s="4">
        <v>0.72699999999999998</v>
      </c>
      <c r="Q1457" s="5">
        <v>1</v>
      </c>
      <c r="R1457" s="4" t="str">
        <f>TRIM(tblOperations[[#This Row],[Region]])</f>
        <v>Wales</v>
      </c>
      <c r="S1457" s="4" t="str">
        <f>TRIM(tblOperations[[#This Row],[Team]])</f>
        <v>Workplace Projects</v>
      </c>
      <c r="T1457" s="4" t="str">
        <f>_xlfn.XLOOKUP(R1457,tblRegionReference[Region],tblRegionReference[Area],"Not Found")</f>
        <v>Wales</v>
      </c>
      <c r="U1457" s="4" t="str">
        <f>IF(tblOperations[[#This Row],[Completion_Rate]]&gt;=_xlfn.XLOOKUP("Completion Rate",tblKPITargets[KPI_Name],tblKPITargets[Target_Value]),"Met","Below Target")</f>
        <v>Met</v>
      </c>
      <c r="V1457" t="str">
        <f>IF(tblOperations[[#This Row],[SLA_Compliance]]&gt;=_xlfn.XLOOKUP('04_References'!$A$3,tblKPITargets[KPI_Name],tblKPITargets[Target_Value]),"Met","Below Target")</f>
        <v>Below Target</v>
      </c>
      <c r="W1457" t="str">
        <f>IF(tblOperations[[#This Row],[Quality_Pass_Rate]]&gt;=_xlfn.XLOOKUP('04_References'!$A$4,tblKPITargets[KPI_Name],tblKPITargets[Target_Value]),"Met","Below Target")</f>
        <v>Met</v>
      </c>
      <c r="X1457" t="str">
        <f>IF(tblOperations[[#This Row],[Average_Completion_Days]]&lt;=_xlfn.XLOOKUP('04_References'!$A$7,tblKPITargets[KPI_Name],tblKPITargets[Target_Value]),"Met","Below Target")</f>
        <v>Met</v>
      </c>
      <c r="Y1457" t="str">
        <f>IF(tblOperations[[#This Row],[Closing_Backlog]]&lt;=_xlfn.XLOOKUP('04_References'!$A$8,tblKPITargets[KPI_Name],tblKPITargets[Target_Value]),"Met","Below Target")</f>
        <v>Met</v>
      </c>
    </row>
    <row r="1458" spans="1:25">
      <c r="A1458" s="6" t="s">
        <v>1488</v>
      </c>
      <c r="B1458" s="7">
        <v>46091</v>
      </c>
      <c r="C1458" s="2" t="s">
        <v>18</v>
      </c>
      <c r="D1458" s="2" t="s">
        <v>19</v>
      </c>
      <c r="E1458" s="2">
        <v>176</v>
      </c>
      <c r="F1458" s="2">
        <v>32</v>
      </c>
      <c r="G1458" s="2">
        <v>208</v>
      </c>
      <c r="H1458" s="2">
        <v>40</v>
      </c>
      <c r="I1458" s="2">
        <v>168</v>
      </c>
      <c r="J1458" s="2">
        <v>0</v>
      </c>
      <c r="K1458" s="2">
        <v>0</v>
      </c>
      <c r="L1458" s="2">
        <v>8</v>
      </c>
      <c r="M1458" s="2">
        <v>0.6</v>
      </c>
      <c r="N1458" s="2">
        <v>0.96699999999999997</v>
      </c>
      <c r="O1458" s="2">
        <v>2.5</v>
      </c>
      <c r="P1458" s="2">
        <v>0.67400000000000004</v>
      </c>
      <c r="Q1458" s="3">
        <v>0.192</v>
      </c>
      <c r="R1458" s="4" t="str">
        <f>TRIM(tblOperations[[#This Row],[Region]])</f>
        <v>Scotland</v>
      </c>
      <c r="S1458" s="4" t="str">
        <f>TRIM(tblOperations[[#This Row],[Team]])</f>
        <v>Workplace Services</v>
      </c>
      <c r="T1458" s="4" t="str">
        <f>_xlfn.XLOOKUP(R1458,tblRegionReference[Region],tblRegionReference[Area],"Not Found")</f>
        <v>North</v>
      </c>
      <c r="U1458" s="4" t="str">
        <f>IF(tblOperations[[#This Row],[Completion_Rate]]&gt;=_xlfn.XLOOKUP("Completion Rate",tblKPITargets[KPI_Name],tblKPITargets[Target_Value]),"Met","Below Target")</f>
        <v>Below Target</v>
      </c>
      <c r="V1458" t="str">
        <f>IF(tblOperations[[#This Row],[SLA_Compliance]]&gt;=_xlfn.XLOOKUP('04_References'!$A$3,tblKPITargets[KPI_Name],tblKPITargets[Target_Value]),"Met","Below Target")</f>
        <v>Below Target</v>
      </c>
      <c r="W1458" t="str">
        <f>IF(tblOperations[[#This Row],[Quality_Pass_Rate]]&gt;=_xlfn.XLOOKUP('04_References'!$A$4,tblKPITargets[KPI_Name],tblKPITargets[Target_Value]),"Met","Below Target")</f>
        <v>Met</v>
      </c>
      <c r="X1458" t="str">
        <f>IF(tblOperations[[#This Row],[Average_Completion_Days]]&lt;=_xlfn.XLOOKUP('04_References'!$A$7,tblKPITargets[KPI_Name],tblKPITargets[Target_Value]),"Met","Below Target")</f>
        <v>Below Target</v>
      </c>
      <c r="Y1458" t="str">
        <f>IF(tblOperations[[#This Row],[Closing_Backlog]]&lt;=_xlfn.XLOOKUP('04_References'!$A$8,tblKPITargets[KPI_Name],tblKPITargets[Target_Value]),"Met","Below Target")</f>
        <v>Below Target</v>
      </c>
    </row>
    <row r="1459" spans="1:25">
      <c r="A1459" s="8" t="s">
        <v>1489</v>
      </c>
      <c r="B1459" s="9">
        <v>46091</v>
      </c>
      <c r="C1459" s="4" t="s">
        <v>18</v>
      </c>
      <c r="D1459" s="4" t="s">
        <v>21</v>
      </c>
      <c r="E1459" s="4">
        <v>19</v>
      </c>
      <c r="F1459" s="4">
        <v>42</v>
      </c>
      <c r="G1459" s="4">
        <v>61</v>
      </c>
      <c r="H1459" s="4">
        <v>54</v>
      </c>
      <c r="I1459" s="4">
        <v>7</v>
      </c>
      <c r="J1459" s="4">
        <v>0</v>
      </c>
      <c r="K1459" s="4">
        <v>0</v>
      </c>
      <c r="L1459" s="4">
        <v>1.4</v>
      </c>
      <c r="M1459" s="4">
        <v>0.89400000000000002</v>
      </c>
      <c r="N1459" s="4">
        <v>0.999</v>
      </c>
      <c r="O1459" s="4">
        <v>4</v>
      </c>
      <c r="P1459" s="4">
        <v>0.68100000000000005</v>
      </c>
      <c r="Q1459" s="5">
        <v>0.88500000000000001</v>
      </c>
      <c r="R1459" s="4" t="str">
        <f>TRIM(tblOperations[[#This Row],[Region]])</f>
        <v>Scotland</v>
      </c>
      <c r="S1459" s="4" t="str">
        <f>TRIM(tblOperations[[#This Row],[Team]])</f>
        <v>Facilities Response</v>
      </c>
      <c r="T1459" s="4" t="str">
        <f>_xlfn.XLOOKUP(R1459,tblRegionReference[Region],tblRegionReference[Area],"Not Found")</f>
        <v>North</v>
      </c>
      <c r="U1459" s="4" t="str">
        <f>IF(tblOperations[[#This Row],[Completion_Rate]]&gt;=_xlfn.XLOOKUP("Completion Rate",tblKPITargets[KPI_Name],tblKPITargets[Target_Value]),"Met","Below Target")</f>
        <v>Below Target</v>
      </c>
      <c r="V1459" t="str">
        <f>IF(tblOperations[[#This Row],[SLA_Compliance]]&gt;=_xlfn.XLOOKUP('04_References'!$A$3,tblKPITargets[KPI_Name],tblKPITargets[Target_Value]),"Met","Below Target")</f>
        <v>Below Target</v>
      </c>
      <c r="W1459" t="str">
        <f>IF(tblOperations[[#This Row],[Quality_Pass_Rate]]&gt;=_xlfn.XLOOKUP('04_References'!$A$4,tblKPITargets[KPI_Name],tblKPITargets[Target_Value]),"Met","Below Target")</f>
        <v>Met</v>
      </c>
      <c r="X1459" t="str">
        <f>IF(tblOperations[[#This Row],[Average_Completion_Days]]&lt;=_xlfn.XLOOKUP('04_References'!$A$7,tblKPITargets[KPI_Name],tblKPITargets[Target_Value]),"Met","Below Target")</f>
        <v>Met</v>
      </c>
      <c r="Y1459" t="str">
        <f>IF(tblOperations[[#This Row],[Closing_Backlog]]&lt;=_xlfn.XLOOKUP('04_References'!$A$8,tblKPITargets[KPI_Name],tblKPITargets[Target_Value]),"Met","Below Target")</f>
        <v>Met</v>
      </c>
    </row>
    <row r="1460" spans="1:25">
      <c r="A1460" s="6" t="s">
        <v>1490</v>
      </c>
      <c r="B1460" s="7">
        <v>46091</v>
      </c>
      <c r="C1460" s="2" t="s">
        <v>18</v>
      </c>
      <c r="D1460" s="2" t="s">
        <v>23</v>
      </c>
      <c r="E1460" s="2">
        <v>380</v>
      </c>
      <c r="F1460" s="2">
        <v>46</v>
      </c>
      <c r="G1460" s="2">
        <v>426</v>
      </c>
      <c r="H1460" s="2">
        <v>38</v>
      </c>
      <c r="I1460" s="2">
        <v>388</v>
      </c>
      <c r="J1460" s="2">
        <v>0</v>
      </c>
      <c r="K1460" s="2">
        <v>0</v>
      </c>
      <c r="L1460" s="2">
        <v>8</v>
      </c>
      <c r="M1460" s="2">
        <v>0.6</v>
      </c>
      <c r="N1460" s="2">
        <v>0.97399999999999998</v>
      </c>
      <c r="O1460" s="2">
        <v>2.5</v>
      </c>
      <c r="P1460" s="2">
        <v>0.73799999999999999</v>
      </c>
      <c r="Q1460" s="3">
        <v>8.8999999999999996E-2</v>
      </c>
      <c r="R1460" s="4" t="str">
        <f>TRIM(tblOperations[[#This Row],[Region]])</f>
        <v>Scotland</v>
      </c>
      <c r="S1460" s="4" t="str">
        <f>TRIM(tblOperations[[#This Row],[Team]])</f>
        <v>Estates Support</v>
      </c>
      <c r="T1460" s="4" t="str">
        <f>_xlfn.XLOOKUP(R1460,tblRegionReference[Region],tblRegionReference[Area],"Not Found")</f>
        <v>North</v>
      </c>
      <c r="U1460" s="4" t="str">
        <f>IF(tblOperations[[#This Row],[Completion_Rate]]&gt;=_xlfn.XLOOKUP("Completion Rate",tblKPITargets[KPI_Name],tblKPITargets[Target_Value]),"Met","Below Target")</f>
        <v>Below Target</v>
      </c>
      <c r="V1460" t="str">
        <f>IF(tblOperations[[#This Row],[SLA_Compliance]]&gt;=_xlfn.XLOOKUP('04_References'!$A$3,tblKPITargets[KPI_Name],tblKPITargets[Target_Value]),"Met","Below Target")</f>
        <v>Below Target</v>
      </c>
      <c r="W1460" t="str">
        <f>IF(tblOperations[[#This Row],[Quality_Pass_Rate]]&gt;=_xlfn.XLOOKUP('04_References'!$A$4,tblKPITargets[KPI_Name],tblKPITargets[Target_Value]),"Met","Below Target")</f>
        <v>Met</v>
      </c>
      <c r="X1460" t="str">
        <f>IF(tblOperations[[#This Row],[Average_Completion_Days]]&lt;=_xlfn.XLOOKUP('04_References'!$A$7,tblKPITargets[KPI_Name],tblKPITargets[Target_Value]),"Met","Below Target")</f>
        <v>Below Target</v>
      </c>
      <c r="Y1460" t="str">
        <f>IF(tblOperations[[#This Row],[Closing_Backlog]]&lt;=_xlfn.XLOOKUP('04_References'!$A$8,tblKPITargets[KPI_Name],tblKPITargets[Target_Value]),"Met","Below Target")</f>
        <v>Below Target</v>
      </c>
    </row>
    <row r="1461" spans="1:25">
      <c r="A1461" s="8" t="s">
        <v>1491</v>
      </c>
      <c r="B1461" s="9">
        <v>46091</v>
      </c>
      <c r="C1461" s="4" t="s">
        <v>18</v>
      </c>
      <c r="D1461" s="4" t="s">
        <v>25</v>
      </c>
      <c r="E1461" s="4">
        <v>0</v>
      </c>
      <c r="F1461" s="4">
        <v>25</v>
      </c>
      <c r="G1461" s="4">
        <v>25</v>
      </c>
      <c r="H1461" s="4">
        <v>25</v>
      </c>
      <c r="I1461" s="4">
        <v>0</v>
      </c>
      <c r="J1461" s="4">
        <v>0</v>
      </c>
      <c r="K1461" s="4">
        <v>0</v>
      </c>
      <c r="L1461" s="4">
        <v>0.8</v>
      </c>
      <c r="M1461" s="4">
        <v>0.99299999999999999</v>
      </c>
      <c r="N1461" s="4">
        <v>0.95899999999999996</v>
      </c>
      <c r="O1461" s="4">
        <v>4.5999999999999996</v>
      </c>
      <c r="P1461" s="4">
        <v>0.65900000000000003</v>
      </c>
      <c r="Q1461" s="5">
        <v>1</v>
      </c>
      <c r="R1461" s="4" t="str">
        <f>TRIM(tblOperations[[#This Row],[Region]])</f>
        <v>Scotland</v>
      </c>
      <c r="S1461" s="4" t="str">
        <f>TRIM(tblOperations[[#This Row],[Team]])</f>
        <v>Workplace Projects</v>
      </c>
      <c r="T1461" s="4" t="str">
        <f>_xlfn.XLOOKUP(R1461,tblRegionReference[Region],tblRegionReference[Area],"Not Found")</f>
        <v>North</v>
      </c>
      <c r="U1461" s="4" t="str">
        <f>IF(tblOperations[[#This Row],[Completion_Rate]]&gt;=_xlfn.XLOOKUP("Completion Rate",tblKPITargets[KPI_Name],tblKPITargets[Target_Value]),"Met","Below Target")</f>
        <v>Met</v>
      </c>
      <c r="V1461" t="str">
        <f>IF(tblOperations[[#This Row],[SLA_Compliance]]&gt;=_xlfn.XLOOKUP('04_References'!$A$3,tblKPITargets[KPI_Name],tblKPITargets[Target_Value]),"Met","Below Target")</f>
        <v>Met</v>
      </c>
      <c r="W1461" t="str">
        <f>IF(tblOperations[[#This Row],[Quality_Pass_Rate]]&gt;=_xlfn.XLOOKUP('04_References'!$A$4,tblKPITargets[KPI_Name],tblKPITargets[Target_Value]),"Met","Below Target")</f>
        <v>Met</v>
      </c>
      <c r="X1461" t="str">
        <f>IF(tblOperations[[#This Row],[Average_Completion_Days]]&lt;=_xlfn.XLOOKUP('04_References'!$A$7,tblKPITargets[KPI_Name],tblKPITargets[Target_Value]),"Met","Below Target")</f>
        <v>Met</v>
      </c>
      <c r="Y1461" t="str">
        <f>IF(tblOperations[[#This Row],[Closing_Backlog]]&lt;=_xlfn.XLOOKUP('04_References'!$A$8,tblKPITargets[KPI_Name],tblKPITargets[Target_Value]),"Met","Below Target")</f>
        <v>Met</v>
      </c>
    </row>
    <row r="1462" spans="1:25">
      <c r="A1462" s="6" t="s">
        <v>1492</v>
      </c>
      <c r="B1462" s="7">
        <v>46091</v>
      </c>
      <c r="C1462" s="2" t="s">
        <v>27</v>
      </c>
      <c r="D1462" s="2" t="s">
        <v>19</v>
      </c>
      <c r="E1462" s="2">
        <v>3</v>
      </c>
      <c r="F1462" s="2">
        <v>33</v>
      </c>
      <c r="G1462" s="2">
        <v>36</v>
      </c>
      <c r="H1462" s="2">
        <v>36</v>
      </c>
      <c r="I1462" s="2">
        <v>0</v>
      </c>
      <c r="J1462" s="2">
        <v>1</v>
      </c>
      <c r="K1462" s="2">
        <v>0</v>
      </c>
      <c r="L1462" s="2">
        <v>1.4</v>
      </c>
      <c r="M1462" s="2">
        <v>0.96899999999999997</v>
      </c>
      <c r="N1462" s="2">
        <v>0.95199999999999996</v>
      </c>
      <c r="O1462" s="2">
        <v>4.3</v>
      </c>
      <c r="P1462" s="2">
        <v>0.79600000000000004</v>
      </c>
      <c r="Q1462" s="3">
        <v>1</v>
      </c>
      <c r="R1462" s="4" t="str">
        <f>TRIM(tblOperations[[#This Row],[Region]])</f>
        <v>North East</v>
      </c>
      <c r="S1462" s="4" t="str">
        <f>TRIM(tblOperations[[#This Row],[Team]])</f>
        <v>Workplace Services</v>
      </c>
      <c r="T1462" s="4" t="str">
        <f>_xlfn.XLOOKUP(R1462,tblRegionReference[Region],tblRegionReference[Area],"Not Found")</f>
        <v>North</v>
      </c>
      <c r="U1462" s="4" t="str">
        <f>IF(tblOperations[[#This Row],[Completion_Rate]]&gt;=_xlfn.XLOOKUP("Completion Rate",tblKPITargets[KPI_Name],tblKPITargets[Target_Value]),"Met","Below Target")</f>
        <v>Met</v>
      </c>
      <c r="V1462" t="str">
        <f>IF(tblOperations[[#This Row],[SLA_Compliance]]&gt;=_xlfn.XLOOKUP('04_References'!$A$3,tblKPITargets[KPI_Name],tblKPITargets[Target_Value]),"Met","Below Target")</f>
        <v>Met</v>
      </c>
      <c r="W1462" t="str">
        <f>IF(tblOperations[[#This Row],[Quality_Pass_Rate]]&gt;=_xlfn.XLOOKUP('04_References'!$A$4,tblKPITargets[KPI_Name],tblKPITargets[Target_Value]),"Met","Below Target")</f>
        <v>Met</v>
      </c>
      <c r="X1462" t="str">
        <f>IF(tblOperations[[#This Row],[Average_Completion_Days]]&lt;=_xlfn.XLOOKUP('04_References'!$A$7,tblKPITargets[KPI_Name],tblKPITargets[Target_Value]),"Met","Below Target")</f>
        <v>Met</v>
      </c>
      <c r="Y1462" t="str">
        <f>IF(tblOperations[[#This Row],[Closing_Backlog]]&lt;=_xlfn.XLOOKUP('04_References'!$A$8,tblKPITargets[KPI_Name],tblKPITargets[Target_Value]),"Met","Below Target")</f>
        <v>Met</v>
      </c>
    </row>
    <row r="1463" spans="1:25">
      <c r="A1463" s="8" t="s">
        <v>1493</v>
      </c>
      <c r="B1463" s="9">
        <v>46091</v>
      </c>
      <c r="C1463" s="4" t="s">
        <v>27</v>
      </c>
      <c r="D1463" s="4" t="s">
        <v>21</v>
      </c>
      <c r="E1463" s="4">
        <v>0</v>
      </c>
      <c r="F1463" s="4">
        <v>36</v>
      </c>
      <c r="G1463" s="4">
        <v>36</v>
      </c>
      <c r="H1463" s="4">
        <v>36</v>
      </c>
      <c r="I1463" s="4">
        <v>0</v>
      </c>
      <c r="J1463" s="4">
        <v>0</v>
      </c>
      <c r="K1463" s="4">
        <v>0</v>
      </c>
      <c r="L1463" s="4">
        <v>1.4</v>
      </c>
      <c r="M1463" s="4">
        <v>0.93500000000000005</v>
      </c>
      <c r="N1463" s="4">
        <v>0.97699999999999998</v>
      </c>
      <c r="O1463" s="4">
        <v>4.4000000000000004</v>
      </c>
      <c r="P1463" s="4">
        <v>0.68100000000000005</v>
      </c>
      <c r="Q1463" s="5">
        <v>1</v>
      </c>
      <c r="R1463" s="4" t="str">
        <f>TRIM(tblOperations[[#This Row],[Region]])</f>
        <v>North East</v>
      </c>
      <c r="S1463" s="4" t="str">
        <f>TRIM(tblOperations[[#This Row],[Team]])</f>
        <v>Facilities Response</v>
      </c>
      <c r="T1463" s="4" t="str">
        <f>_xlfn.XLOOKUP(R1463,tblRegionReference[Region],tblRegionReference[Area],"Not Found")</f>
        <v>North</v>
      </c>
      <c r="U1463" s="4" t="str">
        <f>IF(tblOperations[[#This Row],[Completion_Rate]]&gt;=_xlfn.XLOOKUP("Completion Rate",tblKPITargets[KPI_Name],tblKPITargets[Target_Value]),"Met","Below Target")</f>
        <v>Met</v>
      </c>
      <c r="V1463" t="str">
        <f>IF(tblOperations[[#This Row],[SLA_Compliance]]&gt;=_xlfn.XLOOKUP('04_References'!$A$3,tblKPITargets[KPI_Name],tblKPITargets[Target_Value]),"Met","Below Target")</f>
        <v>Met</v>
      </c>
      <c r="W1463" t="str">
        <f>IF(tblOperations[[#This Row],[Quality_Pass_Rate]]&gt;=_xlfn.XLOOKUP('04_References'!$A$4,tblKPITargets[KPI_Name],tblKPITargets[Target_Value]),"Met","Below Target")</f>
        <v>Met</v>
      </c>
      <c r="X1463" t="str">
        <f>IF(tblOperations[[#This Row],[Average_Completion_Days]]&lt;=_xlfn.XLOOKUP('04_References'!$A$7,tblKPITargets[KPI_Name],tblKPITargets[Target_Value]),"Met","Below Target")</f>
        <v>Met</v>
      </c>
      <c r="Y1463" t="str">
        <f>IF(tblOperations[[#This Row],[Closing_Backlog]]&lt;=_xlfn.XLOOKUP('04_References'!$A$8,tblKPITargets[KPI_Name],tblKPITargets[Target_Value]),"Met","Below Target")</f>
        <v>Met</v>
      </c>
    </row>
    <row r="1464" spans="1:25">
      <c r="A1464" s="6" t="s">
        <v>1494</v>
      </c>
      <c r="B1464" s="7">
        <v>46091</v>
      </c>
      <c r="C1464" s="2" t="s">
        <v>27</v>
      </c>
      <c r="D1464" s="2" t="s">
        <v>23</v>
      </c>
      <c r="E1464" s="2">
        <v>983</v>
      </c>
      <c r="F1464" s="2">
        <v>28</v>
      </c>
      <c r="G1464" s="2">
        <v>1011</v>
      </c>
      <c r="H1464" s="2">
        <v>20</v>
      </c>
      <c r="I1464" s="2">
        <v>991</v>
      </c>
      <c r="J1464" s="2">
        <v>1</v>
      </c>
      <c r="K1464" s="2">
        <v>0</v>
      </c>
      <c r="L1464" s="2">
        <v>8</v>
      </c>
      <c r="M1464" s="2">
        <v>0.6</v>
      </c>
      <c r="N1464" s="2">
        <v>0.98199999999999998</v>
      </c>
      <c r="O1464" s="2">
        <v>2.5</v>
      </c>
      <c r="P1464" s="2">
        <v>0.67200000000000004</v>
      </c>
      <c r="Q1464" s="3">
        <v>0.02</v>
      </c>
      <c r="R1464" s="4" t="str">
        <f>TRIM(tblOperations[[#This Row],[Region]])</f>
        <v>North East</v>
      </c>
      <c r="S1464" s="4" t="str">
        <f>TRIM(tblOperations[[#This Row],[Team]])</f>
        <v>Estates Support</v>
      </c>
      <c r="T1464" s="4" t="str">
        <f>_xlfn.XLOOKUP(R1464,tblRegionReference[Region],tblRegionReference[Area],"Not Found")</f>
        <v>North</v>
      </c>
      <c r="U1464" s="4" t="str">
        <f>IF(tblOperations[[#This Row],[Completion_Rate]]&gt;=_xlfn.XLOOKUP("Completion Rate",tblKPITargets[KPI_Name],tblKPITargets[Target_Value]),"Met","Below Target")</f>
        <v>Below Target</v>
      </c>
      <c r="V1464" t="str">
        <f>IF(tblOperations[[#This Row],[SLA_Compliance]]&gt;=_xlfn.XLOOKUP('04_References'!$A$3,tblKPITargets[KPI_Name],tblKPITargets[Target_Value]),"Met","Below Target")</f>
        <v>Below Target</v>
      </c>
      <c r="W1464" t="str">
        <f>IF(tblOperations[[#This Row],[Quality_Pass_Rate]]&gt;=_xlfn.XLOOKUP('04_References'!$A$4,tblKPITargets[KPI_Name],tblKPITargets[Target_Value]),"Met","Below Target")</f>
        <v>Met</v>
      </c>
      <c r="X1464" t="str">
        <f>IF(tblOperations[[#This Row],[Average_Completion_Days]]&lt;=_xlfn.XLOOKUP('04_References'!$A$7,tblKPITargets[KPI_Name],tblKPITargets[Target_Value]),"Met","Below Target")</f>
        <v>Below Target</v>
      </c>
      <c r="Y1464" t="str">
        <f>IF(tblOperations[[#This Row],[Closing_Backlog]]&lt;=_xlfn.XLOOKUP('04_References'!$A$8,tblKPITargets[KPI_Name],tblKPITargets[Target_Value]),"Met","Below Target")</f>
        <v>Below Target</v>
      </c>
    </row>
    <row r="1465" spans="1:25">
      <c r="A1465" s="8" t="s">
        <v>1495</v>
      </c>
      <c r="B1465" s="9">
        <v>46091</v>
      </c>
      <c r="C1465" s="4" t="s">
        <v>27</v>
      </c>
      <c r="D1465" s="4" t="s">
        <v>25</v>
      </c>
      <c r="E1465" s="4">
        <v>64</v>
      </c>
      <c r="F1465" s="4">
        <v>16</v>
      </c>
      <c r="G1465" s="4">
        <v>80</v>
      </c>
      <c r="H1465" s="4">
        <v>26</v>
      </c>
      <c r="I1465" s="4">
        <v>54</v>
      </c>
      <c r="J1465" s="4">
        <v>2</v>
      </c>
      <c r="K1465" s="4">
        <v>0</v>
      </c>
      <c r="L1465" s="4">
        <v>6.3</v>
      </c>
      <c r="M1465" s="4">
        <v>0.6</v>
      </c>
      <c r="N1465" s="4">
        <v>0.95599999999999996</v>
      </c>
      <c r="O1465" s="4">
        <v>2.7</v>
      </c>
      <c r="P1465" s="4">
        <v>0.73199999999999998</v>
      </c>
      <c r="Q1465" s="5">
        <v>0.32500000000000001</v>
      </c>
      <c r="R1465" s="4" t="str">
        <f>TRIM(tblOperations[[#This Row],[Region]])</f>
        <v>North East</v>
      </c>
      <c r="S1465" s="4" t="str">
        <f>TRIM(tblOperations[[#This Row],[Team]])</f>
        <v>Workplace Projects</v>
      </c>
      <c r="T1465" s="4" t="str">
        <f>_xlfn.XLOOKUP(R1465,tblRegionReference[Region],tblRegionReference[Area],"Not Found")</f>
        <v>North</v>
      </c>
      <c r="U1465" s="4" t="str">
        <f>IF(tblOperations[[#This Row],[Completion_Rate]]&gt;=_xlfn.XLOOKUP("Completion Rate",tblKPITargets[KPI_Name],tblKPITargets[Target_Value]),"Met","Below Target")</f>
        <v>Below Target</v>
      </c>
      <c r="V1465" t="str">
        <f>IF(tblOperations[[#This Row],[SLA_Compliance]]&gt;=_xlfn.XLOOKUP('04_References'!$A$3,tblKPITargets[KPI_Name],tblKPITargets[Target_Value]),"Met","Below Target")</f>
        <v>Below Target</v>
      </c>
      <c r="W1465" t="str">
        <f>IF(tblOperations[[#This Row],[Quality_Pass_Rate]]&gt;=_xlfn.XLOOKUP('04_References'!$A$4,tblKPITargets[KPI_Name],tblKPITargets[Target_Value]),"Met","Below Target")</f>
        <v>Met</v>
      </c>
      <c r="X1465" t="str">
        <f>IF(tblOperations[[#This Row],[Average_Completion_Days]]&lt;=_xlfn.XLOOKUP('04_References'!$A$7,tblKPITargets[KPI_Name],tblKPITargets[Target_Value]),"Met","Below Target")</f>
        <v>Below Target</v>
      </c>
      <c r="Y1465" t="str">
        <f>IF(tblOperations[[#This Row],[Closing_Backlog]]&lt;=_xlfn.XLOOKUP('04_References'!$A$8,tblKPITargets[KPI_Name],tblKPITargets[Target_Value]),"Met","Below Target")</f>
        <v>Below Target</v>
      </c>
    </row>
    <row r="1466" spans="1:25">
      <c r="A1466" s="6" t="s">
        <v>1496</v>
      </c>
      <c r="B1466" s="7">
        <v>46091</v>
      </c>
      <c r="C1466" s="2" t="s">
        <v>32</v>
      </c>
      <c r="D1466" s="2" t="s">
        <v>19</v>
      </c>
      <c r="E1466" s="2">
        <v>434</v>
      </c>
      <c r="F1466" s="2">
        <v>37</v>
      </c>
      <c r="G1466" s="2">
        <v>471</v>
      </c>
      <c r="H1466" s="2">
        <v>34</v>
      </c>
      <c r="I1466" s="2">
        <v>437</v>
      </c>
      <c r="J1466" s="2">
        <v>1</v>
      </c>
      <c r="K1466" s="2">
        <v>0</v>
      </c>
      <c r="L1466" s="2">
        <v>8</v>
      </c>
      <c r="M1466" s="2">
        <v>0.6</v>
      </c>
      <c r="N1466" s="2">
        <v>0.96799999999999997</v>
      </c>
      <c r="O1466" s="2">
        <v>2.5</v>
      </c>
      <c r="P1466" s="2">
        <v>0.81899999999999995</v>
      </c>
      <c r="Q1466" s="3">
        <v>7.1999999999999995E-2</v>
      </c>
      <c r="R1466" s="4" t="str">
        <f>TRIM(tblOperations[[#This Row],[Region]])</f>
        <v>North West</v>
      </c>
      <c r="S1466" s="4" t="str">
        <f>TRIM(tblOperations[[#This Row],[Team]])</f>
        <v>Workplace Services</v>
      </c>
      <c r="T1466" s="4" t="str">
        <f>_xlfn.XLOOKUP(R1466,tblRegionReference[Region],tblRegionReference[Area],"Not Found")</f>
        <v>North</v>
      </c>
      <c r="U1466" s="4" t="str">
        <f>IF(tblOperations[[#This Row],[Completion_Rate]]&gt;=_xlfn.XLOOKUP("Completion Rate",tblKPITargets[KPI_Name],tblKPITargets[Target_Value]),"Met","Below Target")</f>
        <v>Below Target</v>
      </c>
      <c r="V1466" t="str">
        <f>IF(tblOperations[[#This Row],[SLA_Compliance]]&gt;=_xlfn.XLOOKUP('04_References'!$A$3,tblKPITargets[KPI_Name],tblKPITargets[Target_Value]),"Met","Below Target")</f>
        <v>Below Target</v>
      </c>
      <c r="W1466" t="str">
        <f>IF(tblOperations[[#This Row],[Quality_Pass_Rate]]&gt;=_xlfn.XLOOKUP('04_References'!$A$4,tblKPITargets[KPI_Name],tblKPITargets[Target_Value]),"Met","Below Target")</f>
        <v>Met</v>
      </c>
      <c r="X1466" t="str">
        <f>IF(tblOperations[[#This Row],[Average_Completion_Days]]&lt;=_xlfn.XLOOKUP('04_References'!$A$7,tblKPITargets[KPI_Name],tblKPITargets[Target_Value]),"Met","Below Target")</f>
        <v>Below Target</v>
      </c>
      <c r="Y1466" t="str">
        <f>IF(tblOperations[[#This Row],[Closing_Backlog]]&lt;=_xlfn.XLOOKUP('04_References'!$A$8,tblKPITargets[KPI_Name],tblKPITargets[Target_Value]),"Met","Below Target")</f>
        <v>Below Target</v>
      </c>
    </row>
    <row r="1467" spans="1:25">
      <c r="A1467" s="8" t="s">
        <v>1497</v>
      </c>
      <c r="B1467" s="9">
        <v>46091</v>
      </c>
      <c r="C1467" s="4" t="s">
        <v>32</v>
      </c>
      <c r="D1467" s="4" t="s">
        <v>21</v>
      </c>
      <c r="E1467" s="4">
        <v>992</v>
      </c>
      <c r="F1467" s="4">
        <v>45</v>
      </c>
      <c r="G1467" s="4">
        <v>1037</v>
      </c>
      <c r="H1467" s="4">
        <v>20</v>
      </c>
      <c r="I1467" s="4">
        <v>1017</v>
      </c>
      <c r="J1467" s="4">
        <v>0</v>
      </c>
      <c r="K1467" s="4">
        <v>0</v>
      </c>
      <c r="L1467" s="4">
        <v>8</v>
      </c>
      <c r="M1467" s="4">
        <v>0.6</v>
      </c>
      <c r="N1467" s="4">
        <v>0.97899999999999998</v>
      </c>
      <c r="O1467" s="4">
        <v>2.5</v>
      </c>
      <c r="P1467" s="4">
        <v>0.73699999999999999</v>
      </c>
      <c r="Q1467" s="5">
        <v>1.9E-2</v>
      </c>
      <c r="R1467" s="4" t="str">
        <f>TRIM(tblOperations[[#This Row],[Region]])</f>
        <v>North West</v>
      </c>
      <c r="S1467" s="4" t="str">
        <f>TRIM(tblOperations[[#This Row],[Team]])</f>
        <v>Facilities Response</v>
      </c>
      <c r="T1467" s="4" t="str">
        <f>_xlfn.XLOOKUP(R1467,tblRegionReference[Region],tblRegionReference[Area],"Not Found")</f>
        <v>North</v>
      </c>
      <c r="U1467" s="4" t="str">
        <f>IF(tblOperations[[#This Row],[Completion_Rate]]&gt;=_xlfn.XLOOKUP("Completion Rate",tblKPITargets[KPI_Name],tblKPITargets[Target_Value]),"Met","Below Target")</f>
        <v>Below Target</v>
      </c>
      <c r="V1467" t="str">
        <f>IF(tblOperations[[#This Row],[SLA_Compliance]]&gt;=_xlfn.XLOOKUP('04_References'!$A$3,tblKPITargets[KPI_Name],tblKPITargets[Target_Value]),"Met","Below Target")</f>
        <v>Below Target</v>
      </c>
      <c r="W1467" t="str">
        <f>IF(tblOperations[[#This Row],[Quality_Pass_Rate]]&gt;=_xlfn.XLOOKUP('04_References'!$A$4,tblKPITargets[KPI_Name],tblKPITargets[Target_Value]),"Met","Below Target")</f>
        <v>Met</v>
      </c>
      <c r="X1467" t="str">
        <f>IF(tblOperations[[#This Row],[Average_Completion_Days]]&lt;=_xlfn.XLOOKUP('04_References'!$A$7,tblKPITargets[KPI_Name],tblKPITargets[Target_Value]),"Met","Below Target")</f>
        <v>Below Target</v>
      </c>
      <c r="Y1467" t="str">
        <f>IF(tblOperations[[#This Row],[Closing_Backlog]]&lt;=_xlfn.XLOOKUP('04_References'!$A$8,tblKPITargets[KPI_Name],tblKPITargets[Target_Value]),"Met","Below Target")</f>
        <v>Below Target</v>
      </c>
    </row>
    <row r="1468" spans="1:25">
      <c r="A1468" s="6" t="s">
        <v>1498</v>
      </c>
      <c r="B1468" s="7">
        <v>46091</v>
      </c>
      <c r="C1468" s="2" t="s">
        <v>32</v>
      </c>
      <c r="D1468" s="2" t="s">
        <v>23</v>
      </c>
      <c r="E1468" s="2">
        <v>1168</v>
      </c>
      <c r="F1468" s="2">
        <v>34</v>
      </c>
      <c r="G1468" s="2">
        <v>1202</v>
      </c>
      <c r="H1468" s="2">
        <v>22</v>
      </c>
      <c r="I1468" s="2">
        <v>1180</v>
      </c>
      <c r="J1468" s="2">
        <v>0</v>
      </c>
      <c r="K1468" s="2">
        <v>0</v>
      </c>
      <c r="L1468" s="2">
        <v>8</v>
      </c>
      <c r="M1468" s="2">
        <v>0.6</v>
      </c>
      <c r="N1468" s="2">
        <v>0.98099999999999998</v>
      </c>
      <c r="O1468" s="2">
        <v>2.5</v>
      </c>
      <c r="P1468" s="2">
        <v>0.64500000000000002</v>
      </c>
      <c r="Q1468" s="3">
        <v>1.7999999999999999E-2</v>
      </c>
      <c r="R1468" s="4" t="str">
        <f>TRIM(tblOperations[[#This Row],[Region]])</f>
        <v>North West</v>
      </c>
      <c r="S1468" s="4" t="str">
        <f>TRIM(tblOperations[[#This Row],[Team]])</f>
        <v>Estates Support</v>
      </c>
      <c r="T1468" s="4" t="str">
        <f>_xlfn.XLOOKUP(R1468,tblRegionReference[Region],tblRegionReference[Area],"Not Found")</f>
        <v>North</v>
      </c>
      <c r="U1468" s="4" t="str">
        <f>IF(tblOperations[[#This Row],[Completion_Rate]]&gt;=_xlfn.XLOOKUP("Completion Rate",tblKPITargets[KPI_Name],tblKPITargets[Target_Value]),"Met","Below Target")</f>
        <v>Below Target</v>
      </c>
      <c r="V1468" t="str">
        <f>IF(tblOperations[[#This Row],[SLA_Compliance]]&gt;=_xlfn.XLOOKUP('04_References'!$A$3,tblKPITargets[KPI_Name],tblKPITargets[Target_Value]),"Met","Below Target")</f>
        <v>Below Target</v>
      </c>
      <c r="W1468" t="str">
        <f>IF(tblOperations[[#This Row],[Quality_Pass_Rate]]&gt;=_xlfn.XLOOKUP('04_References'!$A$4,tblKPITargets[KPI_Name],tblKPITargets[Target_Value]),"Met","Below Target")</f>
        <v>Met</v>
      </c>
      <c r="X1468" t="str">
        <f>IF(tblOperations[[#This Row],[Average_Completion_Days]]&lt;=_xlfn.XLOOKUP('04_References'!$A$7,tblKPITargets[KPI_Name],tblKPITargets[Target_Value]),"Met","Below Target")</f>
        <v>Below Target</v>
      </c>
      <c r="Y1468" t="str">
        <f>IF(tblOperations[[#This Row],[Closing_Backlog]]&lt;=_xlfn.XLOOKUP('04_References'!$A$8,tblKPITargets[KPI_Name],tblKPITargets[Target_Value]),"Met","Below Target")</f>
        <v>Below Target</v>
      </c>
    </row>
    <row r="1469" spans="1:25">
      <c r="A1469" s="8" t="s">
        <v>1499</v>
      </c>
      <c r="B1469" s="9">
        <v>46091</v>
      </c>
      <c r="C1469" s="4" t="s">
        <v>32</v>
      </c>
      <c r="D1469" s="4" t="s">
        <v>25</v>
      </c>
      <c r="E1469" s="4">
        <v>0</v>
      </c>
      <c r="F1469" s="4">
        <v>40</v>
      </c>
      <c r="G1469" s="4">
        <v>40</v>
      </c>
      <c r="H1469" s="4">
        <v>40</v>
      </c>
      <c r="I1469" s="4">
        <v>0</v>
      </c>
      <c r="J1469" s="4">
        <v>0</v>
      </c>
      <c r="K1469" s="4">
        <v>0</v>
      </c>
      <c r="L1469" s="4">
        <v>2</v>
      </c>
      <c r="M1469" s="4">
        <v>0.94699999999999995</v>
      </c>
      <c r="N1469" s="4">
        <v>0.97099999999999997</v>
      </c>
      <c r="O1469" s="4">
        <v>4.4000000000000004</v>
      </c>
      <c r="P1469" s="4">
        <v>0.752</v>
      </c>
      <c r="Q1469" s="5">
        <v>1</v>
      </c>
      <c r="R1469" s="4" t="str">
        <f>TRIM(tblOperations[[#This Row],[Region]])</f>
        <v>North West</v>
      </c>
      <c r="S1469" s="4" t="str">
        <f>TRIM(tblOperations[[#This Row],[Team]])</f>
        <v>Workplace Projects</v>
      </c>
      <c r="T1469" s="4" t="str">
        <f>_xlfn.XLOOKUP(R1469,tblRegionReference[Region],tblRegionReference[Area],"Not Found")</f>
        <v>North</v>
      </c>
      <c r="U1469" s="4" t="str">
        <f>IF(tblOperations[[#This Row],[Completion_Rate]]&gt;=_xlfn.XLOOKUP("Completion Rate",tblKPITargets[KPI_Name],tblKPITargets[Target_Value]),"Met","Below Target")</f>
        <v>Met</v>
      </c>
      <c r="V1469" t="str">
        <f>IF(tblOperations[[#This Row],[SLA_Compliance]]&gt;=_xlfn.XLOOKUP('04_References'!$A$3,tblKPITargets[KPI_Name],tblKPITargets[Target_Value]),"Met","Below Target")</f>
        <v>Met</v>
      </c>
      <c r="W1469" t="str">
        <f>IF(tblOperations[[#This Row],[Quality_Pass_Rate]]&gt;=_xlfn.XLOOKUP('04_References'!$A$4,tblKPITargets[KPI_Name],tblKPITargets[Target_Value]),"Met","Below Target")</f>
        <v>Met</v>
      </c>
      <c r="X1469" t="str">
        <f>IF(tblOperations[[#This Row],[Average_Completion_Days]]&lt;=_xlfn.XLOOKUP('04_References'!$A$7,tblKPITargets[KPI_Name],tblKPITargets[Target_Value]),"Met","Below Target")</f>
        <v>Met</v>
      </c>
      <c r="Y1469" t="str">
        <f>IF(tblOperations[[#This Row],[Closing_Backlog]]&lt;=_xlfn.XLOOKUP('04_References'!$A$8,tblKPITargets[KPI_Name],tblKPITargets[Target_Value]),"Met","Below Target")</f>
        <v>Met</v>
      </c>
    </row>
    <row r="1470" spans="1:25">
      <c r="A1470" s="6" t="s">
        <v>1500</v>
      </c>
      <c r="B1470" s="7">
        <v>46091</v>
      </c>
      <c r="C1470" s="2" t="s">
        <v>37</v>
      </c>
      <c r="D1470" s="2" t="s">
        <v>19</v>
      </c>
      <c r="E1470" s="2">
        <v>0</v>
      </c>
      <c r="F1470" s="2">
        <v>52</v>
      </c>
      <c r="G1470" s="2">
        <v>52</v>
      </c>
      <c r="H1470" s="2">
        <v>48</v>
      </c>
      <c r="I1470" s="2">
        <v>4</v>
      </c>
      <c r="J1470" s="2">
        <v>0</v>
      </c>
      <c r="K1470" s="2">
        <v>0</v>
      </c>
      <c r="L1470" s="2">
        <v>1.8</v>
      </c>
      <c r="M1470" s="2">
        <v>0.93100000000000005</v>
      </c>
      <c r="N1470" s="2">
        <v>0.996</v>
      </c>
      <c r="O1470" s="2">
        <v>4.5</v>
      </c>
      <c r="P1470" s="2">
        <v>0.747</v>
      </c>
      <c r="Q1470" s="3">
        <v>0.92300000000000004</v>
      </c>
      <c r="R1470" s="4" t="str">
        <f>TRIM(tblOperations[[#This Row],[Region]])</f>
        <v>Midlands</v>
      </c>
      <c r="S1470" s="4" t="str">
        <f>TRIM(tblOperations[[#This Row],[Team]])</f>
        <v>Workplace Services</v>
      </c>
      <c r="T1470" s="4" t="str">
        <f>_xlfn.XLOOKUP(R1470,tblRegionReference[Region],tblRegionReference[Area],"Not Found")</f>
        <v>Central</v>
      </c>
      <c r="U1470" s="4" t="str">
        <f>IF(tblOperations[[#This Row],[Completion_Rate]]&gt;=_xlfn.XLOOKUP("Completion Rate",tblKPITargets[KPI_Name],tblKPITargets[Target_Value]),"Met","Below Target")</f>
        <v>Below Target</v>
      </c>
      <c r="V1470" t="str">
        <f>IF(tblOperations[[#This Row],[SLA_Compliance]]&gt;=_xlfn.XLOOKUP('04_References'!$A$3,tblKPITargets[KPI_Name],tblKPITargets[Target_Value]),"Met","Below Target")</f>
        <v>Met</v>
      </c>
      <c r="W1470" t="str">
        <f>IF(tblOperations[[#This Row],[Quality_Pass_Rate]]&gt;=_xlfn.XLOOKUP('04_References'!$A$4,tblKPITargets[KPI_Name],tblKPITargets[Target_Value]),"Met","Below Target")</f>
        <v>Met</v>
      </c>
      <c r="X1470" t="str">
        <f>IF(tblOperations[[#This Row],[Average_Completion_Days]]&lt;=_xlfn.XLOOKUP('04_References'!$A$7,tblKPITargets[KPI_Name],tblKPITargets[Target_Value]),"Met","Below Target")</f>
        <v>Met</v>
      </c>
      <c r="Y1470" t="str">
        <f>IF(tblOperations[[#This Row],[Closing_Backlog]]&lt;=_xlfn.XLOOKUP('04_References'!$A$8,tblKPITargets[KPI_Name],tblKPITargets[Target_Value]),"Met","Below Target")</f>
        <v>Met</v>
      </c>
    </row>
    <row r="1471" spans="1:25">
      <c r="A1471" s="8" t="s">
        <v>1501</v>
      </c>
      <c r="B1471" s="9">
        <v>46091</v>
      </c>
      <c r="C1471" s="4" t="s">
        <v>37</v>
      </c>
      <c r="D1471" s="4" t="s">
        <v>21</v>
      </c>
      <c r="E1471" s="4">
        <v>515</v>
      </c>
      <c r="F1471" s="4">
        <v>45</v>
      </c>
      <c r="G1471" s="4">
        <v>560</v>
      </c>
      <c r="H1471" s="4">
        <v>37</v>
      </c>
      <c r="I1471" s="4">
        <v>523</v>
      </c>
      <c r="J1471" s="4">
        <v>1</v>
      </c>
      <c r="K1471" s="4">
        <v>0</v>
      </c>
      <c r="L1471" s="4">
        <v>8</v>
      </c>
      <c r="M1471" s="4">
        <v>0.6</v>
      </c>
      <c r="N1471" s="4">
        <v>0.96799999999999997</v>
      </c>
      <c r="O1471" s="4">
        <v>2.5</v>
      </c>
      <c r="P1471" s="4">
        <v>0.75600000000000001</v>
      </c>
      <c r="Q1471" s="5">
        <v>6.6000000000000003E-2</v>
      </c>
      <c r="R1471" s="4" t="str">
        <f>TRIM(tblOperations[[#This Row],[Region]])</f>
        <v>Midlands</v>
      </c>
      <c r="S1471" s="4" t="str">
        <f>TRIM(tblOperations[[#This Row],[Team]])</f>
        <v>Facilities Response</v>
      </c>
      <c r="T1471" s="4" t="str">
        <f>_xlfn.XLOOKUP(R1471,tblRegionReference[Region],tblRegionReference[Area],"Not Found")</f>
        <v>Central</v>
      </c>
      <c r="U1471" s="4" t="str">
        <f>IF(tblOperations[[#This Row],[Completion_Rate]]&gt;=_xlfn.XLOOKUP("Completion Rate",tblKPITargets[KPI_Name],tblKPITargets[Target_Value]),"Met","Below Target")</f>
        <v>Below Target</v>
      </c>
      <c r="V1471" t="str">
        <f>IF(tblOperations[[#This Row],[SLA_Compliance]]&gt;=_xlfn.XLOOKUP('04_References'!$A$3,tblKPITargets[KPI_Name],tblKPITargets[Target_Value]),"Met","Below Target")</f>
        <v>Below Target</v>
      </c>
      <c r="W1471" t="str">
        <f>IF(tblOperations[[#This Row],[Quality_Pass_Rate]]&gt;=_xlfn.XLOOKUP('04_References'!$A$4,tblKPITargets[KPI_Name],tblKPITargets[Target_Value]),"Met","Below Target")</f>
        <v>Met</v>
      </c>
      <c r="X1471" t="str">
        <f>IF(tblOperations[[#This Row],[Average_Completion_Days]]&lt;=_xlfn.XLOOKUP('04_References'!$A$7,tblKPITargets[KPI_Name],tblKPITargets[Target_Value]),"Met","Below Target")</f>
        <v>Below Target</v>
      </c>
      <c r="Y1471" t="str">
        <f>IF(tblOperations[[#This Row],[Closing_Backlog]]&lt;=_xlfn.XLOOKUP('04_References'!$A$8,tblKPITargets[KPI_Name],tblKPITargets[Target_Value]),"Met","Below Target")</f>
        <v>Below Target</v>
      </c>
    </row>
    <row r="1472" spans="1:25">
      <c r="A1472" s="6" t="s">
        <v>1502</v>
      </c>
      <c r="B1472" s="7">
        <v>46091</v>
      </c>
      <c r="C1472" s="2" t="s">
        <v>37</v>
      </c>
      <c r="D1472" s="2" t="s">
        <v>23</v>
      </c>
      <c r="E1472" s="2">
        <v>309</v>
      </c>
      <c r="F1472" s="2">
        <v>47</v>
      </c>
      <c r="G1472" s="2">
        <v>356</v>
      </c>
      <c r="H1472" s="2">
        <v>31</v>
      </c>
      <c r="I1472" s="2">
        <v>325</v>
      </c>
      <c r="J1472" s="2">
        <v>0</v>
      </c>
      <c r="K1472" s="2">
        <v>0</v>
      </c>
      <c r="L1472" s="2">
        <v>8</v>
      </c>
      <c r="M1472" s="2">
        <v>0.6</v>
      </c>
      <c r="N1472" s="2">
        <v>0.98699999999999999</v>
      </c>
      <c r="O1472" s="2">
        <v>2.5</v>
      </c>
      <c r="P1472" s="2">
        <v>0.65400000000000003</v>
      </c>
      <c r="Q1472" s="3">
        <v>8.6999999999999994E-2</v>
      </c>
      <c r="R1472" s="4" t="str">
        <f>TRIM(tblOperations[[#This Row],[Region]])</f>
        <v>Midlands</v>
      </c>
      <c r="S1472" s="4" t="str">
        <f>TRIM(tblOperations[[#This Row],[Team]])</f>
        <v>Estates Support</v>
      </c>
      <c r="T1472" s="4" t="str">
        <f>_xlfn.XLOOKUP(R1472,tblRegionReference[Region],tblRegionReference[Area],"Not Found")</f>
        <v>Central</v>
      </c>
      <c r="U1472" s="4" t="str">
        <f>IF(tblOperations[[#This Row],[Completion_Rate]]&gt;=_xlfn.XLOOKUP("Completion Rate",tblKPITargets[KPI_Name],tblKPITargets[Target_Value]),"Met","Below Target")</f>
        <v>Below Target</v>
      </c>
      <c r="V1472" t="str">
        <f>IF(tblOperations[[#This Row],[SLA_Compliance]]&gt;=_xlfn.XLOOKUP('04_References'!$A$3,tblKPITargets[KPI_Name],tblKPITargets[Target_Value]),"Met","Below Target")</f>
        <v>Below Target</v>
      </c>
      <c r="W1472" t="str">
        <f>IF(tblOperations[[#This Row],[Quality_Pass_Rate]]&gt;=_xlfn.XLOOKUP('04_References'!$A$4,tblKPITargets[KPI_Name],tblKPITargets[Target_Value]),"Met","Below Target")</f>
        <v>Met</v>
      </c>
      <c r="X1472" t="str">
        <f>IF(tblOperations[[#This Row],[Average_Completion_Days]]&lt;=_xlfn.XLOOKUP('04_References'!$A$7,tblKPITargets[KPI_Name],tblKPITargets[Target_Value]),"Met","Below Target")</f>
        <v>Below Target</v>
      </c>
      <c r="Y1472" t="str">
        <f>IF(tblOperations[[#This Row],[Closing_Backlog]]&lt;=_xlfn.XLOOKUP('04_References'!$A$8,tblKPITargets[KPI_Name],tblKPITargets[Target_Value]),"Met","Below Target")</f>
        <v>Below Target</v>
      </c>
    </row>
    <row r="1473" spans="1:25">
      <c r="A1473" s="8" t="s">
        <v>1503</v>
      </c>
      <c r="B1473" s="9">
        <v>46091</v>
      </c>
      <c r="C1473" s="4" t="s">
        <v>37</v>
      </c>
      <c r="D1473" s="4" t="s">
        <v>25</v>
      </c>
      <c r="E1473" s="4">
        <v>0</v>
      </c>
      <c r="F1473" s="4">
        <v>37</v>
      </c>
      <c r="G1473" s="4">
        <v>37</v>
      </c>
      <c r="H1473" s="4">
        <v>37</v>
      </c>
      <c r="I1473" s="4">
        <v>0</v>
      </c>
      <c r="J1473" s="4">
        <v>0</v>
      </c>
      <c r="K1473" s="4">
        <v>0</v>
      </c>
      <c r="L1473" s="4">
        <v>1.3</v>
      </c>
      <c r="M1473" s="4">
        <v>0.92800000000000005</v>
      </c>
      <c r="N1473" s="4">
        <v>0.97499999999999998</v>
      </c>
      <c r="O1473" s="4">
        <v>4.5999999999999996</v>
      </c>
      <c r="P1473" s="4">
        <v>0.70499999999999996</v>
      </c>
      <c r="Q1473" s="5">
        <v>1</v>
      </c>
      <c r="R1473" s="4" t="str">
        <f>TRIM(tblOperations[[#This Row],[Region]])</f>
        <v>Midlands</v>
      </c>
      <c r="S1473" s="4" t="str">
        <f>TRIM(tblOperations[[#This Row],[Team]])</f>
        <v>Workplace Projects</v>
      </c>
      <c r="T1473" s="4" t="str">
        <f>_xlfn.XLOOKUP(R1473,tblRegionReference[Region],tblRegionReference[Area],"Not Found")</f>
        <v>Central</v>
      </c>
      <c r="U1473" s="4" t="str">
        <f>IF(tblOperations[[#This Row],[Completion_Rate]]&gt;=_xlfn.XLOOKUP("Completion Rate",tblKPITargets[KPI_Name],tblKPITargets[Target_Value]),"Met","Below Target")</f>
        <v>Met</v>
      </c>
      <c r="V1473" t="str">
        <f>IF(tblOperations[[#This Row],[SLA_Compliance]]&gt;=_xlfn.XLOOKUP('04_References'!$A$3,tblKPITargets[KPI_Name],tblKPITargets[Target_Value]),"Met","Below Target")</f>
        <v>Met</v>
      </c>
      <c r="W1473" t="str">
        <f>IF(tblOperations[[#This Row],[Quality_Pass_Rate]]&gt;=_xlfn.XLOOKUP('04_References'!$A$4,tblKPITargets[KPI_Name],tblKPITargets[Target_Value]),"Met","Below Target")</f>
        <v>Met</v>
      </c>
      <c r="X1473" t="str">
        <f>IF(tblOperations[[#This Row],[Average_Completion_Days]]&lt;=_xlfn.XLOOKUP('04_References'!$A$7,tblKPITargets[KPI_Name],tblKPITargets[Target_Value]),"Met","Below Target")</f>
        <v>Met</v>
      </c>
      <c r="Y1473" t="str">
        <f>IF(tblOperations[[#This Row],[Closing_Backlog]]&lt;=_xlfn.XLOOKUP('04_References'!$A$8,tblKPITargets[KPI_Name],tblKPITargets[Target_Value]),"Met","Below Target")</f>
        <v>Met</v>
      </c>
    </row>
    <row r="1474" spans="1:25">
      <c r="A1474" s="6" t="s">
        <v>1504</v>
      </c>
      <c r="B1474" s="7">
        <v>46091</v>
      </c>
      <c r="C1474" s="2" t="s">
        <v>43</v>
      </c>
      <c r="D1474" s="2" t="s">
        <v>19</v>
      </c>
      <c r="E1474" s="2">
        <v>753</v>
      </c>
      <c r="F1474" s="2">
        <v>43</v>
      </c>
      <c r="G1474" s="2">
        <v>796</v>
      </c>
      <c r="H1474" s="2">
        <v>21</v>
      </c>
      <c r="I1474" s="2">
        <v>775</v>
      </c>
      <c r="J1474" s="2">
        <v>0</v>
      </c>
      <c r="K1474" s="2">
        <v>0</v>
      </c>
      <c r="L1474" s="2">
        <v>8</v>
      </c>
      <c r="M1474" s="2">
        <v>0.6</v>
      </c>
      <c r="N1474" s="2">
        <v>0.96299999999999997</v>
      </c>
      <c r="O1474" s="2">
        <v>2.5</v>
      </c>
      <c r="P1474" s="2">
        <v>0.68100000000000005</v>
      </c>
      <c r="Q1474" s="3">
        <v>2.5999999999999999E-2</v>
      </c>
      <c r="R1474" s="4" t="str">
        <f>TRIM(tblOperations[[#This Row],[Region]])</f>
        <v>South West</v>
      </c>
      <c r="S1474" s="4" t="str">
        <f>TRIM(tblOperations[[#This Row],[Team]])</f>
        <v>Workplace Services</v>
      </c>
      <c r="T1474" s="4" t="str">
        <f>_xlfn.XLOOKUP(R1474,tblRegionReference[Region],tblRegionReference[Area],"Not Found")</f>
        <v>South</v>
      </c>
      <c r="U1474" s="4" t="str">
        <f>IF(tblOperations[[#This Row],[Completion_Rate]]&gt;=_xlfn.XLOOKUP("Completion Rate",tblKPITargets[KPI_Name],tblKPITargets[Target_Value]),"Met","Below Target")</f>
        <v>Below Target</v>
      </c>
      <c r="V1474" t="str">
        <f>IF(tblOperations[[#This Row],[SLA_Compliance]]&gt;=_xlfn.XLOOKUP('04_References'!$A$3,tblKPITargets[KPI_Name],tblKPITargets[Target_Value]),"Met","Below Target")</f>
        <v>Below Target</v>
      </c>
      <c r="W1474" t="str">
        <f>IF(tblOperations[[#This Row],[Quality_Pass_Rate]]&gt;=_xlfn.XLOOKUP('04_References'!$A$4,tblKPITargets[KPI_Name],tblKPITargets[Target_Value]),"Met","Below Target")</f>
        <v>Met</v>
      </c>
      <c r="X1474" t="str">
        <f>IF(tblOperations[[#This Row],[Average_Completion_Days]]&lt;=_xlfn.XLOOKUP('04_References'!$A$7,tblKPITargets[KPI_Name],tblKPITargets[Target_Value]),"Met","Below Target")</f>
        <v>Below Target</v>
      </c>
      <c r="Y1474" t="str">
        <f>IF(tblOperations[[#This Row],[Closing_Backlog]]&lt;=_xlfn.XLOOKUP('04_References'!$A$8,tblKPITargets[KPI_Name],tblKPITargets[Target_Value]),"Met","Below Target")</f>
        <v>Below Target</v>
      </c>
    </row>
    <row r="1475" spans="1:25">
      <c r="A1475" s="8" t="s">
        <v>1505</v>
      </c>
      <c r="B1475" s="9">
        <v>46091</v>
      </c>
      <c r="C1475" s="4" t="s">
        <v>43</v>
      </c>
      <c r="D1475" s="4" t="s">
        <v>21</v>
      </c>
      <c r="E1475" s="4">
        <v>2</v>
      </c>
      <c r="F1475" s="4">
        <v>34</v>
      </c>
      <c r="G1475" s="4">
        <v>36</v>
      </c>
      <c r="H1475" s="4">
        <v>36</v>
      </c>
      <c r="I1475" s="4">
        <v>0</v>
      </c>
      <c r="J1475" s="4">
        <v>0</v>
      </c>
      <c r="K1475" s="4">
        <v>0</v>
      </c>
      <c r="L1475" s="4">
        <v>1.4</v>
      </c>
      <c r="M1475" s="4">
        <v>0.95299999999999996</v>
      </c>
      <c r="N1475" s="4">
        <v>0.995</v>
      </c>
      <c r="O1475" s="4">
        <v>4.8</v>
      </c>
      <c r="P1475" s="4">
        <v>0.67500000000000004</v>
      </c>
      <c r="Q1475" s="5">
        <v>1</v>
      </c>
      <c r="R1475" s="4" t="str">
        <f>TRIM(tblOperations[[#This Row],[Region]])</f>
        <v>South West</v>
      </c>
      <c r="S1475" s="4" t="str">
        <f>TRIM(tblOperations[[#This Row],[Team]])</f>
        <v>Facilities Response</v>
      </c>
      <c r="T1475" s="4" t="str">
        <f>_xlfn.XLOOKUP(R1475,tblRegionReference[Region],tblRegionReference[Area],"Not Found")</f>
        <v>South</v>
      </c>
      <c r="U1475" s="4" t="str">
        <f>IF(tblOperations[[#This Row],[Completion_Rate]]&gt;=_xlfn.XLOOKUP("Completion Rate",tblKPITargets[KPI_Name],tblKPITargets[Target_Value]),"Met","Below Target")</f>
        <v>Met</v>
      </c>
      <c r="V1475" t="str">
        <f>IF(tblOperations[[#This Row],[SLA_Compliance]]&gt;=_xlfn.XLOOKUP('04_References'!$A$3,tblKPITargets[KPI_Name],tblKPITargets[Target_Value]),"Met","Below Target")</f>
        <v>Met</v>
      </c>
      <c r="W1475" t="str">
        <f>IF(tblOperations[[#This Row],[Quality_Pass_Rate]]&gt;=_xlfn.XLOOKUP('04_References'!$A$4,tblKPITargets[KPI_Name],tblKPITargets[Target_Value]),"Met","Below Target")</f>
        <v>Met</v>
      </c>
      <c r="X1475" t="str">
        <f>IF(tblOperations[[#This Row],[Average_Completion_Days]]&lt;=_xlfn.XLOOKUP('04_References'!$A$7,tblKPITargets[KPI_Name],tblKPITargets[Target_Value]),"Met","Below Target")</f>
        <v>Met</v>
      </c>
      <c r="Y1475" t="str">
        <f>IF(tblOperations[[#This Row],[Closing_Backlog]]&lt;=_xlfn.XLOOKUP('04_References'!$A$8,tblKPITargets[KPI_Name],tblKPITargets[Target_Value]),"Met","Below Target")</f>
        <v>Met</v>
      </c>
    </row>
    <row r="1476" spans="1:25">
      <c r="A1476" s="6" t="s">
        <v>1506</v>
      </c>
      <c r="B1476" s="7">
        <v>46091</v>
      </c>
      <c r="C1476" s="2" t="s">
        <v>43</v>
      </c>
      <c r="D1476" s="2" t="s">
        <v>23</v>
      </c>
      <c r="E1476" s="2">
        <v>0</v>
      </c>
      <c r="F1476" s="2">
        <v>37</v>
      </c>
      <c r="G1476" s="2">
        <v>37</v>
      </c>
      <c r="H1476" s="2">
        <v>37</v>
      </c>
      <c r="I1476" s="2">
        <v>0</v>
      </c>
      <c r="J1476" s="2">
        <v>0</v>
      </c>
      <c r="K1476" s="2">
        <v>0</v>
      </c>
      <c r="L1476" s="2">
        <v>1.7</v>
      </c>
      <c r="M1476" s="2">
        <v>0.92800000000000005</v>
      </c>
      <c r="N1476" s="2">
        <v>0.94199999999999995</v>
      </c>
      <c r="O1476" s="2">
        <v>4.5999999999999996</v>
      </c>
      <c r="P1476" s="2">
        <v>0.83499999999999996</v>
      </c>
      <c r="Q1476" s="3">
        <v>1</v>
      </c>
      <c r="R1476" s="4" t="str">
        <f>TRIM(tblOperations[[#This Row],[Region]])</f>
        <v>South West</v>
      </c>
      <c r="S1476" s="4" t="str">
        <f>TRIM(tblOperations[[#This Row],[Team]])</f>
        <v>Estates Support</v>
      </c>
      <c r="T1476" s="4" t="str">
        <f>_xlfn.XLOOKUP(R1476,tblRegionReference[Region],tblRegionReference[Area],"Not Found")</f>
        <v>South</v>
      </c>
      <c r="U1476" s="4" t="str">
        <f>IF(tblOperations[[#This Row],[Completion_Rate]]&gt;=_xlfn.XLOOKUP("Completion Rate",tblKPITargets[KPI_Name],tblKPITargets[Target_Value]),"Met","Below Target")</f>
        <v>Met</v>
      </c>
      <c r="V1476" t="str">
        <f>IF(tblOperations[[#This Row],[SLA_Compliance]]&gt;=_xlfn.XLOOKUP('04_References'!$A$3,tblKPITargets[KPI_Name],tblKPITargets[Target_Value]),"Met","Below Target")</f>
        <v>Met</v>
      </c>
      <c r="W1476" t="str">
        <f>IF(tblOperations[[#This Row],[Quality_Pass_Rate]]&gt;=_xlfn.XLOOKUP('04_References'!$A$4,tblKPITargets[KPI_Name],tblKPITargets[Target_Value]),"Met","Below Target")</f>
        <v>Below Target</v>
      </c>
      <c r="X1476" t="str">
        <f>IF(tblOperations[[#This Row],[Average_Completion_Days]]&lt;=_xlfn.XLOOKUP('04_References'!$A$7,tblKPITargets[KPI_Name],tblKPITargets[Target_Value]),"Met","Below Target")</f>
        <v>Met</v>
      </c>
      <c r="Y1476" t="str">
        <f>IF(tblOperations[[#This Row],[Closing_Backlog]]&lt;=_xlfn.XLOOKUP('04_References'!$A$8,tblKPITargets[KPI_Name],tblKPITargets[Target_Value]),"Met","Below Target")</f>
        <v>Met</v>
      </c>
    </row>
    <row r="1477" spans="1:25">
      <c r="A1477" s="8" t="s">
        <v>1507</v>
      </c>
      <c r="B1477" s="9">
        <v>46091</v>
      </c>
      <c r="C1477" s="4" t="s">
        <v>43</v>
      </c>
      <c r="D1477" s="4" t="s">
        <v>25</v>
      </c>
      <c r="E1477" s="4">
        <v>0</v>
      </c>
      <c r="F1477" s="4">
        <v>21</v>
      </c>
      <c r="G1477" s="4">
        <v>21</v>
      </c>
      <c r="H1477" s="4">
        <v>21</v>
      </c>
      <c r="I1477" s="4">
        <v>0</v>
      </c>
      <c r="J1477" s="4">
        <v>0</v>
      </c>
      <c r="K1477" s="4">
        <v>0</v>
      </c>
      <c r="L1477" s="4">
        <v>1.2</v>
      </c>
      <c r="M1477" s="4">
        <v>0.96299999999999997</v>
      </c>
      <c r="N1477" s="4">
        <v>0.999</v>
      </c>
      <c r="O1477" s="4">
        <v>4.2</v>
      </c>
      <c r="P1477" s="4">
        <v>0.66800000000000004</v>
      </c>
      <c r="Q1477" s="5">
        <v>1</v>
      </c>
      <c r="R1477" s="4" t="str">
        <f>TRIM(tblOperations[[#This Row],[Region]])</f>
        <v>South West</v>
      </c>
      <c r="S1477" s="4" t="str">
        <f>TRIM(tblOperations[[#This Row],[Team]])</f>
        <v>Workplace Projects</v>
      </c>
      <c r="T1477" s="4" t="str">
        <f>_xlfn.XLOOKUP(R1477,tblRegionReference[Region],tblRegionReference[Area],"Not Found")</f>
        <v>South</v>
      </c>
      <c r="U1477" s="4" t="str">
        <f>IF(tblOperations[[#This Row],[Completion_Rate]]&gt;=_xlfn.XLOOKUP("Completion Rate",tblKPITargets[KPI_Name],tblKPITargets[Target_Value]),"Met","Below Target")</f>
        <v>Met</v>
      </c>
      <c r="V1477" t="str">
        <f>IF(tblOperations[[#This Row],[SLA_Compliance]]&gt;=_xlfn.XLOOKUP('04_References'!$A$3,tblKPITargets[KPI_Name],tblKPITargets[Target_Value]),"Met","Below Target")</f>
        <v>Met</v>
      </c>
      <c r="W1477" t="str">
        <f>IF(tblOperations[[#This Row],[Quality_Pass_Rate]]&gt;=_xlfn.XLOOKUP('04_References'!$A$4,tblKPITargets[KPI_Name],tblKPITargets[Target_Value]),"Met","Below Target")</f>
        <v>Met</v>
      </c>
      <c r="X1477" t="str">
        <f>IF(tblOperations[[#This Row],[Average_Completion_Days]]&lt;=_xlfn.XLOOKUP('04_References'!$A$7,tblKPITargets[KPI_Name],tblKPITargets[Target_Value]),"Met","Below Target")</f>
        <v>Met</v>
      </c>
      <c r="Y1477" t="str">
        <f>IF(tblOperations[[#This Row],[Closing_Backlog]]&lt;=_xlfn.XLOOKUP('04_References'!$A$8,tblKPITargets[KPI_Name],tblKPITargets[Target_Value]),"Met","Below Target")</f>
        <v>Met</v>
      </c>
    </row>
    <row r="1478" spans="1:25">
      <c r="A1478" s="6" t="s">
        <v>1508</v>
      </c>
      <c r="B1478" s="7">
        <v>46091</v>
      </c>
      <c r="C1478" s="2" t="s">
        <v>48</v>
      </c>
      <c r="D1478" s="2" t="s">
        <v>19</v>
      </c>
      <c r="E1478" s="2">
        <v>2</v>
      </c>
      <c r="F1478" s="2">
        <v>50</v>
      </c>
      <c r="G1478" s="2">
        <v>52</v>
      </c>
      <c r="H1478" s="2">
        <v>48</v>
      </c>
      <c r="I1478" s="2">
        <v>4</v>
      </c>
      <c r="J1478" s="2">
        <v>1</v>
      </c>
      <c r="K1478" s="2">
        <v>0</v>
      </c>
      <c r="L1478" s="2">
        <v>2.2000000000000002</v>
      </c>
      <c r="M1478" s="2">
        <v>0.91500000000000004</v>
      </c>
      <c r="N1478" s="2">
        <v>0.97299999999999998</v>
      </c>
      <c r="O1478" s="2">
        <v>4.4000000000000004</v>
      </c>
      <c r="P1478" s="2">
        <v>0.68500000000000005</v>
      </c>
      <c r="Q1478" s="3">
        <v>0.92300000000000004</v>
      </c>
      <c r="R1478" s="4" t="str">
        <f>TRIM(tblOperations[[#This Row],[Region]])</f>
        <v>South East</v>
      </c>
      <c r="S1478" s="4" t="str">
        <f>TRIM(tblOperations[[#This Row],[Team]])</f>
        <v>Workplace Services</v>
      </c>
      <c r="T1478" s="4" t="str">
        <f>_xlfn.XLOOKUP(R1478,tblRegionReference[Region],tblRegionReference[Area],"Not Found")</f>
        <v>South</v>
      </c>
      <c r="U1478" s="4" t="str">
        <f>IF(tblOperations[[#This Row],[Completion_Rate]]&gt;=_xlfn.XLOOKUP("Completion Rate",tblKPITargets[KPI_Name],tblKPITargets[Target_Value]),"Met","Below Target")</f>
        <v>Below Target</v>
      </c>
      <c r="V1478" t="str">
        <f>IF(tblOperations[[#This Row],[SLA_Compliance]]&gt;=_xlfn.XLOOKUP('04_References'!$A$3,tblKPITargets[KPI_Name],tblKPITargets[Target_Value]),"Met","Below Target")</f>
        <v>Below Target</v>
      </c>
      <c r="W1478" t="str">
        <f>IF(tblOperations[[#This Row],[Quality_Pass_Rate]]&gt;=_xlfn.XLOOKUP('04_References'!$A$4,tblKPITargets[KPI_Name],tblKPITargets[Target_Value]),"Met","Below Target")</f>
        <v>Met</v>
      </c>
      <c r="X1478" t="str">
        <f>IF(tblOperations[[#This Row],[Average_Completion_Days]]&lt;=_xlfn.XLOOKUP('04_References'!$A$7,tblKPITargets[KPI_Name],tblKPITargets[Target_Value]),"Met","Below Target")</f>
        <v>Met</v>
      </c>
      <c r="Y1478" t="str">
        <f>IF(tblOperations[[#This Row],[Closing_Backlog]]&lt;=_xlfn.XLOOKUP('04_References'!$A$8,tblKPITargets[KPI_Name],tblKPITargets[Target_Value]),"Met","Below Target")</f>
        <v>Met</v>
      </c>
    </row>
    <row r="1479" spans="1:25">
      <c r="A1479" s="8" t="s">
        <v>1509</v>
      </c>
      <c r="B1479" s="9">
        <v>46091</v>
      </c>
      <c r="C1479" s="4" t="s">
        <v>48</v>
      </c>
      <c r="D1479" s="4" t="s">
        <v>21</v>
      </c>
      <c r="E1479" s="4">
        <v>1383</v>
      </c>
      <c r="F1479" s="4">
        <v>42</v>
      </c>
      <c r="G1479" s="4">
        <v>1425</v>
      </c>
      <c r="H1479" s="4">
        <v>20</v>
      </c>
      <c r="I1479" s="4">
        <v>1405</v>
      </c>
      <c r="J1479" s="4">
        <v>1</v>
      </c>
      <c r="K1479" s="4">
        <v>1</v>
      </c>
      <c r="L1479" s="4">
        <v>8</v>
      </c>
      <c r="M1479" s="4">
        <v>0.6</v>
      </c>
      <c r="N1479" s="4">
        <v>0.92500000000000004</v>
      </c>
      <c r="O1479" s="4">
        <v>2.5</v>
      </c>
      <c r="P1479" s="4">
        <v>0.69599999999999995</v>
      </c>
      <c r="Q1479" s="5">
        <v>1.4E-2</v>
      </c>
      <c r="R1479" s="4" t="str">
        <f>TRIM(tblOperations[[#This Row],[Region]])</f>
        <v>South East</v>
      </c>
      <c r="S1479" s="4" t="str">
        <f>TRIM(tblOperations[[#This Row],[Team]])</f>
        <v>Facilities Response</v>
      </c>
      <c r="T1479" s="4" t="str">
        <f>_xlfn.XLOOKUP(R1479,tblRegionReference[Region],tblRegionReference[Area],"Not Found")</f>
        <v>South</v>
      </c>
      <c r="U1479" s="4" t="str">
        <f>IF(tblOperations[[#This Row],[Completion_Rate]]&gt;=_xlfn.XLOOKUP("Completion Rate",tblKPITargets[KPI_Name],tblKPITargets[Target_Value]),"Met","Below Target")</f>
        <v>Below Target</v>
      </c>
      <c r="V1479" t="str">
        <f>IF(tblOperations[[#This Row],[SLA_Compliance]]&gt;=_xlfn.XLOOKUP('04_References'!$A$3,tblKPITargets[KPI_Name],tblKPITargets[Target_Value]),"Met","Below Target")</f>
        <v>Below Target</v>
      </c>
      <c r="W1479" t="str">
        <f>IF(tblOperations[[#This Row],[Quality_Pass_Rate]]&gt;=_xlfn.XLOOKUP('04_References'!$A$4,tblKPITargets[KPI_Name],tblKPITargets[Target_Value]),"Met","Below Target")</f>
        <v>Below Target</v>
      </c>
      <c r="X1479" t="str">
        <f>IF(tblOperations[[#This Row],[Average_Completion_Days]]&lt;=_xlfn.XLOOKUP('04_References'!$A$7,tblKPITargets[KPI_Name],tblKPITargets[Target_Value]),"Met","Below Target")</f>
        <v>Below Target</v>
      </c>
      <c r="Y1479" t="str">
        <f>IF(tblOperations[[#This Row],[Closing_Backlog]]&lt;=_xlfn.XLOOKUP('04_References'!$A$8,tblKPITargets[KPI_Name],tblKPITargets[Target_Value]),"Met","Below Target")</f>
        <v>Below Target</v>
      </c>
    </row>
    <row r="1480" spans="1:25">
      <c r="A1480" s="6" t="s">
        <v>1510</v>
      </c>
      <c r="B1480" s="7">
        <v>46091</v>
      </c>
      <c r="C1480" s="2" t="s">
        <v>48</v>
      </c>
      <c r="D1480" s="2" t="s">
        <v>23</v>
      </c>
      <c r="E1480" s="2">
        <v>0</v>
      </c>
      <c r="F1480" s="2">
        <v>49</v>
      </c>
      <c r="G1480" s="2">
        <v>49</v>
      </c>
      <c r="H1480" s="2">
        <v>49</v>
      </c>
      <c r="I1480" s="2">
        <v>0</v>
      </c>
      <c r="J1480" s="2">
        <v>0</v>
      </c>
      <c r="K1480" s="2">
        <v>0</v>
      </c>
      <c r="L1480" s="2">
        <v>1.8</v>
      </c>
      <c r="M1480" s="2">
        <v>0.98899999999999999</v>
      </c>
      <c r="N1480" s="2">
        <v>0.99099999999999999</v>
      </c>
      <c r="O1480" s="2">
        <v>4.5</v>
      </c>
      <c r="P1480" s="2">
        <v>0.749</v>
      </c>
      <c r="Q1480" s="3">
        <v>1</v>
      </c>
      <c r="R1480" s="4" t="str">
        <f>TRIM(tblOperations[[#This Row],[Region]])</f>
        <v>South East</v>
      </c>
      <c r="S1480" s="4" t="str">
        <f>TRIM(tblOperations[[#This Row],[Team]])</f>
        <v>Estates Support</v>
      </c>
      <c r="T1480" s="4" t="str">
        <f>_xlfn.XLOOKUP(R1480,tblRegionReference[Region],tblRegionReference[Area],"Not Found")</f>
        <v>South</v>
      </c>
      <c r="U1480" s="4" t="str">
        <f>IF(tblOperations[[#This Row],[Completion_Rate]]&gt;=_xlfn.XLOOKUP("Completion Rate",tblKPITargets[KPI_Name],tblKPITargets[Target_Value]),"Met","Below Target")</f>
        <v>Met</v>
      </c>
      <c r="V1480" t="str">
        <f>IF(tblOperations[[#This Row],[SLA_Compliance]]&gt;=_xlfn.XLOOKUP('04_References'!$A$3,tblKPITargets[KPI_Name],tblKPITargets[Target_Value]),"Met","Below Target")</f>
        <v>Met</v>
      </c>
      <c r="W1480" t="str">
        <f>IF(tblOperations[[#This Row],[Quality_Pass_Rate]]&gt;=_xlfn.XLOOKUP('04_References'!$A$4,tblKPITargets[KPI_Name],tblKPITargets[Target_Value]),"Met","Below Target")</f>
        <v>Met</v>
      </c>
      <c r="X1480" t="str">
        <f>IF(tblOperations[[#This Row],[Average_Completion_Days]]&lt;=_xlfn.XLOOKUP('04_References'!$A$7,tblKPITargets[KPI_Name],tblKPITargets[Target_Value]),"Met","Below Target")</f>
        <v>Met</v>
      </c>
      <c r="Y1480" t="str">
        <f>IF(tblOperations[[#This Row],[Closing_Backlog]]&lt;=_xlfn.XLOOKUP('04_References'!$A$8,tblKPITargets[KPI_Name],tblKPITargets[Target_Value]),"Met","Below Target")</f>
        <v>Met</v>
      </c>
    </row>
    <row r="1481" spans="1:25">
      <c r="A1481" s="8" t="s">
        <v>1511</v>
      </c>
      <c r="B1481" s="9">
        <v>46091</v>
      </c>
      <c r="C1481" s="4" t="s">
        <v>48</v>
      </c>
      <c r="D1481" s="4" t="s">
        <v>25</v>
      </c>
      <c r="E1481" s="4">
        <v>410</v>
      </c>
      <c r="F1481" s="4">
        <v>45</v>
      </c>
      <c r="G1481" s="4">
        <v>455</v>
      </c>
      <c r="H1481" s="4">
        <v>25</v>
      </c>
      <c r="I1481" s="4">
        <v>430</v>
      </c>
      <c r="J1481" s="4">
        <v>0</v>
      </c>
      <c r="K1481" s="4">
        <v>0</v>
      </c>
      <c r="L1481" s="4">
        <v>8</v>
      </c>
      <c r="M1481" s="4">
        <v>0.6</v>
      </c>
      <c r="N1481" s="4">
        <v>0.97599999999999998</v>
      </c>
      <c r="O1481" s="4">
        <v>2.5</v>
      </c>
      <c r="P1481" s="4">
        <v>0.67</v>
      </c>
      <c r="Q1481" s="5">
        <v>5.5E-2</v>
      </c>
      <c r="R1481" s="4" t="str">
        <f>TRIM(tblOperations[[#This Row],[Region]])</f>
        <v>South East</v>
      </c>
      <c r="S1481" s="4" t="str">
        <f>TRIM(tblOperations[[#This Row],[Team]])</f>
        <v>Workplace Projects</v>
      </c>
      <c r="T1481" s="4" t="str">
        <f>_xlfn.XLOOKUP(R1481,tblRegionReference[Region],tblRegionReference[Area],"Not Found")</f>
        <v>South</v>
      </c>
      <c r="U1481" s="4" t="str">
        <f>IF(tblOperations[[#This Row],[Completion_Rate]]&gt;=_xlfn.XLOOKUP("Completion Rate",tblKPITargets[KPI_Name],tblKPITargets[Target_Value]),"Met","Below Target")</f>
        <v>Below Target</v>
      </c>
      <c r="V1481" t="str">
        <f>IF(tblOperations[[#This Row],[SLA_Compliance]]&gt;=_xlfn.XLOOKUP('04_References'!$A$3,tblKPITargets[KPI_Name],tblKPITargets[Target_Value]),"Met","Below Target")</f>
        <v>Below Target</v>
      </c>
      <c r="W1481" t="str">
        <f>IF(tblOperations[[#This Row],[Quality_Pass_Rate]]&gt;=_xlfn.XLOOKUP('04_References'!$A$4,tblKPITargets[KPI_Name],tblKPITargets[Target_Value]),"Met","Below Target")</f>
        <v>Met</v>
      </c>
      <c r="X1481" t="str">
        <f>IF(tblOperations[[#This Row],[Average_Completion_Days]]&lt;=_xlfn.XLOOKUP('04_References'!$A$7,tblKPITargets[KPI_Name],tblKPITargets[Target_Value]),"Met","Below Target")</f>
        <v>Below Target</v>
      </c>
      <c r="Y1481" t="str">
        <f>IF(tblOperations[[#This Row],[Closing_Backlog]]&lt;=_xlfn.XLOOKUP('04_References'!$A$8,tblKPITargets[KPI_Name],tblKPITargets[Target_Value]),"Met","Below Target")</f>
        <v>Below Target</v>
      </c>
    </row>
    <row r="1482" spans="1:25">
      <c r="A1482" s="6" t="s">
        <v>1512</v>
      </c>
      <c r="B1482" s="7">
        <v>46091</v>
      </c>
      <c r="C1482" s="2" t="s">
        <v>53</v>
      </c>
      <c r="D1482" s="2" t="s">
        <v>19</v>
      </c>
      <c r="E1482" s="2">
        <v>748</v>
      </c>
      <c r="F1482" s="2">
        <v>37</v>
      </c>
      <c r="G1482" s="2">
        <v>785</v>
      </c>
      <c r="H1482" s="2">
        <v>27</v>
      </c>
      <c r="I1482" s="2">
        <v>758</v>
      </c>
      <c r="J1482" s="2">
        <v>0</v>
      </c>
      <c r="K1482" s="2">
        <v>0</v>
      </c>
      <c r="L1482" s="2">
        <v>8</v>
      </c>
      <c r="M1482" s="2">
        <v>0.6</v>
      </c>
      <c r="N1482" s="2">
        <v>0.95399999999999996</v>
      </c>
      <c r="O1482" s="2">
        <v>2.5</v>
      </c>
      <c r="P1482" s="2">
        <v>0.754</v>
      </c>
      <c r="Q1482" s="3">
        <v>3.4000000000000002E-2</v>
      </c>
      <c r="R1482" s="4" t="str">
        <f>TRIM(tblOperations[[#This Row],[Region]])</f>
        <v>Wales</v>
      </c>
      <c r="S1482" s="4" t="str">
        <f>TRIM(tblOperations[[#This Row],[Team]])</f>
        <v>Workplace Services</v>
      </c>
      <c r="T1482" s="4" t="str">
        <f>_xlfn.XLOOKUP(R1482,tblRegionReference[Region],tblRegionReference[Area],"Not Found")</f>
        <v>Wales</v>
      </c>
      <c r="U1482" s="4" t="str">
        <f>IF(tblOperations[[#This Row],[Completion_Rate]]&gt;=_xlfn.XLOOKUP("Completion Rate",tblKPITargets[KPI_Name],tblKPITargets[Target_Value]),"Met","Below Target")</f>
        <v>Below Target</v>
      </c>
      <c r="V1482" t="str">
        <f>IF(tblOperations[[#This Row],[SLA_Compliance]]&gt;=_xlfn.XLOOKUP('04_References'!$A$3,tblKPITargets[KPI_Name],tblKPITargets[Target_Value]),"Met","Below Target")</f>
        <v>Below Target</v>
      </c>
      <c r="W1482" t="str">
        <f>IF(tblOperations[[#This Row],[Quality_Pass_Rate]]&gt;=_xlfn.XLOOKUP('04_References'!$A$4,tblKPITargets[KPI_Name],tblKPITargets[Target_Value]),"Met","Below Target")</f>
        <v>Met</v>
      </c>
      <c r="X1482" t="str">
        <f>IF(tblOperations[[#This Row],[Average_Completion_Days]]&lt;=_xlfn.XLOOKUP('04_References'!$A$7,tblKPITargets[KPI_Name],tblKPITargets[Target_Value]),"Met","Below Target")</f>
        <v>Below Target</v>
      </c>
      <c r="Y1482" t="str">
        <f>IF(tblOperations[[#This Row],[Closing_Backlog]]&lt;=_xlfn.XLOOKUP('04_References'!$A$8,tblKPITargets[KPI_Name],tblKPITargets[Target_Value]),"Met","Below Target")</f>
        <v>Below Target</v>
      </c>
    </row>
    <row r="1483" spans="1:25">
      <c r="A1483" s="8" t="s">
        <v>1513</v>
      </c>
      <c r="B1483" s="9">
        <v>46091</v>
      </c>
      <c r="C1483" s="4" t="s">
        <v>53</v>
      </c>
      <c r="D1483" s="4" t="s">
        <v>21</v>
      </c>
      <c r="E1483" s="4">
        <v>808</v>
      </c>
      <c r="F1483" s="4">
        <v>54</v>
      </c>
      <c r="G1483" s="4">
        <v>862</v>
      </c>
      <c r="H1483" s="4">
        <v>29</v>
      </c>
      <c r="I1483" s="4">
        <v>833</v>
      </c>
      <c r="J1483" s="4">
        <v>0</v>
      </c>
      <c r="K1483" s="4">
        <v>0</v>
      </c>
      <c r="L1483" s="4">
        <v>8</v>
      </c>
      <c r="M1483" s="4">
        <v>0.6</v>
      </c>
      <c r="N1483" s="4">
        <v>1</v>
      </c>
      <c r="O1483" s="4">
        <v>2.5</v>
      </c>
      <c r="P1483" s="4">
        <v>0.71599999999999997</v>
      </c>
      <c r="Q1483" s="5">
        <v>3.4000000000000002E-2</v>
      </c>
      <c r="R1483" s="4" t="str">
        <f>TRIM(tblOperations[[#This Row],[Region]])</f>
        <v>Wales</v>
      </c>
      <c r="S1483" s="4" t="str">
        <f>TRIM(tblOperations[[#This Row],[Team]])</f>
        <v>Facilities Response</v>
      </c>
      <c r="T1483" s="4" t="str">
        <f>_xlfn.XLOOKUP(R1483,tblRegionReference[Region],tblRegionReference[Area],"Not Found")</f>
        <v>Wales</v>
      </c>
      <c r="U1483" s="4" t="str">
        <f>IF(tblOperations[[#This Row],[Completion_Rate]]&gt;=_xlfn.XLOOKUP("Completion Rate",tblKPITargets[KPI_Name],tblKPITargets[Target_Value]),"Met","Below Target")</f>
        <v>Below Target</v>
      </c>
      <c r="V1483" t="str">
        <f>IF(tblOperations[[#This Row],[SLA_Compliance]]&gt;=_xlfn.XLOOKUP('04_References'!$A$3,tblKPITargets[KPI_Name],tblKPITargets[Target_Value]),"Met","Below Target")</f>
        <v>Below Target</v>
      </c>
      <c r="W1483" t="str">
        <f>IF(tblOperations[[#This Row],[Quality_Pass_Rate]]&gt;=_xlfn.XLOOKUP('04_References'!$A$4,tblKPITargets[KPI_Name],tblKPITargets[Target_Value]),"Met","Below Target")</f>
        <v>Met</v>
      </c>
      <c r="X1483" t="str">
        <f>IF(tblOperations[[#This Row],[Average_Completion_Days]]&lt;=_xlfn.XLOOKUP('04_References'!$A$7,tblKPITargets[KPI_Name],tblKPITargets[Target_Value]),"Met","Below Target")</f>
        <v>Below Target</v>
      </c>
      <c r="Y1483" t="str">
        <f>IF(tblOperations[[#This Row],[Closing_Backlog]]&lt;=_xlfn.XLOOKUP('04_References'!$A$8,tblKPITargets[KPI_Name],tblKPITargets[Target_Value]),"Met","Below Target")</f>
        <v>Below Target</v>
      </c>
    </row>
    <row r="1484" spans="1:25">
      <c r="A1484" s="6" t="s">
        <v>1514</v>
      </c>
      <c r="B1484" s="7">
        <v>46091</v>
      </c>
      <c r="C1484" s="2" t="s">
        <v>53</v>
      </c>
      <c r="D1484" s="2" t="s">
        <v>23</v>
      </c>
      <c r="E1484" s="2">
        <v>521</v>
      </c>
      <c r="F1484" s="2">
        <v>59</v>
      </c>
      <c r="G1484" s="2">
        <v>580</v>
      </c>
      <c r="H1484" s="2">
        <v>27</v>
      </c>
      <c r="I1484" s="2">
        <v>553</v>
      </c>
      <c r="J1484" s="2">
        <v>0</v>
      </c>
      <c r="K1484" s="2">
        <v>0</v>
      </c>
      <c r="L1484" s="2">
        <v>8</v>
      </c>
      <c r="M1484" s="2">
        <v>0.6</v>
      </c>
      <c r="N1484" s="2">
        <v>0.97499999999999998</v>
      </c>
      <c r="O1484" s="2">
        <v>2.5</v>
      </c>
      <c r="P1484" s="2">
        <v>0.79</v>
      </c>
      <c r="Q1484" s="3">
        <v>4.7E-2</v>
      </c>
      <c r="R1484" s="4" t="str">
        <f>TRIM(tblOperations[[#This Row],[Region]])</f>
        <v>Wales</v>
      </c>
      <c r="S1484" s="4" t="str">
        <f>TRIM(tblOperations[[#This Row],[Team]])</f>
        <v>Estates Support</v>
      </c>
      <c r="T1484" s="4" t="str">
        <f>_xlfn.XLOOKUP(R1484,tblRegionReference[Region],tblRegionReference[Area],"Not Found")</f>
        <v>Wales</v>
      </c>
      <c r="U1484" s="4" t="str">
        <f>IF(tblOperations[[#This Row],[Completion_Rate]]&gt;=_xlfn.XLOOKUP("Completion Rate",tblKPITargets[KPI_Name],tblKPITargets[Target_Value]),"Met","Below Target")</f>
        <v>Below Target</v>
      </c>
      <c r="V1484" t="str">
        <f>IF(tblOperations[[#This Row],[SLA_Compliance]]&gt;=_xlfn.XLOOKUP('04_References'!$A$3,tblKPITargets[KPI_Name],tblKPITargets[Target_Value]),"Met","Below Target")</f>
        <v>Below Target</v>
      </c>
      <c r="W1484" t="str">
        <f>IF(tblOperations[[#This Row],[Quality_Pass_Rate]]&gt;=_xlfn.XLOOKUP('04_References'!$A$4,tblKPITargets[KPI_Name],tblKPITargets[Target_Value]),"Met","Below Target")</f>
        <v>Met</v>
      </c>
      <c r="X1484" t="str">
        <f>IF(tblOperations[[#This Row],[Average_Completion_Days]]&lt;=_xlfn.XLOOKUP('04_References'!$A$7,tblKPITargets[KPI_Name],tblKPITargets[Target_Value]),"Met","Below Target")</f>
        <v>Below Target</v>
      </c>
      <c r="Y1484" t="str">
        <f>IF(tblOperations[[#This Row],[Closing_Backlog]]&lt;=_xlfn.XLOOKUP('04_References'!$A$8,tblKPITargets[KPI_Name],tblKPITargets[Target_Value]),"Met","Below Target")</f>
        <v>Below Target</v>
      </c>
    </row>
    <row r="1485" spans="1:25">
      <c r="A1485" s="8" t="s">
        <v>1515</v>
      </c>
      <c r="B1485" s="9">
        <v>46091</v>
      </c>
      <c r="C1485" s="4" t="s">
        <v>53</v>
      </c>
      <c r="D1485" s="4" t="s">
        <v>25</v>
      </c>
      <c r="E1485" s="4">
        <v>0</v>
      </c>
      <c r="F1485" s="4">
        <v>34</v>
      </c>
      <c r="G1485" s="4">
        <v>34</v>
      </c>
      <c r="H1485" s="4">
        <v>34</v>
      </c>
      <c r="I1485" s="4">
        <v>0</v>
      </c>
      <c r="J1485" s="4">
        <v>0</v>
      </c>
      <c r="K1485" s="4">
        <v>0</v>
      </c>
      <c r="L1485" s="4">
        <v>1.3</v>
      </c>
      <c r="M1485" s="4">
        <v>0.97799999999999998</v>
      </c>
      <c r="N1485" s="4">
        <v>0.95899999999999996</v>
      </c>
      <c r="O1485" s="4">
        <v>4.3</v>
      </c>
      <c r="P1485" s="4">
        <v>0.72699999999999998</v>
      </c>
      <c r="Q1485" s="5">
        <v>1</v>
      </c>
      <c r="R1485" s="4" t="str">
        <f>TRIM(tblOperations[[#This Row],[Region]])</f>
        <v>Wales</v>
      </c>
      <c r="S1485" s="4" t="str">
        <f>TRIM(tblOperations[[#This Row],[Team]])</f>
        <v>Workplace Projects</v>
      </c>
      <c r="T1485" s="4" t="str">
        <f>_xlfn.XLOOKUP(R1485,tblRegionReference[Region],tblRegionReference[Area],"Not Found")</f>
        <v>Wales</v>
      </c>
      <c r="U1485" s="4" t="str">
        <f>IF(tblOperations[[#This Row],[Completion_Rate]]&gt;=_xlfn.XLOOKUP("Completion Rate",tblKPITargets[KPI_Name],tblKPITargets[Target_Value]),"Met","Below Target")</f>
        <v>Met</v>
      </c>
      <c r="V1485" t="str">
        <f>IF(tblOperations[[#This Row],[SLA_Compliance]]&gt;=_xlfn.XLOOKUP('04_References'!$A$3,tblKPITargets[KPI_Name],tblKPITargets[Target_Value]),"Met","Below Target")</f>
        <v>Met</v>
      </c>
      <c r="W1485" t="str">
        <f>IF(tblOperations[[#This Row],[Quality_Pass_Rate]]&gt;=_xlfn.XLOOKUP('04_References'!$A$4,tblKPITargets[KPI_Name],tblKPITargets[Target_Value]),"Met","Below Target")</f>
        <v>Met</v>
      </c>
      <c r="X1485" t="str">
        <f>IF(tblOperations[[#This Row],[Average_Completion_Days]]&lt;=_xlfn.XLOOKUP('04_References'!$A$7,tblKPITargets[KPI_Name],tblKPITargets[Target_Value]),"Met","Below Target")</f>
        <v>Met</v>
      </c>
      <c r="Y1485" t="str">
        <f>IF(tblOperations[[#This Row],[Closing_Backlog]]&lt;=_xlfn.XLOOKUP('04_References'!$A$8,tblKPITargets[KPI_Name],tblKPITargets[Target_Value]),"Met","Below Target")</f>
        <v>Met</v>
      </c>
    </row>
    <row r="1486" spans="1:25">
      <c r="A1486" s="6" t="s">
        <v>1516</v>
      </c>
      <c r="B1486" s="7">
        <v>46092</v>
      </c>
      <c r="C1486" s="2" t="s">
        <v>18</v>
      </c>
      <c r="D1486" s="2" t="s">
        <v>19</v>
      </c>
      <c r="E1486" s="2">
        <v>168</v>
      </c>
      <c r="F1486" s="2">
        <v>60</v>
      </c>
      <c r="G1486" s="2">
        <v>228</v>
      </c>
      <c r="H1486" s="2">
        <v>34</v>
      </c>
      <c r="I1486" s="2">
        <v>194</v>
      </c>
      <c r="J1486" s="2">
        <v>0</v>
      </c>
      <c r="K1486" s="2">
        <v>0</v>
      </c>
      <c r="L1486" s="2">
        <v>8</v>
      </c>
      <c r="M1486" s="2">
        <v>0.6</v>
      </c>
      <c r="N1486" s="2">
        <v>1</v>
      </c>
      <c r="O1486" s="2">
        <v>2.5</v>
      </c>
      <c r="P1486" s="2">
        <v>0.67400000000000004</v>
      </c>
      <c r="Q1486" s="3">
        <v>0.14899999999999999</v>
      </c>
      <c r="R1486" s="4" t="str">
        <f>TRIM(tblOperations[[#This Row],[Region]])</f>
        <v>Scotland</v>
      </c>
      <c r="S1486" s="4" t="str">
        <f>TRIM(tblOperations[[#This Row],[Team]])</f>
        <v>Workplace Services</v>
      </c>
      <c r="T1486" s="4" t="str">
        <f>_xlfn.XLOOKUP(R1486,tblRegionReference[Region],tblRegionReference[Area],"Not Found")</f>
        <v>North</v>
      </c>
      <c r="U1486" s="4" t="str">
        <f>IF(tblOperations[[#This Row],[Completion_Rate]]&gt;=_xlfn.XLOOKUP("Completion Rate",tblKPITargets[KPI_Name],tblKPITargets[Target_Value]),"Met","Below Target")</f>
        <v>Below Target</v>
      </c>
      <c r="V1486" t="str">
        <f>IF(tblOperations[[#This Row],[SLA_Compliance]]&gt;=_xlfn.XLOOKUP('04_References'!$A$3,tblKPITargets[KPI_Name],tblKPITargets[Target_Value]),"Met","Below Target")</f>
        <v>Below Target</v>
      </c>
      <c r="W1486" t="str">
        <f>IF(tblOperations[[#This Row],[Quality_Pass_Rate]]&gt;=_xlfn.XLOOKUP('04_References'!$A$4,tblKPITargets[KPI_Name],tblKPITargets[Target_Value]),"Met","Below Target")</f>
        <v>Met</v>
      </c>
      <c r="X1486" t="str">
        <f>IF(tblOperations[[#This Row],[Average_Completion_Days]]&lt;=_xlfn.XLOOKUP('04_References'!$A$7,tblKPITargets[KPI_Name],tblKPITargets[Target_Value]),"Met","Below Target")</f>
        <v>Below Target</v>
      </c>
      <c r="Y1486" t="str">
        <f>IF(tblOperations[[#This Row],[Closing_Backlog]]&lt;=_xlfn.XLOOKUP('04_References'!$A$8,tblKPITargets[KPI_Name],tblKPITargets[Target_Value]),"Met","Below Target")</f>
        <v>Below Target</v>
      </c>
    </row>
    <row r="1487" spans="1:25">
      <c r="A1487" s="8" t="s">
        <v>1517</v>
      </c>
      <c r="B1487" s="9">
        <v>46092</v>
      </c>
      <c r="C1487" s="4" t="s">
        <v>18</v>
      </c>
      <c r="D1487" s="4" t="s">
        <v>21</v>
      </c>
      <c r="E1487" s="4">
        <v>7</v>
      </c>
      <c r="F1487" s="4">
        <v>51</v>
      </c>
      <c r="G1487" s="4">
        <v>58</v>
      </c>
      <c r="H1487" s="4">
        <v>53</v>
      </c>
      <c r="I1487" s="4">
        <v>5</v>
      </c>
      <c r="J1487" s="4">
        <v>0</v>
      </c>
      <c r="K1487" s="4">
        <v>0</v>
      </c>
      <c r="L1487" s="4">
        <v>2</v>
      </c>
      <c r="M1487" s="4">
        <v>0.89700000000000002</v>
      </c>
      <c r="N1487" s="4">
        <v>0.998</v>
      </c>
      <c r="O1487" s="4">
        <v>4.5</v>
      </c>
      <c r="P1487" s="4">
        <v>0.68100000000000005</v>
      </c>
      <c r="Q1487" s="5">
        <v>0.91400000000000003</v>
      </c>
      <c r="R1487" s="4" t="str">
        <f>TRIM(tblOperations[[#This Row],[Region]])</f>
        <v>Scotland</v>
      </c>
      <c r="S1487" s="4" t="str">
        <f>TRIM(tblOperations[[#This Row],[Team]])</f>
        <v>Facilities Response</v>
      </c>
      <c r="T1487" s="4" t="str">
        <f>_xlfn.XLOOKUP(R1487,tblRegionReference[Region],tblRegionReference[Area],"Not Found")</f>
        <v>North</v>
      </c>
      <c r="U1487" s="4" t="str">
        <f>IF(tblOperations[[#This Row],[Completion_Rate]]&gt;=_xlfn.XLOOKUP("Completion Rate",tblKPITargets[KPI_Name],tblKPITargets[Target_Value]),"Met","Below Target")</f>
        <v>Below Target</v>
      </c>
      <c r="V1487" t="str">
        <f>IF(tblOperations[[#This Row],[SLA_Compliance]]&gt;=_xlfn.XLOOKUP('04_References'!$A$3,tblKPITargets[KPI_Name],tblKPITargets[Target_Value]),"Met","Below Target")</f>
        <v>Below Target</v>
      </c>
      <c r="W1487" t="str">
        <f>IF(tblOperations[[#This Row],[Quality_Pass_Rate]]&gt;=_xlfn.XLOOKUP('04_References'!$A$4,tblKPITargets[KPI_Name],tblKPITargets[Target_Value]),"Met","Below Target")</f>
        <v>Met</v>
      </c>
      <c r="X1487" t="str">
        <f>IF(tblOperations[[#This Row],[Average_Completion_Days]]&lt;=_xlfn.XLOOKUP('04_References'!$A$7,tblKPITargets[KPI_Name],tblKPITargets[Target_Value]),"Met","Below Target")</f>
        <v>Met</v>
      </c>
      <c r="Y1487" t="str">
        <f>IF(tblOperations[[#This Row],[Closing_Backlog]]&lt;=_xlfn.XLOOKUP('04_References'!$A$8,tblKPITargets[KPI_Name],tblKPITargets[Target_Value]),"Met","Below Target")</f>
        <v>Met</v>
      </c>
    </row>
    <row r="1488" spans="1:25">
      <c r="A1488" s="6" t="s">
        <v>1518</v>
      </c>
      <c r="B1488" s="7">
        <v>46092</v>
      </c>
      <c r="C1488" s="2" t="s">
        <v>18</v>
      </c>
      <c r="D1488" s="2" t="s">
        <v>23</v>
      </c>
      <c r="E1488" s="2">
        <v>388</v>
      </c>
      <c r="F1488" s="2">
        <v>47</v>
      </c>
      <c r="G1488" s="2">
        <v>435</v>
      </c>
      <c r="H1488" s="2">
        <v>32</v>
      </c>
      <c r="I1488" s="2">
        <v>403</v>
      </c>
      <c r="J1488" s="2">
        <v>0</v>
      </c>
      <c r="K1488" s="2">
        <v>0</v>
      </c>
      <c r="L1488" s="2">
        <v>8</v>
      </c>
      <c r="M1488" s="2">
        <v>0.6</v>
      </c>
      <c r="N1488" s="2">
        <v>1</v>
      </c>
      <c r="O1488" s="2">
        <v>2.5</v>
      </c>
      <c r="P1488" s="2">
        <v>0.73799999999999999</v>
      </c>
      <c r="Q1488" s="3">
        <v>7.3999999999999996E-2</v>
      </c>
      <c r="R1488" s="4" t="str">
        <f>TRIM(tblOperations[[#This Row],[Region]])</f>
        <v>Scotland</v>
      </c>
      <c r="S1488" s="4" t="str">
        <f>TRIM(tblOperations[[#This Row],[Team]])</f>
        <v>Estates Support</v>
      </c>
      <c r="T1488" s="4" t="str">
        <f>_xlfn.XLOOKUP(R1488,tblRegionReference[Region],tblRegionReference[Area],"Not Found")</f>
        <v>North</v>
      </c>
      <c r="U1488" s="4" t="str">
        <f>IF(tblOperations[[#This Row],[Completion_Rate]]&gt;=_xlfn.XLOOKUP("Completion Rate",tblKPITargets[KPI_Name],tblKPITargets[Target_Value]),"Met","Below Target")</f>
        <v>Below Target</v>
      </c>
      <c r="V1488" t="str">
        <f>IF(tblOperations[[#This Row],[SLA_Compliance]]&gt;=_xlfn.XLOOKUP('04_References'!$A$3,tblKPITargets[KPI_Name],tblKPITargets[Target_Value]),"Met","Below Target")</f>
        <v>Below Target</v>
      </c>
      <c r="W1488" t="str">
        <f>IF(tblOperations[[#This Row],[Quality_Pass_Rate]]&gt;=_xlfn.XLOOKUP('04_References'!$A$4,tblKPITargets[KPI_Name],tblKPITargets[Target_Value]),"Met","Below Target")</f>
        <v>Met</v>
      </c>
      <c r="X1488" t="str">
        <f>IF(tblOperations[[#This Row],[Average_Completion_Days]]&lt;=_xlfn.XLOOKUP('04_References'!$A$7,tblKPITargets[KPI_Name],tblKPITargets[Target_Value]),"Met","Below Target")</f>
        <v>Below Target</v>
      </c>
      <c r="Y1488" t="str">
        <f>IF(tblOperations[[#This Row],[Closing_Backlog]]&lt;=_xlfn.XLOOKUP('04_References'!$A$8,tblKPITargets[KPI_Name],tblKPITargets[Target_Value]),"Met","Below Target")</f>
        <v>Below Target</v>
      </c>
    </row>
    <row r="1489" spans="1:25">
      <c r="A1489" s="8" t="s">
        <v>1519</v>
      </c>
      <c r="B1489" s="9">
        <v>46092</v>
      </c>
      <c r="C1489" s="4" t="s">
        <v>18</v>
      </c>
      <c r="D1489" s="4" t="s">
        <v>25</v>
      </c>
      <c r="E1489" s="4">
        <v>0</v>
      </c>
      <c r="F1489" s="4">
        <v>25</v>
      </c>
      <c r="G1489" s="4">
        <v>25</v>
      </c>
      <c r="H1489" s="4">
        <v>25</v>
      </c>
      <c r="I1489" s="4">
        <v>0</v>
      </c>
      <c r="J1489" s="4">
        <v>0</v>
      </c>
      <c r="K1489" s="4">
        <v>0</v>
      </c>
      <c r="L1489" s="4">
        <v>1.8</v>
      </c>
      <c r="M1489" s="4">
        <v>0.95099999999999996</v>
      </c>
      <c r="N1489" s="4">
        <v>0.997</v>
      </c>
      <c r="O1489" s="4">
        <v>4.7</v>
      </c>
      <c r="P1489" s="4">
        <v>0.65900000000000003</v>
      </c>
      <c r="Q1489" s="5">
        <v>1</v>
      </c>
      <c r="R1489" s="4" t="str">
        <f>TRIM(tblOperations[[#This Row],[Region]])</f>
        <v>Scotland</v>
      </c>
      <c r="S1489" s="4" t="str">
        <f>TRIM(tblOperations[[#This Row],[Team]])</f>
        <v>Workplace Projects</v>
      </c>
      <c r="T1489" s="4" t="str">
        <f>_xlfn.XLOOKUP(R1489,tblRegionReference[Region],tblRegionReference[Area],"Not Found")</f>
        <v>North</v>
      </c>
      <c r="U1489" s="4" t="str">
        <f>IF(tblOperations[[#This Row],[Completion_Rate]]&gt;=_xlfn.XLOOKUP("Completion Rate",tblKPITargets[KPI_Name],tblKPITargets[Target_Value]),"Met","Below Target")</f>
        <v>Met</v>
      </c>
      <c r="V1489" t="str">
        <f>IF(tblOperations[[#This Row],[SLA_Compliance]]&gt;=_xlfn.XLOOKUP('04_References'!$A$3,tblKPITargets[KPI_Name],tblKPITargets[Target_Value]),"Met","Below Target")</f>
        <v>Met</v>
      </c>
      <c r="W1489" t="str">
        <f>IF(tblOperations[[#This Row],[Quality_Pass_Rate]]&gt;=_xlfn.XLOOKUP('04_References'!$A$4,tblKPITargets[KPI_Name],tblKPITargets[Target_Value]),"Met","Below Target")</f>
        <v>Met</v>
      </c>
      <c r="X1489" t="str">
        <f>IF(tblOperations[[#This Row],[Average_Completion_Days]]&lt;=_xlfn.XLOOKUP('04_References'!$A$7,tblKPITargets[KPI_Name],tblKPITargets[Target_Value]),"Met","Below Target")</f>
        <v>Met</v>
      </c>
      <c r="Y1489" t="str">
        <f>IF(tblOperations[[#This Row],[Closing_Backlog]]&lt;=_xlfn.XLOOKUP('04_References'!$A$8,tblKPITargets[KPI_Name],tblKPITargets[Target_Value]),"Met","Below Target")</f>
        <v>Met</v>
      </c>
    </row>
    <row r="1490" spans="1:25">
      <c r="A1490" s="6" t="s">
        <v>1520</v>
      </c>
      <c r="B1490" s="7">
        <v>46092</v>
      </c>
      <c r="C1490" s="2" t="s">
        <v>27</v>
      </c>
      <c r="D1490" s="2" t="s">
        <v>19</v>
      </c>
      <c r="E1490" s="2">
        <v>0</v>
      </c>
      <c r="F1490" s="2">
        <v>27</v>
      </c>
      <c r="G1490" s="2">
        <v>27</v>
      </c>
      <c r="H1490" s="2">
        <v>27</v>
      </c>
      <c r="I1490" s="2">
        <v>0</v>
      </c>
      <c r="J1490" s="2">
        <v>0</v>
      </c>
      <c r="K1490" s="2">
        <v>0</v>
      </c>
      <c r="L1490" s="2">
        <v>1.8</v>
      </c>
      <c r="M1490" s="2">
        <v>0.97799999999999998</v>
      </c>
      <c r="N1490" s="2">
        <v>0.97</v>
      </c>
      <c r="O1490" s="2">
        <v>4.5</v>
      </c>
      <c r="P1490" s="2">
        <v>0.79600000000000004</v>
      </c>
      <c r="Q1490" s="3">
        <v>1</v>
      </c>
      <c r="R1490" s="4" t="str">
        <f>TRIM(tblOperations[[#This Row],[Region]])</f>
        <v>North East</v>
      </c>
      <c r="S1490" s="4" t="str">
        <f>TRIM(tblOperations[[#This Row],[Team]])</f>
        <v>Workplace Services</v>
      </c>
      <c r="T1490" s="4" t="str">
        <f>_xlfn.XLOOKUP(R1490,tblRegionReference[Region],tblRegionReference[Area],"Not Found")</f>
        <v>North</v>
      </c>
      <c r="U1490" s="4" t="str">
        <f>IF(tblOperations[[#This Row],[Completion_Rate]]&gt;=_xlfn.XLOOKUP("Completion Rate",tblKPITargets[KPI_Name],tblKPITargets[Target_Value]),"Met","Below Target")</f>
        <v>Met</v>
      </c>
      <c r="V1490" t="str">
        <f>IF(tblOperations[[#This Row],[SLA_Compliance]]&gt;=_xlfn.XLOOKUP('04_References'!$A$3,tblKPITargets[KPI_Name],tblKPITargets[Target_Value]),"Met","Below Target")</f>
        <v>Met</v>
      </c>
      <c r="W1490" t="str">
        <f>IF(tblOperations[[#This Row],[Quality_Pass_Rate]]&gt;=_xlfn.XLOOKUP('04_References'!$A$4,tblKPITargets[KPI_Name],tblKPITargets[Target_Value]),"Met","Below Target")</f>
        <v>Met</v>
      </c>
      <c r="X1490" t="str">
        <f>IF(tblOperations[[#This Row],[Average_Completion_Days]]&lt;=_xlfn.XLOOKUP('04_References'!$A$7,tblKPITargets[KPI_Name],tblKPITargets[Target_Value]),"Met","Below Target")</f>
        <v>Met</v>
      </c>
      <c r="Y1490" t="str">
        <f>IF(tblOperations[[#This Row],[Closing_Backlog]]&lt;=_xlfn.XLOOKUP('04_References'!$A$8,tblKPITargets[KPI_Name],tblKPITargets[Target_Value]),"Met","Below Target")</f>
        <v>Met</v>
      </c>
    </row>
    <row r="1491" spans="1:25">
      <c r="A1491" s="8" t="s">
        <v>1521</v>
      </c>
      <c r="B1491" s="9">
        <v>46092</v>
      </c>
      <c r="C1491" s="4" t="s">
        <v>27</v>
      </c>
      <c r="D1491" s="4" t="s">
        <v>21</v>
      </c>
      <c r="E1491" s="4">
        <v>0</v>
      </c>
      <c r="F1491" s="4">
        <v>46</v>
      </c>
      <c r="G1491" s="4">
        <v>46</v>
      </c>
      <c r="H1491" s="4">
        <v>46</v>
      </c>
      <c r="I1491" s="4">
        <v>0</v>
      </c>
      <c r="J1491" s="4">
        <v>0</v>
      </c>
      <c r="K1491" s="4">
        <v>0</v>
      </c>
      <c r="L1491" s="4">
        <v>1.7</v>
      </c>
      <c r="M1491" s="4">
        <v>0.95099999999999996</v>
      </c>
      <c r="N1491" s="4">
        <v>0.99399999999999999</v>
      </c>
      <c r="O1491" s="4">
        <v>4.5</v>
      </c>
      <c r="P1491" s="4">
        <v>0.68100000000000005</v>
      </c>
      <c r="Q1491" s="5">
        <v>1</v>
      </c>
      <c r="R1491" s="4" t="str">
        <f>TRIM(tblOperations[[#This Row],[Region]])</f>
        <v>North East</v>
      </c>
      <c r="S1491" s="4" t="str">
        <f>TRIM(tblOperations[[#This Row],[Team]])</f>
        <v>Facilities Response</v>
      </c>
      <c r="T1491" s="4" t="str">
        <f>_xlfn.XLOOKUP(R1491,tblRegionReference[Region],tblRegionReference[Area],"Not Found")</f>
        <v>North</v>
      </c>
      <c r="U1491" s="4" t="str">
        <f>IF(tblOperations[[#This Row],[Completion_Rate]]&gt;=_xlfn.XLOOKUP("Completion Rate",tblKPITargets[KPI_Name],tblKPITargets[Target_Value]),"Met","Below Target")</f>
        <v>Met</v>
      </c>
      <c r="V1491" t="str">
        <f>IF(tblOperations[[#This Row],[SLA_Compliance]]&gt;=_xlfn.XLOOKUP('04_References'!$A$3,tblKPITargets[KPI_Name],tblKPITargets[Target_Value]),"Met","Below Target")</f>
        <v>Met</v>
      </c>
      <c r="W1491" t="str">
        <f>IF(tblOperations[[#This Row],[Quality_Pass_Rate]]&gt;=_xlfn.XLOOKUP('04_References'!$A$4,tblKPITargets[KPI_Name],tblKPITargets[Target_Value]),"Met","Below Target")</f>
        <v>Met</v>
      </c>
      <c r="X1491" t="str">
        <f>IF(tblOperations[[#This Row],[Average_Completion_Days]]&lt;=_xlfn.XLOOKUP('04_References'!$A$7,tblKPITargets[KPI_Name],tblKPITargets[Target_Value]),"Met","Below Target")</f>
        <v>Met</v>
      </c>
      <c r="Y1491" t="str">
        <f>IF(tblOperations[[#This Row],[Closing_Backlog]]&lt;=_xlfn.XLOOKUP('04_References'!$A$8,tblKPITargets[KPI_Name],tblKPITargets[Target_Value]),"Met","Below Target")</f>
        <v>Met</v>
      </c>
    </row>
    <row r="1492" spans="1:25">
      <c r="A1492" s="6" t="s">
        <v>1522</v>
      </c>
      <c r="B1492" s="7">
        <v>46092</v>
      </c>
      <c r="C1492" s="2" t="s">
        <v>27</v>
      </c>
      <c r="D1492" s="2" t="s">
        <v>23</v>
      </c>
      <c r="E1492" s="2">
        <v>991</v>
      </c>
      <c r="F1492" s="2">
        <v>32</v>
      </c>
      <c r="G1492" s="2">
        <v>1023</v>
      </c>
      <c r="H1492" s="2">
        <v>25</v>
      </c>
      <c r="I1492" s="2">
        <v>998</v>
      </c>
      <c r="J1492" s="2">
        <v>0</v>
      </c>
      <c r="K1492" s="2">
        <v>0</v>
      </c>
      <c r="L1492" s="2">
        <v>8</v>
      </c>
      <c r="M1492" s="2">
        <v>0.6</v>
      </c>
      <c r="N1492" s="2">
        <v>0.98799999999999999</v>
      </c>
      <c r="O1492" s="2">
        <v>2.5</v>
      </c>
      <c r="P1492" s="2">
        <v>0.67200000000000004</v>
      </c>
      <c r="Q1492" s="3">
        <v>2.4E-2</v>
      </c>
      <c r="R1492" s="4" t="str">
        <f>TRIM(tblOperations[[#This Row],[Region]])</f>
        <v>North East</v>
      </c>
      <c r="S1492" s="4" t="str">
        <f>TRIM(tblOperations[[#This Row],[Team]])</f>
        <v>Estates Support</v>
      </c>
      <c r="T1492" s="4" t="str">
        <f>_xlfn.XLOOKUP(R1492,tblRegionReference[Region],tblRegionReference[Area],"Not Found")</f>
        <v>North</v>
      </c>
      <c r="U1492" s="4" t="str">
        <f>IF(tblOperations[[#This Row],[Completion_Rate]]&gt;=_xlfn.XLOOKUP("Completion Rate",tblKPITargets[KPI_Name],tblKPITargets[Target_Value]),"Met","Below Target")</f>
        <v>Below Target</v>
      </c>
      <c r="V1492" t="str">
        <f>IF(tblOperations[[#This Row],[SLA_Compliance]]&gt;=_xlfn.XLOOKUP('04_References'!$A$3,tblKPITargets[KPI_Name],tblKPITargets[Target_Value]),"Met","Below Target")</f>
        <v>Below Target</v>
      </c>
      <c r="W1492" t="str">
        <f>IF(tblOperations[[#This Row],[Quality_Pass_Rate]]&gt;=_xlfn.XLOOKUP('04_References'!$A$4,tblKPITargets[KPI_Name],tblKPITargets[Target_Value]),"Met","Below Target")</f>
        <v>Met</v>
      </c>
      <c r="X1492" t="str">
        <f>IF(tblOperations[[#This Row],[Average_Completion_Days]]&lt;=_xlfn.XLOOKUP('04_References'!$A$7,tblKPITargets[KPI_Name],tblKPITargets[Target_Value]),"Met","Below Target")</f>
        <v>Below Target</v>
      </c>
      <c r="Y1492" t="str">
        <f>IF(tblOperations[[#This Row],[Closing_Backlog]]&lt;=_xlfn.XLOOKUP('04_References'!$A$8,tblKPITargets[KPI_Name],tblKPITargets[Target_Value]),"Met","Below Target")</f>
        <v>Below Target</v>
      </c>
    </row>
    <row r="1493" spans="1:25">
      <c r="A1493" s="8" t="s">
        <v>1523</v>
      </c>
      <c r="B1493" s="9">
        <v>46092</v>
      </c>
      <c r="C1493" s="4" t="s">
        <v>27</v>
      </c>
      <c r="D1493" s="4" t="s">
        <v>25</v>
      </c>
      <c r="E1493" s="4">
        <v>54</v>
      </c>
      <c r="F1493" s="4">
        <v>25</v>
      </c>
      <c r="G1493" s="4">
        <v>79</v>
      </c>
      <c r="H1493" s="4">
        <v>32</v>
      </c>
      <c r="I1493" s="4">
        <v>47</v>
      </c>
      <c r="J1493" s="4">
        <v>0</v>
      </c>
      <c r="K1493" s="4">
        <v>0</v>
      </c>
      <c r="L1493" s="4">
        <v>4.8</v>
      </c>
      <c r="M1493" s="4">
        <v>0.69499999999999995</v>
      </c>
      <c r="N1493" s="4">
        <v>1</v>
      </c>
      <c r="O1493" s="4">
        <v>2.9</v>
      </c>
      <c r="P1493" s="4">
        <v>0.73199999999999998</v>
      </c>
      <c r="Q1493" s="5">
        <v>0.40500000000000003</v>
      </c>
      <c r="R1493" s="4" t="str">
        <f>TRIM(tblOperations[[#This Row],[Region]])</f>
        <v>North East</v>
      </c>
      <c r="S1493" s="4" t="str">
        <f>TRIM(tblOperations[[#This Row],[Team]])</f>
        <v>Workplace Projects</v>
      </c>
      <c r="T1493" s="4" t="str">
        <f>_xlfn.XLOOKUP(R1493,tblRegionReference[Region],tblRegionReference[Area],"Not Found")</f>
        <v>North</v>
      </c>
      <c r="U1493" s="4" t="str">
        <f>IF(tblOperations[[#This Row],[Completion_Rate]]&gt;=_xlfn.XLOOKUP("Completion Rate",tblKPITargets[KPI_Name],tblKPITargets[Target_Value]),"Met","Below Target")</f>
        <v>Below Target</v>
      </c>
      <c r="V1493" t="str">
        <f>IF(tblOperations[[#This Row],[SLA_Compliance]]&gt;=_xlfn.XLOOKUP('04_References'!$A$3,tblKPITargets[KPI_Name],tblKPITargets[Target_Value]),"Met","Below Target")</f>
        <v>Below Target</v>
      </c>
      <c r="W1493" t="str">
        <f>IF(tblOperations[[#This Row],[Quality_Pass_Rate]]&gt;=_xlfn.XLOOKUP('04_References'!$A$4,tblKPITargets[KPI_Name],tblKPITargets[Target_Value]),"Met","Below Target")</f>
        <v>Met</v>
      </c>
      <c r="X1493" t="str">
        <f>IF(tblOperations[[#This Row],[Average_Completion_Days]]&lt;=_xlfn.XLOOKUP('04_References'!$A$7,tblKPITargets[KPI_Name],tblKPITargets[Target_Value]),"Met","Below Target")</f>
        <v>Below Target</v>
      </c>
      <c r="Y1493" t="str">
        <f>IF(tblOperations[[#This Row],[Closing_Backlog]]&lt;=_xlfn.XLOOKUP('04_References'!$A$8,tblKPITargets[KPI_Name],tblKPITargets[Target_Value]),"Met","Below Target")</f>
        <v>Below Target</v>
      </c>
    </row>
    <row r="1494" spans="1:25">
      <c r="A1494" s="6" t="s">
        <v>1524</v>
      </c>
      <c r="B1494" s="7">
        <v>46092</v>
      </c>
      <c r="C1494" s="2" t="s">
        <v>32</v>
      </c>
      <c r="D1494" s="2" t="s">
        <v>19</v>
      </c>
      <c r="E1494" s="2">
        <v>437</v>
      </c>
      <c r="F1494" s="2">
        <v>35</v>
      </c>
      <c r="G1494" s="2">
        <v>472</v>
      </c>
      <c r="H1494" s="2">
        <v>30</v>
      </c>
      <c r="I1494" s="2">
        <v>442</v>
      </c>
      <c r="J1494" s="2">
        <v>0</v>
      </c>
      <c r="K1494" s="2">
        <v>0</v>
      </c>
      <c r="L1494" s="2">
        <v>8</v>
      </c>
      <c r="M1494" s="2">
        <v>0.6</v>
      </c>
      <c r="N1494" s="2">
        <v>1</v>
      </c>
      <c r="O1494" s="2">
        <v>2.5</v>
      </c>
      <c r="P1494" s="2">
        <v>0.81899999999999995</v>
      </c>
      <c r="Q1494" s="3">
        <v>6.4000000000000001E-2</v>
      </c>
      <c r="R1494" s="4" t="str">
        <f>TRIM(tblOperations[[#This Row],[Region]])</f>
        <v>North West</v>
      </c>
      <c r="S1494" s="4" t="str">
        <f>TRIM(tblOperations[[#This Row],[Team]])</f>
        <v>Workplace Services</v>
      </c>
      <c r="T1494" s="4" t="str">
        <f>_xlfn.XLOOKUP(R1494,tblRegionReference[Region],tblRegionReference[Area],"Not Found")</f>
        <v>North</v>
      </c>
      <c r="U1494" s="4" t="str">
        <f>IF(tblOperations[[#This Row],[Completion_Rate]]&gt;=_xlfn.XLOOKUP("Completion Rate",tblKPITargets[KPI_Name],tblKPITargets[Target_Value]),"Met","Below Target")</f>
        <v>Below Target</v>
      </c>
      <c r="V1494" t="str">
        <f>IF(tblOperations[[#This Row],[SLA_Compliance]]&gt;=_xlfn.XLOOKUP('04_References'!$A$3,tblKPITargets[KPI_Name],tblKPITargets[Target_Value]),"Met","Below Target")</f>
        <v>Below Target</v>
      </c>
      <c r="W1494" t="str">
        <f>IF(tblOperations[[#This Row],[Quality_Pass_Rate]]&gt;=_xlfn.XLOOKUP('04_References'!$A$4,tblKPITargets[KPI_Name],tblKPITargets[Target_Value]),"Met","Below Target")</f>
        <v>Met</v>
      </c>
      <c r="X1494" t="str">
        <f>IF(tblOperations[[#This Row],[Average_Completion_Days]]&lt;=_xlfn.XLOOKUP('04_References'!$A$7,tblKPITargets[KPI_Name],tblKPITargets[Target_Value]),"Met","Below Target")</f>
        <v>Below Target</v>
      </c>
      <c r="Y1494" t="str">
        <f>IF(tblOperations[[#This Row],[Closing_Backlog]]&lt;=_xlfn.XLOOKUP('04_References'!$A$8,tblKPITargets[KPI_Name],tblKPITargets[Target_Value]),"Met","Below Target")</f>
        <v>Below Target</v>
      </c>
    </row>
    <row r="1495" spans="1:25">
      <c r="A1495" s="8" t="s">
        <v>1525</v>
      </c>
      <c r="B1495" s="9">
        <v>46092</v>
      </c>
      <c r="C1495" s="4" t="s">
        <v>32</v>
      </c>
      <c r="D1495" s="4" t="s">
        <v>21</v>
      </c>
      <c r="E1495" s="4">
        <v>1017</v>
      </c>
      <c r="F1495" s="4">
        <v>46</v>
      </c>
      <c r="G1495" s="4">
        <v>1063</v>
      </c>
      <c r="H1495" s="4">
        <v>21</v>
      </c>
      <c r="I1495" s="4">
        <v>1042</v>
      </c>
      <c r="J1495" s="4">
        <v>0</v>
      </c>
      <c r="K1495" s="4">
        <v>0</v>
      </c>
      <c r="L1495" s="4">
        <v>8</v>
      </c>
      <c r="M1495" s="4">
        <v>0.6</v>
      </c>
      <c r="N1495" s="4">
        <v>0.98199999999999998</v>
      </c>
      <c r="O1495" s="4">
        <v>2.5</v>
      </c>
      <c r="P1495" s="4">
        <v>0.73699999999999999</v>
      </c>
      <c r="Q1495" s="5">
        <v>0.02</v>
      </c>
      <c r="R1495" s="4" t="str">
        <f>TRIM(tblOperations[[#This Row],[Region]])</f>
        <v>North West</v>
      </c>
      <c r="S1495" s="4" t="str">
        <f>TRIM(tblOperations[[#This Row],[Team]])</f>
        <v>Facilities Response</v>
      </c>
      <c r="T1495" s="4" t="str">
        <f>_xlfn.XLOOKUP(R1495,tblRegionReference[Region],tblRegionReference[Area],"Not Found")</f>
        <v>North</v>
      </c>
      <c r="U1495" s="4" t="str">
        <f>IF(tblOperations[[#This Row],[Completion_Rate]]&gt;=_xlfn.XLOOKUP("Completion Rate",tblKPITargets[KPI_Name],tblKPITargets[Target_Value]),"Met","Below Target")</f>
        <v>Below Target</v>
      </c>
      <c r="V1495" t="str">
        <f>IF(tblOperations[[#This Row],[SLA_Compliance]]&gt;=_xlfn.XLOOKUP('04_References'!$A$3,tblKPITargets[KPI_Name],tblKPITargets[Target_Value]),"Met","Below Target")</f>
        <v>Below Target</v>
      </c>
      <c r="W1495" t="str">
        <f>IF(tblOperations[[#This Row],[Quality_Pass_Rate]]&gt;=_xlfn.XLOOKUP('04_References'!$A$4,tblKPITargets[KPI_Name],tblKPITargets[Target_Value]),"Met","Below Target")</f>
        <v>Met</v>
      </c>
      <c r="X1495" t="str">
        <f>IF(tblOperations[[#This Row],[Average_Completion_Days]]&lt;=_xlfn.XLOOKUP('04_References'!$A$7,tblKPITargets[KPI_Name],tblKPITargets[Target_Value]),"Met","Below Target")</f>
        <v>Below Target</v>
      </c>
      <c r="Y1495" t="str">
        <f>IF(tblOperations[[#This Row],[Closing_Backlog]]&lt;=_xlfn.XLOOKUP('04_References'!$A$8,tblKPITargets[KPI_Name],tblKPITargets[Target_Value]),"Met","Below Target")</f>
        <v>Below Target</v>
      </c>
    </row>
    <row r="1496" spans="1:25">
      <c r="A1496" s="6" t="s">
        <v>1526</v>
      </c>
      <c r="B1496" s="7">
        <v>46092</v>
      </c>
      <c r="C1496" s="2" t="s">
        <v>32</v>
      </c>
      <c r="D1496" s="2" t="s">
        <v>23</v>
      </c>
      <c r="E1496" s="2">
        <v>1180</v>
      </c>
      <c r="F1496" s="2">
        <v>22</v>
      </c>
      <c r="G1496" s="2">
        <v>1202</v>
      </c>
      <c r="H1496" s="2">
        <v>26</v>
      </c>
      <c r="I1496" s="2">
        <v>1176</v>
      </c>
      <c r="J1496" s="2">
        <v>0</v>
      </c>
      <c r="K1496" s="2">
        <v>0</v>
      </c>
      <c r="L1496" s="2">
        <v>8</v>
      </c>
      <c r="M1496" s="2">
        <v>0.6</v>
      </c>
      <c r="N1496" s="2">
        <v>0.98199999999999998</v>
      </c>
      <c r="O1496" s="2">
        <v>2.5</v>
      </c>
      <c r="P1496" s="2">
        <v>0.64500000000000002</v>
      </c>
      <c r="Q1496" s="3">
        <v>2.1999999999999999E-2</v>
      </c>
      <c r="R1496" s="4" t="str">
        <f>TRIM(tblOperations[[#This Row],[Region]])</f>
        <v>North West</v>
      </c>
      <c r="S1496" s="4" t="str">
        <f>TRIM(tblOperations[[#This Row],[Team]])</f>
        <v>Estates Support</v>
      </c>
      <c r="T1496" s="4" t="str">
        <f>_xlfn.XLOOKUP(R1496,tblRegionReference[Region],tblRegionReference[Area],"Not Found")</f>
        <v>North</v>
      </c>
      <c r="U1496" s="4" t="str">
        <f>IF(tblOperations[[#This Row],[Completion_Rate]]&gt;=_xlfn.XLOOKUP("Completion Rate",tblKPITargets[KPI_Name],tblKPITargets[Target_Value]),"Met","Below Target")</f>
        <v>Below Target</v>
      </c>
      <c r="V1496" t="str">
        <f>IF(tblOperations[[#This Row],[SLA_Compliance]]&gt;=_xlfn.XLOOKUP('04_References'!$A$3,tblKPITargets[KPI_Name],tblKPITargets[Target_Value]),"Met","Below Target")</f>
        <v>Below Target</v>
      </c>
      <c r="W1496" t="str">
        <f>IF(tblOperations[[#This Row],[Quality_Pass_Rate]]&gt;=_xlfn.XLOOKUP('04_References'!$A$4,tblKPITargets[KPI_Name],tblKPITargets[Target_Value]),"Met","Below Target")</f>
        <v>Met</v>
      </c>
      <c r="X1496" t="str">
        <f>IF(tblOperations[[#This Row],[Average_Completion_Days]]&lt;=_xlfn.XLOOKUP('04_References'!$A$7,tblKPITargets[KPI_Name],tblKPITargets[Target_Value]),"Met","Below Target")</f>
        <v>Below Target</v>
      </c>
      <c r="Y1496" t="str">
        <f>IF(tblOperations[[#This Row],[Closing_Backlog]]&lt;=_xlfn.XLOOKUP('04_References'!$A$8,tblKPITargets[KPI_Name],tblKPITargets[Target_Value]),"Met","Below Target")</f>
        <v>Below Target</v>
      </c>
    </row>
    <row r="1497" spans="1:25">
      <c r="A1497" s="8" t="s">
        <v>1527</v>
      </c>
      <c r="B1497" s="9">
        <v>46092</v>
      </c>
      <c r="C1497" s="4" t="s">
        <v>32</v>
      </c>
      <c r="D1497" s="4" t="s">
        <v>25</v>
      </c>
      <c r="E1497" s="4">
        <v>0</v>
      </c>
      <c r="F1497" s="4">
        <v>39</v>
      </c>
      <c r="G1497" s="4">
        <v>39</v>
      </c>
      <c r="H1497" s="4">
        <v>39</v>
      </c>
      <c r="I1497" s="4">
        <v>0</v>
      </c>
      <c r="J1497" s="4">
        <v>0</v>
      </c>
      <c r="K1497" s="4">
        <v>0</v>
      </c>
      <c r="L1497" s="4">
        <v>1.4</v>
      </c>
      <c r="M1497" s="4">
        <v>0.97399999999999998</v>
      </c>
      <c r="N1497" s="4">
        <v>0.96699999999999997</v>
      </c>
      <c r="O1497" s="4">
        <v>4.5999999999999996</v>
      </c>
      <c r="P1497" s="4">
        <v>0.752</v>
      </c>
      <c r="Q1497" s="5">
        <v>1</v>
      </c>
      <c r="R1497" s="4" t="str">
        <f>TRIM(tblOperations[[#This Row],[Region]])</f>
        <v>North West</v>
      </c>
      <c r="S1497" s="4" t="str">
        <f>TRIM(tblOperations[[#This Row],[Team]])</f>
        <v>Workplace Projects</v>
      </c>
      <c r="T1497" s="4" t="str">
        <f>_xlfn.XLOOKUP(R1497,tblRegionReference[Region],tblRegionReference[Area],"Not Found")</f>
        <v>North</v>
      </c>
      <c r="U1497" s="4" t="str">
        <f>IF(tblOperations[[#This Row],[Completion_Rate]]&gt;=_xlfn.XLOOKUP("Completion Rate",tblKPITargets[KPI_Name],tblKPITargets[Target_Value]),"Met","Below Target")</f>
        <v>Met</v>
      </c>
      <c r="V1497" t="str">
        <f>IF(tblOperations[[#This Row],[SLA_Compliance]]&gt;=_xlfn.XLOOKUP('04_References'!$A$3,tblKPITargets[KPI_Name],tblKPITargets[Target_Value]),"Met","Below Target")</f>
        <v>Met</v>
      </c>
      <c r="W1497" t="str">
        <f>IF(tblOperations[[#This Row],[Quality_Pass_Rate]]&gt;=_xlfn.XLOOKUP('04_References'!$A$4,tblKPITargets[KPI_Name],tblKPITargets[Target_Value]),"Met","Below Target")</f>
        <v>Met</v>
      </c>
      <c r="X1497" t="str">
        <f>IF(tblOperations[[#This Row],[Average_Completion_Days]]&lt;=_xlfn.XLOOKUP('04_References'!$A$7,tblKPITargets[KPI_Name],tblKPITargets[Target_Value]),"Met","Below Target")</f>
        <v>Met</v>
      </c>
      <c r="Y1497" t="str">
        <f>IF(tblOperations[[#This Row],[Closing_Backlog]]&lt;=_xlfn.XLOOKUP('04_References'!$A$8,tblKPITargets[KPI_Name],tblKPITargets[Target_Value]),"Met","Below Target")</f>
        <v>Met</v>
      </c>
    </row>
    <row r="1498" spans="1:25">
      <c r="A1498" s="6" t="s">
        <v>1528</v>
      </c>
      <c r="B1498" s="7">
        <v>46092</v>
      </c>
      <c r="C1498" s="2" t="s">
        <v>37</v>
      </c>
      <c r="D1498" s="2" t="s">
        <v>19</v>
      </c>
      <c r="E1498" s="2">
        <v>4</v>
      </c>
      <c r="F1498" s="2">
        <v>24</v>
      </c>
      <c r="G1498" s="2">
        <v>28</v>
      </c>
      <c r="H1498" s="2">
        <v>28</v>
      </c>
      <c r="I1498" s="2">
        <v>0</v>
      </c>
      <c r="J1498" s="2">
        <v>0</v>
      </c>
      <c r="K1498" s="2">
        <v>0</v>
      </c>
      <c r="L1498" s="2">
        <v>1.4</v>
      </c>
      <c r="M1498" s="2">
        <v>1</v>
      </c>
      <c r="N1498" s="2">
        <v>0.98799999999999999</v>
      </c>
      <c r="O1498" s="2">
        <v>4.4000000000000004</v>
      </c>
      <c r="P1498" s="2">
        <v>0.747</v>
      </c>
      <c r="Q1498" s="3">
        <v>1</v>
      </c>
      <c r="R1498" s="4" t="str">
        <f>TRIM(tblOperations[[#This Row],[Region]])</f>
        <v>Midlands</v>
      </c>
      <c r="S1498" s="4" t="str">
        <f>TRIM(tblOperations[[#This Row],[Team]])</f>
        <v>Workplace Services</v>
      </c>
      <c r="T1498" s="4" t="str">
        <f>_xlfn.XLOOKUP(R1498,tblRegionReference[Region],tblRegionReference[Area],"Not Found")</f>
        <v>Central</v>
      </c>
      <c r="U1498" s="4" t="str">
        <f>IF(tblOperations[[#This Row],[Completion_Rate]]&gt;=_xlfn.XLOOKUP("Completion Rate",tblKPITargets[KPI_Name],tblKPITargets[Target_Value]),"Met","Below Target")</f>
        <v>Met</v>
      </c>
      <c r="V1498" t="str">
        <f>IF(tblOperations[[#This Row],[SLA_Compliance]]&gt;=_xlfn.XLOOKUP('04_References'!$A$3,tblKPITargets[KPI_Name],tblKPITargets[Target_Value]),"Met","Below Target")</f>
        <v>Met</v>
      </c>
      <c r="W1498" t="str">
        <f>IF(tblOperations[[#This Row],[Quality_Pass_Rate]]&gt;=_xlfn.XLOOKUP('04_References'!$A$4,tblKPITargets[KPI_Name],tblKPITargets[Target_Value]),"Met","Below Target")</f>
        <v>Met</v>
      </c>
      <c r="X1498" t="str">
        <f>IF(tblOperations[[#This Row],[Average_Completion_Days]]&lt;=_xlfn.XLOOKUP('04_References'!$A$7,tblKPITargets[KPI_Name],tblKPITargets[Target_Value]),"Met","Below Target")</f>
        <v>Met</v>
      </c>
      <c r="Y1498" t="str">
        <f>IF(tblOperations[[#This Row],[Closing_Backlog]]&lt;=_xlfn.XLOOKUP('04_References'!$A$8,tblKPITargets[KPI_Name],tblKPITargets[Target_Value]),"Met","Below Target")</f>
        <v>Met</v>
      </c>
    </row>
    <row r="1499" spans="1:25">
      <c r="A1499" s="8" t="s">
        <v>1529</v>
      </c>
      <c r="B1499" s="9">
        <v>46092</v>
      </c>
      <c r="C1499" s="4" t="s">
        <v>37</v>
      </c>
      <c r="D1499" s="4" t="s">
        <v>21</v>
      </c>
      <c r="E1499" s="4">
        <v>523</v>
      </c>
      <c r="F1499" s="4">
        <v>44</v>
      </c>
      <c r="G1499" s="4">
        <v>567</v>
      </c>
      <c r="H1499" s="4">
        <v>33</v>
      </c>
      <c r="I1499" s="4">
        <v>534</v>
      </c>
      <c r="J1499" s="4">
        <v>0</v>
      </c>
      <c r="K1499" s="4">
        <v>0</v>
      </c>
      <c r="L1499" s="4">
        <v>8</v>
      </c>
      <c r="M1499" s="4">
        <v>0.6</v>
      </c>
      <c r="N1499" s="4">
        <v>0.97499999999999998</v>
      </c>
      <c r="O1499" s="4">
        <v>2.5</v>
      </c>
      <c r="P1499" s="4">
        <v>0.75600000000000001</v>
      </c>
      <c r="Q1499" s="5">
        <v>5.8000000000000003E-2</v>
      </c>
      <c r="R1499" s="4" t="str">
        <f>TRIM(tblOperations[[#This Row],[Region]])</f>
        <v>Midlands</v>
      </c>
      <c r="S1499" s="4" t="str">
        <f>TRIM(tblOperations[[#This Row],[Team]])</f>
        <v>Facilities Response</v>
      </c>
      <c r="T1499" s="4" t="str">
        <f>_xlfn.XLOOKUP(R1499,tblRegionReference[Region],tblRegionReference[Area],"Not Found")</f>
        <v>Central</v>
      </c>
      <c r="U1499" s="4" t="str">
        <f>IF(tblOperations[[#This Row],[Completion_Rate]]&gt;=_xlfn.XLOOKUP("Completion Rate",tblKPITargets[KPI_Name],tblKPITargets[Target_Value]),"Met","Below Target")</f>
        <v>Below Target</v>
      </c>
      <c r="V1499" t="str">
        <f>IF(tblOperations[[#This Row],[SLA_Compliance]]&gt;=_xlfn.XLOOKUP('04_References'!$A$3,tblKPITargets[KPI_Name],tblKPITargets[Target_Value]),"Met","Below Target")</f>
        <v>Below Target</v>
      </c>
      <c r="W1499" t="str">
        <f>IF(tblOperations[[#This Row],[Quality_Pass_Rate]]&gt;=_xlfn.XLOOKUP('04_References'!$A$4,tblKPITargets[KPI_Name],tblKPITargets[Target_Value]),"Met","Below Target")</f>
        <v>Met</v>
      </c>
      <c r="X1499" t="str">
        <f>IF(tblOperations[[#This Row],[Average_Completion_Days]]&lt;=_xlfn.XLOOKUP('04_References'!$A$7,tblKPITargets[KPI_Name],tblKPITargets[Target_Value]),"Met","Below Target")</f>
        <v>Below Target</v>
      </c>
      <c r="Y1499" t="str">
        <f>IF(tblOperations[[#This Row],[Closing_Backlog]]&lt;=_xlfn.XLOOKUP('04_References'!$A$8,tblKPITargets[KPI_Name],tblKPITargets[Target_Value]),"Met","Below Target")</f>
        <v>Below Target</v>
      </c>
    </row>
    <row r="1500" spans="1:25">
      <c r="A1500" s="6" t="s">
        <v>1530</v>
      </c>
      <c r="B1500" s="7">
        <v>46092</v>
      </c>
      <c r="C1500" s="2" t="s">
        <v>37</v>
      </c>
      <c r="D1500" s="2" t="s">
        <v>23</v>
      </c>
      <c r="E1500" s="2">
        <v>325</v>
      </c>
      <c r="F1500" s="2">
        <v>41</v>
      </c>
      <c r="G1500" s="2">
        <v>366</v>
      </c>
      <c r="H1500" s="2">
        <v>31</v>
      </c>
      <c r="I1500" s="2">
        <v>335</v>
      </c>
      <c r="J1500" s="2">
        <v>0</v>
      </c>
      <c r="K1500" s="2">
        <v>0</v>
      </c>
      <c r="L1500" s="2">
        <v>8</v>
      </c>
      <c r="M1500" s="2">
        <v>0.6</v>
      </c>
      <c r="N1500" s="2">
        <v>0.97899999999999998</v>
      </c>
      <c r="O1500" s="2">
        <v>2.5</v>
      </c>
      <c r="P1500" s="2">
        <v>0.65400000000000003</v>
      </c>
      <c r="Q1500" s="3">
        <v>8.5000000000000006E-2</v>
      </c>
      <c r="R1500" s="4" t="str">
        <f>TRIM(tblOperations[[#This Row],[Region]])</f>
        <v>Midlands</v>
      </c>
      <c r="S1500" s="4" t="str">
        <f>TRIM(tblOperations[[#This Row],[Team]])</f>
        <v>Estates Support</v>
      </c>
      <c r="T1500" s="4" t="str">
        <f>_xlfn.XLOOKUP(R1500,tblRegionReference[Region],tblRegionReference[Area],"Not Found")</f>
        <v>Central</v>
      </c>
      <c r="U1500" s="4" t="str">
        <f>IF(tblOperations[[#This Row],[Completion_Rate]]&gt;=_xlfn.XLOOKUP("Completion Rate",tblKPITargets[KPI_Name],tblKPITargets[Target_Value]),"Met","Below Target")</f>
        <v>Below Target</v>
      </c>
      <c r="V1500" t="str">
        <f>IF(tblOperations[[#This Row],[SLA_Compliance]]&gt;=_xlfn.XLOOKUP('04_References'!$A$3,tblKPITargets[KPI_Name],tblKPITargets[Target_Value]),"Met","Below Target")</f>
        <v>Below Target</v>
      </c>
      <c r="W1500" t="str">
        <f>IF(tblOperations[[#This Row],[Quality_Pass_Rate]]&gt;=_xlfn.XLOOKUP('04_References'!$A$4,tblKPITargets[KPI_Name],tblKPITargets[Target_Value]),"Met","Below Target")</f>
        <v>Met</v>
      </c>
      <c r="X1500" t="str">
        <f>IF(tblOperations[[#This Row],[Average_Completion_Days]]&lt;=_xlfn.XLOOKUP('04_References'!$A$7,tblKPITargets[KPI_Name],tblKPITargets[Target_Value]),"Met","Below Target")</f>
        <v>Below Target</v>
      </c>
      <c r="Y1500" t="str">
        <f>IF(tblOperations[[#This Row],[Closing_Backlog]]&lt;=_xlfn.XLOOKUP('04_References'!$A$8,tblKPITargets[KPI_Name],tblKPITargets[Target_Value]),"Met","Below Target")</f>
        <v>Below Target</v>
      </c>
    </row>
    <row r="1501" spans="1:25">
      <c r="A1501" s="8" t="s">
        <v>1531</v>
      </c>
      <c r="B1501" s="9">
        <v>46092</v>
      </c>
      <c r="C1501" s="4" t="s">
        <v>37</v>
      </c>
      <c r="D1501" s="4" t="s">
        <v>25</v>
      </c>
      <c r="E1501" s="4">
        <v>0</v>
      </c>
      <c r="F1501" s="4">
        <v>28</v>
      </c>
      <c r="G1501" s="4">
        <v>28</v>
      </c>
      <c r="H1501" s="4">
        <v>28</v>
      </c>
      <c r="I1501" s="4">
        <v>0</v>
      </c>
      <c r="J1501" s="4">
        <v>0</v>
      </c>
      <c r="K1501" s="4">
        <v>0</v>
      </c>
      <c r="L1501" s="4">
        <v>1.5</v>
      </c>
      <c r="M1501" s="4">
        <v>0.93</v>
      </c>
      <c r="N1501" s="4">
        <v>0.97699999999999998</v>
      </c>
      <c r="O1501" s="4">
        <v>4.7</v>
      </c>
      <c r="P1501" s="4">
        <v>0.70499999999999996</v>
      </c>
      <c r="Q1501" s="5">
        <v>1</v>
      </c>
      <c r="R1501" s="4" t="str">
        <f>TRIM(tblOperations[[#This Row],[Region]])</f>
        <v>Midlands</v>
      </c>
      <c r="S1501" s="4" t="str">
        <f>TRIM(tblOperations[[#This Row],[Team]])</f>
        <v>Workplace Projects</v>
      </c>
      <c r="T1501" s="4" t="str">
        <f>_xlfn.XLOOKUP(R1501,tblRegionReference[Region],tblRegionReference[Area],"Not Found")</f>
        <v>Central</v>
      </c>
      <c r="U1501" s="4" t="str">
        <f>IF(tblOperations[[#This Row],[Completion_Rate]]&gt;=_xlfn.XLOOKUP("Completion Rate",tblKPITargets[KPI_Name],tblKPITargets[Target_Value]),"Met","Below Target")</f>
        <v>Met</v>
      </c>
      <c r="V1501" t="str">
        <f>IF(tblOperations[[#This Row],[SLA_Compliance]]&gt;=_xlfn.XLOOKUP('04_References'!$A$3,tblKPITargets[KPI_Name],tblKPITargets[Target_Value]),"Met","Below Target")</f>
        <v>Met</v>
      </c>
      <c r="W1501" t="str">
        <f>IF(tblOperations[[#This Row],[Quality_Pass_Rate]]&gt;=_xlfn.XLOOKUP('04_References'!$A$4,tblKPITargets[KPI_Name],tblKPITargets[Target_Value]),"Met","Below Target")</f>
        <v>Met</v>
      </c>
      <c r="X1501" t="str">
        <f>IF(tblOperations[[#This Row],[Average_Completion_Days]]&lt;=_xlfn.XLOOKUP('04_References'!$A$7,tblKPITargets[KPI_Name],tblKPITargets[Target_Value]),"Met","Below Target")</f>
        <v>Met</v>
      </c>
      <c r="Y1501" t="str">
        <f>IF(tblOperations[[#This Row],[Closing_Backlog]]&lt;=_xlfn.XLOOKUP('04_References'!$A$8,tblKPITargets[KPI_Name],tblKPITargets[Target_Value]),"Met","Below Target")</f>
        <v>Met</v>
      </c>
    </row>
    <row r="1502" spans="1:25">
      <c r="A1502" s="6" t="s">
        <v>1532</v>
      </c>
      <c r="B1502" s="7">
        <v>46092</v>
      </c>
      <c r="C1502" s="2" t="s">
        <v>43</v>
      </c>
      <c r="D1502" s="2" t="s">
        <v>19</v>
      </c>
      <c r="E1502" s="2">
        <v>775</v>
      </c>
      <c r="F1502" s="2">
        <v>46</v>
      </c>
      <c r="G1502" s="2">
        <v>821</v>
      </c>
      <c r="H1502" s="2">
        <v>22</v>
      </c>
      <c r="I1502" s="2">
        <v>799</v>
      </c>
      <c r="J1502" s="2">
        <v>0</v>
      </c>
      <c r="K1502" s="2">
        <v>0</v>
      </c>
      <c r="L1502" s="2">
        <v>8</v>
      </c>
      <c r="M1502" s="2">
        <v>0.6</v>
      </c>
      <c r="N1502" s="2">
        <v>0.99299999999999999</v>
      </c>
      <c r="O1502" s="2">
        <v>2.5</v>
      </c>
      <c r="P1502" s="2">
        <v>0.68100000000000005</v>
      </c>
      <c r="Q1502" s="3">
        <v>2.7E-2</v>
      </c>
      <c r="R1502" s="4" t="str">
        <f>TRIM(tblOperations[[#This Row],[Region]])</f>
        <v>South West</v>
      </c>
      <c r="S1502" s="4" t="str">
        <f>TRIM(tblOperations[[#This Row],[Team]])</f>
        <v>Workplace Services</v>
      </c>
      <c r="T1502" s="4" t="str">
        <f>_xlfn.XLOOKUP(R1502,tblRegionReference[Region],tblRegionReference[Area],"Not Found")</f>
        <v>South</v>
      </c>
      <c r="U1502" s="4" t="str">
        <f>IF(tblOperations[[#This Row],[Completion_Rate]]&gt;=_xlfn.XLOOKUP("Completion Rate",tblKPITargets[KPI_Name],tblKPITargets[Target_Value]),"Met","Below Target")</f>
        <v>Below Target</v>
      </c>
      <c r="V1502" t="str">
        <f>IF(tblOperations[[#This Row],[SLA_Compliance]]&gt;=_xlfn.XLOOKUP('04_References'!$A$3,tblKPITargets[KPI_Name],tblKPITargets[Target_Value]),"Met","Below Target")</f>
        <v>Below Target</v>
      </c>
      <c r="W1502" t="str">
        <f>IF(tblOperations[[#This Row],[Quality_Pass_Rate]]&gt;=_xlfn.XLOOKUP('04_References'!$A$4,tblKPITargets[KPI_Name],tblKPITargets[Target_Value]),"Met","Below Target")</f>
        <v>Met</v>
      </c>
      <c r="X1502" t="str">
        <f>IF(tblOperations[[#This Row],[Average_Completion_Days]]&lt;=_xlfn.XLOOKUP('04_References'!$A$7,tblKPITargets[KPI_Name],tblKPITargets[Target_Value]),"Met","Below Target")</f>
        <v>Below Target</v>
      </c>
      <c r="Y1502" t="str">
        <f>IF(tblOperations[[#This Row],[Closing_Backlog]]&lt;=_xlfn.XLOOKUP('04_References'!$A$8,tblKPITargets[KPI_Name],tblKPITargets[Target_Value]),"Met","Below Target")</f>
        <v>Below Target</v>
      </c>
    </row>
    <row r="1503" spans="1:25">
      <c r="A1503" s="8" t="s">
        <v>1533</v>
      </c>
      <c r="B1503" s="9">
        <v>46092</v>
      </c>
      <c r="C1503" s="4" t="s">
        <v>43</v>
      </c>
      <c r="D1503" s="4" t="s">
        <v>21</v>
      </c>
      <c r="E1503" s="4">
        <v>0</v>
      </c>
      <c r="F1503" s="4">
        <v>34</v>
      </c>
      <c r="G1503" s="4">
        <v>34</v>
      </c>
      <c r="H1503" s="4">
        <v>34</v>
      </c>
      <c r="I1503" s="4">
        <v>0</v>
      </c>
      <c r="J1503" s="4">
        <v>0</v>
      </c>
      <c r="K1503" s="4">
        <v>0</v>
      </c>
      <c r="L1503" s="4">
        <v>1.2</v>
      </c>
      <c r="M1503" s="4">
        <v>0.97699999999999998</v>
      </c>
      <c r="N1503" s="4">
        <v>1</v>
      </c>
      <c r="O1503" s="4">
        <v>4.5</v>
      </c>
      <c r="P1503" s="4">
        <v>0.67500000000000004</v>
      </c>
      <c r="Q1503" s="5">
        <v>1</v>
      </c>
      <c r="R1503" s="4" t="str">
        <f>TRIM(tblOperations[[#This Row],[Region]])</f>
        <v>South West</v>
      </c>
      <c r="S1503" s="4" t="str">
        <f>TRIM(tblOperations[[#This Row],[Team]])</f>
        <v>Facilities Response</v>
      </c>
      <c r="T1503" s="4" t="str">
        <f>_xlfn.XLOOKUP(R1503,tblRegionReference[Region],tblRegionReference[Area],"Not Found")</f>
        <v>South</v>
      </c>
      <c r="U1503" s="4" t="str">
        <f>IF(tblOperations[[#This Row],[Completion_Rate]]&gt;=_xlfn.XLOOKUP("Completion Rate",tblKPITargets[KPI_Name],tblKPITargets[Target_Value]),"Met","Below Target")</f>
        <v>Met</v>
      </c>
      <c r="V1503" t="str">
        <f>IF(tblOperations[[#This Row],[SLA_Compliance]]&gt;=_xlfn.XLOOKUP('04_References'!$A$3,tblKPITargets[KPI_Name],tblKPITargets[Target_Value]),"Met","Below Target")</f>
        <v>Met</v>
      </c>
      <c r="W1503" t="str">
        <f>IF(tblOperations[[#This Row],[Quality_Pass_Rate]]&gt;=_xlfn.XLOOKUP('04_References'!$A$4,tblKPITargets[KPI_Name],tblKPITargets[Target_Value]),"Met","Below Target")</f>
        <v>Met</v>
      </c>
      <c r="X1503" t="str">
        <f>IF(tblOperations[[#This Row],[Average_Completion_Days]]&lt;=_xlfn.XLOOKUP('04_References'!$A$7,tblKPITargets[KPI_Name],tblKPITargets[Target_Value]),"Met","Below Target")</f>
        <v>Met</v>
      </c>
      <c r="Y1503" t="str">
        <f>IF(tblOperations[[#This Row],[Closing_Backlog]]&lt;=_xlfn.XLOOKUP('04_References'!$A$8,tblKPITargets[KPI_Name],tblKPITargets[Target_Value]),"Met","Below Target")</f>
        <v>Met</v>
      </c>
    </row>
    <row r="1504" spans="1:25">
      <c r="A1504" s="6" t="s">
        <v>1534</v>
      </c>
      <c r="B1504" s="7">
        <v>46092</v>
      </c>
      <c r="C1504" s="2" t="s">
        <v>43</v>
      </c>
      <c r="D1504" s="2" t="s">
        <v>23</v>
      </c>
      <c r="E1504" s="2">
        <v>0</v>
      </c>
      <c r="F1504" s="2">
        <v>34</v>
      </c>
      <c r="G1504" s="2">
        <v>34</v>
      </c>
      <c r="H1504" s="2">
        <v>34</v>
      </c>
      <c r="I1504" s="2">
        <v>0</v>
      </c>
      <c r="J1504" s="2">
        <v>0</v>
      </c>
      <c r="K1504" s="2">
        <v>0</v>
      </c>
      <c r="L1504" s="2">
        <v>1.1000000000000001</v>
      </c>
      <c r="M1504" s="2">
        <v>0.94699999999999995</v>
      </c>
      <c r="N1504" s="2">
        <v>0.96</v>
      </c>
      <c r="O1504" s="2">
        <v>4.9000000000000004</v>
      </c>
      <c r="P1504" s="2">
        <v>0.83499999999999996</v>
      </c>
      <c r="Q1504" s="3">
        <v>1</v>
      </c>
      <c r="R1504" s="4" t="str">
        <f>TRIM(tblOperations[[#This Row],[Region]])</f>
        <v>South West</v>
      </c>
      <c r="S1504" s="4" t="str">
        <f>TRIM(tblOperations[[#This Row],[Team]])</f>
        <v>Estates Support</v>
      </c>
      <c r="T1504" s="4" t="str">
        <f>_xlfn.XLOOKUP(R1504,tblRegionReference[Region],tblRegionReference[Area],"Not Found")</f>
        <v>South</v>
      </c>
      <c r="U1504" s="4" t="str">
        <f>IF(tblOperations[[#This Row],[Completion_Rate]]&gt;=_xlfn.XLOOKUP("Completion Rate",tblKPITargets[KPI_Name],tblKPITargets[Target_Value]),"Met","Below Target")</f>
        <v>Met</v>
      </c>
      <c r="V1504" t="str">
        <f>IF(tblOperations[[#This Row],[SLA_Compliance]]&gt;=_xlfn.XLOOKUP('04_References'!$A$3,tblKPITargets[KPI_Name],tblKPITargets[Target_Value]),"Met","Below Target")</f>
        <v>Met</v>
      </c>
      <c r="W1504" t="str">
        <f>IF(tblOperations[[#This Row],[Quality_Pass_Rate]]&gt;=_xlfn.XLOOKUP('04_References'!$A$4,tblKPITargets[KPI_Name],tblKPITargets[Target_Value]),"Met","Below Target")</f>
        <v>Met</v>
      </c>
      <c r="X1504" t="str">
        <f>IF(tblOperations[[#This Row],[Average_Completion_Days]]&lt;=_xlfn.XLOOKUP('04_References'!$A$7,tblKPITargets[KPI_Name],tblKPITargets[Target_Value]),"Met","Below Target")</f>
        <v>Met</v>
      </c>
      <c r="Y1504" t="str">
        <f>IF(tblOperations[[#This Row],[Closing_Backlog]]&lt;=_xlfn.XLOOKUP('04_References'!$A$8,tblKPITargets[KPI_Name],tblKPITargets[Target_Value]),"Met","Below Target")</f>
        <v>Met</v>
      </c>
    </row>
    <row r="1505" spans="1:25">
      <c r="A1505" s="8" t="s">
        <v>1535</v>
      </c>
      <c r="B1505" s="9">
        <v>46092</v>
      </c>
      <c r="C1505" s="4" t="s">
        <v>43</v>
      </c>
      <c r="D1505" s="4" t="s">
        <v>25</v>
      </c>
      <c r="E1505" s="4">
        <v>0</v>
      </c>
      <c r="F1505" s="4">
        <v>31</v>
      </c>
      <c r="G1505" s="4">
        <v>31</v>
      </c>
      <c r="H1505" s="4">
        <v>31</v>
      </c>
      <c r="I1505" s="4">
        <v>0</v>
      </c>
      <c r="J1505" s="4">
        <v>0</v>
      </c>
      <c r="K1505" s="4">
        <v>0</v>
      </c>
      <c r="L1505" s="4">
        <v>1.6</v>
      </c>
      <c r="M1505" s="4">
        <v>0.98799999999999999</v>
      </c>
      <c r="N1505" s="4">
        <v>0.98899999999999999</v>
      </c>
      <c r="O1505" s="4">
        <v>4.5999999999999996</v>
      </c>
      <c r="P1505" s="4">
        <v>0.66800000000000004</v>
      </c>
      <c r="Q1505" s="5">
        <v>1</v>
      </c>
      <c r="R1505" s="4" t="str">
        <f>TRIM(tblOperations[[#This Row],[Region]])</f>
        <v>South West</v>
      </c>
      <c r="S1505" s="4" t="str">
        <f>TRIM(tblOperations[[#This Row],[Team]])</f>
        <v>Workplace Projects</v>
      </c>
      <c r="T1505" s="4" t="str">
        <f>_xlfn.XLOOKUP(R1505,tblRegionReference[Region],tblRegionReference[Area],"Not Found")</f>
        <v>South</v>
      </c>
      <c r="U1505" s="4" t="str">
        <f>IF(tblOperations[[#This Row],[Completion_Rate]]&gt;=_xlfn.XLOOKUP("Completion Rate",tblKPITargets[KPI_Name],tblKPITargets[Target_Value]),"Met","Below Target")</f>
        <v>Met</v>
      </c>
      <c r="V1505" t="str">
        <f>IF(tblOperations[[#This Row],[SLA_Compliance]]&gt;=_xlfn.XLOOKUP('04_References'!$A$3,tblKPITargets[KPI_Name],tblKPITargets[Target_Value]),"Met","Below Target")</f>
        <v>Met</v>
      </c>
      <c r="W1505" t="str">
        <f>IF(tblOperations[[#This Row],[Quality_Pass_Rate]]&gt;=_xlfn.XLOOKUP('04_References'!$A$4,tblKPITargets[KPI_Name],tblKPITargets[Target_Value]),"Met","Below Target")</f>
        <v>Met</v>
      </c>
      <c r="X1505" t="str">
        <f>IF(tblOperations[[#This Row],[Average_Completion_Days]]&lt;=_xlfn.XLOOKUP('04_References'!$A$7,tblKPITargets[KPI_Name],tblKPITargets[Target_Value]),"Met","Below Target")</f>
        <v>Met</v>
      </c>
      <c r="Y1505" t="str">
        <f>IF(tblOperations[[#This Row],[Closing_Backlog]]&lt;=_xlfn.XLOOKUP('04_References'!$A$8,tblKPITargets[KPI_Name],tblKPITargets[Target_Value]),"Met","Below Target")</f>
        <v>Met</v>
      </c>
    </row>
    <row r="1506" spans="1:25">
      <c r="A1506" s="6" t="s">
        <v>1536</v>
      </c>
      <c r="B1506" s="7">
        <v>46092</v>
      </c>
      <c r="C1506" s="2" t="s">
        <v>48</v>
      </c>
      <c r="D1506" s="2" t="s">
        <v>19</v>
      </c>
      <c r="E1506" s="2">
        <v>4</v>
      </c>
      <c r="F1506" s="2">
        <v>44</v>
      </c>
      <c r="G1506" s="2">
        <v>48</v>
      </c>
      <c r="H1506" s="2">
        <v>46</v>
      </c>
      <c r="I1506" s="2">
        <v>2</v>
      </c>
      <c r="J1506" s="2">
        <v>1</v>
      </c>
      <c r="K1506" s="2">
        <v>0</v>
      </c>
      <c r="L1506" s="2">
        <v>2</v>
      </c>
      <c r="M1506" s="2">
        <v>0.95799999999999996</v>
      </c>
      <c r="N1506" s="2">
        <v>0.97899999999999998</v>
      </c>
      <c r="O1506" s="2">
        <v>4.0999999999999996</v>
      </c>
      <c r="P1506" s="2">
        <v>0.68500000000000005</v>
      </c>
      <c r="Q1506" s="3">
        <v>0.95799999999999996</v>
      </c>
      <c r="R1506" s="4" t="str">
        <f>TRIM(tblOperations[[#This Row],[Region]])</f>
        <v>South East</v>
      </c>
      <c r="S1506" s="4" t="str">
        <f>TRIM(tblOperations[[#This Row],[Team]])</f>
        <v>Workplace Services</v>
      </c>
      <c r="T1506" s="4" t="str">
        <f>_xlfn.XLOOKUP(R1506,tblRegionReference[Region],tblRegionReference[Area],"Not Found")</f>
        <v>South</v>
      </c>
      <c r="U1506" s="4" t="str">
        <f>IF(tblOperations[[#This Row],[Completion_Rate]]&gt;=_xlfn.XLOOKUP("Completion Rate",tblKPITargets[KPI_Name],tblKPITargets[Target_Value]),"Met","Below Target")</f>
        <v>Met</v>
      </c>
      <c r="V1506" t="str">
        <f>IF(tblOperations[[#This Row],[SLA_Compliance]]&gt;=_xlfn.XLOOKUP('04_References'!$A$3,tblKPITargets[KPI_Name],tblKPITargets[Target_Value]),"Met","Below Target")</f>
        <v>Met</v>
      </c>
      <c r="W1506" t="str">
        <f>IF(tblOperations[[#This Row],[Quality_Pass_Rate]]&gt;=_xlfn.XLOOKUP('04_References'!$A$4,tblKPITargets[KPI_Name],tblKPITargets[Target_Value]),"Met","Below Target")</f>
        <v>Met</v>
      </c>
      <c r="X1506" t="str">
        <f>IF(tblOperations[[#This Row],[Average_Completion_Days]]&lt;=_xlfn.XLOOKUP('04_References'!$A$7,tblKPITargets[KPI_Name],tblKPITargets[Target_Value]),"Met","Below Target")</f>
        <v>Met</v>
      </c>
      <c r="Y1506" t="str">
        <f>IF(tblOperations[[#This Row],[Closing_Backlog]]&lt;=_xlfn.XLOOKUP('04_References'!$A$8,tblKPITargets[KPI_Name],tblKPITargets[Target_Value]),"Met","Below Target")</f>
        <v>Met</v>
      </c>
    </row>
    <row r="1507" spans="1:25">
      <c r="A1507" s="8" t="s">
        <v>1537</v>
      </c>
      <c r="B1507" s="9">
        <v>46092</v>
      </c>
      <c r="C1507" s="4" t="s">
        <v>48</v>
      </c>
      <c r="D1507" s="4" t="s">
        <v>21</v>
      </c>
      <c r="E1507" s="4">
        <v>1405</v>
      </c>
      <c r="F1507" s="4">
        <v>64</v>
      </c>
      <c r="G1507" s="4">
        <v>1469</v>
      </c>
      <c r="H1507" s="4">
        <v>22</v>
      </c>
      <c r="I1507" s="4">
        <v>1447</v>
      </c>
      <c r="J1507" s="4">
        <v>0</v>
      </c>
      <c r="K1507" s="4">
        <v>0</v>
      </c>
      <c r="L1507" s="4">
        <v>8</v>
      </c>
      <c r="M1507" s="4">
        <v>0.6</v>
      </c>
      <c r="N1507" s="4">
        <v>0.98099999999999998</v>
      </c>
      <c r="O1507" s="4">
        <v>2.5</v>
      </c>
      <c r="P1507" s="4">
        <v>0.69599999999999995</v>
      </c>
      <c r="Q1507" s="5">
        <v>1.4999999999999999E-2</v>
      </c>
      <c r="R1507" s="4" t="str">
        <f>TRIM(tblOperations[[#This Row],[Region]])</f>
        <v>South East</v>
      </c>
      <c r="S1507" s="4" t="str">
        <f>TRIM(tblOperations[[#This Row],[Team]])</f>
        <v>Facilities Response</v>
      </c>
      <c r="T1507" s="4" t="str">
        <f>_xlfn.XLOOKUP(R1507,tblRegionReference[Region],tblRegionReference[Area],"Not Found")</f>
        <v>South</v>
      </c>
      <c r="U1507" s="4" t="str">
        <f>IF(tblOperations[[#This Row],[Completion_Rate]]&gt;=_xlfn.XLOOKUP("Completion Rate",tblKPITargets[KPI_Name],tblKPITargets[Target_Value]),"Met","Below Target")</f>
        <v>Below Target</v>
      </c>
      <c r="V1507" t="str">
        <f>IF(tblOperations[[#This Row],[SLA_Compliance]]&gt;=_xlfn.XLOOKUP('04_References'!$A$3,tblKPITargets[KPI_Name],tblKPITargets[Target_Value]),"Met","Below Target")</f>
        <v>Below Target</v>
      </c>
      <c r="W1507" t="str">
        <f>IF(tblOperations[[#This Row],[Quality_Pass_Rate]]&gt;=_xlfn.XLOOKUP('04_References'!$A$4,tblKPITargets[KPI_Name],tblKPITargets[Target_Value]),"Met","Below Target")</f>
        <v>Met</v>
      </c>
      <c r="X1507" t="str">
        <f>IF(tblOperations[[#This Row],[Average_Completion_Days]]&lt;=_xlfn.XLOOKUP('04_References'!$A$7,tblKPITargets[KPI_Name],tblKPITargets[Target_Value]),"Met","Below Target")</f>
        <v>Below Target</v>
      </c>
      <c r="Y1507" t="str">
        <f>IF(tblOperations[[#This Row],[Closing_Backlog]]&lt;=_xlfn.XLOOKUP('04_References'!$A$8,tblKPITargets[KPI_Name],tblKPITargets[Target_Value]),"Met","Below Target")</f>
        <v>Below Target</v>
      </c>
    </row>
    <row r="1508" spans="1:25">
      <c r="A1508" s="6" t="s">
        <v>1538</v>
      </c>
      <c r="B1508" s="7">
        <v>46092</v>
      </c>
      <c r="C1508" s="2" t="s">
        <v>48</v>
      </c>
      <c r="D1508" s="2" t="s">
        <v>23</v>
      </c>
      <c r="E1508" s="2">
        <v>0</v>
      </c>
      <c r="F1508" s="2">
        <v>32</v>
      </c>
      <c r="G1508" s="2">
        <v>32</v>
      </c>
      <c r="H1508" s="2">
        <v>32</v>
      </c>
      <c r="I1508" s="2">
        <v>0</v>
      </c>
      <c r="J1508" s="2">
        <v>0</v>
      </c>
      <c r="K1508" s="2">
        <v>0</v>
      </c>
      <c r="L1508" s="2">
        <v>1</v>
      </c>
      <c r="M1508" s="2">
        <v>0.98899999999999999</v>
      </c>
      <c r="N1508" s="2">
        <v>0.98199999999999998</v>
      </c>
      <c r="O1508" s="2">
        <v>4.5</v>
      </c>
      <c r="P1508" s="2">
        <v>0.749</v>
      </c>
      <c r="Q1508" s="3">
        <v>1</v>
      </c>
      <c r="R1508" s="4" t="str">
        <f>TRIM(tblOperations[[#This Row],[Region]])</f>
        <v>South East</v>
      </c>
      <c r="S1508" s="4" t="str">
        <f>TRIM(tblOperations[[#This Row],[Team]])</f>
        <v>Estates Support</v>
      </c>
      <c r="T1508" s="4" t="str">
        <f>_xlfn.XLOOKUP(R1508,tblRegionReference[Region],tblRegionReference[Area],"Not Found")</f>
        <v>South</v>
      </c>
      <c r="U1508" s="4" t="str">
        <f>IF(tblOperations[[#This Row],[Completion_Rate]]&gt;=_xlfn.XLOOKUP("Completion Rate",tblKPITargets[KPI_Name],tblKPITargets[Target_Value]),"Met","Below Target")</f>
        <v>Met</v>
      </c>
      <c r="V1508" t="str">
        <f>IF(tblOperations[[#This Row],[SLA_Compliance]]&gt;=_xlfn.XLOOKUP('04_References'!$A$3,tblKPITargets[KPI_Name],tblKPITargets[Target_Value]),"Met","Below Target")</f>
        <v>Met</v>
      </c>
      <c r="W1508" t="str">
        <f>IF(tblOperations[[#This Row],[Quality_Pass_Rate]]&gt;=_xlfn.XLOOKUP('04_References'!$A$4,tblKPITargets[KPI_Name],tblKPITargets[Target_Value]),"Met","Below Target")</f>
        <v>Met</v>
      </c>
      <c r="X1508" t="str">
        <f>IF(tblOperations[[#This Row],[Average_Completion_Days]]&lt;=_xlfn.XLOOKUP('04_References'!$A$7,tblKPITargets[KPI_Name],tblKPITargets[Target_Value]),"Met","Below Target")</f>
        <v>Met</v>
      </c>
      <c r="Y1508" t="str">
        <f>IF(tblOperations[[#This Row],[Closing_Backlog]]&lt;=_xlfn.XLOOKUP('04_References'!$A$8,tblKPITargets[KPI_Name],tblKPITargets[Target_Value]),"Met","Below Target")</f>
        <v>Met</v>
      </c>
    </row>
    <row r="1509" spans="1:25">
      <c r="A1509" s="8" t="s">
        <v>1539</v>
      </c>
      <c r="B1509" s="9">
        <v>46092</v>
      </c>
      <c r="C1509" s="4" t="s">
        <v>48</v>
      </c>
      <c r="D1509" s="4" t="s">
        <v>25</v>
      </c>
      <c r="E1509" s="4">
        <v>430</v>
      </c>
      <c r="F1509" s="4">
        <v>49</v>
      </c>
      <c r="G1509" s="4">
        <v>479</v>
      </c>
      <c r="H1509" s="4">
        <v>25</v>
      </c>
      <c r="I1509" s="4">
        <v>454</v>
      </c>
      <c r="J1509" s="4">
        <v>0</v>
      </c>
      <c r="K1509" s="4">
        <v>0</v>
      </c>
      <c r="L1509" s="4">
        <v>8</v>
      </c>
      <c r="M1509" s="4">
        <v>0.6</v>
      </c>
      <c r="N1509" s="4">
        <v>0.98399999999999999</v>
      </c>
      <c r="O1509" s="4">
        <v>2.5</v>
      </c>
      <c r="P1509" s="4">
        <v>0.67</v>
      </c>
      <c r="Q1509" s="5">
        <v>5.1999999999999998E-2</v>
      </c>
      <c r="R1509" s="4" t="str">
        <f>TRIM(tblOperations[[#This Row],[Region]])</f>
        <v>South East</v>
      </c>
      <c r="S1509" s="4" t="str">
        <f>TRIM(tblOperations[[#This Row],[Team]])</f>
        <v>Workplace Projects</v>
      </c>
      <c r="T1509" s="4" t="str">
        <f>_xlfn.XLOOKUP(R1509,tblRegionReference[Region],tblRegionReference[Area],"Not Found")</f>
        <v>South</v>
      </c>
      <c r="U1509" s="4" t="str">
        <f>IF(tblOperations[[#This Row],[Completion_Rate]]&gt;=_xlfn.XLOOKUP("Completion Rate",tblKPITargets[KPI_Name],tblKPITargets[Target_Value]),"Met","Below Target")</f>
        <v>Below Target</v>
      </c>
      <c r="V1509" t="str">
        <f>IF(tblOperations[[#This Row],[SLA_Compliance]]&gt;=_xlfn.XLOOKUP('04_References'!$A$3,tblKPITargets[KPI_Name],tblKPITargets[Target_Value]),"Met","Below Target")</f>
        <v>Below Target</v>
      </c>
      <c r="W1509" t="str">
        <f>IF(tblOperations[[#This Row],[Quality_Pass_Rate]]&gt;=_xlfn.XLOOKUP('04_References'!$A$4,tblKPITargets[KPI_Name],tblKPITargets[Target_Value]),"Met","Below Target")</f>
        <v>Met</v>
      </c>
      <c r="X1509" t="str">
        <f>IF(tblOperations[[#This Row],[Average_Completion_Days]]&lt;=_xlfn.XLOOKUP('04_References'!$A$7,tblKPITargets[KPI_Name],tblKPITargets[Target_Value]),"Met","Below Target")</f>
        <v>Below Target</v>
      </c>
      <c r="Y1509" t="str">
        <f>IF(tblOperations[[#This Row],[Closing_Backlog]]&lt;=_xlfn.XLOOKUP('04_References'!$A$8,tblKPITargets[KPI_Name],tblKPITargets[Target_Value]),"Met","Below Target")</f>
        <v>Below Target</v>
      </c>
    </row>
    <row r="1510" spans="1:25">
      <c r="A1510" s="6" t="s">
        <v>1540</v>
      </c>
      <c r="B1510" s="7">
        <v>46092</v>
      </c>
      <c r="C1510" s="2" t="s">
        <v>53</v>
      </c>
      <c r="D1510" s="2" t="s">
        <v>19</v>
      </c>
      <c r="E1510" s="2">
        <v>758</v>
      </c>
      <c r="F1510" s="2">
        <v>46</v>
      </c>
      <c r="G1510" s="2">
        <v>804</v>
      </c>
      <c r="H1510" s="2">
        <v>34</v>
      </c>
      <c r="I1510" s="2">
        <v>770</v>
      </c>
      <c r="J1510" s="2">
        <v>0</v>
      </c>
      <c r="K1510" s="2">
        <v>0</v>
      </c>
      <c r="L1510" s="2">
        <v>8</v>
      </c>
      <c r="M1510" s="2">
        <v>0.6</v>
      </c>
      <c r="N1510" s="2">
        <v>0.97</v>
      </c>
      <c r="O1510" s="2">
        <v>2.5</v>
      </c>
      <c r="P1510" s="2">
        <v>0.754</v>
      </c>
      <c r="Q1510" s="3">
        <v>4.2000000000000003E-2</v>
      </c>
      <c r="R1510" s="4" t="str">
        <f>TRIM(tblOperations[[#This Row],[Region]])</f>
        <v>Wales</v>
      </c>
      <c r="S1510" s="4" t="str">
        <f>TRIM(tblOperations[[#This Row],[Team]])</f>
        <v>Workplace Services</v>
      </c>
      <c r="T1510" s="4" t="str">
        <f>_xlfn.XLOOKUP(R1510,tblRegionReference[Region],tblRegionReference[Area],"Not Found")</f>
        <v>Wales</v>
      </c>
      <c r="U1510" s="4" t="str">
        <f>IF(tblOperations[[#This Row],[Completion_Rate]]&gt;=_xlfn.XLOOKUP("Completion Rate",tblKPITargets[KPI_Name],tblKPITargets[Target_Value]),"Met","Below Target")</f>
        <v>Below Target</v>
      </c>
      <c r="V1510" t="str">
        <f>IF(tblOperations[[#This Row],[SLA_Compliance]]&gt;=_xlfn.XLOOKUP('04_References'!$A$3,tblKPITargets[KPI_Name],tblKPITargets[Target_Value]),"Met","Below Target")</f>
        <v>Below Target</v>
      </c>
      <c r="W1510" t="str">
        <f>IF(tblOperations[[#This Row],[Quality_Pass_Rate]]&gt;=_xlfn.XLOOKUP('04_References'!$A$4,tblKPITargets[KPI_Name],tblKPITargets[Target_Value]),"Met","Below Target")</f>
        <v>Met</v>
      </c>
      <c r="X1510" t="str">
        <f>IF(tblOperations[[#This Row],[Average_Completion_Days]]&lt;=_xlfn.XLOOKUP('04_References'!$A$7,tblKPITargets[KPI_Name],tblKPITargets[Target_Value]),"Met","Below Target")</f>
        <v>Below Target</v>
      </c>
      <c r="Y1510" t="str">
        <f>IF(tblOperations[[#This Row],[Closing_Backlog]]&lt;=_xlfn.XLOOKUP('04_References'!$A$8,tblKPITargets[KPI_Name],tblKPITargets[Target_Value]),"Met","Below Target")</f>
        <v>Below Target</v>
      </c>
    </row>
    <row r="1511" spans="1:25">
      <c r="A1511" s="8" t="s">
        <v>1541</v>
      </c>
      <c r="B1511" s="9">
        <v>46092</v>
      </c>
      <c r="C1511" s="4" t="s">
        <v>53</v>
      </c>
      <c r="D1511" s="4" t="s">
        <v>21</v>
      </c>
      <c r="E1511" s="4">
        <v>833</v>
      </c>
      <c r="F1511" s="4">
        <v>42</v>
      </c>
      <c r="G1511" s="4">
        <v>875</v>
      </c>
      <c r="H1511" s="4">
        <v>29</v>
      </c>
      <c r="I1511" s="4">
        <v>846</v>
      </c>
      <c r="J1511" s="4">
        <v>1</v>
      </c>
      <c r="K1511" s="4">
        <v>0</v>
      </c>
      <c r="L1511" s="4">
        <v>8</v>
      </c>
      <c r="M1511" s="4">
        <v>0.6</v>
      </c>
      <c r="N1511" s="4">
        <v>0.95099999999999996</v>
      </c>
      <c r="O1511" s="4">
        <v>2.5</v>
      </c>
      <c r="P1511" s="4">
        <v>0.71599999999999997</v>
      </c>
      <c r="Q1511" s="5">
        <v>3.3000000000000002E-2</v>
      </c>
      <c r="R1511" s="4" t="str">
        <f>TRIM(tblOperations[[#This Row],[Region]])</f>
        <v>Wales</v>
      </c>
      <c r="S1511" s="4" t="str">
        <f>TRIM(tblOperations[[#This Row],[Team]])</f>
        <v>Facilities Response</v>
      </c>
      <c r="T1511" s="4" t="str">
        <f>_xlfn.XLOOKUP(R1511,tblRegionReference[Region],tblRegionReference[Area],"Not Found")</f>
        <v>Wales</v>
      </c>
      <c r="U1511" s="4" t="str">
        <f>IF(tblOperations[[#This Row],[Completion_Rate]]&gt;=_xlfn.XLOOKUP("Completion Rate",tblKPITargets[KPI_Name],tblKPITargets[Target_Value]),"Met","Below Target")</f>
        <v>Below Target</v>
      </c>
      <c r="V1511" t="str">
        <f>IF(tblOperations[[#This Row],[SLA_Compliance]]&gt;=_xlfn.XLOOKUP('04_References'!$A$3,tblKPITargets[KPI_Name],tblKPITargets[Target_Value]),"Met","Below Target")</f>
        <v>Below Target</v>
      </c>
      <c r="W1511" t="str">
        <f>IF(tblOperations[[#This Row],[Quality_Pass_Rate]]&gt;=_xlfn.XLOOKUP('04_References'!$A$4,tblKPITargets[KPI_Name],tblKPITargets[Target_Value]),"Met","Below Target")</f>
        <v>Met</v>
      </c>
      <c r="X1511" t="str">
        <f>IF(tblOperations[[#This Row],[Average_Completion_Days]]&lt;=_xlfn.XLOOKUP('04_References'!$A$7,tblKPITargets[KPI_Name],tblKPITargets[Target_Value]),"Met","Below Target")</f>
        <v>Below Target</v>
      </c>
      <c r="Y1511" t="str">
        <f>IF(tblOperations[[#This Row],[Closing_Backlog]]&lt;=_xlfn.XLOOKUP('04_References'!$A$8,tblKPITargets[KPI_Name],tblKPITargets[Target_Value]),"Met","Below Target")</f>
        <v>Below Target</v>
      </c>
    </row>
    <row r="1512" spans="1:25">
      <c r="A1512" s="6" t="s">
        <v>1542</v>
      </c>
      <c r="B1512" s="7">
        <v>46092</v>
      </c>
      <c r="C1512" s="2" t="s">
        <v>53</v>
      </c>
      <c r="D1512" s="2" t="s">
        <v>23</v>
      </c>
      <c r="E1512" s="2">
        <v>553</v>
      </c>
      <c r="F1512" s="2">
        <v>37</v>
      </c>
      <c r="G1512" s="2">
        <v>590</v>
      </c>
      <c r="H1512" s="2">
        <v>32</v>
      </c>
      <c r="I1512" s="2">
        <v>558</v>
      </c>
      <c r="J1512" s="2">
        <v>0</v>
      </c>
      <c r="K1512" s="2">
        <v>0</v>
      </c>
      <c r="L1512" s="2">
        <v>8</v>
      </c>
      <c r="M1512" s="2">
        <v>0.6</v>
      </c>
      <c r="N1512" s="2">
        <v>0.99</v>
      </c>
      <c r="O1512" s="2">
        <v>2.5</v>
      </c>
      <c r="P1512" s="2">
        <v>0.79</v>
      </c>
      <c r="Q1512" s="3">
        <v>5.3999999999999999E-2</v>
      </c>
      <c r="R1512" s="4" t="str">
        <f>TRIM(tblOperations[[#This Row],[Region]])</f>
        <v>Wales</v>
      </c>
      <c r="S1512" s="4" t="str">
        <f>TRIM(tblOperations[[#This Row],[Team]])</f>
        <v>Estates Support</v>
      </c>
      <c r="T1512" s="4" t="str">
        <f>_xlfn.XLOOKUP(R1512,tblRegionReference[Region],tblRegionReference[Area],"Not Found")</f>
        <v>Wales</v>
      </c>
      <c r="U1512" s="4" t="str">
        <f>IF(tblOperations[[#This Row],[Completion_Rate]]&gt;=_xlfn.XLOOKUP("Completion Rate",tblKPITargets[KPI_Name],tblKPITargets[Target_Value]),"Met","Below Target")</f>
        <v>Below Target</v>
      </c>
      <c r="V1512" t="str">
        <f>IF(tblOperations[[#This Row],[SLA_Compliance]]&gt;=_xlfn.XLOOKUP('04_References'!$A$3,tblKPITargets[KPI_Name],tblKPITargets[Target_Value]),"Met","Below Target")</f>
        <v>Below Target</v>
      </c>
      <c r="W1512" t="str">
        <f>IF(tblOperations[[#This Row],[Quality_Pass_Rate]]&gt;=_xlfn.XLOOKUP('04_References'!$A$4,tblKPITargets[KPI_Name],tblKPITargets[Target_Value]),"Met","Below Target")</f>
        <v>Met</v>
      </c>
      <c r="X1512" t="str">
        <f>IF(tblOperations[[#This Row],[Average_Completion_Days]]&lt;=_xlfn.XLOOKUP('04_References'!$A$7,tblKPITargets[KPI_Name],tblKPITargets[Target_Value]),"Met","Below Target")</f>
        <v>Below Target</v>
      </c>
      <c r="Y1512" t="str">
        <f>IF(tblOperations[[#This Row],[Closing_Backlog]]&lt;=_xlfn.XLOOKUP('04_References'!$A$8,tblKPITargets[KPI_Name],tblKPITargets[Target_Value]),"Met","Below Target")</f>
        <v>Below Target</v>
      </c>
    </row>
    <row r="1513" spans="1:25">
      <c r="A1513" s="8" t="s">
        <v>1543</v>
      </c>
      <c r="B1513" s="9">
        <v>46092</v>
      </c>
      <c r="C1513" s="4" t="s">
        <v>53</v>
      </c>
      <c r="D1513" s="4" t="s">
        <v>25</v>
      </c>
      <c r="E1513" s="4">
        <v>0</v>
      </c>
      <c r="F1513" s="4">
        <v>30</v>
      </c>
      <c r="G1513" s="4">
        <v>30</v>
      </c>
      <c r="H1513" s="4">
        <v>30</v>
      </c>
      <c r="I1513" s="4">
        <v>0</v>
      </c>
      <c r="J1513" s="4">
        <v>0</v>
      </c>
      <c r="K1513" s="4">
        <v>0</v>
      </c>
      <c r="L1513" s="4">
        <v>2.2000000000000002</v>
      </c>
      <c r="M1513" s="4">
        <v>0.95299999999999996</v>
      </c>
      <c r="N1513" s="4">
        <v>0.995</v>
      </c>
      <c r="O1513" s="4">
        <v>4.4000000000000004</v>
      </c>
      <c r="P1513" s="4">
        <v>0.72699999999999998</v>
      </c>
      <c r="Q1513" s="5">
        <v>1</v>
      </c>
      <c r="R1513" s="4" t="str">
        <f>TRIM(tblOperations[[#This Row],[Region]])</f>
        <v>Wales</v>
      </c>
      <c r="S1513" s="4" t="str">
        <f>TRIM(tblOperations[[#This Row],[Team]])</f>
        <v>Workplace Projects</v>
      </c>
      <c r="T1513" s="4" t="str">
        <f>_xlfn.XLOOKUP(R1513,tblRegionReference[Region],tblRegionReference[Area],"Not Found")</f>
        <v>Wales</v>
      </c>
      <c r="U1513" s="4" t="str">
        <f>IF(tblOperations[[#This Row],[Completion_Rate]]&gt;=_xlfn.XLOOKUP("Completion Rate",tblKPITargets[KPI_Name],tblKPITargets[Target_Value]),"Met","Below Target")</f>
        <v>Met</v>
      </c>
      <c r="V1513" t="str">
        <f>IF(tblOperations[[#This Row],[SLA_Compliance]]&gt;=_xlfn.XLOOKUP('04_References'!$A$3,tblKPITargets[KPI_Name],tblKPITargets[Target_Value]),"Met","Below Target")</f>
        <v>Met</v>
      </c>
      <c r="W1513" t="str">
        <f>IF(tblOperations[[#This Row],[Quality_Pass_Rate]]&gt;=_xlfn.XLOOKUP('04_References'!$A$4,tblKPITargets[KPI_Name],tblKPITargets[Target_Value]),"Met","Below Target")</f>
        <v>Met</v>
      </c>
      <c r="X1513" t="str">
        <f>IF(tblOperations[[#This Row],[Average_Completion_Days]]&lt;=_xlfn.XLOOKUP('04_References'!$A$7,tblKPITargets[KPI_Name],tblKPITargets[Target_Value]),"Met","Below Target")</f>
        <v>Met</v>
      </c>
      <c r="Y1513" t="str">
        <f>IF(tblOperations[[#This Row],[Closing_Backlog]]&lt;=_xlfn.XLOOKUP('04_References'!$A$8,tblKPITargets[KPI_Name],tblKPITargets[Target_Value]),"Met","Below Target")</f>
        <v>Met</v>
      </c>
    </row>
    <row r="1514" spans="1:25">
      <c r="A1514" s="6" t="s">
        <v>1544</v>
      </c>
      <c r="B1514" s="7">
        <v>46093</v>
      </c>
      <c r="C1514" s="2" t="s">
        <v>18</v>
      </c>
      <c r="D1514" s="2" t="s">
        <v>19</v>
      </c>
      <c r="E1514" s="2">
        <v>194</v>
      </c>
      <c r="F1514" s="2">
        <v>43</v>
      </c>
      <c r="G1514" s="2">
        <v>237</v>
      </c>
      <c r="H1514" s="2">
        <v>37</v>
      </c>
      <c r="I1514" s="2">
        <v>200</v>
      </c>
      <c r="J1514" s="2">
        <v>2</v>
      </c>
      <c r="K1514" s="2">
        <v>1</v>
      </c>
      <c r="L1514" s="2">
        <v>8</v>
      </c>
      <c r="M1514" s="2">
        <v>0.6</v>
      </c>
      <c r="N1514" s="2">
        <v>0.95099999999999996</v>
      </c>
      <c r="O1514" s="2">
        <v>2.5</v>
      </c>
      <c r="P1514" s="2">
        <v>0.67400000000000004</v>
      </c>
      <c r="Q1514" s="3">
        <v>0.156</v>
      </c>
      <c r="R1514" s="4" t="str">
        <f>TRIM(tblOperations[[#This Row],[Region]])</f>
        <v>Scotland</v>
      </c>
      <c r="S1514" s="4" t="str">
        <f>TRIM(tblOperations[[#This Row],[Team]])</f>
        <v>Workplace Services</v>
      </c>
      <c r="T1514" s="4" t="str">
        <f>_xlfn.XLOOKUP(R1514,tblRegionReference[Region],tblRegionReference[Area],"Not Found")</f>
        <v>North</v>
      </c>
      <c r="U1514" s="4" t="str">
        <f>IF(tblOperations[[#This Row],[Completion_Rate]]&gt;=_xlfn.XLOOKUP("Completion Rate",tblKPITargets[KPI_Name],tblKPITargets[Target_Value]),"Met","Below Target")</f>
        <v>Below Target</v>
      </c>
      <c r="V1514" t="str">
        <f>IF(tblOperations[[#This Row],[SLA_Compliance]]&gt;=_xlfn.XLOOKUP('04_References'!$A$3,tblKPITargets[KPI_Name],tblKPITargets[Target_Value]),"Met","Below Target")</f>
        <v>Below Target</v>
      </c>
      <c r="W1514" t="str">
        <f>IF(tblOperations[[#This Row],[Quality_Pass_Rate]]&gt;=_xlfn.XLOOKUP('04_References'!$A$4,tblKPITargets[KPI_Name],tblKPITargets[Target_Value]),"Met","Below Target")</f>
        <v>Met</v>
      </c>
      <c r="X1514" t="str">
        <f>IF(tblOperations[[#This Row],[Average_Completion_Days]]&lt;=_xlfn.XLOOKUP('04_References'!$A$7,tblKPITargets[KPI_Name],tblKPITargets[Target_Value]),"Met","Below Target")</f>
        <v>Below Target</v>
      </c>
      <c r="Y1514" t="str">
        <f>IF(tblOperations[[#This Row],[Closing_Backlog]]&lt;=_xlfn.XLOOKUP('04_References'!$A$8,tblKPITargets[KPI_Name],tblKPITargets[Target_Value]),"Met","Below Target")</f>
        <v>Below Target</v>
      </c>
    </row>
    <row r="1515" spans="1:25">
      <c r="A1515" s="8" t="s">
        <v>1545</v>
      </c>
      <c r="B1515" s="9">
        <v>46093</v>
      </c>
      <c r="C1515" s="4" t="s">
        <v>18</v>
      </c>
      <c r="D1515" s="4" t="s">
        <v>21</v>
      </c>
      <c r="E1515" s="4">
        <v>5</v>
      </c>
      <c r="F1515" s="4">
        <v>32</v>
      </c>
      <c r="G1515" s="4">
        <v>37</v>
      </c>
      <c r="H1515" s="4">
        <v>37</v>
      </c>
      <c r="I1515" s="4">
        <v>0</v>
      </c>
      <c r="J1515" s="4">
        <v>0</v>
      </c>
      <c r="K1515" s="4">
        <v>0</v>
      </c>
      <c r="L1515" s="4">
        <v>1</v>
      </c>
      <c r="M1515" s="4">
        <v>0.98699999999999999</v>
      </c>
      <c r="N1515" s="4">
        <v>0.96299999999999997</v>
      </c>
      <c r="O1515" s="4">
        <v>4.5999999999999996</v>
      </c>
      <c r="P1515" s="4">
        <v>0.68100000000000005</v>
      </c>
      <c r="Q1515" s="5">
        <v>1</v>
      </c>
      <c r="R1515" s="4" t="str">
        <f>TRIM(tblOperations[[#This Row],[Region]])</f>
        <v>Scotland</v>
      </c>
      <c r="S1515" s="4" t="str">
        <f>TRIM(tblOperations[[#This Row],[Team]])</f>
        <v>Facilities Response</v>
      </c>
      <c r="T1515" s="4" t="str">
        <f>_xlfn.XLOOKUP(R1515,tblRegionReference[Region],tblRegionReference[Area],"Not Found")</f>
        <v>North</v>
      </c>
      <c r="U1515" s="4" t="str">
        <f>IF(tblOperations[[#This Row],[Completion_Rate]]&gt;=_xlfn.XLOOKUP("Completion Rate",tblKPITargets[KPI_Name],tblKPITargets[Target_Value]),"Met","Below Target")</f>
        <v>Met</v>
      </c>
      <c r="V1515" t="str">
        <f>IF(tblOperations[[#This Row],[SLA_Compliance]]&gt;=_xlfn.XLOOKUP('04_References'!$A$3,tblKPITargets[KPI_Name],tblKPITargets[Target_Value]),"Met","Below Target")</f>
        <v>Met</v>
      </c>
      <c r="W1515" t="str">
        <f>IF(tblOperations[[#This Row],[Quality_Pass_Rate]]&gt;=_xlfn.XLOOKUP('04_References'!$A$4,tblKPITargets[KPI_Name],tblKPITargets[Target_Value]),"Met","Below Target")</f>
        <v>Met</v>
      </c>
      <c r="X1515" t="str">
        <f>IF(tblOperations[[#This Row],[Average_Completion_Days]]&lt;=_xlfn.XLOOKUP('04_References'!$A$7,tblKPITargets[KPI_Name],tblKPITargets[Target_Value]),"Met","Below Target")</f>
        <v>Met</v>
      </c>
      <c r="Y1515" t="str">
        <f>IF(tblOperations[[#This Row],[Closing_Backlog]]&lt;=_xlfn.XLOOKUP('04_References'!$A$8,tblKPITargets[KPI_Name],tblKPITargets[Target_Value]),"Met","Below Target")</f>
        <v>Met</v>
      </c>
    </row>
    <row r="1516" spans="1:25">
      <c r="A1516" s="6" t="s">
        <v>1546</v>
      </c>
      <c r="B1516" s="7">
        <v>46093</v>
      </c>
      <c r="C1516" s="2" t="s">
        <v>18</v>
      </c>
      <c r="D1516" s="2" t="s">
        <v>23</v>
      </c>
      <c r="E1516" s="2">
        <v>403</v>
      </c>
      <c r="F1516" s="2">
        <v>48</v>
      </c>
      <c r="G1516" s="2">
        <v>451</v>
      </c>
      <c r="H1516" s="2">
        <v>41</v>
      </c>
      <c r="I1516" s="2">
        <v>410</v>
      </c>
      <c r="J1516" s="2">
        <v>0</v>
      </c>
      <c r="K1516" s="2">
        <v>0</v>
      </c>
      <c r="L1516" s="2">
        <v>8</v>
      </c>
      <c r="M1516" s="2">
        <v>0.6</v>
      </c>
      <c r="N1516" s="2">
        <v>1</v>
      </c>
      <c r="O1516" s="2">
        <v>2.5</v>
      </c>
      <c r="P1516" s="2">
        <v>0.73799999999999999</v>
      </c>
      <c r="Q1516" s="3">
        <v>9.0999999999999998E-2</v>
      </c>
      <c r="R1516" s="4" t="str">
        <f>TRIM(tblOperations[[#This Row],[Region]])</f>
        <v>Scotland</v>
      </c>
      <c r="S1516" s="4" t="str">
        <f>TRIM(tblOperations[[#This Row],[Team]])</f>
        <v>Estates Support</v>
      </c>
      <c r="T1516" s="4" t="str">
        <f>_xlfn.XLOOKUP(R1516,tblRegionReference[Region],tblRegionReference[Area],"Not Found")</f>
        <v>North</v>
      </c>
      <c r="U1516" s="4" t="str">
        <f>IF(tblOperations[[#This Row],[Completion_Rate]]&gt;=_xlfn.XLOOKUP("Completion Rate",tblKPITargets[KPI_Name],tblKPITargets[Target_Value]),"Met","Below Target")</f>
        <v>Below Target</v>
      </c>
      <c r="V1516" t="str">
        <f>IF(tblOperations[[#This Row],[SLA_Compliance]]&gt;=_xlfn.XLOOKUP('04_References'!$A$3,tblKPITargets[KPI_Name],tblKPITargets[Target_Value]),"Met","Below Target")</f>
        <v>Below Target</v>
      </c>
      <c r="W1516" t="str">
        <f>IF(tblOperations[[#This Row],[Quality_Pass_Rate]]&gt;=_xlfn.XLOOKUP('04_References'!$A$4,tblKPITargets[KPI_Name],tblKPITargets[Target_Value]),"Met","Below Target")</f>
        <v>Met</v>
      </c>
      <c r="X1516" t="str">
        <f>IF(tblOperations[[#This Row],[Average_Completion_Days]]&lt;=_xlfn.XLOOKUP('04_References'!$A$7,tblKPITargets[KPI_Name],tblKPITargets[Target_Value]),"Met","Below Target")</f>
        <v>Below Target</v>
      </c>
      <c r="Y1516" t="str">
        <f>IF(tblOperations[[#This Row],[Closing_Backlog]]&lt;=_xlfn.XLOOKUP('04_References'!$A$8,tblKPITargets[KPI_Name],tblKPITargets[Target_Value]),"Met","Below Target")</f>
        <v>Below Target</v>
      </c>
    </row>
    <row r="1517" spans="1:25">
      <c r="A1517" s="8" t="s">
        <v>1547</v>
      </c>
      <c r="B1517" s="9">
        <v>46093</v>
      </c>
      <c r="C1517" s="4" t="s">
        <v>18</v>
      </c>
      <c r="D1517" s="4" t="s">
        <v>25</v>
      </c>
      <c r="E1517" s="4">
        <v>0</v>
      </c>
      <c r="F1517" s="4">
        <v>18</v>
      </c>
      <c r="G1517" s="4">
        <v>18</v>
      </c>
      <c r="H1517" s="4">
        <v>18</v>
      </c>
      <c r="I1517" s="4">
        <v>0</v>
      </c>
      <c r="J1517" s="4">
        <v>1</v>
      </c>
      <c r="K1517" s="4">
        <v>0</v>
      </c>
      <c r="L1517" s="4">
        <v>1.7</v>
      </c>
      <c r="M1517" s="4">
        <v>0.90400000000000003</v>
      </c>
      <c r="N1517" s="4">
        <v>1</v>
      </c>
      <c r="O1517" s="4">
        <v>4.5</v>
      </c>
      <c r="P1517" s="4">
        <v>0.65900000000000003</v>
      </c>
      <c r="Q1517" s="5">
        <v>1</v>
      </c>
      <c r="R1517" s="4" t="str">
        <f>TRIM(tblOperations[[#This Row],[Region]])</f>
        <v>Scotland</v>
      </c>
      <c r="S1517" s="4" t="str">
        <f>TRIM(tblOperations[[#This Row],[Team]])</f>
        <v>Workplace Projects</v>
      </c>
      <c r="T1517" s="4" t="str">
        <f>_xlfn.XLOOKUP(R1517,tblRegionReference[Region],tblRegionReference[Area],"Not Found")</f>
        <v>North</v>
      </c>
      <c r="U1517" s="4" t="str">
        <f>IF(tblOperations[[#This Row],[Completion_Rate]]&gt;=_xlfn.XLOOKUP("Completion Rate",tblKPITargets[KPI_Name],tblKPITargets[Target_Value]),"Met","Below Target")</f>
        <v>Met</v>
      </c>
      <c r="V1517" t="str">
        <f>IF(tblOperations[[#This Row],[SLA_Compliance]]&gt;=_xlfn.XLOOKUP('04_References'!$A$3,tblKPITargets[KPI_Name],tblKPITargets[Target_Value]),"Met","Below Target")</f>
        <v>Below Target</v>
      </c>
      <c r="W1517" t="str">
        <f>IF(tblOperations[[#This Row],[Quality_Pass_Rate]]&gt;=_xlfn.XLOOKUP('04_References'!$A$4,tblKPITargets[KPI_Name],tblKPITargets[Target_Value]),"Met","Below Target")</f>
        <v>Met</v>
      </c>
      <c r="X1517" t="str">
        <f>IF(tblOperations[[#This Row],[Average_Completion_Days]]&lt;=_xlfn.XLOOKUP('04_References'!$A$7,tblKPITargets[KPI_Name],tblKPITargets[Target_Value]),"Met","Below Target")</f>
        <v>Met</v>
      </c>
      <c r="Y1517" t="str">
        <f>IF(tblOperations[[#This Row],[Closing_Backlog]]&lt;=_xlfn.XLOOKUP('04_References'!$A$8,tblKPITargets[KPI_Name],tblKPITargets[Target_Value]),"Met","Below Target")</f>
        <v>Met</v>
      </c>
    </row>
    <row r="1518" spans="1:25">
      <c r="A1518" s="6" t="s">
        <v>1548</v>
      </c>
      <c r="B1518" s="7">
        <v>46093</v>
      </c>
      <c r="C1518" s="2" t="s">
        <v>27</v>
      </c>
      <c r="D1518" s="2" t="s">
        <v>19</v>
      </c>
      <c r="E1518" s="2">
        <v>0</v>
      </c>
      <c r="F1518" s="2">
        <v>51</v>
      </c>
      <c r="G1518" s="2">
        <v>51</v>
      </c>
      <c r="H1518" s="2">
        <v>51</v>
      </c>
      <c r="I1518" s="2">
        <v>0</v>
      </c>
      <c r="J1518" s="2">
        <v>0</v>
      </c>
      <c r="K1518" s="2">
        <v>0</v>
      </c>
      <c r="L1518" s="2">
        <v>1.2</v>
      </c>
      <c r="M1518" s="2">
        <v>0.99</v>
      </c>
      <c r="N1518" s="2">
        <v>0.997</v>
      </c>
      <c r="O1518" s="2">
        <v>4.4000000000000004</v>
      </c>
      <c r="P1518" s="2">
        <v>0.79600000000000004</v>
      </c>
      <c r="Q1518" s="3">
        <v>1</v>
      </c>
      <c r="R1518" s="4" t="str">
        <f>TRIM(tblOperations[[#This Row],[Region]])</f>
        <v>North East</v>
      </c>
      <c r="S1518" s="4" t="str">
        <f>TRIM(tblOperations[[#This Row],[Team]])</f>
        <v>Workplace Services</v>
      </c>
      <c r="T1518" s="4" t="str">
        <f>_xlfn.XLOOKUP(R1518,tblRegionReference[Region],tblRegionReference[Area],"Not Found")</f>
        <v>North</v>
      </c>
      <c r="U1518" s="4" t="str">
        <f>IF(tblOperations[[#This Row],[Completion_Rate]]&gt;=_xlfn.XLOOKUP("Completion Rate",tblKPITargets[KPI_Name],tblKPITargets[Target_Value]),"Met","Below Target")</f>
        <v>Met</v>
      </c>
      <c r="V1518" t="str">
        <f>IF(tblOperations[[#This Row],[SLA_Compliance]]&gt;=_xlfn.XLOOKUP('04_References'!$A$3,tblKPITargets[KPI_Name],tblKPITargets[Target_Value]),"Met","Below Target")</f>
        <v>Met</v>
      </c>
      <c r="W1518" t="str">
        <f>IF(tblOperations[[#This Row],[Quality_Pass_Rate]]&gt;=_xlfn.XLOOKUP('04_References'!$A$4,tblKPITargets[KPI_Name],tblKPITargets[Target_Value]),"Met","Below Target")</f>
        <v>Met</v>
      </c>
      <c r="X1518" t="str">
        <f>IF(tblOperations[[#This Row],[Average_Completion_Days]]&lt;=_xlfn.XLOOKUP('04_References'!$A$7,tblKPITargets[KPI_Name],tblKPITargets[Target_Value]),"Met","Below Target")</f>
        <v>Met</v>
      </c>
      <c r="Y1518" t="str">
        <f>IF(tblOperations[[#This Row],[Closing_Backlog]]&lt;=_xlfn.XLOOKUP('04_References'!$A$8,tblKPITargets[KPI_Name],tblKPITargets[Target_Value]),"Met","Below Target")</f>
        <v>Met</v>
      </c>
    </row>
    <row r="1519" spans="1:25">
      <c r="A1519" s="8" t="s">
        <v>1549</v>
      </c>
      <c r="B1519" s="9">
        <v>46093</v>
      </c>
      <c r="C1519" s="4" t="s">
        <v>27</v>
      </c>
      <c r="D1519" s="4" t="s">
        <v>21</v>
      </c>
      <c r="E1519" s="4">
        <v>0</v>
      </c>
      <c r="F1519" s="4">
        <v>37</v>
      </c>
      <c r="G1519" s="4">
        <v>37</v>
      </c>
      <c r="H1519" s="4">
        <v>37</v>
      </c>
      <c r="I1519" s="4">
        <v>0</v>
      </c>
      <c r="J1519" s="4">
        <v>1</v>
      </c>
      <c r="K1519" s="4">
        <v>0</v>
      </c>
      <c r="L1519" s="4">
        <v>1.8</v>
      </c>
      <c r="M1519" s="4">
        <v>0.96499999999999997</v>
      </c>
      <c r="N1519" s="4">
        <v>0.95199999999999996</v>
      </c>
      <c r="O1519" s="4">
        <v>4.4000000000000004</v>
      </c>
      <c r="P1519" s="4">
        <v>0.68100000000000005</v>
      </c>
      <c r="Q1519" s="5">
        <v>1</v>
      </c>
      <c r="R1519" s="4" t="str">
        <f>TRIM(tblOperations[[#This Row],[Region]])</f>
        <v>North East</v>
      </c>
      <c r="S1519" s="4" t="str">
        <f>TRIM(tblOperations[[#This Row],[Team]])</f>
        <v>Facilities Response</v>
      </c>
      <c r="T1519" s="4" t="str">
        <f>_xlfn.XLOOKUP(R1519,tblRegionReference[Region],tblRegionReference[Area],"Not Found")</f>
        <v>North</v>
      </c>
      <c r="U1519" s="4" t="str">
        <f>IF(tblOperations[[#This Row],[Completion_Rate]]&gt;=_xlfn.XLOOKUP("Completion Rate",tblKPITargets[KPI_Name],tblKPITargets[Target_Value]),"Met","Below Target")</f>
        <v>Met</v>
      </c>
      <c r="V1519" t="str">
        <f>IF(tblOperations[[#This Row],[SLA_Compliance]]&gt;=_xlfn.XLOOKUP('04_References'!$A$3,tblKPITargets[KPI_Name],tblKPITargets[Target_Value]),"Met","Below Target")</f>
        <v>Met</v>
      </c>
      <c r="W1519" t="str">
        <f>IF(tblOperations[[#This Row],[Quality_Pass_Rate]]&gt;=_xlfn.XLOOKUP('04_References'!$A$4,tblKPITargets[KPI_Name],tblKPITargets[Target_Value]),"Met","Below Target")</f>
        <v>Met</v>
      </c>
      <c r="X1519" t="str">
        <f>IF(tblOperations[[#This Row],[Average_Completion_Days]]&lt;=_xlfn.XLOOKUP('04_References'!$A$7,tblKPITargets[KPI_Name],tblKPITargets[Target_Value]),"Met","Below Target")</f>
        <v>Met</v>
      </c>
      <c r="Y1519" t="str">
        <f>IF(tblOperations[[#This Row],[Closing_Backlog]]&lt;=_xlfn.XLOOKUP('04_References'!$A$8,tblKPITargets[KPI_Name],tblKPITargets[Target_Value]),"Met","Below Target")</f>
        <v>Met</v>
      </c>
    </row>
    <row r="1520" spans="1:25">
      <c r="A1520" s="6" t="s">
        <v>1550</v>
      </c>
      <c r="B1520" s="7">
        <v>46093</v>
      </c>
      <c r="C1520" s="2" t="s">
        <v>27</v>
      </c>
      <c r="D1520" s="2" t="s">
        <v>23</v>
      </c>
      <c r="E1520" s="2">
        <v>998</v>
      </c>
      <c r="F1520" s="2">
        <v>37</v>
      </c>
      <c r="G1520" s="2">
        <v>1035</v>
      </c>
      <c r="H1520" s="2">
        <v>28</v>
      </c>
      <c r="I1520" s="2">
        <v>1007</v>
      </c>
      <c r="J1520" s="2">
        <v>0</v>
      </c>
      <c r="K1520" s="2">
        <v>0</v>
      </c>
      <c r="L1520" s="2">
        <v>8</v>
      </c>
      <c r="M1520" s="2">
        <v>0.6</v>
      </c>
      <c r="N1520" s="2">
        <v>1</v>
      </c>
      <c r="O1520" s="2">
        <v>2.5</v>
      </c>
      <c r="P1520" s="2">
        <v>0.67200000000000004</v>
      </c>
      <c r="Q1520" s="3">
        <v>2.7E-2</v>
      </c>
      <c r="R1520" s="4" t="str">
        <f>TRIM(tblOperations[[#This Row],[Region]])</f>
        <v>North East</v>
      </c>
      <c r="S1520" s="4" t="str">
        <f>TRIM(tblOperations[[#This Row],[Team]])</f>
        <v>Estates Support</v>
      </c>
      <c r="T1520" s="4" t="str">
        <f>_xlfn.XLOOKUP(R1520,tblRegionReference[Region],tblRegionReference[Area],"Not Found")</f>
        <v>North</v>
      </c>
      <c r="U1520" s="4" t="str">
        <f>IF(tblOperations[[#This Row],[Completion_Rate]]&gt;=_xlfn.XLOOKUP("Completion Rate",tblKPITargets[KPI_Name],tblKPITargets[Target_Value]),"Met","Below Target")</f>
        <v>Below Target</v>
      </c>
      <c r="V1520" t="str">
        <f>IF(tblOperations[[#This Row],[SLA_Compliance]]&gt;=_xlfn.XLOOKUP('04_References'!$A$3,tblKPITargets[KPI_Name],tblKPITargets[Target_Value]),"Met","Below Target")</f>
        <v>Below Target</v>
      </c>
      <c r="W1520" t="str">
        <f>IF(tblOperations[[#This Row],[Quality_Pass_Rate]]&gt;=_xlfn.XLOOKUP('04_References'!$A$4,tblKPITargets[KPI_Name],tblKPITargets[Target_Value]),"Met","Below Target")</f>
        <v>Met</v>
      </c>
      <c r="X1520" t="str">
        <f>IF(tblOperations[[#This Row],[Average_Completion_Days]]&lt;=_xlfn.XLOOKUP('04_References'!$A$7,tblKPITargets[KPI_Name],tblKPITargets[Target_Value]),"Met","Below Target")</f>
        <v>Below Target</v>
      </c>
      <c r="Y1520" t="str">
        <f>IF(tblOperations[[#This Row],[Closing_Backlog]]&lt;=_xlfn.XLOOKUP('04_References'!$A$8,tblKPITargets[KPI_Name],tblKPITargets[Target_Value]),"Met","Below Target")</f>
        <v>Below Target</v>
      </c>
    </row>
    <row r="1521" spans="1:25">
      <c r="A1521" s="8" t="s">
        <v>1551</v>
      </c>
      <c r="B1521" s="9">
        <v>46093</v>
      </c>
      <c r="C1521" s="4" t="s">
        <v>27</v>
      </c>
      <c r="D1521" s="4" t="s">
        <v>25</v>
      </c>
      <c r="E1521" s="4">
        <v>47</v>
      </c>
      <c r="F1521" s="4">
        <v>22</v>
      </c>
      <c r="G1521" s="4">
        <v>69</v>
      </c>
      <c r="H1521" s="4">
        <v>30</v>
      </c>
      <c r="I1521" s="4">
        <v>39</v>
      </c>
      <c r="J1521" s="4">
        <v>0</v>
      </c>
      <c r="K1521" s="4">
        <v>0</v>
      </c>
      <c r="L1521" s="4">
        <v>5.0999999999999996</v>
      </c>
      <c r="M1521" s="4">
        <v>0.75700000000000001</v>
      </c>
      <c r="N1521" s="4">
        <v>1</v>
      </c>
      <c r="O1521" s="4">
        <v>3.1</v>
      </c>
      <c r="P1521" s="4">
        <v>0.73199999999999998</v>
      </c>
      <c r="Q1521" s="5">
        <v>0.435</v>
      </c>
      <c r="R1521" s="4" t="str">
        <f>TRIM(tblOperations[[#This Row],[Region]])</f>
        <v>North East</v>
      </c>
      <c r="S1521" s="4" t="str">
        <f>TRIM(tblOperations[[#This Row],[Team]])</f>
        <v>Workplace Projects</v>
      </c>
      <c r="T1521" s="4" t="str">
        <f>_xlfn.XLOOKUP(R1521,tblRegionReference[Region],tblRegionReference[Area],"Not Found")</f>
        <v>North</v>
      </c>
      <c r="U1521" s="4" t="str">
        <f>IF(tblOperations[[#This Row],[Completion_Rate]]&gt;=_xlfn.XLOOKUP("Completion Rate",tblKPITargets[KPI_Name],tblKPITargets[Target_Value]),"Met","Below Target")</f>
        <v>Below Target</v>
      </c>
      <c r="V1521" t="str">
        <f>IF(tblOperations[[#This Row],[SLA_Compliance]]&gt;=_xlfn.XLOOKUP('04_References'!$A$3,tblKPITargets[KPI_Name],tblKPITargets[Target_Value]),"Met","Below Target")</f>
        <v>Below Target</v>
      </c>
      <c r="W1521" t="str">
        <f>IF(tblOperations[[#This Row],[Quality_Pass_Rate]]&gt;=_xlfn.XLOOKUP('04_References'!$A$4,tblKPITargets[KPI_Name],tblKPITargets[Target_Value]),"Met","Below Target")</f>
        <v>Met</v>
      </c>
      <c r="X1521" t="str">
        <f>IF(tblOperations[[#This Row],[Average_Completion_Days]]&lt;=_xlfn.XLOOKUP('04_References'!$A$7,tblKPITargets[KPI_Name],tblKPITargets[Target_Value]),"Met","Below Target")</f>
        <v>Below Target</v>
      </c>
      <c r="Y1521" t="str">
        <f>IF(tblOperations[[#This Row],[Closing_Backlog]]&lt;=_xlfn.XLOOKUP('04_References'!$A$8,tblKPITargets[KPI_Name],tblKPITargets[Target_Value]),"Met","Below Target")</f>
        <v>Below Target</v>
      </c>
    </row>
    <row r="1522" spans="1:25">
      <c r="A1522" s="6" t="s">
        <v>1552</v>
      </c>
      <c r="B1522" s="7">
        <v>46093</v>
      </c>
      <c r="C1522" s="2" t="s">
        <v>32</v>
      </c>
      <c r="D1522" s="2" t="s">
        <v>19</v>
      </c>
      <c r="E1522" s="2">
        <v>442</v>
      </c>
      <c r="F1522" s="2">
        <v>47</v>
      </c>
      <c r="G1522" s="2">
        <v>489</v>
      </c>
      <c r="H1522" s="2">
        <v>34</v>
      </c>
      <c r="I1522" s="2">
        <v>455</v>
      </c>
      <c r="J1522" s="2">
        <v>1</v>
      </c>
      <c r="K1522" s="2">
        <v>0</v>
      </c>
      <c r="L1522" s="2">
        <v>8</v>
      </c>
      <c r="M1522" s="2">
        <v>0.6</v>
      </c>
      <c r="N1522" s="2">
        <v>0.97</v>
      </c>
      <c r="O1522" s="2">
        <v>2.5</v>
      </c>
      <c r="P1522" s="2">
        <v>0.81899999999999995</v>
      </c>
      <c r="Q1522" s="3">
        <v>7.0000000000000007E-2</v>
      </c>
      <c r="R1522" s="4" t="str">
        <f>TRIM(tblOperations[[#This Row],[Region]])</f>
        <v>North West</v>
      </c>
      <c r="S1522" s="4" t="str">
        <f>TRIM(tblOperations[[#This Row],[Team]])</f>
        <v>Workplace Services</v>
      </c>
      <c r="T1522" s="4" t="str">
        <f>_xlfn.XLOOKUP(R1522,tblRegionReference[Region],tblRegionReference[Area],"Not Found")</f>
        <v>North</v>
      </c>
      <c r="U1522" s="4" t="str">
        <f>IF(tblOperations[[#This Row],[Completion_Rate]]&gt;=_xlfn.XLOOKUP("Completion Rate",tblKPITargets[KPI_Name],tblKPITargets[Target_Value]),"Met","Below Target")</f>
        <v>Below Target</v>
      </c>
      <c r="V1522" t="str">
        <f>IF(tblOperations[[#This Row],[SLA_Compliance]]&gt;=_xlfn.XLOOKUP('04_References'!$A$3,tblKPITargets[KPI_Name],tblKPITargets[Target_Value]),"Met","Below Target")</f>
        <v>Below Target</v>
      </c>
      <c r="W1522" t="str">
        <f>IF(tblOperations[[#This Row],[Quality_Pass_Rate]]&gt;=_xlfn.XLOOKUP('04_References'!$A$4,tblKPITargets[KPI_Name],tblKPITargets[Target_Value]),"Met","Below Target")</f>
        <v>Met</v>
      </c>
      <c r="X1522" t="str">
        <f>IF(tblOperations[[#This Row],[Average_Completion_Days]]&lt;=_xlfn.XLOOKUP('04_References'!$A$7,tblKPITargets[KPI_Name],tblKPITargets[Target_Value]),"Met","Below Target")</f>
        <v>Below Target</v>
      </c>
      <c r="Y1522" t="str">
        <f>IF(tblOperations[[#This Row],[Closing_Backlog]]&lt;=_xlfn.XLOOKUP('04_References'!$A$8,tblKPITargets[KPI_Name],tblKPITargets[Target_Value]),"Met","Below Target")</f>
        <v>Below Target</v>
      </c>
    </row>
    <row r="1523" spans="1:25">
      <c r="A1523" s="8" t="s">
        <v>1553</v>
      </c>
      <c r="B1523" s="9">
        <v>46093</v>
      </c>
      <c r="C1523" s="4" t="s">
        <v>32</v>
      </c>
      <c r="D1523" s="4" t="s">
        <v>21</v>
      </c>
      <c r="E1523" s="4">
        <v>1042</v>
      </c>
      <c r="F1523" s="4">
        <v>47</v>
      </c>
      <c r="G1523" s="4">
        <v>1089</v>
      </c>
      <c r="H1523" s="4">
        <v>23</v>
      </c>
      <c r="I1523" s="4">
        <v>1066</v>
      </c>
      <c r="J1523" s="4">
        <v>0</v>
      </c>
      <c r="K1523" s="4">
        <v>0</v>
      </c>
      <c r="L1523" s="4">
        <v>8</v>
      </c>
      <c r="M1523" s="4">
        <v>0.6</v>
      </c>
      <c r="N1523" s="4">
        <v>0.98299999999999998</v>
      </c>
      <c r="O1523" s="4">
        <v>2.5</v>
      </c>
      <c r="P1523" s="4">
        <v>0.73699999999999999</v>
      </c>
      <c r="Q1523" s="5">
        <v>2.1000000000000001E-2</v>
      </c>
      <c r="R1523" s="4" t="str">
        <f>TRIM(tblOperations[[#This Row],[Region]])</f>
        <v>North West</v>
      </c>
      <c r="S1523" s="4" t="str">
        <f>TRIM(tblOperations[[#This Row],[Team]])</f>
        <v>Facilities Response</v>
      </c>
      <c r="T1523" s="4" t="str">
        <f>_xlfn.XLOOKUP(R1523,tblRegionReference[Region],tblRegionReference[Area],"Not Found")</f>
        <v>North</v>
      </c>
      <c r="U1523" s="4" t="str">
        <f>IF(tblOperations[[#This Row],[Completion_Rate]]&gt;=_xlfn.XLOOKUP("Completion Rate",tblKPITargets[KPI_Name],tblKPITargets[Target_Value]),"Met","Below Target")</f>
        <v>Below Target</v>
      </c>
      <c r="V1523" t="str">
        <f>IF(tblOperations[[#This Row],[SLA_Compliance]]&gt;=_xlfn.XLOOKUP('04_References'!$A$3,tblKPITargets[KPI_Name],tblKPITargets[Target_Value]),"Met","Below Target")</f>
        <v>Below Target</v>
      </c>
      <c r="W1523" t="str">
        <f>IF(tblOperations[[#This Row],[Quality_Pass_Rate]]&gt;=_xlfn.XLOOKUP('04_References'!$A$4,tblKPITargets[KPI_Name],tblKPITargets[Target_Value]),"Met","Below Target")</f>
        <v>Met</v>
      </c>
      <c r="X1523" t="str">
        <f>IF(tblOperations[[#This Row],[Average_Completion_Days]]&lt;=_xlfn.XLOOKUP('04_References'!$A$7,tblKPITargets[KPI_Name],tblKPITargets[Target_Value]),"Met","Below Target")</f>
        <v>Below Target</v>
      </c>
      <c r="Y1523" t="str">
        <f>IF(tblOperations[[#This Row],[Closing_Backlog]]&lt;=_xlfn.XLOOKUP('04_References'!$A$8,tblKPITargets[KPI_Name],tblKPITargets[Target_Value]),"Met","Below Target")</f>
        <v>Below Target</v>
      </c>
    </row>
    <row r="1524" spans="1:25">
      <c r="A1524" s="6" t="s">
        <v>1554</v>
      </c>
      <c r="B1524" s="7">
        <v>46093</v>
      </c>
      <c r="C1524" s="2" t="s">
        <v>32</v>
      </c>
      <c r="D1524" s="2" t="s">
        <v>23</v>
      </c>
      <c r="E1524" s="2">
        <v>1176</v>
      </c>
      <c r="F1524" s="2">
        <v>37</v>
      </c>
      <c r="G1524" s="2">
        <v>1213</v>
      </c>
      <c r="H1524" s="2">
        <v>22</v>
      </c>
      <c r="I1524" s="2">
        <v>1191</v>
      </c>
      <c r="J1524" s="2">
        <v>0</v>
      </c>
      <c r="K1524" s="2">
        <v>0</v>
      </c>
      <c r="L1524" s="2">
        <v>8</v>
      </c>
      <c r="M1524" s="2">
        <v>0.6</v>
      </c>
      <c r="N1524" s="2">
        <v>0.97799999999999998</v>
      </c>
      <c r="O1524" s="2">
        <v>2.5</v>
      </c>
      <c r="P1524" s="2">
        <v>0.64500000000000002</v>
      </c>
      <c r="Q1524" s="3">
        <v>1.7999999999999999E-2</v>
      </c>
      <c r="R1524" s="4" t="str">
        <f>TRIM(tblOperations[[#This Row],[Region]])</f>
        <v>North West</v>
      </c>
      <c r="S1524" s="4" t="str">
        <f>TRIM(tblOperations[[#This Row],[Team]])</f>
        <v>Estates Support</v>
      </c>
      <c r="T1524" s="4" t="str">
        <f>_xlfn.XLOOKUP(R1524,tblRegionReference[Region],tblRegionReference[Area],"Not Found")</f>
        <v>North</v>
      </c>
      <c r="U1524" s="4" t="str">
        <f>IF(tblOperations[[#This Row],[Completion_Rate]]&gt;=_xlfn.XLOOKUP("Completion Rate",tblKPITargets[KPI_Name],tblKPITargets[Target_Value]),"Met","Below Target")</f>
        <v>Below Target</v>
      </c>
      <c r="V1524" t="str">
        <f>IF(tblOperations[[#This Row],[SLA_Compliance]]&gt;=_xlfn.XLOOKUP('04_References'!$A$3,tblKPITargets[KPI_Name],tblKPITargets[Target_Value]),"Met","Below Target")</f>
        <v>Below Target</v>
      </c>
      <c r="W1524" t="str">
        <f>IF(tblOperations[[#This Row],[Quality_Pass_Rate]]&gt;=_xlfn.XLOOKUP('04_References'!$A$4,tblKPITargets[KPI_Name],tblKPITargets[Target_Value]),"Met","Below Target")</f>
        <v>Met</v>
      </c>
      <c r="X1524" t="str">
        <f>IF(tblOperations[[#This Row],[Average_Completion_Days]]&lt;=_xlfn.XLOOKUP('04_References'!$A$7,tblKPITargets[KPI_Name],tblKPITargets[Target_Value]),"Met","Below Target")</f>
        <v>Below Target</v>
      </c>
      <c r="Y1524" t="str">
        <f>IF(tblOperations[[#This Row],[Closing_Backlog]]&lt;=_xlfn.XLOOKUP('04_References'!$A$8,tblKPITargets[KPI_Name],tblKPITargets[Target_Value]),"Met","Below Target")</f>
        <v>Below Target</v>
      </c>
    </row>
    <row r="1525" spans="1:25">
      <c r="A1525" s="8" t="s">
        <v>1555</v>
      </c>
      <c r="B1525" s="9">
        <v>46093</v>
      </c>
      <c r="C1525" s="4" t="s">
        <v>32</v>
      </c>
      <c r="D1525" s="4" t="s">
        <v>25</v>
      </c>
      <c r="E1525" s="4">
        <v>0</v>
      </c>
      <c r="F1525" s="4">
        <v>29</v>
      </c>
      <c r="G1525" s="4">
        <v>29</v>
      </c>
      <c r="H1525" s="4">
        <v>29</v>
      </c>
      <c r="I1525" s="4">
        <v>0</v>
      </c>
      <c r="J1525" s="4">
        <v>0</v>
      </c>
      <c r="K1525" s="4">
        <v>0</v>
      </c>
      <c r="L1525" s="4">
        <v>1.5</v>
      </c>
      <c r="M1525" s="4">
        <v>0.94</v>
      </c>
      <c r="N1525" s="4">
        <v>1</v>
      </c>
      <c r="O1525" s="4">
        <v>4.5</v>
      </c>
      <c r="P1525" s="4">
        <v>0.752</v>
      </c>
      <c r="Q1525" s="5">
        <v>1</v>
      </c>
      <c r="R1525" s="4" t="str">
        <f>TRIM(tblOperations[[#This Row],[Region]])</f>
        <v>North West</v>
      </c>
      <c r="S1525" s="4" t="str">
        <f>TRIM(tblOperations[[#This Row],[Team]])</f>
        <v>Workplace Projects</v>
      </c>
      <c r="T1525" s="4" t="str">
        <f>_xlfn.XLOOKUP(R1525,tblRegionReference[Region],tblRegionReference[Area],"Not Found")</f>
        <v>North</v>
      </c>
      <c r="U1525" s="4" t="str">
        <f>IF(tblOperations[[#This Row],[Completion_Rate]]&gt;=_xlfn.XLOOKUP("Completion Rate",tblKPITargets[KPI_Name],tblKPITargets[Target_Value]),"Met","Below Target")</f>
        <v>Met</v>
      </c>
      <c r="V1525" t="str">
        <f>IF(tblOperations[[#This Row],[SLA_Compliance]]&gt;=_xlfn.XLOOKUP('04_References'!$A$3,tblKPITargets[KPI_Name],tblKPITargets[Target_Value]),"Met","Below Target")</f>
        <v>Met</v>
      </c>
      <c r="W1525" t="str">
        <f>IF(tblOperations[[#This Row],[Quality_Pass_Rate]]&gt;=_xlfn.XLOOKUP('04_References'!$A$4,tblKPITargets[KPI_Name],tblKPITargets[Target_Value]),"Met","Below Target")</f>
        <v>Met</v>
      </c>
      <c r="X1525" t="str">
        <f>IF(tblOperations[[#This Row],[Average_Completion_Days]]&lt;=_xlfn.XLOOKUP('04_References'!$A$7,tblKPITargets[KPI_Name],tblKPITargets[Target_Value]),"Met","Below Target")</f>
        <v>Met</v>
      </c>
      <c r="Y1525" t="str">
        <f>IF(tblOperations[[#This Row],[Closing_Backlog]]&lt;=_xlfn.XLOOKUP('04_References'!$A$8,tblKPITargets[KPI_Name],tblKPITargets[Target_Value]),"Met","Below Target")</f>
        <v>Met</v>
      </c>
    </row>
    <row r="1526" spans="1:25">
      <c r="A1526" s="6" t="s">
        <v>1556</v>
      </c>
      <c r="B1526" s="7">
        <v>46093</v>
      </c>
      <c r="C1526" s="2" t="s">
        <v>37</v>
      </c>
      <c r="D1526" s="2" t="s">
        <v>19</v>
      </c>
      <c r="E1526" s="2">
        <v>0</v>
      </c>
      <c r="F1526" s="2">
        <v>30</v>
      </c>
      <c r="G1526" s="2">
        <v>30</v>
      </c>
      <c r="H1526" s="2">
        <v>30</v>
      </c>
      <c r="I1526" s="2">
        <v>0</v>
      </c>
      <c r="J1526" s="2">
        <v>0</v>
      </c>
      <c r="K1526" s="2">
        <v>0</v>
      </c>
      <c r="L1526" s="2">
        <v>1.6</v>
      </c>
      <c r="M1526" s="2">
        <v>0.96299999999999997</v>
      </c>
      <c r="N1526" s="2">
        <v>0.97599999999999998</v>
      </c>
      <c r="O1526" s="2">
        <v>4.7</v>
      </c>
      <c r="P1526" s="2">
        <v>0.747</v>
      </c>
      <c r="Q1526" s="3">
        <v>1</v>
      </c>
      <c r="R1526" s="4" t="str">
        <f>TRIM(tblOperations[[#This Row],[Region]])</f>
        <v>Midlands</v>
      </c>
      <c r="S1526" s="4" t="str">
        <f>TRIM(tblOperations[[#This Row],[Team]])</f>
        <v>Workplace Services</v>
      </c>
      <c r="T1526" s="4" t="str">
        <f>_xlfn.XLOOKUP(R1526,tblRegionReference[Region],tblRegionReference[Area],"Not Found")</f>
        <v>Central</v>
      </c>
      <c r="U1526" s="4" t="str">
        <f>IF(tblOperations[[#This Row],[Completion_Rate]]&gt;=_xlfn.XLOOKUP("Completion Rate",tblKPITargets[KPI_Name],tblKPITargets[Target_Value]),"Met","Below Target")</f>
        <v>Met</v>
      </c>
      <c r="V1526" t="str">
        <f>IF(tblOperations[[#This Row],[SLA_Compliance]]&gt;=_xlfn.XLOOKUP('04_References'!$A$3,tblKPITargets[KPI_Name],tblKPITargets[Target_Value]),"Met","Below Target")</f>
        <v>Met</v>
      </c>
      <c r="W1526" t="str">
        <f>IF(tblOperations[[#This Row],[Quality_Pass_Rate]]&gt;=_xlfn.XLOOKUP('04_References'!$A$4,tblKPITargets[KPI_Name],tblKPITargets[Target_Value]),"Met","Below Target")</f>
        <v>Met</v>
      </c>
      <c r="X1526" t="str">
        <f>IF(tblOperations[[#This Row],[Average_Completion_Days]]&lt;=_xlfn.XLOOKUP('04_References'!$A$7,tblKPITargets[KPI_Name],tblKPITargets[Target_Value]),"Met","Below Target")</f>
        <v>Met</v>
      </c>
      <c r="Y1526" t="str">
        <f>IF(tblOperations[[#This Row],[Closing_Backlog]]&lt;=_xlfn.XLOOKUP('04_References'!$A$8,tblKPITargets[KPI_Name],tblKPITargets[Target_Value]),"Met","Below Target")</f>
        <v>Met</v>
      </c>
    </row>
    <row r="1527" spans="1:25">
      <c r="A1527" s="8" t="s">
        <v>1557</v>
      </c>
      <c r="B1527" s="9">
        <v>46093</v>
      </c>
      <c r="C1527" s="4" t="s">
        <v>37</v>
      </c>
      <c r="D1527" s="4" t="s">
        <v>21</v>
      </c>
      <c r="E1527" s="4">
        <v>534</v>
      </c>
      <c r="F1527" s="4">
        <v>43</v>
      </c>
      <c r="G1527" s="4">
        <v>577</v>
      </c>
      <c r="H1527" s="4">
        <v>40</v>
      </c>
      <c r="I1527" s="4">
        <v>537</v>
      </c>
      <c r="J1527" s="4">
        <v>0</v>
      </c>
      <c r="K1527" s="4">
        <v>0</v>
      </c>
      <c r="L1527" s="4">
        <v>8</v>
      </c>
      <c r="M1527" s="4">
        <v>0.6</v>
      </c>
      <c r="N1527" s="4">
        <v>0.98299999999999998</v>
      </c>
      <c r="O1527" s="4">
        <v>2.5</v>
      </c>
      <c r="P1527" s="4">
        <v>0.75600000000000001</v>
      </c>
      <c r="Q1527" s="5">
        <v>6.9000000000000006E-2</v>
      </c>
      <c r="R1527" s="4" t="str">
        <f>TRIM(tblOperations[[#This Row],[Region]])</f>
        <v>Midlands</v>
      </c>
      <c r="S1527" s="4" t="str">
        <f>TRIM(tblOperations[[#This Row],[Team]])</f>
        <v>Facilities Response</v>
      </c>
      <c r="T1527" s="4" t="str">
        <f>_xlfn.XLOOKUP(R1527,tblRegionReference[Region],tblRegionReference[Area],"Not Found")</f>
        <v>Central</v>
      </c>
      <c r="U1527" s="4" t="str">
        <f>IF(tblOperations[[#This Row],[Completion_Rate]]&gt;=_xlfn.XLOOKUP("Completion Rate",tblKPITargets[KPI_Name],tblKPITargets[Target_Value]),"Met","Below Target")</f>
        <v>Below Target</v>
      </c>
      <c r="V1527" t="str">
        <f>IF(tblOperations[[#This Row],[SLA_Compliance]]&gt;=_xlfn.XLOOKUP('04_References'!$A$3,tblKPITargets[KPI_Name],tblKPITargets[Target_Value]),"Met","Below Target")</f>
        <v>Below Target</v>
      </c>
      <c r="W1527" t="str">
        <f>IF(tblOperations[[#This Row],[Quality_Pass_Rate]]&gt;=_xlfn.XLOOKUP('04_References'!$A$4,tblKPITargets[KPI_Name],tblKPITargets[Target_Value]),"Met","Below Target")</f>
        <v>Met</v>
      </c>
      <c r="X1527" t="str">
        <f>IF(tblOperations[[#This Row],[Average_Completion_Days]]&lt;=_xlfn.XLOOKUP('04_References'!$A$7,tblKPITargets[KPI_Name],tblKPITargets[Target_Value]),"Met","Below Target")</f>
        <v>Below Target</v>
      </c>
      <c r="Y1527" t="str">
        <f>IF(tblOperations[[#This Row],[Closing_Backlog]]&lt;=_xlfn.XLOOKUP('04_References'!$A$8,tblKPITargets[KPI_Name],tblKPITargets[Target_Value]),"Met","Below Target")</f>
        <v>Below Target</v>
      </c>
    </row>
    <row r="1528" spans="1:25">
      <c r="A1528" s="6" t="s">
        <v>1558</v>
      </c>
      <c r="B1528" s="7">
        <v>46093</v>
      </c>
      <c r="C1528" s="2" t="s">
        <v>37</v>
      </c>
      <c r="D1528" s="2" t="s">
        <v>23</v>
      </c>
      <c r="E1528" s="2">
        <v>335</v>
      </c>
      <c r="F1528" s="2">
        <v>46</v>
      </c>
      <c r="G1528" s="2">
        <v>381</v>
      </c>
      <c r="H1528" s="2">
        <v>28</v>
      </c>
      <c r="I1528" s="2">
        <v>353</v>
      </c>
      <c r="J1528" s="2">
        <v>0</v>
      </c>
      <c r="K1528" s="2">
        <v>0</v>
      </c>
      <c r="L1528" s="2">
        <v>8</v>
      </c>
      <c r="M1528" s="2">
        <v>0.6</v>
      </c>
      <c r="N1528" s="2">
        <v>1</v>
      </c>
      <c r="O1528" s="2">
        <v>2.5</v>
      </c>
      <c r="P1528" s="2">
        <v>0.65400000000000003</v>
      </c>
      <c r="Q1528" s="3">
        <v>7.2999999999999995E-2</v>
      </c>
      <c r="R1528" s="4" t="str">
        <f>TRIM(tblOperations[[#This Row],[Region]])</f>
        <v>Midlands</v>
      </c>
      <c r="S1528" s="4" t="str">
        <f>TRIM(tblOperations[[#This Row],[Team]])</f>
        <v>Estates Support</v>
      </c>
      <c r="T1528" s="4" t="str">
        <f>_xlfn.XLOOKUP(R1528,tblRegionReference[Region],tblRegionReference[Area],"Not Found")</f>
        <v>Central</v>
      </c>
      <c r="U1528" s="4" t="str">
        <f>IF(tblOperations[[#This Row],[Completion_Rate]]&gt;=_xlfn.XLOOKUP("Completion Rate",tblKPITargets[KPI_Name],tblKPITargets[Target_Value]),"Met","Below Target")</f>
        <v>Below Target</v>
      </c>
      <c r="V1528" t="str">
        <f>IF(tblOperations[[#This Row],[SLA_Compliance]]&gt;=_xlfn.XLOOKUP('04_References'!$A$3,tblKPITargets[KPI_Name],tblKPITargets[Target_Value]),"Met","Below Target")</f>
        <v>Below Target</v>
      </c>
      <c r="W1528" t="str">
        <f>IF(tblOperations[[#This Row],[Quality_Pass_Rate]]&gt;=_xlfn.XLOOKUP('04_References'!$A$4,tblKPITargets[KPI_Name],tblKPITargets[Target_Value]),"Met","Below Target")</f>
        <v>Met</v>
      </c>
      <c r="X1528" t="str">
        <f>IF(tblOperations[[#This Row],[Average_Completion_Days]]&lt;=_xlfn.XLOOKUP('04_References'!$A$7,tblKPITargets[KPI_Name],tblKPITargets[Target_Value]),"Met","Below Target")</f>
        <v>Below Target</v>
      </c>
      <c r="Y1528" t="str">
        <f>IF(tblOperations[[#This Row],[Closing_Backlog]]&lt;=_xlfn.XLOOKUP('04_References'!$A$8,tblKPITargets[KPI_Name],tblKPITargets[Target_Value]),"Met","Below Target")</f>
        <v>Below Target</v>
      </c>
    </row>
    <row r="1529" spans="1:25">
      <c r="A1529" s="8" t="s">
        <v>1559</v>
      </c>
      <c r="B1529" s="9">
        <v>46093</v>
      </c>
      <c r="C1529" s="4" t="s">
        <v>37</v>
      </c>
      <c r="D1529" s="4" t="s">
        <v>25</v>
      </c>
      <c r="E1529" s="4">
        <v>0</v>
      </c>
      <c r="F1529" s="4">
        <v>39</v>
      </c>
      <c r="G1529" s="4">
        <v>39</v>
      </c>
      <c r="H1529" s="4">
        <v>39</v>
      </c>
      <c r="I1529" s="4">
        <v>0</v>
      </c>
      <c r="J1529" s="4">
        <v>0</v>
      </c>
      <c r="K1529" s="4">
        <v>0</v>
      </c>
      <c r="L1529" s="4">
        <v>1.8</v>
      </c>
      <c r="M1529" s="4">
        <v>1</v>
      </c>
      <c r="N1529" s="4">
        <v>0.98599999999999999</v>
      </c>
      <c r="O1529" s="4">
        <v>4.4000000000000004</v>
      </c>
      <c r="P1529" s="4">
        <v>0.70499999999999996</v>
      </c>
      <c r="Q1529" s="5">
        <v>1</v>
      </c>
      <c r="R1529" s="4" t="str">
        <f>TRIM(tblOperations[[#This Row],[Region]])</f>
        <v>Midlands</v>
      </c>
      <c r="S1529" s="4" t="str">
        <f>TRIM(tblOperations[[#This Row],[Team]])</f>
        <v>Workplace Projects</v>
      </c>
      <c r="T1529" s="4" t="str">
        <f>_xlfn.XLOOKUP(R1529,tblRegionReference[Region],tblRegionReference[Area],"Not Found")</f>
        <v>Central</v>
      </c>
      <c r="U1529" s="4" t="str">
        <f>IF(tblOperations[[#This Row],[Completion_Rate]]&gt;=_xlfn.XLOOKUP("Completion Rate",tblKPITargets[KPI_Name],tblKPITargets[Target_Value]),"Met","Below Target")</f>
        <v>Met</v>
      </c>
      <c r="V1529" t="str">
        <f>IF(tblOperations[[#This Row],[SLA_Compliance]]&gt;=_xlfn.XLOOKUP('04_References'!$A$3,tblKPITargets[KPI_Name],tblKPITargets[Target_Value]),"Met","Below Target")</f>
        <v>Met</v>
      </c>
      <c r="W1529" t="str">
        <f>IF(tblOperations[[#This Row],[Quality_Pass_Rate]]&gt;=_xlfn.XLOOKUP('04_References'!$A$4,tblKPITargets[KPI_Name],tblKPITargets[Target_Value]),"Met","Below Target")</f>
        <v>Met</v>
      </c>
      <c r="X1529" t="str">
        <f>IF(tblOperations[[#This Row],[Average_Completion_Days]]&lt;=_xlfn.XLOOKUP('04_References'!$A$7,tblKPITargets[KPI_Name],tblKPITargets[Target_Value]),"Met","Below Target")</f>
        <v>Met</v>
      </c>
      <c r="Y1529" t="str">
        <f>IF(tblOperations[[#This Row],[Closing_Backlog]]&lt;=_xlfn.XLOOKUP('04_References'!$A$8,tblKPITargets[KPI_Name],tblKPITargets[Target_Value]),"Met","Below Target")</f>
        <v>Met</v>
      </c>
    </row>
    <row r="1530" spans="1:25">
      <c r="A1530" s="6" t="s">
        <v>1560</v>
      </c>
      <c r="B1530" s="7">
        <v>46093</v>
      </c>
      <c r="C1530" s="2" t="s">
        <v>43</v>
      </c>
      <c r="D1530" s="2" t="s">
        <v>19</v>
      </c>
      <c r="E1530" s="2">
        <v>799</v>
      </c>
      <c r="F1530" s="2">
        <v>54</v>
      </c>
      <c r="G1530" s="2">
        <v>853</v>
      </c>
      <c r="H1530" s="2">
        <v>21</v>
      </c>
      <c r="I1530" s="2">
        <v>832</v>
      </c>
      <c r="J1530" s="2">
        <v>1</v>
      </c>
      <c r="K1530" s="2">
        <v>0</v>
      </c>
      <c r="L1530" s="2">
        <v>8</v>
      </c>
      <c r="M1530" s="2">
        <v>0.6</v>
      </c>
      <c r="N1530" s="2">
        <v>0.98799999999999999</v>
      </c>
      <c r="O1530" s="2">
        <v>2.5</v>
      </c>
      <c r="P1530" s="2">
        <v>0.68100000000000005</v>
      </c>
      <c r="Q1530" s="3">
        <v>2.5000000000000001E-2</v>
      </c>
      <c r="R1530" s="4" t="str">
        <f>TRIM(tblOperations[[#This Row],[Region]])</f>
        <v>South West</v>
      </c>
      <c r="S1530" s="4" t="str">
        <f>TRIM(tblOperations[[#This Row],[Team]])</f>
        <v>Workplace Services</v>
      </c>
      <c r="T1530" s="4" t="str">
        <f>_xlfn.XLOOKUP(R1530,tblRegionReference[Region],tblRegionReference[Area],"Not Found")</f>
        <v>South</v>
      </c>
      <c r="U1530" s="4" t="str">
        <f>IF(tblOperations[[#This Row],[Completion_Rate]]&gt;=_xlfn.XLOOKUP("Completion Rate",tblKPITargets[KPI_Name],tblKPITargets[Target_Value]),"Met","Below Target")</f>
        <v>Below Target</v>
      </c>
      <c r="V1530" t="str">
        <f>IF(tblOperations[[#This Row],[SLA_Compliance]]&gt;=_xlfn.XLOOKUP('04_References'!$A$3,tblKPITargets[KPI_Name],tblKPITargets[Target_Value]),"Met","Below Target")</f>
        <v>Below Target</v>
      </c>
      <c r="W1530" t="str">
        <f>IF(tblOperations[[#This Row],[Quality_Pass_Rate]]&gt;=_xlfn.XLOOKUP('04_References'!$A$4,tblKPITargets[KPI_Name],tblKPITargets[Target_Value]),"Met","Below Target")</f>
        <v>Met</v>
      </c>
      <c r="X1530" t="str">
        <f>IF(tblOperations[[#This Row],[Average_Completion_Days]]&lt;=_xlfn.XLOOKUP('04_References'!$A$7,tblKPITargets[KPI_Name],tblKPITargets[Target_Value]),"Met","Below Target")</f>
        <v>Below Target</v>
      </c>
      <c r="Y1530" t="str">
        <f>IF(tblOperations[[#This Row],[Closing_Backlog]]&lt;=_xlfn.XLOOKUP('04_References'!$A$8,tblKPITargets[KPI_Name],tblKPITargets[Target_Value]),"Met","Below Target")</f>
        <v>Below Target</v>
      </c>
    </row>
    <row r="1531" spans="1:25">
      <c r="A1531" s="8" t="s">
        <v>1561</v>
      </c>
      <c r="B1531" s="9">
        <v>46093</v>
      </c>
      <c r="C1531" s="4" t="s">
        <v>43</v>
      </c>
      <c r="D1531" s="4" t="s">
        <v>21</v>
      </c>
      <c r="E1531" s="4">
        <v>0</v>
      </c>
      <c r="F1531" s="4">
        <v>35</v>
      </c>
      <c r="G1531" s="4">
        <v>35</v>
      </c>
      <c r="H1531" s="4">
        <v>35</v>
      </c>
      <c r="I1531" s="4">
        <v>0</v>
      </c>
      <c r="J1531" s="4">
        <v>0</v>
      </c>
      <c r="K1531" s="4">
        <v>0</v>
      </c>
      <c r="L1531" s="4">
        <v>1.7</v>
      </c>
      <c r="M1531" s="4">
        <v>0.98699999999999999</v>
      </c>
      <c r="N1531" s="4">
        <v>0.998</v>
      </c>
      <c r="O1531" s="4">
        <v>4.5</v>
      </c>
      <c r="P1531" s="4">
        <v>0.67500000000000004</v>
      </c>
      <c r="Q1531" s="5">
        <v>1</v>
      </c>
      <c r="R1531" s="4" t="str">
        <f>TRIM(tblOperations[[#This Row],[Region]])</f>
        <v>South West</v>
      </c>
      <c r="S1531" s="4" t="str">
        <f>TRIM(tblOperations[[#This Row],[Team]])</f>
        <v>Facilities Response</v>
      </c>
      <c r="T1531" s="4" t="str">
        <f>_xlfn.XLOOKUP(R1531,tblRegionReference[Region],tblRegionReference[Area],"Not Found")</f>
        <v>South</v>
      </c>
      <c r="U1531" s="4" t="str">
        <f>IF(tblOperations[[#This Row],[Completion_Rate]]&gt;=_xlfn.XLOOKUP("Completion Rate",tblKPITargets[KPI_Name],tblKPITargets[Target_Value]),"Met","Below Target")</f>
        <v>Met</v>
      </c>
      <c r="V1531" t="str">
        <f>IF(tblOperations[[#This Row],[SLA_Compliance]]&gt;=_xlfn.XLOOKUP('04_References'!$A$3,tblKPITargets[KPI_Name],tblKPITargets[Target_Value]),"Met","Below Target")</f>
        <v>Met</v>
      </c>
      <c r="W1531" t="str">
        <f>IF(tblOperations[[#This Row],[Quality_Pass_Rate]]&gt;=_xlfn.XLOOKUP('04_References'!$A$4,tblKPITargets[KPI_Name],tblKPITargets[Target_Value]),"Met","Below Target")</f>
        <v>Met</v>
      </c>
      <c r="X1531" t="str">
        <f>IF(tblOperations[[#This Row],[Average_Completion_Days]]&lt;=_xlfn.XLOOKUP('04_References'!$A$7,tblKPITargets[KPI_Name],tblKPITargets[Target_Value]),"Met","Below Target")</f>
        <v>Met</v>
      </c>
      <c r="Y1531" t="str">
        <f>IF(tblOperations[[#This Row],[Closing_Backlog]]&lt;=_xlfn.XLOOKUP('04_References'!$A$8,tblKPITargets[KPI_Name],tblKPITargets[Target_Value]),"Met","Below Target")</f>
        <v>Met</v>
      </c>
    </row>
    <row r="1532" spans="1:25">
      <c r="A1532" s="6" t="s">
        <v>1562</v>
      </c>
      <c r="B1532" s="7">
        <v>46093</v>
      </c>
      <c r="C1532" s="2" t="s">
        <v>43</v>
      </c>
      <c r="D1532" s="2" t="s">
        <v>23</v>
      </c>
      <c r="E1532" s="2">
        <v>0</v>
      </c>
      <c r="F1532" s="2">
        <v>35</v>
      </c>
      <c r="G1532" s="2">
        <v>35</v>
      </c>
      <c r="H1532" s="2">
        <v>35</v>
      </c>
      <c r="I1532" s="2">
        <v>0</v>
      </c>
      <c r="J1532" s="2">
        <v>0</v>
      </c>
      <c r="K1532" s="2">
        <v>0</v>
      </c>
      <c r="L1532" s="2">
        <v>1.5</v>
      </c>
      <c r="M1532" s="2">
        <v>0.94299999999999995</v>
      </c>
      <c r="N1532" s="2">
        <v>0.97699999999999998</v>
      </c>
      <c r="O1532" s="2">
        <v>4.7</v>
      </c>
      <c r="P1532" s="2">
        <v>0.83499999999999996</v>
      </c>
      <c r="Q1532" s="3">
        <v>1</v>
      </c>
      <c r="R1532" s="4" t="str">
        <f>TRIM(tblOperations[[#This Row],[Region]])</f>
        <v>South West</v>
      </c>
      <c r="S1532" s="4" t="str">
        <f>TRIM(tblOperations[[#This Row],[Team]])</f>
        <v>Estates Support</v>
      </c>
      <c r="T1532" s="4" t="str">
        <f>_xlfn.XLOOKUP(R1532,tblRegionReference[Region],tblRegionReference[Area],"Not Found")</f>
        <v>South</v>
      </c>
      <c r="U1532" s="4" t="str">
        <f>IF(tblOperations[[#This Row],[Completion_Rate]]&gt;=_xlfn.XLOOKUP("Completion Rate",tblKPITargets[KPI_Name],tblKPITargets[Target_Value]),"Met","Below Target")</f>
        <v>Met</v>
      </c>
      <c r="V1532" t="str">
        <f>IF(tblOperations[[#This Row],[SLA_Compliance]]&gt;=_xlfn.XLOOKUP('04_References'!$A$3,tblKPITargets[KPI_Name],tblKPITargets[Target_Value]),"Met","Below Target")</f>
        <v>Met</v>
      </c>
      <c r="W1532" t="str">
        <f>IF(tblOperations[[#This Row],[Quality_Pass_Rate]]&gt;=_xlfn.XLOOKUP('04_References'!$A$4,tblKPITargets[KPI_Name],tblKPITargets[Target_Value]),"Met","Below Target")</f>
        <v>Met</v>
      </c>
      <c r="X1532" t="str">
        <f>IF(tblOperations[[#This Row],[Average_Completion_Days]]&lt;=_xlfn.XLOOKUP('04_References'!$A$7,tblKPITargets[KPI_Name],tblKPITargets[Target_Value]),"Met","Below Target")</f>
        <v>Met</v>
      </c>
      <c r="Y1532" t="str">
        <f>IF(tblOperations[[#This Row],[Closing_Backlog]]&lt;=_xlfn.XLOOKUP('04_References'!$A$8,tblKPITargets[KPI_Name],tblKPITargets[Target_Value]),"Met","Below Target")</f>
        <v>Met</v>
      </c>
    </row>
    <row r="1533" spans="1:25">
      <c r="A1533" s="8" t="s">
        <v>1563</v>
      </c>
      <c r="B1533" s="9">
        <v>46093</v>
      </c>
      <c r="C1533" s="4" t="s">
        <v>43</v>
      </c>
      <c r="D1533" s="4" t="s">
        <v>25</v>
      </c>
      <c r="E1533" s="4">
        <v>0</v>
      </c>
      <c r="F1533" s="4">
        <v>32</v>
      </c>
      <c r="G1533" s="4">
        <v>32</v>
      </c>
      <c r="H1533" s="4">
        <v>32</v>
      </c>
      <c r="I1533" s="4">
        <v>0</v>
      </c>
      <c r="J1533" s="4">
        <v>0</v>
      </c>
      <c r="K1533" s="4">
        <v>0</v>
      </c>
      <c r="L1533" s="4">
        <v>1.4</v>
      </c>
      <c r="M1533" s="4">
        <v>1</v>
      </c>
      <c r="N1533" s="4">
        <v>0.99299999999999999</v>
      </c>
      <c r="O1533" s="4">
        <v>4.5999999999999996</v>
      </c>
      <c r="P1533" s="4">
        <v>0.66800000000000004</v>
      </c>
      <c r="Q1533" s="5">
        <v>1</v>
      </c>
      <c r="R1533" s="4" t="str">
        <f>TRIM(tblOperations[[#This Row],[Region]])</f>
        <v>South West</v>
      </c>
      <c r="S1533" s="4" t="str">
        <f>TRIM(tblOperations[[#This Row],[Team]])</f>
        <v>Workplace Projects</v>
      </c>
      <c r="T1533" s="4" t="str">
        <f>_xlfn.XLOOKUP(R1533,tblRegionReference[Region],tblRegionReference[Area],"Not Found")</f>
        <v>South</v>
      </c>
      <c r="U1533" s="4" t="str">
        <f>IF(tblOperations[[#This Row],[Completion_Rate]]&gt;=_xlfn.XLOOKUP("Completion Rate",tblKPITargets[KPI_Name],tblKPITargets[Target_Value]),"Met","Below Target")</f>
        <v>Met</v>
      </c>
      <c r="V1533" t="str">
        <f>IF(tblOperations[[#This Row],[SLA_Compliance]]&gt;=_xlfn.XLOOKUP('04_References'!$A$3,tblKPITargets[KPI_Name],tblKPITargets[Target_Value]),"Met","Below Target")</f>
        <v>Met</v>
      </c>
      <c r="W1533" t="str">
        <f>IF(tblOperations[[#This Row],[Quality_Pass_Rate]]&gt;=_xlfn.XLOOKUP('04_References'!$A$4,tblKPITargets[KPI_Name],tblKPITargets[Target_Value]),"Met","Below Target")</f>
        <v>Met</v>
      </c>
      <c r="X1533" t="str">
        <f>IF(tblOperations[[#This Row],[Average_Completion_Days]]&lt;=_xlfn.XLOOKUP('04_References'!$A$7,tblKPITargets[KPI_Name],tblKPITargets[Target_Value]),"Met","Below Target")</f>
        <v>Met</v>
      </c>
      <c r="Y1533" t="str">
        <f>IF(tblOperations[[#This Row],[Closing_Backlog]]&lt;=_xlfn.XLOOKUP('04_References'!$A$8,tblKPITargets[KPI_Name],tblKPITargets[Target_Value]),"Met","Below Target")</f>
        <v>Met</v>
      </c>
    </row>
    <row r="1534" spans="1:25">
      <c r="A1534" s="6" t="s">
        <v>1564</v>
      </c>
      <c r="B1534" s="7">
        <v>46093</v>
      </c>
      <c r="C1534" s="2" t="s">
        <v>48</v>
      </c>
      <c r="D1534" s="2" t="s">
        <v>19</v>
      </c>
      <c r="E1534" s="2">
        <v>2</v>
      </c>
      <c r="F1534" s="2">
        <v>35</v>
      </c>
      <c r="G1534" s="2">
        <v>37</v>
      </c>
      <c r="H1534" s="2">
        <v>37</v>
      </c>
      <c r="I1534" s="2">
        <v>0</v>
      </c>
      <c r="J1534" s="2">
        <v>1</v>
      </c>
      <c r="K1534" s="2">
        <v>0</v>
      </c>
      <c r="L1534" s="2">
        <v>1.4</v>
      </c>
      <c r="M1534" s="2">
        <v>0.96</v>
      </c>
      <c r="N1534" s="2">
        <v>1</v>
      </c>
      <c r="O1534" s="2">
        <v>4.5</v>
      </c>
      <c r="P1534" s="2">
        <v>0.68500000000000005</v>
      </c>
      <c r="Q1534" s="3">
        <v>1</v>
      </c>
      <c r="R1534" s="4" t="str">
        <f>TRIM(tblOperations[[#This Row],[Region]])</f>
        <v>South East</v>
      </c>
      <c r="S1534" s="4" t="str">
        <f>TRIM(tblOperations[[#This Row],[Team]])</f>
        <v>Workplace Services</v>
      </c>
      <c r="T1534" s="4" t="str">
        <f>_xlfn.XLOOKUP(R1534,tblRegionReference[Region],tblRegionReference[Area],"Not Found")</f>
        <v>South</v>
      </c>
      <c r="U1534" s="4" t="str">
        <f>IF(tblOperations[[#This Row],[Completion_Rate]]&gt;=_xlfn.XLOOKUP("Completion Rate",tblKPITargets[KPI_Name],tblKPITargets[Target_Value]),"Met","Below Target")</f>
        <v>Met</v>
      </c>
      <c r="V1534" t="str">
        <f>IF(tblOperations[[#This Row],[SLA_Compliance]]&gt;=_xlfn.XLOOKUP('04_References'!$A$3,tblKPITargets[KPI_Name],tblKPITargets[Target_Value]),"Met","Below Target")</f>
        <v>Met</v>
      </c>
      <c r="W1534" t="str">
        <f>IF(tblOperations[[#This Row],[Quality_Pass_Rate]]&gt;=_xlfn.XLOOKUP('04_References'!$A$4,tblKPITargets[KPI_Name],tblKPITargets[Target_Value]),"Met","Below Target")</f>
        <v>Met</v>
      </c>
      <c r="X1534" t="str">
        <f>IF(tblOperations[[#This Row],[Average_Completion_Days]]&lt;=_xlfn.XLOOKUP('04_References'!$A$7,tblKPITargets[KPI_Name],tblKPITargets[Target_Value]),"Met","Below Target")</f>
        <v>Met</v>
      </c>
      <c r="Y1534" t="str">
        <f>IF(tblOperations[[#This Row],[Closing_Backlog]]&lt;=_xlfn.XLOOKUP('04_References'!$A$8,tblKPITargets[KPI_Name],tblKPITargets[Target_Value]),"Met","Below Target")</f>
        <v>Met</v>
      </c>
    </row>
    <row r="1535" spans="1:25">
      <c r="A1535" s="8" t="s">
        <v>1565</v>
      </c>
      <c r="B1535" s="9">
        <v>46093</v>
      </c>
      <c r="C1535" s="4" t="s">
        <v>48</v>
      </c>
      <c r="D1535" s="4" t="s">
        <v>21</v>
      </c>
      <c r="E1535" s="4">
        <v>1447</v>
      </c>
      <c r="F1535" s="4">
        <v>42</v>
      </c>
      <c r="G1535" s="4">
        <v>1489</v>
      </c>
      <c r="H1535" s="4">
        <v>19</v>
      </c>
      <c r="I1535" s="4">
        <v>1470</v>
      </c>
      <c r="J1535" s="4">
        <v>0</v>
      </c>
      <c r="K1535" s="4">
        <v>0</v>
      </c>
      <c r="L1535" s="4">
        <v>8</v>
      </c>
      <c r="M1535" s="4">
        <v>0.6</v>
      </c>
      <c r="N1535" s="4">
        <v>1</v>
      </c>
      <c r="O1535" s="4">
        <v>2.5</v>
      </c>
      <c r="P1535" s="4">
        <v>0.69599999999999995</v>
      </c>
      <c r="Q1535" s="5">
        <v>1.2999999999999999E-2</v>
      </c>
      <c r="R1535" s="4" t="str">
        <f>TRIM(tblOperations[[#This Row],[Region]])</f>
        <v>South East</v>
      </c>
      <c r="S1535" s="4" t="str">
        <f>TRIM(tblOperations[[#This Row],[Team]])</f>
        <v>Facilities Response</v>
      </c>
      <c r="T1535" s="4" t="str">
        <f>_xlfn.XLOOKUP(R1535,tblRegionReference[Region],tblRegionReference[Area],"Not Found")</f>
        <v>South</v>
      </c>
      <c r="U1535" s="4" t="str">
        <f>IF(tblOperations[[#This Row],[Completion_Rate]]&gt;=_xlfn.XLOOKUP("Completion Rate",tblKPITargets[KPI_Name],tblKPITargets[Target_Value]),"Met","Below Target")</f>
        <v>Below Target</v>
      </c>
      <c r="V1535" t="str">
        <f>IF(tblOperations[[#This Row],[SLA_Compliance]]&gt;=_xlfn.XLOOKUP('04_References'!$A$3,tblKPITargets[KPI_Name],tblKPITargets[Target_Value]),"Met","Below Target")</f>
        <v>Below Target</v>
      </c>
      <c r="W1535" t="str">
        <f>IF(tblOperations[[#This Row],[Quality_Pass_Rate]]&gt;=_xlfn.XLOOKUP('04_References'!$A$4,tblKPITargets[KPI_Name],tblKPITargets[Target_Value]),"Met","Below Target")</f>
        <v>Met</v>
      </c>
      <c r="X1535" t="str">
        <f>IF(tblOperations[[#This Row],[Average_Completion_Days]]&lt;=_xlfn.XLOOKUP('04_References'!$A$7,tblKPITargets[KPI_Name],tblKPITargets[Target_Value]),"Met","Below Target")</f>
        <v>Below Target</v>
      </c>
      <c r="Y1535" t="str">
        <f>IF(tblOperations[[#This Row],[Closing_Backlog]]&lt;=_xlfn.XLOOKUP('04_References'!$A$8,tblKPITargets[KPI_Name],tblKPITargets[Target_Value]),"Met","Below Target")</f>
        <v>Below Target</v>
      </c>
    </row>
    <row r="1536" spans="1:25">
      <c r="A1536" s="6" t="s">
        <v>1566</v>
      </c>
      <c r="B1536" s="7">
        <v>46093</v>
      </c>
      <c r="C1536" s="2" t="s">
        <v>48</v>
      </c>
      <c r="D1536" s="2" t="s">
        <v>23</v>
      </c>
      <c r="E1536" s="2">
        <v>0</v>
      </c>
      <c r="F1536" s="2">
        <v>67</v>
      </c>
      <c r="G1536" s="2">
        <v>67</v>
      </c>
      <c r="H1536" s="2">
        <v>65</v>
      </c>
      <c r="I1536" s="2">
        <v>2</v>
      </c>
      <c r="J1536" s="2">
        <v>0</v>
      </c>
      <c r="K1536" s="2">
        <v>0</v>
      </c>
      <c r="L1536" s="2">
        <v>2</v>
      </c>
      <c r="M1536" s="2">
        <v>0.95099999999999996</v>
      </c>
      <c r="N1536" s="2">
        <v>0.98</v>
      </c>
      <c r="O1536" s="2">
        <v>4.5</v>
      </c>
      <c r="P1536" s="2">
        <v>0.749</v>
      </c>
      <c r="Q1536" s="3">
        <v>0.97</v>
      </c>
      <c r="R1536" s="4" t="str">
        <f>TRIM(tblOperations[[#This Row],[Region]])</f>
        <v>South East</v>
      </c>
      <c r="S1536" s="4" t="str">
        <f>TRIM(tblOperations[[#This Row],[Team]])</f>
        <v>Estates Support</v>
      </c>
      <c r="T1536" s="4" t="str">
        <f>_xlfn.XLOOKUP(R1536,tblRegionReference[Region],tblRegionReference[Area],"Not Found")</f>
        <v>South</v>
      </c>
      <c r="U1536" s="4" t="str">
        <f>IF(tblOperations[[#This Row],[Completion_Rate]]&gt;=_xlfn.XLOOKUP("Completion Rate",tblKPITargets[KPI_Name],tblKPITargets[Target_Value]),"Met","Below Target")</f>
        <v>Met</v>
      </c>
      <c r="V1536" t="str">
        <f>IF(tblOperations[[#This Row],[SLA_Compliance]]&gt;=_xlfn.XLOOKUP('04_References'!$A$3,tblKPITargets[KPI_Name],tblKPITargets[Target_Value]),"Met","Below Target")</f>
        <v>Met</v>
      </c>
      <c r="W1536" t="str">
        <f>IF(tblOperations[[#This Row],[Quality_Pass_Rate]]&gt;=_xlfn.XLOOKUP('04_References'!$A$4,tblKPITargets[KPI_Name],tblKPITargets[Target_Value]),"Met","Below Target")</f>
        <v>Met</v>
      </c>
      <c r="X1536" t="str">
        <f>IF(tblOperations[[#This Row],[Average_Completion_Days]]&lt;=_xlfn.XLOOKUP('04_References'!$A$7,tblKPITargets[KPI_Name],tblKPITargets[Target_Value]),"Met","Below Target")</f>
        <v>Met</v>
      </c>
      <c r="Y1536" t="str">
        <f>IF(tblOperations[[#This Row],[Closing_Backlog]]&lt;=_xlfn.XLOOKUP('04_References'!$A$8,tblKPITargets[KPI_Name],tblKPITargets[Target_Value]),"Met","Below Target")</f>
        <v>Met</v>
      </c>
    </row>
    <row r="1537" spans="1:25">
      <c r="A1537" s="8" t="s">
        <v>1567</v>
      </c>
      <c r="B1537" s="9">
        <v>46093</v>
      </c>
      <c r="C1537" s="4" t="s">
        <v>48</v>
      </c>
      <c r="D1537" s="4" t="s">
        <v>25</v>
      </c>
      <c r="E1537" s="4">
        <v>454</v>
      </c>
      <c r="F1537" s="4">
        <v>47</v>
      </c>
      <c r="G1537" s="4">
        <v>501</v>
      </c>
      <c r="H1537" s="4">
        <v>30</v>
      </c>
      <c r="I1537" s="4">
        <v>471</v>
      </c>
      <c r="J1537" s="4">
        <v>0</v>
      </c>
      <c r="K1537" s="4">
        <v>0</v>
      </c>
      <c r="L1537" s="4">
        <v>8</v>
      </c>
      <c r="M1537" s="4">
        <v>0.6</v>
      </c>
      <c r="N1537" s="4">
        <v>0.97399999999999998</v>
      </c>
      <c r="O1537" s="4">
        <v>2.5</v>
      </c>
      <c r="P1537" s="4">
        <v>0.67</v>
      </c>
      <c r="Q1537" s="5">
        <v>0.06</v>
      </c>
      <c r="R1537" s="4" t="str">
        <f>TRIM(tblOperations[[#This Row],[Region]])</f>
        <v>South East</v>
      </c>
      <c r="S1537" s="4" t="str">
        <f>TRIM(tblOperations[[#This Row],[Team]])</f>
        <v>Workplace Projects</v>
      </c>
      <c r="T1537" s="4" t="str">
        <f>_xlfn.XLOOKUP(R1537,tblRegionReference[Region],tblRegionReference[Area],"Not Found")</f>
        <v>South</v>
      </c>
      <c r="U1537" s="4" t="str">
        <f>IF(tblOperations[[#This Row],[Completion_Rate]]&gt;=_xlfn.XLOOKUP("Completion Rate",tblKPITargets[KPI_Name],tblKPITargets[Target_Value]),"Met","Below Target")</f>
        <v>Below Target</v>
      </c>
      <c r="V1537" t="str">
        <f>IF(tblOperations[[#This Row],[SLA_Compliance]]&gt;=_xlfn.XLOOKUP('04_References'!$A$3,tblKPITargets[KPI_Name],tblKPITargets[Target_Value]),"Met","Below Target")</f>
        <v>Below Target</v>
      </c>
      <c r="W1537" t="str">
        <f>IF(tblOperations[[#This Row],[Quality_Pass_Rate]]&gt;=_xlfn.XLOOKUP('04_References'!$A$4,tblKPITargets[KPI_Name],tblKPITargets[Target_Value]),"Met","Below Target")</f>
        <v>Met</v>
      </c>
      <c r="X1537" t="str">
        <f>IF(tblOperations[[#This Row],[Average_Completion_Days]]&lt;=_xlfn.XLOOKUP('04_References'!$A$7,tblKPITargets[KPI_Name],tblKPITargets[Target_Value]),"Met","Below Target")</f>
        <v>Below Target</v>
      </c>
      <c r="Y1537" t="str">
        <f>IF(tblOperations[[#This Row],[Closing_Backlog]]&lt;=_xlfn.XLOOKUP('04_References'!$A$8,tblKPITargets[KPI_Name],tblKPITargets[Target_Value]),"Met","Below Target")</f>
        <v>Below Target</v>
      </c>
    </row>
    <row r="1538" spans="1:25">
      <c r="A1538" s="6" t="s">
        <v>1568</v>
      </c>
      <c r="B1538" s="7">
        <v>46093</v>
      </c>
      <c r="C1538" s="2" t="s">
        <v>53</v>
      </c>
      <c r="D1538" s="2" t="s">
        <v>19</v>
      </c>
      <c r="E1538" s="2">
        <v>770</v>
      </c>
      <c r="F1538" s="2">
        <v>46</v>
      </c>
      <c r="G1538" s="2">
        <v>816</v>
      </c>
      <c r="H1538" s="2">
        <v>30</v>
      </c>
      <c r="I1538" s="2">
        <v>786</v>
      </c>
      <c r="J1538" s="2">
        <v>0</v>
      </c>
      <c r="K1538" s="2">
        <v>0</v>
      </c>
      <c r="L1538" s="2">
        <v>8</v>
      </c>
      <c r="M1538" s="2">
        <v>0.6</v>
      </c>
      <c r="N1538" s="2">
        <v>0.98399999999999999</v>
      </c>
      <c r="O1538" s="2">
        <v>2.5</v>
      </c>
      <c r="P1538" s="2">
        <v>0.754</v>
      </c>
      <c r="Q1538" s="3">
        <v>3.6999999999999998E-2</v>
      </c>
      <c r="R1538" s="4" t="str">
        <f>TRIM(tblOperations[[#This Row],[Region]])</f>
        <v>Wales</v>
      </c>
      <c r="S1538" s="4" t="str">
        <f>TRIM(tblOperations[[#This Row],[Team]])</f>
        <v>Workplace Services</v>
      </c>
      <c r="T1538" s="4" t="str">
        <f>_xlfn.XLOOKUP(R1538,tblRegionReference[Region],tblRegionReference[Area],"Not Found")</f>
        <v>Wales</v>
      </c>
      <c r="U1538" s="4" t="str">
        <f>IF(tblOperations[[#This Row],[Completion_Rate]]&gt;=_xlfn.XLOOKUP("Completion Rate",tblKPITargets[KPI_Name],tblKPITargets[Target_Value]),"Met","Below Target")</f>
        <v>Below Target</v>
      </c>
      <c r="V1538" t="str">
        <f>IF(tblOperations[[#This Row],[SLA_Compliance]]&gt;=_xlfn.XLOOKUP('04_References'!$A$3,tblKPITargets[KPI_Name],tblKPITargets[Target_Value]),"Met","Below Target")</f>
        <v>Below Target</v>
      </c>
      <c r="W1538" t="str">
        <f>IF(tblOperations[[#This Row],[Quality_Pass_Rate]]&gt;=_xlfn.XLOOKUP('04_References'!$A$4,tblKPITargets[KPI_Name],tblKPITargets[Target_Value]),"Met","Below Target")</f>
        <v>Met</v>
      </c>
      <c r="X1538" t="str">
        <f>IF(tblOperations[[#This Row],[Average_Completion_Days]]&lt;=_xlfn.XLOOKUP('04_References'!$A$7,tblKPITargets[KPI_Name],tblKPITargets[Target_Value]),"Met","Below Target")</f>
        <v>Below Target</v>
      </c>
      <c r="Y1538" t="str">
        <f>IF(tblOperations[[#This Row],[Closing_Backlog]]&lt;=_xlfn.XLOOKUP('04_References'!$A$8,tblKPITargets[KPI_Name],tblKPITargets[Target_Value]),"Met","Below Target")</f>
        <v>Below Target</v>
      </c>
    </row>
    <row r="1539" spans="1:25">
      <c r="A1539" s="8" t="s">
        <v>1569</v>
      </c>
      <c r="B1539" s="9">
        <v>46093</v>
      </c>
      <c r="C1539" s="4" t="s">
        <v>53</v>
      </c>
      <c r="D1539" s="4" t="s">
        <v>21</v>
      </c>
      <c r="E1539" s="4">
        <v>846</v>
      </c>
      <c r="F1539" s="4">
        <v>35</v>
      </c>
      <c r="G1539" s="4">
        <v>881</v>
      </c>
      <c r="H1539" s="4">
        <v>31</v>
      </c>
      <c r="I1539" s="4">
        <v>850</v>
      </c>
      <c r="J1539" s="4">
        <v>0</v>
      </c>
      <c r="K1539" s="4">
        <v>0</v>
      </c>
      <c r="L1539" s="4">
        <v>8</v>
      </c>
      <c r="M1539" s="4">
        <v>0.6</v>
      </c>
      <c r="N1539" s="4">
        <v>0.98299999999999998</v>
      </c>
      <c r="O1539" s="4">
        <v>2.5</v>
      </c>
      <c r="P1539" s="4">
        <v>0.71599999999999997</v>
      </c>
      <c r="Q1539" s="5">
        <v>3.5000000000000003E-2</v>
      </c>
      <c r="R1539" s="4" t="str">
        <f>TRIM(tblOperations[[#This Row],[Region]])</f>
        <v>Wales</v>
      </c>
      <c r="S1539" s="4" t="str">
        <f>TRIM(tblOperations[[#This Row],[Team]])</f>
        <v>Facilities Response</v>
      </c>
      <c r="T1539" s="4" t="str">
        <f>_xlfn.XLOOKUP(R1539,tblRegionReference[Region],tblRegionReference[Area],"Not Found")</f>
        <v>Wales</v>
      </c>
      <c r="U1539" s="4" t="str">
        <f>IF(tblOperations[[#This Row],[Completion_Rate]]&gt;=_xlfn.XLOOKUP("Completion Rate",tblKPITargets[KPI_Name],tblKPITargets[Target_Value]),"Met","Below Target")</f>
        <v>Below Target</v>
      </c>
      <c r="V1539" t="str">
        <f>IF(tblOperations[[#This Row],[SLA_Compliance]]&gt;=_xlfn.XLOOKUP('04_References'!$A$3,tblKPITargets[KPI_Name],tblKPITargets[Target_Value]),"Met","Below Target")</f>
        <v>Below Target</v>
      </c>
      <c r="W1539" t="str">
        <f>IF(tblOperations[[#This Row],[Quality_Pass_Rate]]&gt;=_xlfn.XLOOKUP('04_References'!$A$4,tblKPITargets[KPI_Name],tblKPITargets[Target_Value]),"Met","Below Target")</f>
        <v>Met</v>
      </c>
      <c r="X1539" t="str">
        <f>IF(tblOperations[[#This Row],[Average_Completion_Days]]&lt;=_xlfn.XLOOKUP('04_References'!$A$7,tblKPITargets[KPI_Name],tblKPITargets[Target_Value]),"Met","Below Target")</f>
        <v>Below Target</v>
      </c>
      <c r="Y1539" t="str">
        <f>IF(tblOperations[[#This Row],[Closing_Backlog]]&lt;=_xlfn.XLOOKUP('04_References'!$A$8,tblKPITargets[KPI_Name],tblKPITargets[Target_Value]),"Met","Below Target")</f>
        <v>Below Target</v>
      </c>
    </row>
    <row r="1540" spans="1:25">
      <c r="A1540" s="6" t="s">
        <v>1570</v>
      </c>
      <c r="B1540" s="7">
        <v>46093</v>
      </c>
      <c r="C1540" s="2" t="s">
        <v>53</v>
      </c>
      <c r="D1540" s="2" t="s">
        <v>23</v>
      </c>
      <c r="E1540" s="2">
        <v>558</v>
      </c>
      <c r="F1540" s="2">
        <v>47</v>
      </c>
      <c r="G1540" s="2">
        <v>605</v>
      </c>
      <c r="H1540" s="2">
        <v>28</v>
      </c>
      <c r="I1540" s="2">
        <v>577</v>
      </c>
      <c r="J1540" s="2">
        <v>0</v>
      </c>
      <c r="K1540" s="2">
        <v>0</v>
      </c>
      <c r="L1540" s="2">
        <v>8</v>
      </c>
      <c r="M1540" s="2">
        <v>0.6</v>
      </c>
      <c r="N1540" s="2">
        <v>0.97599999999999998</v>
      </c>
      <c r="O1540" s="2">
        <v>2.5</v>
      </c>
      <c r="P1540" s="2">
        <v>0.79</v>
      </c>
      <c r="Q1540" s="3">
        <v>4.5999999999999999E-2</v>
      </c>
      <c r="R1540" s="4" t="str">
        <f>TRIM(tblOperations[[#This Row],[Region]])</f>
        <v>Wales</v>
      </c>
      <c r="S1540" s="4" t="str">
        <f>TRIM(tblOperations[[#This Row],[Team]])</f>
        <v>Estates Support</v>
      </c>
      <c r="T1540" s="4" t="str">
        <f>_xlfn.XLOOKUP(R1540,tblRegionReference[Region],tblRegionReference[Area],"Not Found")</f>
        <v>Wales</v>
      </c>
      <c r="U1540" s="4" t="str">
        <f>IF(tblOperations[[#This Row],[Completion_Rate]]&gt;=_xlfn.XLOOKUP("Completion Rate",tblKPITargets[KPI_Name],tblKPITargets[Target_Value]),"Met","Below Target")</f>
        <v>Below Target</v>
      </c>
      <c r="V1540" t="str">
        <f>IF(tblOperations[[#This Row],[SLA_Compliance]]&gt;=_xlfn.XLOOKUP('04_References'!$A$3,tblKPITargets[KPI_Name],tblKPITargets[Target_Value]),"Met","Below Target")</f>
        <v>Below Target</v>
      </c>
      <c r="W1540" t="str">
        <f>IF(tblOperations[[#This Row],[Quality_Pass_Rate]]&gt;=_xlfn.XLOOKUP('04_References'!$A$4,tblKPITargets[KPI_Name],tblKPITargets[Target_Value]),"Met","Below Target")</f>
        <v>Met</v>
      </c>
      <c r="X1540" t="str">
        <f>IF(tblOperations[[#This Row],[Average_Completion_Days]]&lt;=_xlfn.XLOOKUP('04_References'!$A$7,tblKPITargets[KPI_Name],tblKPITargets[Target_Value]),"Met","Below Target")</f>
        <v>Below Target</v>
      </c>
      <c r="Y1540" t="str">
        <f>IF(tblOperations[[#This Row],[Closing_Backlog]]&lt;=_xlfn.XLOOKUP('04_References'!$A$8,tblKPITargets[KPI_Name],tblKPITargets[Target_Value]),"Met","Below Target")</f>
        <v>Below Target</v>
      </c>
    </row>
    <row r="1541" spans="1:25">
      <c r="A1541" s="8" t="s">
        <v>1571</v>
      </c>
      <c r="B1541" s="9">
        <v>46093</v>
      </c>
      <c r="C1541" s="4" t="s">
        <v>53</v>
      </c>
      <c r="D1541" s="4" t="s">
        <v>25</v>
      </c>
      <c r="E1541" s="4">
        <v>0</v>
      </c>
      <c r="F1541" s="4">
        <v>29</v>
      </c>
      <c r="G1541" s="4">
        <v>29</v>
      </c>
      <c r="H1541" s="4">
        <v>29</v>
      </c>
      <c r="I1541" s="4">
        <v>0</v>
      </c>
      <c r="J1541" s="4">
        <v>0</v>
      </c>
      <c r="K1541" s="4">
        <v>0</v>
      </c>
      <c r="L1541" s="4">
        <v>1.2</v>
      </c>
      <c r="M1541" s="4">
        <v>0.93500000000000005</v>
      </c>
      <c r="N1541" s="4">
        <v>0.99</v>
      </c>
      <c r="O1541" s="4">
        <v>4.5999999999999996</v>
      </c>
      <c r="P1541" s="4">
        <v>0.72699999999999998</v>
      </c>
      <c r="Q1541" s="5">
        <v>1</v>
      </c>
      <c r="R1541" s="4" t="str">
        <f>TRIM(tblOperations[[#This Row],[Region]])</f>
        <v>Wales</v>
      </c>
      <c r="S1541" s="4" t="str">
        <f>TRIM(tblOperations[[#This Row],[Team]])</f>
        <v>Workplace Projects</v>
      </c>
      <c r="T1541" s="4" t="str">
        <f>_xlfn.XLOOKUP(R1541,tblRegionReference[Region],tblRegionReference[Area],"Not Found")</f>
        <v>Wales</v>
      </c>
      <c r="U1541" s="4" t="str">
        <f>IF(tblOperations[[#This Row],[Completion_Rate]]&gt;=_xlfn.XLOOKUP("Completion Rate",tblKPITargets[KPI_Name],tblKPITargets[Target_Value]),"Met","Below Target")</f>
        <v>Met</v>
      </c>
      <c r="V1541" t="str">
        <f>IF(tblOperations[[#This Row],[SLA_Compliance]]&gt;=_xlfn.XLOOKUP('04_References'!$A$3,tblKPITargets[KPI_Name],tblKPITargets[Target_Value]),"Met","Below Target")</f>
        <v>Met</v>
      </c>
      <c r="W1541" t="str">
        <f>IF(tblOperations[[#This Row],[Quality_Pass_Rate]]&gt;=_xlfn.XLOOKUP('04_References'!$A$4,tblKPITargets[KPI_Name],tblKPITargets[Target_Value]),"Met","Below Target")</f>
        <v>Met</v>
      </c>
      <c r="X1541" t="str">
        <f>IF(tblOperations[[#This Row],[Average_Completion_Days]]&lt;=_xlfn.XLOOKUP('04_References'!$A$7,tblKPITargets[KPI_Name],tblKPITargets[Target_Value]),"Met","Below Target")</f>
        <v>Met</v>
      </c>
      <c r="Y1541" t="str">
        <f>IF(tblOperations[[#This Row],[Closing_Backlog]]&lt;=_xlfn.XLOOKUP('04_References'!$A$8,tblKPITargets[KPI_Name],tblKPITargets[Target_Value]),"Met","Below Target")</f>
        <v>Met</v>
      </c>
    </row>
    <row r="1542" spans="1:25">
      <c r="A1542" s="6" t="s">
        <v>1572</v>
      </c>
      <c r="B1542" s="7">
        <v>46094</v>
      </c>
      <c r="C1542" s="2" t="s">
        <v>18</v>
      </c>
      <c r="D1542" s="2" t="s">
        <v>19</v>
      </c>
      <c r="E1542" s="2">
        <v>200</v>
      </c>
      <c r="F1542" s="2">
        <v>40</v>
      </c>
      <c r="G1542" s="2">
        <v>240</v>
      </c>
      <c r="H1542" s="2">
        <v>37</v>
      </c>
      <c r="I1542" s="2">
        <v>203</v>
      </c>
      <c r="J1542" s="2">
        <v>1</v>
      </c>
      <c r="K1542" s="2">
        <v>0</v>
      </c>
      <c r="L1542" s="2">
        <v>8</v>
      </c>
      <c r="M1542" s="2">
        <v>0.6</v>
      </c>
      <c r="N1542" s="2">
        <v>1</v>
      </c>
      <c r="O1542" s="2">
        <v>2.5</v>
      </c>
      <c r="P1542" s="2">
        <v>0.67400000000000004</v>
      </c>
      <c r="Q1542" s="3">
        <v>0.154</v>
      </c>
      <c r="R1542" s="4" t="str">
        <f>TRIM(tblOperations[[#This Row],[Region]])</f>
        <v>Scotland</v>
      </c>
      <c r="S1542" s="4" t="str">
        <f>TRIM(tblOperations[[#This Row],[Team]])</f>
        <v>Workplace Services</v>
      </c>
      <c r="T1542" s="4" t="str">
        <f>_xlfn.XLOOKUP(R1542,tblRegionReference[Region],tblRegionReference[Area],"Not Found")</f>
        <v>North</v>
      </c>
      <c r="U1542" s="4" t="str">
        <f>IF(tblOperations[[#This Row],[Completion_Rate]]&gt;=_xlfn.XLOOKUP("Completion Rate",tblKPITargets[KPI_Name],tblKPITargets[Target_Value]),"Met","Below Target")</f>
        <v>Below Target</v>
      </c>
      <c r="V1542" t="str">
        <f>IF(tblOperations[[#This Row],[SLA_Compliance]]&gt;=_xlfn.XLOOKUP('04_References'!$A$3,tblKPITargets[KPI_Name],tblKPITargets[Target_Value]),"Met","Below Target")</f>
        <v>Below Target</v>
      </c>
      <c r="W1542" t="str">
        <f>IF(tblOperations[[#This Row],[Quality_Pass_Rate]]&gt;=_xlfn.XLOOKUP('04_References'!$A$4,tblKPITargets[KPI_Name],tblKPITargets[Target_Value]),"Met","Below Target")</f>
        <v>Met</v>
      </c>
      <c r="X1542" t="str">
        <f>IF(tblOperations[[#This Row],[Average_Completion_Days]]&lt;=_xlfn.XLOOKUP('04_References'!$A$7,tblKPITargets[KPI_Name],tblKPITargets[Target_Value]),"Met","Below Target")</f>
        <v>Below Target</v>
      </c>
      <c r="Y1542" t="str">
        <f>IF(tblOperations[[#This Row],[Closing_Backlog]]&lt;=_xlfn.XLOOKUP('04_References'!$A$8,tblKPITargets[KPI_Name],tblKPITargets[Target_Value]),"Met","Below Target")</f>
        <v>Below Target</v>
      </c>
    </row>
    <row r="1543" spans="1:25">
      <c r="A1543" s="8" t="s">
        <v>1573</v>
      </c>
      <c r="B1543" s="9">
        <v>46094</v>
      </c>
      <c r="C1543" s="4" t="s">
        <v>18</v>
      </c>
      <c r="D1543" s="4" t="s">
        <v>21</v>
      </c>
      <c r="E1543" s="4">
        <v>0</v>
      </c>
      <c r="F1543" s="4">
        <v>51</v>
      </c>
      <c r="G1543" s="4">
        <v>51</v>
      </c>
      <c r="H1543" s="4">
        <v>50</v>
      </c>
      <c r="I1543" s="4">
        <v>1</v>
      </c>
      <c r="J1543" s="4">
        <v>0</v>
      </c>
      <c r="K1543" s="4">
        <v>0</v>
      </c>
      <c r="L1543" s="4">
        <v>1.4</v>
      </c>
      <c r="M1543" s="4">
        <v>0.94299999999999995</v>
      </c>
      <c r="N1543" s="4">
        <v>0.96899999999999997</v>
      </c>
      <c r="O1543" s="4">
        <v>4.4000000000000004</v>
      </c>
      <c r="P1543" s="4">
        <v>0.68100000000000005</v>
      </c>
      <c r="Q1543" s="5">
        <v>0.98</v>
      </c>
      <c r="R1543" s="4" t="str">
        <f>TRIM(tblOperations[[#This Row],[Region]])</f>
        <v>Scotland</v>
      </c>
      <c r="S1543" s="4" t="str">
        <f>TRIM(tblOperations[[#This Row],[Team]])</f>
        <v>Facilities Response</v>
      </c>
      <c r="T1543" s="4" t="str">
        <f>_xlfn.XLOOKUP(R1543,tblRegionReference[Region],tblRegionReference[Area],"Not Found")</f>
        <v>North</v>
      </c>
      <c r="U1543" s="4" t="str">
        <f>IF(tblOperations[[#This Row],[Completion_Rate]]&gt;=_xlfn.XLOOKUP("Completion Rate",tblKPITargets[KPI_Name],tblKPITargets[Target_Value]),"Met","Below Target")</f>
        <v>Met</v>
      </c>
      <c r="V1543" t="str">
        <f>IF(tblOperations[[#This Row],[SLA_Compliance]]&gt;=_xlfn.XLOOKUP('04_References'!$A$3,tblKPITargets[KPI_Name],tblKPITargets[Target_Value]),"Met","Below Target")</f>
        <v>Met</v>
      </c>
      <c r="W1543" t="str">
        <f>IF(tblOperations[[#This Row],[Quality_Pass_Rate]]&gt;=_xlfn.XLOOKUP('04_References'!$A$4,tblKPITargets[KPI_Name],tblKPITargets[Target_Value]),"Met","Below Target")</f>
        <v>Met</v>
      </c>
      <c r="X1543" t="str">
        <f>IF(tblOperations[[#This Row],[Average_Completion_Days]]&lt;=_xlfn.XLOOKUP('04_References'!$A$7,tblKPITargets[KPI_Name],tblKPITargets[Target_Value]),"Met","Below Target")</f>
        <v>Met</v>
      </c>
      <c r="Y1543" t="str">
        <f>IF(tblOperations[[#This Row],[Closing_Backlog]]&lt;=_xlfn.XLOOKUP('04_References'!$A$8,tblKPITargets[KPI_Name],tblKPITargets[Target_Value]),"Met","Below Target")</f>
        <v>Met</v>
      </c>
    </row>
    <row r="1544" spans="1:25">
      <c r="A1544" s="6" t="s">
        <v>1574</v>
      </c>
      <c r="B1544" s="7">
        <v>46094</v>
      </c>
      <c r="C1544" s="2" t="s">
        <v>18</v>
      </c>
      <c r="D1544" s="2" t="s">
        <v>23</v>
      </c>
      <c r="E1544" s="2">
        <v>410</v>
      </c>
      <c r="F1544" s="2">
        <v>65</v>
      </c>
      <c r="G1544" s="2">
        <v>475</v>
      </c>
      <c r="H1544" s="2">
        <v>33</v>
      </c>
      <c r="I1544" s="2">
        <v>442</v>
      </c>
      <c r="J1544" s="2">
        <v>1</v>
      </c>
      <c r="K1544" s="2">
        <v>1</v>
      </c>
      <c r="L1544" s="2">
        <v>8</v>
      </c>
      <c r="M1544" s="2">
        <v>0.6</v>
      </c>
      <c r="N1544" s="2">
        <v>0.96899999999999997</v>
      </c>
      <c r="O1544" s="2">
        <v>2.5</v>
      </c>
      <c r="P1544" s="2">
        <v>0.73799999999999999</v>
      </c>
      <c r="Q1544" s="3">
        <v>6.9000000000000006E-2</v>
      </c>
      <c r="R1544" s="4" t="str">
        <f>TRIM(tblOperations[[#This Row],[Region]])</f>
        <v>Scotland</v>
      </c>
      <c r="S1544" s="4" t="str">
        <f>TRIM(tblOperations[[#This Row],[Team]])</f>
        <v>Estates Support</v>
      </c>
      <c r="T1544" s="4" t="str">
        <f>_xlfn.XLOOKUP(R1544,tblRegionReference[Region],tblRegionReference[Area],"Not Found")</f>
        <v>North</v>
      </c>
      <c r="U1544" s="4" t="str">
        <f>IF(tblOperations[[#This Row],[Completion_Rate]]&gt;=_xlfn.XLOOKUP("Completion Rate",tblKPITargets[KPI_Name],tblKPITargets[Target_Value]),"Met","Below Target")</f>
        <v>Below Target</v>
      </c>
      <c r="V1544" t="str">
        <f>IF(tblOperations[[#This Row],[SLA_Compliance]]&gt;=_xlfn.XLOOKUP('04_References'!$A$3,tblKPITargets[KPI_Name],tblKPITargets[Target_Value]),"Met","Below Target")</f>
        <v>Below Target</v>
      </c>
      <c r="W1544" t="str">
        <f>IF(tblOperations[[#This Row],[Quality_Pass_Rate]]&gt;=_xlfn.XLOOKUP('04_References'!$A$4,tblKPITargets[KPI_Name],tblKPITargets[Target_Value]),"Met","Below Target")</f>
        <v>Met</v>
      </c>
      <c r="X1544" t="str">
        <f>IF(tblOperations[[#This Row],[Average_Completion_Days]]&lt;=_xlfn.XLOOKUP('04_References'!$A$7,tblKPITargets[KPI_Name],tblKPITargets[Target_Value]),"Met","Below Target")</f>
        <v>Below Target</v>
      </c>
      <c r="Y1544" t="str">
        <f>IF(tblOperations[[#This Row],[Closing_Backlog]]&lt;=_xlfn.XLOOKUP('04_References'!$A$8,tblKPITargets[KPI_Name],tblKPITargets[Target_Value]),"Met","Below Target")</f>
        <v>Below Target</v>
      </c>
    </row>
    <row r="1545" spans="1:25">
      <c r="A1545" s="8" t="s">
        <v>1575</v>
      </c>
      <c r="B1545" s="9">
        <v>46094</v>
      </c>
      <c r="C1545" s="4" t="s">
        <v>18</v>
      </c>
      <c r="D1545" s="4" t="s">
        <v>25</v>
      </c>
      <c r="E1545" s="4">
        <v>0</v>
      </c>
      <c r="F1545" s="4">
        <v>31</v>
      </c>
      <c r="G1545" s="4">
        <v>31</v>
      </c>
      <c r="H1545" s="4">
        <v>29</v>
      </c>
      <c r="I1545" s="4">
        <v>2</v>
      </c>
      <c r="J1545" s="4">
        <v>2</v>
      </c>
      <c r="K1545" s="4">
        <v>1</v>
      </c>
      <c r="L1545" s="4">
        <v>2.2000000000000002</v>
      </c>
      <c r="M1545" s="4">
        <v>0.85099999999999998</v>
      </c>
      <c r="N1545" s="4">
        <v>0.95699999999999996</v>
      </c>
      <c r="O1545" s="4">
        <v>4.2</v>
      </c>
      <c r="P1545" s="4">
        <v>0.65900000000000003</v>
      </c>
      <c r="Q1545" s="5">
        <v>0.93500000000000005</v>
      </c>
      <c r="R1545" s="4" t="str">
        <f>TRIM(tblOperations[[#This Row],[Region]])</f>
        <v>Scotland</v>
      </c>
      <c r="S1545" s="4" t="str">
        <f>TRIM(tblOperations[[#This Row],[Team]])</f>
        <v>Workplace Projects</v>
      </c>
      <c r="T1545" s="4" t="str">
        <f>_xlfn.XLOOKUP(R1545,tblRegionReference[Region],tblRegionReference[Area],"Not Found")</f>
        <v>North</v>
      </c>
      <c r="U1545" s="4" t="str">
        <f>IF(tblOperations[[#This Row],[Completion_Rate]]&gt;=_xlfn.XLOOKUP("Completion Rate",tblKPITargets[KPI_Name],tblKPITargets[Target_Value]),"Met","Below Target")</f>
        <v>Below Target</v>
      </c>
      <c r="V1545" t="str">
        <f>IF(tblOperations[[#This Row],[SLA_Compliance]]&gt;=_xlfn.XLOOKUP('04_References'!$A$3,tblKPITargets[KPI_Name],tblKPITargets[Target_Value]),"Met","Below Target")</f>
        <v>Below Target</v>
      </c>
      <c r="W1545" t="str">
        <f>IF(tblOperations[[#This Row],[Quality_Pass_Rate]]&gt;=_xlfn.XLOOKUP('04_References'!$A$4,tblKPITargets[KPI_Name],tblKPITargets[Target_Value]),"Met","Below Target")</f>
        <v>Met</v>
      </c>
      <c r="X1545" t="str">
        <f>IF(tblOperations[[#This Row],[Average_Completion_Days]]&lt;=_xlfn.XLOOKUP('04_References'!$A$7,tblKPITargets[KPI_Name],tblKPITargets[Target_Value]),"Met","Below Target")</f>
        <v>Met</v>
      </c>
      <c r="Y1545" t="str">
        <f>IF(tblOperations[[#This Row],[Closing_Backlog]]&lt;=_xlfn.XLOOKUP('04_References'!$A$8,tblKPITargets[KPI_Name],tblKPITargets[Target_Value]),"Met","Below Target")</f>
        <v>Met</v>
      </c>
    </row>
    <row r="1546" spans="1:25">
      <c r="A1546" s="6" t="s">
        <v>1576</v>
      </c>
      <c r="B1546" s="7">
        <v>46094</v>
      </c>
      <c r="C1546" s="2" t="s">
        <v>27</v>
      </c>
      <c r="D1546" s="2" t="s">
        <v>19</v>
      </c>
      <c r="E1546" s="2">
        <v>0</v>
      </c>
      <c r="F1546" s="2">
        <v>51</v>
      </c>
      <c r="G1546" s="2">
        <v>51</v>
      </c>
      <c r="H1546" s="2">
        <v>51</v>
      </c>
      <c r="I1546" s="2">
        <v>0</v>
      </c>
      <c r="J1546" s="2">
        <v>0</v>
      </c>
      <c r="K1546" s="2">
        <v>0</v>
      </c>
      <c r="L1546" s="2">
        <v>1.2</v>
      </c>
      <c r="M1546" s="2">
        <v>0.95799999999999996</v>
      </c>
      <c r="N1546" s="2">
        <v>0.95699999999999996</v>
      </c>
      <c r="O1546" s="2">
        <v>4.5</v>
      </c>
      <c r="P1546" s="2">
        <v>0.79600000000000004</v>
      </c>
      <c r="Q1546" s="3">
        <v>1</v>
      </c>
      <c r="R1546" s="4" t="str">
        <f>TRIM(tblOperations[[#This Row],[Region]])</f>
        <v>North East</v>
      </c>
      <c r="S1546" s="4" t="str">
        <f>TRIM(tblOperations[[#This Row],[Team]])</f>
        <v>Workplace Services</v>
      </c>
      <c r="T1546" s="4" t="str">
        <f>_xlfn.XLOOKUP(R1546,tblRegionReference[Region],tblRegionReference[Area],"Not Found")</f>
        <v>North</v>
      </c>
      <c r="U1546" s="4" t="str">
        <f>IF(tblOperations[[#This Row],[Completion_Rate]]&gt;=_xlfn.XLOOKUP("Completion Rate",tblKPITargets[KPI_Name],tblKPITargets[Target_Value]),"Met","Below Target")</f>
        <v>Met</v>
      </c>
      <c r="V1546" t="str">
        <f>IF(tblOperations[[#This Row],[SLA_Compliance]]&gt;=_xlfn.XLOOKUP('04_References'!$A$3,tblKPITargets[KPI_Name],tblKPITargets[Target_Value]),"Met","Below Target")</f>
        <v>Met</v>
      </c>
      <c r="W1546" t="str">
        <f>IF(tblOperations[[#This Row],[Quality_Pass_Rate]]&gt;=_xlfn.XLOOKUP('04_References'!$A$4,tblKPITargets[KPI_Name],tblKPITargets[Target_Value]),"Met","Below Target")</f>
        <v>Met</v>
      </c>
      <c r="X1546" t="str">
        <f>IF(tblOperations[[#This Row],[Average_Completion_Days]]&lt;=_xlfn.XLOOKUP('04_References'!$A$7,tblKPITargets[KPI_Name],tblKPITargets[Target_Value]),"Met","Below Target")</f>
        <v>Met</v>
      </c>
      <c r="Y1546" t="str">
        <f>IF(tblOperations[[#This Row],[Closing_Backlog]]&lt;=_xlfn.XLOOKUP('04_References'!$A$8,tblKPITargets[KPI_Name],tblKPITargets[Target_Value]),"Met","Below Target")</f>
        <v>Met</v>
      </c>
    </row>
    <row r="1547" spans="1:25">
      <c r="A1547" s="8" t="s">
        <v>1577</v>
      </c>
      <c r="B1547" s="9">
        <v>46094</v>
      </c>
      <c r="C1547" s="4" t="s">
        <v>27</v>
      </c>
      <c r="D1547" s="4" t="s">
        <v>21</v>
      </c>
      <c r="E1547" s="4">
        <v>0</v>
      </c>
      <c r="F1547" s="4">
        <v>40</v>
      </c>
      <c r="G1547" s="4">
        <v>40</v>
      </c>
      <c r="H1547" s="4">
        <v>40</v>
      </c>
      <c r="I1547" s="4">
        <v>0</v>
      </c>
      <c r="J1547" s="4">
        <v>0</v>
      </c>
      <c r="K1547" s="4">
        <v>0</v>
      </c>
      <c r="L1547" s="4">
        <v>1.9</v>
      </c>
      <c r="M1547" s="4">
        <v>0.97</v>
      </c>
      <c r="N1547" s="4">
        <v>0.97899999999999998</v>
      </c>
      <c r="O1547" s="4">
        <v>4.7</v>
      </c>
      <c r="P1547" s="4">
        <v>0.68100000000000005</v>
      </c>
      <c r="Q1547" s="5">
        <v>1</v>
      </c>
      <c r="R1547" s="4" t="str">
        <f>TRIM(tblOperations[[#This Row],[Region]])</f>
        <v>North East</v>
      </c>
      <c r="S1547" s="4" t="str">
        <f>TRIM(tblOperations[[#This Row],[Team]])</f>
        <v>Facilities Response</v>
      </c>
      <c r="T1547" s="4" t="str">
        <f>_xlfn.XLOOKUP(R1547,tblRegionReference[Region],tblRegionReference[Area],"Not Found")</f>
        <v>North</v>
      </c>
      <c r="U1547" s="4" t="str">
        <f>IF(tblOperations[[#This Row],[Completion_Rate]]&gt;=_xlfn.XLOOKUP("Completion Rate",tblKPITargets[KPI_Name],tblKPITargets[Target_Value]),"Met","Below Target")</f>
        <v>Met</v>
      </c>
      <c r="V1547" t="str">
        <f>IF(tblOperations[[#This Row],[SLA_Compliance]]&gt;=_xlfn.XLOOKUP('04_References'!$A$3,tblKPITargets[KPI_Name],tblKPITargets[Target_Value]),"Met","Below Target")</f>
        <v>Met</v>
      </c>
      <c r="W1547" t="str">
        <f>IF(tblOperations[[#This Row],[Quality_Pass_Rate]]&gt;=_xlfn.XLOOKUP('04_References'!$A$4,tblKPITargets[KPI_Name],tblKPITargets[Target_Value]),"Met","Below Target")</f>
        <v>Met</v>
      </c>
      <c r="X1547" t="str">
        <f>IF(tblOperations[[#This Row],[Average_Completion_Days]]&lt;=_xlfn.XLOOKUP('04_References'!$A$7,tblKPITargets[KPI_Name],tblKPITargets[Target_Value]),"Met","Below Target")</f>
        <v>Met</v>
      </c>
      <c r="Y1547" t="str">
        <f>IF(tblOperations[[#This Row],[Closing_Backlog]]&lt;=_xlfn.XLOOKUP('04_References'!$A$8,tblKPITargets[KPI_Name],tblKPITargets[Target_Value]),"Met","Below Target")</f>
        <v>Met</v>
      </c>
    </row>
    <row r="1548" spans="1:25">
      <c r="A1548" s="6" t="s">
        <v>1578</v>
      </c>
      <c r="B1548" s="7">
        <v>46094</v>
      </c>
      <c r="C1548" s="2" t="s">
        <v>27</v>
      </c>
      <c r="D1548" s="2" t="s">
        <v>23</v>
      </c>
      <c r="E1548" s="2">
        <v>1007</v>
      </c>
      <c r="F1548" s="2">
        <v>38</v>
      </c>
      <c r="G1548" s="2">
        <v>1045</v>
      </c>
      <c r="H1548" s="2">
        <v>21</v>
      </c>
      <c r="I1548" s="2">
        <v>1024</v>
      </c>
      <c r="J1548" s="2">
        <v>0</v>
      </c>
      <c r="K1548" s="2">
        <v>0</v>
      </c>
      <c r="L1548" s="2">
        <v>8</v>
      </c>
      <c r="M1548" s="2">
        <v>0.6</v>
      </c>
      <c r="N1548" s="2">
        <v>0.97399999999999998</v>
      </c>
      <c r="O1548" s="2">
        <v>2.5</v>
      </c>
      <c r="P1548" s="2">
        <v>0.67200000000000004</v>
      </c>
      <c r="Q1548" s="3">
        <v>0.02</v>
      </c>
      <c r="R1548" s="4" t="str">
        <f>TRIM(tblOperations[[#This Row],[Region]])</f>
        <v>North East</v>
      </c>
      <c r="S1548" s="4" t="str">
        <f>TRIM(tblOperations[[#This Row],[Team]])</f>
        <v>Estates Support</v>
      </c>
      <c r="T1548" s="4" t="str">
        <f>_xlfn.XLOOKUP(R1548,tblRegionReference[Region],tblRegionReference[Area],"Not Found")</f>
        <v>North</v>
      </c>
      <c r="U1548" s="4" t="str">
        <f>IF(tblOperations[[#This Row],[Completion_Rate]]&gt;=_xlfn.XLOOKUP("Completion Rate",tblKPITargets[KPI_Name],tblKPITargets[Target_Value]),"Met","Below Target")</f>
        <v>Below Target</v>
      </c>
      <c r="V1548" t="str">
        <f>IF(tblOperations[[#This Row],[SLA_Compliance]]&gt;=_xlfn.XLOOKUP('04_References'!$A$3,tblKPITargets[KPI_Name],tblKPITargets[Target_Value]),"Met","Below Target")</f>
        <v>Below Target</v>
      </c>
      <c r="W1548" t="str">
        <f>IF(tblOperations[[#This Row],[Quality_Pass_Rate]]&gt;=_xlfn.XLOOKUP('04_References'!$A$4,tblKPITargets[KPI_Name],tblKPITargets[Target_Value]),"Met","Below Target")</f>
        <v>Met</v>
      </c>
      <c r="X1548" t="str">
        <f>IF(tblOperations[[#This Row],[Average_Completion_Days]]&lt;=_xlfn.XLOOKUP('04_References'!$A$7,tblKPITargets[KPI_Name],tblKPITargets[Target_Value]),"Met","Below Target")</f>
        <v>Below Target</v>
      </c>
      <c r="Y1548" t="str">
        <f>IF(tblOperations[[#This Row],[Closing_Backlog]]&lt;=_xlfn.XLOOKUP('04_References'!$A$8,tblKPITargets[KPI_Name],tblKPITargets[Target_Value]),"Met","Below Target")</f>
        <v>Below Target</v>
      </c>
    </row>
    <row r="1549" spans="1:25">
      <c r="A1549" s="8" t="s">
        <v>1579</v>
      </c>
      <c r="B1549" s="9">
        <v>46094</v>
      </c>
      <c r="C1549" s="4" t="s">
        <v>27</v>
      </c>
      <c r="D1549" s="4" t="s">
        <v>25</v>
      </c>
      <c r="E1549" s="4">
        <v>39</v>
      </c>
      <c r="F1549" s="4">
        <v>30</v>
      </c>
      <c r="G1549" s="4">
        <v>69</v>
      </c>
      <c r="H1549" s="4">
        <v>32</v>
      </c>
      <c r="I1549" s="4">
        <v>37</v>
      </c>
      <c r="J1549" s="4">
        <v>0</v>
      </c>
      <c r="K1549" s="4">
        <v>0</v>
      </c>
      <c r="L1549" s="4">
        <v>4.5999999999999996</v>
      </c>
      <c r="M1549" s="4">
        <v>0.76500000000000001</v>
      </c>
      <c r="N1549" s="4">
        <v>0.98399999999999999</v>
      </c>
      <c r="O1549" s="4">
        <v>3.1</v>
      </c>
      <c r="P1549" s="4">
        <v>0.73199999999999998</v>
      </c>
      <c r="Q1549" s="5">
        <v>0.46400000000000002</v>
      </c>
      <c r="R1549" s="4" t="str">
        <f>TRIM(tblOperations[[#This Row],[Region]])</f>
        <v>North East</v>
      </c>
      <c r="S1549" s="4" t="str">
        <f>TRIM(tblOperations[[#This Row],[Team]])</f>
        <v>Workplace Projects</v>
      </c>
      <c r="T1549" s="4" t="str">
        <f>_xlfn.XLOOKUP(R1549,tblRegionReference[Region],tblRegionReference[Area],"Not Found")</f>
        <v>North</v>
      </c>
      <c r="U1549" s="4" t="str">
        <f>IF(tblOperations[[#This Row],[Completion_Rate]]&gt;=_xlfn.XLOOKUP("Completion Rate",tblKPITargets[KPI_Name],tblKPITargets[Target_Value]),"Met","Below Target")</f>
        <v>Below Target</v>
      </c>
      <c r="V1549" t="str">
        <f>IF(tblOperations[[#This Row],[SLA_Compliance]]&gt;=_xlfn.XLOOKUP('04_References'!$A$3,tblKPITargets[KPI_Name],tblKPITargets[Target_Value]),"Met","Below Target")</f>
        <v>Below Target</v>
      </c>
      <c r="W1549" t="str">
        <f>IF(tblOperations[[#This Row],[Quality_Pass_Rate]]&gt;=_xlfn.XLOOKUP('04_References'!$A$4,tblKPITargets[KPI_Name],tblKPITargets[Target_Value]),"Met","Below Target")</f>
        <v>Met</v>
      </c>
      <c r="X1549" t="str">
        <f>IF(tblOperations[[#This Row],[Average_Completion_Days]]&lt;=_xlfn.XLOOKUP('04_References'!$A$7,tblKPITargets[KPI_Name],tblKPITargets[Target_Value]),"Met","Below Target")</f>
        <v>Below Target</v>
      </c>
      <c r="Y1549" t="str">
        <f>IF(tblOperations[[#This Row],[Closing_Backlog]]&lt;=_xlfn.XLOOKUP('04_References'!$A$8,tblKPITargets[KPI_Name],tblKPITargets[Target_Value]),"Met","Below Target")</f>
        <v>Below Target</v>
      </c>
    </row>
    <row r="1550" spans="1:25">
      <c r="A1550" s="6" t="s">
        <v>1580</v>
      </c>
      <c r="B1550" s="7">
        <v>46094</v>
      </c>
      <c r="C1550" s="2" t="s">
        <v>32</v>
      </c>
      <c r="D1550" s="2" t="s">
        <v>19</v>
      </c>
      <c r="E1550" s="2">
        <v>455</v>
      </c>
      <c r="F1550" s="2">
        <v>38</v>
      </c>
      <c r="G1550" s="2">
        <v>493</v>
      </c>
      <c r="H1550" s="2">
        <v>34</v>
      </c>
      <c r="I1550" s="2">
        <v>459</v>
      </c>
      <c r="J1550" s="2">
        <v>0</v>
      </c>
      <c r="K1550" s="2">
        <v>0</v>
      </c>
      <c r="L1550" s="2">
        <v>8</v>
      </c>
      <c r="M1550" s="2">
        <v>0.6</v>
      </c>
      <c r="N1550" s="2">
        <v>0.97899999999999998</v>
      </c>
      <c r="O1550" s="2">
        <v>2.5</v>
      </c>
      <c r="P1550" s="2">
        <v>0.81899999999999995</v>
      </c>
      <c r="Q1550" s="3">
        <v>6.9000000000000006E-2</v>
      </c>
      <c r="R1550" s="4" t="str">
        <f>TRIM(tblOperations[[#This Row],[Region]])</f>
        <v>North West</v>
      </c>
      <c r="S1550" s="4" t="str">
        <f>TRIM(tblOperations[[#This Row],[Team]])</f>
        <v>Workplace Services</v>
      </c>
      <c r="T1550" s="4" t="str">
        <f>_xlfn.XLOOKUP(R1550,tblRegionReference[Region],tblRegionReference[Area],"Not Found")</f>
        <v>North</v>
      </c>
      <c r="U1550" s="4" t="str">
        <f>IF(tblOperations[[#This Row],[Completion_Rate]]&gt;=_xlfn.XLOOKUP("Completion Rate",tblKPITargets[KPI_Name],tblKPITargets[Target_Value]),"Met","Below Target")</f>
        <v>Below Target</v>
      </c>
      <c r="V1550" t="str">
        <f>IF(tblOperations[[#This Row],[SLA_Compliance]]&gt;=_xlfn.XLOOKUP('04_References'!$A$3,tblKPITargets[KPI_Name],tblKPITargets[Target_Value]),"Met","Below Target")</f>
        <v>Below Target</v>
      </c>
      <c r="W1550" t="str">
        <f>IF(tblOperations[[#This Row],[Quality_Pass_Rate]]&gt;=_xlfn.XLOOKUP('04_References'!$A$4,tblKPITargets[KPI_Name],tblKPITargets[Target_Value]),"Met","Below Target")</f>
        <v>Met</v>
      </c>
      <c r="X1550" t="str">
        <f>IF(tblOperations[[#This Row],[Average_Completion_Days]]&lt;=_xlfn.XLOOKUP('04_References'!$A$7,tblKPITargets[KPI_Name],tblKPITargets[Target_Value]),"Met","Below Target")</f>
        <v>Below Target</v>
      </c>
      <c r="Y1550" t="str">
        <f>IF(tblOperations[[#This Row],[Closing_Backlog]]&lt;=_xlfn.XLOOKUP('04_References'!$A$8,tblKPITargets[KPI_Name],tblKPITargets[Target_Value]),"Met","Below Target")</f>
        <v>Below Target</v>
      </c>
    </row>
    <row r="1551" spans="1:25">
      <c r="A1551" s="8" t="s">
        <v>1581</v>
      </c>
      <c r="B1551" s="9">
        <v>46094</v>
      </c>
      <c r="C1551" s="4" t="s">
        <v>32</v>
      </c>
      <c r="D1551" s="4" t="s">
        <v>21</v>
      </c>
      <c r="E1551" s="4">
        <v>1066</v>
      </c>
      <c r="F1551" s="4">
        <v>46</v>
      </c>
      <c r="G1551" s="4">
        <v>1112</v>
      </c>
      <c r="H1551" s="4">
        <v>20</v>
      </c>
      <c r="I1551" s="4">
        <v>1092</v>
      </c>
      <c r="J1551" s="4">
        <v>0</v>
      </c>
      <c r="K1551" s="4">
        <v>0</v>
      </c>
      <c r="L1551" s="4">
        <v>8</v>
      </c>
      <c r="M1551" s="4">
        <v>0.6</v>
      </c>
      <c r="N1551" s="4">
        <v>0.97399999999999998</v>
      </c>
      <c r="O1551" s="4">
        <v>2.5</v>
      </c>
      <c r="P1551" s="4">
        <v>0.73699999999999999</v>
      </c>
      <c r="Q1551" s="5">
        <v>1.7999999999999999E-2</v>
      </c>
      <c r="R1551" s="4" t="str">
        <f>TRIM(tblOperations[[#This Row],[Region]])</f>
        <v>North West</v>
      </c>
      <c r="S1551" s="4" t="str">
        <f>TRIM(tblOperations[[#This Row],[Team]])</f>
        <v>Facilities Response</v>
      </c>
      <c r="T1551" s="4" t="str">
        <f>_xlfn.XLOOKUP(R1551,tblRegionReference[Region],tblRegionReference[Area],"Not Found")</f>
        <v>North</v>
      </c>
      <c r="U1551" s="4" t="str">
        <f>IF(tblOperations[[#This Row],[Completion_Rate]]&gt;=_xlfn.XLOOKUP("Completion Rate",tblKPITargets[KPI_Name],tblKPITargets[Target_Value]),"Met","Below Target")</f>
        <v>Below Target</v>
      </c>
      <c r="V1551" t="str">
        <f>IF(tblOperations[[#This Row],[SLA_Compliance]]&gt;=_xlfn.XLOOKUP('04_References'!$A$3,tblKPITargets[KPI_Name],tblKPITargets[Target_Value]),"Met","Below Target")</f>
        <v>Below Target</v>
      </c>
      <c r="W1551" t="str">
        <f>IF(tblOperations[[#This Row],[Quality_Pass_Rate]]&gt;=_xlfn.XLOOKUP('04_References'!$A$4,tblKPITargets[KPI_Name],tblKPITargets[Target_Value]),"Met","Below Target")</f>
        <v>Met</v>
      </c>
      <c r="X1551" t="str">
        <f>IF(tblOperations[[#This Row],[Average_Completion_Days]]&lt;=_xlfn.XLOOKUP('04_References'!$A$7,tblKPITargets[KPI_Name],tblKPITargets[Target_Value]),"Met","Below Target")</f>
        <v>Below Target</v>
      </c>
      <c r="Y1551" t="str">
        <f>IF(tblOperations[[#This Row],[Closing_Backlog]]&lt;=_xlfn.XLOOKUP('04_References'!$A$8,tblKPITargets[KPI_Name],tblKPITargets[Target_Value]),"Met","Below Target")</f>
        <v>Below Target</v>
      </c>
    </row>
    <row r="1552" spans="1:25">
      <c r="A1552" s="6" t="s">
        <v>1582</v>
      </c>
      <c r="B1552" s="7">
        <v>46094</v>
      </c>
      <c r="C1552" s="2" t="s">
        <v>32</v>
      </c>
      <c r="D1552" s="2" t="s">
        <v>23</v>
      </c>
      <c r="E1552" s="2">
        <v>1191</v>
      </c>
      <c r="F1552" s="2">
        <v>44</v>
      </c>
      <c r="G1552" s="2">
        <v>1235</v>
      </c>
      <c r="H1552" s="2">
        <v>21</v>
      </c>
      <c r="I1552" s="2">
        <v>1214</v>
      </c>
      <c r="J1552" s="2">
        <v>0</v>
      </c>
      <c r="K1552" s="2">
        <v>0</v>
      </c>
      <c r="L1552" s="2">
        <v>8</v>
      </c>
      <c r="M1552" s="2">
        <v>0.6</v>
      </c>
      <c r="N1552" s="2">
        <v>0.97899999999999998</v>
      </c>
      <c r="O1552" s="2">
        <v>2.5</v>
      </c>
      <c r="P1552" s="2">
        <v>0.64500000000000002</v>
      </c>
      <c r="Q1552" s="3">
        <v>1.7000000000000001E-2</v>
      </c>
      <c r="R1552" s="4" t="str">
        <f>TRIM(tblOperations[[#This Row],[Region]])</f>
        <v>North West</v>
      </c>
      <c r="S1552" s="4" t="str">
        <f>TRIM(tblOperations[[#This Row],[Team]])</f>
        <v>Estates Support</v>
      </c>
      <c r="T1552" s="4" t="str">
        <f>_xlfn.XLOOKUP(R1552,tblRegionReference[Region],tblRegionReference[Area],"Not Found")</f>
        <v>North</v>
      </c>
      <c r="U1552" s="4" t="str">
        <f>IF(tblOperations[[#This Row],[Completion_Rate]]&gt;=_xlfn.XLOOKUP("Completion Rate",tblKPITargets[KPI_Name],tblKPITargets[Target_Value]),"Met","Below Target")</f>
        <v>Below Target</v>
      </c>
      <c r="V1552" t="str">
        <f>IF(tblOperations[[#This Row],[SLA_Compliance]]&gt;=_xlfn.XLOOKUP('04_References'!$A$3,tblKPITargets[KPI_Name],tblKPITargets[Target_Value]),"Met","Below Target")</f>
        <v>Below Target</v>
      </c>
      <c r="W1552" t="str">
        <f>IF(tblOperations[[#This Row],[Quality_Pass_Rate]]&gt;=_xlfn.XLOOKUP('04_References'!$A$4,tblKPITargets[KPI_Name],tblKPITargets[Target_Value]),"Met","Below Target")</f>
        <v>Met</v>
      </c>
      <c r="X1552" t="str">
        <f>IF(tblOperations[[#This Row],[Average_Completion_Days]]&lt;=_xlfn.XLOOKUP('04_References'!$A$7,tblKPITargets[KPI_Name],tblKPITargets[Target_Value]),"Met","Below Target")</f>
        <v>Below Target</v>
      </c>
      <c r="Y1552" t="str">
        <f>IF(tblOperations[[#This Row],[Closing_Backlog]]&lt;=_xlfn.XLOOKUP('04_References'!$A$8,tblKPITargets[KPI_Name],tblKPITargets[Target_Value]),"Met","Below Target")</f>
        <v>Below Target</v>
      </c>
    </row>
    <row r="1553" spans="1:25">
      <c r="A1553" s="8" t="s">
        <v>1583</v>
      </c>
      <c r="B1553" s="9">
        <v>46094</v>
      </c>
      <c r="C1553" s="4" t="s">
        <v>32</v>
      </c>
      <c r="D1553" s="4" t="s">
        <v>25</v>
      </c>
      <c r="E1553" s="4">
        <v>0</v>
      </c>
      <c r="F1553" s="4">
        <v>33</v>
      </c>
      <c r="G1553" s="4">
        <v>33</v>
      </c>
      <c r="H1553" s="4">
        <v>33</v>
      </c>
      <c r="I1553" s="4">
        <v>0</v>
      </c>
      <c r="J1553" s="4">
        <v>0</v>
      </c>
      <c r="K1553" s="4">
        <v>0</v>
      </c>
      <c r="L1553" s="4">
        <v>1.5</v>
      </c>
      <c r="M1553" s="4">
        <v>0.96399999999999997</v>
      </c>
      <c r="N1553" s="4">
        <v>0.96</v>
      </c>
      <c r="O1553" s="4">
        <v>4.5999999999999996</v>
      </c>
      <c r="P1553" s="4">
        <v>0.752</v>
      </c>
      <c r="Q1553" s="5">
        <v>1</v>
      </c>
      <c r="R1553" s="4" t="str">
        <f>TRIM(tblOperations[[#This Row],[Region]])</f>
        <v>North West</v>
      </c>
      <c r="S1553" s="4" t="str">
        <f>TRIM(tblOperations[[#This Row],[Team]])</f>
        <v>Workplace Projects</v>
      </c>
      <c r="T1553" s="4" t="str">
        <f>_xlfn.XLOOKUP(R1553,tblRegionReference[Region],tblRegionReference[Area],"Not Found")</f>
        <v>North</v>
      </c>
      <c r="U1553" s="4" t="str">
        <f>IF(tblOperations[[#This Row],[Completion_Rate]]&gt;=_xlfn.XLOOKUP("Completion Rate",tblKPITargets[KPI_Name],tblKPITargets[Target_Value]),"Met","Below Target")</f>
        <v>Met</v>
      </c>
      <c r="V1553" t="str">
        <f>IF(tblOperations[[#This Row],[SLA_Compliance]]&gt;=_xlfn.XLOOKUP('04_References'!$A$3,tblKPITargets[KPI_Name],tblKPITargets[Target_Value]),"Met","Below Target")</f>
        <v>Met</v>
      </c>
      <c r="W1553" t="str">
        <f>IF(tblOperations[[#This Row],[Quality_Pass_Rate]]&gt;=_xlfn.XLOOKUP('04_References'!$A$4,tblKPITargets[KPI_Name],tblKPITargets[Target_Value]),"Met","Below Target")</f>
        <v>Met</v>
      </c>
      <c r="X1553" t="str">
        <f>IF(tblOperations[[#This Row],[Average_Completion_Days]]&lt;=_xlfn.XLOOKUP('04_References'!$A$7,tblKPITargets[KPI_Name],tblKPITargets[Target_Value]),"Met","Below Target")</f>
        <v>Met</v>
      </c>
      <c r="Y1553" t="str">
        <f>IF(tblOperations[[#This Row],[Closing_Backlog]]&lt;=_xlfn.XLOOKUP('04_References'!$A$8,tblKPITargets[KPI_Name],tblKPITargets[Target_Value]),"Met","Below Target")</f>
        <v>Met</v>
      </c>
    </row>
    <row r="1554" spans="1:25">
      <c r="A1554" s="6" t="s">
        <v>1584</v>
      </c>
      <c r="B1554" s="7">
        <v>46094</v>
      </c>
      <c r="C1554" s="2" t="s">
        <v>37</v>
      </c>
      <c r="D1554" s="2" t="s">
        <v>19</v>
      </c>
      <c r="E1554" s="2">
        <v>0</v>
      </c>
      <c r="F1554" s="2">
        <v>33</v>
      </c>
      <c r="G1554" s="2">
        <v>33</v>
      </c>
      <c r="H1554" s="2">
        <v>33</v>
      </c>
      <c r="I1554" s="2">
        <v>0</v>
      </c>
      <c r="J1554" s="2">
        <v>0</v>
      </c>
      <c r="K1554" s="2">
        <v>0</v>
      </c>
      <c r="L1554" s="2">
        <v>1.5</v>
      </c>
      <c r="M1554" s="2">
        <v>0.99199999999999999</v>
      </c>
      <c r="N1554" s="2">
        <v>1</v>
      </c>
      <c r="O1554" s="2">
        <v>4.5</v>
      </c>
      <c r="P1554" s="2">
        <v>0.747</v>
      </c>
      <c r="Q1554" s="3">
        <v>1</v>
      </c>
      <c r="R1554" s="4" t="str">
        <f>TRIM(tblOperations[[#This Row],[Region]])</f>
        <v>Midlands</v>
      </c>
      <c r="S1554" s="4" t="str">
        <f>TRIM(tblOperations[[#This Row],[Team]])</f>
        <v>Workplace Services</v>
      </c>
      <c r="T1554" s="4" t="str">
        <f>_xlfn.XLOOKUP(R1554,tblRegionReference[Region],tblRegionReference[Area],"Not Found")</f>
        <v>Central</v>
      </c>
      <c r="U1554" s="4" t="str">
        <f>IF(tblOperations[[#This Row],[Completion_Rate]]&gt;=_xlfn.XLOOKUP("Completion Rate",tblKPITargets[KPI_Name],tblKPITargets[Target_Value]),"Met","Below Target")</f>
        <v>Met</v>
      </c>
      <c r="V1554" t="str">
        <f>IF(tblOperations[[#This Row],[SLA_Compliance]]&gt;=_xlfn.XLOOKUP('04_References'!$A$3,tblKPITargets[KPI_Name],tblKPITargets[Target_Value]),"Met","Below Target")</f>
        <v>Met</v>
      </c>
      <c r="W1554" t="str">
        <f>IF(tblOperations[[#This Row],[Quality_Pass_Rate]]&gt;=_xlfn.XLOOKUP('04_References'!$A$4,tblKPITargets[KPI_Name],tblKPITargets[Target_Value]),"Met","Below Target")</f>
        <v>Met</v>
      </c>
      <c r="X1554" t="str">
        <f>IF(tblOperations[[#This Row],[Average_Completion_Days]]&lt;=_xlfn.XLOOKUP('04_References'!$A$7,tblKPITargets[KPI_Name],tblKPITargets[Target_Value]),"Met","Below Target")</f>
        <v>Met</v>
      </c>
      <c r="Y1554" t="str">
        <f>IF(tblOperations[[#This Row],[Closing_Backlog]]&lt;=_xlfn.XLOOKUP('04_References'!$A$8,tblKPITargets[KPI_Name],tblKPITargets[Target_Value]),"Met","Below Target")</f>
        <v>Met</v>
      </c>
    </row>
    <row r="1555" spans="1:25">
      <c r="A1555" s="8" t="s">
        <v>1585</v>
      </c>
      <c r="B1555" s="9">
        <v>46094</v>
      </c>
      <c r="C1555" s="4" t="s">
        <v>37</v>
      </c>
      <c r="D1555" s="4" t="s">
        <v>21</v>
      </c>
      <c r="E1555" s="4">
        <v>537</v>
      </c>
      <c r="F1555" s="4">
        <v>42</v>
      </c>
      <c r="G1555" s="4">
        <v>579</v>
      </c>
      <c r="H1555" s="4">
        <v>33</v>
      </c>
      <c r="I1555" s="4">
        <v>546</v>
      </c>
      <c r="J1555" s="4">
        <v>0</v>
      </c>
      <c r="K1555" s="4">
        <v>0</v>
      </c>
      <c r="L1555" s="4">
        <v>8</v>
      </c>
      <c r="M1555" s="4">
        <v>0.6</v>
      </c>
      <c r="N1555" s="4">
        <v>0.98499999999999999</v>
      </c>
      <c r="O1555" s="4">
        <v>2.5</v>
      </c>
      <c r="P1555" s="4">
        <v>0.75600000000000001</v>
      </c>
      <c r="Q1555" s="5">
        <v>5.7000000000000002E-2</v>
      </c>
      <c r="R1555" s="4" t="str">
        <f>TRIM(tblOperations[[#This Row],[Region]])</f>
        <v>Midlands</v>
      </c>
      <c r="S1555" s="4" t="str">
        <f>TRIM(tblOperations[[#This Row],[Team]])</f>
        <v>Facilities Response</v>
      </c>
      <c r="T1555" s="4" t="str">
        <f>_xlfn.XLOOKUP(R1555,tblRegionReference[Region],tblRegionReference[Area],"Not Found")</f>
        <v>Central</v>
      </c>
      <c r="U1555" s="4" t="str">
        <f>IF(tblOperations[[#This Row],[Completion_Rate]]&gt;=_xlfn.XLOOKUP("Completion Rate",tblKPITargets[KPI_Name],tblKPITargets[Target_Value]),"Met","Below Target")</f>
        <v>Below Target</v>
      </c>
      <c r="V1555" t="str">
        <f>IF(tblOperations[[#This Row],[SLA_Compliance]]&gt;=_xlfn.XLOOKUP('04_References'!$A$3,tblKPITargets[KPI_Name],tblKPITargets[Target_Value]),"Met","Below Target")</f>
        <v>Below Target</v>
      </c>
      <c r="W1555" t="str">
        <f>IF(tblOperations[[#This Row],[Quality_Pass_Rate]]&gt;=_xlfn.XLOOKUP('04_References'!$A$4,tblKPITargets[KPI_Name],tblKPITargets[Target_Value]),"Met","Below Target")</f>
        <v>Met</v>
      </c>
      <c r="X1555" t="str">
        <f>IF(tblOperations[[#This Row],[Average_Completion_Days]]&lt;=_xlfn.XLOOKUP('04_References'!$A$7,tblKPITargets[KPI_Name],tblKPITargets[Target_Value]),"Met","Below Target")</f>
        <v>Below Target</v>
      </c>
      <c r="Y1555" t="str">
        <f>IF(tblOperations[[#This Row],[Closing_Backlog]]&lt;=_xlfn.XLOOKUP('04_References'!$A$8,tblKPITargets[KPI_Name],tblKPITargets[Target_Value]),"Met","Below Target")</f>
        <v>Below Target</v>
      </c>
    </row>
    <row r="1556" spans="1:25">
      <c r="A1556" s="6" t="s">
        <v>1586</v>
      </c>
      <c r="B1556" s="7">
        <v>46094</v>
      </c>
      <c r="C1556" s="2" t="s">
        <v>37</v>
      </c>
      <c r="D1556" s="2" t="s">
        <v>23</v>
      </c>
      <c r="E1556" s="2">
        <v>353</v>
      </c>
      <c r="F1556" s="2">
        <v>29</v>
      </c>
      <c r="G1556" s="2">
        <v>382</v>
      </c>
      <c r="H1556" s="2">
        <v>37</v>
      </c>
      <c r="I1556" s="2">
        <v>345</v>
      </c>
      <c r="J1556" s="2">
        <v>0</v>
      </c>
      <c r="K1556" s="2">
        <v>0</v>
      </c>
      <c r="L1556" s="2">
        <v>8</v>
      </c>
      <c r="M1556" s="2">
        <v>0.6</v>
      </c>
      <c r="N1556" s="2">
        <v>0.97899999999999998</v>
      </c>
      <c r="O1556" s="2">
        <v>2.5</v>
      </c>
      <c r="P1556" s="2">
        <v>0.65400000000000003</v>
      </c>
      <c r="Q1556" s="3">
        <v>9.7000000000000003E-2</v>
      </c>
      <c r="R1556" s="4" t="str">
        <f>TRIM(tblOperations[[#This Row],[Region]])</f>
        <v>Midlands</v>
      </c>
      <c r="S1556" s="4" t="str">
        <f>TRIM(tblOperations[[#This Row],[Team]])</f>
        <v>Estates Support</v>
      </c>
      <c r="T1556" s="4" t="str">
        <f>_xlfn.XLOOKUP(R1556,tblRegionReference[Region],tblRegionReference[Area],"Not Found")</f>
        <v>Central</v>
      </c>
      <c r="U1556" s="4" t="str">
        <f>IF(tblOperations[[#This Row],[Completion_Rate]]&gt;=_xlfn.XLOOKUP("Completion Rate",tblKPITargets[KPI_Name],tblKPITargets[Target_Value]),"Met","Below Target")</f>
        <v>Below Target</v>
      </c>
      <c r="V1556" t="str">
        <f>IF(tblOperations[[#This Row],[SLA_Compliance]]&gt;=_xlfn.XLOOKUP('04_References'!$A$3,tblKPITargets[KPI_Name],tblKPITargets[Target_Value]),"Met","Below Target")</f>
        <v>Below Target</v>
      </c>
      <c r="W1556" t="str">
        <f>IF(tblOperations[[#This Row],[Quality_Pass_Rate]]&gt;=_xlfn.XLOOKUP('04_References'!$A$4,tblKPITargets[KPI_Name],tblKPITargets[Target_Value]),"Met","Below Target")</f>
        <v>Met</v>
      </c>
      <c r="X1556" t="str">
        <f>IF(tblOperations[[#This Row],[Average_Completion_Days]]&lt;=_xlfn.XLOOKUP('04_References'!$A$7,tblKPITargets[KPI_Name],tblKPITargets[Target_Value]),"Met","Below Target")</f>
        <v>Below Target</v>
      </c>
      <c r="Y1556" t="str">
        <f>IF(tblOperations[[#This Row],[Closing_Backlog]]&lt;=_xlfn.XLOOKUP('04_References'!$A$8,tblKPITargets[KPI_Name],tblKPITargets[Target_Value]),"Met","Below Target")</f>
        <v>Below Target</v>
      </c>
    </row>
    <row r="1557" spans="1:25">
      <c r="A1557" s="8" t="s">
        <v>1587</v>
      </c>
      <c r="B1557" s="9">
        <v>46094</v>
      </c>
      <c r="C1557" s="4" t="s">
        <v>37</v>
      </c>
      <c r="D1557" s="4" t="s">
        <v>25</v>
      </c>
      <c r="E1557" s="4">
        <v>0</v>
      </c>
      <c r="F1557" s="4">
        <v>22</v>
      </c>
      <c r="G1557" s="4">
        <v>22</v>
      </c>
      <c r="H1557" s="4">
        <v>22</v>
      </c>
      <c r="I1557" s="4">
        <v>0</v>
      </c>
      <c r="J1557" s="4">
        <v>0</v>
      </c>
      <c r="K1557" s="4">
        <v>0</v>
      </c>
      <c r="L1557" s="4">
        <v>1.5</v>
      </c>
      <c r="M1557" s="4">
        <v>0.98899999999999999</v>
      </c>
      <c r="N1557" s="4">
        <v>0.96499999999999997</v>
      </c>
      <c r="O1557" s="4">
        <v>4.4000000000000004</v>
      </c>
      <c r="P1557" s="4">
        <v>0.70499999999999996</v>
      </c>
      <c r="Q1557" s="5">
        <v>1</v>
      </c>
      <c r="R1557" s="4" t="str">
        <f>TRIM(tblOperations[[#This Row],[Region]])</f>
        <v>Midlands</v>
      </c>
      <c r="S1557" s="4" t="str">
        <f>TRIM(tblOperations[[#This Row],[Team]])</f>
        <v>Workplace Projects</v>
      </c>
      <c r="T1557" s="4" t="str">
        <f>_xlfn.XLOOKUP(R1557,tblRegionReference[Region],tblRegionReference[Area],"Not Found")</f>
        <v>Central</v>
      </c>
      <c r="U1557" s="4" t="str">
        <f>IF(tblOperations[[#This Row],[Completion_Rate]]&gt;=_xlfn.XLOOKUP("Completion Rate",tblKPITargets[KPI_Name],tblKPITargets[Target_Value]),"Met","Below Target")</f>
        <v>Met</v>
      </c>
      <c r="V1557" t="str">
        <f>IF(tblOperations[[#This Row],[SLA_Compliance]]&gt;=_xlfn.XLOOKUP('04_References'!$A$3,tblKPITargets[KPI_Name],tblKPITargets[Target_Value]),"Met","Below Target")</f>
        <v>Met</v>
      </c>
      <c r="W1557" t="str">
        <f>IF(tblOperations[[#This Row],[Quality_Pass_Rate]]&gt;=_xlfn.XLOOKUP('04_References'!$A$4,tblKPITargets[KPI_Name],tblKPITargets[Target_Value]),"Met","Below Target")</f>
        <v>Met</v>
      </c>
      <c r="X1557" t="str">
        <f>IF(tblOperations[[#This Row],[Average_Completion_Days]]&lt;=_xlfn.XLOOKUP('04_References'!$A$7,tblKPITargets[KPI_Name],tblKPITargets[Target_Value]),"Met","Below Target")</f>
        <v>Met</v>
      </c>
      <c r="Y1557" t="str">
        <f>IF(tblOperations[[#This Row],[Closing_Backlog]]&lt;=_xlfn.XLOOKUP('04_References'!$A$8,tblKPITargets[KPI_Name],tblKPITargets[Target_Value]),"Met","Below Target")</f>
        <v>Met</v>
      </c>
    </row>
    <row r="1558" spans="1:25">
      <c r="A1558" s="6" t="s">
        <v>1588</v>
      </c>
      <c r="B1558" s="7">
        <v>46094</v>
      </c>
      <c r="C1558" s="2" t="s">
        <v>43</v>
      </c>
      <c r="D1558" s="2" t="s">
        <v>19</v>
      </c>
      <c r="E1558" s="2">
        <v>832</v>
      </c>
      <c r="F1558" s="2">
        <v>49</v>
      </c>
      <c r="G1558" s="2">
        <v>881</v>
      </c>
      <c r="H1558" s="2">
        <v>26</v>
      </c>
      <c r="I1558" s="2">
        <v>855</v>
      </c>
      <c r="J1558" s="2">
        <v>0</v>
      </c>
      <c r="K1558" s="2">
        <v>0</v>
      </c>
      <c r="L1558" s="2">
        <v>8</v>
      </c>
      <c r="M1558" s="2">
        <v>0.6</v>
      </c>
      <c r="N1558" s="2">
        <v>0.998</v>
      </c>
      <c r="O1558" s="2">
        <v>2.5</v>
      </c>
      <c r="P1558" s="2">
        <v>0.68100000000000005</v>
      </c>
      <c r="Q1558" s="3">
        <v>0.03</v>
      </c>
      <c r="R1558" s="4" t="str">
        <f>TRIM(tblOperations[[#This Row],[Region]])</f>
        <v>South West</v>
      </c>
      <c r="S1558" s="4" t="str">
        <f>TRIM(tblOperations[[#This Row],[Team]])</f>
        <v>Workplace Services</v>
      </c>
      <c r="T1558" s="4" t="str">
        <f>_xlfn.XLOOKUP(R1558,tblRegionReference[Region],tblRegionReference[Area],"Not Found")</f>
        <v>South</v>
      </c>
      <c r="U1558" s="4" t="str">
        <f>IF(tblOperations[[#This Row],[Completion_Rate]]&gt;=_xlfn.XLOOKUP("Completion Rate",tblKPITargets[KPI_Name],tblKPITargets[Target_Value]),"Met","Below Target")</f>
        <v>Below Target</v>
      </c>
      <c r="V1558" t="str">
        <f>IF(tblOperations[[#This Row],[SLA_Compliance]]&gt;=_xlfn.XLOOKUP('04_References'!$A$3,tblKPITargets[KPI_Name],tblKPITargets[Target_Value]),"Met","Below Target")</f>
        <v>Below Target</v>
      </c>
      <c r="W1558" t="str">
        <f>IF(tblOperations[[#This Row],[Quality_Pass_Rate]]&gt;=_xlfn.XLOOKUP('04_References'!$A$4,tblKPITargets[KPI_Name],tblKPITargets[Target_Value]),"Met","Below Target")</f>
        <v>Met</v>
      </c>
      <c r="X1558" t="str">
        <f>IF(tblOperations[[#This Row],[Average_Completion_Days]]&lt;=_xlfn.XLOOKUP('04_References'!$A$7,tblKPITargets[KPI_Name],tblKPITargets[Target_Value]),"Met","Below Target")</f>
        <v>Below Target</v>
      </c>
      <c r="Y1558" t="str">
        <f>IF(tblOperations[[#This Row],[Closing_Backlog]]&lt;=_xlfn.XLOOKUP('04_References'!$A$8,tblKPITargets[KPI_Name],tblKPITargets[Target_Value]),"Met","Below Target")</f>
        <v>Below Target</v>
      </c>
    </row>
    <row r="1559" spans="1:25">
      <c r="A1559" s="8" t="s">
        <v>1589</v>
      </c>
      <c r="B1559" s="9">
        <v>46094</v>
      </c>
      <c r="C1559" s="4" t="s">
        <v>43</v>
      </c>
      <c r="D1559" s="4" t="s">
        <v>21</v>
      </c>
      <c r="E1559" s="4">
        <v>0</v>
      </c>
      <c r="F1559" s="4">
        <v>47</v>
      </c>
      <c r="G1559" s="4">
        <v>47</v>
      </c>
      <c r="H1559" s="4">
        <v>47</v>
      </c>
      <c r="I1559" s="4">
        <v>0</v>
      </c>
      <c r="J1559" s="4">
        <v>0</v>
      </c>
      <c r="K1559" s="4">
        <v>0</v>
      </c>
      <c r="L1559" s="4">
        <v>1.8</v>
      </c>
      <c r="M1559" s="4">
        <v>0.94099999999999995</v>
      </c>
      <c r="N1559" s="4">
        <v>0.97499999999999998</v>
      </c>
      <c r="O1559" s="4">
        <v>4.3</v>
      </c>
      <c r="P1559" s="4">
        <v>0.67500000000000004</v>
      </c>
      <c r="Q1559" s="5">
        <v>1</v>
      </c>
      <c r="R1559" s="4" t="str">
        <f>TRIM(tblOperations[[#This Row],[Region]])</f>
        <v>South West</v>
      </c>
      <c r="S1559" s="4" t="str">
        <f>TRIM(tblOperations[[#This Row],[Team]])</f>
        <v>Facilities Response</v>
      </c>
      <c r="T1559" s="4" t="str">
        <f>_xlfn.XLOOKUP(R1559,tblRegionReference[Region],tblRegionReference[Area],"Not Found")</f>
        <v>South</v>
      </c>
      <c r="U1559" s="4" t="str">
        <f>IF(tblOperations[[#This Row],[Completion_Rate]]&gt;=_xlfn.XLOOKUP("Completion Rate",tblKPITargets[KPI_Name],tblKPITargets[Target_Value]),"Met","Below Target")</f>
        <v>Met</v>
      </c>
      <c r="V1559" t="str">
        <f>IF(tblOperations[[#This Row],[SLA_Compliance]]&gt;=_xlfn.XLOOKUP('04_References'!$A$3,tblKPITargets[KPI_Name],tblKPITargets[Target_Value]),"Met","Below Target")</f>
        <v>Met</v>
      </c>
      <c r="W1559" t="str">
        <f>IF(tblOperations[[#This Row],[Quality_Pass_Rate]]&gt;=_xlfn.XLOOKUP('04_References'!$A$4,tblKPITargets[KPI_Name],tblKPITargets[Target_Value]),"Met","Below Target")</f>
        <v>Met</v>
      </c>
      <c r="X1559" t="str">
        <f>IF(tblOperations[[#This Row],[Average_Completion_Days]]&lt;=_xlfn.XLOOKUP('04_References'!$A$7,tblKPITargets[KPI_Name],tblKPITargets[Target_Value]),"Met","Below Target")</f>
        <v>Met</v>
      </c>
      <c r="Y1559" t="str">
        <f>IF(tblOperations[[#This Row],[Closing_Backlog]]&lt;=_xlfn.XLOOKUP('04_References'!$A$8,tblKPITargets[KPI_Name],tblKPITargets[Target_Value]),"Met","Below Target")</f>
        <v>Met</v>
      </c>
    </row>
    <row r="1560" spans="1:25">
      <c r="A1560" s="6" t="s">
        <v>1590</v>
      </c>
      <c r="B1560" s="7">
        <v>46094</v>
      </c>
      <c r="C1560" s="2" t="s">
        <v>43</v>
      </c>
      <c r="D1560" s="2" t="s">
        <v>23</v>
      </c>
      <c r="E1560" s="2">
        <v>0</v>
      </c>
      <c r="F1560" s="2">
        <v>36</v>
      </c>
      <c r="G1560" s="2">
        <v>36</v>
      </c>
      <c r="H1560" s="2">
        <v>36</v>
      </c>
      <c r="I1560" s="2">
        <v>0</v>
      </c>
      <c r="J1560" s="2">
        <v>0</v>
      </c>
      <c r="K1560" s="2">
        <v>0</v>
      </c>
      <c r="L1560" s="2">
        <v>1.5</v>
      </c>
      <c r="M1560" s="2">
        <v>0.99299999999999999</v>
      </c>
      <c r="N1560" s="2">
        <v>0.96599999999999997</v>
      </c>
      <c r="O1560" s="2">
        <v>4.9000000000000004</v>
      </c>
      <c r="P1560" s="2">
        <v>0.83499999999999996</v>
      </c>
      <c r="Q1560" s="3">
        <v>1</v>
      </c>
      <c r="R1560" s="4" t="str">
        <f>TRIM(tblOperations[[#This Row],[Region]])</f>
        <v>South West</v>
      </c>
      <c r="S1560" s="4" t="str">
        <f>TRIM(tblOperations[[#This Row],[Team]])</f>
        <v>Estates Support</v>
      </c>
      <c r="T1560" s="4" t="str">
        <f>_xlfn.XLOOKUP(R1560,tblRegionReference[Region],tblRegionReference[Area],"Not Found")</f>
        <v>South</v>
      </c>
      <c r="U1560" s="4" t="str">
        <f>IF(tblOperations[[#This Row],[Completion_Rate]]&gt;=_xlfn.XLOOKUP("Completion Rate",tblKPITargets[KPI_Name],tblKPITargets[Target_Value]),"Met","Below Target")</f>
        <v>Met</v>
      </c>
      <c r="V1560" t="str">
        <f>IF(tblOperations[[#This Row],[SLA_Compliance]]&gt;=_xlfn.XLOOKUP('04_References'!$A$3,tblKPITargets[KPI_Name],tblKPITargets[Target_Value]),"Met","Below Target")</f>
        <v>Met</v>
      </c>
      <c r="W1560" t="str">
        <f>IF(tblOperations[[#This Row],[Quality_Pass_Rate]]&gt;=_xlfn.XLOOKUP('04_References'!$A$4,tblKPITargets[KPI_Name],tblKPITargets[Target_Value]),"Met","Below Target")</f>
        <v>Met</v>
      </c>
      <c r="X1560" t="str">
        <f>IF(tblOperations[[#This Row],[Average_Completion_Days]]&lt;=_xlfn.XLOOKUP('04_References'!$A$7,tblKPITargets[KPI_Name],tblKPITargets[Target_Value]),"Met","Below Target")</f>
        <v>Met</v>
      </c>
      <c r="Y1560" t="str">
        <f>IF(tblOperations[[#This Row],[Closing_Backlog]]&lt;=_xlfn.XLOOKUP('04_References'!$A$8,tblKPITargets[KPI_Name],tblKPITargets[Target_Value]),"Met","Below Target")</f>
        <v>Met</v>
      </c>
    </row>
    <row r="1561" spans="1:25">
      <c r="A1561" s="8" t="s">
        <v>1591</v>
      </c>
      <c r="B1561" s="9">
        <v>46094</v>
      </c>
      <c r="C1561" s="4" t="s">
        <v>43</v>
      </c>
      <c r="D1561" s="4" t="s">
        <v>25</v>
      </c>
      <c r="E1561" s="4">
        <v>0</v>
      </c>
      <c r="F1561" s="4">
        <v>34</v>
      </c>
      <c r="G1561" s="4">
        <v>34</v>
      </c>
      <c r="H1561" s="4">
        <v>34</v>
      </c>
      <c r="I1561" s="4">
        <v>0</v>
      </c>
      <c r="J1561" s="4">
        <v>0</v>
      </c>
      <c r="K1561" s="4">
        <v>0</v>
      </c>
      <c r="L1561" s="4">
        <v>1.3</v>
      </c>
      <c r="M1561" s="4">
        <v>0.96299999999999997</v>
      </c>
      <c r="N1561" s="4">
        <v>0.99399999999999999</v>
      </c>
      <c r="O1561" s="4">
        <v>4.5</v>
      </c>
      <c r="P1561" s="4">
        <v>0.66800000000000004</v>
      </c>
      <c r="Q1561" s="5">
        <v>1</v>
      </c>
      <c r="R1561" s="4" t="str">
        <f>TRIM(tblOperations[[#This Row],[Region]])</f>
        <v>South West</v>
      </c>
      <c r="S1561" s="4" t="str">
        <f>TRIM(tblOperations[[#This Row],[Team]])</f>
        <v>Workplace Projects</v>
      </c>
      <c r="T1561" s="4" t="str">
        <f>_xlfn.XLOOKUP(R1561,tblRegionReference[Region],tblRegionReference[Area],"Not Found")</f>
        <v>South</v>
      </c>
      <c r="U1561" s="4" t="str">
        <f>IF(tblOperations[[#This Row],[Completion_Rate]]&gt;=_xlfn.XLOOKUP("Completion Rate",tblKPITargets[KPI_Name],tblKPITargets[Target_Value]),"Met","Below Target")</f>
        <v>Met</v>
      </c>
      <c r="V1561" t="str">
        <f>IF(tblOperations[[#This Row],[SLA_Compliance]]&gt;=_xlfn.XLOOKUP('04_References'!$A$3,tblKPITargets[KPI_Name],tblKPITargets[Target_Value]),"Met","Below Target")</f>
        <v>Met</v>
      </c>
      <c r="W1561" t="str">
        <f>IF(tblOperations[[#This Row],[Quality_Pass_Rate]]&gt;=_xlfn.XLOOKUP('04_References'!$A$4,tblKPITargets[KPI_Name],tblKPITargets[Target_Value]),"Met","Below Target")</f>
        <v>Met</v>
      </c>
      <c r="X1561" t="str">
        <f>IF(tblOperations[[#This Row],[Average_Completion_Days]]&lt;=_xlfn.XLOOKUP('04_References'!$A$7,tblKPITargets[KPI_Name],tblKPITargets[Target_Value]),"Met","Below Target")</f>
        <v>Met</v>
      </c>
      <c r="Y1561" t="str">
        <f>IF(tblOperations[[#This Row],[Closing_Backlog]]&lt;=_xlfn.XLOOKUP('04_References'!$A$8,tblKPITargets[KPI_Name],tblKPITargets[Target_Value]),"Met","Below Target")</f>
        <v>Met</v>
      </c>
    </row>
    <row r="1562" spans="1:25">
      <c r="A1562" s="6" t="s">
        <v>1592</v>
      </c>
      <c r="B1562" s="7">
        <v>46094</v>
      </c>
      <c r="C1562" s="2" t="s">
        <v>48</v>
      </c>
      <c r="D1562" s="2" t="s">
        <v>19</v>
      </c>
      <c r="E1562" s="2">
        <v>0</v>
      </c>
      <c r="F1562" s="2">
        <v>61</v>
      </c>
      <c r="G1562" s="2">
        <v>61</v>
      </c>
      <c r="H1562" s="2">
        <v>57</v>
      </c>
      <c r="I1562" s="2">
        <v>4</v>
      </c>
      <c r="J1562" s="2">
        <v>0</v>
      </c>
      <c r="K1562" s="2">
        <v>0</v>
      </c>
      <c r="L1562" s="2">
        <v>1.4</v>
      </c>
      <c r="M1562" s="2">
        <v>0.96899999999999997</v>
      </c>
      <c r="N1562" s="2">
        <v>0.96099999999999997</v>
      </c>
      <c r="O1562" s="2">
        <v>4.4000000000000004</v>
      </c>
      <c r="P1562" s="2">
        <v>0.68500000000000005</v>
      </c>
      <c r="Q1562" s="3">
        <v>0.93400000000000005</v>
      </c>
      <c r="R1562" s="4" t="str">
        <f>TRIM(tblOperations[[#This Row],[Region]])</f>
        <v>South East</v>
      </c>
      <c r="S1562" s="4" t="str">
        <f>TRIM(tblOperations[[#This Row],[Team]])</f>
        <v>Workplace Services</v>
      </c>
      <c r="T1562" s="4" t="str">
        <f>_xlfn.XLOOKUP(R1562,tblRegionReference[Region],tblRegionReference[Area],"Not Found")</f>
        <v>South</v>
      </c>
      <c r="U1562" s="4" t="str">
        <f>IF(tblOperations[[#This Row],[Completion_Rate]]&gt;=_xlfn.XLOOKUP("Completion Rate",tblKPITargets[KPI_Name],tblKPITargets[Target_Value]),"Met","Below Target")</f>
        <v>Below Target</v>
      </c>
      <c r="V1562" t="str">
        <f>IF(tblOperations[[#This Row],[SLA_Compliance]]&gt;=_xlfn.XLOOKUP('04_References'!$A$3,tblKPITargets[KPI_Name],tblKPITargets[Target_Value]),"Met","Below Target")</f>
        <v>Met</v>
      </c>
      <c r="W1562" t="str">
        <f>IF(tblOperations[[#This Row],[Quality_Pass_Rate]]&gt;=_xlfn.XLOOKUP('04_References'!$A$4,tblKPITargets[KPI_Name],tblKPITargets[Target_Value]),"Met","Below Target")</f>
        <v>Met</v>
      </c>
      <c r="X1562" t="str">
        <f>IF(tblOperations[[#This Row],[Average_Completion_Days]]&lt;=_xlfn.XLOOKUP('04_References'!$A$7,tblKPITargets[KPI_Name],tblKPITargets[Target_Value]),"Met","Below Target")</f>
        <v>Met</v>
      </c>
      <c r="Y1562" t="str">
        <f>IF(tblOperations[[#This Row],[Closing_Backlog]]&lt;=_xlfn.XLOOKUP('04_References'!$A$8,tblKPITargets[KPI_Name],tblKPITargets[Target_Value]),"Met","Below Target")</f>
        <v>Met</v>
      </c>
    </row>
    <row r="1563" spans="1:25">
      <c r="A1563" s="8" t="s">
        <v>1593</v>
      </c>
      <c r="B1563" s="9">
        <v>46094</v>
      </c>
      <c r="C1563" s="4" t="s">
        <v>48</v>
      </c>
      <c r="D1563" s="4" t="s">
        <v>21</v>
      </c>
      <c r="E1563" s="4">
        <v>1470</v>
      </c>
      <c r="F1563" s="4">
        <v>46</v>
      </c>
      <c r="G1563" s="4">
        <v>1516</v>
      </c>
      <c r="H1563" s="4">
        <v>19</v>
      </c>
      <c r="I1563" s="4">
        <v>1497</v>
      </c>
      <c r="J1563" s="4">
        <v>0</v>
      </c>
      <c r="K1563" s="4">
        <v>0</v>
      </c>
      <c r="L1563" s="4">
        <v>8</v>
      </c>
      <c r="M1563" s="4">
        <v>0.6</v>
      </c>
      <c r="N1563" s="4">
        <v>1</v>
      </c>
      <c r="O1563" s="4">
        <v>2.5</v>
      </c>
      <c r="P1563" s="4">
        <v>0.69599999999999995</v>
      </c>
      <c r="Q1563" s="5">
        <v>1.2999999999999999E-2</v>
      </c>
      <c r="R1563" s="4" t="str">
        <f>TRIM(tblOperations[[#This Row],[Region]])</f>
        <v>South East</v>
      </c>
      <c r="S1563" s="4" t="str">
        <f>TRIM(tblOperations[[#This Row],[Team]])</f>
        <v>Facilities Response</v>
      </c>
      <c r="T1563" s="4" t="str">
        <f>_xlfn.XLOOKUP(R1563,tblRegionReference[Region],tblRegionReference[Area],"Not Found")</f>
        <v>South</v>
      </c>
      <c r="U1563" s="4" t="str">
        <f>IF(tblOperations[[#This Row],[Completion_Rate]]&gt;=_xlfn.XLOOKUP("Completion Rate",tblKPITargets[KPI_Name],tblKPITargets[Target_Value]),"Met","Below Target")</f>
        <v>Below Target</v>
      </c>
      <c r="V1563" t="str">
        <f>IF(tblOperations[[#This Row],[SLA_Compliance]]&gt;=_xlfn.XLOOKUP('04_References'!$A$3,tblKPITargets[KPI_Name],tblKPITargets[Target_Value]),"Met","Below Target")</f>
        <v>Below Target</v>
      </c>
      <c r="W1563" t="str">
        <f>IF(tblOperations[[#This Row],[Quality_Pass_Rate]]&gt;=_xlfn.XLOOKUP('04_References'!$A$4,tblKPITargets[KPI_Name],tblKPITargets[Target_Value]),"Met","Below Target")</f>
        <v>Met</v>
      </c>
      <c r="X1563" t="str">
        <f>IF(tblOperations[[#This Row],[Average_Completion_Days]]&lt;=_xlfn.XLOOKUP('04_References'!$A$7,tblKPITargets[KPI_Name],tblKPITargets[Target_Value]),"Met","Below Target")</f>
        <v>Below Target</v>
      </c>
      <c r="Y1563" t="str">
        <f>IF(tblOperations[[#This Row],[Closing_Backlog]]&lt;=_xlfn.XLOOKUP('04_References'!$A$8,tblKPITargets[KPI_Name],tblKPITargets[Target_Value]),"Met","Below Target")</f>
        <v>Below Target</v>
      </c>
    </row>
    <row r="1564" spans="1:25">
      <c r="A1564" s="6" t="s">
        <v>1594</v>
      </c>
      <c r="B1564" s="7">
        <v>46094</v>
      </c>
      <c r="C1564" s="2" t="s">
        <v>48</v>
      </c>
      <c r="D1564" s="2" t="s">
        <v>23</v>
      </c>
      <c r="E1564" s="2">
        <v>2</v>
      </c>
      <c r="F1564" s="2">
        <v>68</v>
      </c>
      <c r="G1564" s="2">
        <v>70</v>
      </c>
      <c r="H1564" s="2">
        <v>62</v>
      </c>
      <c r="I1564" s="2">
        <v>8</v>
      </c>
      <c r="J1564" s="2">
        <v>0</v>
      </c>
      <c r="K1564" s="2">
        <v>0</v>
      </c>
      <c r="L1564" s="2">
        <v>2</v>
      </c>
      <c r="M1564" s="2">
        <v>0.88400000000000001</v>
      </c>
      <c r="N1564" s="2">
        <v>0.98599999999999999</v>
      </c>
      <c r="O1564" s="2">
        <v>4.0999999999999996</v>
      </c>
      <c r="P1564" s="2">
        <v>0.749</v>
      </c>
      <c r="Q1564" s="3">
        <v>0.88600000000000001</v>
      </c>
      <c r="R1564" s="4" t="str">
        <f>TRIM(tblOperations[[#This Row],[Region]])</f>
        <v>South East</v>
      </c>
      <c r="S1564" s="4" t="str">
        <f>TRIM(tblOperations[[#This Row],[Team]])</f>
        <v>Estates Support</v>
      </c>
      <c r="T1564" s="4" t="str">
        <f>_xlfn.XLOOKUP(R1564,tblRegionReference[Region],tblRegionReference[Area],"Not Found")</f>
        <v>South</v>
      </c>
      <c r="U1564" s="4" t="str">
        <f>IF(tblOperations[[#This Row],[Completion_Rate]]&gt;=_xlfn.XLOOKUP("Completion Rate",tblKPITargets[KPI_Name],tblKPITargets[Target_Value]),"Met","Below Target")</f>
        <v>Below Target</v>
      </c>
      <c r="V1564" t="str">
        <f>IF(tblOperations[[#This Row],[SLA_Compliance]]&gt;=_xlfn.XLOOKUP('04_References'!$A$3,tblKPITargets[KPI_Name],tblKPITargets[Target_Value]),"Met","Below Target")</f>
        <v>Below Target</v>
      </c>
      <c r="W1564" t="str">
        <f>IF(tblOperations[[#This Row],[Quality_Pass_Rate]]&gt;=_xlfn.XLOOKUP('04_References'!$A$4,tblKPITargets[KPI_Name],tblKPITargets[Target_Value]),"Met","Below Target")</f>
        <v>Met</v>
      </c>
      <c r="X1564" t="str">
        <f>IF(tblOperations[[#This Row],[Average_Completion_Days]]&lt;=_xlfn.XLOOKUP('04_References'!$A$7,tblKPITargets[KPI_Name],tblKPITargets[Target_Value]),"Met","Below Target")</f>
        <v>Met</v>
      </c>
      <c r="Y1564" t="str">
        <f>IF(tblOperations[[#This Row],[Closing_Backlog]]&lt;=_xlfn.XLOOKUP('04_References'!$A$8,tblKPITargets[KPI_Name],tblKPITargets[Target_Value]),"Met","Below Target")</f>
        <v>Met</v>
      </c>
    </row>
    <row r="1565" spans="1:25">
      <c r="A1565" s="8" t="s">
        <v>1595</v>
      </c>
      <c r="B1565" s="9">
        <v>46094</v>
      </c>
      <c r="C1565" s="4" t="s">
        <v>48</v>
      </c>
      <c r="D1565" s="4" t="s">
        <v>25</v>
      </c>
      <c r="E1565" s="4">
        <v>471</v>
      </c>
      <c r="F1565" s="4">
        <v>33</v>
      </c>
      <c r="G1565" s="4">
        <v>504</v>
      </c>
      <c r="H1565" s="4">
        <v>30</v>
      </c>
      <c r="I1565" s="4">
        <v>474</v>
      </c>
      <c r="J1565" s="4">
        <v>0</v>
      </c>
      <c r="K1565" s="4">
        <v>0</v>
      </c>
      <c r="L1565" s="4">
        <v>8</v>
      </c>
      <c r="M1565" s="4">
        <v>0.6</v>
      </c>
      <c r="N1565" s="4">
        <v>0.98899999999999999</v>
      </c>
      <c r="O1565" s="4">
        <v>2.5</v>
      </c>
      <c r="P1565" s="4">
        <v>0.67</v>
      </c>
      <c r="Q1565" s="5">
        <v>0.06</v>
      </c>
      <c r="R1565" s="4" t="str">
        <f>TRIM(tblOperations[[#This Row],[Region]])</f>
        <v>South East</v>
      </c>
      <c r="S1565" s="4" t="str">
        <f>TRIM(tblOperations[[#This Row],[Team]])</f>
        <v>Workplace Projects</v>
      </c>
      <c r="T1565" s="4" t="str">
        <f>_xlfn.XLOOKUP(R1565,tblRegionReference[Region],tblRegionReference[Area],"Not Found")</f>
        <v>South</v>
      </c>
      <c r="U1565" s="4" t="str">
        <f>IF(tblOperations[[#This Row],[Completion_Rate]]&gt;=_xlfn.XLOOKUP("Completion Rate",tblKPITargets[KPI_Name],tblKPITargets[Target_Value]),"Met","Below Target")</f>
        <v>Below Target</v>
      </c>
      <c r="V1565" t="str">
        <f>IF(tblOperations[[#This Row],[SLA_Compliance]]&gt;=_xlfn.XLOOKUP('04_References'!$A$3,tblKPITargets[KPI_Name],tblKPITargets[Target_Value]),"Met","Below Target")</f>
        <v>Below Target</v>
      </c>
      <c r="W1565" t="str">
        <f>IF(tblOperations[[#This Row],[Quality_Pass_Rate]]&gt;=_xlfn.XLOOKUP('04_References'!$A$4,tblKPITargets[KPI_Name],tblKPITargets[Target_Value]),"Met","Below Target")</f>
        <v>Met</v>
      </c>
      <c r="X1565" t="str">
        <f>IF(tblOperations[[#This Row],[Average_Completion_Days]]&lt;=_xlfn.XLOOKUP('04_References'!$A$7,tblKPITargets[KPI_Name],tblKPITargets[Target_Value]),"Met","Below Target")</f>
        <v>Below Target</v>
      </c>
      <c r="Y1565" t="str">
        <f>IF(tblOperations[[#This Row],[Closing_Backlog]]&lt;=_xlfn.XLOOKUP('04_References'!$A$8,tblKPITargets[KPI_Name],tblKPITargets[Target_Value]),"Met","Below Target")</f>
        <v>Below Target</v>
      </c>
    </row>
    <row r="1566" spans="1:25">
      <c r="A1566" s="6" t="s">
        <v>1596</v>
      </c>
      <c r="B1566" s="7">
        <v>46094</v>
      </c>
      <c r="C1566" s="2" t="s">
        <v>53</v>
      </c>
      <c r="D1566" s="2" t="s">
        <v>19</v>
      </c>
      <c r="E1566" s="2">
        <v>786</v>
      </c>
      <c r="F1566" s="2">
        <v>49</v>
      </c>
      <c r="G1566" s="2">
        <v>835</v>
      </c>
      <c r="H1566" s="2">
        <v>31</v>
      </c>
      <c r="I1566" s="2">
        <v>804</v>
      </c>
      <c r="J1566" s="2">
        <v>0</v>
      </c>
      <c r="K1566" s="2">
        <v>0</v>
      </c>
      <c r="L1566" s="2">
        <v>8</v>
      </c>
      <c r="M1566" s="2">
        <v>0.6</v>
      </c>
      <c r="N1566" s="2">
        <v>0.98199999999999998</v>
      </c>
      <c r="O1566" s="2">
        <v>2.5</v>
      </c>
      <c r="P1566" s="2">
        <v>0.754</v>
      </c>
      <c r="Q1566" s="3">
        <v>3.6999999999999998E-2</v>
      </c>
      <c r="R1566" s="4" t="str">
        <f>TRIM(tblOperations[[#This Row],[Region]])</f>
        <v>Wales</v>
      </c>
      <c r="S1566" s="4" t="str">
        <f>TRIM(tblOperations[[#This Row],[Team]])</f>
        <v>Workplace Services</v>
      </c>
      <c r="T1566" s="4" t="str">
        <f>_xlfn.XLOOKUP(R1566,tblRegionReference[Region],tblRegionReference[Area],"Not Found")</f>
        <v>Wales</v>
      </c>
      <c r="U1566" s="4" t="str">
        <f>IF(tblOperations[[#This Row],[Completion_Rate]]&gt;=_xlfn.XLOOKUP("Completion Rate",tblKPITargets[KPI_Name],tblKPITargets[Target_Value]),"Met","Below Target")</f>
        <v>Below Target</v>
      </c>
      <c r="V1566" t="str">
        <f>IF(tblOperations[[#This Row],[SLA_Compliance]]&gt;=_xlfn.XLOOKUP('04_References'!$A$3,tblKPITargets[KPI_Name],tblKPITargets[Target_Value]),"Met","Below Target")</f>
        <v>Below Target</v>
      </c>
      <c r="W1566" t="str">
        <f>IF(tblOperations[[#This Row],[Quality_Pass_Rate]]&gt;=_xlfn.XLOOKUP('04_References'!$A$4,tblKPITargets[KPI_Name],tblKPITargets[Target_Value]),"Met","Below Target")</f>
        <v>Met</v>
      </c>
      <c r="X1566" t="str">
        <f>IF(tblOperations[[#This Row],[Average_Completion_Days]]&lt;=_xlfn.XLOOKUP('04_References'!$A$7,tblKPITargets[KPI_Name],tblKPITargets[Target_Value]),"Met","Below Target")</f>
        <v>Below Target</v>
      </c>
      <c r="Y1566" t="str">
        <f>IF(tblOperations[[#This Row],[Closing_Backlog]]&lt;=_xlfn.XLOOKUP('04_References'!$A$8,tblKPITargets[KPI_Name],tblKPITargets[Target_Value]),"Met","Below Target")</f>
        <v>Below Target</v>
      </c>
    </row>
    <row r="1567" spans="1:25">
      <c r="A1567" s="8" t="s">
        <v>1597</v>
      </c>
      <c r="B1567" s="9">
        <v>46094</v>
      </c>
      <c r="C1567" s="4" t="s">
        <v>53</v>
      </c>
      <c r="D1567" s="4" t="s">
        <v>21</v>
      </c>
      <c r="E1567" s="4">
        <v>850</v>
      </c>
      <c r="F1567" s="4">
        <v>40</v>
      </c>
      <c r="G1567" s="4">
        <v>890</v>
      </c>
      <c r="H1567" s="4">
        <v>24</v>
      </c>
      <c r="I1567" s="4">
        <v>866</v>
      </c>
      <c r="J1567" s="4">
        <v>0</v>
      </c>
      <c r="K1567" s="4">
        <v>0</v>
      </c>
      <c r="L1567" s="4">
        <v>8</v>
      </c>
      <c r="M1567" s="4">
        <v>0.6</v>
      </c>
      <c r="N1567" s="4">
        <v>0.998</v>
      </c>
      <c r="O1567" s="4">
        <v>2.5</v>
      </c>
      <c r="P1567" s="4">
        <v>0.71599999999999997</v>
      </c>
      <c r="Q1567" s="5">
        <v>2.7E-2</v>
      </c>
      <c r="R1567" s="4" t="str">
        <f>TRIM(tblOperations[[#This Row],[Region]])</f>
        <v>Wales</v>
      </c>
      <c r="S1567" s="4" t="str">
        <f>TRIM(tblOperations[[#This Row],[Team]])</f>
        <v>Facilities Response</v>
      </c>
      <c r="T1567" s="4" t="str">
        <f>_xlfn.XLOOKUP(R1567,tblRegionReference[Region],tblRegionReference[Area],"Not Found")</f>
        <v>Wales</v>
      </c>
      <c r="U1567" s="4" t="str">
        <f>IF(tblOperations[[#This Row],[Completion_Rate]]&gt;=_xlfn.XLOOKUP("Completion Rate",tblKPITargets[KPI_Name],tblKPITargets[Target_Value]),"Met","Below Target")</f>
        <v>Below Target</v>
      </c>
      <c r="V1567" t="str">
        <f>IF(tblOperations[[#This Row],[SLA_Compliance]]&gt;=_xlfn.XLOOKUP('04_References'!$A$3,tblKPITargets[KPI_Name],tblKPITargets[Target_Value]),"Met","Below Target")</f>
        <v>Below Target</v>
      </c>
      <c r="W1567" t="str">
        <f>IF(tblOperations[[#This Row],[Quality_Pass_Rate]]&gt;=_xlfn.XLOOKUP('04_References'!$A$4,tblKPITargets[KPI_Name],tblKPITargets[Target_Value]),"Met","Below Target")</f>
        <v>Met</v>
      </c>
      <c r="X1567" t="str">
        <f>IF(tblOperations[[#This Row],[Average_Completion_Days]]&lt;=_xlfn.XLOOKUP('04_References'!$A$7,tblKPITargets[KPI_Name],tblKPITargets[Target_Value]),"Met","Below Target")</f>
        <v>Below Target</v>
      </c>
      <c r="Y1567" t="str">
        <f>IF(tblOperations[[#This Row],[Closing_Backlog]]&lt;=_xlfn.XLOOKUP('04_References'!$A$8,tblKPITargets[KPI_Name],tblKPITargets[Target_Value]),"Met","Below Target")</f>
        <v>Below Target</v>
      </c>
    </row>
    <row r="1568" spans="1:25">
      <c r="A1568" s="6" t="s">
        <v>1598</v>
      </c>
      <c r="B1568" s="7">
        <v>46094</v>
      </c>
      <c r="C1568" s="2" t="s">
        <v>53</v>
      </c>
      <c r="D1568" s="2" t="s">
        <v>23</v>
      </c>
      <c r="E1568" s="2">
        <v>577</v>
      </c>
      <c r="F1568" s="2">
        <v>40</v>
      </c>
      <c r="G1568" s="2">
        <v>617</v>
      </c>
      <c r="H1568" s="2">
        <v>28</v>
      </c>
      <c r="I1568" s="2">
        <v>589</v>
      </c>
      <c r="J1568" s="2">
        <v>0</v>
      </c>
      <c r="K1568" s="2">
        <v>0</v>
      </c>
      <c r="L1568" s="2">
        <v>8</v>
      </c>
      <c r="M1568" s="2">
        <v>0.6</v>
      </c>
      <c r="N1568" s="2">
        <v>0.98799999999999999</v>
      </c>
      <c r="O1568" s="2">
        <v>2.5</v>
      </c>
      <c r="P1568" s="2">
        <v>0.79</v>
      </c>
      <c r="Q1568" s="3">
        <v>4.4999999999999998E-2</v>
      </c>
      <c r="R1568" s="4" t="str">
        <f>TRIM(tblOperations[[#This Row],[Region]])</f>
        <v>Wales</v>
      </c>
      <c r="S1568" s="4" t="str">
        <f>TRIM(tblOperations[[#This Row],[Team]])</f>
        <v>Estates Support</v>
      </c>
      <c r="T1568" s="4" t="str">
        <f>_xlfn.XLOOKUP(R1568,tblRegionReference[Region],tblRegionReference[Area],"Not Found")</f>
        <v>Wales</v>
      </c>
      <c r="U1568" s="4" t="str">
        <f>IF(tblOperations[[#This Row],[Completion_Rate]]&gt;=_xlfn.XLOOKUP("Completion Rate",tblKPITargets[KPI_Name],tblKPITargets[Target_Value]),"Met","Below Target")</f>
        <v>Below Target</v>
      </c>
      <c r="V1568" t="str">
        <f>IF(tblOperations[[#This Row],[SLA_Compliance]]&gt;=_xlfn.XLOOKUP('04_References'!$A$3,tblKPITargets[KPI_Name],tblKPITargets[Target_Value]),"Met","Below Target")</f>
        <v>Below Target</v>
      </c>
      <c r="W1568" t="str">
        <f>IF(tblOperations[[#This Row],[Quality_Pass_Rate]]&gt;=_xlfn.XLOOKUP('04_References'!$A$4,tblKPITargets[KPI_Name],tblKPITargets[Target_Value]),"Met","Below Target")</f>
        <v>Met</v>
      </c>
      <c r="X1568" t="str">
        <f>IF(tblOperations[[#This Row],[Average_Completion_Days]]&lt;=_xlfn.XLOOKUP('04_References'!$A$7,tblKPITargets[KPI_Name],tblKPITargets[Target_Value]),"Met","Below Target")</f>
        <v>Below Target</v>
      </c>
      <c r="Y1568" t="str">
        <f>IF(tblOperations[[#This Row],[Closing_Backlog]]&lt;=_xlfn.XLOOKUP('04_References'!$A$8,tblKPITargets[KPI_Name],tblKPITargets[Target_Value]),"Met","Below Target")</f>
        <v>Below Target</v>
      </c>
    </row>
    <row r="1569" spans="1:25">
      <c r="A1569" s="8" t="s">
        <v>1599</v>
      </c>
      <c r="B1569" s="9">
        <v>46094</v>
      </c>
      <c r="C1569" s="4" t="s">
        <v>53</v>
      </c>
      <c r="D1569" s="4" t="s">
        <v>25</v>
      </c>
      <c r="E1569" s="4">
        <v>0</v>
      </c>
      <c r="F1569" s="4">
        <v>26</v>
      </c>
      <c r="G1569" s="4">
        <v>26</v>
      </c>
      <c r="H1569" s="4">
        <v>26</v>
      </c>
      <c r="I1569" s="4">
        <v>0</v>
      </c>
      <c r="J1569" s="4">
        <v>0</v>
      </c>
      <c r="K1569" s="4">
        <v>0</v>
      </c>
      <c r="L1569" s="4">
        <v>2.2000000000000002</v>
      </c>
      <c r="M1569" s="4">
        <v>0.98399999999999999</v>
      </c>
      <c r="N1569" s="4">
        <v>0.98799999999999999</v>
      </c>
      <c r="O1569" s="4">
        <v>4.4000000000000004</v>
      </c>
      <c r="P1569" s="4">
        <v>0.72699999999999998</v>
      </c>
      <c r="Q1569" s="5">
        <v>1</v>
      </c>
      <c r="R1569" s="4" t="str">
        <f>TRIM(tblOperations[[#This Row],[Region]])</f>
        <v>Wales</v>
      </c>
      <c r="S1569" s="4" t="str">
        <f>TRIM(tblOperations[[#This Row],[Team]])</f>
        <v>Workplace Projects</v>
      </c>
      <c r="T1569" s="4" t="str">
        <f>_xlfn.XLOOKUP(R1569,tblRegionReference[Region],tblRegionReference[Area],"Not Found")</f>
        <v>Wales</v>
      </c>
      <c r="U1569" s="4" t="str">
        <f>IF(tblOperations[[#This Row],[Completion_Rate]]&gt;=_xlfn.XLOOKUP("Completion Rate",tblKPITargets[KPI_Name],tblKPITargets[Target_Value]),"Met","Below Target")</f>
        <v>Met</v>
      </c>
      <c r="V1569" t="str">
        <f>IF(tblOperations[[#This Row],[SLA_Compliance]]&gt;=_xlfn.XLOOKUP('04_References'!$A$3,tblKPITargets[KPI_Name],tblKPITargets[Target_Value]),"Met","Below Target")</f>
        <v>Met</v>
      </c>
      <c r="W1569" t="str">
        <f>IF(tblOperations[[#This Row],[Quality_Pass_Rate]]&gt;=_xlfn.XLOOKUP('04_References'!$A$4,tblKPITargets[KPI_Name],tblKPITargets[Target_Value]),"Met","Below Target")</f>
        <v>Met</v>
      </c>
      <c r="X1569" t="str">
        <f>IF(tblOperations[[#This Row],[Average_Completion_Days]]&lt;=_xlfn.XLOOKUP('04_References'!$A$7,tblKPITargets[KPI_Name],tblKPITargets[Target_Value]),"Met","Below Target")</f>
        <v>Met</v>
      </c>
      <c r="Y1569" t="str">
        <f>IF(tblOperations[[#This Row],[Closing_Backlog]]&lt;=_xlfn.XLOOKUP('04_References'!$A$8,tblKPITargets[KPI_Name],tblKPITargets[Target_Value]),"Met","Below Target")</f>
        <v>Met</v>
      </c>
    </row>
    <row r="1570" spans="1:25">
      <c r="A1570" s="6" t="s">
        <v>1600</v>
      </c>
      <c r="B1570" s="7">
        <v>46095</v>
      </c>
      <c r="C1570" s="2" t="s">
        <v>18</v>
      </c>
      <c r="D1570" s="2" t="s">
        <v>19</v>
      </c>
      <c r="E1570" s="2">
        <v>203</v>
      </c>
      <c r="F1570" s="2">
        <v>48</v>
      </c>
      <c r="G1570" s="2">
        <v>251</v>
      </c>
      <c r="H1570" s="2">
        <v>33</v>
      </c>
      <c r="I1570" s="2">
        <v>218</v>
      </c>
      <c r="J1570" s="2">
        <v>2</v>
      </c>
      <c r="K1570" s="2">
        <v>0</v>
      </c>
      <c r="L1570" s="2">
        <v>8</v>
      </c>
      <c r="M1570" s="2">
        <v>0.6</v>
      </c>
      <c r="N1570" s="2">
        <v>0.97299999999999998</v>
      </c>
      <c r="O1570" s="2">
        <v>2.5</v>
      </c>
      <c r="P1570" s="2">
        <v>0.67400000000000004</v>
      </c>
      <c r="Q1570" s="3">
        <v>0.13100000000000001</v>
      </c>
      <c r="R1570" s="4" t="str">
        <f>TRIM(tblOperations[[#This Row],[Region]])</f>
        <v>Scotland</v>
      </c>
      <c r="S1570" s="4" t="str">
        <f>TRIM(tblOperations[[#This Row],[Team]])</f>
        <v>Workplace Services</v>
      </c>
      <c r="T1570" s="4" t="str">
        <f>_xlfn.XLOOKUP(R1570,tblRegionReference[Region],tblRegionReference[Area],"Not Found")</f>
        <v>North</v>
      </c>
      <c r="U1570" s="4" t="str">
        <f>IF(tblOperations[[#This Row],[Completion_Rate]]&gt;=_xlfn.XLOOKUP("Completion Rate",tblKPITargets[KPI_Name],tblKPITargets[Target_Value]),"Met","Below Target")</f>
        <v>Below Target</v>
      </c>
      <c r="V1570" t="str">
        <f>IF(tblOperations[[#This Row],[SLA_Compliance]]&gt;=_xlfn.XLOOKUP('04_References'!$A$3,tblKPITargets[KPI_Name],tblKPITargets[Target_Value]),"Met","Below Target")</f>
        <v>Below Target</v>
      </c>
      <c r="W1570" t="str">
        <f>IF(tblOperations[[#This Row],[Quality_Pass_Rate]]&gt;=_xlfn.XLOOKUP('04_References'!$A$4,tblKPITargets[KPI_Name],tblKPITargets[Target_Value]),"Met","Below Target")</f>
        <v>Met</v>
      </c>
      <c r="X1570" t="str">
        <f>IF(tblOperations[[#This Row],[Average_Completion_Days]]&lt;=_xlfn.XLOOKUP('04_References'!$A$7,tblKPITargets[KPI_Name],tblKPITargets[Target_Value]),"Met","Below Target")</f>
        <v>Below Target</v>
      </c>
      <c r="Y1570" t="str">
        <f>IF(tblOperations[[#This Row],[Closing_Backlog]]&lt;=_xlfn.XLOOKUP('04_References'!$A$8,tblKPITargets[KPI_Name],tblKPITargets[Target_Value]),"Met","Below Target")</f>
        <v>Below Target</v>
      </c>
    </row>
    <row r="1571" spans="1:25">
      <c r="A1571" s="8" t="s">
        <v>1601</v>
      </c>
      <c r="B1571" s="9">
        <v>46095</v>
      </c>
      <c r="C1571" s="4" t="s">
        <v>18</v>
      </c>
      <c r="D1571" s="4" t="s">
        <v>21</v>
      </c>
      <c r="E1571" s="4">
        <v>1</v>
      </c>
      <c r="F1571" s="4">
        <v>73</v>
      </c>
      <c r="G1571" s="4">
        <v>74</v>
      </c>
      <c r="H1571" s="4">
        <v>51</v>
      </c>
      <c r="I1571" s="4">
        <v>23</v>
      </c>
      <c r="J1571" s="4">
        <v>0</v>
      </c>
      <c r="K1571" s="4">
        <v>0</v>
      </c>
      <c r="L1571" s="4">
        <v>3.2</v>
      </c>
      <c r="M1571" s="4">
        <v>0.80200000000000005</v>
      </c>
      <c r="N1571" s="4">
        <v>0.97799999999999998</v>
      </c>
      <c r="O1571" s="4">
        <v>3.9</v>
      </c>
      <c r="P1571" s="4">
        <v>0.68100000000000005</v>
      </c>
      <c r="Q1571" s="5">
        <v>0.68899999999999995</v>
      </c>
      <c r="R1571" s="4" t="str">
        <f>TRIM(tblOperations[[#This Row],[Region]])</f>
        <v>Scotland</v>
      </c>
      <c r="S1571" s="4" t="str">
        <f>TRIM(tblOperations[[#This Row],[Team]])</f>
        <v>Facilities Response</v>
      </c>
      <c r="T1571" s="4" t="str">
        <f>_xlfn.XLOOKUP(R1571,tblRegionReference[Region],tblRegionReference[Area],"Not Found")</f>
        <v>North</v>
      </c>
      <c r="U1571" s="4" t="str">
        <f>IF(tblOperations[[#This Row],[Completion_Rate]]&gt;=_xlfn.XLOOKUP("Completion Rate",tblKPITargets[KPI_Name],tblKPITargets[Target_Value]),"Met","Below Target")</f>
        <v>Below Target</v>
      </c>
      <c r="V1571" t="str">
        <f>IF(tblOperations[[#This Row],[SLA_Compliance]]&gt;=_xlfn.XLOOKUP('04_References'!$A$3,tblKPITargets[KPI_Name],tblKPITargets[Target_Value]),"Met","Below Target")</f>
        <v>Below Target</v>
      </c>
      <c r="W1571" t="str">
        <f>IF(tblOperations[[#This Row],[Quality_Pass_Rate]]&gt;=_xlfn.XLOOKUP('04_References'!$A$4,tblKPITargets[KPI_Name],tblKPITargets[Target_Value]),"Met","Below Target")</f>
        <v>Met</v>
      </c>
      <c r="X1571" t="str">
        <f>IF(tblOperations[[#This Row],[Average_Completion_Days]]&lt;=_xlfn.XLOOKUP('04_References'!$A$7,tblKPITargets[KPI_Name],tblKPITargets[Target_Value]),"Met","Below Target")</f>
        <v>Below Target</v>
      </c>
      <c r="Y1571" t="str">
        <f>IF(tblOperations[[#This Row],[Closing_Backlog]]&lt;=_xlfn.XLOOKUP('04_References'!$A$8,tblKPITargets[KPI_Name],tblKPITargets[Target_Value]),"Met","Below Target")</f>
        <v>Below Target</v>
      </c>
    </row>
    <row r="1572" spans="1:25">
      <c r="A1572" s="6" t="s">
        <v>1602</v>
      </c>
      <c r="B1572" s="7">
        <v>46095</v>
      </c>
      <c r="C1572" s="2" t="s">
        <v>18</v>
      </c>
      <c r="D1572" s="2" t="s">
        <v>23</v>
      </c>
      <c r="E1572" s="2">
        <v>442</v>
      </c>
      <c r="F1572" s="2">
        <v>48</v>
      </c>
      <c r="G1572" s="2">
        <v>490</v>
      </c>
      <c r="H1572" s="2">
        <v>33</v>
      </c>
      <c r="I1572" s="2">
        <v>457</v>
      </c>
      <c r="J1572" s="2">
        <v>0</v>
      </c>
      <c r="K1572" s="2">
        <v>0</v>
      </c>
      <c r="L1572" s="2">
        <v>8</v>
      </c>
      <c r="M1572" s="2">
        <v>0.6</v>
      </c>
      <c r="N1572" s="2">
        <v>0.98599999999999999</v>
      </c>
      <c r="O1572" s="2">
        <v>2.5</v>
      </c>
      <c r="P1572" s="2">
        <v>0.73799999999999999</v>
      </c>
      <c r="Q1572" s="3">
        <v>6.7000000000000004E-2</v>
      </c>
      <c r="R1572" s="4" t="str">
        <f>TRIM(tblOperations[[#This Row],[Region]])</f>
        <v>Scotland</v>
      </c>
      <c r="S1572" s="4" t="str">
        <f>TRIM(tblOperations[[#This Row],[Team]])</f>
        <v>Estates Support</v>
      </c>
      <c r="T1572" s="4" t="str">
        <f>_xlfn.XLOOKUP(R1572,tblRegionReference[Region],tblRegionReference[Area],"Not Found")</f>
        <v>North</v>
      </c>
      <c r="U1572" s="4" t="str">
        <f>IF(tblOperations[[#This Row],[Completion_Rate]]&gt;=_xlfn.XLOOKUP("Completion Rate",tblKPITargets[KPI_Name],tblKPITargets[Target_Value]),"Met","Below Target")</f>
        <v>Below Target</v>
      </c>
      <c r="V1572" t="str">
        <f>IF(tblOperations[[#This Row],[SLA_Compliance]]&gt;=_xlfn.XLOOKUP('04_References'!$A$3,tblKPITargets[KPI_Name],tblKPITargets[Target_Value]),"Met","Below Target")</f>
        <v>Below Target</v>
      </c>
      <c r="W1572" t="str">
        <f>IF(tblOperations[[#This Row],[Quality_Pass_Rate]]&gt;=_xlfn.XLOOKUP('04_References'!$A$4,tblKPITargets[KPI_Name],tblKPITargets[Target_Value]),"Met","Below Target")</f>
        <v>Met</v>
      </c>
      <c r="X1572" t="str">
        <f>IF(tblOperations[[#This Row],[Average_Completion_Days]]&lt;=_xlfn.XLOOKUP('04_References'!$A$7,tblKPITargets[KPI_Name],tblKPITargets[Target_Value]),"Met","Below Target")</f>
        <v>Below Target</v>
      </c>
      <c r="Y1572" t="str">
        <f>IF(tblOperations[[#This Row],[Closing_Backlog]]&lt;=_xlfn.XLOOKUP('04_References'!$A$8,tblKPITargets[KPI_Name],tblKPITargets[Target_Value]),"Met","Below Target")</f>
        <v>Below Target</v>
      </c>
    </row>
    <row r="1573" spans="1:25">
      <c r="A1573" s="8" t="s">
        <v>1603</v>
      </c>
      <c r="B1573" s="9">
        <v>46095</v>
      </c>
      <c r="C1573" s="4" t="s">
        <v>18</v>
      </c>
      <c r="D1573" s="4" t="s">
        <v>25</v>
      </c>
      <c r="E1573" s="4">
        <v>2</v>
      </c>
      <c r="F1573" s="4">
        <v>34</v>
      </c>
      <c r="G1573" s="4">
        <v>36</v>
      </c>
      <c r="H1573" s="4">
        <v>35</v>
      </c>
      <c r="I1573" s="4">
        <v>1</v>
      </c>
      <c r="J1573" s="4">
        <v>0</v>
      </c>
      <c r="K1573" s="4">
        <v>0</v>
      </c>
      <c r="L1573" s="4">
        <v>2</v>
      </c>
      <c r="M1573" s="4">
        <v>0.93799999999999994</v>
      </c>
      <c r="N1573" s="4">
        <v>0.97</v>
      </c>
      <c r="O1573" s="4">
        <v>4.5</v>
      </c>
      <c r="P1573" s="4">
        <v>0.65900000000000003</v>
      </c>
      <c r="Q1573" s="5">
        <v>0.97199999999999998</v>
      </c>
      <c r="R1573" s="4" t="str">
        <f>TRIM(tblOperations[[#This Row],[Region]])</f>
        <v>Scotland</v>
      </c>
      <c r="S1573" s="4" t="str">
        <f>TRIM(tblOperations[[#This Row],[Team]])</f>
        <v>Workplace Projects</v>
      </c>
      <c r="T1573" s="4" t="str">
        <f>_xlfn.XLOOKUP(R1573,tblRegionReference[Region],tblRegionReference[Area],"Not Found")</f>
        <v>North</v>
      </c>
      <c r="U1573" s="4" t="str">
        <f>IF(tblOperations[[#This Row],[Completion_Rate]]&gt;=_xlfn.XLOOKUP("Completion Rate",tblKPITargets[KPI_Name],tblKPITargets[Target_Value]),"Met","Below Target")</f>
        <v>Met</v>
      </c>
      <c r="V1573" t="str">
        <f>IF(tblOperations[[#This Row],[SLA_Compliance]]&gt;=_xlfn.XLOOKUP('04_References'!$A$3,tblKPITargets[KPI_Name],tblKPITargets[Target_Value]),"Met","Below Target")</f>
        <v>Met</v>
      </c>
      <c r="W1573" t="str">
        <f>IF(tblOperations[[#This Row],[Quality_Pass_Rate]]&gt;=_xlfn.XLOOKUP('04_References'!$A$4,tblKPITargets[KPI_Name],tblKPITargets[Target_Value]),"Met","Below Target")</f>
        <v>Met</v>
      </c>
      <c r="X1573" t="str">
        <f>IF(tblOperations[[#This Row],[Average_Completion_Days]]&lt;=_xlfn.XLOOKUP('04_References'!$A$7,tblKPITargets[KPI_Name],tblKPITargets[Target_Value]),"Met","Below Target")</f>
        <v>Met</v>
      </c>
      <c r="Y1573" t="str">
        <f>IF(tblOperations[[#This Row],[Closing_Backlog]]&lt;=_xlfn.XLOOKUP('04_References'!$A$8,tblKPITargets[KPI_Name],tblKPITargets[Target_Value]),"Met","Below Target")</f>
        <v>Met</v>
      </c>
    </row>
    <row r="1574" spans="1:25">
      <c r="A1574" s="6" t="s">
        <v>1604</v>
      </c>
      <c r="B1574" s="7">
        <v>46095</v>
      </c>
      <c r="C1574" s="2" t="s">
        <v>27</v>
      </c>
      <c r="D1574" s="2" t="s">
        <v>19</v>
      </c>
      <c r="E1574" s="2">
        <v>0</v>
      </c>
      <c r="F1574" s="2">
        <v>44</v>
      </c>
      <c r="G1574" s="2">
        <v>44</v>
      </c>
      <c r="H1574" s="2">
        <v>44</v>
      </c>
      <c r="I1574" s="2">
        <v>0</v>
      </c>
      <c r="J1574" s="2">
        <v>0</v>
      </c>
      <c r="K1574" s="2">
        <v>0</v>
      </c>
      <c r="L1574" s="2">
        <v>1.8</v>
      </c>
      <c r="M1574" s="2">
        <v>1</v>
      </c>
      <c r="N1574" s="2">
        <v>0.97899999999999998</v>
      </c>
      <c r="O1574" s="2">
        <v>4.3</v>
      </c>
      <c r="P1574" s="2">
        <v>0.79600000000000004</v>
      </c>
      <c r="Q1574" s="3">
        <v>1</v>
      </c>
      <c r="R1574" s="4" t="str">
        <f>TRIM(tblOperations[[#This Row],[Region]])</f>
        <v>North East</v>
      </c>
      <c r="S1574" s="4" t="str">
        <f>TRIM(tblOperations[[#This Row],[Team]])</f>
        <v>Workplace Services</v>
      </c>
      <c r="T1574" s="4" t="str">
        <f>_xlfn.XLOOKUP(R1574,tblRegionReference[Region],tblRegionReference[Area],"Not Found")</f>
        <v>North</v>
      </c>
      <c r="U1574" s="4" t="str">
        <f>IF(tblOperations[[#This Row],[Completion_Rate]]&gt;=_xlfn.XLOOKUP("Completion Rate",tblKPITargets[KPI_Name],tblKPITargets[Target_Value]),"Met","Below Target")</f>
        <v>Met</v>
      </c>
      <c r="V1574" t="str">
        <f>IF(tblOperations[[#This Row],[SLA_Compliance]]&gt;=_xlfn.XLOOKUP('04_References'!$A$3,tblKPITargets[KPI_Name],tblKPITargets[Target_Value]),"Met","Below Target")</f>
        <v>Met</v>
      </c>
      <c r="W1574" t="str">
        <f>IF(tblOperations[[#This Row],[Quality_Pass_Rate]]&gt;=_xlfn.XLOOKUP('04_References'!$A$4,tblKPITargets[KPI_Name],tblKPITargets[Target_Value]),"Met","Below Target")</f>
        <v>Met</v>
      </c>
      <c r="X1574" t="str">
        <f>IF(tblOperations[[#This Row],[Average_Completion_Days]]&lt;=_xlfn.XLOOKUP('04_References'!$A$7,tblKPITargets[KPI_Name],tblKPITargets[Target_Value]),"Met","Below Target")</f>
        <v>Met</v>
      </c>
      <c r="Y1574" t="str">
        <f>IF(tblOperations[[#This Row],[Closing_Backlog]]&lt;=_xlfn.XLOOKUP('04_References'!$A$8,tblKPITargets[KPI_Name],tblKPITargets[Target_Value]),"Met","Below Target")</f>
        <v>Met</v>
      </c>
    </row>
    <row r="1575" spans="1:25">
      <c r="A1575" s="8" t="s">
        <v>1605</v>
      </c>
      <c r="B1575" s="9">
        <v>46095</v>
      </c>
      <c r="C1575" s="4" t="s">
        <v>27</v>
      </c>
      <c r="D1575" s="4" t="s">
        <v>21</v>
      </c>
      <c r="E1575" s="4">
        <v>0</v>
      </c>
      <c r="F1575" s="4">
        <v>36</v>
      </c>
      <c r="G1575" s="4">
        <v>36</v>
      </c>
      <c r="H1575" s="4">
        <v>36</v>
      </c>
      <c r="I1575" s="4">
        <v>0</v>
      </c>
      <c r="J1575" s="4">
        <v>0</v>
      </c>
      <c r="K1575" s="4">
        <v>0</v>
      </c>
      <c r="L1575" s="4">
        <v>1.4</v>
      </c>
      <c r="M1575" s="4">
        <v>0.997</v>
      </c>
      <c r="N1575" s="4">
        <v>0.98899999999999999</v>
      </c>
      <c r="O1575" s="4">
        <v>4.4000000000000004</v>
      </c>
      <c r="P1575" s="4">
        <v>0.68100000000000005</v>
      </c>
      <c r="Q1575" s="5">
        <v>1</v>
      </c>
      <c r="R1575" s="4" t="str">
        <f>TRIM(tblOperations[[#This Row],[Region]])</f>
        <v>North East</v>
      </c>
      <c r="S1575" s="4" t="str">
        <f>TRIM(tblOperations[[#This Row],[Team]])</f>
        <v>Facilities Response</v>
      </c>
      <c r="T1575" s="4" t="str">
        <f>_xlfn.XLOOKUP(R1575,tblRegionReference[Region],tblRegionReference[Area],"Not Found")</f>
        <v>North</v>
      </c>
      <c r="U1575" s="4" t="str">
        <f>IF(tblOperations[[#This Row],[Completion_Rate]]&gt;=_xlfn.XLOOKUP("Completion Rate",tblKPITargets[KPI_Name],tblKPITargets[Target_Value]),"Met","Below Target")</f>
        <v>Met</v>
      </c>
      <c r="V1575" t="str">
        <f>IF(tblOperations[[#This Row],[SLA_Compliance]]&gt;=_xlfn.XLOOKUP('04_References'!$A$3,tblKPITargets[KPI_Name],tblKPITargets[Target_Value]),"Met","Below Target")</f>
        <v>Met</v>
      </c>
      <c r="W1575" t="str">
        <f>IF(tblOperations[[#This Row],[Quality_Pass_Rate]]&gt;=_xlfn.XLOOKUP('04_References'!$A$4,tblKPITargets[KPI_Name],tblKPITargets[Target_Value]),"Met","Below Target")</f>
        <v>Met</v>
      </c>
      <c r="X1575" t="str">
        <f>IF(tblOperations[[#This Row],[Average_Completion_Days]]&lt;=_xlfn.XLOOKUP('04_References'!$A$7,tblKPITargets[KPI_Name],tblKPITargets[Target_Value]),"Met","Below Target")</f>
        <v>Met</v>
      </c>
      <c r="Y1575" t="str">
        <f>IF(tblOperations[[#This Row],[Closing_Backlog]]&lt;=_xlfn.XLOOKUP('04_References'!$A$8,tblKPITargets[KPI_Name],tblKPITargets[Target_Value]),"Met","Below Target")</f>
        <v>Met</v>
      </c>
    </row>
    <row r="1576" spans="1:25">
      <c r="A1576" s="6" t="s">
        <v>1606</v>
      </c>
      <c r="B1576" s="7">
        <v>46095</v>
      </c>
      <c r="C1576" s="2" t="s">
        <v>27</v>
      </c>
      <c r="D1576" s="2" t="s">
        <v>23</v>
      </c>
      <c r="E1576" s="2">
        <v>1024</v>
      </c>
      <c r="F1576" s="2">
        <v>52</v>
      </c>
      <c r="G1576" s="2">
        <v>1076</v>
      </c>
      <c r="H1576" s="2">
        <v>26</v>
      </c>
      <c r="I1576" s="2">
        <v>1050</v>
      </c>
      <c r="J1576" s="2">
        <v>0</v>
      </c>
      <c r="K1576" s="2">
        <v>0</v>
      </c>
      <c r="L1576" s="2">
        <v>8</v>
      </c>
      <c r="M1576" s="2">
        <v>0.6</v>
      </c>
      <c r="N1576" s="2">
        <v>0.97799999999999998</v>
      </c>
      <c r="O1576" s="2">
        <v>2.5</v>
      </c>
      <c r="P1576" s="2">
        <v>0.67200000000000004</v>
      </c>
      <c r="Q1576" s="3">
        <v>2.4E-2</v>
      </c>
      <c r="R1576" s="4" t="str">
        <f>TRIM(tblOperations[[#This Row],[Region]])</f>
        <v>North East</v>
      </c>
      <c r="S1576" s="4" t="str">
        <f>TRIM(tblOperations[[#This Row],[Team]])</f>
        <v>Estates Support</v>
      </c>
      <c r="T1576" s="4" t="str">
        <f>_xlfn.XLOOKUP(R1576,tblRegionReference[Region],tblRegionReference[Area],"Not Found")</f>
        <v>North</v>
      </c>
      <c r="U1576" s="4" t="str">
        <f>IF(tblOperations[[#This Row],[Completion_Rate]]&gt;=_xlfn.XLOOKUP("Completion Rate",tblKPITargets[KPI_Name],tblKPITargets[Target_Value]),"Met","Below Target")</f>
        <v>Below Target</v>
      </c>
      <c r="V1576" t="str">
        <f>IF(tblOperations[[#This Row],[SLA_Compliance]]&gt;=_xlfn.XLOOKUP('04_References'!$A$3,tblKPITargets[KPI_Name],tblKPITargets[Target_Value]),"Met","Below Target")</f>
        <v>Below Target</v>
      </c>
      <c r="W1576" t="str">
        <f>IF(tblOperations[[#This Row],[Quality_Pass_Rate]]&gt;=_xlfn.XLOOKUP('04_References'!$A$4,tblKPITargets[KPI_Name],tblKPITargets[Target_Value]),"Met","Below Target")</f>
        <v>Met</v>
      </c>
      <c r="X1576" t="str">
        <f>IF(tblOperations[[#This Row],[Average_Completion_Days]]&lt;=_xlfn.XLOOKUP('04_References'!$A$7,tblKPITargets[KPI_Name],tblKPITargets[Target_Value]),"Met","Below Target")</f>
        <v>Below Target</v>
      </c>
      <c r="Y1576" t="str">
        <f>IF(tblOperations[[#This Row],[Closing_Backlog]]&lt;=_xlfn.XLOOKUP('04_References'!$A$8,tblKPITargets[KPI_Name],tblKPITargets[Target_Value]),"Met","Below Target")</f>
        <v>Below Target</v>
      </c>
    </row>
    <row r="1577" spans="1:25">
      <c r="A1577" s="8" t="s">
        <v>1607</v>
      </c>
      <c r="B1577" s="9">
        <v>46095</v>
      </c>
      <c r="C1577" s="4" t="s">
        <v>27</v>
      </c>
      <c r="D1577" s="4" t="s">
        <v>25</v>
      </c>
      <c r="E1577" s="4">
        <v>37</v>
      </c>
      <c r="F1577" s="4">
        <v>14</v>
      </c>
      <c r="G1577" s="4">
        <v>51</v>
      </c>
      <c r="H1577" s="4">
        <v>24</v>
      </c>
      <c r="I1577" s="4">
        <v>27</v>
      </c>
      <c r="J1577" s="4">
        <v>0</v>
      </c>
      <c r="K1577" s="4">
        <v>0</v>
      </c>
      <c r="L1577" s="4">
        <v>3.5</v>
      </c>
      <c r="M1577" s="4">
        <v>0.76900000000000002</v>
      </c>
      <c r="N1577" s="4">
        <v>0.96799999999999997</v>
      </c>
      <c r="O1577" s="4">
        <v>3.8</v>
      </c>
      <c r="P1577" s="4">
        <v>0.73199999999999998</v>
      </c>
      <c r="Q1577" s="5">
        <v>0.47099999999999997</v>
      </c>
      <c r="R1577" s="4" t="str">
        <f>TRIM(tblOperations[[#This Row],[Region]])</f>
        <v>North East</v>
      </c>
      <c r="S1577" s="4" t="str">
        <f>TRIM(tblOperations[[#This Row],[Team]])</f>
        <v>Workplace Projects</v>
      </c>
      <c r="T1577" s="4" t="str">
        <f>_xlfn.XLOOKUP(R1577,tblRegionReference[Region],tblRegionReference[Area],"Not Found")</f>
        <v>North</v>
      </c>
      <c r="U1577" s="4" t="str">
        <f>IF(tblOperations[[#This Row],[Completion_Rate]]&gt;=_xlfn.XLOOKUP("Completion Rate",tblKPITargets[KPI_Name],tblKPITargets[Target_Value]),"Met","Below Target")</f>
        <v>Below Target</v>
      </c>
      <c r="V1577" t="str">
        <f>IF(tblOperations[[#This Row],[SLA_Compliance]]&gt;=_xlfn.XLOOKUP('04_References'!$A$3,tblKPITargets[KPI_Name],tblKPITargets[Target_Value]),"Met","Below Target")</f>
        <v>Below Target</v>
      </c>
      <c r="W1577" t="str">
        <f>IF(tblOperations[[#This Row],[Quality_Pass_Rate]]&gt;=_xlfn.XLOOKUP('04_References'!$A$4,tblKPITargets[KPI_Name],tblKPITargets[Target_Value]),"Met","Below Target")</f>
        <v>Met</v>
      </c>
      <c r="X1577" t="str">
        <f>IF(tblOperations[[#This Row],[Average_Completion_Days]]&lt;=_xlfn.XLOOKUP('04_References'!$A$7,tblKPITargets[KPI_Name],tblKPITargets[Target_Value]),"Met","Below Target")</f>
        <v>Below Target</v>
      </c>
      <c r="Y1577" t="str">
        <f>IF(tblOperations[[#This Row],[Closing_Backlog]]&lt;=_xlfn.XLOOKUP('04_References'!$A$8,tblKPITargets[KPI_Name],tblKPITargets[Target_Value]),"Met","Below Target")</f>
        <v>Below Target</v>
      </c>
    </row>
    <row r="1578" spans="1:25">
      <c r="A1578" s="6" t="s">
        <v>1608</v>
      </c>
      <c r="B1578" s="7">
        <v>46095</v>
      </c>
      <c r="C1578" s="2" t="s">
        <v>32</v>
      </c>
      <c r="D1578" s="2" t="s">
        <v>19</v>
      </c>
      <c r="E1578" s="2">
        <v>459</v>
      </c>
      <c r="F1578" s="2">
        <v>47</v>
      </c>
      <c r="G1578" s="2">
        <v>506</v>
      </c>
      <c r="H1578" s="2">
        <v>32</v>
      </c>
      <c r="I1578" s="2">
        <v>474</v>
      </c>
      <c r="J1578" s="2">
        <v>0</v>
      </c>
      <c r="K1578" s="2">
        <v>0</v>
      </c>
      <c r="L1578" s="2">
        <v>8</v>
      </c>
      <c r="M1578" s="2">
        <v>0.6</v>
      </c>
      <c r="N1578" s="2">
        <v>0.94099999999999995</v>
      </c>
      <c r="O1578" s="2">
        <v>2.5</v>
      </c>
      <c r="P1578" s="2">
        <v>0.81899999999999995</v>
      </c>
      <c r="Q1578" s="3">
        <v>6.3E-2</v>
      </c>
      <c r="R1578" s="4" t="str">
        <f>TRIM(tblOperations[[#This Row],[Region]])</f>
        <v>North West</v>
      </c>
      <c r="S1578" s="4" t="str">
        <f>TRIM(tblOperations[[#This Row],[Team]])</f>
        <v>Workplace Services</v>
      </c>
      <c r="T1578" s="4" t="str">
        <f>_xlfn.XLOOKUP(R1578,tblRegionReference[Region],tblRegionReference[Area],"Not Found")</f>
        <v>North</v>
      </c>
      <c r="U1578" s="4" t="str">
        <f>IF(tblOperations[[#This Row],[Completion_Rate]]&gt;=_xlfn.XLOOKUP("Completion Rate",tblKPITargets[KPI_Name],tblKPITargets[Target_Value]),"Met","Below Target")</f>
        <v>Below Target</v>
      </c>
      <c r="V1578" t="str">
        <f>IF(tblOperations[[#This Row],[SLA_Compliance]]&gt;=_xlfn.XLOOKUP('04_References'!$A$3,tblKPITargets[KPI_Name],tblKPITargets[Target_Value]),"Met","Below Target")</f>
        <v>Below Target</v>
      </c>
      <c r="W1578" t="str">
        <f>IF(tblOperations[[#This Row],[Quality_Pass_Rate]]&gt;=_xlfn.XLOOKUP('04_References'!$A$4,tblKPITargets[KPI_Name],tblKPITargets[Target_Value]),"Met","Below Target")</f>
        <v>Below Target</v>
      </c>
      <c r="X1578" t="str">
        <f>IF(tblOperations[[#This Row],[Average_Completion_Days]]&lt;=_xlfn.XLOOKUP('04_References'!$A$7,tblKPITargets[KPI_Name],tblKPITargets[Target_Value]),"Met","Below Target")</f>
        <v>Below Target</v>
      </c>
      <c r="Y1578" t="str">
        <f>IF(tblOperations[[#This Row],[Closing_Backlog]]&lt;=_xlfn.XLOOKUP('04_References'!$A$8,tblKPITargets[KPI_Name],tblKPITargets[Target_Value]),"Met","Below Target")</f>
        <v>Below Target</v>
      </c>
    </row>
    <row r="1579" spans="1:25">
      <c r="A1579" s="8" t="s">
        <v>1609</v>
      </c>
      <c r="B1579" s="9">
        <v>46095</v>
      </c>
      <c r="C1579" s="4" t="s">
        <v>32</v>
      </c>
      <c r="D1579" s="4" t="s">
        <v>21</v>
      </c>
      <c r="E1579" s="4">
        <v>1092</v>
      </c>
      <c r="F1579" s="4">
        <v>42</v>
      </c>
      <c r="G1579" s="4">
        <v>1134</v>
      </c>
      <c r="H1579" s="4">
        <v>19</v>
      </c>
      <c r="I1579" s="4">
        <v>1115</v>
      </c>
      <c r="J1579" s="4">
        <v>0</v>
      </c>
      <c r="K1579" s="4">
        <v>0</v>
      </c>
      <c r="L1579" s="4">
        <v>8</v>
      </c>
      <c r="M1579" s="4">
        <v>0.6</v>
      </c>
      <c r="N1579" s="4">
        <v>1</v>
      </c>
      <c r="O1579" s="4">
        <v>2.5</v>
      </c>
      <c r="P1579" s="4">
        <v>0.73699999999999999</v>
      </c>
      <c r="Q1579" s="5">
        <v>1.7000000000000001E-2</v>
      </c>
      <c r="R1579" s="4" t="str">
        <f>TRIM(tblOperations[[#This Row],[Region]])</f>
        <v>North West</v>
      </c>
      <c r="S1579" s="4" t="str">
        <f>TRIM(tblOperations[[#This Row],[Team]])</f>
        <v>Facilities Response</v>
      </c>
      <c r="T1579" s="4" t="str">
        <f>_xlfn.XLOOKUP(R1579,tblRegionReference[Region],tblRegionReference[Area],"Not Found")</f>
        <v>North</v>
      </c>
      <c r="U1579" s="4" t="str">
        <f>IF(tblOperations[[#This Row],[Completion_Rate]]&gt;=_xlfn.XLOOKUP("Completion Rate",tblKPITargets[KPI_Name],tblKPITargets[Target_Value]),"Met","Below Target")</f>
        <v>Below Target</v>
      </c>
      <c r="V1579" t="str">
        <f>IF(tblOperations[[#This Row],[SLA_Compliance]]&gt;=_xlfn.XLOOKUP('04_References'!$A$3,tblKPITargets[KPI_Name],tblKPITargets[Target_Value]),"Met","Below Target")</f>
        <v>Below Target</v>
      </c>
      <c r="W1579" t="str">
        <f>IF(tblOperations[[#This Row],[Quality_Pass_Rate]]&gt;=_xlfn.XLOOKUP('04_References'!$A$4,tblKPITargets[KPI_Name],tblKPITargets[Target_Value]),"Met","Below Target")</f>
        <v>Met</v>
      </c>
      <c r="X1579" t="str">
        <f>IF(tblOperations[[#This Row],[Average_Completion_Days]]&lt;=_xlfn.XLOOKUP('04_References'!$A$7,tblKPITargets[KPI_Name],tblKPITargets[Target_Value]),"Met","Below Target")</f>
        <v>Below Target</v>
      </c>
      <c r="Y1579" t="str">
        <f>IF(tblOperations[[#This Row],[Closing_Backlog]]&lt;=_xlfn.XLOOKUP('04_References'!$A$8,tblKPITargets[KPI_Name],tblKPITargets[Target_Value]),"Met","Below Target")</f>
        <v>Below Target</v>
      </c>
    </row>
    <row r="1580" spans="1:25">
      <c r="A1580" s="6" t="s">
        <v>1610</v>
      </c>
      <c r="B1580" s="7">
        <v>46095</v>
      </c>
      <c r="C1580" s="2" t="s">
        <v>32</v>
      </c>
      <c r="D1580" s="2" t="s">
        <v>23</v>
      </c>
      <c r="E1580" s="2">
        <v>1214</v>
      </c>
      <c r="F1580" s="2">
        <v>44</v>
      </c>
      <c r="G1580" s="2">
        <v>1258</v>
      </c>
      <c r="H1580" s="2">
        <v>25</v>
      </c>
      <c r="I1580" s="2">
        <v>1233</v>
      </c>
      <c r="J1580" s="2">
        <v>0</v>
      </c>
      <c r="K1580" s="2">
        <v>0</v>
      </c>
      <c r="L1580" s="2">
        <v>8</v>
      </c>
      <c r="M1580" s="2">
        <v>0.6</v>
      </c>
      <c r="N1580" s="2">
        <v>0.98599999999999999</v>
      </c>
      <c r="O1580" s="2">
        <v>2.5</v>
      </c>
      <c r="P1580" s="2">
        <v>0.64500000000000002</v>
      </c>
      <c r="Q1580" s="3">
        <v>0.02</v>
      </c>
      <c r="R1580" s="4" t="str">
        <f>TRIM(tblOperations[[#This Row],[Region]])</f>
        <v>North West</v>
      </c>
      <c r="S1580" s="4" t="str">
        <f>TRIM(tblOperations[[#This Row],[Team]])</f>
        <v>Estates Support</v>
      </c>
      <c r="T1580" s="4" t="str">
        <f>_xlfn.XLOOKUP(R1580,tblRegionReference[Region],tblRegionReference[Area],"Not Found")</f>
        <v>North</v>
      </c>
      <c r="U1580" s="4" t="str">
        <f>IF(tblOperations[[#This Row],[Completion_Rate]]&gt;=_xlfn.XLOOKUP("Completion Rate",tblKPITargets[KPI_Name],tblKPITargets[Target_Value]),"Met","Below Target")</f>
        <v>Below Target</v>
      </c>
      <c r="V1580" t="str">
        <f>IF(tblOperations[[#This Row],[SLA_Compliance]]&gt;=_xlfn.XLOOKUP('04_References'!$A$3,tblKPITargets[KPI_Name],tblKPITargets[Target_Value]),"Met","Below Target")</f>
        <v>Below Target</v>
      </c>
      <c r="W1580" t="str">
        <f>IF(tblOperations[[#This Row],[Quality_Pass_Rate]]&gt;=_xlfn.XLOOKUP('04_References'!$A$4,tblKPITargets[KPI_Name],tblKPITargets[Target_Value]),"Met","Below Target")</f>
        <v>Met</v>
      </c>
      <c r="X1580" t="str">
        <f>IF(tblOperations[[#This Row],[Average_Completion_Days]]&lt;=_xlfn.XLOOKUP('04_References'!$A$7,tblKPITargets[KPI_Name],tblKPITargets[Target_Value]),"Met","Below Target")</f>
        <v>Below Target</v>
      </c>
      <c r="Y1580" t="str">
        <f>IF(tblOperations[[#This Row],[Closing_Backlog]]&lt;=_xlfn.XLOOKUP('04_References'!$A$8,tblKPITargets[KPI_Name],tblKPITargets[Target_Value]),"Met","Below Target")</f>
        <v>Below Target</v>
      </c>
    </row>
    <row r="1581" spans="1:25">
      <c r="A1581" s="8" t="s">
        <v>1611</v>
      </c>
      <c r="B1581" s="9">
        <v>46095</v>
      </c>
      <c r="C1581" s="4" t="s">
        <v>32</v>
      </c>
      <c r="D1581" s="4" t="s">
        <v>25</v>
      </c>
      <c r="E1581" s="4">
        <v>0</v>
      </c>
      <c r="F1581" s="4">
        <v>33</v>
      </c>
      <c r="G1581" s="4">
        <v>33</v>
      </c>
      <c r="H1581" s="4">
        <v>33</v>
      </c>
      <c r="I1581" s="4">
        <v>0</v>
      </c>
      <c r="J1581" s="4">
        <v>0</v>
      </c>
      <c r="K1581" s="4">
        <v>0</v>
      </c>
      <c r="L1581" s="4">
        <v>1.1000000000000001</v>
      </c>
      <c r="M1581" s="4">
        <v>0.98299999999999998</v>
      </c>
      <c r="N1581" s="4">
        <v>0.95399999999999996</v>
      </c>
      <c r="O1581" s="4">
        <v>5</v>
      </c>
      <c r="P1581" s="4">
        <v>0.752</v>
      </c>
      <c r="Q1581" s="5">
        <v>1</v>
      </c>
      <c r="R1581" s="4" t="str">
        <f>TRIM(tblOperations[[#This Row],[Region]])</f>
        <v>North West</v>
      </c>
      <c r="S1581" s="4" t="str">
        <f>TRIM(tblOperations[[#This Row],[Team]])</f>
        <v>Workplace Projects</v>
      </c>
      <c r="T1581" s="4" t="str">
        <f>_xlfn.XLOOKUP(R1581,tblRegionReference[Region],tblRegionReference[Area],"Not Found")</f>
        <v>North</v>
      </c>
      <c r="U1581" s="4" t="str">
        <f>IF(tblOperations[[#This Row],[Completion_Rate]]&gt;=_xlfn.XLOOKUP("Completion Rate",tblKPITargets[KPI_Name],tblKPITargets[Target_Value]),"Met","Below Target")</f>
        <v>Met</v>
      </c>
      <c r="V1581" t="str">
        <f>IF(tblOperations[[#This Row],[SLA_Compliance]]&gt;=_xlfn.XLOOKUP('04_References'!$A$3,tblKPITargets[KPI_Name],tblKPITargets[Target_Value]),"Met","Below Target")</f>
        <v>Met</v>
      </c>
      <c r="W1581" t="str">
        <f>IF(tblOperations[[#This Row],[Quality_Pass_Rate]]&gt;=_xlfn.XLOOKUP('04_References'!$A$4,tblKPITargets[KPI_Name],tblKPITargets[Target_Value]),"Met","Below Target")</f>
        <v>Met</v>
      </c>
      <c r="X1581" t="str">
        <f>IF(tblOperations[[#This Row],[Average_Completion_Days]]&lt;=_xlfn.XLOOKUP('04_References'!$A$7,tblKPITargets[KPI_Name],tblKPITargets[Target_Value]),"Met","Below Target")</f>
        <v>Met</v>
      </c>
      <c r="Y1581" t="str">
        <f>IF(tblOperations[[#This Row],[Closing_Backlog]]&lt;=_xlfn.XLOOKUP('04_References'!$A$8,tblKPITargets[KPI_Name],tblKPITargets[Target_Value]),"Met","Below Target")</f>
        <v>Met</v>
      </c>
    </row>
    <row r="1582" spans="1:25">
      <c r="A1582" s="6" t="s">
        <v>1612</v>
      </c>
      <c r="B1582" s="7">
        <v>46095</v>
      </c>
      <c r="C1582" s="2" t="s">
        <v>37</v>
      </c>
      <c r="D1582" s="2" t="s">
        <v>19</v>
      </c>
      <c r="E1582" s="2">
        <v>0</v>
      </c>
      <c r="F1582" s="2">
        <v>57</v>
      </c>
      <c r="G1582" s="2">
        <v>57</v>
      </c>
      <c r="H1582" s="2">
        <v>41</v>
      </c>
      <c r="I1582" s="2">
        <v>16</v>
      </c>
      <c r="J1582" s="2">
        <v>0</v>
      </c>
      <c r="K1582" s="2">
        <v>0</v>
      </c>
      <c r="L1582" s="2">
        <v>2.4</v>
      </c>
      <c r="M1582" s="2">
        <v>0.83299999999999996</v>
      </c>
      <c r="N1582" s="2">
        <v>0.97699999999999998</v>
      </c>
      <c r="O1582" s="2">
        <v>3.8</v>
      </c>
      <c r="P1582" s="2">
        <v>0.747</v>
      </c>
      <c r="Q1582" s="3">
        <v>0.71899999999999997</v>
      </c>
      <c r="R1582" s="4" t="str">
        <f>TRIM(tblOperations[[#This Row],[Region]])</f>
        <v>Midlands</v>
      </c>
      <c r="S1582" s="4" t="str">
        <f>TRIM(tblOperations[[#This Row],[Team]])</f>
        <v>Workplace Services</v>
      </c>
      <c r="T1582" s="4" t="str">
        <f>_xlfn.XLOOKUP(R1582,tblRegionReference[Region],tblRegionReference[Area],"Not Found")</f>
        <v>Central</v>
      </c>
      <c r="U1582" s="4" t="str">
        <f>IF(tblOperations[[#This Row],[Completion_Rate]]&gt;=_xlfn.XLOOKUP("Completion Rate",tblKPITargets[KPI_Name],tblKPITargets[Target_Value]),"Met","Below Target")</f>
        <v>Below Target</v>
      </c>
      <c r="V1582" t="str">
        <f>IF(tblOperations[[#This Row],[SLA_Compliance]]&gt;=_xlfn.XLOOKUP('04_References'!$A$3,tblKPITargets[KPI_Name],tblKPITargets[Target_Value]),"Met","Below Target")</f>
        <v>Below Target</v>
      </c>
      <c r="W1582" t="str">
        <f>IF(tblOperations[[#This Row],[Quality_Pass_Rate]]&gt;=_xlfn.XLOOKUP('04_References'!$A$4,tblKPITargets[KPI_Name],tblKPITargets[Target_Value]),"Met","Below Target")</f>
        <v>Met</v>
      </c>
      <c r="X1582" t="str">
        <f>IF(tblOperations[[#This Row],[Average_Completion_Days]]&lt;=_xlfn.XLOOKUP('04_References'!$A$7,tblKPITargets[KPI_Name],tblKPITargets[Target_Value]),"Met","Below Target")</f>
        <v>Met</v>
      </c>
      <c r="Y1582" t="str">
        <f>IF(tblOperations[[#This Row],[Closing_Backlog]]&lt;=_xlfn.XLOOKUP('04_References'!$A$8,tblKPITargets[KPI_Name],tblKPITargets[Target_Value]),"Met","Below Target")</f>
        <v>Below Target</v>
      </c>
    </row>
    <row r="1583" spans="1:25">
      <c r="A1583" s="8" t="s">
        <v>1613</v>
      </c>
      <c r="B1583" s="9">
        <v>46095</v>
      </c>
      <c r="C1583" s="4" t="s">
        <v>37</v>
      </c>
      <c r="D1583" s="4" t="s">
        <v>21</v>
      </c>
      <c r="E1583" s="4">
        <v>546</v>
      </c>
      <c r="F1583" s="4">
        <v>36</v>
      </c>
      <c r="G1583" s="4">
        <v>582</v>
      </c>
      <c r="H1583" s="4">
        <v>40</v>
      </c>
      <c r="I1583" s="4">
        <v>542</v>
      </c>
      <c r="J1583" s="4">
        <v>0</v>
      </c>
      <c r="K1583" s="4">
        <v>0</v>
      </c>
      <c r="L1583" s="4">
        <v>8</v>
      </c>
      <c r="M1583" s="4">
        <v>0.6</v>
      </c>
      <c r="N1583" s="4">
        <v>1</v>
      </c>
      <c r="O1583" s="4">
        <v>2.5</v>
      </c>
      <c r="P1583" s="4">
        <v>0.75600000000000001</v>
      </c>
      <c r="Q1583" s="5">
        <v>6.9000000000000006E-2</v>
      </c>
      <c r="R1583" s="4" t="str">
        <f>TRIM(tblOperations[[#This Row],[Region]])</f>
        <v>Midlands</v>
      </c>
      <c r="S1583" s="4" t="str">
        <f>TRIM(tblOperations[[#This Row],[Team]])</f>
        <v>Facilities Response</v>
      </c>
      <c r="T1583" s="4" t="str">
        <f>_xlfn.XLOOKUP(R1583,tblRegionReference[Region],tblRegionReference[Area],"Not Found")</f>
        <v>Central</v>
      </c>
      <c r="U1583" s="4" t="str">
        <f>IF(tblOperations[[#This Row],[Completion_Rate]]&gt;=_xlfn.XLOOKUP("Completion Rate",tblKPITargets[KPI_Name],tblKPITargets[Target_Value]),"Met","Below Target")</f>
        <v>Below Target</v>
      </c>
      <c r="V1583" t="str">
        <f>IF(tblOperations[[#This Row],[SLA_Compliance]]&gt;=_xlfn.XLOOKUP('04_References'!$A$3,tblKPITargets[KPI_Name],tblKPITargets[Target_Value]),"Met","Below Target")</f>
        <v>Below Target</v>
      </c>
      <c r="W1583" t="str">
        <f>IF(tblOperations[[#This Row],[Quality_Pass_Rate]]&gt;=_xlfn.XLOOKUP('04_References'!$A$4,tblKPITargets[KPI_Name],tblKPITargets[Target_Value]),"Met","Below Target")</f>
        <v>Met</v>
      </c>
      <c r="X1583" t="str">
        <f>IF(tblOperations[[#This Row],[Average_Completion_Days]]&lt;=_xlfn.XLOOKUP('04_References'!$A$7,tblKPITargets[KPI_Name],tblKPITargets[Target_Value]),"Met","Below Target")</f>
        <v>Below Target</v>
      </c>
      <c r="Y1583" t="str">
        <f>IF(tblOperations[[#This Row],[Closing_Backlog]]&lt;=_xlfn.XLOOKUP('04_References'!$A$8,tblKPITargets[KPI_Name],tblKPITargets[Target_Value]),"Met","Below Target")</f>
        <v>Below Target</v>
      </c>
    </row>
    <row r="1584" spans="1:25">
      <c r="A1584" s="6" t="s">
        <v>1614</v>
      </c>
      <c r="B1584" s="7">
        <v>46095</v>
      </c>
      <c r="C1584" s="2" t="s">
        <v>37</v>
      </c>
      <c r="D1584" s="2" t="s">
        <v>23</v>
      </c>
      <c r="E1584" s="2">
        <v>345</v>
      </c>
      <c r="F1584" s="2">
        <v>45</v>
      </c>
      <c r="G1584" s="2">
        <v>390</v>
      </c>
      <c r="H1584" s="2">
        <v>35</v>
      </c>
      <c r="I1584" s="2">
        <v>355</v>
      </c>
      <c r="J1584" s="2">
        <v>1</v>
      </c>
      <c r="K1584" s="2">
        <v>0</v>
      </c>
      <c r="L1584" s="2">
        <v>8</v>
      </c>
      <c r="M1584" s="2">
        <v>0.6</v>
      </c>
      <c r="N1584" s="2">
        <v>0.98299999999999998</v>
      </c>
      <c r="O1584" s="2">
        <v>2.5</v>
      </c>
      <c r="P1584" s="2">
        <v>0.65400000000000003</v>
      </c>
      <c r="Q1584" s="3">
        <v>0.09</v>
      </c>
      <c r="R1584" s="4" t="str">
        <f>TRIM(tblOperations[[#This Row],[Region]])</f>
        <v>Midlands</v>
      </c>
      <c r="S1584" s="4" t="str">
        <f>TRIM(tblOperations[[#This Row],[Team]])</f>
        <v>Estates Support</v>
      </c>
      <c r="T1584" s="4" t="str">
        <f>_xlfn.XLOOKUP(R1584,tblRegionReference[Region],tblRegionReference[Area],"Not Found")</f>
        <v>Central</v>
      </c>
      <c r="U1584" s="4" t="str">
        <f>IF(tblOperations[[#This Row],[Completion_Rate]]&gt;=_xlfn.XLOOKUP("Completion Rate",tblKPITargets[KPI_Name],tblKPITargets[Target_Value]),"Met","Below Target")</f>
        <v>Below Target</v>
      </c>
      <c r="V1584" t="str">
        <f>IF(tblOperations[[#This Row],[SLA_Compliance]]&gt;=_xlfn.XLOOKUP('04_References'!$A$3,tblKPITargets[KPI_Name],tblKPITargets[Target_Value]),"Met","Below Target")</f>
        <v>Below Target</v>
      </c>
      <c r="W1584" t="str">
        <f>IF(tblOperations[[#This Row],[Quality_Pass_Rate]]&gt;=_xlfn.XLOOKUP('04_References'!$A$4,tblKPITargets[KPI_Name],tblKPITargets[Target_Value]),"Met","Below Target")</f>
        <v>Met</v>
      </c>
      <c r="X1584" t="str">
        <f>IF(tblOperations[[#This Row],[Average_Completion_Days]]&lt;=_xlfn.XLOOKUP('04_References'!$A$7,tblKPITargets[KPI_Name],tblKPITargets[Target_Value]),"Met","Below Target")</f>
        <v>Below Target</v>
      </c>
      <c r="Y1584" t="str">
        <f>IF(tblOperations[[#This Row],[Closing_Backlog]]&lt;=_xlfn.XLOOKUP('04_References'!$A$8,tblKPITargets[KPI_Name],tblKPITargets[Target_Value]),"Met","Below Target")</f>
        <v>Below Target</v>
      </c>
    </row>
    <row r="1585" spans="1:25">
      <c r="A1585" s="8" t="s">
        <v>1615</v>
      </c>
      <c r="B1585" s="9">
        <v>46095</v>
      </c>
      <c r="C1585" s="4" t="s">
        <v>37</v>
      </c>
      <c r="D1585" s="4" t="s">
        <v>25</v>
      </c>
      <c r="E1585" s="4">
        <v>0</v>
      </c>
      <c r="F1585" s="4">
        <v>37</v>
      </c>
      <c r="G1585" s="4">
        <v>37</v>
      </c>
      <c r="H1585" s="4">
        <v>37</v>
      </c>
      <c r="I1585" s="4">
        <v>0</v>
      </c>
      <c r="J1585" s="4">
        <v>0</v>
      </c>
      <c r="K1585" s="4">
        <v>0</v>
      </c>
      <c r="L1585" s="4">
        <v>1.2</v>
      </c>
      <c r="M1585" s="4">
        <v>0.95299999999999996</v>
      </c>
      <c r="N1585" s="4">
        <v>1</v>
      </c>
      <c r="O1585" s="4">
        <v>4.5999999999999996</v>
      </c>
      <c r="P1585" s="4">
        <v>0.70499999999999996</v>
      </c>
      <c r="Q1585" s="5">
        <v>1</v>
      </c>
      <c r="R1585" s="4" t="str">
        <f>TRIM(tblOperations[[#This Row],[Region]])</f>
        <v>Midlands</v>
      </c>
      <c r="S1585" s="4" t="str">
        <f>TRIM(tblOperations[[#This Row],[Team]])</f>
        <v>Workplace Projects</v>
      </c>
      <c r="T1585" s="4" t="str">
        <f>_xlfn.XLOOKUP(R1585,tblRegionReference[Region],tblRegionReference[Area],"Not Found")</f>
        <v>Central</v>
      </c>
      <c r="U1585" s="4" t="str">
        <f>IF(tblOperations[[#This Row],[Completion_Rate]]&gt;=_xlfn.XLOOKUP("Completion Rate",tblKPITargets[KPI_Name],tblKPITargets[Target_Value]),"Met","Below Target")</f>
        <v>Met</v>
      </c>
      <c r="V1585" t="str">
        <f>IF(tblOperations[[#This Row],[SLA_Compliance]]&gt;=_xlfn.XLOOKUP('04_References'!$A$3,tblKPITargets[KPI_Name],tblKPITargets[Target_Value]),"Met","Below Target")</f>
        <v>Met</v>
      </c>
      <c r="W1585" t="str">
        <f>IF(tblOperations[[#This Row],[Quality_Pass_Rate]]&gt;=_xlfn.XLOOKUP('04_References'!$A$4,tblKPITargets[KPI_Name],tblKPITargets[Target_Value]),"Met","Below Target")</f>
        <v>Met</v>
      </c>
      <c r="X1585" t="str">
        <f>IF(tblOperations[[#This Row],[Average_Completion_Days]]&lt;=_xlfn.XLOOKUP('04_References'!$A$7,tblKPITargets[KPI_Name],tblKPITargets[Target_Value]),"Met","Below Target")</f>
        <v>Met</v>
      </c>
      <c r="Y1585" t="str">
        <f>IF(tblOperations[[#This Row],[Closing_Backlog]]&lt;=_xlfn.XLOOKUP('04_References'!$A$8,tblKPITargets[KPI_Name],tblKPITargets[Target_Value]),"Met","Below Target")</f>
        <v>Met</v>
      </c>
    </row>
    <row r="1586" spans="1:25">
      <c r="A1586" s="6" t="s">
        <v>1616</v>
      </c>
      <c r="B1586" s="7">
        <v>46095</v>
      </c>
      <c r="C1586" s="2" t="s">
        <v>43</v>
      </c>
      <c r="D1586" s="2" t="s">
        <v>19</v>
      </c>
      <c r="E1586" s="2">
        <v>855</v>
      </c>
      <c r="F1586" s="2">
        <v>34</v>
      </c>
      <c r="G1586" s="2">
        <v>889</v>
      </c>
      <c r="H1586" s="2">
        <v>21</v>
      </c>
      <c r="I1586" s="2">
        <v>868</v>
      </c>
      <c r="J1586" s="2">
        <v>0</v>
      </c>
      <c r="K1586" s="2">
        <v>0</v>
      </c>
      <c r="L1586" s="2">
        <v>8</v>
      </c>
      <c r="M1586" s="2">
        <v>0.6</v>
      </c>
      <c r="N1586" s="2">
        <v>0.98299999999999998</v>
      </c>
      <c r="O1586" s="2">
        <v>2.5</v>
      </c>
      <c r="P1586" s="2">
        <v>0.68100000000000005</v>
      </c>
      <c r="Q1586" s="3">
        <v>2.4E-2</v>
      </c>
      <c r="R1586" s="4" t="str">
        <f>TRIM(tblOperations[[#This Row],[Region]])</f>
        <v>South West</v>
      </c>
      <c r="S1586" s="4" t="str">
        <f>TRIM(tblOperations[[#This Row],[Team]])</f>
        <v>Workplace Services</v>
      </c>
      <c r="T1586" s="4" t="str">
        <f>_xlfn.XLOOKUP(R1586,tblRegionReference[Region],tblRegionReference[Area],"Not Found")</f>
        <v>South</v>
      </c>
      <c r="U1586" s="4" t="str">
        <f>IF(tblOperations[[#This Row],[Completion_Rate]]&gt;=_xlfn.XLOOKUP("Completion Rate",tblKPITargets[KPI_Name],tblKPITargets[Target_Value]),"Met","Below Target")</f>
        <v>Below Target</v>
      </c>
      <c r="V1586" t="str">
        <f>IF(tblOperations[[#This Row],[SLA_Compliance]]&gt;=_xlfn.XLOOKUP('04_References'!$A$3,tblKPITargets[KPI_Name],tblKPITargets[Target_Value]),"Met","Below Target")</f>
        <v>Below Target</v>
      </c>
      <c r="W1586" t="str">
        <f>IF(tblOperations[[#This Row],[Quality_Pass_Rate]]&gt;=_xlfn.XLOOKUP('04_References'!$A$4,tblKPITargets[KPI_Name],tblKPITargets[Target_Value]),"Met","Below Target")</f>
        <v>Met</v>
      </c>
      <c r="X1586" t="str">
        <f>IF(tblOperations[[#This Row],[Average_Completion_Days]]&lt;=_xlfn.XLOOKUP('04_References'!$A$7,tblKPITargets[KPI_Name],tblKPITargets[Target_Value]),"Met","Below Target")</f>
        <v>Below Target</v>
      </c>
      <c r="Y1586" t="str">
        <f>IF(tblOperations[[#This Row],[Closing_Backlog]]&lt;=_xlfn.XLOOKUP('04_References'!$A$8,tblKPITargets[KPI_Name],tblKPITargets[Target_Value]),"Met","Below Target")</f>
        <v>Below Target</v>
      </c>
    </row>
    <row r="1587" spans="1:25">
      <c r="A1587" s="8" t="s">
        <v>1617</v>
      </c>
      <c r="B1587" s="9">
        <v>46095</v>
      </c>
      <c r="C1587" s="4" t="s">
        <v>43</v>
      </c>
      <c r="D1587" s="4" t="s">
        <v>21</v>
      </c>
      <c r="E1587" s="4">
        <v>0</v>
      </c>
      <c r="F1587" s="4">
        <v>34</v>
      </c>
      <c r="G1587" s="4">
        <v>34</v>
      </c>
      <c r="H1587" s="4">
        <v>34</v>
      </c>
      <c r="I1587" s="4">
        <v>0</v>
      </c>
      <c r="J1587" s="4">
        <v>0</v>
      </c>
      <c r="K1587" s="4">
        <v>0</v>
      </c>
      <c r="L1587" s="4">
        <v>1.6</v>
      </c>
      <c r="M1587" s="4">
        <v>0.98899999999999999</v>
      </c>
      <c r="N1587" s="4">
        <v>1</v>
      </c>
      <c r="O1587" s="4">
        <v>4.7</v>
      </c>
      <c r="P1587" s="4">
        <v>0.67500000000000004</v>
      </c>
      <c r="Q1587" s="5">
        <v>1</v>
      </c>
      <c r="R1587" s="4" t="str">
        <f>TRIM(tblOperations[[#This Row],[Region]])</f>
        <v>South West</v>
      </c>
      <c r="S1587" s="4" t="str">
        <f>TRIM(tblOperations[[#This Row],[Team]])</f>
        <v>Facilities Response</v>
      </c>
      <c r="T1587" s="4" t="str">
        <f>_xlfn.XLOOKUP(R1587,tblRegionReference[Region],tblRegionReference[Area],"Not Found")</f>
        <v>South</v>
      </c>
      <c r="U1587" s="4" t="str">
        <f>IF(tblOperations[[#This Row],[Completion_Rate]]&gt;=_xlfn.XLOOKUP("Completion Rate",tblKPITargets[KPI_Name],tblKPITargets[Target_Value]),"Met","Below Target")</f>
        <v>Met</v>
      </c>
      <c r="V1587" t="str">
        <f>IF(tblOperations[[#This Row],[SLA_Compliance]]&gt;=_xlfn.XLOOKUP('04_References'!$A$3,tblKPITargets[KPI_Name],tblKPITargets[Target_Value]),"Met","Below Target")</f>
        <v>Met</v>
      </c>
      <c r="W1587" t="str">
        <f>IF(tblOperations[[#This Row],[Quality_Pass_Rate]]&gt;=_xlfn.XLOOKUP('04_References'!$A$4,tblKPITargets[KPI_Name],tblKPITargets[Target_Value]),"Met","Below Target")</f>
        <v>Met</v>
      </c>
      <c r="X1587" t="str">
        <f>IF(tblOperations[[#This Row],[Average_Completion_Days]]&lt;=_xlfn.XLOOKUP('04_References'!$A$7,tblKPITargets[KPI_Name],tblKPITargets[Target_Value]),"Met","Below Target")</f>
        <v>Met</v>
      </c>
      <c r="Y1587" t="str">
        <f>IF(tblOperations[[#This Row],[Closing_Backlog]]&lt;=_xlfn.XLOOKUP('04_References'!$A$8,tblKPITargets[KPI_Name],tblKPITargets[Target_Value]),"Met","Below Target")</f>
        <v>Met</v>
      </c>
    </row>
    <row r="1588" spans="1:25">
      <c r="A1588" s="6" t="s">
        <v>1618</v>
      </c>
      <c r="B1588" s="7">
        <v>46095</v>
      </c>
      <c r="C1588" s="2" t="s">
        <v>43</v>
      </c>
      <c r="D1588" s="2" t="s">
        <v>23</v>
      </c>
      <c r="E1588" s="2">
        <v>0</v>
      </c>
      <c r="F1588" s="2">
        <v>42</v>
      </c>
      <c r="G1588" s="2">
        <v>42</v>
      </c>
      <c r="H1588" s="2">
        <v>42</v>
      </c>
      <c r="I1588" s="2">
        <v>0</v>
      </c>
      <c r="J1588" s="2">
        <v>0</v>
      </c>
      <c r="K1588" s="2">
        <v>0</v>
      </c>
      <c r="L1588" s="2">
        <v>1.5</v>
      </c>
      <c r="M1588" s="2">
        <v>0.98299999999999998</v>
      </c>
      <c r="N1588" s="2">
        <v>0.95799999999999996</v>
      </c>
      <c r="O1588" s="2">
        <v>4.5999999999999996</v>
      </c>
      <c r="P1588" s="2">
        <v>0.83499999999999996</v>
      </c>
      <c r="Q1588" s="3">
        <v>1</v>
      </c>
      <c r="R1588" s="4" t="str">
        <f>TRIM(tblOperations[[#This Row],[Region]])</f>
        <v>South West</v>
      </c>
      <c r="S1588" s="4" t="str">
        <f>TRIM(tblOperations[[#This Row],[Team]])</f>
        <v>Estates Support</v>
      </c>
      <c r="T1588" s="4" t="str">
        <f>_xlfn.XLOOKUP(R1588,tblRegionReference[Region],tblRegionReference[Area],"Not Found")</f>
        <v>South</v>
      </c>
      <c r="U1588" s="4" t="str">
        <f>IF(tblOperations[[#This Row],[Completion_Rate]]&gt;=_xlfn.XLOOKUP("Completion Rate",tblKPITargets[KPI_Name],tblKPITargets[Target_Value]),"Met","Below Target")</f>
        <v>Met</v>
      </c>
      <c r="V1588" t="str">
        <f>IF(tblOperations[[#This Row],[SLA_Compliance]]&gt;=_xlfn.XLOOKUP('04_References'!$A$3,tblKPITargets[KPI_Name],tblKPITargets[Target_Value]),"Met","Below Target")</f>
        <v>Met</v>
      </c>
      <c r="W1588" t="str">
        <f>IF(tblOperations[[#This Row],[Quality_Pass_Rate]]&gt;=_xlfn.XLOOKUP('04_References'!$A$4,tblKPITargets[KPI_Name],tblKPITargets[Target_Value]),"Met","Below Target")</f>
        <v>Met</v>
      </c>
      <c r="X1588" t="str">
        <f>IF(tblOperations[[#This Row],[Average_Completion_Days]]&lt;=_xlfn.XLOOKUP('04_References'!$A$7,tblKPITargets[KPI_Name],tblKPITargets[Target_Value]),"Met","Below Target")</f>
        <v>Met</v>
      </c>
      <c r="Y1588" t="str">
        <f>IF(tblOperations[[#This Row],[Closing_Backlog]]&lt;=_xlfn.XLOOKUP('04_References'!$A$8,tblKPITargets[KPI_Name],tblKPITargets[Target_Value]),"Met","Below Target")</f>
        <v>Met</v>
      </c>
    </row>
    <row r="1589" spans="1:25">
      <c r="A1589" s="8" t="s">
        <v>1619</v>
      </c>
      <c r="B1589" s="9">
        <v>46095</v>
      </c>
      <c r="C1589" s="4" t="s">
        <v>43</v>
      </c>
      <c r="D1589" s="4" t="s">
        <v>25</v>
      </c>
      <c r="E1589" s="4">
        <v>0</v>
      </c>
      <c r="F1589" s="4">
        <v>38</v>
      </c>
      <c r="G1589" s="4">
        <v>38</v>
      </c>
      <c r="H1589" s="4">
        <v>38</v>
      </c>
      <c r="I1589" s="4">
        <v>0</v>
      </c>
      <c r="J1589" s="4">
        <v>0</v>
      </c>
      <c r="K1589" s="4">
        <v>0</v>
      </c>
      <c r="L1589" s="4">
        <v>1.6</v>
      </c>
      <c r="M1589" s="4">
        <v>1</v>
      </c>
      <c r="N1589" s="4">
        <v>0.98899999999999999</v>
      </c>
      <c r="O1589" s="4">
        <v>4.5999999999999996</v>
      </c>
      <c r="P1589" s="4">
        <v>0.66800000000000004</v>
      </c>
      <c r="Q1589" s="5">
        <v>1</v>
      </c>
      <c r="R1589" s="4" t="str">
        <f>TRIM(tblOperations[[#This Row],[Region]])</f>
        <v>South West</v>
      </c>
      <c r="S1589" s="4" t="str">
        <f>TRIM(tblOperations[[#This Row],[Team]])</f>
        <v>Workplace Projects</v>
      </c>
      <c r="T1589" s="4" t="str">
        <f>_xlfn.XLOOKUP(R1589,tblRegionReference[Region],tblRegionReference[Area],"Not Found")</f>
        <v>South</v>
      </c>
      <c r="U1589" s="4" t="str">
        <f>IF(tblOperations[[#This Row],[Completion_Rate]]&gt;=_xlfn.XLOOKUP("Completion Rate",tblKPITargets[KPI_Name],tblKPITargets[Target_Value]),"Met","Below Target")</f>
        <v>Met</v>
      </c>
      <c r="V1589" t="str">
        <f>IF(tblOperations[[#This Row],[SLA_Compliance]]&gt;=_xlfn.XLOOKUP('04_References'!$A$3,tblKPITargets[KPI_Name],tblKPITargets[Target_Value]),"Met","Below Target")</f>
        <v>Met</v>
      </c>
      <c r="W1589" t="str">
        <f>IF(tblOperations[[#This Row],[Quality_Pass_Rate]]&gt;=_xlfn.XLOOKUP('04_References'!$A$4,tblKPITargets[KPI_Name],tblKPITargets[Target_Value]),"Met","Below Target")</f>
        <v>Met</v>
      </c>
      <c r="X1589" t="str">
        <f>IF(tblOperations[[#This Row],[Average_Completion_Days]]&lt;=_xlfn.XLOOKUP('04_References'!$A$7,tblKPITargets[KPI_Name],tblKPITargets[Target_Value]),"Met","Below Target")</f>
        <v>Met</v>
      </c>
      <c r="Y1589" t="str">
        <f>IF(tblOperations[[#This Row],[Closing_Backlog]]&lt;=_xlfn.XLOOKUP('04_References'!$A$8,tblKPITargets[KPI_Name],tblKPITargets[Target_Value]),"Met","Below Target")</f>
        <v>Met</v>
      </c>
    </row>
    <row r="1590" spans="1:25">
      <c r="A1590" s="6" t="s">
        <v>1620</v>
      </c>
      <c r="B1590" s="7">
        <v>46095</v>
      </c>
      <c r="C1590" s="2" t="s">
        <v>48</v>
      </c>
      <c r="D1590" s="2" t="s">
        <v>19</v>
      </c>
      <c r="E1590" s="2">
        <v>4</v>
      </c>
      <c r="F1590" s="2">
        <v>59</v>
      </c>
      <c r="G1590" s="2">
        <v>63</v>
      </c>
      <c r="H1590" s="2">
        <v>58</v>
      </c>
      <c r="I1590" s="2">
        <v>5</v>
      </c>
      <c r="J1590" s="2">
        <v>0</v>
      </c>
      <c r="K1590" s="2">
        <v>0</v>
      </c>
      <c r="L1590" s="2">
        <v>2.1</v>
      </c>
      <c r="M1590" s="2">
        <v>0.94799999999999995</v>
      </c>
      <c r="N1590" s="2">
        <v>1</v>
      </c>
      <c r="O1590" s="2">
        <v>4</v>
      </c>
      <c r="P1590" s="2">
        <v>0.68500000000000005</v>
      </c>
      <c r="Q1590" s="3">
        <v>0.92100000000000004</v>
      </c>
      <c r="R1590" s="4" t="str">
        <f>TRIM(tblOperations[[#This Row],[Region]])</f>
        <v>South East</v>
      </c>
      <c r="S1590" s="4" t="str">
        <f>TRIM(tblOperations[[#This Row],[Team]])</f>
        <v>Workplace Services</v>
      </c>
      <c r="T1590" s="4" t="str">
        <f>_xlfn.XLOOKUP(R1590,tblRegionReference[Region],tblRegionReference[Area],"Not Found")</f>
        <v>South</v>
      </c>
      <c r="U1590" s="4" t="str">
        <f>IF(tblOperations[[#This Row],[Completion_Rate]]&gt;=_xlfn.XLOOKUP("Completion Rate",tblKPITargets[KPI_Name],tblKPITargets[Target_Value]),"Met","Below Target")</f>
        <v>Below Target</v>
      </c>
      <c r="V1590" t="str">
        <f>IF(tblOperations[[#This Row],[SLA_Compliance]]&gt;=_xlfn.XLOOKUP('04_References'!$A$3,tblKPITargets[KPI_Name],tblKPITargets[Target_Value]),"Met","Below Target")</f>
        <v>Met</v>
      </c>
      <c r="W1590" t="str">
        <f>IF(tblOperations[[#This Row],[Quality_Pass_Rate]]&gt;=_xlfn.XLOOKUP('04_References'!$A$4,tblKPITargets[KPI_Name],tblKPITargets[Target_Value]),"Met","Below Target")</f>
        <v>Met</v>
      </c>
      <c r="X1590" t="str">
        <f>IF(tblOperations[[#This Row],[Average_Completion_Days]]&lt;=_xlfn.XLOOKUP('04_References'!$A$7,tblKPITargets[KPI_Name],tblKPITargets[Target_Value]),"Met","Below Target")</f>
        <v>Met</v>
      </c>
      <c r="Y1590" t="str">
        <f>IF(tblOperations[[#This Row],[Closing_Backlog]]&lt;=_xlfn.XLOOKUP('04_References'!$A$8,tblKPITargets[KPI_Name],tblKPITargets[Target_Value]),"Met","Below Target")</f>
        <v>Met</v>
      </c>
    </row>
    <row r="1591" spans="1:25">
      <c r="A1591" s="8" t="s">
        <v>1621</v>
      </c>
      <c r="B1591" s="9">
        <v>46095</v>
      </c>
      <c r="C1591" s="4" t="s">
        <v>48</v>
      </c>
      <c r="D1591" s="4" t="s">
        <v>21</v>
      </c>
      <c r="E1591" s="4">
        <v>1497</v>
      </c>
      <c r="F1591" s="4">
        <v>45</v>
      </c>
      <c r="G1591" s="4">
        <v>1542</v>
      </c>
      <c r="H1591" s="4">
        <v>20</v>
      </c>
      <c r="I1591" s="4">
        <v>1522</v>
      </c>
      <c r="J1591" s="4">
        <v>1</v>
      </c>
      <c r="K1591" s="4">
        <v>0</v>
      </c>
      <c r="L1591" s="4">
        <v>8</v>
      </c>
      <c r="M1591" s="4">
        <v>0.6</v>
      </c>
      <c r="N1591" s="4">
        <v>1</v>
      </c>
      <c r="O1591" s="4">
        <v>2.5</v>
      </c>
      <c r="P1591" s="4">
        <v>0.69599999999999995</v>
      </c>
      <c r="Q1591" s="5">
        <v>1.2999999999999999E-2</v>
      </c>
      <c r="R1591" s="4" t="str">
        <f>TRIM(tblOperations[[#This Row],[Region]])</f>
        <v>South East</v>
      </c>
      <c r="S1591" s="4" t="str">
        <f>TRIM(tblOperations[[#This Row],[Team]])</f>
        <v>Facilities Response</v>
      </c>
      <c r="T1591" s="4" t="str">
        <f>_xlfn.XLOOKUP(R1591,tblRegionReference[Region],tblRegionReference[Area],"Not Found")</f>
        <v>South</v>
      </c>
      <c r="U1591" s="4" t="str">
        <f>IF(tblOperations[[#This Row],[Completion_Rate]]&gt;=_xlfn.XLOOKUP("Completion Rate",tblKPITargets[KPI_Name],tblKPITargets[Target_Value]),"Met","Below Target")</f>
        <v>Below Target</v>
      </c>
      <c r="V1591" t="str">
        <f>IF(tblOperations[[#This Row],[SLA_Compliance]]&gt;=_xlfn.XLOOKUP('04_References'!$A$3,tblKPITargets[KPI_Name],tblKPITargets[Target_Value]),"Met","Below Target")</f>
        <v>Below Target</v>
      </c>
      <c r="W1591" t="str">
        <f>IF(tblOperations[[#This Row],[Quality_Pass_Rate]]&gt;=_xlfn.XLOOKUP('04_References'!$A$4,tblKPITargets[KPI_Name],tblKPITargets[Target_Value]),"Met","Below Target")</f>
        <v>Met</v>
      </c>
      <c r="X1591" t="str">
        <f>IF(tblOperations[[#This Row],[Average_Completion_Days]]&lt;=_xlfn.XLOOKUP('04_References'!$A$7,tblKPITargets[KPI_Name],tblKPITargets[Target_Value]),"Met","Below Target")</f>
        <v>Below Target</v>
      </c>
      <c r="Y1591" t="str">
        <f>IF(tblOperations[[#This Row],[Closing_Backlog]]&lt;=_xlfn.XLOOKUP('04_References'!$A$8,tblKPITargets[KPI_Name],tblKPITargets[Target_Value]),"Met","Below Target")</f>
        <v>Below Target</v>
      </c>
    </row>
    <row r="1592" spans="1:25">
      <c r="A1592" s="6" t="s">
        <v>1622</v>
      </c>
      <c r="B1592" s="7">
        <v>46095</v>
      </c>
      <c r="C1592" s="2" t="s">
        <v>48</v>
      </c>
      <c r="D1592" s="2" t="s">
        <v>23</v>
      </c>
      <c r="E1592" s="2">
        <v>8</v>
      </c>
      <c r="F1592" s="2">
        <v>47</v>
      </c>
      <c r="G1592" s="2">
        <v>55</v>
      </c>
      <c r="H1592" s="2">
        <v>53</v>
      </c>
      <c r="I1592" s="2">
        <v>2</v>
      </c>
      <c r="J1592" s="2">
        <v>0</v>
      </c>
      <c r="K1592" s="2">
        <v>0</v>
      </c>
      <c r="L1592" s="2">
        <v>2.2999999999999998</v>
      </c>
      <c r="M1592" s="2">
        <v>0.94299999999999995</v>
      </c>
      <c r="N1592" s="2">
        <v>0.99099999999999999</v>
      </c>
      <c r="O1592" s="2">
        <v>4.8</v>
      </c>
      <c r="P1592" s="2">
        <v>0.749</v>
      </c>
      <c r="Q1592" s="3">
        <v>0.96399999999999997</v>
      </c>
      <c r="R1592" s="4" t="str">
        <f>TRIM(tblOperations[[#This Row],[Region]])</f>
        <v>South East</v>
      </c>
      <c r="S1592" s="4" t="str">
        <f>TRIM(tblOperations[[#This Row],[Team]])</f>
        <v>Estates Support</v>
      </c>
      <c r="T1592" s="4" t="str">
        <f>_xlfn.XLOOKUP(R1592,tblRegionReference[Region],tblRegionReference[Area],"Not Found")</f>
        <v>South</v>
      </c>
      <c r="U1592" s="4" t="str">
        <f>IF(tblOperations[[#This Row],[Completion_Rate]]&gt;=_xlfn.XLOOKUP("Completion Rate",tblKPITargets[KPI_Name],tblKPITargets[Target_Value]),"Met","Below Target")</f>
        <v>Met</v>
      </c>
      <c r="V1592" t="str">
        <f>IF(tblOperations[[#This Row],[SLA_Compliance]]&gt;=_xlfn.XLOOKUP('04_References'!$A$3,tblKPITargets[KPI_Name],tblKPITargets[Target_Value]),"Met","Below Target")</f>
        <v>Met</v>
      </c>
      <c r="W1592" t="str">
        <f>IF(tblOperations[[#This Row],[Quality_Pass_Rate]]&gt;=_xlfn.XLOOKUP('04_References'!$A$4,tblKPITargets[KPI_Name],tblKPITargets[Target_Value]),"Met","Below Target")</f>
        <v>Met</v>
      </c>
      <c r="X1592" t="str">
        <f>IF(tblOperations[[#This Row],[Average_Completion_Days]]&lt;=_xlfn.XLOOKUP('04_References'!$A$7,tblKPITargets[KPI_Name],tblKPITargets[Target_Value]),"Met","Below Target")</f>
        <v>Met</v>
      </c>
      <c r="Y1592" t="str">
        <f>IF(tblOperations[[#This Row],[Closing_Backlog]]&lt;=_xlfn.XLOOKUP('04_References'!$A$8,tblKPITargets[KPI_Name],tblKPITargets[Target_Value]),"Met","Below Target")</f>
        <v>Met</v>
      </c>
    </row>
    <row r="1593" spans="1:25">
      <c r="A1593" s="8" t="s">
        <v>1623</v>
      </c>
      <c r="B1593" s="9">
        <v>46095</v>
      </c>
      <c r="C1593" s="4" t="s">
        <v>48</v>
      </c>
      <c r="D1593" s="4" t="s">
        <v>25</v>
      </c>
      <c r="E1593" s="4">
        <v>474</v>
      </c>
      <c r="F1593" s="4">
        <v>37</v>
      </c>
      <c r="G1593" s="4">
        <v>511</v>
      </c>
      <c r="H1593" s="4">
        <v>30</v>
      </c>
      <c r="I1593" s="4">
        <v>481</v>
      </c>
      <c r="J1593" s="4">
        <v>0</v>
      </c>
      <c r="K1593" s="4">
        <v>0</v>
      </c>
      <c r="L1593" s="4">
        <v>8</v>
      </c>
      <c r="M1593" s="4">
        <v>0.6</v>
      </c>
      <c r="N1593" s="4">
        <v>0.99399999999999999</v>
      </c>
      <c r="O1593" s="4">
        <v>2.5</v>
      </c>
      <c r="P1593" s="4">
        <v>0.67</v>
      </c>
      <c r="Q1593" s="5">
        <v>5.8999999999999997E-2</v>
      </c>
      <c r="R1593" s="4" t="str">
        <f>TRIM(tblOperations[[#This Row],[Region]])</f>
        <v>South East</v>
      </c>
      <c r="S1593" s="4" t="str">
        <f>TRIM(tblOperations[[#This Row],[Team]])</f>
        <v>Workplace Projects</v>
      </c>
      <c r="T1593" s="4" t="str">
        <f>_xlfn.XLOOKUP(R1593,tblRegionReference[Region],tblRegionReference[Area],"Not Found")</f>
        <v>South</v>
      </c>
      <c r="U1593" s="4" t="str">
        <f>IF(tblOperations[[#This Row],[Completion_Rate]]&gt;=_xlfn.XLOOKUP("Completion Rate",tblKPITargets[KPI_Name],tblKPITargets[Target_Value]),"Met","Below Target")</f>
        <v>Below Target</v>
      </c>
      <c r="V1593" t="str">
        <f>IF(tblOperations[[#This Row],[SLA_Compliance]]&gt;=_xlfn.XLOOKUP('04_References'!$A$3,tblKPITargets[KPI_Name],tblKPITargets[Target_Value]),"Met","Below Target")</f>
        <v>Below Target</v>
      </c>
      <c r="W1593" t="str">
        <f>IF(tblOperations[[#This Row],[Quality_Pass_Rate]]&gt;=_xlfn.XLOOKUP('04_References'!$A$4,tblKPITargets[KPI_Name],tblKPITargets[Target_Value]),"Met","Below Target")</f>
        <v>Met</v>
      </c>
      <c r="X1593" t="str">
        <f>IF(tblOperations[[#This Row],[Average_Completion_Days]]&lt;=_xlfn.XLOOKUP('04_References'!$A$7,tblKPITargets[KPI_Name],tblKPITargets[Target_Value]),"Met","Below Target")</f>
        <v>Below Target</v>
      </c>
      <c r="Y1593" t="str">
        <f>IF(tblOperations[[#This Row],[Closing_Backlog]]&lt;=_xlfn.XLOOKUP('04_References'!$A$8,tblKPITargets[KPI_Name],tblKPITargets[Target_Value]),"Met","Below Target")</f>
        <v>Below Target</v>
      </c>
    </row>
    <row r="1594" spans="1:25">
      <c r="A1594" s="6" t="s">
        <v>1624</v>
      </c>
      <c r="B1594" s="7">
        <v>46095</v>
      </c>
      <c r="C1594" s="2" t="s">
        <v>53</v>
      </c>
      <c r="D1594" s="2" t="s">
        <v>19</v>
      </c>
      <c r="E1594" s="2">
        <v>804</v>
      </c>
      <c r="F1594" s="2">
        <v>35</v>
      </c>
      <c r="G1594" s="2">
        <v>839</v>
      </c>
      <c r="H1594" s="2">
        <v>33</v>
      </c>
      <c r="I1594" s="2">
        <v>806</v>
      </c>
      <c r="J1594" s="2">
        <v>0</v>
      </c>
      <c r="K1594" s="2">
        <v>0</v>
      </c>
      <c r="L1594" s="2">
        <v>8</v>
      </c>
      <c r="M1594" s="2">
        <v>0.6</v>
      </c>
      <c r="N1594" s="2">
        <v>0.98899999999999999</v>
      </c>
      <c r="O1594" s="2">
        <v>2.5</v>
      </c>
      <c r="P1594" s="2">
        <v>0.754</v>
      </c>
      <c r="Q1594" s="3">
        <v>3.9E-2</v>
      </c>
      <c r="R1594" s="4" t="str">
        <f>TRIM(tblOperations[[#This Row],[Region]])</f>
        <v>Wales</v>
      </c>
      <c r="S1594" s="4" t="str">
        <f>TRIM(tblOperations[[#This Row],[Team]])</f>
        <v>Workplace Services</v>
      </c>
      <c r="T1594" s="4" t="str">
        <f>_xlfn.XLOOKUP(R1594,tblRegionReference[Region],tblRegionReference[Area],"Not Found")</f>
        <v>Wales</v>
      </c>
      <c r="U1594" s="4" t="str">
        <f>IF(tblOperations[[#This Row],[Completion_Rate]]&gt;=_xlfn.XLOOKUP("Completion Rate",tblKPITargets[KPI_Name],tblKPITargets[Target_Value]),"Met","Below Target")</f>
        <v>Below Target</v>
      </c>
      <c r="V1594" t="str">
        <f>IF(tblOperations[[#This Row],[SLA_Compliance]]&gt;=_xlfn.XLOOKUP('04_References'!$A$3,tblKPITargets[KPI_Name],tblKPITargets[Target_Value]),"Met","Below Target")</f>
        <v>Below Target</v>
      </c>
      <c r="W1594" t="str">
        <f>IF(tblOperations[[#This Row],[Quality_Pass_Rate]]&gt;=_xlfn.XLOOKUP('04_References'!$A$4,tblKPITargets[KPI_Name],tblKPITargets[Target_Value]),"Met","Below Target")</f>
        <v>Met</v>
      </c>
      <c r="X1594" t="str">
        <f>IF(tblOperations[[#This Row],[Average_Completion_Days]]&lt;=_xlfn.XLOOKUP('04_References'!$A$7,tblKPITargets[KPI_Name],tblKPITargets[Target_Value]),"Met","Below Target")</f>
        <v>Below Target</v>
      </c>
      <c r="Y1594" t="str">
        <f>IF(tblOperations[[#This Row],[Closing_Backlog]]&lt;=_xlfn.XLOOKUP('04_References'!$A$8,tblKPITargets[KPI_Name],tblKPITargets[Target_Value]),"Met","Below Target")</f>
        <v>Below Target</v>
      </c>
    </row>
    <row r="1595" spans="1:25">
      <c r="A1595" s="8" t="s">
        <v>1625</v>
      </c>
      <c r="B1595" s="9">
        <v>46095</v>
      </c>
      <c r="C1595" s="4" t="s">
        <v>53</v>
      </c>
      <c r="D1595" s="4" t="s">
        <v>21</v>
      </c>
      <c r="E1595" s="4">
        <v>866</v>
      </c>
      <c r="F1595" s="4">
        <v>43</v>
      </c>
      <c r="G1595" s="4">
        <v>909</v>
      </c>
      <c r="H1595" s="4">
        <v>25</v>
      </c>
      <c r="I1595" s="4">
        <v>884</v>
      </c>
      <c r="J1595" s="4">
        <v>0</v>
      </c>
      <c r="K1595" s="4">
        <v>0</v>
      </c>
      <c r="L1595" s="4">
        <v>8</v>
      </c>
      <c r="M1595" s="4">
        <v>0.6</v>
      </c>
      <c r="N1595" s="4">
        <v>0.98399999999999999</v>
      </c>
      <c r="O1595" s="4">
        <v>2.5</v>
      </c>
      <c r="P1595" s="4">
        <v>0.71599999999999997</v>
      </c>
      <c r="Q1595" s="5">
        <v>2.8000000000000001E-2</v>
      </c>
      <c r="R1595" s="4" t="str">
        <f>TRIM(tblOperations[[#This Row],[Region]])</f>
        <v>Wales</v>
      </c>
      <c r="S1595" s="4" t="str">
        <f>TRIM(tblOperations[[#This Row],[Team]])</f>
        <v>Facilities Response</v>
      </c>
      <c r="T1595" s="4" t="str">
        <f>_xlfn.XLOOKUP(R1595,tblRegionReference[Region],tblRegionReference[Area],"Not Found")</f>
        <v>Wales</v>
      </c>
      <c r="U1595" s="4" t="str">
        <f>IF(tblOperations[[#This Row],[Completion_Rate]]&gt;=_xlfn.XLOOKUP("Completion Rate",tblKPITargets[KPI_Name],tblKPITargets[Target_Value]),"Met","Below Target")</f>
        <v>Below Target</v>
      </c>
      <c r="V1595" t="str">
        <f>IF(tblOperations[[#This Row],[SLA_Compliance]]&gt;=_xlfn.XLOOKUP('04_References'!$A$3,tblKPITargets[KPI_Name],tblKPITargets[Target_Value]),"Met","Below Target")</f>
        <v>Below Target</v>
      </c>
      <c r="W1595" t="str">
        <f>IF(tblOperations[[#This Row],[Quality_Pass_Rate]]&gt;=_xlfn.XLOOKUP('04_References'!$A$4,tblKPITargets[KPI_Name],tblKPITargets[Target_Value]),"Met","Below Target")</f>
        <v>Met</v>
      </c>
      <c r="X1595" t="str">
        <f>IF(tblOperations[[#This Row],[Average_Completion_Days]]&lt;=_xlfn.XLOOKUP('04_References'!$A$7,tblKPITargets[KPI_Name],tblKPITargets[Target_Value]),"Met","Below Target")</f>
        <v>Below Target</v>
      </c>
      <c r="Y1595" t="str">
        <f>IF(tblOperations[[#This Row],[Closing_Backlog]]&lt;=_xlfn.XLOOKUP('04_References'!$A$8,tblKPITargets[KPI_Name],tblKPITargets[Target_Value]),"Met","Below Target")</f>
        <v>Below Target</v>
      </c>
    </row>
    <row r="1596" spans="1:25">
      <c r="A1596" s="6" t="s">
        <v>1626</v>
      </c>
      <c r="B1596" s="7">
        <v>46095</v>
      </c>
      <c r="C1596" s="2" t="s">
        <v>53</v>
      </c>
      <c r="D1596" s="2" t="s">
        <v>23</v>
      </c>
      <c r="E1596" s="2">
        <v>589</v>
      </c>
      <c r="F1596" s="2">
        <v>48</v>
      </c>
      <c r="G1596" s="2">
        <v>637</v>
      </c>
      <c r="H1596" s="2">
        <v>27</v>
      </c>
      <c r="I1596" s="2">
        <v>610</v>
      </c>
      <c r="J1596" s="2">
        <v>0</v>
      </c>
      <c r="K1596" s="2">
        <v>0</v>
      </c>
      <c r="L1596" s="2">
        <v>8</v>
      </c>
      <c r="M1596" s="2">
        <v>0.6</v>
      </c>
      <c r="N1596" s="2">
        <v>0.97399999999999998</v>
      </c>
      <c r="O1596" s="2">
        <v>2.5</v>
      </c>
      <c r="P1596" s="2">
        <v>0.79</v>
      </c>
      <c r="Q1596" s="3">
        <v>4.2000000000000003E-2</v>
      </c>
      <c r="R1596" s="4" t="str">
        <f>TRIM(tblOperations[[#This Row],[Region]])</f>
        <v>Wales</v>
      </c>
      <c r="S1596" s="4" t="str">
        <f>TRIM(tblOperations[[#This Row],[Team]])</f>
        <v>Estates Support</v>
      </c>
      <c r="T1596" s="4" t="str">
        <f>_xlfn.XLOOKUP(R1596,tblRegionReference[Region],tblRegionReference[Area],"Not Found")</f>
        <v>Wales</v>
      </c>
      <c r="U1596" s="4" t="str">
        <f>IF(tblOperations[[#This Row],[Completion_Rate]]&gt;=_xlfn.XLOOKUP("Completion Rate",tblKPITargets[KPI_Name],tblKPITargets[Target_Value]),"Met","Below Target")</f>
        <v>Below Target</v>
      </c>
      <c r="V1596" t="str">
        <f>IF(tblOperations[[#This Row],[SLA_Compliance]]&gt;=_xlfn.XLOOKUP('04_References'!$A$3,tblKPITargets[KPI_Name],tblKPITargets[Target_Value]),"Met","Below Target")</f>
        <v>Below Target</v>
      </c>
      <c r="W1596" t="str">
        <f>IF(tblOperations[[#This Row],[Quality_Pass_Rate]]&gt;=_xlfn.XLOOKUP('04_References'!$A$4,tblKPITargets[KPI_Name],tblKPITargets[Target_Value]),"Met","Below Target")</f>
        <v>Met</v>
      </c>
      <c r="X1596" t="str">
        <f>IF(tblOperations[[#This Row],[Average_Completion_Days]]&lt;=_xlfn.XLOOKUP('04_References'!$A$7,tblKPITargets[KPI_Name],tblKPITargets[Target_Value]),"Met","Below Target")</f>
        <v>Below Target</v>
      </c>
      <c r="Y1596" t="str">
        <f>IF(tblOperations[[#This Row],[Closing_Backlog]]&lt;=_xlfn.XLOOKUP('04_References'!$A$8,tblKPITargets[KPI_Name],tblKPITargets[Target_Value]),"Met","Below Target")</f>
        <v>Below Target</v>
      </c>
    </row>
    <row r="1597" spans="1:25">
      <c r="A1597" s="8" t="s">
        <v>1627</v>
      </c>
      <c r="B1597" s="9">
        <v>46095</v>
      </c>
      <c r="C1597" s="4" t="s">
        <v>53</v>
      </c>
      <c r="D1597" s="4" t="s">
        <v>25</v>
      </c>
      <c r="E1597" s="4">
        <v>0</v>
      </c>
      <c r="F1597" s="4">
        <v>45</v>
      </c>
      <c r="G1597" s="4">
        <v>45</v>
      </c>
      <c r="H1597" s="4">
        <v>45</v>
      </c>
      <c r="I1597" s="4">
        <v>0</v>
      </c>
      <c r="J1597" s="4">
        <v>0</v>
      </c>
      <c r="K1597" s="4">
        <v>0</v>
      </c>
      <c r="L1597" s="4">
        <v>0.9</v>
      </c>
      <c r="M1597" s="4">
        <v>0.96199999999999997</v>
      </c>
      <c r="N1597" s="4">
        <v>0.995</v>
      </c>
      <c r="O1597" s="4">
        <v>4.4000000000000004</v>
      </c>
      <c r="P1597" s="4">
        <v>0.72699999999999998</v>
      </c>
      <c r="Q1597" s="5">
        <v>1</v>
      </c>
      <c r="R1597" s="4" t="str">
        <f>TRIM(tblOperations[[#This Row],[Region]])</f>
        <v>Wales</v>
      </c>
      <c r="S1597" s="4" t="str">
        <f>TRIM(tblOperations[[#This Row],[Team]])</f>
        <v>Workplace Projects</v>
      </c>
      <c r="T1597" s="4" t="str">
        <f>_xlfn.XLOOKUP(R1597,tblRegionReference[Region],tblRegionReference[Area],"Not Found")</f>
        <v>Wales</v>
      </c>
      <c r="U1597" s="4" t="str">
        <f>IF(tblOperations[[#This Row],[Completion_Rate]]&gt;=_xlfn.XLOOKUP("Completion Rate",tblKPITargets[KPI_Name],tblKPITargets[Target_Value]),"Met","Below Target")</f>
        <v>Met</v>
      </c>
      <c r="V1597" t="str">
        <f>IF(tblOperations[[#This Row],[SLA_Compliance]]&gt;=_xlfn.XLOOKUP('04_References'!$A$3,tblKPITargets[KPI_Name],tblKPITargets[Target_Value]),"Met","Below Target")</f>
        <v>Met</v>
      </c>
      <c r="W1597" t="str">
        <f>IF(tblOperations[[#This Row],[Quality_Pass_Rate]]&gt;=_xlfn.XLOOKUP('04_References'!$A$4,tblKPITargets[KPI_Name],tblKPITargets[Target_Value]),"Met","Below Target")</f>
        <v>Met</v>
      </c>
      <c r="X1597" t="str">
        <f>IF(tblOperations[[#This Row],[Average_Completion_Days]]&lt;=_xlfn.XLOOKUP('04_References'!$A$7,tblKPITargets[KPI_Name],tblKPITargets[Target_Value]),"Met","Below Target")</f>
        <v>Met</v>
      </c>
      <c r="Y1597" t="str">
        <f>IF(tblOperations[[#This Row],[Closing_Backlog]]&lt;=_xlfn.XLOOKUP('04_References'!$A$8,tblKPITargets[KPI_Name],tblKPITargets[Target_Value]),"Met","Below Target")</f>
        <v>Met</v>
      </c>
    </row>
    <row r="1598" spans="1:25">
      <c r="A1598" s="6" t="s">
        <v>1628</v>
      </c>
      <c r="B1598" s="7">
        <v>46097</v>
      </c>
      <c r="C1598" s="2" t="s">
        <v>18</v>
      </c>
      <c r="D1598" s="2" t="s">
        <v>19</v>
      </c>
      <c r="E1598" s="2">
        <v>218</v>
      </c>
      <c r="F1598" s="2">
        <v>48</v>
      </c>
      <c r="G1598" s="2">
        <v>266</v>
      </c>
      <c r="H1598" s="2">
        <v>42</v>
      </c>
      <c r="I1598" s="2">
        <v>224</v>
      </c>
      <c r="J1598" s="2">
        <v>0</v>
      </c>
      <c r="K1598" s="2">
        <v>0</v>
      </c>
      <c r="L1598" s="2">
        <v>8</v>
      </c>
      <c r="M1598" s="2">
        <v>0.6</v>
      </c>
      <c r="N1598" s="2">
        <v>0.97299999999999998</v>
      </c>
      <c r="O1598" s="2">
        <v>2.5</v>
      </c>
      <c r="P1598" s="2">
        <v>0.67400000000000004</v>
      </c>
      <c r="Q1598" s="3">
        <v>0.158</v>
      </c>
      <c r="R1598" s="4" t="str">
        <f>TRIM(tblOperations[[#This Row],[Region]])</f>
        <v>Scotland</v>
      </c>
      <c r="S1598" s="4" t="str">
        <f>TRIM(tblOperations[[#This Row],[Team]])</f>
        <v>Workplace Services</v>
      </c>
      <c r="T1598" s="4" t="str">
        <f>_xlfn.XLOOKUP(R1598,tblRegionReference[Region],tblRegionReference[Area],"Not Found")</f>
        <v>North</v>
      </c>
      <c r="U1598" s="4" t="str">
        <f>IF(tblOperations[[#This Row],[Completion_Rate]]&gt;=_xlfn.XLOOKUP("Completion Rate",tblKPITargets[KPI_Name],tblKPITargets[Target_Value]),"Met","Below Target")</f>
        <v>Below Target</v>
      </c>
      <c r="V1598" t="str">
        <f>IF(tblOperations[[#This Row],[SLA_Compliance]]&gt;=_xlfn.XLOOKUP('04_References'!$A$3,tblKPITargets[KPI_Name],tblKPITargets[Target_Value]),"Met","Below Target")</f>
        <v>Below Target</v>
      </c>
      <c r="W1598" t="str">
        <f>IF(tblOperations[[#This Row],[Quality_Pass_Rate]]&gt;=_xlfn.XLOOKUP('04_References'!$A$4,tblKPITargets[KPI_Name],tblKPITargets[Target_Value]),"Met","Below Target")</f>
        <v>Met</v>
      </c>
      <c r="X1598" t="str">
        <f>IF(tblOperations[[#This Row],[Average_Completion_Days]]&lt;=_xlfn.XLOOKUP('04_References'!$A$7,tblKPITargets[KPI_Name],tblKPITargets[Target_Value]),"Met","Below Target")</f>
        <v>Below Target</v>
      </c>
      <c r="Y1598" t="str">
        <f>IF(tblOperations[[#This Row],[Closing_Backlog]]&lt;=_xlfn.XLOOKUP('04_References'!$A$8,tblKPITargets[KPI_Name],tblKPITargets[Target_Value]),"Met","Below Target")</f>
        <v>Below Target</v>
      </c>
    </row>
    <row r="1599" spans="1:25">
      <c r="A1599" s="8" t="s">
        <v>1629</v>
      </c>
      <c r="B1599" s="9">
        <v>46097</v>
      </c>
      <c r="C1599" s="4" t="s">
        <v>18</v>
      </c>
      <c r="D1599" s="4" t="s">
        <v>21</v>
      </c>
      <c r="E1599" s="4">
        <v>23</v>
      </c>
      <c r="F1599" s="4">
        <v>37</v>
      </c>
      <c r="G1599" s="4">
        <v>60</v>
      </c>
      <c r="H1599" s="4">
        <v>59</v>
      </c>
      <c r="I1599" s="4">
        <v>1</v>
      </c>
      <c r="J1599" s="4">
        <v>0</v>
      </c>
      <c r="K1599" s="4">
        <v>0</v>
      </c>
      <c r="L1599" s="4">
        <v>1.1000000000000001</v>
      </c>
      <c r="M1599" s="4">
        <v>0.94599999999999995</v>
      </c>
      <c r="N1599" s="4">
        <v>1</v>
      </c>
      <c r="O1599" s="4">
        <v>4.5</v>
      </c>
      <c r="P1599" s="4">
        <v>0.68100000000000005</v>
      </c>
      <c r="Q1599" s="5">
        <v>0.98299999999999998</v>
      </c>
      <c r="R1599" s="4" t="str">
        <f>TRIM(tblOperations[[#This Row],[Region]])</f>
        <v>Scotland</v>
      </c>
      <c r="S1599" s="4" t="str">
        <f>TRIM(tblOperations[[#This Row],[Team]])</f>
        <v>Facilities Response</v>
      </c>
      <c r="T1599" s="4" t="str">
        <f>_xlfn.XLOOKUP(R1599,tblRegionReference[Region],tblRegionReference[Area],"Not Found")</f>
        <v>North</v>
      </c>
      <c r="U1599" s="4" t="str">
        <f>IF(tblOperations[[#This Row],[Completion_Rate]]&gt;=_xlfn.XLOOKUP("Completion Rate",tblKPITargets[KPI_Name],tblKPITargets[Target_Value]),"Met","Below Target")</f>
        <v>Met</v>
      </c>
      <c r="V1599" t="str">
        <f>IF(tblOperations[[#This Row],[SLA_Compliance]]&gt;=_xlfn.XLOOKUP('04_References'!$A$3,tblKPITargets[KPI_Name],tblKPITargets[Target_Value]),"Met","Below Target")</f>
        <v>Met</v>
      </c>
      <c r="W1599" t="str">
        <f>IF(tblOperations[[#This Row],[Quality_Pass_Rate]]&gt;=_xlfn.XLOOKUP('04_References'!$A$4,tblKPITargets[KPI_Name],tblKPITargets[Target_Value]),"Met","Below Target")</f>
        <v>Met</v>
      </c>
      <c r="X1599" t="str">
        <f>IF(tblOperations[[#This Row],[Average_Completion_Days]]&lt;=_xlfn.XLOOKUP('04_References'!$A$7,tblKPITargets[KPI_Name],tblKPITargets[Target_Value]),"Met","Below Target")</f>
        <v>Met</v>
      </c>
      <c r="Y1599" t="str">
        <f>IF(tblOperations[[#This Row],[Closing_Backlog]]&lt;=_xlfn.XLOOKUP('04_References'!$A$8,tblKPITargets[KPI_Name],tblKPITargets[Target_Value]),"Met","Below Target")</f>
        <v>Met</v>
      </c>
    </row>
    <row r="1600" spans="1:25">
      <c r="A1600" s="6" t="s">
        <v>1630</v>
      </c>
      <c r="B1600" s="7">
        <v>46097</v>
      </c>
      <c r="C1600" s="2" t="s">
        <v>18</v>
      </c>
      <c r="D1600" s="2" t="s">
        <v>23</v>
      </c>
      <c r="E1600" s="2">
        <v>457</v>
      </c>
      <c r="F1600" s="2">
        <v>47</v>
      </c>
      <c r="G1600" s="2">
        <v>504</v>
      </c>
      <c r="H1600" s="2">
        <v>35</v>
      </c>
      <c r="I1600" s="2">
        <v>469</v>
      </c>
      <c r="J1600" s="2">
        <v>0</v>
      </c>
      <c r="K1600" s="2">
        <v>0</v>
      </c>
      <c r="L1600" s="2">
        <v>8</v>
      </c>
      <c r="M1600" s="2">
        <v>0.6</v>
      </c>
      <c r="N1600" s="2">
        <v>0.99199999999999999</v>
      </c>
      <c r="O1600" s="2">
        <v>2.5</v>
      </c>
      <c r="P1600" s="2">
        <v>0.73799999999999999</v>
      </c>
      <c r="Q1600" s="3">
        <v>6.9000000000000006E-2</v>
      </c>
      <c r="R1600" s="4" t="str">
        <f>TRIM(tblOperations[[#This Row],[Region]])</f>
        <v>Scotland</v>
      </c>
      <c r="S1600" s="4" t="str">
        <f>TRIM(tblOperations[[#This Row],[Team]])</f>
        <v>Estates Support</v>
      </c>
      <c r="T1600" s="4" t="str">
        <f>_xlfn.XLOOKUP(R1600,tblRegionReference[Region],tblRegionReference[Area],"Not Found")</f>
        <v>North</v>
      </c>
      <c r="U1600" s="4" t="str">
        <f>IF(tblOperations[[#This Row],[Completion_Rate]]&gt;=_xlfn.XLOOKUP("Completion Rate",tblKPITargets[KPI_Name],tblKPITargets[Target_Value]),"Met","Below Target")</f>
        <v>Below Target</v>
      </c>
      <c r="V1600" t="str">
        <f>IF(tblOperations[[#This Row],[SLA_Compliance]]&gt;=_xlfn.XLOOKUP('04_References'!$A$3,tblKPITargets[KPI_Name],tblKPITargets[Target_Value]),"Met","Below Target")</f>
        <v>Below Target</v>
      </c>
      <c r="W1600" t="str">
        <f>IF(tblOperations[[#This Row],[Quality_Pass_Rate]]&gt;=_xlfn.XLOOKUP('04_References'!$A$4,tblKPITargets[KPI_Name],tblKPITargets[Target_Value]),"Met","Below Target")</f>
        <v>Met</v>
      </c>
      <c r="X1600" t="str">
        <f>IF(tblOperations[[#This Row],[Average_Completion_Days]]&lt;=_xlfn.XLOOKUP('04_References'!$A$7,tblKPITargets[KPI_Name],tblKPITargets[Target_Value]),"Met","Below Target")</f>
        <v>Below Target</v>
      </c>
      <c r="Y1600" t="str">
        <f>IF(tblOperations[[#This Row],[Closing_Backlog]]&lt;=_xlfn.XLOOKUP('04_References'!$A$8,tblKPITargets[KPI_Name],tblKPITargets[Target_Value]),"Met","Below Target")</f>
        <v>Below Target</v>
      </c>
    </row>
    <row r="1601" spans="1:25">
      <c r="A1601" s="8" t="s">
        <v>1631</v>
      </c>
      <c r="B1601" s="9">
        <v>46097</v>
      </c>
      <c r="C1601" s="4" t="s">
        <v>18</v>
      </c>
      <c r="D1601" s="4" t="s">
        <v>25</v>
      </c>
      <c r="E1601" s="4">
        <v>1</v>
      </c>
      <c r="F1601" s="4">
        <v>30</v>
      </c>
      <c r="G1601" s="4">
        <v>31</v>
      </c>
      <c r="H1601" s="4">
        <v>31</v>
      </c>
      <c r="I1601" s="4">
        <v>0</v>
      </c>
      <c r="J1601" s="4">
        <v>0</v>
      </c>
      <c r="K1601" s="4">
        <v>0</v>
      </c>
      <c r="L1601" s="4">
        <v>1</v>
      </c>
      <c r="M1601" s="4">
        <v>0.97099999999999997</v>
      </c>
      <c r="N1601" s="4">
        <v>0.999</v>
      </c>
      <c r="O1601" s="4">
        <v>4.8</v>
      </c>
      <c r="P1601" s="4">
        <v>0.65900000000000003</v>
      </c>
      <c r="Q1601" s="5">
        <v>1</v>
      </c>
      <c r="R1601" s="4" t="str">
        <f>TRIM(tblOperations[[#This Row],[Region]])</f>
        <v>Scotland</v>
      </c>
      <c r="S1601" s="4" t="str">
        <f>TRIM(tblOperations[[#This Row],[Team]])</f>
        <v>Workplace Projects</v>
      </c>
      <c r="T1601" s="4" t="str">
        <f>_xlfn.XLOOKUP(R1601,tblRegionReference[Region],tblRegionReference[Area],"Not Found")</f>
        <v>North</v>
      </c>
      <c r="U1601" s="4" t="str">
        <f>IF(tblOperations[[#This Row],[Completion_Rate]]&gt;=_xlfn.XLOOKUP("Completion Rate",tblKPITargets[KPI_Name],tblKPITargets[Target_Value]),"Met","Below Target")</f>
        <v>Met</v>
      </c>
      <c r="V1601" t="str">
        <f>IF(tblOperations[[#This Row],[SLA_Compliance]]&gt;=_xlfn.XLOOKUP('04_References'!$A$3,tblKPITargets[KPI_Name],tblKPITargets[Target_Value]),"Met","Below Target")</f>
        <v>Met</v>
      </c>
      <c r="W1601" t="str">
        <f>IF(tblOperations[[#This Row],[Quality_Pass_Rate]]&gt;=_xlfn.XLOOKUP('04_References'!$A$4,tblKPITargets[KPI_Name],tblKPITargets[Target_Value]),"Met","Below Target")</f>
        <v>Met</v>
      </c>
      <c r="X1601" t="str">
        <f>IF(tblOperations[[#This Row],[Average_Completion_Days]]&lt;=_xlfn.XLOOKUP('04_References'!$A$7,tblKPITargets[KPI_Name],tblKPITargets[Target_Value]),"Met","Below Target")</f>
        <v>Met</v>
      </c>
      <c r="Y1601" t="str">
        <f>IF(tblOperations[[#This Row],[Closing_Backlog]]&lt;=_xlfn.XLOOKUP('04_References'!$A$8,tblKPITargets[KPI_Name],tblKPITargets[Target_Value]),"Met","Below Target")</f>
        <v>Met</v>
      </c>
    </row>
    <row r="1602" spans="1:25">
      <c r="A1602" s="6" t="s">
        <v>1632</v>
      </c>
      <c r="B1602" s="7">
        <v>46097</v>
      </c>
      <c r="C1602" s="2" t="s">
        <v>27</v>
      </c>
      <c r="D1602" s="2" t="s">
        <v>19</v>
      </c>
      <c r="E1602" s="2">
        <v>0</v>
      </c>
      <c r="F1602" s="2">
        <v>43</v>
      </c>
      <c r="G1602" s="2">
        <v>43</v>
      </c>
      <c r="H1602" s="2">
        <v>43</v>
      </c>
      <c r="I1602" s="2">
        <v>0</v>
      </c>
      <c r="J1602" s="2">
        <v>0</v>
      </c>
      <c r="K1602" s="2">
        <v>0</v>
      </c>
      <c r="L1602" s="2">
        <v>1.8</v>
      </c>
      <c r="M1602" s="2">
        <v>0.98599999999999999</v>
      </c>
      <c r="N1602" s="2">
        <v>0.97299999999999998</v>
      </c>
      <c r="O1602" s="2">
        <v>4.5</v>
      </c>
      <c r="P1602" s="2">
        <v>0.79600000000000004</v>
      </c>
      <c r="Q1602" s="3">
        <v>1</v>
      </c>
      <c r="R1602" s="4" t="str">
        <f>TRIM(tblOperations[[#This Row],[Region]])</f>
        <v>North East</v>
      </c>
      <c r="S1602" s="4" t="str">
        <f>TRIM(tblOperations[[#This Row],[Team]])</f>
        <v>Workplace Services</v>
      </c>
      <c r="T1602" s="4" t="str">
        <f>_xlfn.XLOOKUP(R1602,tblRegionReference[Region],tblRegionReference[Area],"Not Found")</f>
        <v>North</v>
      </c>
      <c r="U1602" s="4" t="str">
        <f>IF(tblOperations[[#This Row],[Completion_Rate]]&gt;=_xlfn.XLOOKUP("Completion Rate",tblKPITargets[KPI_Name],tblKPITargets[Target_Value]),"Met","Below Target")</f>
        <v>Met</v>
      </c>
      <c r="V1602" t="str">
        <f>IF(tblOperations[[#This Row],[SLA_Compliance]]&gt;=_xlfn.XLOOKUP('04_References'!$A$3,tblKPITargets[KPI_Name],tblKPITargets[Target_Value]),"Met","Below Target")</f>
        <v>Met</v>
      </c>
      <c r="W1602" t="str">
        <f>IF(tblOperations[[#This Row],[Quality_Pass_Rate]]&gt;=_xlfn.XLOOKUP('04_References'!$A$4,tblKPITargets[KPI_Name],tblKPITargets[Target_Value]),"Met","Below Target")</f>
        <v>Met</v>
      </c>
      <c r="X1602" t="str">
        <f>IF(tblOperations[[#This Row],[Average_Completion_Days]]&lt;=_xlfn.XLOOKUP('04_References'!$A$7,tblKPITargets[KPI_Name],tblKPITargets[Target_Value]),"Met","Below Target")</f>
        <v>Met</v>
      </c>
      <c r="Y1602" t="str">
        <f>IF(tblOperations[[#This Row],[Closing_Backlog]]&lt;=_xlfn.XLOOKUP('04_References'!$A$8,tblKPITargets[KPI_Name],tblKPITargets[Target_Value]),"Met","Below Target")</f>
        <v>Met</v>
      </c>
    </row>
    <row r="1603" spans="1:25">
      <c r="A1603" s="8" t="s">
        <v>1633</v>
      </c>
      <c r="B1603" s="9">
        <v>46097</v>
      </c>
      <c r="C1603" s="4" t="s">
        <v>27</v>
      </c>
      <c r="D1603" s="4" t="s">
        <v>21</v>
      </c>
      <c r="E1603" s="4">
        <v>0</v>
      </c>
      <c r="F1603" s="4">
        <v>48</v>
      </c>
      <c r="G1603" s="4">
        <v>48</v>
      </c>
      <c r="H1603" s="4">
        <v>48</v>
      </c>
      <c r="I1603" s="4">
        <v>0</v>
      </c>
      <c r="J1603" s="4">
        <v>0</v>
      </c>
      <c r="K1603" s="4">
        <v>0</v>
      </c>
      <c r="L1603" s="4">
        <v>2.1</v>
      </c>
      <c r="M1603" s="4">
        <v>0.96799999999999997</v>
      </c>
      <c r="N1603" s="4">
        <v>0.96599999999999997</v>
      </c>
      <c r="O1603" s="4">
        <v>4.3</v>
      </c>
      <c r="P1603" s="4">
        <v>0.68100000000000005</v>
      </c>
      <c r="Q1603" s="5">
        <v>1</v>
      </c>
      <c r="R1603" s="4" t="str">
        <f>TRIM(tblOperations[[#This Row],[Region]])</f>
        <v>North East</v>
      </c>
      <c r="S1603" s="4" t="str">
        <f>TRIM(tblOperations[[#This Row],[Team]])</f>
        <v>Facilities Response</v>
      </c>
      <c r="T1603" s="4" t="str">
        <f>_xlfn.XLOOKUP(R1603,tblRegionReference[Region],tblRegionReference[Area],"Not Found")</f>
        <v>North</v>
      </c>
      <c r="U1603" s="4" t="str">
        <f>IF(tblOperations[[#This Row],[Completion_Rate]]&gt;=_xlfn.XLOOKUP("Completion Rate",tblKPITargets[KPI_Name],tblKPITargets[Target_Value]),"Met","Below Target")</f>
        <v>Met</v>
      </c>
      <c r="V1603" t="str">
        <f>IF(tblOperations[[#This Row],[SLA_Compliance]]&gt;=_xlfn.XLOOKUP('04_References'!$A$3,tblKPITargets[KPI_Name],tblKPITargets[Target_Value]),"Met","Below Target")</f>
        <v>Met</v>
      </c>
      <c r="W1603" t="str">
        <f>IF(tblOperations[[#This Row],[Quality_Pass_Rate]]&gt;=_xlfn.XLOOKUP('04_References'!$A$4,tblKPITargets[KPI_Name],tblKPITargets[Target_Value]),"Met","Below Target")</f>
        <v>Met</v>
      </c>
      <c r="X1603" t="str">
        <f>IF(tblOperations[[#This Row],[Average_Completion_Days]]&lt;=_xlfn.XLOOKUP('04_References'!$A$7,tblKPITargets[KPI_Name],tblKPITargets[Target_Value]),"Met","Below Target")</f>
        <v>Met</v>
      </c>
      <c r="Y1603" t="str">
        <f>IF(tblOperations[[#This Row],[Closing_Backlog]]&lt;=_xlfn.XLOOKUP('04_References'!$A$8,tblKPITargets[KPI_Name],tblKPITargets[Target_Value]),"Met","Below Target")</f>
        <v>Met</v>
      </c>
    </row>
    <row r="1604" spans="1:25">
      <c r="A1604" s="6" t="s">
        <v>1634</v>
      </c>
      <c r="B1604" s="7">
        <v>46097</v>
      </c>
      <c r="C1604" s="2" t="s">
        <v>27</v>
      </c>
      <c r="D1604" s="2" t="s">
        <v>23</v>
      </c>
      <c r="E1604" s="2">
        <v>1050</v>
      </c>
      <c r="F1604" s="2">
        <v>26</v>
      </c>
      <c r="G1604" s="2">
        <v>1076</v>
      </c>
      <c r="H1604" s="2">
        <v>22</v>
      </c>
      <c r="I1604" s="2">
        <v>1054</v>
      </c>
      <c r="J1604" s="2">
        <v>0</v>
      </c>
      <c r="K1604" s="2">
        <v>0</v>
      </c>
      <c r="L1604" s="2">
        <v>8</v>
      </c>
      <c r="M1604" s="2">
        <v>0.6</v>
      </c>
      <c r="N1604" s="2">
        <v>0.99199999999999999</v>
      </c>
      <c r="O1604" s="2">
        <v>2.5</v>
      </c>
      <c r="P1604" s="2">
        <v>0.67200000000000004</v>
      </c>
      <c r="Q1604" s="3">
        <v>0.02</v>
      </c>
      <c r="R1604" s="4" t="str">
        <f>TRIM(tblOperations[[#This Row],[Region]])</f>
        <v>North East</v>
      </c>
      <c r="S1604" s="4" t="str">
        <f>TRIM(tblOperations[[#This Row],[Team]])</f>
        <v>Estates Support</v>
      </c>
      <c r="T1604" s="4" t="str">
        <f>_xlfn.XLOOKUP(R1604,tblRegionReference[Region],tblRegionReference[Area],"Not Found")</f>
        <v>North</v>
      </c>
      <c r="U1604" s="4" t="str">
        <f>IF(tblOperations[[#This Row],[Completion_Rate]]&gt;=_xlfn.XLOOKUP("Completion Rate",tblKPITargets[KPI_Name],tblKPITargets[Target_Value]),"Met","Below Target")</f>
        <v>Below Target</v>
      </c>
      <c r="V1604" t="str">
        <f>IF(tblOperations[[#This Row],[SLA_Compliance]]&gt;=_xlfn.XLOOKUP('04_References'!$A$3,tblKPITargets[KPI_Name],tblKPITargets[Target_Value]),"Met","Below Target")</f>
        <v>Below Target</v>
      </c>
      <c r="W1604" t="str">
        <f>IF(tblOperations[[#This Row],[Quality_Pass_Rate]]&gt;=_xlfn.XLOOKUP('04_References'!$A$4,tblKPITargets[KPI_Name],tblKPITargets[Target_Value]),"Met","Below Target")</f>
        <v>Met</v>
      </c>
      <c r="X1604" t="str">
        <f>IF(tblOperations[[#This Row],[Average_Completion_Days]]&lt;=_xlfn.XLOOKUP('04_References'!$A$7,tblKPITargets[KPI_Name],tblKPITargets[Target_Value]),"Met","Below Target")</f>
        <v>Below Target</v>
      </c>
      <c r="Y1604" t="str">
        <f>IF(tblOperations[[#This Row],[Closing_Backlog]]&lt;=_xlfn.XLOOKUP('04_References'!$A$8,tblKPITargets[KPI_Name],tblKPITargets[Target_Value]),"Met","Below Target")</f>
        <v>Below Target</v>
      </c>
    </row>
    <row r="1605" spans="1:25">
      <c r="A1605" s="8" t="s">
        <v>1635</v>
      </c>
      <c r="B1605" s="9">
        <v>46097</v>
      </c>
      <c r="C1605" s="4" t="s">
        <v>27</v>
      </c>
      <c r="D1605" s="4" t="s">
        <v>25</v>
      </c>
      <c r="E1605" s="4">
        <v>27</v>
      </c>
      <c r="F1605" s="4">
        <v>25</v>
      </c>
      <c r="G1605" s="4">
        <v>52</v>
      </c>
      <c r="H1605" s="4">
        <v>28</v>
      </c>
      <c r="I1605" s="4">
        <v>24</v>
      </c>
      <c r="J1605" s="4">
        <v>0</v>
      </c>
      <c r="K1605" s="4">
        <v>0</v>
      </c>
      <c r="L1605" s="4">
        <v>3.4</v>
      </c>
      <c r="M1605" s="4">
        <v>0.82399999999999995</v>
      </c>
      <c r="N1605" s="4">
        <v>1</v>
      </c>
      <c r="O1605" s="4">
        <v>3.6</v>
      </c>
      <c r="P1605" s="4">
        <v>0.73199999999999998</v>
      </c>
      <c r="Q1605" s="5">
        <v>0.53800000000000003</v>
      </c>
      <c r="R1605" s="4" t="str">
        <f>TRIM(tblOperations[[#This Row],[Region]])</f>
        <v>North East</v>
      </c>
      <c r="S1605" s="4" t="str">
        <f>TRIM(tblOperations[[#This Row],[Team]])</f>
        <v>Workplace Projects</v>
      </c>
      <c r="T1605" s="4" t="str">
        <f>_xlfn.XLOOKUP(R1605,tblRegionReference[Region],tblRegionReference[Area],"Not Found")</f>
        <v>North</v>
      </c>
      <c r="U1605" s="4" t="str">
        <f>IF(tblOperations[[#This Row],[Completion_Rate]]&gt;=_xlfn.XLOOKUP("Completion Rate",tblKPITargets[KPI_Name],tblKPITargets[Target_Value]),"Met","Below Target")</f>
        <v>Below Target</v>
      </c>
      <c r="V1605" t="str">
        <f>IF(tblOperations[[#This Row],[SLA_Compliance]]&gt;=_xlfn.XLOOKUP('04_References'!$A$3,tblKPITargets[KPI_Name],tblKPITargets[Target_Value]),"Met","Below Target")</f>
        <v>Below Target</v>
      </c>
      <c r="W1605" t="str">
        <f>IF(tblOperations[[#This Row],[Quality_Pass_Rate]]&gt;=_xlfn.XLOOKUP('04_References'!$A$4,tblKPITargets[KPI_Name],tblKPITargets[Target_Value]),"Met","Below Target")</f>
        <v>Met</v>
      </c>
      <c r="X1605" t="str">
        <f>IF(tblOperations[[#This Row],[Average_Completion_Days]]&lt;=_xlfn.XLOOKUP('04_References'!$A$7,tblKPITargets[KPI_Name],tblKPITargets[Target_Value]),"Met","Below Target")</f>
        <v>Below Target</v>
      </c>
      <c r="Y1605" t="str">
        <f>IF(tblOperations[[#This Row],[Closing_Backlog]]&lt;=_xlfn.XLOOKUP('04_References'!$A$8,tblKPITargets[KPI_Name],tblKPITargets[Target_Value]),"Met","Below Target")</f>
        <v>Below Target</v>
      </c>
    </row>
    <row r="1606" spans="1:25">
      <c r="A1606" s="6" t="s">
        <v>1636</v>
      </c>
      <c r="B1606" s="7">
        <v>46097</v>
      </c>
      <c r="C1606" s="2" t="s">
        <v>32</v>
      </c>
      <c r="D1606" s="2" t="s">
        <v>19</v>
      </c>
      <c r="E1606" s="2">
        <v>474</v>
      </c>
      <c r="F1606" s="2">
        <v>52</v>
      </c>
      <c r="G1606" s="2">
        <v>526</v>
      </c>
      <c r="H1606" s="2">
        <v>39</v>
      </c>
      <c r="I1606" s="2">
        <v>487</v>
      </c>
      <c r="J1606" s="2">
        <v>0</v>
      </c>
      <c r="K1606" s="2">
        <v>0</v>
      </c>
      <c r="L1606" s="2">
        <v>8</v>
      </c>
      <c r="M1606" s="2">
        <v>0.6</v>
      </c>
      <c r="N1606" s="2">
        <v>1</v>
      </c>
      <c r="O1606" s="2">
        <v>2.5</v>
      </c>
      <c r="P1606" s="2">
        <v>0.81899999999999995</v>
      </c>
      <c r="Q1606" s="3">
        <v>7.3999999999999996E-2</v>
      </c>
      <c r="R1606" s="4" t="str">
        <f>TRIM(tblOperations[[#This Row],[Region]])</f>
        <v>North West</v>
      </c>
      <c r="S1606" s="4" t="str">
        <f>TRIM(tblOperations[[#This Row],[Team]])</f>
        <v>Workplace Services</v>
      </c>
      <c r="T1606" s="4" t="str">
        <f>_xlfn.XLOOKUP(R1606,tblRegionReference[Region],tblRegionReference[Area],"Not Found")</f>
        <v>North</v>
      </c>
      <c r="U1606" s="4" t="str">
        <f>IF(tblOperations[[#This Row],[Completion_Rate]]&gt;=_xlfn.XLOOKUP("Completion Rate",tblKPITargets[KPI_Name],tblKPITargets[Target_Value]),"Met","Below Target")</f>
        <v>Below Target</v>
      </c>
      <c r="V1606" t="str">
        <f>IF(tblOperations[[#This Row],[SLA_Compliance]]&gt;=_xlfn.XLOOKUP('04_References'!$A$3,tblKPITargets[KPI_Name],tblKPITargets[Target_Value]),"Met","Below Target")</f>
        <v>Below Target</v>
      </c>
      <c r="W1606" t="str">
        <f>IF(tblOperations[[#This Row],[Quality_Pass_Rate]]&gt;=_xlfn.XLOOKUP('04_References'!$A$4,tblKPITargets[KPI_Name],tblKPITargets[Target_Value]),"Met","Below Target")</f>
        <v>Met</v>
      </c>
      <c r="X1606" t="str">
        <f>IF(tblOperations[[#This Row],[Average_Completion_Days]]&lt;=_xlfn.XLOOKUP('04_References'!$A$7,tblKPITargets[KPI_Name],tblKPITargets[Target_Value]),"Met","Below Target")</f>
        <v>Below Target</v>
      </c>
      <c r="Y1606" t="str">
        <f>IF(tblOperations[[#This Row],[Closing_Backlog]]&lt;=_xlfn.XLOOKUP('04_References'!$A$8,tblKPITargets[KPI_Name],tblKPITargets[Target_Value]),"Met","Below Target")</f>
        <v>Below Target</v>
      </c>
    </row>
    <row r="1607" spans="1:25">
      <c r="A1607" s="8" t="s">
        <v>1637</v>
      </c>
      <c r="B1607" s="9">
        <v>46097</v>
      </c>
      <c r="C1607" s="4" t="s">
        <v>32</v>
      </c>
      <c r="D1607" s="4" t="s">
        <v>21</v>
      </c>
      <c r="E1607" s="4">
        <v>1115</v>
      </c>
      <c r="F1607" s="4">
        <v>47</v>
      </c>
      <c r="G1607" s="4">
        <v>1162</v>
      </c>
      <c r="H1607" s="4">
        <v>21</v>
      </c>
      <c r="I1607" s="4">
        <v>1141</v>
      </c>
      <c r="J1607" s="4">
        <v>0</v>
      </c>
      <c r="K1607" s="4">
        <v>0</v>
      </c>
      <c r="L1607" s="4">
        <v>8</v>
      </c>
      <c r="M1607" s="4">
        <v>0.6</v>
      </c>
      <c r="N1607" s="4">
        <v>0.96</v>
      </c>
      <c r="O1607" s="4">
        <v>2.5</v>
      </c>
      <c r="P1607" s="4">
        <v>0.73699999999999999</v>
      </c>
      <c r="Q1607" s="5">
        <v>1.7999999999999999E-2</v>
      </c>
      <c r="R1607" s="4" t="str">
        <f>TRIM(tblOperations[[#This Row],[Region]])</f>
        <v>North West</v>
      </c>
      <c r="S1607" s="4" t="str">
        <f>TRIM(tblOperations[[#This Row],[Team]])</f>
        <v>Facilities Response</v>
      </c>
      <c r="T1607" s="4" t="str">
        <f>_xlfn.XLOOKUP(R1607,tblRegionReference[Region],tblRegionReference[Area],"Not Found")</f>
        <v>North</v>
      </c>
      <c r="U1607" s="4" t="str">
        <f>IF(tblOperations[[#This Row],[Completion_Rate]]&gt;=_xlfn.XLOOKUP("Completion Rate",tblKPITargets[KPI_Name],tblKPITargets[Target_Value]),"Met","Below Target")</f>
        <v>Below Target</v>
      </c>
      <c r="V1607" t="str">
        <f>IF(tblOperations[[#This Row],[SLA_Compliance]]&gt;=_xlfn.XLOOKUP('04_References'!$A$3,tblKPITargets[KPI_Name],tblKPITargets[Target_Value]),"Met","Below Target")</f>
        <v>Below Target</v>
      </c>
      <c r="W1607" t="str">
        <f>IF(tblOperations[[#This Row],[Quality_Pass_Rate]]&gt;=_xlfn.XLOOKUP('04_References'!$A$4,tblKPITargets[KPI_Name],tblKPITargets[Target_Value]),"Met","Below Target")</f>
        <v>Met</v>
      </c>
      <c r="X1607" t="str">
        <f>IF(tblOperations[[#This Row],[Average_Completion_Days]]&lt;=_xlfn.XLOOKUP('04_References'!$A$7,tblKPITargets[KPI_Name],tblKPITargets[Target_Value]),"Met","Below Target")</f>
        <v>Below Target</v>
      </c>
      <c r="Y1607" t="str">
        <f>IF(tblOperations[[#This Row],[Closing_Backlog]]&lt;=_xlfn.XLOOKUP('04_References'!$A$8,tblKPITargets[KPI_Name],tblKPITargets[Target_Value]),"Met","Below Target")</f>
        <v>Below Target</v>
      </c>
    </row>
    <row r="1608" spans="1:25">
      <c r="A1608" s="6" t="s">
        <v>1638</v>
      </c>
      <c r="B1608" s="7">
        <v>46097</v>
      </c>
      <c r="C1608" s="2" t="s">
        <v>32</v>
      </c>
      <c r="D1608" s="2" t="s">
        <v>23</v>
      </c>
      <c r="E1608" s="2">
        <v>1233</v>
      </c>
      <c r="F1608" s="2">
        <v>60</v>
      </c>
      <c r="G1608" s="2">
        <v>1293</v>
      </c>
      <c r="H1608" s="2">
        <v>26</v>
      </c>
      <c r="I1608" s="2">
        <v>1267</v>
      </c>
      <c r="J1608" s="2">
        <v>0</v>
      </c>
      <c r="K1608" s="2">
        <v>0</v>
      </c>
      <c r="L1608" s="2">
        <v>8</v>
      </c>
      <c r="M1608" s="2">
        <v>0.6</v>
      </c>
      <c r="N1608" s="2">
        <v>0.99299999999999999</v>
      </c>
      <c r="O1608" s="2">
        <v>2.5</v>
      </c>
      <c r="P1608" s="2">
        <v>0.64500000000000002</v>
      </c>
      <c r="Q1608" s="3">
        <v>0.02</v>
      </c>
      <c r="R1608" s="4" t="str">
        <f>TRIM(tblOperations[[#This Row],[Region]])</f>
        <v>North West</v>
      </c>
      <c r="S1608" s="4" t="str">
        <f>TRIM(tblOperations[[#This Row],[Team]])</f>
        <v>Estates Support</v>
      </c>
      <c r="T1608" s="4" t="str">
        <f>_xlfn.XLOOKUP(R1608,tblRegionReference[Region],tblRegionReference[Area],"Not Found")</f>
        <v>North</v>
      </c>
      <c r="U1608" s="4" t="str">
        <f>IF(tblOperations[[#This Row],[Completion_Rate]]&gt;=_xlfn.XLOOKUP("Completion Rate",tblKPITargets[KPI_Name],tblKPITargets[Target_Value]),"Met","Below Target")</f>
        <v>Below Target</v>
      </c>
      <c r="V1608" t="str">
        <f>IF(tblOperations[[#This Row],[SLA_Compliance]]&gt;=_xlfn.XLOOKUP('04_References'!$A$3,tblKPITargets[KPI_Name],tblKPITargets[Target_Value]),"Met","Below Target")</f>
        <v>Below Target</v>
      </c>
      <c r="W1608" t="str">
        <f>IF(tblOperations[[#This Row],[Quality_Pass_Rate]]&gt;=_xlfn.XLOOKUP('04_References'!$A$4,tblKPITargets[KPI_Name],tblKPITargets[Target_Value]),"Met","Below Target")</f>
        <v>Met</v>
      </c>
      <c r="X1608" t="str">
        <f>IF(tblOperations[[#This Row],[Average_Completion_Days]]&lt;=_xlfn.XLOOKUP('04_References'!$A$7,tblKPITargets[KPI_Name],tblKPITargets[Target_Value]),"Met","Below Target")</f>
        <v>Below Target</v>
      </c>
      <c r="Y1608" t="str">
        <f>IF(tblOperations[[#This Row],[Closing_Backlog]]&lt;=_xlfn.XLOOKUP('04_References'!$A$8,tblKPITargets[KPI_Name],tblKPITargets[Target_Value]),"Met","Below Target")</f>
        <v>Below Target</v>
      </c>
    </row>
    <row r="1609" spans="1:25">
      <c r="A1609" s="8" t="s">
        <v>1639</v>
      </c>
      <c r="B1609" s="9">
        <v>46097</v>
      </c>
      <c r="C1609" s="4" t="s">
        <v>32</v>
      </c>
      <c r="D1609" s="4" t="s">
        <v>25</v>
      </c>
      <c r="E1609" s="4">
        <v>0</v>
      </c>
      <c r="F1609" s="4">
        <v>31</v>
      </c>
      <c r="G1609" s="4">
        <v>31</v>
      </c>
      <c r="H1609" s="4">
        <v>31</v>
      </c>
      <c r="I1609" s="4">
        <v>0</v>
      </c>
      <c r="J1609" s="4">
        <v>0</v>
      </c>
      <c r="K1609" s="4">
        <v>0</v>
      </c>
      <c r="L1609" s="4">
        <v>1.8</v>
      </c>
      <c r="M1609" s="4">
        <v>0.997</v>
      </c>
      <c r="N1609" s="4">
        <v>1</v>
      </c>
      <c r="O1609" s="4">
        <v>4.2</v>
      </c>
      <c r="P1609" s="4">
        <v>0.752</v>
      </c>
      <c r="Q1609" s="5">
        <v>1</v>
      </c>
      <c r="R1609" s="4" t="str">
        <f>TRIM(tblOperations[[#This Row],[Region]])</f>
        <v>North West</v>
      </c>
      <c r="S1609" s="4" t="str">
        <f>TRIM(tblOperations[[#This Row],[Team]])</f>
        <v>Workplace Projects</v>
      </c>
      <c r="T1609" s="4" t="str">
        <f>_xlfn.XLOOKUP(R1609,tblRegionReference[Region],tblRegionReference[Area],"Not Found")</f>
        <v>North</v>
      </c>
      <c r="U1609" s="4" t="str">
        <f>IF(tblOperations[[#This Row],[Completion_Rate]]&gt;=_xlfn.XLOOKUP("Completion Rate",tblKPITargets[KPI_Name],tblKPITargets[Target_Value]),"Met","Below Target")</f>
        <v>Met</v>
      </c>
      <c r="V1609" t="str">
        <f>IF(tblOperations[[#This Row],[SLA_Compliance]]&gt;=_xlfn.XLOOKUP('04_References'!$A$3,tblKPITargets[KPI_Name],tblKPITargets[Target_Value]),"Met","Below Target")</f>
        <v>Met</v>
      </c>
      <c r="W1609" t="str">
        <f>IF(tblOperations[[#This Row],[Quality_Pass_Rate]]&gt;=_xlfn.XLOOKUP('04_References'!$A$4,tblKPITargets[KPI_Name],tblKPITargets[Target_Value]),"Met","Below Target")</f>
        <v>Met</v>
      </c>
      <c r="X1609" t="str">
        <f>IF(tblOperations[[#This Row],[Average_Completion_Days]]&lt;=_xlfn.XLOOKUP('04_References'!$A$7,tblKPITargets[KPI_Name],tblKPITargets[Target_Value]),"Met","Below Target")</f>
        <v>Met</v>
      </c>
      <c r="Y1609" t="str">
        <f>IF(tblOperations[[#This Row],[Closing_Backlog]]&lt;=_xlfn.XLOOKUP('04_References'!$A$8,tblKPITargets[KPI_Name],tblKPITargets[Target_Value]),"Met","Below Target")</f>
        <v>Met</v>
      </c>
    </row>
    <row r="1610" spans="1:25">
      <c r="A1610" s="6" t="s">
        <v>1640</v>
      </c>
      <c r="B1610" s="7">
        <v>46097</v>
      </c>
      <c r="C1610" s="2" t="s">
        <v>37</v>
      </c>
      <c r="D1610" s="2" t="s">
        <v>19</v>
      </c>
      <c r="E1610" s="2">
        <v>16</v>
      </c>
      <c r="F1610" s="2">
        <v>50</v>
      </c>
      <c r="G1610" s="2">
        <v>66</v>
      </c>
      <c r="H1610" s="2">
        <v>45</v>
      </c>
      <c r="I1610" s="2">
        <v>21</v>
      </c>
      <c r="J1610" s="2">
        <v>0</v>
      </c>
      <c r="K1610" s="2">
        <v>0</v>
      </c>
      <c r="L1610" s="2">
        <v>2.9</v>
      </c>
      <c r="M1610" s="2">
        <v>0.81399999999999995</v>
      </c>
      <c r="N1610" s="2">
        <v>0.97899999999999998</v>
      </c>
      <c r="O1610" s="2">
        <v>3.5</v>
      </c>
      <c r="P1610" s="2">
        <v>0.747</v>
      </c>
      <c r="Q1610" s="3">
        <v>0.68200000000000005</v>
      </c>
      <c r="R1610" s="4" t="str">
        <f>TRIM(tblOperations[[#This Row],[Region]])</f>
        <v>Midlands</v>
      </c>
      <c r="S1610" s="4" t="str">
        <f>TRIM(tblOperations[[#This Row],[Team]])</f>
        <v>Workplace Services</v>
      </c>
      <c r="T1610" s="4" t="str">
        <f>_xlfn.XLOOKUP(R1610,tblRegionReference[Region],tblRegionReference[Area],"Not Found")</f>
        <v>Central</v>
      </c>
      <c r="U1610" s="4" t="str">
        <f>IF(tblOperations[[#This Row],[Completion_Rate]]&gt;=_xlfn.XLOOKUP("Completion Rate",tblKPITargets[KPI_Name],tblKPITargets[Target_Value]),"Met","Below Target")</f>
        <v>Below Target</v>
      </c>
      <c r="V1610" t="str">
        <f>IF(tblOperations[[#This Row],[SLA_Compliance]]&gt;=_xlfn.XLOOKUP('04_References'!$A$3,tblKPITargets[KPI_Name],tblKPITargets[Target_Value]),"Met","Below Target")</f>
        <v>Below Target</v>
      </c>
      <c r="W1610" t="str">
        <f>IF(tblOperations[[#This Row],[Quality_Pass_Rate]]&gt;=_xlfn.XLOOKUP('04_References'!$A$4,tblKPITargets[KPI_Name],tblKPITargets[Target_Value]),"Met","Below Target")</f>
        <v>Met</v>
      </c>
      <c r="X1610" t="str">
        <f>IF(tblOperations[[#This Row],[Average_Completion_Days]]&lt;=_xlfn.XLOOKUP('04_References'!$A$7,tblKPITargets[KPI_Name],tblKPITargets[Target_Value]),"Met","Below Target")</f>
        <v>Met</v>
      </c>
      <c r="Y1610" t="str">
        <f>IF(tblOperations[[#This Row],[Closing_Backlog]]&lt;=_xlfn.XLOOKUP('04_References'!$A$8,tblKPITargets[KPI_Name],tblKPITargets[Target_Value]),"Met","Below Target")</f>
        <v>Below Target</v>
      </c>
    </row>
    <row r="1611" spans="1:25">
      <c r="A1611" s="8" t="s">
        <v>1641</v>
      </c>
      <c r="B1611" s="9">
        <v>46097</v>
      </c>
      <c r="C1611" s="4" t="s">
        <v>37</v>
      </c>
      <c r="D1611" s="4" t="s">
        <v>21</v>
      </c>
      <c r="E1611" s="4">
        <v>542</v>
      </c>
      <c r="F1611" s="4">
        <v>47</v>
      </c>
      <c r="G1611" s="4">
        <v>589</v>
      </c>
      <c r="H1611" s="4">
        <v>37</v>
      </c>
      <c r="I1611" s="4">
        <v>552</v>
      </c>
      <c r="J1611" s="4">
        <v>0</v>
      </c>
      <c r="K1611" s="4">
        <v>0</v>
      </c>
      <c r="L1611" s="4">
        <v>8</v>
      </c>
      <c r="M1611" s="4">
        <v>0.6</v>
      </c>
      <c r="N1611" s="4">
        <v>0.99</v>
      </c>
      <c r="O1611" s="4">
        <v>2.5</v>
      </c>
      <c r="P1611" s="4">
        <v>0.75600000000000001</v>
      </c>
      <c r="Q1611" s="5">
        <v>6.3E-2</v>
      </c>
      <c r="R1611" s="4" t="str">
        <f>TRIM(tblOperations[[#This Row],[Region]])</f>
        <v>Midlands</v>
      </c>
      <c r="S1611" s="4" t="str">
        <f>TRIM(tblOperations[[#This Row],[Team]])</f>
        <v>Facilities Response</v>
      </c>
      <c r="T1611" s="4" t="str">
        <f>_xlfn.XLOOKUP(R1611,tblRegionReference[Region],tblRegionReference[Area],"Not Found")</f>
        <v>Central</v>
      </c>
      <c r="U1611" s="4" t="str">
        <f>IF(tblOperations[[#This Row],[Completion_Rate]]&gt;=_xlfn.XLOOKUP("Completion Rate",tblKPITargets[KPI_Name],tblKPITargets[Target_Value]),"Met","Below Target")</f>
        <v>Below Target</v>
      </c>
      <c r="V1611" t="str">
        <f>IF(tblOperations[[#This Row],[SLA_Compliance]]&gt;=_xlfn.XLOOKUP('04_References'!$A$3,tblKPITargets[KPI_Name],tblKPITargets[Target_Value]),"Met","Below Target")</f>
        <v>Below Target</v>
      </c>
      <c r="W1611" t="str">
        <f>IF(tblOperations[[#This Row],[Quality_Pass_Rate]]&gt;=_xlfn.XLOOKUP('04_References'!$A$4,tblKPITargets[KPI_Name],tblKPITargets[Target_Value]),"Met","Below Target")</f>
        <v>Met</v>
      </c>
      <c r="X1611" t="str">
        <f>IF(tblOperations[[#This Row],[Average_Completion_Days]]&lt;=_xlfn.XLOOKUP('04_References'!$A$7,tblKPITargets[KPI_Name],tblKPITargets[Target_Value]),"Met","Below Target")</f>
        <v>Below Target</v>
      </c>
      <c r="Y1611" t="str">
        <f>IF(tblOperations[[#This Row],[Closing_Backlog]]&lt;=_xlfn.XLOOKUP('04_References'!$A$8,tblKPITargets[KPI_Name],tblKPITargets[Target_Value]),"Met","Below Target")</f>
        <v>Below Target</v>
      </c>
    </row>
    <row r="1612" spans="1:25">
      <c r="A1612" s="6" t="s">
        <v>1642</v>
      </c>
      <c r="B1612" s="7">
        <v>46097</v>
      </c>
      <c r="C1612" s="2" t="s">
        <v>37</v>
      </c>
      <c r="D1612" s="2" t="s">
        <v>23</v>
      </c>
      <c r="E1612" s="2">
        <v>355</v>
      </c>
      <c r="F1612" s="2">
        <v>32</v>
      </c>
      <c r="G1612" s="2">
        <v>387</v>
      </c>
      <c r="H1612" s="2">
        <v>31</v>
      </c>
      <c r="I1612" s="2">
        <v>356</v>
      </c>
      <c r="J1612" s="2">
        <v>0</v>
      </c>
      <c r="K1612" s="2">
        <v>0</v>
      </c>
      <c r="L1612" s="2">
        <v>8</v>
      </c>
      <c r="M1612" s="2">
        <v>0.6</v>
      </c>
      <c r="N1612" s="2">
        <v>0.98499999999999999</v>
      </c>
      <c r="O1612" s="2">
        <v>2.5</v>
      </c>
      <c r="P1612" s="2">
        <v>0.65400000000000003</v>
      </c>
      <c r="Q1612" s="3">
        <v>0.08</v>
      </c>
      <c r="R1612" s="4" t="str">
        <f>TRIM(tblOperations[[#This Row],[Region]])</f>
        <v>Midlands</v>
      </c>
      <c r="S1612" s="4" t="str">
        <f>TRIM(tblOperations[[#This Row],[Team]])</f>
        <v>Estates Support</v>
      </c>
      <c r="T1612" s="4" t="str">
        <f>_xlfn.XLOOKUP(R1612,tblRegionReference[Region],tblRegionReference[Area],"Not Found")</f>
        <v>Central</v>
      </c>
      <c r="U1612" s="4" t="str">
        <f>IF(tblOperations[[#This Row],[Completion_Rate]]&gt;=_xlfn.XLOOKUP("Completion Rate",tblKPITargets[KPI_Name],tblKPITargets[Target_Value]),"Met","Below Target")</f>
        <v>Below Target</v>
      </c>
      <c r="V1612" t="str">
        <f>IF(tblOperations[[#This Row],[SLA_Compliance]]&gt;=_xlfn.XLOOKUP('04_References'!$A$3,tblKPITargets[KPI_Name],tblKPITargets[Target_Value]),"Met","Below Target")</f>
        <v>Below Target</v>
      </c>
      <c r="W1612" t="str">
        <f>IF(tblOperations[[#This Row],[Quality_Pass_Rate]]&gt;=_xlfn.XLOOKUP('04_References'!$A$4,tblKPITargets[KPI_Name],tblKPITargets[Target_Value]),"Met","Below Target")</f>
        <v>Met</v>
      </c>
      <c r="X1612" t="str">
        <f>IF(tblOperations[[#This Row],[Average_Completion_Days]]&lt;=_xlfn.XLOOKUP('04_References'!$A$7,tblKPITargets[KPI_Name],tblKPITargets[Target_Value]),"Met","Below Target")</f>
        <v>Below Target</v>
      </c>
      <c r="Y1612" t="str">
        <f>IF(tblOperations[[#This Row],[Closing_Backlog]]&lt;=_xlfn.XLOOKUP('04_References'!$A$8,tblKPITargets[KPI_Name],tblKPITargets[Target_Value]),"Met","Below Target")</f>
        <v>Below Target</v>
      </c>
    </row>
    <row r="1613" spans="1:25">
      <c r="A1613" s="8" t="s">
        <v>1643</v>
      </c>
      <c r="B1613" s="9">
        <v>46097</v>
      </c>
      <c r="C1613" s="4" t="s">
        <v>37</v>
      </c>
      <c r="D1613" s="4" t="s">
        <v>25</v>
      </c>
      <c r="E1613" s="4">
        <v>0</v>
      </c>
      <c r="F1613" s="4">
        <v>25</v>
      </c>
      <c r="G1613" s="4">
        <v>25</v>
      </c>
      <c r="H1613" s="4">
        <v>25</v>
      </c>
      <c r="I1613" s="4">
        <v>0</v>
      </c>
      <c r="J1613" s="4">
        <v>1</v>
      </c>
      <c r="K1613" s="4">
        <v>0</v>
      </c>
      <c r="L1613" s="4">
        <v>1.6</v>
      </c>
      <c r="M1613" s="4">
        <v>0.93300000000000005</v>
      </c>
      <c r="N1613" s="4">
        <v>0.95899999999999996</v>
      </c>
      <c r="O1613" s="4">
        <v>4.8</v>
      </c>
      <c r="P1613" s="4">
        <v>0.70499999999999996</v>
      </c>
      <c r="Q1613" s="5">
        <v>1</v>
      </c>
      <c r="R1613" s="4" t="str">
        <f>TRIM(tblOperations[[#This Row],[Region]])</f>
        <v>Midlands</v>
      </c>
      <c r="S1613" s="4" t="str">
        <f>TRIM(tblOperations[[#This Row],[Team]])</f>
        <v>Workplace Projects</v>
      </c>
      <c r="T1613" s="4" t="str">
        <f>_xlfn.XLOOKUP(R1613,tblRegionReference[Region],tblRegionReference[Area],"Not Found")</f>
        <v>Central</v>
      </c>
      <c r="U1613" s="4" t="str">
        <f>IF(tblOperations[[#This Row],[Completion_Rate]]&gt;=_xlfn.XLOOKUP("Completion Rate",tblKPITargets[KPI_Name],tblKPITargets[Target_Value]),"Met","Below Target")</f>
        <v>Met</v>
      </c>
      <c r="V1613" t="str">
        <f>IF(tblOperations[[#This Row],[SLA_Compliance]]&gt;=_xlfn.XLOOKUP('04_References'!$A$3,tblKPITargets[KPI_Name],tblKPITargets[Target_Value]),"Met","Below Target")</f>
        <v>Met</v>
      </c>
      <c r="W1613" t="str">
        <f>IF(tblOperations[[#This Row],[Quality_Pass_Rate]]&gt;=_xlfn.XLOOKUP('04_References'!$A$4,tblKPITargets[KPI_Name],tblKPITargets[Target_Value]),"Met","Below Target")</f>
        <v>Met</v>
      </c>
      <c r="X1613" t="str">
        <f>IF(tblOperations[[#This Row],[Average_Completion_Days]]&lt;=_xlfn.XLOOKUP('04_References'!$A$7,tblKPITargets[KPI_Name],tblKPITargets[Target_Value]),"Met","Below Target")</f>
        <v>Met</v>
      </c>
      <c r="Y1613" t="str">
        <f>IF(tblOperations[[#This Row],[Closing_Backlog]]&lt;=_xlfn.XLOOKUP('04_References'!$A$8,tblKPITargets[KPI_Name],tblKPITargets[Target_Value]),"Met","Below Target")</f>
        <v>Met</v>
      </c>
    </row>
    <row r="1614" spans="1:25">
      <c r="A1614" s="6" t="s">
        <v>1644</v>
      </c>
      <c r="B1614" s="7">
        <v>46097</v>
      </c>
      <c r="C1614" s="2" t="s">
        <v>43</v>
      </c>
      <c r="D1614" s="2" t="s">
        <v>19</v>
      </c>
      <c r="E1614" s="2">
        <v>868</v>
      </c>
      <c r="F1614" s="2">
        <v>59</v>
      </c>
      <c r="G1614" s="2">
        <v>927</v>
      </c>
      <c r="H1614" s="2">
        <v>24</v>
      </c>
      <c r="I1614" s="2">
        <v>903</v>
      </c>
      <c r="J1614" s="2">
        <v>0</v>
      </c>
      <c r="K1614" s="2">
        <v>0</v>
      </c>
      <c r="L1614" s="2">
        <v>8</v>
      </c>
      <c r="M1614" s="2">
        <v>0.6</v>
      </c>
      <c r="N1614" s="2">
        <v>1</v>
      </c>
      <c r="O1614" s="2">
        <v>2.5</v>
      </c>
      <c r="P1614" s="2">
        <v>0.68100000000000005</v>
      </c>
      <c r="Q1614" s="3">
        <v>2.5999999999999999E-2</v>
      </c>
      <c r="R1614" s="4" t="str">
        <f>TRIM(tblOperations[[#This Row],[Region]])</f>
        <v>South West</v>
      </c>
      <c r="S1614" s="4" t="str">
        <f>TRIM(tblOperations[[#This Row],[Team]])</f>
        <v>Workplace Services</v>
      </c>
      <c r="T1614" s="4" t="str">
        <f>_xlfn.XLOOKUP(R1614,tblRegionReference[Region],tblRegionReference[Area],"Not Found")</f>
        <v>South</v>
      </c>
      <c r="U1614" s="4" t="str">
        <f>IF(tblOperations[[#This Row],[Completion_Rate]]&gt;=_xlfn.XLOOKUP("Completion Rate",tblKPITargets[KPI_Name],tblKPITargets[Target_Value]),"Met","Below Target")</f>
        <v>Below Target</v>
      </c>
      <c r="V1614" t="str">
        <f>IF(tblOperations[[#This Row],[SLA_Compliance]]&gt;=_xlfn.XLOOKUP('04_References'!$A$3,tblKPITargets[KPI_Name],tblKPITargets[Target_Value]),"Met","Below Target")</f>
        <v>Below Target</v>
      </c>
      <c r="W1614" t="str">
        <f>IF(tblOperations[[#This Row],[Quality_Pass_Rate]]&gt;=_xlfn.XLOOKUP('04_References'!$A$4,tblKPITargets[KPI_Name],tblKPITargets[Target_Value]),"Met","Below Target")</f>
        <v>Met</v>
      </c>
      <c r="X1614" t="str">
        <f>IF(tblOperations[[#This Row],[Average_Completion_Days]]&lt;=_xlfn.XLOOKUP('04_References'!$A$7,tblKPITargets[KPI_Name],tblKPITargets[Target_Value]),"Met","Below Target")</f>
        <v>Below Target</v>
      </c>
      <c r="Y1614" t="str">
        <f>IF(tblOperations[[#This Row],[Closing_Backlog]]&lt;=_xlfn.XLOOKUP('04_References'!$A$8,tblKPITargets[KPI_Name],tblKPITargets[Target_Value]),"Met","Below Target")</f>
        <v>Below Target</v>
      </c>
    </row>
    <row r="1615" spans="1:25">
      <c r="A1615" s="8" t="s">
        <v>1645</v>
      </c>
      <c r="B1615" s="9">
        <v>46097</v>
      </c>
      <c r="C1615" s="4" t="s">
        <v>43</v>
      </c>
      <c r="D1615" s="4" t="s">
        <v>21</v>
      </c>
      <c r="E1615" s="4">
        <v>0</v>
      </c>
      <c r="F1615" s="4">
        <v>30</v>
      </c>
      <c r="G1615" s="4">
        <v>30</v>
      </c>
      <c r="H1615" s="4">
        <v>30</v>
      </c>
      <c r="I1615" s="4">
        <v>0</v>
      </c>
      <c r="J1615" s="4">
        <v>0</v>
      </c>
      <c r="K1615" s="4">
        <v>0</v>
      </c>
      <c r="L1615" s="4">
        <v>1.4</v>
      </c>
      <c r="M1615" s="4">
        <v>0.98799999999999999</v>
      </c>
      <c r="N1615" s="4">
        <v>0.97899999999999998</v>
      </c>
      <c r="O1615" s="4">
        <v>4.5999999999999996</v>
      </c>
      <c r="P1615" s="4">
        <v>0.67500000000000004</v>
      </c>
      <c r="Q1615" s="5">
        <v>1</v>
      </c>
      <c r="R1615" s="4" t="str">
        <f>TRIM(tblOperations[[#This Row],[Region]])</f>
        <v>South West</v>
      </c>
      <c r="S1615" s="4" t="str">
        <f>TRIM(tblOperations[[#This Row],[Team]])</f>
        <v>Facilities Response</v>
      </c>
      <c r="T1615" s="4" t="str">
        <f>_xlfn.XLOOKUP(R1615,tblRegionReference[Region],tblRegionReference[Area],"Not Found")</f>
        <v>South</v>
      </c>
      <c r="U1615" s="4" t="str">
        <f>IF(tblOperations[[#This Row],[Completion_Rate]]&gt;=_xlfn.XLOOKUP("Completion Rate",tblKPITargets[KPI_Name],tblKPITargets[Target_Value]),"Met","Below Target")</f>
        <v>Met</v>
      </c>
      <c r="V1615" t="str">
        <f>IF(tblOperations[[#This Row],[SLA_Compliance]]&gt;=_xlfn.XLOOKUP('04_References'!$A$3,tblKPITargets[KPI_Name],tblKPITargets[Target_Value]),"Met","Below Target")</f>
        <v>Met</v>
      </c>
      <c r="W1615" t="str">
        <f>IF(tblOperations[[#This Row],[Quality_Pass_Rate]]&gt;=_xlfn.XLOOKUP('04_References'!$A$4,tblKPITargets[KPI_Name],tblKPITargets[Target_Value]),"Met","Below Target")</f>
        <v>Met</v>
      </c>
      <c r="X1615" t="str">
        <f>IF(tblOperations[[#This Row],[Average_Completion_Days]]&lt;=_xlfn.XLOOKUP('04_References'!$A$7,tblKPITargets[KPI_Name],tblKPITargets[Target_Value]),"Met","Below Target")</f>
        <v>Met</v>
      </c>
      <c r="Y1615" t="str">
        <f>IF(tblOperations[[#This Row],[Closing_Backlog]]&lt;=_xlfn.XLOOKUP('04_References'!$A$8,tblKPITargets[KPI_Name],tblKPITargets[Target_Value]),"Met","Below Target")</f>
        <v>Met</v>
      </c>
    </row>
    <row r="1616" spans="1:25">
      <c r="A1616" s="6" t="s">
        <v>1646</v>
      </c>
      <c r="B1616" s="7">
        <v>46097</v>
      </c>
      <c r="C1616" s="2" t="s">
        <v>43</v>
      </c>
      <c r="D1616" s="2" t="s">
        <v>23</v>
      </c>
      <c r="E1616" s="2">
        <v>0</v>
      </c>
      <c r="F1616" s="2">
        <v>34</v>
      </c>
      <c r="G1616" s="2">
        <v>34</v>
      </c>
      <c r="H1616" s="2">
        <v>34</v>
      </c>
      <c r="I1616" s="2">
        <v>0</v>
      </c>
      <c r="J1616" s="2">
        <v>0</v>
      </c>
      <c r="K1616" s="2">
        <v>0</v>
      </c>
      <c r="L1616" s="2">
        <v>1.7</v>
      </c>
      <c r="M1616" s="2">
        <v>0.95899999999999996</v>
      </c>
      <c r="N1616" s="2">
        <v>0.97199999999999998</v>
      </c>
      <c r="O1616" s="2">
        <v>4.4000000000000004</v>
      </c>
      <c r="P1616" s="2">
        <v>0.83499999999999996</v>
      </c>
      <c r="Q1616" s="3">
        <v>1</v>
      </c>
      <c r="R1616" s="4" t="str">
        <f>TRIM(tblOperations[[#This Row],[Region]])</f>
        <v>South West</v>
      </c>
      <c r="S1616" s="4" t="str">
        <f>TRIM(tblOperations[[#This Row],[Team]])</f>
        <v>Estates Support</v>
      </c>
      <c r="T1616" s="4" t="str">
        <f>_xlfn.XLOOKUP(R1616,tblRegionReference[Region],tblRegionReference[Area],"Not Found")</f>
        <v>South</v>
      </c>
      <c r="U1616" s="4" t="str">
        <f>IF(tblOperations[[#This Row],[Completion_Rate]]&gt;=_xlfn.XLOOKUP("Completion Rate",tblKPITargets[KPI_Name],tblKPITargets[Target_Value]),"Met","Below Target")</f>
        <v>Met</v>
      </c>
      <c r="V1616" t="str">
        <f>IF(tblOperations[[#This Row],[SLA_Compliance]]&gt;=_xlfn.XLOOKUP('04_References'!$A$3,tblKPITargets[KPI_Name],tblKPITargets[Target_Value]),"Met","Below Target")</f>
        <v>Met</v>
      </c>
      <c r="W1616" t="str">
        <f>IF(tblOperations[[#This Row],[Quality_Pass_Rate]]&gt;=_xlfn.XLOOKUP('04_References'!$A$4,tblKPITargets[KPI_Name],tblKPITargets[Target_Value]),"Met","Below Target")</f>
        <v>Met</v>
      </c>
      <c r="X1616" t="str">
        <f>IF(tblOperations[[#This Row],[Average_Completion_Days]]&lt;=_xlfn.XLOOKUP('04_References'!$A$7,tblKPITargets[KPI_Name],tblKPITargets[Target_Value]),"Met","Below Target")</f>
        <v>Met</v>
      </c>
      <c r="Y1616" t="str">
        <f>IF(tblOperations[[#This Row],[Closing_Backlog]]&lt;=_xlfn.XLOOKUP('04_References'!$A$8,tblKPITargets[KPI_Name],tblKPITargets[Target_Value]),"Met","Below Target")</f>
        <v>Met</v>
      </c>
    </row>
    <row r="1617" spans="1:25">
      <c r="A1617" s="8" t="s">
        <v>1647</v>
      </c>
      <c r="B1617" s="9">
        <v>46097</v>
      </c>
      <c r="C1617" s="4" t="s">
        <v>43</v>
      </c>
      <c r="D1617" s="4" t="s">
        <v>25</v>
      </c>
      <c r="E1617" s="4">
        <v>0</v>
      </c>
      <c r="F1617" s="4">
        <v>35</v>
      </c>
      <c r="G1617" s="4">
        <v>35</v>
      </c>
      <c r="H1617" s="4">
        <v>35</v>
      </c>
      <c r="I1617" s="4">
        <v>0</v>
      </c>
      <c r="J1617" s="4">
        <v>0</v>
      </c>
      <c r="K1617" s="4">
        <v>0</v>
      </c>
      <c r="L1617" s="4">
        <v>1.7</v>
      </c>
      <c r="M1617" s="4">
        <v>0.95599999999999996</v>
      </c>
      <c r="N1617" s="4">
        <v>0.99399999999999999</v>
      </c>
      <c r="O1617" s="4">
        <v>4.5</v>
      </c>
      <c r="P1617" s="4">
        <v>0.66800000000000004</v>
      </c>
      <c r="Q1617" s="5">
        <v>1</v>
      </c>
      <c r="R1617" s="4" t="str">
        <f>TRIM(tblOperations[[#This Row],[Region]])</f>
        <v>South West</v>
      </c>
      <c r="S1617" s="4" t="str">
        <f>TRIM(tblOperations[[#This Row],[Team]])</f>
        <v>Workplace Projects</v>
      </c>
      <c r="T1617" s="4" t="str">
        <f>_xlfn.XLOOKUP(R1617,tblRegionReference[Region],tblRegionReference[Area],"Not Found")</f>
        <v>South</v>
      </c>
      <c r="U1617" s="4" t="str">
        <f>IF(tblOperations[[#This Row],[Completion_Rate]]&gt;=_xlfn.XLOOKUP("Completion Rate",tblKPITargets[KPI_Name],tblKPITargets[Target_Value]),"Met","Below Target")</f>
        <v>Met</v>
      </c>
      <c r="V1617" t="str">
        <f>IF(tblOperations[[#This Row],[SLA_Compliance]]&gt;=_xlfn.XLOOKUP('04_References'!$A$3,tblKPITargets[KPI_Name],tblKPITargets[Target_Value]),"Met","Below Target")</f>
        <v>Met</v>
      </c>
      <c r="W1617" t="str">
        <f>IF(tblOperations[[#This Row],[Quality_Pass_Rate]]&gt;=_xlfn.XLOOKUP('04_References'!$A$4,tblKPITargets[KPI_Name],tblKPITargets[Target_Value]),"Met","Below Target")</f>
        <v>Met</v>
      </c>
      <c r="X1617" t="str">
        <f>IF(tblOperations[[#This Row],[Average_Completion_Days]]&lt;=_xlfn.XLOOKUP('04_References'!$A$7,tblKPITargets[KPI_Name],tblKPITargets[Target_Value]),"Met","Below Target")</f>
        <v>Met</v>
      </c>
      <c r="Y1617" t="str">
        <f>IF(tblOperations[[#This Row],[Closing_Backlog]]&lt;=_xlfn.XLOOKUP('04_References'!$A$8,tblKPITargets[KPI_Name],tblKPITargets[Target_Value]),"Met","Below Target")</f>
        <v>Met</v>
      </c>
    </row>
    <row r="1618" spans="1:25">
      <c r="A1618" s="6" t="s">
        <v>1648</v>
      </c>
      <c r="B1618" s="7">
        <v>46097</v>
      </c>
      <c r="C1618" s="2" t="s">
        <v>48</v>
      </c>
      <c r="D1618" s="2" t="s">
        <v>19</v>
      </c>
      <c r="E1618" s="2">
        <v>5</v>
      </c>
      <c r="F1618" s="2">
        <v>62</v>
      </c>
      <c r="G1618" s="2">
        <v>67</v>
      </c>
      <c r="H1618" s="2">
        <v>52</v>
      </c>
      <c r="I1618" s="2">
        <v>15</v>
      </c>
      <c r="J1618" s="2">
        <v>0</v>
      </c>
      <c r="K1618" s="2">
        <v>0</v>
      </c>
      <c r="L1618" s="2">
        <v>2.4</v>
      </c>
      <c r="M1618" s="2">
        <v>0.87</v>
      </c>
      <c r="N1618" s="2">
        <v>0.95899999999999996</v>
      </c>
      <c r="O1618" s="2">
        <v>4.2</v>
      </c>
      <c r="P1618" s="2">
        <v>0.68500000000000005</v>
      </c>
      <c r="Q1618" s="3">
        <v>0.77600000000000002</v>
      </c>
      <c r="R1618" s="4" t="str">
        <f>TRIM(tblOperations[[#This Row],[Region]])</f>
        <v>South East</v>
      </c>
      <c r="S1618" s="4" t="str">
        <f>TRIM(tblOperations[[#This Row],[Team]])</f>
        <v>Workplace Services</v>
      </c>
      <c r="T1618" s="4" t="str">
        <f>_xlfn.XLOOKUP(R1618,tblRegionReference[Region],tblRegionReference[Area],"Not Found")</f>
        <v>South</v>
      </c>
      <c r="U1618" s="4" t="str">
        <f>IF(tblOperations[[#This Row],[Completion_Rate]]&gt;=_xlfn.XLOOKUP("Completion Rate",tblKPITargets[KPI_Name],tblKPITargets[Target_Value]),"Met","Below Target")</f>
        <v>Below Target</v>
      </c>
      <c r="V1618" t="str">
        <f>IF(tblOperations[[#This Row],[SLA_Compliance]]&gt;=_xlfn.XLOOKUP('04_References'!$A$3,tblKPITargets[KPI_Name],tblKPITargets[Target_Value]),"Met","Below Target")</f>
        <v>Below Target</v>
      </c>
      <c r="W1618" t="str">
        <f>IF(tblOperations[[#This Row],[Quality_Pass_Rate]]&gt;=_xlfn.XLOOKUP('04_References'!$A$4,tblKPITargets[KPI_Name],tblKPITargets[Target_Value]),"Met","Below Target")</f>
        <v>Met</v>
      </c>
      <c r="X1618" t="str">
        <f>IF(tblOperations[[#This Row],[Average_Completion_Days]]&lt;=_xlfn.XLOOKUP('04_References'!$A$7,tblKPITargets[KPI_Name],tblKPITargets[Target_Value]),"Met","Below Target")</f>
        <v>Met</v>
      </c>
      <c r="Y1618" t="str">
        <f>IF(tblOperations[[#This Row],[Closing_Backlog]]&lt;=_xlfn.XLOOKUP('04_References'!$A$8,tblKPITargets[KPI_Name],tblKPITargets[Target_Value]),"Met","Below Target")</f>
        <v>Below Target</v>
      </c>
    </row>
    <row r="1619" spans="1:25">
      <c r="A1619" s="8" t="s">
        <v>1649</v>
      </c>
      <c r="B1619" s="9">
        <v>46097</v>
      </c>
      <c r="C1619" s="4" t="s">
        <v>48</v>
      </c>
      <c r="D1619" s="4" t="s">
        <v>21</v>
      </c>
      <c r="E1619" s="4">
        <v>1522</v>
      </c>
      <c r="F1619" s="4">
        <v>38</v>
      </c>
      <c r="G1619" s="4">
        <v>1560</v>
      </c>
      <c r="H1619" s="4">
        <v>24</v>
      </c>
      <c r="I1619" s="4">
        <v>1536</v>
      </c>
      <c r="J1619" s="4">
        <v>0</v>
      </c>
      <c r="K1619" s="4">
        <v>0</v>
      </c>
      <c r="L1619" s="4">
        <v>8</v>
      </c>
      <c r="M1619" s="4">
        <v>0.6</v>
      </c>
      <c r="N1619" s="4">
        <v>0.97</v>
      </c>
      <c r="O1619" s="4">
        <v>2.5</v>
      </c>
      <c r="P1619" s="4">
        <v>0.69599999999999995</v>
      </c>
      <c r="Q1619" s="5">
        <v>1.4999999999999999E-2</v>
      </c>
      <c r="R1619" s="4" t="str">
        <f>TRIM(tblOperations[[#This Row],[Region]])</f>
        <v>South East</v>
      </c>
      <c r="S1619" s="4" t="str">
        <f>TRIM(tblOperations[[#This Row],[Team]])</f>
        <v>Facilities Response</v>
      </c>
      <c r="T1619" s="4" t="str">
        <f>_xlfn.XLOOKUP(R1619,tblRegionReference[Region],tblRegionReference[Area],"Not Found")</f>
        <v>South</v>
      </c>
      <c r="U1619" s="4" t="str">
        <f>IF(tblOperations[[#This Row],[Completion_Rate]]&gt;=_xlfn.XLOOKUP("Completion Rate",tblKPITargets[KPI_Name],tblKPITargets[Target_Value]),"Met","Below Target")</f>
        <v>Below Target</v>
      </c>
      <c r="V1619" t="str">
        <f>IF(tblOperations[[#This Row],[SLA_Compliance]]&gt;=_xlfn.XLOOKUP('04_References'!$A$3,tblKPITargets[KPI_Name],tblKPITargets[Target_Value]),"Met","Below Target")</f>
        <v>Below Target</v>
      </c>
      <c r="W1619" t="str">
        <f>IF(tblOperations[[#This Row],[Quality_Pass_Rate]]&gt;=_xlfn.XLOOKUP('04_References'!$A$4,tblKPITargets[KPI_Name],tblKPITargets[Target_Value]),"Met","Below Target")</f>
        <v>Met</v>
      </c>
      <c r="X1619" t="str">
        <f>IF(tblOperations[[#This Row],[Average_Completion_Days]]&lt;=_xlfn.XLOOKUP('04_References'!$A$7,tblKPITargets[KPI_Name],tblKPITargets[Target_Value]),"Met","Below Target")</f>
        <v>Below Target</v>
      </c>
      <c r="Y1619" t="str">
        <f>IF(tblOperations[[#This Row],[Closing_Backlog]]&lt;=_xlfn.XLOOKUP('04_References'!$A$8,tblKPITargets[KPI_Name],tblKPITargets[Target_Value]),"Met","Below Target")</f>
        <v>Below Target</v>
      </c>
    </row>
    <row r="1620" spans="1:25">
      <c r="A1620" s="6" t="s">
        <v>1650</v>
      </c>
      <c r="B1620" s="7">
        <v>46097</v>
      </c>
      <c r="C1620" s="2" t="s">
        <v>48</v>
      </c>
      <c r="D1620" s="2" t="s">
        <v>23</v>
      </c>
      <c r="E1620" s="2">
        <v>2</v>
      </c>
      <c r="F1620" s="2">
        <v>44</v>
      </c>
      <c r="G1620" s="2">
        <v>46</v>
      </c>
      <c r="H1620" s="2">
        <v>46</v>
      </c>
      <c r="I1620" s="2">
        <v>0</v>
      </c>
      <c r="J1620" s="2">
        <v>0</v>
      </c>
      <c r="K1620" s="2">
        <v>0</v>
      </c>
      <c r="L1620" s="2">
        <v>1.6</v>
      </c>
      <c r="M1620" s="2">
        <v>0.93600000000000005</v>
      </c>
      <c r="N1620" s="2">
        <v>0.97699999999999998</v>
      </c>
      <c r="O1620" s="2">
        <v>4.4000000000000004</v>
      </c>
      <c r="P1620" s="2">
        <v>0.749</v>
      </c>
      <c r="Q1620" s="3">
        <v>1</v>
      </c>
      <c r="R1620" s="4" t="str">
        <f>TRIM(tblOperations[[#This Row],[Region]])</f>
        <v>South East</v>
      </c>
      <c r="S1620" s="4" t="str">
        <f>TRIM(tblOperations[[#This Row],[Team]])</f>
        <v>Estates Support</v>
      </c>
      <c r="T1620" s="4" t="str">
        <f>_xlfn.XLOOKUP(R1620,tblRegionReference[Region],tblRegionReference[Area],"Not Found")</f>
        <v>South</v>
      </c>
      <c r="U1620" s="4" t="str">
        <f>IF(tblOperations[[#This Row],[Completion_Rate]]&gt;=_xlfn.XLOOKUP("Completion Rate",tblKPITargets[KPI_Name],tblKPITargets[Target_Value]),"Met","Below Target")</f>
        <v>Met</v>
      </c>
      <c r="V1620" t="str">
        <f>IF(tblOperations[[#This Row],[SLA_Compliance]]&gt;=_xlfn.XLOOKUP('04_References'!$A$3,tblKPITargets[KPI_Name],tblKPITargets[Target_Value]),"Met","Below Target")</f>
        <v>Met</v>
      </c>
      <c r="W1620" t="str">
        <f>IF(tblOperations[[#This Row],[Quality_Pass_Rate]]&gt;=_xlfn.XLOOKUP('04_References'!$A$4,tblKPITargets[KPI_Name],tblKPITargets[Target_Value]),"Met","Below Target")</f>
        <v>Met</v>
      </c>
      <c r="X1620" t="str">
        <f>IF(tblOperations[[#This Row],[Average_Completion_Days]]&lt;=_xlfn.XLOOKUP('04_References'!$A$7,tblKPITargets[KPI_Name],tblKPITargets[Target_Value]),"Met","Below Target")</f>
        <v>Met</v>
      </c>
      <c r="Y1620" t="str">
        <f>IF(tblOperations[[#This Row],[Closing_Backlog]]&lt;=_xlfn.XLOOKUP('04_References'!$A$8,tblKPITargets[KPI_Name],tblKPITargets[Target_Value]),"Met","Below Target")</f>
        <v>Met</v>
      </c>
    </row>
    <row r="1621" spans="1:25">
      <c r="A1621" s="8" t="s">
        <v>1651</v>
      </c>
      <c r="B1621" s="9">
        <v>46097</v>
      </c>
      <c r="C1621" s="4" t="s">
        <v>48</v>
      </c>
      <c r="D1621" s="4" t="s">
        <v>25</v>
      </c>
      <c r="E1621" s="4">
        <v>481</v>
      </c>
      <c r="F1621" s="4">
        <v>43</v>
      </c>
      <c r="G1621" s="4">
        <v>524</v>
      </c>
      <c r="H1621" s="4">
        <v>25</v>
      </c>
      <c r="I1621" s="4">
        <v>499</v>
      </c>
      <c r="J1621" s="4">
        <v>0</v>
      </c>
      <c r="K1621" s="4">
        <v>0</v>
      </c>
      <c r="L1621" s="4">
        <v>8</v>
      </c>
      <c r="M1621" s="4">
        <v>0.6</v>
      </c>
      <c r="N1621" s="4">
        <v>1</v>
      </c>
      <c r="O1621" s="4">
        <v>2.5</v>
      </c>
      <c r="P1621" s="4">
        <v>0.67</v>
      </c>
      <c r="Q1621" s="5">
        <v>4.8000000000000001E-2</v>
      </c>
      <c r="R1621" s="4" t="str">
        <f>TRIM(tblOperations[[#This Row],[Region]])</f>
        <v>South East</v>
      </c>
      <c r="S1621" s="4" t="str">
        <f>TRIM(tblOperations[[#This Row],[Team]])</f>
        <v>Workplace Projects</v>
      </c>
      <c r="T1621" s="4" t="str">
        <f>_xlfn.XLOOKUP(R1621,tblRegionReference[Region],tblRegionReference[Area],"Not Found")</f>
        <v>South</v>
      </c>
      <c r="U1621" s="4" t="str">
        <f>IF(tblOperations[[#This Row],[Completion_Rate]]&gt;=_xlfn.XLOOKUP("Completion Rate",tblKPITargets[KPI_Name],tblKPITargets[Target_Value]),"Met","Below Target")</f>
        <v>Below Target</v>
      </c>
      <c r="V1621" t="str">
        <f>IF(tblOperations[[#This Row],[SLA_Compliance]]&gt;=_xlfn.XLOOKUP('04_References'!$A$3,tblKPITargets[KPI_Name],tblKPITargets[Target_Value]),"Met","Below Target")</f>
        <v>Below Target</v>
      </c>
      <c r="W1621" t="str">
        <f>IF(tblOperations[[#This Row],[Quality_Pass_Rate]]&gt;=_xlfn.XLOOKUP('04_References'!$A$4,tblKPITargets[KPI_Name],tblKPITargets[Target_Value]),"Met","Below Target")</f>
        <v>Met</v>
      </c>
      <c r="X1621" t="str">
        <f>IF(tblOperations[[#This Row],[Average_Completion_Days]]&lt;=_xlfn.XLOOKUP('04_References'!$A$7,tblKPITargets[KPI_Name],tblKPITargets[Target_Value]),"Met","Below Target")</f>
        <v>Below Target</v>
      </c>
      <c r="Y1621" t="str">
        <f>IF(tblOperations[[#This Row],[Closing_Backlog]]&lt;=_xlfn.XLOOKUP('04_References'!$A$8,tblKPITargets[KPI_Name],tblKPITargets[Target_Value]),"Met","Below Target")</f>
        <v>Below Target</v>
      </c>
    </row>
    <row r="1622" spans="1:25">
      <c r="A1622" s="6" t="s">
        <v>1652</v>
      </c>
      <c r="B1622" s="7">
        <v>46097</v>
      </c>
      <c r="C1622" s="2" t="s">
        <v>53</v>
      </c>
      <c r="D1622" s="2" t="s">
        <v>19</v>
      </c>
      <c r="E1622" s="2">
        <v>806</v>
      </c>
      <c r="F1622" s="2">
        <v>47</v>
      </c>
      <c r="G1622" s="2">
        <v>853</v>
      </c>
      <c r="H1622" s="2">
        <v>28</v>
      </c>
      <c r="I1622" s="2">
        <v>825</v>
      </c>
      <c r="J1622" s="2">
        <v>0</v>
      </c>
      <c r="K1622" s="2">
        <v>0</v>
      </c>
      <c r="L1622" s="2">
        <v>8</v>
      </c>
      <c r="M1622" s="2">
        <v>0.6</v>
      </c>
      <c r="N1622" s="2">
        <v>0.97499999999999998</v>
      </c>
      <c r="O1622" s="2">
        <v>2.5</v>
      </c>
      <c r="P1622" s="2">
        <v>0.754</v>
      </c>
      <c r="Q1622" s="3">
        <v>3.3000000000000002E-2</v>
      </c>
      <c r="R1622" s="4" t="str">
        <f>TRIM(tblOperations[[#This Row],[Region]])</f>
        <v>Wales</v>
      </c>
      <c r="S1622" s="4" t="str">
        <f>TRIM(tblOperations[[#This Row],[Team]])</f>
        <v>Workplace Services</v>
      </c>
      <c r="T1622" s="4" t="str">
        <f>_xlfn.XLOOKUP(R1622,tblRegionReference[Region],tblRegionReference[Area],"Not Found")</f>
        <v>Wales</v>
      </c>
      <c r="U1622" s="4" t="str">
        <f>IF(tblOperations[[#This Row],[Completion_Rate]]&gt;=_xlfn.XLOOKUP("Completion Rate",tblKPITargets[KPI_Name],tblKPITargets[Target_Value]),"Met","Below Target")</f>
        <v>Below Target</v>
      </c>
      <c r="V1622" t="str">
        <f>IF(tblOperations[[#This Row],[SLA_Compliance]]&gt;=_xlfn.XLOOKUP('04_References'!$A$3,tblKPITargets[KPI_Name],tblKPITargets[Target_Value]),"Met","Below Target")</f>
        <v>Below Target</v>
      </c>
      <c r="W1622" t="str">
        <f>IF(tblOperations[[#This Row],[Quality_Pass_Rate]]&gt;=_xlfn.XLOOKUP('04_References'!$A$4,tblKPITargets[KPI_Name],tblKPITargets[Target_Value]),"Met","Below Target")</f>
        <v>Met</v>
      </c>
      <c r="X1622" t="str">
        <f>IF(tblOperations[[#This Row],[Average_Completion_Days]]&lt;=_xlfn.XLOOKUP('04_References'!$A$7,tblKPITargets[KPI_Name],tblKPITargets[Target_Value]),"Met","Below Target")</f>
        <v>Below Target</v>
      </c>
      <c r="Y1622" t="str">
        <f>IF(tblOperations[[#This Row],[Closing_Backlog]]&lt;=_xlfn.XLOOKUP('04_References'!$A$8,tblKPITargets[KPI_Name],tblKPITargets[Target_Value]),"Met","Below Target")</f>
        <v>Below Target</v>
      </c>
    </row>
    <row r="1623" spans="1:25">
      <c r="A1623" s="8" t="s">
        <v>1653</v>
      </c>
      <c r="B1623" s="9">
        <v>46097</v>
      </c>
      <c r="C1623" s="4" t="s">
        <v>53</v>
      </c>
      <c r="D1623" s="4" t="s">
        <v>21</v>
      </c>
      <c r="E1623" s="4">
        <v>884</v>
      </c>
      <c r="F1623" s="4">
        <v>37</v>
      </c>
      <c r="G1623" s="4">
        <v>921</v>
      </c>
      <c r="H1623" s="4">
        <v>27</v>
      </c>
      <c r="I1623" s="4">
        <v>894</v>
      </c>
      <c r="J1623" s="4">
        <v>0</v>
      </c>
      <c r="K1623" s="4">
        <v>0</v>
      </c>
      <c r="L1623" s="4">
        <v>8</v>
      </c>
      <c r="M1623" s="4">
        <v>0.6</v>
      </c>
      <c r="N1623" s="4">
        <v>1</v>
      </c>
      <c r="O1623" s="4">
        <v>2.5</v>
      </c>
      <c r="P1623" s="4">
        <v>0.71599999999999997</v>
      </c>
      <c r="Q1623" s="5">
        <v>2.9000000000000001E-2</v>
      </c>
      <c r="R1623" s="4" t="str">
        <f>TRIM(tblOperations[[#This Row],[Region]])</f>
        <v>Wales</v>
      </c>
      <c r="S1623" s="4" t="str">
        <f>TRIM(tblOperations[[#This Row],[Team]])</f>
        <v>Facilities Response</v>
      </c>
      <c r="T1623" s="4" t="str">
        <f>_xlfn.XLOOKUP(R1623,tblRegionReference[Region],tblRegionReference[Area],"Not Found")</f>
        <v>Wales</v>
      </c>
      <c r="U1623" s="4" t="str">
        <f>IF(tblOperations[[#This Row],[Completion_Rate]]&gt;=_xlfn.XLOOKUP("Completion Rate",tblKPITargets[KPI_Name],tblKPITargets[Target_Value]),"Met","Below Target")</f>
        <v>Below Target</v>
      </c>
      <c r="V1623" t="str">
        <f>IF(tblOperations[[#This Row],[SLA_Compliance]]&gt;=_xlfn.XLOOKUP('04_References'!$A$3,tblKPITargets[KPI_Name],tblKPITargets[Target_Value]),"Met","Below Target")</f>
        <v>Below Target</v>
      </c>
      <c r="W1623" t="str">
        <f>IF(tblOperations[[#This Row],[Quality_Pass_Rate]]&gt;=_xlfn.XLOOKUP('04_References'!$A$4,tblKPITargets[KPI_Name],tblKPITargets[Target_Value]),"Met","Below Target")</f>
        <v>Met</v>
      </c>
      <c r="X1623" t="str">
        <f>IF(tblOperations[[#This Row],[Average_Completion_Days]]&lt;=_xlfn.XLOOKUP('04_References'!$A$7,tblKPITargets[KPI_Name],tblKPITargets[Target_Value]),"Met","Below Target")</f>
        <v>Below Target</v>
      </c>
      <c r="Y1623" t="str">
        <f>IF(tblOperations[[#This Row],[Closing_Backlog]]&lt;=_xlfn.XLOOKUP('04_References'!$A$8,tblKPITargets[KPI_Name],tblKPITargets[Target_Value]),"Met","Below Target")</f>
        <v>Below Target</v>
      </c>
    </row>
    <row r="1624" spans="1:25">
      <c r="A1624" s="6" t="s">
        <v>1654</v>
      </c>
      <c r="B1624" s="7">
        <v>46097</v>
      </c>
      <c r="C1624" s="2" t="s">
        <v>53</v>
      </c>
      <c r="D1624" s="2" t="s">
        <v>23</v>
      </c>
      <c r="E1624" s="2">
        <v>610</v>
      </c>
      <c r="F1624" s="2">
        <v>49</v>
      </c>
      <c r="G1624" s="2">
        <v>659</v>
      </c>
      <c r="H1624" s="2">
        <v>29</v>
      </c>
      <c r="I1624" s="2">
        <v>630</v>
      </c>
      <c r="J1624" s="2">
        <v>0</v>
      </c>
      <c r="K1624" s="2">
        <v>0</v>
      </c>
      <c r="L1624" s="2">
        <v>8</v>
      </c>
      <c r="M1624" s="2">
        <v>0.6</v>
      </c>
      <c r="N1624" s="2">
        <v>0.996</v>
      </c>
      <c r="O1624" s="2">
        <v>2.5</v>
      </c>
      <c r="P1624" s="2">
        <v>0.79</v>
      </c>
      <c r="Q1624" s="3">
        <v>4.3999999999999997E-2</v>
      </c>
      <c r="R1624" s="4" t="str">
        <f>TRIM(tblOperations[[#This Row],[Region]])</f>
        <v>Wales</v>
      </c>
      <c r="S1624" s="4" t="str">
        <f>TRIM(tblOperations[[#This Row],[Team]])</f>
        <v>Estates Support</v>
      </c>
      <c r="T1624" s="4" t="str">
        <f>_xlfn.XLOOKUP(R1624,tblRegionReference[Region],tblRegionReference[Area],"Not Found")</f>
        <v>Wales</v>
      </c>
      <c r="U1624" s="4" t="str">
        <f>IF(tblOperations[[#This Row],[Completion_Rate]]&gt;=_xlfn.XLOOKUP("Completion Rate",tblKPITargets[KPI_Name],tblKPITargets[Target_Value]),"Met","Below Target")</f>
        <v>Below Target</v>
      </c>
      <c r="V1624" t="str">
        <f>IF(tblOperations[[#This Row],[SLA_Compliance]]&gt;=_xlfn.XLOOKUP('04_References'!$A$3,tblKPITargets[KPI_Name],tblKPITargets[Target_Value]),"Met","Below Target")</f>
        <v>Below Target</v>
      </c>
      <c r="W1624" t="str">
        <f>IF(tblOperations[[#This Row],[Quality_Pass_Rate]]&gt;=_xlfn.XLOOKUP('04_References'!$A$4,tblKPITargets[KPI_Name],tblKPITargets[Target_Value]),"Met","Below Target")</f>
        <v>Met</v>
      </c>
      <c r="X1624" t="str">
        <f>IF(tblOperations[[#This Row],[Average_Completion_Days]]&lt;=_xlfn.XLOOKUP('04_References'!$A$7,tblKPITargets[KPI_Name],tblKPITargets[Target_Value]),"Met","Below Target")</f>
        <v>Below Target</v>
      </c>
      <c r="Y1624" t="str">
        <f>IF(tblOperations[[#This Row],[Closing_Backlog]]&lt;=_xlfn.XLOOKUP('04_References'!$A$8,tblKPITargets[KPI_Name],tblKPITargets[Target_Value]),"Met","Below Target")</f>
        <v>Below Target</v>
      </c>
    </row>
    <row r="1625" spans="1:25">
      <c r="A1625" s="8" t="s">
        <v>1655</v>
      </c>
      <c r="B1625" s="9">
        <v>46097</v>
      </c>
      <c r="C1625" s="4" t="s">
        <v>53</v>
      </c>
      <c r="D1625" s="4" t="s">
        <v>25</v>
      </c>
      <c r="E1625" s="4">
        <v>0</v>
      </c>
      <c r="F1625" s="4">
        <v>29</v>
      </c>
      <c r="G1625" s="4">
        <v>29</v>
      </c>
      <c r="H1625" s="4">
        <v>29</v>
      </c>
      <c r="I1625" s="4">
        <v>0</v>
      </c>
      <c r="J1625" s="4">
        <v>1</v>
      </c>
      <c r="K1625" s="4">
        <v>0</v>
      </c>
      <c r="L1625" s="4">
        <v>2.6</v>
      </c>
      <c r="M1625" s="4">
        <v>0.93400000000000005</v>
      </c>
      <c r="N1625" s="4">
        <v>0.98599999999999999</v>
      </c>
      <c r="O1625" s="4">
        <v>4.4000000000000004</v>
      </c>
      <c r="P1625" s="4">
        <v>0.72699999999999998</v>
      </c>
      <c r="Q1625" s="5">
        <v>1</v>
      </c>
      <c r="R1625" s="4" t="str">
        <f>TRIM(tblOperations[[#This Row],[Region]])</f>
        <v>Wales</v>
      </c>
      <c r="S1625" s="4" t="str">
        <f>TRIM(tblOperations[[#This Row],[Team]])</f>
        <v>Workplace Projects</v>
      </c>
      <c r="T1625" s="4" t="str">
        <f>_xlfn.XLOOKUP(R1625,tblRegionReference[Region],tblRegionReference[Area],"Not Found")</f>
        <v>Wales</v>
      </c>
      <c r="U1625" s="4" t="str">
        <f>IF(tblOperations[[#This Row],[Completion_Rate]]&gt;=_xlfn.XLOOKUP("Completion Rate",tblKPITargets[KPI_Name],tblKPITargets[Target_Value]),"Met","Below Target")</f>
        <v>Met</v>
      </c>
      <c r="V1625" t="str">
        <f>IF(tblOperations[[#This Row],[SLA_Compliance]]&gt;=_xlfn.XLOOKUP('04_References'!$A$3,tblKPITargets[KPI_Name],tblKPITargets[Target_Value]),"Met","Below Target")</f>
        <v>Met</v>
      </c>
      <c r="W1625" t="str">
        <f>IF(tblOperations[[#This Row],[Quality_Pass_Rate]]&gt;=_xlfn.XLOOKUP('04_References'!$A$4,tblKPITargets[KPI_Name],tblKPITargets[Target_Value]),"Met","Below Target")</f>
        <v>Met</v>
      </c>
      <c r="X1625" t="str">
        <f>IF(tblOperations[[#This Row],[Average_Completion_Days]]&lt;=_xlfn.XLOOKUP('04_References'!$A$7,tblKPITargets[KPI_Name],tblKPITargets[Target_Value]),"Met","Below Target")</f>
        <v>Met</v>
      </c>
      <c r="Y1625" t="str">
        <f>IF(tblOperations[[#This Row],[Closing_Backlog]]&lt;=_xlfn.XLOOKUP('04_References'!$A$8,tblKPITargets[KPI_Name],tblKPITargets[Target_Value]),"Met","Below Target")</f>
        <v>Met</v>
      </c>
    </row>
    <row r="1626" spans="1:25">
      <c r="A1626" s="6" t="s">
        <v>1656</v>
      </c>
      <c r="B1626" s="7">
        <v>46098</v>
      </c>
      <c r="C1626" s="2" t="s">
        <v>18</v>
      </c>
      <c r="D1626" s="2" t="s">
        <v>19</v>
      </c>
      <c r="E1626" s="2">
        <v>224</v>
      </c>
      <c r="F1626" s="2">
        <v>49</v>
      </c>
      <c r="G1626" s="2">
        <v>273</v>
      </c>
      <c r="H1626" s="2">
        <v>34</v>
      </c>
      <c r="I1626" s="2">
        <v>239</v>
      </c>
      <c r="J1626" s="2">
        <v>0</v>
      </c>
      <c r="K1626" s="2">
        <v>0</v>
      </c>
      <c r="L1626" s="2">
        <v>8</v>
      </c>
      <c r="M1626" s="2">
        <v>0.6</v>
      </c>
      <c r="N1626" s="2">
        <v>1</v>
      </c>
      <c r="O1626" s="2">
        <v>2.5</v>
      </c>
      <c r="P1626" s="2">
        <v>0.67400000000000004</v>
      </c>
      <c r="Q1626" s="3">
        <v>0.125</v>
      </c>
      <c r="R1626" s="4" t="str">
        <f>TRIM(tblOperations[[#This Row],[Region]])</f>
        <v>Scotland</v>
      </c>
      <c r="S1626" s="4" t="str">
        <f>TRIM(tblOperations[[#This Row],[Team]])</f>
        <v>Workplace Services</v>
      </c>
      <c r="T1626" s="4" t="str">
        <f>_xlfn.XLOOKUP(R1626,tblRegionReference[Region],tblRegionReference[Area],"Not Found")</f>
        <v>North</v>
      </c>
      <c r="U1626" s="4" t="str">
        <f>IF(tblOperations[[#This Row],[Completion_Rate]]&gt;=_xlfn.XLOOKUP("Completion Rate",tblKPITargets[KPI_Name],tblKPITargets[Target_Value]),"Met","Below Target")</f>
        <v>Below Target</v>
      </c>
      <c r="V1626" t="str">
        <f>IF(tblOperations[[#This Row],[SLA_Compliance]]&gt;=_xlfn.XLOOKUP('04_References'!$A$3,tblKPITargets[KPI_Name],tblKPITargets[Target_Value]),"Met","Below Target")</f>
        <v>Below Target</v>
      </c>
      <c r="W1626" t="str">
        <f>IF(tblOperations[[#This Row],[Quality_Pass_Rate]]&gt;=_xlfn.XLOOKUP('04_References'!$A$4,tblKPITargets[KPI_Name],tblKPITargets[Target_Value]),"Met","Below Target")</f>
        <v>Met</v>
      </c>
      <c r="X1626" t="str">
        <f>IF(tblOperations[[#This Row],[Average_Completion_Days]]&lt;=_xlfn.XLOOKUP('04_References'!$A$7,tblKPITargets[KPI_Name],tblKPITargets[Target_Value]),"Met","Below Target")</f>
        <v>Below Target</v>
      </c>
      <c r="Y1626" t="str">
        <f>IF(tblOperations[[#This Row],[Closing_Backlog]]&lt;=_xlfn.XLOOKUP('04_References'!$A$8,tblKPITargets[KPI_Name],tblKPITargets[Target_Value]),"Met","Below Target")</f>
        <v>Below Target</v>
      </c>
    </row>
    <row r="1627" spans="1:25">
      <c r="A1627" s="8" t="s">
        <v>1657</v>
      </c>
      <c r="B1627" s="9">
        <v>46098</v>
      </c>
      <c r="C1627" s="4" t="s">
        <v>18</v>
      </c>
      <c r="D1627" s="4" t="s">
        <v>21</v>
      </c>
      <c r="E1627" s="4">
        <v>1</v>
      </c>
      <c r="F1627" s="4">
        <v>61</v>
      </c>
      <c r="G1627" s="4">
        <v>62</v>
      </c>
      <c r="H1627" s="4">
        <v>48</v>
      </c>
      <c r="I1627" s="4">
        <v>14</v>
      </c>
      <c r="J1627" s="4">
        <v>0</v>
      </c>
      <c r="K1627" s="4">
        <v>0</v>
      </c>
      <c r="L1627" s="4">
        <v>2.5</v>
      </c>
      <c r="M1627" s="4">
        <v>0.89100000000000001</v>
      </c>
      <c r="N1627" s="4">
        <v>0.96399999999999997</v>
      </c>
      <c r="O1627" s="4">
        <v>3.9</v>
      </c>
      <c r="P1627" s="4">
        <v>0.68100000000000005</v>
      </c>
      <c r="Q1627" s="5">
        <v>0.77400000000000002</v>
      </c>
      <c r="R1627" s="4" t="str">
        <f>TRIM(tblOperations[[#This Row],[Region]])</f>
        <v>Scotland</v>
      </c>
      <c r="S1627" s="4" t="str">
        <f>TRIM(tblOperations[[#This Row],[Team]])</f>
        <v>Facilities Response</v>
      </c>
      <c r="T1627" s="4" t="str">
        <f>_xlfn.XLOOKUP(R1627,tblRegionReference[Region],tblRegionReference[Area],"Not Found")</f>
        <v>North</v>
      </c>
      <c r="U1627" s="4" t="str">
        <f>IF(tblOperations[[#This Row],[Completion_Rate]]&gt;=_xlfn.XLOOKUP("Completion Rate",tblKPITargets[KPI_Name],tblKPITargets[Target_Value]),"Met","Below Target")</f>
        <v>Below Target</v>
      </c>
      <c r="V1627" t="str">
        <f>IF(tblOperations[[#This Row],[SLA_Compliance]]&gt;=_xlfn.XLOOKUP('04_References'!$A$3,tblKPITargets[KPI_Name],tblKPITargets[Target_Value]),"Met","Below Target")</f>
        <v>Below Target</v>
      </c>
      <c r="W1627" t="str">
        <f>IF(tblOperations[[#This Row],[Quality_Pass_Rate]]&gt;=_xlfn.XLOOKUP('04_References'!$A$4,tblKPITargets[KPI_Name],tblKPITargets[Target_Value]),"Met","Below Target")</f>
        <v>Met</v>
      </c>
      <c r="X1627" t="str">
        <f>IF(tblOperations[[#This Row],[Average_Completion_Days]]&lt;=_xlfn.XLOOKUP('04_References'!$A$7,tblKPITargets[KPI_Name],tblKPITargets[Target_Value]),"Met","Below Target")</f>
        <v>Met</v>
      </c>
      <c r="Y1627" t="str">
        <f>IF(tblOperations[[#This Row],[Closing_Backlog]]&lt;=_xlfn.XLOOKUP('04_References'!$A$8,tblKPITargets[KPI_Name],tblKPITargets[Target_Value]),"Met","Below Target")</f>
        <v>Below Target</v>
      </c>
    </row>
    <row r="1628" spans="1:25">
      <c r="A1628" s="6" t="s">
        <v>1658</v>
      </c>
      <c r="B1628" s="7">
        <v>46098</v>
      </c>
      <c r="C1628" s="2" t="s">
        <v>18</v>
      </c>
      <c r="D1628" s="2" t="s">
        <v>23</v>
      </c>
      <c r="E1628" s="2">
        <v>469</v>
      </c>
      <c r="F1628" s="2">
        <v>47</v>
      </c>
      <c r="G1628" s="2">
        <v>516</v>
      </c>
      <c r="H1628" s="2">
        <v>38</v>
      </c>
      <c r="I1628" s="2">
        <v>478</v>
      </c>
      <c r="J1628" s="2">
        <v>0</v>
      </c>
      <c r="K1628" s="2">
        <v>0</v>
      </c>
      <c r="L1628" s="2">
        <v>8</v>
      </c>
      <c r="M1628" s="2">
        <v>0.6</v>
      </c>
      <c r="N1628" s="2">
        <v>0.97399999999999998</v>
      </c>
      <c r="O1628" s="2">
        <v>2.5</v>
      </c>
      <c r="P1628" s="2">
        <v>0.73799999999999999</v>
      </c>
      <c r="Q1628" s="3">
        <v>7.3999999999999996E-2</v>
      </c>
      <c r="R1628" s="4" t="str">
        <f>TRIM(tblOperations[[#This Row],[Region]])</f>
        <v>Scotland</v>
      </c>
      <c r="S1628" s="4" t="str">
        <f>TRIM(tblOperations[[#This Row],[Team]])</f>
        <v>Estates Support</v>
      </c>
      <c r="T1628" s="4" t="str">
        <f>_xlfn.XLOOKUP(R1628,tblRegionReference[Region],tblRegionReference[Area],"Not Found")</f>
        <v>North</v>
      </c>
      <c r="U1628" s="4" t="str">
        <f>IF(tblOperations[[#This Row],[Completion_Rate]]&gt;=_xlfn.XLOOKUP("Completion Rate",tblKPITargets[KPI_Name],tblKPITargets[Target_Value]),"Met","Below Target")</f>
        <v>Below Target</v>
      </c>
      <c r="V1628" t="str">
        <f>IF(tblOperations[[#This Row],[SLA_Compliance]]&gt;=_xlfn.XLOOKUP('04_References'!$A$3,tblKPITargets[KPI_Name],tblKPITargets[Target_Value]),"Met","Below Target")</f>
        <v>Below Target</v>
      </c>
      <c r="W1628" t="str">
        <f>IF(tblOperations[[#This Row],[Quality_Pass_Rate]]&gt;=_xlfn.XLOOKUP('04_References'!$A$4,tblKPITargets[KPI_Name],tblKPITargets[Target_Value]),"Met","Below Target")</f>
        <v>Met</v>
      </c>
      <c r="X1628" t="str">
        <f>IF(tblOperations[[#This Row],[Average_Completion_Days]]&lt;=_xlfn.XLOOKUP('04_References'!$A$7,tblKPITargets[KPI_Name],tblKPITargets[Target_Value]),"Met","Below Target")</f>
        <v>Below Target</v>
      </c>
      <c r="Y1628" t="str">
        <f>IF(tblOperations[[#This Row],[Closing_Backlog]]&lt;=_xlfn.XLOOKUP('04_References'!$A$8,tblKPITargets[KPI_Name],tblKPITargets[Target_Value]),"Met","Below Target")</f>
        <v>Below Target</v>
      </c>
    </row>
    <row r="1629" spans="1:25">
      <c r="A1629" s="8" t="s">
        <v>1659</v>
      </c>
      <c r="B1629" s="9">
        <v>46098</v>
      </c>
      <c r="C1629" s="4" t="s">
        <v>18</v>
      </c>
      <c r="D1629" s="4" t="s">
        <v>25</v>
      </c>
      <c r="E1629" s="4">
        <v>0</v>
      </c>
      <c r="F1629" s="4">
        <v>23</v>
      </c>
      <c r="G1629" s="4">
        <v>23</v>
      </c>
      <c r="H1629" s="4">
        <v>23</v>
      </c>
      <c r="I1629" s="4">
        <v>0</v>
      </c>
      <c r="J1629" s="4">
        <v>0</v>
      </c>
      <c r="K1629" s="4">
        <v>0</v>
      </c>
      <c r="L1629" s="4">
        <v>1.1000000000000001</v>
      </c>
      <c r="M1629" s="4">
        <v>0.998</v>
      </c>
      <c r="N1629" s="4">
        <v>0.99199999999999999</v>
      </c>
      <c r="O1629" s="4">
        <v>4.7</v>
      </c>
      <c r="P1629" s="4">
        <v>0.65900000000000003</v>
      </c>
      <c r="Q1629" s="5">
        <v>1</v>
      </c>
      <c r="R1629" s="4" t="str">
        <f>TRIM(tblOperations[[#This Row],[Region]])</f>
        <v>Scotland</v>
      </c>
      <c r="S1629" s="4" t="str">
        <f>TRIM(tblOperations[[#This Row],[Team]])</f>
        <v>Workplace Projects</v>
      </c>
      <c r="T1629" s="4" t="str">
        <f>_xlfn.XLOOKUP(R1629,tblRegionReference[Region],tblRegionReference[Area],"Not Found")</f>
        <v>North</v>
      </c>
      <c r="U1629" s="4" t="str">
        <f>IF(tblOperations[[#This Row],[Completion_Rate]]&gt;=_xlfn.XLOOKUP("Completion Rate",tblKPITargets[KPI_Name],tblKPITargets[Target_Value]),"Met","Below Target")</f>
        <v>Met</v>
      </c>
      <c r="V1629" t="str">
        <f>IF(tblOperations[[#This Row],[SLA_Compliance]]&gt;=_xlfn.XLOOKUP('04_References'!$A$3,tblKPITargets[KPI_Name],tblKPITargets[Target_Value]),"Met","Below Target")</f>
        <v>Met</v>
      </c>
      <c r="W1629" t="str">
        <f>IF(tblOperations[[#This Row],[Quality_Pass_Rate]]&gt;=_xlfn.XLOOKUP('04_References'!$A$4,tblKPITargets[KPI_Name],tblKPITargets[Target_Value]),"Met","Below Target")</f>
        <v>Met</v>
      </c>
      <c r="X1629" t="str">
        <f>IF(tblOperations[[#This Row],[Average_Completion_Days]]&lt;=_xlfn.XLOOKUP('04_References'!$A$7,tblKPITargets[KPI_Name],tblKPITargets[Target_Value]),"Met","Below Target")</f>
        <v>Met</v>
      </c>
      <c r="Y1629" t="str">
        <f>IF(tblOperations[[#This Row],[Closing_Backlog]]&lt;=_xlfn.XLOOKUP('04_References'!$A$8,tblKPITargets[KPI_Name],tblKPITargets[Target_Value]),"Met","Below Target")</f>
        <v>Met</v>
      </c>
    </row>
    <row r="1630" spans="1:25">
      <c r="A1630" s="6" t="s">
        <v>1660</v>
      </c>
      <c r="B1630" s="7">
        <v>46098</v>
      </c>
      <c r="C1630" s="2" t="s">
        <v>27</v>
      </c>
      <c r="D1630" s="2" t="s">
        <v>19</v>
      </c>
      <c r="E1630" s="2">
        <v>0</v>
      </c>
      <c r="F1630" s="2">
        <v>35</v>
      </c>
      <c r="G1630" s="2">
        <v>35</v>
      </c>
      <c r="H1630" s="2">
        <v>35</v>
      </c>
      <c r="I1630" s="2">
        <v>0</v>
      </c>
      <c r="J1630" s="2">
        <v>0</v>
      </c>
      <c r="K1630" s="2">
        <v>0</v>
      </c>
      <c r="L1630" s="2">
        <v>1.4</v>
      </c>
      <c r="M1630" s="2">
        <v>0.96099999999999997</v>
      </c>
      <c r="N1630" s="2">
        <v>1</v>
      </c>
      <c r="O1630" s="2">
        <v>4.5</v>
      </c>
      <c r="P1630" s="2">
        <v>0.79600000000000004</v>
      </c>
      <c r="Q1630" s="3">
        <v>1</v>
      </c>
      <c r="R1630" s="4" t="str">
        <f>TRIM(tblOperations[[#This Row],[Region]])</f>
        <v>North East</v>
      </c>
      <c r="S1630" s="4" t="str">
        <f>TRIM(tblOperations[[#This Row],[Team]])</f>
        <v>Workplace Services</v>
      </c>
      <c r="T1630" s="4" t="str">
        <f>_xlfn.XLOOKUP(R1630,tblRegionReference[Region],tblRegionReference[Area],"Not Found")</f>
        <v>North</v>
      </c>
      <c r="U1630" s="4" t="str">
        <f>IF(tblOperations[[#This Row],[Completion_Rate]]&gt;=_xlfn.XLOOKUP("Completion Rate",tblKPITargets[KPI_Name],tblKPITargets[Target_Value]),"Met","Below Target")</f>
        <v>Met</v>
      </c>
      <c r="V1630" t="str">
        <f>IF(tblOperations[[#This Row],[SLA_Compliance]]&gt;=_xlfn.XLOOKUP('04_References'!$A$3,tblKPITargets[KPI_Name],tblKPITargets[Target_Value]),"Met","Below Target")</f>
        <v>Met</v>
      </c>
      <c r="W1630" t="str">
        <f>IF(tblOperations[[#This Row],[Quality_Pass_Rate]]&gt;=_xlfn.XLOOKUP('04_References'!$A$4,tblKPITargets[KPI_Name],tblKPITargets[Target_Value]),"Met","Below Target")</f>
        <v>Met</v>
      </c>
      <c r="X1630" t="str">
        <f>IF(tblOperations[[#This Row],[Average_Completion_Days]]&lt;=_xlfn.XLOOKUP('04_References'!$A$7,tblKPITargets[KPI_Name],tblKPITargets[Target_Value]),"Met","Below Target")</f>
        <v>Met</v>
      </c>
      <c r="Y1630" t="str">
        <f>IF(tblOperations[[#This Row],[Closing_Backlog]]&lt;=_xlfn.XLOOKUP('04_References'!$A$8,tblKPITargets[KPI_Name],tblKPITargets[Target_Value]),"Met","Below Target")</f>
        <v>Met</v>
      </c>
    </row>
    <row r="1631" spans="1:25">
      <c r="A1631" s="8" t="s">
        <v>1661</v>
      </c>
      <c r="B1631" s="9">
        <v>46098</v>
      </c>
      <c r="C1631" s="4" t="s">
        <v>27</v>
      </c>
      <c r="D1631" s="4" t="s">
        <v>21</v>
      </c>
      <c r="E1631" s="4">
        <v>0</v>
      </c>
      <c r="F1631" s="4">
        <v>59</v>
      </c>
      <c r="G1631" s="4">
        <v>59</v>
      </c>
      <c r="H1631" s="4">
        <v>49</v>
      </c>
      <c r="I1631" s="4">
        <v>10</v>
      </c>
      <c r="J1631" s="4">
        <v>0</v>
      </c>
      <c r="K1631" s="4">
        <v>0</v>
      </c>
      <c r="L1631" s="4">
        <v>1.8</v>
      </c>
      <c r="M1631" s="4">
        <v>0.92400000000000004</v>
      </c>
      <c r="N1631" s="4">
        <v>0.95199999999999996</v>
      </c>
      <c r="O1631" s="4">
        <v>4</v>
      </c>
      <c r="P1631" s="4">
        <v>0.68100000000000005</v>
      </c>
      <c r="Q1631" s="5">
        <v>0.83099999999999996</v>
      </c>
      <c r="R1631" s="4" t="str">
        <f>TRIM(tblOperations[[#This Row],[Region]])</f>
        <v>North East</v>
      </c>
      <c r="S1631" s="4" t="str">
        <f>TRIM(tblOperations[[#This Row],[Team]])</f>
        <v>Facilities Response</v>
      </c>
      <c r="T1631" s="4" t="str">
        <f>_xlfn.XLOOKUP(R1631,tblRegionReference[Region],tblRegionReference[Area],"Not Found")</f>
        <v>North</v>
      </c>
      <c r="U1631" s="4" t="str">
        <f>IF(tblOperations[[#This Row],[Completion_Rate]]&gt;=_xlfn.XLOOKUP("Completion Rate",tblKPITargets[KPI_Name],tblKPITargets[Target_Value]),"Met","Below Target")</f>
        <v>Below Target</v>
      </c>
      <c r="V1631" t="str">
        <f>IF(tblOperations[[#This Row],[SLA_Compliance]]&gt;=_xlfn.XLOOKUP('04_References'!$A$3,tblKPITargets[KPI_Name],tblKPITargets[Target_Value]),"Met","Below Target")</f>
        <v>Met</v>
      </c>
      <c r="W1631" t="str">
        <f>IF(tblOperations[[#This Row],[Quality_Pass_Rate]]&gt;=_xlfn.XLOOKUP('04_References'!$A$4,tblKPITargets[KPI_Name],tblKPITargets[Target_Value]),"Met","Below Target")</f>
        <v>Met</v>
      </c>
      <c r="X1631" t="str">
        <f>IF(tblOperations[[#This Row],[Average_Completion_Days]]&lt;=_xlfn.XLOOKUP('04_References'!$A$7,tblKPITargets[KPI_Name],tblKPITargets[Target_Value]),"Met","Below Target")</f>
        <v>Met</v>
      </c>
      <c r="Y1631" t="str">
        <f>IF(tblOperations[[#This Row],[Closing_Backlog]]&lt;=_xlfn.XLOOKUP('04_References'!$A$8,tblKPITargets[KPI_Name],tblKPITargets[Target_Value]),"Met","Below Target")</f>
        <v>Met</v>
      </c>
    </row>
    <row r="1632" spans="1:25">
      <c r="A1632" s="6" t="s">
        <v>1662</v>
      </c>
      <c r="B1632" s="7">
        <v>46098</v>
      </c>
      <c r="C1632" s="2" t="s">
        <v>27</v>
      </c>
      <c r="D1632" s="2" t="s">
        <v>23</v>
      </c>
      <c r="E1632" s="2">
        <v>1054</v>
      </c>
      <c r="F1632" s="2">
        <v>29</v>
      </c>
      <c r="G1632" s="2">
        <v>1083</v>
      </c>
      <c r="H1632" s="2">
        <v>27</v>
      </c>
      <c r="I1632" s="2">
        <v>1056</v>
      </c>
      <c r="J1632" s="2">
        <v>0</v>
      </c>
      <c r="K1632" s="2">
        <v>0</v>
      </c>
      <c r="L1632" s="2">
        <v>8</v>
      </c>
      <c r="M1632" s="2">
        <v>0.6</v>
      </c>
      <c r="N1632" s="2">
        <v>0.96599999999999997</v>
      </c>
      <c r="O1632" s="2">
        <v>2.5</v>
      </c>
      <c r="P1632" s="2">
        <v>0.67200000000000004</v>
      </c>
      <c r="Q1632" s="3">
        <v>2.5000000000000001E-2</v>
      </c>
      <c r="R1632" s="4" t="str">
        <f>TRIM(tblOperations[[#This Row],[Region]])</f>
        <v>North East</v>
      </c>
      <c r="S1632" s="4" t="str">
        <f>TRIM(tblOperations[[#This Row],[Team]])</f>
        <v>Estates Support</v>
      </c>
      <c r="T1632" s="4" t="str">
        <f>_xlfn.XLOOKUP(R1632,tblRegionReference[Region],tblRegionReference[Area],"Not Found")</f>
        <v>North</v>
      </c>
      <c r="U1632" s="4" t="str">
        <f>IF(tblOperations[[#This Row],[Completion_Rate]]&gt;=_xlfn.XLOOKUP("Completion Rate",tblKPITargets[KPI_Name],tblKPITargets[Target_Value]),"Met","Below Target")</f>
        <v>Below Target</v>
      </c>
      <c r="V1632" t="str">
        <f>IF(tblOperations[[#This Row],[SLA_Compliance]]&gt;=_xlfn.XLOOKUP('04_References'!$A$3,tblKPITargets[KPI_Name],tblKPITargets[Target_Value]),"Met","Below Target")</f>
        <v>Below Target</v>
      </c>
      <c r="W1632" t="str">
        <f>IF(tblOperations[[#This Row],[Quality_Pass_Rate]]&gt;=_xlfn.XLOOKUP('04_References'!$A$4,tblKPITargets[KPI_Name],tblKPITargets[Target_Value]),"Met","Below Target")</f>
        <v>Met</v>
      </c>
      <c r="X1632" t="str">
        <f>IF(tblOperations[[#This Row],[Average_Completion_Days]]&lt;=_xlfn.XLOOKUP('04_References'!$A$7,tblKPITargets[KPI_Name],tblKPITargets[Target_Value]),"Met","Below Target")</f>
        <v>Below Target</v>
      </c>
      <c r="Y1632" t="str">
        <f>IF(tblOperations[[#This Row],[Closing_Backlog]]&lt;=_xlfn.XLOOKUP('04_References'!$A$8,tblKPITargets[KPI_Name],tblKPITargets[Target_Value]),"Met","Below Target")</f>
        <v>Below Target</v>
      </c>
    </row>
    <row r="1633" spans="1:25">
      <c r="A1633" s="8" t="s">
        <v>1663</v>
      </c>
      <c r="B1633" s="9">
        <v>46098</v>
      </c>
      <c r="C1633" s="4" t="s">
        <v>27</v>
      </c>
      <c r="D1633" s="4" t="s">
        <v>25</v>
      </c>
      <c r="E1633" s="4">
        <v>24</v>
      </c>
      <c r="F1633" s="4">
        <v>25</v>
      </c>
      <c r="G1633" s="4">
        <v>49</v>
      </c>
      <c r="H1633" s="4">
        <v>28</v>
      </c>
      <c r="I1633" s="4">
        <v>21</v>
      </c>
      <c r="J1633" s="4">
        <v>0</v>
      </c>
      <c r="K1633" s="4">
        <v>0</v>
      </c>
      <c r="L1633" s="4">
        <v>3.8</v>
      </c>
      <c r="M1633" s="4">
        <v>0.82299999999999995</v>
      </c>
      <c r="N1633" s="4">
        <v>0.96899999999999997</v>
      </c>
      <c r="O1633" s="4">
        <v>3.9</v>
      </c>
      <c r="P1633" s="4">
        <v>0.73199999999999998</v>
      </c>
      <c r="Q1633" s="5">
        <v>0.57099999999999995</v>
      </c>
      <c r="R1633" s="4" t="str">
        <f>TRIM(tblOperations[[#This Row],[Region]])</f>
        <v>North East</v>
      </c>
      <c r="S1633" s="4" t="str">
        <f>TRIM(tblOperations[[#This Row],[Team]])</f>
        <v>Workplace Projects</v>
      </c>
      <c r="T1633" s="4" t="str">
        <f>_xlfn.XLOOKUP(R1633,tblRegionReference[Region],tblRegionReference[Area],"Not Found")</f>
        <v>North</v>
      </c>
      <c r="U1633" s="4" t="str">
        <f>IF(tblOperations[[#This Row],[Completion_Rate]]&gt;=_xlfn.XLOOKUP("Completion Rate",tblKPITargets[KPI_Name],tblKPITargets[Target_Value]),"Met","Below Target")</f>
        <v>Below Target</v>
      </c>
      <c r="V1633" t="str">
        <f>IF(tblOperations[[#This Row],[SLA_Compliance]]&gt;=_xlfn.XLOOKUP('04_References'!$A$3,tblKPITargets[KPI_Name],tblKPITargets[Target_Value]),"Met","Below Target")</f>
        <v>Below Target</v>
      </c>
      <c r="W1633" t="str">
        <f>IF(tblOperations[[#This Row],[Quality_Pass_Rate]]&gt;=_xlfn.XLOOKUP('04_References'!$A$4,tblKPITargets[KPI_Name],tblKPITargets[Target_Value]),"Met","Below Target")</f>
        <v>Met</v>
      </c>
      <c r="X1633" t="str">
        <f>IF(tblOperations[[#This Row],[Average_Completion_Days]]&lt;=_xlfn.XLOOKUP('04_References'!$A$7,tblKPITargets[KPI_Name],tblKPITargets[Target_Value]),"Met","Below Target")</f>
        <v>Below Target</v>
      </c>
      <c r="Y1633" t="str">
        <f>IF(tblOperations[[#This Row],[Closing_Backlog]]&lt;=_xlfn.XLOOKUP('04_References'!$A$8,tblKPITargets[KPI_Name],tblKPITargets[Target_Value]),"Met","Below Target")</f>
        <v>Below Target</v>
      </c>
    </row>
    <row r="1634" spans="1:25">
      <c r="A1634" s="6" t="s">
        <v>1664</v>
      </c>
      <c r="B1634" s="7">
        <v>46098</v>
      </c>
      <c r="C1634" s="2" t="s">
        <v>32</v>
      </c>
      <c r="D1634" s="2" t="s">
        <v>19</v>
      </c>
      <c r="E1634" s="2">
        <v>487</v>
      </c>
      <c r="F1634" s="2">
        <v>35</v>
      </c>
      <c r="G1634" s="2">
        <v>522</v>
      </c>
      <c r="H1634" s="2">
        <v>36</v>
      </c>
      <c r="I1634" s="2">
        <v>486</v>
      </c>
      <c r="J1634" s="2">
        <v>0</v>
      </c>
      <c r="K1634" s="2">
        <v>0</v>
      </c>
      <c r="L1634" s="2">
        <v>8</v>
      </c>
      <c r="M1634" s="2">
        <v>0.6</v>
      </c>
      <c r="N1634" s="2">
        <v>0.94199999999999995</v>
      </c>
      <c r="O1634" s="2">
        <v>2.5</v>
      </c>
      <c r="P1634" s="2">
        <v>0.81899999999999995</v>
      </c>
      <c r="Q1634" s="3">
        <v>6.9000000000000006E-2</v>
      </c>
      <c r="R1634" s="4" t="str">
        <f>TRIM(tblOperations[[#This Row],[Region]])</f>
        <v>North West</v>
      </c>
      <c r="S1634" s="4" t="str">
        <f>TRIM(tblOperations[[#This Row],[Team]])</f>
        <v>Workplace Services</v>
      </c>
      <c r="T1634" s="4" t="str">
        <f>_xlfn.XLOOKUP(R1634,tblRegionReference[Region],tblRegionReference[Area],"Not Found")</f>
        <v>North</v>
      </c>
      <c r="U1634" s="4" t="str">
        <f>IF(tblOperations[[#This Row],[Completion_Rate]]&gt;=_xlfn.XLOOKUP("Completion Rate",tblKPITargets[KPI_Name],tblKPITargets[Target_Value]),"Met","Below Target")</f>
        <v>Below Target</v>
      </c>
      <c r="V1634" t="str">
        <f>IF(tblOperations[[#This Row],[SLA_Compliance]]&gt;=_xlfn.XLOOKUP('04_References'!$A$3,tblKPITargets[KPI_Name],tblKPITargets[Target_Value]),"Met","Below Target")</f>
        <v>Below Target</v>
      </c>
      <c r="W1634" t="str">
        <f>IF(tblOperations[[#This Row],[Quality_Pass_Rate]]&gt;=_xlfn.XLOOKUP('04_References'!$A$4,tblKPITargets[KPI_Name],tblKPITargets[Target_Value]),"Met","Below Target")</f>
        <v>Below Target</v>
      </c>
      <c r="X1634" t="str">
        <f>IF(tblOperations[[#This Row],[Average_Completion_Days]]&lt;=_xlfn.XLOOKUP('04_References'!$A$7,tblKPITargets[KPI_Name],tblKPITargets[Target_Value]),"Met","Below Target")</f>
        <v>Below Target</v>
      </c>
      <c r="Y1634" t="str">
        <f>IF(tblOperations[[#This Row],[Closing_Backlog]]&lt;=_xlfn.XLOOKUP('04_References'!$A$8,tblKPITargets[KPI_Name],tblKPITargets[Target_Value]),"Met","Below Target")</f>
        <v>Below Target</v>
      </c>
    </row>
    <row r="1635" spans="1:25">
      <c r="A1635" s="8" t="s">
        <v>1665</v>
      </c>
      <c r="B1635" s="9">
        <v>46098</v>
      </c>
      <c r="C1635" s="4" t="s">
        <v>32</v>
      </c>
      <c r="D1635" s="4" t="s">
        <v>21</v>
      </c>
      <c r="E1635" s="4">
        <v>1141</v>
      </c>
      <c r="F1635" s="4">
        <v>52</v>
      </c>
      <c r="G1635" s="4">
        <v>1193</v>
      </c>
      <c r="H1635" s="4">
        <v>20</v>
      </c>
      <c r="I1635" s="4">
        <v>1173</v>
      </c>
      <c r="J1635" s="4">
        <v>0</v>
      </c>
      <c r="K1635" s="4">
        <v>0</v>
      </c>
      <c r="L1635" s="4">
        <v>8</v>
      </c>
      <c r="M1635" s="4">
        <v>0.6</v>
      </c>
      <c r="N1635" s="4">
        <v>0.98499999999999999</v>
      </c>
      <c r="O1635" s="4">
        <v>2.5</v>
      </c>
      <c r="P1635" s="4">
        <v>0.73699999999999999</v>
      </c>
      <c r="Q1635" s="5">
        <v>1.7000000000000001E-2</v>
      </c>
      <c r="R1635" s="4" t="str">
        <f>TRIM(tblOperations[[#This Row],[Region]])</f>
        <v>North West</v>
      </c>
      <c r="S1635" s="4" t="str">
        <f>TRIM(tblOperations[[#This Row],[Team]])</f>
        <v>Facilities Response</v>
      </c>
      <c r="T1635" s="4" t="str">
        <f>_xlfn.XLOOKUP(R1635,tblRegionReference[Region],tblRegionReference[Area],"Not Found")</f>
        <v>North</v>
      </c>
      <c r="U1635" s="4" t="str">
        <f>IF(tblOperations[[#This Row],[Completion_Rate]]&gt;=_xlfn.XLOOKUP("Completion Rate",tblKPITargets[KPI_Name],tblKPITargets[Target_Value]),"Met","Below Target")</f>
        <v>Below Target</v>
      </c>
      <c r="V1635" t="str">
        <f>IF(tblOperations[[#This Row],[SLA_Compliance]]&gt;=_xlfn.XLOOKUP('04_References'!$A$3,tblKPITargets[KPI_Name],tblKPITargets[Target_Value]),"Met","Below Target")</f>
        <v>Below Target</v>
      </c>
      <c r="W1635" t="str">
        <f>IF(tblOperations[[#This Row],[Quality_Pass_Rate]]&gt;=_xlfn.XLOOKUP('04_References'!$A$4,tblKPITargets[KPI_Name],tblKPITargets[Target_Value]),"Met","Below Target")</f>
        <v>Met</v>
      </c>
      <c r="X1635" t="str">
        <f>IF(tblOperations[[#This Row],[Average_Completion_Days]]&lt;=_xlfn.XLOOKUP('04_References'!$A$7,tblKPITargets[KPI_Name],tblKPITargets[Target_Value]),"Met","Below Target")</f>
        <v>Below Target</v>
      </c>
      <c r="Y1635" t="str">
        <f>IF(tblOperations[[#This Row],[Closing_Backlog]]&lt;=_xlfn.XLOOKUP('04_References'!$A$8,tblKPITargets[KPI_Name],tblKPITargets[Target_Value]),"Met","Below Target")</f>
        <v>Below Target</v>
      </c>
    </row>
    <row r="1636" spans="1:25">
      <c r="A1636" s="6" t="s">
        <v>1666</v>
      </c>
      <c r="B1636" s="7">
        <v>46098</v>
      </c>
      <c r="C1636" s="2" t="s">
        <v>32</v>
      </c>
      <c r="D1636" s="2" t="s">
        <v>23</v>
      </c>
      <c r="E1636" s="2">
        <v>1267</v>
      </c>
      <c r="F1636" s="2">
        <v>32</v>
      </c>
      <c r="G1636" s="2">
        <v>1299</v>
      </c>
      <c r="H1636" s="2">
        <v>24</v>
      </c>
      <c r="I1636" s="2">
        <v>1275</v>
      </c>
      <c r="J1636" s="2">
        <v>0</v>
      </c>
      <c r="K1636" s="2">
        <v>0</v>
      </c>
      <c r="L1636" s="2">
        <v>8</v>
      </c>
      <c r="M1636" s="2">
        <v>0.6</v>
      </c>
      <c r="N1636" s="2">
        <v>0.98799999999999999</v>
      </c>
      <c r="O1636" s="2">
        <v>2.5</v>
      </c>
      <c r="P1636" s="2">
        <v>0.64500000000000002</v>
      </c>
      <c r="Q1636" s="3">
        <v>1.7999999999999999E-2</v>
      </c>
      <c r="R1636" s="4" t="str">
        <f>TRIM(tblOperations[[#This Row],[Region]])</f>
        <v>North West</v>
      </c>
      <c r="S1636" s="4" t="str">
        <f>TRIM(tblOperations[[#This Row],[Team]])</f>
        <v>Estates Support</v>
      </c>
      <c r="T1636" s="4" t="str">
        <f>_xlfn.XLOOKUP(R1636,tblRegionReference[Region],tblRegionReference[Area],"Not Found")</f>
        <v>North</v>
      </c>
      <c r="U1636" s="4" t="str">
        <f>IF(tblOperations[[#This Row],[Completion_Rate]]&gt;=_xlfn.XLOOKUP("Completion Rate",tblKPITargets[KPI_Name],tblKPITargets[Target_Value]),"Met","Below Target")</f>
        <v>Below Target</v>
      </c>
      <c r="V1636" t="str">
        <f>IF(tblOperations[[#This Row],[SLA_Compliance]]&gt;=_xlfn.XLOOKUP('04_References'!$A$3,tblKPITargets[KPI_Name],tblKPITargets[Target_Value]),"Met","Below Target")</f>
        <v>Below Target</v>
      </c>
      <c r="W1636" t="str">
        <f>IF(tblOperations[[#This Row],[Quality_Pass_Rate]]&gt;=_xlfn.XLOOKUP('04_References'!$A$4,tblKPITargets[KPI_Name],tblKPITargets[Target_Value]),"Met","Below Target")</f>
        <v>Met</v>
      </c>
      <c r="X1636" t="str">
        <f>IF(tblOperations[[#This Row],[Average_Completion_Days]]&lt;=_xlfn.XLOOKUP('04_References'!$A$7,tblKPITargets[KPI_Name],tblKPITargets[Target_Value]),"Met","Below Target")</f>
        <v>Below Target</v>
      </c>
      <c r="Y1636" t="str">
        <f>IF(tblOperations[[#This Row],[Closing_Backlog]]&lt;=_xlfn.XLOOKUP('04_References'!$A$8,tblKPITargets[KPI_Name],tblKPITargets[Target_Value]),"Met","Below Target")</f>
        <v>Below Target</v>
      </c>
    </row>
    <row r="1637" spans="1:25">
      <c r="A1637" s="8" t="s">
        <v>1667</v>
      </c>
      <c r="B1637" s="9">
        <v>46098</v>
      </c>
      <c r="C1637" s="4" t="s">
        <v>32</v>
      </c>
      <c r="D1637" s="4" t="s">
        <v>25</v>
      </c>
      <c r="E1637" s="4">
        <v>0</v>
      </c>
      <c r="F1637" s="4">
        <v>29</v>
      </c>
      <c r="G1637" s="4">
        <v>29</v>
      </c>
      <c r="H1637" s="4">
        <v>29</v>
      </c>
      <c r="I1637" s="4">
        <v>0</v>
      </c>
      <c r="J1637" s="4">
        <v>0</v>
      </c>
      <c r="K1637" s="4">
        <v>0</v>
      </c>
      <c r="L1637" s="4">
        <v>1.8</v>
      </c>
      <c r="M1637" s="4">
        <v>0.97199999999999998</v>
      </c>
      <c r="N1637" s="4">
        <v>0.95</v>
      </c>
      <c r="O1637" s="4">
        <v>4.5</v>
      </c>
      <c r="P1637" s="4">
        <v>0.752</v>
      </c>
      <c r="Q1637" s="5">
        <v>1</v>
      </c>
      <c r="R1637" s="4" t="str">
        <f>TRIM(tblOperations[[#This Row],[Region]])</f>
        <v>North West</v>
      </c>
      <c r="S1637" s="4" t="str">
        <f>TRIM(tblOperations[[#This Row],[Team]])</f>
        <v>Workplace Projects</v>
      </c>
      <c r="T1637" s="4" t="str">
        <f>_xlfn.XLOOKUP(R1637,tblRegionReference[Region],tblRegionReference[Area],"Not Found")</f>
        <v>North</v>
      </c>
      <c r="U1637" s="4" t="str">
        <f>IF(tblOperations[[#This Row],[Completion_Rate]]&gt;=_xlfn.XLOOKUP("Completion Rate",tblKPITargets[KPI_Name],tblKPITargets[Target_Value]),"Met","Below Target")</f>
        <v>Met</v>
      </c>
      <c r="V1637" t="str">
        <f>IF(tblOperations[[#This Row],[SLA_Compliance]]&gt;=_xlfn.XLOOKUP('04_References'!$A$3,tblKPITargets[KPI_Name],tblKPITargets[Target_Value]),"Met","Below Target")</f>
        <v>Met</v>
      </c>
      <c r="W1637" t="str">
        <f>IF(tblOperations[[#This Row],[Quality_Pass_Rate]]&gt;=_xlfn.XLOOKUP('04_References'!$A$4,tblKPITargets[KPI_Name],tblKPITargets[Target_Value]),"Met","Below Target")</f>
        <v>Met</v>
      </c>
      <c r="X1637" t="str">
        <f>IF(tblOperations[[#This Row],[Average_Completion_Days]]&lt;=_xlfn.XLOOKUP('04_References'!$A$7,tblKPITargets[KPI_Name],tblKPITargets[Target_Value]),"Met","Below Target")</f>
        <v>Met</v>
      </c>
      <c r="Y1637" t="str">
        <f>IF(tblOperations[[#This Row],[Closing_Backlog]]&lt;=_xlfn.XLOOKUP('04_References'!$A$8,tblKPITargets[KPI_Name],tblKPITargets[Target_Value]),"Met","Below Target")</f>
        <v>Met</v>
      </c>
    </row>
    <row r="1638" spans="1:25">
      <c r="A1638" s="6" t="s">
        <v>1668</v>
      </c>
      <c r="B1638" s="7">
        <v>46098</v>
      </c>
      <c r="C1638" s="2" t="s">
        <v>37</v>
      </c>
      <c r="D1638" s="2" t="s">
        <v>19</v>
      </c>
      <c r="E1638" s="2">
        <v>21</v>
      </c>
      <c r="F1638" s="2">
        <v>63</v>
      </c>
      <c r="G1638" s="2">
        <v>84</v>
      </c>
      <c r="H1638" s="2">
        <v>52</v>
      </c>
      <c r="I1638" s="2">
        <v>32</v>
      </c>
      <c r="J1638" s="2">
        <v>0</v>
      </c>
      <c r="K1638" s="2">
        <v>0</v>
      </c>
      <c r="L1638" s="2">
        <v>3.6</v>
      </c>
      <c r="M1638" s="2">
        <v>0.82099999999999995</v>
      </c>
      <c r="N1638" s="2">
        <v>0.98799999999999999</v>
      </c>
      <c r="O1638" s="2">
        <v>3.4</v>
      </c>
      <c r="P1638" s="2">
        <v>0.747</v>
      </c>
      <c r="Q1638" s="3">
        <v>0.61899999999999999</v>
      </c>
      <c r="R1638" s="4" t="str">
        <f>TRIM(tblOperations[[#This Row],[Region]])</f>
        <v>Midlands</v>
      </c>
      <c r="S1638" s="4" t="str">
        <f>TRIM(tblOperations[[#This Row],[Team]])</f>
        <v>Workplace Services</v>
      </c>
      <c r="T1638" s="4" t="str">
        <f>_xlfn.XLOOKUP(R1638,tblRegionReference[Region],tblRegionReference[Area],"Not Found")</f>
        <v>Central</v>
      </c>
      <c r="U1638" s="4" t="str">
        <f>IF(tblOperations[[#This Row],[Completion_Rate]]&gt;=_xlfn.XLOOKUP("Completion Rate",tblKPITargets[KPI_Name],tblKPITargets[Target_Value]),"Met","Below Target")</f>
        <v>Below Target</v>
      </c>
      <c r="V1638" t="str">
        <f>IF(tblOperations[[#This Row],[SLA_Compliance]]&gt;=_xlfn.XLOOKUP('04_References'!$A$3,tblKPITargets[KPI_Name],tblKPITargets[Target_Value]),"Met","Below Target")</f>
        <v>Below Target</v>
      </c>
      <c r="W1638" t="str">
        <f>IF(tblOperations[[#This Row],[Quality_Pass_Rate]]&gt;=_xlfn.XLOOKUP('04_References'!$A$4,tblKPITargets[KPI_Name],tblKPITargets[Target_Value]),"Met","Below Target")</f>
        <v>Met</v>
      </c>
      <c r="X1638" t="str">
        <f>IF(tblOperations[[#This Row],[Average_Completion_Days]]&lt;=_xlfn.XLOOKUP('04_References'!$A$7,tblKPITargets[KPI_Name],tblKPITargets[Target_Value]),"Met","Below Target")</f>
        <v>Below Target</v>
      </c>
      <c r="Y1638" t="str">
        <f>IF(tblOperations[[#This Row],[Closing_Backlog]]&lt;=_xlfn.XLOOKUP('04_References'!$A$8,tblKPITargets[KPI_Name],tblKPITargets[Target_Value]),"Met","Below Target")</f>
        <v>Below Target</v>
      </c>
    </row>
    <row r="1639" spans="1:25">
      <c r="A1639" s="8" t="s">
        <v>1669</v>
      </c>
      <c r="B1639" s="9">
        <v>46098</v>
      </c>
      <c r="C1639" s="4" t="s">
        <v>37</v>
      </c>
      <c r="D1639" s="4" t="s">
        <v>21</v>
      </c>
      <c r="E1639" s="4">
        <v>552</v>
      </c>
      <c r="F1639" s="4">
        <v>27</v>
      </c>
      <c r="G1639" s="4">
        <v>579</v>
      </c>
      <c r="H1639" s="4">
        <v>37</v>
      </c>
      <c r="I1639" s="4">
        <v>542</v>
      </c>
      <c r="J1639" s="4">
        <v>0</v>
      </c>
      <c r="K1639" s="4">
        <v>0</v>
      </c>
      <c r="L1639" s="4">
        <v>8</v>
      </c>
      <c r="M1639" s="4">
        <v>0.6</v>
      </c>
      <c r="N1639" s="4">
        <v>0.98799999999999999</v>
      </c>
      <c r="O1639" s="4">
        <v>2.5</v>
      </c>
      <c r="P1639" s="4">
        <v>0.75600000000000001</v>
      </c>
      <c r="Q1639" s="5">
        <v>6.4000000000000001E-2</v>
      </c>
      <c r="R1639" s="4" t="str">
        <f>TRIM(tblOperations[[#This Row],[Region]])</f>
        <v>Midlands</v>
      </c>
      <c r="S1639" s="4" t="str">
        <f>TRIM(tblOperations[[#This Row],[Team]])</f>
        <v>Facilities Response</v>
      </c>
      <c r="T1639" s="4" t="str">
        <f>_xlfn.XLOOKUP(R1639,tblRegionReference[Region],tblRegionReference[Area],"Not Found")</f>
        <v>Central</v>
      </c>
      <c r="U1639" s="4" t="str">
        <f>IF(tblOperations[[#This Row],[Completion_Rate]]&gt;=_xlfn.XLOOKUP("Completion Rate",tblKPITargets[KPI_Name],tblKPITargets[Target_Value]),"Met","Below Target")</f>
        <v>Below Target</v>
      </c>
      <c r="V1639" t="str">
        <f>IF(tblOperations[[#This Row],[SLA_Compliance]]&gt;=_xlfn.XLOOKUP('04_References'!$A$3,tblKPITargets[KPI_Name],tblKPITargets[Target_Value]),"Met","Below Target")</f>
        <v>Below Target</v>
      </c>
      <c r="W1639" t="str">
        <f>IF(tblOperations[[#This Row],[Quality_Pass_Rate]]&gt;=_xlfn.XLOOKUP('04_References'!$A$4,tblKPITargets[KPI_Name],tblKPITargets[Target_Value]),"Met","Below Target")</f>
        <v>Met</v>
      </c>
      <c r="X1639" t="str">
        <f>IF(tblOperations[[#This Row],[Average_Completion_Days]]&lt;=_xlfn.XLOOKUP('04_References'!$A$7,tblKPITargets[KPI_Name],tblKPITargets[Target_Value]),"Met","Below Target")</f>
        <v>Below Target</v>
      </c>
      <c r="Y1639" t="str">
        <f>IF(tblOperations[[#This Row],[Closing_Backlog]]&lt;=_xlfn.XLOOKUP('04_References'!$A$8,tblKPITargets[KPI_Name],tblKPITargets[Target_Value]),"Met","Below Target")</f>
        <v>Below Target</v>
      </c>
    </row>
    <row r="1640" spans="1:25">
      <c r="A1640" s="6" t="s">
        <v>1670</v>
      </c>
      <c r="B1640" s="7">
        <v>46098</v>
      </c>
      <c r="C1640" s="2" t="s">
        <v>37</v>
      </c>
      <c r="D1640" s="2" t="s">
        <v>23</v>
      </c>
      <c r="E1640" s="2">
        <v>356</v>
      </c>
      <c r="F1640" s="2">
        <v>28</v>
      </c>
      <c r="G1640" s="2">
        <v>384</v>
      </c>
      <c r="H1640" s="2">
        <v>28</v>
      </c>
      <c r="I1640" s="2">
        <v>356</v>
      </c>
      <c r="J1640" s="2">
        <v>0</v>
      </c>
      <c r="K1640" s="2">
        <v>0</v>
      </c>
      <c r="L1640" s="2">
        <v>8</v>
      </c>
      <c r="M1640" s="2">
        <v>0.6</v>
      </c>
      <c r="N1640" s="2">
        <v>0.99</v>
      </c>
      <c r="O1640" s="2">
        <v>2.5</v>
      </c>
      <c r="P1640" s="2">
        <v>0.65400000000000003</v>
      </c>
      <c r="Q1640" s="3">
        <v>7.2999999999999995E-2</v>
      </c>
      <c r="R1640" s="4" t="str">
        <f>TRIM(tblOperations[[#This Row],[Region]])</f>
        <v>Midlands</v>
      </c>
      <c r="S1640" s="4" t="str">
        <f>TRIM(tblOperations[[#This Row],[Team]])</f>
        <v>Estates Support</v>
      </c>
      <c r="T1640" s="4" t="str">
        <f>_xlfn.XLOOKUP(R1640,tblRegionReference[Region],tblRegionReference[Area],"Not Found")</f>
        <v>Central</v>
      </c>
      <c r="U1640" s="4" t="str">
        <f>IF(tblOperations[[#This Row],[Completion_Rate]]&gt;=_xlfn.XLOOKUP("Completion Rate",tblKPITargets[KPI_Name],tblKPITargets[Target_Value]),"Met","Below Target")</f>
        <v>Below Target</v>
      </c>
      <c r="V1640" t="str">
        <f>IF(tblOperations[[#This Row],[SLA_Compliance]]&gt;=_xlfn.XLOOKUP('04_References'!$A$3,tblKPITargets[KPI_Name],tblKPITargets[Target_Value]),"Met","Below Target")</f>
        <v>Below Target</v>
      </c>
      <c r="W1640" t="str">
        <f>IF(tblOperations[[#This Row],[Quality_Pass_Rate]]&gt;=_xlfn.XLOOKUP('04_References'!$A$4,tblKPITargets[KPI_Name],tblKPITargets[Target_Value]),"Met","Below Target")</f>
        <v>Met</v>
      </c>
      <c r="X1640" t="str">
        <f>IF(tblOperations[[#This Row],[Average_Completion_Days]]&lt;=_xlfn.XLOOKUP('04_References'!$A$7,tblKPITargets[KPI_Name],tblKPITargets[Target_Value]),"Met","Below Target")</f>
        <v>Below Target</v>
      </c>
      <c r="Y1640" t="str">
        <f>IF(tblOperations[[#This Row],[Closing_Backlog]]&lt;=_xlfn.XLOOKUP('04_References'!$A$8,tblKPITargets[KPI_Name],tblKPITargets[Target_Value]),"Met","Below Target")</f>
        <v>Below Target</v>
      </c>
    </row>
    <row r="1641" spans="1:25">
      <c r="A1641" s="8" t="s">
        <v>1671</v>
      </c>
      <c r="B1641" s="9">
        <v>46098</v>
      </c>
      <c r="C1641" s="4" t="s">
        <v>37</v>
      </c>
      <c r="D1641" s="4" t="s">
        <v>25</v>
      </c>
      <c r="E1641" s="4">
        <v>0</v>
      </c>
      <c r="F1641" s="4">
        <v>25</v>
      </c>
      <c r="G1641" s="4">
        <v>25</v>
      </c>
      <c r="H1641" s="4">
        <v>25</v>
      </c>
      <c r="I1641" s="4">
        <v>0</v>
      </c>
      <c r="J1641" s="4">
        <v>0</v>
      </c>
      <c r="K1641" s="4">
        <v>0</v>
      </c>
      <c r="L1641" s="4">
        <v>1.2</v>
      </c>
      <c r="M1641" s="4">
        <v>0.94899999999999995</v>
      </c>
      <c r="N1641" s="4">
        <v>0.98199999999999998</v>
      </c>
      <c r="O1641" s="4">
        <v>4.7</v>
      </c>
      <c r="P1641" s="4">
        <v>0.70499999999999996</v>
      </c>
      <c r="Q1641" s="5">
        <v>1</v>
      </c>
      <c r="R1641" s="4" t="str">
        <f>TRIM(tblOperations[[#This Row],[Region]])</f>
        <v>Midlands</v>
      </c>
      <c r="S1641" s="4" t="str">
        <f>TRIM(tblOperations[[#This Row],[Team]])</f>
        <v>Workplace Projects</v>
      </c>
      <c r="T1641" s="4" t="str">
        <f>_xlfn.XLOOKUP(R1641,tblRegionReference[Region],tblRegionReference[Area],"Not Found")</f>
        <v>Central</v>
      </c>
      <c r="U1641" s="4" t="str">
        <f>IF(tblOperations[[#This Row],[Completion_Rate]]&gt;=_xlfn.XLOOKUP("Completion Rate",tblKPITargets[KPI_Name],tblKPITargets[Target_Value]),"Met","Below Target")</f>
        <v>Met</v>
      </c>
      <c r="V1641" t="str">
        <f>IF(tblOperations[[#This Row],[SLA_Compliance]]&gt;=_xlfn.XLOOKUP('04_References'!$A$3,tblKPITargets[KPI_Name],tblKPITargets[Target_Value]),"Met","Below Target")</f>
        <v>Met</v>
      </c>
      <c r="W1641" t="str">
        <f>IF(tblOperations[[#This Row],[Quality_Pass_Rate]]&gt;=_xlfn.XLOOKUP('04_References'!$A$4,tblKPITargets[KPI_Name],tblKPITargets[Target_Value]),"Met","Below Target")</f>
        <v>Met</v>
      </c>
      <c r="X1641" t="str">
        <f>IF(tblOperations[[#This Row],[Average_Completion_Days]]&lt;=_xlfn.XLOOKUP('04_References'!$A$7,tblKPITargets[KPI_Name],tblKPITargets[Target_Value]),"Met","Below Target")</f>
        <v>Met</v>
      </c>
      <c r="Y1641" t="str">
        <f>IF(tblOperations[[#This Row],[Closing_Backlog]]&lt;=_xlfn.XLOOKUP('04_References'!$A$8,tblKPITargets[KPI_Name],tblKPITargets[Target_Value]),"Met","Below Target")</f>
        <v>Met</v>
      </c>
    </row>
    <row r="1642" spans="1:25">
      <c r="A1642" s="6" t="s">
        <v>1672</v>
      </c>
      <c r="B1642" s="7">
        <v>46098</v>
      </c>
      <c r="C1642" s="2" t="s">
        <v>43</v>
      </c>
      <c r="D1642" s="2" t="s">
        <v>19</v>
      </c>
      <c r="E1642" s="2">
        <v>903</v>
      </c>
      <c r="F1642" s="2">
        <v>45</v>
      </c>
      <c r="G1642" s="2">
        <v>948</v>
      </c>
      <c r="H1642" s="2">
        <v>24</v>
      </c>
      <c r="I1642" s="2">
        <v>924</v>
      </c>
      <c r="J1642" s="2">
        <v>0</v>
      </c>
      <c r="K1642" s="2">
        <v>0</v>
      </c>
      <c r="L1642" s="2">
        <v>8</v>
      </c>
      <c r="M1642" s="2">
        <v>0.6</v>
      </c>
      <c r="N1642" s="2">
        <v>0.96499999999999997</v>
      </c>
      <c r="O1642" s="2">
        <v>2.5</v>
      </c>
      <c r="P1642" s="2">
        <v>0.68100000000000005</v>
      </c>
      <c r="Q1642" s="3">
        <v>2.5000000000000001E-2</v>
      </c>
      <c r="R1642" s="4" t="str">
        <f>TRIM(tblOperations[[#This Row],[Region]])</f>
        <v>South West</v>
      </c>
      <c r="S1642" s="4" t="str">
        <f>TRIM(tblOperations[[#This Row],[Team]])</f>
        <v>Workplace Services</v>
      </c>
      <c r="T1642" s="4" t="str">
        <f>_xlfn.XLOOKUP(R1642,tblRegionReference[Region],tblRegionReference[Area],"Not Found")</f>
        <v>South</v>
      </c>
      <c r="U1642" s="4" t="str">
        <f>IF(tblOperations[[#This Row],[Completion_Rate]]&gt;=_xlfn.XLOOKUP("Completion Rate",tblKPITargets[KPI_Name],tblKPITargets[Target_Value]),"Met","Below Target")</f>
        <v>Below Target</v>
      </c>
      <c r="V1642" t="str">
        <f>IF(tblOperations[[#This Row],[SLA_Compliance]]&gt;=_xlfn.XLOOKUP('04_References'!$A$3,tblKPITargets[KPI_Name],tblKPITargets[Target_Value]),"Met","Below Target")</f>
        <v>Below Target</v>
      </c>
      <c r="W1642" t="str">
        <f>IF(tblOperations[[#This Row],[Quality_Pass_Rate]]&gt;=_xlfn.XLOOKUP('04_References'!$A$4,tblKPITargets[KPI_Name],tblKPITargets[Target_Value]),"Met","Below Target")</f>
        <v>Met</v>
      </c>
      <c r="X1642" t="str">
        <f>IF(tblOperations[[#This Row],[Average_Completion_Days]]&lt;=_xlfn.XLOOKUP('04_References'!$A$7,tblKPITargets[KPI_Name],tblKPITargets[Target_Value]),"Met","Below Target")</f>
        <v>Below Target</v>
      </c>
      <c r="Y1642" t="str">
        <f>IF(tblOperations[[#This Row],[Closing_Backlog]]&lt;=_xlfn.XLOOKUP('04_References'!$A$8,tblKPITargets[KPI_Name],tblKPITargets[Target_Value]),"Met","Below Target")</f>
        <v>Below Target</v>
      </c>
    </row>
    <row r="1643" spans="1:25">
      <c r="A1643" s="8" t="s">
        <v>1673</v>
      </c>
      <c r="B1643" s="9">
        <v>46098</v>
      </c>
      <c r="C1643" s="4" t="s">
        <v>43</v>
      </c>
      <c r="D1643" s="4" t="s">
        <v>21</v>
      </c>
      <c r="E1643" s="4">
        <v>0</v>
      </c>
      <c r="F1643" s="4">
        <v>43</v>
      </c>
      <c r="G1643" s="4">
        <v>43</v>
      </c>
      <c r="H1643" s="4">
        <v>43</v>
      </c>
      <c r="I1643" s="4">
        <v>0</v>
      </c>
      <c r="J1643" s="4">
        <v>0</v>
      </c>
      <c r="K1643" s="4">
        <v>0</v>
      </c>
      <c r="L1643" s="4">
        <v>2</v>
      </c>
      <c r="M1643" s="4">
        <v>0.99399999999999999</v>
      </c>
      <c r="N1643" s="4">
        <v>0.995</v>
      </c>
      <c r="O1643" s="4">
        <v>4.5999999999999996</v>
      </c>
      <c r="P1643" s="4">
        <v>0.67500000000000004</v>
      </c>
      <c r="Q1643" s="5">
        <v>1</v>
      </c>
      <c r="R1643" s="4" t="str">
        <f>TRIM(tblOperations[[#This Row],[Region]])</f>
        <v>South West</v>
      </c>
      <c r="S1643" s="4" t="str">
        <f>TRIM(tblOperations[[#This Row],[Team]])</f>
        <v>Facilities Response</v>
      </c>
      <c r="T1643" s="4" t="str">
        <f>_xlfn.XLOOKUP(R1643,tblRegionReference[Region],tblRegionReference[Area],"Not Found")</f>
        <v>South</v>
      </c>
      <c r="U1643" s="4" t="str">
        <f>IF(tblOperations[[#This Row],[Completion_Rate]]&gt;=_xlfn.XLOOKUP("Completion Rate",tblKPITargets[KPI_Name],tblKPITargets[Target_Value]),"Met","Below Target")</f>
        <v>Met</v>
      </c>
      <c r="V1643" t="str">
        <f>IF(tblOperations[[#This Row],[SLA_Compliance]]&gt;=_xlfn.XLOOKUP('04_References'!$A$3,tblKPITargets[KPI_Name],tblKPITargets[Target_Value]),"Met","Below Target")</f>
        <v>Met</v>
      </c>
      <c r="W1643" t="str">
        <f>IF(tblOperations[[#This Row],[Quality_Pass_Rate]]&gt;=_xlfn.XLOOKUP('04_References'!$A$4,tblKPITargets[KPI_Name],tblKPITargets[Target_Value]),"Met","Below Target")</f>
        <v>Met</v>
      </c>
      <c r="X1643" t="str">
        <f>IF(tblOperations[[#This Row],[Average_Completion_Days]]&lt;=_xlfn.XLOOKUP('04_References'!$A$7,tblKPITargets[KPI_Name],tblKPITargets[Target_Value]),"Met","Below Target")</f>
        <v>Met</v>
      </c>
      <c r="Y1643" t="str">
        <f>IF(tblOperations[[#This Row],[Closing_Backlog]]&lt;=_xlfn.XLOOKUP('04_References'!$A$8,tblKPITargets[KPI_Name],tblKPITargets[Target_Value]),"Met","Below Target")</f>
        <v>Met</v>
      </c>
    </row>
    <row r="1644" spans="1:25">
      <c r="A1644" s="6" t="s">
        <v>1674</v>
      </c>
      <c r="B1644" s="7">
        <v>46098</v>
      </c>
      <c r="C1644" s="2" t="s">
        <v>43</v>
      </c>
      <c r="D1644" s="2" t="s">
        <v>23</v>
      </c>
      <c r="E1644" s="2">
        <v>0</v>
      </c>
      <c r="F1644" s="2">
        <v>44</v>
      </c>
      <c r="G1644" s="2">
        <v>44</v>
      </c>
      <c r="H1644" s="2">
        <v>44</v>
      </c>
      <c r="I1644" s="2">
        <v>0</v>
      </c>
      <c r="J1644" s="2">
        <v>0</v>
      </c>
      <c r="K1644" s="2">
        <v>0</v>
      </c>
      <c r="L1644" s="2">
        <v>1.4</v>
      </c>
      <c r="M1644" s="2">
        <v>1</v>
      </c>
      <c r="N1644" s="2">
        <v>0.97099999999999997</v>
      </c>
      <c r="O1644" s="2">
        <v>4.7</v>
      </c>
      <c r="P1644" s="2">
        <v>0.83499999999999996</v>
      </c>
      <c r="Q1644" s="3">
        <v>1</v>
      </c>
      <c r="R1644" s="4" t="str">
        <f>TRIM(tblOperations[[#This Row],[Region]])</f>
        <v>South West</v>
      </c>
      <c r="S1644" s="4" t="str">
        <f>TRIM(tblOperations[[#This Row],[Team]])</f>
        <v>Estates Support</v>
      </c>
      <c r="T1644" s="4" t="str">
        <f>_xlfn.XLOOKUP(R1644,tblRegionReference[Region],tblRegionReference[Area],"Not Found")</f>
        <v>South</v>
      </c>
      <c r="U1644" s="4" t="str">
        <f>IF(tblOperations[[#This Row],[Completion_Rate]]&gt;=_xlfn.XLOOKUP("Completion Rate",tblKPITargets[KPI_Name],tblKPITargets[Target_Value]),"Met","Below Target")</f>
        <v>Met</v>
      </c>
      <c r="V1644" t="str">
        <f>IF(tblOperations[[#This Row],[SLA_Compliance]]&gt;=_xlfn.XLOOKUP('04_References'!$A$3,tblKPITargets[KPI_Name],tblKPITargets[Target_Value]),"Met","Below Target")</f>
        <v>Met</v>
      </c>
      <c r="W1644" t="str">
        <f>IF(tblOperations[[#This Row],[Quality_Pass_Rate]]&gt;=_xlfn.XLOOKUP('04_References'!$A$4,tblKPITargets[KPI_Name],tblKPITargets[Target_Value]),"Met","Below Target")</f>
        <v>Met</v>
      </c>
      <c r="X1644" t="str">
        <f>IF(tblOperations[[#This Row],[Average_Completion_Days]]&lt;=_xlfn.XLOOKUP('04_References'!$A$7,tblKPITargets[KPI_Name],tblKPITargets[Target_Value]),"Met","Below Target")</f>
        <v>Met</v>
      </c>
      <c r="Y1644" t="str">
        <f>IF(tblOperations[[#This Row],[Closing_Backlog]]&lt;=_xlfn.XLOOKUP('04_References'!$A$8,tblKPITargets[KPI_Name],tblKPITargets[Target_Value]),"Met","Below Target")</f>
        <v>Met</v>
      </c>
    </row>
    <row r="1645" spans="1:25">
      <c r="A1645" s="8" t="s">
        <v>1675</v>
      </c>
      <c r="B1645" s="9">
        <v>46098</v>
      </c>
      <c r="C1645" s="4" t="s">
        <v>43</v>
      </c>
      <c r="D1645" s="4" t="s">
        <v>25</v>
      </c>
      <c r="E1645" s="4">
        <v>0</v>
      </c>
      <c r="F1645" s="4">
        <v>33</v>
      </c>
      <c r="G1645" s="4">
        <v>33</v>
      </c>
      <c r="H1645" s="4">
        <v>33</v>
      </c>
      <c r="I1645" s="4">
        <v>0</v>
      </c>
      <c r="J1645" s="4">
        <v>0</v>
      </c>
      <c r="K1645" s="4">
        <v>0</v>
      </c>
      <c r="L1645" s="4">
        <v>1.5</v>
      </c>
      <c r="M1645" s="4">
        <v>1</v>
      </c>
      <c r="N1645" s="4">
        <v>1</v>
      </c>
      <c r="O1645" s="4">
        <v>4.9000000000000004</v>
      </c>
      <c r="P1645" s="4">
        <v>0.66800000000000004</v>
      </c>
      <c r="Q1645" s="5">
        <v>1</v>
      </c>
      <c r="R1645" s="4" t="str">
        <f>TRIM(tblOperations[[#This Row],[Region]])</f>
        <v>South West</v>
      </c>
      <c r="S1645" s="4" t="str">
        <f>TRIM(tblOperations[[#This Row],[Team]])</f>
        <v>Workplace Projects</v>
      </c>
      <c r="T1645" s="4" t="str">
        <f>_xlfn.XLOOKUP(R1645,tblRegionReference[Region],tblRegionReference[Area],"Not Found")</f>
        <v>South</v>
      </c>
      <c r="U1645" s="4" t="str">
        <f>IF(tblOperations[[#This Row],[Completion_Rate]]&gt;=_xlfn.XLOOKUP("Completion Rate",tblKPITargets[KPI_Name],tblKPITargets[Target_Value]),"Met","Below Target")</f>
        <v>Met</v>
      </c>
      <c r="V1645" t="str">
        <f>IF(tblOperations[[#This Row],[SLA_Compliance]]&gt;=_xlfn.XLOOKUP('04_References'!$A$3,tblKPITargets[KPI_Name],tblKPITargets[Target_Value]),"Met","Below Target")</f>
        <v>Met</v>
      </c>
      <c r="W1645" t="str">
        <f>IF(tblOperations[[#This Row],[Quality_Pass_Rate]]&gt;=_xlfn.XLOOKUP('04_References'!$A$4,tblKPITargets[KPI_Name],tblKPITargets[Target_Value]),"Met","Below Target")</f>
        <v>Met</v>
      </c>
      <c r="X1645" t="str">
        <f>IF(tblOperations[[#This Row],[Average_Completion_Days]]&lt;=_xlfn.XLOOKUP('04_References'!$A$7,tblKPITargets[KPI_Name],tblKPITargets[Target_Value]),"Met","Below Target")</f>
        <v>Met</v>
      </c>
      <c r="Y1645" t="str">
        <f>IF(tblOperations[[#This Row],[Closing_Backlog]]&lt;=_xlfn.XLOOKUP('04_References'!$A$8,tblKPITargets[KPI_Name],tblKPITargets[Target_Value]),"Met","Below Target")</f>
        <v>Met</v>
      </c>
    </row>
    <row r="1646" spans="1:25">
      <c r="A1646" s="6" t="s">
        <v>1676</v>
      </c>
      <c r="B1646" s="7">
        <v>46098</v>
      </c>
      <c r="C1646" s="2" t="s">
        <v>48</v>
      </c>
      <c r="D1646" s="2" t="s">
        <v>19</v>
      </c>
      <c r="E1646" s="2">
        <v>15</v>
      </c>
      <c r="F1646" s="2">
        <v>61</v>
      </c>
      <c r="G1646" s="2">
        <v>76</v>
      </c>
      <c r="H1646" s="2">
        <v>50</v>
      </c>
      <c r="I1646" s="2">
        <v>26</v>
      </c>
      <c r="J1646" s="2">
        <v>0</v>
      </c>
      <c r="K1646" s="2">
        <v>0</v>
      </c>
      <c r="L1646" s="2">
        <v>4</v>
      </c>
      <c r="M1646" s="2">
        <v>0.879</v>
      </c>
      <c r="N1646" s="2">
        <v>0.98099999999999998</v>
      </c>
      <c r="O1646" s="2">
        <v>3.4</v>
      </c>
      <c r="P1646" s="2">
        <v>0.68500000000000005</v>
      </c>
      <c r="Q1646" s="3">
        <v>0.65800000000000003</v>
      </c>
      <c r="R1646" s="4" t="str">
        <f>TRIM(tblOperations[[#This Row],[Region]])</f>
        <v>South East</v>
      </c>
      <c r="S1646" s="4" t="str">
        <f>TRIM(tblOperations[[#This Row],[Team]])</f>
        <v>Workplace Services</v>
      </c>
      <c r="T1646" s="4" t="str">
        <f>_xlfn.XLOOKUP(R1646,tblRegionReference[Region],tblRegionReference[Area],"Not Found")</f>
        <v>South</v>
      </c>
      <c r="U1646" s="4" t="str">
        <f>IF(tblOperations[[#This Row],[Completion_Rate]]&gt;=_xlfn.XLOOKUP("Completion Rate",tblKPITargets[KPI_Name],tblKPITargets[Target_Value]),"Met","Below Target")</f>
        <v>Below Target</v>
      </c>
      <c r="V1646" t="str">
        <f>IF(tblOperations[[#This Row],[SLA_Compliance]]&gt;=_xlfn.XLOOKUP('04_References'!$A$3,tblKPITargets[KPI_Name],tblKPITargets[Target_Value]),"Met","Below Target")</f>
        <v>Below Target</v>
      </c>
      <c r="W1646" t="str">
        <f>IF(tblOperations[[#This Row],[Quality_Pass_Rate]]&gt;=_xlfn.XLOOKUP('04_References'!$A$4,tblKPITargets[KPI_Name],tblKPITargets[Target_Value]),"Met","Below Target")</f>
        <v>Met</v>
      </c>
      <c r="X1646" t="str">
        <f>IF(tblOperations[[#This Row],[Average_Completion_Days]]&lt;=_xlfn.XLOOKUP('04_References'!$A$7,tblKPITargets[KPI_Name],tblKPITargets[Target_Value]),"Met","Below Target")</f>
        <v>Below Target</v>
      </c>
      <c r="Y1646" t="str">
        <f>IF(tblOperations[[#This Row],[Closing_Backlog]]&lt;=_xlfn.XLOOKUP('04_References'!$A$8,tblKPITargets[KPI_Name],tblKPITargets[Target_Value]),"Met","Below Target")</f>
        <v>Below Target</v>
      </c>
    </row>
    <row r="1647" spans="1:25">
      <c r="A1647" s="8" t="s">
        <v>1677</v>
      </c>
      <c r="B1647" s="9">
        <v>46098</v>
      </c>
      <c r="C1647" s="4" t="s">
        <v>48</v>
      </c>
      <c r="D1647" s="4" t="s">
        <v>21</v>
      </c>
      <c r="E1647" s="4">
        <v>1536</v>
      </c>
      <c r="F1647" s="4">
        <v>49</v>
      </c>
      <c r="G1647" s="4">
        <v>1585</v>
      </c>
      <c r="H1647" s="4">
        <v>20</v>
      </c>
      <c r="I1647" s="4">
        <v>1565</v>
      </c>
      <c r="J1647" s="4">
        <v>0</v>
      </c>
      <c r="K1647" s="4">
        <v>0</v>
      </c>
      <c r="L1647" s="4">
        <v>8</v>
      </c>
      <c r="M1647" s="4">
        <v>0.6</v>
      </c>
      <c r="N1647" s="4">
        <v>1</v>
      </c>
      <c r="O1647" s="4">
        <v>2.5</v>
      </c>
      <c r="P1647" s="4">
        <v>0.69599999999999995</v>
      </c>
      <c r="Q1647" s="5">
        <v>1.2999999999999999E-2</v>
      </c>
      <c r="R1647" s="4" t="str">
        <f>TRIM(tblOperations[[#This Row],[Region]])</f>
        <v>South East</v>
      </c>
      <c r="S1647" s="4" t="str">
        <f>TRIM(tblOperations[[#This Row],[Team]])</f>
        <v>Facilities Response</v>
      </c>
      <c r="T1647" s="4" t="str">
        <f>_xlfn.XLOOKUP(R1647,tblRegionReference[Region],tblRegionReference[Area],"Not Found")</f>
        <v>South</v>
      </c>
      <c r="U1647" s="4" t="str">
        <f>IF(tblOperations[[#This Row],[Completion_Rate]]&gt;=_xlfn.XLOOKUP("Completion Rate",tblKPITargets[KPI_Name],tblKPITargets[Target_Value]),"Met","Below Target")</f>
        <v>Below Target</v>
      </c>
      <c r="V1647" t="str">
        <f>IF(tblOperations[[#This Row],[SLA_Compliance]]&gt;=_xlfn.XLOOKUP('04_References'!$A$3,tblKPITargets[KPI_Name],tblKPITargets[Target_Value]),"Met","Below Target")</f>
        <v>Below Target</v>
      </c>
      <c r="W1647" t="str">
        <f>IF(tblOperations[[#This Row],[Quality_Pass_Rate]]&gt;=_xlfn.XLOOKUP('04_References'!$A$4,tblKPITargets[KPI_Name],tblKPITargets[Target_Value]),"Met","Below Target")</f>
        <v>Met</v>
      </c>
      <c r="X1647" t="str">
        <f>IF(tblOperations[[#This Row],[Average_Completion_Days]]&lt;=_xlfn.XLOOKUP('04_References'!$A$7,tblKPITargets[KPI_Name],tblKPITargets[Target_Value]),"Met","Below Target")</f>
        <v>Below Target</v>
      </c>
      <c r="Y1647" t="str">
        <f>IF(tblOperations[[#This Row],[Closing_Backlog]]&lt;=_xlfn.XLOOKUP('04_References'!$A$8,tblKPITargets[KPI_Name],tblKPITargets[Target_Value]),"Met","Below Target")</f>
        <v>Below Target</v>
      </c>
    </row>
    <row r="1648" spans="1:25">
      <c r="A1648" s="6" t="s">
        <v>1678</v>
      </c>
      <c r="B1648" s="7">
        <v>46098</v>
      </c>
      <c r="C1648" s="2" t="s">
        <v>48</v>
      </c>
      <c r="D1648" s="2" t="s">
        <v>23</v>
      </c>
      <c r="E1648" s="2">
        <v>0</v>
      </c>
      <c r="F1648" s="2">
        <v>54</v>
      </c>
      <c r="G1648" s="2">
        <v>54</v>
      </c>
      <c r="H1648" s="2">
        <v>54</v>
      </c>
      <c r="I1648" s="2">
        <v>0</v>
      </c>
      <c r="J1648" s="2">
        <v>0</v>
      </c>
      <c r="K1648" s="2">
        <v>0</v>
      </c>
      <c r="L1648" s="2">
        <v>1.6</v>
      </c>
      <c r="M1648" s="2">
        <v>0.92600000000000005</v>
      </c>
      <c r="N1648" s="2">
        <v>0.996</v>
      </c>
      <c r="O1648" s="2">
        <v>4.2</v>
      </c>
      <c r="P1648" s="2">
        <v>0.749</v>
      </c>
      <c r="Q1648" s="3">
        <v>1</v>
      </c>
      <c r="R1648" s="4" t="str">
        <f>TRIM(tblOperations[[#This Row],[Region]])</f>
        <v>South East</v>
      </c>
      <c r="S1648" s="4" t="str">
        <f>TRIM(tblOperations[[#This Row],[Team]])</f>
        <v>Estates Support</v>
      </c>
      <c r="T1648" s="4" t="str">
        <f>_xlfn.XLOOKUP(R1648,tblRegionReference[Region],tblRegionReference[Area],"Not Found")</f>
        <v>South</v>
      </c>
      <c r="U1648" s="4" t="str">
        <f>IF(tblOperations[[#This Row],[Completion_Rate]]&gt;=_xlfn.XLOOKUP("Completion Rate",tblKPITargets[KPI_Name],tblKPITargets[Target_Value]),"Met","Below Target")</f>
        <v>Met</v>
      </c>
      <c r="V1648" t="str">
        <f>IF(tblOperations[[#This Row],[SLA_Compliance]]&gt;=_xlfn.XLOOKUP('04_References'!$A$3,tblKPITargets[KPI_Name],tblKPITargets[Target_Value]),"Met","Below Target")</f>
        <v>Met</v>
      </c>
      <c r="W1648" t="str">
        <f>IF(tblOperations[[#This Row],[Quality_Pass_Rate]]&gt;=_xlfn.XLOOKUP('04_References'!$A$4,tblKPITargets[KPI_Name],tblKPITargets[Target_Value]),"Met","Below Target")</f>
        <v>Met</v>
      </c>
      <c r="X1648" t="str">
        <f>IF(tblOperations[[#This Row],[Average_Completion_Days]]&lt;=_xlfn.XLOOKUP('04_References'!$A$7,tblKPITargets[KPI_Name],tblKPITargets[Target_Value]),"Met","Below Target")</f>
        <v>Met</v>
      </c>
      <c r="Y1648" t="str">
        <f>IF(tblOperations[[#This Row],[Closing_Backlog]]&lt;=_xlfn.XLOOKUP('04_References'!$A$8,tblKPITargets[KPI_Name],tblKPITargets[Target_Value]),"Met","Below Target")</f>
        <v>Met</v>
      </c>
    </row>
    <row r="1649" spans="1:25">
      <c r="A1649" s="8" t="s">
        <v>1679</v>
      </c>
      <c r="B1649" s="9">
        <v>46098</v>
      </c>
      <c r="C1649" s="4" t="s">
        <v>48</v>
      </c>
      <c r="D1649" s="4" t="s">
        <v>25</v>
      </c>
      <c r="E1649" s="4">
        <v>499</v>
      </c>
      <c r="F1649" s="4">
        <v>22</v>
      </c>
      <c r="G1649" s="4">
        <v>521</v>
      </c>
      <c r="H1649" s="4">
        <v>27</v>
      </c>
      <c r="I1649" s="4">
        <v>494</v>
      </c>
      <c r="J1649" s="4">
        <v>0</v>
      </c>
      <c r="K1649" s="4">
        <v>0</v>
      </c>
      <c r="L1649" s="4">
        <v>8</v>
      </c>
      <c r="M1649" s="4">
        <v>0.6</v>
      </c>
      <c r="N1649" s="4">
        <v>0.97699999999999998</v>
      </c>
      <c r="O1649" s="4">
        <v>2.5</v>
      </c>
      <c r="P1649" s="4">
        <v>0.67</v>
      </c>
      <c r="Q1649" s="5">
        <v>5.1999999999999998E-2</v>
      </c>
      <c r="R1649" s="4" t="str">
        <f>TRIM(tblOperations[[#This Row],[Region]])</f>
        <v>South East</v>
      </c>
      <c r="S1649" s="4" t="str">
        <f>TRIM(tblOperations[[#This Row],[Team]])</f>
        <v>Workplace Projects</v>
      </c>
      <c r="T1649" s="4" t="str">
        <f>_xlfn.XLOOKUP(R1649,tblRegionReference[Region],tblRegionReference[Area],"Not Found")</f>
        <v>South</v>
      </c>
      <c r="U1649" s="4" t="str">
        <f>IF(tblOperations[[#This Row],[Completion_Rate]]&gt;=_xlfn.XLOOKUP("Completion Rate",tblKPITargets[KPI_Name],tblKPITargets[Target_Value]),"Met","Below Target")</f>
        <v>Below Target</v>
      </c>
      <c r="V1649" t="str">
        <f>IF(tblOperations[[#This Row],[SLA_Compliance]]&gt;=_xlfn.XLOOKUP('04_References'!$A$3,tblKPITargets[KPI_Name],tblKPITargets[Target_Value]),"Met","Below Target")</f>
        <v>Below Target</v>
      </c>
      <c r="W1649" t="str">
        <f>IF(tblOperations[[#This Row],[Quality_Pass_Rate]]&gt;=_xlfn.XLOOKUP('04_References'!$A$4,tblKPITargets[KPI_Name],tblKPITargets[Target_Value]),"Met","Below Target")</f>
        <v>Met</v>
      </c>
      <c r="X1649" t="str">
        <f>IF(tblOperations[[#This Row],[Average_Completion_Days]]&lt;=_xlfn.XLOOKUP('04_References'!$A$7,tblKPITargets[KPI_Name],tblKPITargets[Target_Value]),"Met","Below Target")</f>
        <v>Below Target</v>
      </c>
      <c r="Y1649" t="str">
        <f>IF(tblOperations[[#This Row],[Closing_Backlog]]&lt;=_xlfn.XLOOKUP('04_References'!$A$8,tblKPITargets[KPI_Name],tblKPITargets[Target_Value]),"Met","Below Target")</f>
        <v>Below Target</v>
      </c>
    </row>
    <row r="1650" spans="1:25">
      <c r="A1650" s="6" t="s">
        <v>1680</v>
      </c>
      <c r="B1650" s="7">
        <v>46098</v>
      </c>
      <c r="C1650" s="2" t="s">
        <v>53</v>
      </c>
      <c r="D1650" s="2" t="s">
        <v>19</v>
      </c>
      <c r="E1650" s="2">
        <v>825</v>
      </c>
      <c r="F1650" s="2">
        <v>46</v>
      </c>
      <c r="G1650" s="2">
        <v>871</v>
      </c>
      <c r="H1650" s="2">
        <v>31</v>
      </c>
      <c r="I1650" s="2">
        <v>840</v>
      </c>
      <c r="J1650" s="2">
        <v>0</v>
      </c>
      <c r="K1650" s="2">
        <v>0</v>
      </c>
      <c r="L1650" s="2">
        <v>8</v>
      </c>
      <c r="M1650" s="2">
        <v>0.6</v>
      </c>
      <c r="N1650" s="2">
        <v>1</v>
      </c>
      <c r="O1650" s="2">
        <v>2.5</v>
      </c>
      <c r="P1650" s="2">
        <v>0.754</v>
      </c>
      <c r="Q1650" s="3">
        <v>3.5999999999999997E-2</v>
      </c>
      <c r="R1650" s="4" t="str">
        <f>TRIM(tblOperations[[#This Row],[Region]])</f>
        <v>Wales</v>
      </c>
      <c r="S1650" s="4" t="str">
        <f>TRIM(tblOperations[[#This Row],[Team]])</f>
        <v>Workplace Services</v>
      </c>
      <c r="T1650" s="4" t="str">
        <f>_xlfn.XLOOKUP(R1650,tblRegionReference[Region],tblRegionReference[Area],"Not Found")</f>
        <v>Wales</v>
      </c>
      <c r="U1650" s="4" t="str">
        <f>IF(tblOperations[[#This Row],[Completion_Rate]]&gt;=_xlfn.XLOOKUP("Completion Rate",tblKPITargets[KPI_Name],tblKPITargets[Target_Value]),"Met","Below Target")</f>
        <v>Below Target</v>
      </c>
      <c r="V1650" t="str">
        <f>IF(tblOperations[[#This Row],[SLA_Compliance]]&gt;=_xlfn.XLOOKUP('04_References'!$A$3,tblKPITargets[KPI_Name],tblKPITargets[Target_Value]),"Met","Below Target")</f>
        <v>Below Target</v>
      </c>
      <c r="W1650" t="str">
        <f>IF(tblOperations[[#This Row],[Quality_Pass_Rate]]&gt;=_xlfn.XLOOKUP('04_References'!$A$4,tblKPITargets[KPI_Name],tblKPITargets[Target_Value]),"Met","Below Target")</f>
        <v>Met</v>
      </c>
      <c r="X1650" t="str">
        <f>IF(tblOperations[[#This Row],[Average_Completion_Days]]&lt;=_xlfn.XLOOKUP('04_References'!$A$7,tblKPITargets[KPI_Name],tblKPITargets[Target_Value]),"Met","Below Target")</f>
        <v>Below Target</v>
      </c>
      <c r="Y1650" t="str">
        <f>IF(tblOperations[[#This Row],[Closing_Backlog]]&lt;=_xlfn.XLOOKUP('04_References'!$A$8,tblKPITargets[KPI_Name],tblKPITargets[Target_Value]),"Met","Below Target")</f>
        <v>Below Target</v>
      </c>
    </row>
    <row r="1651" spans="1:25">
      <c r="A1651" s="8" t="s">
        <v>1681</v>
      </c>
      <c r="B1651" s="9">
        <v>46098</v>
      </c>
      <c r="C1651" s="4" t="s">
        <v>53</v>
      </c>
      <c r="D1651" s="4" t="s">
        <v>21</v>
      </c>
      <c r="E1651" s="4">
        <v>894</v>
      </c>
      <c r="F1651" s="4">
        <v>32</v>
      </c>
      <c r="G1651" s="4">
        <v>926</v>
      </c>
      <c r="H1651" s="4">
        <v>25</v>
      </c>
      <c r="I1651" s="4">
        <v>901</v>
      </c>
      <c r="J1651" s="4">
        <v>0</v>
      </c>
      <c r="K1651" s="4">
        <v>0</v>
      </c>
      <c r="L1651" s="4">
        <v>8</v>
      </c>
      <c r="M1651" s="4">
        <v>0.6</v>
      </c>
      <c r="N1651" s="4">
        <v>0.99199999999999999</v>
      </c>
      <c r="O1651" s="4">
        <v>2.5</v>
      </c>
      <c r="P1651" s="4">
        <v>0.71599999999999997</v>
      </c>
      <c r="Q1651" s="5">
        <v>2.7E-2</v>
      </c>
      <c r="R1651" s="4" t="str">
        <f>TRIM(tblOperations[[#This Row],[Region]])</f>
        <v>Wales</v>
      </c>
      <c r="S1651" s="4" t="str">
        <f>TRIM(tblOperations[[#This Row],[Team]])</f>
        <v>Facilities Response</v>
      </c>
      <c r="T1651" s="4" t="str">
        <f>_xlfn.XLOOKUP(R1651,tblRegionReference[Region],tblRegionReference[Area],"Not Found")</f>
        <v>Wales</v>
      </c>
      <c r="U1651" s="4" t="str">
        <f>IF(tblOperations[[#This Row],[Completion_Rate]]&gt;=_xlfn.XLOOKUP("Completion Rate",tblKPITargets[KPI_Name],tblKPITargets[Target_Value]),"Met","Below Target")</f>
        <v>Below Target</v>
      </c>
      <c r="V1651" t="str">
        <f>IF(tblOperations[[#This Row],[SLA_Compliance]]&gt;=_xlfn.XLOOKUP('04_References'!$A$3,tblKPITargets[KPI_Name],tblKPITargets[Target_Value]),"Met","Below Target")</f>
        <v>Below Target</v>
      </c>
      <c r="W1651" t="str">
        <f>IF(tblOperations[[#This Row],[Quality_Pass_Rate]]&gt;=_xlfn.XLOOKUP('04_References'!$A$4,tblKPITargets[KPI_Name],tblKPITargets[Target_Value]),"Met","Below Target")</f>
        <v>Met</v>
      </c>
      <c r="X1651" t="str">
        <f>IF(tblOperations[[#This Row],[Average_Completion_Days]]&lt;=_xlfn.XLOOKUP('04_References'!$A$7,tblKPITargets[KPI_Name],tblKPITargets[Target_Value]),"Met","Below Target")</f>
        <v>Below Target</v>
      </c>
      <c r="Y1651" t="str">
        <f>IF(tblOperations[[#This Row],[Closing_Backlog]]&lt;=_xlfn.XLOOKUP('04_References'!$A$8,tblKPITargets[KPI_Name],tblKPITargets[Target_Value]),"Met","Below Target")</f>
        <v>Below Target</v>
      </c>
    </row>
    <row r="1652" spans="1:25">
      <c r="A1652" s="6" t="s">
        <v>1682</v>
      </c>
      <c r="B1652" s="7">
        <v>46098</v>
      </c>
      <c r="C1652" s="2" t="s">
        <v>53</v>
      </c>
      <c r="D1652" s="2" t="s">
        <v>23</v>
      </c>
      <c r="E1652" s="2">
        <v>630</v>
      </c>
      <c r="F1652" s="2">
        <v>46</v>
      </c>
      <c r="G1652" s="2">
        <v>676</v>
      </c>
      <c r="H1652" s="2">
        <v>32</v>
      </c>
      <c r="I1652" s="2">
        <v>644</v>
      </c>
      <c r="J1652" s="2">
        <v>0</v>
      </c>
      <c r="K1652" s="2">
        <v>0</v>
      </c>
      <c r="L1652" s="2">
        <v>8</v>
      </c>
      <c r="M1652" s="2">
        <v>0.6</v>
      </c>
      <c r="N1652" s="2">
        <v>0.98799999999999999</v>
      </c>
      <c r="O1652" s="2">
        <v>2.5</v>
      </c>
      <c r="P1652" s="2">
        <v>0.79</v>
      </c>
      <c r="Q1652" s="3">
        <v>4.7E-2</v>
      </c>
      <c r="R1652" s="4" t="str">
        <f>TRIM(tblOperations[[#This Row],[Region]])</f>
        <v>Wales</v>
      </c>
      <c r="S1652" s="4" t="str">
        <f>TRIM(tblOperations[[#This Row],[Team]])</f>
        <v>Estates Support</v>
      </c>
      <c r="T1652" s="4" t="str">
        <f>_xlfn.XLOOKUP(R1652,tblRegionReference[Region],tblRegionReference[Area],"Not Found")</f>
        <v>Wales</v>
      </c>
      <c r="U1652" s="4" t="str">
        <f>IF(tblOperations[[#This Row],[Completion_Rate]]&gt;=_xlfn.XLOOKUP("Completion Rate",tblKPITargets[KPI_Name],tblKPITargets[Target_Value]),"Met","Below Target")</f>
        <v>Below Target</v>
      </c>
      <c r="V1652" t="str">
        <f>IF(tblOperations[[#This Row],[SLA_Compliance]]&gt;=_xlfn.XLOOKUP('04_References'!$A$3,tblKPITargets[KPI_Name],tblKPITargets[Target_Value]),"Met","Below Target")</f>
        <v>Below Target</v>
      </c>
      <c r="W1652" t="str">
        <f>IF(tblOperations[[#This Row],[Quality_Pass_Rate]]&gt;=_xlfn.XLOOKUP('04_References'!$A$4,tblKPITargets[KPI_Name],tblKPITargets[Target_Value]),"Met","Below Target")</f>
        <v>Met</v>
      </c>
      <c r="X1652" t="str">
        <f>IF(tblOperations[[#This Row],[Average_Completion_Days]]&lt;=_xlfn.XLOOKUP('04_References'!$A$7,tblKPITargets[KPI_Name],tblKPITargets[Target_Value]),"Met","Below Target")</f>
        <v>Below Target</v>
      </c>
      <c r="Y1652" t="str">
        <f>IF(tblOperations[[#This Row],[Closing_Backlog]]&lt;=_xlfn.XLOOKUP('04_References'!$A$8,tblKPITargets[KPI_Name],tblKPITargets[Target_Value]),"Met","Below Target")</f>
        <v>Below Target</v>
      </c>
    </row>
    <row r="1653" spans="1:25">
      <c r="A1653" s="8" t="s">
        <v>1683</v>
      </c>
      <c r="B1653" s="9">
        <v>46098</v>
      </c>
      <c r="C1653" s="4" t="s">
        <v>53</v>
      </c>
      <c r="D1653" s="4" t="s">
        <v>25</v>
      </c>
      <c r="E1653" s="4">
        <v>0</v>
      </c>
      <c r="F1653" s="4">
        <v>32</v>
      </c>
      <c r="G1653" s="4">
        <v>32</v>
      </c>
      <c r="H1653" s="4">
        <v>32</v>
      </c>
      <c r="I1653" s="4">
        <v>0</v>
      </c>
      <c r="J1653" s="4">
        <v>1</v>
      </c>
      <c r="K1653" s="4">
        <v>0</v>
      </c>
      <c r="L1653" s="4">
        <v>1.6</v>
      </c>
      <c r="M1653" s="4">
        <v>0.95799999999999996</v>
      </c>
      <c r="N1653" s="4">
        <v>0.99399999999999999</v>
      </c>
      <c r="O1653" s="4">
        <v>4.5999999999999996</v>
      </c>
      <c r="P1653" s="4">
        <v>0.72699999999999998</v>
      </c>
      <c r="Q1653" s="5">
        <v>1</v>
      </c>
      <c r="R1653" s="4" t="str">
        <f>TRIM(tblOperations[[#This Row],[Region]])</f>
        <v>Wales</v>
      </c>
      <c r="S1653" s="4" t="str">
        <f>TRIM(tblOperations[[#This Row],[Team]])</f>
        <v>Workplace Projects</v>
      </c>
      <c r="T1653" s="4" t="str">
        <f>_xlfn.XLOOKUP(R1653,tblRegionReference[Region],tblRegionReference[Area],"Not Found")</f>
        <v>Wales</v>
      </c>
      <c r="U1653" s="4" t="str">
        <f>IF(tblOperations[[#This Row],[Completion_Rate]]&gt;=_xlfn.XLOOKUP("Completion Rate",tblKPITargets[KPI_Name],tblKPITargets[Target_Value]),"Met","Below Target")</f>
        <v>Met</v>
      </c>
      <c r="V1653" t="str">
        <f>IF(tblOperations[[#This Row],[SLA_Compliance]]&gt;=_xlfn.XLOOKUP('04_References'!$A$3,tblKPITargets[KPI_Name],tblKPITargets[Target_Value]),"Met","Below Target")</f>
        <v>Met</v>
      </c>
      <c r="W1653" t="str">
        <f>IF(tblOperations[[#This Row],[Quality_Pass_Rate]]&gt;=_xlfn.XLOOKUP('04_References'!$A$4,tblKPITargets[KPI_Name],tblKPITargets[Target_Value]),"Met","Below Target")</f>
        <v>Met</v>
      </c>
      <c r="X1653" t="str">
        <f>IF(tblOperations[[#This Row],[Average_Completion_Days]]&lt;=_xlfn.XLOOKUP('04_References'!$A$7,tblKPITargets[KPI_Name],tblKPITargets[Target_Value]),"Met","Below Target")</f>
        <v>Met</v>
      </c>
      <c r="Y1653" t="str">
        <f>IF(tblOperations[[#This Row],[Closing_Backlog]]&lt;=_xlfn.XLOOKUP('04_References'!$A$8,tblKPITargets[KPI_Name],tblKPITargets[Target_Value]),"Met","Below Target")</f>
        <v>Met</v>
      </c>
    </row>
    <row r="1654" spans="1:25">
      <c r="A1654" s="6" t="s">
        <v>1684</v>
      </c>
      <c r="B1654" s="7">
        <v>46099</v>
      </c>
      <c r="C1654" s="2" t="s">
        <v>18</v>
      </c>
      <c r="D1654" s="2" t="s">
        <v>19</v>
      </c>
      <c r="E1654" s="2">
        <v>239</v>
      </c>
      <c r="F1654" s="2">
        <v>39</v>
      </c>
      <c r="G1654" s="2">
        <v>278</v>
      </c>
      <c r="H1654" s="2">
        <v>34</v>
      </c>
      <c r="I1654" s="2">
        <v>244</v>
      </c>
      <c r="J1654" s="2">
        <v>0</v>
      </c>
      <c r="K1654" s="2">
        <v>0</v>
      </c>
      <c r="L1654" s="2">
        <v>8</v>
      </c>
      <c r="M1654" s="2">
        <v>0.6</v>
      </c>
      <c r="N1654" s="2">
        <v>0.97199999999999998</v>
      </c>
      <c r="O1654" s="2">
        <v>2.5</v>
      </c>
      <c r="P1654" s="2">
        <v>0.67400000000000004</v>
      </c>
      <c r="Q1654" s="3">
        <v>0.122</v>
      </c>
      <c r="R1654" s="4" t="str">
        <f>TRIM(tblOperations[[#This Row],[Region]])</f>
        <v>Scotland</v>
      </c>
      <c r="S1654" s="4" t="str">
        <f>TRIM(tblOperations[[#This Row],[Team]])</f>
        <v>Workplace Services</v>
      </c>
      <c r="T1654" s="4" t="str">
        <f>_xlfn.XLOOKUP(R1654,tblRegionReference[Region],tblRegionReference[Area],"Not Found")</f>
        <v>North</v>
      </c>
      <c r="U1654" s="4" t="str">
        <f>IF(tblOperations[[#This Row],[Completion_Rate]]&gt;=_xlfn.XLOOKUP("Completion Rate",tblKPITargets[KPI_Name],tblKPITargets[Target_Value]),"Met","Below Target")</f>
        <v>Below Target</v>
      </c>
      <c r="V1654" t="str">
        <f>IF(tblOperations[[#This Row],[SLA_Compliance]]&gt;=_xlfn.XLOOKUP('04_References'!$A$3,tblKPITargets[KPI_Name],tblKPITargets[Target_Value]),"Met","Below Target")</f>
        <v>Below Target</v>
      </c>
      <c r="W1654" t="str">
        <f>IF(tblOperations[[#This Row],[Quality_Pass_Rate]]&gt;=_xlfn.XLOOKUP('04_References'!$A$4,tblKPITargets[KPI_Name],tblKPITargets[Target_Value]),"Met","Below Target")</f>
        <v>Met</v>
      </c>
      <c r="X1654" t="str">
        <f>IF(tblOperations[[#This Row],[Average_Completion_Days]]&lt;=_xlfn.XLOOKUP('04_References'!$A$7,tblKPITargets[KPI_Name],tblKPITargets[Target_Value]),"Met","Below Target")</f>
        <v>Below Target</v>
      </c>
      <c r="Y1654" t="str">
        <f>IF(tblOperations[[#This Row],[Closing_Backlog]]&lt;=_xlfn.XLOOKUP('04_References'!$A$8,tblKPITargets[KPI_Name],tblKPITargets[Target_Value]),"Met","Below Target")</f>
        <v>Below Target</v>
      </c>
    </row>
    <row r="1655" spans="1:25">
      <c r="A1655" s="8" t="s">
        <v>1685</v>
      </c>
      <c r="B1655" s="9">
        <v>46099</v>
      </c>
      <c r="C1655" s="4" t="s">
        <v>18</v>
      </c>
      <c r="D1655" s="4" t="s">
        <v>21</v>
      </c>
      <c r="E1655" s="4">
        <v>14</v>
      </c>
      <c r="F1655" s="4">
        <v>58</v>
      </c>
      <c r="G1655" s="4">
        <v>72</v>
      </c>
      <c r="H1655" s="4">
        <v>50</v>
      </c>
      <c r="I1655" s="4">
        <v>22</v>
      </c>
      <c r="J1655" s="4">
        <v>0</v>
      </c>
      <c r="K1655" s="4">
        <v>0</v>
      </c>
      <c r="L1655" s="4">
        <v>3</v>
      </c>
      <c r="M1655" s="4">
        <v>0.84</v>
      </c>
      <c r="N1655" s="4">
        <v>1</v>
      </c>
      <c r="O1655" s="4">
        <v>3.9</v>
      </c>
      <c r="P1655" s="4">
        <v>0.68100000000000005</v>
      </c>
      <c r="Q1655" s="5">
        <v>0.69399999999999995</v>
      </c>
      <c r="R1655" s="4" t="str">
        <f>TRIM(tblOperations[[#This Row],[Region]])</f>
        <v>Scotland</v>
      </c>
      <c r="S1655" s="4" t="str">
        <f>TRIM(tblOperations[[#This Row],[Team]])</f>
        <v>Facilities Response</v>
      </c>
      <c r="T1655" s="4" t="str">
        <f>_xlfn.XLOOKUP(R1655,tblRegionReference[Region],tblRegionReference[Area],"Not Found")</f>
        <v>North</v>
      </c>
      <c r="U1655" s="4" t="str">
        <f>IF(tblOperations[[#This Row],[Completion_Rate]]&gt;=_xlfn.XLOOKUP("Completion Rate",tblKPITargets[KPI_Name],tblKPITargets[Target_Value]),"Met","Below Target")</f>
        <v>Below Target</v>
      </c>
      <c r="V1655" t="str">
        <f>IF(tblOperations[[#This Row],[SLA_Compliance]]&gt;=_xlfn.XLOOKUP('04_References'!$A$3,tblKPITargets[KPI_Name],tblKPITargets[Target_Value]),"Met","Below Target")</f>
        <v>Below Target</v>
      </c>
      <c r="W1655" t="str">
        <f>IF(tblOperations[[#This Row],[Quality_Pass_Rate]]&gt;=_xlfn.XLOOKUP('04_References'!$A$4,tblKPITargets[KPI_Name],tblKPITargets[Target_Value]),"Met","Below Target")</f>
        <v>Met</v>
      </c>
      <c r="X1655" t="str">
        <f>IF(tblOperations[[#This Row],[Average_Completion_Days]]&lt;=_xlfn.XLOOKUP('04_References'!$A$7,tblKPITargets[KPI_Name],tblKPITargets[Target_Value]),"Met","Below Target")</f>
        <v>Met</v>
      </c>
      <c r="Y1655" t="str">
        <f>IF(tblOperations[[#This Row],[Closing_Backlog]]&lt;=_xlfn.XLOOKUP('04_References'!$A$8,tblKPITargets[KPI_Name],tblKPITargets[Target_Value]),"Met","Below Target")</f>
        <v>Below Target</v>
      </c>
    </row>
    <row r="1656" spans="1:25">
      <c r="A1656" s="6" t="s">
        <v>1686</v>
      </c>
      <c r="B1656" s="7">
        <v>46099</v>
      </c>
      <c r="C1656" s="2" t="s">
        <v>18</v>
      </c>
      <c r="D1656" s="2" t="s">
        <v>23</v>
      </c>
      <c r="E1656" s="2">
        <v>478</v>
      </c>
      <c r="F1656" s="2">
        <v>39</v>
      </c>
      <c r="G1656" s="2">
        <v>517</v>
      </c>
      <c r="H1656" s="2">
        <v>39</v>
      </c>
      <c r="I1656" s="2">
        <v>478</v>
      </c>
      <c r="J1656" s="2">
        <v>0</v>
      </c>
      <c r="K1656" s="2">
        <v>0</v>
      </c>
      <c r="L1656" s="2">
        <v>8</v>
      </c>
      <c r="M1656" s="2">
        <v>0.6</v>
      </c>
      <c r="N1656" s="2">
        <v>1</v>
      </c>
      <c r="O1656" s="2">
        <v>2.5</v>
      </c>
      <c r="P1656" s="2">
        <v>0.73799999999999999</v>
      </c>
      <c r="Q1656" s="3">
        <v>7.4999999999999997E-2</v>
      </c>
      <c r="R1656" s="4" t="str">
        <f>TRIM(tblOperations[[#This Row],[Region]])</f>
        <v>Scotland</v>
      </c>
      <c r="S1656" s="4" t="str">
        <f>TRIM(tblOperations[[#This Row],[Team]])</f>
        <v>Estates Support</v>
      </c>
      <c r="T1656" s="4" t="str">
        <f>_xlfn.XLOOKUP(R1656,tblRegionReference[Region],tblRegionReference[Area],"Not Found")</f>
        <v>North</v>
      </c>
      <c r="U1656" s="4" t="str">
        <f>IF(tblOperations[[#This Row],[Completion_Rate]]&gt;=_xlfn.XLOOKUP("Completion Rate",tblKPITargets[KPI_Name],tblKPITargets[Target_Value]),"Met","Below Target")</f>
        <v>Below Target</v>
      </c>
      <c r="V1656" t="str">
        <f>IF(tblOperations[[#This Row],[SLA_Compliance]]&gt;=_xlfn.XLOOKUP('04_References'!$A$3,tblKPITargets[KPI_Name],tblKPITargets[Target_Value]),"Met","Below Target")</f>
        <v>Below Target</v>
      </c>
      <c r="W1656" t="str">
        <f>IF(tblOperations[[#This Row],[Quality_Pass_Rate]]&gt;=_xlfn.XLOOKUP('04_References'!$A$4,tblKPITargets[KPI_Name],tblKPITargets[Target_Value]),"Met","Below Target")</f>
        <v>Met</v>
      </c>
      <c r="X1656" t="str">
        <f>IF(tblOperations[[#This Row],[Average_Completion_Days]]&lt;=_xlfn.XLOOKUP('04_References'!$A$7,tblKPITargets[KPI_Name],tblKPITargets[Target_Value]),"Met","Below Target")</f>
        <v>Below Target</v>
      </c>
      <c r="Y1656" t="str">
        <f>IF(tblOperations[[#This Row],[Closing_Backlog]]&lt;=_xlfn.XLOOKUP('04_References'!$A$8,tblKPITargets[KPI_Name],tblKPITargets[Target_Value]),"Met","Below Target")</f>
        <v>Below Target</v>
      </c>
    </row>
    <row r="1657" spans="1:25">
      <c r="A1657" s="8" t="s">
        <v>1687</v>
      </c>
      <c r="B1657" s="9">
        <v>46099</v>
      </c>
      <c r="C1657" s="4" t="s">
        <v>18</v>
      </c>
      <c r="D1657" s="4" t="s">
        <v>25</v>
      </c>
      <c r="E1657" s="4">
        <v>0</v>
      </c>
      <c r="F1657" s="4">
        <v>30</v>
      </c>
      <c r="G1657" s="4">
        <v>30</v>
      </c>
      <c r="H1657" s="4">
        <v>30</v>
      </c>
      <c r="I1657" s="4">
        <v>0</v>
      </c>
      <c r="J1657" s="4">
        <v>0</v>
      </c>
      <c r="K1657" s="4">
        <v>0</v>
      </c>
      <c r="L1657" s="4">
        <v>0.5</v>
      </c>
      <c r="M1657" s="4">
        <v>0.97699999999999998</v>
      </c>
      <c r="N1657" s="4">
        <v>0.96799999999999997</v>
      </c>
      <c r="O1657" s="4">
        <v>4.4000000000000004</v>
      </c>
      <c r="P1657" s="4">
        <v>0.65900000000000003</v>
      </c>
      <c r="Q1657" s="5">
        <v>1</v>
      </c>
      <c r="R1657" s="4" t="str">
        <f>TRIM(tblOperations[[#This Row],[Region]])</f>
        <v>Scotland</v>
      </c>
      <c r="S1657" s="4" t="str">
        <f>TRIM(tblOperations[[#This Row],[Team]])</f>
        <v>Workplace Projects</v>
      </c>
      <c r="T1657" s="4" t="str">
        <f>_xlfn.XLOOKUP(R1657,tblRegionReference[Region],tblRegionReference[Area],"Not Found")</f>
        <v>North</v>
      </c>
      <c r="U1657" s="4" t="str">
        <f>IF(tblOperations[[#This Row],[Completion_Rate]]&gt;=_xlfn.XLOOKUP("Completion Rate",tblKPITargets[KPI_Name],tblKPITargets[Target_Value]),"Met","Below Target")</f>
        <v>Met</v>
      </c>
      <c r="V1657" t="str">
        <f>IF(tblOperations[[#This Row],[SLA_Compliance]]&gt;=_xlfn.XLOOKUP('04_References'!$A$3,tblKPITargets[KPI_Name],tblKPITargets[Target_Value]),"Met","Below Target")</f>
        <v>Met</v>
      </c>
      <c r="W1657" t="str">
        <f>IF(tblOperations[[#This Row],[Quality_Pass_Rate]]&gt;=_xlfn.XLOOKUP('04_References'!$A$4,tblKPITargets[KPI_Name],tblKPITargets[Target_Value]),"Met","Below Target")</f>
        <v>Met</v>
      </c>
      <c r="X1657" t="str">
        <f>IF(tblOperations[[#This Row],[Average_Completion_Days]]&lt;=_xlfn.XLOOKUP('04_References'!$A$7,tblKPITargets[KPI_Name],tblKPITargets[Target_Value]),"Met","Below Target")</f>
        <v>Met</v>
      </c>
      <c r="Y1657" t="str">
        <f>IF(tblOperations[[#This Row],[Closing_Backlog]]&lt;=_xlfn.XLOOKUP('04_References'!$A$8,tblKPITargets[KPI_Name],tblKPITargets[Target_Value]),"Met","Below Target")</f>
        <v>Met</v>
      </c>
    </row>
    <row r="1658" spans="1:25">
      <c r="A1658" s="6" t="s">
        <v>1688</v>
      </c>
      <c r="B1658" s="7">
        <v>46099</v>
      </c>
      <c r="C1658" s="2" t="s">
        <v>27</v>
      </c>
      <c r="D1658" s="2" t="s">
        <v>19</v>
      </c>
      <c r="E1658" s="2">
        <v>0</v>
      </c>
      <c r="F1658" s="2">
        <v>36</v>
      </c>
      <c r="G1658" s="2">
        <v>36</v>
      </c>
      <c r="H1658" s="2">
        <v>36</v>
      </c>
      <c r="I1658" s="2">
        <v>0</v>
      </c>
      <c r="J1658" s="2">
        <v>0</v>
      </c>
      <c r="K1658" s="2">
        <v>0</v>
      </c>
      <c r="L1658" s="2">
        <v>1.3</v>
      </c>
      <c r="M1658" s="2">
        <v>0.98899999999999999</v>
      </c>
      <c r="N1658" s="2">
        <v>0.97499999999999998</v>
      </c>
      <c r="O1658" s="2">
        <v>4.5999999999999996</v>
      </c>
      <c r="P1658" s="2">
        <v>0.79600000000000004</v>
      </c>
      <c r="Q1658" s="3">
        <v>1</v>
      </c>
      <c r="R1658" s="4" t="str">
        <f>TRIM(tblOperations[[#This Row],[Region]])</f>
        <v>North East</v>
      </c>
      <c r="S1658" s="4" t="str">
        <f>TRIM(tblOperations[[#This Row],[Team]])</f>
        <v>Workplace Services</v>
      </c>
      <c r="T1658" s="4" t="str">
        <f>_xlfn.XLOOKUP(R1658,tblRegionReference[Region],tblRegionReference[Area],"Not Found")</f>
        <v>North</v>
      </c>
      <c r="U1658" s="4" t="str">
        <f>IF(tblOperations[[#This Row],[Completion_Rate]]&gt;=_xlfn.XLOOKUP("Completion Rate",tblKPITargets[KPI_Name],tblKPITargets[Target_Value]),"Met","Below Target")</f>
        <v>Met</v>
      </c>
      <c r="V1658" t="str">
        <f>IF(tblOperations[[#This Row],[SLA_Compliance]]&gt;=_xlfn.XLOOKUP('04_References'!$A$3,tblKPITargets[KPI_Name],tblKPITargets[Target_Value]),"Met","Below Target")</f>
        <v>Met</v>
      </c>
      <c r="W1658" t="str">
        <f>IF(tblOperations[[#This Row],[Quality_Pass_Rate]]&gt;=_xlfn.XLOOKUP('04_References'!$A$4,tblKPITargets[KPI_Name],tblKPITargets[Target_Value]),"Met","Below Target")</f>
        <v>Met</v>
      </c>
      <c r="X1658" t="str">
        <f>IF(tblOperations[[#This Row],[Average_Completion_Days]]&lt;=_xlfn.XLOOKUP('04_References'!$A$7,tblKPITargets[KPI_Name],tblKPITargets[Target_Value]),"Met","Below Target")</f>
        <v>Met</v>
      </c>
      <c r="Y1658" t="str">
        <f>IF(tblOperations[[#This Row],[Closing_Backlog]]&lt;=_xlfn.XLOOKUP('04_References'!$A$8,tblKPITargets[KPI_Name],tblKPITargets[Target_Value]),"Met","Below Target")</f>
        <v>Met</v>
      </c>
    </row>
    <row r="1659" spans="1:25">
      <c r="A1659" s="8" t="s">
        <v>1689</v>
      </c>
      <c r="B1659" s="9">
        <v>46099</v>
      </c>
      <c r="C1659" s="4" t="s">
        <v>27</v>
      </c>
      <c r="D1659" s="4" t="s">
        <v>21</v>
      </c>
      <c r="E1659" s="4">
        <v>10</v>
      </c>
      <c r="F1659" s="4">
        <v>27</v>
      </c>
      <c r="G1659" s="4">
        <v>37</v>
      </c>
      <c r="H1659" s="4">
        <v>37</v>
      </c>
      <c r="I1659" s="4">
        <v>0</v>
      </c>
      <c r="J1659" s="4">
        <v>0</v>
      </c>
      <c r="K1659" s="4">
        <v>0</v>
      </c>
      <c r="L1659" s="4">
        <v>1</v>
      </c>
      <c r="M1659" s="4">
        <v>0.95599999999999996</v>
      </c>
      <c r="N1659" s="4">
        <v>0.99099999999999999</v>
      </c>
      <c r="O1659" s="4">
        <v>4.3</v>
      </c>
      <c r="P1659" s="4">
        <v>0.68100000000000005</v>
      </c>
      <c r="Q1659" s="5">
        <v>1</v>
      </c>
      <c r="R1659" s="4" t="str">
        <f>TRIM(tblOperations[[#This Row],[Region]])</f>
        <v>North East</v>
      </c>
      <c r="S1659" s="4" t="str">
        <f>TRIM(tblOperations[[#This Row],[Team]])</f>
        <v>Facilities Response</v>
      </c>
      <c r="T1659" s="4" t="str">
        <f>_xlfn.XLOOKUP(R1659,tblRegionReference[Region],tblRegionReference[Area],"Not Found")</f>
        <v>North</v>
      </c>
      <c r="U1659" s="4" t="str">
        <f>IF(tblOperations[[#This Row],[Completion_Rate]]&gt;=_xlfn.XLOOKUP("Completion Rate",tblKPITargets[KPI_Name],tblKPITargets[Target_Value]),"Met","Below Target")</f>
        <v>Met</v>
      </c>
      <c r="V1659" t="str">
        <f>IF(tblOperations[[#This Row],[SLA_Compliance]]&gt;=_xlfn.XLOOKUP('04_References'!$A$3,tblKPITargets[KPI_Name],tblKPITargets[Target_Value]),"Met","Below Target")</f>
        <v>Met</v>
      </c>
      <c r="W1659" t="str">
        <f>IF(tblOperations[[#This Row],[Quality_Pass_Rate]]&gt;=_xlfn.XLOOKUP('04_References'!$A$4,tblKPITargets[KPI_Name],tblKPITargets[Target_Value]),"Met","Below Target")</f>
        <v>Met</v>
      </c>
      <c r="X1659" t="str">
        <f>IF(tblOperations[[#This Row],[Average_Completion_Days]]&lt;=_xlfn.XLOOKUP('04_References'!$A$7,tblKPITargets[KPI_Name],tblKPITargets[Target_Value]),"Met","Below Target")</f>
        <v>Met</v>
      </c>
      <c r="Y1659" t="str">
        <f>IF(tblOperations[[#This Row],[Closing_Backlog]]&lt;=_xlfn.XLOOKUP('04_References'!$A$8,tblKPITargets[KPI_Name],tblKPITargets[Target_Value]),"Met","Below Target")</f>
        <v>Met</v>
      </c>
    </row>
    <row r="1660" spans="1:25">
      <c r="A1660" s="6" t="s">
        <v>1690</v>
      </c>
      <c r="B1660" s="7">
        <v>46099</v>
      </c>
      <c r="C1660" s="2" t="s">
        <v>27</v>
      </c>
      <c r="D1660" s="2" t="s">
        <v>23</v>
      </c>
      <c r="E1660" s="2">
        <v>1056</v>
      </c>
      <c r="F1660" s="2">
        <v>53</v>
      </c>
      <c r="G1660" s="2">
        <v>1109</v>
      </c>
      <c r="H1660" s="2">
        <v>27</v>
      </c>
      <c r="I1660" s="2">
        <v>1082</v>
      </c>
      <c r="J1660" s="2">
        <v>0</v>
      </c>
      <c r="K1660" s="2">
        <v>0</v>
      </c>
      <c r="L1660" s="2">
        <v>8</v>
      </c>
      <c r="M1660" s="2">
        <v>0.6</v>
      </c>
      <c r="N1660" s="2">
        <v>0.98299999999999998</v>
      </c>
      <c r="O1660" s="2">
        <v>2.5</v>
      </c>
      <c r="P1660" s="2">
        <v>0.67200000000000004</v>
      </c>
      <c r="Q1660" s="3">
        <v>2.4E-2</v>
      </c>
      <c r="R1660" s="4" t="str">
        <f>TRIM(tblOperations[[#This Row],[Region]])</f>
        <v>North East</v>
      </c>
      <c r="S1660" s="4" t="str">
        <f>TRIM(tblOperations[[#This Row],[Team]])</f>
        <v>Estates Support</v>
      </c>
      <c r="T1660" s="4" t="str">
        <f>_xlfn.XLOOKUP(R1660,tblRegionReference[Region],tblRegionReference[Area],"Not Found")</f>
        <v>North</v>
      </c>
      <c r="U1660" s="4" t="str">
        <f>IF(tblOperations[[#This Row],[Completion_Rate]]&gt;=_xlfn.XLOOKUP("Completion Rate",tblKPITargets[KPI_Name],tblKPITargets[Target_Value]),"Met","Below Target")</f>
        <v>Below Target</v>
      </c>
      <c r="V1660" t="str">
        <f>IF(tblOperations[[#This Row],[SLA_Compliance]]&gt;=_xlfn.XLOOKUP('04_References'!$A$3,tblKPITargets[KPI_Name],tblKPITargets[Target_Value]),"Met","Below Target")</f>
        <v>Below Target</v>
      </c>
      <c r="W1660" t="str">
        <f>IF(tblOperations[[#This Row],[Quality_Pass_Rate]]&gt;=_xlfn.XLOOKUP('04_References'!$A$4,tblKPITargets[KPI_Name],tblKPITargets[Target_Value]),"Met","Below Target")</f>
        <v>Met</v>
      </c>
      <c r="X1660" t="str">
        <f>IF(tblOperations[[#This Row],[Average_Completion_Days]]&lt;=_xlfn.XLOOKUP('04_References'!$A$7,tblKPITargets[KPI_Name],tblKPITargets[Target_Value]),"Met","Below Target")</f>
        <v>Below Target</v>
      </c>
      <c r="Y1660" t="str">
        <f>IF(tblOperations[[#This Row],[Closing_Backlog]]&lt;=_xlfn.XLOOKUP('04_References'!$A$8,tblKPITargets[KPI_Name],tblKPITargets[Target_Value]),"Met","Below Target")</f>
        <v>Below Target</v>
      </c>
    </row>
    <row r="1661" spans="1:25">
      <c r="A1661" s="8" t="s">
        <v>1691</v>
      </c>
      <c r="B1661" s="9">
        <v>46099</v>
      </c>
      <c r="C1661" s="4" t="s">
        <v>27</v>
      </c>
      <c r="D1661" s="4" t="s">
        <v>25</v>
      </c>
      <c r="E1661" s="4">
        <v>21</v>
      </c>
      <c r="F1661" s="4">
        <v>27</v>
      </c>
      <c r="G1661" s="4">
        <v>48</v>
      </c>
      <c r="H1661" s="4">
        <v>28</v>
      </c>
      <c r="I1661" s="4">
        <v>20</v>
      </c>
      <c r="J1661" s="4">
        <v>0</v>
      </c>
      <c r="K1661" s="4">
        <v>0</v>
      </c>
      <c r="L1661" s="4">
        <v>2.6</v>
      </c>
      <c r="M1661" s="4">
        <v>0.82299999999999995</v>
      </c>
      <c r="N1661" s="4">
        <v>0.99099999999999999</v>
      </c>
      <c r="O1661" s="4">
        <v>4</v>
      </c>
      <c r="P1661" s="4">
        <v>0.73199999999999998</v>
      </c>
      <c r="Q1661" s="5">
        <v>0.58299999999999996</v>
      </c>
      <c r="R1661" s="4" t="str">
        <f>TRIM(tblOperations[[#This Row],[Region]])</f>
        <v>North East</v>
      </c>
      <c r="S1661" s="4" t="str">
        <f>TRIM(tblOperations[[#This Row],[Team]])</f>
        <v>Workplace Projects</v>
      </c>
      <c r="T1661" s="4" t="str">
        <f>_xlfn.XLOOKUP(R1661,tblRegionReference[Region],tblRegionReference[Area],"Not Found")</f>
        <v>North</v>
      </c>
      <c r="U1661" s="4" t="str">
        <f>IF(tblOperations[[#This Row],[Completion_Rate]]&gt;=_xlfn.XLOOKUP("Completion Rate",tblKPITargets[KPI_Name],tblKPITargets[Target_Value]),"Met","Below Target")</f>
        <v>Below Target</v>
      </c>
      <c r="V1661" t="str">
        <f>IF(tblOperations[[#This Row],[SLA_Compliance]]&gt;=_xlfn.XLOOKUP('04_References'!$A$3,tblKPITargets[KPI_Name],tblKPITargets[Target_Value]),"Met","Below Target")</f>
        <v>Below Target</v>
      </c>
      <c r="W1661" t="str">
        <f>IF(tblOperations[[#This Row],[Quality_Pass_Rate]]&gt;=_xlfn.XLOOKUP('04_References'!$A$4,tblKPITargets[KPI_Name],tblKPITargets[Target_Value]),"Met","Below Target")</f>
        <v>Met</v>
      </c>
      <c r="X1661" t="str">
        <f>IF(tblOperations[[#This Row],[Average_Completion_Days]]&lt;=_xlfn.XLOOKUP('04_References'!$A$7,tblKPITargets[KPI_Name],tblKPITargets[Target_Value]),"Met","Below Target")</f>
        <v>Met</v>
      </c>
      <c r="Y1661" t="str">
        <f>IF(tblOperations[[#This Row],[Closing_Backlog]]&lt;=_xlfn.XLOOKUP('04_References'!$A$8,tblKPITargets[KPI_Name],tblKPITargets[Target_Value]),"Met","Below Target")</f>
        <v>Below Target</v>
      </c>
    </row>
    <row r="1662" spans="1:25">
      <c r="A1662" s="6" t="s">
        <v>1692</v>
      </c>
      <c r="B1662" s="7">
        <v>46099</v>
      </c>
      <c r="C1662" s="2" t="s">
        <v>32</v>
      </c>
      <c r="D1662" s="2" t="s">
        <v>19</v>
      </c>
      <c r="E1662" s="2">
        <v>486</v>
      </c>
      <c r="F1662" s="2">
        <v>23</v>
      </c>
      <c r="G1662" s="2">
        <v>509</v>
      </c>
      <c r="H1662" s="2">
        <v>37</v>
      </c>
      <c r="I1662" s="2">
        <v>472</v>
      </c>
      <c r="J1662" s="2">
        <v>1</v>
      </c>
      <c r="K1662" s="2">
        <v>0</v>
      </c>
      <c r="L1662" s="2">
        <v>8</v>
      </c>
      <c r="M1662" s="2">
        <v>0.6</v>
      </c>
      <c r="N1662" s="2">
        <v>1</v>
      </c>
      <c r="O1662" s="2">
        <v>2.5</v>
      </c>
      <c r="P1662" s="2">
        <v>0.81899999999999995</v>
      </c>
      <c r="Q1662" s="3">
        <v>7.2999999999999995E-2</v>
      </c>
      <c r="R1662" s="4" t="str">
        <f>TRIM(tblOperations[[#This Row],[Region]])</f>
        <v>North West</v>
      </c>
      <c r="S1662" s="4" t="str">
        <f>TRIM(tblOperations[[#This Row],[Team]])</f>
        <v>Workplace Services</v>
      </c>
      <c r="T1662" s="4" t="str">
        <f>_xlfn.XLOOKUP(R1662,tblRegionReference[Region],tblRegionReference[Area],"Not Found")</f>
        <v>North</v>
      </c>
      <c r="U1662" s="4" t="str">
        <f>IF(tblOperations[[#This Row],[Completion_Rate]]&gt;=_xlfn.XLOOKUP("Completion Rate",tblKPITargets[KPI_Name],tblKPITargets[Target_Value]),"Met","Below Target")</f>
        <v>Below Target</v>
      </c>
      <c r="V1662" t="str">
        <f>IF(tblOperations[[#This Row],[SLA_Compliance]]&gt;=_xlfn.XLOOKUP('04_References'!$A$3,tblKPITargets[KPI_Name],tblKPITargets[Target_Value]),"Met","Below Target")</f>
        <v>Below Target</v>
      </c>
      <c r="W1662" t="str">
        <f>IF(tblOperations[[#This Row],[Quality_Pass_Rate]]&gt;=_xlfn.XLOOKUP('04_References'!$A$4,tblKPITargets[KPI_Name],tblKPITargets[Target_Value]),"Met","Below Target")</f>
        <v>Met</v>
      </c>
      <c r="X1662" t="str">
        <f>IF(tblOperations[[#This Row],[Average_Completion_Days]]&lt;=_xlfn.XLOOKUP('04_References'!$A$7,tblKPITargets[KPI_Name],tblKPITargets[Target_Value]),"Met","Below Target")</f>
        <v>Below Target</v>
      </c>
      <c r="Y1662" t="str">
        <f>IF(tblOperations[[#This Row],[Closing_Backlog]]&lt;=_xlfn.XLOOKUP('04_References'!$A$8,tblKPITargets[KPI_Name],tblKPITargets[Target_Value]),"Met","Below Target")</f>
        <v>Below Target</v>
      </c>
    </row>
    <row r="1663" spans="1:25">
      <c r="A1663" s="8" t="s">
        <v>1693</v>
      </c>
      <c r="B1663" s="9">
        <v>46099</v>
      </c>
      <c r="C1663" s="4" t="s">
        <v>32</v>
      </c>
      <c r="D1663" s="4" t="s">
        <v>21</v>
      </c>
      <c r="E1663" s="4">
        <v>1173</v>
      </c>
      <c r="F1663" s="4">
        <v>41</v>
      </c>
      <c r="G1663" s="4">
        <v>1214</v>
      </c>
      <c r="H1663" s="4">
        <v>23</v>
      </c>
      <c r="I1663" s="4">
        <v>1191</v>
      </c>
      <c r="J1663" s="4">
        <v>0</v>
      </c>
      <c r="K1663" s="4">
        <v>0</v>
      </c>
      <c r="L1663" s="4">
        <v>8</v>
      </c>
      <c r="M1663" s="4">
        <v>0.6</v>
      </c>
      <c r="N1663" s="4">
        <v>1</v>
      </c>
      <c r="O1663" s="4">
        <v>2.5</v>
      </c>
      <c r="P1663" s="4">
        <v>0.73699999999999999</v>
      </c>
      <c r="Q1663" s="5">
        <v>1.9E-2</v>
      </c>
      <c r="R1663" s="4" t="str">
        <f>TRIM(tblOperations[[#This Row],[Region]])</f>
        <v>North West</v>
      </c>
      <c r="S1663" s="4" t="str">
        <f>TRIM(tblOperations[[#This Row],[Team]])</f>
        <v>Facilities Response</v>
      </c>
      <c r="T1663" s="4" t="str">
        <f>_xlfn.XLOOKUP(R1663,tblRegionReference[Region],tblRegionReference[Area],"Not Found")</f>
        <v>North</v>
      </c>
      <c r="U1663" s="4" t="str">
        <f>IF(tblOperations[[#This Row],[Completion_Rate]]&gt;=_xlfn.XLOOKUP("Completion Rate",tblKPITargets[KPI_Name],tblKPITargets[Target_Value]),"Met","Below Target")</f>
        <v>Below Target</v>
      </c>
      <c r="V1663" t="str">
        <f>IF(tblOperations[[#This Row],[SLA_Compliance]]&gt;=_xlfn.XLOOKUP('04_References'!$A$3,tblKPITargets[KPI_Name],tblKPITargets[Target_Value]),"Met","Below Target")</f>
        <v>Below Target</v>
      </c>
      <c r="W1663" t="str">
        <f>IF(tblOperations[[#This Row],[Quality_Pass_Rate]]&gt;=_xlfn.XLOOKUP('04_References'!$A$4,tblKPITargets[KPI_Name],tblKPITargets[Target_Value]),"Met","Below Target")</f>
        <v>Met</v>
      </c>
      <c r="X1663" t="str">
        <f>IF(tblOperations[[#This Row],[Average_Completion_Days]]&lt;=_xlfn.XLOOKUP('04_References'!$A$7,tblKPITargets[KPI_Name],tblKPITargets[Target_Value]),"Met","Below Target")</f>
        <v>Below Target</v>
      </c>
      <c r="Y1663" t="str">
        <f>IF(tblOperations[[#This Row],[Closing_Backlog]]&lt;=_xlfn.XLOOKUP('04_References'!$A$8,tblKPITargets[KPI_Name],tblKPITargets[Target_Value]),"Met","Below Target")</f>
        <v>Below Target</v>
      </c>
    </row>
    <row r="1664" spans="1:25">
      <c r="A1664" s="6" t="s">
        <v>1694</v>
      </c>
      <c r="B1664" s="7">
        <v>46099</v>
      </c>
      <c r="C1664" s="2" t="s">
        <v>32</v>
      </c>
      <c r="D1664" s="2" t="s">
        <v>23</v>
      </c>
      <c r="E1664" s="2">
        <v>1275</v>
      </c>
      <c r="F1664" s="2">
        <v>59</v>
      </c>
      <c r="G1664" s="2">
        <v>1334</v>
      </c>
      <c r="H1664" s="2">
        <v>21</v>
      </c>
      <c r="I1664" s="2">
        <v>1313</v>
      </c>
      <c r="J1664" s="2">
        <v>0</v>
      </c>
      <c r="K1664" s="2">
        <v>0</v>
      </c>
      <c r="L1664" s="2">
        <v>8</v>
      </c>
      <c r="M1664" s="2">
        <v>0.6</v>
      </c>
      <c r="N1664" s="2">
        <v>0.96899999999999997</v>
      </c>
      <c r="O1664" s="2">
        <v>2.5</v>
      </c>
      <c r="P1664" s="2">
        <v>0.64500000000000002</v>
      </c>
      <c r="Q1664" s="3">
        <v>1.6E-2</v>
      </c>
      <c r="R1664" s="4" t="str">
        <f>TRIM(tblOperations[[#This Row],[Region]])</f>
        <v>North West</v>
      </c>
      <c r="S1664" s="4" t="str">
        <f>TRIM(tblOperations[[#This Row],[Team]])</f>
        <v>Estates Support</v>
      </c>
      <c r="T1664" s="4" t="str">
        <f>_xlfn.XLOOKUP(R1664,tblRegionReference[Region],tblRegionReference[Area],"Not Found")</f>
        <v>North</v>
      </c>
      <c r="U1664" s="4" t="str">
        <f>IF(tblOperations[[#This Row],[Completion_Rate]]&gt;=_xlfn.XLOOKUP("Completion Rate",tblKPITargets[KPI_Name],tblKPITargets[Target_Value]),"Met","Below Target")</f>
        <v>Below Target</v>
      </c>
      <c r="V1664" t="str">
        <f>IF(tblOperations[[#This Row],[SLA_Compliance]]&gt;=_xlfn.XLOOKUP('04_References'!$A$3,tblKPITargets[KPI_Name],tblKPITargets[Target_Value]),"Met","Below Target")</f>
        <v>Below Target</v>
      </c>
      <c r="W1664" t="str">
        <f>IF(tblOperations[[#This Row],[Quality_Pass_Rate]]&gt;=_xlfn.XLOOKUP('04_References'!$A$4,tblKPITargets[KPI_Name],tblKPITargets[Target_Value]),"Met","Below Target")</f>
        <v>Met</v>
      </c>
      <c r="X1664" t="str">
        <f>IF(tblOperations[[#This Row],[Average_Completion_Days]]&lt;=_xlfn.XLOOKUP('04_References'!$A$7,tblKPITargets[KPI_Name],tblKPITargets[Target_Value]),"Met","Below Target")</f>
        <v>Below Target</v>
      </c>
      <c r="Y1664" t="str">
        <f>IF(tblOperations[[#This Row],[Closing_Backlog]]&lt;=_xlfn.XLOOKUP('04_References'!$A$8,tblKPITargets[KPI_Name],tblKPITargets[Target_Value]),"Met","Below Target")</f>
        <v>Below Target</v>
      </c>
    </row>
    <row r="1665" spans="1:25">
      <c r="A1665" s="8" t="s">
        <v>1695</v>
      </c>
      <c r="B1665" s="9">
        <v>46099</v>
      </c>
      <c r="C1665" s="4" t="s">
        <v>32</v>
      </c>
      <c r="D1665" s="4" t="s">
        <v>25</v>
      </c>
      <c r="E1665" s="4">
        <v>0</v>
      </c>
      <c r="F1665" s="4">
        <v>23</v>
      </c>
      <c r="G1665" s="4">
        <v>23</v>
      </c>
      <c r="H1665" s="4">
        <v>23</v>
      </c>
      <c r="I1665" s="4">
        <v>0</v>
      </c>
      <c r="J1665" s="4">
        <v>0</v>
      </c>
      <c r="K1665" s="4">
        <v>0</v>
      </c>
      <c r="L1665" s="4">
        <v>2</v>
      </c>
      <c r="M1665" s="4">
        <v>0.95199999999999996</v>
      </c>
      <c r="N1665" s="4">
        <v>0.96899999999999997</v>
      </c>
      <c r="O1665" s="4">
        <v>4.3</v>
      </c>
      <c r="P1665" s="4">
        <v>0.752</v>
      </c>
      <c r="Q1665" s="5">
        <v>1</v>
      </c>
      <c r="R1665" s="4" t="str">
        <f>TRIM(tblOperations[[#This Row],[Region]])</f>
        <v>North West</v>
      </c>
      <c r="S1665" s="4" t="str">
        <f>TRIM(tblOperations[[#This Row],[Team]])</f>
        <v>Workplace Projects</v>
      </c>
      <c r="T1665" s="4" t="str">
        <f>_xlfn.XLOOKUP(R1665,tblRegionReference[Region],tblRegionReference[Area],"Not Found")</f>
        <v>North</v>
      </c>
      <c r="U1665" s="4" t="str">
        <f>IF(tblOperations[[#This Row],[Completion_Rate]]&gt;=_xlfn.XLOOKUP("Completion Rate",tblKPITargets[KPI_Name],tblKPITargets[Target_Value]),"Met","Below Target")</f>
        <v>Met</v>
      </c>
      <c r="V1665" t="str">
        <f>IF(tblOperations[[#This Row],[SLA_Compliance]]&gt;=_xlfn.XLOOKUP('04_References'!$A$3,tblKPITargets[KPI_Name],tblKPITargets[Target_Value]),"Met","Below Target")</f>
        <v>Met</v>
      </c>
      <c r="W1665" t="str">
        <f>IF(tblOperations[[#This Row],[Quality_Pass_Rate]]&gt;=_xlfn.XLOOKUP('04_References'!$A$4,tblKPITargets[KPI_Name],tblKPITargets[Target_Value]),"Met","Below Target")</f>
        <v>Met</v>
      </c>
      <c r="X1665" t="str">
        <f>IF(tblOperations[[#This Row],[Average_Completion_Days]]&lt;=_xlfn.XLOOKUP('04_References'!$A$7,tblKPITargets[KPI_Name],tblKPITargets[Target_Value]),"Met","Below Target")</f>
        <v>Met</v>
      </c>
      <c r="Y1665" t="str">
        <f>IF(tblOperations[[#This Row],[Closing_Backlog]]&lt;=_xlfn.XLOOKUP('04_References'!$A$8,tblKPITargets[KPI_Name],tblKPITargets[Target_Value]),"Met","Below Target")</f>
        <v>Met</v>
      </c>
    </row>
    <row r="1666" spans="1:25">
      <c r="A1666" s="6" t="s">
        <v>1696</v>
      </c>
      <c r="B1666" s="7">
        <v>46099</v>
      </c>
      <c r="C1666" s="2" t="s">
        <v>37</v>
      </c>
      <c r="D1666" s="2" t="s">
        <v>19</v>
      </c>
      <c r="E1666" s="2">
        <v>32</v>
      </c>
      <c r="F1666" s="2">
        <v>40</v>
      </c>
      <c r="G1666" s="2">
        <v>72</v>
      </c>
      <c r="H1666" s="2">
        <v>47</v>
      </c>
      <c r="I1666" s="2">
        <v>25</v>
      </c>
      <c r="J1666" s="2">
        <v>0</v>
      </c>
      <c r="K1666" s="2">
        <v>0</v>
      </c>
      <c r="L1666" s="2">
        <v>3.4</v>
      </c>
      <c r="M1666" s="2">
        <v>0.85699999999999998</v>
      </c>
      <c r="N1666" s="2">
        <v>0.97499999999999998</v>
      </c>
      <c r="O1666" s="2">
        <v>3.8</v>
      </c>
      <c r="P1666" s="2">
        <v>0.747</v>
      </c>
      <c r="Q1666" s="3">
        <v>0.65300000000000002</v>
      </c>
      <c r="R1666" s="4" t="str">
        <f>TRIM(tblOperations[[#This Row],[Region]])</f>
        <v>Midlands</v>
      </c>
      <c r="S1666" s="4" t="str">
        <f>TRIM(tblOperations[[#This Row],[Team]])</f>
        <v>Workplace Services</v>
      </c>
      <c r="T1666" s="4" t="str">
        <f>_xlfn.XLOOKUP(R1666,tblRegionReference[Region],tblRegionReference[Area],"Not Found")</f>
        <v>Central</v>
      </c>
      <c r="U1666" s="4" t="str">
        <f>IF(tblOperations[[#This Row],[Completion_Rate]]&gt;=_xlfn.XLOOKUP("Completion Rate",tblKPITargets[KPI_Name],tblKPITargets[Target_Value]),"Met","Below Target")</f>
        <v>Below Target</v>
      </c>
      <c r="V1666" t="str">
        <f>IF(tblOperations[[#This Row],[SLA_Compliance]]&gt;=_xlfn.XLOOKUP('04_References'!$A$3,tblKPITargets[KPI_Name],tblKPITargets[Target_Value]),"Met","Below Target")</f>
        <v>Below Target</v>
      </c>
      <c r="W1666" t="str">
        <f>IF(tblOperations[[#This Row],[Quality_Pass_Rate]]&gt;=_xlfn.XLOOKUP('04_References'!$A$4,tblKPITargets[KPI_Name],tblKPITargets[Target_Value]),"Met","Below Target")</f>
        <v>Met</v>
      </c>
      <c r="X1666" t="str">
        <f>IF(tblOperations[[#This Row],[Average_Completion_Days]]&lt;=_xlfn.XLOOKUP('04_References'!$A$7,tblKPITargets[KPI_Name],tblKPITargets[Target_Value]),"Met","Below Target")</f>
        <v>Below Target</v>
      </c>
      <c r="Y1666" t="str">
        <f>IF(tblOperations[[#This Row],[Closing_Backlog]]&lt;=_xlfn.XLOOKUP('04_References'!$A$8,tblKPITargets[KPI_Name],tblKPITargets[Target_Value]),"Met","Below Target")</f>
        <v>Below Target</v>
      </c>
    </row>
    <row r="1667" spans="1:25">
      <c r="A1667" s="8" t="s">
        <v>1697</v>
      </c>
      <c r="B1667" s="9">
        <v>46099</v>
      </c>
      <c r="C1667" s="4" t="s">
        <v>37</v>
      </c>
      <c r="D1667" s="4" t="s">
        <v>21</v>
      </c>
      <c r="E1667" s="4">
        <v>542</v>
      </c>
      <c r="F1667" s="4">
        <v>54</v>
      </c>
      <c r="G1667" s="4">
        <v>596</v>
      </c>
      <c r="H1667" s="4">
        <v>31</v>
      </c>
      <c r="I1667" s="4">
        <v>565</v>
      </c>
      <c r="J1667" s="4">
        <v>0</v>
      </c>
      <c r="K1667" s="4">
        <v>0</v>
      </c>
      <c r="L1667" s="4">
        <v>8</v>
      </c>
      <c r="M1667" s="4">
        <v>0.6</v>
      </c>
      <c r="N1667" s="4">
        <v>0.97099999999999997</v>
      </c>
      <c r="O1667" s="4">
        <v>2.5</v>
      </c>
      <c r="P1667" s="4">
        <v>0.75600000000000001</v>
      </c>
      <c r="Q1667" s="5">
        <v>5.1999999999999998E-2</v>
      </c>
      <c r="R1667" s="4" t="str">
        <f>TRIM(tblOperations[[#This Row],[Region]])</f>
        <v>Midlands</v>
      </c>
      <c r="S1667" s="4" t="str">
        <f>TRIM(tblOperations[[#This Row],[Team]])</f>
        <v>Facilities Response</v>
      </c>
      <c r="T1667" s="4" t="str">
        <f>_xlfn.XLOOKUP(R1667,tblRegionReference[Region],tblRegionReference[Area],"Not Found")</f>
        <v>Central</v>
      </c>
      <c r="U1667" s="4" t="str">
        <f>IF(tblOperations[[#This Row],[Completion_Rate]]&gt;=_xlfn.XLOOKUP("Completion Rate",tblKPITargets[KPI_Name],tblKPITargets[Target_Value]),"Met","Below Target")</f>
        <v>Below Target</v>
      </c>
      <c r="V1667" t="str">
        <f>IF(tblOperations[[#This Row],[SLA_Compliance]]&gt;=_xlfn.XLOOKUP('04_References'!$A$3,tblKPITargets[KPI_Name],tblKPITargets[Target_Value]),"Met","Below Target")</f>
        <v>Below Target</v>
      </c>
      <c r="W1667" t="str">
        <f>IF(tblOperations[[#This Row],[Quality_Pass_Rate]]&gt;=_xlfn.XLOOKUP('04_References'!$A$4,tblKPITargets[KPI_Name],tblKPITargets[Target_Value]),"Met","Below Target")</f>
        <v>Met</v>
      </c>
      <c r="X1667" t="str">
        <f>IF(tblOperations[[#This Row],[Average_Completion_Days]]&lt;=_xlfn.XLOOKUP('04_References'!$A$7,tblKPITargets[KPI_Name],tblKPITargets[Target_Value]),"Met","Below Target")</f>
        <v>Below Target</v>
      </c>
      <c r="Y1667" t="str">
        <f>IF(tblOperations[[#This Row],[Closing_Backlog]]&lt;=_xlfn.XLOOKUP('04_References'!$A$8,tblKPITargets[KPI_Name],tblKPITargets[Target_Value]),"Met","Below Target")</f>
        <v>Below Target</v>
      </c>
    </row>
    <row r="1668" spans="1:25">
      <c r="A1668" s="6" t="s">
        <v>1698</v>
      </c>
      <c r="B1668" s="7">
        <v>46099</v>
      </c>
      <c r="C1668" s="2" t="s">
        <v>37</v>
      </c>
      <c r="D1668" s="2" t="s">
        <v>23</v>
      </c>
      <c r="E1668" s="2">
        <v>356</v>
      </c>
      <c r="F1668" s="2">
        <v>52</v>
      </c>
      <c r="G1668" s="2">
        <v>408</v>
      </c>
      <c r="H1668" s="2">
        <v>31</v>
      </c>
      <c r="I1668" s="2">
        <v>377</v>
      </c>
      <c r="J1668" s="2">
        <v>0</v>
      </c>
      <c r="K1668" s="2">
        <v>0</v>
      </c>
      <c r="L1668" s="2">
        <v>8</v>
      </c>
      <c r="M1668" s="2">
        <v>0.6</v>
      </c>
      <c r="N1668" s="2">
        <v>0.97199999999999998</v>
      </c>
      <c r="O1668" s="2">
        <v>2.5</v>
      </c>
      <c r="P1668" s="2">
        <v>0.65400000000000003</v>
      </c>
      <c r="Q1668" s="3">
        <v>7.5999999999999998E-2</v>
      </c>
      <c r="R1668" s="4" t="str">
        <f>TRIM(tblOperations[[#This Row],[Region]])</f>
        <v>Midlands</v>
      </c>
      <c r="S1668" s="4" t="str">
        <f>TRIM(tblOperations[[#This Row],[Team]])</f>
        <v>Estates Support</v>
      </c>
      <c r="T1668" s="4" t="str">
        <f>_xlfn.XLOOKUP(R1668,tblRegionReference[Region],tblRegionReference[Area],"Not Found")</f>
        <v>Central</v>
      </c>
      <c r="U1668" s="4" t="str">
        <f>IF(tblOperations[[#This Row],[Completion_Rate]]&gt;=_xlfn.XLOOKUP("Completion Rate",tblKPITargets[KPI_Name],tblKPITargets[Target_Value]),"Met","Below Target")</f>
        <v>Below Target</v>
      </c>
      <c r="V1668" t="str">
        <f>IF(tblOperations[[#This Row],[SLA_Compliance]]&gt;=_xlfn.XLOOKUP('04_References'!$A$3,tblKPITargets[KPI_Name],tblKPITargets[Target_Value]),"Met","Below Target")</f>
        <v>Below Target</v>
      </c>
      <c r="W1668" t="str">
        <f>IF(tblOperations[[#This Row],[Quality_Pass_Rate]]&gt;=_xlfn.XLOOKUP('04_References'!$A$4,tblKPITargets[KPI_Name],tblKPITargets[Target_Value]),"Met","Below Target")</f>
        <v>Met</v>
      </c>
      <c r="X1668" t="str">
        <f>IF(tblOperations[[#This Row],[Average_Completion_Days]]&lt;=_xlfn.XLOOKUP('04_References'!$A$7,tblKPITargets[KPI_Name],tblKPITargets[Target_Value]),"Met","Below Target")</f>
        <v>Below Target</v>
      </c>
      <c r="Y1668" t="str">
        <f>IF(tblOperations[[#This Row],[Closing_Backlog]]&lt;=_xlfn.XLOOKUP('04_References'!$A$8,tblKPITargets[KPI_Name],tblKPITargets[Target_Value]),"Met","Below Target")</f>
        <v>Below Target</v>
      </c>
    </row>
    <row r="1669" spans="1:25">
      <c r="A1669" s="8" t="s">
        <v>1699</v>
      </c>
      <c r="B1669" s="9">
        <v>46099</v>
      </c>
      <c r="C1669" s="4" t="s">
        <v>37</v>
      </c>
      <c r="D1669" s="4" t="s">
        <v>25</v>
      </c>
      <c r="E1669" s="4">
        <v>0</v>
      </c>
      <c r="F1669" s="4">
        <v>31</v>
      </c>
      <c r="G1669" s="4">
        <v>31</v>
      </c>
      <c r="H1669" s="4">
        <v>31</v>
      </c>
      <c r="I1669" s="4">
        <v>0</v>
      </c>
      <c r="J1669" s="4">
        <v>1</v>
      </c>
      <c r="K1669" s="4">
        <v>0</v>
      </c>
      <c r="L1669" s="4">
        <v>1.1000000000000001</v>
      </c>
      <c r="M1669" s="4">
        <v>0.94</v>
      </c>
      <c r="N1669" s="4">
        <v>0.96899999999999997</v>
      </c>
      <c r="O1669" s="4">
        <v>4.5999999999999996</v>
      </c>
      <c r="P1669" s="4">
        <v>0.70499999999999996</v>
      </c>
      <c r="Q1669" s="5">
        <v>1</v>
      </c>
      <c r="R1669" s="4" t="str">
        <f>TRIM(tblOperations[[#This Row],[Region]])</f>
        <v>Midlands</v>
      </c>
      <c r="S1669" s="4" t="str">
        <f>TRIM(tblOperations[[#This Row],[Team]])</f>
        <v>Workplace Projects</v>
      </c>
      <c r="T1669" s="4" t="str">
        <f>_xlfn.XLOOKUP(R1669,tblRegionReference[Region],tblRegionReference[Area],"Not Found")</f>
        <v>Central</v>
      </c>
      <c r="U1669" s="4" t="str">
        <f>IF(tblOperations[[#This Row],[Completion_Rate]]&gt;=_xlfn.XLOOKUP("Completion Rate",tblKPITargets[KPI_Name],tblKPITargets[Target_Value]),"Met","Below Target")</f>
        <v>Met</v>
      </c>
      <c r="V1669" t="str">
        <f>IF(tblOperations[[#This Row],[SLA_Compliance]]&gt;=_xlfn.XLOOKUP('04_References'!$A$3,tblKPITargets[KPI_Name],tblKPITargets[Target_Value]),"Met","Below Target")</f>
        <v>Met</v>
      </c>
      <c r="W1669" t="str">
        <f>IF(tblOperations[[#This Row],[Quality_Pass_Rate]]&gt;=_xlfn.XLOOKUP('04_References'!$A$4,tblKPITargets[KPI_Name],tblKPITargets[Target_Value]),"Met","Below Target")</f>
        <v>Met</v>
      </c>
      <c r="X1669" t="str">
        <f>IF(tblOperations[[#This Row],[Average_Completion_Days]]&lt;=_xlfn.XLOOKUP('04_References'!$A$7,tblKPITargets[KPI_Name],tblKPITargets[Target_Value]),"Met","Below Target")</f>
        <v>Met</v>
      </c>
      <c r="Y1669" t="str">
        <f>IF(tblOperations[[#This Row],[Closing_Backlog]]&lt;=_xlfn.XLOOKUP('04_References'!$A$8,tblKPITargets[KPI_Name],tblKPITargets[Target_Value]),"Met","Below Target")</f>
        <v>Met</v>
      </c>
    </row>
    <row r="1670" spans="1:25">
      <c r="A1670" s="6" t="s">
        <v>1700</v>
      </c>
      <c r="B1670" s="7">
        <v>46099</v>
      </c>
      <c r="C1670" s="2" t="s">
        <v>43</v>
      </c>
      <c r="D1670" s="2" t="s">
        <v>19</v>
      </c>
      <c r="E1670" s="2">
        <v>924</v>
      </c>
      <c r="F1670" s="2">
        <v>33</v>
      </c>
      <c r="G1670" s="2">
        <v>957</v>
      </c>
      <c r="H1670" s="2">
        <v>23</v>
      </c>
      <c r="I1670" s="2">
        <v>934</v>
      </c>
      <c r="J1670" s="2">
        <v>0</v>
      </c>
      <c r="K1670" s="2">
        <v>0</v>
      </c>
      <c r="L1670" s="2">
        <v>8</v>
      </c>
      <c r="M1670" s="2">
        <v>0.6</v>
      </c>
      <c r="N1670" s="2">
        <v>0.98199999999999998</v>
      </c>
      <c r="O1670" s="2">
        <v>2.5</v>
      </c>
      <c r="P1670" s="2">
        <v>0.68100000000000005</v>
      </c>
      <c r="Q1670" s="3">
        <v>2.4E-2</v>
      </c>
      <c r="R1670" s="4" t="str">
        <f>TRIM(tblOperations[[#This Row],[Region]])</f>
        <v>South West</v>
      </c>
      <c r="S1670" s="4" t="str">
        <f>TRIM(tblOperations[[#This Row],[Team]])</f>
        <v>Workplace Services</v>
      </c>
      <c r="T1670" s="4" t="str">
        <f>_xlfn.XLOOKUP(R1670,tblRegionReference[Region],tblRegionReference[Area],"Not Found")</f>
        <v>South</v>
      </c>
      <c r="U1670" s="4" t="str">
        <f>IF(tblOperations[[#This Row],[Completion_Rate]]&gt;=_xlfn.XLOOKUP("Completion Rate",tblKPITargets[KPI_Name],tblKPITargets[Target_Value]),"Met","Below Target")</f>
        <v>Below Target</v>
      </c>
      <c r="V1670" t="str">
        <f>IF(tblOperations[[#This Row],[SLA_Compliance]]&gt;=_xlfn.XLOOKUP('04_References'!$A$3,tblKPITargets[KPI_Name],tblKPITargets[Target_Value]),"Met","Below Target")</f>
        <v>Below Target</v>
      </c>
      <c r="W1670" t="str">
        <f>IF(tblOperations[[#This Row],[Quality_Pass_Rate]]&gt;=_xlfn.XLOOKUP('04_References'!$A$4,tblKPITargets[KPI_Name],tblKPITargets[Target_Value]),"Met","Below Target")</f>
        <v>Met</v>
      </c>
      <c r="X1670" t="str">
        <f>IF(tblOperations[[#This Row],[Average_Completion_Days]]&lt;=_xlfn.XLOOKUP('04_References'!$A$7,tblKPITargets[KPI_Name],tblKPITargets[Target_Value]),"Met","Below Target")</f>
        <v>Below Target</v>
      </c>
      <c r="Y1670" t="str">
        <f>IF(tblOperations[[#This Row],[Closing_Backlog]]&lt;=_xlfn.XLOOKUP('04_References'!$A$8,tblKPITargets[KPI_Name],tblKPITargets[Target_Value]),"Met","Below Target")</f>
        <v>Below Target</v>
      </c>
    </row>
    <row r="1671" spans="1:25">
      <c r="A1671" s="8" t="s">
        <v>1701</v>
      </c>
      <c r="B1671" s="9">
        <v>46099</v>
      </c>
      <c r="C1671" s="4" t="s">
        <v>43</v>
      </c>
      <c r="D1671" s="4" t="s">
        <v>21</v>
      </c>
      <c r="E1671" s="4">
        <v>0</v>
      </c>
      <c r="F1671" s="4">
        <v>40</v>
      </c>
      <c r="G1671" s="4">
        <v>40</v>
      </c>
      <c r="H1671" s="4">
        <v>40</v>
      </c>
      <c r="I1671" s="4">
        <v>0</v>
      </c>
      <c r="J1671" s="4">
        <v>0</v>
      </c>
      <c r="K1671" s="4">
        <v>0</v>
      </c>
      <c r="L1671" s="4">
        <v>1</v>
      </c>
      <c r="M1671" s="4">
        <v>0.98499999999999999</v>
      </c>
      <c r="N1671" s="4">
        <v>0.98399999999999999</v>
      </c>
      <c r="O1671" s="4">
        <v>4.4000000000000004</v>
      </c>
      <c r="P1671" s="4">
        <v>0.67500000000000004</v>
      </c>
      <c r="Q1671" s="5">
        <v>1</v>
      </c>
      <c r="R1671" s="4" t="str">
        <f>TRIM(tblOperations[[#This Row],[Region]])</f>
        <v>South West</v>
      </c>
      <c r="S1671" s="4" t="str">
        <f>TRIM(tblOperations[[#This Row],[Team]])</f>
        <v>Facilities Response</v>
      </c>
      <c r="T1671" s="4" t="str">
        <f>_xlfn.XLOOKUP(R1671,tblRegionReference[Region],tblRegionReference[Area],"Not Found")</f>
        <v>South</v>
      </c>
      <c r="U1671" s="4" t="str">
        <f>IF(tblOperations[[#This Row],[Completion_Rate]]&gt;=_xlfn.XLOOKUP("Completion Rate",tblKPITargets[KPI_Name],tblKPITargets[Target_Value]),"Met","Below Target")</f>
        <v>Met</v>
      </c>
      <c r="V1671" t="str">
        <f>IF(tblOperations[[#This Row],[SLA_Compliance]]&gt;=_xlfn.XLOOKUP('04_References'!$A$3,tblKPITargets[KPI_Name],tblKPITargets[Target_Value]),"Met","Below Target")</f>
        <v>Met</v>
      </c>
      <c r="W1671" t="str">
        <f>IF(tblOperations[[#This Row],[Quality_Pass_Rate]]&gt;=_xlfn.XLOOKUP('04_References'!$A$4,tblKPITargets[KPI_Name],tblKPITargets[Target_Value]),"Met","Below Target")</f>
        <v>Met</v>
      </c>
      <c r="X1671" t="str">
        <f>IF(tblOperations[[#This Row],[Average_Completion_Days]]&lt;=_xlfn.XLOOKUP('04_References'!$A$7,tblKPITargets[KPI_Name],tblKPITargets[Target_Value]),"Met","Below Target")</f>
        <v>Met</v>
      </c>
      <c r="Y1671" t="str">
        <f>IF(tblOperations[[#This Row],[Closing_Backlog]]&lt;=_xlfn.XLOOKUP('04_References'!$A$8,tblKPITargets[KPI_Name],tblKPITargets[Target_Value]),"Met","Below Target")</f>
        <v>Met</v>
      </c>
    </row>
    <row r="1672" spans="1:25">
      <c r="A1672" s="6" t="s">
        <v>1702</v>
      </c>
      <c r="B1672" s="7">
        <v>46099</v>
      </c>
      <c r="C1672" s="2" t="s">
        <v>43</v>
      </c>
      <c r="D1672" s="2" t="s">
        <v>23</v>
      </c>
      <c r="E1672" s="2">
        <v>0</v>
      </c>
      <c r="F1672" s="2">
        <v>39</v>
      </c>
      <c r="G1672" s="2">
        <v>39</v>
      </c>
      <c r="H1672" s="2">
        <v>39</v>
      </c>
      <c r="I1672" s="2">
        <v>0</v>
      </c>
      <c r="J1672" s="2">
        <v>0</v>
      </c>
      <c r="K1672" s="2">
        <v>0</v>
      </c>
      <c r="L1672" s="2">
        <v>1.2</v>
      </c>
      <c r="M1672" s="2">
        <v>0.99399999999999999</v>
      </c>
      <c r="N1672" s="2">
        <v>0.98099999999999998</v>
      </c>
      <c r="O1672" s="2">
        <v>4.3</v>
      </c>
      <c r="P1672" s="2">
        <v>0.83499999999999996</v>
      </c>
      <c r="Q1672" s="3">
        <v>1</v>
      </c>
      <c r="R1672" s="4" t="str">
        <f>TRIM(tblOperations[[#This Row],[Region]])</f>
        <v>South West</v>
      </c>
      <c r="S1672" s="4" t="str">
        <f>TRIM(tblOperations[[#This Row],[Team]])</f>
        <v>Estates Support</v>
      </c>
      <c r="T1672" s="4" t="str">
        <f>_xlfn.XLOOKUP(R1672,tblRegionReference[Region],tblRegionReference[Area],"Not Found")</f>
        <v>South</v>
      </c>
      <c r="U1672" s="4" t="str">
        <f>IF(tblOperations[[#This Row],[Completion_Rate]]&gt;=_xlfn.XLOOKUP("Completion Rate",tblKPITargets[KPI_Name],tblKPITargets[Target_Value]),"Met","Below Target")</f>
        <v>Met</v>
      </c>
      <c r="V1672" t="str">
        <f>IF(tblOperations[[#This Row],[SLA_Compliance]]&gt;=_xlfn.XLOOKUP('04_References'!$A$3,tblKPITargets[KPI_Name],tblKPITargets[Target_Value]),"Met","Below Target")</f>
        <v>Met</v>
      </c>
      <c r="W1672" t="str">
        <f>IF(tblOperations[[#This Row],[Quality_Pass_Rate]]&gt;=_xlfn.XLOOKUP('04_References'!$A$4,tblKPITargets[KPI_Name],tblKPITargets[Target_Value]),"Met","Below Target")</f>
        <v>Met</v>
      </c>
      <c r="X1672" t="str">
        <f>IF(tblOperations[[#This Row],[Average_Completion_Days]]&lt;=_xlfn.XLOOKUP('04_References'!$A$7,tblKPITargets[KPI_Name],tblKPITargets[Target_Value]),"Met","Below Target")</f>
        <v>Met</v>
      </c>
      <c r="Y1672" t="str">
        <f>IF(tblOperations[[#This Row],[Closing_Backlog]]&lt;=_xlfn.XLOOKUP('04_References'!$A$8,tblKPITargets[KPI_Name],tblKPITargets[Target_Value]),"Met","Below Target")</f>
        <v>Met</v>
      </c>
    </row>
    <row r="1673" spans="1:25">
      <c r="A1673" s="8" t="s">
        <v>1703</v>
      </c>
      <c r="B1673" s="9">
        <v>46099</v>
      </c>
      <c r="C1673" s="4" t="s">
        <v>43</v>
      </c>
      <c r="D1673" s="4" t="s">
        <v>25</v>
      </c>
      <c r="E1673" s="4">
        <v>0</v>
      </c>
      <c r="F1673" s="4">
        <v>44</v>
      </c>
      <c r="G1673" s="4">
        <v>44</v>
      </c>
      <c r="H1673" s="4">
        <v>44</v>
      </c>
      <c r="I1673" s="4">
        <v>0</v>
      </c>
      <c r="J1673" s="4">
        <v>0</v>
      </c>
      <c r="K1673" s="4">
        <v>0</v>
      </c>
      <c r="L1673" s="4">
        <v>1.7</v>
      </c>
      <c r="M1673" s="4">
        <v>1</v>
      </c>
      <c r="N1673" s="4">
        <v>0.96399999999999997</v>
      </c>
      <c r="O1673" s="4">
        <v>4.8</v>
      </c>
      <c r="P1673" s="4">
        <v>0.66800000000000004</v>
      </c>
      <c r="Q1673" s="5">
        <v>1</v>
      </c>
      <c r="R1673" s="4" t="str">
        <f>TRIM(tblOperations[[#This Row],[Region]])</f>
        <v>South West</v>
      </c>
      <c r="S1673" s="4" t="str">
        <f>TRIM(tblOperations[[#This Row],[Team]])</f>
        <v>Workplace Projects</v>
      </c>
      <c r="T1673" s="4" t="str">
        <f>_xlfn.XLOOKUP(R1673,tblRegionReference[Region],tblRegionReference[Area],"Not Found")</f>
        <v>South</v>
      </c>
      <c r="U1673" s="4" t="str">
        <f>IF(tblOperations[[#This Row],[Completion_Rate]]&gt;=_xlfn.XLOOKUP("Completion Rate",tblKPITargets[KPI_Name],tblKPITargets[Target_Value]),"Met","Below Target")</f>
        <v>Met</v>
      </c>
      <c r="V1673" t="str">
        <f>IF(tblOperations[[#This Row],[SLA_Compliance]]&gt;=_xlfn.XLOOKUP('04_References'!$A$3,tblKPITargets[KPI_Name],tblKPITargets[Target_Value]),"Met","Below Target")</f>
        <v>Met</v>
      </c>
      <c r="W1673" t="str">
        <f>IF(tblOperations[[#This Row],[Quality_Pass_Rate]]&gt;=_xlfn.XLOOKUP('04_References'!$A$4,tblKPITargets[KPI_Name],tblKPITargets[Target_Value]),"Met","Below Target")</f>
        <v>Met</v>
      </c>
      <c r="X1673" t="str">
        <f>IF(tblOperations[[#This Row],[Average_Completion_Days]]&lt;=_xlfn.XLOOKUP('04_References'!$A$7,tblKPITargets[KPI_Name],tblKPITargets[Target_Value]),"Met","Below Target")</f>
        <v>Met</v>
      </c>
      <c r="Y1673" t="str">
        <f>IF(tblOperations[[#This Row],[Closing_Backlog]]&lt;=_xlfn.XLOOKUP('04_References'!$A$8,tblKPITargets[KPI_Name],tblKPITargets[Target_Value]),"Met","Below Target")</f>
        <v>Met</v>
      </c>
    </row>
    <row r="1674" spans="1:25">
      <c r="A1674" s="6" t="s">
        <v>1704</v>
      </c>
      <c r="B1674" s="7">
        <v>46099</v>
      </c>
      <c r="C1674" s="2" t="s">
        <v>48</v>
      </c>
      <c r="D1674" s="2" t="s">
        <v>19</v>
      </c>
      <c r="E1674" s="2">
        <v>26</v>
      </c>
      <c r="F1674" s="2">
        <v>43</v>
      </c>
      <c r="G1674" s="2">
        <v>69</v>
      </c>
      <c r="H1674" s="2">
        <v>48</v>
      </c>
      <c r="I1674" s="2">
        <v>21</v>
      </c>
      <c r="J1674" s="2">
        <v>0</v>
      </c>
      <c r="K1674" s="2">
        <v>0</v>
      </c>
      <c r="L1674" s="2">
        <v>2.9</v>
      </c>
      <c r="M1674" s="2">
        <v>0.85</v>
      </c>
      <c r="N1674" s="2">
        <v>0.98899999999999999</v>
      </c>
      <c r="O1674" s="2">
        <v>3.8</v>
      </c>
      <c r="P1674" s="2">
        <v>0.68500000000000005</v>
      </c>
      <c r="Q1674" s="3">
        <v>0.69599999999999995</v>
      </c>
      <c r="R1674" s="4" t="str">
        <f>TRIM(tblOperations[[#This Row],[Region]])</f>
        <v>South East</v>
      </c>
      <c r="S1674" s="4" t="str">
        <f>TRIM(tblOperations[[#This Row],[Team]])</f>
        <v>Workplace Services</v>
      </c>
      <c r="T1674" s="4" t="str">
        <f>_xlfn.XLOOKUP(R1674,tblRegionReference[Region],tblRegionReference[Area],"Not Found")</f>
        <v>South</v>
      </c>
      <c r="U1674" s="4" t="str">
        <f>IF(tblOperations[[#This Row],[Completion_Rate]]&gt;=_xlfn.XLOOKUP("Completion Rate",tblKPITargets[KPI_Name],tblKPITargets[Target_Value]),"Met","Below Target")</f>
        <v>Below Target</v>
      </c>
      <c r="V1674" t="str">
        <f>IF(tblOperations[[#This Row],[SLA_Compliance]]&gt;=_xlfn.XLOOKUP('04_References'!$A$3,tblKPITargets[KPI_Name],tblKPITargets[Target_Value]),"Met","Below Target")</f>
        <v>Below Target</v>
      </c>
      <c r="W1674" t="str">
        <f>IF(tblOperations[[#This Row],[Quality_Pass_Rate]]&gt;=_xlfn.XLOOKUP('04_References'!$A$4,tblKPITargets[KPI_Name],tblKPITargets[Target_Value]),"Met","Below Target")</f>
        <v>Met</v>
      </c>
      <c r="X1674" t="str">
        <f>IF(tblOperations[[#This Row],[Average_Completion_Days]]&lt;=_xlfn.XLOOKUP('04_References'!$A$7,tblKPITargets[KPI_Name],tblKPITargets[Target_Value]),"Met","Below Target")</f>
        <v>Met</v>
      </c>
      <c r="Y1674" t="str">
        <f>IF(tblOperations[[#This Row],[Closing_Backlog]]&lt;=_xlfn.XLOOKUP('04_References'!$A$8,tblKPITargets[KPI_Name],tblKPITargets[Target_Value]),"Met","Below Target")</f>
        <v>Below Target</v>
      </c>
    </row>
    <row r="1675" spans="1:25">
      <c r="A1675" s="8" t="s">
        <v>1705</v>
      </c>
      <c r="B1675" s="9">
        <v>46099</v>
      </c>
      <c r="C1675" s="4" t="s">
        <v>48</v>
      </c>
      <c r="D1675" s="4" t="s">
        <v>21</v>
      </c>
      <c r="E1675" s="4">
        <v>1565</v>
      </c>
      <c r="F1675" s="4">
        <v>25</v>
      </c>
      <c r="G1675" s="4">
        <v>1590</v>
      </c>
      <c r="H1675" s="4">
        <v>19</v>
      </c>
      <c r="I1675" s="4">
        <v>1571</v>
      </c>
      <c r="J1675" s="4">
        <v>0</v>
      </c>
      <c r="K1675" s="4">
        <v>0</v>
      </c>
      <c r="L1675" s="4">
        <v>8</v>
      </c>
      <c r="M1675" s="4">
        <v>0.6</v>
      </c>
      <c r="N1675" s="4">
        <v>0.98699999999999999</v>
      </c>
      <c r="O1675" s="4">
        <v>2.5</v>
      </c>
      <c r="P1675" s="4">
        <v>0.69599999999999995</v>
      </c>
      <c r="Q1675" s="5">
        <v>1.2E-2</v>
      </c>
      <c r="R1675" s="4" t="str">
        <f>TRIM(tblOperations[[#This Row],[Region]])</f>
        <v>South East</v>
      </c>
      <c r="S1675" s="4" t="str">
        <f>TRIM(tblOperations[[#This Row],[Team]])</f>
        <v>Facilities Response</v>
      </c>
      <c r="T1675" s="4" t="str">
        <f>_xlfn.XLOOKUP(R1675,tblRegionReference[Region],tblRegionReference[Area],"Not Found")</f>
        <v>South</v>
      </c>
      <c r="U1675" s="4" t="str">
        <f>IF(tblOperations[[#This Row],[Completion_Rate]]&gt;=_xlfn.XLOOKUP("Completion Rate",tblKPITargets[KPI_Name],tblKPITargets[Target_Value]),"Met","Below Target")</f>
        <v>Below Target</v>
      </c>
      <c r="V1675" t="str">
        <f>IF(tblOperations[[#This Row],[SLA_Compliance]]&gt;=_xlfn.XLOOKUP('04_References'!$A$3,tblKPITargets[KPI_Name],tblKPITargets[Target_Value]),"Met","Below Target")</f>
        <v>Below Target</v>
      </c>
      <c r="W1675" t="str">
        <f>IF(tblOperations[[#This Row],[Quality_Pass_Rate]]&gt;=_xlfn.XLOOKUP('04_References'!$A$4,tblKPITargets[KPI_Name],tblKPITargets[Target_Value]),"Met","Below Target")</f>
        <v>Met</v>
      </c>
      <c r="X1675" t="str">
        <f>IF(tblOperations[[#This Row],[Average_Completion_Days]]&lt;=_xlfn.XLOOKUP('04_References'!$A$7,tblKPITargets[KPI_Name],tblKPITargets[Target_Value]),"Met","Below Target")</f>
        <v>Below Target</v>
      </c>
      <c r="Y1675" t="str">
        <f>IF(tblOperations[[#This Row],[Closing_Backlog]]&lt;=_xlfn.XLOOKUP('04_References'!$A$8,tblKPITargets[KPI_Name],tblKPITargets[Target_Value]),"Met","Below Target")</f>
        <v>Below Target</v>
      </c>
    </row>
    <row r="1676" spans="1:25">
      <c r="A1676" s="6" t="s">
        <v>1706</v>
      </c>
      <c r="B1676" s="7">
        <v>46099</v>
      </c>
      <c r="C1676" s="2" t="s">
        <v>48</v>
      </c>
      <c r="D1676" s="2" t="s">
        <v>23</v>
      </c>
      <c r="E1676" s="2">
        <v>0</v>
      </c>
      <c r="F1676" s="2">
        <v>40</v>
      </c>
      <c r="G1676" s="2">
        <v>40</v>
      </c>
      <c r="H1676" s="2">
        <v>40</v>
      </c>
      <c r="I1676" s="2">
        <v>0</v>
      </c>
      <c r="J1676" s="2">
        <v>0</v>
      </c>
      <c r="K1676" s="2">
        <v>0</v>
      </c>
      <c r="L1676" s="2">
        <v>1.2</v>
      </c>
      <c r="M1676" s="2">
        <v>0.97799999999999998</v>
      </c>
      <c r="N1676" s="2">
        <v>0.98299999999999998</v>
      </c>
      <c r="O1676" s="2">
        <v>4.5999999999999996</v>
      </c>
      <c r="P1676" s="2">
        <v>0.749</v>
      </c>
      <c r="Q1676" s="3">
        <v>1</v>
      </c>
      <c r="R1676" s="4" t="str">
        <f>TRIM(tblOperations[[#This Row],[Region]])</f>
        <v>South East</v>
      </c>
      <c r="S1676" s="4" t="str">
        <f>TRIM(tblOperations[[#This Row],[Team]])</f>
        <v>Estates Support</v>
      </c>
      <c r="T1676" s="4" t="str">
        <f>_xlfn.XLOOKUP(R1676,tblRegionReference[Region],tblRegionReference[Area],"Not Found")</f>
        <v>South</v>
      </c>
      <c r="U1676" s="4" t="str">
        <f>IF(tblOperations[[#This Row],[Completion_Rate]]&gt;=_xlfn.XLOOKUP("Completion Rate",tblKPITargets[KPI_Name],tblKPITargets[Target_Value]),"Met","Below Target")</f>
        <v>Met</v>
      </c>
      <c r="V1676" t="str">
        <f>IF(tblOperations[[#This Row],[SLA_Compliance]]&gt;=_xlfn.XLOOKUP('04_References'!$A$3,tblKPITargets[KPI_Name],tblKPITargets[Target_Value]),"Met","Below Target")</f>
        <v>Met</v>
      </c>
      <c r="W1676" t="str">
        <f>IF(tblOperations[[#This Row],[Quality_Pass_Rate]]&gt;=_xlfn.XLOOKUP('04_References'!$A$4,tblKPITargets[KPI_Name],tblKPITargets[Target_Value]),"Met","Below Target")</f>
        <v>Met</v>
      </c>
      <c r="X1676" t="str">
        <f>IF(tblOperations[[#This Row],[Average_Completion_Days]]&lt;=_xlfn.XLOOKUP('04_References'!$A$7,tblKPITargets[KPI_Name],tblKPITargets[Target_Value]),"Met","Below Target")</f>
        <v>Met</v>
      </c>
      <c r="Y1676" t="str">
        <f>IF(tblOperations[[#This Row],[Closing_Backlog]]&lt;=_xlfn.XLOOKUP('04_References'!$A$8,tblKPITargets[KPI_Name],tblKPITargets[Target_Value]),"Met","Below Target")</f>
        <v>Met</v>
      </c>
    </row>
    <row r="1677" spans="1:25">
      <c r="A1677" s="8" t="s">
        <v>1707</v>
      </c>
      <c r="B1677" s="9">
        <v>46099</v>
      </c>
      <c r="C1677" s="4" t="s">
        <v>48</v>
      </c>
      <c r="D1677" s="4" t="s">
        <v>25</v>
      </c>
      <c r="E1677" s="4">
        <v>494</v>
      </c>
      <c r="F1677" s="4">
        <v>39</v>
      </c>
      <c r="G1677" s="4">
        <v>533</v>
      </c>
      <c r="H1677" s="4">
        <v>25</v>
      </c>
      <c r="I1677" s="4">
        <v>508</v>
      </c>
      <c r="J1677" s="4">
        <v>0</v>
      </c>
      <c r="K1677" s="4">
        <v>0</v>
      </c>
      <c r="L1677" s="4">
        <v>8</v>
      </c>
      <c r="M1677" s="4">
        <v>0.6</v>
      </c>
      <c r="N1677" s="4">
        <v>1</v>
      </c>
      <c r="O1677" s="4">
        <v>2.5</v>
      </c>
      <c r="P1677" s="4">
        <v>0.67</v>
      </c>
      <c r="Q1677" s="5">
        <v>4.7E-2</v>
      </c>
      <c r="R1677" s="4" t="str">
        <f>TRIM(tblOperations[[#This Row],[Region]])</f>
        <v>South East</v>
      </c>
      <c r="S1677" s="4" t="str">
        <f>TRIM(tblOperations[[#This Row],[Team]])</f>
        <v>Workplace Projects</v>
      </c>
      <c r="T1677" s="4" t="str">
        <f>_xlfn.XLOOKUP(R1677,tblRegionReference[Region],tblRegionReference[Area],"Not Found")</f>
        <v>South</v>
      </c>
      <c r="U1677" s="4" t="str">
        <f>IF(tblOperations[[#This Row],[Completion_Rate]]&gt;=_xlfn.XLOOKUP("Completion Rate",tblKPITargets[KPI_Name],tblKPITargets[Target_Value]),"Met","Below Target")</f>
        <v>Below Target</v>
      </c>
      <c r="V1677" t="str">
        <f>IF(tblOperations[[#This Row],[SLA_Compliance]]&gt;=_xlfn.XLOOKUP('04_References'!$A$3,tblKPITargets[KPI_Name],tblKPITargets[Target_Value]),"Met","Below Target")</f>
        <v>Below Target</v>
      </c>
      <c r="W1677" t="str">
        <f>IF(tblOperations[[#This Row],[Quality_Pass_Rate]]&gt;=_xlfn.XLOOKUP('04_References'!$A$4,tblKPITargets[KPI_Name],tblKPITargets[Target_Value]),"Met","Below Target")</f>
        <v>Met</v>
      </c>
      <c r="X1677" t="str">
        <f>IF(tblOperations[[#This Row],[Average_Completion_Days]]&lt;=_xlfn.XLOOKUP('04_References'!$A$7,tblKPITargets[KPI_Name],tblKPITargets[Target_Value]),"Met","Below Target")</f>
        <v>Below Target</v>
      </c>
      <c r="Y1677" t="str">
        <f>IF(tblOperations[[#This Row],[Closing_Backlog]]&lt;=_xlfn.XLOOKUP('04_References'!$A$8,tblKPITargets[KPI_Name],tblKPITargets[Target_Value]),"Met","Below Target")</f>
        <v>Below Target</v>
      </c>
    </row>
    <row r="1678" spans="1:25">
      <c r="A1678" s="6" t="s">
        <v>1708</v>
      </c>
      <c r="B1678" s="7">
        <v>46099</v>
      </c>
      <c r="C1678" s="2" t="s">
        <v>53</v>
      </c>
      <c r="D1678" s="2" t="s">
        <v>19</v>
      </c>
      <c r="E1678" s="2">
        <v>840</v>
      </c>
      <c r="F1678" s="2">
        <v>50</v>
      </c>
      <c r="G1678" s="2">
        <v>890</v>
      </c>
      <c r="H1678" s="2">
        <v>35</v>
      </c>
      <c r="I1678" s="2">
        <v>855</v>
      </c>
      <c r="J1678" s="2">
        <v>0</v>
      </c>
      <c r="K1678" s="2">
        <v>0</v>
      </c>
      <c r="L1678" s="2">
        <v>8</v>
      </c>
      <c r="M1678" s="2">
        <v>0.6</v>
      </c>
      <c r="N1678" s="2">
        <v>1</v>
      </c>
      <c r="O1678" s="2">
        <v>2.5</v>
      </c>
      <c r="P1678" s="2">
        <v>0.754</v>
      </c>
      <c r="Q1678" s="3">
        <v>3.9E-2</v>
      </c>
      <c r="R1678" s="4" t="str">
        <f>TRIM(tblOperations[[#This Row],[Region]])</f>
        <v>Wales</v>
      </c>
      <c r="S1678" s="4" t="str">
        <f>TRIM(tblOperations[[#This Row],[Team]])</f>
        <v>Workplace Services</v>
      </c>
      <c r="T1678" s="4" t="str">
        <f>_xlfn.XLOOKUP(R1678,tblRegionReference[Region],tblRegionReference[Area],"Not Found")</f>
        <v>Wales</v>
      </c>
      <c r="U1678" s="4" t="str">
        <f>IF(tblOperations[[#This Row],[Completion_Rate]]&gt;=_xlfn.XLOOKUP("Completion Rate",tblKPITargets[KPI_Name],tblKPITargets[Target_Value]),"Met","Below Target")</f>
        <v>Below Target</v>
      </c>
      <c r="V1678" t="str">
        <f>IF(tblOperations[[#This Row],[SLA_Compliance]]&gt;=_xlfn.XLOOKUP('04_References'!$A$3,tblKPITargets[KPI_Name],tblKPITargets[Target_Value]),"Met","Below Target")</f>
        <v>Below Target</v>
      </c>
      <c r="W1678" t="str">
        <f>IF(tblOperations[[#This Row],[Quality_Pass_Rate]]&gt;=_xlfn.XLOOKUP('04_References'!$A$4,tblKPITargets[KPI_Name],tblKPITargets[Target_Value]),"Met","Below Target")</f>
        <v>Met</v>
      </c>
      <c r="X1678" t="str">
        <f>IF(tblOperations[[#This Row],[Average_Completion_Days]]&lt;=_xlfn.XLOOKUP('04_References'!$A$7,tblKPITargets[KPI_Name],tblKPITargets[Target_Value]),"Met","Below Target")</f>
        <v>Below Target</v>
      </c>
      <c r="Y1678" t="str">
        <f>IF(tblOperations[[#This Row],[Closing_Backlog]]&lt;=_xlfn.XLOOKUP('04_References'!$A$8,tblKPITargets[KPI_Name],tblKPITargets[Target_Value]),"Met","Below Target")</f>
        <v>Below Target</v>
      </c>
    </row>
    <row r="1679" spans="1:25">
      <c r="A1679" s="8" t="s">
        <v>1709</v>
      </c>
      <c r="B1679" s="9">
        <v>46099</v>
      </c>
      <c r="C1679" s="4" t="s">
        <v>53</v>
      </c>
      <c r="D1679" s="4" t="s">
        <v>21</v>
      </c>
      <c r="E1679" s="4">
        <v>901</v>
      </c>
      <c r="F1679" s="4">
        <v>38</v>
      </c>
      <c r="G1679" s="4">
        <v>939</v>
      </c>
      <c r="H1679" s="4">
        <v>24</v>
      </c>
      <c r="I1679" s="4">
        <v>915</v>
      </c>
      <c r="J1679" s="4">
        <v>0</v>
      </c>
      <c r="K1679" s="4">
        <v>0</v>
      </c>
      <c r="L1679" s="4">
        <v>8</v>
      </c>
      <c r="M1679" s="4">
        <v>0.6</v>
      </c>
      <c r="N1679" s="4">
        <v>1</v>
      </c>
      <c r="O1679" s="4">
        <v>2.5</v>
      </c>
      <c r="P1679" s="4">
        <v>0.71599999999999997</v>
      </c>
      <c r="Q1679" s="5">
        <v>2.5999999999999999E-2</v>
      </c>
      <c r="R1679" s="4" t="str">
        <f>TRIM(tblOperations[[#This Row],[Region]])</f>
        <v>Wales</v>
      </c>
      <c r="S1679" s="4" t="str">
        <f>TRIM(tblOperations[[#This Row],[Team]])</f>
        <v>Facilities Response</v>
      </c>
      <c r="T1679" s="4" t="str">
        <f>_xlfn.XLOOKUP(R1679,tblRegionReference[Region],tblRegionReference[Area],"Not Found")</f>
        <v>Wales</v>
      </c>
      <c r="U1679" s="4" t="str">
        <f>IF(tblOperations[[#This Row],[Completion_Rate]]&gt;=_xlfn.XLOOKUP("Completion Rate",tblKPITargets[KPI_Name],tblKPITargets[Target_Value]),"Met","Below Target")</f>
        <v>Below Target</v>
      </c>
      <c r="V1679" t="str">
        <f>IF(tblOperations[[#This Row],[SLA_Compliance]]&gt;=_xlfn.XLOOKUP('04_References'!$A$3,tblKPITargets[KPI_Name],tblKPITargets[Target_Value]),"Met","Below Target")</f>
        <v>Below Target</v>
      </c>
      <c r="W1679" t="str">
        <f>IF(tblOperations[[#This Row],[Quality_Pass_Rate]]&gt;=_xlfn.XLOOKUP('04_References'!$A$4,tblKPITargets[KPI_Name],tblKPITargets[Target_Value]),"Met","Below Target")</f>
        <v>Met</v>
      </c>
      <c r="X1679" t="str">
        <f>IF(tblOperations[[#This Row],[Average_Completion_Days]]&lt;=_xlfn.XLOOKUP('04_References'!$A$7,tblKPITargets[KPI_Name],tblKPITargets[Target_Value]),"Met","Below Target")</f>
        <v>Below Target</v>
      </c>
      <c r="Y1679" t="str">
        <f>IF(tblOperations[[#This Row],[Closing_Backlog]]&lt;=_xlfn.XLOOKUP('04_References'!$A$8,tblKPITargets[KPI_Name],tblKPITargets[Target_Value]),"Met","Below Target")</f>
        <v>Below Target</v>
      </c>
    </row>
    <row r="1680" spans="1:25">
      <c r="A1680" s="6" t="s">
        <v>1710</v>
      </c>
      <c r="B1680" s="7">
        <v>46099</v>
      </c>
      <c r="C1680" s="2" t="s">
        <v>53</v>
      </c>
      <c r="D1680" s="2" t="s">
        <v>23</v>
      </c>
      <c r="E1680" s="2">
        <v>644</v>
      </c>
      <c r="F1680" s="2">
        <v>39</v>
      </c>
      <c r="G1680" s="2">
        <v>683</v>
      </c>
      <c r="H1680" s="2">
        <v>24</v>
      </c>
      <c r="I1680" s="2">
        <v>659</v>
      </c>
      <c r="J1680" s="2">
        <v>1</v>
      </c>
      <c r="K1680" s="2">
        <v>1</v>
      </c>
      <c r="L1680" s="2">
        <v>8</v>
      </c>
      <c r="M1680" s="2">
        <v>0.6</v>
      </c>
      <c r="N1680" s="2">
        <v>0.98699999999999999</v>
      </c>
      <c r="O1680" s="2">
        <v>2.5</v>
      </c>
      <c r="P1680" s="2">
        <v>0.79</v>
      </c>
      <c r="Q1680" s="3">
        <v>3.5000000000000003E-2</v>
      </c>
      <c r="R1680" s="4" t="str">
        <f>TRIM(tblOperations[[#This Row],[Region]])</f>
        <v>Wales</v>
      </c>
      <c r="S1680" s="4" t="str">
        <f>TRIM(tblOperations[[#This Row],[Team]])</f>
        <v>Estates Support</v>
      </c>
      <c r="T1680" s="4" t="str">
        <f>_xlfn.XLOOKUP(R1680,tblRegionReference[Region],tblRegionReference[Area],"Not Found")</f>
        <v>Wales</v>
      </c>
      <c r="U1680" s="4" t="str">
        <f>IF(tblOperations[[#This Row],[Completion_Rate]]&gt;=_xlfn.XLOOKUP("Completion Rate",tblKPITargets[KPI_Name],tblKPITargets[Target_Value]),"Met","Below Target")</f>
        <v>Below Target</v>
      </c>
      <c r="V1680" t="str">
        <f>IF(tblOperations[[#This Row],[SLA_Compliance]]&gt;=_xlfn.XLOOKUP('04_References'!$A$3,tblKPITargets[KPI_Name],tblKPITargets[Target_Value]),"Met","Below Target")</f>
        <v>Below Target</v>
      </c>
      <c r="W1680" t="str">
        <f>IF(tblOperations[[#This Row],[Quality_Pass_Rate]]&gt;=_xlfn.XLOOKUP('04_References'!$A$4,tblKPITargets[KPI_Name],tblKPITargets[Target_Value]),"Met","Below Target")</f>
        <v>Met</v>
      </c>
      <c r="X1680" t="str">
        <f>IF(tblOperations[[#This Row],[Average_Completion_Days]]&lt;=_xlfn.XLOOKUP('04_References'!$A$7,tblKPITargets[KPI_Name],tblKPITargets[Target_Value]),"Met","Below Target")</f>
        <v>Below Target</v>
      </c>
      <c r="Y1680" t="str">
        <f>IF(tblOperations[[#This Row],[Closing_Backlog]]&lt;=_xlfn.XLOOKUP('04_References'!$A$8,tblKPITargets[KPI_Name],tblKPITargets[Target_Value]),"Met","Below Target")</f>
        <v>Below Target</v>
      </c>
    </row>
    <row r="1681" spans="1:25">
      <c r="A1681" s="8" t="s">
        <v>1711</v>
      </c>
      <c r="B1681" s="9">
        <v>46099</v>
      </c>
      <c r="C1681" s="4" t="s">
        <v>53</v>
      </c>
      <c r="D1681" s="4" t="s">
        <v>25</v>
      </c>
      <c r="E1681" s="4">
        <v>0</v>
      </c>
      <c r="F1681" s="4">
        <v>41</v>
      </c>
      <c r="G1681" s="4">
        <v>41</v>
      </c>
      <c r="H1681" s="4">
        <v>41</v>
      </c>
      <c r="I1681" s="4">
        <v>0</v>
      </c>
      <c r="J1681" s="4">
        <v>0</v>
      </c>
      <c r="K1681" s="4">
        <v>0</v>
      </c>
      <c r="L1681" s="4">
        <v>1.2</v>
      </c>
      <c r="M1681" s="4">
        <v>0.95</v>
      </c>
      <c r="N1681" s="4">
        <v>0.97</v>
      </c>
      <c r="O1681" s="4">
        <v>4.7</v>
      </c>
      <c r="P1681" s="4">
        <v>0.72699999999999998</v>
      </c>
      <c r="Q1681" s="5">
        <v>1</v>
      </c>
      <c r="R1681" s="4" t="str">
        <f>TRIM(tblOperations[[#This Row],[Region]])</f>
        <v>Wales</v>
      </c>
      <c r="S1681" s="4" t="str">
        <f>TRIM(tblOperations[[#This Row],[Team]])</f>
        <v>Workplace Projects</v>
      </c>
      <c r="T1681" s="4" t="str">
        <f>_xlfn.XLOOKUP(R1681,tblRegionReference[Region],tblRegionReference[Area],"Not Found")</f>
        <v>Wales</v>
      </c>
      <c r="U1681" s="4" t="str">
        <f>IF(tblOperations[[#This Row],[Completion_Rate]]&gt;=_xlfn.XLOOKUP("Completion Rate",tblKPITargets[KPI_Name],tblKPITargets[Target_Value]),"Met","Below Target")</f>
        <v>Met</v>
      </c>
      <c r="V1681" t="str">
        <f>IF(tblOperations[[#This Row],[SLA_Compliance]]&gt;=_xlfn.XLOOKUP('04_References'!$A$3,tblKPITargets[KPI_Name],tblKPITargets[Target_Value]),"Met","Below Target")</f>
        <v>Met</v>
      </c>
      <c r="W1681" t="str">
        <f>IF(tblOperations[[#This Row],[Quality_Pass_Rate]]&gt;=_xlfn.XLOOKUP('04_References'!$A$4,tblKPITargets[KPI_Name],tblKPITargets[Target_Value]),"Met","Below Target")</f>
        <v>Met</v>
      </c>
      <c r="X1681" t="str">
        <f>IF(tblOperations[[#This Row],[Average_Completion_Days]]&lt;=_xlfn.XLOOKUP('04_References'!$A$7,tblKPITargets[KPI_Name],tblKPITargets[Target_Value]),"Met","Below Target")</f>
        <v>Met</v>
      </c>
      <c r="Y1681" t="str">
        <f>IF(tblOperations[[#This Row],[Closing_Backlog]]&lt;=_xlfn.XLOOKUP('04_References'!$A$8,tblKPITargets[KPI_Name],tblKPITargets[Target_Value]),"Met","Below Target")</f>
        <v>Met</v>
      </c>
    </row>
    <row r="1682" spans="1:25">
      <c r="A1682" s="6" t="s">
        <v>1712</v>
      </c>
      <c r="B1682" s="7">
        <v>46100</v>
      </c>
      <c r="C1682" s="2" t="s">
        <v>18</v>
      </c>
      <c r="D1682" s="2" t="s">
        <v>19</v>
      </c>
      <c r="E1682" s="2">
        <v>244</v>
      </c>
      <c r="F1682" s="2">
        <v>39</v>
      </c>
      <c r="G1682" s="2">
        <v>283</v>
      </c>
      <c r="H1682" s="2">
        <v>38</v>
      </c>
      <c r="I1682" s="2">
        <v>245</v>
      </c>
      <c r="J1682" s="2">
        <v>0</v>
      </c>
      <c r="K1682" s="2">
        <v>0</v>
      </c>
      <c r="L1682" s="2">
        <v>8</v>
      </c>
      <c r="M1682" s="2">
        <v>0.6</v>
      </c>
      <c r="N1682" s="2">
        <v>0.97499999999999998</v>
      </c>
      <c r="O1682" s="2">
        <v>2.5</v>
      </c>
      <c r="P1682" s="2">
        <v>0.67400000000000004</v>
      </c>
      <c r="Q1682" s="3">
        <v>0.13400000000000001</v>
      </c>
      <c r="R1682" s="4" t="str">
        <f>TRIM(tblOperations[[#This Row],[Region]])</f>
        <v>Scotland</v>
      </c>
      <c r="S1682" s="4" t="str">
        <f>TRIM(tblOperations[[#This Row],[Team]])</f>
        <v>Workplace Services</v>
      </c>
      <c r="T1682" s="4" t="str">
        <f>_xlfn.XLOOKUP(R1682,tblRegionReference[Region],tblRegionReference[Area],"Not Found")</f>
        <v>North</v>
      </c>
      <c r="U1682" s="4" t="str">
        <f>IF(tblOperations[[#This Row],[Completion_Rate]]&gt;=_xlfn.XLOOKUP("Completion Rate",tblKPITargets[KPI_Name],tblKPITargets[Target_Value]),"Met","Below Target")</f>
        <v>Below Target</v>
      </c>
      <c r="V1682" t="str">
        <f>IF(tblOperations[[#This Row],[SLA_Compliance]]&gt;=_xlfn.XLOOKUP('04_References'!$A$3,tblKPITargets[KPI_Name],tblKPITargets[Target_Value]),"Met","Below Target")</f>
        <v>Below Target</v>
      </c>
      <c r="W1682" t="str">
        <f>IF(tblOperations[[#This Row],[Quality_Pass_Rate]]&gt;=_xlfn.XLOOKUP('04_References'!$A$4,tblKPITargets[KPI_Name],tblKPITargets[Target_Value]),"Met","Below Target")</f>
        <v>Met</v>
      </c>
      <c r="X1682" t="str">
        <f>IF(tblOperations[[#This Row],[Average_Completion_Days]]&lt;=_xlfn.XLOOKUP('04_References'!$A$7,tblKPITargets[KPI_Name],tblKPITargets[Target_Value]),"Met","Below Target")</f>
        <v>Below Target</v>
      </c>
      <c r="Y1682" t="str">
        <f>IF(tblOperations[[#This Row],[Closing_Backlog]]&lt;=_xlfn.XLOOKUP('04_References'!$A$8,tblKPITargets[KPI_Name],tblKPITargets[Target_Value]),"Met","Below Target")</f>
        <v>Below Target</v>
      </c>
    </row>
    <row r="1683" spans="1:25">
      <c r="A1683" s="8" t="s">
        <v>1713</v>
      </c>
      <c r="B1683" s="9">
        <v>46100</v>
      </c>
      <c r="C1683" s="4" t="s">
        <v>18</v>
      </c>
      <c r="D1683" s="4" t="s">
        <v>21</v>
      </c>
      <c r="E1683" s="4">
        <v>22</v>
      </c>
      <c r="F1683" s="4">
        <v>37</v>
      </c>
      <c r="G1683" s="4">
        <v>59</v>
      </c>
      <c r="H1683" s="4">
        <v>46</v>
      </c>
      <c r="I1683" s="4">
        <v>13</v>
      </c>
      <c r="J1683" s="4">
        <v>0</v>
      </c>
      <c r="K1683" s="4">
        <v>0</v>
      </c>
      <c r="L1683" s="4">
        <v>1.5</v>
      </c>
      <c r="M1683" s="4">
        <v>0.92700000000000005</v>
      </c>
      <c r="N1683" s="4">
        <v>0.97399999999999998</v>
      </c>
      <c r="O1683" s="4">
        <v>4.0999999999999996</v>
      </c>
      <c r="P1683" s="4">
        <v>0.68100000000000005</v>
      </c>
      <c r="Q1683" s="5">
        <v>0.78</v>
      </c>
      <c r="R1683" s="4" t="str">
        <f>TRIM(tblOperations[[#This Row],[Region]])</f>
        <v>Scotland</v>
      </c>
      <c r="S1683" s="4" t="str">
        <f>TRIM(tblOperations[[#This Row],[Team]])</f>
        <v>Facilities Response</v>
      </c>
      <c r="T1683" s="4" t="str">
        <f>_xlfn.XLOOKUP(R1683,tblRegionReference[Region],tblRegionReference[Area],"Not Found")</f>
        <v>North</v>
      </c>
      <c r="U1683" s="4" t="str">
        <f>IF(tblOperations[[#This Row],[Completion_Rate]]&gt;=_xlfn.XLOOKUP("Completion Rate",tblKPITargets[KPI_Name],tblKPITargets[Target_Value]),"Met","Below Target")</f>
        <v>Below Target</v>
      </c>
      <c r="V1683" t="str">
        <f>IF(tblOperations[[#This Row],[SLA_Compliance]]&gt;=_xlfn.XLOOKUP('04_References'!$A$3,tblKPITargets[KPI_Name],tblKPITargets[Target_Value]),"Met","Below Target")</f>
        <v>Met</v>
      </c>
      <c r="W1683" t="str">
        <f>IF(tblOperations[[#This Row],[Quality_Pass_Rate]]&gt;=_xlfn.XLOOKUP('04_References'!$A$4,tblKPITargets[KPI_Name],tblKPITargets[Target_Value]),"Met","Below Target")</f>
        <v>Met</v>
      </c>
      <c r="X1683" t="str">
        <f>IF(tblOperations[[#This Row],[Average_Completion_Days]]&lt;=_xlfn.XLOOKUP('04_References'!$A$7,tblKPITargets[KPI_Name],tblKPITargets[Target_Value]),"Met","Below Target")</f>
        <v>Met</v>
      </c>
      <c r="Y1683" t="str">
        <f>IF(tblOperations[[#This Row],[Closing_Backlog]]&lt;=_xlfn.XLOOKUP('04_References'!$A$8,tblKPITargets[KPI_Name],tblKPITargets[Target_Value]),"Met","Below Target")</f>
        <v>Below Target</v>
      </c>
    </row>
    <row r="1684" spans="1:25">
      <c r="A1684" s="6" t="s">
        <v>1714</v>
      </c>
      <c r="B1684" s="7">
        <v>46100</v>
      </c>
      <c r="C1684" s="2" t="s">
        <v>18</v>
      </c>
      <c r="D1684" s="2" t="s">
        <v>23</v>
      </c>
      <c r="E1684" s="2">
        <v>478</v>
      </c>
      <c r="F1684" s="2">
        <v>48</v>
      </c>
      <c r="G1684" s="2">
        <v>526</v>
      </c>
      <c r="H1684" s="2">
        <v>37</v>
      </c>
      <c r="I1684" s="2">
        <v>489</v>
      </c>
      <c r="J1684" s="2">
        <v>0</v>
      </c>
      <c r="K1684" s="2">
        <v>0</v>
      </c>
      <c r="L1684" s="2">
        <v>8</v>
      </c>
      <c r="M1684" s="2">
        <v>0.6</v>
      </c>
      <c r="N1684" s="2">
        <v>0.98399999999999999</v>
      </c>
      <c r="O1684" s="2">
        <v>2.5</v>
      </c>
      <c r="P1684" s="2">
        <v>0.73799999999999999</v>
      </c>
      <c r="Q1684" s="3">
        <v>7.0000000000000007E-2</v>
      </c>
      <c r="R1684" s="4" t="str">
        <f>TRIM(tblOperations[[#This Row],[Region]])</f>
        <v>Scotland</v>
      </c>
      <c r="S1684" s="4" t="str">
        <f>TRIM(tblOperations[[#This Row],[Team]])</f>
        <v>Estates Support</v>
      </c>
      <c r="T1684" s="4" t="str">
        <f>_xlfn.XLOOKUP(R1684,tblRegionReference[Region],tblRegionReference[Area],"Not Found")</f>
        <v>North</v>
      </c>
      <c r="U1684" s="4" t="str">
        <f>IF(tblOperations[[#This Row],[Completion_Rate]]&gt;=_xlfn.XLOOKUP("Completion Rate",tblKPITargets[KPI_Name],tblKPITargets[Target_Value]),"Met","Below Target")</f>
        <v>Below Target</v>
      </c>
      <c r="V1684" t="str">
        <f>IF(tblOperations[[#This Row],[SLA_Compliance]]&gt;=_xlfn.XLOOKUP('04_References'!$A$3,tblKPITargets[KPI_Name],tblKPITargets[Target_Value]),"Met","Below Target")</f>
        <v>Below Target</v>
      </c>
      <c r="W1684" t="str">
        <f>IF(tblOperations[[#This Row],[Quality_Pass_Rate]]&gt;=_xlfn.XLOOKUP('04_References'!$A$4,tblKPITargets[KPI_Name],tblKPITargets[Target_Value]),"Met","Below Target")</f>
        <v>Met</v>
      </c>
      <c r="X1684" t="str">
        <f>IF(tblOperations[[#This Row],[Average_Completion_Days]]&lt;=_xlfn.XLOOKUP('04_References'!$A$7,tblKPITargets[KPI_Name],tblKPITargets[Target_Value]),"Met","Below Target")</f>
        <v>Below Target</v>
      </c>
      <c r="Y1684" t="str">
        <f>IF(tblOperations[[#This Row],[Closing_Backlog]]&lt;=_xlfn.XLOOKUP('04_References'!$A$8,tblKPITargets[KPI_Name],tblKPITargets[Target_Value]),"Met","Below Target")</f>
        <v>Below Target</v>
      </c>
    </row>
    <row r="1685" spans="1:25">
      <c r="A1685" s="8" t="s">
        <v>1715</v>
      </c>
      <c r="B1685" s="9">
        <v>46100</v>
      </c>
      <c r="C1685" s="4" t="s">
        <v>18</v>
      </c>
      <c r="D1685" s="4" t="s">
        <v>25</v>
      </c>
      <c r="E1685" s="4">
        <v>0</v>
      </c>
      <c r="F1685" s="4">
        <v>35</v>
      </c>
      <c r="G1685" s="4">
        <v>35</v>
      </c>
      <c r="H1685" s="4">
        <v>34</v>
      </c>
      <c r="I1685" s="4">
        <v>1</v>
      </c>
      <c r="J1685" s="4">
        <v>0</v>
      </c>
      <c r="K1685" s="4">
        <v>0</v>
      </c>
      <c r="L1685" s="4">
        <v>1.7</v>
      </c>
      <c r="M1685" s="4">
        <v>0.97299999999999998</v>
      </c>
      <c r="N1685" s="4">
        <v>0.97099999999999997</v>
      </c>
      <c r="O1685" s="4">
        <v>4.3</v>
      </c>
      <c r="P1685" s="4">
        <v>0.65900000000000003</v>
      </c>
      <c r="Q1685" s="5">
        <v>0.97099999999999997</v>
      </c>
      <c r="R1685" s="4" t="str">
        <f>TRIM(tblOperations[[#This Row],[Region]])</f>
        <v>Scotland</v>
      </c>
      <c r="S1685" s="4" t="str">
        <f>TRIM(tblOperations[[#This Row],[Team]])</f>
        <v>Workplace Projects</v>
      </c>
      <c r="T1685" s="4" t="str">
        <f>_xlfn.XLOOKUP(R1685,tblRegionReference[Region],tblRegionReference[Area],"Not Found")</f>
        <v>North</v>
      </c>
      <c r="U1685" s="4" t="str">
        <f>IF(tblOperations[[#This Row],[Completion_Rate]]&gt;=_xlfn.XLOOKUP("Completion Rate",tblKPITargets[KPI_Name],tblKPITargets[Target_Value]),"Met","Below Target")</f>
        <v>Met</v>
      </c>
      <c r="V1685" t="str">
        <f>IF(tblOperations[[#This Row],[SLA_Compliance]]&gt;=_xlfn.XLOOKUP('04_References'!$A$3,tblKPITargets[KPI_Name],tblKPITargets[Target_Value]),"Met","Below Target")</f>
        <v>Met</v>
      </c>
      <c r="W1685" t="str">
        <f>IF(tblOperations[[#This Row],[Quality_Pass_Rate]]&gt;=_xlfn.XLOOKUP('04_References'!$A$4,tblKPITargets[KPI_Name],tblKPITargets[Target_Value]),"Met","Below Target")</f>
        <v>Met</v>
      </c>
      <c r="X1685" t="str">
        <f>IF(tblOperations[[#This Row],[Average_Completion_Days]]&lt;=_xlfn.XLOOKUP('04_References'!$A$7,tblKPITargets[KPI_Name],tblKPITargets[Target_Value]),"Met","Below Target")</f>
        <v>Met</v>
      </c>
      <c r="Y1685" t="str">
        <f>IF(tblOperations[[#This Row],[Closing_Backlog]]&lt;=_xlfn.XLOOKUP('04_References'!$A$8,tblKPITargets[KPI_Name],tblKPITargets[Target_Value]),"Met","Below Target")</f>
        <v>Met</v>
      </c>
    </row>
    <row r="1686" spans="1:25">
      <c r="A1686" s="6" t="s">
        <v>1716</v>
      </c>
      <c r="B1686" s="7">
        <v>46100</v>
      </c>
      <c r="C1686" s="2" t="s">
        <v>27</v>
      </c>
      <c r="D1686" s="2" t="s">
        <v>19</v>
      </c>
      <c r="E1686" s="2">
        <v>0</v>
      </c>
      <c r="F1686" s="2">
        <v>32</v>
      </c>
      <c r="G1686" s="2">
        <v>32</v>
      </c>
      <c r="H1686" s="2">
        <v>32</v>
      </c>
      <c r="I1686" s="2">
        <v>0</v>
      </c>
      <c r="J1686" s="2">
        <v>0</v>
      </c>
      <c r="K1686" s="2">
        <v>0</v>
      </c>
      <c r="L1686" s="2">
        <v>1.1000000000000001</v>
      </c>
      <c r="M1686" s="2">
        <v>0.97699999999999998</v>
      </c>
      <c r="N1686" s="2">
        <v>1</v>
      </c>
      <c r="O1686" s="2">
        <v>4.5</v>
      </c>
      <c r="P1686" s="2">
        <v>0.79600000000000004</v>
      </c>
      <c r="Q1686" s="3">
        <v>1</v>
      </c>
      <c r="R1686" s="4" t="str">
        <f>TRIM(tblOperations[[#This Row],[Region]])</f>
        <v>North East</v>
      </c>
      <c r="S1686" s="4" t="str">
        <f>TRIM(tblOperations[[#This Row],[Team]])</f>
        <v>Workplace Services</v>
      </c>
      <c r="T1686" s="4" t="str">
        <f>_xlfn.XLOOKUP(R1686,tblRegionReference[Region],tblRegionReference[Area],"Not Found")</f>
        <v>North</v>
      </c>
      <c r="U1686" s="4" t="str">
        <f>IF(tblOperations[[#This Row],[Completion_Rate]]&gt;=_xlfn.XLOOKUP("Completion Rate",tblKPITargets[KPI_Name],tblKPITargets[Target_Value]),"Met","Below Target")</f>
        <v>Met</v>
      </c>
      <c r="V1686" t="str">
        <f>IF(tblOperations[[#This Row],[SLA_Compliance]]&gt;=_xlfn.XLOOKUP('04_References'!$A$3,tblKPITargets[KPI_Name],tblKPITargets[Target_Value]),"Met","Below Target")</f>
        <v>Met</v>
      </c>
      <c r="W1686" t="str">
        <f>IF(tblOperations[[#This Row],[Quality_Pass_Rate]]&gt;=_xlfn.XLOOKUP('04_References'!$A$4,tblKPITargets[KPI_Name],tblKPITargets[Target_Value]),"Met","Below Target")</f>
        <v>Met</v>
      </c>
      <c r="X1686" t="str">
        <f>IF(tblOperations[[#This Row],[Average_Completion_Days]]&lt;=_xlfn.XLOOKUP('04_References'!$A$7,tblKPITargets[KPI_Name],tblKPITargets[Target_Value]),"Met","Below Target")</f>
        <v>Met</v>
      </c>
      <c r="Y1686" t="str">
        <f>IF(tblOperations[[#This Row],[Closing_Backlog]]&lt;=_xlfn.XLOOKUP('04_References'!$A$8,tblKPITargets[KPI_Name],tblKPITargets[Target_Value]),"Met","Below Target")</f>
        <v>Met</v>
      </c>
    </row>
    <row r="1687" spans="1:25">
      <c r="A1687" s="8" t="s">
        <v>1717</v>
      </c>
      <c r="B1687" s="9">
        <v>46100</v>
      </c>
      <c r="C1687" s="4" t="s">
        <v>27</v>
      </c>
      <c r="D1687" s="4" t="s">
        <v>21</v>
      </c>
      <c r="E1687" s="4">
        <v>0</v>
      </c>
      <c r="F1687" s="4">
        <v>44</v>
      </c>
      <c r="G1687" s="4">
        <v>44</v>
      </c>
      <c r="H1687" s="4">
        <v>44</v>
      </c>
      <c r="I1687" s="4">
        <v>0</v>
      </c>
      <c r="J1687" s="4">
        <v>0</v>
      </c>
      <c r="K1687" s="4">
        <v>0</v>
      </c>
      <c r="L1687" s="4">
        <v>1.3</v>
      </c>
      <c r="M1687" s="4">
        <v>0.94799999999999995</v>
      </c>
      <c r="N1687" s="4">
        <v>0.97199999999999998</v>
      </c>
      <c r="O1687" s="4">
        <v>4.5</v>
      </c>
      <c r="P1687" s="4">
        <v>0.68100000000000005</v>
      </c>
      <c r="Q1687" s="5">
        <v>1</v>
      </c>
      <c r="R1687" s="4" t="str">
        <f>TRIM(tblOperations[[#This Row],[Region]])</f>
        <v>North East</v>
      </c>
      <c r="S1687" s="4" t="str">
        <f>TRIM(tblOperations[[#This Row],[Team]])</f>
        <v>Facilities Response</v>
      </c>
      <c r="T1687" s="4" t="str">
        <f>_xlfn.XLOOKUP(R1687,tblRegionReference[Region],tblRegionReference[Area],"Not Found")</f>
        <v>North</v>
      </c>
      <c r="U1687" s="4" t="str">
        <f>IF(tblOperations[[#This Row],[Completion_Rate]]&gt;=_xlfn.XLOOKUP("Completion Rate",tblKPITargets[KPI_Name],tblKPITargets[Target_Value]),"Met","Below Target")</f>
        <v>Met</v>
      </c>
      <c r="V1687" t="str">
        <f>IF(tblOperations[[#This Row],[SLA_Compliance]]&gt;=_xlfn.XLOOKUP('04_References'!$A$3,tblKPITargets[KPI_Name],tblKPITargets[Target_Value]),"Met","Below Target")</f>
        <v>Met</v>
      </c>
      <c r="W1687" t="str">
        <f>IF(tblOperations[[#This Row],[Quality_Pass_Rate]]&gt;=_xlfn.XLOOKUP('04_References'!$A$4,tblKPITargets[KPI_Name],tblKPITargets[Target_Value]),"Met","Below Target")</f>
        <v>Met</v>
      </c>
      <c r="X1687" t="str">
        <f>IF(tblOperations[[#This Row],[Average_Completion_Days]]&lt;=_xlfn.XLOOKUP('04_References'!$A$7,tblKPITargets[KPI_Name],tblKPITargets[Target_Value]),"Met","Below Target")</f>
        <v>Met</v>
      </c>
      <c r="Y1687" t="str">
        <f>IF(tblOperations[[#This Row],[Closing_Backlog]]&lt;=_xlfn.XLOOKUP('04_References'!$A$8,tblKPITargets[KPI_Name],tblKPITargets[Target_Value]),"Met","Below Target")</f>
        <v>Met</v>
      </c>
    </row>
    <row r="1688" spans="1:25">
      <c r="A1688" s="6" t="s">
        <v>1718</v>
      </c>
      <c r="B1688" s="7">
        <v>46100</v>
      </c>
      <c r="C1688" s="2" t="s">
        <v>27</v>
      </c>
      <c r="D1688" s="2" t="s">
        <v>23</v>
      </c>
      <c r="E1688" s="2">
        <v>1082</v>
      </c>
      <c r="F1688" s="2">
        <v>39</v>
      </c>
      <c r="G1688" s="2">
        <v>1121</v>
      </c>
      <c r="H1688" s="2">
        <v>26</v>
      </c>
      <c r="I1688" s="2">
        <v>1095</v>
      </c>
      <c r="J1688" s="2">
        <v>0</v>
      </c>
      <c r="K1688" s="2">
        <v>0</v>
      </c>
      <c r="L1688" s="2">
        <v>8</v>
      </c>
      <c r="M1688" s="2">
        <v>0.6</v>
      </c>
      <c r="N1688" s="2">
        <v>0.97599999999999998</v>
      </c>
      <c r="O1688" s="2">
        <v>2.5</v>
      </c>
      <c r="P1688" s="2">
        <v>0.67200000000000004</v>
      </c>
      <c r="Q1688" s="3">
        <v>2.3E-2</v>
      </c>
      <c r="R1688" s="4" t="str">
        <f>TRIM(tblOperations[[#This Row],[Region]])</f>
        <v>North East</v>
      </c>
      <c r="S1688" s="4" t="str">
        <f>TRIM(tblOperations[[#This Row],[Team]])</f>
        <v>Estates Support</v>
      </c>
      <c r="T1688" s="4" t="str">
        <f>_xlfn.XLOOKUP(R1688,tblRegionReference[Region],tblRegionReference[Area],"Not Found")</f>
        <v>North</v>
      </c>
      <c r="U1688" s="4" t="str">
        <f>IF(tblOperations[[#This Row],[Completion_Rate]]&gt;=_xlfn.XLOOKUP("Completion Rate",tblKPITargets[KPI_Name],tblKPITargets[Target_Value]),"Met","Below Target")</f>
        <v>Below Target</v>
      </c>
      <c r="V1688" t="str">
        <f>IF(tblOperations[[#This Row],[SLA_Compliance]]&gt;=_xlfn.XLOOKUP('04_References'!$A$3,tblKPITargets[KPI_Name],tblKPITargets[Target_Value]),"Met","Below Target")</f>
        <v>Below Target</v>
      </c>
      <c r="W1688" t="str">
        <f>IF(tblOperations[[#This Row],[Quality_Pass_Rate]]&gt;=_xlfn.XLOOKUP('04_References'!$A$4,tblKPITargets[KPI_Name],tblKPITargets[Target_Value]),"Met","Below Target")</f>
        <v>Met</v>
      </c>
      <c r="X1688" t="str">
        <f>IF(tblOperations[[#This Row],[Average_Completion_Days]]&lt;=_xlfn.XLOOKUP('04_References'!$A$7,tblKPITargets[KPI_Name],tblKPITargets[Target_Value]),"Met","Below Target")</f>
        <v>Below Target</v>
      </c>
      <c r="Y1688" t="str">
        <f>IF(tblOperations[[#This Row],[Closing_Backlog]]&lt;=_xlfn.XLOOKUP('04_References'!$A$8,tblKPITargets[KPI_Name],tblKPITargets[Target_Value]),"Met","Below Target")</f>
        <v>Below Target</v>
      </c>
    </row>
    <row r="1689" spans="1:25">
      <c r="A1689" s="8" t="s">
        <v>1719</v>
      </c>
      <c r="B1689" s="9">
        <v>46100</v>
      </c>
      <c r="C1689" s="4" t="s">
        <v>27</v>
      </c>
      <c r="D1689" s="4" t="s">
        <v>25</v>
      </c>
      <c r="E1689" s="4">
        <v>20</v>
      </c>
      <c r="F1689" s="4">
        <v>37</v>
      </c>
      <c r="G1689" s="4">
        <v>57</v>
      </c>
      <c r="H1689" s="4">
        <v>30</v>
      </c>
      <c r="I1689" s="4">
        <v>27</v>
      </c>
      <c r="J1689" s="4">
        <v>0</v>
      </c>
      <c r="K1689" s="4">
        <v>0</v>
      </c>
      <c r="L1689" s="4">
        <v>3.5</v>
      </c>
      <c r="M1689" s="4">
        <v>0.79500000000000004</v>
      </c>
      <c r="N1689" s="4">
        <v>0.98399999999999999</v>
      </c>
      <c r="O1689" s="4">
        <v>3.4</v>
      </c>
      <c r="P1689" s="4">
        <v>0.73199999999999998</v>
      </c>
      <c r="Q1689" s="5">
        <v>0.52600000000000002</v>
      </c>
      <c r="R1689" s="4" t="str">
        <f>TRIM(tblOperations[[#This Row],[Region]])</f>
        <v>North East</v>
      </c>
      <c r="S1689" s="4" t="str">
        <f>TRIM(tblOperations[[#This Row],[Team]])</f>
        <v>Workplace Projects</v>
      </c>
      <c r="T1689" s="4" t="str">
        <f>_xlfn.XLOOKUP(R1689,tblRegionReference[Region],tblRegionReference[Area],"Not Found")</f>
        <v>North</v>
      </c>
      <c r="U1689" s="4" t="str">
        <f>IF(tblOperations[[#This Row],[Completion_Rate]]&gt;=_xlfn.XLOOKUP("Completion Rate",tblKPITargets[KPI_Name],tblKPITargets[Target_Value]),"Met","Below Target")</f>
        <v>Below Target</v>
      </c>
      <c r="V1689" t="str">
        <f>IF(tblOperations[[#This Row],[SLA_Compliance]]&gt;=_xlfn.XLOOKUP('04_References'!$A$3,tblKPITargets[KPI_Name],tblKPITargets[Target_Value]),"Met","Below Target")</f>
        <v>Below Target</v>
      </c>
      <c r="W1689" t="str">
        <f>IF(tblOperations[[#This Row],[Quality_Pass_Rate]]&gt;=_xlfn.XLOOKUP('04_References'!$A$4,tblKPITargets[KPI_Name],tblKPITargets[Target_Value]),"Met","Below Target")</f>
        <v>Met</v>
      </c>
      <c r="X1689" t="str">
        <f>IF(tblOperations[[#This Row],[Average_Completion_Days]]&lt;=_xlfn.XLOOKUP('04_References'!$A$7,tblKPITargets[KPI_Name],tblKPITargets[Target_Value]),"Met","Below Target")</f>
        <v>Below Target</v>
      </c>
      <c r="Y1689" t="str">
        <f>IF(tblOperations[[#This Row],[Closing_Backlog]]&lt;=_xlfn.XLOOKUP('04_References'!$A$8,tblKPITargets[KPI_Name],tblKPITargets[Target_Value]),"Met","Below Target")</f>
        <v>Below Target</v>
      </c>
    </row>
    <row r="1690" spans="1:25">
      <c r="A1690" s="6" t="s">
        <v>1720</v>
      </c>
      <c r="B1690" s="7">
        <v>46100</v>
      </c>
      <c r="C1690" s="2" t="s">
        <v>32</v>
      </c>
      <c r="D1690" s="2" t="s">
        <v>19</v>
      </c>
      <c r="E1690" s="2">
        <v>472</v>
      </c>
      <c r="F1690" s="2">
        <v>32</v>
      </c>
      <c r="G1690" s="2">
        <v>504</v>
      </c>
      <c r="H1690" s="2">
        <v>29</v>
      </c>
      <c r="I1690" s="2">
        <v>475</v>
      </c>
      <c r="J1690" s="2">
        <v>0</v>
      </c>
      <c r="K1690" s="2">
        <v>0</v>
      </c>
      <c r="L1690" s="2">
        <v>8</v>
      </c>
      <c r="M1690" s="2">
        <v>0.6</v>
      </c>
      <c r="N1690" s="2">
        <v>1</v>
      </c>
      <c r="O1690" s="2">
        <v>2.5</v>
      </c>
      <c r="P1690" s="2">
        <v>0.81899999999999995</v>
      </c>
      <c r="Q1690" s="3">
        <v>5.8000000000000003E-2</v>
      </c>
      <c r="R1690" s="4" t="str">
        <f>TRIM(tblOperations[[#This Row],[Region]])</f>
        <v>North West</v>
      </c>
      <c r="S1690" s="4" t="str">
        <f>TRIM(tblOperations[[#This Row],[Team]])</f>
        <v>Workplace Services</v>
      </c>
      <c r="T1690" s="4" t="str">
        <f>_xlfn.XLOOKUP(R1690,tblRegionReference[Region],tblRegionReference[Area],"Not Found")</f>
        <v>North</v>
      </c>
      <c r="U1690" s="4" t="str">
        <f>IF(tblOperations[[#This Row],[Completion_Rate]]&gt;=_xlfn.XLOOKUP("Completion Rate",tblKPITargets[KPI_Name],tblKPITargets[Target_Value]),"Met","Below Target")</f>
        <v>Below Target</v>
      </c>
      <c r="V1690" t="str">
        <f>IF(tblOperations[[#This Row],[SLA_Compliance]]&gt;=_xlfn.XLOOKUP('04_References'!$A$3,tblKPITargets[KPI_Name],tblKPITargets[Target_Value]),"Met","Below Target")</f>
        <v>Below Target</v>
      </c>
      <c r="W1690" t="str">
        <f>IF(tblOperations[[#This Row],[Quality_Pass_Rate]]&gt;=_xlfn.XLOOKUP('04_References'!$A$4,tblKPITargets[KPI_Name],tblKPITargets[Target_Value]),"Met","Below Target")</f>
        <v>Met</v>
      </c>
      <c r="X1690" t="str">
        <f>IF(tblOperations[[#This Row],[Average_Completion_Days]]&lt;=_xlfn.XLOOKUP('04_References'!$A$7,tblKPITargets[KPI_Name],tblKPITargets[Target_Value]),"Met","Below Target")</f>
        <v>Below Target</v>
      </c>
      <c r="Y1690" t="str">
        <f>IF(tblOperations[[#This Row],[Closing_Backlog]]&lt;=_xlfn.XLOOKUP('04_References'!$A$8,tblKPITargets[KPI_Name],tblKPITargets[Target_Value]),"Met","Below Target")</f>
        <v>Below Target</v>
      </c>
    </row>
    <row r="1691" spans="1:25">
      <c r="A1691" s="8" t="s">
        <v>1721</v>
      </c>
      <c r="B1691" s="9">
        <v>46100</v>
      </c>
      <c r="C1691" s="4" t="s">
        <v>32</v>
      </c>
      <c r="D1691" s="4" t="s">
        <v>21</v>
      </c>
      <c r="E1691" s="4">
        <v>1191</v>
      </c>
      <c r="F1691" s="4">
        <v>36</v>
      </c>
      <c r="G1691" s="4">
        <v>1227</v>
      </c>
      <c r="H1691" s="4">
        <v>19</v>
      </c>
      <c r="I1691" s="4">
        <v>1208</v>
      </c>
      <c r="J1691" s="4">
        <v>1</v>
      </c>
      <c r="K1691" s="4">
        <v>0</v>
      </c>
      <c r="L1691" s="4">
        <v>8</v>
      </c>
      <c r="M1691" s="4">
        <v>0.6</v>
      </c>
      <c r="N1691" s="4">
        <v>0.98399999999999999</v>
      </c>
      <c r="O1691" s="4">
        <v>2.5</v>
      </c>
      <c r="P1691" s="4">
        <v>0.73699999999999999</v>
      </c>
      <c r="Q1691" s="5">
        <v>1.4999999999999999E-2</v>
      </c>
      <c r="R1691" s="4" t="str">
        <f>TRIM(tblOperations[[#This Row],[Region]])</f>
        <v>North West</v>
      </c>
      <c r="S1691" s="4" t="str">
        <f>TRIM(tblOperations[[#This Row],[Team]])</f>
        <v>Facilities Response</v>
      </c>
      <c r="T1691" s="4" t="str">
        <f>_xlfn.XLOOKUP(R1691,tblRegionReference[Region],tblRegionReference[Area],"Not Found")</f>
        <v>North</v>
      </c>
      <c r="U1691" s="4" t="str">
        <f>IF(tblOperations[[#This Row],[Completion_Rate]]&gt;=_xlfn.XLOOKUP("Completion Rate",tblKPITargets[KPI_Name],tblKPITargets[Target_Value]),"Met","Below Target")</f>
        <v>Below Target</v>
      </c>
      <c r="V1691" t="str">
        <f>IF(tblOperations[[#This Row],[SLA_Compliance]]&gt;=_xlfn.XLOOKUP('04_References'!$A$3,tblKPITargets[KPI_Name],tblKPITargets[Target_Value]),"Met","Below Target")</f>
        <v>Below Target</v>
      </c>
      <c r="W1691" t="str">
        <f>IF(tblOperations[[#This Row],[Quality_Pass_Rate]]&gt;=_xlfn.XLOOKUP('04_References'!$A$4,tblKPITargets[KPI_Name],tblKPITargets[Target_Value]),"Met","Below Target")</f>
        <v>Met</v>
      </c>
      <c r="X1691" t="str">
        <f>IF(tblOperations[[#This Row],[Average_Completion_Days]]&lt;=_xlfn.XLOOKUP('04_References'!$A$7,tblKPITargets[KPI_Name],tblKPITargets[Target_Value]),"Met","Below Target")</f>
        <v>Below Target</v>
      </c>
      <c r="Y1691" t="str">
        <f>IF(tblOperations[[#This Row],[Closing_Backlog]]&lt;=_xlfn.XLOOKUP('04_References'!$A$8,tblKPITargets[KPI_Name],tblKPITargets[Target_Value]),"Met","Below Target")</f>
        <v>Below Target</v>
      </c>
    </row>
    <row r="1692" spans="1:25">
      <c r="A1692" s="6" t="s">
        <v>1722</v>
      </c>
      <c r="B1692" s="7">
        <v>46100</v>
      </c>
      <c r="C1692" s="2" t="s">
        <v>32</v>
      </c>
      <c r="D1692" s="2" t="s">
        <v>23</v>
      </c>
      <c r="E1692" s="2">
        <v>1313</v>
      </c>
      <c r="F1692" s="2">
        <v>42</v>
      </c>
      <c r="G1692" s="2">
        <v>1355</v>
      </c>
      <c r="H1692" s="2">
        <v>21</v>
      </c>
      <c r="I1692" s="2">
        <v>1334</v>
      </c>
      <c r="J1692" s="2">
        <v>1</v>
      </c>
      <c r="K1692" s="2">
        <v>0</v>
      </c>
      <c r="L1692" s="2">
        <v>8</v>
      </c>
      <c r="M1692" s="2">
        <v>0.6</v>
      </c>
      <c r="N1692" s="2">
        <v>0.95099999999999996</v>
      </c>
      <c r="O1692" s="2">
        <v>2.5</v>
      </c>
      <c r="P1692" s="2">
        <v>0.64500000000000002</v>
      </c>
      <c r="Q1692" s="3">
        <v>1.4999999999999999E-2</v>
      </c>
      <c r="R1692" s="4" t="str">
        <f>TRIM(tblOperations[[#This Row],[Region]])</f>
        <v>North West</v>
      </c>
      <c r="S1692" s="4" t="str">
        <f>TRIM(tblOperations[[#This Row],[Team]])</f>
        <v>Estates Support</v>
      </c>
      <c r="T1692" s="4" t="str">
        <f>_xlfn.XLOOKUP(R1692,tblRegionReference[Region],tblRegionReference[Area],"Not Found")</f>
        <v>North</v>
      </c>
      <c r="U1692" s="4" t="str">
        <f>IF(tblOperations[[#This Row],[Completion_Rate]]&gt;=_xlfn.XLOOKUP("Completion Rate",tblKPITargets[KPI_Name],tblKPITargets[Target_Value]),"Met","Below Target")</f>
        <v>Below Target</v>
      </c>
      <c r="V1692" t="str">
        <f>IF(tblOperations[[#This Row],[SLA_Compliance]]&gt;=_xlfn.XLOOKUP('04_References'!$A$3,tblKPITargets[KPI_Name],tblKPITargets[Target_Value]),"Met","Below Target")</f>
        <v>Below Target</v>
      </c>
      <c r="W1692" t="str">
        <f>IF(tblOperations[[#This Row],[Quality_Pass_Rate]]&gt;=_xlfn.XLOOKUP('04_References'!$A$4,tblKPITargets[KPI_Name],tblKPITargets[Target_Value]),"Met","Below Target")</f>
        <v>Met</v>
      </c>
      <c r="X1692" t="str">
        <f>IF(tblOperations[[#This Row],[Average_Completion_Days]]&lt;=_xlfn.XLOOKUP('04_References'!$A$7,tblKPITargets[KPI_Name],tblKPITargets[Target_Value]),"Met","Below Target")</f>
        <v>Below Target</v>
      </c>
      <c r="Y1692" t="str">
        <f>IF(tblOperations[[#This Row],[Closing_Backlog]]&lt;=_xlfn.XLOOKUP('04_References'!$A$8,tblKPITargets[KPI_Name],tblKPITargets[Target_Value]),"Met","Below Target")</f>
        <v>Below Target</v>
      </c>
    </row>
    <row r="1693" spans="1:25">
      <c r="A1693" s="8" t="s">
        <v>1723</v>
      </c>
      <c r="B1693" s="9">
        <v>46100</v>
      </c>
      <c r="C1693" s="4" t="s">
        <v>32</v>
      </c>
      <c r="D1693" s="4" t="s">
        <v>25</v>
      </c>
      <c r="E1693" s="4">
        <v>0</v>
      </c>
      <c r="F1693" s="4">
        <v>28</v>
      </c>
      <c r="G1693" s="4">
        <v>28</v>
      </c>
      <c r="H1693" s="4">
        <v>28</v>
      </c>
      <c r="I1693" s="4">
        <v>0</v>
      </c>
      <c r="J1693" s="4">
        <v>0</v>
      </c>
      <c r="K1693" s="4">
        <v>0</v>
      </c>
      <c r="L1693" s="4">
        <v>1.8</v>
      </c>
      <c r="M1693" s="4">
        <v>0.94499999999999995</v>
      </c>
      <c r="N1693" s="4">
        <v>0.99</v>
      </c>
      <c r="O1693" s="4">
        <v>4.5</v>
      </c>
      <c r="P1693" s="4">
        <v>0.752</v>
      </c>
      <c r="Q1693" s="5">
        <v>1</v>
      </c>
      <c r="R1693" s="4" t="str">
        <f>TRIM(tblOperations[[#This Row],[Region]])</f>
        <v>North West</v>
      </c>
      <c r="S1693" s="4" t="str">
        <f>TRIM(tblOperations[[#This Row],[Team]])</f>
        <v>Workplace Projects</v>
      </c>
      <c r="T1693" s="4" t="str">
        <f>_xlfn.XLOOKUP(R1693,tblRegionReference[Region],tblRegionReference[Area],"Not Found")</f>
        <v>North</v>
      </c>
      <c r="U1693" s="4" t="str">
        <f>IF(tblOperations[[#This Row],[Completion_Rate]]&gt;=_xlfn.XLOOKUP("Completion Rate",tblKPITargets[KPI_Name],tblKPITargets[Target_Value]),"Met","Below Target")</f>
        <v>Met</v>
      </c>
      <c r="V1693" t="str">
        <f>IF(tblOperations[[#This Row],[SLA_Compliance]]&gt;=_xlfn.XLOOKUP('04_References'!$A$3,tblKPITargets[KPI_Name],tblKPITargets[Target_Value]),"Met","Below Target")</f>
        <v>Met</v>
      </c>
      <c r="W1693" t="str">
        <f>IF(tblOperations[[#This Row],[Quality_Pass_Rate]]&gt;=_xlfn.XLOOKUP('04_References'!$A$4,tblKPITargets[KPI_Name],tblKPITargets[Target_Value]),"Met","Below Target")</f>
        <v>Met</v>
      </c>
      <c r="X1693" t="str">
        <f>IF(tblOperations[[#This Row],[Average_Completion_Days]]&lt;=_xlfn.XLOOKUP('04_References'!$A$7,tblKPITargets[KPI_Name],tblKPITargets[Target_Value]),"Met","Below Target")</f>
        <v>Met</v>
      </c>
      <c r="Y1693" t="str">
        <f>IF(tblOperations[[#This Row],[Closing_Backlog]]&lt;=_xlfn.XLOOKUP('04_References'!$A$8,tblKPITargets[KPI_Name],tblKPITargets[Target_Value]),"Met","Below Target")</f>
        <v>Met</v>
      </c>
    </row>
    <row r="1694" spans="1:25">
      <c r="A1694" s="6" t="s">
        <v>1724</v>
      </c>
      <c r="B1694" s="7">
        <v>46100</v>
      </c>
      <c r="C1694" s="2" t="s">
        <v>37</v>
      </c>
      <c r="D1694" s="2" t="s">
        <v>19</v>
      </c>
      <c r="E1694" s="2">
        <v>25</v>
      </c>
      <c r="F1694" s="2">
        <v>36</v>
      </c>
      <c r="G1694" s="2">
        <v>61</v>
      </c>
      <c r="H1694" s="2">
        <v>44</v>
      </c>
      <c r="I1694" s="2">
        <v>17</v>
      </c>
      <c r="J1694" s="2">
        <v>0</v>
      </c>
      <c r="K1694" s="2">
        <v>0</v>
      </c>
      <c r="L1694" s="2">
        <v>2.6</v>
      </c>
      <c r="M1694" s="2">
        <v>0.83599999999999997</v>
      </c>
      <c r="N1694" s="2">
        <v>0.97099999999999997</v>
      </c>
      <c r="O1694" s="2">
        <v>4.0999999999999996</v>
      </c>
      <c r="P1694" s="2">
        <v>0.747</v>
      </c>
      <c r="Q1694" s="3">
        <v>0.72099999999999997</v>
      </c>
      <c r="R1694" s="4" t="str">
        <f>TRIM(tblOperations[[#This Row],[Region]])</f>
        <v>Midlands</v>
      </c>
      <c r="S1694" s="4" t="str">
        <f>TRIM(tblOperations[[#This Row],[Team]])</f>
        <v>Workplace Services</v>
      </c>
      <c r="T1694" s="4" t="str">
        <f>_xlfn.XLOOKUP(R1694,tblRegionReference[Region],tblRegionReference[Area],"Not Found")</f>
        <v>Central</v>
      </c>
      <c r="U1694" s="4" t="str">
        <f>IF(tblOperations[[#This Row],[Completion_Rate]]&gt;=_xlfn.XLOOKUP("Completion Rate",tblKPITargets[KPI_Name],tblKPITargets[Target_Value]),"Met","Below Target")</f>
        <v>Below Target</v>
      </c>
      <c r="V1694" t="str">
        <f>IF(tblOperations[[#This Row],[SLA_Compliance]]&gt;=_xlfn.XLOOKUP('04_References'!$A$3,tblKPITargets[KPI_Name],tblKPITargets[Target_Value]),"Met","Below Target")</f>
        <v>Below Target</v>
      </c>
      <c r="W1694" t="str">
        <f>IF(tblOperations[[#This Row],[Quality_Pass_Rate]]&gt;=_xlfn.XLOOKUP('04_References'!$A$4,tblKPITargets[KPI_Name],tblKPITargets[Target_Value]),"Met","Below Target")</f>
        <v>Met</v>
      </c>
      <c r="X1694" t="str">
        <f>IF(tblOperations[[#This Row],[Average_Completion_Days]]&lt;=_xlfn.XLOOKUP('04_References'!$A$7,tblKPITargets[KPI_Name],tblKPITargets[Target_Value]),"Met","Below Target")</f>
        <v>Met</v>
      </c>
      <c r="Y1694" t="str">
        <f>IF(tblOperations[[#This Row],[Closing_Backlog]]&lt;=_xlfn.XLOOKUP('04_References'!$A$8,tblKPITargets[KPI_Name],tblKPITargets[Target_Value]),"Met","Below Target")</f>
        <v>Below Target</v>
      </c>
    </row>
    <row r="1695" spans="1:25">
      <c r="A1695" s="8" t="s">
        <v>1725</v>
      </c>
      <c r="B1695" s="9">
        <v>46100</v>
      </c>
      <c r="C1695" s="4" t="s">
        <v>37</v>
      </c>
      <c r="D1695" s="4" t="s">
        <v>21</v>
      </c>
      <c r="E1695" s="4">
        <v>565</v>
      </c>
      <c r="F1695" s="4">
        <v>47</v>
      </c>
      <c r="G1695" s="4">
        <v>612</v>
      </c>
      <c r="H1695" s="4">
        <v>32</v>
      </c>
      <c r="I1695" s="4">
        <v>580</v>
      </c>
      <c r="J1695" s="4">
        <v>0</v>
      </c>
      <c r="K1695" s="4">
        <v>0</v>
      </c>
      <c r="L1695" s="4">
        <v>8</v>
      </c>
      <c r="M1695" s="4">
        <v>0.6</v>
      </c>
      <c r="N1695" s="4">
        <v>0.95</v>
      </c>
      <c r="O1695" s="4">
        <v>2.5</v>
      </c>
      <c r="P1695" s="4">
        <v>0.75600000000000001</v>
      </c>
      <c r="Q1695" s="5">
        <v>5.1999999999999998E-2</v>
      </c>
      <c r="R1695" s="4" t="str">
        <f>TRIM(tblOperations[[#This Row],[Region]])</f>
        <v>Midlands</v>
      </c>
      <c r="S1695" s="4" t="str">
        <f>TRIM(tblOperations[[#This Row],[Team]])</f>
        <v>Facilities Response</v>
      </c>
      <c r="T1695" s="4" t="str">
        <f>_xlfn.XLOOKUP(R1695,tblRegionReference[Region],tblRegionReference[Area],"Not Found")</f>
        <v>Central</v>
      </c>
      <c r="U1695" s="4" t="str">
        <f>IF(tblOperations[[#This Row],[Completion_Rate]]&gt;=_xlfn.XLOOKUP("Completion Rate",tblKPITargets[KPI_Name],tblKPITargets[Target_Value]),"Met","Below Target")</f>
        <v>Below Target</v>
      </c>
      <c r="V1695" t="str">
        <f>IF(tblOperations[[#This Row],[SLA_Compliance]]&gt;=_xlfn.XLOOKUP('04_References'!$A$3,tblKPITargets[KPI_Name],tblKPITargets[Target_Value]),"Met","Below Target")</f>
        <v>Below Target</v>
      </c>
      <c r="W1695" t="str">
        <f>IF(tblOperations[[#This Row],[Quality_Pass_Rate]]&gt;=_xlfn.XLOOKUP('04_References'!$A$4,tblKPITargets[KPI_Name],tblKPITargets[Target_Value]),"Met","Below Target")</f>
        <v>Met</v>
      </c>
      <c r="X1695" t="str">
        <f>IF(tblOperations[[#This Row],[Average_Completion_Days]]&lt;=_xlfn.XLOOKUP('04_References'!$A$7,tblKPITargets[KPI_Name],tblKPITargets[Target_Value]),"Met","Below Target")</f>
        <v>Below Target</v>
      </c>
      <c r="Y1695" t="str">
        <f>IF(tblOperations[[#This Row],[Closing_Backlog]]&lt;=_xlfn.XLOOKUP('04_References'!$A$8,tblKPITargets[KPI_Name],tblKPITargets[Target_Value]),"Met","Below Target")</f>
        <v>Below Target</v>
      </c>
    </row>
    <row r="1696" spans="1:25">
      <c r="A1696" s="6" t="s">
        <v>1726</v>
      </c>
      <c r="B1696" s="7">
        <v>46100</v>
      </c>
      <c r="C1696" s="2" t="s">
        <v>37</v>
      </c>
      <c r="D1696" s="2" t="s">
        <v>23</v>
      </c>
      <c r="E1696" s="2">
        <v>377</v>
      </c>
      <c r="F1696" s="2">
        <v>40</v>
      </c>
      <c r="G1696" s="2">
        <v>417</v>
      </c>
      <c r="H1696" s="2">
        <v>31</v>
      </c>
      <c r="I1696" s="2">
        <v>386</v>
      </c>
      <c r="J1696" s="2">
        <v>0</v>
      </c>
      <c r="K1696" s="2">
        <v>0</v>
      </c>
      <c r="L1696" s="2">
        <v>8</v>
      </c>
      <c r="M1696" s="2">
        <v>0.6</v>
      </c>
      <c r="N1696" s="2">
        <v>0.95399999999999996</v>
      </c>
      <c r="O1696" s="2">
        <v>2.5</v>
      </c>
      <c r="P1696" s="2">
        <v>0.65400000000000003</v>
      </c>
      <c r="Q1696" s="3">
        <v>7.3999999999999996E-2</v>
      </c>
      <c r="R1696" s="4" t="str">
        <f>TRIM(tblOperations[[#This Row],[Region]])</f>
        <v>Midlands</v>
      </c>
      <c r="S1696" s="4" t="str">
        <f>TRIM(tblOperations[[#This Row],[Team]])</f>
        <v>Estates Support</v>
      </c>
      <c r="T1696" s="4" t="str">
        <f>_xlfn.XLOOKUP(R1696,tblRegionReference[Region],tblRegionReference[Area],"Not Found")</f>
        <v>Central</v>
      </c>
      <c r="U1696" s="4" t="str">
        <f>IF(tblOperations[[#This Row],[Completion_Rate]]&gt;=_xlfn.XLOOKUP("Completion Rate",tblKPITargets[KPI_Name],tblKPITargets[Target_Value]),"Met","Below Target")</f>
        <v>Below Target</v>
      </c>
      <c r="V1696" t="str">
        <f>IF(tblOperations[[#This Row],[SLA_Compliance]]&gt;=_xlfn.XLOOKUP('04_References'!$A$3,tblKPITargets[KPI_Name],tblKPITargets[Target_Value]),"Met","Below Target")</f>
        <v>Below Target</v>
      </c>
      <c r="W1696" t="str">
        <f>IF(tblOperations[[#This Row],[Quality_Pass_Rate]]&gt;=_xlfn.XLOOKUP('04_References'!$A$4,tblKPITargets[KPI_Name],tblKPITargets[Target_Value]),"Met","Below Target")</f>
        <v>Met</v>
      </c>
      <c r="X1696" t="str">
        <f>IF(tblOperations[[#This Row],[Average_Completion_Days]]&lt;=_xlfn.XLOOKUP('04_References'!$A$7,tblKPITargets[KPI_Name],tblKPITargets[Target_Value]),"Met","Below Target")</f>
        <v>Below Target</v>
      </c>
      <c r="Y1696" t="str">
        <f>IF(tblOperations[[#This Row],[Closing_Backlog]]&lt;=_xlfn.XLOOKUP('04_References'!$A$8,tblKPITargets[KPI_Name],tblKPITargets[Target_Value]),"Met","Below Target")</f>
        <v>Below Target</v>
      </c>
    </row>
    <row r="1697" spans="1:25">
      <c r="A1697" s="8" t="s">
        <v>1727</v>
      </c>
      <c r="B1697" s="9">
        <v>46100</v>
      </c>
      <c r="C1697" s="4" t="s">
        <v>37</v>
      </c>
      <c r="D1697" s="4" t="s">
        <v>25</v>
      </c>
      <c r="E1697" s="4">
        <v>0</v>
      </c>
      <c r="F1697" s="4">
        <v>21</v>
      </c>
      <c r="G1697" s="4">
        <v>21</v>
      </c>
      <c r="H1697" s="4">
        <v>21</v>
      </c>
      <c r="I1697" s="4">
        <v>0</v>
      </c>
      <c r="J1697" s="4">
        <v>1</v>
      </c>
      <c r="K1697" s="4">
        <v>0</v>
      </c>
      <c r="L1697" s="4">
        <v>2</v>
      </c>
      <c r="M1697" s="4">
        <v>0.92900000000000005</v>
      </c>
      <c r="N1697" s="4">
        <v>1</v>
      </c>
      <c r="O1697" s="4">
        <v>4.5</v>
      </c>
      <c r="P1697" s="4">
        <v>0.70499999999999996</v>
      </c>
      <c r="Q1697" s="5">
        <v>1</v>
      </c>
      <c r="R1697" s="4" t="str">
        <f>TRIM(tblOperations[[#This Row],[Region]])</f>
        <v>Midlands</v>
      </c>
      <c r="S1697" s="4" t="str">
        <f>TRIM(tblOperations[[#This Row],[Team]])</f>
        <v>Workplace Projects</v>
      </c>
      <c r="T1697" s="4" t="str">
        <f>_xlfn.XLOOKUP(R1697,tblRegionReference[Region],tblRegionReference[Area],"Not Found")</f>
        <v>Central</v>
      </c>
      <c r="U1697" s="4" t="str">
        <f>IF(tblOperations[[#This Row],[Completion_Rate]]&gt;=_xlfn.XLOOKUP("Completion Rate",tblKPITargets[KPI_Name],tblKPITargets[Target_Value]),"Met","Below Target")</f>
        <v>Met</v>
      </c>
      <c r="V1697" t="str">
        <f>IF(tblOperations[[#This Row],[SLA_Compliance]]&gt;=_xlfn.XLOOKUP('04_References'!$A$3,tblKPITargets[KPI_Name],tblKPITargets[Target_Value]),"Met","Below Target")</f>
        <v>Met</v>
      </c>
      <c r="W1697" t="str">
        <f>IF(tblOperations[[#This Row],[Quality_Pass_Rate]]&gt;=_xlfn.XLOOKUP('04_References'!$A$4,tblKPITargets[KPI_Name],tblKPITargets[Target_Value]),"Met","Below Target")</f>
        <v>Met</v>
      </c>
      <c r="X1697" t="str">
        <f>IF(tblOperations[[#This Row],[Average_Completion_Days]]&lt;=_xlfn.XLOOKUP('04_References'!$A$7,tblKPITargets[KPI_Name],tblKPITargets[Target_Value]),"Met","Below Target")</f>
        <v>Met</v>
      </c>
      <c r="Y1697" t="str">
        <f>IF(tblOperations[[#This Row],[Closing_Backlog]]&lt;=_xlfn.XLOOKUP('04_References'!$A$8,tblKPITargets[KPI_Name],tblKPITargets[Target_Value]),"Met","Below Target")</f>
        <v>Met</v>
      </c>
    </row>
    <row r="1698" spans="1:25">
      <c r="A1698" s="6" t="s">
        <v>1728</v>
      </c>
      <c r="B1698" s="7">
        <v>46100</v>
      </c>
      <c r="C1698" s="2" t="s">
        <v>43</v>
      </c>
      <c r="D1698" s="2" t="s">
        <v>19</v>
      </c>
      <c r="E1698" s="2">
        <v>934</v>
      </c>
      <c r="F1698" s="2">
        <v>44</v>
      </c>
      <c r="G1698" s="2">
        <v>978</v>
      </c>
      <c r="H1698" s="2">
        <v>24</v>
      </c>
      <c r="I1698" s="2">
        <v>954</v>
      </c>
      <c r="J1698" s="2">
        <v>1</v>
      </c>
      <c r="K1698" s="2">
        <v>0</v>
      </c>
      <c r="L1698" s="2">
        <v>8</v>
      </c>
      <c r="M1698" s="2">
        <v>0.6</v>
      </c>
      <c r="N1698" s="2">
        <v>1</v>
      </c>
      <c r="O1698" s="2">
        <v>2.5</v>
      </c>
      <c r="P1698" s="2">
        <v>0.68100000000000005</v>
      </c>
      <c r="Q1698" s="3">
        <v>2.5000000000000001E-2</v>
      </c>
      <c r="R1698" s="4" t="str">
        <f>TRIM(tblOperations[[#This Row],[Region]])</f>
        <v>South West</v>
      </c>
      <c r="S1698" s="4" t="str">
        <f>TRIM(tblOperations[[#This Row],[Team]])</f>
        <v>Workplace Services</v>
      </c>
      <c r="T1698" s="4" t="str">
        <f>_xlfn.XLOOKUP(R1698,tblRegionReference[Region],tblRegionReference[Area],"Not Found")</f>
        <v>South</v>
      </c>
      <c r="U1698" s="4" t="str">
        <f>IF(tblOperations[[#This Row],[Completion_Rate]]&gt;=_xlfn.XLOOKUP("Completion Rate",tblKPITargets[KPI_Name],tblKPITargets[Target_Value]),"Met","Below Target")</f>
        <v>Below Target</v>
      </c>
      <c r="V1698" t="str">
        <f>IF(tblOperations[[#This Row],[SLA_Compliance]]&gt;=_xlfn.XLOOKUP('04_References'!$A$3,tblKPITargets[KPI_Name],tblKPITargets[Target_Value]),"Met","Below Target")</f>
        <v>Below Target</v>
      </c>
      <c r="W1698" t="str">
        <f>IF(tblOperations[[#This Row],[Quality_Pass_Rate]]&gt;=_xlfn.XLOOKUP('04_References'!$A$4,tblKPITargets[KPI_Name],tblKPITargets[Target_Value]),"Met","Below Target")</f>
        <v>Met</v>
      </c>
      <c r="X1698" t="str">
        <f>IF(tblOperations[[#This Row],[Average_Completion_Days]]&lt;=_xlfn.XLOOKUP('04_References'!$A$7,tblKPITargets[KPI_Name],tblKPITargets[Target_Value]),"Met","Below Target")</f>
        <v>Below Target</v>
      </c>
      <c r="Y1698" t="str">
        <f>IF(tblOperations[[#This Row],[Closing_Backlog]]&lt;=_xlfn.XLOOKUP('04_References'!$A$8,tblKPITargets[KPI_Name],tblKPITargets[Target_Value]),"Met","Below Target")</f>
        <v>Below Target</v>
      </c>
    </row>
    <row r="1699" spans="1:25">
      <c r="A1699" s="8" t="s">
        <v>1729</v>
      </c>
      <c r="B1699" s="9">
        <v>46100</v>
      </c>
      <c r="C1699" s="4" t="s">
        <v>43</v>
      </c>
      <c r="D1699" s="4" t="s">
        <v>21</v>
      </c>
      <c r="E1699" s="4">
        <v>0</v>
      </c>
      <c r="F1699" s="4">
        <v>30</v>
      </c>
      <c r="G1699" s="4">
        <v>30</v>
      </c>
      <c r="H1699" s="4">
        <v>30</v>
      </c>
      <c r="I1699" s="4">
        <v>0</v>
      </c>
      <c r="J1699" s="4">
        <v>0</v>
      </c>
      <c r="K1699" s="4">
        <v>0</v>
      </c>
      <c r="L1699" s="4">
        <v>1.3</v>
      </c>
      <c r="M1699" s="4">
        <v>0.93100000000000005</v>
      </c>
      <c r="N1699" s="4">
        <v>0.96499999999999997</v>
      </c>
      <c r="O1699" s="4">
        <v>4.9000000000000004</v>
      </c>
      <c r="P1699" s="4">
        <v>0.67500000000000004</v>
      </c>
      <c r="Q1699" s="5">
        <v>1</v>
      </c>
      <c r="R1699" s="4" t="str">
        <f>TRIM(tblOperations[[#This Row],[Region]])</f>
        <v>South West</v>
      </c>
      <c r="S1699" s="4" t="str">
        <f>TRIM(tblOperations[[#This Row],[Team]])</f>
        <v>Facilities Response</v>
      </c>
      <c r="T1699" s="4" t="str">
        <f>_xlfn.XLOOKUP(R1699,tblRegionReference[Region],tblRegionReference[Area],"Not Found")</f>
        <v>South</v>
      </c>
      <c r="U1699" s="4" t="str">
        <f>IF(tblOperations[[#This Row],[Completion_Rate]]&gt;=_xlfn.XLOOKUP("Completion Rate",tblKPITargets[KPI_Name],tblKPITargets[Target_Value]),"Met","Below Target")</f>
        <v>Met</v>
      </c>
      <c r="V1699" t="str">
        <f>IF(tblOperations[[#This Row],[SLA_Compliance]]&gt;=_xlfn.XLOOKUP('04_References'!$A$3,tblKPITargets[KPI_Name],tblKPITargets[Target_Value]),"Met","Below Target")</f>
        <v>Met</v>
      </c>
      <c r="W1699" t="str">
        <f>IF(tblOperations[[#This Row],[Quality_Pass_Rate]]&gt;=_xlfn.XLOOKUP('04_References'!$A$4,tblKPITargets[KPI_Name],tblKPITargets[Target_Value]),"Met","Below Target")</f>
        <v>Met</v>
      </c>
      <c r="X1699" t="str">
        <f>IF(tblOperations[[#This Row],[Average_Completion_Days]]&lt;=_xlfn.XLOOKUP('04_References'!$A$7,tblKPITargets[KPI_Name],tblKPITargets[Target_Value]),"Met","Below Target")</f>
        <v>Met</v>
      </c>
      <c r="Y1699" t="str">
        <f>IF(tblOperations[[#This Row],[Closing_Backlog]]&lt;=_xlfn.XLOOKUP('04_References'!$A$8,tblKPITargets[KPI_Name],tblKPITargets[Target_Value]),"Met","Below Target")</f>
        <v>Met</v>
      </c>
    </row>
    <row r="1700" spans="1:25">
      <c r="A1700" s="6" t="s">
        <v>1730</v>
      </c>
      <c r="B1700" s="7">
        <v>46100</v>
      </c>
      <c r="C1700" s="2" t="s">
        <v>43</v>
      </c>
      <c r="D1700" s="2" t="s">
        <v>23</v>
      </c>
      <c r="E1700" s="2">
        <v>0</v>
      </c>
      <c r="F1700" s="2">
        <v>42</v>
      </c>
      <c r="G1700" s="2">
        <v>42</v>
      </c>
      <c r="H1700" s="2">
        <v>42</v>
      </c>
      <c r="I1700" s="2">
        <v>0</v>
      </c>
      <c r="J1700" s="2">
        <v>0</v>
      </c>
      <c r="K1700" s="2">
        <v>0</v>
      </c>
      <c r="L1700" s="2">
        <v>1.5</v>
      </c>
      <c r="M1700" s="2">
        <v>0.97299999999999998</v>
      </c>
      <c r="N1700" s="2">
        <v>0.99099999999999999</v>
      </c>
      <c r="O1700" s="2">
        <v>4.7</v>
      </c>
      <c r="P1700" s="2">
        <v>0.83499999999999996</v>
      </c>
      <c r="Q1700" s="3">
        <v>1</v>
      </c>
      <c r="R1700" s="4" t="str">
        <f>TRIM(tblOperations[[#This Row],[Region]])</f>
        <v>South West</v>
      </c>
      <c r="S1700" s="4" t="str">
        <f>TRIM(tblOperations[[#This Row],[Team]])</f>
        <v>Estates Support</v>
      </c>
      <c r="T1700" s="4" t="str">
        <f>_xlfn.XLOOKUP(R1700,tblRegionReference[Region],tblRegionReference[Area],"Not Found")</f>
        <v>South</v>
      </c>
      <c r="U1700" s="4" t="str">
        <f>IF(tblOperations[[#This Row],[Completion_Rate]]&gt;=_xlfn.XLOOKUP("Completion Rate",tblKPITargets[KPI_Name],tblKPITargets[Target_Value]),"Met","Below Target")</f>
        <v>Met</v>
      </c>
      <c r="V1700" t="str">
        <f>IF(tblOperations[[#This Row],[SLA_Compliance]]&gt;=_xlfn.XLOOKUP('04_References'!$A$3,tblKPITargets[KPI_Name],tblKPITargets[Target_Value]),"Met","Below Target")</f>
        <v>Met</v>
      </c>
      <c r="W1700" t="str">
        <f>IF(tblOperations[[#This Row],[Quality_Pass_Rate]]&gt;=_xlfn.XLOOKUP('04_References'!$A$4,tblKPITargets[KPI_Name],tblKPITargets[Target_Value]),"Met","Below Target")</f>
        <v>Met</v>
      </c>
      <c r="X1700" t="str">
        <f>IF(tblOperations[[#This Row],[Average_Completion_Days]]&lt;=_xlfn.XLOOKUP('04_References'!$A$7,tblKPITargets[KPI_Name],tblKPITargets[Target_Value]),"Met","Below Target")</f>
        <v>Met</v>
      </c>
      <c r="Y1700" t="str">
        <f>IF(tblOperations[[#This Row],[Closing_Backlog]]&lt;=_xlfn.XLOOKUP('04_References'!$A$8,tblKPITargets[KPI_Name],tblKPITargets[Target_Value]),"Met","Below Target")</f>
        <v>Met</v>
      </c>
    </row>
    <row r="1701" spans="1:25">
      <c r="A1701" s="8" t="s">
        <v>1731</v>
      </c>
      <c r="B1701" s="9">
        <v>46100</v>
      </c>
      <c r="C1701" s="4" t="s">
        <v>43</v>
      </c>
      <c r="D1701" s="4" t="s">
        <v>25</v>
      </c>
      <c r="E1701" s="4">
        <v>0</v>
      </c>
      <c r="F1701" s="4">
        <v>23</v>
      </c>
      <c r="G1701" s="4">
        <v>23</v>
      </c>
      <c r="H1701" s="4">
        <v>23</v>
      </c>
      <c r="I1701" s="4">
        <v>0</v>
      </c>
      <c r="J1701" s="4">
        <v>0</v>
      </c>
      <c r="K1701" s="4">
        <v>0</v>
      </c>
      <c r="L1701" s="4">
        <v>1.9</v>
      </c>
      <c r="M1701" s="4">
        <v>0.96299999999999997</v>
      </c>
      <c r="N1701" s="4">
        <v>0.97899999999999998</v>
      </c>
      <c r="O1701" s="4">
        <v>4.4000000000000004</v>
      </c>
      <c r="P1701" s="4">
        <v>0.66800000000000004</v>
      </c>
      <c r="Q1701" s="5">
        <v>1</v>
      </c>
      <c r="R1701" s="4" t="str">
        <f>TRIM(tblOperations[[#This Row],[Region]])</f>
        <v>South West</v>
      </c>
      <c r="S1701" s="4" t="str">
        <f>TRIM(tblOperations[[#This Row],[Team]])</f>
        <v>Workplace Projects</v>
      </c>
      <c r="T1701" s="4" t="str">
        <f>_xlfn.XLOOKUP(R1701,tblRegionReference[Region],tblRegionReference[Area],"Not Found")</f>
        <v>South</v>
      </c>
      <c r="U1701" s="4" t="str">
        <f>IF(tblOperations[[#This Row],[Completion_Rate]]&gt;=_xlfn.XLOOKUP("Completion Rate",tblKPITargets[KPI_Name],tblKPITargets[Target_Value]),"Met","Below Target")</f>
        <v>Met</v>
      </c>
      <c r="V1701" t="str">
        <f>IF(tblOperations[[#This Row],[SLA_Compliance]]&gt;=_xlfn.XLOOKUP('04_References'!$A$3,tblKPITargets[KPI_Name],tblKPITargets[Target_Value]),"Met","Below Target")</f>
        <v>Met</v>
      </c>
      <c r="W1701" t="str">
        <f>IF(tblOperations[[#This Row],[Quality_Pass_Rate]]&gt;=_xlfn.XLOOKUP('04_References'!$A$4,tblKPITargets[KPI_Name],tblKPITargets[Target_Value]),"Met","Below Target")</f>
        <v>Met</v>
      </c>
      <c r="X1701" t="str">
        <f>IF(tblOperations[[#This Row],[Average_Completion_Days]]&lt;=_xlfn.XLOOKUP('04_References'!$A$7,tblKPITargets[KPI_Name],tblKPITargets[Target_Value]),"Met","Below Target")</f>
        <v>Met</v>
      </c>
      <c r="Y1701" t="str">
        <f>IF(tblOperations[[#This Row],[Closing_Backlog]]&lt;=_xlfn.XLOOKUP('04_References'!$A$8,tblKPITargets[KPI_Name],tblKPITargets[Target_Value]),"Met","Below Target")</f>
        <v>Met</v>
      </c>
    </row>
    <row r="1702" spans="1:25">
      <c r="A1702" s="6" t="s">
        <v>1732</v>
      </c>
      <c r="B1702" s="7">
        <v>46100</v>
      </c>
      <c r="C1702" s="2" t="s">
        <v>48</v>
      </c>
      <c r="D1702" s="2" t="s">
        <v>19</v>
      </c>
      <c r="E1702" s="2">
        <v>21</v>
      </c>
      <c r="F1702" s="2">
        <v>29</v>
      </c>
      <c r="G1702" s="2">
        <v>50</v>
      </c>
      <c r="H1702" s="2">
        <v>45</v>
      </c>
      <c r="I1702" s="2">
        <v>5</v>
      </c>
      <c r="J1702" s="2">
        <v>0</v>
      </c>
      <c r="K1702" s="2">
        <v>0</v>
      </c>
      <c r="L1702" s="2">
        <v>2.2000000000000002</v>
      </c>
      <c r="M1702" s="2">
        <v>0.90600000000000003</v>
      </c>
      <c r="N1702" s="2">
        <v>1</v>
      </c>
      <c r="O1702" s="2">
        <v>4.8</v>
      </c>
      <c r="P1702" s="2">
        <v>0.68500000000000005</v>
      </c>
      <c r="Q1702" s="3">
        <v>0.9</v>
      </c>
      <c r="R1702" s="4" t="str">
        <f>TRIM(tblOperations[[#This Row],[Region]])</f>
        <v>South East</v>
      </c>
      <c r="S1702" s="4" t="str">
        <f>TRIM(tblOperations[[#This Row],[Team]])</f>
        <v>Workplace Services</v>
      </c>
      <c r="T1702" s="4" t="str">
        <f>_xlfn.XLOOKUP(R1702,tblRegionReference[Region],tblRegionReference[Area],"Not Found")</f>
        <v>South</v>
      </c>
      <c r="U1702" s="4" t="str">
        <f>IF(tblOperations[[#This Row],[Completion_Rate]]&gt;=_xlfn.XLOOKUP("Completion Rate",tblKPITargets[KPI_Name],tblKPITargets[Target_Value]),"Met","Below Target")</f>
        <v>Below Target</v>
      </c>
      <c r="V1702" t="str">
        <f>IF(tblOperations[[#This Row],[SLA_Compliance]]&gt;=_xlfn.XLOOKUP('04_References'!$A$3,tblKPITargets[KPI_Name],tblKPITargets[Target_Value]),"Met","Below Target")</f>
        <v>Below Target</v>
      </c>
      <c r="W1702" t="str">
        <f>IF(tblOperations[[#This Row],[Quality_Pass_Rate]]&gt;=_xlfn.XLOOKUP('04_References'!$A$4,tblKPITargets[KPI_Name],tblKPITargets[Target_Value]),"Met","Below Target")</f>
        <v>Met</v>
      </c>
      <c r="X1702" t="str">
        <f>IF(tblOperations[[#This Row],[Average_Completion_Days]]&lt;=_xlfn.XLOOKUP('04_References'!$A$7,tblKPITargets[KPI_Name],tblKPITargets[Target_Value]),"Met","Below Target")</f>
        <v>Met</v>
      </c>
      <c r="Y1702" t="str">
        <f>IF(tblOperations[[#This Row],[Closing_Backlog]]&lt;=_xlfn.XLOOKUP('04_References'!$A$8,tblKPITargets[KPI_Name],tblKPITargets[Target_Value]),"Met","Below Target")</f>
        <v>Met</v>
      </c>
    </row>
    <row r="1703" spans="1:25">
      <c r="A1703" s="8" t="s">
        <v>1733</v>
      </c>
      <c r="B1703" s="9">
        <v>46100</v>
      </c>
      <c r="C1703" s="4" t="s">
        <v>48</v>
      </c>
      <c r="D1703" s="4" t="s">
        <v>21</v>
      </c>
      <c r="E1703" s="4">
        <v>1571</v>
      </c>
      <c r="F1703" s="4">
        <v>59</v>
      </c>
      <c r="G1703" s="4">
        <v>1630</v>
      </c>
      <c r="H1703" s="4">
        <v>22</v>
      </c>
      <c r="I1703" s="4">
        <v>1608</v>
      </c>
      <c r="J1703" s="4">
        <v>0</v>
      </c>
      <c r="K1703" s="4">
        <v>0</v>
      </c>
      <c r="L1703" s="4">
        <v>8</v>
      </c>
      <c r="M1703" s="4">
        <v>0.6</v>
      </c>
      <c r="N1703" s="4">
        <v>0.995</v>
      </c>
      <c r="O1703" s="4">
        <v>2.5</v>
      </c>
      <c r="P1703" s="4">
        <v>0.69599999999999995</v>
      </c>
      <c r="Q1703" s="5">
        <v>1.2999999999999999E-2</v>
      </c>
      <c r="R1703" s="4" t="str">
        <f>TRIM(tblOperations[[#This Row],[Region]])</f>
        <v>South East</v>
      </c>
      <c r="S1703" s="4" t="str">
        <f>TRIM(tblOperations[[#This Row],[Team]])</f>
        <v>Facilities Response</v>
      </c>
      <c r="T1703" s="4" t="str">
        <f>_xlfn.XLOOKUP(R1703,tblRegionReference[Region],tblRegionReference[Area],"Not Found")</f>
        <v>South</v>
      </c>
      <c r="U1703" s="4" t="str">
        <f>IF(tblOperations[[#This Row],[Completion_Rate]]&gt;=_xlfn.XLOOKUP("Completion Rate",tblKPITargets[KPI_Name],tblKPITargets[Target_Value]),"Met","Below Target")</f>
        <v>Below Target</v>
      </c>
      <c r="V1703" t="str">
        <f>IF(tblOperations[[#This Row],[SLA_Compliance]]&gt;=_xlfn.XLOOKUP('04_References'!$A$3,tblKPITargets[KPI_Name],tblKPITargets[Target_Value]),"Met","Below Target")</f>
        <v>Below Target</v>
      </c>
      <c r="W1703" t="str">
        <f>IF(tblOperations[[#This Row],[Quality_Pass_Rate]]&gt;=_xlfn.XLOOKUP('04_References'!$A$4,tblKPITargets[KPI_Name],tblKPITargets[Target_Value]),"Met","Below Target")</f>
        <v>Met</v>
      </c>
      <c r="X1703" t="str">
        <f>IF(tblOperations[[#This Row],[Average_Completion_Days]]&lt;=_xlfn.XLOOKUP('04_References'!$A$7,tblKPITargets[KPI_Name],tblKPITargets[Target_Value]),"Met","Below Target")</f>
        <v>Below Target</v>
      </c>
      <c r="Y1703" t="str">
        <f>IF(tblOperations[[#This Row],[Closing_Backlog]]&lt;=_xlfn.XLOOKUP('04_References'!$A$8,tblKPITargets[KPI_Name],tblKPITargets[Target_Value]),"Met","Below Target")</f>
        <v>Below Target</v>
      </c>
    </row>
    <row r="1704" spans="1:25">
      <c r="A1704" s="6" t="s">
        <v>1734</v>
      </c>
      <c r="B1704" s="7">
        <v>46100</v>
      </c>
      <c r="C1704" s="2" t="s">
        <v>48</v>
      </c>
      <c r="D1704" s="2" t="s">
        <v>23</v>
      </c>
      <c r="E1704" s="2">
        <v>0</v>
      </c>
      <c r="F1704" s="2">
        <v>43</v>
      </c>
      <c r="G1704" s="2">
        <v>43</v>
      </c>
      <c r="H1704" s="2">
        <v>43</v>
      </c>
      <c r="I1704" s="2">
        <v>0</v>
      </c>
      <c r="J1704" s="2">
        <v>0</v>
      </c>
      <c r="K1704" s="2">
        <v>0</v>
      </c>
      <c r="L1704" s="2">
        <v>1.3</v>
      </c>
      <c r="M1704" s="2">
        <v>0.98199999999999998</v>
      </c>
      <c r="N1704" s="2">
        <v>0.97699999999999998</v>
      </c>
      <c r="O1704" s="2">
        <v>4.9000000000000004</v>
      </c>
      <c r="P1704" s="2">
        <v>0.749</v>
      </c>
      <c r="Q1704" s="3">
        <v>1</v>
      </c>
      <c r="R1704" s="4" t="str">
        <f>TRIM(tblOperations[[#This Row],[Region]])</f>
        <v>South East</v>
      </c>
      <c r="S1704" s="4" t="str">
        <f>TRIM(tblOperations[[#This Row],[Team]])</f>
        <v>Estates Support</v>
      </c>
      <c r="T1704" s="4" t="str">
        <f>_xlfn.XLOOKUP(R1704,tblRegionReference[Region],tblRegionReference[Area],"Not Found")</f>
        <v>South</v>
      </c>
      <c r="U1704" s="4" t="str">
        <f>IF(tblOperations[[#This Row],[Completion_Rate]]&gt;=_xlfn.XLOOKUP("Completion Rate",tblKPITargets[KPI_Name],tblKPITargets[Target_Value]),"Met","Below Target")</f>
        <v>Met</v>
      </c>
      <c r="V1704" t="str">
        <f>IF(tblOperations[[#This Row],[SLA_Compliance]]&gt;=_xlfn.XLOOKUP('04_References'!$A$3,tblKPITargets[KPI_Name],tblKPITargets[Target_Value]),"Met","Below Target")</f>
        <v>Met</v>
      </c>
      <c r="W1704" t="str">
        <f>IF(tblOperations[[#This Row],[Quality_Pass_Rate]]&gt;=_xlfn.XLOOKUP('04_References'!$A$4,tblKPITargets[KPI_Name],tblKPITargets[Target_Value]),"Met","Below Target")</f>
        <v>Met</v>
      </c>
      <c r="X1704" t="str">
        <f>IF(tblOperations[[#This Row],[Average_Completion_Days]]&lt;=_xlfn.XLOOKUP('04_References'!$A$7,tblKPITargets[KPI_Name],tblKPITargets[Target_Value]),"Met","Below Target")</f>
        <v>Met</v>
      </c>
      <c r="Y1704" t="str">
        <f>IF(tblOperations[[#This Row],[Closing_Backlog]]&lt;=_xlfn.XLOOKUP('04_References'!$A$8,tblKPITargets[KPI_Name],tblKPITargets[Target_Value]),"Met","Below Target")</f>
        <v>Met</v>
      </c>
    </row>
    <row r="1705" spans="1:25">
      <c r="A1705" s="8" t="s">
        <v>1735</v>
      </c>
      <c r="B1705" s="9">
        <v>46100</v>
      </c>
      <c r="C1705" s="4" t="s">
        <v>48</v>
      </c>
      <c r="D1705" s="4" t="s">
        <v>25</v>
      </c>
      <c r="E1705" s="4">
        <v>508</v>
      </c>
      <c r="F1705" s="4">
        <v>29</v>
      </c>
      <c r="G1705" s="4">
        <v>537</v>
      </c>
      <c r="H1705" s="4">
        <v>28</v>
      </c>
      <c r="I1705" s="4">
        <v>509</v>
      </c>
      <c r="J1705" s="4">
        <v>0</v>
      </c>
      <c r="K1705" s="4">
        <v>0</v>
      </c>
      <c r="L1705" s="4">
        <v>8</v>
      </c>
      <c r="M1705" s="4">
        <v>0.6</v>
      </c>
      <c r="N1705" s="4">
        <v>0.98</v>
      </c>
      <c r="O1705" s="4">
        <v>2.5</v>
      </c>
      <c r="P1705" s="4">
        <v>0.67</v>
      </c>
      <c r="Q1705" s="5">
        <v>5.1999999999999998E-2</v>
      </c>
      <c r="R1705" s="4" t="str">
        <f>TRIM(tblOperations[[#This Row],[Region]])</f>
        <v>South East</v>
      </c>
      <c r="S1705" s="4" t="str">
        <f>TRIM(tblOperations[[#This Row],[Team]])</f>
        <v>Workplace Projects</v>
      </c>
      <c r="T1705" s="4" t="str">
        <f>_xlfn.XLOOKUP(R1705,tblRegionReference[Region],tblRegionReference[Area],"Not Found")</f>
        <v>South</v>
      </c>
      <c r="U1705" s="4" t="str">
        <f>IF(tblOperations[[#This Row],[Completion_Rate]]&gt;=_xlfn.XLOOKUP("Completion Rate",tblKPITargets[KPI_Name],tblKPITargets[Target_Value]),"Met","Below Target")</f>
        <v>Below Target</v>
      </c>
      <c r="V1705" t="str">
        <f>IF(tblOperations[[#This Row],[SLA_Compliance]]&gt;=_xlfn.XLOOKUP('04_References'!$A$3,tblKPITargets[KPI_Name],tblKPITargets[Target_Value]),"Met","Below Target")</f>
        <v>Below Target</v>
      </c>
      <c r="W1705" t="str">
        <f>IF(tblOperations[[#This Row],[Quality_Pass_Rate]]&gt;=_xlfn.XLOOKUP('04_References'!$A$4,tblKPITargets[KPI_Name],tblKPITargets[Target_Value]),"Met","Below Target")</f>
        <v>Met</v>
      </c>
      <c r="X1705" t="str">
        <f>IF(tblOperations[[#This Row],[Average_Completion_Days]]&lt;=_xlfn.XLOOKUP('04_References'!$A$7,tblKPITargets[KPI_Name],tblKPITargets[Target_Value]),"Met","Below Target")</f>
        <v>Below Target</v>
      </c>
      <c r="Y1705" t="str">
        <f>IF(tblOperations[[#This Row],[Closing_Backlog]]&lt;=_xlfn.XLOOKUP('04_References'!$A$8,tblKPITargets[KPI_Name],tblKPITargets[Target_Value]),"Met","Below Target")</f>
        <v>Below Target</v>
      </c>
    </row>
    <row r="1706" spans="1:25">
      <c r="A1706" s="6" t="s">
        <v>1736</v>
      </c>
      <c r="B1706" s="7">
        <v>46100</v>
      </c>
      <c r="C1706" s="2" t="s">
        <v>53</v>
      </c>
      <c r="D1706" s="2" t="s">
        <v>19</v>
      </c>
      <c r="E1706" s="2">
        <v>855</v>
      </c>
      <c r="F1706" s="2">
        <v>49</v>
      </c>
      <c r="G1706" s="2">
        <v>904</v>
      </c>
      <c r="H1706" s="2">
        <v>26</v>
      </c>
      <c r="I1706" s="2">
        <v>878</v>
      </c>
      <c r="J1706" s="2">
        <v>0</v>
      </c>
      <c r="K1706" s="2">
        <v>0</v>
      </c>
      <c r="L1706" s="2">
        <v>8</v>
      </c>
      <c r="M1706" s="2">
        <v>0.6</v>
      </c>
      <c r="N1706" s="2">
        <v>0.98299999999999998</v>
      </c>
      <c r="O1706" s="2">
        <v>2.5</v>
      </c>
      <c r="P1706" s="2">
        <v>0.754</v>
      </c>
      <c r="Q1706" s="3">
        <v>2.9000000000000001E-2</v>
      </c>
      <c r="R1706" s="4" t="str">
        <f>TRIM(tblOperations[[#This Row],[Region]])</f>
        <v>Wales</v>
      </c>
      <c r="S1706" s="4" t="str">
        <f>TRIM(tblOperations[[#This Row],[Team]])</f>
        <v>Workplace Services</v>
      </c>
      <c r="T1706" s="4" t="str">
        <f>_xlfn.XLOOKUP(R1706,tblRegionReference[Region],tblRegionReference[Area],"Not Found")</f>
        <v>Wales</v>
      </c>
      <c r="U1706" s="4" t="str">
        <f>IF(tblOperations[[#This Row],[Completion_Rate]]&gt;=_xlfn.XLOOKUP("Completion Rate",tblKPITargets[KPI_Name],tblKPITargets[Target_Value]),"Met","Below Target")</f>
        <v>Below Target</v>
      </c>
      <c r="V1706" t="str">
        <f>IF(tblOperations[[#This Row],[SLA_Compliance]]&gt;=_xlfn.XLOOKUP('04_References'!$A$3,tblKPITargets[KPI_Name],tblKPITargets[Target_Value]),"Met","Below Target")</f>
        <v>Below Target</v>
      </c>
      <c r="W1706" t="str">
        <f>IF(tblOperations[[#This Row],[Quality_Pass_Rate]]&gt;=_xlfn.XLOOKUP('04_References'!$A$4,tblKPITargets[KPI_Name],tblKPITargets[Target_Value]),"Met","Below Target")</f>
        <v>Met</v>
      </c>
      <c r="X1706" t="str">
        <f>IF(tblOperations[[#This Row],[Average_Completion_Days]]&lt;=_xlfn.XLOOKUP('04_References'!$A$7,tblKPITargets[KPI_Name],tblKPITargets[Target_Value]),"Met","Below Target")</f>
        <v>Below Target</v>
      </c>
      <c r="Y1706" t="str">
        <f>IF(tblOperations[[#This Row],[Closing_Backlog]]&lt;=_xlfn.XLOOKUP('04_References'!$A$8,tblKPITargets[KPI_Name],tblKPITargets[Target_Value]),"Met","Below Target")</f>
        <v>Below Target</v>
      </c>
    </row>
    <row r="1707" spans="1:25">
      <c r="A1707" s="8" t="s">
        <v>1737</v>
      </c>
      <c r="B1707" s="9">
        <v>46100</v>
      </c>
      <c r="C1707" s="4" t="s">
        <v>53</v>
      </c>
      <c r="D1707" s="4" t="s">
        <v>21</v>
      </c>
      <c r="E1707" s="4">
        <v>915</v>
      </c>
      <c r="F1707" s="4">
        <v>56</v>
      </c>
      <c r="G1707" s="4">
        <v>971</v>
      </c>
      <c r="H1707" s="4">
        <v>25</v>
      </c>
      <c r="I1707" s="4">
        <v>946</v>
      </c>
      <c r="J1707" s="4">
        <v>0</v>
      </c>
      <c r="K1707" s="4">
        <v>0</v>
      </c>
      <c r="L1707" s="4">
        <v>8</v>
      </c>
      <c r="M1707" s="4">
        <v>0.6</v>
      </c>
      <c r="N1707" s="4">
        <v>0.93799999999999994</v>
      </c>
      <c r="O1707" s="4">
        <v>2.5</v>
      </c>
      <c r="P1707" s="4">
        <v>0.71599999999999997</v>
      </c>
      <c r="Q1707" s="5">
        <v>2.5999999999999999E-2</v>
      </c>
      <c r="R1707" s="4" t="str">
        <f>TRIM(tblOperations[[#This Row],[Region]])</f>
        <v>Wales</v>
      </c>
      <c r="S1707" s="4" t="str">
        <f>TRIM(tblOperations[[#This Row],[Team]])</f>
        <v>Facilities Response</v>
      </c>
      <c r="T1707" s="4" t="str">
        <f>_xlfn.XLOOKUP(R1707,tblRegionReference[Region],tblRegionReference[Area],"Not Found")</f>
        <v>Wales</v>
      </c>
      <c r="U1707" s="4" t="str">
        <f>IF(tblOperations[[#This Row],[Completion_Rate]]&gt;=_xlfn.XLOOKUP("Completion Rate",tblKPITargets[KPI_Name],tblKPITargets[Target_Value]),"Met","Below Target")</f>
        <v>Below Target</v>
      </c>
      <c r="V1707" t="str">
        <f>IF(tblOperations[[#This Row],[SLA_Compliance]]&gt;=_xlfn.XLOOKUP('04_References'!$A$3,tblKPITargets[KPI_Name],tblKPITargets[Target_Value]),"Met","Below Target")</f>
        <v>Below Target</v>
      </c>
      <c r="W1707" t="str">
        <f>IF(tblOperations[[#This Row],[Quality_Pass_Rate]]&gt;=_xlfn.XLOOKUP('04_References'!$A$4,tblKPITargets[KPI_Name],tblKPITargets[Target_Value]),"Met","Below Target")</f>
        <v>Below Target</v>
      </c>
      <c r="X1707" t="str">
        <f>IF(tblOperations[[#This Row],[Average_Completion_Days]]&lt;=_xlfn.XLOOKUP('04_References'!$A$7,tblKPITargets[KPI_Name],tblKPITargets[Target_Value]),"Met","Below Target")</f>
        <v>Below Target</v>
      </c>
      <c r="Y1707" t="str">
        <f>IF(tblOperations[[#This Row],[Closing_Backlog]]&lt;=_xlfn.XLOOKUP('04_References'!$A$8,tblKPITargets[KPI_Name],tblKPITargets[Target_Value]),"Met","Below Target")</f>
        <v>Below Target</v>
      </c>
    </row>
    <row r="1708" spans="1:25">
      <c r="A1708" s="6" t="s">
        <v>1738</v>
      </c>
      <c r="B1708" s="7">
        <v>46100</v>
      </c>
      <c r="C1708" s="2" t="s">
        <v>53</v>
      </c>
      <c r="D1708" s="2" t="s">
        <v>23</v>
      </c>
      <c r="E1708" s="2">
        <v>659</v>
      </c>
      <c r="F1708" s="2">
        <v>29</v>
      </c>
      <c r="G1708" s="2">
        <v>688</v>
      </c>
      <c r="H1708" s="2">
        <v>30</v>
      </c>
      <c r="I1708" s="2">
        <v>658</v>
      </c>
      <c r="J1708" s="2">
        <v>0</v>
      </c>
      <c r="K1708" s="2">
        <v>0</v>
      </c>
      <c r="L1708" s="2">
        <v>8</v>
      </c>
      <c r="M1708" s="2">
        <v>0.6</v>
      </c>
      <c r="N1708" s="2">
        <v>0.98599999999999999</v>
      </c>
      <c r="O1708" s="2">
        <v>2.5</v>
      </c>
      <c r="P1708" s="2">
        <v>0.79</v>
      </c>
      <c r="Q1708" s="3">
        <v>4.3999999999999997E-2</v>
      </c>
      <c r="R1708" s="4" t="str">
        <f>TRIM(tblOperations[[#This Row],[Region]])</f>
        <v>Wales</v>
      </c>
      <c r="S1708" s="4" t="str">
        <f>TRIM(tblOperations[[#This Row],[Team]])</f>
        <v>Estates Support</v>
      </c>
      <c r="T1708" s="4" t="str">
        <f>_xlfn.XLOOKUP(R1708,tblRegionReference[Region],tblRegionReference[Area],"Not Found")</f>
        <v>Wales</v>
      </c>
      <c r="U1708" s="4" t="str">
        <f>IF(tblOperations[[#This Row],[Completion_Rate]]&gt;=_xlfn.XLOOKUP("Completion Rate",tblKPITargets[KPI_Name],tblKPITargets[Target_Value]),"Met","Below Target")</f>
        <v>Below Target</v>
      </c>
      <c r="V1708" t="str">
        <f>IF(tblOperations[[#This Row],[SLA_Compliance]]&gt;=_xlfn.XLOOKUP('04_References'!$A$3,tblKPITargets[KPI_Name],tblKPITargets[Target_Value]),"Met","Below Target")</f>
        <v>Below Target</v>
      </c>
      <c r="W1708" t="str">
        <f>IF(tblOperations[[#This Row],[Quality_Pass_Rate]]&gt;=_xlfn.XLOOKUP('04_References'!$A$4,tblKPITargets[KPI_Name],tblKPITargets[Target_Value]),"Met","Below Target")</f>
        <v>Met</v>
      </c>
      <c r="X1708" t="str">
        <f>IF(tblOperations[[#This Row],[Average_Completion_Days]]&lt;=_xlfn.XLOOKUP('04_References'!$A$7,tblKPITargets[KPI_Name],tblKPITargets[Target_Value]),"Met","Below Target")</f>
        <v>Below Target</v>
      </c>
      <c r="Y1708" t="str">
        <f>IF(tblOperations[[#This Row],[Closing_Backlog]]&lt;=_xlfn.XLOOKUP('04_References'!$A$8,tblKPITargets[KPI_Name],tblKPITargets[Target_Value]),"Met","Below Target")</f>
        <v>Below Target</v>
      </c>
    </row>
    <row r="1709" spans="1:25">
      <c r="A1709" s="8" t="s">
        <v>1739</v>
      </c>
      <c r="B1709" s="9">
        <v>46100</v>
      </c>
      <c r="C1709" s="4" t="s">
        <v>53</v>
      </c>
      <c r="D1709" s="4" t="s">
        <v>25</v>
      </c>
      <c r="E1709" s="4">
        <v>0</v>
      </c>
      <c r="F1709" s="4">
        <v>22</v>
      </c>
      <c r="G1709" s="4">
        <v>22</v>
      </c>
      <c r="H1709" s="4">
        <v>22</v>
      </c>
      <c r="I1709" s="4">
        <v>0</v>
      </c>
      <c r="J1709" s="4">
        <v>0</v>
      </c>
      <c r="K1709" s="4">
        <v>0</v>
      </c>
      <c r="L1709" s="4">
        <v>1.5</v>
      </c>
      <c r="M1709" s="4">
        <v>0.94799999999999995</v>
      </c>
      <c r="N1709" s="4">
        <v>1</v>
      </c>
      <c r="O1709" s="4">
        <v>4.3</v>
      </c>
      <c r="P1709" s="4">
        <v>0.72699999999999998</v>
      </c>
      <c r="Q1709" s="5">
        <v>1</v>
      </c>
      <c r="R1709" s="4" t="str">
        <f>TRIM(tblOperations[[#This Row],[Region]])</f>
        <v>Wales</v>
      </c>
      <c r="S1709" s="4" t="str">
        <f>TRIM(tblOperations[[#This Row],[Team]])</f>
        <v>Workplace Projects</v>
      </c>
      <c r="T1709" s="4" t="str">
        <f>_xlfn.XLOOKUP(R1709,tblRegionReference[Region],tblRegionReference[Area],"Not Found")</f>
        <v>Wales</v>
      </c>
      <c r="U1709" s="4" t="str">
        <f>IF(tblOperations[[#This Row],[Completion_Rate]]&gt;=_xlfn.XLOOKUP("Completion Rate",tblKPITargets[KPI_Name],tblKPITargets[Target_Value]),"Met","Below Target")</f>
        <v>Met</v>
      </c>
      <c r="V1709" t="str">
        <f>IF(tblOperations[[#This Row],[SLA_Compliance]]&gt;=_xlfn.XLOOKUP('04_References'!$A$3,tblKPITargets[KPI_Name],tblKPITargets[Target_Value]),"Met","Below Target")</f>
        <v>Met</v>
      </c>
      <c r="W1709" t="str">
        <f>IF(tblOperations[[#This Row],[Quality_Pass_Rate]]&gt;=_xlfn.XLOOKUP('04_References'!$A$4,tblKPITargets[KPI_Name],tblKPITargets[Target_Value]),"Met","Below Target")</f>
        <v>Met</v>
      </c>
      <c r="X1709" t="str">
        <f>IF(tblOperations[[#This Row],[Average_Completion_Days]]&lt;=_xlfn.XLOOKUP('04_References'!$A$7,tblKPITargets[KPI_Name],tblKPITargets[Target_Value]),"Met","Below Target")</f>
        <v>Met</v>
      </c>
      <c r="Y1709" t="str">
        <f>IF(tblOperations[[#This Row],[Closing_Backlog]]&lt;=_xlfn.XLOOKUP('04_References'!$A$8,tblKPITargets[KPI_Name],tblKPITargets[Target_Value]),"Met","Below Target")</f>
        <v>Met</v>
      </c>
    </row>
    <row r="1710" spans="1:25">
      <c r="A1710" s="6" t="s">
        <v>1740</v>
      </c>
      <c r="B1710" s="7">
        <v>46101</v>
      </c>
      <c r="C1710" s="2" t="s">
        <v>18</v>
      </c>
      <c r="D1710" s="2" t="s">
        <v>19</v>
      </c>
      <c r="E1710" s="2">
        <v>245</v>
      </c>
      <c r="F1710" s="2">
        <v>38</v>
      </c>
      <c r="G1710" s="2">
        <v>283</v>
      </c>
      <c r="H1710" s="2">
        <v>33</v>
      </c>
      <c r="I1710" s="2">
        <v>250</v>
      </c>
      <c r="J1710" s="2">
        <v>1</v>
      </c>
      <c r="K1710" s="2">
        <v>0</v>
      </c>
      <c r="L1710" s="2">
        <v>8</v>
      </c>
      <c r="M1710" s="2">
        <v>0.6</v>
      </c>
      <c r="N1710" s="2">
        <v>0.995</v>
      </c>
      <c r="O1710" s="2">
        <v>2.5</v>
      </c>
      <c r="P1710" s="2">
        <v>0.67400000000000004</v>
      </c>
      <c r="Q1710" s="3">
        <v>0.11700000000000001</v>
      </c>
      <c r="R1710" s="4" t="str">
        <f>TRIM(tblOperations[[#This Row],[Region]])</f>
        <v>Scotland</v>
      </c>
      <c r="S1710" s="4" t="str">
        <f>TRIM(tblOperations[[#This Row],[Team]])</f>
        <v>Workplace Services</v>
      </c>
      <c r="T1710" s="4" t="str">
        <f>_xlfn.XLOOKUP(R1710,tblRegionReference[Region],tblRegionReference[Area],"Not Found")</f>
        <v>North</v>
      </c>
      <c r="U1710" s="4" t="str">
        <f>IF(tblOperations[[#This Row],[Completion_Rate]]&gt;=_xlfn.XLOOKUP("Completion Rate",tblKPITargets[KPI_Name],tblKPITargets[Target_Value]),"Met","Below Target")</f>
        <v>Below Target</v>
      </c>
      <c r="V1710" t="str">
        <f>IF(tblOperations[[#This Row],[SLA_Compliance]]&gt;=_xlfn.XLOOKUP('04_References'!$A$3,tblKPITargets[KPI_Name],tblKPITargets[Target_Value]),"Met","Below Target")</f>
        <v>Below Target</v>
      </c>
      <c r="W1710" t="str">
        <f>IF(tblOperations[[#This Row],[Quality_Pass_Rate]]&gt;=_xlfn.XLOOKUP('04_References'!$A$4,tblKPITargets[KPI_Name],tblKPITargets[Target_Value]),"Met","Below Target")</f>
        <v>Met</v>
      </c>
      <c r="X1710" t="str">
        <f>IF(tblOperations[[#This Row],[Average_Completion_Days]]&lt;=_xlfn.XLOOKUP('04_References'!$A$7,tblKPITargets[KPI_Name],tblKPITargets[Target_Value]),"Met","Below Target")</f>
        <v>Below Target</v>
      </c>
      <c r="Y1710" t="str">
        <f>IF(tblOperations[[#This Row],[Closing_Backlog]]&lt;=_xlfn.XLOOKUP('04_References'!$A$8,tblKPITargets[KPI_Name],tblKPITargets[Target_Value]),"Met","Below Target")</f>
        <v>Below Target</v>
      </c>
    </row>
    <row r="1711" spans="1:25">
      <c r="A1711" s="8" t="s">
        <v>1741</v>
      </c>
      <c r="B1711" s="9">
        <v>46101</v>
      </c>
      <c r="C1711" s="4" t="s">
        <v>18</v>
      </c>
      <c r="D1711" s="4" t="s">
        <v>21</v>
      </c>
      <c r="E1711" s="4">
        <v>13</v>
      </c>
      <c r="F1711" s="4">
        <v>51</v>
      </c>
      <c r="G1711" s="4">
        <v>64</v>
      </c>
      <c r="H1711" s="4">
        <v>57</v>
      </c>
      <c r="I1711" s="4">
        <v>7</v>
      </c>
      <c r="J1711" s="4">
        <v>0</v>
      </c>
      <c r="K1711" s="4">
        <v>0</v>
      </c>
      <c r="L1711" s="4">
        <v>1.7</v>
      </c>
      <c r="M1711" s="4">
        <v>0.92600000000000005</v>
      </c>
      <c r="N1711" s="4">
        <v>0.98799999999999999</v>
      </c>
      <c r="O1711" s="4">
        <v>4.2</v>
      </c>
      <c r="P1711" s="4">
        <v>0.68100000000000005</v>
      </c>
      <c r="Q1711" s="5">
        <v>0.89100000000000001</v>
      </c>
      <c r="R1711" s="4" t="str">
        <f>TRIM(tblOperations[[#This Row],[Region]])</f>
        <v>Scotland</v>
      </c>
      <c r="S1711" s="4" t="str">
        <f>TRIM(tblOperations[[#This Row],[Team]])</f>
        <v>Facilities Response</v>
      </c>
      <c r="T1711" s="4" t="str">
        <f>_xlfn.XLOOKUP(R1711,tblRegionReference[Region],tblRegionReference[Area],"Not Found")</f>
        <v>North</v>
      </c>
      <c r="U1711" s="4" t="str">
        <f>IF(tblOperations[[#This Row],[Completion_Rate]]&gt;=_xlfn.XLOOKUP("Completion Rate",tblKPITargets[KPI_Name],tblKPITargets[Target_Value]),"Met","Below Target")</f>
        <v>Below Target</v>
      </c>
      <c r="V1711" t="str">
        <f>IF(tblOperations[[#This Row],[SLA_Compliance]]&gt;=_xlfn.XLOOKUP('04_References'!$A$3,tblKPITargets[KPI_Name],tblKPITargets[Target_Value]),"Met","Below Target")</f>
        <v>Met</v>
      </c>
      <c r="W1711" t="str">
        <f>IF(tblOperations[[#This Row],[Quality_Pass_Rate]]&gt;=_xlfn.XLOOKUP('04_References'!$A$4,tblKPITargets[KPI_Name],tblKPITargets[Target_Value]),"Met","Below Target")</f>
        <v>Met</v>
      </c>
      <c r="X1711" t="str">
        <f>IF(tblOperations[[#This Row],[Average_Completion_Days]]&lt;=_xlfn.XLOOKUP('04_References'!$A$7,tblKPITargets[KPI_Name],tblKPITargets[Target_Value]),"Met","Below Target")</f>
        <v>Met</v>
      </c>
      <c r="Y1711" t="str">
        <f>IF(tblOperations[[#This Row],[Closing_Backlog]]&lt;=_xlfn.XLOOKUP('04_References'!$A$8,tblKPITargets[KPI_Name],tblKPITargets[Target_Value]),"Met","Below Target")</f>
        <v>Met</v>
      </c>
    </row>
    <row r="1712" spans="1:25">
      <c r="A1712" s="6" t="s">
        <v>1742</v>
      </c>
      <c r="B1712" s="7">
        <v>46101</v>
      </c>
      <c r="C1712" s="2" t="s">
        <v>18</v>
      </c>
      <c r="D1712" s="2" t="s">
        <v>23</v>
      </c>
      <c r="E1712" s="2">
        <v>489</v>
      </c>
      <c r="F1712" s="2">
        <v>44</v>
      </c>
      <c r="G1712" s="2">
        <v>533</v>
      </c>
      <c r="H1712" s="2">
        <v>39</v>
      </c>
      <c r="I1712" s="2">
        <v>494</v>
      </c>
      <c r="J1712" s="2">
        <v>0</v>
      </c>
      <c r="K1712" s="2">
        <v>0</v>
      </c>
      <c r="L1712" s="2">
        <v>8</v>
      </c>
      <c r="M1712" s="2">
        <v>0.6</v>
      </c>
      <c r="N1712" s="2">
        <v>0.99099999999999999</v>
      </c>
      <c r="O1712" s="2">
        <v>2.5</v>
      </c>
      <c r="P1712" s="2">
        <v>0.73799999999999999</v>
      </c>
      <c r="Q1712" s="3">
        <v>7.2999999999999995E-2</v>
      </c>
      <c r="R1712" s="4" t="str">
        <f>TRIM(tblOperations[[#This Row],[Region]])</f>
        <v>Scotland</v>
      </c>
      <c r="S1712" s="4" t="str">
        <f>TRIM(tblOperations[[#This Row],[Team]])</f>
        <v>Estates Support</v>
      </c>
      <c r="T1712" s="4" t="str">
        <f>_xlfn.XLOOKUP(R1712,tblRegionReference[Region],tblRegionReference[Area],"Not Found")</f>
        <v>North</v>
      </c>
      <c r="U1712" s="4" t="str">
        <f>IF(tblOperations[[#This Row],[Completion_Rate]]&gt;=_xlfn.XLOOKUP("Completion Rate",tblKPITargets[KPI_Name],tblKPITargets[Target_Value]),"Met","Below Target")</f>
        <v>Below Target</v>
      </c>
      <c r="V1712" t="str">
        <f>IF(tblOperations[[#This Row],[SLA_Compliance]]&gt;=_xlfn.XLOOKUP('04_References'!$A$3,tblKPITargets[KPI_Name],tblKPITargets[Target_Value]),"Met","Below Target")</f>
        <v>Below Target</v>
      </c>
      <c r="W1712" t="str">
        <f>IF(tblOperations[[#This Row],[Quality_Pass_Rate]]&gt;=_xlfn.XLOOKUP('04_References'!$A$4,tblKPITargets[KPI_Name],tblKPITargets[Target_Value]),"Met","Below Target")</f>
        <v>Met</v>
      </c>
      <c r="X1712" t="str">
        <f>IF(tblOperations[[#This Row],[Average_Completion_Days]]&lt;=_xlfn.XLOOKUP('04_References'!$A$7,tblKPITargets[KPI_Name],tblKPITargets[Target_Value]),"Met","Below Target")</f>
        <v>Below Target</v>
      </c>
      <c r="Y1712" t="str">
        <f>IF(tblOperations[[#This Row],[Closing_Backlog]]&lt;=_xlfn.XLOOKUP('04_References'!$A$8,tblKPITargets[KPI_Name],tblKPITargets[Target_Value]),"Met","Below Target")</f>
        <v>Below Target</v>
      </c>
    </row>
    <row r="1713" spans="1:25">
      <c r="A1713" s="8" t="s">
        <v>1743</v>
      </c>
      <c r="B1713" s="9">
        <v>46101</v>
      </c>
      <c r="C1713" s="4" t="s">
        <v>18</v>
      </c>
      <c r="D1713" s="4" t="s">
        <v>25</v>
      </c>
      <c r="E1713" s="4">
        <v>1</v>
      </c>
      <c r="F1713" s="4">
        <v>30</v>
      </c>
      <c r="G1713" s="4">
        <v>31</v>
      </c>
      <c r="H1713" s="4">
        <v>31</v>
      </c>
      <c r="I1713" s="4">
        <v>0</v>
      </c>
      <c r="J1713" s="4">
        <v>0</v>
      </c>
      <c r="K1713" s="4">
        <v>0</v>
      </c>
      <c r="L1713" s="4">
        <v>1.9</v>
      </c>
      <c r="M1713" s="4">
        <v>0.98199999999999998</v>
      </c>
      <c r="N1713" s="4">
        <v>0.96099999999999997</v>
      </c>
      <c r="O1713" s="4">
        <v>4.4000000000000004</v>
      </c>
      <c r="P1713" s="4">
        <v>0.65900000000000003</v>
      </c>
      <c r="Q1713" s="5">
        <v>1</v>
      </c>
      <c r="R1713" s="4" t="str">
        <f>TRIM(tblOperations[[#This Row],[Region]])</f>
        <v>Scotland</v>
      </c>
      <c r="S1713" s="4" t="str">
        <f>TRIM(tblOperations[[#This Row],[Team]])</f>
        <v>Workplace Projects</v>
      </c>
      <c r="T1713" s="4" t="str">
        <f>_xlfn.XLOOKUP(R1713,tblRegionReference[Region],tblRegionReference[Area],"Not Found")</f>
        <v>North</v>
      </c>
      <c r="U1713" s="4" t="str">
        <f>IF(tblOperations[[#This Row],[Completion_Rate]]&gt;=_xlfn.XLOOKUP("Completion Rate",tblKPITargets[KPI_Name],tblKPITargets[Target_Value]),"Met","Below Target")</f>
        <v>Met</v>
      </c>
      <c r="V1713" t="str">
        <f>IF(tblOperations[[#This Row],[SLA_Compliance]]&gt;=_xlfn.XLOOKUP('04_References'!$A$3,tblKPITargets[KPI_Name],tblKPITargets[Target_Value]),"Met","Below Target")</f>
        <v>Met</v>
      </c>
      <c r="W1713" t="str">
        <f>IF(tblOperations[[#This Row],[Quality_Pass_Rate]]&gt;=_xlfn.XLOOKUP('04_References'!$A$4,tblKPITargets[KPI_Name],tblKPITargets[Target_Value]),"Met","Below Target")</f>
        <v>Met</v>
      </c>
      <c r="X1713" t="str">
        <f>IF(tblOperations[[#This Row],[Average_Completion_Days]]&lt;=_xlfn.XLOOKUP('04_References'!$A$7,tblKPITargets[KPI_Name],tblKPITargets[Target_Value]),"Met","Below Target")</f>
        <v>Met</v>
      </c>
      <c r="Y1713" t="str">
        <f>IF(tblOperations[[#This Row],[Closing_Backlog]]&lt;=_xlfn.XLOOKUP('04_References'!$A$8,tblKPITargets[KPI_Name],tblKPITargets[Target_Value]),"Met","Below Target")</f>
        <v>Met</v>
      </c>
    </row>
    <row r="1714" spans="1:25">
      <c r="A1714" s="6" t="s">
        <v>1744</v>
      </c>
      <c r="B1714" s="7">
        <v>46101</v>
      </c>
      <c r="C1714" s="2" t="s">
        <v>27</v>
      </c>
      <c r="D1714" s="2" t="s">
        <v>19</v>
      </c>
      <c r="E1714" s="2">
        <v>0</v>
      </c>
      <c r="F1714" s="2">
        <v>51</v>
      </c>
      <c r="G1714" s="2">
        <v>51</v>
      </c>
      <c r="H1714" s="2">
        <v>40</v>
      </c>
      <c r="I1714" s="2">
        <v>11</v>
      </c>
      <c r="J1714" s="2">
        <v>1</v>
      </c>
      <c r="K1714" s="2">
        <v>0</v>
      </c>
      <c r="L1714" s="2">
        <v>3</v>
      </c>
      <c r="M1714" s="2">
        <v>0.88400000000000001</v>
      </c>
      <c r="N1714" s="2">
        <v>0.96199999999999997</v>
      </c>
      <c r="O1714" s="2">
        <v>3.9</v>
      </c>
      <c r="P1714" s="2">
        <v>0.79600000000000004</v>
      </c>
      <c r="Q1714" s="3">
        <v>0.78400000000000003</v>
      </c>
      <c r="R1714" s="4" t="str">
        <f>TRIM(tblOperations[[#This Row],[Region]])</f>
        <v>North East</v>
      </c>
      <c r="S1714" s="4" t="str">
        <f>TRIM(tblOperations[[#This Row],[Team]])</f>
        <v>Workplace Services</v>
      </c>
      <c r="T1714" s="4" t="str">
        <f>_xlfn.XLOOKUP(R1714,tblRegionReference[Region],tblRegionReference[Area],"Not Found")</f>
        <v>North</v>
      </c>
      <c r="U1714" s="4" t="str">
        <f>IF(tblOperations[[#This Row],[Completion_Rate]]&gt;=_xlfn.XLOOKUP("Completion Rate",tblKPITargets[KPI_Name],tblKPITargets[Target_Value]),"Met","Below Target")</f>
        <v>Below Target</v>
      </c>
      <c r="V1714" t="str">
        <f>IF(tblOperations[[#This Row],[SLA_Compliance]]&gt;=_xlfn.XLOOKUP('04_References'!$A$3,tblKPITargets[KPI_Name],tblKPITargets[Target_Value]),"Met","Below Target")</f>
        <v>Below Target</v>
      </c>
      <c r="W1714" t="str">
        <f>IF(tblOperations[[#This Row],[Quality_Pass_Rate]]&gt;=_xlfn.XLOOKUP('04_References'!$A$4,tblKPITargets[KPI_Name],tblKPITargets[Target_Value]),"Met","Below Target")</f>
        <v>Met</v>
      </c>
      <c r="X1714" t="str">
        <f>IF(tblOperations[[#This Row],[Average_Completion_Days]]&lt;=_xlfn.XLOOKUP('04_References'!$A$7,tblKPITargets[KPI_Name],tblKPITargets[Target_Value]),"Met","Below Target")</f>
        <v>Met</v>
      </c>
      <c r="Y1714" t="str">
        <f>IF(tblOperations[[#This Row],[Closing_Backlog]]&lt;=_xlfn.XLOOKUP('04_References'!$A$8,tblKPITargets[KPI_Name],tblKPITargets[Target_Value]),"Met","Below Target")</f>
        <v>Below Target</v>
      </c>
    </row>
    <row r="1715" spans="1:25">
      <c r="A1715" s="8" t="s">
        <v>1745</v>
      </c>
      <c r="B1715" s="9">
        <v>46101</v>
      </c>
      <c r="C1715" s="4" t="s">
        <v>27</v>
      </c>
      <c r="D1715" s="4" t="s">
        <v>21</v>
      </c>
      <c r="E1715" s="4">
        <v>0</v>
      </c>
      <c r="F1715" s="4">
        <v>47</v>
      </c>
      <c r="G1715" s="4">
        <v>47</v>
      </c>
      <c r="H1715" s="4">
        <v>47</v>
      </c>
      <c r="I1715" s="4">
        <v>0</v>
      </c>
      <c r="J1715" s="4">
        <v>0</v>
      </c>
      <c r="K1715" s="4">
        <v>0</v>
      </c>
      <c r="L1715" s="4">
        <v>1.2</v>
      </c>
      <c r="M1715" s="4">
        <v>0.94099999999999995</v>
      </c>
      <c r="N1715" s="4">
        <v>0.97599999999999998</v>
      </c>
      <c r="O1715" s="4">
        <v>4.7</v>
      </c>
      <c r="P1715" s="4">
        <v>0.68100000000000005</v>
      </c>
      <c r="Q1715" s="5">
        <v>1</v>
      </c>
      <c r="R1715" s="4" t="str">
        <f>TRIM(tblOperations[[#This Row],[Region]])</f>
        <v>North East</v>
      </c>
      <c r="S1715" s="4" t="str">
        <f>TRIM(tblOperations[[#This Row],[Team]])</f>
        <v>Facilities Response</v>
      </c>
      <c r="T1715" s="4" t="str">
        <f>_xlfn.XLOOKUP(R1715,tblRegionReference[Region],tblRegionReference[Area],"Not Found")</f>
        <v>North</v>
      </c>
      <c r="U1715" s="4" t="str">
        <f>IF(tblOperations[[#This Row],[Completion_Rate]]&gt;=_xlfn.XLOOKUP("Completion Rate",tblKPITargets[KPI_Name],tblKPITargets[Target_Value]),"Met","Below Target")</f>
        <v>Met</v>
      </c>
      <c r="V1715" t="str">
        <f>IF(tblOperations[[#This Row],[SLA_Compliance]]&gt;=_xlfn.XLOOKUP('04_References'!$A$3,tblKPITargets[KPI_Name],tblKPITargets[Target_Value]),"Met","Below Target")</f>
        <v>Met</v>
      </c>
      <c r="W1715" t="str">
        <f>IF(tblOperations[[#This Row],[Quality_Pass_Rate]]&gt;=_xlfn.XLOOKUP('04_References'!$A$4,tblKPITargets[KPI_Name],tblKPITargets[Target_Value]),"Met","Below Target")</f>
        <v>Met</v>
      </c>
      <c r="X1715" t="str">
        <f>IF(tblOperations[[#This Row],[Average_Completion_Days]]&lt;=_xlfn.XLOOKUP('04_References'!$A$7,tblKPITargets[KPI_Name],tblKPITargets[Target_Value]),"Met","Below Target")</f>
        <v>Met</v>
      </c>
      <c r="Y1715" t="str">
        <f>IF(tblOperations[[#This Row],[Closing_Backlog]]&lt;=_xlfn.XLOOKUP('04_References'!$A$8,tblKPITargets[KPI_Name],tblKPITargets[Target_Value]),"Met","Below Target")</f>
        <v>Met</v>
      </c>
    </row>
    <row r="1716" spans="1:25">
      <c r="A1716" s="6" t="s">
        <v>1746</v>
      </c>
      <c r="B1716" s="7">
        <v>46101</v>
      </c>
      <c r="C1716" s="2" t="s">
        <v>27</v>
      </c>
      <c r="D1716" s="2" t="s">
        <v>23</v>
      </c>
      <c r="E1716" s="2">
        <v>1095</v>
      </c>
      <c r="F1716" s="2">
        <v>57</v>
      </c>
      <c r="G1716" s="2">
        <v>1152</v>
      </c>
      <c r="H1716" s="2">
        <v>25</v>
      </c>
      <c r="I1716" s="2">
        <v>1127</v>
      </c>
      <c r="J1716" s="2">
        <v>0</v>
      </c>
      <c r="K1716" s="2">
        <v>0</v>
      </c>
      <c r="L1716" s="2">
        <v>8</v>
      </c>
      <c r="M1716" s="2">
        <v>0.6</v>
      </c>
      <c r="N1716" s="2">
        <v>0.97299999999999998</v>
      </c>
      <c r="O1716" s="2">
        <v>2.5</v>
      </c>
      <c r="P1716" s="2">
        <v>0.67200000000000004</v>
      </c>
      <c r="Q1716" s="3">
        <v>2.1999999999999999E-2</v>
      </c>
      <c r="R1716" s="4" t="str">
        <f>TRIM(tblOperations[[#This Row],[Region]])</f>
        <v>North East</v>
      </c>
      <c r="S1716" s="4" t="str">
        <f>TRIM(tblOperations[[#This Row],[Team]])</f>
        <v>Estates Support</v>
      </c>
      <c r="T1716" s="4" t="str">
        <f>_xlfn.XLOOKUP(R1716,tblRegionReference[Region],tblRegionReference[Area],"Not Found")</f>
        <v>North</v>
      </c>
      <c r="U1716" s="4" t="str">
        <f>IF(tblOperations[[#This Row],[Completion_Rate]]&gt;=_xlfn.XLOOKUP("Completion Rate",tblKPITargets[KPI_Name],tblKPITargets[Target_Value]),"Met","Below Target")</f>
        <v>Below Target</v>
      </c>
      <c r="V1716" t="str">
        <f>IF(tblOperations[[#This Row],[SLA_Compliance]]&gt;=_xlfn.XLOOKUP('04_References'!$A$3,tblKPITargets[KPI_Name],tblKPITargets[Target_Value]),"Met","Below Target")</f>
        <v>Below Target</v>
      </c>
      <c r="W1716" t="str">
        <f>IF(tblOperations[[#This Row],[Quality_Pass_Rate]]&gt;=_xlfn.XLOOKUP('04_References'!$A$4,tblKPITargets[KPI_Name],tblKPITargets[Target_Value]),"Met","Below Target")</f>
        <v>Met</v>
      </c>
      <c r="X1716" t="str">
        <f>IF(tblOperations[[#This Row],[Average_Completion_Days]]&lt;=_xlfn.XLOOKUP('04_References'!$A$7,tblKPITargets[KPI_Name],tblKPITargets[Target_Value]),"Met","Below Target")</f>
        <v>Below Target</v>
      </c>
      <c r="Y1716" t="str">
        <f>IF(tblOperations[[#This Row],[Closing_Backlog]]&lt;=_xlfn.XLOOKUP('04_References'!$A$8,tblKPITargets[KPI_Name],tblKPITargets[Target_Value]),"Met","Below Target")</f>
        <v>Below Target</v>
      </c>
    </row>
    <row r="1717" spans="1:25">
      <c r="A1717" s="8" t="s">
        <v>1747</v>
      </c>
      <c r="B1717" s="9">
        <v>46101</v>
      </c>
      <c r="C1717" s="4" t="s">
        <v>27</v>
      </c>
      <c r="D1717" s="4" t="s">
        <v>25</v>
      </c>
      <c r="E1717" s="4">
        <v>27</v>
      </c>
      <c r="F1717" s="4">
        <v>30</v>
      </c>
      <c r="G1717" s="4">
        <v>57</v>
      </c>
      <c r="H1717" s="4">
        <v>28</v>
      </c>
      <c r="I1717" s="4">
        <v>29</v>
      </c>
      <c r="J1717" s="4">
        <v>0</v>
      </c>
      <c r="K1717" s="4">
        <v>0</v>
      </c>
      <c r="L1717" s="4">
        <v>3.9</v>
      </c>
      <c r="M1717" s="4">
        <v>0.83599999999999997</v>
      </c>
      <c r="N1717" s="4">
        <v>0.97299999999999998</v>
      </c>
      <c r="O1717" s="4">
        <v>3.4</v>
      </c>
      <c r="P1717" s="4">
        <v>0.73199999999999998</v>
      </c>
      <c r="Q1717" s="5">
        <v>0.49099999999999999</v>
      </c>
      <c r="R1717" s="4" t="str">
        <f>TRIM(tblOperations[[#This Row],[Region]])</f>
        <v>North East</v>
      </c>
      <c r="S1717" s="4" t="str">
        <f>TRIM(tblOperations[[#This Row],[Team]])</f>
        <v>Workplace Projects</v>
      </c>
      <c r="T1717" s="4" t="str">
        <f>_xlfn.XLOOKUP(R1717,tblRegionReference[Region],tblRegionReference[Area],"Not Found")</f>
        <v>North</v>
      </c>
      <c r="U1717" s="4" t="str">
        <f>IF(tblOperations[[#This Row],[Completion_Rate]]&gt;=_xlfn.XLOOKUP("Completion Rate",tblKPITargets[KPI_Name],tblKPITargets[Target_Value]),"Met","Below Target")</f>
        <v>Below Target</v>
      </c>
      <c r="V1717" t="str">
        <f>IF(tblOperations[[#This Row],[SLA_Compliance]]&gt;=_xlfn.XLOOKUP('04_References'!$A$3,tblKPITargets[KPI_Name],tblKPITargets[Target_Value]),"Met","Below Target")</f>
        <v>Below Target</v>
      </c>
      <c r="W1717" t="str">
        <f>IF(tblOperations[[#This Row],[Quality_Pass_Rate]]&gt;=_xlfn.XLOOKUP('04_References'!$A$4,tblKPITargets[KPI_Name],tblKPITargets[Target_Value]),"Met","Below Target")</f>
        <v>Met</v>
      </c>
      <c r="X1717" t="str">
        <f>IF(tblOperations[[#This Row],[Average_Completion_Days]]&lt;=_xlfn.XLOOKUP('04_References'!$A$7,tblKPITargets[KPI_Name],tblKPITargets[Target_Value]),"Met","Below Target")</f>
        <v>Below Target</v>
      </c>
      <c r="Y1717" t="str">
        <f>IF(tblOperations[[#This Row],[Closing_Backlog]]&lt;=_xlfn.XLOOKUP('04_References'!$A$8,tblKPITargets[KPI_Name],tblKPITargets[Target_Value]),"Met","Below Target")</f>
        <v>Below Target</v>
      </c>
    </row>
    <row r="1718" spans="1:25">
      <c r="A1718" s="6" t="s">
        <v>1748</v>
      </c>
      <c r="B1718" s="7">
        <v>46101</v>
      </c>
      <c r="C1718" s="2" t="s">
        <v>32</v>
      </c>
      <c r="D1718" s="2" t="s">
        <v>19</v>
      </c>
      <c r="E1718" s="2">
        <v>475</v>
      </c>
      <c r="F1718" s="2">
        <v>36</v>
      </c>
      <c r="G1718" s="2">
        <v>511</v>
      </c>
      <c r="H1718" s="2">
        <v>36</v>
      </c>
      <c r="I1718" s="2">
        <v>475</v>
      </c>
      <c r="J1718" s="2">
        <v>0</v>
      </c>
      <c r="K1718" s="2">
        <v>0</v>
      </c>
      <c r="L1718" s="2">
        <v>8</v>
      </c>
      <c r="M1718" s="2">
        <v>0.6</v>
      </c>
      <c r="N1718" s="2">
        <v>0.96699999999999997</v>
      </c>
      <c r="O1718" s="2">
        <v>2.5</v>
      </c>
      <c r="P1718" s="2">
        <v>0.81899999999999995</v>
      </c>
      <c r="Q1718" s="3">
        <v>7.0000000000000007E-2</v>
      </c>
      <c r="R1718" s="4" t="str">
        <f>TRIM(tblOperations[[#This Row],[Region]])</f>
        <v>North West</v>
      </c>
      <c r="S1718" s="4" t="str">
        <f>TRIM(tblOperations[[#This Row],[Team]])</f>
        <v>Workplace Services</v>
      </c>
      <c r="T1718" s="4" t="str">
        <f>_xlfn.XLOOKUP(R1718,tblRegionReference[Region],tblRegionReference[Area],"Not Found")</f>
        <v>North</v>
      </c>
      <c r="U1718" s="4" t="str">
        <f>IF(tblOperations[[#This Row],[Completion_Rate]]&gt;=_xlfn.XLOOKUP("Completion Rate",tblKPITargets[KPI_Name],tblKPITargets[Target_Value]),"Met","Below Target")</f>
        <v>Below Target</v>
      </c>
      <c r="V1718" t="str">
        <f>IF(tblOperations[[#This Row],[SLA_Compliance]]&gt;=_xlfn.XLOOKUP('04_References'!$A$3,tblKPITargets[KPI_Name],tblKPITargets[Target_Value]),"Met","Below Target")</f>
        <v>Below Target</v>
      </c>
      <c r="W1718" t="str">
        <f>IF(tblOperations[[#This Row],[Quality_Pass_Rate]]&gt;=_xlfn.XLOOKUP('04_References'!$A$4,tblKPITargets[KPI_Name],tblKPITargets[Target_Value]),"Met","Below Target")</f>
        <v>Met</v>
      </c>
      <c r="X1718" t="str">
        <f>IF(tblOperations[[#This Row],[Average_Completion_Days]]&lt;=_xlfn.XLOOKUP('04_References'!$A$7,tblKPITargets[KPI_Name],tblKPITargets[Target_Value]),"Met","Below Target")</f>
        <v>Below Target</v>
      </c>
      <c r="Y1718" t="str">
        <f>IF(tblOperations[[#This Row],[Closing_Backlog]]&lt;=_xlfn.XLOOKUP('04_References'!$A$8,tblKPITargets[KPI_Name],tblKPITargets[Target_Value]),"Met","Below Target")</f>
        <v>Below Target</v>
      </c>
    </row>
    <row r="1719" spans="1:25">
      <c r="A1719" s="8" t="s">
        <v>1749</v>
      </c>
      <c r="B1719" s="9">
        <v>46101</v>
      </c>
      <c r="C1719" s="4" t="s">
        <v>32</v>
      </c>
      <c r="D1719" s="4" t="s">
        <v>21</v>
      </c>
      <c r="E1719" s="4">
        <v>1208</v>
      </c>
      <c r="F1719" s="4">
        <v>39</v>
      </c>
      <c r="G1719" s="4">
        <v>1247</v>
      </c>
      <c r="H1719" s="4">
        <v>22</v>
      </c>
      <c r="I1719" s="4">
        <v>1225</v>
      </c>
      <c r="J1719" s="4">
        <v>0</v>
      </c>
      <c r="K1719" s="4">
        <v>0</v>
      </c>
      <c r="L1719" s="4">
        <v>8</v>
      </c>
      <c r="M1719" s="4">
        <v>0.6</v>
      </c>
      <c r="N1719" s="4">
        <v>0.97099999999999997</v>
      </c>
      <c r="O1719" s="4">
        <v>2.5</v>
      </c>
      <c r="P1719" s="4">
        <v>0.73699999999999999</v>
      </c>
      <c r="Q1719" s="5">
        <v>1.7999999999999999E-2</v>
      </c>
      <c r="R1719" s="4" t="str">
        <f>TRIM(tblOperations[[#This Row],[Region]])</f>
        <v>North West</v>
      </c>
      <c r="S1719" s="4" t="str">
        <f>TRIM(tblOperations[[#This Row],[Team]])</f>
        <v>Facilities Response</v>
      </c>
      <c r="T1719" s="4" t="str">
        <f>_xlfn.XLOOKUP(R1719,tblRegionReference[Region],tblRegionReference[Area],"Not Found")</f>
        <v>North</v>
      </c>
      <c r="U1719" s="4" t="str">
        <f>IF(tblOperations[[#This Row],[Completion_Rate]]&gt;=_xlfn.XLOOKUP("Completion Rate",tblKPITargets[KPI_Name],tblKPITargets[Target_Value]),"Met","Below Target")</f>
        <v>Below Target</v>
      </c>
      <c r="V1719" t="str">
        <f>IF(tblOperations[[#This Row],[SLA_Compliance]]&gt;=_xlfn.XLOOKUP('04_References'!$A$3,tblKPITargets[KPI_Name],tblKPITargets[Target_Value]),"Met","Below Target")</f>
        <v>Below Target</v>
      </c>
      <c r="W1719" t="str">
        <f>IF(tblOperations[[#This Row],[Quality_Pass_Rate]]&gt;=_xlfn.XLOOKUP('04_References'!$A$4,tblKPITargets[KPI_Name],tblKPITargets[Target_Value]),"Met","Below Target")</f>
        <v>Met</v>
      </c>
      <c r="X1719" t="str">
        <f>IF(tblOperations[[#This Row],[Average_Completion_Days]]&lt;=_xlfn.XLOOKUP('04_References'!$A$7,tblKPITargets[KPI_Name],tblKPITargets[Target_Value]),"Met","Below Target")</f>
        <v>Below Target</v>
      </c>
      <c r="Y1719" t="str">
        <f>IF(tblOperations[[#This Row],[Closing_Backlog]]&lt;=_xlfn.XLOOKUP('04_References'!$A$8,tblKPITargets[KPI_Name],tblKPITargets[Target_Value]),"Met","Below Target")</f>
        <v>Below Target</v>
      </c>
    </row>
    <row r="1720" spans="1:25">
      <c r="A1720" s="6" t="s">
        <v>1750</v>
      </c>
      <c r="B1720" s="7">
        <v>46101</v>
      </c>
      <c r="C1720" s="2" t="s">
        <v>32</v>
      </c>
      <c r="D1720" s="2" t="s">
        <v>23</v>
      </c>
      <c r="E1720" s="2">
        <v>1334</v>
      </c>
      <c r="F1720" s="2">
        <v>42</v>
      </c>
      <c r="G1720" s="2">
        <v>1376</v>
      </c>
      <c r="H1720" s="2">
        <v>24</v>
      </c>
      <c r="I1720" s="2">
        <v>1352</v>
      </c>
      <c r="J1720" s="2">
        <v>0</v>
      </c>
      <c r="K1720" s="2">
        <v>0</v>
      </c>
      <c r="L1720" s="2">
        <v>8</v>
      </c>
      <c r="M1720" s="2">
        <v>0.6</v>
      </c>
      <c r="N1720" s="2">
        <v>1</v>
      </c>
      <c r="O1720" s="2">
        <v>2.5</v>
      </c>
      <c r="P1720" s="2">
        <v>0.64500000000000002</v>
      </c>
      <c r="Q1720" s="3">
        <v>1.7000000000000001E-2</v>
      </c>
      <c r="R1720" s="4" t="str">
        <f>TRIM(tblOperations[[#This Row],[Region]])</f>
        <v>North West</v>
      </c>
      <c r="S1720" s="4" t="str">
        <f>TRIM(tblOperations[[#This Row],[Team]])</f>
        <v>Estates Support</v>
      </c>
      <c r="T1720" s="4" t="str">
        <f>_xlfn.XLOOKUP(R1720,tblRegionReference[Region],tblRegionReference[Area],"Not Found")</f>
        <v>North</v>
      </c>
      <c r="U1720" s="4" t="str">
        <f>IF(tblOperations[[#This Row],[Completion_Rate]]&gt;=_xlfn.XLOOKUP("Completion Rate",tblKPITargets[KPI_Name],tblKPITargets[Target_Value]),"Met","Below Target")</f>
        <v>Below Target</v>
      </c>
      <c r="V1720" t="str">
        <f>IF(tblOperations[[#This Row],[SLA_Compliance]]&gt;=_xlfn.XLOOKUP('04_References'!$A$3,tblKPITargets[KPI_Name],tblKPITargets[Target_Value]),"Met","Below Target")</f>
        <v>Below Target</v>
      </c>
      <c r="W1720" t="str">
        <f>IF(tblOperations[[#This Row],[Quality_Pass_Rate]]&gt;=_xlfn.XLOOKUP('04_References'!$A$4,tblKPITargets[KPI_Name],tblKPITargets[Target_Value]),"Met","Below Target")</f>
        <v>Met</v>
      </c>
      <c r="X1720" t="str">
        <f>IF(tblOperations[[#This Row],[Average_Completion_Days]]&lt;=_xlfn.XLOOKUP('04_References'!$A$7,tblKPITargets[KPI_Name],tblKPITargets[Target_Value]),"Met","Below Target")</f>
        <v>Below Target</v>
      </c>
      <c r="Y1720" t="str">
        <f>IF(tblOperations[[#This Row],[Closing_Backlog]]&lt;=_xlfn.XLOOKUP('04_References'!$A$8,tblKPITargets[KPI_Name],tblKPITargets[Target_Value]),"Met","Below Target")</f>
        <v>Below Target</v>
      </c>
    </row>
    <row r="1721" spans="1:25">
      <c r="A1721" s="8" t="s">
        <v>1751</v>
      </c>
      <c r="B1721" s="9">
        <v>46101</v>
      </c>
      <c r="C1721" s="4" t="s">
        <v>32</v>
      </c>
      <c r="D1721" s="4" t="s">
        <v>25</v>
      </c>
      <c r="E1721" s="4">
        <v>0</v>
      </c>
      <c r="F1721" s="4">
        <v>37</v>
      </c>
      <c r="G1721" s="4">
        <v>37</v>
      </c>
      <c r="H1721" s="4">
        <v>37</v>
      </c>
      <c r="I1721" s="4">
        <v>0</v>
      </c>
      <c r="J1721" s="4">
        <v>0</v>
      </c>
      <c r="K1721" s="4">
        <v>0</v>
      </c>
      <c r="L1721" s="4">
        <v>1.9</v>
      </c>
      <c r="M1721" s="4">
        <v>0.92900000000000005</v>
      </c>
      <c r="N1721" s="4">
        <v>1</v>
      </c>
      <c r="O1721" s="4">
        <v>4.5</v>
      </c>
      <c r="P1721" s="4">
        <v>0.752</v>
      </c>
      <c r="Q1721" s="5">
        <v>1</v>
      </c>
      <c r="R1721" s="4" t="str">
        <f>TRIM(tblOperations[[#This Row],[Region]])</f>
        <v>North West</v>
      </c>
      <c r="S1721" s="4" t="str">
        <f>TRIM(tblOperations[[#This Row],[Team]])</f>
        <v>Workplace Projects</v>
      </c>
      <c r="T1721" s="4" t="str">
        <f>_xlfn.XLOOKUP(R1721,tblRegionReference[Region],tblRegionReference[Area],"Not Found")</f>
        <v>North</v>
      </c>
      <c r="U1721" s="4" t="str">
        <f>IF(tblOperations[[#This Row],[Completion_Rate]]&gt;=_xlfn.XLOOKUP("Completion Rate",tblKPITargets[KPI_Name],tblKPITargets[Target_Value]),"Met","Below Target")</f>
        <v>Met</v>
      </c>
      <c r="V1721" t="str">
        <f>IF(tblOperations[[#This Row],[SLA_Compliance]]&gt;=_xlfn.XLOOKUP('04_References'!$A$3,tblKPITargets[KPI_Name],tblKPITargets[Target_Value]),"Met","Below Target")</f>
        <v>Met</v>
      </c>
      <c r="W1721" t="str">
        <f>IF(tblOperations[[#This Row],[Quality_Pass_Rate]]&gt;=_xlfn.XLOOKUP('04_References'!$A$4,tblKPITargets[KPI_Name],tblKPITargets[Target_Value]),"Met","Below Target")</f>
        <v>Met</v>
      </c>
      <c r="X1721" t="str">
        <f>IF(tblOperations[[#This Row],[Average_Completion_Days]]&lt;=_xlfn.XLOOKUP('04_References'!$A$7,tblKPITargets[KPI_Name],tblKPITargets[Target_Value]),"Met","Below Target")</f>
        <v>Met</v>
      </c>
      <c r="Y1721" t="str">
        <f>IF(tblOperations[[#This Row],[Closing_Backlog]]&lt;=_xlfn.XLOOKUP('04_References'!$A$8,tblKPITargets[KPI_Name],tblKPITargets[Target_Value]),"Met","Below Target")</f>
        <v>Met</v>
      </c>
    </row>
    <row r="1722" spans="1:25">
      <c r="A1722" s="6" t="s">
        <v>1752</v>
      </c>
      <c r="B1722" s="7">
        <v>46101</v>
      </c>
      <c r="C1722" s="2" t="s">
        <v>37</v>
      </c>
      <c r="D1722" s="2" t="s">
        <v>19</v>
      </c>
      <c r="E1722" s="2">
        <v>17</v>
      </c>
      <c r="F1722" s="2">
        <v>28</v>
      </c>
      <c r="G1722" s="2">
        <v>45</v>
      </c>
      <c r="H1722" s="2">
        <v>45</v>
      </c>
      <c r="I1722" s="2">
        <v>0</v>
      </c>
      <c r="J1722" s="2">
        <v>0</v>
      </c>
      <c r="K1722" s="2">
        <v>0</v>
      </c>
      <c r="L1722" s="2">
        <v>1.7</v>
      </c>
      <c r="M1722" s="2">
        <v>0.97699999999999998</v>
      </c>
      <c r="N1722" s="2">
        <v>0.97699999999999998</v>
      </c>
      <c r="O1722" s="2">
        <v>4.8</v>
      </c>
      <c r="P1722" s="2">
        <v>0.747</v>
      </c>
      <c r="Q1722" s="3">
        <v>1</v>
      </c>
      <c r="R1722" s="4" t="str">
        <f>TRIM(tblOperations[[#This Row],[Region]])</f>
        <v>Midlands</v>
      </c>
      <c r="S1722" s="4" t="str">
        <f>TRIM(tblOperations[[#This Row],[Team]])</f>
        <v>Workplace Services</v>
      </c>
      <c r="T1722" s="4" t="str">
        <f>_xlfn.XLOOKUP(R1722,tblRegionReference[Region],tblRegionReference[Area],"Not Found")</f>
        <v>Central</v>
      </c>
      <c r="U1722" s="4" t="str">
        <f>IF(tblOperations[[#This Row],[Completion_Rate]]&gt;=_xlfn.XLOOKUP("Completion Rate",tblKPITargets[KPI_Name],tblKPITargets[Target_Value]),"Met","Below Target")</f>
        <v>Met</v>
      </c>
      <c r="V1722" t="str">
        <f>IF(tblOperations[[#This Row],[SLA_Compliance]]&gt;=_xlfn.XLOOKUP('04_References'!$A$3,tblKPITargets[KPI_Name],tblKPITargets[Target_Value]),"Met","Below Target")</f>
        <v>Met</v>
      </c>
      <c r="W1722" t="str">
        <f>IF(tblOperations[[#This Row],[Quality_Pass_Rate]]&gt;=_xlfn.XLOOKUP('04_References'!$A$4,tblKPITargets[KPI_Name],tblKPITargets[Target_Value]),"Met","Below Target")</f>
        <v>Met</v>
      </c>
      <c r="X1722" t="str">
        <f>IF(tblOperations[[#This Row],[Average_Completion_Days]]&lt;=_xlfn.XLOOKUP('04_References'!$A$7,tblKPITargets[KPI_Name],tblKPITargets[Target_Value]),"Met","Below Target")</f>
        <v>Met</v>
      </c>
      <c r="Y1722" t="str">
        <f>IF(tblOperations[[#This Row],[Closing_Backlog]]&lt;=_xlfn.XLOOKUP('04_References'!$A$8,tblKPITargets[KPI_Name],tblKPITargets[Target_Value]),"Met","Below Target")</f>
        <v>Met</v>
      </c>
    </row>
    <row r="1723" spans="1:25">
      <c r="A1723" s="8" t="s">
        <v>1753</v>
      </c>
      <c r="B1723" s="9">
        <v>46101</v>
      </c>
      <c r="C1723" s="4" t="s">
        <v>37</v>
      </c>
      <c r="D1723" s="4" t="s">
        <v>21</v>
      </c>
      <c r="E1723" s="4">
        <v>580</v>
      </c>
      <c r="F1723" s="4">
        <v>41</v>
      </c>
      <c r="G1723" s="4">
        <v>621</v>
      </c>
      <c r="H1723" s="4">
        <v>37</v>
      </c>
      <c r="I1723" s="4">
        <v>584</v>
      </c>
      <c r="J1723" s="4">
        <v>0</v>
      </c>
      <c r="K1723" s="4">
        <v>0</v>
      </c>
      <c r="L1723" s="4">
        <v>8</v>
      </c>
      <c r="M1723" s="4">
        <v>0.6</v>
      </c>
      <c r="N1723" s="4">
        <v>0.97399999999999998</v>
      </c>
      <c r="O1723" s="4">
        <v>2.5</v>
      </c>
      <c r="P1723" s="4">
        <v>0.75600000000000001</v>
      </c>
      <c r="Q1723" s="5">
        <v>0.06</v>
      </c>
      <c r="R1723" s="4" t="str">
        <f>TRIM(tblOperations[[#This Row],[Region]])</f>
        <v>Midlands</v>
      </c>
      <c r="S1723" s="4" t="str">
        <f>TRIM(tblOperations[[#This Row],[Team]])</f>
        <v>Facilities Response</v>
      </c>
      <c r="T1723" s="4" t="str">
        <f>_xlfn.XLOOKUP(R1723,tblRegionReference[Region],tblRegionReference[Area],"Not Found")</f>
        <v>Central</v>
      </c>
      <c r="U1723" s="4" t="str">
        <f>IF(tblOperations[[#This Row],[Completion_Rate]]&gt;=_xlfn.XLOOKUP("Completion Rate",tblKPITargets[KPI_Name],tblKPITargets[Target_Value]),"Met","Below Target")</f>
        <v>Below Target</v>
      </c>
      <c r="V1723" t="str">
        <f>IF(tblOperations[[#This Row],[SLA_Compliance]]&gt;=_xlfn.XLOOKUP('04_References'!$A$3,tblKPITargets[KPI_Name],tblKPITargets[Target_Value]),"Met","Below Target")</f>
        <v>Below Target</v>
      </c>
      <c r="W1723" t="str">
        <f>IF(tblOperations[[#This Row],[Quality_Pass_Rate]]&gt;=_xlfn.XLOOKUP('04_References'!$A$4,tblKPITargets[KPI_Name],tblKPITargets[Target_Value]),"Met","Below Target")</f>
        <v>Met</v>
      </c>
      <c r="X1723" t="str">
        <f>IF(tblOperations[[#This Row],[Average_Completion_Days]]&lt;=_xlfn.XLOOKUP('04_References'!$A$7,tblKPITargets[KPI_Name],tblKPITargets[Target_Value]),"Met","Below Target")</f>
        <v>Below Target</v>
      </c>
      <c r="Y1723" t="str">
        <f>IF(tblOperations[[#This Row],[Closing_Backlog]]&lt;=_xlfn.XLOOKUP('04_References'!$A$8,tblKPITargets[KPI_Name],tblKPITargets[Target_Value]),"Met","Below Target")</f>
        <v>Below Target</v>
      </c>
    </row>
    <row r="1724" spans="1:25">
      <c r="A1724" s="6" t="s">
        <v>1754</v>
      </c>
      <c r="B1724" s="7">
        <v>46101</v>
      </c>
      <c r="C1724" s="2" t="s">
        <v>37</v>
      </c>
      <c r="D1724" s="2" t="s">
        <v>23</v>
      </c>
      <c r="E1724" s="2">
        <v>386</v>
      </c>
      <c r="F1724" s="2">
        <v>45</v>
      </c>
      <c r="G1724" s="2">
        <v>431</v>
      </c>
      <c r="H1724" s="2">
        <v>36</v>
      </c>
      <c r="I1724" s="2">
        <v>395</v>
      </c>
      <c r="J1724" s="2">
        <v>0</v>
      </c>
      <c r="K1724" s="2">
        <v>0</v>
      </c>
      <c r="L1724" s="2">
        <v>8</v>
      </c>
      <c r="M1724" s="2">
        <v>0.6</v>
      </c>
      <c r="N1724" s="2">
        <v>1</v>
      </c>
      <c r="O1724" s="2">
        <v>2.5</v>
      </c>
      <c r="P1724" s="2">
        <v>0.65400000000000003</v>
      </c>
      <c r="Q1724" s="3">
        <v>8.4000000000000005E-2</v>
      </c>
      <c r="R1724" s="4" t="str">
        <f>TRIM(tblOperations[[#This Row],[Region]])</f>
        <v>Midlands</v>
      </c>
      <c r="S1724" s="4" t="str">
        <f>TRIM(tblOperations[[#This Row],[Team]])</f>
        <v>Estates Support</v>
      </c>
      <c r="T1724" s="4" t="str">
        <f>_xlfn.XLOOKUP(R1724,tblRegionReference[Region],tblRegionReference[Area],"Not Found")</f>
        <v>Central</v>
      </c>
      <c r="U1724" s="4" t="str">
        <f>IF(tblOperations[[#This Row],[Completion_Rate]]&gt;=_xlfn.XLOOKUP("Completion Rate",tblKPITargets[KPI_Name],tblKPITargets[Target_Value]),"Met","Below Target")</f>
        <v>Below Target</v>
      </c>
      <c r="V1724" t="str">
        <f>IF(tblOperations[[#This Row],[SLA_Compliance]]&gt;=_xlfn.XLOOKUP('04_References'!$A$3,tblKPITargets[KPI_Name],tblKPITargets[Target_Value]),"Met","Below Target")</f>
        <v>Below Target</v>
      </c>
      <c r="W1724" t="str">
        <f>IF(tblOperations[[#This Row],[Quality_Pass_Rate]]&gt;=_xlfn.XLOOKUP('04_References'!$A$4,tblKPITargets[KPI_Name],tblKPITargets[Target_Value]),"Met","Below Target")</f>
        <v>Met</v>
      </c>
      <c r="X1724" t="str">
        <f>IF(tblOperations[[#This Row],[Average_Completion_Days]]&lt;=_xlfn.XLOOKUP('04_References'!$A$7,tblKPITargets[KPI_Name],tblKPITargets[Target_Value]),"Met","Below Target")</f>
        <v>Below Target</v>
      </c>
      <c r="Y1724" t="str">
        <f>IF(tblOperations[[#This Row],[Closing_Backlog]]&lt;=_xlfn.XLOOKUP('04_References'!$A$8,tblKPITargets[KPI_Name],tblKPITargets[Target_Value]),"Met","Below Target")</f>
        <v>Below Target</v>
      </c>
    </row>
    <row r="1725" spans="1:25">
      <c r="A1725" s="8" t="s">
        <v>1755</v>
      </c>
      <c r="B1725" s="9">
        <v>46101</v>
      </c>
      <c r="C1725" s="4" t="s">
        <v>37</v>
      </c>
      <c r="D1725" s="4" t="s">
        <v>25</v>
      </c>
      <c r="E1725" s="4">
        <v>0</v>
      </c>
      <c r="F1725" s="4">
        <v>27</v>
      </c>
      <c r="G1725" s="4">
        <v>27</v>
      </c>
      <c r="H1725" s="4">
        <v>27</v>
      </c>
      <c r="I1725" s="4">
        <v>0</v>
      </c>
      <c r="J1725" s="4">
        <v>0</v>
      </c>
      <c r="K1725" s="4">
        <v>0</v>
      </c>
      <c r="L1725" s="4">
        <v>1.8</v>
      </c>
      <c r="M1725" s="4">
        <v>0.97299999999999998</v>
      </c>
      <c r="N1725" s="4">
        <v>0.998</v>
      </c>
      <c r="O1725" s="4">
        <v>4.8</v>
      </c>
      <c r="P1725" s="4">
        <v>0.70499999999999996</v>
      </c>
      <c r="Q1725" s="5">
        <v>1</v>
      </c>
      <c r="R1725" s="4" t="str">
        <f>TRIM(tblOperations[[#This Row],[Region]])</f>
        <v>Midlands</v>
      </c>
      <c r="S1725" s="4" t="str">
        <f>TRIM(tblOperations[[#This Row],[Team]])</f>
        <v>Workplace Projects</v>
      </c>
      <c r="T1725" s="4" t="str">
        <f>_xlfn.XLOOKUP(R1725,tblRegionReference[Region],tblRegionReference[Area],"Not Found")</f>
        <v>Central</v>
      </c>
      <c r="U1725" s="4" t="str">
        <f>IF(tblOperations[[#This Row],[Completion_Rate]]&gt;=_xlfn.XLOOKUP("Completion Rate",tblKPITargets[KPI_Name],tblKPITargets[Target_Value]),"Met","Below Target")</f>
        <v>Met</v>
      </c>
      <c r="V1725" t="str">
        <f>IF(tblOperations[[#This Row],[SLA_Compliance]]&gt;=_xlfn.XLOOKUP('04_References'!$A$3,tblKPITargets[KPI_Name],tblKPITargets[Target_Value]),"Met","Below Target")</f>
        <v>Met</v>
      </c>
      <c r="W1725" t="str">
        <f>IF(tblOperations[[#This Row],[Quality_Pass_Rate]]&gt;=_xlfn.XLOOKUP('04_References'!$A$4,tblKPITargets[KPI_Name],tblKPITargets[Target_Value]),"Met","Below Target")</f>
        <v>Met</v>
      </c>
      <c r="X1725" t="str">
        <f>IF(tblOperations[[#This Row],[Average_Completion_Days]]&lt;=_xlfn.XLOOKUP('04_References'!$A$7,tblKPITargets[KPI_Name],tblKPITargets[Target_Value]),"Met","Below Target")</f>
        <v>Met</v>
      </c>
      <c r="Y1725" t="str">
        <f>IF(tblOperations[[#This Row],[Closing_Backlog]]&lt;=_xlfn.XLOOKUP('04_References'!$A$8,tblKPITargets[KPI_Name],tblKPITargets[Target_Value]),"Met","Below Target")</f>
        <v>Met</v>
      </c>
    </row>
    <row r="1726" spans="1:25">
      <c r="A1726" s="6" t="s">
        <v>1756</v>
      </c>
      <c r="B1726" s="7">
        <v>46101</v>
      </c>
      <c r="C1726" s="2" t="s">
        <v>43</v>
      </c>
      <c r="D1726" s="2" t="s">
        <v>19</v>
      </c>
      <c r="E1726" s="2">
        <v>954</v>
      </c>
      <c r="F1726" s="2">
        <v>31</v>
      </c>
      <c r="G1726" s="2">
        <v>985</v>
      </c>
      <c r="H1726" s="2">
        <v>27</v>
      </c>
      <c r="I1726" s="2">
        <v>958</v>
      </c>
      <c r="J1726" s="2">
        <v>0</v>
      </c>
      <c r="K1726" s="2">
        <v>0</v>
      </c>
      <c r="L1726" s="2">
        <v>8</v>
      </c>
      <c r="M1726" s="2">
        <v>0.6</v>
      </c>
      <c r="N1726" s="2">
        <v>0.96799999999999997</v>
      </c>
      <c r="O1726" s="2">
        <v>2.5</v>
      </c>
      <c r="P1726" s="2">
        <v>0.68100000000000005</v>
      </c>
      <c r="Q1726" s="3">
        <v>2.7E-2</v>
      </c>
      <c r="R1726" s="4" t="str">
        <f>TRIM(tblOperations[[#This Row],[Region]])</f>
        <v>South West</v>
      </c>
      <c r="S1726" s="4" t="str">
        <f>TRIM(tblOperations[[#This Row],[Team]])</f>
        <v>Workplace Services</v>
      </c>
      <c r="T1726" s="4" t="str">
        <f>_xlfn.XLOOKUP(R1726,tblRegionReference[Region],tblRegionReference[Area],"Not Found")</f>
        <v>South</v>
      </c>
      <c r="U1726" s="4" t="str">
        <f>IF(tblOperations[[#This Row],[Completion_Rate]]&gt;=_xlfn.XLOOKUP("Completion Rate",tblKPITargets[KPI_Name],tblKPITargets[Target_Value]),"Met","Below Target")</f>
        <v>Below Target</v>
      </c>
      <c r="V1726" t="str">
        <f>IF(tblOperations[[#This Row],[SLA_Compliance]]&gt;=_xlfn.XLOOKUP('04_References'!$A$3,tblKPITargets[KPI_Name],tblKPITargets[Target_Value]),"Met","Below Target")</f>
        <v>Below Target</v>
      </c>
      <c r="W1726" t="str">
        <f>IF(tblOperations[[#This Row],[Quality_Pass_Rate]]&gt;=_xlfn.XLOOKUP('04_References'!$A$4,tblKPITargets[KPI_Name],tblKPITargets[Target_Value]),"Met","Below Target")</f>
        <v>Met</v>
      </c>
      <c r="X1726" t="str">
        <f>IF(tblOperations[[#This Row],[Average_Completion_Days]]&lt;=_xlfn.XLOOKUP('04_References'!$A$7,tblKPITargets[KPI_Name],tblKPITargets[Target_Value]),"Met","Below Target")</f>
        <v>Below Target</v>
      </c>
      <c r="Y1726" t="str">
        <f>IF(tblOperations[[#This Row],[Closing_Backlog]]&lt;=_xlfn.XLOOKUP('04_References'!$A$8,tblKPITargets[KPI_Name],tblKPITargets[Target_Value]),"Met","Below Target")</f>
        <v>Below Target</v>
      </c>
    </row>
    <row r="1727" spans="1:25">
      <c r="A1727" s="8" t="s">
        <v>1757</v>
      </c>
      <c r="B1727" s="9">
        <v>46101</v>
      </c>
      <c r="C1727" s="4" t="s">
        <v>43</v>
      </c>
      <c r="D1727" s="4" t="s">
        <v>21</v>
      </c>
      <c r="E1727" s="4">
        <v>0</v>
      </c>
      <c r="F1727" s="4">
        <v>28</v>
      </c>
      <c r="G1727" s="4">
        <v>28</v>
      </c>
      <c r="H1727" s="4">
        <v>28</v>
      </c>
      <c r="I1727" s="4">
        <v>0</v>
      </c>
      <c r="J1727" s="4">
        <v>0</v>
      </c>
      <c r="K1727" s="4">
        <v>0</v>
      </c>
      <c r="L1727" s="4">
        <v>1.4</v>
      </c>
      <c r="M1727" s="4">
        <v>0.96</v>
      </c>
      <c r="N1727" s="4">
        <v>0.997</v>
      </c>
      <c r="O1727" s="4">
        <v>4.5</v>
      </c>
      <c r="P1727" s="4">
        <v>0.67500000000000004</v>
      </c>
      <c r="Q1727" s="5">
        <v>1</v>
      </c>
      <c r="R1727" s="4" t="str">
        <f>TRIM(tblOperations[[#This Row],[Region]])</f>
        <v>South West</v>
      </c>
      <c r="S1727" s="4" t="str">
        <f>TRIM(tblOperations[[#This Row],[Team]])</f>
        <v>Facilities Response</v>
      </c>
      <c r="T1727" s="4" t="str">
        <f>_xlfn.XLOOKUP(R1727,tblRegionReference[Region],tblRegionReference[Area],"Not Found")</f>
        <v>South</v>
      </c>
      <c r="U1727" s="4" t="str">
        <f>IF(tblOperations[[#This Row],[Completion_Rate]]&gt;=_xlfn.XLOOKUP("Completion Rate",tblKPITargets[KPI_Name],tblKPITargets[Target_Value]),"Met","Below Target")</f>
        <v>Met</v>
      </c>
      <c r="V1727" t="str">
        <f>IF(tblOperations[[#This Row],[SLA_Compliance]]&gt;=_xlfn.XLOOKUP('04_References'!$A$3,tblKPITargets[KPI_Name],tblKPITargets[Target_Value]),"Met","Below Target")</f>
        <v>Met</v>
      </c>
      <c r="W1727" t="str">
        <f>IF(tblOperations[[#This Row],[Quality_Pass_Rate]]&gt;=_xlfn.XLOOKUP('04_References'!$A$4,tblKPITargets[KPI_Name],tblKPITargets[Target_Value]),"Met","Below Target")</f>
        <v>Met</v>
      </c>
      <c r="X1727" t="str">
        <f>IF(tblOperations[[#This Row],[Average_Completion_Days]]&lt;=_xlfn.XLOOKUP('04_References'!$A$7,tblKPITargets[KPI_Name],tblKPITargets[Target_Value]),"Met","Below Target")</f>
        <v>Met</v>
      </c>
      <c r="Y1727" t="str">
        <f>IF(tblOperations[[#This Row],[Closing_Backlog]]&lt;=_xlfn.XLOOKUP('04_References'!$A$8,tblKPITargets[KPI_Name],tblKPITargets[Target_Value]),"Met","Below Target")</f>
        <v>Met</v>
      </c>
    </row>
    <row r="1728" spans="1:25">
      <c r="A1728" s="6" t="s">
        <v>1758</v>
      </c>
      <c r="B1728" s="7">
        <v>46101</v>
      </c>
      <c r="C1728" s="2" t="s">
        <v>43</v>
      </c>
      <c r="D1728" s="2" t="s">
        <v>23</v>
      </c>
      <c r="E1728" s="2">
        <v>0</v>
      </c>
      <c r="F1728" s="2">
        <v>32</v>
      </c>
      <c r="G1728" s="2">
        <v>32</v>
      </c>
      <c r="H1728" s="2">
        <v>32</v>
      </c>
      <c r="I1728" s="2">
        <v>0</v>
      </c>
      <c r="J1728" s="2">
        <v>0</v>
      </c>
      <c r="K1728" s="2">
        <v>0</v>
      </c>
      <c r="L1728" s="2">
        <v>1.1000000000000001</v>
      </c>
      <c r="M1728" s="2">
        <v>0.94799999999999995</v>
      </c>
      <c r="N1728" s="2">
        <v>0.96299999999999997</v>
      </c>
      <c r="O1728" s="2">
        <v>4.5</v>
      </c>
      <c r="P1728" s="2">
        <v>0.83499999999999996</v>
      </c>
      <c r="Q1728" s="3">
        <v>1</v>
      </c>
      <c r="R1728" s="4" t="str">
        <f>TRIM(tblOperations[[#This Row],[Region]])</f>
        <v>South West</v>
      </c>
      <c r="S1728" s="4" t="str">
        <f>TRIM(tblOperations[[#This Row],[Team]])</f>
        <v>Estates Support</v>
      </c>
      <c r="T1728" s="4" t="str">
        <f>_xlfn.XLOOKUP(R1728,tblRegionReference[Region],tblRegionReference[Area],"Not Found")</f>
        <v>South</v>
      </c>
      <c r="U1728" s="4" t="str">
        <f>IF(tblOperations[[#This Row],[Completion_Rate]]&gt;=_xlfn.XLOOKUP("Completion Rate",tblKPITargets[KPI_Name],tblKPITargets[Target_Value]),"Met","Below Target")</f>
        <v>Met</v>
      </c>
      <c r="V1728" t="str">
        <f>IF(tblOperations[[#This Row],[SLA_Compliance]]&gt;=_xlfn.XLOOKUP('04_References'!$A$3,tblKPITargets[KPI_Name],tblKPITargets[Target_Value]),"Met","Below Target")</f>
        <v>Met</v>
      </c>
      <c r="W1728" t="str">
        <f>IF(tblOperations[[#This Row],[Quality_Pass_Rate]]&gt;=_xlfn.XLOOKUP('04_References'!$A$4,tblKPITargets[KPI_Name],tblKPITargets[Target_Value]),"Met","Below Target")</f>
        <v>Met</v>
      </c>
      <c r="X1728" t="str">
        <f>IF(tblOperations[[#This Row],[Average_Completion_Days]]&lt;=_xlfn.XLOOKUP('04_References'!$A$7,tblKPITargets[KPI_Name],tblKPITargets[Target_Value]),"Met","Below Target")</f>
        <v>Met</v>
      </c>
      <c r="Y1728" t="str">
        <f>IF(tblOperations[[#This Row],[Closing_Backlog]]&lt;=_xlfn.XLOOKUP('04_References'!$A$8,tblKPITargets[KPI_Name],tblKPITargets[Target_Value]),"Met","Below Target")</f>
        <v>Met</v>
      </c>
    </row>
    <row r="1729" spans="1:25">
      <c r="A1729" s="8" t="s">
        <v>1759</v>
      </c>
      <c r="B1729" s="9">
        <v>46101</v>
      </c>
      <c r="C1729" s="4" t="s">
        <v>43</v>
      </c>
      <c r="D1729" s="4" t="s">
        <v>25</v>
      </c>
      <c r="E1729" s="4">
        <v>0</v>
      </c>
      <c r="F1729" s="4">
        <v>32</v>
      </c>
      <c r="G1729" s="4">
        <v>32</v>
      </c>
      <c r="H1729" s="4">
        <v>32</v>
      </c>
      <c r="I1729" s="4">
        <v>0</v>
      </c>
      <c r="J1729" s="4">
        <v>0</v>
      </c>
      <c r="K1729" s="4">
        <v>0</v>
      </c>
      <c r="L1729" s="4">
        <v>1.7</v>
      </c>
      <c r="M1729" s="4">
        <v>0.96899999999999997</v>
      </c>
      <c r="N1729" s="4">
        <v>0.998</v>
      </c>
      <c r="O1729" s="4">
        <v>4.5</v>
      </c>
      <c r="P1729" s="4">
        <v>0.66800000000000004</v>
      </c>
      <c r="Q1729" s="5">
        <v>1</v>
      </c>
      <c r="R1729" s="4" t="str">
        <f>TRIM(tblOperations[[#This Row],[Region]])</f>
        <v>South West</v>
      </c>
      <c r="S1729" s="4" t="str">
        <f>TRIM(tblOperations[[#This Row],[Team]])</f>
        <v>Workplace Projects</v>
      </c>
      <c r="T1729" s="4" t="str">
        <f>_xlfn.XLOOKUP(R1729,tblRegionReference[Region],tblRegionReference[Area],"Not Found")</f>
        <v>South</v>
      </c>
      <c r="U1729" s="4" t="str">
        <f>IF(tblOperations[[#This Row],[Completion_Rate]]&gt;=_xlfn.XLOOKUP("Completion Rate",tblKPITargets[KPI_Name],tblKPITargets[Target_Value]),"Met","Below Target")</f>
        <v>Met</v>
      </c>
      <c r="V1729" t="str">
        <f>IF(tblOperations[[#This Row],[SLA_Compliance]]&gt;=_xlfn.XLOOKUP('04_References'!$A$3,tblKPITargets[KPI_Name],tblKPITargets[Target_Value]),"Met","Below Target")</f>
        <v>Met</v>
      </c>
      <c r="W1729" t="str">
        <f>IF(tblOperations[[#This Row],[Quality_Pass_Rate]]&gt;=_xlfn.XLOOKUP('04_References'!$A$4,tblKPITargets[KPI_Name],tblKPITargets[Target_Value]),"Met","Below Target")</f>
        <v>Met</v>
      </c>
      <c r="X1729" t="str">
        <f>IF(tblOperations[[#This Row],[Average_Completion_Days]]&lt;=_xlfn.XLOOKUP('04_References'!$A$7,tblKPITargets[KPI_Name],tblKPITargets[Target_Value]),"Met","Below Target")</f>
        <v>Met</v>
      </c>
      <c r="Y1729" t="str">
        <f>IF(tblOperations[[#This Row],[Closing_Backlog]]&lt;=_xlfn.XLOOKUP('04_References'!$A$8,tblKPITargets[KPI_Name],tblKPITargets[Target_Value]),"Met","Below Target")</f>
        <v>Met</v>
      </c>
    </row>
    <row r="1730" spans="1:25">
      <c r="A1730" s="6" t="s">
        <v>1760</v>
      </c>
      <c r="B1730" s="7">
        <v>46101</v>
      </c>
      <c r="C1730" s="2" t="s">
        <v>48</v>
      </c>
      <c r="D1730" s="2" t="s">
        <v>19</v>
      </c>
      <c r="E1730" s="2">
        <v>5</v>
      </c>
      <c r="F1730" s="2">
        <v>44</v>
      </c>
      <c r="G1730" s="2">
        <v>49</v>
      </c>
      <c r="H1730" s="2">
        <v>46</v>
      </c>
      <c r="I1730" s="2">
        <v>3</v>
      </c>
      <c r="J1730" s="2">
        <v>0</v>
      </c>
      <c r="K1730" s="2">
        <v>0</v>
      </c>
      <c r="L1730" s="2">
        <v>1.5</v>
      </c>
      <c r="M1730" s="2">
        <v>0.98699999999999999</v>
      </c>
      <c r="N1730" s="2">
        <v>0.97599999999999998</v>
      </c>
      <c r="O1730" s="2">
        <v>4.5999999999999996</v>
      </c>
      <c r="P1730" s="2">
        <v>0.68500000000000005</v>
      </c>
      <c r="Q1730" s="3">
        <v>0.93899999999999995</v>
      </c>
      <c r="R1730" s="4" t="str">
        <f>TRIM(tblOperations[[#This Row],[Region]])</f>
        <v>South East</v>
      </c>
      <c r="S1730" s="4" t="str">
        <f>TRIM(tblOperations[[#This Row],[Team]])</f>
        <v>Workplace Services</v>
      </c>
      <c r="T1730" s="4" t="str">
        <f>_xlfn.XLOOKUP(R1730,tblRegionReference[Region],tblRegionReference[Area],"Not Found")</f>
        <v>South</v>
      </c>
      <c r="U1730" s="4" t="str">
        <f>IF(tblOperations[[#This Row],[Completion_Rate]]&gt;=_xlfn.XLOOKUP("Completion Rate",tblKPITargets[KPI_Name],tblKPITargets[Target_Value]),"Met","Below Target")</f>
        <v>Below Target</v>
      </c>
      <c r="V1730" t="str">
        <f>IF(tblOperations[[#This Row],[SLA_Compliance]]&gt;=_xlfn.XLOOKUP('04_References'!$A$3,tblKPITargets[KPI_Name],tblKPITargets[Target_Value]),"Met","Below Target")</f>
        <v>Met</v>
      </c>
      <c r="W1730" t="str">
        <f>IF(tblOperations[[#This Row],[Quality_Pass_Rate]]&gt;=_xlfn.XLOOKUP('04_References'!$A$4,tblKPITargets[KPI_Name],tblKPITargets[Target_Value]),"Met","Below Target")</f>
        <v>Met</v>
      </c>
      <c r="X1730" t="str">
        <f>IF(tblOperations[[#This Row],[Average_Completion_Days]]&lt;=_xlfn.XLOOKUP('04_References'!$A$7,tblKPITargets[KPI_Name],tblKPITargets[Target_Value]),"Met","Below Target")</f>
        <v>Met</v>
      </c>
      <c r="Y1730" t="str">
        <f>IF(tblOperations[[#This Row],[Closing_Backlog]]&lt;=_xlfn.XLOOKUP('04_References'!$A$8,tblKPITargets[KPI_Name],tblKPITargets[Target_Value]),"Met","Below Target")</f>
        <v>Met</v>
      </c>
    </row>
    <row r="1731" spans="1:25">
      <c r="A1731" s="8" t="s">
        <v>1761</v>
      </c>
      <c r="B1731" s="9">
        <v>46101</v>
      </c>
      <c r="C1731" s="4" t="s">
        <v>48</v>
      </c>
      <c r="D1731" s="4" t="s">
        <v>21</v>
      </c>
      <c r="E1731" s="4">
        <v>1608</v>
      </c>
      <c r="F1731" s="4">
        <v>47</v>
      </c>
      <c r="G1731" s="4">
        <v>1655</v>
      </c>
      <c r="H1731" s="4">
        <v>21</v>
      </c>
      <c r="I1731" s="4">
        <v>1634</v>
      </c>
      <c r="J1731" s="4">
        <v>0</v>
      </c>
      <c r="K1731" s="4">
        <v>0</v>
      </c>
      <c r="L1731" s="4">
        <v>8</v>
      </c>
      <c r="M1731" s="4">
        <v>0.6</v>
      </c>
      <c r="N1731" s="4">
        <v>0.98699999999999999</v>
      </c>
      <c r="O1731" s="4">
        <v>2.5</v>
      </c>
      <c r="P1731" s="4">
        <v>0.69599999999999995</v>
      </c>
      <c r="Q1731" s="5">
        <v>1.2999999999999999E-2</v>
      </c>
      <c r="R1731" s="4" t="str">
        <f>TRIM(tblOperations[[#This Row],[Region]])</f>
        <v>South East</v>
      </c>
      <c r="S1731" s="4" t="str">
        <f>TRIM(tblOperations[[#This Row],[Team]])</f>
        <v>Facilities Response</v>
      </c>
      <c r="T1731" s="4" t="str">
        <f>_xlfn.XLOOKUP(R1731,tblRegionReference[Region],tblRegionReference[Area],"Not Found")</f>
        <v>South</v>
      </c>
      <c r="U1731" s="4" t="str">
        <f>IF(tblOperations[[#This Row],[Completion_Rate]]&gt;=_xlfn.XLOOKUP("Completion Rate",tblKPITargets[KPI_Name],tblKPITargets[Target_Value]),"Met","Below Target")</f>
        <v>Below Target</v>
      </c>
      <c r="V1731" t="str">
        <f>IF(tblOperations[[#This Row],[SLA_Compliance]]&gt;=_xlfn.XLOOKUP('04_References'!$A$3,tblKPITargets[KPI_Name],tblKPITargets[Target_Value]),"Met","Below Target")</f>
        <v>Below Target</v>
      </c>
      <c r="W1731" t="str">
        <f>IF(tblOperations[[#This Row],[Quality_Pass_Rate]]&gt;=_xlfn.XLOOKUP('04_References'!$A$4,tblKPITargets[KPI_Name],tblKPITargets[Target_Value]),"Met","Below Target")</f>
        <v>Met</v>
      </c>
      <c r="X1731" t="str">
        <f>IF(tblOperations[[#This Row],[Average_Completion_Days]]&lt;=_xlfn.XLOOKUP('04_References'!$A$7,tblKPITargets[KPI_Name],tblKPITargets[Target_Value]),"Met","Below Target")</f>
        <v>Below Target</v>
      </c>
      <c r="Y1731" t="str">
        <f>IF(tblOperations[[#This Row],[Closing_Backlog]]&lt;=_xlfn.XLOOKUP('04_References'!$A$8,tblKPITargets[KPI_Name],tblKPITargets[Target_Value]),"Met","Below Target")</f>
        <v>Below Target</v>
      </c>
    </row>
    <row r="1732" spans="1:25">
      <c r="A1732" s="6" t="s">
        <v>1762</v>
      </c>
      <c r="B1732" s="7">
        <v>46101</v>
      </c>
      <c r="C1732" s="2" t="s">
        <v>48</v>
      </c>
      <c r="D1732" s="2" t="s">
        <v>23</v>
      </c>
      <c r="E1732" s="2">
        <v>0</v>
      </c>
      <c r="F1732" s="2">
        <v>56</v>
      </c>
      <c r="G1732" s="2">
        <v>56</v>
      </c>
      <c r="H1732" s="2">
        <v>48</v>
      </c>
      <c r="I1732" s="2">
        <v>8</v>
      </c>
      <c r="J1732" s="2">
        <v>1</v>
      </c>
      <c r="K1732" s="2">
        <v>0</v>
      </c>
      <c r="L1732" s="2">
        <v>1.9</v>
      </c>
      <c r="M1732" s="2">
        <v>0.91200000000000003</v>
      </c>
      <c r="N1732" s="2">
        <v>1</v>
      </c>
      <c r="O1732" s="2">
        <v>4.5</v>
      </c>
      <c r="P1732" s="2">
        <v>0.749</v>
      </c>
      <c r="Q1732" s="3">
        <v>0.85699999999999998</v>
      </c>
      <c r="R1732" s="4" t="str">
        <f>TRIM(tblOperations[[#This Row],[Region]])</f>
        <v>South East</v>
      </c>
      <c r="S1732" s="4" t="str">
        <f>TRIM(tblOperations[[#This Row],[Team]])</f>
        <v>Estates Support</v>
      </c>
      <c r="T1732" s="4" t="str">
        <f>_xlfn.XLOOKUP(R1732,tblRegionReference[Region],tblRegionReference[Area],"Not Found")</f>
        <v>South</v>
      </c>
      <c r="U1732" s="4" t="str">
        <f>IF(tblOperations[[#This Row],[Completion_Rate]]&gt;=_xlfn.XLOOKUP("Completion Rate",tblKPITargets[KPI_Name],tblKPITargets[Target_Value]),"Met","Below Target")</f>
        <v>Below Target</v>
      </c>
      <c r="V1732" t="str">
        <f>IF(tblOperations[[#This Row],[SLA_Compliance]]&gt;=_xlfn.XLOOKUP('04_References'!$A$3,tblKPITargets[KPI_Name],tblKPITargets[Target_Value]),"Met","Below Target")</f>
        <v>Below Target</v>
      </c>
      <c r="W1732" t="str">
        <f>IF(tblOperations[[#This Row],[Quality_Pass_Rate]]&gt;=_xlfn.XLOOKUP('04_References'!$A$4,tblKPITargets[KPI_Name],tblKPITargets[Target_Value]),"Met","Below Target")</f>
        <v>Met</v>
      </c>
      <c r="X1732" t="str">
        <f>IF(tblOperations[[#This Row],[Average_Completion_Days]]&lt;=_xlfn.XLOOKUP('04_References'!$A$7,tblKPITargets[KPI_Name],tblKPITargets[Target_Value]),"Met","Below Target")</f>
        <v>Met</v>
      </c>
      <c r="Y1732" t="str">
        <f>IF(tblOperations[[#This Row],[Closing_Backlog]]&lt;=_xlfn.XLOOKUP('04_References'!$A$8,tblKPITargets[KPI_Name],tblKPITargets[Target_Value]),"Met","Below Target")</f>
        <v>Met</v>
      </c>
    </row>
    <row r="1733" spans="1:25">
      <c r="A1733" s="8" t="s">
        <v>1763</v>
      </c>
      <c r="B1733" s="9">
        <v>46101</v>
      </c>
      <c r="C1733" s="4" t="s">
        <v>48</v>
      </c>
      <c r="D1733" s="4" t="s">
        <v>25</v>
      </c>
      <c r="E1733" s="4">
        <v>509</v>
      </c>
      <c r="F1733" s="4">
        <v>36</v>
      </c>
      <c r="G1733" s="4">
        <v>545</v>
      </c>
      <c r="H1733" s="4">
        <v>29</v>
      </c>
      <c r="I1733" s="4">
        <v>516</v>
      </c>
      <c r="J1733" s="4">
        <v>1</v>
      </c>
      <c r="K1733" s="4">
        <v>0</v>
      </c>
      <c r="L1733" s="4">
        <v>8</v>
      </c>
      <c r="M1733" s="4">
        <v>0.6</v>
      </c>
      <c r="N1733" s="4">
        <v>0.99399999999999999</v>
      </c>
      <c r="O1733" s="4">
        <v>2.5</v>
      </c>
      <c r="P1733" s="4">
        <v>0.67</v>
      </c>
      <c r="Q1733" s="5">
        <v>5.2999999999999999E-2</v>
      </c>
      <c r="R1733" s="4" t="str">
        <f>TRIM(tblOperations[[#This Row],[Region]])</f>
        <v>South East</v>
      </c>
      <c r="S1733" s="4" t="str">
        <f>TRIM(tblOperations[[#This Row],[Team]])</f>
        <v>Workplace Projects</v>
      </c>
      <c r="T1733" s="4" t="str">
        <f>_xlfn.XLOOKUP(R1733,tblRegionReference[Region],tblRegionReference[Area],"Not Found")</f>
        <v>South</v>
      </c>
      <c r="U1733" s="4" t="str">
        <f>IF(tblOperations[[#This Row],[Completion_Rate]]&gt;=_xlfn.XLOOKUP("Completion Rate",tblKPITargets[KPI_Name],tblKPITargets[Target_Value]),"Met","Below Target")</f>
        <v>Below Target</v>
      </c>
      <c r="V1733" t="str">
        <f>IF(tblOperations[[#This Row],[SLA_Compliance]]&gt;=_xlfn.XLOOKUP('04_References'!$A$3,tblKPITargets[KPI_Name],tblKPITargets[Target_Value]),"Met","Below Target")</f>
        <v>Below Target</v>
      </c>
      <c r="W1733" t="str">
        <f>IF(tblOperations[[#This Row],[Quality_Pass_Rate]]&gt;=_xlfn.XLOOKUP('04_References'!$A$4,tblKPITargets[KPI_Name],tblKPITargets[Target_Value]),"Met","Below Target")</f>
        <v>Met</v>
      </c>
      <c r="X1733" t="str">
        <f>IF(tblOperations[[#This Row],[Average_Completion_Days]]&lt;=_xlfn.XLOOKUP('04_References'!$A$7,tblKPITargets[KPI_Name],tblKPITargets[Target_Value]),"Met","Below Target")</f>
        <v>Below Target</v>
      </c>
      <c r="Y1733" t="str">
        <f>IF(tblOperations[[#This Row],[Closing_Backlog]]&lt;=_xlfn.XLOOKUP('04_References'!$A$8,tblKPITargets[KPI_Name],tblKPITargets[Target_Value]),"Met","Below Target")</f>
        <v>Below Target</v>
      </c>
    </row>
    <row r="1734" spans="1:25">
      <c r="A1734" s="6" t="s">
        <v>1764</v>
      </c>
      <c r="B1734" s="7">
        <v>46101</v>
      </c>
      <c r="C1734" s="2" t="s">
        <v>53</v>
      </c>
      <c r="D1734" s="2" t="s">
        <v>19</v>
      </c>
      <c r="E1734" s="2">
        <v>878</v>
      </c>
      <c r="F1734" s="2">
        <v>36</v>
      </c>
      <c r="G1734" s="2">
        <v>914</v>
      </c>
      <c r="H1734" s="2">
        <v>34</v>
      </c>
      <c r="I1734" s="2">
        <v>880</v>
      </c>
      <c r="J1734" s="2">
        <v>0</v>
      </c>
      <c r="K1734" s="2">
        <v>0</v>
      </c>
      <c r="L1734" s="2">
        <v>8</v>
      </c>
      <c r="M1734" s="2">
        <v>0.6</v>
      </c>
      <c r="N1734" s="2">
        <v>1</v>
      </c>
      <c r="O1734" s="2">
        <v>2.5</v>
      </c>
      <c r="P1734" s="2">
        <v>0.754</v>
      </c>
      <c r="Q1734" s="3">
        <v>3.6999999999999998E-2</v>
      </c>
      <c r="R1734" s="4" t="str">
        <f>TRIM(tblOperations[[#This Row],[Region]])</f>
        <v>Wales</v>
      </c>
      <c r="S1734" s="4" t="str">
        <f>TRIM(tblOperations[[#This Row],[Team]])</f>
        <v>Workplace Services</v>
      </c>
      <c r="T1734" s="4" t="str">
        <f>_xlfn.XLOOKUP(R1734,tblRegionReference[Region],tblRegionReference[Area],"Not Found")</f>
        <v>Wales</v>
      </c>
      <c r="U1734" s="4" t="str">
        <f>IF(tblOperations[[#This Row],[Completion_Rate]]&gt;=_xlfn.XLOOKUP("Completion Rate",tblKPITargets[KPI_Name],tblKPITargets[Target_Value]),"Met","Below Target")</f>
        <v>Below Target</v>
      </c>
      <c r="V1734" t="str">
        <f>IF(tblOperations[[#This Row],[SLA_Compliance]]&gt;=_xlfn.XLOOKUP('04_References'!$A$3,tblKPITargets[KPI_Name],tblKPITargets[Target_Value]),"Met","Below Target")</f>
        <v>Below Target</v>
      </c>
      <c r="W1734" t="str">
        <f>IF(tblOperations[[#This Row],[Quality_Pass_Rate]]&gt;=_xlfn.XLOOKUP('04_References'!$A$4,tblKPITargets[KPI_Name],tblKPITargets[Target_Value]),"Met","Below Target")</f>
        <v>Met</v>
      </c>
      <c r="X1734" t="str">
        <f>IF(tblOperations[[#This Row],[Average_Completion_Days]]&lt;=_xlfn.XLOOKUP('04_References'!$A$7,tblKPITargets[KPI_Name],tblKPITargets[Target_Value]),"Met","Below Target")</f>
        <v>Below Target</v>
      </c>
      <c r="Y1734" t="str">
        <f>IF(tblOperations[[#This Row],[Closing_Backlog]]&lt;=_xlfn.XLOOKUP('04_References'!$A$8,tblKPITargets[KPI_Name],tblKPITargets[Target_Value]),"Met","Below Target")</f>
        <v>Below Target</v>
      </c>
    </row>
    <row r="1735" spans="1:25">
      <c r="A1735" s="8" t="s">
        <v>1765</v>
      </c>
      <c r="B1735" s="9">
        <v>46101</v>
      </c>
      <c r="C1735" s="4" t="s">
        <v>53</v>
      </c>
      <c r="D1735" s="4" t="s">
        <v>21</v>
      </c>
      <c r="E1735" s="4">
        <v>946</v>
      </c>
      <c r="F1735" s="4">
        <v>51</v>
      </c>
      <c r="G1735" s="4">
        <v>997</v>
      </c>
      <c r="H1735" s="4">
        <v>30</v>
      </c>
      <c r="I1735" s="4">
        <v>967</v>
      </c>
      <c r="J1735" s="4">
        <v>1</v>
      </c>
      <c r="K1735" s="4">
        <v>0</v>
      </c>
      <c r="L1735" s="4">
        <v>8</v>
      </c>
      <c r="M1735" s="4">
        <v>0.6</v>
      </c>
      <c r="N1735" s="4">
        <v>0.94799999999999995</v>
      </c>
      <c r="O1735" s="4">
        <v>2.5</v>
      </c>
      <c r="P1735" s="4">
        <v>0.71599999999999997</v>
      </c>
      <c r="Q1735" s="5">
        <v>0.03</v>
      </c>
      <c r="R1735" s="4" t="str">
        <f>TRIM(tblOperations[[#This Row],[Region]])</f>
        <v>Wales</v>
      </c>
      <c r="S1735" s="4" t="str">
        <f>TRIM(tblOperations[[#This Row],[Team]])</f>
        <v>Facilities Response</v>
      </c>
      <c r="T1735" s="4" t="str">
        <f>_xlfn.XLOOKUP(R1735,tblRegionReference[Region],tblRegionReference[Area],"Not Found")</f>
        <v>Wales</v>
      </c>
      <c r="U1735" s="4" t="str">
        <f>IF(tblOperations[[#This Row],[Completion_Rate]]&gt;=_xlfn.XLOOKUP("Completion Rate",tblKPITargets[KPI_Name],tblKPITargets[Target_Value]),"Met","Below Target")</f>
        <v>Below Target</v>
      </c>
      <c r="V1735" t="str">
        <f>IF(tblOperations[[#This Row],[SLA_Compliance]]&gt;=_xlfn.XLOOKUP('04_References'!$A$3,tblKPITargets[KPI_Name],tblKPITargets[Target_Value]),"Met","Below Target")</f>
        <v>Below Target</v>
      </c>
      <c r="W1735" t="str">
        <f>IF(tblOperations[[#This Row],[Quality_Pass_Rate]]&gt;=_xlfn.XLOOKUP('04_References'!$A$4,tblKPITargets[KPI_Name],tblKPITargets[Target_Value]),"Met","Below Target")</f>
        <v>Below Target</v>
      </c>
      <c r="X1735" t="str">
        <f>IF(tblOperations[[#This Row],[Average_Completion_Days]]&lt;=_xlfn.XLOOKUP('04_References'!$A$7,tblKPITargets[KPI_Name],tblKPITargets[Target_Value]),"Met","Below Target")</f>
        <v>Below Target</v>
      </c>
      <c r="Y1735" t="str">
        <f>IF(tblOperations[[#This Row],[Closing_Backlog]]&lt;=_xlfn.XLOOKUP('04_References'!$A$8,tblKPITargets[KPI_Name],tblKPITargets[Target_Value]),"Met","Below Target")</f>
        <v>Below Target</v>
      </c>
    </row>
    <row r="1736" spans="1:25">
      <c r="A1736" s="6" t="s">
        <v>1766</v>
      </c>
      <c r="B1736" s="7">
        <v>46101</v>
      </c>
      <c r="C1736" s="2" t="s">
        <v>53</v>
      </c>
      <c r="D1736" s="2" t="s">
        <v>23</v>
      </c>
      <c r="E1736" s="2">
        <v>658</v>
      </c>
      <c r="F1736" s="2">
        <v>42</v>
      </c>
      <c r="G1736" s="2">
        <v>700</v>
      </c>
      <c r="H1736" s="2">
        <v>27</v>
      </c>
      <c r="I1736" s="2">
        <v>673</v>
      </c>
      <c r="J1736" s="2">
        <v>0</v>
      </c>
      <c r="K1736" s="2">
        <v>0</v>
      </c>
      <c r="L1736" s="2">
        <v>8</v>
      </c>
      <c r="M1736" s="2">
        <v>0.6</v>
      </c>
      <c r="N1736" s="2">
        <v>0.97099999999999997</v>
      </c>
      <c r="O1736" s="2">
        <v>2.5</v>
      </c>
      <c r="P1736" s="2">
        <v>0.79</v>
      </c>
      <c r="Q1736" s="3">
        <v>3.9E-2</v>
      </c>
      <c r="R1736" s="4" t="str">
        <f>TRIM(tblOperations[[#This Row],[Region]])</f>
        <v>Wales</v>
      </c>
      <c r="S1736" s="4" t="str">
        <f>TRIM(tblOperations[[#This Row],[Team]])</f>
        <v>Estates Support</v>
      </c>
      <c r="T1736" s="4" t="str">
        <f>_xlfn.XLOOKUP(R1736,tblRegionReference[Region],tblRegionReference[Area],"Not Found")</f>
        <v>Wales</v>
      </c>
      <c r="U1736" s="4" t="str">
        <f>IF(tblOperations[[#This Row],[Completion_Rate]]&gt;=_xlfn.XLOOKUP("Completion Rate",tblKPITargets[KPI_Name],tblKPITargets[Target_Value]),"Met","Below Target")</f>
        <v>Below Target</v>
      </c>
      <c r="V1736" t="str">
        <f>IF(tblOperations[[#This Row],[SLA_Compliance]]&gt;=_xlfn.XLOOKUP('04_References'!$A$3,tblKPITargets[KPI_Name],tblKPITargets[Target_Value]),"Met","Below Target")</f>
        <v>Below Target</v>
      </c>
      <c r="W1736" t="str">
        <f>IF(tblOperations[[#This Row],[Quality_Pass_Rate]]&gt;=_xlfn.XLOOKUP('04_References'!$A$4,tblKPITargets[KPI_Name],tblKPITargets[Target_Value]),"Met","Below Target")</f>
        <v>Met</v>
      </c>
      <c r="X1736" t="str">
        <f>IF(tblOperations[[#This Row],[Average_Completion_Days]]&lt;=_xlfn.XLOOKUP('04_References'!$A$7,tblKPITargets[KPI_Name],tblKPITargets[Target_Value]),"Met","Below Target")</f>
        <v>Below Target</v>
      </c>
      <c r="Y1736" t="str">
        <f>IF(tblOperations[[#This Row],[Closing_Backlog]]&lt;=_xlfn.XLOOKUP('04_References'!$A$8,tblKPITargets[KPI_Name],tblKPITargets[Target_Value]),"Met","Below Target")</f>
        <v>Below Target</v>
      </c>
    </row>
    <row r="1737" spans="1:25">
      <c r="A1737" s="8" t="s">
        <v>1767</v>
      </c>
      <c r="B1737" s="9">
        <v>46101</v>
      </c>
      <c r="C1737" s="4" t="s">
        <v>53</v>
      </c>
      <c r="D1737" s="4" t="s">
        <v>25</v>
      </c>
      <c r="E1737" s="4">
        <v>0</v>
      </c>
      <c r="F1737" s="4">
        <v>42</v>
      </c>
      <c r="G1737" s="4">
        <v>42</v>
      </c>
      <c r="H1737" s="4">
        <v>42</v>
      </c>
      <c r="I1737" s="4">
        <v>0</v>
      </c>
      <c r="J1737" s="4">
        <v>0</v>
      </c>
      <c r="K1737" s="4">
        <v>0</v>
      </c>
      <c r="L1737" s="4">
        <v>1.2</v>
      </c>
      <c r="M1737" s="4">
        <v>0.93600000000000005</v>
      </c>
      <c r="N1737" s="4">
        <v>0.99299999999999999</v>
      </c>
      <c r="O1737" s="4">
        <v>4.5999999999999996</v>
      </c>
      <c r="P1737" s="4">
        <v>0.72699999999999998</v>
      </c>
      <c r="Q1737" s="5">
        <v>1</v>
      </c>
      <c r="R1737" s="4" t="str">
        <f>TRIM(tblOperations[[#This Row],[Region]])</f>
        <v>Wales</v>
      </c>
      <c r="S1737" s="4" t="str">
        <f>TRIM(tblOperations[[#This Row],[Team]])</f>
        <v>Workplace Projects</v>
      </c>
      <c r="T1737" s="4" t="str">
        <f>_xlfn.XLOOKUP(R1737,tblRegionReference[Region],tblRegionReference[Area],"Not Found")</f>
        <v>Wales</v>
      </c>
      <c r="U1737" s="4" t="str">
        <f>IF(tblOperations[[#This Row],[Completion_Rate]]&gt;=_xlfn.XLOOKUP("Completion Rate",tblKPITargets[KPI_Name],tblKPITargets[Target_Value]),"Met","Below Target")</f>
        <v>Met</v>
      </c>
      <c r="V1737" t="str">
        <f>IF(tblOperations[[#This Row],[SLA_Compliance]]&gt;=_xlfn.XLOOKUP('04_References'!$A$3,tblKPITargets[KPI_Name],tblKPITargets[Target_Value]),"Met","Below Target")</f>
        <v>Met</v>
      </c>
      <c r="W1737" t="str">
        <f>IF(tblOperations[[#This Row],[Quality_Pass_Rate]]&gt;=_xlfn.XLOOKUP('04_References'!$A$4,tblKPITargets[KPI_Name],tblKPITargets[Target_Value]),"Met","Below Target")</f>
        <v>Met</v>
      </c>
      <c r="X1737" t="str">
        <f>IF(tblOperations[[#This Row],[Average_Completion_Days]]&lt;=_xlfn.XLOOKUP('04_References'!$A$7,tblKPITargets[KPI_Name],tblKPITargets[Target_Value]),"Met","Below Target")</f>
        <v>Met</v>
      </c>
      <c r="Y1737" t="str">
        <f>IF(tblOperations[[#This Row],[Closing_Backlog]]&lt;=_xlfn.XLOOKUP('04_References'!$A$8,tblKPITargets[KPI_Name],tblKPITargets[Target_Value]),"Met","Below Target")</f>
        <v>Met</v>
      </c>
    </row>
    <row r="1738" spans="1:25">
      <c r="A1738" s="6" t="s">
        <v>1768</v>
      </c>
      <c r="B1738" s="7">
        <v>46104</v>
      </c>
      <c r="C1738" s="2" t="s">
        <v>18</v>
      </c>
      <c r="D1738" s="2" t="s">
        <v>19</v>
      </c>
      <c r="E1738" s="2">
        <v>250</v>
      </c>
      <c r="F1738" s="2">
        <v>37</v>
      </c>
      <c r="G1738" s="2">
        <v>287</v>
      </c>
      <c r="H1738" s="2">
        <v>39</v>
      </c>
      <c r="I1738" s="2">
        <v>248</v>
      </c>
      <c r="J1738" s="2">
        <v>0</v>
      </c>
      <c r="K1738" s="2">
        <v>0</v>
      </c>
      <c r="L1738" s="2">
        <v>8</v>
      </c>
      <c r="M1738" s="2">
        <v>0.6</v>
      </c>
      <c r="N1738" s="2">
        <v>0.98299999999999998</v>
      </c>
      <c r="O1738" s="2">
        <v>2.5</v>
      </c>
      <c r="P1738" s="2">
        <v>0.67400000000000004</v>
      </c>
      <c r="Q1738" s="3">
        <v>0.13600000000000001</v>
      </c>
      <c r="R1738" s="4" t="str">
        <f>TRIM(tblOperations[[#This Row],[Region]])</f>
        <v>Scotland</v>
      </c>
      <c r="S1738" s="4" t="str">
        <f>TRIM(tblOperations[[#This Row],[Team]])</f>
        <v>Workplace Services</v>
      </c>
      <c r="T1738" s="4" t="str">
        <f>_xlfn.XLOOKUP(R1738,tblRegionReference[Region],tblRegionReference[Area],"Not Found")</f>
        <v>North</v>
      </c>
      <c r="U1738" s="4" t="str">
        <f>IF(tblOperations[[#This Row],[Completion_Rate]]&gt;=_xlfn.XLOOKUP("Completion Rate",tblKPITargets[KPI_Name],tblKPITargets[Target_Value]),"Met","Below Target")</f>
        <v>Below Target</v>
      </c>
      <c r="V1738" t="str">
        <f>IF(tblOperations[[#This Row],[SLA_Compliance]]&gt;=_xlfn.XLOOKUP('04_References'!$A$3,tblKPITargets[KPI_Name],tblKPITargets[Target_Value]),"Met","Below Target")</f>
        <v>Below Target</v>
      </c>
      <c r="W1738" t="str">
        <f>IF(tblOperations[[#This Row],[Quality_Pass_Rate]]&gt;=_xlfn.XLOOKUP('04_References'!$A$4,tblKPITargets[KPI_Name],tblKPITargets[Target_Value]),"Met","Below Target")</f>
        <v>Met</v>
      </c>
      <c r="X1738" t="str">
        <f>IF(tblOperations[[#This Row],[Average_Completion_Days]]&lt;=_xlfn.XLOOKUP('04_References'!$A$7,tblKPITargets[KPI_Name],tblKPITargets[Target_Value]),"Met","Below Target")</f>
        <v>Below Target</v>
      </c>
      <c r="Y1738" t="str">
        <f>IF(tblOperations[[#This Row],[Closing_Backlog]]&lt;=_xlfn.XLOOKUP('04_References'!$A$8,tblKPITargets[KPI_Name],tblKPITargets[Target_Value]),"Met","Below Target")</f>
        <v>Below Target</v>
      </c>
    </row>
    <row r="1739" spans="1:25">
      <c r="A1739" s="8" t="s">
        <v>1769</v>
      </c>
      <c r="B1739" s="9">
        <v>46104</v>
      </c>
      <c r="C1739" s="4" t="s">
        <v>18</v>
      </c>
      <c r="D1739" s="4" t="s">
        <v>21</v>
      </c>
      <c r="E1739" s="4">
        <v>7</v>
      </c>
      <c r="F1739" s="4">
        <v>59</v>
      </c>
      <c r="G1739" s="4">
        <v>66</v>
      </c>
      <c r="H1739" s="4">
        <v>44</v>
      </c>
      <c r="I1739" s="4">
        <v>22</v>
      </c>
      <c r="J1739" s="4">
        <v>0</v>
      </c>
      <c r="K1739" s="4">
        <v>0</v>
      </c>
      <c r="L1739" s="4">
        <v>3.2</v>
      </c>
      <c r="M1739" s="4">
        <v>0.81799999999999995</v>
      </c>
      <c r="N1739" s="4">
        <v>0.96299999999999997</v>
      </c>
      <c r="O1739" s="4">
        <v>3.8</v>
      </c>
      <c r="P1739" s="4">
        <v>0.68100000000000005</v>
      </c>
      <c r="Q1739" s="5">
        <v>0.66700000000000004</v>
      </c>
      <c r="R1739" s="4" t="str">
        <f>TRIM(tblOperations[[#This Row],[Region]])</f>
        <v>Scotland</v>
      </c>
      <c r="S1739" s="4" t="str">
        <f>TRIM(tblOperations[[#This Row],[Team]])</f>
        <v>Facilities Response</v>
      </c>
      <c r="T1739" s="4" t="str">
        <f>_xlfn.XLOOKUP(R1739,tblRegionReference[Region],tblRegionReference[Area],"Not Found")</f>
        <v>North</v>
      </c>
      <c r="U1739" s="4" t="str">
        <f>IF(tblOperations[[#This Row],[Completion_Rate]]&gt;=_xlfn.XLOOKUP("Completion Rate",tblKPITargets[KPI_Name],tblKPITargets[Target_Value]),"Met","Below Target")</f>
        <v>Below Target</v>
      </c>
      <c r="V1739" t="str">
        <f>IF(tblOperations[[#This Row],[SLA_Compliance]]&gt;=_xlfn.XLOOKUP('04_References'!$A$3,tblKPITargets[KPI_Name],tblKPITargets[Target_Value]),"Met","Below Target")</f>
        <v>Below Target</v>
      </c>
      <c r="W1739" t="str">
        <f>IF(tblOperations[[#This Row],[Quality_Pass_Rate]]&gt;=_xlfn.XLOOKUP('04_References'!$A$4,tblKPITargets[KPI_Name],tblKPITargets[Target_Value]),"Met","Below Target")</f>
        <v>Met</v>
      </c>
      <c r="X1739" t="str">
        <f>IF(tblOperations[[#This Row],[Average_Completion_Days]]&lt;=_xlfn.XLOOKUP('04_References'!$A$7,tblKPITargets[KPI_Name],tblKPITargets[Target_Value]),"Met","Below Target")</f>
        <v>Below Target</v>
      </c>
      <c r="Y1739" t="str">
        <f>IF(tblOperations[[#This Row],[Closing_Backlog]]&lt;=_xlfn.XLOOKUP('04_References'!$A$8,tblKPITargets[KPI_Name],tblKPITargets[Target_Value]),"Met","Below Target")</f>
        <v>Below Target</v>
      </c>
    </row>
    <row r="1740" spans="1:25">
      <c r="A1740" s="6" t="s">
        <v>1770</v>
      </c>
      <c r="B1740" s="7">
        <v>46104</v>
      </c>
      <c r="C1740" s="2" t="s">
        <v>18</v>
      </c>
      <c r="D1740" s="2" t="s">
        <v>23</v>
      </c>
      <c r="E1740" s="2">
        <v>494</v>
      </c>
      <c r="F1740" s="2">
        <v>33</v>
      </c>
      <c r="G1740" s="2">
        <v>527</v>
      </c>
      <c r="H1740" s="2">
        <v>33</v>
      </c>
      <c r="I1740" s="2">
        <v>494</v>
      </c>
      <c r="J1740" s="2">
        <v>1</v>
      </c>
      <c r="K1740" s="2">
        <v>0</v>
      </c>
      <c r="L1740" s="2">
        <v>8</v>
      </c>
      <c r="M1740" s="2">
        <v>0.6</v>
      </c>
      <c r="N1740" s="2">
        <v>0.93400000000000005</v>
      </c>
      <c r="O1740" s="2">
        <v>2.5</v>
      </c>
      <c r="P1740" s="2">
        <v>0.73799999999999999</v>
      </c>
      <c r="Q1740" s="3">
        <v>6.3E-2</v>
      </c>
      <c r="R1740" s="4" t="str">
        <f>TRIM(tblOperations[[#This Row],[Region]])</f>
        <v>Scotland</v>
      </c>
      <c r="S1740" s="4" t="str">
        <f>TRIM(tblOperations[[#This Row],[Team]])</f>
        <v>Estates Support</v>
      </c>
      <c r="T1740" s="4" t="str">
        <f>_xlfn.XLOOKUP(R1740,tblRegionReference[Region],tblRegionReference[Area],"Not Found")</f>
        <v>North</v>
      </c>
      <c r="U1740" s="4" t="str">
        <f>IF(tblOperations[[#This Row],[Completion_Rate]]&gt;=_xlfn.XLOOKUP("Completion Rate",tblKPITargets[KPI_Name],tblKPITargets[Target_Value]),"Met","Below Target")</f>
        <v>Below Target</v>
      </c>
      <c r="V1740" t="str">
        <f>IF(tblOperations[[#This Row],[SLA_Compliance]]&gt;=_xlfn.XLOOKUP('04_References'!$A$3,tblKPITargets[KPI_Name],tblKPITargets[Target_Value]),"Met","Below Target")</f>
        <v>Below Target</v>
      </c>
      <c r="W1740" t="str">
        <f>IF(tblOperations[[#This Row],[Quality_Pass_Rate]]&gt;=_xlfn.XLOOKUP('04_References'!$A$4,tblKPITargets[KPI_Name],tblKPITargets[Target_Value]),"Met","Below Target")</f>
        <v>Below Target</v>
      </c>
      <c r="X1740" t="str">
        <f>IF(tblOperations[[#This Row],[Average_Completion_Days]]&lt;=_xlfn.XLOOKUP('04_References'!$A$7,tblKPITargets[KPI_Name],tblKPITargets[Target_Value]),"Met","Below Target")</f>
        <v>Below Target</v>
      </c>
      <c r="Y1740" t="str">
        <f>IF(tblOperations[[#This Row],[Closing_Backlog]]&lt;=_xlfn.XLOOKUP('04_References'!$A$8,tblKPITargets[KPI_Name],tblKPITargets[Target_Value]),"Met","Below Target")</f>
        <v>Below Target</v>
      </c>
    </row>
    <row r="1741" spans="1:25">
      <c r="A1741" s="8" t="s">
        <v>1771</v>
      </c>
      <c r="B1741" s="9">
        <v>46104</v>
      </c>
      <c r="C1741" s="4" t="s">
        <v>18</v>
      </c>
      <c r="D1741" s="4" t="s">
        <v>25</v>
      </c>
      <c r="E1741" s="4">
        <v>0</v>
      </c>
      <c r="F1741" s="4">
        <v>27</v>
      </c>
      <c r="G1741" s="4">
        <v>27</v>
      </c>
      <c r="H1741" s="4">
        <v>27</v>
      </c>
      <c r="I1741" s="4">
        <v>0</v>
      </c>
      <c r="J1741" s="4">
        <v>0</v>
      </c>
      <c r="K1741" s="4">
        <v>0</v>
      </c>
      <c r="L1741" s="4">
        <v>1.3</v>
      </c>
      <c r="M1741" s="4">
        <v>0.96299999999999997</v>
      </c>
      <c r="N1741" s="4">
        <v>0.98399999999999999</v>
      </c>
      <c r="O1741" s="4">
        <v>4.3</v>
      </c>
      <c r="P1741" s="4">
        <v>0.65900000000000003</v>
      </c>
      <c r="Q1741" s="5">
        <v>1</v>
      </c>
      <c r="R1741" s="4" t="str">
        <f>TRIM(tblOperations[[#This Row],[Region]])</f>
        <v>Scotland</v>
      </c>
      <c r="S1741" s="4" t="str">
        <f>TRIM(tblOperations[[#This Row],[Team]])</f>
        <v>Workplace Projects</v>
      </c>
      <c r="T1741" s="4" t="str">
        <f>_xlfn.XLOOKUP(R1741,tblRegionReference[Region],tblRegionReference[Area],"Not Found")</f>
        <v>North</v>
      </c>
      <c r="U1741" s="4" t="str">
        <f>IF(tblOperations[[#This Row],[Completion_Rate]]&gt;=_xlfn.XLOOKUP("Completion Rate",tblKPITargets[KPI_Name],tblKPITargets[Target_Value]),"Met","Below Target")</f>
        <v>Met</v>
      </c>
      <c r="V1741" t="str">
        <f>IF(tblOperations[[#This Row],[SLA_Compliance]]&gt;=_xlfn.XLOOKUP('04_References'!$A$3,tblKPITargets[KPI_Name],tblKPITargets[Target_Value]),"Met","Below Target")</f>
        <v>Met</v>
      </c>
      <c r="W1741" t="str">
        <f>IF(tblOperations[[#This Row],[Quality_Pass_Rate]]&gt;=_xlfn.XLOOKUP('04_References'!$A$4,tblKPITargets[KPI_Name],tblKPITargets[Target_Value]),"Met","Below Target")</f>
        <v>Met</v>
      </c>
      <c r="X1741" t="str">
        <f>IF(tblOperations[[#This Row],[Average_Completion_Days]]&lt;=_xlfn.XLOOKUP('04_References'!$A$7,tblKPITargets[KPI_Name],tblKPITargets[Target_Value]),"Met","Below Target")</f>
        <v>Met</v>
      </c>
      <c r="Y1741" t="str">
        <f>IF(tblOperations[[#This Row],[Closing_Backlog]]&lt;=_xlfn.XLOOKUP('04_References'!$A$8,tblKPITargets[KPI_Name],tblKPITargets[Target_Value]),"Met","Below Target")</f>
        <v>Met</v>
      </c>
    </row>
    <row r="1742" spans="1:25">
      <c r="A1742" s="6" t="s">
        <v>1772</v>
      </c>
      <c r="B1742" s="7">
        <v>46104</v>
      </c>
      <c r="C1742" s="2" t="s">
        <v>27</v>
      </c>
      <c r="D1742" s="2" t="s">
        <v>19</v>
      </c>
      <c r="E1742" s="2">
        <v>11</v>
      </c>
      <c r="F1742" s="2">
        <v>56</v>
      </c>
      <c r="G1742" s="2">
        <v>67</v>
      </c>
      <c r="H1742" s="2">
        <v>50</v>
      </c>
      <c r="I1742" s="2">
        <v>17</v>
      </c>
      <c r="J1742" s="2">
        <v>0</v>
      </c>
      <c r="K1742" s="2">
        <v>0</v>
      </c>
      <c r="L1742" s="2">
        <v>3.3</v>
      </c>
      <c r="M1742" s="2">
        <v>0.86399999999999999</v>
      </c>
      <c r="N1742" s="2">
        <v>1</v>
      </c>
      <c r="O1742" s="2">
        <v>3.8</v>
      </c>
      <c r="P1742" s="2">
        <v>0.79600000000000004</v>
      </c>
      <c r="Q1742" s="3">
        <v>0.746</v>
      </c>
      <c r="R1742" s="4" t="str">
        <f>TRIM(tblOperations[[#This Row],[Region]])</f>
        <v>North East</v>
      </c>
      <c r="S1742" s="4" t="str">
        <f>TRIM(tblOperations[[#This Row],[Team]])</f>
        <v>Workplace Services</v>
      </c>
      <c r="T1742" s="4" t="str">
        <f>_xlfn.XLOOKUP(R1742,tblRegionReference[Region],tblRegionReference[Area],"Not Found")</f>
        <v>North</v>
      </c>
      <c r="U1742" s="4" t="str">
        <f>IF(tblOperations[[#This Row],[Completion_Rate]]&gt;=_xlfn.XLOOKUP("Completion Rate",tblKPITargets[KPI_Name],tblKPITargets[Target_Value]),"Met","Below Target")</f>
        <v>Below Target</v>
      </c>
      <c r="V1742" t="str">
        <f>IF(tblOperations[[#This Row],[SLA_Compliance]]&gt;=_xlfn.XLOOKUP('04_References'!$A$3,tblKPITargets[KPI_Name],tblKPITargets[Target_Value]),"Met","Below Target")</f>
        <v>Below Target</v>
      </c>
      <c r="W1742" t="str">
        <f>IF(tblOperations[[#This Row],[Quality_Pass_Rate]]&gt;=_xlfn.XLOOKUP('04_References'!$A$4,tblKPITargets[KPI_Name],tblKPITargets[Target_Value]),"Met","Below Target")</f>
        <v>Met</v>
      </c>
      <c r="X1742" t="str">
        <f>IF(tblOperations[[#This Row],[Average_Completion_Days]]&lt;=_xlfn.XLOOKUP('04_References'!$A$7,tblKPITargets[KPI_Name],tblKPITargets[Target_Value]),"Met","Below Target")</f>
        <v>Below Target</v>
      </c>
      <c r="Y1742" t="str">
        <f>IF(tblOperations[[#This Row],[Closing_Backlog]]&lt;=_xlfn.XLOOKUP('04_References'!$A$8,tblKPITargets[KPI_Name],tblKPITargets[Target_Value]),"Met","Below Target")</f>
        <v>Below Target</v>
      </c>
    </row>
    <row r="1743" spans="1:25">
      <c r="A1743" s="8" t="s">
        <v>1773</v>
      </c>
      <c r="B1743" s="9">
        <v>46104</v>
      </c>
      <c r="C1743" s="4" t="s">
        <v>27</v>
      </c>
      <c r="D1743" s="4" t="s">
        <v>21</v>
      </c>
      <c r="E1743" s="4">
        <v>0</v>
      </c>
      <c r="F1743" s="4">
        <v>21</v>
      </c>
      <c r="G1743" s="4">
        <v>21</v>
      </c>
      <c r="H1743" s="4">
        <v>21</v>
      </c>
      <c r="I1743" s="4">
        <v>0</v>
      </c>
      <c r="J1743" s="4">
        <v>0</v>
      </c>
      <c r="K1743" s="4">
        <v>0</v>
      </c>
      <c r="L1743" s="4">
        <v>1.9</v>
      </c>
      <c r="M1743" s="4">
        <v>0.94899999999999995</v>
      </c>
      <c r="N1743" s="4">
        <v>0.98299999999999998</v>
      </c>
      <c r="O1743" s="4">
        <v>4.5</v>
      </c>
      <c r="P1743" s="4">
        <v>0.68100000000000005</v>
      </c>
      <c r="Q1743" s="5">
        <v>1</v>
      </c>
      <c r="R1743" s="4" t="str">
        <f>TRIM(tblOperations[[#This Row],[Region]])</f>
        <v>North East</v>
      </c>
      <c r="S1743" s="4" t="str">
        <f>TRIM(tblOperations[[#This Row],[Team]])</f>
        <v>Facilities Response</v>
      </c>
      <c r="T1743" s="4" t="str">
        <f>_xlfn.XLOOKUP(R1743,tblRegionReference[Region],tblRegionReference[Area],"Not Found")</f>
        <v>North</v>
      </c>
      <c r="U1743" s="4" t="str">
        <f>IF(tblOperations[[#This Row],[Completion_Rate]]&gt;=_xlfn.XLOOKUP("Completion Rate",tblKPITargets[KPI_Name],tblKPITargets[Target_Value]),"Met","Below Target")</f>
        <v>Met</v>
      </c>
      <c r="V1743" t="str">
        <f>IF(tblOperations[[#This Row],[SLA_Compliance]]&gt;=_xlfn.XLOOKUP('04_References'!$A$3,tblKPITargets[KPI_Name],tblKPITargets[Target_Value]),"Met","Below Target")</f>
        <v>Met</v>
      </c>
      <c r="W1743" t="str">
        <f>IF(tblOperations[[#This Row],[Quality_Pass_Rate]]&gt;=_xlfn.XLOOKUP('04_References'!$A$4,tblKPITargets[KPI_Name],tblKPITargets[Target_Value]),"Met","Below Target")</f>
        <v>Met</v>
      </c>
      <c r="X1743" t="str">
        <f>IF(tblOperations[[#This Row],[Average_Completion_Days]]&lt;=_xlfn.XLOOKUP('04_References'!$A$7,tblKPITargets[KPI_Name],tblKPITargets[Target_Value]),"Met","Below Target")</f>
        <v>Met</v>
      </c>
      <c r="Y1743" t="str">
        <f>IF(tblOperations[[#This Row],[Closing_Backlog]]&lt;=_xlfn.XLOOKUP('04_References'!$A$8,tblKPITargets[KPI_Name],tblKPITargets[Target_Value]),"Met","Below Target")</f>
        <v>Met</v>
      </c>
    </row>
    <row r="1744" spans="1:25">
      <c r="A1744" s="6" t="s">
        <v>1774</v>
      </c>
      <c r="B1744" s="7">
        <v>46104</v>
      </c>
      <c r="C1744" s="2" t="s">
        <v>27</v>
      </c>
      <c r="D1744" s="2" t="s">
        <v>23</v>
      </c>
      <c r="E1744" s="2">
        <v>1127</v>
      </c>
      <c r="F1744" s="2">
        <v>34</v>
      </c>
      <c r="G1744" s="2">
        <v>1161</v>
      </c>
      <c r="H1744" s="2">
        <v>22</v>
      </c>
      <c r="I1744" s="2">
        <v>1139</v>
      </c>
      <c r="J1744" s="2">
        <v>0</v>
      </c>
      <c r="K1744" s="2">
        <v>0</v>
      </c>
      <c r="L1744" s="2">
        <v>8</v>
      </c>
      <c r="M1744" s="2">
        <v>0.6</v>
      </c>
      <c r="N1744" s="2">
        <v>0.996</v>
      </c>
      <c r="O1744" s="2">
        <v>2.5</v>
      </c>
      <c r="P1744" s="2">
        <v>0.67200000000000004</v>
      </c>
      <c r="Q1744" s="3">
        <v>1.9E-2</v>
      </c>
      <c r="R1744" s="4" t="str">
        <f>TRIM(tblOperations[[#This Row],[Region]])</f>
        <v>North East</v>
      </c>
      <c r="S1744" s="4" t="str">
        <f>TRIM(tblOperations[[#This Row],[Team]])</f>
        <v>Estates Support</v>
      </c>
      <c r="T1744" s="4" t="str">
        <f>_xlfn.XLOOKUP(R1744,tblRegionReference[Region],tblRegionReference[Area],"Not Found")</f>
        <v>North</v>
      </c>
      <c r="U1744" s="4" t="str">
        <f>IF(tblOperations[[#This Row],[Completion_Rate]]&gt;=_xlfn.XLOOKUP("Completion Rate",tblKPITargets[KPI_Name],tblKPITargets[Target_Value]),"Met","Below Target")</f>
        <v>Below Target</v>
      </c>
      <c r="V1744" t="str">
        <f>IF(tblOperations[[#This Row],[SLA_Compliance]]&gt;=_xlfn.XLOOKUP('04_References'!$A$3,tblKPITargets[KPI_Name],tblKPITargets[Target_Value]),"Met","Below Target")</f>
        <v>Below Target</v>
      </c>
      <c r="W1744" t="str">
        <f>IF(tblOperations[[#This Row],[Quality_Pass_Rate]]&gt;=_xlfn.XLOOKUP('04_References'!$A$4,tblKPITargets[KPI_Name],tblKPITargets[Target_Value]),"Met","Below Target")</f>
        <v>Met</v>
      </c>
      <c r="X1744" t="str">
        <f>IF(tblOperations[[#This Row],[Average_Completion_Days]]&lt;=_xlfn.XLOOKUP('04_References'!$A$7,tblKPITargets[KPI_Name],tblKPITargets[Target_Value]),"Met","Below Target")</f>
        <v>Below Target</v>
      </c>
      <c r="Y1744" t="str">
        <f>IF(tblOperations[[#This Row],[Closing_Backlog]]&lt;=_xlfn.XLOOKUP('04_References'!$A$8,tblKPITargets[KPI_Name],tblKPITargets[Target_Value]),"Met","Below Target")</f>
        <v>Below Target</v>
      </c>
    </row>
    <row r="1745" spans="1:25">
      <c r="A1745" s="8" t="s">
        <v>1775</v>
      </c>
      <c r="B1745" s="9">
        <v>46104</v>
      </c>
      <c r="C1745" s="4" t="s">
        <v>27</v>
      </c>
      <c r="D1745" s="4" t="s">
        <v>25</v>
      </c>
      <c r="E1745" s="4">
        <v>29</v>
      </c>
      <c r="F1745" s="4">
        <v>36</v>
      </c>
      <c r="G1745" s="4">
        <v>65</v>
      </c>
      <c r="H1745" s="4">
        <v>30</v>
      </c>
      <c r="I1745" s="4">
        <v>35</v>
      </c>
      <c r="J1745" s="4">
        <v>0</v>
      </c>
      <c r="K1745" s="4">
        <v>0</v>
      </c>
      <c r="L1745" s="4">
        <v>4.7</v>
      </c>
      <c r="M1745" s="4">
        <v>0.77700000000000002</v>
      </c>
      <c r="N1745" s="4">
        <v>1</v>
      </c>
      <c r="O1745" s="4">
        <v>3.3</v>
      </c>
      <c r="P1745" s="4">
        <v>0.73199999999999998</v>
      </c>
      <c r="Q1745" s="5">
        <v>0.46200000000000002</v>
      </c>
      <c r="R1745" s="4" t="str">
        <f>TRIM(tblOperations[[#This Row],[Region]])</f>
        <v>North East</v>
      </c>
      <c r="S1745" s="4" t="str">
        <f>TRIM(tblOperations[[#This Row],[Team]])</f>
        <v>Workplace Projects</v>
      </c>
      <c r="T1745" s="4" t="str">
        <f>_xlfn.XLOOKUP(R1745,tblRegionReference[Region],tblRegionReference[Area],"Not Found")</f>
        <v>North</v>
      </c>
      <c r="U1745" s="4" t="str">
        <f>IF(tblOperations[[#This Row],[Completion_Rate]]&gt;=_xlfn.XLOOKUP("Completion Rate",tblKPITargets[KPI_Name],tblKPITargets[Target_Value]),"Met","Below Target")</f>
        <v>Below Target</v>
      </c>
      <c r="V1745" t="str">
        <f>IF(tblOperations[[#This Row],[SLA_Compliance]]&gt;=_xlfn.XLOOKUP('04_References'!$A$3,tblKPITargets[KPI_Name],tblKPITargets[Target_Value]),"Met","Below Target")</f>
        <v>Below Target</v>
      </c>
      <c r="W1745" t="str">
        <f>IF(tblOperations[[#This Row],[Quality_Pass_Rate]]&gt;=_xlfn.XLOOKUP('04_References'!$A$4,tblKPITargets[KPI_Name],tblKPITargets[Target_Value]),"Met","Below Target")</f>
        <v>Met</v>
      </c>
      <c r="X1745" t="str">
        <f>IF(tblOperations[[#This Row],[Average_Completion_Days]]&lt;=_xlfn.XLOOKUP('04_References'!$A$7,tblKPITargets[KPI_Name],tblKPITargets[Target_Value]),"Met","Below Target")</f>
        <v>Below Target</v>
      </c>
      <c r="Y1745" t="str">
        <f>IF(tblOperations[[#This Row],[Closing_Backlog]]&lt;=_xlfn.XLOOKUP('04_References'!$A$8,tblKPITargets[KPI_Name],tblKPITargets[Target_Value]),"Met","Below Target")</f>
        <v>Below Target</v>
      </c>
    </row>
    <row r="1746" spans="1:25">
      <c r="A1746" s="6" t="s">
        <v>1776</v>
      </c>
      <c r="B1746" s="7">
        <v>46104</v>
      </c>
      <c r="C1746" s="2" t="s">
        <v>32</v>
      </c>
      <c r="D1746" s="2" t="s">
        <v>19</v>
      </c>
      <c r="E1746" s="2">
        <v>475</v>
      </c>
      <c r="F1746" s="2">
        <v>34</v>
      </c>
      <c r="G1746" s="2">
        <v>509</v>
      </c>
      <c r="H1746" s="2">
        <v>37</v>
      </c>
      <c r="I1746" s="2">
        <v>472</v>
      </c>
      <c r="J1746" s="2">
        <v>0</v>
      </c>
      <c r="K1746" s="2">
        <v>0</v>
      </c>
      <c r="L1746" s="2">
        <v>8</v>
      </c>
      <c r="M1746" s="2">
        <v>0.6</v>
      </c>
      <c r="N1746" s="2">
        <v>0.98</v>
      </c>
      <c r="O1746" s="2">
        <v>2.5</v>
      </c>
      <c r="P1746" s="2">
        <v>0.81899999999999995</v>
      </c>
      <c r="Q1746" s="3">
        <v>7.2999999999999995E-2</v>
      </c>
      <c r="R1746" s="4" t="str">
        <f>TRIM(tblOperations[[#This Row],[Region]])</f>
        <v>North West</v>
      </c>
      <c r="S1746" s="4" t="str">
        <f>TRIM(tblOperations[[#This Row],[Team]])</f>
        <v>Workplace Services</v>
      </c>
      <c r="T1746" s="4" t="str">
        <f>_xlfn.XLOOKUP(R1746,tblRegionReference[Region],tblRegionReference[Area],"Not Found")</f>
        <v>North</v>
      </c>
      <c r="U1746" s="4" t="str">
        <f>IF(tblOperations[[#This Row],[Completion_Rate]]&gt;=_xlfn.XLOOKUP("Completion Rate",tblKPITargets[KPI_Name],tblKPITargets[Target_Value]),"Met","Below Target")</f>
        <v>Below Target</v>
      </c>
      <c r="V1746" t="str">
        <f>IF(tblOperations[[#This Row],[SLA_Compliance]]&gt;=_xlfn.XLOOKUP('04_References'!$A$3,tblKPITargets[KPI_Name],tblKPITargets[Target_Value]),"Met","Below Target")</f>
        <v>Below Target</v>
      </c>
      <c r="W1746" t="str">
        <f>IF(tblOperations[[#This Row],[Quality_Pass_Rate]]&gt;=_xlfn.XLOOKUP('04_References'!$A$4,tblKPITargets[KPI_Name],tblKPITargets[Target_Value]),"Met","Below Target")</f>
        <v>Met</v>
      </c>
      <c r="X1746" t="str">
        <f>IF(tblOperations[[#This Row],[Average_Completion_Days]]&lt;=_xlfn.XLOOKUP('04_References'!$A$7,tblKPITargets[KPI_Name],tblKPITargets[Target_Value]),"Met","Below Target")</f>
        <v>Below Target</v>
      </c>
      <c r="Y1746" t="str">
        <f>IF(tblOperations[[#This Row],[Closing_Backlog]]&lt;=_xlfn.XLOOKUP('04_References'!$A$8,tblKPITargets[KPI_Name],tblKPITargets[Target_Value]),"Met","Below Target")</f>
        <v>Below Target</v>
      </c>
    </row>
    <row r="1747" spans="1:25">
      <c r="A1747" s="8" t="s">
        <v>1777</v>
      </c>
      <c r="B1747" s="9">
        <v>46104</v>
      </c>
      <c r="C1747" s="4" t="s">
        <v>32</v>
      </c>
      <c r="D1747" s="4" t="s">
        <v>21</v>
      </c>
      <c r="E1747" s="4">
        <v>1225</v>
      </c>
      <c r="F1747" s="4">
        <v>38</v>
      </c>
      <c r="G1747" s="4">
        <v>1263</v>
      </c>
      <c r="H1747" s="4">
        <v>23</v>
      </c>
      <c r="I1747" s="4">
        <v>1240</v>
      </c>
      <c r="J1747" s="4">
        <v>0</v>
      </c>
      <c r="K1747" s="4">
        <v>0</v>
      </c>
      <c r="L1747" s="4">
        <v>8</v>
      </c>
      <c r="M1747" s="4">
        <v>0.6</v>
      </c>
      <c r="N1747" s="4">
        <v>0.998</v>
      </c>
      <c r="O1747" s="4">
        <v>2.5</v>
      </c>
      <c r="P1747" s="4">
        <v>0.73699999999999999</v>
      </c>
      <c r="Q1747" s="5">
        <v>1.7999999999999999E-2</v>
      </c>
      <c r="R1747" s="4" t="str">
        <f>TRIM(tblOperations[[#This Row],[Region]])</f>
        <v>North West</v>
      </c>
      <c r="S1747" s="4" t="str">
        <f>TRIM(tblOperations[[#This Row],[Team]])</f>
        <v>Facilities Response</v>
      </c>
      <c r="T1747" s="4" t="str">
        <f>_xlfn.XLOOKUP(R1747,tblRegionReference[Region],tblRegionReference[Area],"Not Found")</f>
        <v>North</v>
      </c>
      <c r="U1747" s="4" t="str">
        <f>IF(tblOperations[[#This Row],[Completion_Rate]]&gt;=_xlfn.XLOOKUP("Completion Rate",tblKPITargets[KPI_Name],tblKPITargets[Target_Value]),"Met","Below Target")</f>
        <v>Below Target</v>
      </c>
      <c r="V1747" t="str">
        <f>IF(tblOperations[[#This Row],[SLA_Compliance]]&gt;=_xlfn.XLOOKUP('04_References'!$A$3,tblKPITargets[KPI_Name],tblKPITargets[Target_Value]),"Met","Below Target")</f>
        <v>Below Target</v>
      </c>
      <c r="W1747" t="str">
        <f>IF(tblOperations[[#This Row],[Quality_Pass_Rate]]&gt;=_xlfn.XLOOKUP('04_References'!$A$4,tblKPITargets[KPI_Name],tblKPITargets[Target_Value]),"Met","Below Target")</f>
        <v>Met</v>
      </c>
      <c r="X1747" t="str">
        <f>IF(tblOperations[[#This Row],[Average_Completion_Days]]&lt;=_xlfn.XLOOKUP('04_References'!$A$7,tblKPITargets[KPI_Name],tblKPITargets[Target_Value]),"Met","Below Target")</f>
        <v>Below Target</v>
      </c>
      <c r="Y1747" t="str">
        <f>IF(tblOperations[[#This Row],[Closing_Backlog]]&lt;=_xlfn.XLOOKUP('04_References'!$A$8,tblKPITargets[KPI_Name],tblKPITargets[Target_Value]),"Met","Below Target")</f>
        <v>Below Target</v>
      </c>
    </row>
    <row r="1748" spans="1:25">
      <c r="A1748" s="6" t="s">
        <v>1778</v>
      </c>
      <c r="B1748" s="7">
        <v>46104</v>
      </c>
      <c r="C1748" s="2" t="s">
        <v>32</v>
      </c>
      <c r="D1748" s="2" t="s">
        <v>23</v>
      </c>
      <c r="E1748" s="2">
        <v>1352</v>
      </c>
      <c r="F1748" s="2">
        <v>62</v>
      </c>
      <c r="G1748" s="2">
        <v>1414</v>
      </c>
      <c r="H1748" s="2">
        <v>22</v>
      </c>
      <c r="I1748" s="2">
        <v>1392</v>
      </c>
      <c r="J1748" s="2">
        <v>0</v>
      </c>
      <c r="K1748" s="2">
        <v>0</v>
      </c>
      <c r="L1748" s="2">
        <v>8</v>
      </c>
      <c r="M1748" s="2">
        <v>0.6</v>
      </c>
      <c r="N1748" s="2">
        <v>0.99399999999999999</v>
      </c>
      <c r="O1748" s="2">
        <v>2.5</v>
      </c>
      <c r="P1748" s="2">
        <v>0.64500000000000002</v>
      </c>
      <c r="Q1748" s="3">
        <v>1.6E-2</v>
      </c>
      <c r="R1748" s="4" t="str">
        <f>TRIM(tblOperations[[#This Row],[Region]])</f>
        <v>North West</v>
      </c>
      <c r="S1748" s="4" t="str">
        <f>TRIM(tblOperations[[#This Row],[Team]])</f>
        <v>Estates Support</v>
      </c>
      <c r="T1748" s="4" t="str">
        <f>_xlfn.XLOOKUP(R1748,tblRegionReference[Region],tblRegionReference[Area],"Not Found")</f>
        <v>North</v>
      </c>
      <c r="U1748" s="4" t="str">
        <f>IF(tblOperations[[#This Row],[Completion_Rate]]&gt;=_xlfn.XLOOKUP("Completion Rate",tblKPITargets[KPI_Name],tblKPITargets[Target_Value]),"Met","Below Target")</f>
        <v>Below Target</v>
      </c>
      <c r="V1748" t="str">
        <f>IF(tblOperations[[#This Row],[SLA_Compliance]]&gt;=_xlfn.XLOOKUP('04_References'!$A$3,tblKPITargets[KPI_Name],tblKPITargets[Target_Value]),"Met","Below Target")</f>
        <v>Below Target</v>
      </c>
      <c r="W1748" t="str">
        <f>IF(tblOperations[[#This Row],[Quality_Pass_Rate]]&gt;=_xlfn.XLOOKUP('04_References'!$A$4,tblKPITargets[KPI_Name],tblKPITargets[Target_Value]),"Met","Below Target")</f>
        <v>Met</v>
      </c>
      <c r="X1748" t="str">
        <f>IF(tblOperations[[#This Row],[Average_Completion_Days]]&lt;=_xlfn.XLOOKUP('04_References'!$A$7,tblKPITargets[KPI_Name],tblKPITargets[Target_Value]),"Met","Below Target")</f>
        <v>Below Target</v>
      </c>
      <c r="Y1748" t="str">
        <f>IF(tblOperations[[#This Row],[Closing_Backlog]]&lt;=_xlfn.XLOOKUP('04_References'!$A$8,tblKPITargets[KPI_Name],tblKPITargets[Target_Value]),"Met","Below Target")</f>
        <v>Below Target</v>
      </c>
    </row>
    <row r="1749" spans="1:25">
      <c r="A1749" s="8" t="s">
        <v>1779</v>
      </c>
      <c r="B1749" s="9">
        <v>46104</v>
      </c>
      <c r="C1749" s="4" t="s">
        <v>32</v>
      </c>
      <c r="D1749" s="4" t="s">
        <v>25</v>
      </c>
      <c r="E1749" s="4">
        <v>0</v>
      </c>
      <c r="F1749" s="4">
        <v>26</v>
      </c>
      <c r="G1749" s="4">
        <v>26</v>
      </c>
      <c r="H1749" s="4">
        <v>26</v>
      </c>
      <c r="I1749" s="4">
        <v>0</v>
      </c>
      <c r="J1749" s="4">
        <v>0</v>
      </c>
      <c r="K1749" s="4">
        <v>0</v>
      </c>
      <c r="L1749" s="4">
        <v>1.5</v>
      </c>
      <c r="M1749" s="4">
        <v>0.95699999999999996</v>
      </c>
      <c r="N1749" s="4">
        <v>0.96699999999999997</v>
      </c>
      <c r="O1749" s="4">
        <v>4.4000000000000004</v>
      </c>
      <c r="P1749" s="4">
        <v>0.752</v>
      </c>
      <c r="Q1749" s="5">
        <v>1</v>
      </c>
      <c r="R1749" s="4" t="str">
        <f>TRIM(tblOperations[[#This Row],[Region]])</f>
        <v>North West</v>
      </c>
      <c r="S1749" s="4" t="str">
        <f>TRIM(tblOperations[[#This Row],[Team]])</f>
        <v>Workplace Projects</v>
      </c>
      <c r="T1749" s="4" t="str">
        <f>_xlfn.XLOOKUP(R1749,tblRegionReference[Region],tblRegionReference[Area],"Not Found")</f>
        <v>North</v>
      </c>
      <c r="U1749" s="4" t="str">
        <f>IF(tblOperations[[#This Row],[Completion_Rate]]&gt;=_xlfn.XLOOKUP("Completion Rate",tblKPITargets[KPI_Name],tblKPITargets[Target_Value]),"Met","Below Target")</f>
        <v>Met</v>
      </c>
      <c r="V1749" t="str">
        <f>IF(tblOperations[[#This Row],[SLA_Compliance]]&gt;=_xlfn.XLOOKUP('04_References'!$A$3,tblKPITargets[KPI_Name],tblKPITargets[Target_Value]),"Met","Below Target")</f>
        <v>Met</v>
      </c>
      <c r="W1749" t="str">
        <f>IF(tblOperations[[#This Row],[Quality_Pass_Rate]]&gt;=_xlfn.XLOOKUP('04_References'!$A$4,tblKPITargets[KPI_Name],tblKPITargets[Target_Value]),"Met","Below Target")</f>
        <v>Met</v>
      </c>
      <c r="X1749" t="str">
        <f>IF(tblOperations[[#This Row],[Average_Completion_Days]]&lt;=_xlfn.XLOOKUP('04_References'!$A$7,tblKPITargets[KPI_Name],tblKPITargets[Target_Value]),"Met","Below Target")</f>
        <v>Met</v>
      </c>
      <c r="Y1749" t="str">
        <f>IF(tblOperations[[#This Row],[Closing_Backlog]]&lt;=_xlfn.XLOOKUP('04_References'!$A$8,tblKPITargets[KPI_Name],tblKPITargets[Target_Value]),"Met","Below Target")</f>
        <v>Met</v>
      </c>
    </row>
    <row r="1750" spans="1:25">
      <c r="A1750" s="6" t="s">
        <v>1780</v>
      </c>
      <c r="B1750" s="7">
        <v>46104</v>
      </c>
      <c r="C1750" s="2" t="s">
        <v>37</v>
      </c>
      <c r="D1750" s="2" t="s">
        <v>19</v>
      </c>
      <c r="E1750" s="2">
        <v>0</v>
      </c>
      <c r="F1750" s="2">
        <v>42</v>
      </c>
      <c r="G1750" s="2">
        <v>42</v>
      </c>
      <c r="H1750" s="2">
        <v>42</v>
      </c>
      <c r="I1750" s="2">
        <v>0</v>
      </c>
      <c r="J1750" s="2">
        <v>0</v>
      </c>
      <c r="K1750" s="2">
        <v>0</v>
      </c>
      <c r="L1750" s="2">
        <v>1.7</v>
      </c>
      <c r="M1750" s="2">
        <v>1</v>
      </c>
      <c r="N1750" s="2">
        <v>0.98499999999999999</v>
      </c>
      <c r="O1750" s="2">
        <v>4.2</v>
      </c>
      <c r="P1750" s="2">
        <v>0.747</v>
      </c>
      <c r="Q1750" s="3">
        <v>1</v>
      </c>
      <c r="R1750" s="4" t="str">
        <f>TRIM(tblOperations[[#This Row],[Region]])</f>
        <v>Midlands</v>
      </c>
      <c r="S1750" s="4" t="str">
        <f>TRIM(tblOperations[[#This Row],[Team]])</f>
        <v>Workplace Services</v>
      </c>
      <c r="T1750" s="4" t="str">
        <f>_xlfn.XLOOKUP(R1750,tblRegionReference[Region],tblRegionReference[Area],"Not Found")</f>
        <v>Central</v>
      </c>
      <c r="U1750" s="4" t="str">
        <f>IF(tblOperations[[#This Row],[Completion_Rate]]&gt;=_xlfn.XLOOKUP("Completion Rate",tblKPITargets[KPI_Name],tblKPITargets[Target_Value]),"Met","Below Target")</f>
        <v>Met</v>
      </c>
      <c r="V1750" t="str">
        <f>IF(tblOperations[[#This Row],[SLA_Compliance]]&gt;=_xlfn.XLOOKUP('04_References'!$A$3,tblKPITargets[KPI_Name],tblKPITargets[Target_Value]),"Met","Below Target")</f>
        <v>Met</v>
      </c>
      <c r="W1750" t="str">
        <f>IF(tblOperations[[#This Row],[Quality_Pass_Rate]]&gt;=_xlfn.XLOOKUP('04_References'!$A$4,tblKPITargets[KPI_Name],tblKPITargets[Target_Value]),"Met","Below Target")</f>
        <v>Met</v>
      </c>
      <c r="X1750" t="str">
        <f>IF(tblOperations[[#This Row],[Average_Completion_Days]]&lt;=_xlfn.XLOOKUP('04_References'!$A$7,tblKPITargets[KPI_Name],tblKPITargets[Target_Value]),"Met","Below Target")</f>
        <v>Met</v>
      </c>
      <c r="Y1750" t="str">
        <f>IF(tblOperations[[#This Row],[Closing_Backlog]]&lt;=_xlfn.XLOOKUP('04_References'!$A$8,tblKPITargets[KPI_Name],tblKPITargets[Target_Value]),"Met","Below Target")</f>
        <v>Met</v>
      </c>
    </row>
    <row r="1751" spans="1:25">
      <c r="A1751" s="8" t="s">
        <v>1781</v>
      </c>
      <c r="B1751" s="9">
        <v>46104</v>
      </c>
      <c r="C1751" s="4" t="s">
        <v>37</v>
      </c>
      <c r="D1751" s="4" t="s">
        <v>21</v>
      </c>
      <c r="E1751" s="4">
        <v>584</v>
      </c>
      <c r="F1751" s="4">
        <v>56</v>
      </c>
      <c r="G1751" s="4">
        <v>640</v>
      </c>
      <c r="H1751" s="4">
        <v>38</v>
      </c>
      <c r="I1751" s="4">
        <v>602</v>
      </c>
      <c r="J1751" s="4">
        <v>0</v>
      </c>
      <c r="K1751" s="4">
        <v>0</v>
      </c>
      <c r="L1751" s="4">
        <v>8</v>
      </c>
      <c r="M1751" s="4">
        <v>0.6</v>
      </c>
      <c r="N1751" s="4">
        <v>0.995</v>
      </c>
      <c r="O1751" s="4">
        <v>2.5</v>
      </c>
      <c r="P1751" s="4">
        <v>0.75600000000000001</v>
      </c>
      <c r="Q1751" s="5">
        <v>5.8999999999999997E-2</v>
      </c>
      <c r="R1751" s="4" t="str">
        <f>TRIM(tblOperations[[#This Row],[Region]])</f>
        <v>Midlands</v>
      </c>
      <c r="S1751" s="4" t="str">
        <f>TRIM(tblOperations[[#This Row],[Team]])</f>
        <v>Facilities Response</v>
      </c>
      <c r="T1751" s="4" t="str">
        <f>_xlfn.XLOOKUP(R1751,tblRegionReference[Region],tblRegionReference[Area],"Not Found")</f>
        <v>Central</v>
      </c>
      <c r="U1751" s="4" t="str">
        <f>IF(tblOperations[[#This Row],[Completion_Rate]]&gt;=_xlfn.XLOOKUP("Completion Rate",tblKPITargets[KPI_Name],tblKPITargets[Target_Value]),"Met","Below Target")</f>
        <v>Below Target</v>
      </c>
      <c r="V1751" t="str">
        <f>IF(tblOperations[[#This Row],[SLA_Compliance]]&gt;=_xlfn.XLOOKUP('04_References'!$A$3,tblKPITargets[KPI_Name],tblKPITargets[Target_Value]),"Met","Below Target")</f>
        <v>Below Target</v>
      </c>
      <c r="W1751" t="str">
        <f>IF(tblOperations[[#This Row],[Quality_Pass_Rate]]&gt;=_xlfn.XLOOKUP('04_References'!$A$4,tblKPITargets[KPI_Name],tblKPITargets[Target_Value]),"Met","Below Target")</f>
        <v>Met</v>
      </c>
      <c r="X1751" t="str">
        <f>IF(tblOperations[[#This Row],[Average_Completion_Days]]&lt;=_xlfn.XLOOKUP('04_References'!$A$7,tblKPITargets[KPI_Name],tblKPITargets[Target_Value]),"Met","Below Target")</f>
        <v>Below Target</v>
      </c>
      <c r="Y1751" t="str">
        <f>IF(tblOperations[[#This Row],[Closing_Backlog]]&lt;=_xlfn.XLOOKUP('04_References'!$A$8,tblKPITargets[KPI_Name],tblKPITargets[Target_Value]),"Met","Below Target")</f>
        <v>Below Target</v>
      </c>
    </row>
    <row r="1752" spans="1:25">
      <c r="A1752" s="6" t="s">
        <v>1782</v>
      </c>
      <c r="B1752" s="7">
        <v>46104</v>
      </c>
      <c r="C1752" s="2" t="s">
        <v>37</v>
      </c>
      <c r="D1752" s="2" t="s">
        <v>23</v>
      </c>
      <c r="E1752" s="2">
        <v>395</v>
      </c>
      <c r="F1752" s="2">
        <v>46</v>
      </c>
      <c r="G1752" s="2">
        <v>441</v>
      </c>
      <c r="H1752" s="2">
        <v>27</v>
      </c>
      <c r="I1752" s="2">
        <v>414</v>
      </c>
      <c r="J1752" s="2">
        <v>0</v>
      </c>
      <c r="K1752" s="2">
        <v>0</v>
      </c>
      <c r="L1752" s="2">
        <v>8</v>
      </c>
      <c r="M1752" s="2">
        <v>0.6</v>
      </c>
      <c r="N1752" s="2">
        <v>0.96499999999999997</v>
      </c>
      <c r="O1752" s="2">
        <v>2.5</v>
      </c>
      <c r="P1752" s="2">
        <v>0.65400000000000003</v>
      </c>
      <c r="Q1752" s="3">
        <v>6.0999999999999999E-2</v>
      </c>
      <c r="R1752" s="4" t="str">
        <f>TRIM(tblOperations[[#This Row],[Region]])</f>
        <v>Midlands</v>
      </c>
      <c r="S1752" s="4" t="str">
        <f>TRIM(tblOperations[[#This Row],[Team]])</f>
        <v>Estates Support</v>
      </c>
      <c r="T1752" s="4" t="str">
        <f>_xlfn.XLOOKUP(R1752,tblRegionReference[Region],tblRegionReference[Area],"Not Found")</f>
        <v>Central</v>
      </c>
      <c r="U1752" s="4" t="str">
        <f>IF(tblOperations[[#This Row],[Completion_Rate]]&gt;=_xlfn.XLOOKUP("Completion Rate",tblKPITargets[KPI_Name],tblKPITargets[Target_Value]),"Met","Below Target")</f>
        <v>Below Target</v>
      </c>
      <c r="V1752" t="str">
        <f>IF(tblOperations[[#This Row],[SLA_Compliance]]&gt;=_xlfn.XLOOKUP('04_References'!$A$3,tblKPITargets[KPI_Name],tblKPITargets[Target_Value]),"Met","Below Target")</f>
        <v>Below Target</v>
      </c>
      <c r="W1752" t="str">
        <f>IF(tblOperations[[#This Row],[Quality_Pass_Rate]]&gt;=_xlfn.XLOOKUP('04_References'!$A$4,tblKPITargets[KPI_Name],tblKPITargets[Target_Value]),"Met","Below Target")</f>
        <v>Met</v>
      </c>
      <c r="X1752" t="str">
        <f>IF(tblOperations[[#This Row],[Average_Completion_Days]]&lt;=_xlfn.XLOOKUP('04_References'!$A$7,tblKPITargets[KPI_Name],tblKPITargets[Target_Value]),"Met","Below Target")</f>
        <v>Below Target</v>
      </c>
      <c r="Y1752" t="str">
        <f>IF(tblOperations[[#This Row],[Closing_Backlog]]&lt;=_xlfn.XLOOKUP('04_References'!$A$8,tblKPITargets[KPI_Name],tblKPITargets[Target_Value]),"Met","Below Target")</f>
        <v>Below Target</v>
      </c>
    </row>
    <row r="1753" spans="1:25">
      <c r="A1753" s="8" t="s">
        <v>1783</v>
      </c>
      <c r="B1753" s="9">
        <v>46104</v>
      </c>
      <c r="C1753" s="4" t="s">
        <v>37</v>
      </c>
      <c r="D1753" s="4" t="s">
        <v>25</v>
      </c>
      <c r="E1753" s="4">
        <v>0</v>
      </c>
      <c r="F1753" s="4">
        <v>24</v>
      </c>
      <c r="G1753" s="4">
        <v>24</v>
      </c>
      <c r="H1753" s="4">
        <v>24</v>
      </c>
      <c r="I1753" s="4">
        <v>0</v>
      </c>
      <c r="J1753" s="4">
        <v>0</v>
      </c>
      <c r="K1753" s="4">
        <v>0</v>
      </c>
      <c r="L1753" s="4">
        <v>1.3</v>
      </c>
      <c r="M1753" s="4">
        <v>0.93500000000000005</v>
      </c>
      <c r="N1753" s="4">
        <v>0.997</v>
      </c>
      <c r="O1753" s="4">
        <v>4.5999999999999996</v>
      </c>
      <c r="P1753" s="4">
        <v>0.70499999999999996</v>
      </c>
      <c r="Q1753" s="5">
        <v>1</v>
      </c>
      <c r="R1753" s="4" t="str">
        <f>TRIM(tblOperations[[#This Row],[Region]])</f>
        <v>Midlands</v>
      </c>
      <c r="S1753" s="4" t="str">
        <f>TRIM(tblOperations[[#This Row],[Team]])</f>
        <v>Workplace Projects</v>
      </c>
      <c r="T1753" s="4" t="str">
        <f>_xlfn.XLOOKUP(R1753,tblRegionReference[Region],tblRegionReference[Area],"Not Found")</f>
        <v>Central</v>
      </c>
      <c r="U1753" s="4" t="str">
        <f>IF(tblOperations[[#This Row],[Completion_Rate]]&gt;=_xlfn.XLOOKUP("Completion Rate",tblKPITargets[KPI_Name],tblKPITargets[Target_Value]),"Met","Below Target")</f>
        <v>Met</v>
      </c>
      <c r="V1753" t="str">
        <f>IF(tblOperations[[#This Row],[SLA_Compliance]]&gt;=_xlfn.XLOOKUP('04_References'!$A$3,tblKPITargets[KPI_Name],tblKPITargets[Target_Value]),"Met","Below Target")</f>
        <v>Met</v>
      </c>
      <c r="W1753" t="str">
        <f>IF(tblOperations[[#This Row],[Quality_Pass_Rate]]&gt;=_xlfn.XLOOKUP('04_References'!$A$4,tblKPITargets[KPI_Name],tblKPITargets[Target_Value]),"Met","Below Target")</f>
        <v>Met</v>
      </c>
      <c r="X1753" t="str">
        <f>IF(tblOperations[[#This Row],[Average_Completion_Days]]&lt;=_xlfn.XLOOKUP('04_References'!$A$7,tblKPITargets[KPI_Name],tblKPITargets[Target_Value]),"Met","Below Target")</f>
        <v>Met</v>
      </c>
      <c r="Y1753" t="str">
        <f>IF(tblOperations[[#This Row],[Closing_Backlog]]&lt;=_xlfn.XLOOKUP('04_References'!$A$8,tblKPITargets[KPI_Name],tblKPITargets[Target_Value]),"Met","Below Target")</f>
        <v>Met</v>
      </c>
    </row>
    <row r="1754" spans="1:25">
      <c r="A1754" s="6" t="s">
        <v>1784</v>
      </c>
      <c r="B1754" s="7">
        <v>46104</v>
      </c>
      <c r="C1754" s="2" t="s">
        <v>43</v>
      </c>
      <c r="D1754" s="2" t="s">
        <v>19</v>
      </c>
      <c r="E1754" s="2">
        <v>958</v>
      </c>
      <c r="F1754" s="2">
        <v>30</v>
      </c>
      <c r="G1754" s="2">
        <v>988</v>
      </c>
      <c r="H1754" s="2">
        <v>25</v>
      </c>
      <c r="I1754" s="2">
        <v>963</v>
      </c>
      <c r="J1754" s="2">
        <v>0</v>
      </c>
      <c r="K1754" s="2">
        <v>0</v>
      </c>
      <c r="L1754" s="2">
        <v>8</v>
      </c>
      <c r="M1754" s="2">
        <v>0.6</v>
      </c>
      <c r="N1754" s="2">
        <v>0.99</v>
      </c>
      <c r="O1754" s="2">
        <v>2.5</v>
      </c>
      <c r="P1754" s="2">
        <v>0.68100000000000005</v>
      </c>
      <c r="Q1754" s="3">
        <v>2.5000000000000001E-2</v>
      </c>
      <c r="R1754" s="4" t="str">
        <f>TRIM(tblOperations[[#This Row],[Region]])</f>
        <v>South West</v>
      </c>
      <c r="S1754" s="4" t="str">
        <f>TRIM(tblOperations[[#This Row],[Team]])</f>
        <v>Workplace Services</v>
      </c>
      <c r="T1754" s="4" t="str">
        <f>_xlfn.XLOOKUP(R1754,tblRegionReference[Region],tblRegionReference[Area],"Not Found")</f>
        <v>South</v>
      </c>
      <c r="U1754" s="4" t="str">
        <f>IF(tblOperations[[#This Row],[Completion_Rate]]&gt;=_xlfn.XLOOKUP("Completion Rate",tblKPITargets[KPI_Name],tblKPITargets[Target_Value]),"Met","Below Target")</f>
        <v>Below Target</v>
      </c>
      <c r="V1754" t="str">
        <f>IF(tblOperations[[#This Row],[SLA_Compliance]]&gt;=_xlfn.XLOOKUP('04_References'!$A$3,tblKPITargets[KPI_Name],tblKPITargets[Target_Value]),"Met","Below Target")</f>
        <v>Below Target</v>
      </c>
      <c r="W1754" t="str">
        <f>IF(tblOperations[[#This Row],[Quality_Pass_Rate]]&gt;=_xlfn.XLOOKUP('04_References'!$A$4,tblKPITargets[KPI_Name],tblKPITargets[Target_Value]),"Met","Below Target")</f>
        <v>Met</v>
      </c>
      <c r="X1754" t="str">
        <f>IF(tblOperations[[#This Row],[Average_Completion_Days]]&lt;=_xlfn.XLOOKUP('04_References'!$A$7,tblKPITargets[KPI_Name],tblKPITargets[Target_Value]),"Met","Below Target")</f>
        <v>Below Target</v>
      </c>
      <c r="Y1754" t="str">
        <f>IF(tblOperations[[#This Row],[Closing_Backlog]]&lt;=_xlfn.XLOOKUP('04_References'!$A$8,tblKPITargets[KPI_Name],tblKPITargets[Target_Value]),"Met","Below Target")</f>
        <v>Below Target</v>
      </c>
    </row>
    <row r="1755" spans="1:25">
      <c r="A1755" s="8" t="s">
        <v>1785</v>
      </c>
      <c r="B1755" s="9">
        <v>46104</v>
      </c>
      <c r="C1755" s="4" t="s">
        <v>43</v>
      </c>
      <c r="D1755" s="4" t="s">
        <v>21</v>
      </c>
      <c r="E1755" s="4">
        <v>0</v>
      </c>
      <c r="F1755" s="4">
        <v>33</v>
      </c>
      <c r="G1755" s="4">
        <v>33</v>
      </c>
      <c r="H1755" s="4">
        <v>33</v>
      </c>
      <c r="I1755" s="4">
        <v>0</v>
      </c>
      <c r="J1755" s="4">
        <v>0</v>
      </c>
      <c r="K1755" s="4">
        <v>0</v>
      </c>
      <c r="L1755" s="4">
        <v>1.5</v>
      </c>
      <c r="M1755" s="4">
        <v>0.98499999999999999</v>
      </c>
      <c r="N1755" s="4">
        <v>0.95199999999999996</v>
      </c>
      <c r="O1755" s="4">
        <v>5</v>
      </c>
      <c r="P1755" s="4">
        <v>0.67500000000000004</v>
      </c>
      <c r="Q1755" s="5">
        <v>1</v>
      </c>
      <c r="R1755" s="4" t="str">
        <f>TRIM(tblOperations[[#This Row],[Region]])</f>
        <v>South West</v>
      </c>
      <c r="S1755" s="4" t="str">
        <f>TRIM(tblOperations[[#This Row],[Team]])</f>
        <v>Facilities Response</v>
      </c>
      <c r="T1755" s="4" t="str">
        <f>_xlfn.XLOOKUP(R1755,tblRegionReference[Region],tblRegionReference[Area],"Not Found")</f>
        <v>South</v>
      </c>
      <c r="U1755" s="4" t="str">
        <f>IF(tblOperations[[#This Row],[Completion_Rate]]&gt;=_xlfn.XLOOKUP("Completion Rate",tblKPITargets[KPI_Name],tblKPITargets[Target_Value]),"Met","Below Target")</f>
        <v>Met</v>
      </c>
      <c r="V1755" t="str">
        <f>IF(tblOperations[[#This Row],[SLA_Compliance]]&gt;=_xlfn.XLOOKUP('04_References'!$A$3,tblKPITargets[KPI_Name],tblKPITargets[Target_Value]),"Met","Below Target")</f>
        <v>Met</v>
      </c>
      <c r="W1755" t="str">
        <f>IF(tblOperations[[#This Row],[Quality_Pass_Rate]]&gt;=_xlfn.XLOOKUP('04_References'!$A$4,tblKPITargets[KPI_Name],tblKPITargets[Target_Value]),"Met","Below Target")</f>
        <v>Met</v>
      </c>
      <c r="X1755" t="str">
        <f>IF(tblOperations[[#This Row],[Average_Completion_Days]]&lt;=_xlfn.XLOOKUP('04_References'!$A$7,tblKPITargets[KPI_Name],tblKPITargets[Target_Value]),"Met","Below Target")</f>
        <v>Met</v>
      </c>
      <c r="Y1755" t="str">
        <f>IF(tblOperations[[#This Row],[Closing_Backlog]]&lt;=_xlfn.XLOOKUP('04_References'!$A$8,tblKPITargets[KPI_Name],tblKPITargets[Target_Value]),"Met","Below Target")</f>
        <v>Met</v>
      </c>
    </row>
    <row r="1756" spans="1:25">
      <c r="A1756" s="6" t="s">
        <v>1786</v>
      </c>
      <c r="B1756" s="7">
        <v>46104</v>
      </c>
      <c r="C1756" s="2" t="s">
        <v>43</v>
      </c>
      <c r="D1756" s="2" t="s">
        <v>23</v>
      </c>
      <c r="E1756" s="2">
        <v>0</v>
      </c>
      <c r="F1756" s="2">
        <v>47</v>
      </c>
      <c r="G1756" s="2">
        <v>47</v>
      </c>
      <c r="H1756" s="2">
        <v>47</v>
      </c>
      <c r="I1756" s="2">
        <v>0</v>
      </c>
      <c r="J1756" s="2">
        <v>0</v>
      </c>
      <c r="K1756" s="2">
        <v>0</v>
      </c>
      <c r="L1756" s="2">
        <v>1.9</v>
      </c>
      <c r="M1756" s="2">
        <v>0.98299999999999998</v>
      </c>
      <c r="N1756" s="2">
        <v>0.97399999999999998</v>
      </c>
      <c r="O1756" s="2">
        <v>4.3</v>
      </c>
      <c r="P1756" s="2">
        <v>0.83499999999999996</v>
      </c>
      <c r="Q1756" s="3">
        <v>1</v>
      </c>
      <c r="R1756" s="4" t="str">
        <f>TRIM(tblOperations[[#This Row],[Region]])</f>
        <v>South West</v>
      </c>
      <c r="S1756" s="4" t="str">
        <f>TRIM(tblOperations[[#This Row],[Team]])</f>
        <v>Estates Support</v>
      </c>
      <c r="T1756" s="4" t="str">
        <f>_xlfn.XLOOKUP(R1756,tblRegionReference[Region],tblRegionReference[Area],"Not Found")</f>
        <v>South</v>
      </c>
      <c r="U1756" s="4" t="str">
        <f>IF(tblOperations[[#This Row],[Completion_Rate]]&gt;=_xlfn.XLOOKUP("Completion Rate",tblKPITargets[KPI_Name],tblKPITargets[Target_Value]),"Met","Below Target")</f>
        <v>Met</v>
      </c>
      <c r="V1756" t="str">
        <f>IF(tblOperations[[#This Row],[SLA_Compliance]]&gt;=_xlfn.XLOOKUP('04_References'!$A$3,tblKPITargets[KPI_Name],tblKPITargets[Target_Value]),"Met","Below Target")</f>
        <v>Met</v>
      </c>
      <c r="W1756" t="str">
        <f>IF(tblOperations[[#This Row],[Quality_Pass_Rate]]&gt;=_xlfn.XLOOKUP('04_References'!$A$4,tblKPITargets[KPI_Name],tblKPITargets[Target_Value]),"Met","Below Target")</f>
        <v>Met</v>
      </c>
      <c r="X1756" t="str">
        <f>IF(tblOperations[[#This Row],[Average_Completion_Days]]&lt;=_xlfn.XLOOKUP('04_References'!$A$7,tblKPITargets[KPI_Name],tblKPITargets[Target_Value]),"Met","Below Target")</f>
        <v>Met</v>
      </c>
      <c r="Y1756" t="str">
        <f>IF(tblOperations[[#This Row],[Closing_Backlog]]&lt;=_xlfn.XLOOKUP('04_References'!$A$8,tblKPITargets[KPI_Name],tblKPITargets[Target_Value]),"Met","Below Target")</f>
        <v>Met</v>
      </c>
    </row>
    <row r="1757" spans="1:25">
      <c r="A1757" s="8" t="s">
        <v>1787</v>
      </c>
      <c r="B1757" s="9">
        <v>46104</v>
      </c>
      <c r="C1757" s="4" t="s">
        <v>43</v>
      </c>
      <c r="D1757" s="4" t="s">
        <v>25</v>
      </c>
      <c r="E1757" s="4">
        <v>0</v>
      </c>
      <c r="F1757" s="4">
        <v>28</v>
      </c>
      <c r="G1757" s="4">
        <v>28</v>
      </c>
      <c r="H1757" s="4">
        <v>28</v>
      </c>
      <c r="I1757" s="4">
        <v>0</v>
      </c>
      <c r="J1757" s="4">
        <v>0</v>
      </c>
      <c r="K1757" s="4">
        <v>0</v>
      </c>
      <c r="L1757" s="4">
        <v>1.8</v>
      </c>
      <c r="M1757" s="4">
        <v>0.97899999999999998</v>
      </c>
      <c r="N1757" s="4">
        <v>0.93200000000000005</v>
      </c>
      <c r="O1757" s="4">
        <v>4.8</v>
      </c>
      <c r="P1757" s="4">
        <v>0.66800000000000004</v>
      </c>
      <c r="Q1757" s="5">
        <v>1</v>
      </c>
      <c r="R1757" s="4" t="str">
        <f>TRIM(tblOperations[[#This Row],[Region]])</f>
        <v>South West</v>
      </c>
      <c r="S1757" s="4" t="str">
        <f>TRIM(tblOperations[[#This Row],[Team]])</f>
        <v>Workplace Projects</v>
      </c>
      <c r="T1757" s="4" t="str">
        <f>_xlfn.XLOOKUP(R1757,tblRegionReference[Region],tblRegionReference[Area],"Not Found")</f>
        <v>South</v>
      </c>
      <c r="U1757" s="4" t="str">
        <f>IF(tblOperations[[#This Row],[Completion_Rate]]&gt;=_xlfn.XLOOKUP("Completion Rate",tblKPITargets[KPI_Name],tblKPITargets[Target_Value]),"Met","Below Target")</f>
        <v>Met</v>
      </c>
      <c r="V1757" t="str">
        <f>IF(tblOperations[[#This Row],[SLA_Compliance]]&gt;=_xlfn.XLOOKUP('04_References'!$A$3,tblKPITargets[KPI_Name],tblKPITargets[Target_Value]),"Met","Below Target")</f>
        <v>Met</v>
      </c>
      <c r="W1757" t="str">
        <f>IF(tblOperations[[#This Row],[Quality_Pass_Rate]]&gt;=_xlfn.XLOOKUP('04_References'!$A$4,tblKPITargets[KPI_Name],tblKPITargets[Target_Value]),"Met","Below Target")</f>
        <v>Below Target</v>
      </c>
      <c r="X1757" t="str">
        <f>IF(tblOperations[[#This Row],[Average_Completion_Days]]&lt;=_xlfn.XLOOKUP('04_References'!$A$7,tblKPITargets[KPI_Name],tblKPITargets[Target_Value]),"Met","Below Target")</f>
        <v>Met</v>
      </c>
      <c r="Y1757" t="str">
        <f>IF(tblOperations[[#This Row],[Closing_Backlog]]&lt;=_xlfn.XLOOKUP('04_References'!$A$8,tblKPITargets[KPI_Name],tblKPITargets[Target_Value]),"Met","Below Target")</f>
        <v>Met</v>
      </c>
    </row>
    <row r="1758" spans="1:25">
      <c r="A1758" s="6" t="s">
        <v>1788</v>
      </c>
      <c r="B1758" s="7">
        <v>46104</v>
      </c>
      <c r="C1758" s="2" t="s">
        <v>48</v>
      </c>
      <c r="D1758" s="2" t="s">
        <v>19</v>
      </c>
      <c r="E1758" s="2">
        <v>3</v>
      </c>
      <c r="F1758" s="2">
        <v>44</v>
      </c>
      <c r="G1758" s="2">
        <v>47</v>
      </c>
      <c r="H1758" s="2">
        <v>47</v>
      </c>
      <c r="I1758" s="2">
        <v>0</v>
      </c>
      <c r="J1758" s="2">
        <v>1</v>
      </c>
      <c r="K1758" s="2">
        <v>0</v>
      </c>
      <c r="L1758" s="2">
        <v>1.8</v>
      </c>
      <c r="M1758" s="2">
        <v>0.93100000000000005</v>
      </c>
      <c r="N1758" s="2">
        <v>0.97299999999999998</v>
      </c>
      <c r="O1758" s="2">
        <v>4.2</v>
      </c>
      <c r="P1758" s="2">
        <v>0.68500000000000005</v>
      </c>
      <c r="Q1758" s="3">
        <v>1</v>
      </c>
      <c r="R1758" s="4" t="str">
        <f>TRIM(tblOperations[[#This Row],[Region]])</f>
        <v>South East</v>
      </c>
      <c r="S1758" s="4" t="str">
        <f>TRIM(tblOperations[[#This Row],[Team]])</f>
        <v>Workplace Services</v>
      </c>
      <c r="T1758" s="4" t="str">
        <f>_xlfn.XLOOKUP(R1758,tblRegionReference[Region],tblRegionReference[Area],"Not Found")</f>
        <v>South</v>
      </c>
      <c r="U1758" s="4" t="str">
        <f>IF(tblOperations[[#This Row],[Completion_Rate]]&gt;=_xlfn.XLOOKUP("Completion Rate",tblKPITargets[KPI_Name],tblKPITargets[Target_Value]),"Met","Below Target")</f>
        <v>Met</v>
      </c>
      <c r="V1758" t="str">
        <f>IF(tblOperations[[#This Row],[SLA_Compliance]]&gt;=_xlfn.XLOOKUP('04_References'!$A$3,tblKPITargets[KPI_Name],tblKPITargets[Target_Value]),"Met","Below Target")</f>
        <v>Met</v>
      </c>
      <c r="W1758" t="str">
        <f>IF(tblOperations[[#This Row],[Quality_Pass_Rate]]&gt;=_xlfn.XLOOKUP('04_References'!$A$4,tblKPITargets[KPI_Name],tblKPITargets[Target_Value]),"Met","Below Target")</f>
        <v>Met</v>
      </c>
      <c r="X1758" t="str">
        <f>IF(tblOperations[[#This Row],[Average_Completion_Days]]&lt;=_xlfn.XLOOKUP('04_References'!$A$7,tblKPITargets[KPI_Name],tblKPITargets[Target_Value]),"Met","Below Target")</f>
        <v>Met</v>
      </c>
      <c r="Y1758" t="str">
        <f>IF(tblOperations[[#This Row],[Closing_Backlog]]&lt;=_xlfn.XLOOKUP('04_References'!$A$8,tblKPITargets[KPI_Name],tblKPITargets[Target_Value]),"Met","Below Target")</f>
        <v>Met</v>
      </c>
    </row>
    <row r="1759" spans="1:25">
      <c r="A1759" s="8" t="s">
        <v>1789</v>
      </c>
      <c r="B1759" s="9">
        <v>46104</v>
      </c>
      <c r="C1759" s="4" t="s">
        <v>48</v>
      </c>
      <c r="D1759" s="4" t="s">
        <v>21</v>
      </c>
      <c r="E1759" s="4">
        <v>1634</v>
      </c>
      <c r="F1759" s="4">
        <v>37</v>
      </c>
      <c r="G1759" s="4">
        <v>1671</v>
      </c>
      <c r="H1759" s="4">
        <v>23</v>
      </c>
      <c r="I1759" s="4">
        <v>1648</v>
      </c>
      <c r="J1759" s="4">
        <v>0</v>
      </c>
      <c r="K1759" s="4">
        <v>0</v>
      </c>
      <c r="L1759" s="4">
        <v>8</v>
      </c>
      <c r="M1759" s="4">
        <v>0.6</v>
      </c>
      <c r="N1759" s="4">
        <v>0.99299999999999999</v>
      </c>
      <c r="O1759" s="4">
        <v>2.5</v>
      </c>
      <c r="P1759" s="4">
        <v>0.69599999999999995</v>
      </c>
      <c r="Q1759" s="5">
        <v>1.4E-2</v>
      </c>
      <c r="R1759" s="4" t="str">
        <f>TRIM(tblOperations[[#This Row],[Region]])</f>
        <v>South East</v>
      </c>
      <c r="S1759" s="4" t="str">
        <f>TRIM(tblOperations[[#This Row],[Team]])</f>
        <v>Facilities Response</v>
      </c>
      <c r="T1759" s="4" t="str">
        <f>_xlfn.XLOOKUP(R1759,tblRegionReference[Region],tblRegionReference[Area],"Not Found")</f>
        <v>South</v>
      </c>
      <c r="U1759" s="4" t="str">
        <f>IF(tblOperations[[#This Row],[Completion_Rate]]&gt;=_xlfn.XLOOKUP("Completion Rate",tblKPITargets[KPI_Name],tblKPITargets[Target_Value]),"Met","Below Target")</f>
        <v>Below Target</v>
      </c>
      <c r="V1759" t="str">
        <f>IF(tblOperations[[#This Row],[SLA_Compliance]]&gt;=_xlfn.XLOOKUP('04_References'!$A$3,tblKPITargets[KPI_Name],tblKPITargets[Target_Value]),"Met","Below Target")</f>
        <v>Below Target</v>
      </c>
      <c r="W1759" t="str">
        <f>IF(tblOperations[[#This Row],[Quality_Pass_Rate]]&gt;=_xlfn.XLOOKUP('04_References'!$A$4,tblKPITargets[KPI_Name],tblKPITargets[Target_Value]),"Met","Below Target")</f>
        <v>Met</v>
      </c>
      <c r="X1759" t="str">
        <f>IF(tblOperations[[#This Row],[Average_Completion_Days]]&lt;=_xlfn.XLOOKUP('04_References'!$A$7,tblKPITargets[KPI_Name],tblKPITargets[Target_Value]),"Met","Below Target")</f>
        <v>Below Target</v>
      </c>
      <c r="Y1759" t="str">
        <f>IF(tblOperations[[#This Row],[Closing_Backlog]]&lt;=_xlfn.XLOOKUP('04_References'!$A$8,tblKPITargets[KPI_Name],tblKPITargets[Target_Value]),"Met","Below Target")</f>
        <v>Below Target</v>
      </c>
    </row>
    <row r="1760" spans="1:25">
      <c r="A1760" s="6" t="s">
        <v>1790</v>
      </c>
      <c r="B1760" s="7">
        <v>46104</v>
      </c>
      <c r="C1760" s="2" t="s">
        <v>48</v>
      </c>
      <c r="D1760" s="2" t="s">
        <v>23</v>
      </c>
      <c r="E1760" s="2">
        <v>8</v>
      </c>
      <c r="F1760" s="2">
        <v>51</v>
      </c>
      <c r="G1760" s="2">
        <v>59</v>
      </c>
      <c r="H1760" s="2">
        <v>55</v>
      </c>
      <c r="I1760" s="2">
        <v>4</v>
      </c>
      <c r="J1760" s="2">
        <v>1</v>
      </c>
      <c r="K1760" s="2">
        <v>0</v>
      </c>
      <c r="L1760" s="2">
        <v>1.9</v>
      </c>
      <c r="M1760" s="2">
        <v>0.89800000000000002</v>
      </c>
      <c r="N1760" s="2">
        <v>0.97699999999999998</v>
      </c>
      <c r="O1760" s="2">
        <v>4.0999999999999996</v>
      </c>
      <c r="P1760" s="2">
        <v>0.749</v>
      </c>
      <c r="Q1760" s="3">
        <v>0.93200000000000005</v>
      </c>
      <c r="R1760" s="4" t="str">
        <f>TRIM(tblOperations[[#This Row],[Region]])</f>
        <v>South East</v>
      </c>
      <c r="S1760" s="4" t="str">
        <f>TRIM(tblOperations[[#This Row],[Team]])</f>
        <v>Estates Support</v>
      </c>
      <c r="T1760" s="4" t="str">
        <f>_xlfn.XLOOKUP(R1760,tblRegionReference[Region],tblRegionReference[Area],"Not Found")</f>
        <v>South</v>
      </c>
      <c r="U1760" s="4" t="str">
        <f>IF(tblOperations[[#This Row],[Completion_Rate]]&gt;=_xlfn.XLOOKUP("Completion Rate",tblKPITargets[KPI_Name],tblKPITargets[Target_Value]),"Met","Below Target")</f>
        <v>Below Target</v>
      </c>
      <c r="V1760" t="str">
        <f>IF(tblOperations[[#This Row],[SLA_Compliance]]&gt;=_xlfn.XLOOKUP('04_References'!$A$3,tblKPITargets[KPI_Name],tblKPITargets[Target_Value]),"Met","Below Target")</f>
        <v>Below Target</v>
      </c>
      <c r="W1760" t="str">
        <f>IF(tblOperations[[#This Row],[Quality_Pass_Rate]]&gt;=_xlfn.XLOOKUP('04_References'!$A$4,tblKPITargets[KPI_Name],tblKPITargets[Target_Value]),"Met","Below Target")</f>
        <v>Met</v>
      </c>
      <c r="X1760" t="str">
        <f>IF(tblOperations[[#This Row],[Average_Completion_Days]]&lt;=_xlfn.XLOOKUP('04_References'!$A$7,tblKPITargets[KPI_Name],tblKPITargets[Target_Value]),"Met","Below Target")</f>
        <v>Met</v>
      </c>
      <c r="Y1760" t="str">
        <f>IF(tblOperations[[#This Row],[Closing_Backlog]]&lt;=_xlfn.XLOOKUP('04_References'!$A$8,tblKPITargets[KPI_Name],tblKPITargets[Target_Value]),"Met","Below Target")</f>
        <v>Met</v>
      </c>
    </row>
    <row r="1761" spans="1:25">
      <c r="A1761" s="8" t="s">
        <v>1791</v>
      </c>
      <c r="B1761" s="9">
        <v>46104</v>
      </c>
      <c r="C1761" s="4" t="s">
        <v>48</v>
      </c>
      <c r="D1761" s="4" t="s">
        <v>25</v>
      </c>
      <c r="E1761" s="4">
        <v>516</v>
      </c>
      <c r="F1761" s="4">
        <v>46</v>
      </c>
      <c r="G1761" s="4">
        <v>562</v>
      </c>
      <c r="H1761" s="4">
        <v>25</v>
      </c>
      <c r="I1761" s="4">
        <v>537</v>
      </c>
      <c r="J1761" s="4">
        <v>0</v>
      </c>
      <c r="K1761" s="4">
        <v>0</v>
      </c>
      <c r="L1761" s="4">
        <v>8</v>
      </c>
      <c r="M1761" s="4">
        <v>0.6</v>
      </c>
      <c r="N1761" s="4">
        <v>1</v>
      </c>
      <c r="O1761" s="4">
        <v>2.5</v>
      </c>
      <c r="P1761" s="4">
        <v>0.67</v>
      </c>
      <c r="Q1761" s="5">
        <v>4.3999999999999997E-2</v>
      </c>
      <c r="R1761" s="4" t="str">
        <f>TRIM(tblOperations[[#This Row],[Region]])</f>
        <v>South East</v>
      </c>
      <c r="S1761" s="4" t="str">
        <f>TRIM(tblOperations[[#This Row],[Team]])</f>
        <v>Workplace Projects</v>
      </c>
      <c r="T1761" s="4" t="str">
        <f>_xlfn.XLOOKUP(R1761,tblRegionReference[Region],tblRegionReference[Area],"Not Found")</f>
        <v>South</v>
      </c>
      <c r="U1761" s="4" t="str">
        <f>IF(tblOperations[[#This Row],[Completion_Rate]]&gt;=_xlfn.XLOOKUP("Completion Rate",tblKPITargets[KPI_Name],tblKPITargets[Target_Value]),"Met","Below Target")</f>
        <v>Below Target</v>
      </c>
      <c r="V1761" t="str">
        <f>IF(tblOperations[[#This Row],[SLA_Compliance]]&gt;=_xlfn.XLOOKUP('04_References'!$A$3,tblKPITargets[KPI_Name],tblKPITargets[Target_Value]),"Met","Below Target")</f>
        <v>Below Target</v>
      </c>
      <c r="W1761" t="str">
        <f>IF(tblOperations[[#This Row],[Quality_Pass_Rate]]&gt;=_xlfn.XLOOKUP('04_References'!$A$4,tblKPITargets[KPI_Name],tblKPITargets[Target_Value]),"Met","Below Target")</f>
        <v>Met</v>
      </c>
      <c r="X1761" t="str">
        <f>IF(tblOperations[[#This Row],[Average_Completion_Days]]&lt;=_xlfn.XLOOKUP('04_References'!$A$7,tblKPITargets[KPI_Name],tblKPITargets[Target_Value]),"Met","Below Target")</f>
        <v>Below Target</v>
      </c>
      <c r="Y1761" t="str">
        <f>IF(tblOperations[[#This Row],[Closing_Backlog]]&lt;=_xlfn.XLOOKUP('04_References'!$A$8,tblKPITargets[KPI_Name],tblKPITargets[Target_Value]),"Met","Below Target")</f>
        <v>Below Target</v>
      </c>
    </row>
    <row r="1762" spans="1:25">
      <c r="A1762" s="6" t="s">
        <v>1792</v>
      </c>
      <c r="B1762" s="7">
        <v>46104</v>
      </c>
      <c r="C1762" s="2" t="s">
        <v>53</v>
      </c>
      <c r="D1762" s="2" t="s">
        <v>19</v>
      </c>
      <c r="E1762" s="2">
        <v>880</v>
      </c>
      <c r="F1762" s="2">
        <v>43</v>
      </c>
      <c r="G1762" s="2">
        <v>923</v>
      </c>
      <c r="H1762" s="2">
        <v>31</v>
      </c>
      <c r="I1762" s="2">
        <v>892</v>
      </c>
      <c r="J1762" s="2">
        <v>1</v>
      </c>
      <c r="K1762" s="2">
        <v>1</v>
      </c>
      <c r="L1762" s="2">
        <v>8</v>
      </c>
      <c r="M1762" s="2">
        <v>0.6</v>
      </c>
      <c r="N1762" s="2">
        <v>0.93899999999999995</v>
      </c>
      <c r="O1762" s="2">
        <v>2.5</v>
      </c>
      <c r="P1762" s="2">
        <v>0.754</v>
      </c>
      <c r="Q1762" s="3">
        <v>3.4000000000000002E-2</v>
      </c>
      <c r="R1762" s="4" t="str">
        <f>TRIM(tblOperations[[#This Row],[Region]])</f>
        <v>Wales</v>
      </c>
      <c r="S1762" s="4" t="str">
        <f>TRIM(tblOperations[[#This Row],[Team]])</f>
        <v>Workplace Services</v>
      </c>
      <c r="T1762" s="4" t="str">
        <f>_xlfn.XLOOKUP(R1762,tblRegionReference[Region],tblRegionReference[Area],"Not Found")</f>
        <v>Wales</v>
      </c>
      <c r="U1762" s="4" t="str">
        <f>IF(tblOperations[[#This Row],[Completion_Rate]]&gt;=_xlfn.XLOOKUP("Completion Rate",tblKPITargets[KPI_Name],tblKPITargets[Target_Value]),"Met","Below Target")</f>
        <v>Below Target</v>
      </c>
      <c r="V1762" t="str">
        <f>IF(tblOperations[[#This Row],[SLA_Compliance]]&gt;=_xlfn.XLOOKUP('04_References'!$A$3,tblKPITargets[KPI_Name],tblKPITargets[Target_Value]),"Met","Below Target")</f>
        <v>Below Target</v>
      </c>
      <c r="W1762" t="str">
        <f>IF(tblOperations[[#This Row],[Quality_Pass_Rate]]&gt;=_xlfn.XLOOKUP('04_References'!$A$4,tblKPITargets[KPI_Name],tblKPITargets[Target_Value]),"Met","Below Target")</f>
        <v>Below Target</v>
      </c>
      <c r="X1762" t="str">
        <f>IF(tblOperations[[#This Row],[Average_Completion_Days]]&lt;=_xlfn.XLOOKUP('04_References'!$A$7,tblKPITargets[KPI_Name],tblKPITargets[Target_Value]),"Met","Below Target")</f>
        <v>Below Target</v>
      </c>
      <c r="Y1762" t="str">
        <f>IF(tblOperations[[#This Row],[Closing_Backlog]]&lt;=_xlfn.XLOOKUP('04_References'!$A$8,tblKPITargets[KPI_Name],tblKPITargets[Target_Value]),"Met","Below Target")</f>
        <v>Below Target</v>
      </c>
    </row>
    <row r="1763" spans="1:25">
      <c r="A1763" s="8" t="s">
        <v>1793</v>
      </c>
      <c r="B1763" s="9">
        <v>46104</v>
      </c>
      <c r="C1763" s="4" t="s">
        <v>53</v>
      </c>
      <c r="D1763" s="4" t="s">
        <v>21</v>
      </c>
      <c r="E1763" s="4">
        <v>967</v>
      </c>
      <c r="F1763" s="4">
        <v>48</v>
      </c>
      <c r="G1763" s="4">
        <v>1015</v>
      </c>
      <c r="H1763" s="4">
        <v>25</v>
      </c>
      <c r="I1763" s="4">
        <v>990</v>
      </c>
      <c r="J1763" s="4">
        <v>0</v>
      </c>
      <c r="K1763" s="4">
        <v>0</v>
      </c>
      <c r="L1763" s="4">
        <v>8</v>
      </c>
      <c r="M1763" s="4">
        <v>0.6</v>
      </c>
      <c r="N1763" s="4">
        <v>0.98799999999999999</v>
      </c>
      <c r="O1763" s="4">
        <v>2.5</v>
      </c>
      <c r="P1763" s="4">
        <v>0.71599999999999997</v>
      </c>
      <c r="Q1763" s="5">
        <v>2.5000000000000001E-2</v>
      </c>
      <c r="R1763" s="4" t="str">
        <f>TRIM(tblOperations[[#This Row],[Region]])</f>
        <v>Wales</v>
      </c>
      <c r="S1763" s="4" t="str">
        <f>TRIM(tblOperations[[#This Row],[Team]])</f>
        <v>Facilities Response</v>
      </c>
      <c r="T1763" s="4" t="str">
        <f>_xlfn.XLOOKUP(R1763,tblRegionReference[Region],tblRegionReference[Area],"Not Found")</f>
        <v>Wales</v>
      </c>
      <c r="U1763" s="4" t="str">
        <f>IF(tblOperations[[#This Row],[Completion_Rate]]&gt;=_xlfn.XLOOKUP("Completion Rate",tblKPITargets[KPI_Name],tblKPITargets[Target_Value]),"Met","Below Target")</f>
        <v>Below Target</v>
      </c>
      <c r="V1763" t="str">
        <f>IF(tblOperations[[#This Row],[SLA_Compliance]]&gt;=_xlfn.XLOOKUP('04_References'!$A$3,tblKPITargets[KPI_Name],tblKPITargets[Target_Value]),"Met","Below Target")</f>
        <v>Below Target</v>
      </c>
      <c r="W1763" t="str">
        <f>IF(tblOperations[[#This Row],[Quality_Pass_Rate]]&gt;=_xlfn.XLOOKUP('04_References'!$A$4,tblKPITargets[KPI_Name],tblKPITargets[Target_Value]),"Met","Below Target")</f>
        <v>Met</v>
      </c>
      <c r="X1763" t="str">
        <f>IF(tblOperations[[#This Row],[Average_Completion_Days]]&lt;=_xlfn.XLOOKUP('04_References'!$A$7,tblKPITargets[KPI_Name],tblKPITargets[Target_Value]),"Met","Below Target")</f>
        <v>Below Target</v>
      </c>
      <c r="Y1763" t="str">
        <f>IF(tblOperations[[#This Row],[Closing_Backlog]]&lt;=_xlfn.XLOOKUP('04_References'!$A$8,tblKPITargets[KPI_Name],tblKPITargets[Target_Value]),"Met","Below Target")</f>
        <v>Below Target</v>
      </c>
    </row>
    <row r="1764" spans="1:25">
      <c r="A1764" s="6" t="s">
        <v>1794</v>
      </c>
      <c r="B1764" s="7">
        <v>46104</v>
      </c>
      <c r="C1764" s="2" t="s">
        <v>53</v>
      </c>
      <c r="D1764" s="2" t="s">
        <v>23</v>
      </c>
      <c r="E1764" s="2">
        <v>673</v>
      </c>
      <c r="F1764" s="2">
        <v>52</v>
      </c>
      <c r="G1764" s="2">
        <v>725</v>
      </c>
      <c r="H1764" s="2">
        <v>27</v>
      </c>
      <c r="I1764" s="2">
        <v>698</v>
      </c>
      <c r="J1764" s="2">
        <v>0</v>
      </c>
      <c r="K1764" s="2">
        <v>0</v>
      </c>
      <c r="L1764" s="2">
        <v>8</v>
      </c>
      <c r="M1764" s="2">
        <v>0.6</v>
      </c>
      <c r="N1764" s="2">
        <v>1</v>
      </c>
      <c r="O1764" s="2">
        <v>2.5</v>
      </c>
      <c r="P1764" s="2">
        <v>0.79</v>
      </c>
      <c r="Q1764" s="3">
        <v>3.6999999999999998E-2</v>
      </c>
      <c r="R1764" s="4" t="str">
        <f>TRIM(tblOperations[[#This Row],[Region]])</f>
        <v>Wales</v>
      </c>
      <c r="S1764" s="4" t="str">
        <f>TRIM(tblOperations[[#This Row],[Team]])</f>
        <v>Estates Support</v>
      </c>
      <c r="T1764" s="4" t="str">
        <f>_xlfn.XLOOKUP(R1764,tblRegionReference[Region],tblRegionReference[Area],"Not Found")</f>
        <v>Wales</v>
      </c>
      <c r="U1764" s="4" t="str">
        <f>IF(tblOperations[[#This Row],[Completion_Rate]]&gt;=_xlfn.XLOOKUP("Completion Rate",tblKPITargets[KPI_Name],tblKPITargets[Target_Value]),"Met","Below Target")</f>
        <v>Below Target</v>
      </c>
      <c r="V1764" t="str">
        <f>IF(tblOperations[[#This Row],[SLA_Compliance]]&gt;=_xlfn.XLOOKUP('04_References'!$A$3,tblKPITargets[KPI_Name],tblKPITargets[Target_Value]),"Met","Below Target")</f>
        <v>Below Target</v>
      </c>
      <c r="W1764" t="str">
        <f>IF(tblOperations[[#This Row],[Quality_Pass_Rate]]&gt;=_xlfn.XLOOKUP('04_References'!$A$4,tblKPITargets[KPI_Name],tblKPITargets[Target_Value]),"Met","Below Target")</f>
        <v>Met</v>
      </c>
      <c r="X1764" t="str">
        <f>IF(tblOperations[[#This Row],[Average_Completion_Days]]&lt;=_xlfn.XLOOKUP('04_References'!$A$7,tblKPITargets[KPI_Name],tblKPITargets[Target_Value]),"Met","Below Target")</f>
        <v>Below Target</v>
      </c>
      <c r="Y1764" t="str">
        <f>IF(tblOperations[[#This Row],[Closing_Backlog]]&lt;=_xlfn.XLOOKUP('04_References'!$A$8,tblKPITargets[KPI_Name],tblKPITargets[Target_Value]),"Met","Below Target")</f>
        <v>Below Target</v>
      </c>
    </row>
    <row r="1765" spans="1:25">
      <c r="A1765" s="8" t="s">
        <v>1795</v>
      </c>
      <c r="B1765" s="9">
        <v>46104</v>
      </c>
      <c r="C1765" s="4" t="s">
        <v>53</v>
      </c>
      <c r="D1765" s="4" t="s">
        <v>25</v>
      </c>
      <c r="E1765" s="4">
        <v>0</v>
      </c>
      <c r="F1765" s="4">
        <v>29</v>
      </c>
      <c r="G1765" s="4">
        <v>29</v>
      </c>
      <c r="H1765" s="4">
        <v>29</v>
      </c>
      <c r="I1765" s="4">
        <v>0</v>
      </c>
      <c r="J1765" s="4">
        <v>0</v>
      </c>
      <c r="K1765" s="4">
        <v>0</v>
      </c>
      <c r="L1765" s="4">
        <v>1.6</v>
      </c>
      <c r="M1765" s="4">
        <v>0.92700000000000005</v>
      </c>
      <c r="N1765" s="4">
        <v>0.997</v>
      </c>
      <c r="O1765" s="4">
        <v>4.4000000000000004</v>
      </c>
      <c r="P1765" s="4">
        <v>0.72699999999999998</v>
      </c>
      <c r="Q1765" s="5">
        <v>1</v>
      </c>
      <c r="R1765" s="4" t="str">
        <f>TRIM(tblOperations[[#This Row],[Region]])</f>
        <v>Wales</v>
      </c>
      <c r="S1765" s="4" t="str">
        <f>TRIM(tblOperations[[#This Row],[Team]])</f>
        <v>Workplace Projects</v>
      </c>
      <c r="T1765" s="4" t="str">
        <f>_xlfn.XLOOKUP(R1765,tblRegionReference[Region],tblRegionReference[Area],"Not Found")</f>
        <v>Wales</v>
      </c>
      <c r="U1765" s="4" t="str">
        <f>IF(tblOperations[[#This Row],[Completion_Rate]]&gt;=_xlfn.XLOOKUP("Completion Rate",tblKPITargets[KPI_Name],tblKPITargets[Target_Value]),"Met","Below Target")</f>
        <v>Met</v>
      </c>
      <c r="V1765" t="str">
        <f>IF(tblOperations[[#This Row],[SLA_Compliance]]&gt;=_xlfn.XLOOKUP('04_References'!$A$3,tblKPITargets[KPI_Name],tblKPITargets[Target_Value]),"Met","Below Target")</f>
        <v>Met</v>
      </c>
      <c r="W1765" t="str">
        <f>IF(tblOperations[[#This Row],[Quality_Pass_Rate]]&gt;=_xlfn.XLOOKUP('04_References'!$A$4,tblKPITargets[KPI_Name],tblKPITargets[Target_Value]),"Met","Below Target")</f>
        <v>Met</v>
      </c>
      <c r="X1765" t="str">
        <f>IF(tblOperations[[#This Row],[Average_Completion_Days]]&lt;=_xlfn.XLOOKUP('04_References'!$A$7,tblKPITargets[KPI_Name],tblKPITargets[Target_Value]),"Met","Below Target")</f>
        <v>Met</v>
      </c>
      <c r="Y1765" t="str">
        <f>IF(tblOperations[[#This Row],[Closing_Backlog]]&lt;=_xlfn.XLOOKUP('04_References'!$A$8,tblKPITargets[KPI_Name],tblKPITargets[Target_Value]),"Met","Below Target")</f>
        <v>Met</v>
      </c>
    </row>
    <row r="1766" spans="1:25">
      <c r="A1766" s="6" t="s">
        <v>1796</v>
      </c>
      <c r="B1766" s="7">
        <v>46105</v>
      </c>
      <c r="C1766" s="2" t="s">
        <v>18</v>
      </c>
      <c r="D1766" s="2" t="s">
        <v>19</v>
      </c>
      <c r="E1766" s="2">
        <v>248</v>
      </c>
      <c r="F1766" s="2">
        <v>47</v>
      </c>
      <c r="G1766" s="2">
        <v>295</v>
      </c>
      <c r="H1766" s="2">
        <v>38</v>
      </c>
      <c r="I1766" s="2">
        <v>257</v>
      </c>
      <c r="J1766" s="2">
        <v>0</v>
      </c>
      <c r="K1766" s="2">
        <v>0</v>
      </c>
      <c r="L1766" s="2">
        <v>8</v>
      </c>
      <c r="M1766" s="2">
        <v>0.6</v>
      </c>
      <c r="N1766" s="2">
        <v>0.98099999999999998</v>
      </c>
      <c r="O1766" s="2">
        <v>2.5</v>
      </c>
      <c r="P1766" s="2">
        <v>0.67400000000000004</v>
      </c>
      <c r="Q1766" s="3">
        <v>0.129</v>
      </c>
      <c r="R1766" s="4" t="str">
        <f>TRIM(tblOperations[[#This Row],[Region]])</f>
        <v>Scotland</v>
      </c>
      <c r="S1766" s="4" t="str">
        <f>TRIM(tblOperations[[#This Row],[Team]])</f>
        <v>Workplace Services</v>
      </c>
      <c r="T1766" s="4" t="str">
        <f>_xlfn.XLOOKUP(R1766,tblRegionReference[Region],tblRegionReference[Area],"Not Found")</f>
        <v>North</v>
      </c>
      <c r="U1766" s="4" t="str">
        <f>IF(tblOperations[[#This Row],[Completion_Rate]]&gt;=_xlfn.XLOOKUP("Completion Rate",tblKPITargets[KPI_Name],tblKPITargets[Target_Value]),"Met","Below Target")</f>
        <v>Below Target</v>
      </c>
      <c r="V1766" t="str">
        <f>IF(tblOperations[[#This Row],[SLA_Compliance]]&gt;=_xlfn.XLOOKUP('04_References'!$A$3,tblKPITargets[KPI_Name],tblKPITargets[Target_Value]),"Met","Below Target")</f>
        <v>Below Target</v>
      </c>
      <c r="W1766" t="str">
        <f>IF(tblOperations[[#This Row],[Quality_Pass_Rate]]&gt;=_xlfn.XLOOKUP('04_References'!$A$4,tblKPITargets[KPI_Name],tblKPITargets[Target_Value]),"Met","Below Target")</f>
        <v>Met</v>
      </c>
      <c r="X1766" t="str">
        <f>IF(tblOperations[[#This Row],[Average_Completion_Days]]&lt;=_xlfn.XLOOKUP('04_References'!$A$7,tblKPITargets[KPI_Name],tblKPITargets[Target_Value]),"Met","Below Target")</f>
        <v>Below Target</v>
      </c>
      <c r="Y1766" t="str">
        <f>IF(tblOperations[[#This Row],[Closing_Backlog]]&lt;=_xlfn.XLOOKUP('04_References'!$A$8,tblKPITargets[KPI_Name],tblKPITargets[Target_Value]),"Met","Below Target")</f>
        <v>Below Target</v>
      </c>
    </row>
    <row r="1767" spans="1:25">
      <c r="A1767" s="8" t="s">
        <v>1797</v>
      </c>
      <c r="B1767" s="9">
        <v>46105</v>
      </c>
      <c r="C1767" s="4" t="s">
        <v>18</v>
      </c>
      <c r="D1767" s="4" t="s">
        <v>21</v>
      </c>
      <c r="E1767" s="4">
        <v>22</v>
      </c>
      <c r="F1767" s="4">
        <v>48</v>
      </c>
      <c r="G1767" s="4">
        <v>70</v>
      </c>
      <c r="H1767" s="4">
        <v>57</v>
      </c>
      <c r="I1767" s="4">
        <v>13</v>
      </c>
      <c r="J1767" s="4">
        <v>0</v>
      </c>
      <c r="K1767" s="4">
        <v>0</v>
      </c>
      <c r="L1767" s="4">
        <v>2.4</v>
      </c>
      <c r="M1767" s="4">
        <v>0.91700000000000004</v>
      </c>
      <c r="N1767" s="4">
        <v>0.98899999999999999</v>
      </c>
      <c r="O1767" s="4">
        <v>3.9</v>
      </c>
      <c r="P1767" s="4">
        <v>0.68100000000000005</v>
      </c>
      <c r="Q1767" s="5">
        <v>0.81399999999999995</v>
      </c>
      <c r="R1767" s="4" t="str">
        <f>TRIM(tblOperations[[#This Row],[Region]])</f>
        <v>Scotland</v>
      </c>
      <c r="S1767" s="4" t="str">
        <f>TRIM(tblOperations[[#This Row],[Team]])</f>
        <v>Facilities Response</v>
      </c>
      <c r="T1767" s="4" t="str">
        <f>_xlfn.XLOOKUP(R1767,tblRegionReference[Region],tblRegionReference[Area],"Not Found")</f>
        <v>North</v>
      </c>
      <c r="U1767" s="4" t="str">
        <f>IF(tblOperations[[#This Row],[Completion_Rate]]&gt;=_xlfn.XLOOKUP("Completion Rate",tblKPITargets[KPI_Name],tblKPITargets[Target_Value]),"Met","Below Target")</f>
        <v>Below Target</v>
      </c>
      <c r="V1767" t="str">
        <f>IF(tblOperations[[#This Row],[SLA_Compliance]]&gt;=_xlfn.XLOOKUP('04_References'!$A$3,tblKPITargets[KPI_Name],tblKPITargets[Target_Value]),"Met","Below Target")</f>
        <v>Below Target</v>
      </c>
      <c r="W1767" t="str">
        <f>IF(tblOperations[[#This Row],[Quality_Pass_Rate]]&gt;=_xlfn.XLOOKUP('04_References'!$A$4,tblKPITargets[KPI_Name],tblKPITargets[Target_Value]),"Met","Below Target")</f>
        <v>Met</v>
      </c>
      <c r="X1767" t="str">
        <f>IF(tblOperations[[#This Row],[Average_Completion_Days]]&lt;=_xlfn.XLOOKUP('04_References'!$A$7,tblKPITargets[KPI_Name],tblKPITargets[Target_Value]),"Met","Below Target")</f>
        <v>Met</v>
      </c>
      <c r="Y1767" t="str">
        <f>IF(tblOperations[[#This Row],[Closing_Backlog]]&lt;=_xlfn.XLOOKUP('04_References'!$A$8,tblKPITargets[KPI_Name],tblKPITargets[Target_Value]),"Met","Below Target")</f>
        <v>Below Target</v>
      </c>
    </row>
    <row r="1768" spans="1:25">
      <c r="A1768" s="6" t="s">
        <v>1798</v>
      </c>
      <c r="B1768" s="7">
        <v>46105</v>
      </c>
      <c r="C1768" s="2" t="s">
        <v>18</v>
      </c>
      <c r="D1768" s="2" t="s">
        <v>23</v>
      </c>
      <c r="E1768" s="2">
        <v>494</v>
      </c>
      <c r="F1768" s="2">
        <v>45</v>
      </c>
      <c r="G1768" s="2">
        <v>539</v>
      </c>
      <c r="H1768" s="2">
        <v>38</v>
      </c>
      <c r="I1768" s="2">
        <v>501</v>
      </c>
      <c r="J1768" s="2">
        <v>0</v>
      </c>
      <c r="K1768" s="2">
        <v>0</v>
      </c>
      <c r="L1768" s="2">
        <v>8</v>
      </c>
      <c r="M1768" s="2">
        <v>0.6</v>
      </c>
      <c r="N1768" s="2">
        <v>0.97899999999999998</v>
      </c>
      <c r="O1768" s="2">
        <v>2.5</v>
      </c>
      <c r="P1768" s="2">
        <v>0.73799999999999999</v>
      </c>
      <c r="Q1768" s="3">
        <v>7.0999999999999994E-2</v>
      </c>
      <c r="R1768" s="4" t="str">
        <f>TRIM(tblOperations[[#This Row],[Region]])</f>
        <v>Scotland</v>
      </c>
      <c r="S1768" s="4" t="str">
        <f>TRIM(tblOperations[[#This Row],[Team]])</f>
        <v>Estates Support</v>
      </c>
      <c r="T1768" s="4" t="str">
        <f>_xlfn.XLOOKUP(R1768,tblRegionReference[Region],tblRegionReference[Area],"Not Found")</f>
        <v>North</v>
      </c>
      <c r="U1768" s="4" t="str">
        <f>IF(tblOperations[[#This Row],[Completion_Rate]]&gt;=_xlfn.XLOOKUP("Completion Rate",tblKPITargets[KPI_Name],tblKPITargets[Target_Value]),"Met","Below Target")</f>
        <v>Below Target</v>
      </c>
      <c r="V1768" t="str">
        <f>IF(tblOperations[[#This Row],[SLA_Compliance]]&gt;=_xlfn.XLOOKUP('04_References'!$A$3,tblKPITargets[KPI_Name],tblKPITargets[Target_Value]),"Met","Below Target")</f>
        <v>Below Target</v>
      </c>
      <c r="W1768" t="str">
        <f>IF(tblOperations[[#This Row],[Quality_Pass_Rate]]&gt;=_xlfn.XLOOKUP('04_References'!$A$4,tblKPITargets[KPI_Name],tblKPITargets[Target_Value]),"Met","Below Target")</f>
        <v>Met</v>
      </c>
      <c r="X1768" t="str">
        <f>IF(tblOperations[[#This Row],[Average_Completion_Days]]&lt;=_xlfn.XLOOKUP('04_References'!$A$7,tblKPITargets[KPI_Name],tblKPITargets[Target_Value]),"Met","Below Target")</f>
        <v>Below Target</v>
      </c>
      <c r="Y1768" t="str">
        <f>IF(tblOperations[[#This Row],[Closing_Backlog]]&lt;=_xlfn.XLOOKUP('04_References'!$A$8,tblKPITargets[KPI_Name],tblKPITargets[Target_Value]),"Met","Below Target")</f>
        <v>Below Target</v>
      </c>
    </row>
    <row r="1769" spans="1:25">
      <c r="A1769" s="8" t="s">
        <v>1799</v>
      </c>
      <c r="B1769" s="9">
        <v>46105</v>
      </c>
      <c r="C1769" s="4" t="s">
        <v>18</v>
      </c>
      <c r="D1769" s="4" t="s">
        <v>25</v>
      </c>
      <c r="E1769" s="4">
        <v>0</v>
      </c>
      <c r="F1769" s="4">
        <v>35</v>
      </c>
      <c r="G1769" s="4">
        <v>35</v>
      </c>
      <c r="H1769" s="4">
        <v>35</v>
      </c>
      <c r="I1769" s="4">
        <v>0</v>
      </c>
      <c r="J1769" s="4">
        <v>0</v>
      </c>
      <c r="K1769" s="4">
        <v>0</v>
      </c>
      <c r="L1769" s="4">
        <v>1.6</v>
      </c>
      <c r="M1769" s="4">
        <v>0.97399999999999998</v>
      </c>
      <c r="N1769" s="4">
        <v>1</v>
      </c>
      <c r="O1769" s="4">
        <v>4.8</v>
      </c>
      <c r="P1769" s="4">
        <v>0.65900000000000003</v>
      </c>
      <c r="Q1769" s="5">
        <v>1</v>
      </c>
      <c r="R1769" s="4" t="str">
        <f>TRIM(tblOperations[[#This Row],[Region]])</f>
        <v>Scotland</v>
      </c>
      <c r="S1769" s="4" t="str">
        <f>TRIM(tblOperations[[#This Row],[Team]])</f>
        <v>Workplace Projects</v>
      </c>
      <c r="T1769" s="4" t="str">
        <f>_xlfn.XLOOKUP(R1769,tblRegionReference[Region],tblRegionReference[Area],"Not Found")</f>
        <v>North</v>
      </c>
      <c r="U1769" s="4" t="str">
        <f>IF(tblOperations[[#This Row],[Completion_Rate]]&gt;=_xlfn.XLOOKUP("Completion Rate",tblKPITargets[KPI_Name],tblKPITargets[Target_Value]),"Met","Below Target")</f>
        <v>Met</v>
      </c>
      <c r="V1769" t="str">
        <f>IF(tblOperations[[#This Row],[SLA_Compliance]]&gt;=_xlfn.XLOOKUP('04_References'!$A$3,tblKPITargets[KPI_Name],tblKPITargets[Target_Value]),"Met","Below Target")</f>
        <v>Met</v>
      </c>
      <c r="W1769" t="str">
        <f>IF(tblOperations[[#This Row],[Quality_Pass_Rate]]&gt;=_xlfn.XLOOKUP('04_References'!$A$4,tblKPITargets[KPI_Name],tblKPITargets[Target_Value]),"Met","Below Target")</f>
        <v>Met</v>
      </c>
      <c r="X1769" t="str">
        <f>IF(tblOperations[[#This Row],[Average_Completion_Days]]&lt;=_xlfn.XLOOKUP('04_References'!$A$7,tblKPITargets[KPI_Name],tblKPITargets[Target_Value]),"Met","Below Target")</f>
        <v>Met</v>
      </c>
      <c r="Y1769" t="str">
        <f>IF(tblOperations[[#This Row],[Closing_Backlog]]&lt;=_xlfn.XLOOKUP('04_References'!$A$8,tblKPITargets[KPI_Name],tblKPITargets[Target_Value]),"Met","Below Target")</f>
        <v>Met</v>
      </c>
    </row>
    <row r="1770" spans="1:25">
      <c r="A1770" s="6" t="s">
        <v>1800</v>
      </c>
      <c r="B1770" s="7">
        <v>46105</v>
      </c>
      <c r="C1770" s="2" t="s">
        <v>27</v>
      </c>
      <c r="D1770" s="2" t="s">
        <v>19</v>
      </c>
      <c r="E1770" s="2">
        <v>17</v>
      </c>
      <c r="F1770" s="2">
        <v>46</v>
      </c>
      <c r="G1770" s="2">
        <v>63</v>
      </c>
      <c r="H1770" s="2">
        <v>43</v>
      </c>
      <c r="I1770" s="2">
        <v>20</v>
      </c>
      <c r="J1770" s="2">
        <v>0</v>
      </c>
      <c r="K1770" s="2">
        <v>0</v>
      </c>
      <c r="L1770" s="2">
        <v>3.1</v>
      </c>
      <c r="M1770" s="2">
        <v>0.82099999999999995</v>
      </c>
      <c r="N1770" s="2">
        <v>0.996</v>
      </c>
      <c r="O1770" s="2">
        <v>3.9</v>
      </c>
      <c r="P1770" s="2">
        <v>0.79600000000000004</v>
      </c>
      <c r="Q1770" s="3">
        <v>0.68300000000000005</v>
      </c>
      <c r="R1770" s="4" t="str">
        <f>TRIM(tblOperations[[#This Row],[Region]])</f>
        <v>North East</v>
      </c>
      <c r="S1770" s="4" t="str">
        <f>TRIM(tblOperations[[#This Row],[Team]])</f>
        <v>Workplace Services</v>
      </c>
      <c r="T1770" s="4" t="str">
        <f>_xlfn.XLOOKUP(R1770,tblRegionReference[Region],tblRegionReference[Area],"Not Found")</f>
        <v>North</v>
      </c>
      <c r="U1770" s="4" t="str">
        <f>IF(tblOperations[[#This Row],[Completion_Rate]]&gt;=_xlfn.XLOOKUP("Completion Rate",tblKPITargets[KPI_Name],tblKPITargets[Target_Value]),"Met","Below Target")</f>
        <v>Below Target</v>
      </c>
      <c r="V1770" t="str">
        <f>IF(tblOperations[[#This Row],[SLA_Compliance]]&gt;=_xlfn.XLOOKUP('04_References'!$A$3,tblKPITargets[KPI_Name],tblKPITargets[Target_Value]),"Met","Below Target")</f>
        <v>Below Target</v>
      </c>
      <c r="W1770" t="str">
        <f>IF(tblOperations[[#This Row],[Quality_Pass_Rate]]&gt;=_xlfn.XLOOKUP('04_References'!$A$4,tblKPITargets[KPI_Name],tblKPITargets[Target_Value]),"Met","Below Target")</f>
        <v>Met</v>
      </c>
      <c r="X1770" t="str">
        <f>IF(tblOperations[[#This Row],[Average_Completion_Days]]&lt;=_xlfn.XLOOKUP('04_References'!$A$7,tblKPITargets[KPI_Name],tblKPITargets[Target_Value]),"Met","Below Target")</f>
        <v>Below Target</v>
      </c>
      <c r="Y1770" t="str">
        <f>IF(tblOperations[[#This Row],[Closing_Backlog]]&lt;=_xlfn.XLOOKUP('04_References'!$A$8,tblKPITargets[KPI_Name],tblKPITargets[Target_Value]),"Met","Below Target")</f>
        <v>Below Target</v>
      </c>
    </row>
    <row r="1771" spans="1:25">
      <c r="A1771" s="8" t="s">
        <v>1801</v>
      </c>
      <c r="B1771" s="9">
        <v>46105</v>
      </c>
      <c r="C1771" s="4" t="s">
        <v>27</v>
      </c>
      <c r="D1771" s="4" t="s">
        <v>21</v>
      </c>
      <c r="E1771" s="4">
        <v>0</v>
      </c>
      <c r="F1771" s="4">
        <v>34</v>
      </c>
      <c r="G1771" s="4">
        <v>34</v>
      </c>
      <c r="H1771" s="4">
        <v>34</v>
      </c>
      <c r="I1771" s="4">
        <v>0</v>
      </c>
      <c r="J1771" s="4">
        <v>0</v>
      </c>
      <c r="K1771" s="4">
        <v>0</v>
      </c>
      <c r="L1771" s="4">
        <v>1.5</v>
      </c>
      <c r="M1771" s="4">
        <v>0.94699999999999995</v>
      </c>
      <c r="N1771" s="4">
        <v>0.99299999999999999</v>
      </c>
      <c r="O1771" s="4">
        <v>4.3</v>
      </c>
      <c r="P1771" s="4">
        <v>0.68100000000000005</v>
      </c>
      <c r="Q1771" s="5">
        <v>1</v>
      </c>
      <c r="R1771" s="4" t="str">
        <f>TRIM(tblOperations[[#This Row],[Region]])</f>
        <v>North East</v>
      </c>
      <c r="S1771" s="4" t="str">
        <f>TRIM(tblOperations[[#This Row],[Team]])</f>
        <v>Facilities Response</v>
      </c>
      <c r="T1771" s="4" t="str">
        <f>_xlfn.XLOOKUP(R1771,tblRegionReference[Region],tblRegionReference[Area],"Not Found")</f>
        <v>North</v>
      </c>
      <c r="U1771" s="4" t="str">
        <f>IF(tblOperations[[#This Row],[Completion_Rate]]&gt;=_xlfn.XLOOKUP("Completion Rate",tblKPITargets[KPI_Name],tblKPITargets[Target_Value]),"Met","Below Target")</f>
        <v>Met</v>
      </c>
      <c r="V1771" t="str">
        <f>IF(tblOperations[[#This Row],[SLA_Compliance]]&gt;=_xlfn.XLOOKUP('04_References'!$A$3,tblKPITargets[KPI_Name],tblKPITargets[Target_Value]),"Met","Below Target")</f>
        <v>Met</v>
      </c>
      <c r="W1771" t="str">
        <f>IF(tblOperations[[#This Row],[Quality_Pass_Rate]]&gt;=_xlfn.XLOOKUP('04_References'!$A$4,tblKPITargets[KPI_Name],tblKPITargets[Target_Value]),"Met","Below Target")</f>
        <v>Met</v>
      </c>
      <c r="X1771" t="str">
        <f>IF(tblOperations[[#This Row],[Average_Completion_Days]]&lt;=_xlfn.XLOOKUP('04_References'!$A$7,tblKPITargets[KPI_Name],tblKPITargets[Target_Value]),"Met","Below Target")</f>
        <v>Met</v>
      </c>
      <c r="Y1771" t="str">
        <f>IF(tblOperations[[#This Row],[Closing_Backlog]]&lt;=_xlfn.XLOOKUP('04_References'!$A$8,tblKPITargets[KPI_Name],tblKPITargets[Target_Value]),"Met","Below Target")</f>
        <v>Met</v>
      </c>
    </row>
    <row r="1772" spans="1:25">
      <c r="A1772" s="6" t="s">
        <v>1802</v>
      </c>
      <c r="B1772" s="7">
        <v>46105</v>
      </c>
      <c r="C1772" s="2" t="s">
        <v>27</v>
      </c>
      <c r="D1772" s="2" t="s">
        <v>23</v>
      </c>
      <c r="E1772" s="2">
        <v>1139</v>
      </c>
      <c r="F1772" s="2">
        <v>38</v>
      </c>
      <c r="G1772" s="2">
        <v>1177</v>
      </c>
      <c r="H1772" s="2">
        <v>24</v>
      </c>
      <c r="I1772" s="2">
        <v>1153</v>
      </c>
      <c r="J1772" s="2">
        <v>0</v>
      </c>
      <c r="K1772" s="2">
        <v>0</v>
      </c>
      <c r="L1772" s="2">
        <v>8</v>
      </c>
      <c r="M1772" s="2">
        <v>0.6</v>
      </c>
      <c r="N1772" s="2">
        <v>0.98499999999999999</v>
      </c>
      <c r="O1772" s="2">
        <v>2.5</v>
      </c>
      <c r="P1772" s="2">
        <v>0.67200000000000004</v>
      </c>
      <c r="Q1772" s="3">
        <v>0.02</v>
      </c>
      <c r="R1772" s="4" t="str">
        <f>TRIM(tblOperations[[#This Row],[Region]])</f>
        <v>North East</v>
      </c>
      <c r="S1772" s="4" t="str">
        <f>TRIM(tblOperations[[#This Row],[Team]])</f>
        <v>Estates Support</v>
      </c>
      <c r="T1772" s="4" t="str">
        <f>_xlfn.XLOOKUP(R1772,tblRegionReference[Region],tblRegionReference[Area],"Not Found")</f>
        <v>North</v>
      </c>
      <c r="U1772" s="4" t="str">
        <f>IF(tblOperations[[#This Row],[Completion_Rate]]&gt;=_xlfn.XLOOKUP("Completion Rate",tblKPITargets[KPI_Name],tblKPITargets[Target_Value]),"Met","Below Target")</f>
        <v>Below Target</v>
      </c>
      <c r="V1772" t="str">
        <f>IF(tblOperations[[#This Row],[SLA_Compliance]]&gt;=_xlfn.XLOOKUP('04_References'!$A$3,tblKPITargets[KPI_Name],tblKPITargets[Target_Value]),"Met","Below Target")</f>
        <v>Below Target</v>
      </c>
      <c r="W1772" t="str">
        <f>IF(tblOperations[[#This Row],[Quality_Pass_Rate]]&gt;=_xlfn.XLOOKUP('04_References'!$A$4,tblKPITargets[KPI_Name],tblKPITargets[Target_Value]),"Met","Below Target")</f>
        <v>Met</v>
      </c>
      <c r="X1772" t="str">
        <f>IF(tblOperations[[#This Row],[Average_Completion_Days]]&lt;=_xlfn.XLOOKUP('04_References'!$A$7,tblKPITargets[KPI_Name],tblKPITargets[Target_Value]),"Met","Below Target")</f>
        <v>Below Target</v>
      </c>
      <c r="Y1772" t="str">
        <f>IF(tblOperations[[#This Row],[Closing_Backlog]]&lt;=_xlfn.XLOOKUP('04_References'!$A$8,tblKPITargets[KPI_Name],tblKPITargets[Target_Value]),"Met","Below Target")</f>
        <v>Below Target</v>
      </c>
    </row>
    <row r="1773" spans="1:25">
      <c r="A1773" s="8" t="s">
        <v>1803</v>
      </c>
      <c r="B1773" s="9">
        <v>46105</v>
      </c>
      <c r="C1773" s="4" t="s">
        <v>27</v>
      </c>
      <c r="D1773" s="4" t="s">
        <v>25</v>
      </c>
      <c r="E1773" s="4">
        <v>35</v>
      </c>
      <c r="F1773" s="4">
        <v>18</v>
      </c>
      <c r="G1773" s="4">
        <v>53</v>
      </c>
      <c r="H1773" s="4">
        <v>31</v>
      </c>
      <c r="I1773" s="4">
        <v>22</v>
      </c>
      <c r="J1773" s="4">
        <v>0</v>
      </c>
      <c r="K1773" s="4">
        <v>0</v>
      </c>
      <c r="L1773" s="4">
        <v>3</v>
      </c>
      <c r="M1773" s="4">
        <v>0.81899999999999995</v>
      </c>
      <c r="N1773" s="4">
        <v>0.98499999999999999</v>
      </c>
      <c r="O1773" s="4">
        <v>3.8</v>
      </c>
      <c r="P1773" s="4">
        <v>0.73199999999999998</v>
      </c>
      <c r="Q1773" s="5">
        <v>0.58499999999999996</v>
      </c>
      <c r="R1773" s="4" t="str">
        <f>TRIM(tblOperations[[#This Row],[Region]])</f>
        <v>North East</v>
      </c>
      <c r="S1773" s="4" t="str">
        <f>TRIM(tblOperations[[#This Row],[Team]])</f>
        <v>Workplace Projects</v>
      </c>
      <c r="T1773" s="4" t="str">
        <f>_xlfn.XLOOKUP(R1773,tblRegionReference[Region],tblRegionReference[Area],"Not Found")</f>
        <v>North</v>
      </c>
      <c r="U1773" s="4" t="str">
        <f>IF(tblOperations[[#This Row],[Completion_Rate]]&gt;=_xlfn.XLOOKUP("Completion Rate",tblKPITargets[KPI_Name],tblKPITargets[Target_Value]),"Met","Below Target")</f>
        <v>Below Target</v>
      </c>
      <c r="V1773" t="str">
        <f>IF(tblOperations[[#This Row],[SLA_Compliance]]&gt;=_xlfn.XLOOKUP('04_References'!$A$3,tblKPITargets[KPI_Name],tblKPITargets[Target_Value]),"Met","Below Target")</f>
        <v>Below Target</v>
      </c>
      <c r="W1773" t="str">
        <f>IF(tblOperations[[#This Row],[Quality_Pass_Rate]]&gt;=_xlfn.XLOOKUP('04_References'!$A$4,tblKPITargets[KPI_Name],tblKPITargets[Target_Value]),"Met","Below Target")</f>
        <v>Met</v>
      </c>
      <c r="X1773" t="str">
        <f>IF(tblOperations[[#This Row],[Average_Completion_Days]]&lt;=_xlfn.XLOOKUP('04_References'!$A$7,tblKPITargets[KPI_Name],tblKPITargets[Target_Value]),"Met","Below Target")</f>
        <v>Met</v>
      </c>
      <c r="Y1773" t="str">
        <f>IF(tblOperations[[#This Row],[Closing_Backlog]]&lt;=_xlfn.XLOOKUP('04_References'!$A$8,tblKPITargets[KPI_Name],tblKPITargets[Target_Value]),"Met","Below Target")</f>
        <v>Below Target</v>
      </c>
    </row>
    <row r="1774" spans="1:25">
      <c r="A1774" s="6" t="s">
        <v>1804</v>
      </c>
      <c r="B1774" s="7">
        <v>46105</v>
      </c>
      <c r="C1774" s="2" t="s">
        <v>32</v>
      </c>
      <c r="D1774" s="2" t="s">
        <v>19</v>
      </c>
      <c r="E1774" s="2">
        <v>472</v>
      </c>
      <c r="F1774" s="2">
        <v>11</v>
      </c>
      <c r="G1774" s="2">
        <v>483</v>
      </c>
      <c r="H1774" s="2">
        <v>32</v>
      </c>
      <c r="I1774" s="2">
        <v>451</v>
      </c>
      <c r="J1774" s="2">
        <v>0</v>
      </c>
      <c r="K1774" s="2">
        <v>0</v>
      </c>
      <c r="L1774" s="2">
        <v>8</v>
      </c>
      <c r="M1774" s="2">
        <v>0.6</v>
      </c>
      <c r="N1774" s="2">
        <v>0.95399999999999996</v>
      </c>
      <c r="O1774" s="2">
        <v>2.5</v>
      </c>
      <c r="P1774" s="2">
        <v>0.81899999999999995</v>
      </c>
      <c r="Q1774" s="3">
        <v>6.6000000000000003E-2</v>
      </c>
      <c r="R1774" s="4" t="str">
        <f>TRIM(tblOperations[[#This Row],[Region]])</f>
        <v>North West</v>
      </c>
      <c r="S1774" s="4" t="str">
        <f>TRIM(tblOperations[[#This Row],[Team]])</f>
        <v>Workplace Services</v>
      </c>
      <c r="T1774" s="4" t="str">
        <f>_xlfn.XLOOKUP(R1774,tblRegionReference[Region],tblRegionReference[Area],"Not Found")</f>
        <v>North</v>
      </c>
      <c r="U1774" s="4" t="str">
        <f>IF(tblOperations[[#This Row],[Completion_Rate]]&gt;=_xlfn.XLOOKUP("Completion Rate",tblKPITargets[KPI_Name],tblKPITargets[Target_Value]),"Met","Below Target")</f>
        <v>Below Target</v>
      </c>
      <c r="V1774" t="str">
        <f>IF(tblOperations[[#This Row],[SLA_Compliance]]&gt;=_xlfn.XLOOKUP('04_References'!$A$3,tblKPITargets[KPI_Name],tblKPITargets[Target_Value]),"Met","Below Target")</f>
        <v>Below Target</v>
      </c>
      <c r="W1774" t="str">
        <f>IF(tblOperations[[#This Row],[Quality_Pass_Rate]]&gt;=_xlfn.XLOOKUP('04_References'!$A$4,tblKPITargets[KPI_Name],tblKPITargets[Target_Value]),"Met","Below Target")</f>
        <v>Met</v>
      </c>
      <c r="X1774" t="str">
        <f>IF(tblOperations[[#This Row],[Average_Completion_Days]]&lt;=_xlfn.XLOOKUP('04_References'!$A$7,tblKPITargets[KPI_Name],tblKPITargets[Target_Value]),"Met","Below Target")</f>
        <v>Below Target</v>
      </c>
      <c r="Y1774" t="str">
        <f>IF(tblOperations[[#This Row],[Closing_Backlog]]&lt;=_xlfn.XLOOKUP('04_References'!$A$8,tblKPITargets[KPI_Name],tblKPITargets[Target_Value]),"Met","Below Target")</f>
        <v>Below Target</v>
      </c>
    </row>
    <row r="1775" spans="1:25">
      <c r="A1775" s="8" t="s">
        <v>1805</v>
      </c>
      <c r="B1775" s="9">
        <v>46105</v>
      </c>
      <c r="C1775" s="4" t="s">
        <v>32</v>
      </c>
      <c r="D1775" s="4" t="s">
        <v>21</v>
      </c>
      <c r="E1775" s="4">
        <v>1240</v>
      </c>
      <c r="F1775" s="4">
        <v>41</v>
      </c>
      <c r="G1775" s="4">
        <v>1281</v>
      </c>
      <c r="H1775" s="4">
        <v>23</v>
      </c>
      <c r="I1775" s="4">
        <v>1258</v>
      </c>
      <c r="J1775" s="4">
        <v>0</v>
      </c>
      <c r="K1775" s="4">
        <v>0</v>
      </c>
      <c r="L1775" s="4">
        <v>8</v>
      </c>
      <c r="M1775" s="4">
        <v>0.6</v>
      </c>
      <c r="N1775" s="4">
        <v>0.96899999999999997</v>
      </c>
      <c r="O1775" s="4">
        <v>2.5</v>
      </c>
      <c r="P1775" s="4">
        <v>0.73699999999999999</v>
      </c>
      <c r="Q1775" s="5">
        <v>1.7999999999999999E-2</v>
      </c>
      <c r="R1775" s="4" t="str">
        <f>TRIM(tblOperations[[#This Row],[Region]])</f>
        <v>North West</v>
      </c>
      <c r="S1775" s="4" t="str">
        <f>TRIM(tblOperations[[#This Row],[Team]])</f>
        <v>Facilities Response</v>
      </c>
      <c r="T1775" s="4" t="str">
        <f>_xlfn.XLOOKUP(R1775,tblRegionReference[Region],tblRegionReference[Area],"Not Found")</f>
        <v>North</v>
      </c>
      <c r="U1775" s="4" t="str">
        <f>IF(tblOperations[[#This Row],[Completion_Rate]]&gt;=_xlfn.XLOOKUP("Completion Rate",tblKPITargets[KPI_Name],tblKPITargets[Target_Value]),"Met","Below Target")</f>
        <v>Below Target</v>
      </c>
      <c r="V1775" t="str">
        <f>IF(tblOperations[[#This Row],[SLA_Compliance]]&gt;=_xlfn.XLOOKUP('04_References'!$A$3,tblKPITargets[KPI_Name],tblKPITargets[Target_Value]),"Met","Below Target")</f>
        <v>Below Target</v>
      </c>
      <c r="W1775" t="str">
        <f>IF(tblOperations[[#This Row],[Quality_Pass_Rate]]&gt;=_xlfn.XLOOKUP('04_References'!$A$4,tblKPITargets[KPI_Name],tblKPITargets[Target_Value]),"Met","Below Target")</f>
        <v>Met</v>
      </c>
      <c r="X1775" t="str">
        <f>IF(tblOperations[[#This Row],[Average_Completion_Days]]&lt;=_xlfn.XLOOKUP('04_References'!$A$7,tblKPITargets[KPI_Name],tblKPITargets[Target_Value]),"Met","Below Target")</f>
        <v>Below Target</v>
      </c>
      <c r="Y1775" t="str">
        <f>IF(tblOperations[[#This Row],[Closing_Backlog]]&lt;=_xlfn.XLOOKUP('04_References'!$A$8,tblKPITargets[KPI_Name],tblKPITargets[Target_Value]),"Met","Below Target")</f>
        <v>Below Target</v>
      </c>
    </row>
    <row r="1776" spans="1:25">
      <c r="A1776" s="6" t="s">
        <v>1806</v>
      </c>
      <c r="B1776" s="7">
        <v>46105</v>
      </c>
      <c r="C1776" s="2" t="s">
        <v>32</v>
      </c>
      <c r="D1776" s="2" t="s">
        <v>23</v>
      </c>
      <c r="E1776" s="2">
        <v>1392</v>
      </c>
      <c r="F1776" s="2">
        <v>31</v>
      </c>
      <c r="G1776" s="2">
        <v>1423</v>
      </c>
      <c r="H1776" s="2">
        <v>27</v>
      </c>
      <c r="I1776" s="2">
        <v>1396</v>
      </c>
      <c r="J1776" s="2">
        <v>0</v>
      </c>
      <c r="K1776" s="2">
        <v>0</v>
      </c>
      <c r="L1776" s="2">
        <v>8</v>
      </c>
      <c r="M1776" s="2">
        <v>0.6</v>
      </c>
      <c r="N1776" s="2">
        <v>0.96399999999999997</v>
      </c>
      <c r="O1776" s="2">
        <v>2.5</v>
      </c>
      <c r="P1776" s="2">
        <v>0.64500000000000002</v>
      </c>
      <c r="Q1776" s="3">
        <v>1.9E-2</v>
      </c>
      <c r="R1776" s="4" t="str">
        <f>TRIM(tblOperations[[#This Row],[Region]])</f>
        <v>North West</v>
      </c>
      <c r="S1776" s="4" t="str">
        <f>TRIM(tblOperations[[#This Row],[Team]])</f>
        <v>Estates Support</v>
      </c>
      <c r="T1776" s="4" t="str">
        <f>_xlfn.XLOOKUP(R1776,tblRegionReference[Region],tblRegionReference[Area],"Not Found")</f>
        <v>North</v>
      </c>
      <c r="U1776" s="4" t="str">
        <f>IF(tblOperations[[#This Row],[Completion_Rate]]&gt;=_xlfn.XLOOKUP("Completion Rate",tblKPITargets[KPI_Name],tblKPITargets[Target_Value]),"Met","Below Target")</f>
        <v>Below Target</v>
      </c>
      <c r="V1776" t="str">
        <f>IF(tblOperations[[#This Row],[SLA_Compliance]]&gt;=_xlfn.XLOOKUP('04_References'!$A$3,tblKPITargets[KPI_Name],tblKPITargets[Target_Value]),"Met","Below Target")</f>
        <v>Below Target</v>
      </c>
      <c r="W1776" t="str">
        <f>IF(tblOperations[[#This Row],[Quality_Pass_Rate]]&gt;=_xlfn.XLOOKUP('04_References'!$A$4,tblKPITargets[KPI_Name],tblKPITargets[Target_Value]),"Met","Below Target")</f>
        <v>Met</v>
      </c>
      <c r="X1776" t="str">
        <f>IF(tblOperations[[#This Row],[Average_Completion_Days]]&lt;=_xlfn.XLOOKUP('04_References'!$A$7,tblKPITargets[KPI_Name],tblKPITargets[Target_Value]),"Met","Below Target")</f>
        <v>Below Target</v>
      </c>
      <c r="Y1776" t="str">
        <f>IF(tblOperations[[#This Row],[Closing_Backlog]]&lt;=_xlfn.XLOOKUP('04_References'!$A$8,tblKPITargets[KPI_Name],tblKPITargets[Target_Value]),"Met","Below Target")</f>
        <v>Below Target</v>
      </c>
    </row>
    <row r="1777" spans="1:25">
      <c r="A1777" s="8" t="s">
        <v>1807</v>
      </c>
      <c r="B1777" s="9">
        <v>46105</v>
      </c>
      <c r="C1777" s="4" t="s">
        <v>32</v>
      </c>
      <c r="D1777" s="4" t="s">
        <v>25</v>
      </c>
      <c r="E1777" s="4">
        <v>0</v>
      </c>
      <c r="F1777" s="4">
        <v>28</v>
      </c>
      <c r="G1777" s="4">
        <v>28</v>
      </c>
      <c r="H1777" s="4">
        <v>28</v>
      </c>
      <c r="I1777" s="4">
        <v>0</v>
      </c>
      <c r="J1777" s="4">
        <v>0</v>
      </c>
      <c r="K1777" s="4">
        <v>0</v>
      </c>
      <c r="L1777" s="4">
        <v>1.6</v>
      </c>
      <c r="M1777" s="4">
        <v>0.93799999999999994</v>
      </c>
      <c r="N1777" s="4">
        <v>0.94599999999999995</v>
      </c>
      <c r="O1777" s="4">
        <v>4.5</v>
      </c>
      <c r="P1777" s="4">
        <v>0.752</v>
      </c>
      <c r="Q1777" s="5">
        <v>1</v>
      </c>
      <c r="R1777" s="4" t="str">
        <f>TRIM(tblOperations[[#This Row],[Region]])</f>
        <v>North West</v>
      </c>
      <c r="S1777" s="4" t="str">
        <f>TRIM(tblOperations[[#This Row],[Team]])</f>
        <v>Workplace Projects</v>
      </c>
      <c r="T1777" s="4" t="str">
        <f>_xlfn.XLOOKUP(R1777,tblRegionReference[Region],tblRegionReference[Area],"Not Found")</f>
        <v>North</v>
      </c>
      <c r="U1777" s="4" t="str">
        <f>IF(tblOperations[[#This Row],[Completion_Rate]]&gt;=_xlfn.XLOOKUP("Completion Rate",tblKPITargets[KPI_Name],tblKPITargets[Target_Value]),"Met","Below Target")</f>
        <v>Met</v>
      </c>
      <c r="V1777" t="str">
        <f>IF(tblOperations[[#This Row],[SLA_Compliance]]&gt;=_xlfn.XLOOKUP('04_References'!$A$3,tblKPITargets[KPI_Name],tblKPITargets[Target_Value]),"Met","Below Target")</f>
        <v>Met</v>
      </c>
      <c r="W1777" t="str">
        <f>IF(tblOperations[[#This Row],[Quality_Pass_Rate]]&gt;=_xlfn.XLOOKUP('04_References'!$A$4,tblKPITargets[KPI_Name],tblKPITargets[Target_Value]),"Met","Below Target")</f>
        <v>Below Target</v>
      </c>
      <c r="X1777" t="str">
        <f>IF(tblOperations[[#This Row],[Average_Completion_Days]]&lt;=_xlfn.XLOOKUP('04_References'!$A$7,tblKPITargets[KPI_Name],tblKPITargets[Target_Value]),"Met","Below Target")</f>
        <v>Met</v>
      </c>
      <c r="Y1777" t="str">
        <f>IF(tblOperations[[#This Row],[Closing_Backlog]]&lt;=_xlfn.XLOOKUP('04_References'!$A$8,tblKPITargets[KPI_Name],tblKPITargets[Target_Value]),"Met","Below Target")</f>
        <v>Met</v>
      </c>
    </row>
    <row r="1778" spans="1:25">
      <c r="A1778" s="6" t="s">
        <v>1808</v>
      </c>
      <c r="B1778" s="7">
        <v>46105</v>
      </c>
      <c r="C1778" s="2" t="s">
        <v>37</v>
      </c>
      <c r="D1778" s="2" t="s">
        <v>19</v>
      </c>
      <c r="E1778" s="2">
        <v>0</v>
      </c>
      <c r="F1778" s="2">
        <v>37</v>
      </c>
      <c r="G1778" s="2">
        <v>37</v>
      </c>
      <c r="H1778" s="2">
        <v>37</v>
      </c>
      <c r="I1778" s="2">
        <v>0</v>
      </c>
      <c r="J1778" s="2">
        <v>0</v>
      </c>
      <c r="K1778" s="2">
        <v>0</v>
      </c>
      <c r="L1778" s="2">
        <v>1.6</v>
      </c>
      <c r="M1778" s="2">
        <v>0.98799999999999999</v>
      </c>
      <c r="N1778" s="2">
        <v>1</v>
      </c>
      <c r="O1778" s="2">
        <v>4.5999999999999996</v>
      </c>
      <c r="P1778" s="2">
        <v>0.747</v>
      </c>
      <c r="Q1778" s="3">
        <v>1</v>
      </c>
      <c r="R1778" s="4" t="str">
        <f>TRIM(tblOperations[[#This Row],[Region]])</f>
        <v>Midlands</v>
      </c>
      <c r="S1778" s="4" t="str">
        <f>TRIM(tblOperations[[#This Row],[Team]])</f>
        <v>Workplace Services</v>
      </c>
      <c r="T1778" s="4" t="str">
        <f>_xlfn.XLOOKUP(R1778,tblRegionReference[Region],tblRegionReference[Area],"Not Found")</f>
        <v>Central</v>
      </c>
      <c r="U1778" s="4" t="str">
        <f>IF(tblOperations[[#This Row],[Completion_Rate]]&gt;=_xlfn.XLOOKUP("Completion Rate",tblKPITargets[KPI_Name],tblKPITargets[Target_Value]),"Met","Below Target")</f>
        <v>Met</v>
      </c>
      <c r="V1778" t="str">
        <f>IF(tblOperations[[#This Row],[SLA_Compliance]]&gt;=_xlfn.XLOOKUP('04_References'!$A$3,tblKPITargets[KPI_Name],tblKPITargets[Target_Value]),"Met","Below Target")</f>
        <v>Met</v>
      </c>
      <c r="W1778" t="str">
        <f>IF(tblOperations[[#This Row],[Quality_Pass_Rate]]&gt;=_xlfn.XLOOKUP('04_References'!$A$4,tblKPITargets[KPI_Name],tblKPITargets[Target_Value]),"Met","Below Target")</f>
        <v>Met</v>
      </c>
      <c r="X1778" t="str">
        <f>IF(tblOperations[[#This Row],[Average_Completion_Days]]&lt;=_xlfn.XLOOKUP('04_References'!$A$7,tblKPITargets[KPI_Name],tblKPITargets[Target_Value]),"Met","Below Target")</f>
        <v>Met</v>
      </c>
      <c r="Y1778" t="str">
        <f>IF(tblOperations[[#This Row],[Closing_Backlog]]&lt;=_xlfn.XLOOKUP('04_References'!$A$8,tblKPITargets[KPI_Name],tblKPITargets[Target_Value]),"Met","Below Target")</f>
        <v>Met</v>
      </c>
    </row>
    <row r="1779" spans="1:25">
      <c r="A1779" s="8" t="s">
        <v>1809</v>
      </c>
      <c r="B1779" s="9">
        <v>46105</v>
      </c>
      <c r="C1779" s="4" t="s">
        <v>37</v>
      </c>
      <c r="D1779" s="4" t="s">
        <v>21</v>
      </c>
      <c r="E1779" s="4">
        <v>602</v>
      </c>
      <c r="F1779" s="4">
        <v>48</v>
      </c>
      <c r="G1779" s="4">
        <v>650</v>
      </c>
      <c r="H1779" s="4">
        <v>35</v>
      </c>
      <c r="I1779" s="4">
        <v>615</v>
      </c>
      <c r="J1779" s="4">
        <v>0</v>
      </c>
      <c r="K1779" s="4">
        <v>0</v>
      </c>
      <c r="L1779" s="4">
        <v>8</v>
      </c>
      <c r="M1779" s="4">
        <v>0.6</v>
      </c>
      <c r="N1779" s="4">
        <v>0.95699999999999996</v>
      </c>
      <c r="O1779" s="4">
        <v>2.5</v>
      </c>
      <c r="P1779" s="4">
        <v>0.75600000000000001</v>
      </c>
      <c r="Q1779" s="5">
        <v>5.3999999999999999E-2</v>
      </c>
      <c r="R1779" s="4" t="str">
        <f>TRIM(tblOperations[[#This Row],[Region]])</f>
        <v>Midlands</v>
      </c>
      <c r="S1779" s="4" t="str">
        <f>TRIM(tblOperations[[#This Row],[Team]])</f>
        <v>Facilities Response</v>
      </c>
      <c r="T1779" s="4" t="str">
        <f>_xlfn.XLOOKUP(R1779,tblRegionReference[Region],tblRegionReference[Area],"Not Found")</f>
        <v>Central</v>
      </c>
      <c r="U1779" s="4" t="str">
        <f>IF(tblOperations[[#This Row],[Completion_Rate]]&gt;=_xlfn.XLOOKUP("Completion Rate",tblKPITargets[KPI_Name],tblKPITargets[Target_Value]),"Met","Below Target")</f>
        <v>Below Target</v>
      </c>
      <c r="V1779" t="str">
        <f>IF(tblOperations[[#This Row],[SLA_Compliance]]&gt;=_xlfn.XLOOKUP('04_References'!$A$3,tblKPITargets[KPI_Name],tblKPITargets[Target_Value]),"Met","Below Target")</f>
        <v>Below Target</v>
      </c>
      <c r="W1779" t="str">
        <f>IF(tblOperations[[#This Row],[Quality_Pass_Rate]]&gt;=_xlfn.XLOOKUP('04_References'!$A$4,tblKPITargets[KPI_Name],tblKPITargets[Target_Value]),"Met","Below Target")</f>
        <v>Met</v>
      </c>
      <c r="X1779" t="str">
        <f>IF(tblOperations[[#This Row],[Average_Completion_Days]]&lt;=_xlfn.XLOOKUP('04_References'!$A$7,tblKPITargets[KPI_Name],tblKPITargets[Target_Value]),"Met","Below Target")</f>
        <v>Below Target</v>
      </c>
      <c r="Y1779" t="str">
        <f>IF(tblOperations[[#This Row],[Closing_Backlog]]&lt;=_xlfn.XLOOKUP('04_References'!$A$8,tblKPITargets[KPI_Name],tblKPITargets[Target_Value]),"Met","Below Target")</f>
        <v>Below Target</v>
      </c>
    </row>
    <row r="1780" spans="1:25">
      <c r="A1780" s="6" t="s">
        <v>1810</v>
      </c>
      <c r="B1780" s="7">
        <v>46105</v>
      </c>
      <c r="C1780" s="2" t="s">
        <v>37</v>
      </c>
      <c r="D1780" s="2" t="s">
        <v>23</v>
      </c>
      <c r="E1780" s="2">
        <v>414</v>
      </c>
      <c r="F1780" s="2">
        <v>44</v>
      </c>
      <c r="G1780" s="2">
        <v>458</v>
      </c>
      <c r="H1780" s="2">
        <v>34</v>
      </c>
      <c r="I1780" s="2">
        <v>424</v>
      </c>
      <c r="J1780" s="2">
        <v>0</v>
      </c>
      <c r="K1780" s="2">
        <v>0</v>
      </c>
      <c r="L1780" s="2">
        <v>8</v>
      </c>
      <c r="M1780" s="2">
        <v>0.6</v>
      </c>
      <c r="N1780" s="2">
        <v>1</v>
      </c>
      <c r="O1780" s="2">
        <v>2.5</v>
      </c>
      <c r="P1780" s="2">
        <v>0.65400000000000003</v>
      </c>
      <c r="Q1780" s="3">
        <v>7.3999999999999996E-2</v>
      </c>
      <c r="R1780" s="4" t="str">
        <f>TRIM(tblOperations[[#This Row],[Region]])</f>
        <v>Midlands</v>
      </c>
      <c r="S1780" s="4" t="str">
        <f>TRIM(tblOperations[[#This Row],[Team]])</f>
        <v>Estates Support</v>
      </c>
      <c r="T1780" s="4" t="str">
        <f>_xlfn.XLOOKUP(R1780,tblRegionReference[Region],tblRegionReference[Area],"Not Found")</f>
        <v>Central</v>
      </c>
      <c r="U1780" s="4" t="str">
        <f>IF(tblOperations[[#This Row],[Completion_Rate]]&gt;=_xlfn.XLOOKUP("Completion Rate",tblKPITargets[KPI_Name],tblKPITargets[Target_Value]),"Met","Below Target")</f>
        <v>Below Target</v>
      </c>
      <c r="V1780" t="str">
        <f>IF(tblOperations[[#This Row],[SLA_Compliance]]&gt;=_xlfn.XLOOKUP('04_References'!$A$3,tblKPITargets[KPI_Name],tblKPITargets[Target_Value]),"Met","Below Target")</f>
        <v>Below Target</v>
      </c>
      <c r="W1780" t="str">
        <f>IF(tblOperations[[#This Row],[Quality_Pass_Rate]]&gt;=_xlfn.XLOOKUP('04_References'!$A$4,tblKPITargets[KPI_Name],tblKPITargets[Target_Value]),"Met","Below Target")</f>
        <v>Met</v>
      </c>
      <c r="X1780" t="str">
        <f>IF(tblOperations[[#This Row],[Average_Completion_Days]]&lt;=_xlfn.XLOOKUP('04_References'!$A$7,tblKPITargets[KPI_Name],tblKPITargets[Target_Value]),"Met","Below Target")</f>
        <v>Below Target</v>
      </c>
      <c r="Y1780" t="str">
        <f>IF(tblOperations[[#This Row],[Closing_Backlog]]&lt;=_xlfn.XLOOKUP('04_References'!$A$8,tblKPITargets[KPI_Name],tblKPITargets[Target_Value]),"Met","Below Target")</f>
        <v>Below Target</v>
      </c>
    </row>
    <row r="1781" spans="1:25">
      <c r="A1781" s="8" t="s">
        <v>1811</v>
      </c>
      <c r="B1781" s="9">
        <v>46105</v>
      </c>
      <c r="C1781" s="4" t="s">
        <v>37</v>
      </c>
      <c r="D1781" s="4" t="s">
        <v>25</v>
      </c>
      <c r="E1781" s="4">
        <v>0</v>
      </c>
      <c r="F1781" s="4">
        <v>39</v>
      </c>
      <c r="G1781" s="4">
        <v>39</v>
      </c>
      <c r="H1781" s="4">
        <v>38</v>
      </c>
      <c r="I1781" s="4">
        <v>1</v>
      </c>
      <c r="J1781" s="4">
        <v>0</v>
      </c>
      <c r="K1781" s="4">
        <v>0</v>
      </c>
      <c r="L1781" s="4">
        <v>1.1000000000000001</v>
      </c>
      <c r="M1781" s="4">
        <v>0.96</v>
      </c>
      <c r="N1781" s="4">
        <v>0.98</v>
      </c>
      <c r="O1781" s="4">
        <v>4.5999999999999996</v>
      </c>
      <c r="P1781" s="4">
        <v>0.70499999999999996</v>
      </c>
      <c r="Q1781" s="5">
        <v>0.97399999999999998</v>
      </c>
      <c r="R1781" s="4" t="str">
        <f>TRIM(tblOperations[[#This Row],[Region]])</f>
        <v>Midlands</v>
      </c>
      <c r="S1781" s="4" t="str">
        <f>TRIM(tblOperations[[#This Row],[Team]])</f>
        <v>Workplace Projects</v>
      </c>
      <c r="T1781" s="4" t="str">
        <f>_xlfn.XLOOKUP(R1781,tblRegionReference[Region],tblRegionReference[Area],"Not Found")</f>
        <v>Central</v>
      </c>
      <c r="U1781" s="4" t="str">
        <f>IF(tblOperations[[#This Row],[Completion_Rate]]&gt;=_xlfn.XLOOKUP("Completion Rate",tblKPITargets[KPI_Name],tblKPITargets[Target_Value]),"Met","Below Target")</f>
        <v>Met</v>
      </c>
      <c r="V1781" t="str">
        <f>IF(tblOperations[[#This Row],[SLA_Compliance]]&gt;=_xlfn.XLOOKUP('04_References'!$A$3,tblKPITargets[KPI_Name],tblKPITargets[Target_Value]),"Met","Below Target")</f>
        <v>Met</v>
      </c>
      <c r="W1781" t="str">
        <f>IF(tblOperations[[#This Row],[Quality_Pass_Rate]]&gt;=_xlfn.XLOOKUP('04_References'!$A$4,tblKPITargets[KPI_Name],tblKPITargets[Target_Value]),"Met","Below Target")</f>
        <v>Met</v>
      </c>
      <c r="X1781" t="str">
        <f>IF(tblOperations[[#This Row],[Average_Completion_Days]]&lt;=_xlfn.XLOOKUP('04_References'!$A$7,tblKPITargets[KPI_Name],tblKPITargets[Target_Value]),"Met","Below Target")</f>
        <v>Met</v>
      </c>
      <c r="Y1781" t="str">
        <f>IF(tblOperations[[#This Row],[Closing_Backlog]]&lt;=_xlfn.XLOOKUP('04_References'!$A$8,tblKPITargets[KPI_Name],tblKPITargets[Target_Value]),"Met","Below Target")</f>
        <v>Met</v>
      </c>
    </row>
    <row r="1782" spans="1:25">
      <c r="A1782" s="6" t="s">
        <v>1812</v>
      </c>
      <c r="B1782" s="7">
        <v>46105</v>
      </c>
      <c r="C1782" s="2" t="s">
        <v>43</v>
      </c>
      <c r="D1782" s="2" t="s">
        <v>19</v>
      </c>
      <c r="E1782" s="2">
        <v>963</v>
      </c>
      <c r="F1782" s="2">
        <v>40</v>
      </c>
      <c r="G1782" s="2">
        <v>1003</v>
      </c>
      <c r="H1782" s="2">
        <v>20</v>
      </c>
      <c r="I1782" s="2">
        <v>983</v>
      </c>
      <c r="J1782" s="2">
        <v>0</v>
      </c>
      <c r="K1782" s="2">
        <v>0</v>
      </c>
      <c r="L1782" s="2">
        <v>8</v>
      </c>
      <c r="M1782" s="2">
        <v>0.6</v>
      </c>
      <c r="N1782" s="2">
        <v>0.99099999999999999</v>
      </c>
      <c r="O1782" s="2">
        <v>2.5</v>
      </c>
      <c r="P1782" s="2">
        <v>0.68100000000000005</v>
      </c>
      <c r="Q1782" s="3">
        <v>0.02</v>
      </c>
      <c r="R1782" s="4" t="str">
        <f>TRIM(tblOperations[[#This Row],[Region]])</f>
        <v>South West</v>
      </c>
      <c r="S1782" s="4" t="str">
        <f>TRIM(tblOperations[[#This Row],[Team]])</f>
        <v>Workplace Services</v>
      </c>
      <c r="T1782" s="4" t="str">
        <f>_xlfn.XLOOKUP(R1782,tblRegionReference[Region],tblRegionReference[Area],"Not Found")</f>
        <v>South</v>
      </c>
      <c r="U1782" s="4" t="str">
        <f>IF(tblOperations[[#This Row],[Completion_Rate]]&gt;=_xlfn.XLOOKUP("Completion Rate",tblKPITargets[KPI_Name],tblKPITargets[Target_Value]),"Met","Below Target")</f>
        <v>Below Target</v>
      </c>
      <c r="V1782" t="str">
        <f>IF(tblOperations[[#This Row],[SLA_Compliance]]&gt;=_xlfn.XLOOKUP('04_References'!$A$3,tblKPITargets[KPI_Name],tblKPITargets[Target_Value]),"Met","Below Target")</f>
        <v>Below Target</v>
      </c>
      <c r="W1782" t="str">
        <f>IF(tblOperations[[#This Row],[Quality_Pass_Rate]]&gt;=_xlfn.XLOOKUP('04_References'!$A$4,tblKPITargets[KPI_Name],tblKPITargets[Target_Value]),"Met","Below Target")</f>
        <v>Met</v>
      </c>
      <c r="X1782" t="str">
        <f>IF(tblOperations[[#This Row],[Average_Completion_Days]]&lt;=_xlfn.XLOOKUP('04_References'!$A$7,tblKPITargets[KPI_Name],tblKPITargets[Target_Value]),"Met","Below Target")</f>
        <v>Below Target</v>
      </c>
      <c r="Y1782" t="str">
        <f>IF(tblOperations[[#This Row],[Closing_Backlog]]&lt;=_xlfn.XLOOKUP('04_References'!$A$8,tblKPITargets[KPI_Name],tblKPITargets[Target_Value]),"Met","Below Target")</f>
        <v>Below Target</v>
      </c>
    </row>
    <row r="1783" spans="1:25">
      <c r="A1783" s="8" t="s">
        <v>1813</v>
      </c>
      <c r="B1783" s="9">
        <v>46105</v>
      </c>
      <c r="C1783" s="4" t="s">
        <v>43</v>
      </c>
      <c r="D1783" s="4" t="s">
        <v>21</v>
      </c>
      <c r="E1783" s="4">
        <v>0</v>
      </c>
      <c r="F1783" s="4">
        <v>63</v>
      </c>
      <c r="G1783" s="4">
        <v>63</v>
      </c>
      <c r="H1783" s="4">
        <v>54</v>
      </c>
      <c r="I1783" s="4">
        <v>9</v>
      </c>
      <c r="J1783" s="4">
        <v>0</v>
      </c>
      <c r="K1783" s="4">
        <v>0</v>
      </c>
      <c r="L1783" s="4">
        <v>2.1</v>
      </c>
      <c r="M1783" s="4">
        <v>0.92800000000000005</v>
      </c>
      <c r="N1783" s="4">
        <v>0.98799999999999999</v>
      </c>
      <c r="O1783" s="4">
        <v>4.5</v>
      </c>
      <c r="P1783" s="4">
        <v>0.67500000000000004</v>
      </c>
      <c r="Q1783" s="5">
        <v>0.85699999999999998</v>
      </c>
      <c r="R1783" s="4" t="str">
        <f>TRIM(tblOperations[[#This Row],[Region]])</f>
        <v>South West</v>
      </c>
      <c r="S1783" s="4" t="str">
        <f>TRIM(tblOperations[[#This Row],[Team]])</f>
        <v>Facilities Response</v>
      </c>
      <c r="T1783" s="4" t="str">
        <f>_xlfn.XLOOKUP(R1783,tblRegionReference[Region],tblRegionReference[Area],"Not Found")</f>
        <v>South</v>
      </c>
      <c r="U1783" s="4" t="str">
        <f>IF(tblOperations[[#This Row],[Completion_Rate]]&gt;=_xlfn.XLOOKUP("Completion Rate",tblKPITargets[KPI_Name],tblKPITargets[Target_Value]),"Met","Below Target")</f>
        <v>Below Target</v>
      </c>
      <c r="V1783" t="str">
        <f>IF(tblOperations[[#This Row],[SLA_Compliance]]&gt;=_xlfn.XLOOKUP('04_References'!$A$3,tblKPITargets[KPI_Name],tblKPITargets[Target_Value]),"Met","Below Target")</f>
        <v>Met</v>
      </c>
      <c r="W1783" t="str">
        <f>IF(tblOperations[[#This Row],[Quality_Pass_Rate]]&gt;=_xlfn.XLOOKUP('04_References'!$A$4,tblKPITargets[KPI_Name],tblKPITargets[Target_Value]),"Met","Below Target")</f>
        <v>Met</v>
      </c>
      <c r="X1783" t="str">
        <f>IF(tblOperations[[#This Row],[Average_Completion_Days]]&lt;=_xlfn.XLOOKUP('04_References'!$A$7,tblKPITargets[KPI_Name],tblKPITargets[Target_Value]),"Met","Below Target")</f>
        <v>Met</v>
      </c>
      <c r="Y1783" t="str">
        <f>IF(tblOperations[[#This Row],[Closing_Backlog]]&lt;=_xlfn.XLOOKUP('04_References'!$A$8,tblKPITargets[KPI_Name],tblKPITargets[Target_Value]),"Met","Below Target")</f>
        <v>Met</v>
      </c>
    </row>
    <row r="1784" spans="1:25">
      <c r="A1784" s="6" t="s">
        <v>1814</v>
      </c>
      <c r="B1784" s="7">
        <v>46105</v>
      </c>
      <c r="C1784" s="2" t="s">
        <v>43</v>
      </c>
      <c r="D1784" s="2" t="s">
        <v>23</v>
      </c>
      <c r="E1784" s="2">
        <v>0</v>
      </c>
      <c r="F1784" s="2">
        <v>49</v>
      </c>
      <c r="G1784" s="2">
        <v>49</v>
      </c>
      <c r="H1784" s="2">
        <v>49</v>
      </c>
      <c r="I1784" s="2">
        <v>0</v>
      </c>
      <c r="J1784" s="2">
        <v>0</v>
      </c>
      <c r="K1784" s="2">
        <v>0</v>
      </c>
      <c r="L1784" s="2">
        <v>1.9</v>
      </c>
      <c r="M1784" s="2">
        <v>0.98099999999999998</v>
      </c>
      <c r="N1784" s="2">
        <v>1</v>
      </c>
      <c r="O1784" s="2">
        <v>4.3</v>
      </c>
      <c r="P1784" s="2">
        <v>0.83499999999999996</v>
      </c>
      <c r="Q1784" s="3">
        <v>1</v>
      </c>
      <c r="R1784" s="4" t="str">
        <f>TRIM(tblOperations[[#This Row],[Region]])</f>
        <v>South West</v>
      </c>
      <c r="S1784" s="4" t="str">
        <f>TRIM(tblOperations[[#This Row],[Team]])</f>
        <v>Estates Support</v>
      </c>
      <c r="T1784" s="4" t="str">
        <f>_xlfn.XLOOKUP(R1784,tblRegionReference[Region],tblRegionReference[Area],"Not Found")</f>
        <v>South</v>
      </c>
      <c r="U1784" s="4" t="str">
        <f>IF(tblOperations[[#This Row],[Completion_Rate]]&gt;=_xlfn.XLOOKUP("Completion Rate",tblKPITargets[KPI_Name],tblKPITargets[Target_Value]),"Met","Below Target")</f>
        <v>Met</v>
      </c>
      <c r="V1784" t="str">
        <f>IF(tblOperations[[#This Row],[SLA_Compliance]]&gt;=_xlfn.XLOOKUP('04_References'!$A$3,tblKPITargets[KPI_Name],tblKPITargets[Target_Value]),"Met","Below Target")</f>
        <v>Met</v>
      </c>
      <c r="W1784" t="str">
        <f>IF(tblOperations[[#This Row],[Quality_Pass_Rate]]&gt;=_xlfn.XLOOKUP('04_References'!$A$4,tblKPITargets[KPI_Name],tblKPITargets[Target_Value]),"Met","Below Target")</f>
        <v>Met</v>
      </c>
      <c r="X1784" t="str">
        <f>IF(tblOperations[[#This Row],[Average_Completion_Days]]&lt;=_xlfn.XLOOKUP('04_References'!$A$7,tblKPITargets[KPI_Name],tblKPITargets[Target_Value]),"Met","Below Target")</f>
        <v>Met</v>
      </c>
      <c r="Y1784" t="str">
        <f>IF(tblOperations[[#This Row],[Closing_Backlog]]&lt;=_xlfn.XLOOKUP('04_References'!$A$8,tblKPITargets[KPI_Name],tblKPITargets[Target_Value]),"Met","Below Target")</f>
        <v>Met</v>
      </c>
    </row>
    <row r="1785" spans="1:25">
      <c r="A1785" s="8" t="s">
        <v>1815</v>
      </c>
      <c r="B1785" s="9">
        <v>46105</v>
      </c>
      <c r="C1785" s="4" t="s">
        <v>43</v>
      </c>
      <c r="D1785" s="4" t="s">
        <v>25</v>
      </c>
      <c r="E1785" s="4">
        <v>0</v>
      </c>
      <c r="F1785" s="4">
        <v>22</v>
      </c>
      <c r="G1785" s="4">
        <v>22</v>
      </c>
      <c r="H1785" s="4">
        <v>22</v>
      </c>
      <c r="I1785" s="4">
        <v>0</v>
      </c>
      <c r="J1785" s="4">
        <v>0</v>
      </c>
      <c r="K1785" s="4">
        <v>0</v>
      </c>
      <c r="L1785" s="4">
        <v>1.9</v>
      </c>
      <c r="M1785" s="4">
        <v>0.93300000000000005</v>
      </c>
      <c r="N1785" s="4">
        <v>1</v>
      </c>
      <c r="O1785" s="4">
        <v>4.9000000000000004</v>
      </c>
      <c r="P1785" s="4">
        <v>0.66800000000000004</v>
      </c>
      <c r="Q1785" s="5">
        <v>1</v>
      </c>
      <c r="R1785" s="4" t="str">
        <f>TRIM(tblOperations[[#This Row],[Region]])</f>
        <v>South West</v>
      </c>
      <c r="S1785" s="4" t="str">
        <f>TRIM(tblOperations[[#This Row],[Team]])</f>
        <v>Workplace Projects</v>
      </c>
      <c r="T1785" s="4" t="str">
        <f>_xlfn.XLOOKUP(R1785,tblRegionReference[Region],tblRegionReference[Area],"Not Found")</f>
        <v>South</v>
      </c>
      <c r="U1785" s="4" t="str">
        <f>IF(tblOperations[[#This Row],[Completion_Rate]]&gt;=_xlfn.XLOOKUP("Completion Rate",tblKPITargets[KPI_Name],tblKPITargets[Target_Value]),"Met","Below Target")</f>
        <v>Met</v>
      </c>
      <c r="V1785" t="str">
        <f>IF(tblOperations[[#This Row],[SLA_Compliance]]&gt;=_xlfn.XLOOKUP('04_References'!$A$3,tblKPITargets[KPI_Name],tblKPITargets[Target_Value]),"Met","Below Target")</f>
        <v>Met</v>
      </c>
      <c r="W1785" t="str">
        <f>IF(tblOperations[[#This Row],[Quality_Pass_Rate]]&gt;=_xlfn.XLOOKUP('04_References'!$A$4,tblKPITargets[KPI_Name],tblKPITargets[Target_Value]),"Met","Below Target")</f>
        <v>Met</v>
      </c>
      <c r="X1785" t="str">
        <f>IF(tblOperations[[#This Row],[Average_Completion_Days]]&lt;=_xlfn.XLOOKUP('04_References'!$A$7,tblKPITargets[KPI_Name],tblKPITargets[Target_Value]),"Met","Below Target")</f>
        <v>Met</v>
      </c>
      <c r="Y1785" t="str">
        <f>IF(tblOperations[[#This Row],[Closing_Backlog]]&lt;=_xlfn.XLOOKUP('04_References'!$A$8,tblKPITargets[KPI_Name],tblKPITargets[Target_Value]),"Met","Below Target")</f>
        <v>Met</v>
      </c>
    </row>
    <row r="1786" spans="1:25">
      <c r="A1786" s="6" t="s">
        <v>1816</v>
      </c>
      <c r="B1786" s="7">
        <v>46105</v>
      </c>
      <c r="C1786" s="2" t="s">
        <v>48</v>
      </c>
      <c r="D1786" s="2" t="s">
        <v>19</v>
      </c>
      <c r="E1786" s="2">
        <v>0</v>
      </c>
      <c r="F1786" s="2">
        <v>49</v>
      </c>
      <c r="G1786" s="2">
        <v>49</v>
      </c>
      <c r="H1786" s="2">
        <v>49</v>
      </c>
      <c r="I1786" s="2">
        <v>0</v>
      </c>
      <c r="J1786" s="2">
        <v>1</v>
      </c>
      <c r="K1786" s="2">
        <v>0</v>
      </c>
      <c r="L1786" s="2">
        <v>0.8</v>
      </c>
      <c r="M1786" s="2">
        <v>0.97299999999999998</v>
      </c>
      <c r="N1786" s="2">
        <v>0.96</v>
      </c>
      <c r="O1786" s="2">
        <v>4.0999999999999996</v>
      </c>
      <c r="P1786" s="2">
        <v>0.68500000000000005</v>
      </c>
      <c r="Q1786" s="3">
        <v>1</v>
      </c>
      <c r="R1786" s="4" t="str">
        <f>TRIM(tblOperations[[#This Row],[Region]])</f>
        <v>South East</v>
      </c>
      <c r="S1786" s="4" t="str">
        <f>TRIM(tblOperations[[#This Row],[Team]])</f>
        <v>Workplace Services</v>
      </c>
      <c r="T1786" s="4" t="str">
        <f>_xlfn.XLOOKUP(R1786,tblRegionReference[Region],tblRegionReference[Area],"Not Found")</f>
        <v>South</v>
      </c>
      <c r="U1786" s="4" t="str">
        <f>IF(tblOperations[[#This Row],[Completion_Rate]]&gt;=_xlfn.XLOOKUP("Completion Rate",tblKPITargets[KPI_Name],tblKPITargets[Target_Value]),"Met","Below Target")</f>
        <v>Met</v>
      </c>
      <c r="V1786" t="str">
        <f>IF(tblOperations[[#This Row],[SLA_Compliance]]&gt;=_xlfn.XLOOKUP('04_References'!$A$3,tblKPITargets[KPI_Name],tblKPITargets[Target_Value]),"Met","Below Target")</f>
        <v>Met</v>
      </c>
      <c r="W1786" t="str">
        <f>IF(tblOperations[[#This Row],[Quality_Pass_Rate]]&gt;=_xlfn.XLOOKUP('04_References'!$A$4,tblKPITargets[KPI_Name],tblKPITargets[Target_Value]),"Met","Below Target")</f>
        <v>Met</v>
      </c>
      <c r="X1786" t="str">
        <f>IF(tblOperations[[#This Row],[Average_Completion_Days]]&lt;=_xlfn.XLOOKUP('04_References'!$A$7,tblKPITargets[KPI_Name],tblKPITargets[Target_Value]),"Met","Below Target")</f>
        <v>Met</v>
      </c>
      <c r="Y1786" t="str">
        <f>IF(tblOperations[[#This Row],[Closing_Backlog]]&lt;=_xlfn.XLOOKUP('04_References'!$A$8,tblKPITargets[KPI_Name],tblKPITargets[Target_Value]),"Met","Below Target")</f>
        <v>Met</v>
      </c>
    </row>
    <row r="1787" spans="1:25">
      <c r="A1787" s="8" t="s">
        <v>1817</v>
      </c>
      <c r="B1787" s="9">
        <v>46105</v>
      </c>
      <c r="C1787" s="4" t="s">
        <v>48</v>
      </c>
      <c r="D1787" s="4" t="s">
        <v>21</v>
      </c>
      <c r="E1787" s="4">
        <v>1648</v>
      </c>
      <c r="F1787" s="4">
        <v>32</v>
      </c>
      <c r="G1787" s="4">
        <v>1680</v>
      </c>
      <c r="H1787" s="4">
        <v>19</v>
      </c>
      <c r="I1787" s="4">
        <v>1661</v>
      </c>
      <c r="J1787" s="4">
        <v>0</v>
      </c>
      <c r="K1787" s="4">
        <v>0</v>
      </c>
      <c r="L1787" s="4">
        <v>8</v>
      </c>
      <c r="M1787" s="4">
        <v>0.6</v>
      </c>
      <c r="N1787" s="4">
        <v>0.97099999999999997</v>
      </c>
      <c r="O1787" s="4">
        <v>2.5</v>
      </c>
      <c r="P1787" s="4">
        <v>0.69599999999999995</v>
      </c>
      <c r="Q1787" s="5">
        <v>1.0999999999999999E-2</v>
      </c>
      <c r="R1787" s="4" t="str">
        <f>TRIM(tblOperations[[#This Row],[Region]])</f>
        <v>South East</v>
      </c>
      <c r="S1787" s="4" t="str">
        <f>TRIM(tblOperations[[#This Row],[Team]])</f>
        <v>Facilities Response</v>
      </c>
      <c r="T1787" s="4" t="str">
        <f>_xlfn.XLOOKUP(R1787,tblRegionReference[Region],tblRegionReference[Area],"Not Found")</f>
        <v>South</v>
      </c>
      <c r="U1787" s="4" t="str">
        <f>IF(tblOperations[[#This Row],[Completion_Rate]]&gt;=_xlfn.XLOOKUP("Completion Rate",tblKPITargets[KPI_Name],tblKPITargets[Target_Value]),"Met","Below Target")</f>
        <v>Below Target</v>
      </c>
      <c r="V1787" t="str">
        <f>IF(tblOperations[[#This Row],[SLA_Compliance]]&gt;=_xlfn.XLOOKUP('04_References'!$A$3,tblKPITargets[KPI_Name],tblKPITargets[Target_Value]),"Met","Below Target")</f>
        <v>Below Target</v>
      </c>
      <c r="W1787" t="str">
        <f>IF(tblOperations[[#This Row],[Quality_Pass_Rate]]&gt;=_xlfn.XLOOKUP('04_References'!$A$4,tblKPITargets[KPI_Name],tblKPITargets[Target_Value]),"Met","Below Target")</f>
        <v>Met</v>
      </c>
      <c r="X1787" t="str">
        <f>IF(tblOperations[[#This Row],[Average_Completion_Days]]&lt;=_xlfn.XLOOKUP('04_References'!$A$7,tblKPITargets[KPI_Name],tblKPITargets[Target_Value]),"Met","Below Target")</f>
        <v>Below Target</v>
      </c>
      <c r="Y1787" t="str">
        <f>IF(tblOperations[[#This Row],[Closing_Backlog]]&lt;=_xlfn.XLOOKUP('04_References'!$A$8,tblKPITargets[KPI_Name],tblKPITargets[Target_Value]),"Met","Below Target")</f>
        <v>Below Target</v>
      </c>
    </row>
    <row r="1788" spans="1:25">
      <c r="A1788" s="6" t="s">
        <v>1818</v>
      </c>
      <c r="B1788" s="7">
        <v>46105</v>
      </c>
      <c r="C1788" s="2" t="s">
        <v>48</v>
      </c>
      <c r="D1788" s="2" t="s">
        <v>23</v>
      </c>
      <c r="E1788" s="2">
        <v>4</v>
      </c>
      <c r="F1788" s="2">
        <v>47</v>
      </c>
      <c r="G1788" s="2">
        <v>51</v>
      </c>
      <c r="H1788" s="2">
        <v>51</v>
      </c>
      <c r="I1788" s="2">
        <v>0</v>
      </c>
      <c r="J1788" s="2">
        <v>0</v>
      </c>
      <c r="K1788" s="2">
        <v>0</v>
      </c>
      <c r="L1788" s="2">
        <v>2.2000000000000002</v>
      </c>
      <c r="M1788" s="2">
        <v>0.97499999999999998</v>
      </c>
      <c r="N1788" s="2">
        <v>0.97799999999999998</v>
      </c>
      <c r="O1788" s="2">
        <v>4.7</v>
      </c>
      <c r="P1788" s="2">
        <v>0.749</v>
      </c>
      <c r="Q1788" s="3">
        <v>1</v>
      </c>
      <c r="R1788" s="4" t="str">
        <f>TRIM(tblOperations[[#This Row],[Region]])</f>
        <v>South East</v>
      </c>
      <c r="S1788" s="4" t="str">
        <f>TRIM(tblOperations[[#This Row],[Team]])</f>
        <v>Estates Support</v>
      </c>
      <c r="T1788" s="4" t="str">
        <f>_xlfn.XLOOKUP(R1788,tblRegionReference[Region],tblRegionReference[Area],"Not Found")</f>
        <v>South</v>
      </c>
      <c r="U1788" s="4" t="str">
        <f>IF(tblOperations[[#This Row],[Completion_Rate]]&gt;=_xlfn.XLOOKUP("Completion Rate",tblKPITargets[KPI_Name],tblKPITargets[Target_Value]),"Met","Below Target")</f>
        <v>Met</v>
      </c>
      <c r="V1788" t="str">
        <f>IF(tblOperations[[#This Row],[SLA_Compliance]]&gt;=_xlfn.XLOOKUP('04_References'!$A$3,tblKPITargets[KPI_Name],tblKPITargets[Target_Value]),"Met","Below Target")</f>
        <v>Met</v>
      </c>
      <c r="W1788" t="str">
        <f>IF(tblOperations[[#This Row],[Quality_Pass_Rate]]&gt;=_xlfn.XLOOKUP('04_References'!$A$4,tblKPITargets[KPI_Name],tblKPITargets[Target_Value]),"Met","Below Target")</f>
        <v>Met</v>
      </c>
      <c r="X1788" t="str">
        <f>IF(tblOperations[[#This Row],[Average_Completion_Days]]&lt;=_xlfn.XLOOKUP('04_References'!$A$7,tblKPITargets[KPI_Name],tblKPITargets[Target_Value]),"Met","Below Target")</f>
        <v>Met</v>
      </c>
      <c r="Y1788" t="str">
        <f>IF(tblOperations[[#This Row],[Closing_Backlog]]&lt;=_xlfn.XLOOKUP('04_References'!$A$8,tblKPITargets[KPI_Name],tblKPITargets[Target_Value]),"Met","Below Target")</f>
        <v>Met</v>
      </c>
    </row>
    <row r="1789" spans="1:25">
      <c r="A1789" s="8" t="s">
        <v>1819</v>
      </c>
      <c r="B1789" s="9">
        <v>46105</v>
      </c>
      <c r="C1789" s="4" t="s">
        <v>48</v>
      </c>
      <c r="D1789" s="4" t="s">
        <v>25</v>
      </c>
      <c r="E1789" s="4">
        <v>537</v>
      </c>
      <c r="F1789" s="4">
        <v>25</v>
      </c>
      <c r="G1789" s="4">
        <v>562</v>
      </c>
      <c r="H1789" s="4">
        <v>23</v>
      </c>
      <c r="I1789" s="4">
        <v>539</v>
      </c>
      <c r="J1789" s="4">
        <v>0</v>
      </c>
      <c r="K1789" s="4">
        <v>0</v>
      </c>
      <c r="L1789" s="4">
        <v>8</v>
      </c>
      <c r="M1789" s="4">
        <v>0.6</v>
      </c>
      <c r="N1789" s="4">
        <v>1</v>
      </c>
      <c r="O1789" s="4">
        <v>2.5</v>
      </c>
      <c r="P1789" s="4">
        <v>0.67</v>
      </c>
      <c r="Q1789" s="5">
        <v>4.1000000000000002E-2</v>
      </c>
      <c r="R1789" s="4" t="str">
        <f>TRIM(tblOperations[[#This Row],[Region]])</f>
        <v>South East</v>
      </c>
      <c r="S1789" s="4" t="str">
        <f>TRIM(tblOperations[[#This Row],[Team]])</f>
        <v>Workplace Projects</v>
      </c>
      <c r="T1789" s="4" t="str">
        <f>_xlfn.XLOOKUP(R1789,tblRegionReference[Region],tblRegionReference[Area],"Not Found")</f>
        <v>South</v>
      </c>
      <c r="U1789" s="4" t="str">
        <f>IF(tblOperations[[#This Row],[Completion_Rate]]&gt;=_xlfn.XLOOKUP("Completion Rate",tblKPITargets[KPI_Name],tblKPITargets[Target_Value]),"Met","Below Target")</f>
        <v>Below Target</v>
      </c>
      <c r="V1789" t="str">
        <f>IF(tblOperations[[#This Row],[SLA_Compliance]]&gt;=_xlfn.XLOOKUP('04_References'!$A$3,tblKPITargets[KPI_Name],tblKPITargets[Target_Value]),"Met","Below Target")</f>
        <v>Below Target</v>
      </c>
      <c r="W1789" t="str">
        <f>IF(tblOperations[[#This Row],[Quality_Pass_Rate]]&gt;=_xlfn.XLOOKUP('04_References'!$A$4,tblKPITargets[KPI_Name],tblKPITargets[Target_Value]),"Met","Below Target")</f>
        <v>Met</v>
      </c>
      <c r="X1789" t="str">
        <f>IF(tblOperations[[#This Row],[Average_Completion_Days]]&lt;=_xlfn.XLOOKUP('04_References'!$A$7,tblKPITargets[KPI_Name],tblKPITargets[Target_Value]),"Met","Below Target")</f>
        <v>Below Target</v>
      </c>
      <c r="Y1789" t="str">
        <f>IF(tblOperations[[#This Row],[Closing_Backlog]]&lt;=_xlfn.XLOOKUP('04_References'!$A$8,tblKPITargets[KPI_Name],tblKPITargets[Target_Value]),"Met","Below Target")</f>
        <v>Below Target</v>
      </c>
    </row>
    <row r="1790" spans="1:25">
      <c r="A1790" s="6" t="s">
        <v>1820</v>
      </c>
      <c r="B1790" s="7">
        <v>46105</v>
      </c>
      <c r="C1790" s="2" t="s">
        <v>53</v>
      </c>
      <c r="D1790" s="2" t="s">
        <v>19</v>
      </c>
      <c r="E1790" s="2">
        <v>892</v>
      </c>
      <c r="F1790" s="2">
        <v>37</v>
      </c>
      <c r="G1790" s="2">
        <v>929</v>
      </c>
      <c r="H1790" s="2">
        <v>33</v>
      </c>
      <c r="I1790" s="2">
        <v>896</v>
      </c>
      <c r="J1790" s="2">
        <v>0</v>
      </c>
      <c r="K1790" s="2">
        <v>0</v>
      </c>
      <c r="L1790" s="2">
        <v>8</v>
      </c>
      <c r="M1790" s="2">
        <v>0.6</v>
      </c>
      <c r="N1790" s="2">
        <v>0.99099999999999999</v>
      </c>
      <c r="O1790" s="2">
        <v>2.5</v>
      </c>
      <c r="P1790" s="2">
        <v>0.754</v>
      </c>
      <c r="Q1790" s="3">
        <v>3.5999999999999997E-2</v>
      </c>
      <c r="R1790" s="4" t="str">
        <f>TRIM(tblOperations[[#This Row],[Region]])</f>
        <v>Wales</v>
      </c>
      <c r="S1790" s="4" t="str">
        <f>TRIM(tblOperations[[#This Row],[Team]])</f>
        <v>Workplace Services</v>
      </c>
      <c r="T1790" s="4" t="str">
        <f>_xlfn.XLOOKUP(R1790,tblRegionReference[Region],tblRegionReference[Area],"Not Found")</f>
        <v>Wales</v>
      </c>
      <c r="U1790" s="4" t="str">
        <f>IF(tblOperations[[#This Row],[Completion_Rate]]&gt;=_xlfn.XLOOKUP("Completion Rate",tblKPITargets[KPI_Name],tblKPITargets[Target_Value]),"Met","Below Target")</f>
        <v>Below Target</v>
      </c>
      <c r="V1790" t="str">
        <f>IF(tblOperations[[#This Row],[SLA_Compliance]]&gt;=_xlfn.XLOOKUP('04_References'!$A$3,tblKPITargets[KPI_Name],tblKPITargets[Target_Value]),"Met","Below Target")</f>
        <v>Below Target</v>
      </c>
      <c r="W1790" t="str">
        <f>IF(tblOperations[[#This Row],[Quality_Pass_Rate]]&gt;=_xlfn.XLOOKUP('04_References'!$A$4,tblKPITargets[KPI_Name],tblKPITargets[Target_Value]),"Met","Below Target")</f>
        <v>Met</v>
      </c>
      <c r="X1790" t="str">
        <f>IF(tblOperations[[#This Row],[Average_Completion_Days]]&lt;=_xlfn.XLOOKUP('04_References'!$A$7,tblKPITargets[KPI_Name],tblKPITargets[Target_Value]),"Met","Below Target")</f>
        <v>Below Target</v>
      </c>
      <c r="Y1790" t="str">
        <f>IF(tblOperations[[#This Row],[Closing_Backlog]]&lt;=_xlfn.XLOOKUP('04_References'!$A$8,tblKPITargets[KPI_Name],tblKPITargets[Target_Value]),"Met","Below Target")</f>
        <v>Below Target</v>
      </c>
    </row>
    <row r="1791" spans="1:25">
      <c r="A1791" s="8" t="s">
        <v>1821</v>
      </c>
      <c r="B1791" s="9">
        <v>46105</v>
      </c>
      <c r="C1791" s="4" t="s">
        <v>53</v>
      </c>
      <c r="D1791" s="4" t="s">
        <v>21</v>
      </c>
      <c r="E1791" s="4">
        <v>990</v>
      </c>
      <c r="F1791" s="4">
        <v>37</v>
      </c>
      <c r="G1791" s="4">
        <v>1027</v>
      </c>
      <c r="H1791" s="4">
        <v>26</v>
      </c>
      <c r="I1791" s="4">
        <v>1001</v>
      </c>
      <c r="J1791" s="4">
        <v>0</v>
      </c>
      <c r="K1791" s="4">
        <v>0</v>
      </c>
      <c r="L1791" s="4">
        <v>8</v>
      </c>
      <c r="M1791" s="4">
        <v>0.6</v>
      </c>
      <c r="N1791" s="4">
        <v>1</v>
      </c>
      <c r="O1791" s="4">
        <v>2.5</v>
      </c>
      <c r="P1791" s="4">
        <v>0.71599999999999997</v>
      </c>
      <c r="Q1791" s="5">
        <v>2.5000000000000001E-2</v>
      </c>
      <c r="R1791" s="4" t="str">
        <f>TRIM(tblOperations[[#This Row],[Region]])</f>
        <v>Wales</v>
      </c>
      <c r="S1791" s="4" t="str">
        <f>TRIM(tblOperations[[#This Row],[Team]])</f>
        <v>Facilities Response</v>
      </c>
      <c r="T1791" s="4" t="str">
        <f>_xlfn.XLOOKUP(R1791,tblRegionReference[Region],tblRegionReference[Area],"Not Found")</f>
        <v>Wales</v>
      </c>
      <c r="U1791" s="4" t="str">
        <f>IF(tblOperations[[#This Row],[Completion_Rate]]&gt;=_xlfn.XLOOKUP("Completion Rate",tblKPITargets[KPI_Name],tblKPITargets[Target_Value]),"Met","Below Target")</f>
        <v>Below Target</v>
      </c>
      <c r="V1791" t="str">
        <f>IF(tblOperations[[#This Row],[SLA_Compliance]]&gt;=_xlfn.XLOOKUP('04_References'!$A$3,tblKPITargets[KPI_Name],tblKPITargets[Target_Value]),"Met","Below Target")</f>
        <v>Below Target</v>
      </c>
      <c r="W1791" t="str">
        <f>IF(tblOperations[[#This Row],[Quality_Pass_Rate]]&gt;=_xlfn.XLOOKUP('04_References'!$A$4,tblKPITargets[KPI_Name],tblKPITargets[Target_Value]),"Met","Below Target")</f>
        <v>Met</v>
      </c>
      <c r="X1791" t="str">
        <f>IF(tblOperations[[#This Row],[Average_Completion_Days]]&lt;=_xlfn.XLOOKUP('04_References'!$A$7,tblKPITargets[KPI_Name],tblKPITargets[Target_Value]),"Met","Below Target")</f>
        <v>Below Target</v>
      </c>
      <c r="Y1791" t="str">
        <f>IF(tblOperations[[#This Row],[Closing_Backlog]]&lt;=_xlfn.XLOOKUP('04_References'!$A$8,tblKPITargets[KPI_Name],tblKPITargets[Target_Value]),"Met","Below Target")</f>
        <v>Below Target</v>
      </c>
    </row>
    <row r="1792" spans="1:25">
      <c r="A1792" s="6" t="s">
        <v>1822</v>
      </c>
      <c r="B1792" s="7">
        <v>46105</v>
      </c>
      <c r="C1792" s="2" t="s">
        <v>53</v>
      </c>
      <c r="D1792" s="2" t="s">
        <v>23</v>
      </c>
      <c r="E1792" s="2">
        <v>698</v>
      </c>
      <c r="F1792" s="2">
        <v>51</v>
      </c>
      <c r="G1792" s="2">
        <v>749</v>
      </c>
      <c r="H1792" s="2">
        <v>30</v>
      </c>
      <c r="I1792" s="2">
        <v>719</v>
      </c>
      <c r="J1792" s="2">
        <v>0</v>
      </c>
      <c r="K1792" s="2">
        <v>0</v>
      </c>
      <c r="L1792" s="2">
        <v>8</v>
      </c>
      <c r="M1792" s="2">
        <v>0.6</v>
      </c>
      <c r="N1792" s="2">
        <v>0.99199999999999999</v>
      </c>
      <c r="O1792" s="2">
        <v>2.5</v>
      </c>
      <c r="P1792" s="2">
        <v>0.79</v>
      </c>
      <c r="Q1792" s="3">
        <v>0.04</v>
      </c>
      <c r="R1792" s="4" t="str">
        <f>TRIM(tblOperations[[#This Row],[Region]])</f>
        <v>Wales</v>
      </c>
      <c r="S1792" s="4" t="str">
        <f>TRIM(tblOperations[[#This Row],[Team]])</f>
        <v>Estates Support</v>
      </c>
      <c r="T1792" s="4" t="str">
        <f>_xlfn.XLOOKUP(R1792,tblRegionReference[Region],tblRegionReference[Area],"Not Found")</f>
        <v>Wales</v>
      </c>
      <c r="U1792" s="4" t="str">
        <f>IF(tblOperations[[#This Row],[Completion_Rate]]&gt;=_xlfn.XLOOKUP("Completion Rate",tblKPITargets[KPI_Name],tblKPITargets[Target_Value]),"Met","Below Target")</f>
        <v>Below Target</v>
      </c>
      <c r="V1792" t="str">
        <f>IF(tblOperations[[#This Row],[SLA_Compliance]]&gt;=_xlfn.XLOOKUP('04_References'!$A$3,tblKPITargets[KPI_Name],tblKPITargets[Target_Value]),"Met","Below Target")</f>
        <v>Below Target</v>
      </c>
      <c r="W1792" t="str">
        <f>IF(tblOperations[[#This Row],[Quality_Pass_Rate]]&gt;=_xlfn.XLOOKUP('04_References'!$A$4,tblKPITargets[KPI_Name],tblKPITargets[Target_Value]),"Met","Below Target")</f>
        <v>Met</v>
      </c>
      <c r="X1792" t="str">
        <f>IF(tblOperations[[#This Row],[Average_Completion_Days]]&lt;=_xlfn.XLOOKUP('04_References'!$A$7,tblKPITargets[KPI_Name],tblKPITargets[Target_Value]),"Met","Below Target")</f>
        <v>Below Target</v>
      </c>
      <c r="Y1792" t="str">
        <f>IF(tblOperations[[#This Row],[Closing_Backlog]]&lt;=_xlfn.XLOOKUP('04_References'!$A$8,tblKPITargets[KPI_Name],tblKPITargets[Target_Value]),"Met","Below Target")</f>
        <v>Below Target</v>
      </c>
    </row>
    <row r="1793" spans="1:25">
      <c r="A1793" s="8" t="s">
        <v>1823</v>
      </c>
      <c r="B1793" s="9">
        <v>46105</v>
      </c>
      <c r="C1793" s="4" t="s">
        <v>53</v>
      </c>
      <c r="D1793" s="4" t="s">
        <v>25</v>
      </c>
      <c r="E1793" s="4">
        <v>0</v>
      </c>
      <c r="F1793" s="4">
        <v>41</v>
      </c>
      <c r="G1793" s="4">
        <v>41</v>
      </c>
      <c r="H1793" s="4">
        <v>41</v>
      </c>
      <c r="I1793" s="4">
        <v>0</v>
      </c>
      <c r="J1793" s="4">
        <v>1</v>
      </c>
      <c r="K1793" s="4">
        <v>1</v>
      </c>
      <c r="L1793" s="4">
        <v>1.9</v>
      </c>
      <c r="M1793" s="4">
        <v>0.89900000000000002</v>
      </c>
      <c r="N1793" s="4">
        <v>0.97499999999999998</v>
      </c>
      <c r="O1793" s="4">
        <v>4.0999999999999996</v>
      </c>
      <c r="P1793" s="4">
        <v>0.72699999999999998</v>
      </c>
      <c r="Q1793" s="5">
        <v>1</v>
      </c>
      <c r="R1793" s="4" t="str">
        <f>TRIM(tblOperations[[#This Row],[Region]])</f>
        <v>Wales</v>
      </c>
      <c r="S1793" s="4" t="str">
        <f>TRIM(tblOperations[[#This Row],[Team]])</f>
        <v>Workplace Projects</v>
      </c>
      <c r="T1793" s="4" t="str">
        <f>_xlfn.XLOOKUP(R1793,tblRegionReference[Region],tblRegionReference[Area],"Not Found")</f>
        <v>Wales</v>
      </c>
      <c r="U1793" s="4" t="str">
        <f>IF(tblOperations[[#This Row],[Completion_Rate]]&gt;=_xlfn.XLOOKUP("Completion Rate",tblKPITargets[KPI_Name],tblKPITargets[Target_Value]),"Met","Below Target")</f>
        <v>Met</v>
      </c>
      <c r="V1793" t="str">
        <f>IF(tblOperations[[#This Row],[SLA_Compliance]]&gt;=_xlfn.XLOOKUP('04_References'!$A$3,tblKPITargets[KPI_Name],tblKPITargets[Target_Value]),"Met","Below Target")</f>
        <v>Below Target</v>
      </c>
      <c r="W1793" t="str">
        <f>IF(tblOperations[[#This Row],[Quality_Pass_Rate]]&gt;=_xlfn.XLOOKUP('04_References'!$A$4,tblKPITargets[KPI_Name],tblKPITargets[Target_Value]),"Met","Below Target")</f>
        <v>Met</v>
      </c>
      <c r="X1793" t="str">
        <f>IF(tblOperations[[#This Row],[Average_Completion_Days]]&lt;=_xlfn.XLOOKUP('04_References'!$A$7,tblKPITargets[KPI_Name],tblKPITargets[Target_Value]),"Met","Below Target")</f>
        <v>Met</v>
      </c>
      <c r="Y1793" t="str">
        <f>IF(tblOperations[[#This Row],[Closing_Backlog]]&lt;=_xlfn.XLOOKUP('04_References'!$A$8,tblKPITargets[KPI_Name],tblKPITargets[Target_Value]),"Met","Below Target")</f>
        <v>Met</v>
      </c>
    </row>
    <row r="1794" spans="1:25">
      <c r="A1794" s="6" t="s">
        <v>1824</v>
      </c>
      <c r="B1794" s="7">
        <v>46106</v>
      </c>
      <c r="C1794" s="2" t="s">
        <v>18</v>
      </c>
      <c r="D1794" s="2" t="s">
        <v>19</v>
      </c>
      <c r="E1794" s="2">
        <v>257</v>
      </c>
      <c r="F1794" s="2">
        <v>50</v>
      </c>
      <c r="G1794" s="2">
        <v>307</v>
      </c>
      <c r="H1794" s="2">
        <v>40</v>
      </c>
      <c r="I1794" s="2">
        <v>267</v>
      </c>
      <c r="J1794" s="2">
        <v>0</v>
      </c>
      <c r="K1794" s="2">
        <v>0</v>
      </c>
      <c r="L1794" s="2">
        <v>8</v>
      </c>
      <c r="M1794" s="2">
        <v>0.6</v>
      </c>
      <c r="N1794" s="2">
        <v>0.999</v>
      </c>
      <c r="O1794" s="2">
        <v>2.5</v>
      </c>
      <c r="P1794" s="2">
        <v>0.67400000000000004</v>
      </c>
      <c r="Q1794" s="3">
        <v>0.13</v>
      </c>
      <c r="R1794" s="4" t="str">
        <f>TRIM(tblOperations[[#This Row],[Region]])</f>
        <v>Scotland</v>
      </c>
      <c r="S1794" s="4" t="str">
        <f>TRIM(tblOperations[[#This Row],[Team]])</f>
        <v>Workplace Services</v>
      </c>
      <c r="T1794" s="4" t="str">
        <f>_xlfn.XLOOKUP(R1794,tblRegionReference[Region],tblRegionReference[Area],"Not Found")</f>
        <v>North</v>
      </c>
      <c r="U1794" s="4" t="str">
        <f>IF(tblOperations[[#This Row],[Completion_Rate]]&gt;=_xlfn.XLOOKUP("Completion Rate",tblKPITargets[KPI_Name],tblKPITargets[Target_Value]),"Met","Below Target")</f>
        <v>Below Target</v>
      </c>
      <c r="V1794" t="str">
        <f>IF(tblOperations[[#This Row],[SLA_Compliance]]&gt;=_xlfn.XLOOKUP('04_References'!$A$3,tblKPITargets[KPI_Name],tblKPITargets[Target_Value]),"Met","Below Target")</f>
        <v>Below Target</v>
      </c>
      <c r="W1794" t="str">
        <f>IF(tblOperations[[#This Row],[Quality_Pass_Rate]]&gt;=_xlfn.XLOOKUP('04_References'!$A$4,tblKPITargets[KPI_Name],tblKPITargets[Target_Value]),"Met","Below Target")</f>
        <v>Met</v>
      </c>
      <c r="X1794" t="str">
        <f>IF(tblOperations[[#This Row],[Average_Completion_Days]]&lt;=_xlfn.XLOOKUP('04_References'!$A$7,tblKPITargets[KPI_Name],tblKPITargets[Target_Value]),"Met","Below Target")</f>
        <v>Below Target</v>
      </c>
      <c r="Y1794" t="str">
        <f>IF(tblOperations[[#This Row],[Closing_Backlog]]&lt;=_xlfn.XLOOKUP('04_References'!$A$8,tblKPITargets[KPI_Name],tblKPITargets[Target_Value]),"Met","Below Target")</f>
        <v>Below Target</v>
      </c>
    </row>
    <row r="1795" spans="1:25">
      <c r="A1795" s="8" t="s">
        <v>1825</v>
      </c>
      <c r="B1795" s="9">
        <v>46106</v>
      </c>
      <c r="C1795" s="4" t="s">
        <v>18</v>
      </c>
      <c r="D1795" s="4" t="s">
        <v>21</v>
      </c>
      <c r="E1795" s="4">
        <v>13</v>
      </c>
      <c r="F1795" s="4">
        <v>50</v>
      </c>
      <c r="G1795" s="4">
        <v>63</v>
      </c>
      <c r="H1795" s="4">
        <v>54</v>
      </c>
      <c r="I1795" s="4">
        <v>9</v>
      </c>
      <c r="J1795" s="4">
        <v>0</v>
      </c>
      <c r="K1795" s="4">
        <v>0</v>
      </c>
      <c r="L1795" s="4">
        <v>1.9</v>
      </c>
      <c r="M1795" s="4">
        <v>0.89300000000000002</v>
      </c>
      <c r="N1795" s="4">
        <v>0.998</v>
      </c>
      <c r="O1795" s="4">
        <v>4.0999999999999996</v>
      </c>
      <c r="P1795" s="4">
        <v>0.68100000000000005</v>
      </c>
      <c r="Q1795" s="5">
        <v>0.85699999999999998</v>
      </c>
      <c r="R1795" s="4" t="str">
        <f>TRIM(tblOperations[[#This Row],[Region]])</f>
        <v>Scotland</v>
      </c>
      <c r="S1795" s="4" t="str">
        <f>TRIM(tblOperations[[#This Row],[Team]])</f>
        <v>Facilities Response</v>
      </c>
      <c r="T1795" s="4" t="str">
        <f>_xlfn.XLOOKUP(R1795,tblRegionReference[Region],tblRegionReference[Area],"Not Found")</f>
        <v>North</v>
      </c>
      <c r="U1795" s="4" t="str">
        <f>IF(tblOperations[[#This Row],[Completion_Rate]]&gt;=_xlfn.XLOOKUP("Completion Rate",tblKPITargets[KPI_Name],tblKPITargets[Target_Value]),"Met","Below Target")</f>
        <v>Below Target</v>
      </c>
      <c r="V1795" t="str">
        <f>IF(tblOperations[[#This Row],[SLA_Compliance]]&gt;=_xlfn.XLOOKUP('04_References'!$A$3,tblKPITargets[KPI_Name],tblKPITargets[Target_Value]),"Met","Below Target")</f>
        <v>Below Target</v>
      </c>
      <c r="W1795" t="str">
        <f>IF(tblOperations[[#This Row],[Quality_Pass_Rate]]&gt;=_xlfn.XLOOKUP('04_References'!$A$4,tblKPITargets[KPI_Name],tblKPITargets[Target_Value]),"Met","Below Target")</f>
        <v>Met</v>
      </c>
      <c r="X1795" t="str">
        <f>IF(tblOperations[[#This Row],[Average_Completion_Days]]&lt;=_xlfn.XLOOKUP('04_References'!$A$7,tblKPITargets[KPI_Name],tblKPITargets[Target_Value]),"Met","Below Target")</f>
        <v>Met</v>
      </c>
      <c r="Y1795" t="str">
        <f>IF(tblOperations[[#This Row],[Closing_Backlog]]&lt;=_xlfn.XLOOKUP('04_References'!$A$8,tblKPITargets[KPI_Name],tblKPITargets[Target_Value]),"Met","Below Target")</f>
        <v>Met</v>
      </c>
    </row>
    <row r="1796" spans="1:25">
      <c r="A1796" s="6" t="s">
        <v>1826</v>
      </c>
      <c r="B1796" s="7">
        <v>46106</v>
      </c>
      <c r="C1796" s="2" t="s">
        <v>18</v>
      </c>
      <c r="D1796" s="2" t="s">
        <v>23</v>
      </c>
      <c r="E1796" s="2">
        <v>501</v>
      </c>
      <c r="F1796" s="2">
        <v>41</v>
      </c>
      <c r="G1796" s="2">
        <v>542</v>
      </c>
      <c r="H1796" s="2">
        <v>38</v>
      </c>
      <c r="I1796" s="2">
        <v>504</v>
      </c>
      <c r="J1796" s="2">
        <v>0</v>
      </c>
      <c r="K1796" s="2">
        <v>0</v>
      </c>
      <c r="L1796" s="2">
        <v>8</v>
      </c>
      <c r="M1796" s="2">
        <v>0.6</v>
      </c>
      <c r="N1796" s="2">
        <v>1</v>
      </c>
      <c r="O1796" s="2">
        <v>2.5</v>
      </c>
      <c r="P1796" s="2">
        <v>0.73799999999999999</v>
      </c>
      <c r="Q1796" s="3">
        <v>7.0000000000000007E-2</v>
      </c>
      <c r="R1796" s="4" t="str">
        <f>TRIM(tblOperations[[#This Row],[Region]])</f>
        <v>Scotland</v>
      </c>
      <c r="S1796" s="4" t="str">
        <f>TRIM(tblOperations[[#This Row],[Team]])</f>
        <v>Estates Support</v>
      </c>
      <c r="T1796" s="4" t="str">
        <f>_xlfn.XLOOKUP(R1796,tblRegionReference[Region],tblRegionReference[Area],"Not Found")</f>
        <v>North</v>
      </c>
      <c r="U1796" s="4" t="str">
        <f>IF(tblOperations[[#This Row],[Completion_Rate]]&gt;=_xlfn.XLOOKUP("Completion Rate",tblKPITargets[KPI_Name],tblKPITargets[Target_Value]),"Met","Below Target")</f>
        <v>Below Target</v>
      </c>
      <c r="V1796" t="str">
        <f>IF(tblOperations[[#This Row],[SLA_Compliance]]&gt;=_xlfn.XLOOKUP('04_References'!$A$3,tblKPITargets[KPI_Name],tblKPITargets[Target_Value]),"Met","Below Target")</f>
        <v>Below Target</v>
      </c>
      <c r="W1796" t="str">
        <f>IF(tblOperations[[#This Row],[Quality_Pass_Rate]]&gt;=_xlfn.XLOOKUP('04_References'!$A$4,tblKPITargets[KPI_Name],tblKPITargets[Target_Value]),"Met","Below Target")</f>
        <v>Met</v>
      </c>
      <c r="X1796" t="str">
        <f>IF(tblOperations[[#This Row],[Average_Completion_Days]]&lt;=_xlfn.XLOOKUP('04_References'!$A$7,tblKPITargets[KPI_Name],tblKPITargets[Target_Value]),"Met","Below Target")</f>
        <v>Below Target</v>
      </c>
      <c r="Y1796" t="str">
        <f>IF(tblOperations[[#This Row],[Closing_Backlog]]&lt;=_xlfn.XLOOKUP('04_References'!$A$8,tblKPITargets[KPI_Name],tblKPITargets[Target_Value]),"Met","Below Target")</f>
        <v>Below Target</v>
      </c>
    </row>
    <row r="1797" spans="1:25">
      <c r="A1797" s="8" t="s">
        <v>1827</v>
      </c>
      <c r="B1797" s="9">
        <v>46106</v>
      </c>
      <c r="C1797" s="4" t="s">
        <v>18</v>
      </c>
      <c r="D1797" s="4" t="s">
        <v>25</v>
      </c>
      <c r="E1797" s="4">
        <v>0</v>
      </c>
      <c r="F1797" s="4">
        <v>23</v>
      </c>
      <c r="G1797" s="4">
        <v>23</v>
      </c>
      <c r="H1797" s="4">
        <v>23</v>
      </c>
      <c r="I1797" s="4">
        <v>0</v>
      </c>
      <c r="J1797" s="4">
        <v>0</v>
      </c>
      <c r="K1797" s="4">
        <v>0</v>
      </c>
      <c r="L1797" s="4">
        <v>1.8</v>
      </c>
      <c r="M1797" s="4">
        <v>0.97</v>
      </c>
      <c r="N1797" s="4">
        <v>0.96299999999999997</v>
      </c>
      <c r="O1797" s="4">
        <v>4.4000000000000004</v>
      </c>
      <c r="P1797" s="4">
        <v>0.65900000000000003</v>
      </c>
      <c r="Q1797" s="5">
        <v>1</v>
      </c>
      <c r="R1797" s="4" t="str">
        <f>TRIM(tblOperations[[#This Row],[Region]])</f>
        <v>Scotland</v>
      </c>
      <c r="S1797" s="4" t="str">
        <f>TRIM(tblOperations[[#This Row],[Team]])</f>
        <v>Workplace Projects</v>
      </c>
      <c r="T1797" s="4" t="str">
        <f>_xlfn.XLOOKUP(R1797,tblRegionReference[Region],tblRegionReference[Area],"Not Found")</f>
        <v>North</v>
      </c>
      <c r="U1797" s="4" t="str">
        <f>IF(tblOperations[[#This Row],[Completion_Rate]]&gt;=_xlfn.XLOOKUP("Completion Rate",tblKPITargets[KPI_Name],tblKPITargets[Target_Value]),"Met","Below Target")</f>
        <v>Met</v>
      </c>
      <c r="V1797" t="str">
        <f>IF(tblOperations[[#This Row],[SLA_Compliance]]&gt;=_xlfn.XLOOKUP('04_References'!$A$3,tblKPITargets[KPI_Name],tblKPITargets[Target_Value]),"Met","Below Target")</f>
        <v>Met</v>
      </c>
      <c r="W1797" t="str">
        <f>IF(tblOperations[[#This Row],[Quality_Pass_Rate]]&gt;=_xlfn.XLOOKUP('04_References'!$A$4,tblKPITargets[KPI_Name],tblKPITargets[Target_Value]),"Met","Below Target")</f>
        <v>Met</v>
      </c>
      <c r="X1797" t="str">
        <f>IF(tblOperations[[#This Row],[Average_Completion_Days]]&lt;=_xlfn.XLOOKUP('04_References'!$A$7,tblKPITargets[KPI_Name],tblKPITargets[Target_Value]),"Met","Below Target")</f>
        <v>Met</v>
      </c>
      <c r="Y1797" t="str">
        <f>IF(tblOperations[[#This Row],[Closing_Backlog]]&lt;=_xlfn.XLOOKUP('04_References'!$A$8,tblKPITargets[KPI_Name],tblKPITargets[Target_Value]),"Met","Below Target")</f>
        <v>Met</v>
      </c>
    </row>
    <row r="1798" spans="1:25">
      <c r="A1798" s="6" t="s">
        <v>1828</v>
      </c>
      <c r="B1798" s="7">
        <v>46106</v>
      </c>
      <c r="C1798" s="2" t="s">
        <v>27</v>
      </c>
      <c r="D1798" s="2" t="s">
        <v>19</v>
      </c>
      <c r="E1798" s="2">
        <v>20</v>
      </c>
      <c r="F1798" s="2">
        <v>32</v>
      </c>
      <c r="G1798" s="2">
        <v>52</v>
      </c>
      <c r="H1798" s="2">
        <v>52</v>
      </c>
      <c r="I1798" s="2">
        <v>0</v>
      </c>
      <c r="J1798" s="2">
        <v>1</v>
      </c>
      <c r="K1798" s="2">
        <v>0</v>
      </c>
      <c r="L1798" s="2">
        <v>1.8</v>
      </c>
      <c r="M1798" s="2">
        <v>0.96599999999999997</v>
      </c>
      <c r="N1798" s="2">
        <v>0.94499999999999995</v>
      </c>
      <c r="O1798" s="2">
        <v>4.5999999999999996</v>
      </c>
      <c r="P1798" s="2">
        <v>0.79600000000000004</v>
      </c>
      <c r="Q1798" s="3">
        <v>1</v>
      </c>
      <c r="R1798" s="4" t="str">
        <f>TRIM(tblOperations[[#This Row],[Region]])</f>
        <v>North East</v>
      </c>
      <c r="S1798" s="4" t="str">
        <f>TRIM(tblOperations[[#This Row],[Team]])</f>
        <v>Workplace Services</v>
      </c>
      <c r="T1798" s="4" t="str">
        <f>_xlfn.XLOOKUP(R1798,tblRegionReference[Region],tblRegionReference[Area],"Not Found")</f>
        <v>North</v>
      </c>
      <c r="U1798" s="4" t="str">
        <f>IF(tblOperations[[#This Row],[Completion_Rate]]&gt;=_xlfn.XLOOKUP("Completion Rate",tblKPITargets[KPI_Name],tblKPITargets[Target_Value]),"Met","Below Target")</f>
        <v>Met</v>
      </c>
      <c r="V1798" t="str">
        <f>IF(tblOperations[[#This Row],[SLA_Compliance]]&gt;=_xlfn.XLOOKUP('04_References'!$A$3,tblKPITargets[KPI_Name],tblKPITargets[Target_Value]),"Met","Below Target")</f>
        <v>Met</v>
      </c>
      <c r="W1798" t="str">
        <f>IF(tblOperations[[#This Row],[Quality_Pass_Rate]]&gt;=_xlfn.XLOOKUP('04_References'!$A$4,tblKPITargets[KPI_Name],tblKPITargets[Target_Value]),"Met","Below Target")</f>
        <v>Below Target</v>
      </c>
      <c r="X1798" t="str">
        <f>IF(tblOperations[[#This Row],[Average_Completion_Days]]&lt;=_xlfn.XLOOKUP('04_References'!$A$7,tblKPITargets[KPI_Name],tblKPITargets[Target_Value]),"Met","Below Target")</f>
        <v>Met</v>
      </c>
      <c r="Y1798" t="str">
        <f>IF(tblOperations[[#This Row],[Closing_Backlog]]&lt;=_xlfn.XLOOKUP('04_References'!$A$8,tblKPITargets[KPI_Name],tblKPITargets[Target_Value]),"Met","Below Target")</f>
        <v>Met</v>
      </c>
    </row>
    <row r="1799" spans="1:25">
      <c r="A1799" s="8" t="s">
        <v>1829</v>
      </c>
      <c r="B1799" s="9">
        <v>46106</v>
      </c>
      <c r="C1799" s="4" t="s">
        <v>27</v>
      </c>
      <c r="D1799" s="4" t="s">
        <v>21</v>
      </c>
      <c r="E1799" s="4">
        <v>0</v>
      </c>
      <c r="F1799" s="4">
        <v>37</v>
      </c>
      <c r="G1799" s="4">
        <v>37</v>
      </c>
      <c r="H1799" s="4">
        <v>37</v>
      </c>
      <c r="I1799" s="4">
        <v>0</v>
      </c>
      <c r="J1799" s="4">
        <v>1</v>
      </c>
      <c r="K1799" s="4">
        <v>0</v>
      </c>
      <c r="L1799" s="4">
        <v>1.6</v>
      </c>
      <c r="M1799" s="4">
        <v>0.95599999999999996</v>
      </c>
      <c r="N1799" s="4">
        <v>0.96399999999999997</v>
      </c>
      <c r="O1799" s="4">
        <v>4.8</v>
      </c>
      <c r="P1799" s="4">
        <v>0.68100000000000005</v>
      </c>
      <c r="Q1799" s="5">
        <v>1</v>
      </c>
      <c r="R1799" s="4" t="str">
        <f>TRIM(tblOperations[[#This Row],[Region]])</f>
        <v>North East</v>
      </c>
      <c r="S1799" s="4" t="str">
        <f>TRIM(tblOperations[[#This Row],[Team]])</f>
        <v>Facilities Response</v>
      </c>
      <c r="T1799" s="4" t="str">
        <f>_xlfn.XLOOKUP(R1799,tblRegionReference[Region],tblRegionReference[Area],"Not Found")</f>
        <v>North</v>
      </c>
      <c r="U1799" s="4" t="str">
        <f>IF(tblOperations[[#This Row],[Completion_Rate]]&gt;=_xlfn.XLOOKUP("Completion Rate",tblKPITargets[KPI_Name],tblKPITargets[Target_Value]),"Met","Below Target")</f>
        <v>Met</v>
      </c>
      <c r="V1799" t="str">
        <f>IF(tblOperations[[#This Row],[SLA_Compliance]]&gt;=_xlfn.XLOOKUP('04_References'!$A$3,tblKPITargets[KPI_Name],tblKPITargets[Target_Value]),"Met","Below Target")</f>
        <v>Met</v>
      </c>
      <c r="W1799" t="str">
        <f>IF(tblOperations[[#This Row],[Quality_Pass_Rate]]&gt;=_xlfn.XLOOKUP('04_References'!$A$4,tblKPITargets[KPI_Name],tblKPITargets[Target_Value]),"Met","Below Target")</f>
        <v>Met</v>
      </c>
      <c r="X1799" t="str">
        <f>IF(tblOperations[[#This Row],[Average_Completion_Days]]&lt;=_xlfn.XLOOKUP('04_References'!$A$7,tblKPITargets[KPI_Name],tblKPITargets[Target_Value]),"Met","Below Target")</f>
        <v>Met</v>
      </c>
      <c r="Y1799" t="str">
        <f>IF(tblOperations[[#This Row],[Closing_Backlog]]&lt;=_xlfn.XLOOKUP('04_References'!$A$8,tblKPITargets[KPI_Name],tblKPITargets[Target_Value]),"Met","Below Target")</f>
        <v>Met</v>
      </c>
    </row>
    <row r="1800" spans="1:25">
      <c r="A1800" s="6" t="s">
        <v>1830</v>
      </c>
      <c r="B1800" s="7">
        <v>46106</v>
      </c>
      <c r="C1800" s="2" t="s">
        <v>27</v>
      </c>
      <c r="D1800" s="2" t="s">
        <v>23</v>
      </c>
      <c r="E1800" s="2">
        <v>1153</v>
      </c>
      <c r="F1800" s="2">
        <v>51</v>
      </c>
      <c r="G1800" s="2">
        <v>1204</v>
      </c>
      <c r="H1800" s="2">
        <v>26</v>
      </c>
      <c r="I1800" s="2">
        <v>1178</v>
      </c>
      <c r="J1800" s="2">
        <v>0</v>
      </c>
      <c r="K1800" s="2">
        <v>0</v>
      </c>
      <c r="L1800" s="2">
        <v>8</v>
      </c>
      <c r="M1800" s="2">
        <v>0.6</v>
      </c>
      <c r="N1800" s="2">
        <v>0.99399999999999999</v>
      </c>
      <c r="O1800" s="2">
        <v>2.5</v>
      </c>
      <c r="P1800" s="2">
        <v>0.67200000000000004</v>
      </c>
      <c r="Q1800" s="3">
        <v>2.1999999999999999E-2</v>
      </c>
      <c r="R1800" s="4" t="str">
        <f>TRIM(tblOperations[[#This Row],[Region]])</f>
        <v>North East</v>
      </c>
      <c r="S1800" s="4" t="str">
        <f>TRIM(tblOperations[[#This Row],[Team]])</f>
        <v>Estates Support</v>
      </c>
      <c r="T1800" s="4" t="str">
        <f>_xlfn.XLOOKUP(R1800,tblRegionReference[Region],tblRegionReference[Area],"Not Found")</f>
        <v>North</v>
      </c>
      <c r="U1800" s="4" t="str">
        <f>IF(tblOperations[[#This Row],[Completion_Rate]]&gt;=_xlfn.XLOOKUP("Completion Rate",tblKPITargets[KPI_Name],tblKPITargets[Target_Value]),"Met","Below Target")</f>
        <v>Below Target</v>
      </c>
      <c r="V1800" t="str">
        <f>IF(tblOperations[[#This Row],[SLA_Compliance]]&gt;=_xlfn.XLOOKUP('04_References'!$A$3,tblKPITargets[KPI_Name],tblKPITargets[Target_Value]),"Met","Below Target")</f>
        <v>Below Target</v>
      </c>
      <c r="W1800" t="str">
        <f>IF(tblOperations[[#This Row],[Quality_Pass_Rate]]&gt;=_xlfn.XLOOKUP('04_References'!$A$4,tblKPITargets[KPI_Name],tblKPITargets[Target_Value]),"Met","Below Target")</f>
        <v>Met</v>
      </c>
      <c r="X1800" t="str">
        <f>IF(tblOperations[[#This Row],[Average_Completion_Days]]&lt;=_xlfn.XLOOKUP('04_References'!$A$7,tblKPITargets[KPI_Name],tblKPITargets[Target_Value]),"Met","Below Target")</f>
        <v>Below Target</v>
      </c>
      <c r="Y1800" t="str">
        <f>IF(tblOperations[[#This Row],[Closing_Backlog]]&lt;=_xlfn.XLOOKUP('04_References'!$A$8,tblKPITargets[KPI_Name],tblKPITargets[Target_Value]),"Met","Below Target")</f>
        <v>Below Target</v>
      </c>
    </row>
    <row r="1801" spans="1:25">
      <c r="A1801" s="8" t="s">
        <v>1831</v>
      </c>
      <c r="B1801" s="9">
        <v>46106</v>
      </c>
      <c r="C1801" s="4" t="s">
        <v>27</v>
      </c>
      <c r="D1801" s="4" t="s">
        <v>25</v>
      </c>
      <c r="E1801" s="4">
        <v>22</v>
      </c>
      <c r="F1801" s="4">
        <v>28</v>
      </c>
      <c r="G1801" s="4">
        <v>50</v>
      </c>
      <c r="H1801" s="4">
        <v>31</v>
      </c>
      <c r="I1801" s="4">
        <v>19</v>
      </c>
      <c r="J1801" s="4">
        <v>0</v>
      </c>
      <c r="K1801" s="4">
        <v>0</v>
      </c>
      <c r="L1801" s="4">
        <v>3.5</v>
      </c>
      <c r="M1801" s="4">
        <v>0.878</v>
      </c>
      <c r="N1801" s="4">
        <v>0.995</v>
      </c>
      <c r="O1801" s="4">
        <v>4</v>
      </c>
      <c r="P1801" s="4">
        <v>0.73199999999999998</v>
      </c>
      <c r="Q1801" s="5">
        <v>0.62</v>
      </c>
      <c r="R1801" s="4" t="str">
        <f>TRIM(tblOperations[[#This Row],[Region]])</f>
        <v>North East</v>
      </c>
      <c r="S1801" s="4" t="str">
        <f>TRIM(tblOperations[[#This Row],[Team]])</f>
        <v>Workplace Projects</v>
      </c>
      <c r="T1801" s="4" t="str">
        <f>_xlfn.XLOOKUP(R1801,tblRegionReference[Region],tblRegionReference[Area],"Not Found")</f>
        <v>North</v>
      </c>
      <c r="U1801" s="4" t="str">
        <f>IF(tblOperations[[#This Row],[Completion_Rate]]&gt;=_xlfn.XLOOKUP("Completion Rate",tblKPITargets[KPI_Name],tblKPITargets[Target_Value]),"Met","Below Target")</f>
        <v>Below Target</v>
      </c>
      <c r="V1801" t="str">
        <f>IF(tblOperations[[#This Row],[SLA_Compliance]]&gt;=_xlfn.XLOOKUP('04_References'!$A$3,tblKPITargets[KPI_Name],tblKPITargets[Target_Value]),"Met","Below Target")</f>
        <v>Below Target</v>
      </c>
      <c r="W1801" t="str">
        <f>IF(tblOperations[[#This Row],[Quality_Pass_Rate]]&gt;=_xlfn.XLOOKUP('04_References'!$A$4,tblKPITargets[KPI_Name],tblKPITargets[Target_Value]),"Met","Below Target")</f>
        <v>Met</v>
      </c>
      <c r="X1801" t="str">
        <f>IF(tblOperations[[#This Row],[Average_Completion_Days]]&lt;=_xlfn.XLOOKUP('04_References'!$A$7,tblKPITargets[KPI_Name],tblKPITargets[Target_Value]),"Met","Below Target")</f>
        <v>Below Target</v>
      </c>
      <c r="Y1801" t="str">
        <f>IF(tblOperations[[#This Row],[Closing_Backlog]]&lt;=_xlfn.XLOOKUP('04_References'!$A$8,tblKPITargets[KPI_Name],tblKPITargets[Target_Value]),"Met","Below Target")</f>
        <v>Below Target</v>
      </c>
    </row>
    <row r="1802" spans="1:25">
      <c r="A1802" s="6" t="s">
        <v>1832</v>
      </c>
      <c r="B1802" s="7">
        <v>46106</v>
      </c>
      <c r="C1802" s="2" t="s">
        <v>32</v>
      </c>
      <c r="D1802" s="2" t="s">
        <v>19</v>
      </c>
      <c r="E1802" s="2">
        <v>451</v>
      </c>
      <c r="F1802" s="2">
        <v>49</v>
      </c>
      <c r="G1802" s="2">
        <v>500</v>
      </c>
      <c r="H1802" s="2">
        <v>27</v>
      </c>
      <c r="I1802" s="2">
        <v>473</v>
      </c>
      <c r="J1802" s="2">
        <v>1</v>
      </c>
      <c r="K1802" s="2">
        <v>1</v>
      </c>
      <c r="L1802" s="2">
        <v>8</v>
      </c>
      <c r="M1802" s="2">
        <v>0.6</v>
      </c>
      <c r="N1802" s="2">
        <v>0.92600000000000005</v>
      </c>
      <c r="O1802" s="2">
        <v>2.5</v>
      </c>
      <c r="P1802" s="2">
        <v>0.81899999999999995</v>
      </c>
      <c r="Q1802" s="3">
        <v>5.3999999999999999E-2</v>
      </c>
      <c r="R1802" s="4" t="str">
        <f>TRIM(tblOperations[[#This Row],[Region]])</f>
        <v>North West</v>
      </c>
      <c r="S1802" s="4" t="str">
        <f>TRIM(tblOperations[[#This Row],[Team]])</f>
        <v>Workplace Services</v>
      </c>
      <c r="T1802" s="4" t="str">
        <f>_xlfn.XLOOKUP(R1802,tblRegionReference[Region],tblRegionReference[Area],"Not Found")</f>
        <v>North</v>
      </c>
      <c r="U1802" s="4" t="str">
        <f>IF(tblOperations[[#This Row],[Completion_Rate]]&gt;=_xlfn.XLOOKUP("Completion Rate",tblKPITargets[KPI_Name],tblKPITargets[Target_Value]),"Met","Below Target")</f>
        <v>Below Target</v>
      </c>
      <c r="V1802" t="str">
        <f>IF(tblOperations[[#This Row],[SLA_Compliance]]&gt;=_xlfn.XLOOKUP('04_References'!$A$3,tblKPITargets[KPI_Name],tblKPITargets[Target_Value]),"Met","Below Target")</f>
        <v>Below Target</v>
      </c>
      <c r="W1802" t="str">
        <f>IF(tblOperations[[#This Row],[Quality_Pass_Rate]]&gt;=_xlfn.XLOOKUP('04_References'!$A$4,tblKPITargets[KPI_Name],tblKPITargets[Target_Value]),"Met","Below Target")</f>
        <v>Below Target</v>
      </c>
      <c r="X1802" t="str">
        <f>IF(tblOperations[[#This Row],[Average_Completion_Days]]&lt;=_xlfn.XLOOKUP('04_References'!$A$7,tblKPITargets[KPI_Name],tblKPITargets[Target_Value]),"Met","Below Target")</f>
        <v>Below Target</v>
      </c>
      <c r="Y1802" t="str">
        <f>IF(tblOperations[[#This Row],[Closing_Backlog]]&lt;=_xlfn.XLOOKUP('04_References'!$A$8,tblKPITargets[KPI_Name],tblKPITargets[Target_Value]),"Met","Below Target")</f>
        <v>Below Target</v>
      </c>
    </row>
    <row r="1803" spans="1:25">
      <c r="A1803" s="8" t="s">
        <v>1833</v>
      </c>
      <c r="B1803" s="9">
        <v>46106</v>
      </c>
      <c r="C1803" s="4" t="s">
        <v>32</v>
      </c>
      <c r="D1803" s="4" t="s">
        <v>21</v>
      </c>
      <c r="E1803" s="4">
        <v>1258</v>
      </c>
      <c r="F1803" s="4">
        <v>31</v>
      </c>
      <c r="G1803" s="4">
        <v>1289</v>
      </c>
      <c r="H1803" s="4">
        <v>24</v>
      </c>
      <c r="I1803" s="4">
        <v>1265</v>
      </c>
      <c r="J1803" s="4">
        <v>0</v>
      </c>
      <c r="K1803" s="4">
        <v>0</v>
      </c>
      <c r="L1803" s="4">
        <v>8</v>
      </c>
      <c r="M1803" s="4">
        <v>0.6</v>
      </c>
      <c r="N1803" s="4">
        <v>0.96599999999999997</v>
      </c>
      <c r="O1803" s="4">
        <v>2.5</v>
      </c>
      <c r="P1803" s="4">
        <v>0.73699999999999999</v>
      </c>
      <c r="Q1803" s="5">
        <v>1.9E-2</v>
      </c>
      <c r="R1803" s="4" t="str">
        <f>TRIM(tblOperations[[#This Row],[Region]])</f>
        <v>North West</v>
      </c>
      <c r="S1803" s="4" t="str">
        <f>TRIM(tblOperations[[#This Row],[Team]])</f>
        <v>Facilities Response</v>
      </c>
      <c r="T1803" s="4" t="str">
        <f>_xlfn.XLOOKUP(R1803,tblRegionReference[Region],tblRegionReference[Area],"Not Found")</f>
        <v>North</v>
      </c>
      <c r="U1803" s="4" t="str">
        <f>IF(tblOperations[[#This Row],[Completion_Rate]]&gt;=_xlfn.XLOOKUP("Completion Rate",tblKPITargets[KPI_Name],tblKPITargets[Target_Value]),"Met","Below Target")</f>
        <v>Below Target</v>
      </c>
      <c r="V1803" t="str">
        <f>IF(tblOperations[[#This Row],[SLA_Compliance]]&gt;=_xlfn.XLOOKUP('04_References'!$A$3,tblKPITargets[KPI_Name],tblKPITargets[Target_Value]),"Met","Below Target")</f>
        <v>Below Target</v>
      </c>
      <c r="W1803" t="str">
        <f>IF(tblOperations[[#This Row],[Quality_Pass_Rate]]&gt;=_xlfn.XLOOKUP('04_References'!$A$4,tblKPITargets[KPI_Name],tblKPITargets[Target_Value]),"Met","Below Target")</f>
        <v>Met</v>
      </c>
      <c r="X1803" t="str">
        <f>IF(tblOperations[[#This Row],[Average_Completion_Days]]&lt;=_xlfn.XLOOKUP('04_References'!$A$7,tblKPITargets[KPI_Name],tblKPITargets[Target_Value]),"Met","Below Target")</f>
        <v>Below Target</v>
      </c>
      <c r="Y1803" t="str">
        <f>IF(tblOperations[[#This Row],[Closing_Backlog]]&lt;=_xlfn.XLOOKUP('04_References'!$A$8,tblKPITargets[KPI_Name],tblKPITargets[Target_Value]),"Met","Below Target")</f>
        <v>Below Target</v>
      </c>
    </row>
    <row r="1804" spans="1:25">
      <c r="A1804" s="6" t="s">
        <v>1834</v>
      </c>
      <c r="B1804" s="7">
        <v>46106</v>
      </c>
      <c r="C1804" s="2" t="s">
        <v>32</v>
      </c>
      <c r="D1804" s="2" t="s">
        <v>23</v>
      </c>
      <c r="E1804" s="2">
        <v>1396</v>
      </c>
      <c r="F1804" s="2">
        <v>35</v>
      </c>
      <c r="G1804" s="2">
        <v>1431</v>
      </c>
      <c r="H1804" s="2">
        <v>22</v>
      </c>
      <c r="I1804" s="2">
        <v>1409</v>
      </c>
      <c r="J1804" s="2">
        <v>0</v>
      </c>
      <c r="K1804" s="2">
        <v>0</v>
      </c>
      <c r="L1804" s="2">
        <v>8</v>
      </c>
      <c r="M1804" s="2">
        <v>0.6</v>
      </c>
      <c r="N1804" s="2">
        <v>1</v>
      </c>
      <c r="O1804" s="2">
        <v>2.5</v>
      </c>
      <c r="P1804" s="2">
        <v>0.64500000000000002</v>
      </c>
      <c r="Q1804" s="3">
        <v>1.4999999999999999E-2</v>
      </c>
      <c r="R1804" s="4" t="str">
        <f>TRIM(tblOperations[[#This Row],[Region]])</f>
        <v>North West</v>
      </c>
      <c r="S1804" s="4" t="str">
        <f>TRIM(tblOperations[[#This Row],[Team]])</f>
        <v>Estates Support</v>
      </c>
      <c r="T1804" s="4" t="str">
        <f>_xlfn.XLOOKUP(R1804,tblRegionReference[Region],tblRegionReference[Area],"Not Found")</f>
        <v>North</v>
      </c>
      <c r="U1804" s="4" t="str">
        <f>IF(tblOperations[[#This Row],[Completion_Rate]]&gt;=_xlfn.XLOOKUP("Completion Rate",tblKPITargets[KPI_Name],tblKPITargets[Target_Value]),"Met","Below Target")</f>
        <v>Below Target</v>
      </c>
      <c r="V1804" t="str">
        <f>IF(tblOperations[[#This Row],[SLA_Compliance]]&gt;=_xlfn.XLOOKUP('04_References'!$A$3,tblKPITargets[KPI_Name],tblKPITargets[Target_Value]),"Met","Below Target")</f>
        <v>Below Target</v>
      </c>
      <c r="W1804" t="str">
        <f>IF(tblOperations[[#This Row],[Quality_Pass_Rate]]&gt;=_xlfn.XLOOKUP('04_References'!$A$4,tblKPITargets[KPI_Name],tblKPITargets[Target_Value]),"Met","Below Target")</f>
        <v>Met</v>
      </c>
      <c r="X1804" t="str">
        <f>IF(tblOperations[[#This Row],[Average_Completion_Days]]&lt;=_xlfn.XLOOKUP('04_References'!$A$7,tblKPITargets[KPI_Name],tblKPITargets[Target_Value]),"Met","Below Target")</f>
        <v>Below Target</v>
      </c>
      <c r="Y1804" t="str">
        <f>IF(tblOperations[[#This Row],[Closing_Backlog]]&lt;=_xlfn.XLOOKUP('04_References'!$A$8,tblKPITargets[KPI_Name],tblKPITargets[Target_Value]),"Met","Below Target")</f>
        <v>Below Target</v>
      </c>
    </row>
    <row r="1805" spans="1:25">
      <c r="A1805" s="8" t="s">
        <v>1835</v>
      </c>
      <c r="B1805" s="9">
        <v>46106</v>
      </c>
      <c r="C1805" s="4" t="s">
        <v>32</v>
      </c>
      <c r="D1805" s="4" t="s">
        <v>25</v>
      </c>
      <c r="E1805" s="4">
        <v>0</v>
      </c>
      <c r="F1805" s="4">
        <v>28</v>
      </c>
      <c r="G1805" s="4">
        <v>28</v>
      </c>
      <c r="H1805" s="4">
        <v>28</v>
      </c>
      <c r="I1805" s="4">
        <v>0</v>
      </c>
      <c r="J1805" s="4">
        <v>0</v>
      </c>
      <c r="K1805" s="4">
        <v>0</v>
      </c>
      <c r="L1805" s="4">
        <v>1.5</v>
      </c>
      <c r="M1805" s="4">
        <v>0.96599999999999997</v>
      </c>
      <c r="N1805" s="4">
        <v>1</v>
      </c>
      <c r="O1805" s="4">
        <v>4.5</v>
      </c>
      <c r="P1805" s="4">
        <v>0.752</v>
      </c>
      <c r="Q1805" s="5">
        <v>1</v>
      </c>
      <c r="R1805" s="4" t="str">
        <f>TRIM(tblOperations[[#This Row],[Region]])</f>
        <v>North West</v>
      </c>
      <c r="S1805" s="4" t="str">
        <f>TRIM(tblOperations[[#This Row],[Team]])</f>
        <v>Workplace Projects</v>
      </c>
      <c r="T1805" s="4" t="str">
        <f>_xlfn.XLOOKUP(R1805,tblRegionReference[Region],tblRegionReference[Area],"Not Found")</f>
        <v>North</v>
      </c>
      <c r="U1805" s="4" t="str">
        <f>IF(tblOperations[[#This Row],[Completion_Rate]]&gt;=_xlfn.XLOOKUP("Completion Rate",tblKPITargets[KPI_Name],tblKPITargets[Target_Value]),"Met","Below Target")</f>
        <v>Met</v>
      </c>
      <c r="V1805" t="str">
        <f>IF(tblOperations[[#This Row],[SLA_Compliance]]&gt;=_xlfn.XLOOKUP('04_References'!$A$3,tblKPITargets[KPI_Name],tblKPITargets[Target_Value]),"Met","Below Target")</f>
        <v>Met</v>
      </c>
      <c r="W1805" t="str">
        <f>IF(tblOperations[[#This Row],[Quality_Pass_Rate]]&gt;=_xlfn.XLOOKUP('04_References'!$A$4,tblKPITargets[KPI_Name],tblKPITargets[Target_Value]),"Met","Below Target")</f>
        <v>Met</v>
      </c>
      <c r="X1805" t="str">
        <f>IF(tblOperations[[#This Row],[Average_Completion_Days]]&lt;=_xlfn.XLOOKUP('04_References'!$A$7,tblKPITargets[KPI_Name],tblKPITargets[Target_Value]),"Met","Below Target")</f>
        <v>Met</v>
      </c>
      <c r="Y1805" t="str">
        <f>IF(tblOperations[[#This Row],[Closing_Backlog]]&lt;=_xlfn.XLOOKUP('04_References'!$A$8,tblKPITargets[KPI_Name],tblKPITargets[Target_Value]),"Met","Below Target")</f>
        <v>Met</v>
      </c>
    </row>
    <row r="1806" spans="1:25">
      <c r="A1806" s="6" t="s">
        <v>1836</v>
      </c>
      <c r="B1806" s="7">
        <v>46106</v>
      </c>
      <c r="C1806" s="2" t="s">
        <v>37</v>
      </c>
      <c r="D1806" s="2" t="s">
        <v>19</v>
      </c>
      <c r="E1806" s="2">
        <v>0</v>
      </c>
      <c r="F1806" s="2">
        <v>38</v>
      </c>
      <c r="G1806" s="2">
        <v>38</v>
      </c>
      <c r="H1806" s="2">
        <v>38</v>
      </c>
      <c r="I1806" s="2">
        <v>0</v>
      </c>
      <c r="J1806" s="2">
        <v>0</v>
      </c>
      <c r="K1806" s="2">
        <v>0</v>
      </c>
      <c r="L1806" s="2">
        <v>1.4</v>
      </c>
      <c r="M1806" s="2">
        <v>0.90900000000000003</v>
      </c>
      <c r="N1806" s="2">
        <v>1</v>
      </c>
      <c r="O1806" s="2">
        <v>4.5999999999999996</v>
      </c>
      <c r="P1806" s="2">
        <v>0.747</v>
      </c>
      <c r="Q1806" s="3">
        <v>1</v>
      </c>
      <c r="R1806" s="4" t="str">
        <f>TRIM(tblOperations[[#This Row],[Region]])</f>
        <v>Midlands</v>
      </c>
      <c r="S1806" s="4" t="str">
        <f>TRIM(tblOperations[[#This Row],[Team]])</f>
        <v>Workplace Services</v>
      </c>
      <c r="T1806" s="4" t="str">
        <f>_xlfn.XLOOKUP(R1806,tblRegionReference[Region],tblRegionReference[Area],"Not Found")</f>
        <v>Central</v>
      </c>
      <c r="U1806" s="4" t="str">
        <f>IF(tblOperations[[#This Row],[Completion_Rate]]&gt;=_xlfn.XLOOKUP("Completion Rate",tblKPITargets[KPI_Name],tblKPITargets[Target_Value]),"Met","Below Target")</f>
        <v>Met</v>
      </c>
      <c r="V1806" t="str">
        <f>IF(tblOperations[[#This Row],[SLA_Compliance]]&gt;=_xlfn.XLOOKUP('04_References'!$A$3,tblKPITargets[KPI_Name],tblKPITargets[Target_Value]),"Met","Below Target")</f>
        <v>Below Target</v>
      </c>
      <c r="W1806" t="str">
        <f>IF(tblOperations[[#This Row],[Quality_Pass_Rate]]&gt;=_xlfn.XLOOKUP('04_References'!$A$4,tblKPITargets[KPI_Name],tblKPITargets[Target_Value]),"Met","Below Target")</f>
        <v>Met</v>
      </c>
      <c r="X1806" t="str">
        <f>IF(tblOperations[[#This Row],[Average_Completion_Days]]&lt;=_xlfn.XLOOKUP('04_References'!$A$7,tblKPITargets[KPI_Name],tblKPITargets[Target_Value]),"Met","Below Target")</f>
        <v>Met</v>
      </c>
      <c r="Y1806" t="str">
        <f>IF(tblOperations[[#This Row],[Closing_Backlog]]&lt;=_xlfn.XLOOKUP('04_References'!$A$8,tblKPITargets[KPI_Name],tblKPITargets[Target_Value]),"Met","Below Target")</f>
        <v>Met</v>
      </c>
    </row>
    <row r="1807" spans="1:25">
      <c r="A1807" s="8" t="s">
        <v>1837</v>
      </c>
      <c r="B1807" s="9">
        <v>46106</v>
      </c>
      <c r="C1807" s="4" t="s">
        <v>37</v>
      </c>
      <c r="D1807" s="4" t="s">
        <v>21</v>
      </c>
      <c r="E1807" s="4">
        <v>615</v>
      </c>
      <c r="F1807" s="4">
        <v>48</v>
      </c>
      <c r="G1807" s="4">
        <v>663</v>
      </c>
      <c r="H1807" s="4">
        <v>33</v>
      </c>
      <c r="I1807" s="4">
        <v>630</v>
      </c>
      <c r="J1807" s="4">
        <v>0</v>
      </c>
      <c r="K1807" s="4">
        <v>0</v>
      </c>
      <c r="L1807" s="4">
        <v>8</v>
      </c>
      <c r="M1807" s="4">
        <v>0.6</v>
      </c>
      <c r="N1807" s="4">
        <v>0.97699999999999998</v>
      </c>
      <c r="O1807" s="4">
        <v>2.5</v>
      </c>
      <c r="P1807" s="4">
        <v>0.75600000000000001</v>
      </c>
      <c r="Q1807" s="5">
        <v>0.05</v>
      </c>
      <c r="R1807" s="4" t="str">
        <f>TRIM(tblOperations[[#This Row],[Region]])</f>
        <v>Midlands</v>
      </c>
      <c r="S1807" s="4" t="str">
        <f>TRIM(tblOperations[[#This Row],[Team]])</f>
        <v>Facilities Response</v>
      </c>
      <c r="T1807" s="4" t="str">
        <f>_xlfn.XLOOKUP(R1807,tblRegionReference[Region],tblRegionReference[Area],"Not Found")</f>
        <v>Central</v>
      </c>
      <c r="U1807" s="4" t="str">
        <f>IF(tblOperations[[#This Row],[Completion_Rate]]&gt;=_xlfn.XLOOKUP("Completion Rate",tblKPITargets[KPI_Name],tblKPITargets[Target_Value]),"Met","Below Target")</f>
        <v>Below Target</v>
      </c>
      <c r="V1807" t="str">
        <f>IF(tblOperations[[#This Row],[SLA_Compliance]]&gt;=_xlfn.XLOOKUP('04_References'!$A$3,tblKPITargets[KPI_Name],tblKPITargets[Target_Value]),"Met","Below Target")</f>
        <v>Below Target</v>
      </c>
      <c r="W1807" t="str">
        <f>IF(tblOperations[[#This Row],[Quality_Pass_Rate]]&gt;=_xlfn.XLOOKUP('04_References'!$A$4,tblKPITargets[KPI_Name],tblKPITargets[Target_Value]),"Met","Below Target")</f>
        <v>Met</v>
      </c>
      <c r="X1807" t="str">
        <f>IF(tblOperations[[#This Row],[Average_Completion_Days]]&lt;=_xlfn.XLOOKUP('04_References'!$A$7,tblKPITargets[KPI_Name],tblKPITargets[Target_Value]),"Met","Below Target")</f>
        <v>Below Target</v>
      </c>
      <c r="Y1807" t="str">
        <f>IF(tblOperations[[#This Row],[Closing_Backlog]]&lt;=_xlfn.XLOOKUP('04_References'!$A$8,tblKPITargets[KPI_Name],tblKPITargets[Target_Value]),"Met","Below Target")</f>
        <v>Below Target</v>
      </c>
    </row>
    <row r="1808" spans="1:25">
      <c r="A1808" s="6" t="s">
        <v>1838</v>
      </c>
      <c r="B1808" s="7">
        <v>46106</v>
      </c>
      <c r="C1808" s="2" t="s">
        <v>37</v>
      </c>
      <c r="D1808" s="2" t="s">
        <v>23</v>
      </c>
      <c r="E1808" s="2">
        <v>424</v>
      </c>
      <c r="F1808" s="2">
        <v>44</v>
      </c>
      <c r="G1808" s="2">
        <v>468</v>
      </c>
      <c r="H1808" s="2">
        <v>30</v>
      </c>
      <c r="I1808" s="2">
        <v>438</v>
      </c>
      <c r="J1808" s="2">
        <v>0</v>
      </c>
      <c r="K1808" s="2">
        <v>0</v>
      </c>
      <c r="L1808" s="2">
        <v>8</v>
      </c>
      <c r="M1808" s="2">
        <v>0.6</v>
      </c>
      <c r="N1808" s="2">
        <v>1</v>
      </c>
      <c r="O1808" s="2">
        <v>2.5</v>
      </c>
      <c r="P1808" s="2">
        <v>0.65400000000000003</v>
      </c>
      <c r="Q1808" s="3">
        <v>6.4000000000000001E-2</v>
      </c>
      <c r="R1808" s="4" t="str">
        <f>TRIM(tblOperations[[#This Row],[Region]])</f>
        <v>Midlands</v>
      </c>
      <c r="S1808" s="4" t="str">
        <f>TRIM(tblOperations[[#This Row],[Team]])</f>
        <v>Estates Support</v>
      </c>
      <c r="T1808" s="4" t="str">
        <f>_xlfn.XLOOKUP(R1808,tblRegionReference[Region],tblRegionReference[Area],"Not Found")</f>
        <v>Central</v>
      </c>
      <c r="U1808" s="4" t="str">
        <f>IF(tblOperations[[#This Row],[Completion_Rate]]&gt;=_xlfn.XLOOKUP("Completion Rate",tblKPITargets[KPI_Name],tblKPITargets[Target_Value]),"Met","Below Target")</f>
        <v>Below Target</v>
      </c>
      <c r="V1808" t="str">
        <f>IF(tblOperations[[#This Row],[SLA_Compliance]]&gt;=_xlfn.XLOOKUP('04_References'!$A$3,tblKPITargets[KPI_Name],tblKPITargets[Target_Value]),"Met","Below Target")</f>
        <v>Below Target</v>
      </c>
      <c r="W1808" t="str">
        <f>IF(tblOperations[[#This Row],[Quality_Pass_Rate]]&gt;=_xlfn.XLOOKUP('04_References'!$A$4,tblKPITargets[KPI_Name],tblKPITargets[Target_Value]),"Met","Below Target")</f>
        <v>Met</v>
      </c>
      <c r="X1808" t="str">
        <f>IF(tblOperations[[#This Row],[Average_Completion_Days]]&lt;=_xlfn.XLOOKUP('04_References'!$A$7,tblKPITargets[KPI_Name],tblKPITargets[Target_Value]),"Met","Below Target")</f>
        <v>Below Target</v>
      </c>
      <c r="Y1808" t="str">
        <f>IF(tblOperations[[#This Row],[Closing_Backlog]]&lt;=_xlfn.XLOOKUP('04_References'!$A$8,tblKPITargets[KPI_Name],tblKPITargets[Target_Value]),"Met","Below Target")</f>
        <v>Below Target</v>
      </c>
    </row>
    <row r="1809" spans="1:25">
      <c r="A1809" s="8" t="s">
        <v>1839</v>
      </c>
      <c r="B1809" s="9">
        <v>46106</v>
      </c>
      <c r="C1809" s="4" t="s">
        <v>37</v>
      </c>
      <c r="D1809" s="4" t="s">
        <v>25</v>
      </c>
      <c r="E1809" s="4">
        <v>1</v>
      </c>
      <c r="F1809" s="4">
        <v>28</v>
      </c>
      <c r="G1809" s="4">
        <v>29</v>
      </c>
      <c r="H1809" s="4">
        <v>29</v>
      </c>
      <c r="I1809" s="4">
        <v>0</v>
      </c>
      <c r="J1809" s="4">
        <v>0</v>
      </c>
      <c r="K1809" s="4">
        <v>0</v>
      </c>
      <c r="L1809" s="4">
        <v>1</v>
      </c>
      <c r="M1809" s="4">
        <v>0.95399999999999996</v>
      </c>
      <c r="N1809" s="4">
        <v>0.99099999999999999</v>
      </c>
      <c r="O1809" s="4">
        <v>4.5999999999999996</v>
      </c>
      <c r="P1809" s="4">
        <v>0.70499999999999996</v>
      </c>
      <c r="Q1809" s="5">
        <v>1</v>
      </c>
      <c r="R1809" s="4" t="str">
        <f>TRIM(tblOperations[[#This Row],[Region]])</f>
        <v>Midlands</v>
      </c>
      <c r="S1809" s="4" t="str">
        <f>TRIM(tblOperations[[#This Row],[Team]])</f>
        <v>Workplace Projects</v>
      </c>
      <c r="T1809" s="4" t="str">
        <f>_xlfn.XLOOKUP(R1809,tblRegionReference[Region],tblRegionReference[Area],"Not Found")</f>
        <v>Central</v>
      </c>
      <c r="U1809" s="4" t="str">
        <f>IF(tblOperations[[#This Row],[Completion_Rate]]&gt;=_xlfn.XLOOKUP("Completion Rate",tblKPITargets[KPI_Name],tblKPITargets[Target_Value]),"Met","Below Target")</f>
        <v>Met</v>
      </c>
      <c r="V1809" t="str">
        <f>IF(tblOperations[[#This Row],[SLA_Compliance]]&gt;=_xlfn.XLOOKUP('04_References'!$A$3,tblKPITargets[KPI_Name],tblKPITargets[Target_Value]),"Met","Below Target")</f>
        <v>Met</v>
      </c>
      <c r="W1809" t="str">
        <f>IF(tblOperations[[#This Row],[Quality_Pass_Rate]]&gt;=_xlfn.XLOOKUP('04_References'!$A$4,tblKPITargets[KPI_Name],tblKPITargets[Target_Value]),"Met","Below Target")</f>
        <v>Met</v>
      </c>
      <c r="X1809" t="str">
        <f>IF(tblOperations[[#This Row],[Average_Completion_Days]]&lt;=_xlfn.XLOOKUP('04_References'!$A$7,tblKPITargets[KPI_Name],tblKPITargets[Target_Value]),"Met","Below Target")</f>
        <v>Met</v>
      </c>
      <c r="Y1809" t="str">
        <f>IF(tblOperations[[#This Row],[Closing_Backlog]]&lt;=_xlfn.XLOOKUP('04_References'!$A$8,tblKPITargets[KPI_Name],tblKPITargets[Target_Value]),"Met","Below Target")</f>
        <v>Met</v>
      </c>
    </row>
    <row r="1810" spans="1:25">
      <c r="A1810" s="6" t="s">
        <v>1840</v>
      </c>
      <c r="B1810" s="7">
        <v>46106</v>
      </c>
      <c r="C1810" s="2" t="s">
        <v>43</v>
      </c>
      <c r="D1810" s="2" t="s">
        <v>19</v>
      </c>
      <c r="E1810" s="2">
        <v>983</v>
      </c>
      <c r="F1810" s="2">
        <v>43</v>
      </c>
      <c r="G1810" s="2">
        <v>1026</v>
      </c>
      <c r="H1810" s="2">
        <v>26</v>
      </c>
      <c r="I1810" s="2">
        <v>1000</v>
      </c>
      <c r="J1810" s="2">
        <v>0</v>
      </c>
      <c r="K1810" s="2">
        <v>0</v>
      </c>
      <c r="L1810" s="2">
        <v>8</v>
      </c>
      <c r="M1810" s="2">
        <v>0.6</v>
      </c>
      <c r="N1810" s="2">
        <v>0.995</v>
      </c>
      <c r="O1810" s="2">
        <v>2.5</v>
      </c>
      <c r="P1810" s="2">
        <v>0.68100000000000005</v>
      </c>
      <c r="Q1810" s="3">
        <v>2.5000000000000001E-2</v>
      </c>
      <c r="R1810" s="4" t="str">
        <f>TRIM(tblOperations[[#This Row],[Region]])</f>
        <v>South West</v>
      </c>
      <c r="S1810" s="4" t="str">
        <f>TRIM(tblOperations[[#This Row],[Team]])</f>
        <v>Workplace Services</v>
      </c>
      <c r="T1810" s="4" t="str">
        <f>_xlfn.XLOOKUP(R1810,tblRegionReference[Region],tblRegionReference[Area],"Not Found")</f>
        <v>South</v>
      </c>
      <c r="U1810" s="4" t="str">
        <f>IF(tblOperations[[#This Row],[Completion_Rate]]&gt;=_xlfn.XLOOKUP("Completion Rate",tblKPITargets[KPI_Name],tblKPITargets[Target_Value]),"Met","Below Target")</f>
        <v>Below Target</v>
      </c>
      <c r="V1810" t="str">
        <f>IF(tblOperations[[#This Row],[SLA_Compliance]]&gt;=_xlfn.XLOOKUP('04_References'!$A$3,tblKPITargets[KPI_Name],tblKPITargets[Target_Value]),"Met","Below Target")</f>
        <v>Below Target</v>
      </c>
      <c r="W1810" t="str">
        <f>IF(tblOperations[[#This Row],[Quality_Pass_Rate]]&gt;=_xlfn.XLOOKUP('04_References'!$A$4,tblKPITargets[KPI_Name],tblKPITargets[Target_Value]),"Met","Below Target")</f>
        <v>Met</v>
      </c>
      <c r="X1810" t="str">
        <f>IF(tblOperations[[#This Row],[Average_Completion_Days]]&lt;=_xlfn.XLOOKUP('04_References'!$A$7,tblKPITargets[KPI_Name],tblKPITargets[Target_Value]),"Met","Below Target")</f>
        <v>Below Target</v>
      </c>
      <c r="Y1810" t="str">
        <f>IF(tblOperations[[#This Row],[Closing_Backlog]]&lt;=_xlfn.XLOOKUP('04_References'!$A$8,tblKPITargets[KPI_Name],tblKPITargets[Target_Value]),"Met","Below Target")</f>
        <v>Below Target</v>
      </c>
    </row>
    <row r="1811" spans="1:25">
      <c r="A1811" s="8" t="s">
        <v>1841</v>
      </c>
      <c r="B1811" s="9">
        <v>46106</v>
      </c>
      <c r="C1811" s="4" t="s">
        <v>43</v>
      </c>
      <c r="D1811" s="4" t="s">
        <v>21</v>
      </c>
      <c r="E1811" s="4">
        <v>9</v>
      </c>
      <c r="F1811" s="4">
        <v>44</v>
      </c>
      <c r="G1811" s="4">
        <v>53</v>
      </c>
      <c r="H1811" s="4">
        <v>53</v>
      </c>
      <c r="I1811" s="4">
        <v>0</v>
      </c>
      <c r="J1811" s="4">
        <v>0</v>
      </c>
      <c r="K1811" s="4">
        <v>0</v>
      </c>
      <c r="L1811" s="4">
        <v>1.7</v>
      </c>
      <c r="M1811" s="4">
        <v>0.99099999999999999</v>
      </c>
      <c r="N1811" s="4">
        <v>0.98</v>
      </c>
      <c r="O1811" s="4">
        <v>4.0999999999999996</v>
      </c>
      <c r="P1811" s="4">
        <v>0.67500000000000004</v>
      </c>
      <c r="Q1811" s="5">
        <v>1</v>
      </c>
      <c r="R1811" s="4" t="str">
        <f>TRIM(tblOperations[[#This Row],[Region]])</f>
        <v>South West</v>
      </c>
      <c r="S1811" s="4" t="str">
        <f>TRIM(tblOperations[[#This Row],[Team]])</f>
        <v>Facilities Response</v>
      </c>
      <c r="T1811" s="4" t="str">
        <f>_xlfn.XLOOKUP(R1811,tblRegionReference[Region],tblRegionReference[Area],"Not Found")</f>
        <v>South</v>
      </c>
      <c r="U1811" s="4" t="str">
        <f>IF(tblOperations[[#This Row],[Completion_Rate]]&gt;=_xlfn.XLOOKUP("Completion Rate",tblKPITargets[KPI_Name],tblKPITargets[Target_Value]),"Met","Below Target")</f>
        <v>Met</v>
      </c>
      <c r="V1811" t="str">
        <f>IF(tblOperations[[#This Row],[SLA_Compliance]]&gt;=_xlfn.XLOOKUP('04_References'!$A$3,tblKPITargets[KPI_Name],tblKPITargets[Target_Value]),"Met","Below Target")</f>
        <v>Met</v>
      </c>
      <c r="W1811" t="str">
        <f>IF(tblOperations[[#This Row],[Quality_Pass_Rate]]&gt;=_xlfn.XLOOKUP('04_References'!$A$4,tblKPITargets[KPI_Name],tblKPITargets[Target_Value]),"Met","Below Target")</f>
        <v>Met</v>
      </c>
      <c r="X1811" t="str">
        <f>IF(tblOperations[[#This Row],[Average_Completion_Days]]&lt;=_xlfn.XLOOKUP('04_References'!$A$7,tblKPITargets[KPI_Name],tblKPITargets[Target_Value]),"Met","Below Target")</f>
        <v>Met</v>
      </c>
      <c r="Y1811" t="str">
        <f>IF(tblOperations[[#This Row],[Closing_Backlog]]&lt;=_xlfn.XLOOKUP('04_References'!$A$8,tblKPITargets[KPI_Name],tblKPITargets[Target_Value]),"Met","Below Target")</f>
        <v>Met</v>
      </c>
    </row>
    <row r="1812" spans="1:25">
      <c r="A1812" s="6" t="s">
        <v>1842</v>
      </c>
      <c r="B1812" s="7">
        <v>46106</v>
      </c>
      <c r="C1812" s="2" t="s">
        <v>43</v>
      </c>
      <c r="D1812" s="2" t="s">
        <v>23</v>
      </c>
      <c r="E1812" s="2">
        <v>0</v>
      </c>
      <c r="F1812" s="2">
        <v>70</v>
      </c>
      <c r="G1812" s="2">
        <v>70</v>
      </c>
      <c r="H1812" s="2">
        <v>54</v>
      </c>
      <c r="I1812" s="2">
        <v>16</v>
      </c>
      <c r="J1812" s="2">
        <v>0</v>
      </c>
      <c r="K1812" s="2">
        <v>0</v>
      </c>
      <c r="L1812" s="2">
        <v>2.5</v>
      </c>
      <c r="M1812" s="2">
        <v>0.82299999999999995</v>
      </c>
      <c r="N1812" s="2">
        <v>0.95899999999999996</v>
      </c>
      <c r="O1812" s="2">
        <v>4.0999999999999996</v>
      </c>
      <c r="P1812" s="2">
        <v>0.83499999999999996</v>
      </c>
      <c r="Q1812" s="3">
        <v>0.77100000000000002</v>
      </c>
      <c r="R1812" s="4" t="str">
        <f>TRIM(tblOperations[[#This Row],[Region]])</f>
        <v>South West</v>
      </c>
      <c r="S1812" s="4" t="str">
        <f>TRIM(tblOperations[[#This Row],[Team]])</f>
        <v>Estates Support</v>
      </c>
      <c r="T1812" s="4" t="str">
        <f>_xlfn.XLOOKUP(R1812,tblRegionReference[Region],tblRegionReference[Area],"Not Found")</f>
        <v>South</v>
      </c>
      <c r="U1812" s="4" t="str">
        <f>IF(tblOperations[[#This Row],[Completion_Rate]]&gt;=_xlfn.XLOOKUP("Completion Rate",tblKPITargets[KPI_Name],tblKPITargets[Target_Value]),"Met","Below Target")</f>
        <v>Below Target</v>
      </c>
      <c r="V1812" t="str">
        <f>IF(tblOperations[[#This Row],[SLA_Compliance]]&gt;=_xlfn.XLOOKUP('04_References'!$A$3,tblKPITargets[KPI_Name],tblKPITargets[Target_Value]),"Met","Below Target")</f>
        <v>Below Target</v>
      </c>
      <c r="W1812" t="str">
        <f>IF(tblOperations[[#This Row],[Quality_Pass_Rate]]&gt;=_xlfn.XLOOKUP('04_References'!$A$4,tblKPITargets[KPI_Name],tblKPITargets[Target_Value]),"Met","Below Target")</f>
        <v>Met</v>
      </c>
      <c r="X1812" t="str">
        <f>IF(tblOperations[[#This Row],[Average_Completion_Days]]&lt;=_xlfn.XLOOKUP('04_References'!$A$7,tblKPITargets[KPI_Name],tblKPITargets[Target_Value]),"Met","Below Target")</f>
        <v>Met</v>
      </c>
      <c r="Y1812" t="str">
        <f>IF(tblOperations[[#This Row],[Closing_Backlog]]&lt;=_xlfn.XLOOKUP('04_References'!$A$8,tblKPITargets[KPI_Name],tblKPITargets[Target_Value]),"Met","Below Target")</f>
        <v>Below Target</v>
      </c>
    </row>
    <row r="1813" spans="1:25">
      <c r="A1813" s="8" t="s">
        <v>1843</v>
      </c>
      <c r="B1813" s="9">
        <v>46106</v>
      </c>
      <c r="C1813" s="4" t="s">
        <v>43</v>
      </c>
      <c r="D1813" s="4" t="s">
        <v>25</v>
      </c>
      <c r="E1813" s="4">
        <v>0</v>
      </c>
      <c r="F1813" s="4">
        <v>22</v>
      </c>
      <c r="G1813" s="4">
        <v>22</v>
      </c>
      <c r="H1813" s="4">
        <v>22</v>
      </c>
      <c r="I1813" s="4">
        <v>0</v>
      </c>
      <c r="J1813" s="4">
        <v>0</v>
      </c>
      <c r="K1813" s="4">
        <v>0</v>
      </c>
      <c r="L1813" s="4">
        <v>1.3</v>
      </c>
      <c r="M1813" s="4">
        <v>0.99099999999999999</v>
      </c>
      <c r="N1813" s="4">
        <v>1</v>
      </c>
      <c r="O1813" s="4">
        <v>4.5999999999999996</v>
      </c>
      <c r="P1813" s="4">
        <v>0.66800000000000004</v>
      </c>
      <c r="Q1813" s="5">
        <v>1</v>
      </c>
      <c r="R1813" s="4" t="str">
        <f>TRIM(tblOperations[[#This Row],[Region]])</f>
        <v>South West</v>
      </c>
      <c r="S1813" s="4" t="str">
        <f>TRIM(tblOperations[[#This Row],[Team]])</f>
        <v>Workplace Projects</v>
      </c>
      <c r="T1813" s="4" t="str">
        <f>_xlfn.XLOOKUP(R1813,tblRegionReference[Region],tblRegionReference[Area],"Not Found")</f>
        <v>South</v>
      </c>
      <c r="U1813" s="4" t="str">
        <f>IF(tblOperations[[#This Row],[Completion_Rate]]&gt;=_xlfn.XLOOKUP("Completion Rate",tblKPITargets[KPI_Name],tblKPITargets[Target_Value]),"Met","Below Target")</f>
        <v>Met</v>
      </c>
      <c r="V1813" t="str">
        <f>IF(tblOperations[[#This Row],[SLA_Compliance]]&gt;=_xlfn.XLOOKUP('04_References'!$A$3,tblKPITargets[KPI_Name],tblKPITargets[Target_Value]),"Met","Below Target")</f>
        <v>Met</v>
      </c>
      <c r="W1813" t="str">
        <f>IF(tblOperations[[#This Row],[Quality_Pass_Rate]]&gt;=_xlfn.XLOOKUP('04_References'!$A$4,tblKPITargets[KPI_Name],tblKPITargets[Target_Value]),"Met","Below Target")</f>
        <v>Met</v>
      </c>
      <c r="X1813" t="str">
        <f>IF(tblOperations[[#This Row],[Average_Completion_Days]]&lt;=_xlfn.XLOOKUP('04_References'!$A$7,tblKPITargets[KPI_Name],tblKPITargets[Target_Value]),"Met","Below Target")</f>
        <v>Met</v>
      </c>
      <c r="Y1813" t="str">
        <f>IF(tblOperations[[#This Row],[Closing_Backlog]]&lt;=_xlfn.XLOOKUP('04_References'!$A$8,tblKPITargets[KPI_Name],tblKPITargets[Target_Value]),"Met","Below Target")</f>
        <v>Met</v>
      </c>
    </row>
    <row r="1814" spans="1:25">
      <c r="A1814" s="6" t="s">
        <v>1844</v>
      </c>
      <c r="B1814" s="7">
        <v>46106</v>
      </c>
      <c r="C1814" s="2" t="s">
        <v>48</v>
      </c>
      <c r="D1814" s="2" t="s">
        <v>19</v>
      </c>
      <c r="E1814" s="2">
        <v>0</v>
      </c>
      <c r="F1814" s="2">
        <v>32</v>
      </c>
      <c r="G1814" s="2">
        <v>32</v>
      </c>
      <c r="H1814" s="2">
        <v>32</v>
      </c>
      <c r="I1814" s="2">
        <v>0</v>
      </c>
      <c r="J1814" s="2">
        <v>0</v>
      </c>
      <c r="K1814" s="2">
        <v>0</v>
      </c>
      <c r="L1814" s="2">
        <v>1.3</v>
      </c>
      <c r="M1814" s="2">
        <v>0.96299999999999997</v>
      </c>
      <c r="N1814" s="2">
        <v>0.98</v>
      </c>
      <c r="O1814" s="2">
        <v>4.7</v>
      </c>
      <c r="P1814" s="2">
        <v>0.68500000000000005</v>
      </c>
      <c r="Q1814" s="3">
        <v>1</v>
      </c>
      <c r="R1814" s="4" t="str">
        <f>TRIM(tblOperations[[#This Row],[Region]])</f>
        <v>South East</v>
      </c>
      <c r="S1814" s="4" t="str">
        <f>TRIM(tblOperations[[#This Row],[Team]])</f>
        <v>Workplace Services</v>
      </c>
      <c r="T1814" s="4" t="str">
        <f>_xlfn.XLOOKUP(R1814,tblRegionReference[Region],tblRegionReference[Area],"Not Found")</f>
        <v>South</v>
      </c>
      <c r="U1814" s="4" t="str">
        <f>IF(tblOperations[[#This Row],[Completion_Rate]]&gt;=_xlfn.XLOOKUP("Completion Rate",tblKPITargets[KPI_Name],tblKPITargets[Target_Value]),"Met","Below Target")</f>
        <v>Met</v>
      </c>
      <c r="V1814" t="str">
        <f>IF(tblOperations[[#This Row],[SLA_Compliance]]&gt;=_xlfn.XLOOKUP('04_References'!$A$3,tblKPITargets[KPI_Name],tblKPITargets[Target_Value]),"Met","Below Target")</f>
        <v>Met</v>
      </c>
      <c r="W1814" t="str">
        <f>IF(tblOperations[[#This Row],[Quality_Pass_Rate]]&gt;=_xlfn.XLOOKUP('04_References'!$A$4,tblKPITargets[KPI_Name],tblKPITargets[Target_Value]),"Met","Below Target")</f>
        <v>Met</v>
      </c>
      <c r="X1814" t="str">
        <f>IF(tblOperations[[#This Row],[Average_Completion_Days]]&lt;=_xlfn.XLOOKUP('04_References'!$A$7,tblKPITargets[KPI_Name],tblKPITargets[Target_Value]),"Met","Below Target")</f>
        <v>Met</v>
      </c>
      <c r="Y1814" t="str">
        <f>IF(tblOperations[[#This Row],[Closing_Backlog]]&lt;=_xlfn.XLOOKUP('04_References'!$A$8,tblKPITargets[KPI_Name],tblKPITargets[Target_Value]),"Met","Below Target")</f>
        <v>Met</v>
      </c>
    </row>
    <row r="1815" spans="1:25">
      <c r="A1815" s="8" t="s">
        <v>1845</v>
      </c>
      <c r="B1815" s="9">
        <v>46106</v>
      </c>
      <c r="C1815" s="4" t="s">
        <v>48</v>
      </c>
      <c r="D1815" s="4" t="s">
        <v>21</v>
      </c>
      <c r="E1815" s="4">
        <v>1661</v>
      </c>
      <c r="F1815" s="4">
        <v>36</v>
      </c>
      <c r="G1815" s="4">
        <v>1697</v>
      </c>
      <c r="H1815" s="4">
        <v>21</v>
      </c>
      <c r="I1815" s="4">
        <v>1676</v>
      </c>
      <c r="J1815" s="4">
        <v>0</v>
      </c>
      <c r="K1815" s="4">
        <v>0</v>
      </c>
      <c r="L1815" s="4">
        <v>8</v>
      </c>
      <c r="M1815" s="4">
        <v>0.6</v>
      </c>
      <c r="N1815" s="4">
        <v>0.96299999999999997</v>
      </c>
      <c r="O1815" s="4">
        <v>2.5</v>
      </c>
      <c r="P1815" s="4">
        <v>0.69599999999999995</v>
      </c>
      <c r="Q1815" s="5">
        <v>1.2E-2</v>
      </c>
      <c r="R1815" s="4" t="str">
        <f>TRIM(tblOperations[[#This Row],[Region]])</f>
        <v>South East</v>
      </c>
      <c r="S1815" s="4" t="str">
        <f>TRIM(tblOperations[[#This Row],[Team]])</f>
        <v>Facilities Response</v>
      </c>
      <c r="T1815" s="4" t="str">
        <f>_xlfn.XLOOKUP(R1815,tblRegionReference[Region],tblRegionReference[Area],"Not Found")</f>
        <v>South</v>
      </c>
      <c r="U1815" s="4" t="str">
        <f>IF(tblOperations[[#This Row],[Completion_Rate]]&gt;=_xlfn.XLOOKUP("Completion Rate",tblKPITargets[KPI_Name],tblKPITargets[Target_Value]),"Met","Below Target")</f>
        <v>Below Target</v>
      </c>
      <c r="V1815" t="str">
        <f>IF(tblOperations[[#This Row],[SLA_Compliance]]&gt;=_xlfn.XLOOKUP('04_References'!$A$3,tblKPITargets[KPI_Name],tblKPITargets[Target_Value]),"Met","Below Target")</f>
        <v>Below Target</v>
      </c>
      <c r="W1815" t="str">
        <f>IF(tblOperations[[#This Row],[Quality_Pass_Rate]]&gt;=_xlfn.XLOOKUP('04_References'!$A$4,tblKPITargets[KPI_Name],tblKPITargets[Target_Value]),"Met","Below Target")</f>
        <v>Met</v>
      </c>
      <c r="X1815" t="str">
        <f>IF(tblOperations[[#This Row],[Average_Completion_Days]]&lt;=_xlfn.XLOOKUP('04_References'!$A$7,tblKPITargets[KPI_Name],tblKPITargets[Target_Value]),"Met","Below Target")</f>
        <v>Below Target</v>
      </c>
      <c r="Y1815" t="str">
        <f>IF(tblOperations[[#This Row],[Closing_Backlog]]&lt;=_xlfn.XLOOKUP('04_References'!$A$8,tblKPITargets[KPI_Name],tblKPITargets[Target_Value]),"Met","Below Target")</f>
        <v>Below Target</v>
      </c>
    </row>
    <row r="1816" spans="1:25">
      <c r="A1816" s="6" t="s">
        <v>1846</v>
      </c>
      <c r="B1816" s="7">
        <v>46106</v>
      </c>
      <c r="C1816" s="2" t="s">
        <v>48</v>
      </c>
      <c r="D1816" s="2" t="s">
        <v>23</v>
      </c>
      <c r="E1816" s="2">
        <v>0</v>
      </c>
      <c r="F1816" s="2">
        <v>30</v>
      </c>
      <c r="G1816" s="2">
        <v>30</v>
      </c>
      <c r="H1816" s="2">
        <v>30</v>
      </c>
      <c r="I1816" s="2">
        <v>0</v>
      </c>
      <c r="J1816" s="2">
        <v>0</v>
      </c>
      <c r="K1816" s="2">
        <v>0</v>
      </c>
      <c r="L1816" s="2">
        <v>1.6</v>
      </c>
      <c r="M1816" s="2">
        <v>0.92300000000000004</v>
      </c>
      <c r="N1816" s="2">
        <v>0.96</v>
      </c>
      <c r="O1816" s="2">
        <v>4.4000000000000004</v>
      </c>
      <c r="P1816" s="2">
        <v>0.749</v>
      </c>
      <c r="Q1816" s="3">
        <v>1</v>
      </c>
      <c r="R1816" s="4" t="str">
        <f>TRIM(tblOperations[[#This Row],[Region]])</f>
        <v>South East</v>
      </c>
      <c r="S1816" s="4" t="str">
        <f>TRIM(tblOperations[[#This Row],[Team]])</f>
        <v>Estates Support</v>
      </c>
      <c r="T1816" s="4" t="str">
        <f>_xlfn.XLOOKUP(R1816,tblRegionReference[Region],tblRegionReference[Area],"Not Found")</f>
        <v>South</v>
      </c>
      <c r="U1816" s="4" t="str">
        <f>IF(tblOperations[[#This Row],[Completion_Rate]]&gt;=_xlfn.XLOOKUP("Completion Rate",tblKPITargets[KPI_Name],tblKPITargets[Target_Value]),"Met","Below Target")</f>
        <v>Met</v>
      </c>
      <c r="V1816" t="str">
        <f>IF(tblOperations[[#This Row],[SLA_Compliance]]&gt;=_xlfn.XLOOKUP('04_References'!$A$3,tblKPITargets[KPI_Name],tblKPITargets[Target_Value]),"Met","Below Target")</f>
        <v>Met</v>
      </c>
      <c r="W1816" t="str">
        <f>IF(tblOperations[[#This Row],[Quality_Pass_Rate]]&gt;=_xlfn.XLOOKUP('04_References'!$A$4,tblKPITargets[KPI_Name],tblKPITargets[Target_Value]),"Met","Below Target")</f>
        <v>Met</v>
      </c>
      <c r="X1816" t="str">
        <f>IF(tblOperations[[#This Row],[Average_Completion_Days]]&lt;=_xlfn.XLOOKUP('04_References'!$A$7,tblKPITargets[KPI_Name],tblKPITargets[Target_Value]),"Met","Below Target")</f>
        <v>Met</v>
      </c>
      <c r="Y1816" t="str">
        <f>IF(tblOperations[[#This Row],[Closing_Backlog]]&lt;=_xlfn.XLOOKUP('04_References'!$A$8,tblKPITargets[KPI_Name],tblKPITargets[Target_Value]),"Met","Below Target")</f>
        <v>Met</v>
      </c>
    </row>
    <row r="1817" spans="1:25">
      <c r="A1817" s="8" t="s">
        <v>1847</v>
      </c>
      <c r="B1817" s="9">
        <v>46106</v>
      </c>
      <c r="C1817" s="4" t="s">
        <v>48</v>
      </c>
      <c r="D1817" s="4" t="s">
        <v>25</v>
      </c>
      <c r="E1817" s="4">
        <v>539</v>
      </c>
      <c r="F1817" s="4">
        <v>39</v>
      </c>
      <c r="G1817" s="4">
        <v>578</v>
      </c>
      <c r="H1817" s="4">
        <v>27</v>
      </c>
      <c r="I1817" s="4">
        <v>551</v>
      </c>
      <c r="J1817" s="4">
        <v>0</v>
      </c>
      <c r="K1817" s="4">
        <v>0</v>
      </c>
      <c r="L1817" s="4">
        <v>8</v>
      </c>
      <c r="M1817" s="4">
        <v>0.6</v>
      </c>
      <c r="N1817" s="4">
        <v>0.96199999999999997</v>
      </c>
      <c r="O1817" s="4">
        <v>2.5</v>
      </c>
      <c r="P1817" s="4">
        <v>0.67</v>
      </c>
      <c r="Q1817" s="5">
        <v>4.7E-2</v>
      </c>
      <c r="R1817" s="4" t="str">
        <f>TRIM(tblOperations[[#This Row],[Region]])</f>
        <v>South East</v>
      </c>
      <c r="S1817" s="4" t="str">
        <f>TRIM(tblOperations[[#This Row],[Team]])</f>
        <v>Workplace Projects</v>
      </c>
      <c r="T1817" s="4" t="str">
        <f>_xlfn.XLOOKUP(R1817,tblRegionReference[Region],tblRegionReference[Area],"Not Found")</f>
        <v>South</v>
      </c>
      <c r="U1817" s="4" t="str">
        <f>IF(tblOperations[[#This Row],[Completion_Rate]]&gt;=_xlfn.XLOOKUP("Completion Rate",tblKPITargets[KPI_Name],tblKPITargets[Target_Value]),"Met","Below Target")</f>
        <v>Below Target</v>
      </c>
      <c r="V1817" t="str">
        <f>IF(tblOperations[[#This Row],[SLA_Compliance]]&gt;=_xlfn.XLOOKUP('04_References'!$A$3,tblKPITargets[KPI_Name],tblKPITargets[Target_Value]),"Met","Below Target")</f>
        <v>Below Target</v>
      </c>
      <c r="W1817" t="str">
        <f>IF(tblOperations[[#This Row],[Quality_Pass_Rate]]&gt;=_xlfn.XLOOKUP('04_References'!$A$4,tblKPITargets[KPI_Name],tblKPITargets[Target_Value]),"Met","Below Target")</f>
        <v>Met</v>
      </c>
      <c r="X1817" t="str">
        <f>IF(tblOperations[[#This Row],[Average_Completion_Days]]&lt;=_xlfn.XLOOKUP('04_References'!$A$7,tblKPITargets[KPI_Name],tblKPITargets[Target_Value]),"Met","Below Target")</f>
        <v>Below Target</v>
      </c>
      <c r="Y1817" t="str">
        <f>IF(tblOperations[[#This Row],[Closing_Backlog]]&lt;=_xlfn.XLOOKUP('04_References'!$A$8,tblKPITargets[KPI_Name],tblKPITargets[Target_Value]),"Met","Below Target")</f>
        <v>Below Target</v>
      </c>
    </row>
    <row r="1818" spans="1:25">
      <c r="A1818" s="6" t="s">
        <v>1848</v>
      </c>
      <c r="B1818" s="7">
        <v>46106</v>
      </c>
      <c r="C1818" s="2" t="s">
        <v>53</v>
      </c>
      <c r="D1818" s="2" t="s">
        <v>19</v>
      </c>
      <c r="E1818" s="2">
        <v>896</v>
      </c>
      <c r="F1818" s="2">
        <v>66</v>
      </c>
      <c r="G1818" s="2">
        <v>962</v>
      </c>
      <c r="H1818" s="2">
        <v>26</v>
      </c>
      <c r="I1818" s="2">
        <v>936</v>
      </c>
      <c r="J1818" s="2">
        <v>0</v>
      </c>
      <c r="K1818" s="2">
        <v>0</v>
      </c>
      <c r="L1818" s="2">
        <v>8</v>
      </c>
      <c r="M1818" s="2">
        <v>0.6</v>
      </c>
      <c r="N1818" s="2">
        <v>0.97799999999999998</v>
      </c>
      <c r="O1818" s="2">
        <v>2.5</v>
      </c>
      <c r="P1818" s="2">
        <v>0.754</v>
      </c>
      <c r="Q1818" s="3">
        <v>2.7E-2</v>
      </c>
      <c r="R1818" s="4" t="str">
        <f>TRIM(tblOperations[[#This Row],[Region]])</f>
        <v>Wales</v>
      </c>
      <c r="S1818" s="4" t="str">
        <f>TRIM(tblOperations[[#This Row],[Team]])</f>
        <v>Workplace Services</v>
      </c>
      <c r="T1818" s="4" t="str">
        <f>_xlfn.XLOOKUP(R1818,tblRegionReference[Region],tblRegionReference[Area],"Not Found")</f>
        <v>Wales</v>
      </c>
      <c r="U1818" s="4" t="str">
        <f>IF(tblOperations[[#This Row],[Completion_Rate]]&gt;=_xlfn.XLOOKUP("Completion Rate",tblKPITargets[KPI_Name],tblKPITargets[Target_Value]),"Met","Below Target")</f>
        <v>Below Target</v>
      </c>
      <c r="V1818" t="str">
        <f>IF(tblOperations[[#This Row],[SLA_Compliance]]&gt;=_xlfn.XLOOKUP('04_References'!$A$3,tblKPITargets[KPI_Name],tblKPITargets[Target_Value]),"Met","Below Target")</f>
        <v>Below Target</v>
      </c>
      <c r="W1818" t="str">
        <f>IF(tblOperations[[#This Row],[Quality_Pass_Rate]]&gt;=_xlfn.XLOOKUP('04_References'!$A$4,tblKPITargets[KPI_Name],tblKPITargets[Target_Value]),"Met","Below Target")</f>
        <v>Met</v>
      </c>
      <c r="X1818" t="str">
        <f>IF(tblOperations[[#This Row],[Average_Completion_Days]]&lt;=_xlfn.XLOOKUP('04_References'!$A$7,tblKPITargets[KPI_Name],tblKPITargets[Target_Value]),"Met","Below Target")</f>
        <v>Below Target</v>
      </c>
      <c r="Y1818" t="str">
        <f>IF(tblOperations[[#This Row],[Closing_Backlog]]&lt;=_xlfn.XLOOKUP('04_References'!$A$8,tblKPITargets[KPI_Name],tblKPITargets[Target_Value]),"Met","Below Target")</f>
        <v>Below Target</v>
      </c>
    </row>
    <row r="1819" spans="1:25">
      <c r="A1819" s="8" t="s">
        <v>1849</v>
      </c>
      <c r="B1819" s="9">
        <v>46106</v>
      </c>
      <c r="C1819" s="4" t="s">
        <v>53</v>
      </c>
      <c r="D1819" s="4" t="s">
        <v>21</v>
      </c>
      <c r="E1819" s="4">
        <v>1001</v>
      </c>
      <c r="F1819" s="4">
        <v>47</v>
      </c>
      <c r="G1819" s="4">
        <v>1048</v>
      </c>
      <c r="H1819" s="4">
        <v>30</v>
      </c>
      <c r="I1819" s="4">
        <v>1018</v>
      </c>
      <c r="J1819" s="4">
        <v>0</v>
      </c>
      <c r="K1819" s="4">
        <v>0</v>
      </c>
      <c r="L1819" s="4">
        <v>8</v>
      </c>
      <c r="M1819" s="4">
        <v>0.6</v>
      </c>
      <c r="N1819" s="4">
        <v>1</v>
      </c>
      <c r="O1819" s="4">
        <v>2.5</v>
      </c>
      <c r="P1819" s="4">
        <v>0.71599999999999997</v>
      </c>
      <c r="Q1819" s="5">
        <v>2.9000000000000001E-2</v>
      </c>
      <c r="R1819" s="4" t="str">
        <f>TRIM(tblOperations[[#This Row],[Region]])</f>
        <v>Wales</v>
      </c>
      <c r="S1819" s="4" t="str">
        <f>TRIM(tblOperations[[#This Row],[Team]])</f>
        <v>Facilities Response</v>
      </c>
      <c r="T1819" s="4" t="str">
        <f>_xlfn.XLOOKUP(R1819,tblRegionReference[Region],tblRegionReference[Area],"Not Found")</f>
        <v>Wales</v>
      </c>
      <c r="U1819" s="4" t="str">
        <f>IF(tblOperations[[#This Row],[Completion_Rate]]&gt;=_xlfn.XLOOKUP("Completion Rate",tblKPITargets[KPI_Name],tblKPITargets[Target_Value]),"Met","Below Target")</f>
        <v>Below Target</v>
      </c>
      <c r="V1819" t="str">
        <f>IF(tblOperations[[#This Row],[SLA_Compliance]]&gt;=_xlfn.XLOOKUP('04_References'!$A$3,tblKPITargets[KPI_Name],tblKPITargets[Target_Value]),"Met","Below Target")</f>
        <v>Below Target</v>
      </c>
      <c r="W1819" t="str">
        <f>IF(tblOperations[[#This Row],[Quality_Pass_Rate]]&gt;=_xlfn.XLOOKUP('04_References'!$A$4,tblKPITargets[KPI_Name],tblKPITargets[Target_Value]),"Met","Below Target")</f>
        <v>Met</v>
      </c>
      <c r="X1819" t="str">
        <f>IF(tblOperations[[#This Row],[Average_Completion_Days]]&lt;=_xlfn.XLOOKUP('04_References'!$A$7,tblKPITargets[KPI_Name],tblKPITargets[Target_Value]),"Met","Below Target")</f>
        <v>Below Target</v>
      </c>
      <c r="Y1819" t="str">
        <f>IF(tblOperations[[#This Row],[Closing_Backlog]]&lt;=_xlfn.XLOOKUP('04_References'!$A$8,tblKPITargets[KPI_Name],tblKPITargets[Target_Value]),"Met","Below Target")</f>
        <v>Below Target</v>
      </c>
    </row>
    <row r="1820" spans="1:25">
      <c r="A1820" s="6" t="s">
        <v>1850</v>
      </c>
      <c r="B1820" s="7">
        <v>46106</v>
      </c>
      <c r="C1820" s="2" t="s">
        <v>53</v>
      </c>
      <c r="D1820" s="2" t="s">
        <v>23</v>
      </c>
      <c r="E1820" s="2">
        <v>719</v>
      </c>
      <c r="F1820" s="2">
        <v>45</v>
      </c>
      <c r="G1820" s="2">
        <v>764</v>
      </c>
      <c r="H1820" s="2">
        <v>31</v>
      </c>
      <c r="I1820" s="2">
        <v>733</v>
      </c>
      <c r="J1820" s="2">
        <v>0</v>
      </c>
      <c r="K1820" s="2">
        <v>0</v>
      </c>
      <c r="L1820" s="2">
        <v>8</v>
      </c>
      <c r="M1820" s="2">
        <v>0.6</v>
      </c>
      <c r="N1820" s="2">
        <v>0.98499999999999999</v>
      </c>
      <c r="O1820" s="2">
        <v>2.5</v>
      </c>
      <c r="P1820" s="2">
        <v>0.79</v>
      </c>
      <c r="Q1820" s="3">
        <v>4.1000000000000002E-2</v>
      </c>
      <c r="R1820" s="4" t="str">
        <f>TRIM(tblOperations[[#This Row],[Region]])</f>
        <v>Wales</v>
      </c>
      <c r="S1820" s="4" t="str">
        <f>TRIM(tblOperations[[#This Row],[Team]])</f>
        <v>Estates Support</v>
      </c>
      <c r="T1820" s="4" t="str">
        <f>_xlfn.XLOOKUP(R1820,tblRegionReference[Region],tblRegionReference[Area],"Not Found")</f>
        <v>Wales</v>
      </c>
      <c r="U1820" s="4" t="str">
        <f>IF(tblOperations[[#This Row],[Completion_Rate]]&gt;=_xlfn.XLOOKUP("Completion Rate",tblKPITargets[KPI_Name],tblKPITargets[Target_Value]),"Met","Below Target")</f>
        <v>Below Target</v>
      </c>
      <c r="V1820" t="str">
        <f>IF(tblOperations[[#This Row],[SLA_Compliance]]&gt;=_xlfn.XLOOKUP('04_References'!$A$3,tblKPITargets[KPI_Name],tblKPITargets[Target_Value]),"Met","Below Target")</f>
        <v>Below Target</v>
      </c>
      <c r="W1820" t="str">
        <f>IF(tblOperations[[#This Row],[Quality_Pass_Rate]]&gt;=_xlfn.XLOOKUP('04_References'!$A$4,tblKPITargets[KPI_Name],tblKPITargets[Target_Value]),"Met","Below Target")</f>
        <v>Met</v>
      </c>
      <c r="X1820" t="str">
        <f>IF(tblOperations[[#This Row],[Average_Completion_Days]]&lt;=_xlfn.XLOOKUP('04_References'!$A$7,tblKPITargets[KPI_Name],tblKPITargets[Target_Value]),"Met","Below Target")</f>
        <v>Below Target</v>
      </c>
      <c r="Y1820" t="str">
        <f>IF(tblOperations[[#This Row],[Closing_Backlog]]&lt;=_xlfn.XLOOKUP('04_References'!$A$8,tblKPITargets[KPI_Name],tblKPITargets[Target_Value]),"Met","Below Target")</f>
        <v>Below Target</v>
      </c>
    </row>
    <row r="1821" spans="1:25">
      <c r="A1821" s="8" t="s">
        <v>1851</v>
      </c>
      <c r="B1821" s="9">
        <v>46106</v>
      </c>
      <c r="C1821" s="4" t="s">
        <v>53</v>
      </c>
      <c r="D1821" s="4" t="s">
        <v>25</v>
      </c>
      <c r="E1821" s="4">
        <v>0</v>
      </c>
      <c r="F1821" s="4">
        <v>32</v>
      </c>
      <c r="G1821" s="4">
        <v>32</v>
      </c>
      <c r="H1821" s="4">
        <v>32</v>
      </c>
      <c r="I1821" s="4">
        <v>0</v>
      </c>
      <c r="J1821" s="4">
        <v>0</v>
      </c>
      <c r="K1821" s="4">
        <v>0</v>
      </c>
      <c r="L1821" s="4">
        <v>1.2</v>
      </c>
      <c r="M1821" s="4">
        <v>0.98199999999999998</v>
      </c>
      <c r="N1821" s="4">
        <v>0.99099999999999999</v>
      </c>
      <c r="O1821" s="4">
        <v>4.5999999999999996</v>
      </c>
      <c r="P1821" s="4">
        <v>0.72699999999999998</v>
      </c>
      <c r="Q1821" s="5">
        <v>1</v>
      </c>
      <c r="R1821" s="4" t="str">
        <f>TRIM(tblOperations[[#This Row],[Region]])</f>
        <v>Wales</v>
      </c>
      <c r="S1821" s="4" t="str">
        <f>TRIM(tblOperations[[#This Row],[Team]])</f>
        <v>Workplace Projects</v>
      </c>
      <c r="T1821" s="4" t="str">
        <f>_xlfn.XLOOKUP(R1821,tblRegionReference[Region],tblRegionReference[Area],"Not Found")</f>
        <v>Wales</v>
      </c>
      <c r="U1821" s="4" t="str">
        <f>IF(tblOperations[[#This Row],[Completion_Rate]]&gt;=_xlfn.XLOOKUP("Completion Rate",tblKPITargets[KPI_Name],tblKPITargets[Target_Value]),"Met","Below Target")</f>
        <v>Met</v>
      </c>
      <c r="V1821" t="str">
        <f>IF(tblOperations[[#This Row],[SLA_Compliance]]&gt;=_xlfn.XLOOKUP('04_References'!$A$3,tblKPITargets[KPI_Name],tblKPITargets[Target_Value]),"Met","Below Target")</f>
        <v>Met</v>
      </c>
      <c r="W1821" t="str">
        <f>IF(tblOperations[[#This Row],[Quality_Pass_Rate]]&gt;=_xlfn.XLOOKUP('04_References'!$A$4,tblKPITargets[KPI_Name],tblKPITargets[Target_Value]),"Met","Below Target")</f>
        <v>Met</v>
      </c>
      <c r="X1821" t="str">
        <f>IF(tblOperations[[#This Row],[Average_Completion_Days]]&lt;=_xlfn.XLOOKUP('04_References'!$A$7,tblKPITargets[KPI_Name],tblKPITargets[Target_Value]),"Met","Below Target")</f>
        <v>Met</v>
      </c>
      <c r="Y1821" t="str">
        <f>IF(tblOperations[[#This Row],[Closing_Backlog]]&lt;=_xlfn.XLOOKUP('04_References'!$A$8,tblKPITargets[KPI_Name],tblKPITargets[Target_Value]),"Met","Below Target")</f>
        <v>Met</v>
      </c>
    </row>
    <row r="1822" spans="1:25">
      <c r="A1822" s="6" t="s">
        <v>1852</v>
      </c>
      <c r="B1822" s="7">
        <v>46107</v>
      </c>
      <c r="C1822" s="2" t="s">
        <v>18</v>
      </c>
      <c r="D1822" s="2" t="s">
        <v>19</v>
      </c>
      <c r="E1822" s="2">
        <v>267</v>
      </c>
      <c r="F1822" s="2">
        <v>42</v>
      </c>
      <c r="G1822" s="2">
        <v>309</v>
      </c>
      <c r="H1822" s="2">
        <v>44</v>
      </c>
      <c r="I1822" s="2">
        <v>265</v>
      </c>
      <c r="J1822" s="2">
        <v>0</v>
      </c>
      <c r="K1822" s="2">
        <v>0</v>
      </c>
      <c r="L1822" s="2">
        <v>8</v>
      </c>
      <c r="M1822" s="2">
        <v>0.6</v>
      </c>
      <c r="N1822" s="2">
        <v>0.95899999999999996</v>
      </c>
      <c r="O1822" s="2">
        <v>2.5</v>
      </c>
      <c r="P1822" s="2">
        <v>0.67400000000000004</v>
      </c>
      <c r="Q1822" s="3">
        <v>0.14199999999999999</v>
      </c>
      <c r="R1822" s="4" t="str">
        <f>TRIM(tblOperations[[#This Row],[Region]])</f>
        <v>Scotland</v>
      </c>
      <c r="S1822" s="4" t="str">
        <f>TRIM(tblOperations[[#This Row],[Team]])</f>
        <v>Workplace Services</v>
      </c>
      <c r="T1822" s="4" t="str">
        <f>_xlfn.XLOOKUP(R1822,tblRegionReference[Region],tblRegionReference[Area],"Not Found")</f>
        <v>North</v>
      </c>
      <c r="U1822" s="4" t="str">
        <f>IF(tblOperations[[#This Row],[Completion_Rate]]&gt;=_xlfn.XLOOKUP("Completion Rate",tblKPITargets[KPI_Name],tblKPITargets[Target_Value]),"Met","Below Target")</f>
        <v>Below Target</v>
      </c>
      <c r="V1822" t="str">
        <f>IF(tblOperations[[#This Row],[SLA_Compliance]]&gt;=_xlfn.XLOOKUP('04_References'!$A$3,tblKPITargets[KPI_Name],tblKPITargets[Target_Value]),"Met","Below Target")</f>
        <v>Below Target</v>
      </c>
      <c r="W1822" t="str">
        <f>IF(tblOperations[[#This Row],[Quality_Pass_Rate]]&gt;=_xlfn.XLOOKUP('04_References'!$A$4,tblKPITargets[KPI_Name],tblKPITargets[Target_Value]),"Met","Below Target")</f>
        <v>Met</v>
      </c>
      <c r="X1822" t="str">
        <f>IF(tblOperations[[#This Row],[Average_Completion_Days]]&lt;=_xlfn.XLOOKUP('04_References'!$A$7,tblKPITargets[KPI_Name],tblKPITargets[Target_Value]),"Met","Below Target")</f>
        <v>Below Target</v>
      </c>
      <c r="Y1822" t="str">
        <f>IF(tblOperations[[#This Row],[Closing_Backlog]]&lt;=_xlfn.XLOOKUP('04_References'!$A$8,tblKPITargets[KPI_Name],tblKPITargets[Target_Value]),"Met","Below Target")</f>
        <v>Below Target</v>
      </c>
    </row>
    <row r="1823" spans="1:25">
      <c r="A1823" s="8" t="s">
        <v>1853</v>
      </c>
      <c r="B1823" s="9">
        <v>46107</v>
      </c>
      <c r="C1823" s="4" t="s">
        <v>18</v>
      </c>
      <c r="D1823" s="4" t="s">
        <v>21</v>
      </c>
      <c r="E1823" s="4">
        <v>9</v>
      </c>
      <c r="F1823" s="4">
        <v>28</v>
      </c>
      <c r="G1823" s="4">
        <v>37</v>
      </c>
      <c r="H1823" s="4">
        <v>37</v>
      </c>
      <c r="I1823" s="4">
        <v>0</v>
      </c>
      <c r="J1823" s="4">
        <v>0</v>
      </c>
      <c r="K1823" s="4">
        <v>0</v>
      </c>
      <c r="L1823" s="4">
        <v>1.9</v>
      </c>
      <c r="M1823" s="4">
        <v>0.96299999999999997</v>
      </c>
      <c r="N1823" s="4">
        <v>1</v>
      </c>
      <c r="O1823" s="4">
        <v>4.5999999999999996</v>
      </c>
      <c r="P1823" s="4">
        <v>0.68100000000000005</v>
      </c>
      <c r="Q1823" s="5">
        <v>1</v>
      </c>
      <c r="R1823" s="4" t="str">
        <f>TRIM(tblOperations[[#This Row],[Region]])</f>
        <v>Scotland</v>
      </c>
      <c r="S1823" s="4" t="str">
        <f>TRIM(tblOperations[[#This Row],[Team]])</f>
        <v>Facilities Response</v>
      </c>
      <c r="T1823" s="4" t="str">
        <f>_xlfn.XLOOKUP(R1823,tblRegionReference[Region],tblRegionReference[Area],"Not Found")</f>
        <v>North</v>
      </c>
      <c r="U1823" s="4" t="str">
        <f>IF(tblOperations[[#This Row],[Completion_Rate]]&gt;=_xlfn.XLOOKUP("Completion Rate",tblKPITargets[KPI_Name],tblKPITargets[Target_Value]),"Met","Below Target")</f>
        <v>Met</v>
      </c>
      <c r="V1823" t="str">
        <f>IF(tblOperations[[#This Row],[SLA_Compliance]]&gt;=_xlfn.XLOOKUP('04_References'!$A$3,tblKPITargets[KPI_Name],tblKPITargets[Target_Value]),"Met","Below Target")</f>
        <v>Met</v>
      </c>
      <c r="W1823" t="str">
        <f>IF(tblOperations[[#This Row],[Quality_Pass_Rate]]&gt;=_xlfn.XLOOKUP('04_References'!$A$4,tblKPITargets[KPI_Name],tblKPITargets[Target_Value]),"Met","Below Target")</f>
        <v>Met</v>
      </c>
      <c r="X1823" t="str">
        <f>IF(tblOperations[[#This Row],[Average_Completion_Days]]&lt;=_xlfn.XLOOKUP('04_References'!$A$7,tblKPITargets[KPI_Name],tblKPITargets[Target_Value]),"Met","Below Target")</f>
        <v>Met</v>
      </c>
      <c r="Y1823" t="str">
        <f>IF(tblOperations[[#This Row],[Closing_Backlog]]&lt;=_xlfn.XLOOKUP('04_References'!$A$8,tblKPITargets[KPI_Name],tblKPITargets[Target_Value]),"Met","Below Target")</f>
        <v>Met</v>
      </c>
    </row>
    <row r="1824" spans="1:25">
      <c r="A1824" s="6" t="s">
        <v>1854</v>
      </c>
      <c r="B1824" s="7">
        <v>46107</v>
      </c>
      <c r="C1824" s="2" t="s">
        <v>18</v>
      </c>
      <c r="D1824" s="2" t="s">
        <v>23</v>
      </c>
      <c r="E1824" s="2">
        <v>504</v>
      </c>
      <c r="F1824" s="2">
        <v>44</v>
      </c>
      <c r="G1824" s="2">
        <v>548</v>
      </c>
      <c r="H1824" s="2">
        <v>40</v>
      </c>
      <c r="I1824" s="2">
        <v>508</v>
      </c>
      <c r="J1824" s="2">
        <v>0</v>
      </c>
      <c r="K1824" s="2">
        <v>0</v>
      </c>
      <c r="L1824" s="2">
        <v>8</v>
      </c>
      <c r="M1824" s="2">
        <v>0.6</v>
      </c>
      <c r="N1824" s="2">
        <v>1</v>
      </c>
      <c r="O1824" s="2">
        <v>2.5</v>
      </c>
      <c r="P1824" s="2">
        <v>0.73799999999999999</v>
      </c>
      <c r="Q1824" s="3">
        <v>7.2999999999999995E-2</v>
      </c>
      <c r="R1824" s="4" t="str">
        <f>TRIM(tblOperations[[#This Row],[Region]])</f>
        <v>Scotland</v>
      </c>
      <c r="S1824" s="4" t="str">
        <f>TRIM(tblOperations[[#This Row],[Team]])</f>
        <v>Estates Support</v>
      </c>
      <c r="T1824" s="4" t="str">
        <f>_xlfn.XLOOKUP(R1824,tblRegionReference[Region],tblRegionReference[Area],"Not Found")</f>
        <v>North</v>
      </c>
      <c r="U1824" s="4" t="str">
        <f>IF(tblOperations[[#This Row],[Completion_Rate]]&gt;=_xlfn.XLOOKUP("Completion Rate",tblKPITargets[KPI_Name],tblKPITargets[Target_Value]),"Met","Below Target")</f>
        <v>Below Target</v>
      </c>
      <c r="V1824" t="str">
        <f>IF(tblOperations[[#This Row],[SLA_Compliance]]&gt;=_xlfn.XLOOKUP('04_References'!$A$3,tblKPITargets[KPI_Name],tblKPITargets[Target_Value]),"Met","Below Target")</f>
        <v>Below Target</v>
      </c>
      <c r="W1824" t="str">
        <f>IF(tblOperations[[#This Row],[Quality_Pass_Rate]]&gt;=_xlfn.XLOOKUP('04_References'!$A$4,tblKPITargets[KPI_Name],tblKPITargets[Target_Value]),"Met","Below Target")</f>
        <v>Met</v>
      </c>
      <c r="X1824" t="str">
        <f>IF(tblOperations[[#This Row],[Average_Completion_Days]]&lt;=_xlfn.XLOOKUP('04_References'!$A$7,tblKPITargets[KPI_Name],tblKPITargets[Target_Value]),"Met","Below Target")</f>
        <v>Below Target</v>
      </c>
      <c r="Y1824" t="str">
        <f>IF(tblOperations[[#This Row],[Closing_Backlog]]&lt;=_xlfn.XLOOKUP('04_References'!$A$8,tblKPITargets[KPI_Name],tblKPITargets[Target_Value]),"Met","Below Target")</f>
        <v>Below Target</v>
      </c>
    </row>
    <row r="1825" spans="1:25">
      <c r="A1825" s="8" t="s">
        <v>1855</v>
      </c>
      <c r="B1825" s="9">
        <v>46107</v>
      </c>
      <c r="C1825" s="4" t="s">
        <v>18</v>
      </c>
      <c r="D1825" s="4" t="s">
        <v>25</v>
      </c>
      <c r="E1825" s="4">
        <v>0</v>
      </c>
      <c r="F1825" s="4">
        <v>20</v>
      </c>
      <c r="G1825" s="4">
        <v>20</v>
      </c>
      <c r="H1825" s="4">
        <v>20</v>
      </c>
      <c r="I1825" s="4">
        <v>0</v>
      </c>
      <c r="J1825" s="4">
        <v>0</v>
      </c>
      <c r="K1825" s="4">
        <v>0</v>
      </c>
      <c r="L1825" s="4">
        <v>2.2999999999999998</v>
      </c>
      <c r="M1825" s="4">
        <v>1</v>
      </c>
      <c r="N1825" s="4">
        <v>1</v>
      </c>
      <c r="O1825" s="4">
        <v>4.5</v>
      </c>
      <c r="P1825" s="4">
        <v>0.65900000000000003</v>
      </c>
      <c r="Q1825" s="5">
        <v>1</v>
      </c>
      <c r="R1825" s="4" t="str">
        <f>TRIM(tblOperations[[#This Row],[Region]])</f>
        <v>Scotland</v>
      </c>
      <c r="S1825" s="4" t="str">
        <f>TRIM(tblOperations[[#This Row],[Team]])</f>
        <v>Workplace Projects</v>
      </c>
      <c r="T1825" s="4" t="str">
        <f>_xlfn.XLOOKUP(R1825,tblRegionReference[Region],tblRegionReference[Area],"Not Found")</f>
        <v>North</v>
      </c>
      <c r="U1825" s="4" t="str">
        <f>IF(tblOperations[[#This Row],[Completion_Rate]]&gt;=_xlfn.XLOOKUP("Completion Rate",tblKPITargets[KPI_Name],tblKPITargets[Target_Value]),"Met","Below Target")</f>
        <v>Met</v>
      </c>
      <c r="V1825" t="str">
        <f>IF(tblOperations[[#This Row],[SLA_Compliance]]&gt;=_xlfn.XLOOKUP('04_References'!$A$3,tblKPITargets[KPI_Name],tblKPITargets[Target_Value]),"Met","Below Target")</f>
        <v>Met</v>
      </c>
      <c r="W1825" t="str">
        <f>IF(tblOperations[[#This Row],[Quality_Pass_Rate]]&gt;=_xlfn.XLOOKUP('04_References'!$A$4,tblKPITargets[KPI_Name],tblKPITargets[Target_Value]),"Met","Below Target")</f>
        <v>Met</v>
      </c>
      <c r="X1825" t="str">
        <f>IF(tblOperations[[#This Row],[Average_Completion_Days]]&lt;=_xlfn.XLOOKUP('04_References'!$A$7,tblKPITargets[KPI_Name],tblKPITargets[Target_Value]),"Met","Below Target")</f>
        <v>Met</v>
      </c>
      <c r="Y1825" t="str">
        <f>IF(tblOperations[[#This Row],[Closing_Backlog]]&lt;=_xlfn.XLOOKUP('04_References'!$A$8,tblKPITargets[KPI_Name],tblKPITargets[Target_Value]),"Met","Below Target")</f>
        <v>Met</v>
      </c>
    </row>
    <row r="1826" spans="1:25">
      <c r="A1826" s="6" t="s">
        <v>1856</v>
      </c>
      <c r="B1826" s="7">
        <v>46107</v>
      </c>
      <c r="C1826" s="2" t="s">
        <v>27</v>
      </c>
      <c r="D1826" s="2" t="s">
        <v>19</v>
      </c>
      <c r="E1826" s="2">
        <v>0</v>
      </c>
      <c r="F1826" s="2">
        <v>36</v>
      </c>
      <c r="G1826" s="2">
        <v>36</v>
      </c>
      <c r="H1826" s="2">
        <v>36</v>
      </c>
      <c r="I1826" s="2">
        <v>0</v>
      </c>
      <c r="J1826" s="2">
        <v>0</v>
      </c>
      <c r="K1826" s="2">
        <v>0</v>
      </c>
      <c r="L1826" s="2">
        <v>1.8</v>
      </c>
      <c r="M1826" s="2">
        <v>0.99099999999999999</v>
      </c>
      <c r="N1826" s="2">
        <v>0.95</v>
      </c>
      <c r="O1826" s="2">
        <v>4.5999999999999996</v>
      </c>
      <c r="P1826" s="2">
        <v>0.79600000000000004</v>
      </c>
      <c r="Q1826" s="3">
        <v>1</v>
      </c>
      <c r="R1826" s="4" t="str">
        <f>TRIM(tblOperations[[#This Row],[Region]])</f>
        <v>North East</v>
      </c>
      <c r="S1826" s="4" t="str">
        <f>TRIM(tblOperations[[#This Row],[Team]])</f>
        <v>Workplace Services</v>
      </c>
      <c r="T1826" s="4" t="str">
        <f>_xlfn.XLOOKUP(R1826,tblRegionReference[Region],tblRegionReference[Area],"Not Found")</f>
        <v>North</v>
      </c>
      <c r="U1826" s="4" t="str">
        <f>IF(tblOperations[[#This Row],[Completion_Rate]]&gt;=_xlfn.XLOOKUP("Completion Rate",tblKPITargets[KPI_Name],tblKPITargets[Target_Value]),"Met","Below Target")</f>
        <v>Met</v>
      </c>
      <c r="V1826" t="str">
        <f>IF(tblOperations[[#This Row],[SLA_Compliance]]&gt;=_xlfn.XLOOKUP('04_References'!$A$3,tblKPITargets[KPI_Name],tblKPITargets[Target_Value]),"Met","Below Target")</f>
        <v>Met</v>
      </c>
      <c r="W1826" t="str">
        <f>IF(tblOperations[[#This Row],[Quality_Pass_Rate]]&gt;=_xlfn.XLOOKUP('04_References'!$A$4,tblKPITargets[KPI_Name],tblKPITargets[Target_Value]),"Met","Below Target")</f>
        <v>Met</v>
      </c>
      <c r="X1826" t="str">
        <f>IF(tblOperations[[#This Row],[Average_Completion_Days]]&lt;=_xlfn.XLOOKUP('04_References'!$A$7,tblKPITargets[KPI_Name],tblKPITargets[Target_Value]),"Met","Below Target")</f>
        <v>Met</v>
      </c>
      <c r="Y1826" t="str">
        <f>IF(tblOperations[[#This Row],[Closing_Backlog]]&lt;=_xlfn.XLOOKUP('04_References'!$A$8,tblKPITargets[KPI_Name],tblKPITargets[Target_Value]),"Met","Below Target")</f>
        <v>Met</v>
      </c>
    </row>
    <row r="1827" spans="1:25">
      <c r="A1827" s="8" t="s">
        <v>1857</v>
      </c>
      <c r="B1827" s="9">
        <v>46107</v>
      </c>
      <c r="C1827" s="4" t="s">
        <v>27</v>
      </c>
      <c r="D1827" s="4" t="s">
        <v>21</v>
      </c>
      <c r="E1827" s="4">
        <v>0</v>
      </c>
      <c r="F1827" s="4">
        <v>42</v>
      </c>
      <c r="G1827" s="4">
        <v>42</v>
      </c>
      <c r="H1827" s="4">
        <v>42</v>
      </c>
      <c r="I1827" s="4">
        <v>0</v>
      </c>
      <c r="J1827" s="4">
        <v>0</v>
      </c>
      <c r="K1827" s="4">
        <v>0</v>
      </c>
      <c r="L1827" s="4">
        <v>2.2999999999999998</v>
      </c>
      <c r="M1827" s="4">
        <v>1</v>
      </c>
      <c r="N1827" s="4">
        <v>0.997</v>
      </c>
      <c r="O1827" s="4">
        <v>4.5</v>
      </c>
      <c r="P1827" s="4">
        <v>0.68100000000000005</v>
      </c>
      <c r="Q1827" s="5">
        <v>1</v>
      </c>
      <c r="R1827" s="4" t="str">
        <f>TRIM(tblOperations[[#This Row],[Region]])</f>
        <v>North East</v>
      </c>
      <c r="S1827" s="4" t="str">
        <f>TRIM(tblOperations[[#This Row],[Team]])</f>
        <v>Facilities Response</v>
      </c>
      <c r="T1827" s="4" t="str">
        <f>_xlfn.XLOOKUP(R1827,tblRegionReference[Region],tblRegionReference[Area],"Not Found")</f>
        <v>North</v>
      </c>
      <c r="U1827" s="4" t="str">
        <f>IF(tblOperations[[#This Row],[Completion_Rate]]&gt;=_xlfn.XLOOKUP("Completion Rate",tblKPITargets[KPI_Name],tblKPITargets[Target_Value]),"Met","Below Target")</f>
        <v>Met</v>
      </c>
      <c r="V1827" t="str">
        <f>IF(tblOperations[[#This Row],[SLA_Compliance]]&gt;=_xlfn.XLOOKUP('04_References'!$A$3,tblKPITargets[KPI_Name],tblKPITargets[Target_Value]),"Met","Below Target")</f>
        <v>Met</v>
      </c>
      <c r="W1827" t="str">
        <f>IF(tblOperations[[#This Row],[Quality_Pass_Rate]]&gt;=_xlfn.XLOOKUP('04_References'!$A$4,tblKPITargets[KPI_Name],tblKPITargets[Target_Value]),"Met","Below Target")</f>
        <v>Met</v>
      </c>
      <c r="X1827" t="str">
        <f>IF(tblOperations[[#This Row],[Average_Completion_Days]]&lt;=_xlfn.XLOOKUP('04_References'!$A$7,tblKPITargets[KPI_Name],tblKPITargets[Target_Value]),"Met","Below Target")</f>
        <v>Met</v>
      </c>
      <c r="Y1827" t="str">
        <f>IF(tblOperations[[#This Row],[Closing_Backlog]]&lt;=_xlfn.XLOOKUP('04_References'!$A$8,tblKPITargets[KPI_Name],tblKPITargets[Target_Value]),"Met","Below Target")</f>
        <v>Met</v>
      </c>
    </row>
    <row r="1828" spans="1:25">
      <c r="A1828" s="6" t="s">
        <v>1858</v>
      </c>
      <c r="B1828" s="7">
        <v>46107</v>
      </c>
      <c r="C1828" s="2" t="s">
        <v>27</v>
      </c>
      <c r="D1828" s="2" t="s">
        <v>23</v>
      </c>
      <c r="E1828" s="2">
        <v>1178</v>
      </c>
      <c r="F1828" s="2">
        <v>33</v>
      </c>
      <c r="G1828" s="2">
        <v>1211</v>
      </c>
      <c r="H1828" s="2">
        <v>23</v>
      </c>
      <c r="I1828" s="2">
        <v>1188</v>
      </c>
      <c r="J1828" s="2">
        <v>0</v>
      </c>
      <c r="K1828" s="2">
        <v>0</v>
      </c>
      <c r="L1828" s="2">
        <v>8</v>
      </c>
      <c r="M1828" s="2">
        <v>0.6</v>
      </c>
      <c r="N1828" s="2">
        <v>0.98499999999999999</v>
      </c>
      <c r="O1828" s="2">
        <v>2.5</v>
      </c>
      <c r="P1828" s="2">
        <v>0.67200000000000004</v>
      </c>
      <c r="Q1828" s="3">
        <v>1.9E-2</v>
      </c>
      <c r="R1828" s="4" t="str">
        <f>TRIM(tblOperations[[#This Row],[Region]])</f>
        <v>North East</v>
      </c>
      <c r="S1828" s="4" t="str">
        <f>TRIM(tblOperations[[#This Row],[Team]])</f>
        <v>Estates Support</v>
      </c>
      <c r="T1828" s="4" t="str">
        <f>_xlfn.XLOOKUP(R1828,tblRegionReference[Region],tblRegionReference[Area],"Not Found")</f>
        <v>North</v>
      </c>
      <c r="U1828" s="4" t="str">
        <f>IF(tblOperations[[#This Row],[Completion_Rate]]&gt;=_xlfn.XLOOKUP("Completion Rate",tblKPITargets[KPI_Name],tblKPITargets[Target_Value]),"Met","Below Target")</f>
        <v>Below Target</v>
      </c>
      <c r="V1828" t="str">
        <f>IF(tblOperations[[#This Row],[SLA_Compliance]]&gt;=_xlfn.XLOOKUP('04_References'!$A$3,tblKPITargets[KPI_Name],tblKPITargets[Target_Value]),"Met","Below Target")</f>
        <v>Below Target</v>
      </c>
      <c r="W1828" t="str">
        <f>IF(tblOperations[[#This Row],[Quality_Pass_Rate]]&gt;=_xlfn.XLOOKUP('04_References'!$A$4,tblKPITargets[KPI_Name],tblKPITargets[Target_Value]),"Met","Below Target")</f>
        <v>Met</v>
      </c>
      <c r="X1828" t="str">
        <f>IF(tblOperations[[#This Row],[Average_Completion_Days]]&lt;=_xlfn.XLOOKUP('04_References'!$A$7,tblKPITargets[KPI_Name],tblKPITargets[Target_Value]),"Met","Below Target")</f>
        <v>Below Target</v>
      </c>
      <c r="Y1828" t="str">
        <f>IF(tblOperations[[#This Row],[Closing_Backlog]]&lt;=_xlfn.XLOOKUP('04_References'!$A$8,tblKPITargets[KPI_Name],tblKPITargets[Target_Value]),"Met","Below Target")</f>
        <v>Below Target</v>
      </c>
    </row>
    <row r="1829" spans="1:25">
      <c r="A1829" s="8" t="s">
        <v>1859</v>
      </c>
      <c r="B1829" s="9">
        <v>46107</v>
      </c>
      <c r="C1829" s="4" t="s">
        <v>27</v>
      </c>
      <c r="D1829" s="4" t="s">
        <v>25</v>
      </c>
      <c r="E1829" s="4">
        <v>19</v>
      </c>
      <c r="F1829" s="4">
        <v>23</v>
      </c>
      <c r="G1829" s="4">
        <v>42</v>
      </c>
      <c r="H1829" s="4">
        <v>24</v>
      </c>
      <c r="I1829" s="4">
        <v>18</v>
      </c>
      <c r="J1829" s="4">
        <v>0</v>
      </c>
      <c r="K1829" s="4">
        <v>0</v>
      </c>
      <c r="L1829" s="4">
        <v>2.4</v>
      </c>
      <c r="M1829" s="4">
        <v>0.85599999999999998</v>
      </c>
      <c r="N1829" s="4">
        <v>0.99</v>
      </c>
      <c r="O1829" s="4">
        <v>3.8</v>
      </c>
      <c r="P1829" s="4">
        <v>0.73199999999999998</v>
      </c>
      <c r="Q1829" s="5">
        <v>0.57099999999999995</v>
      </c>
      <c r="R1829" s="4" t="str">
        <f>TRIM(tblOperations[[#This Row],[Region]])</f>
        <v>North East</v>
      </c>
      <c r="S1829" s="4" t="str">
        <f>TRIM(tblOperations[[#This Row],[Team]])</f>
        <v>Workplace Projects</v>
      </c>
      <c r="T1829" s="4" t="str">
        <f>_xlfn.XLOOKUP(R1829,tblRegionReference[Region],tblRegionReference[Area],"Not Found")</f>
        <v>North</v>
      </c>
      <c r="U1829" s="4" t="str">
        <f>IF(tblOperations[[#This Row],[Completion_Rate]]&gt;=_xlfn.XLOOKUP("Completion Rate",tblKPITargets[KPI_Name],tblKPITargets[Target_Value]),"Met","Below Target")</f>
        <v>Below Target</v>
      </c>
      <c r="V1829" t="str">
        <f>IF(tblOperations[[#This Row],[SLA_Compliance]]&gt;=_xlfn.XLOOKUP('04_References'!$A$3,tblKPITargets[KPI_Name],tblKPITargets[Target_Value]),"Met","Below Target")</f>
        <v>Below Target</v>
      </c>
      <c r="W1829" t="str">
        <f>IF(tblOperations[[#This Row],[Quality_Pass_Rate]]&gt;=_xlfn.XLOOKUP('04_References'!$A$4,tblKPITargets[KPI_Name],tblKPITargets[Target_Value]),"Met","Below Target")</f>
        <v>Met</v>
      </c>
      <c r="X1829" t="str">
        <f>IF(tblOperations[[#This Row],[Average_Completion_Days]]&lt;=_xlfn.XLOOKUP('04_References'!$A$7,tblKPITargets[KPI_Name],tblKPITargets[Target_Value]),"Met","Below Target")</f>
        <v>Met</v>
      </c>
      <c r="Y1829" t="str">
        <f>IF(tblOperations[[#This Row],[Closing_Backlog]]&lt;=_xlfn.XLOOKUP('04_References'!$A$8,tblKPITargets[KPI_Name],tblKPITargets[Target_Value]),"Met","Below Target")</f>
        <v>Below Target</v>
      </c>
    </row>
    <row r="1830" spans="1:25">
      <c r="A1830" s="6" t="s">
        <v>1860</v>
      </c>
      <c r="B1830" s="7">
        <v>46107</v>
      </c>
      <c r="C1830" s="2" t="s">
        <v>32</v>
      </c>
      <c r="D1830" s="2" t="s">
        <v>19</v>
      </c>
      <c r="E1830" s="2">
        <v>473</v>
      </c>
      <c r="F1830" s="2">
        <v>43</v>
      </c>
      <c r="G1830" s="2">
        <v>516</v>
      </c>
      <c r="H1830" s="2">
        <v>39</v>
      </c>
      <c r="I1830" s="2">
        <v>477</v>
      </c>
      <c r="J1830" s="2">
        <v>0</v>
      </c>
      <c r="K1830" s="2">
        <v>0</v>
      </c>
      <c r="L1830" s="2">
        <v>8</v>
      </c>
      <c r="M1830" s="2">
        <v>0.6</v>
      </c>
      <c r="N1830" s="2">
        <v>0.98899999999999999</v>
      </c>
      <c r="O1830" s="2">
        <v>2.5</v>
      </c>
      <c r="P1830" s="2">
        <v>0.81899999999999995</v>
      </c>
      <c r="Q1830" s="3">
        <v>7.5999999999999998E-2</v>
      </c>
      <c r="R1830" s="4" t="str">
        <f>TRIM(tblOperations[[#This Row],[Region]])</f>
        <v>North West</v>
      </c>
      <c r="S1830" s="4" t="str">
        <f>TRIM(tblOperations[[#This Row],[Team]])</f>
        <v>Workplace Services</v>
      </c>
      <c r="T1830" s="4" t="str">
        <f>_xlfn.XLOOKUP(R1830,tblRegionReference[Region],tblRegionReference[Area],"Not Found")</f>
        <v>North</v>
      </c>
      <c r="U1830" s="4" t="str">
        <f>IF(tblOperations[[#This Row],[Completion_Rate]]&gt;=_xlfn.XLOOKUP("Completion Rate",tblKPITargets[KPI_Name],tblKPITargets[Target_Value]),"Met","Below Target")</f>
        <v>Below Target</v>
      </c>
      <c r="V1830" t="str">
        <f>IF(tblOperations[[#This Row],[SLA_Compliance]]&gt;=_xlfn.XLOOKUP('04_References'!$A$3,tblKPITargets[KPI_Name],tblKPITargets[Target_Value]),"Met","Below Target")</f>
        <v>Below Target</v>
      </c>
      <c r="W1830" t="str">
        <f>IF(tblOperations[[#This Row],[Quality_Pass_Rate]]&gt;=_xlfn.XLOOKUP('04_References'!$A$4,tblKPITargets[KPI_Name],tblKPITargets[Target_Value]),"Met","Below Target")</f>
        <v>Met</v>
      </c>
      <c r="X1830" t="str">
        <f>IF(tblOperations[[#This Row],[Average_Completion_Days]]&lt;=_xlfn.XLOOKUP('04_References'!$A$7,tblKPITargets[KPI_Name],tblKPITargets[Target_Value]),"Met","Below Target")</f>
        <v>Below Target</v>
      </c>
      <c r="Y1830" t="str">
        <f>IF(tblOperations[[#This Row],[Closing_Backlog]]&lt;=_xlfn.XLOOKUP('04_References'!$A$8,tblKPITargets[KPI_Name],tblKPITargets[Target_Value]),"Met","Below Target")</f>
        <v>Below Target</v>
      </c>
    </row>
    <row r="1831" spans="1:25">
      <c r="A1831" s="8" t="s">
        <v>1861</v>
      </c>
      <c r="B1831" s="9">
        <v>46107</v>
      </c>
      <c r="C1831" s="4" t="s">
        <v>32</v>
      </c>
      <c r="D1831" s="4" t="s">
        <v>21</v>
      </c>
      <c r="E1831" s="4">
        <v>1265</v>
      </c>
      <c r="F1831" s="4">
        <v>54</v>
      </c>
      <c r="G1831" s="4">
        <v>1319</v>
      </c>
      <c r="H1831" s="4">
        <v>23</v>
      </c>
      <c r="I1831" s="4">
        <v>1296</v>
      </c>
      <c r="J1831" s="4">
        <v>1</v>
      </c>
      <c r="K1831" s="4">
        <v>0</v>
      </c>
      <c r="L1831" s="4">
        <v>8</v>
      </c>
      <c r="M1831" s="4">
        <v>0.6</v>
      </c>
      <c r="N1831" s="4">
        <v>1</v>
      </c>
      <c r="O1831" s="4">
        <v>2.5</v>
      </c>
      <c r="P1831" s="4">
        <v>0.73699999999999999</v>
      </c>
      <c r="Q1831" s="5">
        <v>1.7000000000000001E-2</v>
      </c>
      <c r="R1831" s="4" t="str">
        <f>TRIM(tblOperations[[#This Row],[Region]])</f>
        <v>North West</v>
      </c>
      <c r="S1831" s="4" t="str">
        <f>TRIM(tblOperations[[#This Row],[Team]])</f>
        <v>Facilities Response</v>
      </c>
      <c r="T1831" s="4" t="str">
        <f>_xlfn.XLOOKUP(R1831,tblRegionReference[Region],tblRegionReference[Area],"Not Found")</f>
        <v>North</v>
      </c>
      <c r="U1831" s="4" t="str">
        <f>IF(tblOperations[[#This Row],[Completion_Rate]]&gt;=_xlfn.XLOOKUP("Completion Rate",tblKPITargets[KPI_Name],tblKPITargets[Target_Value]),"Met","Below Target")</f>
        <v>Below Target</v>
      </c>
      <c r="V1831" t="str">
        <f>IF(tblOperations[[#This Row],[SLA_Compliance]]&gt;=_xlfn.XLOOKUP('04_References'!$A$3,tblKPITargets[KPI_Name],tblKPITargets[Target_Value]),"Met","Below Target")</f>
        <v>Below Target</v>
      </c>
      <c r="W1831" t="str">
        <f>IF(tblOperations[[#This Row],[Quality_Pass_Rate]]&gt;=_xlfn.XLOOKUP('04_References'!$A$4,tblKPITargets[KPI_Name],tblKPITargets[Target_Value]),"Met","Below Target")</f>
        <v>Met</v>
      </c>
      <c r="X1831" t="str">
        <f>IF(tblOperations[[#This Row],[Average_Completion_Days]]&lt;=_xlfn.XLOOKUP('04_References'!$A$7,tblKPITargets[KPI_Name],tblKPITargets[Target_Value]),"Met","Below Target")</f>
        <v>Below Target</v>
      </c>
      <c r="Y1831" t="str">
        <f>IF(tblOperations[[#This Row],[Closing_Backlog]]&lt;=_xlfn.XLOOKUP('04_References'!$A$8,tblKPITargets[KPI_Name],tblKPITargets[Target_Value]),"Met","Below Target")</f>
        <v>Below Target</v>
      </c>
    </row>
    <row r="1832" spans="1:25">
      <c r="A1832" s="6" t="s">
        <v>1862</v>
      </c>
      <c r="B1832" s="7">
        <v>46107</v>
      </c>
      <c r="C1832" s="2" t="s">
        <v>32</v>
      </c>
      <c r="D1832" s="2" t="s">
        <v>23</v>
      </c>
      <c r="E1832" s="2">
        <v>1409</v>
      </c>
      <c r="F1832" s="2">
        <v>34</v>
      </c>
      <c r="G1832" s="2">
        <v>1443</v>
      </c>
      <c r="H1832" s="2">
        <v>24</v>
      </c>
      <c r="I1832" s="2">
        <v>1419</v>
      </c>
      <c r="J1832" s="2">
        <v>0</v>
      </c>
      <c r="K1832" s="2">
        <v>0</v>
      </c>
      <c r="L1832" s="2">
        <v>8</v>
      </c>
      <c r="M1832" s="2">
        <v>0.6</v>
      </c>
      <c r="N1832" s="2">
        <v>0.997</v>
      </c>
      <c r="O1832" s="2">
        <v>2.5</v>
      </c>
      <c r="P1832" s="2">
        <v>0.64500000000000002</v>
      </c>
      <c r="Q1832" s="3">
        <v>1.7000000000000001E-2</v>
      </c>
      <c r="R1832" s="4" t="str">
        <f>TRIM(tblOperations[[#This Row],[Region]])</f>
        <v>North West</v>
      </c>
      <c r="S1832" s="4" t="str">
        <f>TRIM(tblOperations[[#This Row],[Team]])</f>
        <v>Estates Support</v>
      </c>
      <c r="T1832" s="4" t="str">
        <f>_xlfn.XLOOKUP(R1832,tblRegionReference[Region],tblRegionReference[Area],"Not Found")</f>
        <v>North</v>
      </c>
      <c r="U1832" s="4" t="str">
        <f>IF(tblOperations[[#This Row],[Completion_Rate]]&gt;=_xlfn.XLOOKUP("Completion Rate",tblKPITargets[KPI_Name],tblKPITargets[Target_Value]),"Met","Below Target")</f>
        <v>Below Target</v>
      </c>
      <c r="V1832" t="str">
        <f>IF(tblOperations[[#This Row],[SLA_Compliance]]&gt;=_xlfn.XLOOKUP('04_References'!$A$3,tblKPITargets[KPI_Name],tblKPITargets[Target_Value]),"Met","Below Target")</f>
        <v>Below Target</v>
      </c>
      <c r="W1832" t="str">
        <f>IF(tblOperations[[#This Row],[Quality_Pass_Rate]]&gt;=_xlfn.XLOOKUP('04_References'!$A$4,tblKPITargets[KPI_Name],tblKPITargets[Target_Value]),"Met","Below Target")</f>
        <v>Met</v>
      </c>
      <c r="X1832" t="str">
        <f>IF(tblOperations[[#This Row],[Average_Completion_Days]]&lt;=_xlfn.XLOOKUP('04_References'!$A$7,tblKPITargets[KPI_Name],tblKPITargets[Target_Value]),"Met","Below Target")</f>
        <v>Below Target</v>
      </c>
      <c r="Y1832" t="str">
        <f>IF(tblOperations[[#This Row],[Closing_Backlog]]&lt;=_xlfn.XLOOKUP('04_References'!$A$8,tblKPITargets[KPI_Name],tblKPITargets[Target_Value]),"Met","Below Target")</f>
        <v>Below Target</v>
      </c>
    </row>
    <row r="1833" spans="1:25">
      <c r="A1833" s="8" t="s">
        <v>1863</v>
      </c>
      <c r="B1833" s="9">
        <v>46107</v>
      </c>
      <c r="C1833" s="4" t="s">
        <v>32</v>
      </c>
      <c r="D1833" s="4" t="s">
        <v>25</v>
      </c>
      <c r="E1833" s="4">
        <v>0</v>
      </c>
      <c r="F1833" s="4">
        <v>37</v>
      </c>
      <c r="G1833" s="4">
        <v>37</v>
      </c>
      <c r="H1833" s="4">
        <v>37</v>
      </c>
      <c r="I1833" s="4">
        <v>0</v>
      </c>
      <c r="J1833" s="4">
        <v>0</v>
      </c>
      <c r="K1833" s="4">
        <v>0</v>
      </c>
      <c r="L1833" s="4">
        <v>1.2</v>
      </c>
      <c r="M1833" s="4">
        <v>0.97499999999999998</v>
      </c>
      <c r="N1833" s="4">
        <v>1</v>
      </c>
      <c r="O1833" s="4">
        <v>4.3</v>
      </c>
      <c r="P1833" s="4">
        <v>0.752</v>
      </c>
      <c r="Q1833" s="5">
        <v>1</v>
      </c>
      <c r="R1833" s="4" t="str">
        <f>TRIM(tblOperations[[#This Row],[Region]])</f>
        <v>North West</v>
      </c>
      <c r="S1833" s="4" t="str">
        <f>TRIM(tblOperations[[#This Row],[Team]])</f>
        <v>Workplace Projects</v>
      </c>
      <c r="T1833" s="4" t="str">
        <f>_xlfn.XLOOKUP(R1833,tblRegionReference[Region],tblRegionReference[Area],"Not Found")</f>
        <v>North</v>
      </c>
      <c r="U1833" s="4" t="str">
        <f>IF(tblOperations[[#This Row],[Completion_Rate]]&gt;=_xlfn.XLOOKUP("Completion Rate",tblKPITargets[KPI_Name],tblKPITargets[Target_Value]),"Met","Below Target")</f>
        <v>Met</v>
      </c>
      <c r="V1833" t="str">
        <f>IF(tblOperations[[#This Row],[SLA_Compliance]]&gt;=_xlfn.XLOOKUP('04_References'!$A$3,tblKPITargets[KPI_Name],tblKPITargets[Target_Value]),"Met","Below Target")</f>
        <v>Met</v>
      </c>
      <c r="W1833" t="str">
        <f>IF(tblOperations[[#This Row],[Quality_Pass_Rate]]&gt;=_xlfn.XLOOKUP('04_References'!$A$4,tblKPITargets[KPI_Name],tblKPITargets[Target_Value]),"Met","Below Target")</f>
        <v>Met</v>
      </c>
      <c r="X1833" t="str">
        <f>IF(tblOperations[[#This Row],[Average_Completion_Days]]&lt;=_xlfn.XLOOKUP('04_References'!$A$7,tblKPITargets[KPI_Name],tblKPITargets[Target_Value]),"Met","Below Target")</f>
        <v>Met</v>
      </c>
      <c r="Y1833" t="str">
        <f>IF(tblOperations[[#This Row],[Closing_Backlog]]&lt;=_xlfn.XLOOKUP('04_References'!$A$8,tblKPITargets[KPI_Name],tblKPITargets[Target_Value]),"Met","Below Target")</f>
        <v>Met</v>
      </c>
    </row>
    <row r="1834" spans="1:25">
      <c r="A1834" s="6" t="s">
        <v>1864</v>
      </c>
      <c r="B1834" s="7">
        <v>46107</v>
      </c>
      <c r="C1834" s="2" t="s">
        <v>37</v>
      </c>
      <c r="D1834" s="2" t="s">
        <v>19</v>
      </c>
      <c r="E1834" s="2">
        <v>0</v>
      </c>
      <c r="F1834" s="2">
        <v>44</v>
      </c>
      <c r="G1834" s="2">
        <v>44</v>
      </c>
      <c r="H1834" s="2">
        <v>44</v>
      </c>
      <c r="I1834" s="2">
        <v>0</v>
      </c>
      <c r="J1834" s="2">
        <v>0</v>
      </c>
      <c r="K1834" s="2">
        <v>0</v>
      </c>
      <c r="L1834" s="2">
        <v>2.4</v>
      </c>
      <c r="M1834" s="2">
        <v>0.995</v>
      </c>
      <c r="N1834" s="2">
        <v>0.96699999999999997</v>
      </c>
      <c r="O1834" s="2">
        <v>4.3</v>
      </c>
      <c r="P1834" s="2">
        <v>0.747</v>
      </c>
      <c r="Q1834" s="3">
        <v>1</v>
      </c>
      <c r="R1834" s="4" t="str">
        <f>TRIM(tblOperations[[#This Row],[Region]])</f>
        <v>Midlands</v>
      </c>
      <c r="S1834" s="4" t="str">
        <f>TRIM(tblOperations[[#This Row],[Team]])</f>
        <v>Workplace Services</v>
      </c>
      <c r="T1834" s="4" t="str">
        <f>_xlfn.XLOOKUP(R1834,tblRegionReference[Region],tblRegionReference[Area],"Not Found")</f>
        <v>Central</v>
      </c>
      <c r="U1834" s="4" t="str">
        <f>IF(tblOperations[[#This Row],[Completion_Rate]]&gt;=_xlfn.XLOOKUP("Completion Rate",tblKPITargets[KPI_Name],tblKPITargets[Target_Value]),"Met","Below Target")</f>
        <v>Met</v>
      </c>
      <c r="V1834" t="str">
        <f>IF(tblOperations[[#This Row],[SLA_Compliance]]&gt;=_xlfn.XLOOKUP('04_References'!$A$3,tblKPITargets[KPI_Name],tblKPITargets[Target_Value]),"Met","Below Target")</f>
        <v>Met</v>
      </c>
      <c r="W1834" t="str">
        <f>IF(tblOperations[[#This Row],[Quality_Pass_Rate]]&gt;=_xlfn.XLOOKUP('04_References'!$A$4,tblKPITargets[KPI_Name],tblKPITargets[Target_Value]),"Met","Below Target")</f>
        <v>Met</v>
      </c>
      <c r="X1834" t="str">
        <f>IF(tblOperations[[#This Row],[Average_Completion_Days]]&lt;=_xlfn.XLOOKUP('04_References'!$A$7,tblKPITargets[KPI_Name],tblKPITargets[Target_Value]),"Met","Below Target")</f>
        <v>Met</v>
      </c>
      <c r="Y1834" t="str">
        <f>IF(tblOperations[[#This Row],[Closing_Backlog]]&lt;=_xlfn.XLOOKUP('04_References'!$A$8,tblKPITargets[KPI_Name],tblKPITargets[Target_Value]),"Met","Below Target")</f>
        <v>Met</v>
      </c>
    </row>
    <row r="1835" spans="1:25">
      <c r="A1835" s="8" t="s">
        <v>1865</v>
      </c>
      <c r="B1835" s="9">
        <v>46107</v>
      </c>
      <c r="C1835" s="4" t="s">
        <v>37</v>
      </c>
      <c r="D1835" s="4" t="s">
        <v>21</v>
      </c>
      <c r="E1835" s="4">
        <v>630</v>
      </c>
      <c r="F1835" s="4">
        <v>35</v>
      </c>
      <c r="G1835" s="4">
        <v>665</v>
      </c>
      <c r="H1835" s="4">
        <v>31</v>
      </c>
      <c r="I1835" s="4">
        <v>634</v>
      </c>
      <c r="J1835" s="4">
        <v>0</v>
      </c>
      <c r="K1835" s="4">
        <v>0</v>
      </c>
      <c r="L1835" s="4">
        <v>8</v>
      </c>
      <c r="M1835" s="4">
        <v>0.6</v>
      </c>
      <c r="N1835" s="4">
        <v>0.96</v>
      </c>
      <c r="O1835" s="4">
        <v>2.5</v>
      </c>
      <c r="P1835" s="4">
        <v>0.75600000000000001</v>
      </c>
      <c r="Q1835" s="5">
        <v>4.7E-2</v>
      </c>
      <c r="R1835" s="4" t="str">
        <f>TRIM(tblOperations[[#This Row],[Region]])</f>
        <v>Midlands</v>
      </c>
      <c r="S1835" s="4" t="str">
        <f>TRIM(tblOperations[[#This Row],[Team]])</f>
        <v>Facilities Response</v>
      </c>
      <c r="T1835" s="4" t="str">
        <f>_xlfn.XLOOKUP(R1835,tblRegionReference[Region],tblRegionReference[Area],"Not Found")</f>
        <v>Central</v>
      </c>
      <c r="U1835" s="4" t="str">
        <f>IF(tblOperations[[#This Row],[Completion_Rate]]&gt;=_xlfn.XLOOKUP("Completion Rate",tblKPITargets[KPI_Name],tblKPITargets[Target_Value]),"Met","Below Target")</f>
        <v>Below Target</v>
      </c>
      <c r="V1835" t="str">
        <f>IF(tblOperations[[#This Row],[SLA_Compliance]]&gt;=_xlfn.XLOOKUP('04_References'!$A$3,tblKPITargets[KPI_Name],tblKPITargets[Target_Value]),"Met","Below Target")</f>
        <v>Below Target</v>
      </c>
      <c r="W1835" t="str">
        <f>IF(tblOperations[[#This Row],[Quality_Pass_Rate]]&gt;=_xlfn.XLOOKUP('04_References'!$A$4,tblKPITargets[KPI_Name],tblKPITargets[Target_Value]),"Met","Below Target")</f>
        <v>Met</v>
      </c>
      <c r="X1835" t="str">
        <f>IF(tblOperations[[#This Row],[Average_Completion_Days]]&lt;=_xlfn.XLOOKUP('04_References'!$A$7,tblKPITargets[KPI_Name],tblKPITargets[Target_Value]),"Met","Below Target")</f>
        <v>Below Target</v>
      </c>
      <c r="Y1835" t="str">
        <f>IF(tblOperations[[#This Row],[Closing_Backlog]]&lt;=_xlfn.XLOOKUP('04_References'!$A$8,tblKPITargets[KPI_Name],tblKPITargets[Target_Value]),"Met","Below Target")</f>
        <v>Below Target</v>
      </c>
    </row>
    <row r="1836" spans="1:25">
      <c r="A1836" s="6" t="s">
        <v>1866</v>
      </c>
      <c r="B1836" s="7">
        <v>46107</v>
      </c>
      <c r="C1836" s="2" t="s">
        <v>37</v>
      </c>
      <c r="D1836" s="2" t="s">
        <v>23</v>
      </c>
      <c r="E1836" s="2">
        <v>438</v>
      </c>
      <c r="F1836" s="2">
        <v>31</v>
      </c>
      <c r="G1836" s="2">
        <v>469</v>
      </c>
      <c r="H1836" s="2">
        <v>35</v>
      </c>
      <c r="I1836" s="2">
        <v>434</v>
      </c>
      <c r="J1836" s="2">
        <v>0</v>
      </c>
      <c r="K1836" s="2">
        <v>0</v>
      </c>
      <c r="L1836" s="2">
        <v>8</v>
      </c>
      <c r="M1836" s="2">
        <v>0.6</v>
      </c>
      <c r="N1836" s="2">
        <v>0.99199999999999999</v>
      </c>
      <c r="O1836" s="2">
        <v>2.5</v>
      </c>
      <c r="P1836" s="2">
        <v>0.65400000000000003</v>
      </c>
      <c r="Q1836" s="3">
        <v>7.4999999999999997E-2</v>
      </c>
      <c r="R1836" s="4" t="str">
        <f>TRIM(tblOperations[[#This Row],[Region]])</f>
        <v>Midlands</v>
      </c>
      <c r="S1836" s="4" t="str">
        <f>TRIM(tblOperations[[#This Row],[Team]])</f>
        <v>Estates Support</v>
      </c>
      <c r="T1836" s="4" t="str">
        <f>_xlfn.XLOOKUP(R1836,tblRegionReference[Region],tblRegionReference[Area],"Not Found")</f>
        <v>Central</v>
      </c>
      <c r="U1836" s="4" t="str">
        <f>IF(tblOperations[[#This Row],[Completion_Rate]]&gt;=_xlfn.XLOOKUP("Completion Rate",tblKPITargets[KPI_Name],tblKPITargets[Target_Value]),"Met","Below Target")</f>
        <v>Below Target</v>
      </c>
      <c r="V1836" t="str">
        <f>IF(tblOperations[[#This Row],[SLA_Compliance]]&gt;=_xlfn.XLOOKUP('04_References'!$A$3,tblKPITargets[KPI_Name],tblKPITargets[Target_Value]),"Met","Below Target")</f>
        <v>Below Target</v>
      </c>
      <c r="W1836" t="str">
        <f>IF(tblOperations[[#This Row],[Quality_Pass_Rate]]&gt;=_xlfn.XLOOKUP('04_References'!$A$4,tblKPITargets[KPI_Name],tblKPITargets[Target_Value]),"Met","Below Target")</f>
        <v>Met</v>
      </c>
      <c r="X1836" t="str">
        <f>IF(tblOperations[[#This Row],[Average_Completion_Days]]&lt;=_xlfn.XLOOKUP('04_References'!$A$7,tblKPITargets[KPI_Name],tblKPITargets[Target_Value]),"Met","Below Target")</f>
        <v>Below Target</v>
      </c>
      <c r="Y1836" t="str">
        <f>IF(tblOperations[[#This Row],[Closing_Backlog]]&lt;=_xlfn.XLOOKUP('04_References'!$A$8,tblKPITargets[KPI_Name],tblKPITargets[Target_Value]),"Met","Below Target")</f>
        <v>Below Target</v>
      </c>
    </row>
    <row r="1837" spans="1:25">
      <c r="A1837" s="8" t="s">
        <v>1867</v>
      </c>
      <c r="B1837" s="9">
        <v>46107</v>
      </c>
      <c r="C1837" s="4" t="s">
        <v>37</v>
      </c>
      <c r="D1837" s="4" t="s">
        <v>25</v>
      </c>
      <c r="E1837" s="4">
        <v>0</v>
      </c>
      <c r="F1837" s="4">
        <v>20</v>
      </c>
      <c r="G1837" s="4">
        <v>20</v>
      </c>
      <c r="H1837" s="4">
        <v>20</v>
      </c>
      <c r="I1837" s="4">
        <v>0</v>
      </c>
      <c r="J1837" s="4">
        <v>0</v>
      </c>
      <c r="K1837" s="4">
        <v>0</v>
      </c>
      <c r="L1837" s="4">
        <v>1.4</v>
      </c>
      <c r="M1837" s="4">
        <v>0.94</v>
      </c>
      <c r="N1837" s="4">
        <v>0.98299999999999998</v>
      </c>
      <c r="O1837" s="4">
        <v>4.5999999999999996</v>
      </c>
      <c r="P1837" s="4">
        <v>0.70499999999999996</v>
      </c>
      <c r="Q1837" s="5">
        <v>1</v>
      </c>
      <c r="R1837" s="4" t="str">
        <f>TRIM(tblOperations[[#This Row],[Region]])</f>
        <v>Midlands</v>
      </c>
      <c r="S1837" s="4" t="str">
        <f>TRIM(tblOperations[[#This Row],[Team]])</f>
        <v>Workplace Projects</v>
      </c>
      <c r="T1837" s="4" t="str">
        <f>_xlfn.XLOOKUP(R1837,tblRegionReference[Region],tblRegionReference[Area],"Not Found")</f>
        <v>Central</v>
      </c>
      <c r="U1837" s="4" t="str">
        <f>IF(tblOperations[[#This Row],[Completion_Rate]]&gt;=_xlfn.XLOOKUP("Completion Rate",tblKPITargets[KPI_Name],tblKPITargets[Target_Value]),"Met","Below Target")</f>
        <v>Met</v>
      </c>
      <c r="V1837" t="str">
        <f>IF(tblOperations[[#This Row],[SLA_Compliance]]&gt;=_xlfn.XLOOKUP('04_References'!$A$3,tblKPITargets[KPI_Name],tblKPITargets[Target_Value]),"Met","Below Target")</f>
        <v>Met</v>
      </c>
      <c r="W1837" t="str">
        <f>IF(tblOperations[[#This Row],[Quality_Pass_Rate]]&gt;=_xlfn.XLOOKUP('04_References'!$A$4,tblKPITargets[KPI_Name],tblKPITargets[Target_Value]),"Met","Below Target")</f>
        <v>Met</v>
      </c>
      <c r="X1837" t="str">
        <f>IF(tblOperations[[#This Row],[Average_Completion_Days]]&lt;=_xlfn.XLOOKUP('04_References'!$A$7,tblKPITargets[KPI_Name],tblKPITargets[Target_Value]),"Met","Below Target")</f>
        <v>Met</v>
      </c>
      <c r="Y1837" t="str">
        <f>IF(tblOperations[[#This Row],[Closing_Backlog]]&lt;=_xlfn.XLOOKUP('04_References'!$A$8,tblKPITargets[KPI_Name],tblKPITargets[Target_Value]),"Met","Below Target")</f>
        <v>Met</v>
      </c>
    </row>
    <row r="1838" spans="1:25">
      <c r="A1838" s="6" t="s">
        <v>1868</v>
      </c>
      <c r="B1838" s="7">
        <v>46107</v>
      </c>
      <c r="C1838" s="2" t="s">
        <v>43</v>
      </c>
      <c r="D1838" s="2" t="s">
        <v>19</v>
      </c>
      <c r="E1838" s="2">
        <v>1000</v>
      </c>
      <c r="F1838" s="2">
        <v>48</v>
      </c>
      <c r="G1838" s="2">
        <v>1048</v>
      </c>
      <c r="H1838" s="2">
        <v>25</v>
      </c>
      <c r="I1838" s="2">
        <v>1023</v>
      </c>
      <c r="J1838" s="2">
        <v>0</v>
      </c>
      <c r="K1838" s="2">
        <v>0</v>
      </c>
      <c r="L1838" s="2">
        <v>8</v>
      </c>
      <c r="M1838" s="2">
        <v>0.6</v>
      </c>
      <c r="N1838" s="2">
        <v>0.997</v>
      </c>
      <c r="O1838" s="2">
        <v>2.5</v>
      </c>
      <c r="P1838" s="2">
        <v>0.68100000000000005</v>
      </c>
      <c r="Q1838" s="3">
        <v>2.4E-2</v>
      </c>
      <c r="R1838" s="4" t="str">
        <f>TRIM(tblOperations[[#This Row],[Region]])</f>
        <v>South West</v>
      </c>
      <c r="S1838" s="4" t="str">
        <f>TRIM(tblOperations[[#This Row],[Team]])</f>
        <v>Workplace Services</v>
      </c>
      <c r="T1838" s="4" t="str">
        <f>_xlfn.XLOOKUP(R1838,tblRegionReference[Region],tblRegionReference[Area],"Not Found")</f>
        <v>South</v>
      </c>
      <c r="U1838" s="4" t="str">
        <f>IF(tblOperations[[#This Row],[Completion_Rate]]&gt;=_xlfn.XLOOKUP("Completion Rate",tblKPITargets[KPI_Name],tblKPITargets[Target_Value]),"Met","Below Target")</f>
        <v>Below Target</v>
      </c>
      <c r="V1838" t="str">
        <f>IF(tblOperations[[#This Row],[SLA_Compliance]]&gt;=_xlfn.XLOOKUP('04_References'!$A$3,tblKPITargets[KPI_Name],tblKPITargets[Target_Value]),"Met","Below Target")</f>
        <v>Below Target</v>
      </c>
      <c r="W1838" t="str">
        <f>IF(tblOperations[[#This Row],[Quality_Pass_Rate]]&gt;=_xlfn.XLOOKUP('04_References'!$A$4,tblKPITargets[KPI_Name],tblKPITargets[Target_Value]),"Met","Below Target")</f>
        <v>Met</v>
      </c>
      <c r="X1838" t="str">
        <f>IF(tblOperations[[#This Row],[Average_Completion_Days]]&lt;=_xlfn.XLOOKUP('04_References'!$A$7,tblKPITargets[KPI_Name],tblKPITargets[Target_Value]),"Met","Below Target")</f>
        <v>Below Target</v>
      </c>
      <c r="Y1838" t="str">
        <f>IF(tblOperations[[#This Row],[Closing_Backlog]]&lt;=_xlfn.XLOOKUP('04_References'!$A$8,tblKPITargets[KPI_Name],tblKPITargets[Target_Value]),"Met","Below Target")</f>
        <v>Below Target</v>
      </c>
    </row>
    <row r="1839" spans="1:25">
      <c r="A1839" s="8" t="s">
        <v>1869</v>
      </c>
      <c r="B1839" s="9">
        <v>46107</v>
      </c>
      <c r="C1839" s="4" t="s">
        <v>43</v>
      </c>
      <c r="D1839" s="4" t="s">
        <v>21</v>
      </c>
      <c r="E1839" s="4">
        <v>0</v>
      </c>
      <c r="F1839" s="4">
        <v>30</v>
      </c>
      <c r="G1839" s="4">
        <v>30</v>
      </c>
      <c r="H1839" s="4">
        <v>30</v>
      </c>
      <c r="I1839" s="4">
        <v>0</v>
      </c>
      <c r="J1839" s="4">
        <v>0</v>
      </c>
      <c r="K1839" s="4">
        <v>0</v>
      </c>
      <c r="L1839" s="4">
        <v>1.6</v>
      </c>
      <c r="M1839" s="4">
        <v>0.95399999999999996</v>
      </c>
      <c r="N1839" s="4">
        <v>0.96799999999999997</v>
      </c>
      <c r="O1839" s="4">
        <v>4.5999999999999996</v>
      </c>
      <c r="P1839" s="4">
        <v>0.67500000000000004</v>
      </c>
      <c r="Q1839" s="5">
        <v>1</v>
      </c>
      <c r="R1839" s="4" t="str">
        <f>TRIM(tblOperations[[#This Row],[Region]])</f>
        <v>South West</v>
      </c>
      <c r="S1839" s="4" t="str">
        <f>TRIM(tblOperations[[#This Row],[Team]])</f>
        <v>Facilities Response</v>
      </c>
      <c r="T1839" s="4" t="str">
        <f>_xlfn.XLOOKUP(R1839,tblRegionReference[Region],tblRegionReference[Area],"Not Found")</f>
        <v>South</v>
      </c>
      <c r="U1839" s="4" t="str">
        <f>IF(tblOperations[[#This Row],[Completion_Rate]]&gt;=_xlfn.XLOOKUP("Completion Rate",tblKPITargets[KPI_Name],tblKPITargets[Target_Value]),"Met","Below Target")</f>
        <v>Met</v>
      </c>
      <c r="V1839" t="str">
        <f>IF(tblOperations[[#This Row],[SLA_Compliance]]&gt;=_xlfn.XLOOKUP('04_References'!$A$3,tblKPITargets[KPI_Name],tblKPITargets[Target_Value]),"Met","Below Target")</f>
        <v>Met</v>
      </c>
      <c r="W1839" t="str">
        <f>IF(tblOperations[[#This Row],[Quality_Pass_Rate]]&gt;=_xlfn.XLOOKUP('04_References'!$A$4,tblKPITargets[KPI_Name],tblKPITargets[Target_Value]),"Met","Below Target")</f>
        <v>Met</v>
      </c>
      <c r="X1839" t="str">
        <f>IF(tblOperations[[#This Row],[Average_Completion_Days]]&lt;=_xlfn.XLOOKUP('04_References'!$A$7,tblKPITargets[KPI_Name],tblKPITargets[Target_Value]),"Met","Below Target")</f>
        <v>Met</v>
      </c>
      <c r="Y1839" t="str">
        <f>IF(tblOperations[[#This Row],[Closing_Backlog]]&lt;=_xlfn.XLOOKUP('04_References'!$A$8,tblKPITargets[KPI_Name],tblKPITargets[Target_Value]),"Met","Below Target")</f>
        <v>Met</v>
      </c>
    </row>
    <row r="1840" spans="1:25">
      <c r="A1840" s="6" t="s">
        <v>1870</v>
      </c>
      <c r="B1840" s="7">
        <v>46107</v>
      </c>
      <c r="C1840" s="2" t="s">
        <v>43</v>
      </c>
      <c r="D1840" s="2" t="s">
        <v>23</v>
      </c>
      <c r="E1840" s="2">
        <v>16</v>
      </c>
      <c r="F1840" s="2">
        <v>41</v>
      </c>
      <c r="G1840" s="2">
        <v>57</v>
      </c>
      <c r="H1840" s="2">
        <v>50</v>
      </c>
      <c r="I1840" s="2">
        <v>7</v>
      </c>
      <c r="J1840" s="2">
        <v>0</v>
      </c>
      <c r="K1840" s="2">
        <v>0</v>
      </c>
      <c r="L1840" s="2">
        <v>2.1</v>
      </c>
      <c r="M1840" s="2">
        <v>0.91700000000000004</v>
      </c>
      <c r="N1840" s="2">
        <v>0.997</v>
      </c>
      <c r="O1840" s="2">
        <v>4.2</v>
      </c>
      <c r="P1840" s="2">
        <v>0.83499999999999996</v>
      </c>
      <c r="Q1840" s="3">
        <v>0.877</v>
      </c>
      <c r="R1840" s="4" t="str">
        <f>TRIM(tblOperations[[#This Row],[Region]])</f>
        <v>South West</v>
      </c>
      <c r="S1840" s="4" t="str">
        <f>TRIM(tblOperations[[#This Row],[Team]])</f>
        <v>Estates Support</v>
      </c>
      <c r="T1840" s="4" t="str">
        <f>_xlfn.XLOOKUP(R1840,tblRegionReference[Region],tblRegionReference[Area],"Not Found")</f>
        <v>South</v>
      </c>
      <c r="U1840" s="4" t="str">
        <f>IF(tblOperations[[#This Row],[Completion_Rate]]&gt;=_xlfn.XLOOKUP("Completion Rate",tblKPITargets[KPI_Name],tblKPITargets[Target_Value]),"Met","Below Target")</f>
        <v>Below Target</v>
      </c>
      <c r="V1840" t="str">
        <f>IF(tblOperations[[#This Row],[SLA_Compliance]]&gt;=_xlfn.XLOOKUP('04_References'!$A$3,tblKPITargets[KPI_Name],tblKPITargets[Target_Value]),"Met","Below Target")</f>
        <v>Below Target</v>
      </c>
      <c r="W1840" t="str">
        <f>IF(tblOperations[[#This Row],[Quality_Pass_Rate]]&gt;=_xlfn.XLOOKUP('04_References'!$A$4,tblKPITargets[KPI_Name],tblKPITargets[Target_Value]),"Met","Below Target")</f>
        <v>Met</v>
      </c>
      <c r="X1840" t="str">
        <f>IF(tblOperations[[#This Row],[Average_Completion_Days]]&lt;=_xlfn.XLOOKUP('04_References'!$A$7,tblKPITargets[KPI_Name],tblKPITargets[Target_Value]),"Met","Below Target")</f>
        <v>Met</v>
      </c>
      <c r="Y1840" t="str">
        <f>IF(tblOperations[[#This Row],[Closing_Backlog]]&lt;=_xlfn.XLOOKUP('04_References'!$A$8,tblKPITargets[KPI_Name],tblKPITargets[Target_Value]),"Met","Below Target")</f>
        <v>Met</v>
      </c>
    </row>
    <row r="1841" spans="1:25">
      <c r="A1841" s="8" t="s">
        <v>1871</v>
      </c>
      <c r="B1841" s="9">
        <v>46107</v>
      </c>
      <c r="C1841" s="4" t="s">
        <v>43</v>
      </c>
      <c r="D1841" s="4" t="s">
        <v>25</v>
      </c>
      <c r="E1841" s="4">
        <v>0</v>
      </c>
      <c r="F1841" s="4">
        <v>29</v>
      </c>
      <c r="G1841" s="4">
        <v>29</v>
      </c>
      <c r="H1841" s="4">
        <v>29</v>
      </c>
      <c r="I1841" s="4">
        <v>0</v>
      </c>
      <c r="J1841" s="4">
        <v>0</v>
      </c>
      <c r="K1841" s="4">
        <v>0</v>
      </c>
      <c r="L1841" s="4">
        <v>1</v>
      </c>
      <c r="M1841" s="4">
        <v>0.99399999999999999</v>
      </c>
      <c r="N1841" s="4">
        <v>1</v>
      </c>
      <c r="O1841" s="4">
        <v>4.5</v>
      </c>
      <c r="P1841" s="4">
        <v>0.66800000000000004</v>
      </c>
      <c r="Q1841" s="5">
        <v>1</v>
      </c>
      <c r="R1841" s="4" t="str">
        <f>TRIM(tblOperations[[#This Row],[Region]])</f>
        <v>South West</v>
      </c>
      <c r="S1841" s="4" t="str">
        <f>TRIM(tblOperations[[#This Row],[Team]])</f>
        <v>Workplace Projects</v>
      </c>
      <c r="T1841" s="4" t="str">
        <f>_xlfn.XLOOKUP(R1841,tblRegionReference[Region],tblRegionReference[Area],"Not Found")</f>
        <v>South</v>
      </c>
      <c r="U1841" s="4" t="str">
        <f>IF(tblOperations[[#This Row],[Completion_Rate]]&gt;=_xlfn.XLOOKUP("Completion Rate",tblKPITargets[KPI_Name],tblKPITargets[Target_Value]),"Met","Below Target")</f>
        <v>Met</v>
      </c>
      <c r="V1841" t="str">
        <f>IF(tblOperations[[#This Row],[SLA_Compliance]]&gt;=_xlfn.XLOOKUP('04_References'!$A$3,tblKPITargets[KPI_Name],tblKPITargets[Target_Value]),"Met","Below Target")</f>
        <v>Met</v>
      </c>
      <c r="W1841" t="str">
        <f>IF(tblOperations[[#This Row],[Quality_Pass_Rate]]&gt;=_xlfn.XLOOKUP('04_References'!$A$4,tblKPITargets[KPI_Name],tblKPITargets[Target_Value]),"Met","Below Target")</f>
        <v>Met</v>
      </c>
      <c r="X1841" t="str">
        <f>IF(tblOperations[[#This Row],[Average_Completion_Days]]&lt;=_xlfn.XLOOKUP('04_References'!$A$7,tblKPITargets[KPI_Name],tblKPITargets[Target_Value]),"Met","Below Target")</f>
        <v>Met</v>
      </c>
      <c r="Y1841" t="str">
        <f>IF(tblOperations[[#This Row],[Closing_Backlog]]&lt;=_xlfn.XLOOKUP('04_References'!$A$8,tblKPITargets[KPI_Name],tblKPITargets[Target_Value]),"Met","Below Target")</f>
        <v>Met</v>
      </c>
    </row>
    <row r="1842" spans="1:25">
      <c r="A1842" s="6" t="s">
        <v>1872</v>
      </c>
      <c r="B1842" s="7">
        <v>46107</v>
      </c>
      <c r="C1842" s="2" t="s">
        <v>48</v>
      </c>
      <c r="D1842" s="2" t="s">
        <v>19</v>
      </c>
      <c r="E1842" s="2">
        <v>0</v>
      </c>
      <c r="F1842" s="2">
        <v>45</v>
      </c>
      <c r="G1842" s="2">
        <v>45</v>
      </c>
      <c r="H1842" s="2">
        <v>45</v>
      </c>
      <c r="I1842" s="2">
        <v>0</v>
      </c>
      <c r="J1842" s="2">
        <v>0</v>
      </c>
      <c r="K1842" s="2">
        <v>0</v>
      </c>
      <c r="L1842" s="2">
        <v>0.9</v>
      </c>
      <c r="M1842" s="2">
        <v>0.97199999999999998</v>
      </c>
      <c r="N1842" s="2">
        <v>0.97</v>
      </c>
      <c r="O1842" s="2">
        <v>4.3</v>
      </c>
      <c r="P1842" s="2">
        <v>0.68500000000000005</v>
      </c>
      <c r="Q1842" s="3">
        <v>1</v>
      </c>
      <c r="R1842" s="4" t="str">
        <f>TRIM(tblOperations[[#This Row],[Region]])</f>
        <v>South East</v>
      </c>
      <c r="S1842" s="4" t="str">
        <f>TRIM(tblOperations[[#This Row],[Team]])</f>
        <v>Workplace Services</v>
      </c>
      <c r="T1842" s="4" t="str">
        <f>_xlfn.XLOOKUP(R1842,tblRegionReference[Region],tblRegionReference[Area],"Not Found")</f>
        <v>South</v>
      </c>
      <c r="U1842" s="4" t="str">
        <f>IF(tblOperations[[#This Row],[Completion_Rate]]&gt;=_xlfn.XLOOKUP("Completion Rate",tblKPITargets[KPI_Name],tblKPITargets[Target_Value]),"Met","Below Target")</f>
        <v>Met</v>
      </c>
      <c r="V1842" t="str">
        <f>IF(tblOperations[[#This Row],[SLA_Compliance]]&gt;=_xlfn.XLOOKUP('04_References'!$A$3,tblKPITargets[KPI_Name],tblKPITargets[Target_Value]),"Met","Below Target")</f>
        <v>Met</v>
      </c>
      <c r="W1842" t="str">
        <f>IF(tblOperations[[#This Row],[Quality_Pass_Rate]]&gt;=_xlfn.XLOOKUP('04_References'!$A$4,tblKPITargets[KPI_Name],tblKPITargets[Target_Value]),"Met","Below Target")</f>
        <v>Met</v>
      </c>
      <c r="X1842" t="str">
        <f>IF(tblOperations[[#This Row],[Average_Completion_Days]]&lt;=_xlfn.XLOOKUP('04_References'!$A$7,tblKPITargets[KPI_Name],tblKPITargets[Target_Value]),"Met","Below Target")</f>
        <v>Met</v>
      </c>
      <c r="Y1842" t="str">
        <f>IF(tblOperations[[#This Row],[Closing_Backlog]]&lt;=_xlfn.XLOOKUP('04_References'!$A$8,tblKPITargets[KPI_Name],tblKPITargets[Target_Value]),"Met","Below Target")</f>
        <v>Met</v>
      </c>
    </row>
    <row r="1843" spans="1:25">
      <c r="A1843" s="8" t="s">
        <v>1873</v>
      </c>
      <c r="B1843" s="9">
        <v>46107</v>
      </c>
      <c r="C1843" s="4" t="s">
        <v>48</v>
      </c>
      <c r="D1843" s="4" t="s">
        <v>21</v>
      </c>
      <c r="E1843" s="4">
        <v>1676</v>
      </c>
      <c r="F1843" s="4">
        <v>61</v>
      </c>
      <c r="G1843" s="4">
        <v>1737</v>
      </c>
      <c r="H1843" s="4">
        <v>19</v>
      </c>
      <c r="I1843" s="4">
        <v>1718</v>
      </c>
      <c r="J1843" s="4">
        <v>0</v>
      </c>
      <c r="K1843" s="4">
        <v>0</v>
      </c>
      <c r="L1843" s="4">
        <v>8</v>
      </c>
      <c r="M1843" s="4">
        <v>0.6</v>
      </c>
      <c r="N1843" s="4">
        <v>0.97699999999999998</v>
      </c>
      <c r="O1843" s="4">
        <v>2.5</v>
      </c>
      <c r="P1843" s="4">
        <v>0.69599999999999995</v>
      </c>
      <c r="Q1843" s="5">
        <v>1.0999999999999999E-2</v>
      </c>
      <c r="R1843" s="4" t="str">
        <f>TRIM(tblOperations[[#This Row],[Region]])</f>
        <v>South East</v>
      </c>
      <c r="S1843" s="4" t="str">
        <f>TRIM(tblOperations[[#This Row],[Team]])</f>
        <v>Facilities Response</v>
      </c>
      <c r="T1843" s="4" t="str">
        <f>_xlfn.XLOOKUP(R1843,tblRegionReference[Region],tblRegionReference[Area],"Not Found")</f>
        <v>South</v>
      </c>
      <c r="U1843" s="4" t="str">
        <f>IF(tblOperations[[#This Row],[Completion_Rate]]&gt;=_xlfn.XLOOKUP("Completion Rate",tblKPITargets[KPI_Name],tblKPITargets[Target_Value]),"Met","Below Target")</f>
        <v>Below Target</v>
      </c>
      <c r="V1843" t="str">
        <f>IF(tblOperations[[#This Row],[SLA_Compliance]]&gt;=_xlfn.XLOOKUP('04_References'!$A$3,tblKPITargets[KPI_Name],tblKPITargets[Target_Value]),"Met","Below Target")</f>
        <v>Below Target</v>
      </c>
      <c r="W1843" t="str">
        <f>IF(tblOperations[[#This Row],[Quality_Pass_Rate]]&gt;=_xlfn.XLOOKUP('04_References'!$A$4,tblKPITargets[KPI_Name],tblKPITargets[Target_Value]),"Met","Below Target")</f>
        <v>Met</v>
      </c>
      <c r="X1843" t="str">
        <f>IF(tblOperations[[#This Row],[Average_Completion_Days]]&lt;=_xlfn.XLOOKUP('04_References'!$A$7,tblKPITargets[KPI_Name],tblKPITargets[Target_Value]),"Met","Below Target")</f>
        <v>Below Target</v>
      </c>
      <c r="Y1843" t="str">
        <f>IF(tblOperations[[#This Row],[Closing_Backlog]]&lt;=_xlfn.XLOOKUP('04_References'!$A$8,tblKPITargets[KPI_Name],tblKPITargets[Target_Value]),"Met","Below Target")</f>
        <v>Below Target</v>
      </c>
    </row>
    <row r="1844" spans="1:25">
      <c r="A1844" s="6" t="s">
        <v>1874</v>
      </c>
      <c r="B1844" s="7">
        <v>46107</v>
      </c>
      <c r="C1844" s="2" t="s">
        <v>48</v>
      </c>
      <c r="D1844" s="2" t="s">
        <v>23</v>
      </c>
      <c r="E1844" s="2">
        <v>0</v>
      </c>
      <c r="F1844" s="2">
        <v>41</v>
      </c>
      <c r="G1844" s="2">
        <v>41</v>
      </c>
      <c r="H1844" s="2">
        <v>41</v>
      </c>
      <c r="I1844" s="2">
        <v>0</v>
      </c>
      <c r="J1844" s="2">
        <v>0</v>
      </c>
      <c r="K1844" s="2">
        <v>0</v>
      </c>
      <c r="L1844" s="2">
        <v>1.4</v>
      </c>
      <c r="M1844" s="2">
        <v>0.94799999999999995</v>
      </c>
      <c r="N1844" s="2">
        <v>0.98399999999999999</v>
      </c>
      <c r="O1844" s="2">
        <v>4.5999999999999996</v>
      </c>
      <c r="P1844" s="2">
        <v>0.749</v>
      </c>
      <c r="Q1844" s="3">
        <v>1</v>
      </c>
      <c r="R1844" s="4" t="str">
        <f>TRIM(tblOperations[[#This Row],[Region]])</f>
        <v>South East</v>
      </c>
      <c r="S1844" s="4" t="str">
        <f>TRIM(tblOperations[[#This Row],[Team]])</f>
        <v>Estates Support</v>
      </c>
      <c r="T1844" s="4" t="str">
        <f>_xlfn.XLOOKUP(R1844,tblRegionReference[Region],tblRegionReference[Area],"Not Found")</f>
        <v>South</v>
      </c>
      <c r="U1844" s="4" t="str">
        <f>IF(tblOperations[[#This Row],[Completion_Rate]]&gt;=_xlfn.XLOOKUP("Completion Rate",tblKPITargets[KPI_Name],tblKPITargets[Target_Value]),"Met","Below Target")</f>
        <v>Met</v>
      </c>
      <c r="V1844" t="str">
        <f>IF(tblOperations[[#This Row],[SLA_Compliance]]&gt;=_xlfn.XLOOKUP('04_References'!$A$3,tblKPITargets[KPI_Name],tblKPITargets[Target_Value]),"Met","Below Target")</f>
        <v>Met</v>
      </c>
      <c r="W1844" t="str">
        <f>IF(tblOperations[[#This Row],[Quality_Pass_Rate]]&gt;=_xlfn.XLOOKUP('04_References'!$A$4,tblKPITargets[KPI_Name],tblKPITargets[Target_Value]),"Met","Below Target")</f>
        <v>Met</v>
      </c>
      <c r="X1844" t="str">
        <f>IF(tblOperations[[#This Row],[Average_Completion_Days]]&lt;=_xlfn.XLOOKUP('04_References'!$A$7,tblKPITargets[KPI_Name],tblKPITargets[Target_Value]),"Met","Below Target")</f>
        <v>Met</v>
      </c>
      <c r="Y1844" t="str">
        <f>IF(tblOperations[[#This Row],[Closing_Backlog]]&lt;=_xlfn.XLOOKUP('04_References'!$A$8,tblKPITargets[KPI_Name],tblKPITargets[Target_Value]),"Met","Below Target")</f>
        <v>Met</v>
      </c>
    </row>
    <row r="1845" spans="1:25">
      <c r="A1845" s="8" t="s">
        <v>1875</v>
      </c>
      <c r="B1845" s="9">
        <v>46107</v>
      </c>
      <c r="C1845" s="4" t="s">
        <v>48</v>
      </c>
      <c r="D1845" s="4" t="s">
        <v>25</v>
      </c>
      <c r="E1845" s="4">
        <v>551</v>
      </c>
      <c r="F1845" s="4">
        <v>36</v>
      </c>
      <c r="G1845" s="4">
        <v>587</v>
      </c>
      <c r="H1845" s="4">
        <v>29</v>
      </c>
      <c r="I1845" s="4">
        <v>558</v>
      </c>
      <c r="J1845" s="4">
        <v>0</v>
      </c>
      <c r="K1845" s="4">
        <v>0</v>
      </c>
      <c r="L1845" s="4">
        <v>8</v>
      </c>
      <c r="M1845" s="4">
        <v>0.6</v>
      </c>
      <c r="N1845" s="4">
        <v>0.98399999999999999</v>
      </c>
      <c r="O1845" s="4">
        <v>2.5</v>
      </c>
      <c r="P1845" s="4">
        <v>0.67</v>
      </c>
      <c r="Q1845" s="5">
        <v>4.9000000000000002E-2</v>
      </c>
      <c r="R1845" s="4" t="str">
        <f>TRIM(tblOperations[[#This Row],[Region]])</f>
        <v>South East</v>
      </c>
      <c r="S1845" s="4" t="str">
        <f>TRIM(tblOperations[[#This Row],[Team]])</f>
        <v>Workplace Projects</v>
      </c>
      <c r="T1845" s="4" t="str">
        <f>_xlfn.XLOOKUP(R1845,tblRegionReference[Region],tblRegionReference[Area],"Not Found")</f>
        <v>South</v>
      </c>
      <c r="U1845" s="4" t="str">
        <f>IF(tblOperations[[#This Row],[Completion_Rate]]&gt;=_xlfn.XLOOKUP("Completion Rate",tblKPITargets[KPI_Name],tblKPITargets[Target_Value]),"Met","Below Target")</f>
        <v>Below Target</v>
      </c>
      <c r="V1845" t="str">
        <f>IF(tblOperations[[#This Row],[SLA_Compliance]]&gt;=_xlfn.XLOOKUP('04_References'!$A$3,tblKPITargets[KPI_Name],tblKPITargets[Target_Value]),"Met","Below Target")</f>
        <v>Below Target</v>
      </c>
      <c r="W1845" t="str">
        <f>IF(tblOperations[[#This Row],[Quality_Pass_Rate]]&gt;=_xlfn.XLOOKUP('04_References'!$A$4,tblKPITargets[KPI_Name],tblKPITargets[Target_Value]),"Met","Below Target")</f>
        <v>Met</v>
      </c>
      <c r="X1845" t="str">
        <f>IF(tblOperations[[#This Row],[Average_Completion_Days]]&lt;=_xlfn.XLOOKUP('04_References'!$A$7,tblKPITargets[KPI_Name],tblKPITargets[Target_Value]),"Met","Below Target")</f>
        <v>Below Target</v>
      </c>
      <c r="Y1845" t="str">
        <f>IF(tblOperations[[#This Row],[Closing_Backlog]]&lt;=_xlfn.XLOOKUP('04_References'!$A$8,tblKPITargets[KPI_Name],tblKPITargets[Target_Value]),"Met","Below Target")</f>
        <v>Below Target</v>
      </c>
    </row>
    <row r="1846" spans="1:25">
      <c r="A1846" s="6" t="s">
        <v>1876</v>
      </c>
      <c r="B1846" s="7">
        <v>46107</v>
      </c>
      <c r="C1846" s="2" t="s">
        <v>53</v>
      </c>
      <c r="D1846" s="2" t="s">
        <v>19</v>
      </c>
      <c r="E1846" s="2">
        <v>936</v>
      </c>
      <c r="F1846" s="2">
        <v>41</v>
      </c>
      <c r="G1846" s="2">
        <v>977</v>
      </c>
      <c r="H1846" s="2">
        <v>34</v>
      </c>
      <c r="I1846" s="2">
        <v>943</v>
      </c>
      <c r="J1846" s="2">
        <v>0</v>
      </c>
      <c r="K1846" s="2">
        <v>0</v>
      </c>
      <c r="L1846" s="2">
        <v>8</v>
      </c>
      <c r="M1846" s="2">
        <v>0.6</v>
      </c>
      <c r="N1846" s="2">
        <v>1</v>
      </c>
      <c r="O1846" s="2">
        <v>2.5</v>
      </c>
      <c r="P1846" s="2">
        <v>0.754</v>
      </c>
      <c r="Q1846" s="3">
        <v>3.5000000000000003E-2</v>
      </c>
      <c r="R1846" s="4" t="str">
        <f>TRIM(tblOperations[[#This Row],[Region]])</f>
        <v>Wales</v>
      </c>
      <c r="S1846" s="4" t="str">
        <f>TRIM(tblOperations[[#This Row],[Team]])</f>
        <v>Workplace Services</v>
      </c>
      <c r="T1846" s="4" t="str">
        <f>_xlfn.XLOOKUP(R1846,tblRegionReference[Region],tblRegionReference[Area],"Not Found")</f>
        <v>Wales</v>
      </c>
      <c r="U1846" s="4" t="str">
        <f>IF(tblOperations[[#This Row],[Completion_Rate]]&gt;=_xlfn.XLOOKUP("Completion Rate",tblKPITargets[KPI_Name],tblKPITargets[Target_Value]),"Met","Below Target")</f>
        <v>Below Target</v>
      </c>
      <c r="V1846" t="str">
        <f>IF(tblOperations[[#This Row],[SLA_Compliance]]&gt;=_xlfn.XLOOKUP('04_References'!$A$3,tblKPITargets[KPI_Name],tblKPITargets[Target_Value]),"Met","Below Target")</f>
        <v>Below Target</v>
      </c>
      <c r="W1846" t="str">
        <f>IF(tblOperations[[#This Row],[Quality_Pass_Rate]]&gt;=_xlfn.XLOOKUP('04_References'!$A$4,tblKPITargets[KPI_Name],tblKPITargets[Target_Value]),"Met","Below Target")</f>
        <v>Met</v>
      </c>
      <c r="X1846" t="str">
        <f>IF(tblOperations[[#This Row],[Average_Completion_Days]]&lt;=_xlfn.XLOOKUP('04_References'!$A$7,tblKPITargets[KPI_Name],tblKPITargets[Target_Value]),"Met","Below Target")</f>
        <v>Below Target</v>
      </c>
      <c r="Y1846" t="str">
        <f>IF(tblOperations[[#This Row],[Closing_Backlog]]&lt;=_xlfn.XLOOKUP('04_References'!$A$8,tblKPITargets[KPI_Name],tblKPITargets[Target_Value]),"Met","Below Target")</f>
        <v>Below Target</v>
      </c>
    </row>
    <row r="1847" spans="1:25">
      <c r="A1847" s="8" t="s">
        <v>1877</v>
      </c>
      <c r="B1847" s="9">
        <v>46107</v>
      </c>
      <c r="C1847" s="4" t="s">
        <v>53</v>
      </c>
      <c r="D1847" s="4" t="s">
        <v>21</v>
      </c>
      <c r="E1847" s="4">
        <v>1018</v>
      </c>
      <c r="F1847" s="4">
        <v>38</v>
      </c>
      <c r="G1847" s="4">
        <v>1056</v>
      </c>
      <c r="H1847" s="4">
        <v>24</v>
      </c>
      <c r="I1847" s="4">
        <v>1032</v>
      </c>
      <c r="J1847" s="4">
        <v>1</v>
      </c>
      <c r="K1847" s="4">
        <v>0</v>
      </c>
      <c r="L1847" s="4">
        <v>8</v>
      </c>
      <c r="M1847" s="4">
        <v>0.6</v>
      </c>
      <c r="N1847" s="4">
        <v>0.95799999999999996</v>
      </c>
      <c r="O1847" s="4">
        <v>2.5</v>
      </c>
      <c r="P1847" s="4">
        <v>0.71599999999999997</v>
      </c>
      <c r="Q1847" s="5">
        <v>2.3E-2</v>
      </c>
      <c r="R1847" s="4" t="str">
        <f>TRIM(tblOperations[[#This Row],[Region]])</f>
        <v>Wales</v>
      </c>
      <c r="S1847" s="4" t="str">
        <f>TRIM(tblOperations[[#This Row],[Team]])</f>
        <v>Facilities Response</v>
      </c>
      <c r="T1847" s="4" t="str">
        <f>_xlfn.XLOOKUP(R1847,tblRegionReference[Region],tblRegionReference[Area],"Not Found")</f>
        <v>Wales</v>
      </c>
      <c r="U1847" s="4" t="str">
        <f>IF(tblOperations[[#This Row],[Completion_Rate]]&gt;=_xlfn.XLOOKUP("Completion Rate",tblKPITargets[KPI_Name],tblKPITargets[Target_Value]),"Met","Below Target")</f>
        <v>Below Target</v>
      </c>
      <c r="V1847" t="str">
        <f>IF(tblOperations[[#This Row],[SLA_Compliance]]&gt;=_xlfn.XLOOKUP('04_References'!$A$3,tblKPITargets[KPI_Name],tblKPITargets[Target_Value]),"Met","Below Target")</f>
        <v>Below Target</v>
      </c>
      <c r="W1847" t="str">
        <f>IF(tblOperations[[#This Row],[Quality_Pass_Rate]]&gt;=_xlfn.XLOOKUP('04_References'!$A$4,tblKPITargets[KPI_Name],tblKPITargets[Target_Value]),"Met","Below Target")</f>
        <v>Met</v>
      </c>
      <c r="X1847" t="str">
        <f>IF(tblOperations[[#This Row],[Average_Completion_Days]]&lt;=_xlfn.XLOOKUP('04_References'!$A$7,tblKPITargets[KPI_Name],tblKPITargets[Target_Value]),"Met","Below Target")</f>
        <v>Below Target</v>
      </c>
      <c r="Y1847" t="str">
        <f>IF(tblOperations[[#This Row],[Closing_Backlog]]&lt;=_xlfn.XLOOKUP('04_References'!$A$8,tblKPITargets[KPI_Name],tblKPITargets[Target_Value]),"Met","Below Target")</f>
        <v>Below Target</v>
      </c>
    </row>
    <row r="1848" spans="1:25">
      <c r="A1848" s="6" t="s">
        <v>1878</v>
      </c>
      <c r="B1848" s="7">
        <v>46107</v>
      </c>
      <c r="C1848" s="2" t="s">
        <v>53</v>
      </c>
      <c r="D1848" s="2" t="s">
        <v>23</v>
      </c>
      <c r="E1848" s="2">
        <v>733</v>
      </c>
      <c r="F1848" s="2">
        <v>27</v>
      </c>
      <c r="G1848" s="2">
        <v>760</v>
      </c>
      <c r="H1848" s="2">
        <v>28</v>
      </c>
      <c r="I1848" s="2">
        <v>732</v>
      </c>
      <c r="J1848" s="2">
        <v>0</v>
      </c>
      <c r="K1848" s="2">
        <v>0</v>
      </c>
      <c r="L1848" s="2">
        <v>8</v>
      </c>
      <c r="M1848" s="2">
        <v>0.6</v>
      </c>
      <c r="N1848" s="2">
        <v>0.96699999999999997</v>
      </c>
      <c r="O1848" s="2">
        <v>2.5</v>
      </c>
      <c r="P1848" s="2">
        <v>0.79</v>
      </c>
      <c r="Q1848" s="3">
        <v>3.6999999999999998E-2</v>
      </c>
      <c r="R1848" s="4" t="str">
        <f>TRIM(tblOperations[[#This Row],[Region]])</f>
        <v>Wales</v>
      </c>
      <c r="S1848" s="4" t="str">
        <f>TRIM(tblOperations[[#This Row],[Team]])</f>
        <v>Estates Support</v>
      </c>
      <c r="T1848" s="4" t="str">
        <f>_xlfn.XLOOKUP(R1848,tblRegionReference[Region],tblRegionReference[Area],"Not Found")</f>
        <v>Wales</v>
      </c>
      <c r="U1848" s="4" t="str">
        <f>IF(tblOperations[[#This Row],[Completion_Rate]]&gt;=_xlfn.XLOOKUP("Completion Rate",tblKPITargets[KPI_Name],tblKPITargets[Target_Value]),"Met","Below Target")</f>
        <v>Below Target</v>
      </c>
      <c r="V1848" t="str">
        <f>IF(tblOperations[[#This Row],[SLA_Compliance]]&gt;=_xlfn.XLOOKUP('04_References'!$A$3,tblKPITargets[KPI_Name],tblKPITargets[Target_Value]),"Met","Below Target")</f>
        <v>Below Target</v>
      </c>
      <c r="W1848" t="str">
        <f>IF(tblOperations[[#This Row],[Quality_Pass_Rate]]&gt;=_xlfn.XLOOKUP('04_References'!$A$4,tblKPITargets[KPI_Name],tblKPITargets[Target_Value]),"Met","Below Target")</f>
        <v>Met</v>
      </c>
      <c r="X1848" t="str">
        <f>IF(tblOperations[[#This Row],[Average_Completion_Days]]&lt;=_xlfn.XLOOKUP('04_References'!$A$7,tblKPITargets[KPI_Name],tblKPITargets[Target_Value]),"Met","Below Target")</f>
        <v>Below Target</v>
      </c>
      <c r="Y1848" t="str">
        <f>IF(tblOperations[[#This Row],[Closing_Backlog]]&lt;=_xlfn.XLOOKUP('04_References'!$A$8,tblKPITargets[KPI_Name],tblKPITargets[Target_Value]),"Met","Below Target")</f>
        <v>Below Target</v>
      </c>
    </row>
    <row r="1849" spans="1:25">
      <c r="A1849" s="8" t="s">
        <v>1879</v>
      </c>
      <c r="B1849" s="9">
        <v>46107</v>
      </c>
      <c r="C1849" s="4" t="s">
        <v>53</v>
      </c>
      <c r="D1849" s="4" t="s">
        <v>25</v>
      </c>
      <c r="E1849" s="4">
        <v>0</v>
      </c>
      <c r="F1849" s="4">
        <v>21</v>
      </c>
      <c r="G1849" s="4">
        <v>21</v>
      </c>
      <c r="H1849" s="4">
        <v>21</v>
      </c>
      <c r="I1849" s="4">
        <v>0</v>
      </c>
      <c r="J1849" s="4">
        <v>1</v>
      </c>
      <c r="K1849" s="4">
        <v>1</v>
      </c>
      <c r="L1849" s="4">
        <v>1.8</v>
      </c>
      <c r="M1849" s="4">
        <v>0.90700000000000003</v>
      </c>
      <c r="N1849" s="4">
        <v>0.98499999999999999</v>
      </c>
      <c r="O1849" s="4">
        <v>4.4000000000000004</v>
      </c>
      <c r="P1849" s="4">
        <v>0.72699999999999998</v>
      </c>
      <c r="Q1849" s="5">
        <v>1</v>
      </c>
      <c r="R1849" s="4" t="str">
        <f>TRIM(tblOperations[[#This Row],[Region]])</f>
        <v>Wales</v>
      </c>
      <c r="S1849" s="4" t="str">
        <f>TRIM(tblOperations[[#This Row],[Team]])</f>
        <v>Workplace Projects</v>
      </c>
      <c r="T1849" s="4" t="str">
        <f>_xlfn.XLOOKUP(R1849,tblRegionReference[Region],tblRegionReference[Area],"Not Found")</f>
        <v>Wales</v>
      </c>
      <c r="U1849" s="4" t="str">
        <f>IF(tblOperations[[#This Row],[Completion_Rate]]&gt;=_xlfn.XLOOKUP("Completion Rate",tblKPITargets[KPI_Name],tblKPITargets[Target_Value]),"Met","Below Target")</f>
        <v>Met</v>
      </c>
      <c r="V1849" t="str">
        <f>IF(tblOperations[[#This Row],[SLA_Compliance]]&gt;=_xlfn.XLOOKUP('04_References'!$A$3,tblKPITargets[KPI_Name],tblKPITargets[Target_Value]),"Met","Below Target")</f>
        <v>Below Target</v>
      </c>
      <c r="W1849" t="str">
        <f>IF(tblOperations[[#This Row],[Quality_Pass_Rate]]&gt;=_xlfn.XLOOKUP('04_References'!$A$4,tblKPITargets[KPI_Name],tblKPITargets[Target_Value]),"Met","Below Target")</f>
        <v>Met</v>
      </c>
      <c r="X1849" t="str">
        <f>IF(tblOperations[[#This Row],[Average_Completion_Days]]&lt;=_xlfn.XLOOKUP('04_References'!$A$7,tblKPITargets[KPI_Name],tblKPITargets[Target_Value]),"Met","Below Target")</f>
        <v>Met</v>
      </c>
      <c r="Y1849" t="str">
        <f>IF(tblOperations[[#This Row],[Closing_Backlog]]&lt;=_xlfn.XLOOKUP('04_References'!$A$8,tblKPITargets[KPI_Name],tblKPITargets[Target_Value]),"Met","Below Target")</f>
        <v>Met</v>
      </c>
    </row>
    <row r="1850" spans="1:25">
      <c r="A1850" s="6" t="s">
        <v>1880</v>
      </c>
      <c r="B1850" s="7">
        <v>46108</v>
      </c>
      <c r="C1850" s="2" t="s">
        <v>18</v>
      </c>
      <c r="D1850" s="2" t="s">
        <v>19</v>
      </c>
      <c r="E1850" s="2">
        <v>265</v>
      </c>
      <c r="F1850" s="2">
        <v>41</v>
      </c>
      <c r="G1850" s="2">
        <v>306</v>
      </c>
      <c r="H1850" s="2">
        <v>39</v>
      </c>
      <c r="I1850" s="2">
        <v>267</v>
      </c>
      <c r="J1850" s="2">
        <v>1</v>
      </c>
      <c r="K1850" s="2">
        <v>0</v>
      </c>
      <c r="L1850" s="2">
        <v>8</v>
      </c>
      <c r="M1850" s="2">
        <v>0.6</v>
      </c>
      <c r="N1850" s="2">
        <v>0.95599999999999996</v>
      </c>
      <c r="O1850" s="2">
        <v>2.5</v>
      </c>
      <c r="P1850" s="2">
        <v>0.67400000000000004</v>
      </c>
      <c r="Q1850" s="3">
        <v>0.127</v>
      </c>
      <c r="R1850" s="4" t="str">
        <f>TRIM(tblOperations[[#This Row],[Region]])</f>
        <v>Scotland</v>
      </c>
      <c r="S1850" s="4" t="str">
        <f>TRIM(tblOperations[[#This Row],[Team]])</f>
        <v>Workplace Services</v>
      </c>
      <c r="T1850" s="4" t="str">
        <f>_xlfn.XLOOKUP(R1850,tblRegionReference[Region],tblRegionReference[Area],"Not Found")</f>
        <v>North</v>
      </c>
      <c r="U1850" s="4" t="str">
        <f>IF(tblOperations[[#This Row],[Completion_Rate]]&gt;=_xlfn.XLOOKUP("Completion Rate",tblKPITargets[KPI_Name],tblKPITargets[Target_Value]),"Met","Below Target")</f>
        <v>Below Target</v>
      </c>
      <c r="V1850" t="str">
        <f>IF(tblOperations[[#This Row],[SLA_Compliance]]&gt;=_xlfn.XLOOKUP('04_References'!$A$3,tblKPITargets[KPI_Name],tblKPITargets[Target_Value]),"Met","Below Target")</f>
        <v>Below Target</v>
      </c>
      <c r="W1850" t="str">
        <f>IF(tblOperations[[#This Row],[Quality_Pass_Rate]]&gt;=_xlfn.XLOOKUP('04_References'!$A$4,tblKPITargets[KPI_Name],tblKPITargets[Target_Value]),"Met","Below Target")</f>
        <v>Met</v>
      </c>
      <c r="X1850" t="str">
        <f>IF(tblOperations[[#This Row],[Average_Completion_Days]]&lt;=_xlfn.XLOOKUP('04_References'!$A$7,tblKPITargets[KPI_Name],tblKPITargets[Target_Value]),"Met","Below Target")</f>
        <v>Below Target</v>
      </c>
      <c r="Y1850" t="str">
        <f>IF(tblOperations[[#This Row],[Closing_Backlog]]&lt;=_xlfn.XLOOKUP('04_References'!$A$8,tblKPITargets[KPI_Name],tblKPITargets[Target_Value]),"Met","Below Target")</f>
        <v>Below Target</v>
      </c>
    </row>
    <row r="1851" spans="1:25">
      <c r="A1851" s="8" t="s">
        <v>1881</v>
      </c>
      <c r="B1851" s="9">
        <v>46108</v>
      </c>
      <c r="C1851" s="4" t="s">
        <v>18</v>
      </c>
      <c r="D1851" s="4" t="s">
        <v>21</v>
      </c>
      <c r="E1851" s="4">
        <v>0</v>
      </c>
      <c r="F1851" s="4">
        <v>56</v>
      </c>
      <c r="G1851" s="4">
        <v>56</v>
      </c>
      <c r="H1851" s="4">
        <v>52</v>
      </c>
      <c r="I1851" s="4">
        <v>4</v>
      </c>
      <c r="J1851" s="4">
        <v>0</v>
      </c>
      <c r="K1851" s="4">
        <v>0</v>
      </c>
      <c r="L1851" s="4">
        <v>1.7</v>
      </c>
      <c r="M1851" s="4">
        <v>0.93</v>
      </c>
      <c r="N1851" s="4">
        <v>0.97899999999999998</v>
      </c>
      <c r="O1851" s="4">
        <v>4.4000000000000004</v>
      </c>
      <c r="P1851" s="4">
        <v>0.68100000000000005</v>
      </c>
      <c r="Q1851" s="5">
        <v>0.92900000000000005</v>
      </c>
      <c r="R1851" s="4" t="str">
        <f>TRIM(tblOperations[[#This Row],[Region]])</f>
        <v>Scotland</v>
      </c>
      <c r="S1851" s="4" t="str">
        <f>TRIM(tblOperations[[#This Row],[Team]])</f>
        <v>Facilities Response</v>
      </c>
      <c r="T1851" s="4" t="str">
        <f>_xlfn.XLOOKUP(R1851,tblRegionReference[Region],tblRegionReference[Area],"Not Found")</f>
        <v>North</v>
      </c>
      <c r="U1851" s="4" t="str">
        <f>IF(tblOperations[[#This Row],[Completion_Rate]]&gt;=_xlfn.XLOOKUP("Completion Rate",tblKPITargets[KPI_Name],tblKPITargets[Target_Value]),"Met","Below Target")</f>
        <v>Below Target</v>
      </c>
      <c r="V1851" t="str">
        <f>IF(tblOperations[[#This Row],[SLA_Compliance]]&gt;=_xlfn.XLOOKUP('04_References'!$A$3,tblKPITargets[KPI_Name],tblKPITargets[Target_Value]),"Met","Below Target")</f>
        <v>Met</v>
      </c>
      <c r="W1851" t="str">
        <f>IF(tblOperations[[#This Row],[Quality_Pass_Rate]]&gt;=_xlfn.XLOOKUP('04_References'!$A$4,tblKPITargets[KPI_Name],tblKPITargets[Target_Value]),"Met","Below Target")</f>
        <v>Met</v>
      </c>
      <c r="X1851" t="str">
        <f>IF(tblOperations[[#This Row],[Average_Completion_Days]]&lt;=_xlfn.XLOOKUP('04_References'!$A$7,tblKPITargets[KPI_Name],tblKPITargets[Target_Value]),"Met","Below Target")</f>
        <v>Met</v>
      </c>
      <c r="Y1851" t="str">
        <f>IF(tblOperations[[#This Row],[Closing_Backlog]]&lt;=_xlfn.XLOOKUP('04_References'!$A$8,tblKPITargets[KPI_Name],tblKPITargets[Target_Value]),"Met","Below Target")</f>
        <v>Met</v>
      </c>
    </row>
    <row r="1852" spans="1:25">
      <c r="A1852" s="6" t="s">
        <v>1882</v>
      </c>
      <c r="B1852" s="7">
        <v>46108</v>
      </c>
      <c r="C1852" s="2" t="s">
        <v>18</v>
      </c>
      <c r="D1852" s="2" t="s">
        <v>23</v>
      </c>
      <c r="E1852" s="2">
        <v>508</v>
      </c>
      <c r="F1852" s="2">
        <v>32</v>
      </c>
      <c r="G1852" s="2">
        <v>540</v>
      </c>
      <c r="H1852" s="2">
        <v>31</v>
      </c>
      <c r="I1852" s="2">
        <v>509</v>
      </c>
      <c r="J1852" s="2">
        <v>0</v>
      </c>
      <c r="K1852" s="2">
        <v>0</v>
      </c>
      <c r="L1852" s="2">
        <v>8</v>
      </c>
      <c r="M1852" s="2">
        <v>0.6</v>
      </c>
      <c r="N1852" s="2">
        <v>0.98299999999999998</v>
      </c>
      <c r="O1852" s="2">
        <v>2.5</v>
      </c>
      <c r="P1852" s="2">
        <v>0.73799999999999999</v>
      </c>
      <c r="Q1852" s="3">
        <v>5.7000000000000002E-2</v>
      </c>
      <c r="R1852" s="4" t="str">
        <f>TRIM(tblOperations[[#This Row],[Region]])</f>
        <v>Scotland</v>
      </c>
      <c r="S1852" s="4" t="str">
        <f>TRIM(tblOperations[[#This Row],[Team]])</f>
        <v>Estates Support</v>
      </c>
      <c r="T1852" s="4" t="str">
        <f>_xlfn.XLOOKUP(R1852,tblRegionReference[Region],tblRegionReference[Area],"Not Found")</f>
        <v>North</v>
      </c>
      <c r="U1852" s="4" t="str">
        <f>IF(tblOperations[[#This Row],[Completion_Rate]]&gt;=_xlfn.XLOOKUP("Completion Rate",tblKPITargets[KPI_Name],tblKPITargets[Target_Value]),"Met","Below Target")</f>
        <v>Below Target</v>
      </c>
      <c r="V1852" t="str">
        <f>IF(tblOperations[[#This Row],[SLA_Compliance]]&gt;=_xlfn.XLOOKUP('04_References'!$A$3,tblKPITargets[KPI_Name],tblKPITargets[Target_Value]),"Met","Below Target")</f>
        <v>Below Target</v>
      </c>
      <c r="W1852" t="str">
        <f>IF(tblOperations[[#This Row],[Quality_Pass_Rate]]&gt;=_xlfn.XLOOKUP('04_References'!$A$4,tblKPITargets[KPI_Name],tblKPITargets[Target_Value]),"Met","Below Target")</f>
        <v>Met</v>
      </c>
      <c r="X1852" t="str">
        <f>IF(tblOperations[[#This Row],[Average_Completion_Days]]&lt;=_xlfn.XLOOKUP('04_References'!$A$7,tblKPITargets[KPI_Name],tblKPITargets[Target_Value]),"Met","Below Target")</f>
        <v>Below Target</v>
      </c>
      <c r="Y1852" t="str">
        <f>IF(tblOperations[[#This Row],[Closing_Backlog]]&lt;=_xlfn.XLOOKUP('04_References'!$A$8,tblKPITargets[KPI_Name],tblKPITargets[Target_Value]),"Met","Below Target")</f>
        <v>Below Target</v>
      </c>
    </row>
    <row r="1853" spans="1:25">
      <c r="A1853" s="8" t="s">
        <v>1883</v>
      </c>
      <c r="B1853" s="9">
        <v>46108</v>
      </c>
      <c r="C1853" s="4" t="s">
        <v>18</v>
      </c>
      <c r="D1853" s="4" t="s">
        <v>25</v>
      </c>
      <c r="E1853" s="4">
        <v>0</v>
      </c>
      <c r="F1853" s="4">
        <v>54</v>
      </c>
      <c r="G1853" s="4">
        <v>54</v>
      </c>
      <c r="H1853" s="4">
        <v>32</v>
      </c>
      <c r="I1853" s="4">
        <v>22</v>
      </c>
      <c r="J1853" s="4">
        <v>0</v>
      </c>
      <c r="K1853" s="4">
        <v>0</v>
      </c>
      <c r="L1853" s="4">
        <v>2.8</v>
      </c>
      <c r="M1853" s="4">
        <v>0.83099999999999996</v>
      </c>
      <c r="N1853" s="4">
        <v>0.95</v>
      </c>
      <c r="O1853" s="4">
        <v>3.9</v>
      </c>
      <c r="P1853" s="4">
        <v>0.65900000000000003</v>
      </c>
      <c r="Q1853" s="5">
        <v>0.59299999999999997</v>
      </c>
      <c r="R1853" s="4" t="str">
        <f>TRIM(tblOperations[[#This Row],[Region]])</f>
        <v>Scotland</v>
      </c>
      <c r="S1853" s="4" t="str">
        <f>TRIM(tblOperations[[#This Row],[Team]])</f>
        <v>Workplace Projects</v>
      </c>
      <c r="T1853" s="4" t="str">
        <f>_xlfn.XLOOKUP(R1853,tblRegionReference[Region],tblRegionReference[Area],"Not Found")</f>
        <v>North</v>
      </c>
      <c r="U1853" s="4" t="str">
        <f>IF(tblOperations[[#This Row],[Completion_Rate]]&gt;=_xlfn.XLOOKUP("Completion Rate",tblKPITargets[KPI_Name],tblKPITargets[Target_Value]),"Met","Below Target")</f>
        <v>Below Target</v>
      </c>
      <c r="V1853" t="str">
        <f>IF(tblOperations[[#This Row],[SLA_Compliance]]&gt;=_xlfn.XLOOKUP('04_References'!$A$3,tblKPITargets[KPI_Name],tblKPITargets[Target_Value]),"Met","Below Target")</f>
        <v>Below Target</v>
      </c>
      <c r="W1853" t="str">
        <f>IF(tblOperations[[#This Row],[Quality_Pass_Rate]]&gt;=_xlfn.XLOOKUP('04_References'!$A$4,tblKPITargets[KPI_Name],tblKPITargets[Target_Value]),"Met","Below Target")</f>
        <v>Met</v>
      </c>
      <c r="X1853" t="str">
        <f>IF(tblOperations[[#This Row],[Average_Completion_Days]]&lt;=_xlfn.XLOOKUP('04_References'!$A$7,tblKPITargets[KPI_Name],tblKPITargets[Target_Value]),"Met","Below Target")</f>
        <v>Met</v>
      </c>
      <c r="Y1853" t="str">
        <f>IF(tblOperations[[#This Row],[Closing_Backlog]]&lt;=_xlfn.XLOOKUP('04_References'!$A$8,tblKPITargets[KPI_Name],tblKPITargets[Target_Value]),"Met","Below Target")</f>
        <v>Below Target</v>
      </c>
    </row>
    <row r="1854" spans="1:25">
      <c r="A1854" s="6" t="s">
        <v>1884</v>
      </c>
      <c r="B1854" s="7">
        <v>46108</v>
      </c>
      <c r="C1854" s="2" t="s">
        <v>27</v>
      </c>
      <c r="D1854" s="2" t="s">
        <v>19</v>
      </c>
      <c r="E1854" s="2">
        <v>0</v>
      </c>
      <c r="F1854" s="2">
        <v>37</v>
      </c>
      <c r="G1854" s="2">
        <v>37</v>
      </c>
      <c r="H1854" s="2">
        <v>37</v>
      </c>
      <c r="I1854" s="2">
        <v>0</v>
      </c>
      <c r="J1854" s="2">
        <v>1</v>
      </c>
      <c r="K1854" s="2">
        <v>1</v>
      </c>
      <c r="L1854" s="2">
        <v>2.2000000000000002</v>
      </c>
      <c r="M1854" s="2">
        <v>0.86699999999999999</v>
      </c>
      <c r="N1854" s="2">
        <v>0.97</v>
      </c>
      <c r="O1854" s="2">
        <v>4.5</v>
      </c>
      <c r="P1854" s="2">
        <v>0.79600000000000004</v>
      </c>
      <c r="Q1854" s="3">
        <v>1</v>
      </c>
      <c r="R1854" s="4" t="str">
        <f>TRIM(tblOperations[[#This Row],[Region]])</f>
        <v>North East</v>
      </c>
      <c r="S1854" s="4" t="str">
        <f>TRIM(tblOperations[[#This Row],[Team]])</f>
        <v>Workplace Services</v>
      </c>
      <c r="T1854" s="4" t="str">
        <f>_xlfn.XLOOKUP(R1854,tblRegionReference[Region],tblRegionReference[Area],"Not Found")</f>
        <v>North</v>
      </c>
      <c r="U1854" s="4" t="str">
        <f>IF(tblOperations[[#This Row],[Completion_Rate]]&gt;=_xlfn.XLOOKUP("Completion Rate",tblKPITargets[KPI_Name],tblKPITargets[Target_Value]),"Met","Below Target")</f>
        <v>Met</v>
      </c>
      <c r="V1854" t="str">
        <f>IF(tblOperations[[#This Row],[SLA_Compliance]]&gt;=_xlfn.XLOOKUP('04_References'!$A$3,tblKPITargets[KPI_Name],tblKPITargets[Target_Value]),"Met","Below Target")</f>
        <v>Below Target</v>
      </c>
      <c r="W1854" t="str">
        <f>IF(tblOperations[[#This Row],[Quality_Pass_Rate]]&gt;=_xlfn.XLOOKUP('04_References'!$A$4,tblKPITargets[KPI_Name],tblKPITargets[Target_Value]),"Met","Below Target")</f>
        <v>Met</v>
      </c>
      <c r="X1854" t="str">
        <f>IF(tblOperations[[#This Row],[Average_Completion_Days]]&lt;=_xlfn.XLOOKUP('04_References'!$A$7,tblKPITargets[KPI_Name],tblKPITargets[Target_Value]),"Met","Below Target")</f>
        <v>Met</v>
      </c>
      <c r="Y1854" t="str">
        <f>IF(tblOperations[[#This Row],[Closing_Backlog]]&lt;=_xlfn.XLOOKUP('04_References'!$A$8,tblKPITargets[KPI_Name],tblKPITargets[Target_Value]),"Met","Below Target")</f>
        <v>Met</v>
      </c>
    </row>
    <row r="1855" spans="1:25">
      <c r="A1855" s="8" t="s">
        <v>1885</v>
      </c>
      <c r="B1855" s="9">
        <v>46108</v>
      </c>
      <c r="C1855" s="4" t="s">
        <v>27</v>
      </c>
      <c r="D1855" s="4" t="s">
        <v>21</v>
      </c>
      <c r="E1855" s="4">
        <v>0</v>
      </c>
      <c r="F1855" s="4">
        <v>53</v>
      </c>
      <c r="G1855" s="4">
        <v>53</v>
      </c>
      <c r="H1855" s="4">
        <v>47</v>
      </c>
      <c r="I1855" s="4">
        <v>6</v>
      </c>
      <c r="J1855" s="4">
        <v>0</v>
      </c>
      <c r="K1855" s="4">
        <v>0</v>
      </c>
      <c r="L1855" s="4">
        <v>2.2999999999999998</v>
      </c>
      <c r="M1855" s="4">
        <v>0.93799999999999994</v>
      </c>
      <c r="N1855" s="4">
        <v>0.98599999999999999</v>
      </c>
      <c r="O1855" s="4">
        <v>4.3</v>
      </c>
      <c r="P1855" s="4">
        <v>0.68100000000000005</v>
      </c>
      <c r="Q1855" s="5">
        <v>0.88700000000000001</v>
      </c>
      <c r="R1855" s="4" t="str">
        <f>TRIM(tblOperations[[#This Row],[Region]])</f>
        <v>North East</v>
      </c>
      <c r="S1855" s="4" t="str">
        <f>TRIM(tblOperations[[#This Row],[Team]])</f>
        <v>Facilities Response</v>
      </c>
      <c r="T1855" s="4" t="str">
        <f>_xlfn.XLOOKUP(R1855,tblRegionReference[Region],tblRegionReference[Area],"Not Found")</f>
        <v>North</v>
      </c>
      <c r="U1855" s="4" t="str">
        <f>IF(tblOperations[[#This Row],[Completion_Rate]]&gt;=_xlfn.XLOOKUP("Completion Rate",tblKPITargets[KPI_Name],tblKPITargets[Target_Value]),"Met","Below Target")</f>
        <v>Below Target</v>
      </c>
      <c r="V1855" t="str">
        <f>IF(tblOperations[[#This Row],[SLA_Compliance]]&gt;=_xlfn.XLOOKUP('04_References'!$A$3,tblKPITargets[KPI_Name],tblKPITargets[Target_Value]),"Met","Below Target")</f>
        <v>Met</v>
      </c>
      <c r="W1855" t="str">
        <f>IF(tblOperations[[#This Row],[Quality_Pass_Rate]]&gt;=_xlfn.XLOOKUP('04_References'!$A$4,tblKPITargets[KPI_Name],tblKPITargets[Target_Value]),"Met","Below Target")</f>
        <v>Met</v>
      </c>
      <c r="X1855" t="str">
        <f>IF(tblOperations[[#This Row],[Average_Completion_Days]]&lt;=_xlfn.XLOOKUP('04_References'!$A$7,tblKPITargets[KPI_Name],tblKPITargets[Target_Value]),"Met","Below Target")</f>
        <v>Met</v>
      </c>
      <c r="Y1855" t="str">
        <f>IF(tblOperations[[#This Row],[Closing_Backlog]]&lt;=_xlfn.XLOOKUP('04_References'!$A$8,tblKPITargets[KPI_Name],tblKPITargets[Target_Value]),"Met","Below Target")</f>
        <v>Met</v>
      </c>
    </row>
    <row r="1856" spans="1:25">
      <c r="A1856" s="6" t="s">
        <v>1886</v>
      </c>
      <c r="B1856" s="7">
        <v>46108</v>
      </c>
      <c r="C1856" s="2" t="s">
        <v>27</v>
      </c>
      <c r="D1856" s="2" t="s">
        <v>23</v>
      </c>
      <c r="E1856" s="2">
        <v>1188</v>
      </c>
      <c r="F1856" s="2">
        <v>38</v>
      </c>
      <c r="G1856" s="2">
        <v>1226</v>
      </c>
      <c r="H1856" s="2">
        <v>20</v>
      </c>
      <c r="I1856" s="2">
        <v>1206</v>
      </c>
      <c r="J1856" s="2">
        <v>0</v>
      </c>
      <c r="K1856" s="2">
        <v>0</v>
      </c>
      <c r="L1856" s="2">
        <v>8</v>
      </c>
      <c r="M1856" s="2">
        <v>0.6</v>
      </c>
      <c r="N1856" s="2">
        <v>0.97199999999999998</v>
      </c>
      <c r="O1856" s="2">
        <v>2.5</v>
      </c>
      <c r="P1856" s="2">
        <v>0.67200000000000004</v>
      </c>
      <c r="Q1856" s="3">
        <v>1.6E-2</v>
      </c>
      <c r="R1856" s="4" t="str">
        <f>TRIM(tblOperations[[#This Row],[Region]])</f>
        <v>North East</v>
      </c>
      <c r="S1856" s="4" t="str">
        <f>TRIM(tblOperations[[#This Row],[Team]])</f>
        <v>Estates Support</v>
      </c>
      <c r="T1856" s="4" t="str">
        <f>_xlfn.XLOOKUP(R1856,tblRegionReference[Region],tblRegionReference[Area],"Not Found")</f>
        <v>North</v>
      </c>
      <c r="U1856" s="4" t="str">
        <f>IF(tblOperations[[#This Row],[Completion_Rate]]&gt;=_xlfn.XLOOKUP("Completion Rate",tblKPITargets[KPI_Name],tblKPITargets[Target_Value]),"Met","Below Target")</f>
        <v>Below Target</v>
      </c>
      <c r="V1856" t="str">
        <f>IF(tblOperations[[#This Row],[SLA_Compliance]]&gt;=_xlfn.XLOOKUP('04_References'!$A$3,tblKPITargets[KPI_Name],tblKPITargets[Target_Value]),"Met","Below Target")</f>
        <v>Below Target</v>
      </c>
      <c r="W1856" t="str">
        <f>IF(tblOperations[[#This Row],[Quality_Pass_Rate]]&gt;=_xlfn.XLOOKUP('04_References'!$A$4,tblKPITargets[KPI_Name],tblKPITargets[Target_Value]),"Met","Below Target")</f>
        <v>Met</v>
      </c>
      <c r="X1856" t="str">
        <f>IF(tblOperations[[#This Row],[Average_Completion_Days]]&lt;=_xlfn.XLOOKUP('04_References'!$A$7,tblKPITargets[KPI_Name],tblKPITargets[Target_Value]),"Met","Below Target")</f>
        <v>Below Target</v>
      </c>
      <c r="Y1856" t="str">
        <f>IF(tblOperations[[#This Row],[Closing_Backlog]]&lt;=_xlfn.XLOOKUP('04_References'!$A$8,tblKPITargets[KPI_Name],tblKPITargets[Target_Value]),"Met","Below Target")</f>
        <v>Below Target</v>
      </c>
    </row>
    <row r="1857" spans="1:25">
      <c r="A1857" s="8" t="s">
        <v>1887</v>
      </c>
      <c r="B1857" s="9">
        <v>46108</v>
      </c>
      <c r="C1857" s="4" t="s">
        <v>27</v>
      </c>
      <c r="D1857" s="4" t="s">
        <v>25</v>
      </c>
      <c r="E1857" s="4">
        <v>18</v>
      </c>
      <c r="F1857" s="4">
        <v>33</v>
      </c>
      <c r="G1857" s="4">
        <v>51</v>
      </c>
      <c r="H1857" s="4">
        <v>29</v>
      </c>
      <c r="I1857" s="4">
        <v>22</v>
      </c>
      <c r="J1857" s="4">
        <v>1</v>
      </c>
      <c r="K1857" s="4">
        <v>0</v>
      </c>
      <c r="L1857" s="4">
        <v>3.2</v>
      </c>
      <c r="M1857" s="4">
        <v>0.83799999999999997</v>
      </c>
      <c r="N1857" s="4">
        <v>0.99099999999999999</v>
      </c>
      <c r="O1857" s="4">
        <v>3.8</v>
      </c>
      <c r="P1857" s="4">
        <v>0.73199999999999998</v>
      </c>
      <c r="Q1857" s="5">
        <v>0.56899999999999995</v>
      </c>
      <c r="R1857" s="4" t="str">
        <f>TRIM(tblOperations[[#This Row],[Region]])</f>
        <v>North East</v>
      </c>
      <c r="S1857" s="4" t="str">
        <f>TRIM(tblOperations[[#This Row],[Team]])</f>
        <v>Workplace Projects</v>
      </c>
      <c r="T1857" s="4" t="str">
        <f>_xlfn.XLOOKUP(R1857,tblRegionReference[Region],tblRegionReference[Area],"Not Found")</f>
        <v>North</v>
      </c>
      <c r="U1857" s="4" t="str">
        <f>IF(tblOperations[[#This Row],[Completion_Rate]]&gt;=_xlfn.XLOOKUP("Completion Rate",tblKPITargets[KPI_Name],tblKPITargets[Target_Value]),"Met","Below Target")</f>
        <v>Below Target</v>
      </c>
      <c r="V1857" t="str">
        <f>IF(tblOperations[[#This Row],[SLA_Compliance]]&gt;=_xlfn.XLOOKUP('04_References'!$A$3,tblKPITargets[KPI_Name],tblKPITargets[Target_Value]),"Met","Below Target")</f>
        <v>Below Target</v>
      </c>
      <c r="W1857" t="str">
        <f>IF(tblOperations[[#This Row],[Quality_Pass_Rate]]&gt;=_xlfn.XLOOKUP('04_References'!$A$4,tblKPITargets[KPI_Name],tblKPITargets[Target_Value]),"Met","Below Target")</f>
        <v>Met</v>
      </c>
      <c r="X1857" t="str">
        <f>IF(tblOperations[[#This Row],[Average_Completion_Days]]&lt;=_xlfn.XLOOKUP('04_References'!$A$7,tblKPITargets[KPI_Name],tblKPITargets[Target_Value]),"Met","Below Target")</f>
        <v>Below Target</v>
      </c>
      <c r="Y1857" t="str">
        <f>IF(tblOperations[[#This Row],[Closing_Backlog]]&lt;=_xlfn.XLOOKUP('04_References'!$A$8,tblKPITargets[KPI_Name],tblKPITargets[Target_Value]),"Met","Below Target")</f>
        <v>Below Target</v>
      </c>
    </row>
    <row r="1858" spans="1:25">
      <c r="A1858" s="6" t="s">
        <v>1888</v>
      </c>
      <c r="B1858" s="7">
        <v>46108</v>
      </c>
      <c r="C1858" s="2" t="s">
        <v>32</v>
      </c>
      <c r="D1858" s="2" t="s">
        <v>19</v>
      </c>
      <c r="E1858" s="2">
        <v>477</v>
      </c>
      <c r="F1858" s="2">
        <v>39</v>
      </c>
      <c r="G1858" s="2">
        <v>516</v>
      </c>
      <c r="H1858" s="2">
        <v>35</v>
      </c>
      <c r="I1858" s="2">
        <v>481</v>
      </c>
      <c r="J1858" s="2">
        <v>0</v>
      </c>
      <c r="K1858" s="2">
        <v>0</v>
      </c>
      <c r="L1858" s="2">
        <v>8</v>
      </c>
      <c r="M1858" s="2">
        <v>0.6</v>
      </c>
      <c r="N1858" s="2">
        <v>0.98099999999999998</v>
      </c>
      <c r="O1858" s="2">
        <v>2.5</v>
      </c>
      <c r="P1858" s="2">
        <v>0.81899999999999995</v>
      </c>
      <c r="Q1858" s="3">
        <v>6.8000000000000005E-2</v>
      </c>
      <c r="R1858" s="4" t="str">
        <f>TRIM(tblOperations[[#This Row],[Region]])</f>
        <v>North West</v>
      </c>
      <c r="S1858" s="4" t="str">
        <f>TRIM(tblOperations[[#This Row],[Team]])</f>
        <v>Workplace Services</v>
      </c>
      <c r="T1858" s="4" t="str">
        <f>_xlfn.XLOOKUP(R1858,tblRegionReference[Region],tblRegionReference[Area],"Not Found")</f>
        <v>North</v>
      </c>
      <c r="U1858" s="4" t="str">
        <f>IF(tblOperations[[#This Row],[Completion_Rate]]&gt;=_xlfn.XLOOKUP("Completion Rate",tblKPITargets[KPI_Name],tblKPITargets[Target_Value]),"Met","Below Target")</f>
        <v>Below Target</v>
      </c>
      <c r="V1858" t="str">
        <f>IF(tblOperations[[#This Row],[SLA_Compliance]]&gt;=_xlfn.XLOOKUP('04_References'!$A$3,tblKPITargets[KPI_Name],tblKPITargets[Target_Value]),"Met","Below Target")</f>
        <v>Below Target</v>
      </c>
      <c r="W1858" t="str">
        <f>IF(tblOperations[[#This Row],[Quality_Pass_Rate]]&gt;=_xlfn.XLOOKUP('04_References'!$A$4,tblKPITargets[KPI_Name],tblKPITargets[Target_Value]),"Met","Below Target")</f>
        <v>Met</v>
      </c>
      <c r="X1858" t="str">
        <f>IF(tblOperations[[#This Row],[Average_Completion_Days]]&lt;=_xlfn.XLOOKUP('04_References'!$A$7,tblKPITargets[KPI_Name],tblKPITargets[Target_Value]),"Met","Below Target")</f>
        <v>Below Target</v>
      </c>
      <c r="Y1858" t="str">
        <f>IF(tblOperations[[#This Row],[Closing_Backlog]]&lt;=_xlfn.XLOOKUP('04_References'!$A$8,tblKPITargets[KPI_Name],tblKPITargets[Target_Value]),"Met","Below Target")</f>
        <v>Below Target</v>
      </c>
    </row>
    <row r="1859" spans="1:25">
      <c r="A1859" s="8" t="s">
        <v>1889</v>
      </c>
      <c r="B1859" s="9">
        <v>46108</v>
      </c>
      <c r="C1859" s="4" t="s">
        <v>32</v>
      </c>
      <c r="D1859" s="4" t="s">
        <v>21</v>
      </c>
      <c r="E1859" s="4">
        <v>1296</v>
      </c>
      <c r="F1859" s="4">
        <v>54</v>
      </c>
      <c r="G1859" s="4">
        <v>1350</v>
      </c>
      <c r="H1859" s="4">
        <v>20</v>
      </c>
      <c r="I1859" s="4">
        <v>1330</v>
      </c>
      <c r="J1859" s="4">
        <v>0</v>
      </c>
      <c r="K1859" s="4">
        <v>0</v>
      </c>
      <c r="L1859" s="4">
        <v>8</v>
      </c>
      <c r="M1859" s="4">
        <v>0.6</v>
      </c>
      <c r="N1859" s="4">
        <v>0.96099999999999997</v>
      </c>
      <c r="O1859" s="4">
        <v>2.5</v>
      </c>
      <c r="P1859" s="4">
        <v>0.73699999999999999</v>
      </c>
      <c r="Q1859" s="5">
        <v>1.4999999999999999E-2</v>
      </c>
      <c r="R1859" s="4" t="str">
        <f>TRIM(tblOperations[[#This Row],[Region]])</f>
        <v>North West</v>
      </c>
      <c r="S1859" s="4" t="str">
        <f>TRIM(tblOperations[[#This Row],[Team]])</f>
        <v>Facilities Response</v>
      </c>
      <c r="T1859" s="4" t="str">
        <f>_xlfn.XLOOKUP(R1859,tblRegionReference[Region],tblRegionReference[Area],"Not Found")</f>
        <v>North</v>
      </c>
      <c r="U1859" s="4" t="str">
        <f>IF(tblOperations[[#This Row],[Completion_Rate]]&gt;=_xlfn.XLOOKUP("Completion Rate",tblKPITargets[KPI_Name],tblKPITargets[Target_Value]),"Met","Below Target")</f>
        <v>Below Target</v>
      </c>
      <c r="V1859" t="str">
        <f>IF(tblOperations[[#This Row],[SLA_Compliance]]&gt;=_xlfn.XLOOKUP('04_References'!$A$3,tblKPITargets[KPI_Name],tblKPITargets[Target_Value]),"Met","Below Target")</f>
        <v>Below Target</v>
      </c>
      <c r="W1859" t="str">
        <f>IF(tblOperations[[#This Row],[Quality_Pass_Rate]]&gt;=_xlfn.XLOOKUP('04_References'!$A$4,tblKPITargets[KPI_Name],tblKPITargets[Target_Value]),"Met","Below Target")</f>
        <v>Met</v>
      </c>
      <c r="X1859" t="str">
        <f>IF(tblOperations[[#This Row],[Average_Completion_Days]]&lt;=_xlfn.XLOOKUP('04_References'!$A$7,tblKPITargets[KPI_Name],tblKPITargets[Target_Value]),"Met","Below Target")</f>
        <v>Below Target</v>
      </c>
      <c r="Y1859" t="str">
        <f>IF(tblOperations[[#This Row],[Closing_Backlog]]&lt;=_xlfn.XLOOKUP('04_References'!$A$8,tblKPITargets[KPI_Name],tblKPITargets[Target_Value]),"Met","Below Target")</f>
        <v>Below Target</v>
      </c>
    </row>
    <row r="1860" spans="1:25">
      <c r="A1860" s="6" t="s">
        <v>1890</v>
      </c>
      <c r="B1860" s="7">
        <v>46108</v>
      </c>
      <c r="C1860" s="2" t="s">
        <v>32</v>
      </c>
      <c r="D1860" s="2" t="s">
        <v>23</v>
      </c>
      <c r="E1860" s="2">
        <v>1419</v>
      </c>
      <c r="F1860" s="2">
        <v>50</v>
      </c>
      <c r="G1860" s="2">
        <v>1469</v>
      </c>
      <c r="H1860" s="2">
        <v>27</v>
      </c>
      <c r="I1860" s="2">
        <v>1442</v>
      </c>
      <c r="J1860" s="2">
        <v>0</v>
      </c>
      <c r="K1860" s="2">
        <v>0</v>
      </c>
      <c r="L1860" s="2">
        <v>8</v>
      </c>
      <c r="M1860" s="2">
        <v>0.6</v>
      </c>
      <c r="N1860" s="2">
        <v>0.98199999999999998</v>
      </c>
      <c r="O1860" s="2">
        <v>2.5</v>
      </c>
      <c r="P1860" s="2">
        <v>0.64500000000000002</v>
      </c>
      <c r="Q1860" s="3">
        <v>1.7999999999999999E-2</v>
      </c>
      <c r="R1860" s="4" t="str">
        <f>TRIM(tblOperations[[#This Row],[Region]])</f>
        <v>North West</v>
      </c>
      <c r="S1860" s="4" t="str">
        <f>TRIM(tblOperations[[#This Row],[Team]])</f>
        <v>Estates Support</v>
      </c>
      <c r="T1860" s="4" t="str">
        <f>_xlfn.XLOOKUP(R1860,tblRegionReference[Region],tblRegionReference[Area],"Not Found")</f>
        <v>North</v>
      </c>
      <c r="U1860" s="4" t="str">
        <f>IF(tblOperations[[#This Row],[Completion_Rate]]&gt;=_xlfn.XLOOKUP("Completion Rate",tblKPITargets[KPI_Name],tblKPITargets[Target_Value]),"Met","Below Target")</f>
        <v>Below Target</v>
      </c>
      <c r="V1860" t="str">
        <f>IF(tblOperations[[#This Row],[SLA_Compliance]]&gt;=_xlfn.XLOOKUP('04_References'!$A$3,tblKPITargets[KPI_Name],tblKPITargets[Target_Value]),"Met","Below Target")</f>
        <v>Below Target</v>
      </c>
      <c r="W1860" t="str">
        <f>IF(tblOperations[[#This Row],[Quality_Pass_Rate]]&gt;=_xlfn.XLOOKUP('04_References'!$A$4,tblKPITargets[KPI_Name],tblKPITargets[Target_Value]),"Met","Below Target")</f>
        <v>Met</v>
      </c>
      <c r="X1860" t="str">
        <f>IF(tblOperations[[#This Row],[Average_Completion_Days]]&lt;=_xlfn.XLOOKUP('04_References'!$A$7,tblKPITargets[KPI_Name],tblKPITargets[Target_Value]),"Met","Below Target")</f>
        <v>Below Target</v>
      </c>
      <c r="Y1860" t="str">
        <f>IF(tblOperations[[#This Row],[Closing_Backlog]]&lt;=_xlfn.XLOOKUP('04_References'!$A$8,tblKPITargets[KPI_Name],tblKPITargets[Target_Value]),"Met","Below Target")</f>
        <v>Below Target</v>
      </c>
    </row>
    <row r="1861" spans="1:25">
      <c r="A1861" s="8" t="s">
        <v>1891</v>
      </c>
      <c r="B1861" s="9">
        <v>46108</v>
      </c>
      <c r="C1861" s="4" t="s">
        <v>32</v>
      </c>
      <c r="D1861" s="4" t="s">
        <v>25</v>
      </c>
      <c r="E1861" s="4">
        <v>0</v>
      </c>
      <c r="F1861" s="4">
        <v>17</v>
      </c>
      <c r="G1861" s="4">
        <v>17</v>
      </c>
      <c r="H1861" s="4">
        <v>17</v>
      </c>
      <c r="I1861" s="4">
        <v>0</v>
      </c>
      <c r="J1861" s="4">
        <v>0</v>
      </c>
      <c r="K1861" s="4">
        <v>0</v>
      </c>
      <c r="L1861" s="4">
        <v>1.8</v>
      </c>
      <c r="M1861" s="4">
        <v>1</v>
      </c>
      <c r="N1861" s="4">
        <v>0.99199999999999999</v>
      </c>
      <c r="O1861" s="4">
        <v>4.3</v>
      </c>
      <c r="P1861" s="4">
        <v>0.752</v>
      </c>
      <c r="Q1861" s="5">
        <v>1</v>
      </c>
      <c r="R1861" s="4" t="str">
        <f>TRIM(tblOperations[[#This Row],[Region]])</f>
        <v>North West</v>
      </c>
      <c r="S1861" s="4" t="str">
        <f>TRIM(tblOperations[[#This Row],[Team]])</f>
        <v>Workplace Projects</v>
      </c>
      <c r="T1861" s="4" t="str">
        <f>_xlfn.XLOOKUP(R1861,tblRegionReference[Region],tblRegionReference[Area],"Not Found")</f>
        <v>North</v>
      </c>
      <c r="U1861" s="4" t="str">
        <f>IF(tblOperations[[#This Row],[Completion_Rate]]&gt;=_xlfn.XLOOKUP("Completion Rate",tblKPITargets[KPI_Name],tblKPITargets[Target_Value]),"Met","Below Target")</f>
        <v>Met</v>
      </c>
      <c r="V1861" t="str">
        <f>IF(tblOperations[[#This Row],[SLA_Compliance]]&gt;=_xlfn.XLOOKUP('04_References'!$A$3,tblKPITargets[KPI_Name],tblKPITargets[Target_Value]),"Met","Below Target")</f>
        <v>Met</v>
      </c>
      <c r="W1861" t="str">
        <f>IF(tblOperations[[#This Row],[Quality_Pass_Rate]]&gt;=_xlfn.XLOOKUP('04_References'!$A$4,tblKPITargets[KPI_Name],tblKPITargets[Target_Value]),"Met","Below Target")</f>
        <v>Met</v>
      </c>
      <c r="X1861" t="str">
        <f>IF(tblOperations[[#This Row],[Average_Completion_Days]]&lt;=_xlfn.XLOOKUP('04_References'!$A$7,tblKPITargets[KPI_Name],tblKPITargets[Target_Value]),"Met","Below Target")</f>
        <v>Met</v>
      </c>
      <c r="Y1861" t="str">
        <f>IF(tblOperations[[#This Row],[Closing_Backlog]]&lt;=_xlfn.XLOOKUP('04_References'!$A$8,tblKPITargets[KPI_Name],tblKPITargets[Target_Value]),"Met","Below Target")</f>
        <v>Met</v>
      </c>
    </row>
    <row r="1862" spans="1:25">
      <c r="A1862" s="6" t="s">
        <v>1892</v>
      </c>
      <c r="B1862" s="7">
        <v>46108</v>
      </c>
      <c r="C1862" s="2" t="s">
        <v>37</v>
      </c>
      <c r="D1862" s="2" t="s">
        <v>19</v>
      </c>
      <c r="E1862" s="2">
        <v>0</v>
      </c>
      <c r="F1862" s="2">
        <v>42</v>
      </c>
      <c r="G1862" s="2">
        <v>42</v>
      </c>
      <c r="H1862" s="2">
        <v>42</v>
      </c>
      <c r="I1862" s="2">
        <v>0</v>
      </c>
      <c r="J1862" s="2">
        <v>0</v>
      </c>
      <c r="K1862" s="2">
        <v>0</v>
      </c>
      <c r="L1862" s="2">
        <v>1.2</v>
      </c>
      <c r="M1862" s="2">
        <v>0.98799999999999999</v>
      </c>
      <c r="N1862" s="2">
        <v>0.97499999999999998</v>
      </c>
      <c r="O1862" s="2">
        <v>4.4000000000000004</v>
      </c>
      <c r="P1862" s="2">
        <v>0.747</v>
      </c>
      <c r="Q1862" s="3">
        <v>1</v>
      </c>
      <c r="R1862" s="4" t="str">
        <f>TRIM(tblOperations[[#This Row],[Region]])</f>
        <v>Midlands</v>
      </c>
      <c r="S1862" s="4" t="str">
        <f>TRIM(tblOperations[[#This Row],[Team]])</f>
        <v>Workplace Services</v>
      </c>
      <c r="T1862" s="4" t="str">
        <f>_xlfn.XLOOKUP(R1862,tblRegionReference[Region],tblRegionReference[Area],"Not Found")</f>
        <v>Central</v>
      </c>
      <c r="U1862" s="4" t="str">
        <f>IF(tblOperations[[#This Row],[Completion_Rate]]&gt;=_xlfn.XLOOKUP("Completion Rate",tblKPITargets[KPI_Name],tblKPITargets[Target_Value]),"Met","Below Target")</f>
        <v>Met</v>
      </c>
      <c r="V1862" t="str">
        <f>IF(tblOperations[[#This Row],[SLA_Compliance]]&gt;=_xlfn.XLOOKUP('04_References'!$A$3,tblKPITargets[KPI_Name],tblKPITargets[Target_Value]),"Met","Below Target")</f>
        <v>Met</v>
      </c>
      <c r="W1862" t="str">
        <f>IF(tblOperations[[#This Row],[Quality_Pass_Rate]]&gt;=_xlfn.XLOOKUP('04_References'!$A$4,tblKPITargets[KPI_Name],tblKPITargets[Target_Value]),"Met","Below Target")</f>
        <v>Met</v>
      </c>
      <c r="X1862" t="str">
        <f>IF(tblOperations[[#This Row],[Average_Completion_Days]]&lt;=_xlfn.XLOOKUP('04_References'!$A$7,tblKPITargets[KPI_Name],tblKPITargets[Target_Value]),"Met","Below Target")</f>
        <v>Met</v>
      </c>
      <c r="Y1862" t="str">
        <f>IF(tblOperations[[#This Row],[Closing_Backlog]]&lt;=_xlfn.XLOOKUP('04_References'!$A$8,tblKPITargets[KPI_Name],tblKPITargets[Target_Value]),"Met","Below Target")</f>
        <v>Met</v>
      </c>
    </row>
    <row r="1863" spans="1:25">
      <c r="A1863" s="8" t="s">
        <v>1893</v>
      </c>
      <c r="B1863" s="9">
        <v>46108</v>
      </c>
      <c r="C1863" s="4" t="s">
        <v>37</v>
      </c>
      <c r="D1863" s="4" t="s">
        <v>21</v>
      </c>
      <c r="E1863" s="4">
        <v>634</v>
      </c>
      <c r="F1863" s="4">
        <v>36</v>
      </c>
      <c r="G1863" s="4">
        <v>670</v>
      </c>
      <c r="H1863" s="4">
        <v>32</v>
      </c>
      <c r="I1863" s="4">
        <v>638</v>
      </c>
      <c r="J1863" s="4">
        <v>0</v>
      </c>
      <c r="K1863" s="4">
        <v>0</v>
      </c>
      <c r="L1863" s="4">
        <v>8</v>
      </c>
      <c r="M1863" s="4">
        <v>0.6</v>
      </c>
      <c r="N1863" s="4">
        <v>1</v>
      </c>
      <c r="O1863" s="4">
        <v>2.5</v>
      </c>
      <c r="P1863" s="4">
        <v>0.75600000000000001</v>
      </c>
      <c r="Q1863" s="5">
        <v>4.8000000000000001E-2</v>
      </c>
      <c r="R1863" s="4" t="str">
        <f>TRIM(tblOperations[[#This Row],[Region]])</f>
        <v>Midlands</v>
      </c>
      <c r="S1863" s="4" t="str">
        <f>TRIM(tblOperations[[#This Row],[Team]])</f>
        <v>Facilities Response</v>
      </c>
      <c r="T1863" s="4" t="str">
        <f>_xlfn.XLOOKUP(R1863,tblRegionReference[Region],tblRegionReference[Area],"Not Found")</f>
        <v>Central</v>
      </c>
      <c r="U1863" s="4" t="str">
        <f>IF(tblOperations[[#This Row],[Completion_Rate]]&gt;=_xlfn.XLOOKUP("Completion Rate",tblKPITargets[KPI_Name],tblKPITargets[Target_Value]),"Met","Below Target")</f>
        <v>Below Target</v>
      </c>
      <c r="V1863" t="str">
        <f>IF(tblOperations[[#This Row],[SLA_Compliance]]&gt;=_xlfn.XLOOKUP('04_References'!$A$3,tblKPITargets[KPI_Name],tblKPITargets[Target_Value]),"Met","Below Target")</f>
        <v>Below Target</v>
      </c>
      <c r="W1863" t="str">
        <f>IF(tblOperations[[#This Row],[Quality_Pass_Rate]]&gt;=_xlfn.XLOOKUP('04_References'!$A$4,tblKPITargets[KPI_Name],tblKPITargets[Target_Value]),"Met","Below Target")</f>
        <v>Met</v>
      </c>
      <c r="X1863" t="str">
        <f>IF(tblOperations[[#This Row],[Average_Completion_Days]]&lt;=_xlfn.XLOOKUP('04_References'!$A$7,tblKPITargets[KPI_Name],tblKPITargets[Target_Value]),"Met","Below Target")</f>
        <v>Below Target</v>
      </c>
      <c r="Y1863" t="str">
        <f>IF(tblOperations[[#This Row],[Closing_Backlog]]&lt;=_xlfn.XLOOKUP('04_References'!$A$8,tblKPITargets[KPI_Name],tblKPITargets[Target_Value]),"Met","Below Target")</f>
        <v>Below Target</v>
      </c>
    </row>
    <row r="1864" spans="1:25">
      <c r="A1864" s="6" t="s">
        <v>1894</v>
      </c>
      <c r="B1864" s="7">
        <v>46108</v>
      </c>
      <c r="C1864" s="2" t="s">
        <v>37</v>
      </c>
      <c r="D1864" s="2" t="s">
        <v>23</v>
      </c>
      <c r="E1864" s="2">
        <v>434</v>
      </c>
      <c r="F1864" s="2">
        <v>35</v>
      </c>
      <c r="G1864" s="2">
        <v>469</v>
      </c>
      <c r="H1864" s="2">
        <v>33</v>
      </c>
      <c r="I1864" s="2">
        <v>436</v>
      </c>
      <c r="J1864" s="2">
        <v>0</v>
      </c>
      <c r="K1864" s="2">
        <v>0</v>
      </c>
      <c r="L1864" s="2">
        <v>8</v>
      </c>
      <c r="M1864" s="2">
        <v>0.6</v>
      </c>
      <c r="N1864" s="2">
        <v>0.97699999999999998</v>
      </c>
      <c r="O1864" s="2">
        <v>2.5</v>
      </c>
      <c r="P1864" s="2">
        <v>0.65400000000000003</v>
      </c>
      <c r="Q1864" s="3">
        <v>7.0000000000000007E-2</v>
      </c>
      <c r="R1864" s="4" t="str">
        <f>TRIM(tblOperations[[#This Row],[Region]])</f>
        <v>Midlands</v>
      </c>
      <c r="S1864" s="4" t="str">
        <f>TRIM(tblOperations[[#This Row],[Team]])</f>
        <v>Estates Support</v>
      </c>
      <c r="T1864" s="4" t="str">
        <f>_xlfn.XLOOKUP(R1864,tblRegionReference[Region],tblRegionReference[Area],"Not Found")</f>
        <v>Central</v>
      </c>
      <c r="U1864" s="4" t="str">
        <f>IF(tblOperations[[#This Row],[Completion_Rate]]&gt;=_xlfn.XLOOKUP("Completion Rate",tblKPITargets[KPI_Name],tblKPITargets[Target_Value]),"Met","Below Target")</f>
        <v>Below Target</v>
      </c>
      <c r="V1864" t="str">
        <f>IF(tblOperations[[#This Row],[SLA_Compliance]]&gt;=_xlfn.XLOOKUP('04_References'!$A$3,tblKPITargets[KPI_Name],tblKPITargets[Target_Value]),"Met","Below Target")</f>
        <v>Below Target</v>
      </c>
      <c r="W1864" t="str">
        <f>IF(tblOperations[[#This Row],[Quality_Pass_Rate]]&gt;=_xlfn.XLOOKUP('04_References'!$A$4,tblKPITargets[KPI_Name],tblKPITargets[Target_Value]),"Met","Below Target")</f>
        <v>Met</v>
      </c>
      <c r="X1864" t="str">
        <f>IF(tblOperations[[#This Row],[Average_Completion_Days]]&lt;=_xlfn.XLOOKUP('04_References'!$A$7,tblKPITargets[KPI_Name],tblKPITargets[Target_Value]),"Met","Below Target")</f>
        <v>Below Target</v>
      </c>
      <c r="Y1864" t="str">
        <f>IF(tblOperations[[#This Row],[Closing_Backlog]]&lt;=_xlfn.XLOOKUP('04_References'!$A$8,tblKPITargets[KPI_Name],tblKPITargets[Target_Value]),"Met","Below Target")</f>
        <v>Below Target</v>
      </c>
    </row>
    <row r="1865" spans="1:25">
      <c r="A1865" s="8" t="s">
        <v>1895</v>
      </c>
      <c r="B1865" s="9">
        <v>46108</v>
      </c>
      <c r="C1865" s="4" t="s">
        <v>37</v>
      </c>
      <c r="D1865" s="4" t="s">
        <v>25</v>
      </c>
      <c r="E1865" s="4">
        <v>0</v>
      </c>
      <c r="F1865" s="4">
        <v>34</v>
      </c>
      <c r="G1865" s="4">
        <v>34</v>
      </c>
      <c r="H1865" s="4">
        <v>34</v>
      </c>
      <c r="I1865" s="4">
        <v>0</v>
      </c>
      <c r="J1865" s="4">
        <v>0</v>
      </c>
      <c r="K1865" s="4">
        <v>0</v>
      </c>
      <c r="L1865" s="4">
        <v>1.3</v>
      </c>
      <c r="M1865" s="4">
        <v>0.95699999999999996</v>
      </c>
      <c r="N1865" s="4">
        <v>0.97699999999999998</v>
      </c>
      <c r="O1865" s="4">
        <v>4.8</v>
      </c>
      <c r="P1865" s="4">
        <v>0.70499999999999996</v>
      </c>
      <c r="Q1865" s="5">
        <v>1</v>
      </c>
      <c r="R1865" s="4" t="str">
        <f>TRIM(tblOperations[[#This Row],[Region]])</f>
        <v>Midlands</v>
      </c>
      <c r="S1865" s="4" t="str">
        <f>TRIM(tblOperations[[#This Row],[Team]])</f>
        <v>Workplace Projects</v>
      </c>
      <c r="T1865" s="4" t="str">
        <f>_xlfn.XLOOKUP(R1865,tblRegionReference[Region],tblRegionReference[Area],"Not Found")</f>
        <v>Central</v>
      </c>
      <c r="U1865" s="4" t="str">
        <f>IF(tblOperations[[#This Row],[Completion_Rate]]&gt;=_xlfn.XLOOKUP("Completion Rate",tblKPITargets[KPI_Name],tblKPITargets[Target_Value]),"Met","Below Target")</f>
        <v>Met</v>
      </c>
      <c r="V1865" t="str">
        <f>IF(tblOperations[[#This Row],[SLA_Compliance]]&gt;=_xlfn.XLOOKUP('04_References'!$A$3,tblKPITargets[KPI_Name],tblKPITargets[Target_Value]),"Met","Below Target")</f>
        <v>Met</v>
      </c>
      <c r="W1865" t="str">
        <f>IF(tblOperations[[#This Row],[Quality_Pass_Rate]]&gt;=_xlfn.XLOOKUP('04_References'!$A$4,tblKPITargets[KPI_Name],tblKPITargets[Target_Value]),"Met","Below Target")</f>
        <v>Met</v>
      </c>
      <c r="X1865" t="str">
        <f>IF(tblOperations[[#This Row],[Average_Completion_Days]]&lt;=_xlfn.XLOOKUP('04_References'!$A$7,tblKPITargets[KPI_Name],tblKPITargets[Target_Value]),"Met","Below Target")</f>
        <v>Met</v>
      </c>
      <c r="Y1865" t="str">
        <f>IF(tblOperations[[#This Row],[Closing_Backlog]]&lt;=_xlfn.XLOOKUP('04_References'!$A$8,tblKPITargets[KPI_Name],tblKPITargets[Target_Value]),"Met","Below Target")</f>
        <v>Met</v>
      </c>
    </row>
    <row r="1866" spans="1:25">
      <c r="A1866" s="6" t="s">
        <v>1896</v>
      </c>
      <c r="B1866" s="7">
        <v>46108</v>
      </c>
      <c r="C1866" s="2" t="s">
        <v>43</v>
      </c>
      <c r="D1866" s="2" t="s">
        <v>19</v>
      </c>
      <c r="E1866" s="2">
        <v>1023</v>
      </c>
      <c r="F1866" s="2">
        <v>53</v>
      </c>
      <c r="G1866" s="2">
        <v>1076</v>
      </c>
      <c r="H1866" s="2">
        <v>27</v>
      </c>
      <c r="I1866" s="2">
        <v>1049</v>
      </c>
      <c r="J1866" s="2">
        <v>0</v>
      </c>
      <c r="K1866" s="2">
        <v>0</v>
      </c>
      <c r="L1866" s="2">
        <v>8</v>
      </c>
      <c r="M1866" s="2">
        <v>0.6</v>
      </c>
      <c r="N1866" s="2">
        <v>0.98199999999999998</v>
      </c>
      <c r="O1866" s="2">
        <v>2.5</v>
      </c>
      <c r="P1866" s="2">
        <v>0.68100000000000005</v>
      </c>
      <c r="Q1866" s="3">
        <v>2.5000000000000001E-2</v>
      </c>
      <c r="R1866" s="4" t="str">
        <f>TRIM(tblOperations[[#This Row],[Region]])</f>
        <v>South West</v>
      </c>
      <c r="S1866" s="4" t="str">
        <f>TRIM(tblOperations[[#This Row],[Team]])</f>
        <v>Workplace Services</v>
      </c>
      <c r="T1866" s="4" t="str">
        <f>_xlfn.XLOOKUP(R1866,tblRegionReference[Region],tblRegionReference[Area],"Not Found")</f>
        <v>South</v>
      </c>
      <c r="U1866" s="4" t="str">
        <f>IF(tblOperations[[#This Row],[Completion_Rate]]&gt;=_xlfn.XLOOKUP("Completion Rate",tblKPITargets[KPI_Name],tblKPITargets[Target_Value]),"Met","Below Target")</f>
        <v>Below Target</v>
      </c>
      <c r="V1866" t="str">
        <f>IF(tblOperations[[#This Row],[SLA_Compliance]]&gt;=_xlfn.XLOOKUP('04_References'!$A$3,tblKPITargets[KPI_Name],tblKPITargets[Target_Value]),"Met","Below Target")</f>
        <v>Below Target</v>
      </c>
      <c r="W1866" t="str">
        <f>IF(tblOperations[[#This Row],[Quality_Pass_Rate]]&gt;=_xlfn.XLOOKUP('04_References'!$A$4,tblKPITargets[KPI_Name],tblKPITargets[Target_Value]),"Met","Below Target")</f>
        <v>Met</v>
      </c>
      <c r="X1866" t="str">
        <f>IF(tblOperations[[#This Row],[Average_Completion_Days]]&lt;=_xlfn.XLOOKUP('04_References'!$A$7,tblKPITargets[KPI_Name],tblKPITargets[Target_Value]),"Met","Below Target")</f>
        <v>Below Target</v>
      </c>
      <c r="Y1866" t="str">
        <f>IF(tblOperations[[#This Row],[Closing_Backlog]]&lt;=_xlfn.XLOOKUP('04_References'!$A$8,tblKPITargets[KPI_Name],tblKPITargets[Target_Value]),"Met","Below Target")</f>
        <v>Below Target</v>
      </c>
    </row>
    <row r="1867" spans="1:25">
      <c r="A1867" s="8" t="s">
        <v>1897</v>
      </c>
      <c r="B1867" s="9">
        <v>46108</v>
      </c>
      <c r="C1867" s="4" t="s">
        <v>43</v>
      </c>
      <c r="D1867" s="4" t="s">
        <v>21</v>
      </c>
      <c r="E1867" s="4">
        <v>0</v>
      </c>
      <c r="F1867" s="4">
        <v>39</v>
      </c>
      <c r="G1867" s="4">
        <v>39</v>
      </c>
      <c r="H1867" s="4">
        <v>39</v>
      </c>
      <c r="I1867" s="4">
        <v>0</v>
      </c>
      <c r="J1867" s="4">
        <v>0</v>
      </c>
      <c r="K1867" s="4">
        <v>0</v>
      </c>
      <c r="L1867" s="4">
        <v>1.1000000000000001</v>
      </c>
      <c r="M1867" s="4">
        <v>0.94399999999999995</v>
      </c>
      <c r="N1867" s="4">
        <v>0.98399999999999999</v>
      </c>
      <c r="O1867" s="4">
        <v>4.4000000000000004</v>
      </c>
      <c r="P1867" s="4">
        <v>0.67500000000000004</v>
      </c>
      <c r="Q1867" s="5">
        <v>1</v>
      </c>
      <c r="R1867" s="4" t="str">
        <f>TRIM(tblOperations[[#This Row],[Region]])</f>
        <v>South West</v>
      </c>
      <c r="S1867" s="4" t="str">
        <f>TRIM(tblOperations[[#This Row],[Team]])</f>
        <v>Facilities Response</v>
      </c>
      <c r="T1867" s="4" t="str">
        <f>_xlfn.XLOOKUP(R1867,tblRegionReference[Region],tblRegionReference[Area],"Not Found")</f>
        <v>South</v>
      </c>
      <c r="U1867" s="4" t="str">
        <f>IF(tblOperations[[#This Row],[Completion_Rate]]&gt;=_xlfn.XLOOKUP("Completion Rate",tblKPITargets[KPI_Name],tblKPITargets[Target_Value]),"Met","Below Target")</f>
        <v>Met</v>
      </c>
      <c r="V1867" t="str">
        <f>IF(tblOperations[[#This Row],[SLA_Compliance]]&gt;=_xlfn.XLOOKUP('04_References'!$A$3,tblKPITargets[KPI_Name],tblKPITargets[Target_Value]),"Met","Below Target")</f>
        <v>Met</v>
      </c>
      <c r="W1867" t="str">
        <f>IF(tblOperations[[#This Row],[Quality_Pass_Rate]]&gt;=_xlfn.XLOOKUP('04_References'!$A$4,tblKPITargets[KPI_Name],tblKPITargets[Target_Value]),"Met","Below Target")</f>
        <v>Met</v>
      </c>
      <c r="X1867" t="str">
        <f>IF(tblOperations[[#This Row],[Average_Completion_Days]]&lt;=_xlfn.XLOOKUP('04_References'!$A$7,tblKPITargets[KPI_Name],tblKPITargets[Target_Value]),"Met","Below Target")</f>
        <v>Met</v>
      </c>
      <c r="Y1867" t="str">
        <f>IF(tblOperations[[#This Row],[Closing_Backlog]]&lt;=_xlfn.XLOOKUP('04_References'!$A$8,tblKPITargets[KPI_Name],tblKPITargets[Target_Value]),"Met","Below Target")</f>
        <v>Met</v>
      </c>
    </row>
    <row r="1868" spans="1:25">
      <c r="A1868" s="6" t="s">
        <v>1898</v>
      </c>
      <c r="B1868" s="7">
        <v>46108</v>
      </c>
      <c r="C1868" s="2" t="s">
        <v>43</v>
      </c>
      <c r="D1868" s="2" t="s">
        <v>23</v>
      </c>
      <c r="E1868" s="2">
        <v>7</v>
      </c>
      <c r="F1868" s="2">
        <v>46</v>
      </c>
      <c r="G1868" s="2">
        <v>53</v>
      </c>
      <c r="H1868" s="2">
        <v>53</v>
      </c>
      <c r="I1868" s="2">
        <v>0</v>
      </c>
      <c r="J1868" s="2">
        <v>0</v>
      </c>
      <c r="K1868" s="2">
        <v>0</v>
      </c>
      <c r="L1868" s="2">
        <v>1.4</v>
      </c>
      <c r="M1868" s="2">
        <v>0.95899999999999996</v>
      </c>
      <c r="N1868" s="2">
        <v>0.99299999999999999</v>
      </c>
      <c r="O1868" s="2">
        <v>4.5999999999999996</v>
      </c>
      <c r="P1868" s="2">
        <v>0.83499999999999996</v>
      </c>
      <c r="Q1868" s="3">
        <v>1</v>
      </c>
      <c r="R1868" s="4" t="str">
        <f>TRIM(tblOperations[[#This Row],[Region]])</f>
        <v>South West</v>
      </c>
      <c r="S1868" s="4" t="str">
        <f>TRIM(tblOperations[[#This Row],[Team]])</f>
        <v>Estates Support</v>
      </c>
      <c r="T1868" s="4" t="str">
        <f>_xlfn.XLOOKUP(R1868,tblRegionReference[Region],tblRegionReference[Area],"Not Found")</f>
        <v>South</v>
      </c>
      <c r="U1868" s="4" t="str">
        <f>IF(tblOperations[[#This Row],[Completion_Rate]]&gt;=_xlfn.XLOOKUP("Completion Rate",tblKPITargets[KPI_Name],tblKPITargets[Target_Value]),"Met","Below Target")</f>
        <v>Met</v>
      </c>
      <c r="V1868" t="str">
        <f>IF(tblOperations[[#This Row],[SLA_Compliance]]&gt;=_xlfn.XLOOKUP('04_References'!$A$3,tblKPITargets[KPI_Name],tblKPITargets[Target_Value]),"Met","Below Target")</f>
        <v>Met</v>
      </c>
      <c r="W1868" t="str">
        <f>IF(tblOperations[[#This Row],[Quality_Pass_Rate]]&gt;=_xlfn.XLOOKUP('04_References'!$A$4,tblKPITargets[KPI_Name],tblKPITargets[Target_Value]),"Met","Below Target")</f>
        <v>Met</v>
      </c>
      <c r="X1868" t="str">
        <f>IF(tblOperations[[#This Row],[Average_Completion_Days]]&lt;=_xlfn.XLOOKUP('04_References'!$A$7,tblKPITargets[KPI_Name],tblKPITargets[Target_Value]),"Met","Below Target")</f>
        <v>Met</v>
      </c>
      <c r="Y1868" t="str">
        <f>IF(tblOperations[[#This Row],[Closing_Backlog]]&lt;=_xlfn.XLOOKUP('04_References'!$A$8,tblKPITargets[KPI_Name],tblKPITargets[Target_Value]),"Met","Below Target")</f>
        <v>Met</v>
      </c>
    </row>
    <row r="1869" spans="1:25">
      <c r="A1869" s="8" t="s">
        <v>1899</v>
      </c>
      <c r="B1869" s="9">
        <v>46108</v>
      </c>
      <c r="C1869" s="4" t="s">
        <v>43</v>
      </c>
      <c r="D1869" s="4" t="s">
        <v>25</v>
      </c>
      <c r="E1869" s="4">
        <v>0</v>
      </c>
      <c r="F1869" s="4">
        <v>40</v>
      </c>
      <c r="G1869" s="4">
        <v>40</v>
      </c>
      <c r="H1869" s="4">
        <v>40</v>
      </c>
      <c r="I1869" s="4">
        <v>0</v>
      </c>
      <c r="J1869" s="4">
        <v>0</v>
      </c>
      <c r="K1869" s="4">
        <v>0</v>
      </c>
      <c r="L1869" s="4">
        <v>2.1</v>
      </c>
      <c r="M1869" s="4">
        <v>1</v>
      </c>
      <c r="N1869" s="4">
        <v>0.95799999999999996</v>
      </c>
      <c r="O1869" s="4">
        <v>4.8</v>
      </c>
      <c r="P1869" s="4">
        <v>0.66800000000000004</v>
      </c>
      <c r="Q1869" s="5">
        <v>1</v>
      </c>
      <c r="R1869" s="4" t="str">
        <f>TRIM(tblOperations[[#This Row],[Region]])</f>
        <v>South West</v>
      </c>
      <c r="S1869" s="4" t="str">
        <f>TRIM(tblOperations[[#This Row],[Team]])</f>
        <v>Workplace Projects</v>
      </c>
      <c r="T1869" s="4" t="str">
        <f>_xlfn.XLOOKUP(R1869,tblRegionReference[Region],tblRegionReference[Area],"Not Found")</f>
        <v>South</v>
      </c>
      <c r="U1869" s="4" t="str">
        <f>IF(tblOperations[[#This Row],[Completion_Rate]]&gt;=_xlfn.XLOOKUP("Completion Rate",tblKPITargets[KPI_Name],tblKPITargets[Target_Value]),"Met","Below Target")</f>
        <v>Met</v>
      </c>
      <c r="V1869" t="str">
        <f>IF(tblOperations[[#This Row],[SLA_Compliance]]&gt;=_xlfn.XLOOKUP('04_References'!$A$3,tblKPITargets[KPI_Name],tblKPITargets[Target_Value]),"Met","Below Target")</f>
        <v>Met</v>
      </c>
      <c r="W1869" t="str">
        <f>IF(tblOperations[[#This Row],[Quality_Pass_Rate]]&gt;=_xlfn.XLOOKUP('04_References'!$A$4,tblKPITargets[KPI_Name],tblKPITargets[Target_Value]),"Met","Below Target")</f>
        <v>Met</v>
      </c>
      <c r="X1869" t="str">
        <f>IF(tblOperations[[#This Row],[Average_Completion_Days]]&lt;=_xlfn.XLOOKUP('04_References'!$A$7,tblKPITargets[KPI_Name],tblKPITargets[Target_Value]),"Met","Below Target")</f>
        <v>Met</v>
      </c>
      <c r="Y1869" t="str">
        <f>IF(tblOperations[[#This Row],[Closing_Backlog]]&lt;=_xlfn.XLOOKUP('04_References'!$A$8,tblKPITargets[KPI_Name],tblKPITargets[Target_Value]),"Met","Below Target")</f>
        <v>Met</v>
      </c>
    </row>
    <row r="1870" spans="1:25">
      <c r="A1870" s="6" t="s">
        <v>1900</v>
      </c>
      <c r="B1870" s="7">
        <v>46108</v>
      </c>
      <c r="C1870" s="2" t="s">
        <v>48</v>
      </c>
      <c r="D1870" s="2" t="s">
        <v>19</v>
      </c>
      <c r="E1870" s="2">
        <v>0</v>
      </c>
      <c r="F1870" s="2">
        <v>49</v>
      </c>
      <c r="G1870" s="2">
        <v>49</v>
      </c>
      <c r="H1870" s="2">
        <v>49</v>
      </c>
      <c r="I1870" s="2">
        <v>0</v>
      </c>
      <c r="J1870" s="2">
        <v>0</v>
      </c>
      <c r="K1870" s="2">
        <v>0</v>
      </c>
      <c r="L1870" s="2">
        <v>1.7</v>
      </c>
      <c r="M1870" s="2">
        <v>0.97</v>
      </c>
      <c r="N1870" s="2">
        <v>1</v>
      </c>
      <c r="O1870" s="2">
        <v>4.5999999999999996</v>
      </c>
      <c r="P1870" s="2">
        <v>0.68500000000000005</v>
      </c>
      <c r="Q1870" s="3">
        <v>1</v>
      </c>
      <c r="R1870" s="4" t="str">
        <f>TRIM(tblOperations[[#This Row],[Region]])</f>
        <v>South East</v>
      </c>
      <c r="S1870" s="4" t="str">
        <f>TRIM(tblOperations[[#This Row],[Team]])</f>
        <v>Workplace Services</v>
      </c>
      <c r="T1870" s="4" t="str">
        <f>_xlfn.XLOOKUP(R1870,tblRegionReference[Region],tblRegionReference[Area],"Not Found")</f>
        <v>South</v>
      </c>
      <c r="U1870" s="4" t="str">
        <f>IF(tblOperations[[#This Row],[Completion_Rate]]&gt;=_xlfn.XLOOKUP("Completion Rate",tblKPITargets[KPI_Name],tblKPITargets[Target_Value]),"Met","Below Target")</f>
        <v>Met</v>
      </c>
      <c r="V1870" t="str">
        <f>IF(tblOperations[[#This Row],[SLA_Compliance]]&gt;=_xlfn.XLOOKUP('04_References'!$A$3,tblKPITargets[KPI_Name],tblKPITargets[Target_Value]),"Met","Below Target")</f>
        <v>Met</v>
      </c>
      <c r="W1870" t="str">
        <f>IF(tblOperations[[#This Row],[Quality_Pass_Rate]]&gt;=_xlfn.XLOOKUP('04_References'!$A$4,tblKPITargets[KPI_Name],tblKPITargets[Target_Value]),"Met","Below Target")</f>
        <v>Met</v>
      </c>
      <c r="X1870" t="str">
        <f>IF(tblOperations[[#This Row],[Average_Completion_Days]]&lt;=_xlfn.XLOOKUP('04_References'!$A$7,tblKPITargets[KPI_Name],tblKPITargets[Target_Value]),"Met","Below Target")</f>
        <v>Met</v>
      </c>
      <c r="Y1870" t="str">
        <f>IF(tblOperations[[#This Row],[Closing_Backlog]]&lt;=_xlfn.XLOOKUP('04_References'!$A$8,tblKPITargets[KPI_Name],tblKPITargets[Target_Value]),"Met","Below Target")</f>
        <v>Met</v>
      </c>
    </row>
    <row r="1871" spans="1:25">
      <c r="A1871" s="8" t="s">
        <v>1901</v>
      </c>
      <c r="B1871" s="9">
        <v>46108</v>
      </c>
      <c r="C1871" s="4" t="s">
        <v>48</v>
      </c>
      <c r="D1871" s="4" t="s">
        <v>21</v>
      </c>
      <c r="E1871" s="4">
        <v>1718</v>
      </c>
      <c r="F1871" s="4">
        <v>47</v>
      </c>
      <c r="G1871" s="4">
        <v>1765</v>
      </c>
      <c r="H1871" s="4">
        <v>22</v>
      </c>
      <c r="I1871" s="4">
        <v>1743</v>
      </c>
      <c r="J1871" s="4">
        <v>0</v>
      </c>
      <c r="K1871" s="4">
        <v>0</v>
      </c>
      <c r="L1871" s="4">
        <v>8</v>
      </c>
      <c r="M1871" s="4">
        <v>0.6</v>
      </c>
      <c r="N1871" s="4">
        <v>0.97899999999999998</v>
      </c>
      <c r="O1871" s="4">
        <v>2.5</v>
      </c>
      <c r="P1871" s="4">
        <v>0.69599999999999995</v>
      </c>
      <c r="Q1871" s="5">
        <v>1.2E-2</v>
      </c>
      <c r="R1871" s="4" t="str">
        <f>TRIM(tblOperations[[#This Row],[Region]])</f>
        <v>South East</v>
      </c>
      <c r="S1871" s="4" t="str">
        <f>TRIM(tblOperations[[#This Row],[Team]])</f>
        <v>Facilities Response</v>
      </c>
      <c r="T1871" s="4" t="str">
        <f>_xlfn.XLOOKUP(R1871,tblRegionReference[Region],tblRegionReference[Area],"Not Found")</f>
        <v>South</v>
      </c>
      <c r="U1871" s="4" t="str">
        <f>IF(tblOperations[[#This Row],[Completion_Rate]]&gt;=_xlfn.XLOOKUP("Completion Rate",tblKPITargets[KPI_Name],tblKPITargets[Target_Value]),"Met","Below Target")</f>
        <v>Below Target</v>
      </c>
      <c r="V1871" t="str">
        <f>IF(tblOperations[[#This Row],[SLA_Compliance]]&gt;=_xlfn.XLOOKUP('04_References'!$A$3,tblKPITargets[KPI_Name],tblKPITargets[Target_Value]),"Met","Below Target")</f>
        <v>Below Target</v>
      </c>
      <c r="W1871" t="str">
        <f>IF(tblOperations[[#This Row],[Quality_Pass_Rate]]&gt;=_xlfn.XLOOKUP('04_References'!$A$4,tblKPITargets[KPI_Name],tblKPITargets[Target_Value]),"Met","Below Target")</f>
        <v>Met</v>
      </c>
      <c r="X1871" t="str">
        <f>IF(tblOperations[[#This Row],[Average_Completion_Days]]&lt;=_xlfn.XLOOKUP('04_References'!$A$7,tblKPITargets[KPI_Name],tblKPITargets[Target_Value]),"Met","Below Target")</f>
        <v>Below Target</v>
      </c>
      <c r="Y1871" t="str">
        <f>IF(tblOperations[[#This Row],[Closing_Backlog]]&lt;=_xlfn.XLOOKUP('04_References'!$A$8,tblKPITargets[KPI_Name],tblKPITargets[Target_Value]),"Met","Below Target")</f>
        <v>Below Target</v>
      </c>
    </row>
    <row r="1872" spans="1:25">
      <c r="A1872" s="6" t="s">
        <v>1902</v>
      </c>
      <c r="B1872" s="7">
        <v>46108</v>
      </c>
      <c r="C1872" s="2" t="s">
        <v>48</v>
      </c>
      <c r="D1872" s="2" t="s">
        <v>23</v>
      </c>
      <c r="E1872" s="2">
        <v>0</v>
      </c>
      <c r="F1872" s="2">
        <v>38</v>
      </c>
      <c r="G1872" s="2">
        <v>38</v>
      </c>
      <c r="H1872" s="2">
        <v>38</v>
      </c>
      <c r="I1872" s="2">
        <v>0</v>
      </c>
      <c r="J1872" s="2">
        <v>0</v>
      </c>
      <c r="K1872" s="2">
        <v>0</v>
      </c>
      <c r="L1872" s="2">
        <v>1.7</v>
      </c>
      <c r="M1872" s="2">
        <v>0.997</v>
      </c>
      <c r="N1872" s="2">
        <v>0.97299999999999998</v>
      </c>
      <c r="O1872" s="2">
        <v>4.5</v>
      </c>
      <c r="P1872" s="2">
        <v>0.749</v>
      </c>
      <c r="Q1872" s="3">
        <v>1</v>
      </c>
      <c r="R1872" s="4" t="str">
        <f>TRIM(tblOperations[[#This Row],[Region]])</f>
        <v>South East</v>
      </c>
      <c r="S1872" s="4" t="str">
        <f>TRIM(tblOperations[[#This Row],[Team]])</f>
        <v>Estates Support</v>
      </c>
      <c r="T1872" s="4" t="str">
        <f>_xlfn.XLOOKUP(R1872,tblRegionReference[Region],tblRegionReference[Area],"Not Found")</f>
        <v>South</v>
      </c>
      <c r="U1872" s="4" t="str">
        <f>IF(tblOperations[[#This Row],[Completion_Rate]]&gt;=_xlfn.XLOOKUP("Completion Rate",tblKPITargets[KPI_Name],tblKPITargets[Target_Value]),"Met","Below Target")</f>
        <v>Met</v>
      </c>
      <c r="V1872" t="str">
        <f>IF(tblOperations[[#This Row],[SLA_Compliance]]&gt;=_xlfn.XLOOKUP('04_References'!$A$3,tblKPITargets[KPI_Name],tblKPITargets[Target_Value]),"Met","Below Target")</f>
        <v>Met</v>
      </c>
      <c r="W1872" t="str">
        <f>IF(tblOperations[[#This Row],[Quality_Pass_Rate]]&gt;=_xlfn.XLOOKUP('04_References'!$A$4,tblKPITargets[KPI_Name],tblKPITargets[Target_Value]),"Met","Below Target")</f>
        <v>Met</v>
      </c>
      <c r="X1872" t="str">
        <f>IF(tblOperations[[#This Row],[Average_Completion_Days]]&lt;=_xlfn.XLOOKUP('04_References'!$A$7,tblKPITargets[KPI_Name],tblKPITargets[Target_Value]),"Met","Below Target")</f>
        <v>Met</v>
      </c>
      <c r="Y1872" t="str">
        <f>IF(tblOperations[[#This Row],[Closing_Backlog]]&lt;=_xlfn.XLOOKUP('04_References'!$A$8,tblKPITargets[KPI_Name],tblKPITargets[Target_Value]),"Met","Below Target")</f>
        <v>Met</v>
      </c>
    </row>
    <row r="1873" spans="1:25">
      <c r="A1873" s="8" t="s">
        <v>1903</v>
      </c>
      <c r="B1873" s="9">
        <v>46108</v>
      </c>
      <c r="C1873" s="4" t="s">
        <v>48</v>
      </c>
      <c r="D1873" s="4" t="s">
        <v>25</v>
      </c>
      <c r="E1873" s="4">
        <v>558</v>
      </c>
      <c r="F1873" s="4">
        <v>16</v>
      </c>
      <c r="G1873" s="4">
        <v>574</v>
      </c>
      <c r="H1873" s="4">
        <v>29</v>
      </c>
      <c r="I1873" s="4">
        <v>545</v>
      </c>
      <c r="J1873" s="4">
        <v>0</v>
      </c>
      <c r="K1873" s="4">
        <v>0</v>
      </c>
      <c r="L1873" s="4">
        <v>8</v>
      </c>
      <c r="M1873" s="4">
        <v>0.6</v>
      </c>
      <c r="N1873" s="4">
        <v>0.99099999999999999</v>
      </c>
      <c r="O1873" s="4">
        <v>2.5</v>
      </c>
      <c r="P1873" s="4">
        <v>0.67</v>
      </c>
      <c r="Q1873" s="5">
        <v>5.0999999999999997E-2</v>
      </c>
      <c r="R1873" s="4" t="str">
        <f>TRIM(tblOperations[[#This Row],[Region]])</f>
        <v>South East</v>
      </c>
      <c r="S1873" s="4" t="str">
        <f>TRIM(tblOperations[[#This Row],[Team]])</f>
        <v>Workplace Projects</v>
      </c>
      <c r="T1873" s="4" t="str">
        <f>_xlfn.XLOOKUP(R1873,tblRegionReference[Region],tblRegionReference[Area],"Not Found")</f>
        <v>South</v>
      </c>
      <c r="U1873" s="4" t="str">
        <f>IF(tblOperations[[#This Row],[Completion_Rate]]&gt;=_xlfn.XLOOKUP("Completion Rate",tblKPITargets[KPI_Name],tblKPITargets[Target_Value]),"Met","Below Target")</f>
        <v>Below Target</v>
      </c>
      <c r="V1873" t="str">
        <f>IF(tblOperations[[#This Row],[SLA_Compliance]]&gt;=_xlfn.XLOOKUP('04_References'!$A$3,tblKPITargets[KPI_Name],tblKPITargets[Target_Value]),"Met","Below Target")</f>
        <v>Below Target</v>
      </c>
      <c r="W1873" t="str">
        <f>IF(tblOperations[[#This Row],[Quality_Pass_Rate]]&gt;=_xlfn.XLOOKUP('04_References'!$A$4,tblKPITargets[KPI_Name],tblKPITargets[Target_Value]),"Met","Below Target")</f>
        <v>Met</v>
      </c>
      <c r="X1873" t="str">
        <f>IF(tblOperations[[#This Row],[Average_Completion_Days]]&lt;=_xlfn.XLOOKUP('04_References'!$A$7,tblKPITargets[KPI_Name],tblKPITargets[Target_Value]),"Met","Below Target")</f>
        <v>Below Target</v>
      </c>
      <c r="Y1873" t="str">
        <f>IF(tblOperations[[#This Row],[Closing_Backlog]]&lt;=_xlfn.XLOOKUP('04_References'!$A$8,tblKPITargets[KPI_Name],tblKPITargets[Target_Value]),"Met","Below Target")</f>
        <v>Below Target</v>
      </c>
    </row>
    <row r="1874" spans="1:25">
      <c r="A1874" s="6" t="s">
        <v>1904</v>
      </c>
      <c r="B1874" s="7">
        <v>46108</v>
      </c>
      <c r="C1874" s="2" t="s">
        <v>53</v>
      </c>
      <c r="D1874" s="2" t="s">
        <v>19</v>
      </c>
      <c r="E1874" s="2">
        <v>943</v>
      </c>
      <c r="F1874" s="2">
        <v>49</v>
      </c>
      <c r="G1874" s="2">
        <v>992</v>
      </c>
      <c r="H1874" s="2">
        <v>32</v>
      </c>
      <c r="I1874" s="2">
        <v>960</v>
      </c>
      <c r="J1874" s="2">
        <v>0</v>
      </c>
      <c r="K1874" s="2">
        <v>0</v>
      </c>
      <c r="L1874" s="2">
        <v>8</v>
      </c>
      <c r="M1874" s="2">
        <v>0.6</v>
      </c>
      <c r="N1874" s="2">
        <v>0.98799999999999999</v>
      </c>
      <c r="O1874" s="2">
        <v>2.5</v>
      </c>
      <c r="P1874" s="2">
        <v>0.754</v>
      </c>
      <c r="Q1874" s="3">
        <v>3.2000000000000001E-2</v>
      </c>
      <c r="R1874" s="4" t="str">
        <f>TRIM(tblOperations[[#This Row],[Region]])</f>
        <v>Wales</v>
      </c>
      <c r="S1874" s="4" t="str">
        <f>TRIM(tblOperations[[#This Row],[Team]])</f>
        <v>Workplace Services</v>
      </c>
      <c r="T1874" s="4" t="str">
        <f>_xlfn.XLOOKUP(R1874,tblRegionReference[Region],tblRegionReference[Area],"Not Found")</f>
        <v>Wales</v>
      </c>
      <c r="U1874" s="4" t="str">
        <f>IF(tblOperations[[#This Row],[Completion_Rate]]&gt;=_xlfn.XLOOKUP("Completion Rate",tblKPITargets[KPI_Name],tblKPITargets[Target_Value]),"Met","Below Target")</f>
        <v>Below Target</v>
      </c>
      <c r="V1874" t="str">
        <f>IF(tblOperations[[#This Row],[SLA_Compliance]]&gt;=_xlfn.XLOOKUP('04_References'!$A$3,tblKPITargets[KPI_Name],tblKPITargets[Target_Value]),"Met","Below Target")</f>
        <v>Below Target</v>
      </c>
      <c r="W1874" t="str">
        <f>IF(tblOperations[[#This Row],[Quality_Pass_Rate]]&gt;=_xlfn.XLOOKUP('04_References'!$A$4,tblKPITargets[KPI_Name],tblKPITargets[Target_Value]),"Met","Below Target")</f>
        <v>Met</v>
      </c>
      <c r="X1874" t="str">
        <f>IF(tblOperations[[#This Row],[Average_Completion_Days]]&lt;=_xlfn.XLOOKUP('04_References'!$A$7,tblKPITargets[KPI_Name],tblKPITargets[Target_Value]),"Met","Below Target")</f>
        <v>Below Target</v>
      </c>
      <c r="Y1874" t="str">
        <f>IF(tblOperations[[#This Row],[Closing_Backlog]]&lt;=_xlfn.XLOOKUP('04_References'!$A$8,tblKPITargets[KPI_Name],tblKPITargets[Target_Value]),"Met","Below Target")</f>
        <v>Below Target</v>
      </c>
    </row>
    <row r="1875" spans="1:25">
      <c r="A1875" s="8" t="s">
        <v>1905</v>
      </c>
      <c r="B1875" s="9">
        <v>46108</v>
      </c>
      <c r="C1875" s="4" t="s">
        <v>53</v>
      </c>
      <c r="D1875" s="4" t="s">
        <v>21</v>
      </c>
      <c r="E1875" s="4">
        <v>1032</v>
      </c>
      <c r="F1875" s="4">
        <v>48</v>
      </c>
      <c r="G1875" s="4">
        <v>1080</v>
      </c>
      <c r="H1875" s="4">
        <v>29</v>
      </c>
      <c r="I1875" s="4">
        <v>1051</v>
      </c>
      <c r="J1875" s="4">
        <v>0</v>
      </c>
      <c r="K1875" s="4">
        <v>0</v>
      </c>
      <c r="L1875" s="4">
        <v>8</v>
      </c>
      <c r="M1875" s="4">
        <v>0.6</v>
      </c>
      <c r="N1875" s="4">
        <v>1</v>
      </c>
      <c r="O1875" s="4">
        <v>2.5</v>
      </c>
      <c r="P1875" s="4">
        <v>0.71599999999999997</v>
      </c>
      <c r="Q1875" s="5">
        <v>2.7E-2</v>
      </c>
      <c r="R1875" s="4" t="str">
        <f>TRIM(tblOperations[[#This Row],[Region]])</f>
        <v>Wales</v>
      </c>
      <c r="S1875" s="4" t="str">
        <f>TRIM(tblOperations[[#This Row],[Team]])</f>
        <v>Facilities Response</v>
      </c>
      <c r="T1875" s="4" t="str">
        <f>_xlfn.XLOOKUP(R1875,tblRegionReference[Region],tblRegionReference[Area],"Not Found")</f>
        <v>Wales</v>
      </c>
      <c r="U1875" s="4" t="str">
        <f>IF(tblOperations[[#This Row],[Completion_Rate]]&gt;=_xlfn.XLOOKUP("Completion Rate",tblKPITargets[KPI_Name],tblKPITargets[Target_Value]),"Met","Below Target")</f>
        <v>Below Target</v>
      </c>
      <c r="V1875" t="str">
        <f>IF(tblOperations[[#This Row],[SLA_Compliance]]&gt;=_xlfn.XLOOKUP('04_References'!$A$3,tblKPITargets[KPI_Name],tblKPITargets[Target_Value]),"Met","Below Target")</f>
        <v>Below Target</v>
      </c>
      <c r="W1875" t="str">
        <f>IF(tblOperations[[#This Row],[Quality_Pass_Rate]]&gt;=_xlfn.XLOOKUP('04_References'!$A$4,tblKPITargets[KPI_Name],tblKPITargets[Target_Value]),"Met","Below Target")</f>
        <v>Met</v>
      </c>
      <c r="X1875" t="str">
        <f>IF(tblOperations[[#This Row],[Average_Completion_Days]]&lt;=_xlfn.XLOOKUP('04_References'!$A$7,tblKPITargets[KPI_Name],tblKPITargets[Target_Value]),"Met","Below Target")</f>
        <v>Below Target</v>
      </c>
      <c r="Y1875" t="str">
        <f>IF(tblOperations[[#This Row],[Closing_Backlog]]&lt;=_xlfn.XLOOKUP('04_References'!$A$8,tblKPITargets[KPI_Name],tblKPITargets[Target_Value]),"Met","Below Target")</f>
        <v>Below Target</v>
      </c>
    </row>
    <row r="1876" spans="1:25">
      <c r="A1876" s="6" t="s">
        <v>1906</v>
      </c>
      <c r="B1876" s="7">
        <v>46108</v>
      </c>
      <c r="C1876" s="2" t="s">
        <v>53</v>
      </c>
      <c r="D1876" s="2" t="s">
        <v>23</v>
      </c>
      <c r="E1876" s="2">
        <v>732</v>
      </c>
      <c r="F1876" s="2">
        <v>29</v>
      </c>
      <c r="G1876" s="2">
        <v>761</v>
      </c>
      <c r="H1876" s="2">
        <v>27</v>
      </c>
      <c r="I1876" s="2">
        <v>734</v>
      </c>
      <c r="J1876" s="2">
        <v>0</v>
      </c>
      <c r="K1876" s="2">
        <v>0</v>
      </c>
      <c r="L1876" s="2">
        <v>8</v>
      </c>
      <c r="M1876" s="2">
        <v>0.6</v>
      </c>
      <c r="N1876" s="2">
        <v>1</v>
      </c>
      <c r="O1876" s="2">
        <v>2.5</v>
      </c>
      <c r="P1876" s="2">
        <v>0.79</v>
      </c>
      <c r="Q1876" s="3">
        <v>3.5000000000000003E-2</v>
      </c>
      <c r="R1876" s="4" t="str">
        <f>TRIM(tblOperations[[#This Row],[Region]])</f>
        <v>Wales</v>
      </c>
      <c r="S1876" s="4" t="str">
        <f>TRIM(tblOperations[[#This Row],[Team]])</f>
        <v>Estates Support</v>
      </c>
      <c r="T1876" s="4" t="str">
        <f>_xlfn.XLOOKUP(R1876,tblRegionReference[Region],tblRegionReference[Area],"Not Found")</f>
        <v>Wales</v>
      </c>
      <c r="U1876" s="4" t="str">
        <f>IF(tblOperations[[#This Row],[Completion_Rate]]&gt;=_xlfn.XLOOKUP("Completion Rate",tblKPITargets[KPI_Name],tblKPITargets[Target_Value]),"Met","Below Target")</f>
        <v>Below Target</v>
      </c>
      <c r="V1876" t="str">
        <f>IF(tblOperations[[#This Row],[SLA_Compliance]]&gt;=_xlfn.XLOOKUP('04_References'!$A$3,tblKPITargets[KPI_Name],tblKPITargets[Target_Value]),"Met","Below Target")</f>
        <v>Below Target</v>
      </c>
      <c r="W1876" t="str">
        <f>IF(tblOperations[[#This Row],[Quality_Pass_Rate]]&gt;=_xlfn.XLOOKUP('04_References'!$A$4,tblKPITargets[KPI_Name],tblKPITargets[Target_Value]),"Met","Below Target")</f>
        <v>Met</v>
      </c>
      <c r="X1876" t="str">
        <f>IF(tblOperations[[#This Row],[Average_Completion_Days]]&lt;=_xlfn.XLOOKUP('04_References'!$A$7,tblKPITargets[KPI_Name],tblKPITargets[Target_Value]),"Met","Below Target")</f>
        <v>Below Target</v>
      </c>
      <c r="Y1876" t="str">
        <f>IF(tblOperations[[#This Row],[Closing_Backlog]]&lt;=_xlfn.XLOOKUP('04_References'!$A$8,tblKPITargets[KPI_Name],tblKPITargets[Target_Value]),"Met","Below Target")</f>
        <v>Below Target</v>
      </c>
    </row>
    <row r="1877" spans="1:25">
      <c r="A1877" s="8" t="s">
        <v>1907</v>
      </c>
      <c r="B1877" s="9">
        <v>46108</v>
      </c>
      <c r="C1877" s="4" t="s">
        <v>53</v>
      </c>
      <c r="D1877" s="4" t="s">
        <v>25</v>
      </c>
      <c r="E1877" s="4">
        <v>0</v>
      </c>
      <c r="F1877" s="4">
        <v>26</v>
      </c>
      <c r="G1877" s="4">
        <v>26</v>
      </c>
      <c r="H1877" s="4">
        <v>26</v>
      </c>
      <c r="I1877" s="4">
        <v>0</v>
      </c>
      <c r="J1877" s="4">
        <v>0</v>
      </c>
      <c r="K1877" s="4">
        <v>0</v>
      </c>
      <c r="L1877" s="4">
        <v>1.4</v>
      </c>
      <c r="M1877" s="4">
        <v>0.95499999999999996</v>
      </c>
      <c r="N1877" s="4">
        <v>0.96499999999999997</v>
      </c>
      <c r="O1877" s="4">
        <v>4.5</v>
      </c>
      <c r="P1877" s="4">
        <v>0.72699999999999998</v>
      </c>
      <c r="Q1877" s="5">
        <v>1</v>
      </c>
      <c r="R1877" s="4" t="str">
        <f>TRIM(tblOperations[[#This Row],[Region]])</f>
        <v>Wales</v>
      </c>
      <c r="S1877" s="4" t="str">
        <f>TRIM(tblOperations[[#This Row],[Team]])</f>
        <v>Workplace Projects</v>
      </c>
      <c r="T1877" s="4" t="str">
        <f>_xlfn.XLOOKUP(R1877,tblRegionReference[Region],tblRegionReference[Area],"Not Found")</f>
        <v>Wales</v>
      </c>
      <c r="U1877" s="4" t="str">
        <f>IF(tblOperations[[#This Row],[Completion_Rate]]&gt;=_xlfn.XLOOKUP("Completion Rate",tblKPITargets[KPI_Name],tblKPITargets[Target_Value]),"Met","Below Target")</f>
        <v>Met</v>
      </c>
      <c r="V1877" t="str">
        <f>IF(tblOperations[[#This Row],[SLA_Compliance]]&gt;=_xlfn.XLOOKUP('04_References'!$A$3,tblKPITargets[KPI_Name],tblKPITargets[Target_Value]),"Met","Below Target")</f>
        <v>Met</v>
      </c>
      <c r="W1877" t="str">
        <f>IF(tblOperations[[#This Row],[Quality_Pass_Rate]]&gt;=_xlfn.XLOOKUP('04_References'!$A$4,tblKPITargets[KPI_Name],tblKPITargets[Target_Value]),"Met","Below Target")</f>
        <v>Met</v>
      </c>
      <c r="X1877" t="str">
        <f>IF(tblOperations[[#This Row],[Average_Completion_Days]]&lt;=_xlfn.XLOOKUP('04_References'!$A$7,tblKPITargets[KPI_Name],tblKPITargets[Target_Value]),"Met","Below Target")</f>
        <v>Met</v>
      </c>
      <c r="Y1877" t="str">
        <f>IF(tblOperations[[#This Row],[Closing_Backlog]]&lt;=_xlfn.XLOOKUP('04_References'!$A$8,tblKPITargets[KPI_Name],tblKPITargets[Target_Value]),"Met","Below Target")</f>
        <v>Met</v>
      </c>
    </row>
    <row r="1878" spans="1:25">
      <c r="A1878" s="6" t="s">
        <v>1908</v>
      </c>
      <c r="B1878" s="7">
        <v>46109</v>
      </c>
      <c r="C1878" s="2" t="s">
        <v>18</v>
      </c>
      <c r="D1878" s="2" t="s">
        <v>19</v>
      </c>
      <c r="E1878" s="2">
        <v>267</v>
      </c>
      <c r="F1878" s="2">
        <v>33</v>
      </c>
      <c r="G1878" s="2">
        <v>300</v>
      </c>
      <c r="H1878" s="2">
        <v>38</v>
      </c>
      <c r="I1878" s="2">
        <v>262</v>
      </c>
      <c r="J1878" s="2">
        <v>0</v>
      </c>
      <c r="K1878" s="2">
        <v>0</v>
      </c>
      <c r="L1878" s="2">
        <v>8</v>
      </c>
      <c r="M1878" s="2">
        <v>0.6</v>
      </c>
      <c r="N1878" s="2">
        <v>1</v>
      </c>
      <c r="O1878" s="2">
        <v>2.5</v>
      </c>
      <c r="P1878" s="2">
        <v>0.67400000000000004</v>
      </c>
      <c r="Q1878" s="3">
        <v>0.127</v>
      </c>
      <c r="R1878" s="4" t="str">
        <f>TRIM(tblOperations[[#This Row],[Region]])</f>
        <v>Scotland</v>
      </c>
      <c r="S1878" s="4" t="str">
        <f>TRIM(tblOperations[[#This Row],[Team]])</f>
        <v>Workplace Services</v>
      </c>
      <c r="T1878" s="4" t="str">
        <f>_xlfn.XLOOKUP(R1878,tblRegionReference[Region],tblRegionReference[Area],"Not Found")</f>
        <v>North</v>
      </c>
      <c r="U1878" s="4" t="str">
        <f>IF(tblOperations[[#This Row],[Completion_Rate]]&gt;=_xlfn.XLOOKUP("Completion Rate",tblKPITargets[KPI_Name],tblKPITargets[Target_Value]),"Met","Below Target")</f>
        <v>Below Target</v>
      </c>
      <c r="V1878" t="str">
        <f>IF(tblOperations[[#This Row],[SLA_Compliance]]&gt;=_xlfn.XLOOKUP('04_References'!$A$3,tblKPITargets[KPI_Name],tblKPITargets[Target_Value]),"Met","Below Target")</f>
        <v>Below Target</v>
      </c>
      <c r="W1878" t="str">
        <f>IF(tblOperations[[#This Row],[Quality_Pass_Rate]]&gt;=_xlfn.XLOOKUP('04_References'!$A$4,tblKPITargets[KPI_Name],tblKPITargets[Target_Value]),"Met","Below Target")</f>
        <v>Met</v>
      </c>
      <c r="X1878" t="str">
        <f>IF(tblOperations[[#This Row],[Average_Completion_Days]]&lt;=_xlfn.XLOOKUP('04_References'!$A$7,tblKPITargets[KPI_Name],tblKPITargets[Target_Value]),"Met","Below Target")</f>
        <v>Below Target</v>
      </c>
      <c r="Y1878" t="str">
        <f>IF(tblOperations[[#This Row],[Closing_Backlog]]&lt;=_xlfn.XLOOKUP('04_References'!$A$8,tblKPITargets[KPI_Name],tblKPITargets[Target_Value]),"Met","Below Target")</f>
        <v>Below Target</v>
      </c>
    </row>
    <row r="1879" spans="1:25">
      <c r="A1879" s="8" t="s">
        <v>1909</v>
      </c>
      <c r="B1879" s="9">
        <v>46109</v>
      </c>
      <c r="C1879" s="4" t="s">
        <v>18</v>
      </c>
      <c r="D1879" s="4" t="s">
        <v>21</v>
      </c>
      <c r="E1879" s="4">
        <v>4</v>
      </c>
      <c r="F1879" s="4">
        <v>50</v>
      </c>
      <c r="G1879" s="4">
        <v>54</v>
      </c>
      <c r="H1879" s="4">
        <v>50</v>
      </c>
      <c r="I1879" s="4">
        <v>4</v>
      </c>
      <c r="J1879" s="4">
        <v>0</v>
      </c>
      <c r="K1879" s="4">
        <v>0</v>
      </c>
      <c r="L1879" s="4">
        <v>2.6</v>
      </c>
      <c r="M1879" s="4">
        <v>0.94399999999999995</v>
      </c>
      <c r="N1879" s="4">
        <v>0.98</v>
      </c>
      <c r="O1879" s="4">
        <v>4.5</v>
      </c>
      <c r="P1879" s="4">
        <v>0.68100000000000005</v>
      </c>
      <c r="Q1879" s="5">
        <v>0.92600000000000005</v>
      </c>
      <c r="R1879" s="4" t="str">
        <f>TRIM(tblOperations[[#This Row],[Region]])</f>
        <v>Scotland</v>
      </c>
      <c r="S1879" s="4" t="str">
        <f>TRIM(tblOperations[[#This Row],[Team]])</f>
        <v>Facilities Response</v>
      </c>
      <c r="T1879" s="4" t="str">
        <f>_xlfn.XLOOKUP(R1879,tblRegionReference[Region],tblRegionReference[Area],"Not Found")</f>
        <v>North</v>
      </c>
      <c r="U1879" s="4" t="str">
        <f>IF(tblOperations[[#This Row],[Completion_Rate]]&gt;=_xlfn.XLOOKUP("Completion Rate",tblKPITargets[KPI_Name],tblKPITargets[Target_Value]),"Met","Below Target")</f>
        <v>Below Target</v>
      </c>
      <c r="V1879" t="str">
        <f>IF(tblOperations[[#This Row],[SLA_Compliance]]&gt;=_xlfn.XLOOKUP('04_References'!$A$3,tblKPITargets[KPI_Name],tblKPITargets[Target_Value]),"Met","Below Target")</f>
        <v>Met</v>
      </c>
      <c r="W1879" t="str">
        <f>IF(tblOperations[[#This Row],[Quality_Pass_Rate]]&gt;=_xlfn.XLOOKUP('04_References'!$A$4,tblKPITargets[KPI_Name],tblKPITargets[Target_Value]),"Met","Below Target")</f>
        <v>Met</v>
      </c>
      <c r="X1879" t="str">
        <f>IF(tblOperations[[#This Row],[Average_Completion_Days]]&lt;=_xlfn.XLOOKUP('04_References'!$A$7,tblKPITargets[KPI_Name],tblKPITargets[Target_Value]),"Met","Below Target")</f>
        <v>Met</v>
      </c>
      <c r="Y1879" t="str">
        <f>IF(tblOperations[[#This Row],[Closing_Backlog]]&lt;=_xlfn.XLOOKUP('04_References'!$A$8,tblKPITargets[KPI_Name],tblKPITargets[Target_Value]),"Met","Below Target")</f>
        <v>Met</v>
      </c>
    </row>
    <row r="1880" spans="1:25">
      <c r="A1880" s="6" t="s">
        <v>1910</v>
      </c>
      <c r="B1880" s="7">
        <v>46109</v>
      </c>
      <c r="C1880" s="2" t="s">
        <v>18</v>
      </c>
      <c r="D1880" s="2" t="s">
        <v>23</v>
      </c>
      <c r="E1880" s="2">
        <v>509</v>
      </c>
      <c r="F1880" s="2">
        <v>44</v>
      </c>
      <c r="G1880" s="2">
        <v>553</v>
      </c>
      <c r="H1880" s="2">
        <v>33</v>
      </c>
      <c r="I1880" s="2">
        <v>520</v>
      </c>
      <c r="J1880" s="2">
        <v>0</v>
      </c>
      <c r="K1880" s="2">
        <v>0</v>
      </c>
      <c r="L1880" s="2">
        <v>8</v>
      </c>
      <c r="M1880" s="2">
        <v>0.6</v>
      </c>
      <c r="N1880" s="2">
        <v>0.95499999999999996</v>
      </c>
      <c r="O1880" s="2">
        <v>2.5</v>
      </c>
      <c r="P1880" s="2">
        <v>0.73799999999999999</v>
      </c>
      <c r="Q1880" s="3">
        <v>0.06</v>
      </c>
      <c r="R1880" s="4" t="str">
        <f>TRIM(tblOperations[[#This Row],[Region]])</f>
        <v>Scotland</v>
      </c>
      <c r="S1880" s="4" t="str">
        <f>TRIM(tblOperations[[#This Row],[Team]])</f>
        <v>Estates Support</v>
      </c>
      <c r="T1880" s="4" t="str">
        <f>_xlfn.XLOOKUP(R1880,tblRegionReference[Region],tblRegionReference[Area],"Not Found")</f>
        <v>North</v>
      </c>
      <c r="U1880" s="4" t="str">
        <f>IF(tblOperations[[#This Row],[Completion_Rate]]&gt;=_xlfn.XLOOKUP("Completion Rate",tblKPITargets[KPI_Name],tblKPITargets[Target_Value]),"Met","Below Target")</f>
        <v>Below Target</v>
      </c>
      <c r="V1880" t="str">
        <f>IF(tblOperations[[#This Row],[SLA_Compliance]]&gt;=_xlfn.XLOOKUP('04_References'!$A$3,tblKPITargets[KPI_Name],tblKPITargets[Target_Value]),"Met","Below Target")</f>
        <v>Below Target</v>
      </c>
      <c r="W1880" t="str">
        <f>IF(tblOperations[[#This Row],[Quality_Pass_Rate]]&gt;=_xlfn.XLOOKUP('04_References'!$A$4,tblKPITargets[KPI_Name],tblKPITargets[Target_Value]),"Met","Below Target")</f>
        <v>Met</v>
      </c>
      <c r="X1880" t="str">
        <f>IF(tblOperations[[#This Row],[Average_Completion_Days]]&lt;=_xlfn.XLOOKUP('04_References'!$A$7,tblKPITargets[KPI_Name],tblKPITargets[Target_Value]),"Met","Below Target")</f>
        <v>Below Target</v>
      </c>
      <c r="Y1880" t="str">
        <f>IF(tblOperations[[#This Row],[Closing_Backlog]]&lt;=_xlfn.XLOOKUP('04_References'!$A$8,tblKPITargets[KPI_Name],tblKPITargets[Target_Value]),"Met","Below Target")</f>
        <v>Below Target</v>
      </c>
    </row>
    <row r="1881" spans="1:25">
      <c r="A1881" s="8" t="s">
        <v>1911</v>
      </c>
      <c r="B1881" s="9">
        <v>46109</v>
      </c>
      <c r="C1881" s="4" t="s">
        <v>18</v>
      </c>
      <c r="D1881" s="4" t="s">
        <v>25</v>
      </c>
      <c r="E1881" s="4">
        <v>22</v>
      </c>
      <c r="F1881" s="4">
        <v>24</v>
      </c>
      <c r="G1881" s="4">
        <v>46</v>
      </c>
      <c r="H1881" s="4">
        <v>35</v>
      </c>
      <c r="I1881" s="4">
        <v>11</v>
      </c>
      <c r="J1881" s="4">
        <v>0</v>
      </c>
      <c r="K1881" s="4">
        <v>0</v>
      </c>
      <c r="L1881" s="4">
        <v>2.8</v>
      </c>
      <c r="M1881" s="4">
        <v>0.95799999999999996</v>
      </c>
      <c r="N1881" s="4">
        <v>0.99399999999999999</v>
      </c>
      <c r="O1881" s="4">
        <v>3.8</v>
      </c>
      <c r="P1881" s="4">
        <v>0.65900000000000003</v>
      </c>
      <c r="Q1881" s="5">
        <v>0.76100000000000001</v>
      </c>
      <c r="R1881" s="4" t="str">
        <f>TRIM(tblOperations[[#This Row],[Region]])</f>
        <v>Scotland</v>
      </c>
      <c r="S1881" s="4" t="str">
        <f>TRIM(tblOperations[[#This Row],[Team]])</f>
        <v>Workplace Projects</v>
      </c>
      <c r="T1881" s="4" t="str">
        <f>_xlfn.XLOOKUP(R1881,tblRegionReference[Region],tblRegionReference[Area],"Not Found")</f>
        <v>North</v>
      </c>
      <c r="U1881" s="4" t="str">
        <f>IF(tblOperations[[#This Row],[Completion_Rate]]&gt;=_xlfn.XLOOKUP("Completion Rate",tblKPITargets[KPI_Name],tblKPITargets[Target_Value]),"Met","Below Target")</f>
        <v>Below Target</v>
      </c>
      <c r="V1881" t="str">
        <f>IF(tblOperations[[#This Row],[SLA_Compliance]]&gt;=_xlfn.XLOOKUP('04_References'!$A$3,tblKPITargets[KPI_Name],tblKPITargets[Target_Value]),"Met","Below Target")</f>
        <v>Met</v>
      </c>
      <c r="W1881" t="str">
        <f>IF(tblOperations[[#This Row],[Quality_Pass_Rate]]&gt;=_xlfn.XLOOKUP('04_References'!$A$4,tblKPITargets[KPI_Name],tblKPITargets[Target_Value]),"Met","Below Target")</f>
        <v>Met</v>
      </c>
      <c r="X1881" t="str">
        <f>IF(tblOperations[[#This Row],[Average_Completion_Days]]&lt;=_xlfn.XLOOKUP('04_References'!$A$7,tblKPITargets[KPI_Name],tblKPITargets[Target_Value]),"Met","Below Target")</f>
        <v>Met</v>
      </c>
      <c r="Y1881" t="str">
        <f>IF(tblOperations[[#This Row],[Closing_Backlog]]&lt;=_xlfn.XLOOKUP('04_References'!$A$8,tblKPITargets[KPI_Name],tblKPITargets[Target_Value]),"Met","Below Target")</f>
        <v>Below Target</v>
      </c>
    </row>
    <row r="1882" spans="1:25">
      <c r="A1882" s="6" t="s">
        <v>1912</v>
      </c>
      <c r="B1882" s="7">
        <v>46109</v>
      </c>
      <c r="C1882" s="2" t="s">
        <v>27</v>
      </c>
      <c r="D1882" s="2" t="s">
        <v>19</v>
      </c>
      <c r="E1882" s="2">
        <v>0</v>
      </c>
      <c r="F1882" s="2">
        <v>46</v>
      </c>
      <c r="G1882" s="2">
        <v>46</v>
      </c>
      <c r="H1882" s="2">
        <v>46</v>
      </c>
      <c r="I1882" s="2">
        <v>0</v>
      </c>
      <c r="J1882" s="2">
        <v>0</v>
      </c>
      <c r="K1882" s="2">
        <v>0</v>
      </c>
      <c r="L1882" s="2">
        <v>0.8</v>
      </c>
      <c r="M1882" s="2">
        <v>0.93899999999999995</v>
      </c>
      <c r="N1882" s="2">
        <v>1</v>
      </c>
      <c r="O1882" s="2">
        <v>4.5</v>
      </c>
      <c r="P1882" s="2">
        <v>0.79600000000000004</v>
      </c>
      <c r="Q1882" s="3">
        <v>1</v>
      </c>
      <c r="R1882" s="4" t="str">
        <f>TRIM(tblOperations[[#This Row],[Region]])</f>
        <v>North East</v>
      </c>
      <c r="S1882" s="4" t="str">
        <f>TRIM(tblOperations[[#This Row],[Team]])</f>
        <v>Workplace Services</v>
      </c>
      <c r="T1882" s="4" t="str">
        <f>_xlfn.XLOOKUP(R1882,tblRegionReference[Region],tblRegionReference[Area],"Not Found")</f>
        <v>North</v>
      </c>
      <c r="U1882" s="4" t="str">
        <f>IF(tblOperations[[#This Row],[Completion_Rate]]&gt;=_xlfn.XLOOKUP("Completion Rate",tblKPITargets[KPI_Name],tblKPITargets[Target_Value]),"Met","Below Target")</f>
        <v>Met</v>
      </c>
      <c r="V1882" t="str">
        <f>IF(tblOperations[[#This Row],[SLA_Compliance]]&gt;=_xlfn.XLOOKUP('04_References'!$A$3,tblKPITargets[KPI_Name],tblKPITargets[Target_Value]),"Met","Below Target")</f>
        <v>Met</v>
      </c>
      <c r="W1882" t="str">
        <f>IF(tblOperations[[#This Row],[Quality_Pass_Rate]]&gt;=_xlfn.XLOOKUP('04_References'!$A$4,tblKPITargets[KPI_Name],tblKPITargets[Target_Value]),"Met","Below Target")</f>
        <v>Met</v>
      </c>
      <c r="X1882" t="str">
        <f>IF(tblOperations[[#This Row],[Average_Completion_Days]]&lt;=_xlfn.XLOOKUP('04_References'!$A$7,tblKPITargets[KPI_Name],tblKPITargets[Target_Value]),"Met","Below Target")</f>
        <v>Met</v>
      </c>
      <c r="Y1882" t="str">
        <f>IF(tblOperations[[#This Row],[Closing_Backlog]]&lt;=_xlfn.XLOOKUP('04_References'!$A$8,tblKPITargets[KPI_Name],tblKPITargets[Target_Value]),"Met","Below Target")</f>
        <v>Met</v>
      </c>
    </row>
    <row r="1883" spans="1:25">
      <c r="A1883" s="8" t="s">
        <v>1913</v>
      </c>
      <c r="B1883" s="9">
        <v>46109</v>
      </c>
      <c r="C1883" s="4" t="s">
        <v>27</v>
      </c>
      <c r="D1883" s="4" t="s">
        <v>21</v>
      </c>
      <c r="E1883" s="4">
        <v>6</v>
      </c>
      <c r="F1883" s="4">
        <v>32</v>
      </c>
      <c r="G1883" s="4">
        <v>38</v>
      </c>
      <c r="H1883" s="4">
        <v>38</v>
      </c>
      <c r="I1883" s="4">
        <v>0</v>
      </c>
      <c r="J1883" s="4">
        <v>0</v>
      </c>
      <c r="K1883" s="4">
        <v>0</v>
      </c>
      <c r="L1883" s="4">
        <v>1.5</v>
      </c>
      <c r="M1883" s="4">
        <v>0.95699999999999996</v>
      </c>
      <c r="N1883" s="4">
        <v>1</v>
      </c>
      <c r="O1883" s="4">
        <v>4.5999999999999996</v>
      </c>
      <c r="P1883" s="4">
        <v>0.68100000000000005</v>
      </c>
      <c r="Q1883" s="5">
        <v>1</v>
      </c>
      <c r="R1883" s="4" t="str">
        <f>TRIM(tblOperations[[#This Row],[Region]])</f>
        <v>North East</v>
      </c>
      <c r="S1883" s="4" t="str">
        <f>TRIM(tblOperations[[#This Row],[Team]])</f>
        <v>Facilities Response</v>
      </c>
      <c r="T1883" s="4" t="str">
        <f>_xlfn.XLOOKUP(R1883,tblRegionReference[Region],tblRegionReference[Area],"Not Found")</f>
        <v>North</v>
      </c>
      <c r="U1883" s="4" t="str">
        <f>IF(tblOperations[[#This Row],[Completion_Rate]]&gt;=_xlfn.XLOOKUP("Completion Rate",tblKPITargets[KPI_Name],tblKPITargets[Target_Value]),"Met","Below Target")</f>
        <v>Met</v>
      </c>
      <c r="V1883" t="str">
        <f>IF(tblOperations[[#This Row],[SLA_Compliance]]&gt;=_xlfn.XLOOKUP('04_References'!$A$3,tblKPITargets[KPI_Name],tblKPITargets[Target_Value]),"Met","Below Target")</f>
        <v>Met</v>
      </c>
      <c r="W1883" t="str">
        <f>IF(tblOperations[[#This Row],[Quality_Pass_Rate]]&gt;=_xlfn.XLOOKUP('04_References'!$A$4,tblKPITargets[KPI_Name],tblKPITargets[Target_Value]),"Met","Below Target")</f>
        <v>Met</v>
      </c>
      <c r="X1883" t="str">
        <f>IF(tblOperations[[#This Row],[Average_Completion_Days]]&lt;=_xlfn.XLOOKUP('04_References'!$A$7,tblKPITargets[KPI_Name],tblKPITargets[Target_Value]),"Met","Below Target")</f>
        <v>Met</v>
      </c>
      <c r="Y1883" t="str">
        <f>IF(tblOperations[[#This Row],[Closing_Backlog]]&lt;=_xlfn.XLOOKUP('04_References'!$A$8,tblKPITargets[KPI_Name],tblKPITargets[Target_Value]),"Met","Below Target")</f>
        <v>Met</v>
      </c>
    </row>
    <row r="1884" spans="1:25">
      <c r="A1884" s="6" t="s">
        <v>1914</v>
      </c>
      <c r="B1884" s="7">
        <v>46109</v>
      </c>
      <c r="C1884" s="2" t="s">
        <v>27</v>
      </c>
      <c r="D1884" s="2" t="s">
        <v>23</v>
      </c>
      <c r="E1884" s="2">
        <v>1206</v>
      </c>
      <c r="F1884" s="2">
        <v>11</v>
      </c>
      <c r="G1884" s="2">
        <v>1217</v>
      </c>
      <c r="H1884" s="2">
        <v>22</v>
      </c>
      <c r="I1884" s="2">
        <v>1195</v>
      </c>
      <c r="J1884" s="2">
        <v>0</v>
      </c>
      <c r="K1884" s="2">
        <v>0</v>
      </c>
      <c r="L1884" s="2">
        <v>8</v>
      </c>
      <c r="M1884" s="2">
        <v>0.6</v>
      </c>
      <c r="N1884" s="2">
        <v>1</v>
      </c>
      <c r="O1884" s="2">
        <v>2.5</v>
      </c>
      <c r="P1884" s="2">
        <v>0.67200000000000004</v>
      </c>
      <c r="Q1884" s="3">
        <v>1.7999999999999999E-2</v>
      </c>
      <c r="R1884" s="4" t="str">
        <f>TRIM(tblOperations[[#This Row],[Region]])</f>
        <v>North East</v>
      </c>
      <c r="S1884" s="4" t="str">
        <f>TRIM(tblOperations[[#This Row],[Team]])</f>
        <v>Estates Support</v>
      </c>
      <c r="T1884" s="4" t="str">
        <f>_xlfn.XLOOKUP(R1884,tblRegionReference[Region],tblRegionReference[Area],"Not Found")</f>
        <v>North</v>
      </c>
      <c r="U1884" s="4" t="str">
        <f>IF(tblOperations[[#This Row],[Completion_Rate]]&gt;=_xlfn.XLOOKUP("Completion Rate",tblKPITargets[KPI_Name],tblKPITargets[Target_Value]),"Met","Below Target")</f>
        <v>Below Target</v>
      </c>
      <c r="V1884" t="str">
        <f>IF(tblOperations[[#This Row],[SLA_Compliance]]&gt;=_xlfn.XLOOKUP('04_References'!$A$3,tblKPITargets[KPI_Name],tblKPITargets[Target_Value]),"Met","Below Target")</f>
        <v>Below Target</v>
      </c>
      <c r="W1884" t="str">
        <f>IF(tblOperations[[#This Row],[Quality_Pass_Rate]]&gt;=_xlfn.XLOOKUP('04_References'!$A$4,tblKPITargets[KPI_Name],tblKPITargets[Target_Value]),"Met","Below Target")</f>
        <v>Met</v>
      </c>
      <c r="X1884" t="str">
        <f>IF(tblOperations[[#This Row],[Average_Completion_Days]]&lt;=_xlfn.XLOOKUP('04_References'!$A$7,tblKPITargets[KPI_Name],tblKPITargets[Target_Value]),"Met","Below Target")</f>
        <v>Below Target</v>
      </c>
      <c r="Y1884" t="str">
        <f>IF(tblOperations[[#This Row],[Closing_Backlog]]&lt;=_xlfn.XLOOKUP('04_References'!$A$8,tblKPITargets[KPI_Name],tblKPITargets[Target_Value]),"Met","Below Target")</f>
        <v>Below Target</v>
      </c>
    </row>
    <row r="1885" spans="1:25">
      <c r="A1885" s="8" t="s">
        <v>1915</v>
      </c>
      <c r="B1885" s="9">
        <v>46109</v>
      </c>
      <c r="C1885" s="4" t="s">
        <v>27</v>
      </c>
      <c r="D1885" s="4" t="s">
        <v>25</v>
      </c>
      <c r="E1885" s="4">
        <v>22</v>
      </c>
      <c r="F1885" s="4">
        <v>23</v>
      </c>
      <c r="G1885" s="4">
        <v>45</v>
      </c>
      <c r="H1885" s="4">
        <v>30</v>
      </c>
      <c r="I1885" s="4">
        <v>15</v>
      </c>
      <c r="J1885" s="4">
        <v>0</v>
      </c>
      <c r="K1885" s="4">
        <v>0</v>
      </c>
      <c r="L1885" s="4">
        <v>2.8</v>
      </c>
      <c r="M1885" s="4">
        <v>0.92100000000000004</v>
      </c>
      <c r="N1885" s="4">
        <v>1</v>
      </c>
      <c r="O1885" s="4">
        <v>4.2</v>
      </c>
      <c r="P1885" s="4">
        <v>0.73199999999999998</v>
      </c>
      <c r="Q1885" s="5">
        <v>0.66700000000000004</v>
      </c>
      <c r="R1885" s="4" t="str">
        <f>TRIM(tblOperations[[#This Row],[Region]])</f>
        <v>North East</v>
      </c>
      <c r="S1885" s="4" t="str">
        <f>TRIM(tblOperations[[#This Row],[Team]])</f>
        <v>Workplace Projects</v>
      </c>
      <c r="T1885" s="4" t="str">
        <f>_xlfn.XLOOKUP(R1885,tblRegionReference[Region],tblRegionReference[Area],"Not Found")</f>
        <v>North</v>
      </c>
      <c r="U1885" s="4" t="str">
        <f>IF(tblOperations[[#This Row],[Completion_Rate]]&gt;=_xlfn.XLOOKUP("Completion Rate",tblKPITargets[KPI_Name],tblKPITargets[Target_Value]),"Met","Below Target")</f>
        <v>Below Target</v>
      </c>
      <c r="V1885" t="str">
        <f>IF(tblOperations[[#This Row],[SLA_Compliance]]&gt;=_xlfn.XLOOKUP('04_References'!$A$3,tblKPITargets[KPI_Name],tblKPITargets[Target_Value]),"Met","Below Target")</f>
        <v>Met</v>
      </c>
      <c r="W1885" t="str">
        <f>IF(tblOperations[[#This Row],[Quality_Pass_Rate]]&gt;=_xlfn.XLOOKUP('04_References'!$A$4,tblKPITargets[KPI_Name],tblKPITargets[Target_Value]),"Met","Below Target")</f>
        <v>Met</v>
      </c>
      <c r="X1885" t="str">
        <f>IF(tblOperations[[#This Row],[Average_Completion_Days]]&lt;=_xlfn.XLOOKUP('04_References'!$A$7,tblKPITargets[KPI_Name],tblKPITargets[Target_Value]),"Met","Below Target")</f>
        <v>Met</v>
      </c>
      <c r="Y1885" t="str">
        <f>IF(tblOperations[[#This Row],[Closing_Backlog]]&lt;=_xlfn.XLOOKUP('04_References'!$A$8,tblKPITargets[KPI_Name],tblKPITargets[Target_Value]),"Met","Below Target")</f>
        <v>Below Target</v>
      </c>
    </row>
    <row r="1886" spans="1:25">
      <c r="A1886" s="6" t="s">
        <v>1916</v>
      </c>
      <c r="B1886" s="7">
        <v>46109</v>
      </c>
      <c r="C1886" s="2" t="s">
        <v>32</v>
      </c>
      <c r="D1886" s="2" t="s">
        <v>19</v>
      </c>
      <c r="E1886" s="2">
        <v>481</v>
      </c>
      <c r="F1886" s="2">
        <v>61</v>
      </c>
      <c r="G1886" s="2">
        <v>542</v>
      </c>
      <c r="H1886" s="2">
        <v>36</v>
      </c>
      <c r="I1886" s="2">
        <v>506</v>
      </c>
      <c r="J1886" s="2">
        <v>0</v>
      </c>
      <c r="K1886" s="2">
        <v>0</v>
      </c>
      <c r="L1886" s="2">
        <v>8</v>
      </c>
      <c r="M1886" s="2">
        <v>0.6</v>
      </c>
      <c r="N1886" s="2">
        <v>1</v>
      </c>
      <c r="O1886" s="2">
        <v>2.5</v>
      </c>
      <c r="P1886" s="2">
        <v>0.81899999999999995</v>
      </c>
      <c r="Q1886" s="3">
        <v>6.6000000000000003E-2</v>
      </c>
      <c r="R1886" s="4" t="str">
        <f>TRIM(tblOperations[[#This Row],[Region]])</f>
        <v>North West</v>
      </c>
      <c r="S1886" s="4" t="str">
        <f>TRIM(tblOperations[[#This Row],[Team]])</f>
        <v>Workplace Services</v>
      </c>
      <c r="T1886" s="4" t="str">
        <f>_xlfn.XLOOKUP(R1886,tblRegionReference[Region],tblRegionReference[Area],"Not Found")</f>
        <v>North</v>
      </c>
      <c r="U1886" s="4" t="str">
        <f>IF(tblOperations[[#This Row],[Completion_Rate]]&gt;=_xlfn.XLOOKUP("Completion Rate",tblKPITargets[KPI_Name],tblKPITargets[Target_Value]),"Met","Below Target")</f>
        <v>Below Target</v>
      </c>
      <c r="V1886" t="str">
        <f>IF(tblOperations[[#This Row],[SLA_Compliance]]&gt;=_xlfn.XLOOKUP('04_References'!$A$3,tblKPITargets[KPI_Name],tblKPITargets[Target_Value]),"Met","Below Target")</f>
        <v>Below Target</v>
      </c>
      <c r="W1886" t="str">
        <f>IF(tblOperations[[#This Row],[Quality_Pass_Rate]]&gt;=_xlfn.XLOOKUP('04_References'!$A$4,tblKPITargets[KPI_Name],tblKPITargets[Target_Value]),"Met","Below Target")</f>
        <v>Met</v>
      </c>
      <c r="X1886" t="str">
        <f>IF(tblOperations[[#This Row],[Average_Completion_Days]]&lt;=_xlfn.XLOOKUP('04_References'!$A$7,tblKPITargets[KPI_Name],tblKPITargets[Target_Value]),"Met","Below Target")</f>
        <v>Below Target</v>
      </c>
      <c r="Y1886" t="str">
        <f>IF(tblOperations[[#This Row],[Closing_Backlog]]&lt;=_xlfn.XLOOKUP('04_References'!$A$8,tblKPITargets[KPI_Name],tblKPITargets[Target_Value]),"Met","Below Target")</f>
        <v>Below Target</v>
      </c>
    </row>
    <row r="1887" spans="1:25">
      <c r="A1887" s="8" t="s">
        <v>1917</v>
      </c>
      <c r="B1887" s="9">
        <v>46109</v>
      </c>
      <c r="C1887" s="4" t="s">
        <v>32</v>
      </c>
      <c r="D1887" s="4" t="s">
        <v>21</v>
      </c>
      <c r="E1887" s="4">
        <v>1330</v>
      </c>
      <c r="F1887" s="4">
        <v>36</v>
      </c>
      <c r="G1887" s="4">
        <v>1366</v>
      </c>
      <c r="H1887" s="4">
        <v>20</v>
      </c>
      <c r="I1887" s="4">
        <v>1346</v>
      </c>
      <c r="J1887" s="4">
        <v>0</v>
      </c>
      <c r="K1887" s="4">
        <v>0</v>
      </c>
      <c r="L1887" s="4">
        <v>8</v>
      </c>
      <c r="M1887" s="4">
        <v>0.6</v>
      </c>
      <c r="N1887" s="4">
        <v>1</v>
      </c>
      <c r="O1887" s="4">
        <v>2.5</v>
      </c>
      <c r="P1887" s="4">
        <v>0.73699999999999999</v>
      </c>
      <c r="Q1887" s="5">
        <v>1.4999999999999999E-2</v>
      </c>
      <c r="R1887" s="4" t="str">
        <f>TRIM(tblOperations[[#This Row],[Region]])</f>
        <v>North West</v>
      </c>
      <c r="S1887" s="4" t="str">
        <f>TRIM(tblOperations[[#This Row],[Team]])</f>
        <v>Facilities Response</v>
      </c>
      <c r="T1887" s="4" t="str">
        <f>_xlfn.XLOOKUP(R1887,tblRegionReference[Region],tblRegionReference[Area],"Not Found")</f>
        <v>North</v>
      </c>
      <c r="U1887" s="4" t="str">
        <f>IF(tblOperations[[#This Row],[Completion_Rate]]&gt;=_xlfn.XLOOKUP("Completion Rate",tblKPITargets[KPI_Name],tblKPITargets[Target_Value]),"Met","Below Target")</f>
        <v>Below Target</v>
      </c>
      <c r="V1887" t="str">
        <f>IF(tblOperations[[#This Row],[SLA_Compliance]]&gt;=_xlfn.XLOOKUP('04_References'!$A$3,tblKPITargets[KPI_Name],tblKPITargets[Target_Value]),"Met","Below Target")</f>
        <v>Below Target</v>
      </c>
      <c r="W1887" t="str">
        <f>IF(tblOperations[[#This Row],[Quality_Pass_Rate]]&gt;=_xlfn.XLOOKUP('04_References'!$A$4,tblKPITargets[KPI_Name],tblKPITargets[Target_Value]),"Met","Below Target")</f>
        <v>Met</v>
      </c>
      <c r="X1887" t="str">
        <f>IF(tblOperations[[#This Row],[Average_Completion_Days]]&lt;=_xlfn.XLOOKUP('04_References'!$A$7,tblKPITargets[KPI_Name],tblKPITargets[Target_Value]),"Met","Below Target")</f>
        <v>Below Target</v>
      </c>
      <c r="Y1887" t="str">
        <f>IF(tblOperations[[#This Row],[Closing_Backlog]]&lt;=_xlfn.XLOOKUP('04_References'!$A$8,tblKPITargets[KPI_Name],tblKPITargets[Target_Value]),"Met","Below Target")</f>
        <v>Below Target</v>
      </c>
    </row>
    <row r="1888" spans="1:25">
      <c r="A1888" s="6" t="s">
        <v>1918</v>
      </c>
      <c r="B1888" s="7">
        <v>46109</v>
      </c>
      <c r="C1888" s="2" t="s">
        <v>32</v>
      </c>
      <c r="D1888" s="2" t="s">
        <v>23</v>
      </c>
      <c r="E1888" s="2">
        <v>1442</v>
      </c>
      <c r="F1888" s="2">
        <v>36</v>
      </c>
      <c r="G1888" s="2">
        <v>1478</v>
      </c>
      <c r="H1888" s="2">
        <v>26</v>
      </c>
      <c r="I1888" s="2">
        <v>1452</v>
      </c>
      <c r="J1888" s="2">
        <v>0</v>
      </c>
      <c r="K1888" s="2">
        <v>0</v>
      </c>
      <c r="L1888" s="2">
        <v>8</v>
      </c>
      <c r="M1888" s="2">
        <v>0.6</v>
      </c>
      <c r="N1888" s="2">
        <v>0.96499999999999997</v>
      </c>
      <c r="O1888" s="2">
        <v>2.5</v>
      </c>
      <c r="P1888" s="2">
        <v>0.64500000000000002</v>
      </c>
      <c r="Q1888" s="3">
        <v>1.7999999999999999E-2</v>
      </c>
      <c r="R1888" s="4" t="str">
        <f>TRIM(tblOperations[[#This Row],[Region]])</f>
        <v>North West</v>
      </c>
      <c r="S1888" s="4" t="str">
        <f>TRIM(tblOperations[[#This Row],[Team]])</f>
        <v>Estates Support</v>
      </c>
      <c r="T1888" s="4" t="str">
        <f>_xlfn.XLOOKUP(R1888,tblRegionReference[Region],tblRegionReference[Area],"Not Found")</f>
        <v>North</v>
      </c>
      <c r="U1888" s="4" t="str">
        <f>IF(tblOperations[[#This Row],[Completion_Rate]]&gt;=_xlfn.XLOOKUP("Completion Rate",tblKPITargets[KPI_Name],tblKPITargets[Target_Value]),"Met","Below Target")</f>
        <v>Below Target</v>
      </c>
      <c r="V1888" t="str">
        <f>IF(tblOperations[[#This Row],[SLA_Compliance]]&gt;=_xlfn.XLOOKUP('04_References'!$A$3,tblKPITargets[KPI_Name],tblKPITargets[Target_Value]),"Met","Below Target")</f>
        <v>Below Target</v>
      </c>
      <c r="W1888" t="str">
        <f>IF(tblOperations[[#This Row],[Quality_Pass_Rate]]&gt;=_xlfn.XLOOKUP('04_References'!$A$4,tblKPITargets[KPI_Name],tblKPITargets[Target_Value]),"Met","Below Target")</f>
        <v>Met</v>
      </c>
      <c r="X1888" t="str">
        <f>IF(tblOperations[[#This Row],[Average_Completion_Days]]&lt;=_xlfn.XLOOKUP('04_References'!$A$7,tblKPITargets[KPI_Name],tblKPITargets[Target_Value]),"Met","Below Target")</f>
        <v>Below Target</v>
      </c>
      <c r="Y1888" t="str">
        <f>IF(tblOperations[[#This Row],[Closing_Backlog]]&lt;=_xlfn.XLOOKUP('04_References'!$A$8,tblKPITargets[KPI_Name],tblKPITargets[Target_Value]),"Met","Below Target")</f>
        <v>Below Target</v>
      </c>
    </row>
    <row r="1889" spans="1:25">
      <c r="A1889" s="8" t="s">
        <v>1919</v>
      </c>
      <c r="B1889" s="9">
        <v>46109</v>
      </c>
      <c r="C1889" s="4" t="s">
        <v>32</v>
      </c>
      <c r="D1889" s="4" t="s">
        <v>25</v>
      </c>
      <c r="E1889" s="4">
        <v>0</v>
      </c>
      <c r="F1889" s="4">
        <v>33</v>
      </c>
      <c r="G1889" s="4">
        <v>33</v>
      </c>
      <c r="H1889" s="4">
        <v>33</v>
      </c>
      <c r="I1889" s="4">
        <v>0</v>
      </c>
      <c r="J1889" s="4">
        <v>0</v>
      </c>
      <c r="K1889" s="4">
        <v>0</v>
      </c>
      <c r="L1889" s="4">
        <v>1.2</v>
      </c>
      <c r="M1889" s="4">
        <v>0.96599999999999997</v>
      </c>
      <c r="N1889" s="4">
        <v>0.995</v>
      </c>
      <c r="O1889" s="4">
        <v>4.8</v>
      </c>
      <c r="P1889" s="4">
        <v>0.752</v>
      </c>
      <c r="Q1889" s="5">
        <v>1</v>
      </c>
      <c r="R1889" s="4" t="str">
        <f>TRIM(tblOperations[[#This Row],[Region]])</f>
        <v>North West</v>
      </c>
      <c r="S1889" s="4" t="str">
        <f>TRIM(tblOperations[[#This Row],[Team]])</f>
        <v>Workplace Projects</v>
      </c>
      <c r="T1889" s="4" t="str">
        <f>_xlfn.XLOOKUP(R1889,tblRegionReference[Region],tblRegionReference[Area],"Not Found")</f>
        <v>North</v>
      </c>
      <c r="U1889" s="4" t="str">
        <f>IF(tblOperations[[#This Row],[Completion_Rate]]&gt;=_xlfn.XLOOKUP("Completion Rate",tblKPITargets[KPI_Name],tblKPITargets[Target_Value]),"Met","Below Target")</f>
        <v>Met</v>
      </c>
      <c r="V1889" t="str">
        <f>IF(tblOperations[[#This Row],[SLA_Compliance]]&gt;=_xlfn.XLOOKUP('04_References'!$A$3,tblKPITargets[KPI_Name],tblKPITargets[Target_Value]),"Met","Below Target")</f>
        <v>Met</v>
      </c>
      <c r="W1889" t="str">
        <f>IF(tblOperations[[#This Row],[Quality_Pass_Rate]]&gt;=_xlfn.XLOOKUP('04_References'!$A$4,tblKPITargets[KPI_Name],tblKPITargets[Target_Value]),"Met","Below Target")</f>
        <v>Met</v>
      </c>
      <c r="X1889" t="str">
        <f>IF(tblOperations[[#This Row],[Average_Completion_Days]]&lt;=_xlfn.XLOOKUP('04_References'!$A$7,tblKPITargets[KPI_Name],tblKPITargets[Target_Value]),"Met","Below Target")</f>
        <v>Met</v>
      </c>
      <c r="Y1889" t="str">
        <f>IF(tblOperations[[#This Row],[Closing_Backlog]]&lt;=_xlfn.XLOOKUP('04_References'!$A$8,tblKPITargets[KPI_Name],tblKPITargets[Target_Value]),"Met","Below Target")</f>
        <v>Met</v>
      </c>
    </row>
    <row r="1890" spans="1:25">
      <c r="A1890" s="6" t="s">
        <v>1920</v>
      </c>
      <c r="B1890" s="7">
        <v>46109</v>
      </c>
      <c r="C1890" s="2" t="s">
        <v>37</v>
      </c>
      <c r="D1890" s="2" t="s">
        <v>19</v>
      </c>
      <c r="E1890" s="2">
        <v>0</v>
      </c>
      <c r="F1890" s="2">
        <v>36</v>
      </c>
      <c r="G1890" s="2">
        <v>36</v>
      </c>
      <c r="H1890" s="2">
        <v>36</v>
      </c>
      <c r="I1890" s="2">
        <v>0</v>
      </c>
      <c r="J1890" s="2">
        <v>0</v>
      </c>
      <c r="K1890" s="2">
        <v>0</v>
      </c>
      <c r="L1890" s="2">
        <v>0.8</v>
      </c>
      <c r="M1890" s="2">
        <v>0.98399999999999999</v>
      </c>
      <c r="N1890" s="2">
        <v>1</v>
      </c>
      <c r="O1890" s="2">
        <v>4.7</v>
      </c>
      <c r="P1890" s="2">
        <v>0.747</v>
      </c>
      <c r="Q1890" s="3">
        <v>1</v>
      </c>
      <c r="R1890" s="4" t="str">
        <f>TRIM(tblOperations[[#This Row],[Region]])</f>
        <v>Midlands</v>
      </c>
      <c r="S1890" s="4" t="str">
        <f>TRIM(tblOperations[[#This Row],[Team]])</f>
        <v>Workplace Services</v>
      </c>
      <c r="T1890" s="4" t="str">
        <f>_xlfn.XLOOKUP(R1890,tblRegionReference[Region],tblRegionReference[Area],"Not Found")</f>
        <v>Central</v>
      </c>
      <c r="U1890" s="4" t="str">
        <f>IF(tblOperations[[#This Row],[Completion_Rate]]&gt;=_xlfn.XLOOKUP("Completion Rate",tblKPITargets[KPI_Name],tblKPITargets[Target_Value]),"Met","Below Target")</f>
        <v>Met</v>
      </c>
      <c r="V1890" t="str">
        <f>IF(tblOperations[[#This Row],[SLA_Compliance]]&gt;=_xlfn.XLOOKUP('04_References'!$A$3,tblKPITargets[KPI_Name],tblKPITargets[Target_Value]),"Met","Below Target")</f>
        <v>Met</v>
      </c>
      <c r="W1890" t="str">
        <f>IF(tblOperations[[#This Row],[Quality_Pass_Rate]]&gt;=_xlfn.XLOOKUP('04_References'!$A$4,tblKPITargets[KPI_Name],tblKPITargets[Target_Value]),"Met","Below Target")</f>
        <v>Met</v>
      </c>
      <c r="X1890" t="str">
        <f>IF(tblOperations[[#This Row],[Average_Completion_Days]]&lt;=_xlfn.XLOOKUP('04_References'!$A$7,tblKPITargets[KPI_Name],tblKPITargets[Target_Value]),"Met","Below Target")</f>
        <v>Met</v>
      </c>
      <c r="Y1890" t="str">
        <f>IF(tblOperations[[#This Row],[Closing_Backlog]]&lt;=_xlfn.XLOOKUP('04_References'!$A$8,tblKPITargets[KPI_Name],tblKPITargets[Target_Value]),"Met","Below Target")</f>
        <v>Met</v>
      </c>
    </row>
    <row r="1891" spans="1:25">
      <c r="A1891" s="8" t="s">
        <v>1921</v>
      </c>
      <c r="B1891" s="9">
        <v>46109</v>
      </c>
      <c r="C1891" s="4" t="s">
        <v>37</v>
      </c>
      <c r="D1891" s="4" t="s">
        <v>21</v>
      </c>
      <c r="E1891" s="4">
        <v>638</v>
      </c>
      <c r="F1891" s="4">
        <v>43</v>
      </c>
      <c r="G1891" s="4">
        <v>681</v>
      </c>
      <c r="H1891" s="4">
        <v>42</v>
      </c>
      <c r="I1891" s="4">
        <v>639</v>
      </c>
      <c r="J1891" s="4">
        <v>0</v>
      </c>
      <c r="K1891" s="4">
        <v>0</v>
      </c>
      <c r="L1891" s="4">
        <v>8</v>
      </c>
      <c r="M1891" s="4">
        <v>0.6</v>
      </c>
      <c r="N1891" s="4">
        <v>0.99</v>
      </c>
      <c r="O1891" s="4">
        <v>2.5</v>
      </c>
      <c r="P1891" s="4">
        <v>0.75600000000000001</v>
      </c>
      <c r="Q1891" s="5">
        <v>6.2E-2</v>
      </c>
      <c r="R1891" s="4" t="str">
        <f>TRIM(tblOperations[[#This Row],[Region]])</f>
        <v>Midlands</v>
      </c>
      <c r="S1891" s="4" t="str">
        <f>TRIM(tblOperations[[#This Row],[Team]])</f>
        <v>Facilities Response</v>
      </c>
      <c r="T1891" s="4" t="str">
        <f>_xlfn.XLOOKUP(R1891,tblRegionReference[Region],tblRegionReference[Area],"Not Found")</f>
        <v>Central</v>
      </c>
      <c r="U1891" s="4" t="str">
        <f>IF(tblOperations[[#This Row],[Completion_Rate]]&gt;=_xlfn.XLOOKUP("Completion Rate",tblKPITargets[KPI_Name],tblKPITargets[Target_Value]),"Met","Below Target")</f>
        <v>Below Target</v>
      </c>
      <c r="V1891" t="str">
        <f>IF(tblOperations[[#This Row],[SLA_Compliance]]&gt;=_xlfn.XLOOKUP('04_References'!$A$3,tblKPITargets[KPI_Name],tblKPITargets[Target_Value]),"Met","Below Target")</f>
        <v>Below Target</v>
      </c>
      <c r="W1891" t="str">
        <f>IF(tblOperations[[#This Row],[Quality_Pass_Rate]]&gt;=_xlfn.XLOOKUP('04_References'!$A$4,tblKPITargets[KPI_Name],tblKPITargets[Target_Value]),"Met","Below Target")</f>
        <v>Met</v>
      </c>
      <c r="X1891" t="str">
        <f>IF(tblOperations[[#This Row],[Average_Completion_Days]]&lt;=_xlfn.XLOOKUP('04_References'!$A$7,tblKPITargets[KPI_Name],tblKPITargets[Target_Value]),"Met","Below Target")</f>
        <v>Below Target</v>
      </c>
      <c r="Y1891" t="str">
        <f>IF(tblOperations[[#This Row],[Closing_Backlog]]&lt;=_xlfn.XLOOKUP('04_References'!$A$8,tblKPITargets[KPI_Name],tblKPITargets[Target_Value]),"Met","Below Target")</f>
        <v>Below Target</v>
      </c>
    </row>
    <row r="1892" spans="1:25">
      <c r="A1892" s="6" t="s">
        <v>1922</v>
      </c>
      <c r="B1892" s="7">
        <v>46109</v>
      </c>
      <c r="C1892" s="2" t="s">
        <v>37</v>
      </c>
      <c r="D1892" s="2" t="s">
        <v>23</v>
      </c>
      <c r="E1892" s="2">
        <v>436</v>
      </c>
      <c r="F1892" s="2">
        <v>49</v>
      </c>
      <c r="G1892" s="2">
        <v>485</v>
      </c>
      <c r="H1892" s="2">
        <v>35</v>
      </c>
      <c r="I1892" s="2">
        <v>450</v>
      </c>
      <c r="J1892" s="2">
        <v>0</v>
      </c>
      <c r="K1892" s="2">
        <v>0</v>
      </c>
      <c r="L1892" s="2">
        <v>8</v>
      </c>
      <c r="M1892" s="2">
        <v>0.6</v>
      </c>
      <c r="N1892" s="2">
        <v>0.98099999999999998</v>
      </c>
      <c r="O1892" s="2">
        <v>2.5</v>
      </c>
      <c r="P1892" s="2">
        <v>0.65400000000000003</v>
      </c>
      <c r="Q1892" s="3">
        <v>7.1999999999999995E-2</v>
      </c>
      <c r="R1892" s="4" t="str">
        <f>TRIM(tblOperations[[#This Row],[Region]])</f>
        <v>Midlands</v>
      </c>
      <c r="S1892" s="4" t="str">
        <f>TRIM(tblOperations[[#This Row],[Team]])</f>
        <v>Estates Support</v>
      </c>
      <c r="T1892" s="4" t="str">
        <f>_xlfn.XLOOKUP(R1892,tblRegionReference[Region],tblRegionReference[Area],"Not Found")</f>
        <v>Central</v>
      </c>
      <c r="U1892" s="4" t="str">
        <f>IF(tblOperations[[#This Row],[Completion_Rate]]&gt;=_xlfn.XLOOKUP("Completion Rate",tblKPITargets[KPI_Name],tblKPITargets[Target_Value]),"Met","Below Target")</f>
        <v>Below Target</v>
      </c>
      <c r="V1892" t="str">
        <f>IF(tblOperations[[#This Row],[SLA_Compliance]]&gt;=_xlfn.XLOOKUP('04_References'!$A$3,tblKPITargets[KPI_Name],tblKPITargets[Target_Value]),"Met","Below Target")</f>
        <v>Below Target</v>
      </c>
      <c r="W1892" t="str">
        <f>IF(tblOperations[[#This Row],[Quality_Pass_Rate]]&gt;=_xlfn.XLOOKUP('04_References'!$A$4,tblKPITargets[KPI_Name],tblKPITargets[Target_Value]),"Met","Below Target")</f>
        <v>Met</v>
      </c>
      <c r="X1892" t="str">
        <f>IF(tblOperations[[#This Row],[Average_Completion_Days]]&lt;=_xlfn.XLOOKUP('04_References'!$A$7,tblKPITargets[KPI_Name],tblKPITargets[Target_Value]),"Met","Below Target")</f>
        <v>Below Target</v>
      </c>
      <c r="Y1892" t="str">
        <f>IF(tblOperations[[#This Row],[Closing_Backlog]]&lt;=_xlfn.XLOOKUP('04_References'!$A$8,tblKPITargets[KPI_Name],tblKPITargets[Target_Value]),"Met","Below Target")</f>
        <v>Below Target</v>
      </c>
    </row>
    <row r="1893" spans="1:25">
      <c r="A1893" s="8" t="s">
        <v>1923</v>
      </c>
      <c r="B1893" s="9">
        <v>46109</v>
      </c>
      <c r="C1893" s="4" t="s">
        <v>37</v>
      </c>
      <c r="D1893" s="4" t="s">
        <v>25</v>
      </c>
      <c r="E1893" s="4">
        <v>0</v>
      </c>
      <c r="F1893" s="4">
        <v>24</v>
      </c>
      <c r="G1893" s="4">
        <v>24</v>
      </c>
      <c r="H1893" s="4">
        <v>24</v>
      </c>
      <c r="I1893" s="4">
        <v>0</v>
      </c>
      <c r="J1893" s="4">
        <v>0</v>
      </c>
      <c r="K1893" s="4">
        <v>0</v>
      </c>
      <c r="L1893" s="4">
        <v>1.5</v>
      </c>
      <c r="M1893" s="4">
        <v>0.97899999999999998</v>
      </c>
      <c r="N1893" s="4">
        <v>0.96599999999999997</v>
      </c>
      <c r="O1893" s="4">
        <v>4.4000000000000004</v>
      </c>
      <c r="P1893" s="4">
        <v>0.70499999999999996</v>
      </c>
      <c r="Q1893" s="5">
        <v>1</v>
      </c>
      <c r="R1893" s="4" t="str">
        <f>TRIM(tblOperations[[#This Row],[Region]])</f>
        <v>Midlands</v>
      </c>
      <c r="S1893" s="4" t="str">
        <f>TRIM(tblOperations[[#This Row],[Team]])</f>
        <v>Workplace Projects</v>
      </c>
      <c r="T1893" s="4" t="str">
        <f>_xlfn.XLOOKUP(R1893,tblRegionReference[Region],tblRegionReference[Area],"Not Found")</f>
        <v>Central</v>
      </c>
      <c r="U1893" s="4" t="str">
        <f>IF(tblOperations[[#This Row],[Completion_Rate]]&gt;=_xlfn.XLOOKUP("Completion Rate",tblKPITargets[KPI_Name],tblKPITargets[Target_Value]),"Met","Below Target")</f>
        <v>Met</v>
      </c>
      <c r="V1893" t="str">
        <f>IF(tblOperations[[#This Row],[SLA_Compliance]]&gt;=_xlfn.XLOOKUP('04_References'!$A$3,tblKPITargets[KPI_Name],tblKPITargets[Target_Value]),"Met","Below Target")</f>
        <v>Met</v>
      </c>
      <c r="W1893" t="str">
        <f>IF(tblOperations[[#This Row],[Quality_Pass_Rate]]&gt;=_xlfn.XLOOKUP('04_References'!$A$4,tblKPITargets[KPI_Name],tblKPITargets[Target_Value]),"Met","Below Target")</f>
        <v>Met</v>
      </c>
      <c r="X1893" t="str">
        <f>IF(tblOperations[[#This Row],[Average_Completion_Days]]&lt;=_xlfn.XLOOKUP('04_References'!$A$7,tblKPITargets[KPI_Name],tblKPITargets[Target_Value]),"Met","Below Target")</f>
        <v>Met</v>
      </c>
      <c r="Y1893" t="str">
        <f>IF(tblOperations[[#This Row],[Closing_Backlog]]&lt;=_xlfn.XLOOKUP('04_References'!$A$8,tblKPITargets[KPI_Name],tblKPITargets[Target_Value]),"Met","Below Target")</f>
        <v>Met</v>
      </c>
    </row>
    <row r="1894" spans="1:25">
      <c r="A1894" s="6" t="s">
        <v>1924</v>
      </c>
      <c r="B1894" s="7">
        <v>46109</v>
      </c>
      <c r="C1894" s="2" t="s">
        <v>43</v>
      </c>
      <c r="D1894" s="2" t="s">
        <v>19</v>
      </c>
      <c r="E1894" s="2">
        <v>1049</v>
      </c>
      <c r="F1894" s="2">
        <v>46</v>
      </c>
      <c r="G1894" s="2">
        <v>1095</v>
      </c>
      <c r="H1894" s="2">
        <v>21</v>
      </c>
      <c r="I1894" s="2">
        <v>1074</v>
      </c>
      <c r="J1894" s="2">
        <v>0</v>
      </c>
      <c r="K1894" s="2">
        <v>0</v>
      </c>
      <c r="L1894" s="2">
        <v>8</v>
      </c>
      <c r="M1894" s="2">
        <v>0.6</v>
      </c>
      <c r="N1894" s="2">
        <v>0.95599999999999996</v>
      </c>
      <c r="O1894" s="2">
        <v>2.5</v>
      </c>
      <c r="P1894" s="2">
        <v>0.68100000000000005</v>
      </c>
      <c r="Q1894" s="3">
        <v>1.9E-2</v>
      </c>
      <c r="R1894" s="4" t="str">
        <f>TRIM(tblOperations[[#This Row],[Region]])</f>
        <v>South West</v>
      </c>
      <c r="S1894" s="4" t="str">
        <f>TRIM(tblOperations[[#This Row],[Team]])</f>
        <v>Workplace Services</v>
      </c>
      <c r="T1894" s="4" t="str">
        <f>_xlfn.XLOOKUP(R1894,tblRegionReference[Region],tblRegionReference[Area],"Not Found")</f>
        <v>South</v>
      </c>
      <c r="U1894" s="4" t="str">
        <f>IF(tblOperations[[#This Row],[Completion_Rate]]&gt;=_xlfn.XLOOKUP("Completion Rate",tblKPITargets[KPI_Name],tblKPITargets[Target_Value]),"Met","Below Target")</f>
        <v>Below Target</v>
      </c>
      <c r="V1894" t="str">
        <f>IF(tblOperations[[#This Row],[SLA_Compliance]]&gt;=_xlfn.XLOOKUP('04_References'!$A$3,tblKPITargets[KPI_Name],tblKPITargets[Target_Value]),"Met","Below Target")</f>
        <v>Below Target</v>
      </c>
      <c r="W1894" t="str">
        <f>IF(tblOperations[[#This Row],[Quality_Pass_Rate]]&gt;=_xlfn.XLOOKUP('04_References'!$A$4,tblKPITargets[KPI_Name],tblKPITargets[Target_Value]),"Met","Below Target")</f>
        <v>Met</v>
      </c>
      <c r="X1894" t="str">
        <f>IF(tblOperations[[#This Row],[Average_Completion_Days]]&lt;=_xlfn.XLOOKUP('04_References'!$A$7,tblKPITargets[KPI_Name],tblKPITargets[Target_Value]),"Met","Below Target")</f>
        <v>Below Target</v>
      </c>
      <c r="Y1894" t="str">
        <f>IF(tblOperations[[#This Row],[Closing_Backlog]]&lt;=_xlfn.XLOOKUP('04_References'!$A$8,tblKPITargets[KPI_Name],tblKPITargets[Target_Value]),"Met","Below Target")</f>
        <v>Below Target</v>
      </c>
    </row>
    <row r="1895" spans="1:25">
      <c r="A1895" s="8" t="s">
        <v>1925</v>
      </c>
      <c r="B1895" s="9">
        <v>46109</v>
      </c>
      <c r="C1895" s="4" t="s">
        <v>43</v>
      </c>
      <c r="D1895" s="4" t="s">
        <v>21</v>
      </c>
      <c r="E1895" s="4">
        <v>0</v>
      </c>
      <c r="F1895" s="4">
        <v>47</v>
      </c>
      <c r="G1895" s="4">
        <v>47</v>
      </c>
      <c r="H1895" s="4">
        <v>47</v>
      </c>
      <c r="I1895" s="4">
        <v>0</v>
      </c>
      <c r="J1895" s="4">
        <v>0</v>
      </c>
      <c r="K1895" s="4">
        <v>0</v>
      </c>
      <c r="L1895" s="4">
        <v>0.8</v>
      </c>
      <c r="M1895" s="4">
        <v>0.996</v>
      </c>
      <c r="N1895" s="4">
        <v>1</v>
      </c>
      <c r="O1895" s="4">
        <v>4.4000000000000004</v>
      </c>
      <c r="P1895" s="4">
        <v>0.67500000000000004</v>
      </c>
      <c r="Q1895" s="5">
        <v>1</v>
      </c>
      <c r="R1895" s="4" t="str">
        <f>TRIM(tblOperations[[#This Row],[Region]])</f>
        <v>South West</v>
      </c>
      <c r="S1895" s="4" t="str">
        <f>TRIM(tblOperations[[#This Row],[Team]])</f>
        <v>Facilities Response</v>
      </c>
      <c r="T1895" s="4" t="str">
        <f>_xlfn.XLOOKUP(R1895,tblRegionReference[Region],tblRegionReference[Area],"Not Found")</f>
        <v>South</v>
      </c>
      <c r="U1895" s="4" t="str">
        <f>IF(tblOperations[[#This Row],[Completion_Rate]]&gt;=_xlfn.XLOOKUP("Completion Rate",tblKPITargets[KPI_Name],tblKPITargets[Target_Value]),"Met","Below Target")</f>
        <v>Met</v>
      </c>
      <c r="V1895" t="str">
        <f>IF(tblOperations[[#This Row],[SLA_Compliance]]&gt;=_xlfn.XLOOKUP('04_References'!$A$3,tblKPITargets[KPI_Name],tblKPITargets[Target_Value]),"Met","Below Target")</f>
        <v>Met</v>
      </c>
      <c r="W1895" t="str">
        <f>IF(tblOperations[[#This Row],[Quality_Pass_Rate]]&gt;=_xlfn.XLOOKUP('04_References'!$A$4,tblKPITargets[KPI_Name],tblKPITargets[Target_Value]),"Met","Below Target")</f>
        <v>Met</v>
      </c>
      <c r="X1895" t="str">
        <f>IF(tblOperations[[#This Row],[Average_Completion_Days]]&lt;=_xlfn.XLOOKUP('04_References'!$A$7,tblKPITargets[KPI_Name],tblKPITargets[Target_Value]),"Met","Below Target")</f>
        <v>Met</v>
      </c>
      <c r="Y1895" t="str">
        <f>IF(tblOperations[[#This Row],[Closing_Backlog]]&lt;=_xlfn.XLOOKUP('04_References'!$A$8,tblKPITargets[KPI_Name],tblKPITargets[Target_Value]),"Met","Below Target")</f>
        <v>Met</v>
      </c>
    </row>
    <row r="1896" spans="1:25">
      <c r="A1896" s="6" t="s">
        <v>1926</v>
      </c>
      <c r="B1896" s="7">
        <v>46109</v>
      </c>
      <c r="C1896" s="2" t="s">
        <v>43</v>
      </c>
      <c r="D1896" s="2" t="s">
        <v>23</v>
      </c>
      <c r="E1896" s="2">
        <v>0</v>
      </c>
      <c r="F1896" s="2">
        <v>34</v>
      </c>
      <c r="G1896" s="2">
        <v>34</v>
      </c>
      <c r="H1896" s="2">
        <v>34</v>
      </c>
      <c r="I1896" s="2">
        <v>0</v>
      </c>
      <c r="J1896" s="2">
        <v>0</v>
      </c>
      <c r="K1896" s="2">
        <v>0</v>
      </c>
      <c r="L1896" s="2">
        <v>2.2000000000000002</v>
      </c>
      <c r="M1896" s="2">
        <v>0.96399999999999997</v>
      </c>
      <c r="N1896" s="2">
        <v>0.995</v>
      </c>
      <c r="O1896" s="2">
        <v>4.5999999999999996</v>
      </c>
      <c r="P1896" s="2">
        <v>0.83499999999999996</v>
      </c>
      <c r="Q1896" s="3">
        <v>1</v>
      </c>
      <c r="R1896" s="4" t="str">
        <f>TRIM(tblOperations[[#This Row],[Region]])</f>
        <v>South West</v>
      </c>
      <c r="S1896" s="4" t="str">
        <f>TRIM(tblOperations[[#This Row],[Team]])</f>
        <v>Estates Support</v>
      </c>
      <c r="T1896" s="4" t="str">
        <f>_xlfn.XLOOKUP(R1896,tblRegionReference[Region],tblRegionReference[Area],"Not Found")</f>
        <v>South</v>
      </c>
      <c r="U1896" s="4" t="str">
        <f>IF(tblOperations[[#This Row],[Completion_Rate]]&gt;=_xlfn.XLOOKUP("Completion Rate",tblKPITargets[KPI_Name],tblKPITargets[Target_Value]),"Met","Below Target")</f>
        <v>Met</v>
      </c>
      <c r="V1896" t="str">
        <f>IF(tblOperations[[#This Row],[SLA_Compliance]]&gt;=_xlfn.XLOOKUP('04_References'!$A$3,tblKPITargets[KPI_Name],tblKPITargets[Target_Value]),"Met","Below Target")</f>
        <v>Met</v>
      </c>
      <c r="W1896" t="str">
        <f>IF(tblOperations[[#This Row],[Quality_Pass_Rate]]&gt;=_xlfn.XLOOKUP('04_References'!$A$4,tblKPITargets[KPI_Name],tblKPITargets[Target_Value]),"Met","Below Target")</f>
        <v>Met</v>
      </c>
      <c r="X1896" t="str">
        <f>IF(tblOperations[[#This Row],[Average_Completion_Days]]&lt;=_xlfn.XLOOKUP('04_References'!$A$7,tblKPITargets[KPI_Name],tblKPITargets[Target_Value]),"Met","Below Target")</f>
        <v>Met</v>
      </c>
      <c r="Y1896" t="str">
        <f>IF(tblOperations[[#This Row],[Closing_Backlog]]&lt;=_xlfn.XLOOKUP('04_References'!$A$8,tblKPITargets[KPI_Name],tblKPITargets[Target_Value]),"Met","Below Target")</f>
        <v>Met</v>
      </c>
    </row>
    <row r="1897" spans="1:25">
      <c r="A1897" s="8" t="s">
        <v>1927</v>
      </c>
      <c r="B1897" s="9">
        <v>46109</v>
      </c>
      <c r="C1897" s="4" t="s">
        <v>43</v>
      </c>
      <c r="D1897" s="4" t="s">
        <v>25</v>
      </c>
      <c r="E1897" s="4">
        <v>0</v>
      </c>
      <c r="F1897" s="4">
        <v>19</v>
      </c>
      <c r="G1897" s="4">
        <v>19</v>
      </c>
      <c r="H1897" s="4">
        <v>19</v>
      </c>
      <c r="I1897" s="4">
        <v>0</v>
      </c>
      <c r="J1897" s="4">
        <v>0</v>
      </c>
      <c r="K1897" s="4">
        <v>0</v>
      </c>
      <c r="L1897" s="4">
        <v>1.3</v>
      </c>
      <c r="M1897" s="4">
        <v>0.96899999999999997</v>
      </c>
      <c r="N1897" s="4">
        <v>0.98099999999999998</v>
      </c>
      <c r="O1897" s="4">
        <v>4.5</v>
      </c>
      <c r="P1897" s="4">
        <v>0.66800000000000004</v>
      </c>
      <c r="Q1897" s="5">
        <v>1</v>
      </c>
      <c r="R1897" s="4" t="str">
        <f>TRIM(tblOperations[[#This Row],[Region]])</f>
        <v>South West</v>
      </c>
      <c r="S1897" s="4" t="str">
        <f>TRIM(tblOperations[[#This Row],[Team]])</f>
        <v>Workplace Projects</v>
      </c>
      <c r="T1897" s="4" t="str">
        <f>_xlfn.XLOOKUP(R1897,tblRegionReference[Region],tblRegionReference[Area],"Not Found")</f>
        <v>South</v>
      </c>
      <c r="U1897" s="4" t="str">
        <f>IF(tblOperations[[#This Row],[Completion_Rate]]&gt;=_xlfn.XLOOKUP("Completion Rate",tblKPITargets[KPI_Name],tblKPITargets[Target_Value]),"Met","Below Target")</f>
        <v>Met</v>
      </c>
      <c r="V1897" t="str">
        <f>IF(tblOperations[[#This Row],[SLA_Compliance]]&gt;=_xlfn.XLOOKUP('04_References'!$A$3,tblKPITargets[KPI_Name],tblKPITargets[Target_Value]),"Met","Below Target")</f>
        <v>Met</v>
      </c>
      <c r="W1897" t="str">
        <f>IF(tblOperations[[#This Row],[Quality_Pass_Rate]]&gt;=_xlfn.XLOOKUP('04_References'!$A$4,tblKPITargets[KPI_Name],tblKPITargets[Target_Value]),"Met","Below Target")</f>
        <v>Met</v>
      </c>
      <c r="X1897" t="str">
        <f>IF(tblOperations[[#This Row],[Average_Completion_Days]]&lt;=_xlfn.XLOOKUP('04_References'!$A$7,tblKPITargets[KPI_Name],tblKPITargets[Target_Value]),"Met","Below Target")</f>
        <v>Met</v>
      </c>
      <c r="Y1897" t="str">
        <f>IF(tblOperations[[#This Row],[Closing_Backlog]]&lt;=_xlfn.XLOOKUP('04_References'!$A$8,tblKPITargets[KPI_Name],tblKPITargets[Target_Value]),"Met","Below Target")</f>
        <v>Met</v>
      </c>
    </row>
    <row r="1898" spans="1:25">
      <c r="A1898" s="6" t="s">
        <v>1928</v>
      </c>
      <c r="B1898" s="7">
        <v>46109</v>
      </c>
      <c r="C1898" s="2" t="s">
        <v>48</v>
      </c>
      <c r="D1898" s="2" t="s">
        <v>19</v>
      </c>
      <c r="E1898" s="2">
        <v>0</v>
      </c>
      <c r="F1898" s="2">
        <v>50</v>
      </c>
      <c r="G1898" s="2">
        <v>50</v>
      </c>
      <c r="H1898" s="2">
        <v>45</v>
      </c>
      <c r="I1898" s="2">
        <v>5</v>
      </c>
      <c r="J1898" s="2">
        <v>0</v>
      </c>
      <c r="K1898" s="2">
        <v>0</v>
      </c>
      <c r="L1898" s="2">
        <v>2</v>
      </c>
      <c r="M1898" s="2">
        <v>0.90900000000000003</v>
      </c>
      <c r="N1898" s="2">
        <v>0.97</v>
      </c>
      <c r="O1898" s="2">
        <v>4.0999999999999996</v>
      </c>
      <c r="P1898" s="2">
        <v>0.68500000000000005</v>
      </c>
      <c r="Q1898" s="3">
        <v>0.9</v>
      </c>
      <c r="R1898" s="4" t="str">
        <f>TRIM(tblOperations[[#This Row],[Region]])</f>
        <v>South East</v>
      </c>
      <c r="S1898" s="4" t="str">
        <f>TRIM(tblOperations[[#This Row],[Team]])</f>
        <v>Workplace Services</v>
      </c>
      <c r="T1898" s="4" t="str">
        <f>_xlfn.XLOOKUP(R1898,tblRegionReference[Region],tblRegionReference[Area],"Not Found")</f>
        <v>South</v>
      </c>
      <c r="U1898" s="4" t="str">
        <f>IF(tblOperations[[#This Row],[Completion_Rate]]&gt;=_xlfn.XLOOKUP("Completion Rate",tblKPITargets[KPI_Name],tblKPITargets[Target_Value]),"Met","Below Target")</f>
        <v>Below Target</v>
      </c>
      <c r="V1898" t="str">
        <f>IF(tblOperations[[#This Row],[SLA_Compliance]]&gt;=_xlfn.XLOOKUP('04_References'!$A$3,tblKPITargets[KPI_Name],tblKPITargets[Target_Value]),"Met","Below Target")</f>
        <v>Below Target</v>
      </c>
      <c r="W1898" t="str">
        <f>IF(tblOperations[[#This Row],[Quality_Pass_Rate]]&gt;=_xlfn.XLOOKUP('04_References'!$A$4,tblKPITargets[KPI_Name],tblKPITargets[Target_Value]),"Met","Below Target")</f>
        <v>Met</v>
      </c>
      <c r="X1898" t="str">
        <f>IF(tblOperations[[#This Row],[Average_Completion_Days]]&lt;=_xlfn.XLOOKUP('04_References'!$A$7,tblKPITargets[KPI_Name],tblKPITargets[Target_Value]),"Met","Below Target")</f>
        <v>Met</v>
      </c>
      <c r="Y1898" t="str">
        <f>IF(tblOperations[[#This Row],[Closing_Backlog]]&lt;=_xlfn.XLOOKUP('04_References'!$A$8,tblKPITargets[KPI_Name],tblKPITargets[Target_Value]),"Met","Below Target")</f>
        <v>Met</v>
      </c>
    </row>
    <row r="1899" spans="1:25">
      <c r="A1899" s="8" t="s">
        <v>1929</v>
      </c>
      <c r="B1899" s="9">
        <v>46109</v>
      </c>
      <c r="C1899" s="4" t="s">
        <v>48</v>
      </c>
      <c r="D1899" s="4" t="s">
        <v>21</v>
      </c>
      <c r="E1899" s="4">
        <v>1743</v>
      </c>
      <c r="F1899" s="4">
        <v>45</v>
      </c>
      <c r="G1899" s="4">
        <v>1788</v>
      </c>
      <c r="H1899" s="4">
        <v>21</v>
      </c>
      <c r="I1899" s="4">
        <v>1767</v>
      </c>
      <c r="J1899" s="4">
        <v>0</v>
      </c>
      <c r="K1899" s="4">
        <v>0</v>
      </c>
      <c r="L1899" s="4">
        <v>8</v>
      </c>
      <c r="M1899" s="4">
        <v>0.6</v>
      </c>
      <c r="N1899" s="4">
        <v>0.97099999999999997</v>
      </c>
      <c r="O1899" s="4">
        <v>2.5</v>
      </c>
      <c r="P1899" s="4">
        <v>0.69599999999999995</v>
      </c>
      <c r="Q1899" s="5">
        <v>1.2E-2</v>
      </c>
      <c r="R1899" s="4" t="str">
        <f>TRIM(tblOperations[[#This Row],[Region]])</f>
        <v>South East</v>
      </c>
      <c r="S1899" s="4" t="str">
        <f>TRIM(tblOperations[[#This Row],[Team]])</f>
        <v>Facilities Response</v>
      </c>
      <c r="T1899" s="4" t="str">
        <f>_xlfn.XLOOKUP(R1899,tblRegionReference[Region],tblRegionReference[Area],"Not Found")</f>
        <v>South</v>
      </c>
      <c r="U1899" s="4" t="str">
        <f>IF(tblOperations[[#This Row],[Completion_Rate]]&gt;=_xlfn.XLOOKUP("Completion Rate",tblKPITargets[KPI_Name],tblKPITargets[Target_Value]),"Met","Below Target")</f>
        <v>Below Target</v>
      </c>
      <c r="V1899" t="str">
        <f>IF(tblOperations[[#This Row],[SLA_Compliance]]&gt;=_xlfn.XLOOKUP('04_References'!$A$3,tblKPITargets[KPI_Name],tblKPITargets[Target_Value]),"Met","Below Target")</f>
        <v>Below Target</v>
      </c>
      <c r="W1899" t="str">
        <f>IF(tblOperations[[#This Row],[Quality_Pass_Rate]]&gt;=_xlfn.XLOOKUP('04_References'!$A$4,tblKPITargets[KPI_Name],tblKPITargets[Target_Value]),"Met","Below Target")</f>
        <v>Met</v>
      </c>
      <c r="X1899" t="str">
        <f>IF(tblOperations[[#This Row],[Average_Completion_Days]]&lt;=_xlfn.XLOOKUP('04_References'!$A$7,tblKPITargets[KPI_Name],tblKPITargets[Target_Value]),"Met","Below Target")</f>
        <v>Below Target</v>
      </c>
      <c r="Y1899" t="str">
        <f>IF(tblOperations[[#This Row],[Closing_Backlog]]&lt;=_xlfn.XLOOKUP('04_References'!$A$8,tblKPITargets[KPI_Name],tblKPITargets[Target_Value]),"Met","Below Target")</f>
        <v>Below Target</v>
      </c>
    </row>
    <row r="1900" spans="1:25">
      <c r="A1900" s="6" t="s">
        <v>1930</v>
      </c>
      <c r="B1900" s="7">
        <v>46109</v>
      </c>
      <c r="C1900" s="2" t="s">
        <v>48</v>
      </c>
      <c r="D1900" s="2" t="s">
        <v>23</v>
      </c>
      <c r="E1900" s="2">
        <v>0</v>
      </c>
      <c r="F1900" s="2">
        <v>47</v>
      </c>
      <c r="G1900" s="2">
        <v>47</v>
      </c>
      <c r="H1900" s="2">
        <v>47</v>
      </c>
      <c r="I1900" s="2">
        <v>0</v>
      </c>
      <c r="J1900" s="2">
        <v>0</v>
      </c>
      <c r="K1900" s="2">
        <v>0</v>
      </c>
      <c r="L1900" s="2">
        <v>1.3</v>
      </c>
      <c r="M1900" s="2">
        <v>0.92800000000000005</v>
      </c>
      <c r="N1900" s="2">
        <v>0.99299999999999999</v>
      </c>
      <c r="O1900" s="2">
        <v>4.5999999999999996</v>
      </c>
      <c r="P1900" s="2">
        <v>0.749</v>
      </c>
      <c r="Q1900" s="3">
        <v>1</v>
      </c>
      <c r="R1900" s="4" t="str">
        <f>TRIM(tblOperations[[#This Row],[Region]])</f>
        <v>South East</v>
      </c>
      <c r="S1900" s="4" t="str">
        <f>TRIM(tblOperations[[#This Row],[Team]])</f>
        <v>Estates Support</v>
      </c>
      <c r="T1900" s="4" t="str">
        <f>_xlfn.XLOOKUP(R1900,tblRegionReference[Region],tblRegionReference[Area],"Not Found")</f>
        <v>South</v>
      </c>
      <c r="U1900" s="4" t="str">
        <f>IF(tblOperations[[#This Row],[Completion_Rate]]&gt;=_xlfn.XLOOKUP("Completion Rate",tblKPITargets[KPI_Name],tblKPITargets[Target_Value]),"Met","Below Target")</f>
        <v>Met</v>
      </c>
      <c r="V1900" t="str">
        <f>IF(tblOperations[[#This Row],[SLA_Compliance]]&gt;=_xlfn.XLOOKUP('04_References'!$A$3,tblKPITargets[KPI_Name],tblKPITargets[Target_Value]),"Met","Below Target")</f>
        <v>Met</v>
      </c>
      <c r="W1900" t="str">
        <f>IF(tblOperations[[#This Row],[Quality_Pass_Rate]]&gt;=_xlfn.XLOOKUP('04_References'!$A$4,tblKPITargets[KPI_Name],tblKPITargets[Target_Value]),"Met","Below Target")</f>
        <v>Met</v>
      </c>
      <c r="X1900" t="str">
        <f>IF(tblOperations[[#This Row],[Average_Completion_Days]]&lt;=_xlfn.XLOOKUP('04_References'!$A$7,tblKPITargets[KPI_Name],tblKPITargets[Target_Value]),"Met","Below Target")</f>
        <v>Met</v>
      </c>
      <c r="Y1900" t="str">
        <f>IF(tblOperations[[#This Row],[Closing_Backlog]]&lt;=_xlfn.XLOOKUP('04_References'!$A$8,tblKPITargets[KPI_Name],tblKPITargets[Target_Value]),"Met","Below Target")</f>
        <v>Met</v>
      </c>
    </row>
    <row r="1901" spans="1:25">
      <c r="A1901" s="8" t="s">
        <v>1931</v>
      </c>
      <c r="B1901" s="9">
        <v>46109</v>
      </c>
      <c r="C1901" s="4" t="s">
        <v>48</v>
      </c>
      <c r="D1901" s="4" t="s">
        <v>25</v>
      </c>
      <c r="E1901" s="4">
        <v>545</v>
      </c>
      <c r="F1901" s="4">
        <v>38</v>
      </c>
      <c r="G1901" s="4">
        <v>583</v>
      </c>
      <c r="H1901" s="4">
        <v>31</v>
      </c>
      <c r="I1901" s="4">
        <v>552</v>
      </c>
      <c r="J1901" s="4">
        <v>0</v>
      </c>
      <c r="K1901" s="4">
        <v>0</v>
      </c>
      <c r="L1901" s="4">
        <v>8</v>
      </c>
      <c r="M1901" s="4">
        <v>0.6</v>
      </c>
      <c r="N1901" s="4">
        <v>0.995</v>
      </c>
      <c r="O1901" s="4">
        <v>2.5</v>
      </c>
      <c r="P1901" s="4">
        <v>0.67</v>
      </c>
      <c r="Q1901" s="5">
        <v>5.2999999999999999E-2</v>
      </c>
      <c r="R1901" s="4" t="str">
        <f>TRIM(tblOperations[[#This Row],[Region]])</f>
        <v>South East</v>
      </c>
      <c r="S1901" s="4" t="str">
        <f>TRIM(tblOperations[[#This Row],[Team]])</f>
        <v>Workplace Projects</v>
      </c>
      <c r="T1901" s="4" t="str">
        <f>_xlfn.XLOOKUP(R1901,tblRegionReference[Region],tblRegionReference[Area],"Not Found")</f>
        <v>South</v>
      </c>
      <c r="U1901" s="4" t="str">
        <f>IF(tblOperations[[#This Row],[Completion_Rate]]&gt;=_xlfn.XLOOKUP("Completion Rate",tblKPITargets[KPI_Name],tblKPITargets[Target_Value]),"Met","Below Target")</f>
        <v>Below Target</v>
      </c>
      <c r="V1901" t="str">
        <f>IF(tblOperations[[#This Row],[SLA_Compliance]]&gt;=_xlfn.XLOOKUP('04_References'!$A$3,tblKPITargets[KPI_Name],tblKPITargets[Target_Value]),"Met","Below Target")</f>
        <v>Below Target</v>
      </c>
      <c r="W1901" t="str">
        <f>IF(tblOperations[[#This Row],[Quality_Pass_Rate]]&gt;=_xlfn.XLOOKUP('04_References'!$A$4,tblKPITargets[KPI_Name],tblKPITargets[Target_Value]),"Met","Below Target")</f>
        <v>Met</v>
      </c>
      <c r="X1901" t="str">
        <f>IF(tblOperations[[#This Row],[Average_Completion_Days]]&lt;=_xlfn.XLOOKUP('04_References'!$A$7,tblKPITargets[KPI_Name],tblKPITargets[Target_Value]),"Met","Below Target")</f>
        <v>Below Target</v>
      </c>
      <c r="Y1901" t="str">
        <f>IF(tblOperations[[#This Row],[Closing_Backlog]]&lt;=_xlfn.XLOOKUP('04_References'!$A$8,tblKPITargets[KPI_Name],tblKPITargets[Target_Value]),"Met","Below Target")</f>
        <v>Below Target</v>
      </c>
    </row>
    <row r="1902" spans="1:25">
      <c r="A1902" s="6" t="s">
        <v>1932</v>
      </c>
      <c r="B1902" s="7">
        <v>46109</v>
      </c>
      <c r="C1902" s="2" t="s">
        <v>53</v>
      </c>
      <c r="D1902" s="2" t="s">
        <v>19</v>
      </c>
      <c r="E1902" s="2">
        <v>960</v>
      </c>
      <c r="F1902" s="2">
        <v>46</v>
      </c>
      <c r="G1902" s="2">
        <v>1006</v>
      </c>
      <c r="H1902" s="2">
        <v>29</v>
      </c>
      <c r="I1902" s="2">
        <v>977</v>
      </c>
      <c r="J1902" s="2">
        <v>0</v>
      </c>
      <c r="K1902" s="2">
        <v>0</v>
      </c>
      <c r="L1902" s="2">
        <v>8</v>
      </c>
      <c r="M1902" s="2">
        <v>0.6</v>
      </c>
      <c r="N1902" s="2">
        <v>1</v>
      </c>
      <c r="O1902" s="2">
        <v>2.5</v>
      </c>
      <c r="P1902" s="2">
        <v>0.754</v>
      </c>
      <c r="Q1902" s="3">
        <v>2.9000000000000001E-2</v>
      </c>
      <c r="R1902" s="4" t="str">
        <f>TRIM(tblOperations[[#This Row],[Region]])</f>
        <v>Wales</v>
      </c>
      <c r="S1902" s="4" t="str">
        <f>TRIM(tblOperations[[#This Row],[Team]])</f>
        <v>Workplace Services</v>
      </c>
      <c r="T1902" s="4" t="str">
        <f>_xlfn.XLOOKUP(R1902,tblRegionReference[Region],tblRegionReference[Area],"Not Found")</f>
        <v>Wales</v>
      </c>
      <c r="U1902" s="4" t="str">
        <f>IF(tblOperations[[#This Row],[Completion_Rate]]&gt;=_xlfn.XLOOKUP("Completion Rate",tblKPITargets[KPI_Name],tblKPITargets[Target_Value]),"Met","Below Target")</f>
        <v>Below Target</v>
      </c>
      <c r="V1902" t="str">
        <f>IF(tblOperations[[#This Row],[SLA_Compliance]]&gt;=_xlfn.XLOOKUP('04_References'!$A$3,tblKPITargets[KPI_Name],tblKPITargets[Target_Value]),"Met","Below Target")</f>
        <v>Below Target</v>
      </c>
      <c r="W1902" t="str">
        <f>IF(tblOperations[[#This Row],[Quality_Pass_Rate]]&gt;=_xlfn.XLOOKUP('04_References'!$A$4,tblKPITargets[KPI_Name],tblKPITargets[Target_Value]),"Met","Below Target")</f>
        <v>Met</v>
      </c>
      <c r="X1902" t="str">
        <f>IF(tblOperations[[#This Row],[Average_Completion_Days]]&lt;=_xlfn.XLOOKUP('04_References'!$A$7,tblKPITargets[KPI_Name],tblKPITargets[Target_Value]),"Met","Below Target")</f>
        <v>Below Target</v>
      </c>
      <c r="Y1902" t="str">
        <f>IF(tblOperations[[#This Row],[Closing_Backlog]]&lt;=_xlfn.XLOOKUP('04_References'!$A$8,tblKPITargets[KPI_Name],tblKPITargets[Target_Value]),"Met","Below Target")</f>
        <v>Below Target</v>
      </c>
    </row>
    <row r="1903" spans="1:25">
      <c r="A1903" s="8" t="s">
        <v>1933</v>
      </c>
      <c r="B1903" s="9">
        <v>46109</v>
      </c>
      <c r="C1903" s="4" t="s">
        <v>53</v>
      </c>
      <c r="D1903" s="4" t="s">
        <v>21</v>
      </c>
      <c r="E1903" s="4">
        <v>1051</v>
      </c>
      <c r="F1903" s="4">
        <v>61</v>
      </c>
      <c r="G1903" s="4">
        <v>1112</v>
      </c>
      <c r="H1903" s="4">
        <v>30</v>
      </c>
      <c r="I1903" s="4">
        <v>1082</v>
      </c>
      <c r="J1903" s="4">
        <v>0</v>
      </c>
      <c r="K1903" s="4">
        <v>0</v>
      </c>
      <c r="L1903" s="4">
        <v>8</v>
      </c>
      <c r="M1903" s="4">
        <v>0.6</v>
      </c>
      <c r="N1903" s="4">
        <v>0.94699999999999995</v>
      </c>
      <c r="O1903" s="4">
        <v>2.5</v>
      </c>
      <c r="P1903" s="4">
        <v>0.71599999999999997</v>
      </c>
      <c r="Q1903" s="5">
        <v>2.7E-2</v>
      </c>
      <c r="R1903" s="4" t="str">
        <f>TRIM(tblOperations[[#This Row],[Region]])</f>
        <v>Wales</v>
      </c>
      <c r="S1903" s="4" t="str">
        <f>TRIM(tblOperations[[#This Row],[Team]])</f>
        <v>Facilities Response</v>
      </c>
      <c r="T1903" s="4" t="str">
        <f>_xlfn.XLOOKUP(R1903,tblRegionReference[Region],tblRegionReference[Area],"Not Found")</f>
        <v>Wales</v>
      </c>
      <c r="U1903" s="4" t="str">
        <f>IF(tblOperations[[#This Row],[Completion_Rate]]&gt;=_xlfn.XLOOKUP("Completion Rate",tblKPITargets[KPI_Name],tblKPITargets[Target_Value]),"Met","Below Target")</f>
        <v>Below Target</v>
      </c>
      <c r="V1903" t="str">
        <f>IF(tblOperations[[#This Row],[SLA_Compliance]]&gt;=_xlfn.XLOOKUP('04_References'!$A$3,tblKPITargets[KPI_Name],tblKPITargets[Target_Value]),"Met","Below Target")</f>
        <v>Below Target</v>
      </c>
      <c r="W1903" t="str">
        <f>IF(tblOperations[[#This Row],[Quality_Pass_Rate]]&gt;=_xlfn.XLOOKUP('04_References'!$A$4,tblKPITargets[KPI_Name],tblKPITargets[Target_Value]),"Met","Below Target")</f>
        <v>Below Target</v>
      </c>
      <c r="X1903" t="str">
        <f>IF(tblOperations[[#This Row],[Average_Completion_Days]]&lt;=_xlfn.XLOOKUP('04_References'!$A$7,tblKPITargets[KPI_Name],tblKPITargets[Target_Value]),"Met","Below Target")</f>
        <v>Below Target</v>
      </c>
      <c r="Y1903" t="str">
        <f>IF(tblOperations[[#This Row],[Closing_Backlog]]&lt;=_xlfn.XLOOKUP('04_References'!$A$8,tblKPITargets[KPI_Name],tblKPITargets[Target_Value]),"Met","Below Target")</f>
        <v>Below Target</v>
      </c>
    </row>
    <row r="1904" spans="1:25">
      <c r="A1904" s="6" t="s">
        <v>1934</v>
      </c>
      <c r="B1904" s="7">
        <v>46109</v>
      </c>
      <c r="C1904" s="2" t="s">
        <v>53</v>
      </c>
      <c r="D1904" s="2" t="s">
        <v>23</v>
      </c>
      <c r="E1904" s="2">
        <v>734</v>
      </c>
      <c r="F1904" s="2">
        <v>35</v>
      </c>
      <c r="G1904" s="2">
        <v>769</v>
      </c>
      <c r="H1904" s="2">
        <v>29</v>
      </c>
      <c r="I1904" s="2">
        <v>740</v>
      </c>
      <c r="J1904" s="2">
        <v>0</v>
      </c>
      <c r="K1904" s="2">
        <v>0</v>
      </c>
      <c r="L1904" s="2">
        <v>8</v>
      </c>
      <c r="M1904" s="2">
        <v>0.6</v>
      </c>
      <c r="N1904" s="2">
        <v>0.97299999999999998</v>
      </c>
      <c r="O1904" s="2">
        <v>2.5</v>
      </c>
      <c r="P1904" s="2">
        <v>0.79</v>
      </c>
      <c r="Q1904" s="3">
        <v>3.7999999999999999E-2</v>
      </c>
      <c r="R1904" s="4" t="str">
        <f>TRIM(tblOperations[[#This Row],[Region]])</f>
        <v>Wales</v>
      </c>
      <c r="S1904" s="4" t="str">
        <f>TRIM(tblOperations[[#This Row],[Team]])</f>
        <v>Estates Support</v>
      </c>
      <c r="T1904" s="4" t="str">
        <f>_xlfn.XLOOKUP(R1904,tblRegionReference[Region],tblRegionReference[Area],"Not Found")</f>
        <v>Wales</v>
      </c>
      <c r="U1904" s="4" t="str">
        <f>IF(tblOperations[[#This Row],[Completion_Rate]]&gt;=_xlfn.XLOOKUP("Completion Rate",tblKPITargets[KPI_Name],tblKPITargets[Target_Value]),"Met","Below Target")</f>
        <v>Below Target</v>
      </c>
      <c r="V1904" t="str">
        <f>IF(tblOperations[[#This Row],[SLA_Compliance]]&gt;=_xlfn.XLOOKUP('04_References'!$A$3,tblKPITargets[KPI_Name],tblKPITargets[Target_Value]),"Met","Below Target")</f>
        <v>Below Target</v>
      </c>
      <c r="W1904" t="str">
        <f>IF(tblOperations[[#This Row],[Quality_Pass_Rate]]&gt;=_xlfn.XLOOKUP('04_References'!$A$4,tblKPITargets[KPI_Name],tblKPITargets[Target_Value]),"Met","Below Target")</f>
        <v>Met</v>
      </c>
      <c r="X1904" t="str">
        <f>IF(tblOperations[[#This Row],[Average_Completion_Days]]&lt;=_xlfn.XLOOKUP('04_References'!$A$7,tblKPITargets[KPI_Name],tblKPITargets[Target_Value]),"Met","Below Target")</f>
        <v>Below Target</v>
      </c>
      <c r="Y1904" t="str">
        <f>IF(tblOperations[[#This Row],[Closing_Backlog]]&lt;=_xlfn.XLOOKUP('04_References'!$A$8,tblKPITargets[KPI_Name],tblKPITargets[Target_Value]),"Met","Below Target")</f>
        <v>Below Target</v>
      </c>
    </row>
    <row r="1905" spans="1:25">
      <c r="A1905" s="8" t="s">
        <v>1935</v>
      </c>
      <c r="B1905" s="9">
        <v>46109</v>
      </c>
      <c r="C1905" s="4" t="s">
        <v>53</v>
      </c>
      <c r="D1905" s="4" t="s">
        <v>25</v>
      </c>
      <c r="E1905" s="4">
        <v>0</v>
      </c>
      <c r="F1905" s="4">
        <v>35</v>
      </c>
      <c r="G1905" s="4">
        <v>35</v>
      </c>
      <c r="H1905" s="4">
        <v>35</v>
      </c>
      <c r="I1905" s="4">
        <v>0</v>
      </c>
      <c r="J1905" s="4">
        <v>0</v>
      </c>
      <c r="K1905" s="4">
        <v>0</v>
      </c>
      <c r="L1905" s="4">
        <v>1.6</v>
      </c>
      <c r="M1905" s="4">
        <v>0.96799999999999997</v>
      </c>
      <c r="N1905" s="4">
        <v>0.95799999999999996</v>
      </c>
      <c r="O1905" s="4">
        <v>4.5</v>
      </c>
      <c r="P1905" s="4">
        <v>0.72699999999999998</v>
      </c>
      <c r="Q1905" s="5">
        <v>1</v>
      </c>
      <c r="R1905" s="4" t="str">
        <f>TRIM(tblOperations[[#This Row],[Region]])</f>
        <v>Wales</v>
      </c>
      <c r="S1905" s="4" t="str">
        <f>TRIM(tblOperations[[#This Row],[Team]])</f>
        <v>Workplace Projects</v>
      </c>
      <c r="T1905" s="4" t="str">
        <f>_xlfn.XLOOKUP(R1905,tblRegionReference[Region],tblRegionReference[Area],"Not Found")</f>
        <v>Wales</v>
      </c>
      <c r="U1905" s="4" t="str">
        <f>IF(tblOperations[[#This Row],[Completion_Rate]]&gt;=_xlfn.XLOOKUP("Completion Rate",tblKPITargets[KPI_Name],tblKPITargets[Target_Value]),"Met","Below Target")</f>
        <v>Met</v>
      </c>
      <c r="V1905" t="str">
        <f>IF(tblOperations[[#This Row],[SLA_Compliance]]&gt;=_xlfn.XLOOKUP('04_References'!$A$3,tblKPITargets[KPI_Name],tblKPITargets[Target_Value]),"Met","Below Target")</f>
        <v>Met</v>
      </c>
      <c r="W1905" t="str">
        <f>IF(tblOperations[[#This Row],[Quality_Pass_Rate]]&gt;=_xlfn.XLOOKUP('04_References'!$A$4,tblKPITargets[KPI_Name],tblKPITargets[Target_Value]),"Met","Below Target")</f>
        <v>Met</v>
      </c>
      <c r="X1905" t="str">
        <f>IF(tblOperations[[#This Row],[Average_Completion_Days]]&lt;=_xlfn.XLOOKUP('04_References'!$A$7,tblKPITargets[KPI_Name],tblKPITargets[Target_Value]),"Met","Below Target")</f>
        <v>Met</v>
      </c>
      <c r="Y1905" t="str">
        <f>IF(tblOperations[[#This Row],[Closing_Backlog]]&lt;=_xlfn.XLOOKUP('04_References'!$A$8,tblKPITargets[KPI_Name],tblKPITargets[Target_Value]),"Met","Below Target")</f>
        <v>Met</v>
      </c>
    </row>
    <row r="1906" spans="1:25">
      <c r="A1906" s="6" t="s">
        <v>1936</v>
      </c>
      <c r="B1906" s="7">
        <v>46111</v>
      </c>
      <c r="C1906" s="2" t="s">
        <v>18</v>
      </c>
      <c r="D1906" s="2" t="s">
        <v>19</v>
      </c>
      <c r="E1906" s="2">
        <v>262</v>
      </c>
      <c r="F1906" s="2">
        <v>62</v>
      </c>
      <c r="G1906" s="2">
        <v>324</v>
      </c>
      <c r="H1906" s="2">
        <v>40</v>
      </c>
      <c r="I1906" s="2">
        <v>284</v>
      </c>
      <c r="J1906" s="2">
        <v>0</v>
      </c>
      <c r="K1906" s="2">
        <v>0</v>
      </c>
      <c r="L1906" s="2">
        <v>8</v>
      </c>
      <c r="M1906" s="2">
        <v>0.6</v>
      </c>
      <c r="N1906" s="2">
        <v>1</v>
      </c>
      <c r="O1906" s="2">
        <v>2.5</v>
      </c>
      <c r="P1906" s="2">
        <v>0.67400000000000004</v>
      </c>
      <c r="Q1906" s="3">
        <v>0.123</v>
      </c>
      <c r="R1906" s="4" t="str">
        <f>TRIM(tblOperations[[#This Row],[Region]])</f>
        <v>Scotland</v>
      </c>
      <c r="S1906" s="4" t="str">
        <f>TRIM(tblOperations[[#This Row],[Team]])</f>
        <v>Workplace Services</v>
      </c>
      <c r="T1906" s="4" t="str">
        <f>_xlfn.XLOOKUP(R1906,tblRegionReference[Region],tblRegionReference[Area],"Not Found")</f>
        <v>North</v>
      </c>
      <c r="U1906" s="4" t="str">
        <f>IF(tblOperations[[#This Row],[Completion_Rate]]&gt;=_xlfn.XLOOKUP("Completion Rate",tblKPITargets[KPI_Name],tblKPITargets[Target_Value]),"Met","Below Target")</f>
        <v>Below Target</v>
      </c>
      <c r="V1906" t="str">
        <f>IF(tblOperations[[#This Row],[SLA_Compliance]]&gt;=_xlfn.XLOOKUP('04_References'!$A$3,tblKPITargets[KPI_Name],tblKPITargets[Target_Value]),"Met","Below Target")</f>
        <v>Below Target</v>
      </c>
      <c r="W1906" t="str">
        <f>IF(tblOperations[[#This Row],[Quality_Pass_Rate]]&gt;=_xlfn.XLOOKUP('04_References'!$A$4,tblKPITargets[KPI_Name],tblKPITargets[Target_Value]),"Met","Below Target")</f>
        <v>Met</v>
      </c>
      <c r="X1906" t="str">
        <f>IF(tblOperations[[#This Row],[Average_Completion_Days]]&lt;=_xlfn.XLOOKUP('04_References'!$A$7,tblKPITargets[KPI_Name],tblKPITargets[Target_Value]),"Met","Below Target")</f>
        <v>Below Target</v>
      </c>
      <c r="Y1906" t="str">
        <f>IF(tblOperations[[#This Row],[Closing_Backlog]]&lt;=_xlfn.XLOOKUP('04_References'!$A$8,tblKPITargets[KPI_Name],tblKPITargets[Target_Value]),"Met","Below Target")</f>
        <v>Below Target</v>
      </c>
    </row>
    <row r="1907" spans="1:25">
      <c r="A1907" s="8" t="s">
        <v>1937</v>
      </c>
      <c r="B1907" s="9">
        <v>46111</v>
      </c>
      <c r="C1907" s="4" t="s">
        <v>18</v>
      </c>
      <c r="D1907" s="4" t="s">
        <v>21</v>
      </c>
      <c r="E1907" s="4">
        <v>4</v>
      </c>
      <c r="F1907" s="4">
        <v>41</v>
      </c>
      <c r="G1907" s="4">
        <v>45</v>
      </c>
      <c r="H1907" s="4">
        <v>45</v>
      </c>
      <c r="I1907" s="4">
        <v>0</v>
      </c>
      <c r="J1907" s="4">
        <v>0</v>
      </c>
      <c r="K1907" s="4">
        <v>0</v>
      </c>
      <c r="L1907" s="4">
        <v>1.4</v>
      </c>
      <c r="M1907" s="4">
        <v>0.97799999999999998</v>
      </c>
      <c r="N1907" s="4">
        <v>0.95299999999999996</v>
      </c>
      <c r="O1907" s="4">
        <v>4.3</v>
      </c>
      <c r="P1907" s="4">
        <v>0.68100000000000005</v>
      </c>
      <c r="Q1907" s="5">
        <v>1</v>
      </c>
      <c r="R1907" s="4" t="str">
        <f>TRIM(tblOperations[[#This Row],[Region]])</f>
        <v>Scotland</v>
      </c>
      <c r="S1907" s="4" t="str">
        <f>TRIM(tblOperations[[#This Row],[Team]])</f>
        <v>Facilities Response</v>
      </c>
      <c r="T1907" s="4" t="str">
        <f>_xlfn.XLOOKUP(R1907,tblRegionReference[Region],tblRegionReference[Area],"Not Found")</f>
        <v>North</v>
      </c>
      <c r="U1907" s="4" t="str">
        <f>IF(tblOperations[[#This Row],[Completion_Rate]]&gt;=_xlfn.XLOOKUP("Completion Rate",tblKPITargets[KPI_Name],tblKPITargets[Target_Value]),"Met","Below Target")</f>
        <v>Met</v>
      </c>
      <c r="V1907" t="str">
        <f>IF(tblOperations[[#This Row],[SLA_Compliance]]&gt;=_xlfn.XLOOKUP('04_References'!$A$3,tblKPITargets[KPI_Name],tblKPITargets[Target_Value]),"Met","Below Target")</f>
        <v>Met</v>
      </c>
      <c r="W1907" t="str">
        <f>IF(tblOperations[[#This Row],[Quality_Pass_Rate]]&gt;=_xlfn.XLOOKUP('04_References'!$A$4,tblKPITargets[KPI_Name],tblKPITargets[Target_Value]),"Met","Below Target")</f>
        <v>Met</v>
      </c>
      <c r="X1907" t="str">
        <f>IF(tblOperations[[#This Row],[Average_Completion_Days]]&lt;=_xlfn.XLOOKUP('04_References'!$A$7,tblKPITargets[KPI_Name],tblKPITargets[Target_Value]),"Met","Below Target")</f>
        <v>Met</v>
      </c>
      <c r="Y1907" t="str">
        <f>IF(tblOperations[[#This Row],[Closing_Backlog]]&lt;=_xlfn.XLOOKUP('04_References'!$A$8,tblKPITargets[KPI_Name],tblKPITargets[Target_Value]),"Met","Below Target")</f>
        <v>Met</v>
      </c>
    </row>
    <row r="1908" spans="1:25">
      <c r="A1908" s="6" t="s">
        <v>1938</v>
      </c>
      <c r="B1908" s="7">
        <v>46111</v>
      </c>
      <c r="C1908" s="2" t="s">
        <v>18</v>
      </c>
      <c r="D1908" s="2" t="s">
        <v>23</v>
      </c>
      <c r="E1908" s="2">
        <v>520</v>
      </c>
      <c r="F1908" s="2">
        <v>46</v>
      </c>
      <c r="G1908" s="2">
        <v>566</v>
      </c>
      <c r="H1908" s="2">
        <v>36</v>
      </c>
      <c r="I1908" s="2">
        <v>530</v>
      </c>
      <c r="J1908" s="2">
        <v>0</v>
      </c>
      <c r="K1908" s="2">
        <v>0</v>
      </c>
      <c r="L1908" s="2">
        <v>8</v>
      </c>
      <c r="M1908" s="2">
        <v>0.6</v>
      </c>
      <c r="N1908" s="2">
        <v>1</v>
      </c>
      <c r="O1908" s="2">
        <v>2.5</v>
      </c>
      <c r="P1908" s="2">
        <v>0.73799999999999999</v>
      </c>
      <c r="Q1908" s="3">
        <v>6.4000000000000001E-2</v>
      </c>
      <c r="R1908" s="4" t="str">
        <f>TRIM(tblOperations[[#This Row],[Region]])</f>
        <v>Scotland</v>
      </c>
      <c r="S1908" s="4" t="str">
        <f>TRIM(tblOperations[[#This Row],[Team]])</f>
        <v>Estates Support</v>
      </c>
      <c r="T1908" s="4" t="str">
        <f>_xlfn.XLOOKUP(R1908,tblRegionReference[Region],tblRegionReference[Area],"Not Found")</f>
        <v>North</v>
      </c>
      <c r="U1908" s="4" t="str">
        <f>IF(tblOperations[[#This Row],[Completion_Rate]]&gt;=_xlfn.XLOOKUP("Completion Rate",tblKPITargets[KPI_Name],tblKPITargets[Target_Value]),"Met","Below Target")</f>
        <v>Below Target</v>
      </c>
      <c r="V1908" t="str">
        <f>IF(tblOperations[[#This Row],[SLA_Compliance]]&gt;=_xlfn.XLOOKUP('04_References'!$A$3,tblKPITargets[KPI_Name],tblKPITargets[Target_Value]),"Met","Below Target")</f>
        <v>Below Target</v>
      </c>
      <c r="W1908" t="str">
        <f>IF(tblOperations[[#This Row],[Quality_Pass_Rate]]&gt;=_xlfn.XLOOKUP('04_References'!$A$4,tblKPITargets[KPI_Name],tblKPITargets[Target_Value]),"Met","Below Target")</f>
        <v>Met</v>
      </c>
      <c r="X1908" t="str">
        <f>IF(tblOperations[[#This Row],[Average_Completion_Days]]&lt;=_xlfn.XLOOKUP('04_References'!$A$7,tblKPITargets[KPI_Name],tblKPITargets[Target_Value]),"Met","Below Target")</f>
        <v>Below Target</v>
      </c>
      <c r="Y1908" t="str">
        <f>IF(tblOperations[[#This Row],[Closing_Backlog]]&lt;=_xlfn.XLOOKUP('04_References'!$A$8,tblKPITargets[KPI_Name],tblKPITargets[Target_Value]),"Met","Below Target")</f>
        <v>Below Target</v>
      </c>
    </row>
    <row r="1909" spans="1:25">
      <c r="A1909" s="8" t="s">
        <v>1939</v>
      </c>
      <c r="B1909" s="9">
        <v>46111</v>
      </c>
      <c r="C1909" s="4" t="s">
        <v>18</v>
      </c>
      <c r="D1909" s="4" t="s">
        <v>25</v>
      </c>
      <c r="E1909" s="4">
        <v>11</v>
      </c>
      <c r="F1909" s="4">
        <v>33</v>
      </c>
      <c r="G1909" s="4">
        <v>44</v>
      </c>
      <c r="H1909" s="4">
        <v>37</v>
      </c>
      <c r="I1909" s="4">
        <v>7</v>
      </c>
      <c r="J1909" s="4">
        <v>0</v>
      </c>
      <c r="K1909" s="4">
        <v>0</v>
      </c>
      <c r="L1909" s="4">
        <v>2.4</v>
      </c>
      <c r="M1909" s="4">
        <v>0.90700000000000003</v>
      </c>
      <c r="N1909" s="4">
        <v>0.995</v>
      </c>
      <c r="O1909" s="4">
        <v>4.5</v>
      </c>
      <c r="P1909" s="4">
        <v>0.65900000000000003</v>
      </c>
      <c r="Q1909" s="5">
        <v>0.84099999999999997</v>
      </c>
      <c r="R1909" s="4" t="str">
        <f>TRIM(tblOperations[[#This Row],[Region]])</f>
        <v>Scotland</v>
      </c>
      <c r="S1909" s="4" t="str">
        <f>TRIM(tblOperations[[#This Row],[Team]])</f>
        <v>Workplace Projects</v>
      </c>
      <c r="T1909" s="4" t="str">
        <f>_xlfn.XLOOKUP(R1909,tblRegionReference[Region],tblRegionReference[Area],"Not Found")</f>
        <v>North</v>
      </c>
      <c r="U1909" s="4" t="str">
        <f>IF(tblOperations[[#This Row],[Completion_Rate]]&gt;=_xlfn.XLOOKUP("Completion Rate",tblKPITargets[KPI_Name],tblKPITargets[Target_Value]),"Met","Below Target")</f>
        <v>Below Target</v>
      </c>
      <c r="V1909" t="str">
        <f>IF(tblOperations[[#This Row],[SLA_Compliance]]&gt;=_xlfn.XLOOKUP('04_References'!$A$3,tblKPITargets[KPI_Name],tblKPITargets[Target_Value]),"Met","Below Target")</f>
        <v>Below Target</v>
      </c>
      <c r="W1909" t="str">
        <f>IF(tblOperations[[#This Row],[Quality_Pass_Rate]]&gt;=_xlfn.XLOOKUP('04_References'!$A$4,tblKPITargets[KPI_Name],tblKPITargets[Target_Value]),"Met","Below Target")</f>
        <v>Met</v>
      </c>
      <c r="X1909" t="str">
        <f>IF(tblOperations[[#This Row],[Average_Completion_Days]]&lt;=_xlfn.XLOOKUP('04_References'!$A$7,tblKPITargets[KPI_Name],tblKPITargets[Target_Value]),"Met","Below Target")</f>
        <v>Met</v>
      </c>
      <c r="Y1909" t="str">
        <f>IF(tblOperations[[#This Row],[Closing_Backlog]]&lt;=_xlfn.XLOOKUP('04_References'!$A$8,tblKPITargets[KPI_Name],tblKPITargets[Target_Value]),"Met","Below Target")</f>
        <v>Met</v>
      </c>
    </row>
    <row r="1910" spans="1:25">
      <c r="A1910" s="6" t="s">
        <v>1940</v>
      </c>
      <c r="B1910" s="7">
        <v>46111</v>
      </c>
      <c r="C1910" s="2" t="s">
        <v>27</v>
      </c>
      <c r="D1910" s="2" t="s">
        <v>19</v>
      </c>
      <c r="E1910" s="2">
        <v>0</v>
      </c>
      <c r="F1910" s="2">
        <v>57</v>
      </c>
      <c r="G1910" s="2">
        <v>57</v>
      </c>
      <c r="H1910" s="2">
        <v>48</v>
      </c>
      <c r="I1910" s="2">
        <v>9</v>
      </c>
      <c r="J1910" s="2">
        <v>0</v>
      </c>
      <c r="K1910" s="2">
        <v>0</v>
      </c>
      <c r="L1910" s="2">
        <v>2.2000000000000002</v>
      </c>
      <c r="M1910" s="2">
        <v>0.89800000000000002</v>
      </c>
      <c r="N1910" s="2">
        <v>0.98</v>
      </c>
      <c r="O1910" s="2">
        <v>4.5</v>
      </c>
      <c r="P1910" s="2">
        <v>0.79600000000000004</v>
      </c>
      <c r="Q1910" s="3">
        <v>0.84199999999999997</v>
      </c>
      <c r="R1910" s="4" t="str">
        <f>TRIM(tblOperations[[#This Row],[Region]])</f>
        <v>North East</v>
      </c>
      <c r="S1910" s="4" t="str">
        <f>TRIM(tblOperations[[#This Row],[Team]])</f>
        <v>Workplace Services</v>
      </c>
      <c r="T1910" s="4" t="str">
        <f>_xlfn.XLOOKUP(R1910,tblRegionReference[Region],tblRegionReference[Area],"Not Found")</f>
        <v>North</v>
      </c>
      <c r="U1910" s="4" t="str">
        <f>IF(tblOperations[[#This Row],[Completion_Rate]]&gt;=_xlfn.XLOOKUP("Completion Rate",tblKPITargets[KPI_Name],tblKPITargets[Target_Value]),"Met","Below Target")</f>
        <v>Below Target</v>
      </c>
      <c r="V1910" t="str">
        <f>IF(tblOperations[[#This Row],[SLA_Compliance]]&gt;=_xlfn.XLOOKUP('04_References'!$A$3,tblKPITargets[KPI_Name],tblKPITargets[Target_Value]),"Met","Below Target")</f>
        <v>Below Target</v>
      </c>
      <c r="W1910" t="str">
        <f>IF(tblOperations[[#This Row],[Quality_Pass_Rate]]&gt;=_xlfn.XLOOKUP('04_References'!$A$4,tblKPITargets[KPI_Name],tblKPITargets[Target_Value]),"Met","Below Target")</f>
        <v>Met</v>
      </c>
      <c r="X1910" t="str">
        <f>IF(tblOperations[[#This Row],[Average_Completion_Days]]&lt;=_xlfn.XLOOKUP('04_References'!$A$7,tblKPITargets[KPI_Name],tblKPITargets[Target_Value]),"Met","Below Target")</f>
        <v>Met</v>
      </c>
      <c r="Y1910" t="str">
        <f>IF(tblOperations[[#This Row],[Closing_Backlog]]&lt;=_xlfn.XLOOKUP('04_References'!$A$8,tblKPITargets[KPI_Name],tblKPITargets[Target_Value]),"Met","Below Target")</f>
        <v>Met</v>
      </c>
    </row>
    <row r="1911" spans="1:25">
      <c r="A1911" s="8" t="s">
        <v>1941</v>
      </c>
      <c r="B1911" s="9">
        <v>46111</v>
      </c>
      <c r="C1911" s="4" t="s">
        <v>27</v>
      </c>
      <c r="D1911" s="4" t="s">
        <v>21</v>
      </c>
      <c r="E1911" s="4">
        <v>0</v>
      </c>
      <c r="F1911" s="4">
        <v>42</v>
      </c>
      <c r="G1911" s="4">
        <v>42</v>
      </c>
      <c r="H1911" s="4">
        <v>42</v>
      </c>
      <c r="I1911" s="4">
        <v>0</v>
      </c>
      <c r="J1911" s="4">
        <v>0</v>
      </c>
      <c r="K1911" s="4">
        <v>0</v>
      </c>
      <c r="L1911" s="4">
        <v>2.2000000000000002</v>
      </c>
      <c r="M1911" s="4">
        <v>0.99099999999999999</v>
      </c>
      <c r="N1911" s="4">
        <v>0.98599999999999999</v>
      </c>
      <c r="O1911" s="4">
        <v>4.8</v>
      </c>
      <c r="P1911" s="4">
        <v>0.68100000000000005</v>
      </c>
      <c r="Q1911" s="5">
        <v>1</v>
      </c>
      <c r="R1911" s="4" t="str">
        <f>TRIM(tblOperations[[#This Row],[Region]])</f>
        <v>North East</v>
      </c>
      <c r="S1911" s="4" t="str">
        <f>TRIM(tblOperations[[#This Row],[Team]])</f>
        <v>Facilities Response</v>
      </c>
      <c r="T1911" s="4" t="str">
        <f>_xlfn.XLOOKUP(R1911,tblRegionReference[Region],tblRegionReference[Area],"Not Found")</f>
        <v>North</v>
      </c>
      <c r="U1911" s="4" t="str">
        <f>IF(tblOperations[[#This Row],[Completion_Rate]]&gt;=_xlfn.XLOOKUP("Completion Rate",tblKPITargets[KPI_Name],tblKPITargets[Target_Value]),"Met","Below Target")</f>
        <v>Met</v>
      </c>
      <c r="V1911" t="str">
        <f>IF(tblOperations[[#This Row],[SLA_Compliance]]&gt;=_xlfn.XLOOKUP('04_References'!$A$3,tblKPITargets[KPI_Name],tblKPITargets[Target_Value]),"Met","Below Target")</f>
        <v>Met</v>
      </c>
      <c r="W1911" t="str">
        <f>IF(tblOperations[[#This Row],[Quality_Pass_Rate]]&gt;=_xlfn.XLOOKUP('04_References'!$A$4,tblKPITargets[KPI_Name],tblKPITargets[Target_Value]),"Met","Below Target")</f>
        <v>Met</v>
      </c>
      <c r="X1911" t="str">
        <f>IF(tblOperations[[#This Row],[Average_Completion_Days]]&lt;=_xlfn.XLOOKUP('04_References'!$A$7,tblKPITargets[KPI_Name],tblKPITargets[Target_Value]),"Met","Below Target")</f>
        <v>Met</v>
      </c>
      <c r="Y1911" t="str">
        <f>IF(tblOperations[[#This Row],[Closing_Backlog]]&lt;=_xlfn.XLOOKUP('04_References'!$A$8,tblKPITargets[KPI_Name],tblKPITargets[Target_Value]),"Met","Below Target")</f>
        <v>Met</v>
      </c>
    </row>
    <row r="1912" spans="1:25">
      <c r="A1912" s="6" t="s">
        <v>1942</v>
      </c>
      <c r="B1912" s="7">
        <v>46111</v>
      </c>
      <c r="C1912" s="2" t="s">
        <v>27</v>
      </c>
      <c r="D1912" s="2" t="s">
        <v>23</v>
      </c>
      <c r="E1912" s="2">
        <v>1195</v>
      </c>
      <c r="F1912" s="2">
        <v>49</v>
      </c>
      <c r="G1912" s="2">
        <v>1244</v>
      </c>
      <c r="H1912" s="2">
        <v>24</v>
      </c>
      <c r="I1912" s="2">
        <v>1220</v>
      </c>
      <c r="J1912" s="2">
        <v>0</v>
      </c>
      <c r="K1912" s="2">
        <v>0</v>
      </c>
      <c r="L1912" s="2">
        <v>8</v>
      </c>
      <c r="M1912" s="2">
        <v>0.6</v>
      </c>
      <c r="N1912" s="2">
        <v>0.96799999999999997</v>
      </c>
      <c r="O1912" s="2">
        <v>2.5</v>
      </c>
      <c r="P1912" s="2">
        <v>0.67200000000000004</v>
      </c>
      <c r="Q1912" s="3">
        <v>1.9E-2</v>
      </c>
      <c r="R1912" s="4" t="str">
        <f>TRIM(tblOperations[[#This Row],[Region]])</f>
        <v>North East</v>
      </c>
      <c r="S1912" s="4" t="str">
        <f>TRIM(tblOperations[[#This Row],[Team]])</f>
        <v>Estates Support</v>
      </c>
      <c r="T1912" s="4" t="str">
        <f>_xlfn.XLOOKUP(R1912,tblRegionReference[Region],tblRegionReference[Area],"Not Found")</f>
        <v>North</v>
      </c>
      <c r="U1912" s="4" t="str">
        <f>IF(tblOperations[[#This Row],[Completion_Rate]]&gt;=_xlfn.XLOOKUP("Completion Rate",tblKPITargets[KPI_Name],tblKPITargets[Target_Value]),"Met","Below Target")</f>
        <v>Below Target</v>
      </c>
      <c r="V1912" t="str">
        <f>IF(tblOperations[[#This Row],[SLA_Compliance]]&gt;=_xlfn.XLOOKUP('04_References'!$A$3,tblKPITargets[KPI_Name],tblKPITargets[Target_Value]),"Met","Below Target")</f>
        <v>Below Target</v>
      </c>
      <c r="W1912" t="str">
        <f>IF(tblOperations[[#This Row],[Quality_Pass_Rate]]&gt;=_xlfn.XLOOKUP('04_References'!$A$4,tblKPITargets[KPI_Name],tblKPITargets[Target_Value]),"Met","Below Target")</f>
        <v>Met</v>
      </c>
      <c r="X1912" t="str">
        <f>IF(tblOperations[[#This Row],[Average_Completion_Days]]&lt;=_xlfn.XLOOKUP('04_References'!$A$7,tblKPITargets[KPI_Name],tblKPITargets[Target_Value]),"Met","Below Target")</f>
        <v>Below Target</v>
      </c>
      <c r="Y1912" t="str">
        <f>IF(tblOperations[[#This Row],[Closing_Backlog]]&lt;=_xlfn.XLOOKUP('04_References'!$A$8,tblKPITargets[KPI_Name],tblKPITargets[Target_Value]),"Met","Below Target")</f>
        <v>Below Target</v>
      </c>
    </row>
    <row r="1913" spans="1:25">
      <c r="A1913" s="8" t="s">
        <v>1943</v>
      </c>
      <c r="B1913" s="9">
        <v>46111</v>
      </c>
      <c r="C1913" s="4" t="s">
        <v>27</v>
      </c>
      <c r="D1913" s="4" t="s">
        <v>25</v>
      </c>
      <c r="E1913" s="4">
        <v>15</v>
      </c>
      <c r="F1913" s="4">
        <v>23</v>
      </c>
      <c r="G1913" s="4">
        <v>38</v>
      </c>
      <c r="H1913" s="4">
        <v>25</v>
      </c>
      <c r="I1913" s="4">
        <v>13</v>
      </c>
      <c r="J1913" s="4">
        <v>0</v>
      </c>
      <c r="K1913" s="4">
        <v>0</v>
      </c>
      <c r="L1913" s="4">
        <v>2.5</v>
      </c>
      <c r="M1913" s="4">
        <v>0.86099999999999999</v>
      </c>
      <c r="N1913" s="4">
        <v>0.98699999999999999</v>
      </c>
      <c r="O1913" s="4">
        <v>4.3</v>
      </c>
      <c r="P1913" s="4">
        <v>0.73199999999999998</v>
      </c>
      <c r="Q1913" s="5">
        <v>0.65800000000000003</v>
      </c>
      <c r="R1913" s="4" t="str">
        <f>TRIM(tblOperations[[#This Row],[Region]])</f>
        <v>North East</v>
      </c>
      <c r="S1913" s="4" t="str">
        <f>TRIM(tblOperations[[#This Row],[Team]])</f>
        <v>Workplace Projects</v>
      </c>
      <c r="T1913" s="4" t="str">
        <f>_xlfn.XLOOKUP(R1913,tblRegionReference[Region],tblRegionReference[Area],"Not Found")</f>
        <v>North</v>
      </c>
      <c r="U1913" s="4" t="str">
        <f>IF(tblOperations[[#This Row],[Completion_Rate]]&gt;=_xlfn.XLOOKUP("Completion Rate",tblKPITargets[KPI_Name],tblKPITargets[Target_Value]),"Met","Below Target")</f>
        <v>Below Target</v>
      </c>
      <c r="V1913" t="str">
        <f>IF(tblOperations[[#This Row],[SLA_Compliance]]&gt;=_xlfn.XLOOKUP('04_References'!$A$3,tblKPITargets[KPI_Name],tblKPITargets[Target_Value]),"Met","Below Target")</f>
        <v>Below Target</v>
      </c>
      <c r="W1913" t="str">
        <f>IF(tblOperations[[#This Row],[Quality_Pass_Rate]]&gt;=_xlfn.XLOOKUP('04_References'!$A$4,tblKPITargets[KPI_Name],tblKPITargets[Target_Value]),"Met","Below Target")</f>
        <v>Met</v>
      </c>
      <c r="X1913" t="str">
        <f>IF(tblOperations[[#This Row],[Average_Completion_Days]]&lt;=_xlfn.XLOOKUP('04_References'!$A$7,tblKPITargets[KPI_Name],tblKPITargets[Target_Value]),"Met","Below Target")</f>
        <v>Met</v>
      </c>
      <c r="Y1913" t="str">
        <f>IF(tblOperations[[#This Row],[Closing_Backlog]]&lt;=_xlfn.XLOOKUP('04_References'!$A$8,tblKPITargets[KPI_Name],tblKPITargets[Target_Value]),"Met","Below Target")</f>
        <v>Below Target</v>
      </c>
    </row>
    <row r="1914" spans="1:25">
      <c r="A1914" s="6" t="s">
        <v>1944</v>
      </c>
      <c r="B1914" s="7">
        <v>46111</v>
      </c>
      <c r="C1914" s="2" t="s">
        <v>32</v>
      </c>
      <c r="D1914" s="2" t="s">
        <v>19</v>
      </c>
      <c r="E1914" s="2">
        <v>506</v>
      </c>
      <c r="F1914" s="2">
        <v>43</v>
      </c>
      <c r="G1914" s="2">
        <v>549</v>
      </c>
      <c r="H1914" s="2">
        <v>30</v>
      </c>
      <c r="I1914" s="2">
        <v>519</v>
      </c>
      <c r="J1914" s="2">
        <v>0</v>
      </c>
      <c r="K1914" s="2">
        <v>0</v>
      </c>
      <c r="L1914" s="2">
        <v>8</v>
      </c>
      <c r="M1914" s="2">
        <v>0.6</v>
      </c>
      <c r="N1914" s="2">
        <v>1</v>
      </c>
      <c r="O1914" s="2">
        <v>2.5</v>
      </c>
      <c r="P1914" s="2">
        <v>0.81899999999999995</v>
      </c>
      <c r="Q1914" s="3">
        <v>5.5E-2</v>
      </c>
      <c r="R1914" s="4" t="str">
        <f>TRIM(tblOperations[[#This Row],[Region]])</f>
        <v>North West</v>
      </c>
      <c r="S1914" s="4" t="str">
        <f>TRIM(tblOperations[[#This Row],[Team]])</f>
        <v>Workplace Services</v>
      </c>
      <c r="T1914" s="4" t="str">
        <f>_xlfn.XLOOKUP(R1914,tblRegionReference[Region],tblRegionReference[Area],"Not Found")</f>
        <v>North</v>
      </c>
      <c r="U1914" s="4" t="str">
        <f>IF(tblOperations[[#This Row],[Completion_Rate]]&gt;=_xlfn.XLOOKUP("Completion Rate",tblKPITargets[KPI_Name],tblKPITargets[Target_Value]),"Met","Below Target")</f>
        <v>Below Target</v>
      </c>
      <c r="V1914" t="str">
        <f>IF(tblOperations[[#This Row],[SLA_Compliance]]&gt;=_xlfn.XLOOKUP('04_References'!$A$3,tblKPITargets[KPI_Name],tblKPITargets[Target_Value]),"Met","Below Target")</f>
        <v>Below Target</v>
      </c>
      <c r="W1914" t="str">
        <f>IF(tblOperations[[#This Row],[Quality_Pass_Rate]]&gt;=_xlfn.XLOOKUP('04_References'!$A$4,tblKPITargets[KPI_Name],tblKPITargets[Target_Value]),"Met","Below Target")</f>
        <v>Met</v>
      </c>
      <c r="X1914" t="str">
        <f>IF(tblOperations[[#This Row],[Average_Completion_Days]]&lt;=_xlfn.XLOOKUP('04_References'!$A$7,tblKPITargets[KPI_Name],tblKPITargets[Target_Value]),"Met","Below Target")</f>
        <v>Below Target</v>
      </c>
      <c r="Y1914" t="str">
        <f>IF(tblOperations[[#This Row],[Closing_Backlog]]&lt;=_xlfn.XLOOKUP('04_References'!$A$8,tblKPITargets[KPI_Name],tblKPITargets[Target_Value]),"Met","Below Target")</f>
        <v>Below Target</v>
      </c>
    </row>
    <row r="1915" spans="1:25">
      <c r="A1915" s="8" t="s">
        <v>1945</v>
      </c>
      <c r="B1915" s="9">
        <v>46111</v>
      </c>
      <c r="C1915" s="4" t="s">
        <v>32</v>
      </c>
      <c r="D1915" s="4" t="s">
        <v>21</v>
      </c>
      <c r="E1915" s="4">
        <v>1346</v>
      </c>
      <c r="F1915" s="4">
        <v>62</v>
      </c>
      <c r="G1915" s="4">
        <v>1408</v>
      </c>
      <c r="H1915" s="4">
        <v>19</v>
      </c>
      <c r="I1915" s="4">
        <v>1389</v>
      </c>
      <c r="J1915" s="4">
        <v>0</v>
      </c>
      <c r="K1915" s="4">
        <v>0</v>
      </c>
      <c r="L1915" s="4">
        <v>8</v>
      </c>
      <c r="M1915" s="4">
        <v>0.6</v>
      </c>
      <c r="N1915" s="4">
        <v>0.95899999999999996</v>
      </c>
      <c r="O1915" s="4">
        <v>2.5</v>
      </c>
      <c r="P1915" s="4">
        <v>0.73699999999999999</v>
      </c>
      <c r="Q1915" s="5">
        <v>1.2999999999999999E-2</v>
      </c>
      <c r="R1915" s="4" t="str">
        <f>TRIM(tblOperations[[#This Row],[Region]])</f>
        <v>North West</v>
      </c>
      <c r="S1915" s="4" t="str">
        <f>TRIM(tblOperations[[#This Row],[Team]])</f>
        <v>Facilities Response</v>
      </c>
      <c r="T1915" s="4" t="str">
        <f>_xlfn.XLOOKUP(R1915,tblRegionReference[Region],tblRegionReference[Area],"Not Found")</f>
        <v>North</v>
      </c>
      <c r="U1915" s="4" t="str">
        <f>IF(tblOperations[[#This Row],[Completion_Rate]]&gt;=_xlfn.XLOOKUP("Completion Rate",tblKPITargets[KPI_Name],tblKPITargets[Target_Value]),"Met","Below Target")</f>
        <v>Below Target</v>
      </c>
      <c r="V1915" t="str">
        <f>IF(tblOperations[[#This Row],[SLA_Compliance]]&gt;=_xlfn.XLOOKUP('04_References'!$A$3,tblKPITargets[KPI_Name],tblKPITargets[Target_Value]),"Met","Below Target")</f>
        <v>Below Target</v>
      </c>
      <c r="W1915" t="str">
        <f>IF(tblOperations[[#This Row],[Quality_Pass_Rate]]&gt;=_xlfn.XLOOKUP('04_References'!$A$4,tblKPITargets[KPI_Name],tblKPITargets[Target_Value]),"Met","Below Target")</f>
        <v>Met</v>
      </c>
      <c r="X1915" t="str">
        <f>IF(tblOperations[[#This Row],[Average_Completion_Days]]&lt;=_xlfn.XLOOKUP('04_References'!$A$7,tblKPITargets[KPI_Name],tblKPITargets[Target_Value]),"Met","Below Target")</f>
        <v>Below Target</v>
      </c>
      <c r="Y1915" t="str">
        <f>IF(tblOperations[[#This Row],[Closing_Backlog]]&lt;=_xlfn.XLOOKUP('04_References'!$A$8,tblKPITargets[KPI_Name],tblKPITargets[Target_Value]),"Met","Below Target")</f>
        <v>Below Target</v>
      </c>
    </row>
    <row r="1916" spans="1:25">
      <c r="A1916" s="6" t="s">
        <v>1946</v>
      </c>
      <c r="B1916" s="7">
        <v>46111</v>
      </c>
      <c r="C1916" s="2" t="s">
        <v>32</v>
      </c>
      <c r="D1916" s="2" t="s">
        <v>23</v>
      </c>
      <c r="E1916" s="2">
        <v>1452</v>
      </c>
      <c r="F1916" s="2">
        <v>45</v>
      </c>
      <c r="G1916" s="2">
        <v>1497</v>
      </c>
      <c r="H1916" s="2">
        <v>25</v>
      </c>
      <c r="I1916" s="2">
        <v>1472</v>
      </c>
      <c r="J1916" s="2">
        <v>0</v>
      </c>
      <c r="K1916" s="2">
        <v>0</v>
      </c>
      <c r="L1916" s="2">
        <v>8</v>
      </c>
      <c r="M1916" s="2">
        <v>0.6</v>
      </c>
      <c r="N1916" s="2">
        <v>1</v>
      </c>
      <c r="O1916" s="2">
        <v>2.5</v>
      </c>
      <c r="P1916" s="2">
        <v>0.64500000000000002</v>
      </c>
      <c r="Q1916" s="3">
        <v>1.7000000000000001E-2</v>
      </c>
      <c r="R1916" s="4" t="str">
        <f>TRIM(tblOperations[[#This Row],[Region]])</f>
        <v>North West</v>
      </c>
      <c r="S1916" s="4" t="str">
        <f>TRIM(tblOperations[[#This Row],[Team]])</f>
        <v>Estates Support</v>
      </c>
      <c r="T1916" s="4" t="str">
        <f>_xlfn.XLOOKUP(R1916,tblRegionReference[Region],tblRegionReference[Area],"Not Found")</f>
        <v>North</v>
      </c>
      <c r="U1916" s="4" t="str">
        <f>IF(tblOperations[[#This Row],[Completion_Rate]]&gt;=_xlfn.XLOOKUP("Completion Rate",tblKPITargets[KPI_Name],tblKPITargets[Target_Value]),"Met","Below Target")</f>
        <v>Below Target</v>
      </c>
      <c r="V1916" t="str">
        <f>IF(tblOperations[[#This Row],[SLA_Compliance]]&gt;=_xlfn.XLOOKUP('04_References'!$A$3,tblKPITargets[KPI_Name],tblKPITargets[Target_Value]),"Met","Below Target")</f>
        <v>Below Target</v>
      </c>
      <c r="W1916" t="str">
        <f>IF(tblOperations[[#This Row],[Quality_Pass_Rate]]&gt;=_xlfn.XLOOKUP('04_References'!$A$4,tblKPITargets[KPI_Name],tblKPITargets[Target_Value]),"Met","Below Target")</f>
        <v>Met</v>
      </c>
      <c r="X1916" t="str">
        <f>IF(tblOperations[[#This Row],[Average_Completion_Days]]&lt;=_xlfn.XLOOKUP('04_References'!$A$7,tblKPITargets[KPI_Name],tblKPITargets[Target_Value]),"Met","Below Target")</f>
        <v>Below Target</v>
      </c>
      <c r="Y1916" t="str">
        <f>IF(tblOperations[[#This Row],[Closing_Backlog]]&lt;=_xlfn.XLOOKUP('04_References'!$A$8,tblKPITargets[KPI_Name],tblKPITargets[Target_Value]),"Met","Below Target")</f>
        <v>Below Target</v>
      </c>
    </row>
    <row r="1917" spans="1:25">
      <c r="A1917" s="8" t="s">
        <v>1947</v>
      </c>
      <c r="B1917" s="9">
        <v>46111</v>
      </c>
      <c r="C1917" s="4" t="s">
        <v>32</v>
      </c>
      <c r="D1917" s="4" t="s">
        <v>25</v>
      </c>
      <c r="E1917" s="4">
        <v>0</v>
      </c>
      <c r="F1917" s="4">
        <v>34</v>
      </c>
      <c r="G1917" s="4">
        <v>34</v>
      </c>
      <c r="H1917" s="4">
        <v>34</v>
      </c>
      <c r="I1917" s="4">
        <v>0</v>
      </c>
      <c r="J1917" s="4">
        <v>0</v>
      </c>
      <c r="K1917" s="4">
        <v>0</v>
      </c>
      <c r="L1917" s="4">
        <v>1.7</v>
      </c>
      <c r="M1917" s="4">
        <v>0.996</v>
      </c>
      <c r="N1917" s="4">
        <v>1</v>
      </c>
      <c r="O1917" s="4">
        <v>4.7</v>
      </c>
      <c r="P1917" s="4">
        <v>0.752</v>
      </c>
      <c r="Q1917" s="5">
        <v>1</v>
      </c>
      <c r="R1917" s="4" t="str">
        <f>TRIM(tblOperations[[#This Row],[Region]])</f>
        <v>North West</v>
      </c>
      <c r="S1917" s="4" t="str">
        <f>TRIM(tblOperations[[#This Row],[Team]])</f>
        <v>Workplace Projects</v>
      </c>
      <c r="T1917" s="4" t="str">
        <f>_xlfn.XLOOKUP(R1917,tblRegionReference[Region],tblRegionReference[Area],"Not Found")</f>
        <v>North</v>
      </c>
      <c r="U1917" s="4" t="str">
        <f>IF(tblOperations[[#This Row],[Completion_Rate]]&gt;=_xlfn.XLOOKUP("Completion Rate",tblKPITargets[KPI_Name],tblKPITargets[Target_Value]),"Met","Below Target")</f>
        <v>Met</v>
      </c>
      <c r="V1917" t="str">
        <f>IF(tblOperations[[#This Row],[SLA_Compliance]]&gt;=_xlfn.XLOOKUP('04_References'!$A$3,tblKPITargets[KPI_Name],tblKPITargets[Target_Value]),"Met","Below Target")</f>
        <v>Met</v>
      </c>
      <c r="W1917" t="str">
        <f>IF(tblOperations[[#This Row],[Quality_Pass_Rate]]&gt;=_xlfn.XLOOKUP('04_References'!$A$4,tblKPITargets[KPI_Name],tblKPITargets[Target_Value]),"Met","Below Target")</f>
        <v>Met</v>
      </c>
      <c r="X1917" t="str">
        <f>IF(tblOperations[[#This Row],[Average_Completion_Days]]&lt;=_xlfn.XLOOKUP('04_References'!$A$7,tblKPITargets[KPI_Name],tblKPITargets[Target_Value]),"Met","Below Target")</f>
        <v>Met</v>
      </c>
      <c r="Y1917" t="str">
        <f>IF(tblOperations[[#This Row],[Closing_Backlog]]&lt;=_xlfn.XLOOKUP('04_References'!$A$8,tblKPITargets[KPI_Name],tblKPITargets[Target_Value]),"Met","Below Target")</f>
        <v>Met</v>
      </c>
    </row>
    <row r="1918" spans="1:25">
      <c r="A1918" s="6" t="s">
        <v>1948</v>
      </c>
      <c r="B1918" s="7">
        <v>46111</v>
      </c>
      <c r="C1918" s="2" t="s">
        <v>37</v>
      </c>
      <c r="D1918" s="2" t="s">
        <v>19</v>
      </c>
      <c r="E1918" s="2">
        <v>0</v>
      </c>
      <c r="F1918" s="2">
        <v>40</v>
      </c>
      <c r="G1918" s="2">
        <v>40</v>
      </c>
      <c r="H1918" s="2">
        <v>40</v>
      </c>
      <c r="I1918" s="2">
        <v>0</v>
      </c>
      <c r="J1918" s="2">
        <v>0</v>
      </c>
      <c r="K1918" s="2">
        <v>0</v>
      </c>
      <c r="L1918" s="2">
        <v>1.6</v>
      </c>
      <c r="M1918" s="2">
        <v>0.95299999999999996</v>
      </c>
      <c r="N1918" s="2">
        <v>1</v>
      </c>
      <c r="O1918" s="2">
        <v>4.5999999999999996</v>
      </c>
      <c r="P1918" s="2">
        <v>0.747</v>
      </c>
      <c r="Q1918" s="3">
        <v>1</v>
      </c>
      <c r="R1918" s="4" t="str">
        <f>TRIM(tblOperations[[#This Row],[Region]])</f>
        <v>Midlands</v>
      </c>
      <c r="S1918" s="4" t="str">
        <f>TRIM(tblOperations[[#This Row],[Team]])</f>
        <v>Workplace Services</v>
      </c>
      <c r="T1918" s="4" t="str">
        <f>_xlfn.XLOOKUP(R1918,tblRegionReference[Region],tblRegionReference[Area],"Not Found")</f>
        <v>Central</v>
      </c>
      <c r="U1918" s="4" t="str">
        <f>IF(tblOperations[[#This Row],[Completion_Rate]]&gt;=_xlfn.XLOOKUP("Completion Rate",tblKPITargets[KPI_Name],tblKPITargets[Target_Value]),"Met","Below Target")</f>
        <v>Met</v>
      </c>
      <c r="V1918" t="str">
        <f>IF(tblOperations[[#This Row],[SLA_Compliance]]&gt;=_xlfn.XLOOKUP('04_References'!$A$3,tblKPITargets[KPI_Name],tblKPITargets[Target_Value]),"Met","Below Target")</f>
        <v>Met</v>
      </c>
      <c r="W1918" t="str">
        <f>IF(tblOperations[[#This Row],[Quality_Pass_Rate]]&gt;=_xlfn.XLOOKUP('04_References'!$A$4,tblKPITargets[KPI_Name],tblKPITargets[Target_Value]),"Met","Below Target")</f>
        <v>Met</v>
      </c>
      <c r="X1918" t="str">
        <f>IF(tblOperations[[#This Row],[Average_Completion_Days]]&lt;=_xlfn.XLOOKUP('04_References'!$A$7,tblKPITargets[KPI_Name],tblKPITargets[Target_Value]),"Met","Below Target")</f>
        <v>Met</v>
      </c>
      <c r="Y1918" t="str">
        <f>IF(tblOperations[[#This Row],[Closing_Backlog]]&lt;=_xlfn.XLOOKUP('04_References'!$A$8,tblKPITargets[KPI_Name],tblKPITargets[Target_Value]),"Met","Below Target")</f>
        <v>Met</v>
      </c>
    </row>
    <row r="1919" spans="1:25">
      <c r="A1919" s="8" t="s">
        <v>1949</v>
      </c>
      <c r="B1919" s="9">
        <v>46111</v>
      </c>
      <c r="C1919" s="4" t="s">
        <v>37</v>
      </c>
      <c r="D1919" s="4" t="s">
        <v>21</v>
      </c>
      <c r="E1919" s="4">
        <v>639</v>
      </c>
      <c r="F1919" s="4">
        <v>42</v>
      </c>
      <c r="G1919" s="4">
        <v>681</v>
      </c>
      <c r="H1919" s="4">
        <v>31</v>
      </c>
      <c r="I1919" s="4">
        <v>650</v>
      </c>
      <c r="J1919" s="4">
        <v>1</v>
      </c>
      <c r="K1919" s="4">
        <v>0</v>
      </c>
      <c r="L1919" s="4">
        <v>8</v>
      </c>
      <c r="M1919" s="4">
        <v>0.6</v>
      </c>
      <c r="N1919" s="4">
        <v>0.99399999999999999</v>
      </c>
      <c r="O1919" s="4">
        <v>2.5</v>
      </c>
      <c r="P1919" s="4">
        <v>0.75600000000000001</v>
      </c>
      <c r="Q1919" s="5">
        <v>4.5999999999999999E-2</v>
      </c>
      <c r="R1919" s="4" t="str">
        <f>TRIM(tblOperations[[#This Row],[Region]])</f>
        <v>Midlands</v>
      </c>
      <c r="S1919" s="4" t="str">
        <f>TRIM(tblOperations[[#This Row],[Team]])</f>
        <v>Facilities Response</v>
      </c>
      <c r="T1919" s="4" t="str">
        <f>_xlfn.XLOOKUP(R1919,tblRegionReference[Region],tblRegionReference[Area],"Not Found")</f>
        <v>Central</v>
      </c>
      <c r="U1919" s="4" t="str">
        <f>IF(tblOperations[[#This Row],[Completion_Rate]]&gt;=_xlfn.XLOOKUP("Completion Rate",tblKPITargets[KPI_Name],tblKPITargets[Target_Value]),"Met","Below Target")</f>
        <v>Below Target</v>
      </c>
      <c r="V1919" t="str">
        <f>IF(tblOperations[[#This Row],[SLA_Compliance]]&gt;=_xlfn.XLOOKUP('04_References'!$A$3,tblKPITargets[KPI_Name],tblKPITargets[Target_Value]),"Met","Below Target")</f>
        <v>Below Target</v>
      </c>
      <c r="W1919" t="str">
        <f>IF(tblOperations[[#This Row],[Quality_Pass_Rate]]&gt;=_xlfn.XLOOKUP('04_References'!$A$4,tblKPITargets[KPI_Name],tblKPITargets[Target_Value]),"Met","Below Target")</f>
        <v>Met</v>
      </c>
      <c r="X1919" t="str">
        <f>IF(tblOperations[[#This Row],[Average_Completion_Days]]&lt;=_xlfn.XLOOKUP('04_References'!$A$7,tblKPITargets[KPI_Name],tblKPITargets[Target_Value]),"Met","Below Target")</f>
        <v>Below Target</v>
      </c>
      <c r="Y1919" t="str">
        <f>IF(tblOperations[[#This Row],[Closing_Backlog]]&lt;=_xlfn.XLOOKUP('04_References'!$A$8,tblKPITargets[KPI_Name],tblKPITargets[Target_Value]),"Met","Below Target")</f>
        <v>Below Target</v>
      </c>
    </row>
    <row r="1920" spans="1:25">
      <c r="A1920" s="6" t="s">
        <v>1950</v>
      </c>
      <c r="B1920" s="7">
        <v>46111</v>
      </c>
      <c r="C1920" s="2" t="s">
        <v>37</v>
      </c>
      <c r="D1920" s="2" t="s">
        <v>23</v>
      </c>
      <c r="E1920" s="2">
        <v>450</v>
      </c>
      <c r="F1920" s="2">
        <v>47</v>
      </c>
      <c r="G1920" s="2">
        <v>497</v>
      </c>
      <c r="H1920" s="2">
        <v>36</v>
      </c>
      <c r="I1920" s="2">
        <v>461</v>
      </c>
      <c r="J1920" s="2">
        <v>0</v>
      </c>
      <c r="K1920" s="2">
        <v>0</v>
      </c>
      <c r="L1920" s="2">
        <v>8</v>
      </c>
      <c r="M1920" s="2">
        <v>0.6</v>
      </c>
      <c r="N1920" s="2">
        <v>1</v>
      </c>
      <c r="O1920" s="2">
        <v>2.5</v>
      </c>
      <c r="P1920" s="2">
        <v>0.65400000000000003</v>
      </c>
      <c r="Q1920" s="3">
        <v>7.1999999999999995E-2</v>
      </c>
      <c r="R1920" s="4" t="str">
        <f>TRIM(tblOperations[[#This Row],[Region]])</f>
        <v>Midlands</v>
      </c>
      <c r="S1920" s="4" t="str">
        <f>TRIM(tblOperations[[#This Row],[Team]])</f>
        <v>Estates Support</v>
      </c>
      <c r="T1920" s="4" t="str">
        <f>_xlfn.XLOOKUP(R1920,tblRegionReference[Region],tblRegionReference[Area],"Not Found")</f>
        <v>Central</v>
      </c>
      <c r="U1920" s="4" t="str">
        <f>IF(tblOperations[[#This Row],[Completion_Rate]]&gt;=_xlfn.XLOOKUP("Completion Rate",tblKPITargets[KPI_Name],tblKPITargets[Target_Value]),"Met","Below Target")</f>
        <v>Below Target</v>
      </c>
      <c r="V1920" t="str">
        <f>IF(tblOperations[[#This Row],[SLA_Compliance]]&gt;=_xlfn.XLOOKUP('04_References'!$A$3,tblKPITargets[KPI_Name],tblKPITargets[Target_Value]),"Met","Below Target")</f>
        <v>Below Target</v>
      </c>
      <c r="W1920" t="str">
        <f>IF(tblOperations[[#This Row],[Quality_Pass_Rate]]&gt;=_xlfn.XLOOKUP('04_References'!$A$4,tblKPITargets[KPI_Name],tblKPITargets[Target_Value]),"Met","Below Target")</f>
        <v>Met</v>
      </c>
      <c r="X1920" t="str">
        <f>IF(tblOperations[[#This Row],[Average_Completion_Days]]&lt;=_xlfn.XLOOKUP('04_References'!$A$7,tblKPITargets[KPI_Name],tblKPITargets[Target_Value]),"Met","Below Target")</f>
        <v>Below Target</v>
      </c>
      <c r="Y1920" t="str">
        <f>IF(tblOperations[[#This Row],[Closing_Backlog]]&lt;=_xlfn.XLOOKUP('04_References'!$A$8,tblKPITargets[KPI_Name],tblKPITargets[Target_Value]),"Met","Below Target")</f>
        <v>Below Target</v>
      </c>
    </row>
    <row r="1921" spans="1:25">
      <c r="A1921" s="8" t="s">
        <v>1951</v>
      </c>
      <c r="B1921" s="9">
        <v>46111</v>
      </c>
      <c r="C1921" s="4" t="s">
        <v>37</v>
      </c>
      <c r="D1921" s="4" t="s">
        <v>25</v>
      </c>
      <c r="E1921" s="4">
        <v>0</v>
      </c>
      <c r="F1921" s="4">
        <v>31</v>
      </c>
      <c r="G1921" s="4">
        <v>31</v>
      </c>
      <c r="H1921" s="4">
        <v>31</v>
      </c>
      <c r="I1921" s="4">
        <v>0</v>
      </c>
      <c r="J1921" s="4">
        <v>0</v>
      </c>
      <c r="K1921" s="4">
        <v>0</v>
      </c>
      <c r="L1921" s="4">
        <v>1.8</v>
      </c>
      <c r="M1921" s="4">
        <v>0.97599999999999998</v>
      </c>
      <c r="N1921" s="4">
        <v>0.97699999999999998</v>
      </c>
      <c r="O1921" s="4">
        <v>4.5999999999999996</v>
      </c>
      <c r="P1921" s="4">
        <v>0.70499999999999996</v>
      </c>
      <c r="Q1921" s="5">
        <v>1</v>
      </c>
      <c r="R1921" s="4" t="str">
        <f>TRIM(tblOperations[[#This Row],[Region]])</f>
        <v>Midlands</v>
      </c>
      <c r="S1921" s="4" t="str">
        <f>TRIM(tblOperations[[#This Row],[Team]])</f>
        <v>Workplace Projects</v>
      </c>
      <c r="T1921" s="4" t="str">
        <f>_xlfn.XLOOKUP(R1921,tblRegionReference[Region],tblRegionReference[Area],"Not Found")</f>
        <v>Central</v>
      </c>
      <c r="U1921" s="4" t="str">
        <f>IF(tblOperations[[#This Row],[Completion_Rate]]&gt;=_xlfn.XLOOKUP("Completion Rate",tblKPITargets[KPI_Name],tblKPITargets[Target_Value]),"Met","Below Target")</f>
        <v>Met</v>
      </c>
      <c r="V1921" t="str">
        <f>IF(tblOperations[[#This Row],[SLA_Compliance]]&gt;=_xlfn.XLOOKUP('04_References'!$A$3,tblKPITargets[KPI_Name],tblKPITargets[Target_Value]),"Met","Below Target")</f>
        <v>Met</v>
      </c>
      <c r="W1921" t="str">
        <f>IF(tblOperations[[#This Row],[Quality_Pass_Rate]]&gt;=_xlfn.XLOOKUP('04_References'!$A$4,tblKPITargets[KPI_Name],tblKPITargets[Target_Value]),"Met","Below Target")</f>
        <v>Met</v>
      </c>
      <c r="X1921" t="str">
        <f>IF(tblOperations[[#This Row],[Average_Completion_Days]]&lt;=_xlfn.XLOOKUP('04_References'!$A$7,tblKPITargets[KPI_Name],tblKPITargets[Target_Value]),"Met","Below Target")</f>
        <v>Met</v>
      </c>
      <c r="Y1921" t="str">
        <f>IF(tblOperations[[#This Row],[Closing_Backlog]]&lt;=_xlfn.XLOOKUP('04_References'!$A$8,tblKPITargets[KPI_Name],tblKPITargets[Target_Value]),"Met","Below Target")</f>
        <v>Met</v>
      </c>
    </row>
    <row r="1922" spans="1:25">
      <c r="A1922" s="6" t="s">
        <v>1952</v>
      </c>
      <c r="B1922" s="7">
        <v>46111</v>
      </c>
      <c r="C1922" s="2" t="s">
        <v>43</v>
      </c>
      <c r="D1922" s="2" t="s">
        <v>19</v>
      </c>
      <c r="E1922" s="2">
        <v>1074</v>
      </c>
      <c r="F1922" s="2">
        <v>42</v>
      </c>
      <c r="G1922" s="2">
        <v>1116</v>
      </c>
      <c r="H1922" s="2">
        <v>21</v>
      </c>
      <c r="I1922" s="2">
        <v>1095</v>
      </c>
      <c r="J1922" s="2">
        <v>0</v>
      </c>
      <c r="K1922" s="2">
        <v>0</v>
      </c>
      <c r="L1922" s="2">
        <v>8</v>
      </c>
      <c r="M1922" s="2">
        <v>0.6</v>
      </c>
      <c r="N1922" s="2">
        <v>0.98799999999999999</v>
      </c>
      <c r="O1922" s="2">
        <v>2.5</v>
      </c>
      <c r="P1922" s="2">
        <v>0.68100000000000005</v>
      </c>
      <c r="Q1922" s="3">
        <v>1.9E-2</v>
      </c>
      <c r="R1922" s="4" t="str">
        <f>TRIM(tblOperations[[#This Row],[Region]])</f>
        <v>South West</v>
      </c>
      <c r="S1922" s="4" t="str">
        <f>TRIM(tblOperations[[#This Row],[Team]])</f>
        <v>Workplace Services</v>
      </c>
      <c r="T1922" s="4" t="str">
        <f>_xlfn.XLOOKUP(R1922,tblRegionReference[Region],tblRegionReference[Area],"Not Found")</f>
        <v>South</v>
      </c>
      <c r="U1922" s="4" t="str">
        <f>IF(tblOperations[[#This Row],[Completion_Rate]]&gt;=_xlfn.XLOOKUP("Completion Rate",tblKPITargets[KPI_Name],tblKPITargets[Target_Value]),"Met","Below Target")</f>
        <v>Below Target</v>
      </c>
      <c r="V1922" t="str">
        <f>IF(tblOperations[[#This Row],[SLA_Compliance]]&gt;=_xlfn.XLOOKUP('04_References'!$A$3,tblKPITargets[KPI_Name],tblKPITargets[Target_Value]),"Met","Below Target")</f>
        <v>Below Target</v>
      </c>
      <c r="W1922" t="str">
        <f>IF(tblOperations[[#This Row],[Quality_Pass_Rate]]&gt;=_xlfn.XLOOKUP('04_References'!$A$4,tblKPITargets[KPI_Name],tblKPITargets[Target_Value]),"Met","Below Target")</f>
        <v>Met</v>
      </c>
      <c r="X1922" t="str">
        <f>IF(tblOperations[[#This Row],[Average_Completion_Days]]&lt;=_xlfn.XLOOKUP('04_References'!$A$7,tblKPITargets[KPI_Name],tblKPITargets[Target_Value]),"Met","Below Target")</f>
        <v>Below Target</v>
      </c>
      <c r="Y1922" t="str">
        <f>IF(tblOperations[[#This Row],[Closing_Backlog]]&lt;=_xlfn.XLOOKUP('04_References'!$A$8,tblKPITargets[KPI_Name],tblKPITargets[Target_Value]),"Met","Below Target")</f>
        <v>Below Target</v>
      </c>
    </row>
    <row r="1923" spans="1:25">
      <c r="A1923" s="8" t="s">
        <v>1953</v>
      </c>
      <c r="B1923" s="9">
        <v>46111</v>
      </c>
      <c r="C1923" s="4" t="s">
        <v>43</v>
      </c>
      <c r="D1923" s="4" t="s">
        <v>21</v>
      </c>
      <c r="E1923" s="4">
        <v>0</v>
      </c>
      <c r="F1923" s="4">
        <v>43</v>
      </c>
      <c r="G1923" s="4">
        <v>43</v>
      </c>
      <c r="H1923" s="4">
        <v>43</v>
      </c>
      <c r="I1923" s="4">
        <v>0</v>
      </c>
      <c r="J1923" s="4">
        <v>0</v>
      </c>
      <c r="K1923" s="4">
        <v>0</v>
      </c>
      <c r="L1923" s="4">
        <v>2</v>
      </c>
      <c r="M1923" s="4">
        <v>0.97699999999999998</v>
      </c>
      <c r="N1923" s="4">
        <v>0.99</v>
      </c>
      <c r="O1923" s="4">
        <v>4.7</v>
      </c>
      <c r="P1923" s="4">
        <v>0.67500000000000004</v>
      </c>
      <c r="Q1923" s="5">
        <v>1</v>
      </c>
      <c r="R1923" s="4" t="str">
        <f>TRIM(tblOperations[[#This Row],[Region]])</f>
        <v>South West</v>
      </c>
      <c r="S1923" s="4" t="str">
        <f>TRIM(tblOperations[[#This Row],[Team]])</f>
        <v>Facilities Response</v>
      </c>
      <c r="T1923" s="4" t="str">
        <f>_xlfn.XLOOKUP(R1923,tblRegionReference[Region],tblRegionReference[Area],"Not Found")</f>
        <v>South</v>
      </c>
      <c r="U1923" s="4" t="str">
        <f>IF(tblOperations[[#This Row],[Completion_Rate]]&gt;=_xlfn.XLOOKUP("Completion Rate",tblKPITargets[KPI_Name],tblKPITargets[Target_Value]),"Met","Below Target")</f>
        <v>Met</v>
      </c>
      <c r="V1923" t="str">
        <f>IF(tblOperations[[#This Row],[SLA_Compliance]]&gt;=_xlfn.XLOOKUP('04_References'!$A$3,tblKPITargets[KPI_Name],tblKPITargets[Target_Value]),"Met","Below Target")</f>
        <v>Met</v>
      </c>
      <c r="W1923" t="str">
        <f>IF(tblOperations[[#This Row],[Quality_Pass_Rate]]&gt;=_xlfn.XLOOKUP('04_References'!$A$4,tblKPITargets[KPI_Name],tblKPITargets[Target_Value]),"Met","Below Target")</f>
        <v>Met</v>
      </c>
      <c r="X1923" t="str">
        <f>IF(tblOperations[[#This Row],[Average_Completion_Days]]&lt;=_xlfn.XLOOKUP('04_References'!$A$7,tblKPITargets[KPI_Name],tblKPITargets[Target_Value]),"Met","Below Target")</f>
        <v>Met</v>
      </c>
      <c r="Y1923" t="str">
        <f>IF(tblOperations[[#This Row],[Closing_Backlog]]&lt;=_xlfn.XLOOKUP('04_References'!$A$8,tblKPITargets[KPI_Name],tblKPITargets[Target_Value]),"Met","Below Target")</f>
        <v>Met</v>
      </c>
    </row>
    <row r="1924" spans="1:25">
      <c r="A1924" s="6" t="s">
        <v>1954</v>
      </c>
      <c r="B1924" s="7">
        <v>46111</v>
      </c>
      <c r="C1924" s="2" t="s">
        <v>43</v>
      </c>
      <c r="D1924" s="2" t="s">
        <v>23</v>
      </c>
      <c r="E1924" s="2">
        <v>0</v>
      </c>
      <c r="F1924" s="2">
        <v>48</v>
      </c>
      <c r="G1924" s="2">
        <v>48</v>
      </c>
      <c r="H1924" s="2">
        <v>48</v>
      </c>
      <c r="I1924" s="2">
        <v>0</v>
      </c>
      <c r="J1924" s="2">
        <v>0</v>
      </c>
      <c r="K1924" s="2">
        <v>0</v>
      </c>
      <c r="L1924" s="2">
        <v>1.9</v>
      </c>
      <c r="M1924" s="2">
        <v>1</v>
      </c>
      <c r="N1924" s="2">
        <v>0.98099999999999998</v>
      </c>
      <c r="O1924" s="2">
        <v>4.5</v>
      </c>
      <c r="P1924" s="2">
        <v>0.83499999999999996</v>
      </c>
      <c r="Q1924" s="3">
        <v>1</v>
      </c>
      <c r="R1924" s="4" t="str">
        <f>TRIM(tblOperations[[#This Row],[Region]])</f>
        <v>South West</v>
      </c>
      <c r="S1924" s="4" t="str">
        <f>TRIM(tblOperations[[#This Row],[Team]])</f>
        <v>Estates Support</v>
      </c>
      <c r="T1924" s="4" t="str">
        <f>_xlfn.XLOOKUP(R1924,tblRegionReference[Region],tblRegionReference[Area],"Not Found")</f>
        <v>South</v>
      </c>
      <c r="U1924" s="4" t="str">
        <f>IF(tblOperations[[#This Row],[Completion_Rate]]&gt;=_xlfn.XLOOKUP("Completion Rate",tblKPITargets[KPI_Name],tblKPITargets[Target_Value]),"Met","Below Target")</f>
        <v>Met</v>
      </c>
      <c r="V1924" t="str">
        <f>IF(tblOperations[[#This Row],[SLA_Compliance]]&gt;=_xlfn.XLOOKUP('04_References'!$A$3,tblKPITargets[KPI_Name],tblKPITargets[Target_Value]),"Met","Below Target")</f>
        <v>Met</v>
      </c>
      <c r="W1924" t="str">
        <f>IF(tblOperations[[#This Row],[Quality_Pass_Rate]]&gt;=_xlfn.XLOOKUP('04_References'!$A$4,tblKPITargets[KPI_Name],tblKPITargets[Target_Value]),"Met","Below Target")</f>
        <v>Met</v>
      </c>
      <c r="X1924" t="str">
        <f>IF(tblOperations[[#This Row],[Average_Completion_Days]]&lt;=_xlfn.XLOOKUP('04_References'!$A$7,tblKPITargets[KPI_Name],tblKPITargets[Target_Value]),"Met","Below Target")</f>
        <v>Met</v>
      </c>
      <c r="Y1924" t="str">
        <f>IF(tblOperations[[#This Row],[Closing_Backlog]]&lt;=_xlfn.XLOOKUP('04_References'!$A$8,tblKPITargets[KPI_Name],tblKPITargets[Target_Value]),"Met","Below Target")</f>
        <v>Met</v>
      </c>
    </row>
    <row r="1925" spans="1:25">
      <c r="A1925" s="8" t="s">
        <v>1955</v>
      </c>
      <c r="B1925" s="9">
        <v>46111</v>
      </c>
      <c r="C1925" s="4" t="s">
        <v>43</v>
      </c>
      <c r="D1925" s="4" t="s">
        <v>25</v>
      </c>
      <c r="E1925" s="4">
        <v>0</v>
      </c>
      <c r="F1925" s="4">
        <v>21</v>
      </c>
      <c r="G1925" s="4">
        <v>21</v>
      </c>
      <c r="H1925" s="4">
        <v>21</v>
      </c>
      <c r="I1925" s="4">
        <v>0</v>
      </c>
      <c r="J1925" s="4">
        <v>0</v>
      </c>
      <c r="K1925" s="4">
        <v>0</v>
      </c>
      <c r="L1925" s="4">
        <v>1.4</v>
      </c>
      <c r="M1925" s="4">
        <v>0.99</v>
      </c>
      <c r="N1925" s="4">
        <v>1</v>
      </c>
      <c r="O1925" s="4">
        <v>4.3</v>
      </c>
      <c r="P1925" s="4">
        <v>0.66800000000000004</v>
      </c>
      <c r="Q1925" s="5">
        <v>1</v>
      </c>
      <c r="R1925" s="4" t="str">
        <f>TRIM(tblOperations[[#This Row],[Region]])</f>
        <v>South West</v>
      </c>
      <c r="S1925" s="4" t="str">
        <f>TRIM(tblOperations[[#This Row],[Team]])</f>
        <v>Workplace Projects</v>
      </c>
      <c r="T1925" s="4" t="str">
        <f>_xlfn.XLOOKUP(R1925,tblRegionReference[Region],tblRegionReference[Area],"Not Found")</f>
        <v>South</v>
      </c>
      <c r="U1925" s="4" t="str">
        <f>IF(tblOperations[[#This Row],[Completion_Rate]]&gt;=_xlfn.XLOOKUP("Completion Rate",tblKPITargets[KPI_Name],tblKPITargets[Target_Value]),"Met","Below Target")</f>
        <v>Met</v>
      </c>
      <c r="V1925" t="str">
        <f>IF(tblOperations[[#This Row],[SLA_Compliance]]&gt;=_xlfn.XLOOKUP('04_References'!$A$3,tblKPITargets[KPI_Name],tblKPITargets[Target_Value]),"Met","Below Target")</f>
        <v>Met</v>
      </c>
      <c r="W1925" t="str">
        <f>IF(tblOperations[[#This Row],[Quality_Pass_Rate]]&gt;=_xlfn.XLOOKUP('04_References'!$A$4,tblKPITargets[KPI_Name],tblKPITargets[Target_Value]),"Met","Below Target")</f>
        <v>Met</v>
      </c>
      <c r="X1925" t="str">
        <f>IF(tblOperations[[#This Row],[Average_Completion_Days]]&lt;=_xlfn.XLOOKUP('04_References'!$A$7,tblKPITargets[KPI_Name],tblKPITargets[Target_Value]),"Met","Below Target")</f>
        <v>Met</v>
      </c>
      <c r="Y1925" t="str">
        <f>IF(tblOperations[[#This Row],[Closing_Backlog]]&lt;=_xlfn.XLOOKUP('04_References'!$A$8,tblKPITargets[KPI_Name],tblKPITargets[Target_Value]),"Met","Below Target")</f>
        <v>Met</v>
      </c>
    </row>
    <row r="1926" spans="1:25">
      <c r="A1926" s="6" t="s">
        <v>1956</v>
      </c>
      <c r="B1926" s="7">
        <v>46111</v>
      </c>
      <c r="C1926" s="2" t="s">
        <v>48</v>
      </c>
      <c r="D1926" s="2" t="s">
        <v>19</v>
      </c>
      <c r="E1926" s="2">
        <v>5</v>
      </c>
      <c r="F1926" s="2">
        <v>43</v>
      </c>
      <c r="G1926" s="2">
        <v>48</v>
      </c>
      <c r="H1926" s="2">
        <v>48</v>
      </c>
      <c r="I1926" s="2">
        <v>0</v>
      </c>
      <c r="J1926" s="2">
        <v>0</v>
      </c>
      <c r="K1926" s="2">
        <v>0</v>
      </c>
      <c r="L1926" s="2">
        <v>1.3</v>
      </c>
      <c r="M1926" s="2">
        <v>1</v>
      </c>
      <c r="N1926" s="2">
        <v>0.98399999999999999</v>
      </c>
      <c r="O1926" s="2">
        <v>4.5999999999999996</v>
      </c>
      <c r="P1926" s="2">
        <v>0.68500000000000005</v>
      </c>
      <c r="Q1926" s="3">
        <v>1</v>
      </c>
      <c r="R1926" s="4" t="str">
        <f>TRIM(tblOperations[[#This Row],[Region]])</f>
        <v>South East</v>
      </c>
      <c r="S1926" s="4" t="str">
        <f>TRIM(tblOperations[[#This Row],[Team]])</f>
        <v>Workplace Services</v>
      </c>
      <c r="T1926" s="4" t="str">
        <f>_xlfn.XLOOKUP(R1926,tblRegionReference[Region],tblRegionReference[Area],"Not Found")</f>
        <v>South</v>
      </c>
      <c r="U1926" s="4" t="str">
        <f>IF(tblOperations[[#This Row],[Completion_Rate]]&gt;=_xlfn.XLOOKUP("Completion Rate",tblKPITargets[KPI_Name],tblKPITargets[Target_Value]),"Met","Below Target")</f>
        <v>Met</v>
      </c>
      <c r="V1926" t="str">
        <f>IF(tblOperations[[#This Row],[SLA_Compliance]]&gt;=_xlfn.XLOOKUP('04_References'!$A$3,tblKPITargets[KPI_Name],tblKPITargets[Target_Value]),"Met","Below Target")</f>
        <v>Met</v>
      </c>
      <c r="W1926" t="str">
        <f>IF(tblOperations[[#This Row],[Quality_Pass_Rate]]&gt;=_xlfn.XLOOKUP('04_References'!$A$4,tblKPITargets[KPI_Name],tblKPITargets[Target_Value]),"Met","Below Target")</f>
        <v>Met</v>
      </c>
      <c r="X1926" t="str">
        <f>IF(tblOperations[[#This Row],[Average_Completion_Days]]&lt;=_xlfn.XLOOKUP('04_References'!$A$7,tblKPITargets[KPI_Name],tblKPITargets[Target_Value]),"Met","Below Target")</f>
        <v>Met</v>
      </c>
      <c r="Y1926" t="str">
        <f>IF(tblOperations[[#This Row],[Closing_Backlog]]&lt;=_xlfn.XLOOKUP('04_References'!$A$8,tblKPITargets[KPI_Name],tblKPITargets[Target_Value]),"Met","Below Target")</f>
        <v>Met</v>
      </c>
    </row>
    <row r="1927" spans="1:25">
      <c r="A1927" s="8" t="s">
        <v>1957</v>
      </c>
      <c r="B1927" s="9">
        <v>46111</v>
      </c>
      <c r="C1927" s="4" t="s">
        <v>48</v>
      </c>
      <c r="D1927" s="4" t="s">
        <v>21</v>
      </c>
      <c r="E1927" s="4">
        <v>1767</v>
      </c>
      <c r="F1927" s="4">
        <v>44</v>
      </c>
      <c r="G1927" s="4">
        <v>1811</v>
      </c>
      <c r="H1927" s="4">
        <v>23</v>
      </c>
      <c r="I1927" s="4">
        <v>1788</v>
      </c>
      <c r="J1927" s="4">
        <v>0</v>
      </c>
      <c r="K1927" s="4">
        <v>0</v>
      </c>
      <c r="L1927" s="4">
        <v>8</v>
      </c>
      <c r="M1927" s="4">
        <v>0.6</v>
      </c>
      <c r="N1927" s="4">
        <v>0.97099999999999997</v>
      </c>
      <c r="O1927" s="4">
        <v>2.5</v>
      </c>
      <c r="P1927" s="4">
        <v>0.69599999999999995</v>
      </c>
      <c r="Q1927" s="5">
        <v>1.2999999999999999E-2</v>
      </c>
      <c r="R1927" s="4" t="str">
        <f>TRIM(tblOperations[[#This Row],[Region]])</f>
        <v>South East</v>
      </c>
      <c r="S1927" s="4" t="str">
        <f>TRIM(tblOperations[[#This Row],[Team]])</f>
        <v>Facilities Response</v>
      </c>
      <c r="T1927" s="4" t="str">
        <f>_xlfn.XLOOKUP(R1927,tblRegionReference[Region],tblRegionReference[Area],"Not Found")</f>
        <v>South</v>
      </c>
      <c r="U1927" s="4" t="str">
        <f>IF(tblOperations[[#This Row],[Completion_Rate]]&gt;=_xlfn.XLOOKUP("Completion Rate",tblKPITargets[KPI_Name],tblKPITargets[Target_Value]),"Met","Below Target")</f>
        <v>Below Target</v>
      </c>
      <c r="V1927" t="str">
        <f>IF(tblOperations[[#This Row],[SLA_Compliance]]&gt;=_xlfn.XLOOKUP('04_References'!$A$3,tblKPITargets[KPI_Name],tblKPITargets[Target_Value]),"Met","Below Target")</f>
        <v>Below Target</v>
      </c>
      <c r="W1927" t="str">
        <f>IF(tblOperations[[#This Row],[Quality_Pass_Rate]]&gt;=_xlfn.XLOOKUP('04_References'!$A$4,tblKPITargets[KPI_Name],tblKPITargets[Target_Value]),"Met","Below Target")</f>
        <v>Met</v>
      </c>
      <c r="X1927" t="str">
        <f>IF(tblOperations[[#This Row],[Average_Completion_Days]]&lt;=_xlfn.XLOOKUP('04_References'!$A$7,tblKPITargets[KPI_Name],tblKPITargets[Target_Value]),"Met","Below Target")</f>
        <v>Below Target</v>
      </c>
      <c r="Y1927" t="str">
        <f>IF(tblOperations[[#This Row],[Closing_Backlog]]&lt;=_xlfn.XLOOKUP('04_References'!$A$8,tblKPITargets[KPI_Name],tblKPITargets[Target_Value]),"Met","Below Target")</f>
        <v>Below Target</v>
      </c>
    </row>
    <row r="1928" spans="1:25">
      <c r="A1928" s="6" t="s">
        <v>1958</v>
      </c>
      <c r="B1928" s="7">
        <v>46111</v>
      </c>
      <c r="C1928" s="2" t="s">
        <v>48</v>
      </c>
      <c r="D1928" s="2" t="s">
        <v>23</v>
      </c>
      <c r="E1928" s="2">
        <v>0</v>
      </c>
      <c r="F1928" s="2">
        <v>45</v>
      </c>
      <c r="G1928" s="2">
        <v>45</v>
      </c>
      <c r="H1928" s="2">
        <v>45</v>
      </c>
      <c r="I1928" s="2">
        <v>0</v>
      </c>
      <c r="J1928" s="2">
        <v>0</v>
      </c>
      <c r="K1928" s="2">
        <v>0</v>
      </c>
      <c r="L1928" s="2">
        <v>1.8</v>
      </c>
      <c r="M1928" s="2">
        <v>0.97799999999999998</v>
      </c>
      <c r="N1928" s="2">
        <v>0.98799999999999999</v>
      </c>
      <c r="O1928" s="2">
        <v>4.5999999999999996</v>
      </c>
      <c r="P1928" s="2">
        <v>0.749</v>
      </c>
      <c r="Q1928" s="3">
        <v>1</v>
      </c>
      <c r="R1928" s="4" t="str">
        <f>TRIM(tblOperations[[#This Row],[Region]])</f>
        <v>South East</v>
      </c>
      <c r="S1928" s="4" t="str">
        <f>TRIM(tblOperations[[#This Row],[Team]])</f>
        <v>Estates Support</v>
      </c>
      <c r="T1928" s="4" t="str">
        <f>_xlfn.XLOOKUP(R1928,tblRegionReference[Region],tblRegionReference[Area],"Not Found")</f>
        <v>South</v>
      </c>
      <c r="U1928" s="4" t="str">
        <f>IF(tblOperations[[#This Row],[Completion_Rate]]&gt;=_xlfn.XLOOKUP("Completion Rate",tblKPITargets[KPI_Name],tblKPITargets[Target_Value]),"Met","Below Target")</f>
        <v>Met</v>
      </c>
      <c r="V1928" t="str">
        <f>IF(tblOperations[[#This Row],[SLA_Compliance]]&gt;=_xlfn.XLOOKUP('04_References'!$A$3,tblKPITargets[KPI_Name],tblKPITargets[Target_Value]),"Met","Below Target")</f>
        <v>Met</v>
      </c>
      <c r="W1928" t="str">
        <f>IF(tblOperations[[#This Row],[Quality_Pass_Rate]]&gt;=_xlfn.XLOOKUP('04_References'!$A$4,tblKPITargets[KPI_Name],tblKPITargets[Target_Value]),"Met","Below Target")</f>
        <v>Met</v>
      </c>
      <c r="X1928" t="str">
        <f>IF(tblOperations[[#This Row],[Average_Completion_Days]]&lt;=_xlfn.XLOOKUP('04_References'!$A$7,tblKPITargets[KPI_Name],tblKPITargets[Target_Value]),"Met","Below Target")</f>
        <v>Met</v>
      </c>
      <c r="Y1928" t="str">
        <f>IF(tblOperations[[#This Row],[Closing_Backlog]]&lt;=_xlfn.XLOOKUP('04_References'!$A$8,tblKPITargets[KPI_Name],tblKPITargets[Target_Value]),"Met","Below Target")</f>
        <v>Met</v>
      </c>
    </row>
    <row r="1929" spans="1:25">
      <c r="A1929" s="8" t="s">
        <v>1959</v>
      </c>
      <c r="B1929" s="9">
        <v>46111</v>
      </c>
      <c r="C1929" s="4" t="s">
        <v>48</v>
      </c>
      <c r="D1929" s="4" t="s">
        <v>25</v>
      </c>
      <c r="E1929" s="4">
        <v>552</v>
      </c>
      <c r="F1929" s="4">
        <v>36</v>
      </c>
      <c r="G1929" s="4">
        <v>588</v>
      </c>
      <c r="H1929" s="4">
        <v>27</v>
      </c>
      <c r="I1929" s="4">
        <v>561</v>
      </c>
      <c r="J1929" s="4">
        <v>0</v>
      </c>
      <c r="K1929" s="4">
        <v>0</v>
      </c>
      <c r="L1929" s="4">
        <v>8</v>
      </c>
      <c r="M1929" s="4">
        <v>0.6</v>
      </c>
      <c r="N1929" s="4">
        <v>0.98299999999999998</v>
      </c>
      <c r="O1929" s="4">
        <v>2.5</v>
      </c>
      <c r="P1929" s="4">
        <v>0.67</v>
      </c>
      <c r="Q1929" s="5">
        <v>4.5999999999999999E-2</v>
      </c>
      <c r="R1929" s="4" t="str">
        <f>TRIM(tblOperations[[#This Row],[Region]])</f>
        <v>South East</v>
      </c>
      <c r="S1929" s="4" t="str">
        <f>TRIM(tblOperations[[#This Row],[Team]])</f>
        <v>Workplace Projects</v>
      </c>
      <c r="T1929" s="4" t="str">
        <f>_xlfn.XLOOKUP(R1929,tblRegionReference[Region],tblRegionReference[Area],"Not Found")</f>
        <v>South</v>
      </c>
      <c r="U1929" s="4" t="str">
        <f>IF(tblOperations[[#This Row],[Completion_Rate]]&gt;=_xlfn.XLOOKUP("Completion Rate",tblKPITargets[KPI_Name],tblKPITargets[Target_Value]),"Met","Below Target")</f>
        <v>Below Target</v>
      </c>
      <c r="V1929" t="str">
        <f>IF(tblOperations[[#This Row],[SLA_Compliance]]&gt;=_xlfn.XLOOKUP('04_References'!$A$3,tblKPITargets[KPI_Name],tblKPITargets[Target_Value]),"Met","Below Target")</f>
        <v>Below Target</v>
      </c>
      <c r="W1929" t="str">
        <f>IF(tblOperations[[#This Row],[Quality_Pass_Rate]]&gt;=_xlfn.XLOOKUP('04_References'!$A$4,tblKPITargets[KPI_Name],tblKPITargets[Target_Value]),"Met","Below Target")</f>
        <v>Met</v>
      </c>
      <c r="X1929" t="str">
        <f>IF(tblOperations[[#This Row],[Average_Completion_Days]]&lt;=_xlfn.XLOOKUP('04_References'!$A$7,tblKPITargets[KPI_Name],tblKPITargets[Target_Value]),"Met","Below Target")</f>
        <v>Below Target</v>
      </c>
      <c r="Y1929" t="str">
        <f>IF(tblOperations[[#This Row],[Closing_Backlog]]&lt;=_xlfn.XLOOKUP('04_References'!$A$8,tblKPITargets[KPI_Name],tblKPITargets[Target_Value]),"Met","Below Target")</f>
        <v>Below Target</v>
      </c>
    </row>
    <row r="1930" spans="1:25">
      <c r="A1930" s="6" t="s">
        <v>1960</v>
      </c>
      <c r="B1930" s="7">
        <v>46111</v>
      </c>
      <c r="C1930" s="2" t="s">
        <v>53</v>
      </c>
      <c r="D1930" s="2" t="s">
        <v>19</v>
      </c>
      <c r="E1930" s="2">
        <v>977</v>
      </c>
      <c r="F1930" s="2">
        <v>44</v>
      </c>
      <c r="G1930" s="2">
        <v>1021</v>
      </c>
      <c r="H1930" s="2">
        <v>30</v>
      </c>
      <c r="I1930" s="2">
        <v>991</v>
      </c>
      <c r="J1930" s="2">
        <v>0</v>
      </c>
      <c r="K1930" s="2">
        <v>0</v>
      </c>
      <c r="L1930" s="2">
        <v>8</v>
      </c>
      <c r="M1930" s="2">
        <v>0.6</v>
      </c>
      <c r="N1930" s="2">
        <v>0.997</v>
      </c>
      <c r="O1930" s="2">
        <v>2.5</v>
      </c>
      <c r="P1930" s="2">
        <v>0.754</v>
      </c>
      <c r="Q1930" s="3">
        <v>2.9000000000000001E-2</v>
      </c>
      <c r="R1930" s="4" t="str">
        <f>TRIM(tblOperations[[#This Row],[Region]])</f>
        <v>Wales</v>
      </c>
      <c r="S1930" s="4" t="str">
        <f>TRIM(tblOperations[[#This Row],[Team]])</f>
        <v>Workplace Services</v>
      </c>
      <c r="T1930" s="4" t="str">
        <f>_xlfn.XLOOKUP(R1930,tblRegionReference[Region],tblRegionReference[Area],"Not Found")</f>
        <v>Wales</v>
      </c>
      <c r="U1930" s="4" t="str">
        <f>IF(tblOperations[[#This Row],[Completion_Rate]]&gt;=_xlfn.XLOOKUP("Completion Rate",tblKPITargets[KPI_Name],tblKPITargets[Target_Value]),"Met","Below Target")</f>
        <v>Below Target</v>
      </c>
      <c r="V1930" t="str">
        <f>IF(tblOperations[[#This Row],[SLA_Compliance]]&gt;=_xlfn.XLOOKUP('04_References'!$A$3,tblKPITargets[KPI_Name],tblKPITargets[Target_Value]),"Met","Below Target")</f>
        <v>Below Target</v>
      </c>
      <c r="W1930" t="str">
        <f>IF(tblOperations[[#This Row],[Quality_Pass_Rate]]&gt;=_xlfn.XLOOKUP('04_References'!$A$4,tblKPITargets[KPI_Name],tblKPITargets[Target_Value]),"Met","Below Target")</f>
        <v>Met</v>
      </c>
      <c r="X1930" t="str">
        <f>IF(tblOperations[[#This Row],[Average_Completion_Days]]&lt;=_xlfn.XLOOKUP('04_References'!$A$7,tblKPITargets[KPI_Name],tblKPITargets[Target_Value]),"Met","Below Target")</f>
        <v>Below Target</v>
      </c>
      <c r="Y1930" t="str">
        <f>IF(tblOperations[[#This Row],[Closing_Backlog]]&lt;=_xlfn.XLOOKUP('04_References'!$A$8,tblKPITargets[KPI_Name],tblKPITargets[Target_Value]),"Met","Below Target")</f>
        <v>Below Target</v>
      </c>
    </row>
    <row r="1931" spans="1:25">
      <c r="A1931" s="8" t="s">
        <v>1961</v>
      </c>
      <c r="B1931" s="9">
        <v>46111</v>
      </c>
      <c r="C1931" s="4" t="s">
        <v>53</v>
      </c>
      <c r="D1931" s="4" t="s">
        <v>21</v>
      </c>
      <c r="E1931" s="4">
        <v>1082</v>
      </c>
      <c r="F1931" s="4">
        <v>52</v>
      </c>
      <c r="G1931" s="4">
        <v>1134</v>
      </c>
      <c r="H1931" s="4">
        <v>31</v>
      </c>
      <c r="I1931" s="4">
        <v>1103</v>
      </c>
      <c r="J1931" s="4">
        <v>0</v>
      </c>
      <c r="K1931" s="4">
        <v>0</v>
      </c>
      <c r="L1931" s="4">
        <v>8</v>
      </c>
      <c r="M1931" s="4">
        <v>0.6</v>
      </c>
      <c r="N1931" s="4">
        <v>0.97099999999999997</v>
      </c>
      <c r="O1931" s="4">
        <v>2.5</v>
      </c>
      <c r="P1931" s="4">
        <v>0.71599999999999997</v>
      </c>
      <c r="Q1931" s="5">
        <v>2.7E-2</v>
      </c>
      <c r="R1931" s="4" t="str">
        <f>TRIM(tblOperations[[#This Row],[Region]])</f>
        <v>Wales</v>
      </c>
      <c r="S1931" s="4" t="str">
        <f>TRIM(tblOperations[[#This Row],[Team]])</f>
        <v>Facilities Response</v>
      </c>
      <c r="T1931" s="4" t="str">
        <f>_xlfn.XLOOKUP(R1931,tblRegionReference[Region],tblRegionReference[Area],"Not Found")</f>
        <v>Wales</v>
      </c>
      <c r="U1931" s="4" t="str">
        <f>IF(tblOperations[[#This Row],[Completion_Rate]]&gt;=_xlfn.XLOOKUP("Completion Rate",tblKPITargets[KPI_Name],tblKPITargets[Target_Value]),"Met","Below Target")</f>
        <v>Below Target</v>
      </c>
      <c r="V1931" t="str">
        <f>IF(tblOperations[[#This Row],[SLA_Compliance]]&gt;=_xlfn.XLOOKUP('04_References'!$A$3,tblKPITargets[KPI_Name],tblKPITargets[Target_Value]),"Met","Below Target")</f>
        <v>Below Target</v>
      </c>
      <c r="W1931" t="str">
        <f>IF(tblOperations[[#This Row],[Quality_Pass_Rate]]&gt;=_xlfn.XLOOKUP('04_References'!$A$4,tblKPITargets[KPI_Name],tblKPITargets[Target_Value]),"Met","Below Target")</f>
        <v>Met</v>
      </c>
      <c r="X1931" t="str">
        <f>IF(tblOperations[[#This Row],[Average_Completion_Days]]&lt;=_xlfn.XLOOKUP('04_References'!$A$7,tblKPITargets[KPI_Name],tblKPITargets[Target_Value]),"Met","Below Target")</f>
        <v>Below Target</v>
      </c>
      <c r="Y1931" t="str">
        <f>IF(tblOperations[[#This Row],[Closing_Backlog]]&lt;=_xlfn.XLOOKUP('04_References'!$A$8,tblKPITargets[KPI_Name],tblKPITargets[Target_Value]),"Met","Below Target")</f>
        <v>Below Target</v>
      </c>
    </row>
    <row r="1932" spans="1:25">
      <c r="A1932" s="6" t="s">
        <v>1962</v>
      </c>
      <c r="B1932" s="7">
        <v>46111</v>
      </c>
      <c r="C1932" s="2" t="s">
        <v>53</v>
      </c>
      <c r="D1932" s="2" t="s">
        <v>23</v>
      </c>
      <c r="E1932" s="2">
        <v>740</v>
      </c>
      <c r="F1932" s="2">
        <v>26</v>
      </c>
      <c r="G1932" s="2">
        <v>766</v>
      </c>
      <c r="H1932" s="2">
        <v>27</v>
      </c>
      <c r="I1932" s="2">
        <v>739</v>
      </c>
      <c r="J1932" s="2">
        <v>0</v>
      </c>
      <c r="K1932" s="2">
        <v>0</v>
      </c>
      <c r="L1932" s="2">
        <v>8</v>
      </c>
      <c r="M1932" s="2">
        <v>0.6</v>
      </c>
      <c r="N1932" s="2">
        <v>0.995</v>
      </c>
      <c r="O1932" s="2">
        <v>2.5</v>
      </c>
      <c r="P1932" s="2">
        <v>0.79</v>
      </c>
      <c r="Q1932" s="3">
        <v>3.5000000000000003E-2</v>
      </c>
      <c r="R1932" s="4" t="str">
        <f>TRIM(tblOperations[[#This Row],[Region]])</f>
        <v>Wales</v>
      </c>
      <c r="S1932" s="4" t="str">
        <f>TRIM(tblOperations[[#This Row],[Team]])</f>
        <v>Estates Support</v>
      </c>
      <c r="T1932" s="4" t="str">
        <f>_xlfn.XLOOKUP(R1932,tblRegionReference[Region],tblRegionReference[Area],"Not Found")</f>
        <v>Wales</v>
      </c>
      <c r="U1932" s="4" t="str">
        <f>IF(tblOperations[[#This Row],[Completion_Rate]]&gt;=_xlfn.XLOOKUP("Completion Rate",tblKPITargets[KPI_Name],tblKPITargets[Target_Value]),"Met","Below Target")</f>
        <v>Below Target</v>
      </c>
      <c r="V1932" t="str">
        <f>IF(tblOperations[[#This Row],[SLA_Compliance]]&gt;=_xlfn.XLOOKUP('04_References'!$A$3,tblKPITargets[KPI_Name],tblKPITargets[Target_Value]),"Met","Below Target")</f>
        <v>Below Target</v>
      </c>
      <c r="W1932" t="str">
        <f>IF(tblOperations[[#This Row],[Quality_Pass_Rate]]&gt;=_xlfn.XLOOKUP('04_References'!$A$4,tblKPITargets[KPI_Name],tblKPITargets[Target_Value]),"Met","Below Target")</f>
        <v>Met</v>
      </c>
      <c r="X1932" t="str">
        <f>IF(tblOperations[[#This Row],[Average_Completion_Days]]&lt;=_xlfn.XLOOKUP('04_References'!$A$7,tblKPITargets[KPI_Name],tblKPITargets[Target_Value]),"Met","Below Target")</f>
        <v>Below Target</v>
      </c>
      <c r="Y1932" t="str">
        <f>IF(tblOperations[[#This Row],[Closing_Backlog]]&lt;=_xlfn.XLOOKUP('04_References'!$A$8,tblKPITargets[KPI_Name],tblKPITargets[Target_Value]),"Met","Below Target")</f>
        <v>Below Target</v>
      </c>
    </row>
    <row r="1933" spans="1:25">
      <c r="A1933" s="8" t="s">
        <v>1963</v>
      </c>
      <c r="B1933" s="9">
        <v>46111</v>
      </c>
      <c r="C1933" s="4" t="s">
        <v>53</v>
      </c>
      <c r="D1933" s="4" t="s">
        <v>25</v>
      </c>
      <c r="E1933" s="4">
        <v>0</v>
      </c>
      <c r="F1933" s="4">
        <v>22</v>
      </c>
      <c r="G1933" s="4">
        <v>22</v>
      </c>
      <c r="H1933" s="4">
        <v>22</v>
      </c>
      <c r="I1933" s="4">
        <v>0</v>
      </c>
      <c r="J1933" s="4">
        <v>0</v>
      </c>
      <c r="K1933" s="4">
        <v>0</v>
      </c>
      <c r="L1933" s="4">
        <v>1.3</v>
      </c>
      <c r="M1933" s="4">
        <v>0.96499999999999997</v>
      </c>
      <c r="N1933" s="4">
        <v>1</v>
      </c>
      <c r="O1933" s="4">
        <v>4.4000000000000004</v>
      </c>
      <c r="P1933" s="4">
        <v>0.72699999999999998</v>
      </c>
      <c r="Q1933" s="5">
        <v>1</v>
      </c>
      <c r="R1933" s="4" t="str">
        <f>TRIM(tblOperations[[#This Row],[Region]])</f>
        <v>Wales</v>
      </c>
      <c r="S1933" s="4" t="str">
        <f>TRIM(tblOperations[[#This Row],[Team]])</f>
        <v>Workplace Projects</v>
      </c>
      <c r="T1933" s="4" t="str">
        <f>_xlfn.XLOOKUP(R1933,tblRegionReference[Region],tblRegionReference[Area],"Not Found")</f>
        <v>Wales</v>
      </c>
      <c r="U1933" s="4" t="str">
        <f>IF(tblOperations[[#This Row],[Completion_Rate]]&gt;=_xlfn.XLOOKUP("Completion Rate",tblKPITargets[KPI_Name],tblKPITargets[Target_Value]),"Met","Below Target")</f>
        <v>Met</v>
      </c>
      <c r="V1933" t="str">
        <f>IF(tblOperations[[#This Row],[SLA_Compliance]]&gt;=_xlfn.XLOOKUP('04_References'!$A$3,tblKPITargets[KPI_Name],tblKPITargets[Target_Value]),"Met","Below Target")</f>
        <v>Met</v>
      </c>
      <c r="W1933" t="str">
        <f>IF(tblOperations[[#This Row],[Quality_Pass_Rate]]&gt;=_xlfn.XLOOKUP('04_References'!$A$4,tblKPITargets[KPI_Name],tblKPITargets[Target_Value]),"Met","Below Target")</f>
        <v>Met</v>
      </c>
      <c r="X1933" t="str">
        <f>IF(tblOperations[[#This Row],[Average_Completion_Days]]&lt;=_xlfn.XLOOKUP('04_References'!$A$7,tblKPITargets[KPI_Name],tblKPITargets[Target_Value]),"Met","Below Target")</f>
        <v>Met</v>
      </c>
      <c r="Y1933" t="str">
        <f>IF(tblOperations[[#This Row],[Closing_Backlog]]&lt;=_xlfn.XLOOKUP('04_References'!$A$8,tblKPITargets[KPI_Name],tblKPITargets[Target_Value]),"Met","Below Target")</f>
        <v>Met</v>
      </c>
    </row>
    <row r="1934" spans="1:25">
      <c r="A1934" s="6" t="s">
        <v>1964</v>
      </c>
      <c r="B1934" s="7">
        <v>46112</v>
      </c>
      <c r="C1934" s="2" t="s">
        <v>18</v>
      </c>
      <c r="D1934" s="2" t="s">
        <v>19</v>
      </c>
      <c r="E1934" s="2">
        <v>284</v>
      </c>
      <c r="F1934" s="2">
        <v>53</v>
      </c>
      <c r="G1934" s="2">
        <v>337</v>
      </c>
      <c r="H1934" s="2">
        <v>41</v>
      </c>
      <c r="I1934" s="2">
        <v>296</v>
      </c>
      <c r="J1934" s="2">
        <v>0</v>
      </c>
      <c r="K1934" s="2">
        <v>0</v>
      </c>
      <c r="L1934" s="2">
        <v>8</v>
      </c>
      <c r="M1934" s="2">
        <v>0.6</v>
      </c>
      <c r="N1934" s="2">
        <v>1</v>
      </c>
      <c r="O1934" s="2">
        <v>2.5</v>
      </c>
      <c r="P1934" s="2">
        <v>0.67400000000000004</v>
      </c>
      <c r="Q1934" s="3">
        <v>0.122</v>
      </c>
      <c r="R1934" s="4" t="str">
        <f>TRIM(tblOperations[[#This Row],[Region]])</f>
        <v>Scotland</v>
      </c>
      <c r="S1934" s="4" t="str">
        <f>TRIM(tblOperations[[#This Row],[Team]])</f>
        <v>Workplace Services</v>
      </c>
      <c r="T1934" s="4" t="str">
        <f>_xlfn.XLOOKUP(R1934,tblRegionReference[Region],tblRegionReference[Area],"Not Found")</f>
        <v>North</v>
      </c>
      <c r="U1934" s="4" t="str">
        <f>IF(tblOperations[[#This Row],[Completion_Rate]]&gt;=_xlfn.XLOOKUP("Completion Rate",tblKPITargets[KPI_Name],tblKPITargets[Target_Value]),"Met","Below Target")</f>
        <v>Below Target</v>
      </c>
      <c r="V1934" t="str">
        <f>IF(tblOperations[[#This Row],[SLA_Compliance]]&gt;=_xlfn.XLOOKUP('04_References'!$A$3,tblKPITargets[KPI_Name],tblKPITargets[Target_Value]),"Met","Below Target")</f>
        <v>Below Target</v>
      </c>
      <c r="W1934" t="str">
        <f>IF(tblOperations[[#This Row],[Quality_Pass_Rate]]&gt;=_xlfn.XLOOKUP('04_References'!$A$4,tblKPITargets[KPI_Name],tblKPITargets[Target_Value]),"Met","Below Target")</f>
        <v>Met</v>
      </c>
      <c r="X1934" t="str">
        <f>IF(tblOperations[[#This Row],[Average_Completion_Days]]&lt;=_xlfn.XLOOKUP('04_References'!$A$7,tblKPITargets[KPI_Name],tblKPITargets[Target_Value]),"Met","Below Target")</f>
        <v>Below Target</v>
      </c>
      <c r="Y1934" t="str">
        <f>IF(tblOperations[[#This Row],[Closing_Backlog]]&lt;=_xlfn.XLOOKUP('04_References'!$A$8,tblKPITargets[KPI_Name],tblKPITargets[Target_Value]),"Met","Below Target")</f>
        <v>Below Target</v>
      </c>
    </row>
    <row r="1935" spans="1:25">
      <c r="A1935" s="8" t="s">
        <v>1965</v>
      </c>
      <c r="B1935" s="9">
        <v>46112</v>
      </c>
      <c r="C1935" s="4" t="s">
        <v>18</v>
      </c>
      <c r="D1935" s="4" t="s">
        <v>21</v>
      </c>
      <c r="E1935" s="4">
        <v>0</v>
      </c>
      <c r="F1935" s="4">
        <v>44</v>
      </c>
      <c r="G1935" s="4">
        <v>44</v>
      </c>
      <c r="H1935" s="4">
        <v>44</v>
      </c>
      <c r="I1935" s="4">
        <v>0</v>
      </c>
      <c r="J1935" s="4">
        <v>0</v>
      </c>
      <c r="K1935" s="4">
        <v>0</v>
      </c>
      <c r="L1935" s="4">
        <v>1</v>
      </c>
      <c r="M1935" s="4">
        <v>0.93799999999999994</v>
      </c>
      <c r="N1935" s="4">
        <v>0.97599999999999998</v>
      </c>
      <c r="O1935" s="4">
        <v>4.5999999999999996</v>
      </c>
      <c r="P1935" s="4">
        <v>0.68100000000000005</v>
      </c>
      <c r="Q1935" s="5">
        <v>1</v>
      </c>
      <c r="R1935" s="4" t="str">
        <f>TRIM(tblOperations[[#This Row],[Region]])</f>
        <v>Scotland</v>
      </c>
      <c r="S1935" s="4" t="str">
        <f>TRIM(tblOperations[[#This Row],[Team]])</f>
        <v>Facilities Response</v>
      </c>
      <c r="T1935" s="4" t="str">
        <f>_xlfn.XLOOKUP(R1935,tblRegionReference[Region],tblRegionReference[Area],"Not Found")</f>
        <v>North</v>
      </c>
      <c r="U1935" s="4" t="str">
        <f>IF(tblOperations[[#This Row],[Completion_Rate]]&gt;=_xlfn.XLOOKUP("Completion Rate",tblKPITargets[KPI_Name],tblKPITargets[Target_Value]),"Met","Below Target")</f>
        <v>Met</v>
      </c>
      <c r="V1935" t="str">
        <f>IF(tblOperations[[#This Row],[SLA_Compliance]]&gt;=_xlfn.XLOOKUP('04_References'!$A$3,tblKPITargets[KPI_Name],tblKPITargets[Target_Value]),"Met","Below Target")</f>
        <v>Met</v>
      </c>
      <c r="W1935" t="str">
        <f>IF(tblOperations[[#This Row],[Quality_Pass_Rate]]&gt;=_xlfn.XLOOKUP('04_References'!$A$4,tblKPITargets[KPI_Name],tblKPITargets[Target_Value]),"Met","Below Target")</f>
        <v>Met</v>
      </c>
      <c r="X1935" t="str">
        <f>IF(tblOperations[[#This Row],[Average_Completion_Days]]&lt;=_xlfn.XLOOKUP('04_References'!$A$7,tblKPITargets[KPI_Name],tblKPITargets[Target_Value]),"Met","Below Target")</f>
        <v>Met</v>
      </c>
      <c r="Y1935" t="str">
        <f>IF(tblOperations[[#This Row],[Closing_Backlog]]&lt;=_xlfn.XLOOKUP('04_References'!$A$8,tblKPITargets[KPI_Name],tblKPITargets[Target_Value]),"Met","Below Target")</f>
        <v>Met</v>
      </c>
    </row>
    <row r="1936" spans="1:25">
      <c r="A1936" s="6" t="s">
        <v>1966</v>
      </c>
      <c r="B1936" s="7">
        <v>46112</v>
      </c>
      <c r="C1936" s="2" t="s">
        <v>18</v>
      </c>
      <c r="D1936" s="2" t="s">
        <v>23</v>
      </c>
      <c r="E1936" s="2">
        <v>530</v>
      </c>
      <c r="F1936" s="2">
        <v>29</v>
      </c>
      <c r="G1936" s="2">
        <v>559</v>
      </c>
      <c r="H1936" s="2">
        <v>38</v>
      </c>
      <c r="I1936" s="2">
        <v>521</v>
      </c>
      <c r="J1936" s="2">
        <v>0</v>
      </c>
      <c r="K1936" s="2">
        <v>0</v>
      </c>
      <c r="L1936" s="2">
        <v>8</v>
      </c>
      <c r="M1936" s="2">
        <v>0.6</v>
      </c>
      <c r="N1936" s="2">
        <v>0.97599999999999998</v>
      </c>
      <c r="O1936" s="2">
        <v>2.5</v>
      </c>
      <c r="P1936" s="2">
        <v>0.73799999999999999</v>
      </c>
      <c r="Q1936" s="3">
        <v>6.8000000000000005E-2</v>
      </c>
      <c r="R1936" s="4" t="str">
        <f>TRIM(tblOperations[[#This Row],[Region]])</f>
        <v>Scotland</v>
      </c>
      <c r="S1936" s="4" t="str">
        <f>TRIM(tblOperations[[#This Row],[Team]])</f>
        <v>Estates Support</v>
      </c>
      <c r="T1936" s="4" t="str">
        <f>_xlfn.XLOOKUP(R1936,tblRegionReference[Region],tblRegionReference[Area],"Not Found")</f>
        <v>North</v>
      </c>
      <c r="U1936" s="4" t="str">
        <f>IF(tblOperations[[#This Row],[Completion_Rate]]&gt;=_xlfn.XLOOKUP("Completion Rate",tblKPITargets[KPI_Name],tblKPITargets[Target_Value]),"Met","Below Target")</f>
        <v>Below Target</v>
      </c>
      <c r="V1936" t="str">
        <f>IF(tblOperations[[#This Row],[SLA_Compliance]]&gt;=_xlfn.XLOOKUP('04_References'!$A$3,tblKPITargets[KPI_Name],tblKPITargets[Target_Value]),"Met","Below Target")</f>
        <v>Below Target</v>
      </c>
      <c r="W1936" t="str">
        <f>IF(tblOperations[[#This Row],[Quality_Pass_Rate]]&gt;=_xlfn.XLOOKUP('04_References'!$A$4,tblKPITargets[KPI_Name],tblKPITargets[Target_Value]),"Met","Below Target")</f>
        <v>Met</v>
      </c>
      <c r="X1936" t="str">
        <f>IF(tblOperations[[#This Row],[Average_Completion_Days]]&lt;=_xlfn.XLOOKUP('04_References'!$A$7,tblKPITargets[KPI_Name],tblKPITargets[Target_Value]),"Met","Below Target")</f>
        <v>Below Target</v>
      </c>
      <c r="Y1936" t="str">
        <f>IF(tblOperations[[#This Row],[Closing_Backlog]]&lt;=_xlfn.XLOOKUP('04_References'!$A$8,tblKPITargets[KPI_Name],tblKPITargets[Target_Value]),"Met","Below Target")</f>
        <v>Below Target</v>
      </c>
    </row>
    <row r="1937" spans="1:25">
      <c r="A1937" s="8" t="s">
        <v>1967</v>
      </c>
      <c r="B1937" s="9">
        <v>46112</v>
      </c>
      <c r="C1937" s="4" t="s">
        <v>18</v>
      </c>
      <c r="D1937" s="4" t="s">
        <v>25</v>
      </c>
      <c r="E1937" s="4">
        <v>7</v>
      </c>
      <c r="F1937" s="4">
        <v>29</v>
      </c>
      <c r="G1937" s="4">
        <v>36</v>
      </c>
      <c r="H1937" s="4">
        <v>34</v>
      </c>
      <c r="I1937" s="4">
        <v>2</v>
      </c>
      <c r="J1937" s="4">
        <v>0</v>
      </c>
      <c r="K1937" s="4">
        <v>0</v>
      </c>
      <c r="L1937" s="4">
        <v>1.5</v>
      </c>
      <c r="M1937" s="4">
        <v>0.93700000000000006</v>
      </c>
      <c r="N1937" s="4">
        <v>0.98099999999999998</v>
      </c>
      <c r="O1937" s="4">
        <v>4.5999999999999996</v>
      </c>
      <c r="P1937" s="4">
        <v>0.65900000000000003</v>
      </c>
      <c r="Q1937" s="5">
        <v>0.94399999999999995</v>
      </c>
      <c r="R1937" s="4" t="str">
        <f>TRIM(tblOperations[[#This Row],[Region]])</f>
        <v>Scotland</v>
      </c>
      <c r="S1937" s="4" t="str">
        <f>TRIM(tblOperations[[#This Row],[Team]])</f>
        <v>Workplace Projects</v>
      </c>
      <c r="T1937" s="4" t="str">
        <f>_xlfn.XLOOKUP(R1937,tblRegionReference[Region],tblRegionReference[Area],"Not Found")</f>
        <v>North</v>
      </c>
      <c r="U1937" s="4" t="str">
        <f>IF(tblOperations[[#This Row],[Completion_Rate]]&gt;=_xlfn.XLOOKUP("Completion Rate",tblKPITargets[KPI_Name],tblKPITargets[Target_Value]),"Met","Below Target")</f>
        <v>Below Target</v>
      </c>
      <c r="V1937" t="str">
        <f>IF(tblOperations[[#This Row],[SLA_Compliance]]&gt;=_xlfn.XLOOKUP('04_References'!$A$3,tblKPITargets[KPI_Name],tblKPITargets[Target_Value]),"Met","Below Target")</f>
        <v>Met</v>
      </c>
      <c r="W1937" t="str">
        <f>IF(tblOperations[[#This Row],[Quality_Pass_Rate]]&gt;=_xlfn.XLOOKUP('04_References'!$A$4,tblKPITargets[KPI_Name],tblKPITargets[Target_Value]),"Met","Below Target")</f>
        <v>Met</v>
      </c>
      <c r="X1937" t="str">
        <f>IF(tblOperations[[#This Row],[Average_Completion_Days]]&lt;=_xlfn.XLOOKUP('04_References'!$A$7,tblKPITargets[KPI_Name],tblKPITargets[Target_Value]),"Met","Below Target")</f>
        <v>Met</v>
      </c>
      <c r="Y1937" t="str">
        <f>IF(tblOperations[[#This Row],[Closing_Backlog]]&lt;=_xlfn.XLOOKUP('04_References'!$A$8,tblKPITargets[KPI_Name],tblKPITargets[Target_Value]),"Met","Below Target")</f>
        <v>Met</v>
      </c>
    </row>
    <row r="1938" spans="1:25">
      <c r="A1938" s="6" t="s">
        <v>1968</v>
      </c>
      <c r="B1938" s="7">
        <v>46112</v>
      </c>
      <c r="C1938" s="2" t="s">
        <v>27</v>
      </c>
      <c r="D1938" s="2" t="s">
        <v>19</v>
      </c>
      <c r="E1938" s="2">
        <v>9</v>
      </c>
      <c r="F1938" s="2">
        <v>47</v>
      </c>
      <c r="G1938" s="2">
        <v>56</v>
      </c>
      <c r="H1938" s="2">
        <v>53</v>
      </c>
      <c r="I1938" s="2">
        <v>3</v>
      </c>
      <c r="J1938" s="2">
        <v>0</v>
      </c>
      <c r="K1938" s="2">
        <v>0</v>
      </c>
      <c r="L1938" s="2">
        <v>1.5</v>
      </c>
      <c r="M1938" s="2">
        <v>0.94899999999999995</v>
      </c>
      <c r="N1938" s="2">
        <v>0.99399999999999999</v>
      </c>
      <c r="O1938" s="2">
        <v>4.3</v>
      </c>
      <c r="P1938" s="2">
        <v>0.79600000000000004</v>
      </c>
      <c r="Q1938" s="3">
        <v>0.94599999999999995</v>
      </c>
      <c r="R1938" s="4" t="str">
        <f>TRIM(tblOperations[[#This Row],[Region]])</f>
        <v>North East</v>
      </c>
      <c r="S1938" s="4" t="str">
        <f>TRIM(tblOperations[[#This Row],[Team]])</f>
        <v>Workplace Services</v>
      </c>
      <c r="T1938" s="4" t="str">
        <f>_xlfn.XLOOKUP(R1938,tblRegionReference[Region],tblRegionReference[Area],"Not Found")</f>
        <v>North</v>
      </c>
      <c r="U1938" s="4" t="str">
        <f>IF(tblOperations[[#This Row],[Completion_Rate]]&gt;=_xlfn.XLOOKUP("Completion Rate",tblKPITargets[KPI_Name],tblKPITargets[Target_Value]),"Met","Below Target")</f>
        <v>Below Target</v>
      </c>
      <c r="V1938" t="str">
        <f>IF(tblOperations[[#This Row],[SLA_Compliance]]&gt;=_xlfn.XLOOKUP('04_References'!$A$3,tblKPITargets[KPI_Name],tblKPITargets[Target_Value]),"Met","Below Target")</f>
        <v>Met</v>
      </c>
      <c r="W1938" t="str">
        <f>IF(tblOperations[[#This Row],[Quality_Pass_Rate]]&gt;=_xlfn.XLOOKUP('04_References'!$A$4,tblKPITargets[KPI_Name],tblKPITargets[Target_Value]),"Met","Below Target")</f>
        <v>Met</v>
      </c>
      <c r="X1938" t="str">
        <f>IF(tblOperations[[#This Row],[Average_Completion_Days]]&lt;=_xlfn.XLOOKUP('04_References'!$A$7,tblKPITargets[KPI_Name],tblKPITargets[Target_Value]),"Met","Below Target")</f>
        <v>Met</v>
      </c>
      <c r="Y1938" t="str">
        <f>IF(tblOperations[[#This Row],[Closing_Backlog]]&lt;=_xlfn.XLOOKUP('04_References'!$A$8,tblKPITargets[KPI_Name],tblKPITargets[Target_Value]),"Met","Below Target")</f>
        <v>Met</v>
      </c>
    </row>
    <row r="1939" spans="1:25">
      <c r="A1939" s="8" t="s">
        <v>1969</v>
      </c>
      <c r="B1939" s="9">
        <v>46112</v>
      </c>
      <c r="C1939" s="4" t="s">
        <v>27</v>
      </c>
      <c r="D1939" s="4" t="s">
        <v>21</v>
      </c>
      <c r="E1939" s="4">
        <v>0</v>
      </c>
      <c r="F1939" s="4">
        <v>45</v>
      </c>
      <c r="G1939" s="4">
        <v>45</v>
      </c>
      <c r="H1939" s="4">
        <v>45</v>
      </c>
      <c r="I1939" s="4">
        <v>0</v>
      </c>
      <c r="J1939" s="4">
        <v>0</v>
      </c>
      <c r="K1939" s="4">
        <v>0</v>
      </c>
      <c r="L1939" s="4">
        <v>1.3</v>
      </c>
      <c r="M1939" s="4">
        <v>1</v>
      </c>
      <c r="N1939" s="4">
        <v>0.97699999999999998</v>
      </c>
      <c r="O1939" s="4">
        <v>4.5999999999999996</v>
      </c>
      <c r="P1939" s="4">
        <v>0.68100000000000005</v>
      </c>
      <c r="Q1939" s="5">
        <v>1</v>
      </c>
      <c r="R1939" s="4" t="str">
        <f>TRIM(tblOperations[[#This Row],[Region]])</f>
        <v>North East</v>
      </c>
      <c r="S1939" s="4" t="str">
        <f>TRIM(tblOperations[[#This Row],[Team]])</f>
        <v>Facilities Response</v>
      </c>
      <c r="T1939" s="4" t="str">
        <f>_xlfn.XLOOKUP(R1939,tblRegionReference[Region],tblRegionReference[Area],"Not Found")</f>
        <v>North</v>
      </c>
      <c r="U1939" s="4" t="str">
        <f>IF(tblOperations[[#This Row],[Completion_Rate]]&gt;=_xlfn.XLOOKUP("Completion Rate",tblKPITargets[KPI_Name],tblKPITargets[Target_Value]),"Met","Below Target")</f>
        <v>Met</v>
      </c>
      <c r="V1939" t="str">
        <f>IF(tblOperations[[#This Row],[SLA_Compliance]]&gt;=_xlfn.XLOOKUP('04_References'!$A$3,tblKPITargets[KPI_Name],tblKPITargets[Target_Value]),"Met","Below Target")</f>
        <v>Met</v>
      </c>
      <c r="W1939" t="str">
        <f>IF(tblOperations[[#This Row],[Quality_Pass_Rate]]&gt;=_xlfn.XLOOKUP('04_References'!$A$4,tblKPITargets[KPI_Name],tblKPITargets[Target_Value]),"Met","Below Target")</f>
        <v>Met</v>
      </c>
      <c r="X1939" t="str">
        <f>IF(tblOperations[[#This Row],[Average_Completion_Days]]&lt;=_xlfn.XLOOKUP('04_References'!$A$7,tblKPITargets[KPI_Name],tblKPITargets[Target_Value]),"Met","Below Target")</f>
        <v>Met</v>
      </c>
      <c r="Y1939" t="str">
        <f>IF(tblOperations[[#This Row],[Closing_Backlog]]&lt;=_xlfn.XLOOKUP('04_References'!$A$8,tblKPITargets[KPI_Name],tblKPITargets[Target_Value]),"Met","Below Target")</f>
        <v>Met</v>
      </c>
    </row>
    <row r="1940" spans="1:25">
      <c r="A1940" s="6" t="s">
        <v>1970</v>
      </c>
      <c r="B1940" s="7">
        <v>46112</v>
      </c>
      <c r="C1940" s="2" t="s">
        <v>27</v>
      </c>
      <c r="D1940" s="2" t="s">
        <v>23</v>
      </c>
      <c r="E1940" s="2">
        <v>1220</v>
      </c>
      <c r="F1940" s="2">
        <v>48</v>
      </c>
      <c r="G1940" s="2">
        <v>1268</v>
      </c>
      <c r="H1940" s="2">
        <v>27</v>
      </c>
      <c r="I1940" s="2">
        <v>1241</v>
      </c>
      <c r="J1940" s="2">
        <v>0</v>
      </c>
      <c r="K1940" s="2">
        <v>0</v>
      </c>
      <c r="L1940" s="2">
        <v>8</v>
      </c>
      <c r="M1940" s="2">
        <v>0.6</v>
      </c>
      <c r="N1940" s="2">
        <v>0.98799999999999999</v>
      </c>
      <c r="O1940" s="2">
        <v>2.5</v>
      </c>
      <c r="P1940" s="2">
        <v>0.67200000000000004</v>
      </c>
      <c r="Q1940" s="3">
        <v>2.1000000000000001E-2</v>
      </c>
      <c r="R1940" s="4" t="str">
        <f>TRIM(tblOperations[[#This Row],[Region]])</f>
        <v>North East</v>
      </c>
      <c r="S1940" s="4" t="str">
        <f>TRIM(tblOperations[[#This Row],[Team]])</f>
        <v>Estates Support</v>
      </c>
      <c r="T1940" s="4" t="str">
        <f>_xlfn.XLOOKUP(R1940,tblRegionReference[Region],tblRegionReference[Area],"Not Found")</f>
        <v>North</v>
      </c>
      <c r="U1940" s="4" t="str">
        <f>IF(tblOperations[[#This Row],[Completion_Rate]]&gt;=_xlfn.XLOOKUP("Completion Rate",tblKPITargets[KPI_Name],tblKPITargets[Target_Value]),"Met","Below Target")</f>
        <v>Below Target</v>
      </c>
      <c r="V1940" t="str">
        <f>IF(tblOperations[[#This Row],[SLA_Compliance]]&gt;=_xlfn.XLOOKUP('04_References'!$A$3,tblKPITargets[KPI_Name],tblKPITargets[Target_Value]),"Met","Below Target")</f>
        <v>Below Target</v>
      </c>
      <c r="W1940" t="str">
        <f>IF(tblOperations[[#This Row],[Quality_Pass_Rate]]&gt;=_xlfn.XLOOKUP('04_References'!$A$4,tblKPITargets[KPI_Name],tblKPITargets[Target_Value]),"Met","Below Target")</f>
        <v>Met</v>
      </c>
      <c r="X1940" t="str">
        <f>IF(tblOperations[[#This Row],[Average_Completion_Days]]&lt;=_xlfn.XLOOKUP('04_References'!$A$7,tblKPITargets[KPI_Name],tblKPITargets[Target_Value]),"Met","Below Target")</f>
        <v>Below Target</v>
      </c>
      <c r="Y1940" t="str">
        <f>IF(tblOperations[[#This Row],[Closing_Backlog]]&lt;=_xlfn.XLOOKUP('04_References'!$A$8,tblKPITargets[KPI_Name],tblKPITargets[Target_Value]),"Met","Below Target")</f>
        <v>Below Target</v>
      </c>
    </row>
    <row r="1941" spans="1:25">
      <c r="A1941" s="8" t="s">
        <v>1971</v>
      </c>
      <c r="B1941" s="9">
        <v>46112</v>
      </c>
      <c r="C1941" s="4" t="s">
        <v>27</v>
      </c>
      <c r="D1941" s="4" t="s">
        <v>25</v>
      </c>
      <c r="E1941" s="4">
        <v>13</v>
      </c>
      <c r="F1941" s="4">
        <v>37</v>
      </c>
      <c r="G1941" s="4">
        <v>50</v>
      </c>
      <c r="H1941" s="4">
        <v>26</v>
      </c>
      <c r="I1941" s="4">
        <v>24</v>
      </c>
      <c r="J1941" s="4">
        <v>0</v>
      </c>
      <c r="K1941" s="4">
        <v>0</v>
      </c>
      <c r="L1941" s="4">
        <v>3.2</v>
      </c>
      <c r="M1941" s="4">
        <v>0.8</v>
      </c>
      <c r="N1941" s="4">
        <v>0.98299999999999998</v>
      </c>
      <c r="O1941" s="4">
        <v>3.4</v>
      </c>
      <c r="P1941" s="4">
        <v>0.73199999999999998</v>
      </c>
      <c r="Q1941" s="5">
        <v>0.52</v>
      </c>
      <c r="R1941" s="4" t="str">
        <f>TRIM(tblOperations[[#This Row],[Region]])</f>
        <v>North East</v>
      </c>
      <c r="S1941" s="4" t="str">
        <f>TRIM(tblOperations[[#This Row],[Team]])</f>
        <v>Workplace Projects</v>
      </c>
      <c r="T1941" s="4" t="str">
        <f>_xlfn.XLOOKUP(R1941,tblRegionReference[Region],tblRegionReference[Area],"Not Found")</f>
        <v>North</v>
      </c>
      <c r="U1941" s="4" t="str">
        <f>IF(tblOperations[[#This Row],[Completion_Rate]]&gt;=_xlfn.XLOOKUP("Completion Rate",tblKPITargets[KPI_Name],tblKPITargets[Target_Value]),"Met","Below Target")</f>
        <v>Below Target</v>
      </c>
      <c r="V1941" t="str">
        <f>IF(tblOperations[[#This Row],[SLA_Compliance]]&gt;=_xlfn.XLOOKUP('04_References'!$A$3,tblKPITargets[KPI_Name],tblKPITargets[Target_Value]),"Met","Below Target")</f>
        <v>Below Target</v>
      </c>
      <c r="W1941" t="str">
        <f>IF(tblOperations[[#This Row],[Quality_Pass_Rate]]&gt;=_xlfn.XLOOKUP('04_References'!$A$4,tblKPITargets[KPI_Name],tblKPITargets[Target_Value]),"Met","Below Target")</f>
        <v>Met</v>
      </c>
      <c r="X1941" t="str">
        <f>IF(tblOperations[[#This Row],[Average_Completion_Days]]&lt;=_xlfn.XLOOKUP('04_References'!$A$7,tblKPITargets[KPI_Name],tblKPITargets[Target_Value]),"Met","Below Target")</f>
        <v>Below Target</v>
      </c>
      <c r="Y1941" t="str">
        <f>IF(tblOperations[[#This Row],[Closing_Backlog]]&lt;=_xlfn.XLOOKUP('04_References'!$A$8,tblKPITargets[KPI_Name],tblKPITargets[Target_Value]),"Met","Below Target")</f>
        <v>Below Target</v>
      </c>
    </row>
    <row r="1942" spans="1:25">
      <c r="A1942" s="6" t="s">
        <v>1972</v>
      </c>
      <c r="B1942" s="7">
        <v>46112</v>
      </c>
      <c r="C1942" s="2" t="s">
        <v>32</v>
      </c>
      <c r="D1942" s="2" t="s">
        <v>19</v>
      </c>
      <c r="E1942" s="2">
        <v>519</v>
      </c>
      <c r="F1942" s="2">
        <v>52</v>
      </c>
      <c r="G1942" s="2">
        <v>571</v>
      </c>
      <c r="H1942" s="2">
        <v>38</v>
      </c>
      <c r="I1942" s="2">
        <v>533</v>
      </c>
      <c r="J1942" s="2">
        <v>0</v>
      </c>
      <c r="K1942" s="2">
        <v>0</v>
      </c>
      <c r="L1942" s="2">
        <v>8</v>
      </c>
      <c r="M1942" s="2">
        <v>0.6</v>
      </c>
      <c r="N1942" s="2">
        <v>0.98599999999999999</v>
      </c>
      <c r="O1942" s="2">
        <v>2.5</v>
      </c>
      <c r="P1942" s="2">
        <v>0.81899999999999995</v>
      </c>
      <c r="Q1942" s="3">
        <v>6.7000000000000004E-2</v>
      </c>
      <c r="R1942" s="4" t="str">
        <f>TRIM(tblOperations[[#This Row],[Region]])</f>
        <v>North West</v>
      </c>
      <c r="S1942" s="4" t="str">
        <f>TRIM(tblOperations[[#This Row],[Team]])</f>
        <v>Workplace Services</v>
      </c>
      <c r="T1942" s="4" t="str">
        <f>_xlfn.XLOOKUP(R1942,tblRegionReference[Region],tblRegionReference[Area],"Not Found")</f>
        <v>North</v>
      </c>
      <c r="U1942" s="4" t="str">
        <f>IF(tblOperations[[#This Row],[Completion_Rate]]&gt;=_xlfn.XLOOKUP("Completion Rate",tblKPITargets[KPI_Name],tblKPITargets[Target_Value]),"Met","Below Target")</f>
        <v>Below Target</v>
      </c>
      <c r="V1942" t="str">
        <f>IF(tblOperations[[#This Row],[SLA_Compliance]]&gt;=_xlfn.XLOOKUP('04_References'!$A$3,tblKPITargets[KPI_Name],tblKPITargets[Target_Value]),"Met","Below Target")</f>
        <v>Below Target</v>
      </c>
      <c r="W1942" t="str">
        <f>IF(tblOperations[[#This Row],[Quality_Pass_Rate]]&gt;=_xlfn.XLOOKUP('04_References'!$A$4,tblKPITargets[KPI_Name],tblKPITargets[Target_Value]),"Met","Below Target")</f>
        <v>Met</v>
      </c>
      <c r="X1942" t="str">
        <f>IF(tblOperations[[#This Row],[Average_Completion_Days]]&lt;=_xlfn.XLOOKUP('04_References'!$A$7,tblKPITargets[KPI_Name],tblKPITargets[Target_Value]),"Met","Below Target")</f>
        <v>Below Target</v>
      </c>
      <c r="Y1942" t="str">
        <f>IF(tblOperations[[#This Row],[Closing_Backlog]]&lt;=_xlfn.XLOOKUP('04_References'!$A$8,tblKPITargets[KPI_Name],tblKPITargets[Target_Value]),"Met","Below Target")</f>
        <v>Below Target</v>
      </c>
    </row>
    <row r="1943" spans="1:25">
      <c r="A1943" s="8" t="s">
        <v>1973</v>
      </c>
      <c r="B1943" s="9">
        <v>46112</v>
      </c>
      <c r="C1943" s="4" t="s">
        <v>32</v>
      </c>
      <c r="D1943" s="4" t="s">
        <v>21</v>
      </c>
      <c r="E1943" s="4">
        <v>1389</v>
      </c>
      <c r="F1943" s="4">
        <v>48</v>
      </c>
      <c r="G1943" s="4">
        <v>1437</v>
      </c>
      <c r="H1943" s="4">
        <v>24</v>
      </c>
      <c r="I1943" s="4">
        <v>1413</v>
      </c>
      <c r="J1943" s="4">
        <v>0</v>
      </c>
      <c r="K1943" s="4">
        <v>0</v>
      </c>
      <c r="L1943" s="4">
        <v>8</v>
      </c>
      <c r="M1943" s="4">
        <v>0.6</v>
      </c>
      <c r="N1943" s="4">
        <v>0.97899999999999998</v>
      </c>
      <c r="O1943" s="4">
        <v>2.5</v>
      </c>
      <c r="P1943" s="4">
        <v>0.73699999999999999</v>
      </c>
      <c r="Q1943" s="5">
        <v>1.7000000000000001E-2</v>
      </c>
      <c r="R1943" s="4" t="str">
        <f>TRIM(tblOperations[[#This Row],[Region]])</f>
        <v>North West</v>
      </c>
      <c r="S1943" s="4" t="str">
        <f>TRIM(tblOperations[[#This Row],[Team]])</f>
        <v>Facilities Response</v>
      </c>
      <c r="T1943" s="4" t="str">
        <f>_xlfn.XLOOKUP(R1943,tblRegionReference[Region],tblRegionReference[Area],"Not Found")</f>
        <v>North</v>
      </c>
      <c r="U1943" s="4" t="str">
        <f>IF(tblOperations[[#This Row],[Completion_Rate]]&gt;=_xlfn.XLOOKUP("Completion Rate",tblKPITargets[KPI_Name],tblKPITargets[Target_Value]),"Met","Below Target")</f>
        <v>Below Target</v>
      </c>
      <c r="V1943" t="str">
        <f>IF(tblOperations[[#This Row],[SLA_Compliance]]&gt;=_xlfn.XLOOKUP('04_References'!$A$3,tblKPITargets[KPI_Name],tblKPITargets[Target_Value]),"Met","Below Target")</f>
        <v>Below Target</v>
      </c>
      <c r="W1943" t="str">
        <f>IF(tblOperations[[#This Row],[Quality_Pass_Rate]]&gt;=_xlfn.XLOOKUP('04_References'!$A$4,tblKPITargets[KPI_Name],tblKPITargets[Target_Value]),"Met","Below Target")</f>
        <v>Met</v>
      </c>
      <c r="X1943" t="str">
        <f>IF(tblOperations[[#This Row],[Average_Completion_Days]]&lt;=_xlfn.XLOOKUP('04_References'!$A$7,tblKPITargets[KPI_Name],tblKPITargets[Target_Value]),"Met","Below Target")</f>
        <v>Below Target</v>
      </c>
      <c r="Y1943" t="str">
        <f>IF(tblOperations[[#This Row],[Closing_Backlog]]&lt;=_xlfn.XLOOKUP('04_References'!$A$8,tblKPITargets[KPI_Name],tblKPITargets[Target_Value]),"Met","Below Target")</f>
        <v>Below Target</v>
      </c>
    </row>
    <row r="1944" spans="1:25">
      <c r="A1944" s="6" t="s">
        <v>1974</v>
      </c>
      <c r="B1944" s="7">
        <v>46112</v>
      </c>
      <c r="C1944" s="2" t="s">
        <v>32</v>
      </c>
      <c r="D1944" s="2" t="s">
        <v>23</v>
      </c>
      <c r="E1944" s="2">
        <v>1472</v>
      </c>
      <c r="F1944" s="2">
        <v>45</v>
      </c>
      <c r="G1944" s="2">
        <v>1517</v>
      </c>
      <c r="H1944" s="2">
        <v>27</v>
      </c>
      <c r="I1944" s="2">
        <v>1490</v>
      </c>
      <c r="J1944" s="2">
        <v>0</v>
      </c>
      <c r="K1944" s="2">
        <v>0</v>
      </c>
      <c r="L1944" s="2">
        <v>8</v>
      </c>
      <c r="M1944" s="2">
        <v>0.6</v>
      </c>
      <c r="N1944" s="2">
        <v>0.997</v>
      </c>
      <c r="O1944" s="2">
        <v>2.5</v>
      </c>
      <c r="P1944" s="2">
        <v>0.64500000000000002</v>
      </c>
      <c r="Q1944" s="3">
        <v>1.7999999999999999E-2</v>
      </c>
      <c r="R1944" s="4" t="str">
        <f>TRIM(tblOperations[[#This Row],[Region]])</f>
        <v>North West</v>
      </c>
      <c r="S1944" s="4" t="str">
        <f>TRIM(tblOperations[[#This Row],[Team]])</f>
        <v>Estates Support</v>
      </c>
      <c r="T1944" s="4" t="str">
        <f>_xlfn.XLOOKUP(R1944,tblRegionReference[Region],tblRegionReference[Area],"Not Found")</f>
        <v>North</v>
      </c>
      <c r="U1944" s="4" t="str">
        <f>IF(tblOperations[[#This Row],[Completion_Rate]]&gt;=_xlfn.XLOOKUP("Completion Rate",tblKPITargets[KPI_Name],tblKPITargets[Target_Value]),"Met","Below Target")</f>
        <v>Below Target</v>
      </c>
      <c r="V1944" t="str">
        <f>IF(tblOperations[[#This Row],[SLA_Compliance]]&gt;=_xlfn.XLOOKUP('04_References'!$A$3,tblKPITargets[KPI_Name],tblKPITargets[Target_Value]),"Met","Below Target")</f>
        <v>Below Target</v>
      </c>
      <c r="W1944" t="str">
        <f>IF(tblOperations[[#This Row],[Quality_Pass_Rate]]&gt;=_xlfn.XLOOKUP('04_References'!$A$4,tblKPITargets[KPI_Name],tblKPITargets[Target_Value]),"Met","Below Target")</f>
        <v>Met</v>
      </c>
      <c r="X1944" t="str">
        <f>IF(tblOperations[[#This Row],[Average_Completion_Days]]&lt;=_xlfn.XLOOKUP('04_References'!$A$7,tblKPITargets[KPI_Name],tblKPITargets[Target_Value]),"Met","Below Target")</f>
        <v>Below Target</v>
      </c>
      <c r="Y1944" t="str">
        <f>IF(tblOperations[[#This Row],[Closing_Backlog]]&lt;=_xlfn.XLOOKUP('04_References'!$A$8,tblKPITargets[KPI_Name],tblKPITargets[Target_Value]),"Met","Below Target")</f>
        <v>Below Target</v>
      </c>
    </row>
    <row r="1945" spans="1:25">
      <c r="A1945" s="8" t="s">
        <v>1975</v>
      </c>
      <c r="B1945" s="9">
        <v>46112</v>
      </c>
      <c r="C1945" s="4" t="s">
        <v>32</v>
      </c>
      <c r="D1945" s="4" t="s">
        <v>25</v>
      </c>
      <c r="E1945" s="4">
        <v>0</v>
      </c>
      <c r="F1945" s="4">
        <v>30</v>
      </c>
      <c r="G1945" s="4">
        <v>30</v>
      </c>
      <c r="H1945" s="4">
        <v>30</v>
      </c>
      <c r="I1945" s="4">
        <v>0</v>
      </c>
      <c r="J1945" s="4">
        <v>0</v>
      </c>
      <c r="K1945" s="4">
        <v>0</v>
      </c>
      <c r="L1945" s="4">
        <v>1.3</v>
      </c>
      <c r="M1945" s="4">
        <v>0.93899999999999995</v>
      </c>
      <c r="N1945" s="4">
        <v>0.94699999999999995</v>
      </c>
      <c r="O1945" s="4">
        <v>4.4000000000000004</v>
      </c>
      <c r="P1945" s="4">
        <v>0.752</v>
      </c>
      <c r="Q1945" s="5">
        <v>1</v>
      </c>
      <c r="R1945" s="4" t="str">
        <f>TRIM(tblOperations[[#This Row],[Region]])</f>
        <v>North West</v>
      </c>
      <c r="S1945" s="4" t="str">
        <f>TRIM(tblOperations[[#This Row],[Team]])</f>
        <v>Workplace Projects</v>
      </c>
      <c r="T1945" s="4" t="str">
        <f>_xlfn.XLOOKUP(R1945,tblRegionReference[Region],tblRegionReference[Area],"Not Found")</f>
        <v>North</v>
      </c>
      <c r="U1945" s="4" t="str">
        <f>IF(tblOperations[[#This Row],[Completion_Rate]]&gt;=_xlfn.XLOOKUP("Completion Rate",tblKPITargets[KPI_Name],tblKPITargets[Target_Value]),"Met","Below Target")</f>
        <v>Met</v>
      </c>
      <c r="V1945" t="str">
        <f>IF(tblOperations[[#This Row],[SLA_Compliance]]&gt;=_xlfn.XLOOKUP('04_References'!$A$3,tblKPITargets[KPI_Name],tblKPITargets[Target_Value]),"Met","Below Target")</f>
        <v>Met</v>
      </c>
      <c r="W1945" t="str">
        <f>IF(tblOperations[[#This Row],[Quality_Pass_Rate]]&gt;=_xlfn.XLOOKUP('04_References'!$A$4,tblKPITargets[KPI_Name],tblKPITargets[Target_Value]),"Met","Below Target")</f>
        <v>Below Target</v>
      </c>
      <c r="X1945" t="str">
        <f>IF(tblOperations[[#This Row],[Average_Completion_Days]]&lt;=_xlfn.XLOOKUP('04_References'!$A$7,tblKPITargets[KPI_Name],tblKPITargets[Target_Value]),"Met","Below Target")</f>
        <v>Met</v>
      </c>
      <c r="Y1945" t="str">
        <f>IF(tblOperations[[#This Row],[Closing_Backlog]]&lt;=_xlfn.XLOOKUP('04_References'!$A$8,tblKPITargets[KPI_Name],tblKPITargets[Target_Value]),"Met","Below Target")</f>
        <v>Met</v>
      </c>
    </row>
    <row r="1946" spans="1:25">
      <c r="A1946" s="6" t="s">
        <v>1976</v>
      </c>
      <c r="B1946" s="7">
        <v>46112</v>
      </c>
      <c r="C1946" s="2" t="s">
        <v>37</v>
      </c>
      <c r="D1946" s="2" t="s">
        <v>19</v>
      </c>
      <c r="E1946" s="2">
        <v>0</v>
      </c>
      <c r="F1946" s="2">
        <v>34</v>
      </c>
      <c r="G1946" s="2">
        <v>34</v>
      </c>
      <c r="H1946" s="2">
        <v>34</v>
      </c>
      <c r="I1946" s="2">
        <v>0</v>
      </c>
      <c r="J1946" s="2">
        <v>1</v>
      </c>
      <c r="K1946" s="2">
        <v>0</v>
      </c>
      <c r="L1946" s="2">
        <v>1.7</v>
      </c>
      <c r="M1946" s="2">
        <v>0.92500000000000004</v>
      </c>
      <c r="N1946" s="2">
        <v>0.99399999999999999</v>
      </c>
      <c r="O1946" s="2">
        <v>4.8</v>
      </c>
      <c r="P1946" s="2">
        <v>0.747</v>
      </c>
      <c r="Q1946" s="3">
        <v>1</v>
      </c>
      <c r="R1946" s="4" t="str">
        <f>TRIM(tblOperations[[#This Row],[Region]])</f>
        <v>Midlands</v>
      </c>
      <c r="S1946" s="4" t="str">
        <f>TRIM(tblOperations[[#This Row],[Team]])</f>
        <v>Workplace Services</v>
      </c>
      <c r="T1946" s="4" t="str">
        <f>_xlfn.XLOOKUP(R1946,tblRegionReference[Region],tblRegionReference[Area],"Not Found")</f>
        <v>Central</v>
      </c>
      <c r="U1946" s="4" t="str">
        <f>IF(tblOperations[[#This Row],[Completion_Rate]]&gt;=_xlfn.XLOOKUP("Completion Rate",tblKPITargets[KPI_Name],tblKPITargets[Target_Value]),"Met","Below Target")</f>
        <v>Met</v>
      </c>
      <c r="V1946" t="str">
        <f>IF(tblOperations[[#This Row],[SLA_Compliance]]&gt;=_xlfn.XLOOKUP('04_References'!$A$3,tblKPITargets[KPI_Name],tblKPITargets[Target_Value]),"Met","Below Target")</f>
        <v>Met</v>
      </c>
      <c r="W1946" t="str">
        <f>IF(tblOperations[[#This Row],[Quality_Pass_Rate]]&gt;=_xlfn.XLOOKUP('04_References'!$A$4,tblKPITargets[KPI_Name],tblKPITargets[Target_Value]),"Met","Below Target")</f>
        <v>Met</v>
      </c>
      <c r="X1946" t="str">
        <f>IF(tblOperations[[#This Row],[Average_Completion_Days]]&lt;=_xlfn.XLOOKUP('04_References'!$A$7,tblKPITargets[KPI_Name],tblKPITargets[Target_Value]),"Met","Below Target")</f>
        <v>Met</v>
      </c>
      <c r="Y1946" t="str">
        <f>IF(tblOperations[[#This Row],[Closing_Backlog]]&lt;=_xlfn.XLOOKUP('04_References'!$A$8,tblKPITargets[KPI_Name],tblKPITargets[Target_Value]),"Met","Below Target")</f>
        <v>Met</v>
      </c>
    </row>
    <row r="1947" spans="1:25">
      <c r="A1947" s="8" t="s">
        <v>1977</v>
      </c>
      <c r="B1947" s="9">
        <v>46112</v>
      </c>
      <c r="C1947" s="4" t="s">
        <v>37</v>
      </c>
      <c r="D1947" s="4" t="s">
        <v>21</v>
      </c>
      <c r="E1947" s="4">
        <v>650</v>
      </c>
      <c r="F1947" s="4">
        <v>32</v>
      </c>
      <c r="G1947" s="4">
        <v>682</v>
      </c>
      <c r="H1947" s="4">
        <v>31</v>
      </c>
      <c r="I1947" s="4">
        <v>651</v>
      </c>
      <c r="J1947" s="4">
        <v>1</v>
      </c>
      <c r="K1947" s="4">
        <v>0</v>
      </c>
      <c r="L1947" s="4">
        <v>8</v>
      </c>
      <c r="M1947" s="4">
        <v>0.6</v>
      </c>
      <c r="N1947" s="4">
        <v>0.99</v>
      </c>
      <c r="O1947" s="4">
        <v>2.5</v>
      </c>
      <c r="P1947" s="4">
        <v>0.75600000000000001</v>
      </c>
      <c r="Q1947" s="5">
        <v>4.4999999999999998E-2</v>
      </c>
      <c r="R1947" s="4" t="str">
        <f>TRIM(tblOperations[[#This Row],[Region]])</f>
        <v>Midlands</v>
      </c>
      <c r="S1947" s="4" t="str">
        <f>TRIM(tblOperations[[#This Row],[Team]])</f>
        <v>Facilities Response</v>
      </c>
      <c r="T1947" s="4" t="str">
        <f>_xlfn.XLOOKUP(R1947,tblRegionReference[Region],tblRegionReference[Area],"Not Found")</f>
        <v>Central</v>
      </c>
      <c r="U1947" s="4" t="str">
        <f>IF(tblOperations[[#This Row],[Completion_Rate]]&gt;=_xlfn.XLOOKUP("Completion Rate",tblKPITargets[KPI_Name],tblKPITargets[Target_Value]),"Met","Below Target")</f>
        <v>Below Target</v>
      </c>
      <c r="V1947" t="str">
        <f>IF(tblOperations[[#This Row],[SLA_Compliance]]&gt;=_xlfn.XLOOKUP('04_References'!$A$3,tblKPITargets[KPI_Name],tblKPITargets[Target_Value]),"Met","Below Target")</f>
        <v>Below Target</v>
      </c>
      <c r="W1947" t="str">
        <f>IF(tblOperations[[#This Row],[Quality_Pass_Rate]]&gt;=_xlfn.XLOOKUP('04_References'!$A$4,tblKPITargets[KPI_Name],tblKPITargets[Target_Value]),"Met","Below Target")</f>
        <v>Met</v>
      </c>
      <c r="X1947" t="str">
        <f>IF(tblOperations[[#This Row],[Average_Completion_Days]]&lt;=_xlfn.XLOOKUP('04_References'!$A$7,tblKPITargets[KPI_Name],tblKPITargets[Target_Value]),"Met","Below Target")</f>
        <v>Below Target</v>
      </c>
      <c r="Y1947" t="str">
        <f>IF(tblOperations[[#This Row],[Closing_Backlog]]&lt;=_xlfn.XLOOKUP('04_References'!$A$8,tblKPITargets[KPI_Name],tblKPITargets[Target_Value]),"Met","Below Target")</f>
        <v>Below Target</v>
      </c>
    </row>
    <row r="1948" spans="1:25">
      <c r="A1948" s="6" t="s">
        <v>1978</v>
      </c>
      <c r="B1948" s="7">
        <v>46112</v>
      </c>
      <c r="C1948" s="2" t="s">
        <v>37</v>
      </c>
      <c r="D1948" s="2" t="s">
        <v>23</v>
      </c>
      <c r="E1948" s="2">
        <v>461</v>
      </c>
      <c r="F1948" s="2">
        <v>36</v>
      </c>
      <c r="G1948" s="2">
        <v>497</v>
      </c>
      <c r="H1948" s="2">
        <v>36</v>
      </c>
      <c r="I1948" s="2">
        <v>461</v>
      </c>
      <c r="J1948" s="2">
        <v>0</v>
      </c>
      <c r="K1948" s="2">
        <v>0</v>
      </c>
      <c r="L1948" s="2">
        <v>8</v>
      </c>
      <c r="M1948" s="2">
        <v>0.6</v>
      </c>
      <c r="N1948" s="2">
        <v>0.97799999999999998</v>
      </c>
      <c r="O1948" s="2">
        <v>2.5</v>
      </c>
      <c r="P1948" s="2">
        <v>0.65400000000000003</v>
      </c>
      <c r="Q1948" s="3">
        <v>7.1999999999999995E-2</v>
      </c>
      <c r="R1948" s="4" t="str">
        <f>TRIM(tblOperations[[#This Row],[Region]])</f>
        <v>Midlands</v>
      </c>
      <c r="S1948" s="4" t="str">
        <f>TRIM(tblOperations[[#This Row],[Team]])</f>
        <v>Estates Support</v>
      </c>
      <c r="T1948" s="4" t="str">
        <f>_xlfn.XLOOKUP(R1948,tblRegionReference[Region],tblRegionReference[Area],"Not Found")</f>
        <v>Central</v>
      </c>
      <c r="U1948" s="4" t="str">
        <f>IF(tblOperations[[#This Row],[Completion_Rate]]&gt;=_xlfn.XLOOKUP("Completion Rate",tblKPITargets[KPI_Name],tblKPITargets[Target_Value]),"Met","Below Target")</f>
        <v>Below Target</v>
      </c>
      <c r="V1948" t="str">
        <f>IF(tblOperations[[#This Row],[SLA_Compliance]]&gt;=_xlfn.XLOOKUP('04_References'!$A$3,tblKPITargets[KPI_Name],tblKPITargets[Target_Value]),"Met","Below Target")</f>
        <v>Below Target</v>
      </c>
      <c r="W1948" t="str">
        <f>IF(tblOperations[[#This Row],[Quality_Pass_Rate]]&gt;=_xlfn.XLOOKUP('04_References'!$A$4,tblKPITargets[KPI_Name],tblKPITargets[Target_Value]),"Met","Below Target")</f>
        <v>Met</v>
      </c>
      <c r="X1948" t="str">
        <f>IF(tblOperations[[#This Row],[Average_Completion_Days]]&lt;=_xlfn.XLOOKUP('04_References'!$A$7,tblKPITargets[KPI_Name],tblKPITargets[Target_Value]),"Met","Below Target")</f>
        <v>Below Target</v>
      </c>
      <c r="Y1948" t="str">
        <f>IF(tblOperations[[#This Row],[Closing_Backlog]]&lt;=_xlfn.XLOOKUP('04_References'!$A$8,tblKPITargets[KPI_Name],tblKPITargets[Target_Value]),"Met","Below Target")</f>
        <v>Below Target</v>
      </c>
    </row>
    <row r="1949" spans="1:25">
      <c r="A1949" s="8" t="s">
        <v>1979</v>
      </c>
      <c r="B1949" s="9">
        <v>46112</v>
      </c>
      <c r="C1949" s="4" t="s">
        <v>37</v>
      </c>
      <c r="D1949" s="4" t="s">
        <v>25</v>
      </c>
      <c r="E1949" s="4">
        <v>0</v>
      </c>
      <c r="F1949" s="4">
        <v>25</v>
      </c>
      <c r="G1949" s="4">
        <v>25</v>
      </c>
      <c r="H1949" s="4">
        <v>25</v>
      </c>
      <c r="I1949" s="4">
        <v>0</v>
      </c>
      <c r="J1949" s="4">
        <v>0</v>
      </c>
      <c r="K1949" s="4">
        <v>0</v>
      </c>
      <c r="L1949" s="4">
        <v>2.2000000000000002</v>
      </c>
      <c r="M1949" s="4">
        <v>0.98799999999999999</v>
      </c>
      <c r="N1949" s="4">
        <v>0.98699999999999999</v>
      </c>
      <c r="O1949" s="4">
        <v>4.5</v>
      </c>
      <c r="P1949" s="4">
        <v>0.70499999999999996</v>
      </c>
      <c r="Q1949" s="5">
        <v>1</v>
      </c>
      <c r="R1949" s="4" t="str">
        <f>TRIM(tblOperations[[#This Row],[Region]])</f>
        <v>Midlands</v>
      </c>
      <c r="S1949" s="4" t="str">
        <f>TRIM(tblOperations[[#This Row],[Team]])</f>
        <v>Workplace Projects</v>
      </c>
      <c r="T1949" s="4" t="str">
        <f>_xlfn.XLOOKUP(R1949,tblRegionReference[Region],tblRegionReference[Area],"Not Found")</f>
        <v>Central</v>
      </c>
      <c r="U1949" s="4" t="str">
        <f>IF(tblOperations[[#This Row],[Completion_Rate]]&gt;=_xlfn.XLOOKUP("Completion Rate",tblKPITargets[KPI_Name],tblKPITargets[Target_Value]),"Met","Below Target")</f>
        <v>Met</v>
      </c>
      <c r="V1949" t="str">
        <f>IF(tblOperations[[#This Row],[SLA_Compliance]]&gt;=_xlfn.XLOOKUP('04_References'!$A$3,tblKPITargets[KPI_Name],tblKPITargets[Target_Value]),"Met","Below Target")</f>
        <v>Met</v>
      </c>
      <c r="W1949" t="str">
        <f>IF(tblOperations[[#This Row],[Quality_Pass_Rate]]&gt;=_xlfn.XLOOKUP('04_References'!$A$4,tblKPITargets[KPI_Name],tblKPITargets[Target_Value]),"Met","Below Target")</f>
        <v>Met</v>
      </c>
      <c r="X1949" t="str">
        <f>IF(tblOperations[[#This Row],[Average_Completion_Days]]&lt;=_xlfn.XLOOKUP('04_References'!$A$7,tblKPITargets[KPI_Name],tblKPITargets[Target_Value]),"Met","Below Target")</f>
        <v>Met</v>
      </c>
      <c r="Y1949" t="str">
        <f>IF(tblOperations[[#This Row],[Closing_Backlog]]&lt;=_xlfn.XLOOKUP('04_References'!$A$8,tblKPITargets[KPI_Name],tblKPITargets[Target_Value]),"Met","Below Target")</f>
        <v>Met</v>
      </c>
    </row>
    <row r="1950" spans="1:25">
      <c r="A1950" s="6" t="s">
        <v>1980</v>
      </c>
      <c r="B1950" s="7">
        <v>46112</v>
      </c>
      <c r="C1950" s="2" t="s">
        <v>43</v>
      </c>
      <c r="D1950" s="2" t="s">
        <v>19</v>
      </c>
      <c r="E1950" s="2">
        <v>1095</v>
      </c>
      <c r="F1950" s="2">
        <v>56</v>
      </c>
      <c r="G1950" s="2">
        <v>1151</v>
      </c>
      <c r="H1950" s="2">
        <v>21</v>
      </c>
      <c r="I1950" s="2">
        <v>1130</v>
      </c>
      <c r="J1950" s="2">
        <v>0</v>
      </c>
      <c r="K1950" s="2">
        <v>0</v>
      </c>
      <c r="L1950" s="2">
        <v>8</v>
      </c>
      <c r="M1950" s="2">
        <v>0.6</v>
      </c>
      <c r="N1950" s="2">
        <v>1</v>
      </c>
      <c r="O1950" s="2">
        <v>2.5</v>
      </c>
      <c r="P1950" s="2">
        <v>0.68100000000000005</v>
      </c>
      <c r="Q1950" s="3">
        <v>1.7999999999999999E-2</v>
      </c>
      <c r="R1950" s="4" t="str">
        <f>TRIM(tblOperations[[#This Row],[Region]])</f>
        <v>South West</v>
      </c>
      <c r="S1950" s="4" t="str">
        <f>TRIM(tblOperations[[#This Row],[Team]])</f>
        <v>Workplace Services</v>
      </c>
      <c r="T1950" s="4" t="str">
        <f>_xlfn.XLOOKUP(R1950,tblRegionReference[Region],tblRegionReference[Area],"Not Found")</f>
        <v>South</v>
      </c>
      <c r="U1950" s="4" t="str">
        <f>IF(tblOperations[[#This Row],[Completion_Rate]]&gt;=_xlfn.XLOOKUP("Completion Rate",tblKPITargets[KPI_Name],tblKPITargets[Target_Value]),"Met","Below Target")</f>
        <v>Below Target</v>
      </c>
      <c r="V1950" t="str">
        <f>IF(tblOperations[[#This Row],[SLA_Compliance]]&gt;=_xlfn.XLOOKUP('04_References'!$A$3,tblKPITargets[KPI_Name],tblKPITargets[Target_Value]),"Met","Below Target")</f>
        <v>Below Target</v>
      </c>
      <c r="W1950" t="str">
        <f>IF(tblOperations[[#This Row],[Quality_Pass_Rate]]&gt;=_xlfn.XLOOKUP('04_References'!$A$4,tblKPITargets[KPI_Name],tblKPITargets[Target_Value]),"Met","Below Target")</f>
        <v>Met</v>
      </c>
      <c r="X1950" t="str">
        <f>IF(tblOperations[[#This Row],[Average_Completion_Days]]&lt;=_xlfn.XLOOKUP('04_References'!$A$7,tblKPITargets[KPI_Name],tblKPITargets[Target_Value]),"Met","Below Target")</f>
        <v>Below Target</v>
      </c>
      <c r="Y1950" t="str">
        <f>IF(tblOperations[[#This Row],[Closing_Backlog]]&lt;=_xlfn.XLOOKUP('04_References'!$A$8,tblKPITargets[KPI_Name],tblKPITargets[Target_Value]),"Met","Below Target")</f>
        <v>Below Target</v>
      </c>
    </row>
    <row r="1951" spans="1:25">
      <c r="A1951" s="8" t="s">
        <v>1981</v>
      </c>
      <c r="B1951" s="9">
        <v>46112</v>
      </c>
      <c r="C1951" s="4" t="s">
        <v>43</v>
      </c>
      <c r="D1951" s="4" t="s">
        <v>21</v>
      </c>
      <c r="E1951" s="4">
        <v>0</v>
      </c>
      <c r="F1951" s="4">
        <v>39</v>
      </c>
      <c r="G1951" s="4">
        <v>39</v>
      </c>
      <c r="H1951" s="4">
        <v>39</v>
      </c>
      <c r="I1951" s="4">
        <v>0</v>
      </c>
      <c r="J1951" s="4">
        <v>0</v>
      </c>
      <c r="K1951" s="4">
        <v>0</v>
      </c>
      <c r="L1951" s="4">
        <v>1.6</v>
      </c>
      <c r="M1951" s="4">
        <v>0.96</v>
      </c>
      <c r="N1951" s="4">
        <v>0.98799999999999999</v>
      </c>
      <c r="O1951" s="4">
        <v>4.4000000000000004</v>
      </c>
      <c r="P1951" s="4">
        <v>0.67500000000000004</v>
      </c>
      <c r="Q1951" s="5">
        <v>1</v>
      </c>
      <c r="R1951" s="4" t="str">
        <f>TRIM(tblOperations[[#This Row],[Region]])</f>
        <v>South West</v>
      </c>
      <c r="S1951" s="4" t="str">
        <f>TRIM(tblOperations[[#This Row],[Team]])</f>
        <v>Facilities Response</v>
      </c>
      <c r="T1951" s="4" t="str">
        <f>_xlfn.XLOOKUP(R1951,tblRegionReference[Region],tblRegionReference[Area],"Not Found")</f>
        <v>South</v>
      </c>
      <c r="U1951" s="4" t="str">
        <f>IF(tblOperations[[#This Row],[Completion_Rate]]&gt;=_xlfn.XLOOKUP("Completion Rate",tblKPITargets[KPI_Name],tblKPITargets[Target_Value]),"Met","Below Target")</f>
        <v>Met</v>
      </c>
      <c r="V1951" t="str">
        <f>IF(tblOperations[[#This Row],[SLA_Compliance]]&gt;=_xlfn.XLOOKUP('04_References'!$A$3,tblKPITargets[KPI_Name],tblKPITargets[Target_Value]),"Met","Below Target")</f>
        <v>Met</v>
      </c>
      <c r="W1951" t="str">
        <f>IF(tblOperations[[#This Row],[Quality_Pass_Rate]]&gt;=_xlfn.XLOOKUP('04_References'!$A$4,tblKPITargets[KPI_Name],tblKPITargets[Target_Value]),"Met","Below Target")</f>
        <v>Met</v>
      </c>
      <c r="X1951" t="str">
        <f>IF(tblOperations[[#This Row],[Average_Completion_Days]]&lt;=_xlfn.XLOOKUP('04_References'!$A$7,tblKPITargets[KPI_Name],tblKPITargets[Target_Value]),"Met","Below Target")</f>
        <v>Met</v>
      </c>
      <c r="Y1951" t="str">
        <f>IF(tblOperations[[#This Row],[Closing_Backlog]]&lt;=_xlfn.XLOOKUP('04_References'!$A$8,tblKPITargets[KPI_Name],tblKPITargets[Target_Value]),"Met","Below Target")</f>
        <v>Met</v>
      </c>
    </row>
    <row r="1952" spans="1:25">
      <c r="A1952" s="6" t="s">
        <v>1982</v>
      </c>
      <c r="B1952" s="7">
        <v>46112</v>
      </c>
      <c r="C1952" s="2" t="s">
        <v>43</v>
      </c>
      <c r="D1952" s="2" t="s">
        <v>23</v>
      </c>
      <c r="E1952" s="2">
        <v>0</v>
      </c>
      <c r="F1952" s="2">
        <v>62</v>
      </c>
      <c r="G1952" s="2">
        <v>62</v>
      </c>
      <c r="H1952" s="2">
        <v>54</v>
      </c>
      <c r="I1952" s="2">
        <v>8</v>
      </c>
      <c r="J1952" s="2">
        <v>0</v>
      </c>
      <c r="K1952" s="2">
        <v>0</v>
      </c>
      <c r="L1952" s="2">
        <v>1.8</v>
      </c>
      <c r="M1952" s="2">
        <v>0.91</v>
      </c>
      <c r="N1952" s="2">
        <v>0.999</v>
      </c>
      <c r="O1952" s="2">
        <v>4.3</v>
      </c>
      <c r="P1952" s="2">
        <v>0.83499999999999996</v>
      </c>
      <c r="Q1952" s="3">
        <v>0.871</v>
      </c>
      <c r="R1952" s="4" t="str">
        <f>TRIM(tblOperations[[#This Row],[Region]])</f>
        <v>South West</v>
      </c>
      <c r="S1952" s="4" t="str">
        <f>TRIM(tblOperations[[#This Row],[Team]])</f>
        <v>Estates Support</v>
      </c>
      <c r="T1952" s="4" t="str">
        <f>_xlfn.XLOOKUP(R1952,tblRegionReference[Region],tblRegionReference[Area],"Not Found")</f>
        <v>South</v>
      </c>
      <c r="U1952" s="4" t="str">
        <f>IF(tblOperations[[#This Row],[Completion_Rate]]&gt;=_xlfn.XLOOKUP("Completion Rate",tblKPITargets[KPI_Name],tblKPITargets[Target_Value]),"Met","Below Target")</f>
        <v>Below Target</v>
      </c>
      <c r="V1952" t="str">
        <f>IF(tblOperations[[#This Row],[SLA_Compliance]]&gt;=_xlfn.XLOOKUP('04_References'!$A$3,tblKPITargets[KPI_Name],tblKPITargets[Target_Value]),"Met","Below Target")</f>
        <v>Below Target</v>
      </c>
      <c r="W1952" t="str">
        <f>IF(tblOperations[[#This Row],[Quality_Pass_Rate]]&gt;=_xlfn.XLOOKUP('04_References'!$A$4,tblKPITargets[KPI_Name],tblKPITargets[Target_Value]),"Met","Below Target")</f>
        <v>Met</v>
      </c>
      <c r="X1952" t="str">
        <f>IF(tblOperations[[#This Row],[Average_Completion_Days]]&lt;=_xlfn.XLOOKUP('04_References'!$A$7,tblKPITargets[KPI_Name],tblKPITargets[Target_Value]),"Met","Below Target")</f>
        <v>Met</v>
      </c>
      <c r="Y1952" t="str">
        <f>IF(tblOperations[[#This Row],[Closing_Backlog]]&lt;=_xlfn.XLOOKUP('04_References'!$A$8,tblKPITargets[KPI_Name],tblKPITargets[Target_Value]),"Met","Below Target")</f>
        <v>Met</v>
      </c>
    </row>
    <row r="1953" spans="1:25">
      <c r="A1953" s="8" t="s">
        <v>1983</v>
      </c>
      <c r="B1953" s="9">
        <v>46112</v>
      </c>
      <c r="C1953" s="4" t="s">
        <v>43</v>
      </c>
      <c r="D1953" s="4" t="s">
        <v>25</v>
      </c>
      <c r="E1953" s="4">
        <v>0</v>
      </c>
      <c r="F1953" s="4">
        <v>27</v>
      </c>
      <c r="G1953" s="4">
        <v>27</v>
      </c>
      <c r="H1953" s="4">
        <v>27</v>
      </c>
      <c r="I1953" s="4">
        <v>0</v>
      </c>
      <c r="J1953" s="4">
        <v>1</v>
      </c>
      <c r="K1953" s="4">
        <v>0</v>
      </c>
      <c r="L1953" s="4">
        <v>2</v>
      </c>
      <c r="M1953" s="4">
        <v>0.94599999999999995</v>
      </c>
      <c r="N1953" s="4">
        <v>0.97199999999999998</v>
      </c>
      <c r="O1953" s="4">
        <v>4.5999999999999996</v>
      </c>
      <c r="P1953" s="4">
        <v>0.66800000000000004</v>
      </c>
      <c r="Q1953" s="5">
        <v>1</v>
      </c>
      <c r="R1953" s="4" t="str">
        <f>TRIM(tblOperations[[#This Row],[Region]])</f>
        <v>South West</v>
      </c>
      <c r="S1953" s="4" t="str">
        <f>TRIM(tblOperations[[#This Row],[Team]])</f>
        <v>Workplace Projects</v>
      </c>
      <c r="T1953" s="4" t="str">
        <f>_xlfn.XLOOKUP(R1953,tblRegionReference[Region],tblRegionReference[Area],"Not Found")</f>
        <v>South</v>
      </c>
      <c r="U1953" s="4" t="str">
        <f>IF(tblOperations[[#This Row],[Completion_Rate]]&gt;=_xlfn.XLOOKUP("Completion Rate",tblKPITargets[KPI_Name],tblKPITargets[Target_Value]),"Met","Below Target")</f>
        <v>Met</v>
      </c>
      <c r="V1953" t="str">
        <f>IF(tblOperations[[#This Row],[SLA_Compliance]]&gt;=_xlfn.XLOOKUP('04_References'!$A$3,tblKPITargets[KPI_Name],tblKPITargets[Target_Value]),"Met","Below Target")</f>
        <v>Met</v>
      </c>
      <c r="W1953" t="str">
        <f>IF(tblOperations[[#This Row],[Quality_Pass_Rate]]&gt;=_xlfn.XLOOKUP('04_References'!$A$4,tblKPITargets[KPI_Name],tblKPITargets[Target_Value]),"Met","Below Target")</f>
        <v>Met</v>
      </c>
      <c r="X1953" t="str">
        <f>IF(tblOperations[[#This Row],[Average_Completion_Days]]&lt;=_xlfn.XLOOKUP('04_References'!$A$7,tblKPITargets[KPI_Name],tblKPITargets[Target_Value]),"Met","Below Target")</f>
        <v>Met</v>
      </c>
      <c r="Y1953" t="str">
        <f>IF(tblOperations[[#This Row],[Closing_Backlog]]&lt;=_xlfn.XLOOKUP('04_References'!$A$8,tblKPITargets[KPI_Name],tblKPITargets[Target_Value]),"Met","Below Target")</f>
        <v>Met</v>
      </c>
    </row>
    <row r="1954" spans="1:25">
      <c r="A1954" s="6" t="s">
        <v>1984</v>
      </c>
      <c r="B1954" s="7">
        <v>46112</v>
      </c>
      <c r="C1954" s="2" t="s">
        <v>48</v>
      </c>
      <c r="D1954" s="2" t="s">
        <v>19</v>
      </c>
      <c r="E1954" s="2">
        <v>0</v>
      </c>
      <c r="F1954" s="2">
        <v>58</v>
      </c>
      <c r="G1954" s="2">
        <v>58</v>
      </c>
      <c r="H1954" s="2">
        <v>51</v>
      </c>
      <c r="I1954" s="2">
        <v>7</v>
      </c>
      <c r="J1954" s="2">
        <v>0</v>
      </c>
      <c r="K1954" s="2">
        <v>0</v>
      </c>
      <c r="L1954" s="2">
        <v>1.9</v>
      </c>
      <c r="M1954" s="2">
        <v>0.96</v>
      </c>
      <c r="N1954" s="2">
        <v>0.98899999999999999</v>
      </c>
      <c r="O1954" s="2">
        <v>4.4000000000000004</v>
      </c>
      <c r="P1954" s="2">
        <v>0.68500000000000005</v>
      </c>
      <c r="Q1954" s="3">
        <v>0.879</v>
      </c>
      <c r="R1954" s="4" t="str">
        <f>TRIM(tblOperations[[#This Row],[Region]])</f>
        <v>South East</v>
      </c>
      <c r="S1954" s="4" t="str">
        <f>TRIM(tblOperations[[#This Row],[Team]])</f>
        <v>Workplace Services</v>
      </c>
      <c r="T1954" s="4" t="str">
        <f>_xlfn.XLOOKUP(R1954,tblRegionReference[Region],tblRegionReference[Area],"Not Found")</f>
        <v>South</v>
      </c>
      <c r="U1954" s="4" t="str">
        <f>IF(tblOperations[[#This Row],[Completion_Rate]]&gt;=_xlfn.XLOOKUP("Completion Rate",tblKPITargets[KPI_Name],tblKPITargets[Target_Value]),"Met","Below Target")</f>
        <v>Below Target</v>
      </c>
      <c r="V1954" t="str">
        <f>IF(tblOperations[[#This Row],[SLA_Compliance]]&gt;=_xlfn.XLOOKUP('04_References'!$A$3,tblKPITargets[KPI_Name],tblKPITargets[Target_Value]),"Met","Below Target")</f>
        <v>Met</v>
      </c>
      <c r="W1954" t="str">
        <f>IF(tblOperations[[#This Row],[Quality_Pass_Rate]]&gt;=_xlfn.XLOOKUP('04_References'!$A$4,tblKPITargets[KPI_Name],tblKPITargets[Target_Value]),"Met","Below Target")</f>
        <v>Met</v>
      </c>
      <c r="X1954" t="str">
        <f>IF(tblOperations[[#This Row],[Average_Completion_Days]]&lt;=_xlfn.XLOOKUP('04_References'!$A$7,tblKPITargets[KPI_Name],tblKPITargets[Target_Value]),"Met","Below Target")</f>
        <v>Met</v>
      </c>
      <c r="Y1954" t="str">
        <f>IF(tblOperations[[#This Row],[Closing_Backlog]]&lt;=_xlfn.XLOOKUP('04_References'!$A$8,tblKPITargets[KPI_Name],tblKPITargets[Target_Value]),"Met","Below Target")</f>
        <v>Met</v>
      </c>
    </row>
    <row r="1955" spans="1:25">
      <c r="A1955" s="8" t="s">
        <v>1985</v>
      </c>
      <c r="B1955" s="9">
        <v>46112</v>
      </c>
      <c r="C1955" s="4" t="s">
        <v>48</v>
      </c>
      <c r="D1955" s="4" t="s">
        <v>21</v>
      </c>
      <c r="E1955" s="4">
        <v>1788</v>
      </c>
      <c r="F1955" s="4">
        <v>37</v>
      </c>
      <c r="G1955" s="4">
        <v>1825</v>
      </c>
      <c r="H1955" s="4">
        <v>23</v>
      </c>
      <c r="I1955" s="4">
        <v>1802</v>
      </c>
      <c r="J1955" s="4">
        <v>1</v>
      </c>
      <c r="K1955" s="4">
        <v>0</v>
      </c>
      <c r="L1955" s="4">
        <v>8</v>
      </c>
      <c r="M1955" s="4">
        <v>0.6</v>
      </c>
      <c r="N1955" s="4">
        <v>0.97799999999999998</v>
      </c>
      <c r="O1955" s="4">
        <v>2.5</v>
      </c>
      <c r="P1955" s="4">
        <v>0.69599999999999995</v>
      </c>
      <c r="Q1955" s="5">
        <v>1.2999999999999999E-2</v>
      </c>
      <c r="R1955" s="4" t="str">
        <f>TRIM(tblOperations[[#This Row],[Region]])</f>
        <v>South East</v>
      </c>
      <c r="S1955" s="4" t="str">
        <f>TRIM(tblOperations[[#This Row],[Team]])</f>
        <v>Facilities Response</v>
      </c>
      <c r="T1955" s="4" t="str">
        <f>_xlfn.XLOOKUP(R1955,tblRegionReference[Region],tblRegionReference[Area],"Not Found")</f>
        <v>South</v>
      </c>
      <c r="U1955" s="4" t="str">
        <f>IF(tblOperations[[#This Row],[Completion_Rate]]&gt;=_xlfn.XLOOKUP("Completion Rate",tblKPITargets[KPI_Name],tblKPITargets[Target_Value]),"Met","Below Target")</f>
        <v>Below Target</v>
      </c>
      <c r="V1955" t="str">
        <f>IF(tblOperations[[#This Row],[SLA_Compliance]]&gt;=_xlfn.XLOOKUP('04_References'!$A$3,tblKPITargets[KPI_Name],tblKPITargets[Target_Value]),"Met","Below Target")</f>
        <v>Below Target</v>
      </c>
      <c r="W1955" t="str">
        <f>IF(tblOperations[[#This Row],[Quality_Pass_Rate]]&gt;=_xlfn.XLOOKUP('04_References'!$A$4,tblKPITargets[KPI_Name],tblKPITargets[Target_Value]),"Met","Below Target")</f>
        <v>Met</v>
      </c>
      <c r="X1955" t="str">
        <f>IF(tblOperations[[#This Row],[Average_Completion_Days]]&lt;=_xlfn.XLOOKUP('04_References'!$A$7,tblKPITargets[KPI_Name],tblKPITargets[Target_Value]),"Met","Below Target")</f>
        <v>Below Target</v>
      </c>
      <c r="Y1955" t="str">
        <f>IF(tblOperations[[#This Row],[Closing_Backlog]]&lt;=_xlfn.XLOOKUP('04_References'!$A$8,tblKPITargets[KPI_Name],tblKPITargets[Target_Value]),"Met","Below Target")</f>
        <v>Below Target</v>
      </c>
    </row>
    <row r="1956" spans="1:25">
      <c r="A1956" s="6" t="s">
        <v>1986</v>
      </c>
      <c r="B1956" s="7">
        <v>46112</v>
      </c>
      <c r="C1956" s="2" t="s">
        <v>48</v>
      </c>
      <c r="D1956" s="2" t="s">
        <v>23</v>
      </c>
      <c r="E1956" s="2">
        <v>0</v>
      </c>
      <c r="F1956" s="2">
        <v>22</v>
      </c>
      <c r="G1956" s="2">
        <v>22</v>
      </c>
      <c r="H1956" s="2">
        <v>22</v>
      </c>
      <c r="I1956" s="2">
        <v>0</v>
      </c>
      <c r="J1956" s="2">
        <v>0</v>
      </c>
      <c r="K1956" s="2">
        <v>0</v>
      </c>
      <c r="L1956" s="2">
        <v>1.4</v>
      </c>
      <c r="M1956" s="2">
        <v>0.96799999999999997</v>
      </c>
      <c r="N1956" s="2">
        <v>0.98099999999999998</v>
      </c>
      <c r="O1956" s="2">
        <v>4.3</v>
      </c>
      <c r="P1956" s="2">
        <v>0.749</v>
      </c>
      <c r="Q1956" s="3">
        <v>1</v>
      </c>
      <c r="R1956" s="4" t="str">
        <f>TRIM(tblOperations[[#This Row],[Region]])</f>
        <v>South East</v>
      </c>
      <c r="S1956" s="4" t="str">
        <f>TRIM(tblOperations[[#This Row],[Team]])</f>
        <v>Estates Support</v>
      </c>
      <c r="T1956" s="4" t="str">
        <f>_xlfn.XLOOKUP(R1956,tblRegionReference[Region],tblRegionReference[Area],"Not Found")</f>
        <v>South</v>
      </c>
      <c r="U1956" s="4" t="str">
        <f>IF(tblOperations[[#This Row],[Completion_Rate]]&gt;=_xlfn.XLOOKUP("Completion Rate",tblKPITargets[KPI_Name],tblKPITargets[Target_Value]),"Met","Below Target")</f>
        <v>Met</v>
      </c>
      <c r="V1956" t="str">
        <f>IF(tblOperations[[#This Row],[SLA_Compliance]]&gt;=_xlfn.XLOOKUP('04_References'!$A$3,tblKPITargets[KPI_Name],tblKPITargets[Target_Value]),"Met","Below Target")</f>
        <v>Met</v>
      </c>
      <c r="W1956" t="str">
        <f>IF(tblOperations[[#This Row],[Quality_Pass_Rate]]&gt;=_xlfn.XLOOKUP('04_References'!$A$4,tblKPITargets[KPI_Name],tblKPITargets[Target_Value]),"Met","Below Target")</f>
        <v>Met</v>
      </c>
      <c r="X1956" t="str">
        <f>IF(tblOperations[[#This Row],[Average_Completion_Days]]&lt;=_xlfn.XLOOKUP('04_References'!$A$7,tblKPITargets[KPI_Name],tblKPITargets[Target_Value]),"Met","Below Target")</f>
        <v>Met</v>
      </c>
      <c r="Y1956" t="str">
        <f>IF(tblOperations[[#This Row],[Closing_Backlog]]&lt;=_xlfn.XLOOKUP('04_References'!$A$8,tblKPITargets[KPI_Name],tblKPITargets[Target_Value]),"Met","Below Target")</f>
        <v>Met</v>
      </c>
    </row>
    <row r="1957" spans="1:25">
      <c r="A1957" s="8" t="s">
        <v>1987</v>
      </c>
      <c r="B1957" s="9">
        <v>46112</v>
      </c>
      <c r="C1957" s="4" t="s">
        <v>48</v>
      </c>
      <c r="D1957" s="4" t="s">
        <v>25</v>
      </c>
      <c r="E1957" s="4">
        <v>561</v>
      </c>
      <c r="F1957" s="4">
        <v>31</v>
      </c>
      <c r="G1957" s="4">
        <v>592</v>
      </c>
      <c r="H1957" s="4">
        <v>25</v>
      </c>
      <c r="I1957" s="4">
        <v>567</v>
      </c>
      <c r="J1957" s="4">
        <v>0</v>
      </c>
      <c r="K1957" s="4">
        <v>0</v>
      </c>
      <c r="L1957" s="4">
        <v>8</v>
      </c>
      <c r="M1957" s="4">
        <v>0.6</v>
      </c>
      <c r="N1957" s="4">
        <v>0.98399999999999999</v>
      </c>
      <c r="O1957" s="4">
        <v>2.5</v>
      </c>
      <c r="P1957" s="4">
        <v>0.67</v>
      </c>
      <c r="Q1957" s="5">
        <v>4.2000000000000003E-2</v>
      </c>
      <c r="R1957" s="4" t="str">
        <f>TRIM(tblOperations[[#This Row],[Region]])</f>
        <v>South East</v>
      </c>
      <c r="S1957" s="4" t="str">
        <f>TRIM(tblOperations[[#This Row],[Team]])</f>
        <v>Workplace Projects</v>
      </c>
      <c r="T1957" s="4" t="str">
        <f>_xlfn.XLOOKUP(R1957,tblRegionReference[Region],tblRegionReference[Area],"Not Found")</f>
        <v>South</v>
      </c>
      <c r="U1957" s="4" t="str">
        <f>IF(tblOperations[[#This Row],[Completion_Rate]]&gt;=_xlfn.XLOOKUP("Completion Rate",tblKPITargets[KPI_Name],tblKPITargets[Target_Value]),"Met","Below Target")</f>
        <v>Below Target</v>
      </c>
      <c r="V1957" t="str">
        <f>IF(tblOperations[[#This Row],[SLA_Compliance]]&gt;=_xlfn.XLOOKUP('04_References'!$A$3,tblKPITargets[KPI_Name],tblKPITargets[Target_Value]),"Met","Below Target")</f>
        <v>Below Target</v>
      </c>
      <c r="W1957" t="str">
        <f>IF(tblOperations[[#This Row],[Quality_Pass_Rate]]&gt;=_xlfn.XLOOKUP('04_References'!$A$4,tblKPITargets[KPI_Name],tblKPITargets[Target_Value]),"Met","Below Target")</f>
        <v>Met</v>
      </c>
      <c r="X1957" t="str">
        <f>IF(tblOperations[[#This Row],[Average_Completion_Days]]&lt;=_xlfn.XLOOKUP('04_References'!$A$7,tblKPITargets[KPI_Name],tblKPITargets[Target_Value]),"Met","Below Target")</f>
        <v>Below Target</v>
      </c>
      <c r="Y1957" t="str">
        <f>IF(tblOperations[[#This Row],[Closing_Backlog]]&lt;=_xlfn.XLOOKUP('04_References'!$A$8,tblKPITargets[KPI_Name],tblKPITargets[Target_Value]),"Met","Below Target")</f>
        <v>Below Target</v>
      </c>
    </row>
    <row r="1958" spans="1:25">
      <c r="A1958" s="6" t="s">
        <v>1988</v>
      </c>
      <c r="B1958" s="7">
        <v>46112</v>
      </c>
      <c r="C1958" s="2" t="s">
        <v>53</v>
      </c>
      <c r="D1958" s="2" t="s">
        <v>19</v>
      </c>
      <c r="E1958" s="2">
        <v>991</v>
      </c>
      <c r="F1958" s="2">
        <v>42</v>
      </c>
      <c r="G1958" s="2">
        <v>1033</v>
      </c>
      <c r="H1958" s="2">
        <v>34</v>
      </c>
      <c r="I1958" s="2">
        <v>999</v>
      </c>
      <c r="J1958" s="2">
        <v>1</v>
      </c>
      <c r="K1958" s="2">
        <v>0</v>
      </c>
      <c r="L1958" s="2">
        <v>8</v>
      </c>
      <c r="M1958" s="2">
        <v>0.6</v>
      </c>
      <c r="N1958" s="2">
        <v>0.94299999999999995</v>
      </c>
      <c r="O1958" s="2">
        <v>2.5</v>
      </c>
      <c r="P1958" s="2">
        <v>0.754</v>
      </c>
      <c r="Q1958" s="3">
        <v>3.3000000000000002E-2</v>
      </c>
      <c r="R1958" s="4" t="str">
        <f>TRIM(tblOperations[[#This Row],[Region]])</f>
        <v>Wales</v>
      </c>
      <c r="S1958" s="4" t="str">
        <f>TRIM(tblOperations[[#This Row],[Team]])</f>
        <v>Workplace Services</v>
      </c>
      <c r="T1958" s="4" t="str">
        <f>_xlfn.XLOOKUP(R1958,tblRegionReference[Region],tblRegionReference[Area],"Not Found")</f>
        <v>Wales</v>
      </c>
      <c r="U1958" s="4" t="str">
        <f>IF(tblOperations[[#This Row],[Completion_Rate]]&gt;=_xlfn.XLOOKUP("Completion Rate",tblKPITargets[KPI_Name],tblKPITargets[Target_Value]),"Met","Below Target")</f>
        <v>Below Target</v>
      </c>
      <c r="V1958" t="str">
        <f>IF(tblOperations[[#This Row],[SLA_Compliance]]&gt;=_xlfn.XLOOKUP('04_References'!$A$3,tblKPITargets[KPI_Name],tblKPITargets[Target_Value]),"Met","Below Target")</f>
        <v>Below Target</v>
      </c>
      <c r="W1958" t="str">
        <f>IF(tblOperations[[#This Row],[Quality_Pass_Rate]]&gt;=_xlfn.XLOOKUP('04_References'!$A$4,tblKPITargets[KPI_Name],tblKPITargets[Target_Value]),"Met","Below Target")</f>
        <v>Below Target</v>
      </c>
      <c r="X1958" t="str">
        <f>IF(tblOperations[[#This Row],[Average_Completion_Days]]&lt;=_xlfn.XLOOKUP('04_References'!$A$7,tblKPITargets[KPI_Name],tblKPITargets[Target_Value]),"Met","Below Target")</f>
        <v>Below Target</v>
      </c>
      <c r="Y1958" t="str">
        <f>IF(tblOperations[[#This Row],[Closing_Backlog]]&lt;=_xlfn.XLOOKUP('04_References'!$A$8,tblKPITargets[KPI_Name],tblKPITargets[Target_Value]),"Met","Below Target")</f>
        <v>Below Target</v>
      </c>
    </row>
    <row r="1959" spans="1:25">
      <c r="A1959" s="8" t="s">
        <v>1989</v>
      </c>
      <c r="B1959" s="9">
        <v>46112</v>
      </c>
      <c r="C1959" s="4" t="s">
        <v>53</v>
      </c>
      <c r="D1959" s="4" t="s">
        <v>21</v>
      </c>
      <c r="E1959" s="4">
        <v>1103</v>
      </c>
      <c r="F1959" s="4">
        <v>41</v>
      </c>
      <c r="G1959" s="4">
        <v>1144</v>
      </c>
      <c r="H1959" s="4">
        <v>32</v>
      </c>
      <c r="I1959" s="4">
        <v>1112</v>
      </c>
      <c r="J1959" s="4">
        <v>0</v>
      </c>
      <c r="K1959" s="4">
        <v>0</v>
      </c>
      <c r="L1959" s="4">
        <v>8</v>
      </c>
      <c r="M1959" s="4">
        <v>0.6</v>
      </c>
      <c r="N1959" s="4">
        <v>0.96699999999999997</v>
      </c>
      <c r="O1959" s="4">
        <v>2.5</v>
      </c>
      <c r="P1959" s="4">
        <v>0.71599999999999997</v>
      </c>
      <c r="Q1959" s="5">
        <v>2.8000000000000001E-2</v>
      </c>
      <c r="R1959" s="4" t="str">
        <f>TRIM(tblOperations[[#This Row],[Region]])</f>
        <v>Wales</v>
      </c>
      <c r="S1959" s="4" t="str">
        <f>TRIM(tblOperations[[#This Row],[Team]])</f>
        <v>Facilities Response</v>
      </c>
      <c r="T1959" s="4" t="str">
        <f>_xlfn.XLOOKUP(R1959,tblRegionReference[Region],tblRegionReference[Area],"Not Found")</f>
        <v>Wales</v>
      </c>
      <c r="U1959" s="4" t="str">
        <f>IF(tblOperations[[#This Row],[Completion_Rate]]&gt;=_xlfn.XLOOKUP("Completion Rate",tblKPITargets[KPI_Name],tblKPITargets[Target_Value]),"Met","Below Target")</f>
        <v>Below Target</v>
      </c>
      <c r="V1959" t="str">
        <f>IF(tblOperations[[#This Row],[SLA_Compliance]]&gt;=_xlfn.XLOOKUP('04_References'!$A$3,tblKPITargets[KPI_Name],tblKPITargets[Target_Value]),"Met","Below Target")</f>
        <v>Below Target</v>
      </c>
      <c r="W1959" t="str">
        <f>IF(tblOperations[[#This Row],[Quality_Pass_Rate]]&gt;=_xlfn.XLOOKUP('04_References'!$A$4,tblKPITargets[KPI_Name],tblKPITargets[Target_Value]),"Met","Below Target")</f>
        <v>Met</v>
      </c>
      <c r="X1959" t="str">
        <f>IF(tblOperations[[#This Row],[Average_Completion_Days]]&lt;=_xlfn.XLOOKUP('04_References'!$A$7,tblKPITargets[KPI_Name],tblKPITargets[Target_Value]),"Met","Below Target")</f>
        <v>Below Target</v>
      </c>
      <c r="Y1959" t="str">
        <f>IF(tblOperations[[#This Row],[Closing_Backlog]]&lt;=_xlfn.XLOOKUP('04_References'!$A$8,tblKPITargets[KPI_Name],tblKPITargets[Target_Value]),"Met","Below Target")</f>
        <v>Below Target</v>
      </c>
    </row>
    <row r="1960" spans="1:25">
      <c r="A1960" s="6" t="s">
        <v>1990</v>
      </c>
      <c r="B1960" s="7">
        <v>46112</v>
      </c>
      <c r="C1960" s="2" t="s">
        <v>53</v>
      </c>
      <c r="D1960" s="2" t="s">
        <v>23</v>
      </c>
      <c r="E1960" s="2">
        <v>739</v>
      </c>
      <c r="F1960" s="2">
        <v>24</v>
      </c>
      <c r="G1960" s="2">
        <v>763</v>
      </c>
      <c r="H1960" s="2">
        <v>28</v>
      </c>
      <c r="I1960" s="2">
        <v>735</v>
      </c>
      <c r="J1960" s="2">
        <v>0</v>
      </c>
      <c r="K1960" s="2">
        <v>0</v>
      </c>
      <c r="L1960" s="2">
        <v>8</v>
      </c>
      <c r="M1960" s="2">
        <v>0.6</v>
      </c>
      <c r="N1960" s="2">
        <v>0.99199999999999999</v>
      </c>
      <c r="O1960" s="2">
        <v>2.5</v>
      </c>
      <c r="P1960" s="2">
        <v>0.79</v>
      </c>
      <c r="Q1960" s="3">
        <v>3.6999999999999998E-2</v>
      </c>
      <c r="R1960" s="4" t="str">
        <f>TRIM(tblOperations[[#This Row],[Region]])</f>
        <v>Wales</v>
      </c>
      <c r="S1960" s="4" t="str">
        <f>TRIM(tblOperations[[#This Row],[Team]])</f>
        <v>Estates Support</v>
      </c>
      <c r="T1960" s="4" t="str">
        <f>_xlfn.XLOOKUP(R1960,tblRegionReference[Region],tblRegionReference[Area],"Not Found")</f>
        <v>Wales</v>
      </c>
      <c r="U1960" s="4" t="str">
        <f>IF(tblOperations[[#This Row],[Completion_Rate]]&gt;=_xlfn.XLOOKUP("Completion Rate",tblKPITargets[KPI_Name],tblKPITargets[Target_Value]),"Met","Below Target")</f>
        <v>Below Target</v>
      </c>
      <c r="V1960" t="str">
        <f>IF(tblOperations[[#This Row],[SLA_Compliance]]&gt;=_xlfn.XLOOKUP('04_References'!$A$3,tblKPITargets[KPI_Name],tblKPITargets[Target_Value]),"Met","Below Target")</f>
        <v>Below Target</v>
      </c>
      <c r="W1960" t="str">
        <f>IF(tblOperations[[#This Row],[Quality_Pass_Rate]]&gt;=_xlfn.XLOOKUP('04_References'!$A$4,tblKPITargets[KPI_Name],tblKPITargets[Target_Value]),"Met","Below Target")</f>
        <v>Met</v>
      </c>
      <c r="X1960" t="str">
        <f>IF(tblOperations[[#This Row],[Average_Completion_Days]]&lt;=_xlfn.XLOOKUP('04_References'!$A$7,tblKPITargets[KPI_Name],tblKPITargets[Target_Value]),"Met","Below Target")</f>
        <v>Below Target</v>
      </c>
      <c r="Y1960" t="str">
        <f>IF(tblOperations[[#This Row],[Closing_Backlog]]&lt;=_xlfn.XLOOKUP('04_References'!$A$8,tblKPITargets[KPI_Name],tblKPITargets[Target_Value]),"Met","Below Target")</f>
        <v>Below Target</v>
      </c>
    </row>
    <row r="1961" spans="1:25">
      <c r="A1961" s="8" t="s">
        <v>1991</v>
      </c>
      <c r="B1961" s="9">
        <v>46112</v>
      </c>
      <c r="C1961" s="4" t="s">
        <v>53</v>
      </c>
      <c r="D1961" s="4" t="s">
        <v>25</v>
      </c>
      <c r="E1961" s="4">
        <v>0</v>
      </c>
      <c r="F1961" s="4">
        <v>47</v>
      </c>
      <c r="G1961" s="4">
        <v>47</v>
      </c>
      <c r="H1961" s="4">
        <v>47</v>
      </c>
      <c r="I1961" s="4">
        <v>0</v>
      </c>
      <c r="J1961" s="4">
        <v>0</v>
      </c>
      <c r="K1961" s="4">
        <v>0</v>
      </c>
      <c r="L1961" s="4">
        <v>1.3</v>
      </c>
      <c r="M1961" s="4">
        <v>0.98299999999999998</v>
      </c>
      <c r="N1961" s="4">
        <v>1</v>
      </c>
      <c r="O1961" s="4">
        <v>4.7</v>
      </c>
      <c r="P1961" s="4">
        <v>0.72699999999999998</v>
      </c>
      <c r="Q1961" s="5">
        <v>1</v>
      </c>
      <c r="R1961" s="4" t="str">
        <f>TRIM(tblOperations[[#This Row],[Region]])</f>
        <v>Wales</v>
      </c>
      <c r="S1961" s="4" t="str">
        <f>TRIM(tblOperations[[#This Row],[Team]])</f>
        <v>Workplace Projects</v>
      </c>
      <c r="T1961" s="4" t="str">
        <f>_xlfn.XLOOKUP(R1961,tblRegionReference[Region],tblRegionReference[Area],"Not Found")</f>
        <v>Wales</v>
      </c>
      <c r="U1961" s="4" t="str">
        <f>IF(tblOperations[[#This Row],[Completion_Rate]]&gt;=_xlfn.XLOOKUP("Completion Rate",tblKPITargets[KPI_Name],tblKPITargets[Target_Value]),"Met","Below Target")</f>
        <v>Met</v>
      </c>
      <c r="V1961" t="str">
        <f>IF(tblOperations[[#This Row],[SLA_Compliance]]&gt;=_xlfn.XLOOKUP('04_References'!$A$3,tblKPITargets[KPI_Name],tblKPITargets[Target_Value]),"Met","Below Target")</f>
        <v>Met</v>
      </c>
      <c r="W1961" t="str">
        <f>IF(tblOperations[[#This Row],[Quality_Pass_Rate]]&gt;=_xlfn.XLOOKUP('04_References'!$A$4,tblKPITargets[KPI_Name],tblKPITargets[Target_Value]),"Met","Below Target")</f>
        <v>Met</v>
      </c>
      <c r="X1961" t="str">
        <f>IF(tblOperations[[#This Row],[Average_Completion_Days]]&lt;=_xlfn.XLOOKUP('04_References'!$A$7,tblKPITargets[KPI_Name],tblKPITargets[Target_Value]),"Met","Below Target")</f>
        <v>Met</v>
      </c>
      <c r="Y1961" t="str">
        <f>IF(tblOperations[[#This Row],[Closing_Backlog]]&lt;=_xlfn.XLOOKUP('04_References'!$A$8,tblKPITargets[KPI_Name],tblKPITargets[Target_Value]),"Met","Below Target")</f>
        <v>Met</v>
      </c>
    </row>
    <row r="1962" spans="1:25">
      <c r="A1962" s="6" t="s">
        <v>1992</v>
      </c>
      <c r="B1962" s="7">
        <v>46113</v>
      </c>
      <c r="C1962" s="2" t="s">
        <v>18</v>
      </c>
      <c r="D1962" s="2" t="s">
        <v>19</v>
      </c>
      <c r="E1962" s="2">
        <v>296</v>
      </c>
      <c r="F1962" s="2">
        <v>32</v>
      </c>
      <c r="G1962" s="2">
        <v>328</v>
      </c>
      <c r="H1962" s="2">
        <v>34</v>
      </c>
      <c r="I1962" s="2">
        <v>294</v>
      </c>
      <c r="J1962" s="2">
        <v>0</v>
      </c>
      <c r="K1962" s="2">
        <v>0</v>
      </c>
      <c r="L1962" s="2">
        <v>8</v>
      </c>
      <c r="M1962" s="2">
        <v>0.6</v>
      </c>
      <c r="N1962" s="2">
        <v>0.98099999999999998</v>
      </c>
      <c r="O1962" s="2">
        <v>2.5</v>
      </c>
      <c r="P1962" s="2">
        <v>0.78600000000000003</v>
      </c>
      <c r="Q1962" s="3">
        <v>0.104</v>
      </c>
      <c r="R1962" s="4" t="str">
        <f>TRIM(tblOperations[[#This Row],[Region]])</f>
        <v>Scotland</v>
      </c>
      <c r="S1962" s="4" t="str">
        <f>TRIM(tblOperations[[#This Row],[Team]])</f>
        <v>Workplace Services</v>
      </c>
      <c r="T1962" s="4" t="str">
        <f>_xlfn.XLOOKUP(R1962,tblRegionReference[Region],tblRegionReference[Area],"Not Found")</f>
        <v>North</v>
      </c>
      <c r="U1962" s="4" t="str">
        <f>IF(tblOperations[[#This Row],[Completion_Rate]]&gt;=_xlfn.XLOOKUP("Completion Rate",tblKPITargets[KPI_Name],tblKPITargets[Target_Value]),"Met","Below Target")</f>
        <v>Below Target</v>
      </c>
      <c r="V1962" t="str">
        <f>IF(tblOperations[[#This Row],[SLA_Compliance]]&gt;=_xlfn.XLOOKUP('04_References'!$A$3,tblKPITargets[KPI_Name],tblKPITargets[Target_Value]),"Met","Below Target")</f>
        <v>Below Target</v>
      </c>
      <c r="W1962" t="str">
        <f>IF(tblOperations[[#This Row],[Quality_Pass_Rate]]&gt;=_xlfn.XLOOKUP('04_References'!$A$4,tblKPITargets[KPI_Name],tblKPITargets[Target_Value]),"Met","Below Target")</f>
        <v>Met</v>
      </c>
      <c r="X1962" t="str">
        <f>IF(tblOperations[[#This Row],[Average_Completion_Days]]&lt;=_xlfn.XLOOKUP('04_References'!$A$7,tblKPITargets[KPI_Name],tblKPITargets[Target_Value]),"Met","Below Target")</f>
        <v>Below Target</v>
      </c>
      <c r="Y1962" t="str">
        <f>IF(tblOperations[[#This Row],[Closing_Backlog]]&lt;=_xlfn.XLOOKUP('04_References'!$A$8,tblKPITargets[KPI_Name],tblKPITargets[Target_Value]),"Met","Below Target")</f>
        <v>Below Target</v>
      </c>
    </row>
    <row r="1963" spans="1:25">
      <c r="A1963" s="8" t="s">
        <v>1993</v>
      </c>
      <c r="B1963" s="9">
        <v>46113</v>
      </c>
      <c r="C1963" s="4" t="s">
        <v>18</v>
      </c>
      <c r="D1963" s="4" t="s">
        <v>21</v>
      </c>
      <c r="E1963" s="4">
        <v>0</v>
      </c>
      <c r="F1963" s="4">
        <v>34</v>
      </c>
      <c r="G1963" s="4">
        <v>34</v>
      </c>
      <c r="H1963" s="4">
        <v>34</v>
      </c>
      <c r="I1963" s="4">
        <v>0</v>
      </c>
      <c r="J1963" s="4">
        <v>0</v>
      </c>
      <c r="K1963" s="4">
        <v>0</v>
      </c>
      <c r="L1963" s="4">
        <v>1.9</v>
      </c>
      <c r="M1963" s="4">
        <v>1</v>
      </c>
      <c r="N1963" s="4">
        <v>0.95699999999999996</v>
      </c>
      <c r="O1963" s="4">
        <v>4.5999999999999996</v>
      </c>
      <c r="P1963" s="4">
        <v>0.73199999999999998</v>
      </c>
      <c r="Q1963" s="5">
        <v>1</v>
      </c>
      <c r="R1963" s="4" t="str">
        <f>TRIM(tblOperations[[#This Row],[Region]])</f>
        <v>Scotland</v>
      </c>
      <c r="S1963" s="4" t="str">
        <f>TRIM(tblOperations[[#This Row],[Team]])</f>
        <v>Facilities Response</v>
      </c>
      <c r="T1963" s="4" t="str">
        <f>_xlfn.XLOOKUP(R1963,tblRegionReference[Region],tblRegionReference[Area],"Not Found")</f>
        <v>North</v>
      </c>
      <c r="U1963" s="4" t="str">
        <f>IF(tblOperations[[#This Row],[Completion_Rate]]&gt;=_xlfn.XLOOKUP("Completion Rate",tblKPITargets[KPI_Name],tblKPITargets[Target_Value]),"Met","Below Target")</f>
        <v>Met</v>
      </c>
      <c r="V1963" t="str">
        <f>IF(tblOperations[[#This Row],[SLA_Compliance]]&gt;=_xlfn.XLOOKUP('04_References'!$A$3,tblKPITargets[KPI_Name],tblKPITargets[Target_Value]),"Met","Below Target")</f>
        <v>Met</v>
      </c>
      <c r="W1963" t="str">
        <f>IF(tblOperations[[#This Row],[Quality_Pass_Rate]]&gt;=_xlfn.XLOOKUP('04_References'!$A$4,tblKPITargets[KPI_Name],tblKPITargets[Target_Value]),"Met","Below Target")</f>
        <v>Met</v>
      </c>
      <c r="X1963" t="str">
        <f>IF(tblOperations[[#This Row],[Average_Completion_Days]]&lt;=_xlfn.XLOOKUP('04_References'!$A$7,tblKPITargets[KPI_Name],tblKPITargets[Target_Value]),"Met","Below Target")</f>
        <v>Met</v>
      </c>
      <c r="Y1963" t="str">
        <f>IF(tblOperations[[#This Row],[Closing_Backlog]]&lt;=_xlfn.XLOOKUP('04_References'!$A$8,tblKPITargets[KPI_Name],tblKPITargets[Target_Value]),"Met","Below Target")</f>
        <v>Met</v>
      </c>
    </row>
    <row r="1964" spans="1:25">
      <c r="A1964" s="6" t="s">
        <v>1994</v>
      </c>
      <c r="B1964" s="7">
        <v>46113</v>
      </c>
      <c r="C1964" s="2" t="s">
        <v>18</v>
      </c>
      <c r="D1964" s="2" t="s">
        <v>23</v>
      </c>
      <c r="E1964" s="2">
        <v>521</v>
      </c>
      <c r="F1964" s="2">
        <v>43</v>
      </c>
      <c r="G1964" s="2">
        <v>564</v>
      </c>
      <c r="H1964" s="2">
        <v>40</v>
      </c>
      <c r="I1964" s="2">
        <v>524</v>
      </c>
      <c r="J1964" s="2">
        <v>0</v>
      </c>
      <c r="K1964" s="2">
        <v>0</v>
      </c>
      <c r="L1964" s="2">
        <v>8</v>
      </c>
      <c r="M1964" s="2">
        <v>0.6</v>
      </c>
      <c r="N1964" s="2">
        <v>0.98299999999999998</v>
      </c>
      <c r="O1964" s="2">
        <v>2.5</v>
      </c>
      <c r="P1964" s="2">
        <v>0.78600000000000003</v>
      </c>
      <c r="Q1964" s="3">
        <v>7.0999999999999994E-2</v>
      </c>
      <c r="R1964" s="4" t="str">
        <f>TRIM(tblOperations[[#This Row],[Region]])</f>
        <v>Scotland</v>
      </c>
      <c r="S1964" s="4" t="str">
        <f>TRIM(tblOperations[[#This Row],[Team]])</f>
        <v>Estates Support</v>
      </c>
      <c r="T1964" s="4" t="str">
        <f>_xlfn.XLOOKUP(R1964,tblRegionReference[Region],tblRegionReference[Area],"Not Found")</f>
        <v>North</v>
      </c>
      <c r="U1964" s="4" t="str">
        <f>IF(tblOperations[[#This Row],[Completion_Rate]]&gt;=_xlfn.XLOOKUP("Completion Rate",tblKPITargets[KPI_Name],tblKPITargets[Target_Value]),"Met","Below Target")</f>
        <v>Below Target</v>
      </c>
      <c r="V1964" t="str">
        <f>IF(tblOperations[[#This Row],[SLA_Compliance]]&gt;=_xlfn.XLOOKUP('04_References'!$A$3,tblKPITargets[KPI_Name],tblKPITargets[Target_Value]),"Met","Below Target")</f>
        <v>Below Target</v>
      </c>
      <c r="W1964" t="str">
        <f>IF(tblOperations[[#This Row],[Quality_Pass_Rate]]&gt;=_xlfn.XLOOKUP('04_References'!$A$4,tblKPITargets[KPI_Name],tblKPITargets[Target_Value]),"Met","Below Target")</f>
        <v>Met</v>
      </c>
      <c r="X1964" t="str">
        <f>IF(tblOperations[[#This Row],[Average_Completion_Days]]&lt;=_xlfn.XLOOKUP('04_References'!$A$7,tblKPITargets[KPI_Name],tblKPITargets[Target_Value]),"Met","Below Target")</f>
        <v>Below Target</v>
      </c>
      <c r="Y1964" t="str">
        <f>IF(tblOperations[[#This Row],[Closing_Backlog]]&lt;=_xlfn.XLOOKUP('04_References'!$A$8,tblKPITargets[KPI_Name],tblKPITargets[Target_Value]),"Met","Below Target")</f>
        <v>Below Target</v>
      </c>
    </row>
    <row r="1965" spans="1:25">
      <c r="A1965" s="8" t="s">
        <v>1995</v>
      </c>
      <c r="B1965" s="9">
        <v>46113</v>
      </c>
      <c r="C1965" s="4" t="s">
        <v>18</v>
      </c>
      <c r="D1965" s="4" t="s">
        <v>25</v>
      </c>
      <c r="E1965" s="4">
        <v>2</v>
      </c>
      <c r="F1965" s="4">
        <v>25</v>
      </c>
      <c r="G1965" s="4">
        <v>27</v>
      </c>
      <c r="H1965" s="4">
        <v>27</v>
      </c>
      <c r="I1965" s="4">
        <v>0</v>
      </c>
      <c r="J1965" s="4">
        <v>0</v>
      </c>
      <c r="K1965" s="4">
        <v>0</v>
      </c>
      <c r="L1965" s="4">
        <v>1.7</v>
      </c>
      <c r="M1965" s="4">
        <v>0.96599999999999997</v>
      </c>
      <c r="N1965" s="4">
        <v>0.96899999999999997</v>
      </c>
      <c r="O1965" s="4">
        <v>4.7</v>
      </c>
      <c r="P1965" s="4">
        <v>0.76100000000000001</v>
      </c>
      <c r="Q1965" s="5">
        <v>1</v>
      </c>
      <c r="R1965" s="4" t="str">
        <f>TRIM(tblOperations[[#This Row],[Region]])</f>
        <v>Scotland</v>
      </c>
      <c r="S1965" s="4" t="str">
        <f>TRIM(tblOperations[[#This Row],[Team]])</f>
        <v>Workplace Projects</v>
      </c>
      <c r="T1965" s="4" t="str">
        <f>_xlfn.XLOOKUP(R1965,tblRegionReference[Region],tblRegionReference[Area],"Not Found")</f>
        <v>North</v>
      </c>
      <c r="U1965" s="4" t="str">
        <f>IF(tblOperations[[#This Row],[Completion_Rate]]&gt;=_xlfn.XLOOKUP("Completion Rate",tblKPITargets[KPI_Name],tblKPITargets[Target_Value]),"Met","Below Target")</f>
        <v>Met</v>
      </c>
      <c r="V1965" t="str">
        <f>IF(tblOperations[[#This Row],[SLA_Compliance]]&gt;=_xlfn.XLOOKUP('04_References'!$A$3,tblKPITargets[KPI_Name],tblKPITargets[Target_Value]),"Met","Below Target")</f>
        <v>Met</v>
      </c>
      <c r="W1965" t="str">
        <f>IF(tblOperations[[#This Row],[Quality_Pass_Rate]]&gt;=_xlfn.XLOOKUP('04_References'!$A$4,tblKPITargets[KPI_Name],tblKPITargets[Target_Value]),"Met","Below Target")</f>
        <v>Met</v>
      </c>
      <c r="X1965" t="str">
        <f>IF(tblOperations[[#This Row],[Average_Completion_Days]]&lt;=_xlfn.XLOOKUP('04_References'!$A$7,tblKPITargets[KPI_Name],tblKPITargets[Target_Value]),"Met","Below Target")</f>
        <v>Met</v>
      </c>
      <c r="Y1965" t="str">
        <f>IF(tblOperations[[#This Row],[Closing_Backlog]]&lt;=_xlfn.XLOOKUP('04_References'!$A$8,tblKPITargets[KPI_Name],tblKPITargets[Target_Value]),"Met","Below Target")</f>
        <v>Met</v>
      </c>
    </row>
    <row r="1966" spans="1:25">
      <c r="A1966" s="6" t="s">
        <v>1996</v>
      </c>
      <c r="B1966" s="7">
        <v>46113</v>
      </c>
      <c r="C1966" s="2" t="s">
        <v>27</v>
      </c>
      <c r="D1966" s="2" t="s">
        <v>19</v>
      </c>
      <c r="E1966" s="2">
        <v>3</v>
      </c>
      <c r="F1966" s="2">
        <v>45</v>
      </c>
      <c r="G1966" s="2">
        <v>48</v>
      </c>
      <c r="H1966" s="2">
        <v>41</v>
      </c>
      <c r="I1966" s="2">
        <v>7</v>
      </c>
      <c r="J1966" s="2">
        <v>0</v>
      </c>
      <c r="K1966" s="2">
        <v>0</v>
      </c>
      <c r="L1966" s="2">
        <v>2.1</v>
      </c>
      <c r="M1966" s="2">
        <v>0.91100000000000003</v>
      </c>
      <c r="N1966" s="2">
        <v>0.97899999999999998</v>
      </c>
      <c r="O1966" s="2">
        <v>4.4000000000000004</v>
      </c>
      <c r="P1966" s="2">
        <v>0.71799999999999997</v>
      </c>
      <c r="Q1966" s="3">
        <v>0.85399999999999998</v>
      </c>
      <c r="R1966" s="4" t="str">
        <f>TRIM(tblOperations[[#This Row],[Region]])</f>
        <v>North East</v>
      </c>
      <c r="S1966" s="4" t="str">
        <f>TRIM(tblOperations[[#This Row],[Team]])</f>
        <v>Workplace Services</v>
      </c>
      <c r="T1966" s="4" t="str">
        <f>_xlfn.XLOOKUP(R1966,tblRegionReference[Region],tblRegionReference[Area],"Not Found")</f>
        <v>North</v>
      </c>
      <c r="U1966" s="4" t="str">
        <f>IF(tblOperations[[#This Row],[Completion_Rate]]&gt;=_xlfn.XLOOKUP("Completion Rate",tblKPITargets[KPI_Name],tblKPITargets[Target_Value]),"Met","Below Target")</f>
        <v>Below Target</v>
      </c>
      <c r="V1966" t="str">
        <f>IF(tblOperations[[#This Row],[SLA_Compliance]]&gt;=_xlfn.XLOOKUP('04_References'!$A$3,tblKPITargets[KPI_Name],tblKPITargets[Target_Value]),"Met","Below Target")</f>
        <v>Below Target</v>
      </c>
      <c r="W1966" t="str">
        <f>IF(tblOperations[[#This Row],[Quality_Pass_Rate]]&gt;=_xlfn.XLOOKUP('04_References'!$A$4,tblKPITargets[KPI_Name],tblKPITargets[Target_Value]),"Met","Below Target")</f>
        <v>Met</v>
      </c>
      <c r="X1966" t="str">
        <f>IF(tblOperations[[#This Row],[Average_Completion_Days]]&lt;=_xlfn.XLOOKUP('04_References'!$A$7,tblKPITargets[KPI_Name],tblKPITargets[Target_Value]),"Met","Below Target")</f>
        <v>Met</v>
      </c>
      <c r="Y1966" t="str">
        <f>IF(tblOperations[[#This Row],[Closing_Backlog]]&lt;=_xlfn.XLOOKUP('04_References'!$A$8,tblKPITargets[KPI_Name],tblKPITargets[Target_Value]),"Met","Below Target")</f>
        <v>Met</v>
      </c>
    </row>
    <row r="1967" spans="1:25">
      <c r="A1967" s="8" t="s">
        <v>1997</v>
      </c>
      <c r="B1967" s="9">
        <v>46113</v>
      </c>
      <c r="C1967" s="4" t="s">
        <v>27</v>
      </c>
      <c r="D1967" s="4" t="s">
        <v>21</v>
      </c>
      <c r="E1967" s="4">
        <v>0</v>
      </c>
      <c r="F1967" s="4">
        <v>37</v>
      </c>
      <c r="G1967" s="4">
        <v>37</v>
      </c>
      <c r="H1967" s="4">
        <v>37</v>
      </c>
      <c r="I1967" s="4">
        <v>0</v>
      </c>
      <c r="J1967" s="4">
        <v>0</v>
      </c>
      <c r="K1967" s="4">
        <v>0</v>
      </c>
      <c r="L1967" s="4">
        <v>1.2</v>
      </c>
      <c r="M1967" s="4">
        <v>0.97499999999999998</v>
      </c>
      <c r="N1967" s="4">
        <v>0.97599999999999998</v>
      </c>
      <c r="O1967" s="4">
        <v>4.5</v>
      </c>
      <c r="P1967" s="4">
        <v>0.70699999999999996</v>
      </c>
      <c r="Q1967" s="5">
        <v>1</v>
      </c>
      <c r="R1967" s="4" t="str">
        <f>TRIM(tblOperations[[#This Row],[Region]])</f>
        <v>North East</v>
      </c>
      <c r="S1967" s="4" t="str">
        <f>TRIM(tblOperations[[#This Row],[Team]])</f>
        <v>Facilities Response</v>
      </c>
      <c r="T1967" s="4" t="str">
        <f>_xlfn.XLOOKUP(R1967,tblRegionReference[Region],tblRegionReference[Area],"Not Found")</f>
        <v>North</v>
      </c>
      <c r="U1967" s="4" t="str">
        <f>IF(tblOperations[[#This Row],[Completion_Rate]]&gt;=_xlfn.XLOOKUP("Completion Rate",tblKPITargets[KPI_Name],tblKPITargets[Target_Value]),"Met","Below Target")</f>
        <v>Met</v>
      </c>
      <c r="V1967" t="str">
        <f>IF(tblOperations[[#This Row],[SLA_Compliance]]&gt;=_xlfn.XLOOKUP('04_References'!$A$3,tblKPITargets[KPI_Name],tblKPITargets[Target_Value]),"Met","Below Target")</f>
        <v>Met</v>
      </c>
      <c r="W1967" t="str">
        <f>IF(tblOperations[[#This Row],[Quality_Pass_Rate]]&gt;=_xlfn.XLOOKUP('04_References'!$A$4,tblKPITargets[KPI_Name],tblKPITargets[Target_Value]),"Met","Below Target")</f>
        <v>Met</v>
      </c>
      <c r="X1967" t="str">
        <f>IF(tblOperations[[#This Row],[Average_Completion_Days]]&lt;=_xlfn.XLOOKUP('04_References'!$A$7,tblKPITargets[KPI_Name],tblKPITargets[Target_Value]),"Met","Below Target")</f>
        <v>Met</v>
      </c>
      <c r="Y1967" t="str">
        <f>IF(tblOperations[[#This Row],[Closing_Backlog]]&lt;=_xlfn.XLOOKUP('04_References'!$A$8,tblKPITargets[KPI_Name],tblKPITargets[Target_Value]),"Met","Below Target")</f>
        <v>Met</v>
      </c>
    </row>
    <row r="1968" spans="1:25">
      <c r="A1968" s="6" t="s">
        <v>1998</v>
      </c>
      <c r="B1968" s="7">
        <v>46113</v>
      </c>
      <c r="C1968" s="2" t="s">
        <v>27</v>
      </c>
      <c r="D1968" s="2" t="s">
        <v>23</v>
      </c>
      <c r="E1968" s="2">
        <v>1241</v>
      </c>
      <c r="F1968" s="2">
        <v>60</v>
      </c>
      <c r="G1968" s="2">
        <v>1301</v>
      </c>
      <c r="H1968" s="2">
        <v>20</v>
      </c>
      <c r="I1968" s="2">
        <v>1281</v>
      </c>
      <c r="J1968" s="2">
        <v>0</v>
      </c>
      <c r="K1968" s="2">
        <v>0</v>
      </c>
      <c r="L1968" s="2">
        <v>8</v>
      </c>
      <c r="M1968" s="2">
        <v>0.6</v>
      </c>
      <c r="N1968" s="2">
        <v>1</v>
      </c>
      <c r="O1968" s="2">
        <v>2.5</v>
      </c>
      <c r="P1968" s="2">
        <v>0.71299999999999997</v>
      </c>
      <c r="Q1968" s="3">
        <v>1.4999999999999999E-2</v>
      </c>
      <c r="R1968" s="4" t="str">
        <f>TRIM(tblOperations[[#This Row],[Region]])</f>
        <v>North East</v>
      </c>
      <c r="S1968" s="4" t="str">
        <f>TRIM(tblOperations[[#This Row],[Team]])</f>
        <v>Estates Support</v>
      </c>
      <c r="T1968" s="4" t="str">
        <f>_xlfn.XLOOKUP(R1968,tblRegionReference[Region],tblRegionReference[Area],"Not Found")</f>
        <v>North</v>
      </c>
      <c r="U1968" s="4" t="str">
        <f>IF(tblOperations[[#This Row],[Completion_Rate]]&gt;=_xlfn.XLOOKUP("Completion Rate",tblKPITargets[KPI_Name],tblKPITargets[Target_Value]),"Met","Below Target")</f>
        <v>Below Target</v>
      </c>
      <c r="V1968" t="str">
        <f>IF(tblOperations[[#This Row],[SLA_Compliance]]&gt;=_xlfn.XLOOKUP('04_References'!$A$3,tblKPITargets[KPI_Name],tblKPITargets[Target_Value]),"Met","Below Target")</f>
        <v>Below Target</v>
      </c>
      <c r="W1968" t="str">
        <f>IF(tblOperations[[#This Row],[Quality_Pass_Rate]]&gt;=_xlfn.XLOOKUP('04_References'!$A$4,tblKPITargets[KPI_Name],tblKPITargets[Target_Value]),"Met","Below Target")</f>
        <v>Met</v>
      </c>
      <c r="X1968" t="str">
        <f>IF(tblOperations[[#This Row],[Average_Completion_Days]]&lt;=_xlfn.XLOOKUP('04_References'!$A$7,tblKPITargets[KPI_Name],tblKPITargets[Target_Value]),"Met","Below Target")</f>
        <v>Below Target</v>
      </c>
      <c r="Y1968" t="str">
        <f>IF(tblOperations[[#This Row],[Closing_Backlog]]&lt;=_xlfn.XLOOKUP('04_References'!$A$8,tblKPITargets[KPI_Name],tblKPITargets[Target_Value]),"Met","Below Target")</f>
        <v>Below Target</v>
      </c>
    </row>
    <row r="1969" spans="1:25">
      <c r="A1969" s="8" t="s">
        <v>1999</v>
      </c>
      <c r="B1969" s="9">
        <v>46113</v>
      </c>
      <c r="C1969" s="4" t="s">
        <v>27</v>
      </c>
      <c r="D1969" s="4" t="s">
        <v>25</v>
      </c>
      <c r="E1969" s="4">
        <v>24</v>
      </c>
      <c r="F1969" s="4">
        <v>36</v>
      </c>
      <c r="G1969" s="4">
        <v>60</v>
      </c>
      <c r="H1969" s="4">
        <v>29</v>
      </c>
      <c r="I1969" s="4">
        <v>31</v>
      </c>
      <c r="J1969" s="4">
        <v>0</v>
      </c>
      <c r="K1969" s="4">
        <v>0</v>
      </c>
      <c r="L1969" s="4">
        <v>4.2</v>
      </c>
      <c r="M1969" s="4">
        <v>0.80200000000000005</v>
      </c>
      <c r="N1969" s="4">
        <v>1</v>
      </c>
      <c r="O1969" s="4">
        <v>3.4</v>
      </c>
      <c r="P1969" s="4">
        <v>0.65500000000000003</v>
      </c>
      <c r="Q1969" s="5">
        <v>0.48299999999999998</v>
      </c>
      <c r="R1969" s="4" t="str">
        <f>TRIM(tblOperations[[#This Row],[Region]])</f>
        <v>North East</v>
      </c>
      <c r="S1969" s="4" t="str">
        <f>TRIM(tblOperations[[#This Row],[Team]])</f>
        <v>Workplace Projects</v>
      </c>
      <c r="T1969" s="4" t="str">
        <f>_xlfn.XLOOKUP(R1969,tblRegionReference[Region],tblRegionReference[Area],"Not Found")</f>
        <v>North</v>
      </c>
      <c r="U1969" s="4" t="str">
        <f>IF(tblOperations[[#This Row],[Completion_Rate]]&gt;=_xlfn.XLOOKUP("Completion Rate",tblKPITargets[KPI_Name],tblKPITargets[Target_Value]),"Met","Below Target")</f>
        <v>Below Target</v>
      </c>
      <c r="V1969" t="str">
        <f>IF(tblOperations[[#This Row],[SLA_Compliance]]&gt;=_xlfn.XLOOKUP('04_References'!$A$3,tblKPITargets[KPI_Name],tblKPITargets[Target_Value]),"Met","Below Target")</f>
        <v>Below Target</v>
      </c>
      <c r="W1969" t="str">
        <f>IF(tblOperations[[#This Row],[Quality_Pass_Rate]]&gt;=_xlfn.XLOOKUP('04_References'!$A$4,tblKPITargets[KPI_Name],tblKPITargets[Target_Value]),"Met","Below Target")</f>
        <v>Met</v>
      </c>
      <c r="X1969" t="str">
        <f>IF(tblOperations[[#This Row],[Average_Completion_Days]]&lt;=_xlfn.XLOOKUP('04_References'!$A$7,tblKPITargets[KPI_Name],tblKPITargets[Target_Value]),"Met","Below Target")</f>
        <v>Below Target</v>
      </c>
      <c r="Y1969" t="str">
        <f>IF(tblOperations[[#This Row],[Closing_Backlog]]&lt;=_xlfn.XLOOKUP('04_References'!$A$8,tblKPITargets[KPI_Name],tblKPITargets[Target_Value]),"Met","Below Target")</f>
        <v>Below Target</v>
      </c>
    </row>
    <row r="1970" spans="1:25">
      <c r="A1970" s="6" t="s">
        <v>2000</v>
      </c>
      <c r="B1970" s="7">
        <v>46113</v>
      </c>
      <c r="C1970" s="2" t="s">
        <v>32</v>
      </c>
      <c r="D1970" s="2" t="s">
        <v>19</v>
      </c>
      <c r="E1970" s="2">
        <v>533</v>
      </c>
      <c r="F1970" s="2">
        <v>34</v>
      </c>
      <c r="G1970" s="2">
        <v>567</v>
      </c>
      <c r="H1970" s="2">
        <v>34</v>
      </c>
      <c r="I1970" s="2">
        <v>533</v>
      </c>
      <c r="J1970" s="2">
        <v>0</v>
      </c>
      <c r="K1970" s="2">
        <v>0</v>
      </c>
      <c r="L1970" s="2">
        <v>8</v>
      </c>
      <c r="M1970" s="2">
        <v>0.6</v>
      </c>
      <c r="N1970" s="2">
        <v>0.97899999999999998</v>
      </c>
      <c r="O1970" s="2">
        <v>2.5</v>
      </c>
      <c r="P1970" s="2">
        <v>0.78700000000000003</v>
      </c>
      <c r="Q1970" s="3">
        <v>0.06</v>
      </c>
      <c r="R1970" s="4" t="str">
        <f>TRIM(tblOperations[[#This Row],[Region]])</f>
        <v>North West</v>
      </c>
      <c r="S1970" s="4" t="str">
        <f>TRIM(tblOperations[[#This Row],[Team]])</f>
        <v>Workplace Services</v>
      </c>
      <c r="T1970" s="4" t="str">
        <f>_xlfn.XLOOKUP(R1970,tblRegionReference[Region],tblRegionReference[Area],"Not Found")</f>
        <v>North</v>
      </c>
      <c r="U1970" s="4" t="str">
        <f>IF(tblOperations[[#This Row],[Completion_Rate]]&gt;=_xlfn.XLOOKUP("Completion Rate",tblKPITargets[KPI_Name],tblKPITargets[Target_Value]),"Met","Below Target")</f>
        <v>Below Target</v>
      </c>
      <c r="V1970" t="str">
        <f>IF(tblOperations[[#This Row],[SLA_Compliance]]&gt;=_xlfn.XLOOKUP('04_References'!$A$3,tblKPITargets[KPI_Name],tblKPITargets[Target_Value]),"Met","Below Target")</f>
        <v>Below Target</v>
      </c>
      <c r="W1970" t="str">
        <f>IF(tblOperations[[#This Row],[Quality_Pass_Rate]]&gt;=_xlfn.XLOOKUP('04_References'!$A$4,tblKPITargets[KPI_Name],tblKPITargets[Target_Value]),"Met","Below Target")</f>
        <v>Met</v>
      </c>
      <c r="X1970" t="str">
        <f>IF(tblOperations[[#This Row],[Average_Completion_Days]]&lt;=_xlfn.XLOOKUP('04_References'!$A$7,tblKPITargets[KPI_Name],tblKPITargets[Target_Value]),"Met","Below Target")</f>
        <v>Below Target</v>
      </c>
      <c r="Y1970" t="str">
        <f>IF(tblOperations[[#This Row],[Closing_Backlog]]&lt;=_xlfn.XLOOKUP('04_References'!$A$8,tblKPITargets[KPI_Name],tblKPITargets[Target_Value]),"Met","Below Target")</f>
        <v>Below Target</v>
      </c>
    </row>
    <row r="1971" spans="1:25">
      <c r="A1971" s="8" t="s">
        <v>2001</v>
      </c>
      <c r="B1971" s="9">
        <v>46113</v>
      </c>
      <c r="C1971" s="4" t="s">
        <v>32</v>
      </c>
      <c r="D1971" s="4" t="s">
        <v>21</v>
      </c>
      <c r="E1971" s="4">
        <v>1413</v>
      </c>
      <c r="F1971" s="4">
        <v>20</v>
      </c>
      <c r="G1971" s="4">
        <v>1433</v>
      </c>
      <c r="H1971" s="4">
        <v>26</v>
      </c>
      <c r="I1971" s="4">
        <v>1407</v>
      </c>
      <c r="J1971" s="4">
        <v>0</v>
      </c>
      <c r="K1971" s="4">
        <v>0</v>
      </c>
      <c r="L1971" s="4">
        <v>8</v>
      </c>
      <c r="M1971" s="4">
        <v>0.6</v>
      </c>
      <c r="N1971" s="4">
        <v>0.99099999999999999</v>
      </c>
      <c r="O1971" s="4">
        <v>2.5</v>
      </c>
      <c r="P1971" s="4">
        <v>0.70199999999999996</v>
      </c>
      <c r="Q1971" s="5">
        <v>1.7999999999999999E-2</v>
      </c>
      <c r="R1971" s="4" t="str">
        <f>TRIM(tblOperations[[#This Row],[Region]])</f>
        <v>North West</v>
      </c>
      <c r="S1971" s="4" t="str">
        <f>TRIM(tblOperations[[#This Row],[Team]])</f>
        <v>Facilities Response</v>
      </c>
      <c r="T1971" s="4" t="str">
        <f>_xlfn.XLOOKUP(R1971,tblRegionReference[Region],tblRegionReference[Area],"Not Found")</f>
        <v>North</v>
      </c>
      <c r="U1971" s="4" t="str">
        <f>IF(tblOperations[[#This Row],[Completion_Rate]]&gt;=_xlfn.XLOOKUP("Completion Rate",tblKPITargets[KPI_Name],tblKPITargets[Target_Value]),"Met","Below Target")</f>
        <v>Below Target</v>
      </c>
      <c r="V1971" t="str">
        <f>IF(tblOperations[[#This Row],[SLA_Compliance]]&gt;=_xlfn.XLOOKUP('04_References'!$A$3,tblKPITargets[KPI_Name],tblKPITargets[Target_Value]),"Met","Below Target")</f>
        <v>Below Target</v>
      </c>
      <c r="W1971" t="str">
        <f>IF(tblOperations[[#This Row],[Quality_Pass_Rate]]&gt;=_xlfn.XLOOKUP('04_References'!$A$4,tblKPITargets[KPI_Name],tblKPITargets[Target_Value]),"Met","Below Target")</f>
        <v>Met</v>
      </c>
      <c r="X1971" t="str">
        <f>IF(tblOperations[[#This Row],[Average_Completion_Days]]&lt;=_xlfn.XLOOKUP('04_References'!$A$7,tblKPITargets[KPI_Name],tblKPITargets[Target_Value]),"Met","Below Target")</f>
        <v>Below Target</v>
      </c>
      <c r="Y1971" t="str">
        <f>IF(tblOperations[[#This Row],[Closing_Backlog]]&lt;=_xlfn.XLOOKUP('04_References'!$A$8,tblKPITargets[KPI_Name],tblKPITargets[Target_Value]),"Met","Below Target")</f>
        <v>Below Target</v>
      </c>
    </row>
    <row r="1972" spans="1:25">
      <c r="A1972" s="6" t="s">
        <v>2002</v>
      </c>
      <c r="B1972" s="7">
        <v>46113</v>
      </c>
      <c r="C1972" s="2" t="s">
        <v>32</v>
      </c>
      <c r="D1972" s="2" t="s">
        <v>23</v>
      </c>
      <c r="E1972" s="2">
        <v>1490</v>
      </c>
      <c r="F1972" s="2">
        <v>44</v>
      </c>
      <c r="G1972" s="2">
        <v>1534</v>
      </c>
      <c r="H1972" s="2">
        <v>26</v>
      </c>
      <c r="I1972" s="2">
        <v>1508</v>
      </c>
      <c r="J1972" s="2">
        <v>0</v>
      </c>
      <c r="K1972" s="2">
        <v>0</v>
      </c>
      <c r="L1972" s="2">
        <v>8</v>
      </c>
      <c r="M1972" s="2">
        <v>0.6</v>
      </c>
      <c r="N1972" s="2">
        <v>0.997</v>
      </c>
      <c r="O1972" s="2">
        <v>2.5</v>
      </c>
      <c r="P1972" s="2">
        <v>0.69299999999999995</v>
      </c>
      <c r="Q1972" s="3">
        <v>1.7000000000000001E-2</v>
      </c>
      <c r="R1972" s="4" t="str">
        <f>TRIM(tblOperations[[#This Row],[Region]])</f>
        <v>North West</v>
      </c>
      <c r="S1972" s="4" t="str">
        <f>TRIM(tblOperations[[#This Row],[Team]])</f>
        <v>Estates Support</v>
      </c>
      <c r="T1972" s="4" t="str">
        <f>_xlfn.XLOOKUP(R1972,tblRegionReference[Region],tblRegionReference[Area],"Not Found")</f>
        <v>North</v>
      </c>
      <c r="U1972" s="4" t="str">
        <f>IF(tblOperations[[#This Row],[Completion_Rate]]&gt;=_xlfn.XLOOKUP("Completion Rate",tblKPITargets[KPI_Name],tblKPITargets[Target_Value]),"Met","Below Target")</f>
        <v>Below Target</v>
      </c>
      <c r="V1972" t="str">
        <f>IF(tblOperations[[#This Row],[SLA_Compliance]]&gt;=_xlfn.XLOOKUP('04_References'!$A$3,tblKPITargets[KPI_Name],tblKPITargets[Target_Value]),"Met","Below Target")</f>
        <v>Below Target</v>
      </c>
      <c r="W1972" t="str">
        <f>IF(tblOperations[[#This Row],[Quality_Pass_Rate]]&gt;=_xlfn.XLOOKUP('04_References'!$A$4,tblKPITargets[KPI_Name],tblKPITargets[Target_Value]),"Met","Below Target")</f>
        <v>Met</v>
      </c>
      <c r="X1972" t="str">
        <f>IF(tblOperations[[#This Row],[Average_Completion_Days]]&lt;=_xlfn.XLOOKUP('04_References'!$A$7,tblKPITargets[KPI_Name],tblKPITargets[Target_Value]),"Met","Below Target")</f>
        <v>Below Target</v>
      </c>
      <c r="Y1972" t="str">
        <f>IF(tblOperations[[#This Row],[Closing_Backlog]]&lt;=_xlfn.XLOOKUP('04_References'!$A$8,tblKPITargets[KPI_Name],tblKPITargets[Target_Value]),"Met","Below Target")</f>
        <v>Below Target</v>
      </c>
    </row>
    <row r="1973" spans="1:25">
      <c r="A1973" s="8" t="s">
        <v>2003</v>
      </c>
      <c r="B1973" s="9">
        <v>46113</v>
      </c>
      <c r="C1973" s="4" t="s">
        <v>32</v>
      </c>
      <c r="D1973" s="4" t="s">
        <v>25</v>
      </c>
      <c r="E1973" s="4">
        <v>0</v>
      </c>
      <c r="F1973" s="4">
        <v>28</v>
      </c>
      <c r="G1973" s="4">
        <v>28</v>
      </c>
      <c r="H1973" s="4">
        <v>28</v>
      </c>
      <c r="I1973" s="4">
        <v>0</v>
      </c>
      <c r="J1973" s="4">
        <v>0</v>
      </c>
      <c r="K1973" s="4">
        <v>0</v>
      </c>
      <c r="L1973" s="4">
        <v>2</v>
      </c>
      <c r="M1973" s="4">
        <v>0.97</v>
      </c>
      <c r="N1973" s="4">
        <v>1</v>
      </c>
      <c r="O1973" s="4">
        <v>4.9000000000000004</v>
      </c>
      <c r="P1973" s="4">
        <v>0.70199999999999996</v>
      </c>
      <c r="Q1973" s="5">
        <v>1</v>
      </c>
      <c r="R1973" s="4" t="str">
        <f>TRIM(tblOperations[[#This Row],[Region]])</f>
        <v>North West</v>
      </c>
      <c r="S1973" s="4" t="str">
        <f>TRIM(tblOperations[[#This Row],[Team]])</f>
        <v>Workplace Projects</v>
      </c>
      <c r="T1973" s="4" t="str">
        <f>_xlfn.XLOOKUP(R1973,tblRegionReference[Region],tblRegionReference[Area],"Not Found")</f>
        <v>North</v>
      </c>
      <c r="U1973" s="4" t="str">
        <f>IF(tblOperations[[#This Row],[Completion_Rate]]&gt;=_xlfn.XLOOKUP("Completion Rate",tblKPITargets[KPI_Name],tblKPITargets[Target_Value]),"Met","Below Target")</f>
        <v>Met</v>
      </c>
      <c r="V1973" t="str">
        <f>IF(tblOperations[[#This Row],[SLA_Compliance]]&gt;=_xlfn.XLOOKUP('04_References'!$A$3,tblKPITargets[KPI_Name],tblKPITargets[Target_Value]),"Met","Below Target")</f>
        <v>Met</v>
      </c>
      <c r="W1973" t="str">
        <f>IF(tblOperations[[#This Row],[Quality_Pass_Rate]]&gt;=_xlfn.XLOOKUP('04_References'!$A$4,tblKPITargets[KPI_Name],tblKPITargets[Target_Value]),"Met","Below Target")</f>
        <v>Met</v>
      </c>
      <c r="X1973" t="str">
        <f>IF(tblOperations[[#This Row],[Average_Completion_Days]]&lt;=_xlfn.XLOOKUP('04_References'!$A$7,tblKPITargets[KPI_Name],tblKPITargets[Target_Value]),"Met","Below Target")</f>
        <v>Met</v>
      </c>
      <c r="Y1973" t="str">
        <f>IF(tblOperations[[#This Row],[Closing_Backlog]]&lt;=_xlfn.XLOOKUP('04_References'!$A$8,tblKPITargets[KPI_Name],tblKPITargets[Target_Value]),"Met","Below Target")</f>
        <v>Met</v>
      </c>
    </row>
    <row r="1974" spans="1:25">
      <c r="A1974" s="6" t="s">
        <v>2004</v>
      </c>
      <c r="B1974" s="7">
        <v>46113</v>
      </c>
      <c r="C1974" s="2" t="s">
        <v>37</v>
      </c>
      <c r="D1974" s="2" t="s">
        <v>19</v>
      </c>
      <c r="E1974" s="2">
        <v>0</v>
      </c>
      <c r="F1974" s="2">
        <v>51</v>
      </c>
      <c r="G1974" s="2">
        <v>51</v>
      </c>
      <c r="H1974" s="2">
        <v>39</v>
      </c>
      <c r="I1974" s="2">
        <v>12</v>
      </c>
      <c r="J1974" s="2">
        <v>0</v>
      </c>
      <c r="K1974" s="2">
        <v>0</v>
      </c>
      <c r="L1974" s="2">
        <v>2.4</v>
      </c>
      <c r="M1974" s="2">
        <v>0.89900000000000002</v>
      </c>
      <c r="N1974" s="2">
        <v>0.96299999999999997</v>
      </c>
      <c r="O1974" s="2">
        <v>3.9</v>
      </c>
      <c r="P1974" s="2">
        <v>0.67</v>
      </c>
      <c r="Q1974" s="3">
        <v>0.76500000000000001</v>
      </c>
      <c r="R1974" s="4" t="str">
        <f>TRIM(tblOperations[[#This Row],[Region]])</f>
        <v>Midlands</v>
      </c>
      <c r="S1974" s="4" t="str">
        <f>TRIM(tblOperations[[#This Row],[Team]])</f>
        <v>Workplace Services</v>
      </c>
      <c r="T1974" s="4" t="str">
        <f>_xlfn.XLOOKUP(R1974,tblRegionReference[Region],tblRegionReference[Area],"Not Found")</f>
        <v>Central</v>
      </c>
      <c r="U1974" s="4" t="str">
        <f>IF(tblOperations[[#This Row],[Completion_Rate]]&gt;=_xlfn.XLOOKUP("Completion Rate",tblKPITargets[KPI_Name],tblKPITargets[Target_Value]),"Met","Below Target")</f>
        <v>Below Target</v>
      </c>
      <c r="V1974" t="str">
        <f>IF(tblOperations[[#This Row],[SLA_Compliance]]&gt;=_xlfn.XLOOKUP('04_References'!$A$3,tblKPITargets[KPI_Name],tblKPITargets[Target_Value]),"Met","Below Target")</f>
        <v>Below Target</v>
      </c>
      <c r="W1974" t="str">
        <f>IF(tblOperations[[#This Row],[Quality_Pass_Rate]]&gt;=_xlfn.XLOOKUP('04_References'!$A$4,tblKPITargets[KPI_Name],tblKPITargets[Target_Value]),"Met","Below Target")</f>
        <v>Met</v>
      </c>
      <c r="X1974" t="str">
        <f>IF(tblOperations[[#This Row],[Average_Completion_Days]]&lt;=_xlfn.XLOOKUP('04_References'!$A$7,tblKPITargets[KPI_Name],tblKPITargets[Target_Value]),"Met","Below Target")</f>
        <v>Met</v>
      </c>
      <c r="Y1974" t="str">
        <f>IF(tblOperations[[#This Row],[Closing_Backlog]]&lt;=_xlfn.XLOOKUP('04_References'!$A$8,tblKPITargets[KPI_Name],tblKPITargets[Target_Value]),"Met","Below Target")</f>
        <v>Below Target</v>
      </c>
    </row>
    <row r="1975" spans="1:25">
      <c r="A1975" s="8" t="s">
        <v>2005</v>
      </c>
      <c r="B1975" s="9">
        <v>46113</v>
      </c>
      <c r="C1975" s="4" t="s">
        <v>37</v>
      </c>
      <c r="D1975" s="4" t="s">
        <v>21</v>
      </c>
      <c r="E1975" s="4">
        <v>651</v>
      </c>
      <c r="F1975" s="4">
        <v>51</v>
      </c>
      <c r="G1975" s="4">
        <v>702</v>
      </c>
      <c r="H1975" s="4">
        <v>37</v>
      </c>
      <c r="I1975" s="4">
        <v>665</v>
      </c>
      <c r="J1975" s="4">
        <v>0</v>
      </c>
      <c r="K1975" s="4">
        <v>0</v>
      </c>
      <c r="L1975" s="4">
        <v>8</v>
      </c>
      <c r="M1975" s="4">
        <v>0.6</v>
      </c>
      <c r="N1975" s="4">
        <v>0.98199999999999998</v>
      </c>
      <c r="O1975" s="4">
        <v>2.5</v>
      </c>
      <c r="P1975" s="4">
        <v>0.68400000000000005</v>
      </c>
      <c r="Q1975" s="5">
        <v>5.2999999999999999E-2</v>
      </c>
      <c r="R1975" s="4" t="str">
        <f>TRIM(tblOperations[[#This Row],[Region]])</f>
        <v>Midlands</v>
      </c>
      <c r="S1975" s="4" t="str">
        <f>TRIM(tblOperations[[#This Row],[Team]])</f>
        <v>Facilities Response</v>
      </c>
      <c r="T1975" s="4" t="str">
        <f>_xlfn.XLOOKUP(R1975,tblRegionReference[Region],tblRegionReference[Area],"Not Found")</f>
        <v>Central</v>
      </c>
      <c r="U1975" s="4" t="str">
        <f>IF(tblOperations[[#This Row],[Completion_Rate]]&gt;=_xlfn.XLOOKUP("Completion Rate",tblKPITargets[KPI_Name],tblKPITargets[Target_Value]),"Met","Below Target")</f>
        <v>Below Target</v>
      </c>
      <c r="V1975" t="str">
        <f>IF(tblOperations[[#This Row],[SLA_Compliance]]&gt;=_xlfn.XLOOKUP('04_References'!$A$3,tblKPITargets[KPI_Name],tblKPITargets[Target_Value]),"Met","Below Target")</f>
        <v>Below Target</v>
      </c>
      <c r="W1975" t="str">
        <f>IF(tblOperations[[#This Row],[Quality_Pass_Rate]]&gt;=_xlfn.XLOOKUP('04_References'!$A$4,tblKPITargets[KPI_Name],tblKPITargets[Target_Value]),"Met","Below Target")</f>
        <v>Met</v>
      </c>
      <c r="X1975" t="str">
        <f>IF(tblOperations[[#This Row],[Average_Completion_Days]]&lt;=_xlfn.XLOOKUP('04_References'!$A$7,tblKPITargets[KPI_Name],tblKPITargets[Target_Value]),"Met","Below Target")</f>
        <v>Below Target</v>
      </c>
      <c r="Y1975" t="str">
        <f>IF(tblOperations[[#This Row],[Closing_Backlog]]&lt;=_xlfn.XLOOKUP('04_References'!$A$8,tblKPITargets[KPI_Name],tblKPITargets[Target_Value]),"Met","Below Target")</f>
        <v>Below Target</v>
      </c>
    </row>
    <row r="1976" spans="1:25">
      <c r="A1976" s="6" t="s">
        <v>2006</v>
      </c>
      <c r="B1976" s="7">
        <v>46113</v>
      </c>
      <c r="C1976" s="2" t="s">
        <v>37</v>
      </c>
      <c r="D1976" s="2" t="s">
        <v>23</v>
      </c>
      <c r="E1976" s="2">
        <v>461</v>
      </c>
      <c r="F1976" s="2">
        <v>43</v>
      </c>
      <c r="G1976" s="2">
        <v>504</v>
      </c>
      <c r="H1976" s="2">
        <v>35</v>
      </c>
      <c r="I1976" s="2">
        <v>469</v>
      </c>
      <c r="J1976" s="2">
        <v>0</v>
      </c>
      <c r="K1976" s="2">
        <v>0</v>
      </c>
      <c r="L1976" s="2">
        <v>8</v>
      </c>
      <c r="M1976" s="2">
        <v>0.6</v>
      </c>
      <c r="N1976" s="2">
        <v>1</v>
      </c>
      <c r="O1976" s="2">
        <v>2.5</v>
      </c>
      <c r="P1976" s="2">
        <v>0.76800000000000002</v>
      </c>
      <c r="Q1976" s="3">
        <v>6.9000000000000006E-2</v>
      </c>
      <c r="R1976" s="4" t="str">
        <f>TRIM(tblOperations[[#This Row],[Region]])</f>
        <v>Midlands</v>
      </c>
      <c r="S1976" s="4" t="str">
        <f>TRIM(tblOperations[[#This Row],[Team]])</f>
        <v>Estates Support</v>
      </c>
      <c r="T1976" s="4" t="str">
        <f>_xlfn.XLOOKUP(R1976,tblRegionReference[Region],tblRegionReference[Area],"Not Found")</f>
        <v>Central</v>
      </c>
      <c r="U1976" s="4" t="str">
        <f>IF(tblOperations[[#This Row],[Completion_Rate]]&gt;=_xlfn.XLOOKUP("Completion Rate",tblKPITargets[KPI_Name],tblKPITargets[Target_Value]),"Met","Below Target")</f>
        <v>Below Target</v>
      </c>
      <c r="V1976" t="str">
        <f>IF(tblOperations[[#This Row],[SLA_Compliance]]&gt;=_xlfn.XLOOKUP('04_References'!$A$3,tblKPITargets[KPI_Name],tblKPITargets[Target_Value]),"Met","Below Target")</f>
        <v>Below Target</v>
      </c>
      <c r="W1976" t="str">
        <f>IF(tblOperations[[#This Row],[Quality_Pass_Rate]]&gt;=_xlfn.XLOOKUP('04_References'!$A$4,tblKPITargets[KPI_Name],tblKPITargets[Target_Value]),"Met","Below Target")</f>
        <v>Met</v>
      </c>
      <c r="X1976" t="str">
        <f>IF(tblOperations[[#This Row],[Average_Completion_Days]]&lt;=_xlfn.XLOOKUP('04_References'!$A$7,tblKPITargets[KPI_Name],tblKPITargets[Target_Value]),"Met","Below Target")</f>
        <v>Below Target</v>
      </c>
      <c r="Y1976" t="str">
        <f>IF(tblOperations[[#This Row],[Closing_Backlog]]&lt;=_xlfn.XLOOKUP('04_References'!$A$8,tblKPITargets[KPI_Name],tblKPITargets[Target_Value]),"Met","Below Target")</f>
        <v>Below Target</v>
      </c>
    </row>
    <row r="1977" spans="1:25">
      <c r="A1977" s="8" t="s">
        <v>2007</v>
      </c>
      <c r="B1977" s="9">
        <v>46113</v>
      </c>
      <c r="C1977" s="4" t="s">
        <v>37</v>
      </c>
      <c r="D1977" s="4" t="s">
        <v>25</v>
      </c>
      <c r="E1977" s="4">
        <v>0</v>
      </c>
      <c r="F1977" s="4">
        <v>27</v>
      </c>
      <c r="G1977" s="4">
        <v>27</v>
      </c>
      <c r="H1977" s="4">
        <v>27</v>
      </c>
      <c r="I1977" s="4">
        <v>0</v>
      </c>
      <c r="J1977" s="4">
        <v>0</v>
      </c>
      <c r="K1977" s="4">
        <v>0</v>
      </c>
      <c r="L1977" s="4">
        <v>1.8</v>
      </c>
      <c r="M1977" s="4">
        <v>0.94299999999999995</v>
      </c>
      <c r="N1977" s="4">
        <v>0.998</v>
      </c>
      <c r="O1977" s="4">
        <v>4.4000000000000004</v>
      </c>
      <c r="P1977" s="4">
        <v>0.72199999999999998</v>
      </c>
      <c r="Q1977" s="5">
        <v>1</v>
      </c>
      <c r="R1977" s="4" t="str">
        <f>TRIM(tblOperations[[#This Row],[Region]])</f>
        <v>Midlands</v>
      </c>
      <c r="S1977" s="4" t="str">
        <f>TRIM(tblOperations[[#This Row],[Team]])</f>
        <v>Workplace Projects</v>
      </c>
      <c r="T1977" s="4" t="str">
        <f>_xlfn.XLOOKUP(R1977,tblRegionReference[Region],tblRegionReference[Area],"Not Found")</f>
        <v>Central</v>
      </c>
      <c r="U1977" s="4" t="str">
        <f>IF(tblOperations[[#This Row],[Completion_Rate]]&gt;=_xlfn.XLOOKUP("Completion Rate",tblKPITargets[KPI_Name],tblKPITargets[Target_Value]),"Met","Below Target")</f>
        <v>Met</v>
      </c>
      <c r="V1977" t="str">
        <f>IF(tblOperations[[#This Row],[SLA_Compliance]]&gt;=_xlfn.XLOOKUP('04_References'!$A$3,tblKPITargets[KPI_Name],tblKPITargets[Target_Value]),"Met","Below Target")</f>
        <v>Met</v>
      </c>
      <c r="W1977" t="str">
        <f>IF(tblOperations[[#This Row],[Quality_Pass_Rate]]&gt;=_xlfn.XLOOKUP('04_References'!$A$4,tblKPITargets[KPI_Name],tblKPITargets[Target_Value]),"Met","Below Target")</f>
        <v>Met</v>
      </c>
      <c r="X1977" t="str">
        <f>IF(tblOperations[[#This Row],[Average_Completion_Days]]&lt;=_xlfn.XLOOKUP('04_References'!$A$7,tblKPITargets[KPI_Name],tblKPITargets[Target_Value]),"Met","Below Target")</f>
        <v>Met</v>
      </c>
      <c r="Y1977" t="str">
        <f>IF(tblOperations[[#This Row],[Closing_Backlog]]&lt;=_xlfn.XLOOKUP('04_References'!$A$8,tblKPITargets[KPI_Name],tblKPITargets[Target_Value]),"Met","Below Target")</f>
        <v>Met</v>
      </c>
    </row>
    <row r="1978" spans="1:25">
      <c r="A1978" s="6" t="s">
        <v>2008</v>
      </c>
      <c r="B1978" s="7">
        <v>46113</v>
      </c>
      <c r="C1978" s="2" t="s">
        <v>43</v>
      </c>
      <c r="D1978" s="2" t="s">
        <v>19</v>
      </c>
      <c r="E1978" s="2">
        <v>1130</v>
      </c>
      <c r="F1978" s="2">
        <v>52</v>
      </c>
      <c r="G1978" s="2">
        <v>1182</v>
      </c>
      <c r="H1978" s="2">
        <v>31</v>
      </c>
      <c r="I1978" s="2">
        <v>1151</v>
      </c>
      <c r="J1978" s="2">
        <v>0</v>
      </c>
      <c r="K1978" s="2">
        <v>0</v>
      </c>
      <c r="L1978" s="2">
        <v>8</v>
      </c>
      <c r="M1978" s="2">
        <v>0.6</v>
      </c>
      <c r="N1978" s="2">
        <v>1</v>
      </c>
      <c r="O1978" s="2">
        <v>2.5</v>
      </c>
      <c r="P1978" s="2">
        <v>0.76800000000000002</v>
      </c>
      <c r="Q1978" s="3">
        <v>2.5999999999999999E-2</v>
      </c>
      <c r="R1978" s="4" t="str">
        <f>TRIM(tblOperations[[#This Row],[Region]])</f>
        <v>South West</v>
      </c>
      <c r="S1978" s="4" t="str">
        <f>TRIM(tblOperations[[#This Row],[Team]])</f>
        <v>Workplace Services</v>
      </c>
      <c r="T1978" s="4" t="str">
        <f>_xlfn.XLOOKUP(R1978,tblRegionReference[Region],tblRegionReference[Area],"Not Found")</f>
        <v>South</v>
      </c>
      <c r="U1978" s="4" t="str">
        <f>IF(tblOperations[[#This Row],[Completion_Rate]]&gt;=_xlfn.XLOOKUP("Completion Rate",tblKPITargets[KPI_Name],tblKPITargets[Target_Value]),"Met","Below Target")</f>
        <v>Below Target</v>
      </c>
      <c r="V1978" t="str">
        <f>IF(tblOperations[[#This Row],[SLA_Compliance]]&gt;=_xlfn.XLOOKUP('04_References'!$A$3,tblKPITargets[KPI_Name],tblKPITargets[Target_Value]),"Met","Below Target")</f>
        <v>Below Target</v>
      </c>
      <c r="W1978" t="str">
        <f>IF(tblOperations[[#This Row],[Quality_Pass_Rate]]&gt;=_xlfn.XLOOKUP('04_References'!$A$4,tblKPITargets[KPI_Name],tblKPITargets[Target_Value]),"Met","Below Target")</f>
        <v>Met</v>
      </c>
      <c r="X1978" t="str">
        <f>IF(tblOperations[[#This Row],[Average_Completion_Days]]&lt;=_xlfn.XLOOKUP('04_References'!$A$7,tblKPITargets[KPI_Name],tblKPITargets[Target_Value]),"Met","Below Target")</f>
        <v>Below Target</v>
      </c>
      <c r="Y1978" t="str">
        <f>IF(tblOperations[[#This Row],[Closing_Backlog]]&lt;=_xlfn.XLOOKUP('04_References'!$A$8,tblKPITargets[KPI_Name],tblKPITargets[Target_Value]),"Met","Below Target")</f>
        <v>Below Target</v>
      </c>
    </row>
    <row r="1979" spans="1:25">
      <c r="A1979" s="8" t="s">
        <v>2009</v>
      </c>
      <c r="B1979" s="9">
        <v>46113</v>
      </c>
      <c r="C1979" s="4" t="s">
        <v>43</v>
      </c>
      <c r="D1979" s="4" t="s">
        <v>21</v>
      </c>
      <c r="E1979" s="4">
        <v>0</v>
      </c>
      <c r="F1979" s="4">
        <v>49</v>
      </c>
      <c r="G1979" s="4">
        <v>49</v>
      </c>
      <c r="H1979" s="4">
        <v>49</v>
      </c>
      <c r="I1979" s="4">
        <v>0</v>
      </c>
      <c r="J1979" s="4">
        <v>0</v>
      </c>
      <c r="K1979" s="4">
        <v>0</v>
      </c>
      <c r="L1979" s="4">
        <v>1.5</v>
      </c>
      <c r="M1979" s="4">
        <v>0.94299999999999995</v>
      </c>
      <c r="N1979" s="4">
        <v>0.96799999999999997</v>
      </c>
      <c r="O1979" s="4">
        <v>4.3</v>
      </c>
      <c r="P1979" s="4">
        <v>0.64100000000000001</v>
      </c>
      <c r="Q1979" s="5">
        <v>1</v>
      </c>
      <c r="R1979" s="4" t="str">
        <f>TRIM(tblOperations[[#This Row],[Region]])</f>
        <v>South West</v>
      </c>
      <c r="S1979" s="4" t="str">
        <f>TRIM(tblOperations[[#This Row],[Team]])</f>
        <v>Facilities Response</v>
      </c>
      <c r="T1979" s="4" t="str">
        <f>_xlfn.XLOOKUP(R1979,tblRegionReference[Region],tblRegionReference[Area],"Not Found")</f>
        <v>South</v>
      </c>
      <c r="U1979" s="4" t="str">
        <f>IF(tblOperations[[#This Row],[Completion_Rate]]&gt;=_xlfn.XLOOKUP("Completion Rate",tblKPITargets[KPI_Name],tblKPITargets[Target_Value]),"Met","Below Target")</f>
        <v>Met</v>
      </c>
      <c r="V1979" t="str">
        <f>IF(tblOperations[[#This Row],[SLA_Compliance]]&gt;=_xlfn.XLOOKUP('04_References'!$A$3,tblKPITargets[KPI_Name],tblKPITargets[Target_Value]),"Met","Below Target")</f>
        <v>Met</v>
      </c>
      <c r="W1979" t="str">
        <f>IF(tblOperations[[#This Row],[Quality_Pass_Rate]]&gt;=_xlfn.XLOOKUP('04_References'!$A$4,tblKPITargets[KPI_Name],tblKPITargets[Target_Value]),"Met","Below Target")</f>
        <v>Met</v>
      </c>
      <c r="X1979" t="str">
        <f>IF(tblOperations[[#This Row],[Average_Completion_Days]]&lt;=_xlfn.XLOOKUP('04_References'!$A$7,tblKPITargets[KPI_Name],tblKPITargets[Target_Value]),"Met","Below Target")</f>
        <v>Met</v>
      </c>
      <c r="Y1979" t="str">
        <f>IF(tblOperations[[#This Row],[Closing_Backlog]]&lt;=_xlfn.XLOOKUP('04_References'!$A$8,tblKPITargets[KPI_Name],tblKPITargets[Target_Value]),"Met","Below Target")</f>
        <v>Met</v>
      </c>
    </row>
    <row r="1980" spans="1:25">
      <c r="A1980" s="6" t="s">
        <v>2010</v>
      </c>
      <c r="B1980" s="7">
        <v>46113</v>
      </c>
      <c r="C1980" s="2" t="s">
        <v>43</v>
      </c>
      <c r="D1980" s="2" t="s">
        <v>23</v>
      </c>
      <c r="E1980" s="2">
        <v>8</v>
      </c>
      <c r="F1980" s="2">
        <v>43</v>
      </c>
      <c r="G1980" s="2">
        <v>51</v>
      </c>
      <c r="H1980" s="2">
        <v>49</v>
      </c>
      <c r="I1980" s="2">
        <v>2</v>
      </c>
      <c r="J1980" s="2">
        <v>0</v>
      </c>
      <c r="K1980" s="2">
        <v>0</v>
      </c>
      <c r="L1980" s="2">
        <v>1.6</v>
      </c>
      <c r="M1980" s="2">
        <v>0.95799999999999996</v>
      </c>
      <c r="N1980" s="2">
        <v>0.999</v>
      </c>
      <c r="O1980" s="2">
        <v>4.2</v>
      </c>
      <c r="P1980" s="2">
        <v>0.78600000000000003</v>
      </c>
      <c r="Q1980" s="3">
        <v>0.96099999999999997</v>
      </c>
      <c r="R1980" s="4" t="str">
        <f>TRIM(tblOperations[[#This Row],[Region]])</f>
        <v>South West</v>
      </c>
      <c r="S1980" s="4" t="str">
        <f>TRIM(tblOperations[[#This Row],[Team]])</f>
        <v>Estates Support</v>
      </c>
      <c r="T1980" s="4" t="str">
        <f>_xlfn.XLOOKUP(R1980,tblRegionReference[Region],tblRegionReference[Area],"Not Found")</f>
        <v>South</v>
      </c>
      <c r="U1980" s="4" t="str">
        <f>IF(tblOperations[[#This Row],[Completion_Rate]]&gt;=_xlfn.XLOOKUP("Completion Rate",tblKPITargets[KPI_Name],tblKPITargets[Target_Value]),"Met","Below Target")</f>
        <v>Met</v>
      </c>
      <c r="V1980" t="str">
        <f>IF(tblOperations[[#This Row],[SLA_Compliance]]&gt;=_xlfn.XLOOKUP('04_References'!$A$3,tblKPITargets[KPI_Name],tblKPITargets[Target_Value]),"Met","Below Target")</f>
        <v>Met</v>
      </c>
      <c r="W1980" t="str">
        <f>IF(tblOperations[[#This Row],[Quality_Pass_Rate]]&gt;=_xlfn.XLOOKUP('04_References'!$A$4,tblKPITargets[KPI_Name],tblKPITargets[Target_Value]),"Met","Below Target")</f>
        <v>Met</v>
      </c>
      <c r="X1980" t="str">
        <f>IF(tblOperations[[#This Row],[Average_Completion_Days]]&lt;=_xlfn.XLOOKUP('04_References'!$A$7,tblKPITargets[KPI_Name],tblKPITargets[Target_Value]),"Met","Below Target")</f>
        <v>Met</v>
      </c>
      <c r="Y1980" t="str">
        <f>IF(tblOperations[[#This Row],[Closing_Backlog]]&lt;=_xlfn.XLOOKUP('04_References'!$A$8,tblKPITargets[KPI_Name],tblKPITargets[Target_Value]),"Met","Below Target")</f>
        <v>Met</v>
      </c>
    </row>
    <row r="1981" spans="1:25">
      <c r="A1981" s="8" t="s">
        <v>2011</v>
      </c>
      <c r="B1981" s="9">
        <v>46113</v>
      </c>
      <c r="C1981" s="4" t="s">
        <v>43</v>
      </c>
      <c r="D1981" s="4" t="s">
        <v>25</v>
      </c>
      <c r="E1981" s="4">
        <v>0</v>
      </c>
      <c r="F1981" s="4">
        <v>35</v>
      </c>
      <c r="G1981" s="4">
        <v>35</v>
      </c>
      <c r="H1981" s="4">
        <v>35</v>
      </c>
      <c r="I1981" s="4">
        <v>0</v>
      </c>
      <c r="J1981" s="4">
        <v>0</v>
      </c>
      <c r="K1981" s="4">
        <v>0</v>
      </c>
      <c r="L1981" s="4">
        <v>1.7</v>
      </c>
      <c r="M1981" s="4">
        <v>0.996</v>
      </c>
      <c r="N1981" s="4">
        <v>0.95899999999999996</v>
      </c>
      <c r="O1981" s="4">
        <v>4.5</v>
      </c>
      <c r="P1981" s="4">
        <v>0.79200000000000004</v>
      </c>
      <c r="Q1981" s="5">
        <v>1</v>
      </c>
      <c r="R1981" s="4" t="str">
        <f>TRIM(tblOperations[[#This Row],[Region]])</f>
        <v>South West</v>
      </c>
      <c r="S1981" s="4" t="str">
        <f>TRIM(tblOperations[[#This Row],[Team]])</f>
        <v>Workplace Projects</v>
      </c>
      <c r="T1981" s="4" t="str">
        <f>_xlfn.XLOOKUP(R1981,tblRegionReference[Region],tblRegionReference[Area],"Not Found")</f>
        <v>South</v>
      </c>
      <c r="U1981" s="4" t="str">
        <f>IF(tblOperations[[#This Row],[Completion_Rate]]&gt;=_xlfn.XLOOKUP("Completion Rate",tblKPITargets[KPI_Name],tblKPITargets[Target_Value]),"Met","Below Target")</f>
        <v>Met</v>
      </c>
      <c r="V1981" t="str">
        <f>IF(tblOperations[[#This Row],[SLA_Compliance]]&gt;=_xlfn.XLOOKUP('04_References'!$A$3,tblKPITargets[KPI_Name],tblKPITargets[Target_Value]),"Met","Below Target")</f>
        <v>Met</v>
      </c>
      <c r="W1981" t="str">
        <f>IF(tblOperations[[#This Row],[Quality_Pass_Rate]]&gt;=_xlfn.XLOOKUP('04_References'!$A$4,tblKPITargets[KPI_Name],tblKPITargets[Target_Value]),"Met","Below Target")</f>
        <v>Met</v>
      </c>
      <c r="X1981" t="str">
        <f>IF(tblOperations[[#This Row],[Average_Completion_Days]]&lt;=_xlfn.XLOOKUP('04_References'!$A$7,tblKPITargets[KPI_Name],tblKPITargets[Target_Value]),"Met","Below Target")</f>
        <v>Met</v>
      </c>
      <c r="Y1981" t="str">
        <f>IF(tblOperations[[#This Row],[Closing_Backlog]]&lt;=_xlfn.XLOOKUP('04_References'!$A$8,tblKPITargets[KPI_Name],tblKPITargets[Target_Value]),"Met","Below Target")</f>
        <v>Met</v>
      </c>
    </row>
    <row r="1982" spans="1:25">
      <c r="A1982" s="6" t="s">
        <v>2012</v>
      </c>
      <c r="B1982" s="7">
        <v>46113</v>
      </c>
      <c r="C1982" s="2" t="s">
        <v>48</v>
      </c>
      <c r="D1982" s="2" t="s">
        <v>19</v>
      </c>
      <c r="E1982" s="2">
        <v>7</v>
      </c>
      <c r="F1982" s="2">
        <v>55</v>
      </c>
      <c r="G1982" s="2">
        <v>62</v>
      </c>
      <c r="H1982" s="2">
        <v>49</v>
      </c>
      <c r="I1982" s="2">
        <v>13</v>
      </c>
      <c r="J1982" s="2">
        <v>0</v>
      </c>
      <c r="K1982" s="2">
        <v>0</v>
      </c>
      <c r="L1982" s="2">
        <v>2.2999999999999998</v>
      </c>
      <c r="M1982" s="2">
        <v>0.89500000000000002</v>
      </c>
      <c r="N1982" s="2">
        <v>1</v>
      </c>
      <c r="O1982" s="2">
        <v>3.8</v>
      </c>
      <c r="P1982" s="2">
        <v>0.70199999999999996</v>
      </c>
      <c r="Q1982" s="3">
        <v>0.79</v>
      </c>
      <c r="R1982" s="4" t="str">
        <f>TRIM(tblOperations[[#This Row],[Region]])</f>
        <v>South East</v>
      </c>
      <c r="S1982" s="4" t="str">
        <f>TRIM(tblOperations[[#This Row],[Team]])</f>
        <v>Workplace Services</v>
      </c>
      <c r="T1982" s="4" t="str">
        <f>_xlfn.XLOOKUP(R1982,tblRegionReference[Region],tblRegionReference[Area],"Not Found")</f>
        <v>South</v>
      </c>
      <c r="U1982" s="4" t="str">
        <f>IF(tblOperations[[#This Row],[Completion_Rate]]&gt;=_xlfn.XLOOKUP("Completion Rate",tblKPITargets[KPI_Name],tblKPITargets[Target_Value]),"Met","Below Target")</f>
        <v>Below Target</v>
      </c>
      <c r="V1982" t="str">
        <f>IF(tblOperations[[#This Row],[SLA_Compliance]]&gt;=_xlfn.XLOOKUP('04_References'!$A$3,tblKPITargets[KPI_Name],tblKPITargets[Target_Value]),"Met","Below Target")</f>
        <v>Below Target</v>
      </c>
      <c r="W1982" t="str">
        <f>IF(tblOperations[[#This Row],[Quality_Pass_Rate]]&gt;=_xlfn.XLOOKUP('04_References'!$A$4,tblKPITargets[KPI_Name],tblKPITargets[Target_Value]),"Met","Below Target")</f>
        <v>Met</v>
      </c>
      <c r="X1982" t="str">
        <f>IF(tblOperations[[#This Row],[Average_Completion_Days]]&lt;=_xlfn.XLOOKUP('04_References'!$A$7,tblKPITargets[KPI_Name],tblKPITargets[Target_Value]),"Met","Below Target")</f>
        <v>Met</v>
      </c>
      <c r="Y1982" t="str">
        <f>IF(tblOperations[[#This Row],[Closing_Backlog]]&lt;=_xlfn.XLOOKUP('04_References'!$A$8,tblKPITargets[KPI_Name],tblKPITargets[Target_Value]),"Met","Below Target")</f>
        <v>Below Target</v>
      </c>
    </row>
    <row r="1983" spans="1:25">
      <c r="A1983" s="8" t="s">
        <v>2013</v>
      </c>
      <c r="B1983" s="9">
        <v>46113</v>
      </c>
      <c r="C1983" s="4" t="s">
        <v>48</v>
      </c>
      <c r="D1983" s="4" t="s">
        <v>21</v>
      </c>
      <c r="E1983" s="4">
        <v>1802</v>
      </c>
      <c r="F1983" s="4">
        <v>49</v>
      </c>
      <c r="G1983" s="4">
        <v>1851</v>
      </c>
      <c r="H1983" s="4">
        <v>21</v>
      </c>
      <c r="I1983" s="4">
        <v>1830</v>
      </c>
      <c r="J1983" s="4">
        <v>0</v>
      </c>
      <c r="K1983" s="4">
        <v>0</v>
      </c>
      <c r="L1983" s="4">
        <v>8</v>
      </c>
      <c r="M1983" s="4">
        <v>0.6</v>
      </c>
      <c r="N1983" s="4">
        <v>0.97799999999999998</v>
      </c>
      <c r="O1983" s="4">
        <v>2.5</v>
      </c>
      <c r="P1983" s="4">
        <v>0.71899999999999997</v>
      </c>
      <c r="Q1983" s="5">
        <v>1.0999999999999999E-2</v>
      </c>
      <c r="R1983" s="4" t="str">
        <f>TRIM(tblOperations[[#This Row],[Region]])</f>
        <v>South East</v>
      </c>
      <c r="S1983" s="4" t="str">
        <f>TRIM(tblOperations[[#This Row],[Team]])</f>
        <v>Facilities Response</v>
      </c>
      <c r="T1983" s="4" t="str">
        <f>_xlfn.XLOOKUP(R1983,tblRegionReference[Region],tblRegionReference[Area],"Not Found")</f>
        <v>South</v>
      </c>
      <c r="U1983" s="4" t="str">
        <f>IF(tblOperations[[#This Row],[Completion_Rate]]&gt;=_xlfn.XLOOKUP("Completion Rate",tblKPITargets[KPI_Name],tblKPITargets[Target_Value]),"Met","Below Target")</f>
        <v>Below Target</v>
      </c>
      <c r="V1983" t="str">
        <f>IF(tblOperations[[#This Row],[SLA_Compliance]]&gt;=_xlfn.XLOOKUP('04_References'!$A$3,tblKPITargets[KPI_Name],tblKPITargets[Target_Value]),"Met","Below Target")</f>
        <v>Below Target</v>
      </c>
      <c r="W1983" t="str">
        <f>IF(tblOperations[[#This Row],[Quality_Pass_Rate]]&gt;=_xlfn.XLOOKUP('04_References'!$A$4,tblKPITargets[KPI_Name],tblKPITargets[Target_Value]),"Met","Below Target")</f>
        <v>Met</v>
      </c>
      <c r="X1983" t="str">
        <f>IF(tblOperations[[#This Row],[Average_Completion_Days]]&lt;=_xlfn.XLOOKUP('04_References'!$A$7,tblKPITargets[KPI_Name],tblKPITargets[Target_Value]),"Met","Below Target")</f>
        <v>Below Target</v>
      </c>
      <c r="Y1983" t="str">
        <f>IF(tblOperations[[#This Row],[Closing_Backlog]]&lt;=_xlfn.XLOOKUP('04_References'!$A$8,tblKPITargets[KPI_Name],tblKPITargets[Target_Value]),"Met","Below Target")</f>
        <v>Below Target</v>
      </c>
    </row>
    <row r="1984" spans="1:25">
      <c r="A1984" s="6" t="s">
        <v>2014</v>
      </c>
      <c r="B1984" s="7">
        <v>46113</v>
      </c>
      <c r="C1984" s="2" t="s">
        <v>48</v>
      </c>
      <c r="D1984" s="2" t="s">
        <v>23</v>
      </c>
      <c r="E1984" s="2">
        <v>0</v>
      </c>
      <c r="F1984" s="2">
        <v>46</v>
      </c>
      <c r="G1984" s="2">
        <v>46</v>
      </c>
      <c r="H1984" s="2">
        <v>46</v>
      </c>
      <c r="I1984" s="2">
        <v>0</v>
      </c>
      <c r="J1984" s="2">
        <v>0</v>
      </c>
      <c r="K1984" s="2">
        <v>0</v>
      </c>
      <c r="L1984" s="2">
        <v>1.3</v>
      </c>
      <c r="M1984" s="2">
        <v>0.97899999999999998</v>
      </c>
      <c r="N1984" s="2">
        <v>0.98199999999999998</v>
      </c>
      <c r="O1984" s="2">
        <v>4.4000000000000004</v>
      </c>
      <c r="P1984" s="2">
        <v>0.68500000000000005</v>
      </c>
      <c r="Q1984" s="3">
        <v>1</v>
      </c>
      <c r="R1984" s="4" t="str">
        <f>TRIM(tblOperations[[#This Row],[Region]])</f>
        <v>South East</v>
      </c>
      <c r="S1984" s="4" t="str">
        <f>TRIM(tblOperations[[#This Row],[Team]])</f>
        <v>Estates Support</v>
      </c>
      <c r="T1984" s="4" t="str">
        <f>_xlfn.XLOOKUP(R1984,tblRegionReference[Region],tblRegionReference[Area],"Not Found")</f>
        <v>South</v>
      </c>
      <c r="U1984" s="4" t="str">
        <f>IF(tblOperations[[#This Row],[Completion_Rate]]&gt;=_xlfn.XLOOKUP("Completion Rate",tblKPITargets[KPI_Name],tblKPITargets[Target_Value]),"Met","Below Target")</f>
        <v>Met</v>
      </c>
      <c r="V1984" t="str">
        <f>IF(tblOperations[[#This Row],[SLA_Compliance]]&gt;=_xlfn.XLOOKUP('04_References'!$A$3,tblKPITargets[KPI_Name],tblKPITargets[Target_Value]),"Met","Below Target")</f>
        <v>Met</v>
      </c>
      <c r="W1984" t="str">
        <f>IF(tblOperations[[#This Row],[Quality_Pass_Rate]]&gt;=_xlfn.XLOOKUP('04_References'!$A$4,tblKPITargets[KPI_Name],tblKPITargets[Target_Value]),"Met","Below Target")</f>
        <v>Met</v>
      </c>
      <c r="X1984" t="str">
        <f>IF(tblOperations[[#This Row],[Average_Completion_Days]]&lt;=_xlfn.XLOOKUP('04_References'!$A$7,tblKPITargets[KPI_Name],tblKPITargets[Target_Value]),"Met","Below Target")</f>
        <v>Met</v>
      </c>
      <c r="Y1984" t="str">
        <f>IF(tblOperations[[#This Row],[Closing_Backlog]]&lt;=_xlfn.XLOOKUP('04_References'!$A$8,tblKPITargets[KPI_Name],tblKPITargets[Target_Value]),"Met","Below Target")</f>
        <v>Met</v>
      </c>
    </row>
    <row r="1985" spans="1:25">
      <c r="A1985" s="8" t="s">
        <v>2015</v>
      </c>
      <c r="B1985" s="9">
        <v>46113</v>
      </c>
      <c r="C1985" s="4" t="s">
        <v>48</v>
      </c>
      <c r="D1985" s="4" t="s">
        <v>25</v>
      </c>
      <c r="E1985" s="4">
        <v>567</v>
      </c>
      <c r="F1985" s="4">
        <v>24</v>
      </c>
      <c r="G1985" s="4">
        <v>591</v>
      </c>
      <c r="H1985" s="4">
        <v>22</v>
      </c>
      <c r="I1985" s="4">
        <v>569</v>
      </c>
      <c r="J1985" s="4">
        <v>0</v>
      </c>
      <c r="K1985" s="4">
        <v>0</v>
      </c>
      <c r="L1985" s="4">
        <v>8</v>
      </c>
      <c r="M1985" s="4">
        <v>0.6</v>
      </c>
      <c r="N1985" s="4">
        <v>0.98299999999999998</v>
      </c>
      <c r="O1985" s="4">
        <v>2.5</v>
      </c>
      <c r="P1985" s="4">
        <v>0.71299999999999997</v>
      </c>
      <c r="Q1985" s="5">
        <v>3.6999999999999998E-2</v>
      </c>
      <c r="R1985" s="4" t="str">
        <f>TRIM(tblOperations[[#This Row],[Region]])</f>
        <v>South East</v>
      </c>
      <c r="S1985" s="4" t="str">
        <f>TRIM(tblOperations[[#This Row],[Team]])</f>
        <v>Workplace Projects</v>
      </c>
      <c r="T1985" s="4" t="str">
        <f>_xlfn.XLOOKUP(R1985,tblRegionReference[Region],tblRegionReference[Area],"Not Found")</f>
        <v>South</v>
      </c>
      <c r="U1985" s="4" t="str">
        <f>IF(tblOperations[[#This Row],[Completion_Rate]]&gt;=_xlfn.XLOOKUP("Completion Rate",tblKPITargets[KPI_Name],tblKPITargets[Target_Value]),"Met","Below Target")</f>
        <v>Below Target</v>
      </c>
      <c r="V1985" t="str">
        <f>IF(tblOperations[[#This Row],[SLA_Compliance]]&gt;=_xlfn.XLOOKUP('04_References'!$A$3,tblKPITargets[KPI_Name],tblKPITargets[Target_Value]),"Met","Below Target")</f>
        <v>Below Target</v>
      </c>
      <c r="W1985" t="str">
        <f>IF(tblOperations[[#This Row],[Quality_Pass_Rate]]&gt;=_xlfn.XLOOKUP('04_References'!$A$4,tblKPITargets[KPI_Name],tblKPITargets[Target_Value]),"Met","Below Target")</f>
        <v>Met</v>
      </c>
      <c r="X1985" t="str">
        <f>IF(tblOperations[[#This Row],[Average_Completion_Days]]&lt;=_xlfn.XLOOKUP('04_References'!$A$7,tblKPITargets[KPI_Name],tblKPITargets[Target_Value]),"Met","Below Target")</f>
        <v>Below Target</v>
      </c>
      <c r="Y1985" t="str">
        <f>IF(tblOperations[[#This Row],[Closing_Backlog]]&lt;=_xlfn.XLOOKUP('04_References'!$A$8,tblKPITargets[KPI_Name],tblKPITargets[Target_Value]),"Met","Below Target")</f>
        <v>Below Target</v>
      </c>
    </row>
    <row r="1986" spans="1:25">
      <c r="A1986" s="6" t="s">
        <v>2016</v>
      </c>
      <c r="B1986" s="7">
        <v>46113</v>
      </c>
      <c r="C1986" s="2" t="s">
        <v>53</v>
      </c>
      <c r="D1986" s="2" t="s">
        <v>19</v>
      </c>
      <c r="E1986" s="2">
        <v>999</v>
      </c>
      <c r="F1986" s="2">
        <v>41</v>
      </c>
      <c r="G1986" s="2">
        <v>1040</v>
      </c>
      <c r="H1986" s="2">
        <v>26</v>
      </c>
      <c r="I1986" s="2">
        <v>1014</v>
      </c>
      <c r="J1986" s="2">
        <v>0</v>
      </c>
      <c r="K1986" s="2">
        <v>0</v>
      </c>
      <c r="L1986" s="2">
        <v>8</v>
      </c>
      <c r="M1986" s="2">
        <v>0.6</v>
      </c>
      <c r="N1986" s="2">
        <v>1</v>
      </c>
      <c r="O1986" s="2">
        <v>2.5</v>
      </c>
      <c r="P1986" s="2">
        <v>0.70299999999999996</v>
      </c>
      <c r="Q1986" s="3">
        <v>2.5000000000000001E-2</v>
      </c>
      <c r="R1986" s="4" t="str">
        <f>TRIM(tblOperations[[#This Row],[Region]])</f>
        <v>Wales</v>
      </c>
      <c r="S1986" s="4" t="str">
        <f>TRIM(tblOperations[[#This Row],[Team]])</f>
        <v>Workplace Services</v>
      </c>
      <c r="T1986" s="4" t="str">
        <f>_xlfn.XLOOKUP(R1986,tblRegionReference[Region],tblRegionReference[Area],"Not Found")</f>
        <v>Wales</v>
      </c>
      <c r="U1986" s="4" t="str">
        <f>IF(tblOperations[[#This Row],[Completion_Rate]]&gt;=_xlfn.XLOOKUP("Completion Rate",tblKPITargets[KPI_Name],tblKPITargets[Target_Value]),"Met","Below Target")</f>
        <v>Below Target</v>
      </c>
      <c r="V1986" t="str">
        <f>IF(tblOperations[[#This Row],[SLA_Compliance]]&gt;=_xlfn.XLOOKUP('04_References'!$A$3,tblKPITargets[KPI_Name],tblKPITargets[Target_Value]),"Met","Below Target")</f>
        <v>Below Target</v>
      </c>
      <c r="W1986" t="str">
        <f>IF(tblOperations[[#This Row],[Quality_Pass_Rate]]&gt;=_xlfn.XLOOKUP('04_References'!$A$4,tblKPITargets[KPI_Name],tblKPITargets[Target_Value]),"Met","Below Target")</f>
        <v>Met</v>
      </c>
      <c r="X1986" t="str">
        <f>IF(tblOperations[[#This Row],[Average_Completion_Days]]&lt;=_xlfn.XLOOKUP('04_References'!$A$7,tblKPITargets[KPI_Name],tblKPITargets[Target_Value]),"Met","Below Target")</f>
        <v>Below Target</v>
      </c>
      <c r="Y1986" t="str">
        <f>IF(tblOperations[[#This Row],[Closing_Backlog]]&lt;=_xlfn.XLOOKUP('04_References'!$A$8,tblKPITargets[KPI_Name],tblKPITargets[Target_Value]),"Met","Below Target")</f>
        <v>Below Target</v>
      </c>
    </row>
    <row r="1987" spans="1:25">
      <c r="A1987" s="8" t="s">
        <v>2017</v>
      </c>
      <c r="B1987" s="9">
        <v>46113</v>
      </c>
      <c r="C1987" s="4" t="s">
        <v>53</v>
      </c>
      <c r="D1987" s="4" t="s">
        <v>21</v>
      </c>
      <c r="E1987" s="4">
        <v>1112</v>
      </c>
      <c r="F1987" s="4">
        <v>17</v>
      </c>
      <c r="G1987" s="4">
        <v>1129</v>
      </c>
      <c r="H1987" s="4">
        <v>26</v>
      </c>
      <c r="I1987" s="4">
        <v>1103</v>
      </c>
      <c r="J1987" s="4">
        <v>0</v>
      </c>
      <c r="K1987" s="4">
        <v>0</v>
      </c>
      <c r="L1987" s="4">
        <v>8</v>
      </c>
      <c r="M1987" s="4">
        <v>0.6</v>
      </c>
      <c r="N1987" s="4">
        <v>1</v>
      </c>
      <c r="O1987" s="4">
        <v>2.5</v>
      </c>
      <c r="P1987" s="4">
        <v>0.77200000000000002</v>
      </c>
      <c r="Q1987" s="5">
        <v>2.3E-2</v>
      </c>
      <c r="R1987" s="4" t="str">
        <f>TRIM(tblOperations[[#This Row],[Region]])</f>
        <v>Wales</v>
      </c>
      <c r="S1987" s="4" t="str">
        <f>TRIM(tblOperations[[#This Row],[Team]])</f>
        <v>Facilities Response</v>
      </c>
      <c r="T1987" s="4" t="str">
        <f>_xlfn.XLOOKUP(R1987,tblRegionReference[Region],tblRegionReference[Area],"Not Found")</f>
        <v>Wales</v>
      </c>
      <c r="U1987" s="4" t="str">
        <f>IF(tblOperations[[#This Row],[Completion_Rate]]&gt;=_xlfn.XLOOKUP("Completion Rate",tblKPITargets[KPI_Name],tblKPITargets[Target_Value]),"Met","Below Target")</f>
        <v>Below Target</v>
      </c>
      <c r="V1987" t="str">
        <f>IF(tblOperations[[#This Row],[SLA_Compliance]]&gt;=_xlfn.XLOOKUP('04_References'!$A$3,tblKPITargets[KPI_Name],tblKPITargets[Target_Value]),"Met","Below Target")</f>
        <v>Below Target</v>
      </c>
      <c r="W1987" t="str">
        <f>IF(tblOperations[[#This Row],[Quality_Pass_Rate]]&gt;=_xlfn.XLOOKUP('04_References'!$A$4,tblKPITargets[KPI_Name],tblKPITargets[Target_Value]),"Met","Below Target")</f>
        <v>Met</v>
      </c>
      <c r="X1987" t="str">
        <f>IF(tblOperations[[#This Row],[Average_Completion_Days]]&lt;=_xlfn.XLOOKUP('04_References'!$A$7,tblKPITargets[KPI_Name],tblKPITargets[Target_Value]),"Met","Below Target")</f>
        <v>Below Target</v>
      </c>
      <c r="Y1987" t="str">
        <f>IF(tblOperations[[#This Row],[Closing_Backlog]]&lt;=_xlfn.XLOOKUP('04_References'!$A$8,tblKPITargets[KPI_Name],tblKPITargets[Target_Value]),"Met","Below Target")</f>
        <v>Below Target</v>
      </c>
    </row>
    <row r="1988" spans="1:25">
      <c r="A1988" s="6" t="s">
        <v>2018</v>
      </c>
      <c r="B1988" s="7">
        <v>46113</v>
      </c>
      <c r="C1988" s="2" t="s">
        <v>53</v>
      </c>
      <c r="D1988" s="2" t="s">
        <v>23</v>
      </c>
      <c r="E1988" s="2">
        <v>735</v>
      </c>
      <c r="F1988" s="2">
        <v>42</v>
      </c>
      <c r="G1988" s="2">
        <v>777</v>
      </c>
      <c r="H1988" s="2">
        <v>27</v>
      </c>
      <c r="I1988" s="2">
        <v>750</v>
      </c>
      <c r="J1988" s="2">
        <v>0</v>
      </c>
      <c r="K1988" s="2">
        <v>0</v>
      </c>
      <c r="L1988" s="2">
        <v>8</v>
      </c>
      <c r="M1988" s="2">
        <v>0.6</v>
      </c>
      <c r="N1988" s="2">
        <v>0.99199999999999999</v>
      </c>
      <c r="O1988" s="2">
        <v>2.5</v>
      </c>
      <c r="P1988" s="2">
        <v>0.72699999999999998</v>
      </c>
      <c r="Q1988" s="3">
        <v>3.5000000000000003E-2</v>
      </c>
      <c r="R1988" s="4" t="str">
        <f>TRIM(tblOperations[[#This Row],[Region]])</f>
        <v>Wales</v>
      </c>
      <c r="S1988" s="4" t="str">
        <f>TRIM(tblOperations[[#This Row],[Team]])</f>
        <v>Estates Support</v>
      </c>
      <c r="T1988" s="4" t="str">
        <f>_xlfn.XLOOKUP(R1988,tblRegionReference[Region],tblRegionReference[Area],"Not Found")</f>
        <v>Wales</v>
      </c>
      <c r="U1988" s="4" t="str">
        <f>IF(tblOperations[[#This Row],[Completion_Rate]]&gt;=_xlfn.XLOOKUP("Completion Rate",tblKPITargets[KPI_Name],tblKPITargets[Target_Value]),"Met","Below Target")</f>
        <v>Below Target</v>
      </c>
      <c r="V1988" t="str">
        <f>IF(tblOperations[[#This Row],[SLA_Compliance]]&gt;=_xlfn.XLOOKUP('04_References'!$A$3,tblKPITargets[KPI_Name],tblKPITargets[Target_Value]),"Met","Below Target")</f>
        <v>Below Target</v>
      </c>
      <c r="W1988" t="str">
        <f>IF(tblOperations[[#This Row],[Quality_Pass_Rate]]&gt;=_xlfn.XLOOKUP('04_References'!$A$4,tblKPITargets[KPI_Name],tblKPITargets[Target_Value]),"Met","Below Target")</f>
        <v>Met</v>
      </c>
      <c r="X1988" t="str">
        <f>IF(tblOperations[[#This Row],[Average_Completion_Days]]&lt;=_xlfn.XLOOKUP('04_References'!$A$7,tblKPITargets[KPI_Name],tblKPITargets[Target_Value]),"Met","Below Target")</f>
        <v>Below Target</v>
      </c>
      <c r="Y1988" t="str">
        <f>IF(tblOperations[[#This Row],[Closing_Backlog]]&lt;=_xlfn.XLOOKUP('04_References'!$A$8,tblKPITargets[KPI_Name],tblKPITargets[Target_Value]),"Met","Below Target")</f>
        <v>Below Target</v>
      </c>
    </row>
    <row r="1989" spans="1:25">
      <c r="A1989" s="8" t="s">
        <v>2019</v>
      </c>
      <c r="B1989" s="9">
        <v>46113</v>
      </c>
      <c r="C1989" s="4" t="s">
        <v>53</v>
      </c>
      <c r="D1989" s="4" t="s">
        <v>25</v>
      </c>
      <c r="E1989" s="4">
        <v>0</v>
      </c>
      <c r="F1989" s="4">
        <v>31</v>
      </c>
      <c r="G1989" s="4">
        <v>31</v>
      </c>
      <c r="H1989" s="4">
        <v>31</v>
      </c>
      <c r="I1989" s="4">
        <v>0</v>
      </c>
      <c r="J1989" s="4">
        <v>0</v>
      </c>
      <c r="K1989" s="4">
        <v>0</v>
      </c>
      <c r="L1989" s="4">
        <v>0.8</v>
      </c>
      <c r="M1989" s="4">
        <v>0.93600000000000005</v>
      </c>
      <c r="N1989" s="4">
        <v>1</v>
      </c>
      <c r="O1989" s="4">
        <v>4.4000000000000004</v>
      </c>
      <c r="P1989" s="4">
        <v>0.76200000000000001</v>
      </c>
      <c r="Q1989" s="5">
        <v>1</v>
      </c>
      <c r="R1989" s="4" t="str">
        <f>TRIM(tblOperations[[#This Row],[Region]])</f>
        <v>Wales</v>
      </c>
      <c r="S1989" s="4" t="str">
        <f>TRIM(tblOperations[[#This Row],[Team]])</f>
        <v>Workplace Projects</v>
      </c>
      <c r="T1989" s="4" t="str">
        <f>_xlfn.XLOOKUP(R1989,tblRegionReference[Region],tblRegionReference[Area],"Not Found")</f>
        <v>Wales</v>
      </c>
      <c r="U1989" s="4" t="str">
        <f>IF(tblOperations[[#This Row],[Completion_Rate]]&gt;=_xlfn.XLOOKUP("Completion Rate",tblKPITargets[KPI_Name],tblKPITargets[Target_Value]),"Met","Below Target")</f>
        <v>Met</v>
      </c>
      <c r="V1989" t="str">
        <f>IF(tblOperations[[#This Row],[SLA_Compliance]]&gt;=_xlfn.XLOOKUP('04_References'!$A$3,tblKPITargets[KPI_Name],tblKPITargets[Target_Value]),"Met","Below Target")</f>
        <v>Met</v>
      </c>
      <c r="W1989" t="str">
        <f>IF(tblOperations[[#This Row],[Quality_Pass_Rate]]&gt;=_xlfn.XLOOKUP('04_References'!$A$4,tblKPITargets[KPI_Name],tblKPITargets[Target_Value]),"Met","Below Target")</f>
        <v>Met</v>
      </c>
      <c r="X1989" t="str">
        <f>IF(tblOperations[[#This Row],[Average_Completion_Days]]&lt;=_xlfn.XLOOKUP('04_References'!$A$7,tblKPITargets[KPI_Name],tblKPITargets[Target_Value]),"Met","Below Target")</f>
        <v>Met</v>
      </c>
      <c r="Y1989" t="str">
        <f>IF(tblOperations[[#This Row],[Closing_Backlog]]&lt;=_xlfn.XLOOKUP('04_References'!$A$8,tblKPITargets[KPI_Name],tblKPITargets[Target_Value]),"Met","Below Target")</f>
        <v>Met</v>
      </c>
    </row>
    <row r="1990" spans="1:25">
      <c r="A1990" s="6" t="s">
        <v>2020</v>
      </c>
      <c r="B1990" s="7">
        <v>46114</v>
      </c>
      <c r="C1990" s="2" t="s">
        <v>18</v>
      </c>
      <c r="D1990" s="2" t="s">
        <v>19</v>
      </c>
      <c r="E1990" s="2">
        <v>294</v>
      </c>
      <c r="F1990" s="2">
        <v>58</v>
      </c>
      <c r="G1990" s="2">
        <v>352</v>
      </c>
      <c r="H1990" s="2">
        <v>43</v>
      </c>
      <c r="I1990" s="2">
        <v>309</v>
      </c>
      <c r="J1990" s="2">
        <v>0</v>
      </c>
      <c r="K1990" s="2">
        <v>0</v>
      </c>
      <c r="L1990" s="2">
        <v>8</v>
      </c>
      <c r="M1990" s="2">
        <v>0.6</v>
      </c>
      <c r="N1990" s="2">
        <v>1</v>
      </c>
      <c r="O1990" s="2">
        <v>2.5</v>
      </c>
      <c r="P1990" s="2">
        <v>0.78600000000000003</v>
      </c>
      <c r="Q1990" s="3">
        <v>0.122</v>
      </c>
      <c r="R1990" s="4" t="str">
        <f>TRIM(tblOperations[[#This Row],[Region]])</f>
        <v>Scotland</v>
      </c>
      <c r="S1990" s="4" t="str">
        <f>TRIM(tblOperations[[#This Row],[Team]])</f>
        <v>Workplace Services</v>
      </c>
      <c r="T1990" s="4" t="str">
        <f>_xlfn.XLOOKUP(R1990,tblRegionReference[Region],tblRegionReference[Area],"Not Found")</f>
        <v>North</v>
      </c>
      <c r="U1990" s="4" t="str">
        <f>IF(tblOperations[[#This Row],[Completion_Rate]]&gt;=_xlfn.XLOOKUP("Completion Rate",tblKPITargets[KPI_Name],tblKPITargets[Target_Value]),"Met","Below Target")</f>
        <v>Below Target</v>
      </c>
      <c r="V1990" t="str">
        <f>IF(tblOperations[[#This Row],[SLA_Compliance]]&gt;=_xlfn.XLOOKUP('04_References'!$A$3,tblKPITargets[KPI_Name],tblKPITargets[Target_Value]),"Met","Below Target")</f>
        <v>Below Target</v>
      </c>
      <c r="W1990" t="str">
        <f>IF(tblOperations[[#This Row],[Quality_Pass_Rate]]&gt;=_xlfn.XLOOKUP('04_References'!$A$4,tblKPITargets[KPI_Name],tblKPITargets[Target_Value]),"Met","Below Target")</f>
        <v>Met</v>
      </c>
      <c r="X1990" t="str">
        <f>IF(tblOperations[[#This Row],[Average_Completion_Days]]&lt;=_xlfn.XLOOKUP('04_References'!$A$7,tblKPITargets[KPI_Name],tblKPITargets[Target_Value]),"Met","Below Target")</f>
        <v>Below Target</v>
      </c>
      <c r="Y1990" t="str">
        <f>IF(tblOperations[[#This Row],[Closing_Backlog]]&lt;=_xlfn.XLOOKUP('04_References'!$A$8,tblKPITargets[KPI_Name],tblKPITargets[Target_Value]),"Met","Below Target")</f>
        <v>Below Target</v>
      </c>
    </row>
    <row r="1991" spans="1:25">
      <c r="A1991" s="8" t="s">
        <v>2021</v>
      </c>
      <c r="B1991" s="9">
        <v>46114</v>
      </c>
      <c r="C1991" s="4" t="s">
        <v>18</v>
      </c>
      <c r="D1991" s="4" t="s">
        <v>21</v>
      </c>
      <c r="E1991" s="4">
        <v>0</v>
      </c>
      <c r="F1991" s="4">
        <v>40</v>
      </c>
      <c r="G1991" s="4">
        <v>40</v>
      </c>
      <c r="H1991" s="4">
        <v>40</v>
      </c>
      <c r="I1991" s="4">
        <v>0</v>
      </c>
      <c r="J1991" s="4">
        <v>0</v>
      </c>
      <c r="K1991" s="4">
        <v>0</v>
      </c>
      <c r="L1991" s="4">
        <v>1.7</v>
      </c>
      <c r="M1991" s="4">
        <v>0.92700000000000005</v>
      </c>
      <c r="N1991" s="4">
        <v>0.98399999999999999</v>
      </c>
      <c r="O1991" s="4">
        <v>4.3</v>
      </c>
      <c r="P1991" s="4">
        <v>0.73199999999999998</v>
      </c>
      <c r="Q1991" s="5">
        <v>1</v>
      </c>
      <c r="R1991" s="4" t="str">
        <f>TRIM(tblOperations[[#This Row],[Region]])</f>
        <v>Scotland</v>
      </c>
      <c r="S1991" s="4" t="str">
        <f>TRIM(tblOperations[[#This Row],[Team]])</f>
        <v>Facilities Response</v>
      </c>
      <c r="T1991" s="4" t="str">
        <f>_xlfn.XLOOKUP(R1991,tblRegionReference[Region],tblRegionReference[Area],"Not Found")</f>
        <v>North</v>
      </c>
      <c r="U1991" s="4" t="str">
        <f>IF(tblOperations[[#This Row],[Completion_Rate]]&gt;=_xlfn.XLOOKUP("Completion Rate",tblKPITargets[KPI_Name],tblKPITargets[Target_Value]),"Met","Below Target")</f>
        <v>Met</v>
      </c>
      <c r="V1991" t="str">
        <f>IF(tblOperations[[#This Row],[SLA_Compliance]]&gt;=_xlfn.XLOOKUP('04_References'!$A$3,tblKPITargets[KPI_Name],tblKPITargets[Target_Value]),"Met","Below Target")</f>
        <v>Met</v>
      </c>
      <c r="W1991" t="str">
        <f>IF(tblOperations[[#This Row],[Quality_Pass_Rate]]&gt;=_xlfn.XLOOKUP('04_References'!$A$4,tblKPITargets[KPI_Name],tblKPITargets[Target_Value]),"Met","Below Target")</f>
        <v>Met</v>
      </c>
      <c r="X1991" t="str">
        <f>IF(tblOperations[[#This Row],[Average_Completion_Days]]&lt;=_xlfn.XLOOKUP('04_References'!$A$7,tblKPITargets[KPI_Name],tblKPITargets[Target_Value]),"Met","Below Target")</f>
        <v>Met</v>
      </c>
      <c r="Y1991" t="str">
        <f>IF(tblOperations[[#This Row],[Closing_Backlog]]&lt;=_xlfn.XLOOKUP('04_References'!$A$8,tblKPITargets[KPI_Name],tblKPITargets[Target_Value]),"Met","Below Target")</f>
        <v>Met</v>
      </c>
    </row>
    <row r="1992" spans="1:25">
      <c r="A1992" s="6" t="s">
        <v>2022</v>
      </c>
      <c r="B1992" s="7">
        <v>46114</v>
      </c>
      <c r="C1992" s="2" t="s">
        <v>18</v>
      </c>
      <c r="D1992" s="2" t="s">
        <v>23</v>
      </c>
      <c r="E1992" s="2">
        <v>524</v>
      </c>
      <c r="F1992" s="2">
        <v>57</v>
      </c>
      <c r="G1992" s="2">
        <v>581</v>
      </c>
      <c r="H1992" s="2">
        <v>35</v>
      </c>
      <c r="I1992" s="2">
        <v>546</v>
      </c>
      <c r="J1992" s="2">
        <v>0</v>
      </c>
      <c r="K1992" s="2">
        <v>0</v>
      </c>
      <c r="L1992" s="2">
        <v>8</v>
      </c>
      <c r="M1992" s="2">
        <v>0.6</v>
      </c>
      <c r="N1992" s="2">
        <v>0.97499999999999998</v>
      </c>
      <c r="O1992" s="2">
        <v>2.5</v>
      </c>
      <c r="P1992" s="2">
        <v>0.78600000000000003</v>
      </c>
      <c r="Q1992" s="3">
        <v>0.06</v>
      </c>
      <c r="R1992" s="4" t="str">
        <f>TRIM(tblOperations[[#This Row],[Region]])</f>
        <v>Scotland</v>
      </c>
      <c r="S1992" s="4" t="str">
        <f>TRIM(tblOperations[[#This Row],[Team]])</f>
        <v>Estates Support</v>
      </c>
      <c r="T1992" s="4" t="str">
        <f>_xlfn.XLOOKUP(R1992,tblRegionReference[Region],tblRegionReference[Area],"Not Found")</f>
        <v>North</v>
      </c>
      <c r="U1992" s="4" t="str">
        <f>IF(tblOperations[[#This Row],[Completion_Rate]]&gt;=_xlfn.XLOOKUP("Completion Rate",tblKPITargets[KPI_Name],tblKPITargets[Target_Value]),"Met","Below Target")</f>
        <v>Below Target</v>
      </c>
      <c r="V1992" t="str">
        <f>IF(tblOperations[[#This Row],[SLA_Compliance]]&gt;=_xlfn.XLOOKUP('04_References'!$A$3,tblKPITargets[KPI_Name],tblKPITargets[Target_Value]),"Met","Below Target")</f>
        <v>Below Target</v>
      </c>
      <c r="W1992" t="str">
        <f>IF(tblOperations[[#This Row],[Quality_Pass_Rate]]&gt;=_xlfn.XLOOKUP('04_References'!$A$4,tblKPITargets[KPI_Name],tblKPITargets[Target_Value]),"Met","Below Target")</f>
        <v>Met</v>
      </c>
      <c r="X1992" t="str">
        <f>IF(tblOperations[[#This Row],[Average_Completion_Days]]&lt;=_xlfn.XLOOKUP('04_References'!$A$7,tblKPITargets[KPI_Name],tblKPITargets[Target_Value]),"Met","Below Target")</f>
        <v>Below Target</v>
      </c>
      <c r="Y1992" t="str">
        <f>IF(tblOperations[[#This Row],[Closing_Backlog]]&lt;=_xlfn.XLOOKUP('04_References'!$A$8,tblKPITargets[KPI_Name],tblKPITargets[Target_Value]),"Met","Below Target")</f>
        <v>Below Target</v>
      </c>
    </row>
    <row r="1993" spans="1:25">
      <c r="A1993" s="8" t="s">
        <v>2023</v>
      </c>
      <c r="B1993" s="9">
        <v>46114</v>
      </c>
      <c r="C1993" s="4" t="s">
        <v>18</v>
      </c>
      <c r="D1993" s="4" t="s">
        <v>25</v>
      </c>
      <c r="E1993" s="4">
        <v>0</v>
      </c>
      <c r="F1993" s="4">
        <v>25</v>
      </c>
      <c r="G1993" s="4">
        <v>25</v>
      </c>
      <c r="H1993" s="4">
        <v>25</v>
      </c>
      <c r="I1993" s="4">
        <v>0</v>
      </c>
      <c r="J1993" s="4">
        <v>0</v>
      </c>
      <c r="K1993" s="4">
        <v>0</v>
      </c>
      <c r="L1993" s="4">
        <v>1.5</v>
      </c>
      <c r="M1993" s="4">
        <v>1</v>
      </c>
      <c r="N1993" s="4">
        <v>0.97199999999999998</v>
      </c>
      <c r="O1993" s="4">
        <v>4.4000000000000004</v>
      </c>
      <c r="P1993" s="4">
        <v>0.76100000000000001</v>
      </c>
      <c r="Q1993" s="5">
        <v>1</v>
      </c>
      <c r="R1993" s="4" t="str">
        <f>TRIM(tblOperations[[#This Row],[Region]])</f>
        <v>Scotland</v>
      </c>
      <c r="S1993" s="4" t="str">
        <f>TRIM(tblOperations[[#This Row],[Team]])</f>
        <v>Workplace Projects</v>
      </c>
      <c r="T1993" s="4" t="str">
        <f>_xlfn.XLOOKUP(R1993,tblRegionReference[Region],tblRegionReference[Area],"Not Found")</f>
        <v>North</v>
      </c>
      <c r="U1993" s="4" t="str">
        <f>IF(tblOperations[[#This Row],[Completion_Rate]]&gt;=_xlfn.XLOOKUP("Completion Rate",tblKPITargets[KPI_Name],tblKPITargets[Target_Value]),"Met","Below Target")</f>
        <v>Met</v>
      </c>
      <c r="V1993" t="str">
        <f>IF(tblOperations[[#This Row],[SLA_Compliance]]&gt;=_xlfn.XLOOKUP('04_References'!$A$3,tblKPITargets[KPI_Name],tblKPITargets[Target_Value]),"Met","Below Target")</f>
        <v>Met</v>
      </c>
      <c r="W1993" t="str">
        <f>IF(tblOperations[[#This Row],[Quality_Pass_Rate]]&gt;=_xlfn.XLOOKUP('04_References'!$A$4,tblKPITargets[KPI_Name],tblKPITargets[Target_Value]),"Met","Below Target")</f>
        <v>Met</v>
      </c>
      <c r="X1993" t="str">
        <f>IF(tblOperations[[#This Row],[Average_Completion_Days]]&lt;=_xlfn.XLOOKUP('04_References'!$A$7,tblKPITargets[KPI_Name],tblKPITargets[Target_Value]),"Met","Below Target")</f>
        <v>Met</v>
      </c>
      <c r="Y1993" t="str">
        <f>IF(tblOperations[[#This Row],[Closing_Backlog]]&lt;=_xlfn.XLOOKUP('04_References'!$A$8,tblKPITargets[KPI_Name],tblKPITargets[Target_Value]),"Met","Below Target")</f>
        <v>Met</v>
      </c>
    </row>
    <row r="1994" spans="1:25">
      <c r="A1994" s="6" t="s">
        <v>2024</v>
      </c>
      <c r="B1994" s="7">
        <v>46114</v>
      </c>
      <c r="C1994" s="2" t="s">
        <v>27</v>
      </c>
      <c r="D1994" s="2" t="s">
        <v>19</v>
      </c>
      <c r="E1994" s="2">
        <v>7</v>
      </c>
      <c r="F1994" s="2">
        <v>26</v>
      </c>
      <c r="G1994" s="2">
        <v>33</v>
      </c>
      <c r="H1994" s="2">
        <v>33</v>
      </c>
      <c r="I1994" s="2">
        <v>0</v>
      </c>
      <c r="J1994" s="2">
        <v>0</v>
      </c>
      <c r="K1994" s="2">
        <v>0</v>
      </c>
      <c r="L1994" s="2">
        <v>1.6</v>
      </c>
      <c r="M1994" s="2">
        <v>0.98699999999999999</v>
      </c>
      <c r="N1994" s="2">
        <v>0.98</v>
      </c>
      <c r="O1994" s="2">
        <v>4.7</v>
      </c>
      <c r="P1994" s="2">
        <v>0.71799999999999997</v>
      </c>
      <c r="Q1994" s="3">
        <v>1</v>
      </c>
      <c r="R1994" s="4" t="str">
        <f>TRIM(tblOperations[[#This Row],[Region]])</f>
        <v>North East</v>
      </c>
      <c r="S1994" s="4" t="str">
        <f>TRIM(tblOperations[[#This Row],[Team]])</f>
        <v>Workplace Services</v>
      </c>
      <c r="T1994" s="4" t="str">
        <f>_xlfn.XLOOKUP(R1994,tblRegionReference[Region],tblRegionReference[Area],"Not Found")</f>
        <v>North</v>
      </c>
      <c r="U1994" s="4" t="str">
        <f>IF(tblOperations[[#This Row],[Completion_Rate]]&gt;=_xlfn.XLOOKUP("Completion Rate",tblKPITargets[KPI_Name],tblKPITargets[Target_Value]),"Met","Below Target")</f>
        <v>Met</v>
      </c>
      <c r="V1994" t="str">
        <f>IF(tblOperations[[#This Row],[SLA_Compliance]]&gt;=_xlfn.XLOOKUP('04_References'!$A$3,tblKPITargets[KPI_Name],tblKPITargets[Target_Value]),"Met","Below Target")</f>
        <v>Met</v>
      </c>
      <c r="W1994" t="str">
        <f>IF(tblOperations[[#This Row],[Quality_Pass_Rate]]&gt;=_xlfn.XLOOKUP('04_References'!$A$4,tblKPITargets[KPI_Name],tblKPITargets[Target_Value]),"Met","Below Target")</f>
        <v>Met</v>
      </c>
      <c r="X1994" t="str">
        <f>IF(tblOperations[[#This Row],[Average_Completion_Days]]&lt;=_xlfn.XLOOKUP('04_References'!$A$7,tblKPITargets[KPI_Name],tblKPITargets[Target_Value]),"Met","Below Target")</f>
        <v>Met</v>
      </c>
      <c r="Y1994" t="str">
        <f>IF(tblOperations[[#This Row],[Closing_Backlog]]&lt;=_xlfn.XLOOKUP('04_References'!$A$8,tblKPITargets[KPI_Name],tblKPITargets[Target_Value]),"Met","Below Target")</f>
        <v>Met</v>
      </c>
    </row>
    <row r="1995" spans="1:25">
      <c r="A1995" s="8" t="s">
        <v>2025</v>
      </c>
      <c r="B1995" s="9">
        <v>46114</v>
      </c>
      <c r="C1995" s="4" t="s">
        <v>27</v>
      </c>
      <c r="D1995" s="4" t="s">
        <v>21</v>
      </c>
      <c r="E1995" s="4">
        <v>0</v>
      </c>
      <c r="F1995" s="4">
        <v>49</v>
      </c>
      <c r="G1995" s="4">
        <v>49</v>
      </c>
      <c r="H1995" s="4">
        <v>49</v>
      </c>
      <c r="I1995" s="4">
        <v>0</v>
      </c>
      <c r="J1995" s="4">
        <v>0</v>
      </c>
      <c r="K1995" s="4">
        <v>0</v>
      </c>
      <c r="L1995" s="4">
        <v>1.3</v>
      </c>
      <c r="M1995" s="4">
        <v>0.98699999999999999</v>
      </c>
      <c r="N1995" s="4">
        <v>0.94499999999999995</v>
      </c>
      <c r="O1995" s="4">
        <v>4.5999999999999996</v>
      </c>
      <c r="P1995" s="4">
        <v>0.70699999999999996</v>
      </c>
      <c r="Q1995" s="5">
        <v>1</v>
      </c>
      <c r="R1995" s="4" t="str">
        <f>TRIM(tblOperations[[#This Row],[Region]])</f>
        <v>North East</v>
      </c>
      <c r="S1995" s="4" t="str">
        <f>TRIM(tblOperations[[#This Row],[Team]])</f>
        <v>Facilities Response</v>
      </c>
      <c r="T1995" s="4" t="str">
        <f>_xlfn.XLOOKUP(R1995,tblRegionReference[Region],tblRegionReference[Area],"Not Found")</f>
        <v>North</v>
      </c>
      <c r="U1995" s="4" t="str">
        <f>IF(tblOperations[[#This Row],[Completion_Rate]]&gt;=_xlfn.XLOOKUP("Completion Rate",tblKPITargets[KPI_Name],tblKPITargets[Target_Value]),"Met","Below Target")</f>
        <v>Met</v>
      </c>
      <c r="V1995" t="str">
        <f>IF(tblOperations[[#This Row],[SLA_Compliance]]&gt;=_xlfn.XLOOKUP('04_References'!$A$3,tblKPITargets[KPI_Name],tblKPITargets[Target_Value]),"Met","Below Target")</f>
        <v>Met</v>
      </c>
      <c r="W1995" t="str">
        <f>IF(tblOperations[[#This Row],[Quality_Pass_Rate]]&gt;=_xlfn.XLOOKUP('04_References'!$A$4,tblKPITargets[KPI_Name],tblKPITargets[Target_Value]),"Met","Below Target")</f>
        <v>Below Target</v>
      </c>
      <c r="X1995" t="str">
        <f>IF(tblOperations[[#This Row],[Average_Completion_Days]]&lt;=_xlfn.XLOOKUP('04_References'!$A$7,tblKPITargets[KPI_Name],tblKPITargets[Target_Value]),"Met","Below Target")</f>
        <v>Met</v>
      </c>
      <c r="Y1995" t="str">
        <f>IF(tblOperations[[#This Row],[Closing_Backlog]]&lt;=_xlfn.XLOOKUP('04_References'!$A$8,tblKPITargets[KPI_Name],tblKPITargets[Target_Value]),"Met","Below Target")</f>
        <v>Met</v>
      </c>
    </row>
    <row r="1996" spans="1:25">
      <c r="A1996" s="6" t="s">
        <v>2026</v>
      </c>
      <c r="B1996" s="7">
        <v>46114</v>
      </c>
      <c r="C1996" s="2" t="s">
        <v>27</v>
      </c>
      <c r="D1996" s="2" t="s">
        <v>23</v>
      </c>
      <c r="E1996" s="2">
        <v>1281</v>
      </c>
      <c r="F1996" s="2">
        <v>60</v>
      </c>
      <c r="G1996" s="2">
        <v>1341</v>
      </c>
      <c r="H1996" s="2">
        <v>24</v>
      </c>
      <c r="I1996" s="2">
        <v>1317</v>
      </c>
      <c r="J1996" s="2">
        <v>1</v>
      </c>
      <c r="K1996" s="2">
        <v>0</v>
      </c>
      <c r="L1996" s="2">
        <v>8</v>
      </c>
      <c r="M1996" s="2">
        <v>0.6</v>
      </c>
      <c r="N1996" s="2">
        <v>0.97699999999999998</v>
      </c>
      <c r="O1996" s="2">
        <v>2.5</v>
      </c>
      <c r="P1996" s="2">
        <v>0.71299999999999997</v>
      </c>
      <c r="Q1996" s="3">
        <v>1.7999999999999999E-2</v>
      </c>
      <c r="R1996" s="4" t="str">
        <f>TRIM(tblOperations[[#This Row],[Region]])</f>
        <v>North East</v>
      </c>
      <c r="S1996" s="4" t="str">
        <f>TRIM(tblOperations[[#This Row],[Team]])</f>
        <v>Estates Support</v>
      </c>
      <c r="T1996" s="4" t="str">
        <f>_xlfn.XLOOKUP(R1996,tblRegionReference[Region],tblRegionReference[Area],"Not Found")</f>
        <v>North</v>
      </c>
      <c r="U1996" s="4" t="str">
        <f>IF(tblOperations[[#This Row],[Completion_Rate]]&gt;=_xlfn.XLOOKUP("Completion Rate",tblKPITargets[KPI_Name],tblKPITargets[Target_Value]),"Met","Below Target")</f>
        <v>Below Target</v>
      </c>
      <c r="V1996" t="str">
        <f>IF(tblOperations[[#This Row],[SLA_Compliance]]&gt;=_xlfn.XLOOKUP('04_References'!$A$3,tblKPITargets[KPI_Name],tblKPITargets[Target_Value]),"Met","Below Target")</f>
        <v>Below Target</v>
      </c>
      <c r="W1996" t="str">
        <f>IF(tblOperations[[#This Row],[Quality_Pass_Rate]]&gt;=_xlfn.XLOOKUP('04_References'!$A$4,tblKPITargets[KPI_Name],tblKPITargets[Target_Value]),"Met","Below Target")</f>
        <v>Met</v>
      </c>
      <c r="X1996" t="str">
        <f>IF(tblOperations[[#This Row],[Average_Completion_Days]]&lt;=_xlfn.XLOOKUP('04_References'!$A$7,tblKPITargets[KPI_Name],tblKPITargets[Target_Value]),"Met","Below Target")</f>
        <v>Below Target</v>
      </c>
      <c r="Y1996" t="str">
        <f>IF(tblOperations[[#This Row],[Closing_Backlog]]&lt;=_xlfn.XLOOKUP('04_References'!$A$8,tblKPITargets[KPI_Name],tblKPITargets[Target_Value]),"Met","Below Target")</f>
        <v>Below Target</v>
      </c>
    </row>
    <row r="1997" spans="1:25">
      <c r="A1997" s="8" t="s">
        <v>2027</v>
      </c>
      <c r="B1997" s="9">
        <v>46114</v>
      </c>
      <c r="C1997" s="4" t="s">
        <v>27</v>
      </c>
      <c r="D1997" s="4" t="s">
        <v>25</v>
      </c>
      <c r="E1997" s="4">
        <v>31</v>
      </c>
      <c r="F1997" s="4">
        <v>32</v>
      </c>
      <c r="G1997" s="4">
        <v>63</v>
      </c>
      <c r="H1997" s="4">
        <v>30</v>
      </c>
      <c r="I1997" s="4">
        <v>33</v>
      </c>
      <c r="J1997" s="4">
        <v>0</v>
      </c>
      <c r="K1997" s="4">
        <v>0</v>
      </c>
      <c r="L1997" s="4">
        <v>4.7</v>
      </c>
      <c r="M1997" s="4">
        <v>0.77200000000000002</v>
      </c>
      <c r="N1997" s="4">
        <v>0.96499999999999997</v>
      </c>
      <c r="O1997" s="4">
        <v>3.2</v>
      </c>
      <c r="P1997" s="4">
        <v>0.65500000000000003</v>
      </c>
      <c r="Q1997" s="5">
        <v>0.47599999999999998</v>
      </c>
      <c r="R1997" s="4" t="str">
        <f>TRIM(tblOperations[[#This Row],[Region]])</f>
        <v>North East</v>
      </c>
      <c r="S1997" s="4" t="str">
        <f>TRIM(tblOperations[[#This Row],[Team]])</f>
        <v>Workplace Projects</v>
      </c>
      <c r="T1997" s="4" t="str">
        <f>_xlfn.XLOOKUP(R1997,tblRegionReference[Region],tblRegionReference[Area],"Not Found")</f>
        <v>North</v>
      </c>
      <c r="U1997" s="4" t="str">
        <f>IF(tblOperations[[#This Row],[Completion_Rate]]&gt;=_xlfn.XLOOKUP("Completion Rate",tblKPITargets[KPI_Name],tblKPITargets[Target_Value]),"Met","Below Target")</f>
        <v>Below Target</v>
      </c>
      <c r="V1997" t="str">
        <f>IF(tblOperations[[#This Row],[SLA_Compliance]]&gt;=_xlfn.XLOOKUP('04_References'!$A$3,tblKPITargets[KPI_Name],tblKPITargets[Target_Value]),"Met","Below Target")</f>
        <v>Below Target</v>
      </c>
      <c r="W1997" t="str">
        <f>IF(tblOperations[[#This Row],[Quality_Pass_Rate]]&gt;=_xlfn.XLOOKUP('04_References'!$A$4,tblKPITargets[KPI_Name],tblKPITargets[Target_Value]),"Met","Below Target")</f>
        <v>Met</v>
      </c>
      <c r="X1997" t="str">
        <f>IF(tblOperations[[#This Row],[Average_Completion_Days]]&lt;=_xlfn.XLOOKUP('04_References'!$A$7,tblKPITargets[KPI_Name],tblKPITargets[Target_Value]),"Met","Below Target")</f>
        <v>Below Target</v>
      </c>
      <c r="Y1997" t="str">
        <f>IF(tblOperations[[#This Row],[Closing_Backlog]]&lt;=_xlfn.XLOOKUP('04_References'!$A$8,tblKPITargets[KPI_Name],tblKPITargets[Target_Value]),"Met","Below Target")</f>
        <v>Below Target</v>
      </c>
    </row>
    <row r="1998" spans="1:25">
      <c r="A1998" s="6" t="s">
        <v>2028</v>
      </c>
      <c r="B1998" s="7">
        <v>46114</v>
      </c>
      <c r="C1998" s="2" t="s">
        <v>32</v>
      </c>
      <c r="D1998" s="2" t="s">
        <v>19</v>
      </c>
      <c r="E1998" s="2">
        <v>533</v>
      </c>
      <c r="F1998" s="2">
        <v>46</v>
      </c>
      <c r="G1998" s="2">
        <v>579</v>
      </c>
      <c r="H1998" s="2">
        <v>29</v>
      </c>
      <c r="I1998" s="2">
        <v>550</v>
      </c>
      <c r="J1998" s="2">
        <v>0</v>
      </c>
      <c r="K1998" s="2">
        <v>0</v>
      </c>
      <c r="L1998" s="2">
        <v>8</v>
      </c>
      <c r="M1998" s="2">
        <v>0.6</v>
      </c>
      <c r="N1998" s="2">
        <v>0.99199999999999999</v>
      </c>
      <c r="O1998" s="2">
        <v>2.5</v>
      </c>
      <c r="P1998" s="2">
        <v>0.78700000000000003</v>
      </c>
      <c r="Q1998" s="3">
        <v>0.05</v>
      </c>
      <c r="R1998" s="4" t="str">
        <f>TRIM(tblOperations[[#This Row],[Region]])</f>
        <v>North West</v>
      </c>
      <c r="S1998" s="4" t="str">
        <f>TRIM(tblOperations[[#This Row],[Team]])</f>
        <v>Workplace Services</v>
      </c>
      <c r="T1998" s="4" t="str">
        <f>_xlfn.XLOOKUP(R1998,tblRegionReference[Region],tblRegionReference[Area],"Not Found")</f>
        <v>North</v>
      </c>
      <c r="U1998" s="4" t="str">
        <f>IF(tblOperations[[#This Row],[Completion_Rate]]&gt;=_xlfn.XLOOKUP("Completion Rate",tblKPITargets[KPI_Name],tblKPITargets[Target_Value]),"Met","Below Target")</f>
        <v>Below Target</v>
      </c>
      <c r="V1998" t="str">
        <f>IF(tblOperations[[#This Row],[SLA_Compliance]]&gt;=_xlfn.XLOOKUP('04_References'!$A$3,tblKPITargets[KPI_Name],tblKPITargets[Target_Value]),"Met","Below Target")</f>
        <v>Below Target</v>
      </c>
      <c r="W1998" t="str">
        <f>IF(tblOperations[[#This Row],[Quality_Pass_Rate]]&gt;=_xlfn.XLOOKUP('04_References'!$A$4,tblKPITargets[KPI_Name],tblKPITargets[Target_Value]),"Met","Below Target")</f>
        <v>Met</v>
      </c>
      <c r="X1998" t="str">
        <f>IF(tblOperations[[#This Row],[Average_Completion_Days]]&lt;=_xlfn.XLOOKUP('04_References'!$A$7,tblKPITargets[KPI_Name],tblKPITargets[Target_Value]),"Met","Below Target")</f>
        <v>Below Target</v>
      </c>
      <c r="Y1998" t="str">
        <f>IF(tblOperations[[#This Row],[Closing_Backlog]]&lt;=_xlfn.XLOOKUP('04_References'!$A$8,tblKPITargets[KPI_Name],tblKPITargets[Target_Value]),"Met","Below Target")</f>
        <v>Below Target</v>
      </c>
    </row>
    <row r="1999" spans="1:25">
      <c r="A1999" s="8" t="s">
        <v>2029</v>
      </c>
      <c r="B1999" s="9">
        <v>46114</v>
      </c>
      <c r="C1999" s="4" t="s">
        <v>32</v>
      </c>
      <c r="D1999" s="4" t="s">
        <v>21</v>
      </c>
      <c r="E1999" s="4">
        <v>1407</v>
      </c>
      <c r="F1999" s="4">
        <v>33</v>
      </c>
      <c r="G1999" s="4">
        <v>1440</v>
      </c>
      <c r="H1999" s="4">
        <v>23</v>
      </c>
      <c r="I1999" s="4">
        <v>1417</v>
      </c>
      <c r="J1999" s="4">
        <v>0</v>
      </c>
      <c r="K1999" s="4">
        <v>0</v>
      </c>
      <c r="L1999" s="4">
        <v>8</v>
      </c>
      <c r="M1999" s="4">
        <v>0.6</v>
      </c>
      <c r="N1999" s="4">
        <v>0.97399999999999998</v>
      </c>
      <c r="O1999" s="4">
        <v>2.5</v>
      </c>
      <c r="P1999" s="4">
        <v>0.70199999999999996</v>
      </c>
      <c r="Q1999" s="5">
        <v>1.6E-2</v>
      </c>
      <c r="R1999" s="4" t="str">
        <f>TRIM(tblOperations[[#This Row],[Region]])</f>
        <v>North West</v>
      </c>
      <c r="S1999" s="4" t="str">
        <f>TRIM(tblOperations[[#This Row],[Team]])</f>
        <v>Facilities Response</v>
      </c>
      <c r="T1999" s="4" t="str">
        <f>_xlfn.XLOOKUP(R1999,tblRegionReference[Region],tblRegionReference[Area],"Not Found")</f>
        <v>North</v>
      </c>
      <c r="U1999" s="4" t="str">
        <f>IF(tblOperations[[#This Row],[Completion_Rate]]&gt;=_xlfn.XLOOKUP("Completion Rate",tblKPITargets[KPI_Name],tblKPITargets[Target_Value]),"Met","Below Target")</f>
        <v>Below Target</v>
      </c>
      <c r="V1999" t="str">
        <f>IF(tblOperations[[#This Row],[SLA_Compliance]]&gt;=_xlfn.XLOOKUP('04_References'!$A$3,tblKPITargets[KPI_Name],tblKPITargets[Target_Value]),"Met","Below Target")</f>
        <v>Below Target</v>
      </c>
      <c r="W1999" t="str">
        <f>IF(tblOperations[[#This Row],[Quality_Pass_Rate]]&gt;=_xlfn.XLOOKUP('04_References'!$A$4,tblKPITargets[KPI_Name],tblKPITargets[Target_Value]),"Met","Below Target")</f>
        <v>Met</v>
      </c>
      <c r="X1999" t="str">
        <f>IF(tblOperations[[#This Row],[Average_Completion_Days]]&lt;=_xlfn.XLOOKUP('04_References'!$A$7,tblKPITargets[KPI_Name],tblKPITargets[Target_Value]),"Met","Below Target")</f>
        <v>Below Target</v>
      </c>
      <c r="Y1999" t="str">
        <f>IF(tblOperations[[#This Row],[Closing_Backlog]]&lt;=_xlfn.XLOOKUP('04_References'!$A$8,tblKPITargets[KPI_Name],tblKPITargets[Target_Value]),"Met","Below Target")</f>
        <v>Below Target</v>
      </c>
    </row>
    <row r="2000" spans="1:25">
      <c r="A2000" s="6" t="s">
        <v>2030</v>
      </c>
      <c r="B2000" s="7">
        <v>46114</v>
      </c>
      <c r="C2000" s="2" t="s">
        <v>32</v>
      </c>
      <c r="D2000" s="2" t="s">
        <v>23</v>
      </c>
      <c r="E2000" s="2">
        <v>1508</v>
      </c>
      <c r="F2000" s="2">
        <v>56</v>
      </c>
      <c r="G2000" s="2">
        <v>1564</v>
      </c>
      <c r="H2000" s="2">
        <v>24</v>
      </c>
      <c r="I2000" s="2">
        <v>1540</v>
      </c>
      <c r="J2000" s="2">
        <v>0</v>
      </c>
      <c r="K2000" s="2">
        <v>0</v>
      </c>
      <c r="L2000" s="2">
        <v>8</v>
      </c>
      <c r="M2000" s="2">
        <v>0.6</v>
      </c>
      <c r="N2000" s="2">
        <v>0.96</v>
      </c>
      <c r="O2000" s="2">
        <v>2.5</v>
      </c>
      <c r="P2000" s="2">
        <v>0.69299999999999995</v>
      </c>
      <c r="Q2000" s="3">
        <v>1.4999999999999999E-2</v>
      </c>
      <c r="R2000" s="4" t="str">
        <f>TRIM(tblOperations[[#This Row],[Region]])</f>
        <v>North West</v>
      </c>
      <c r="S2000" s="4" t="str">
        <f>TRIM(tblOperations[[#This Row],[Team]])</f>
        <v>Estates Support</v>
      </c>
      <c r="T2000" s="4" t="str">
        <f>_xlfn.XLOOKUP(R2000,tblRegionReference[Region],tblRegionReference[Area],"Not Found")</f>
        <v>North</v>
      </c>
      <c r="U2000" s="4" t="str">
        <f>IF(tblOperations[[#This Row],[Completion_Rate]]&gt;=_xlfn.XLOOKUP("Completion Rate",tblKPITargets[KPI_Name],tblKPITargets[Target_Value]),"Met","Below Target")</f>
        <v>Below Target</v>
      </c>
      <c r="V2000" t="str">
        <f>IF(tblOperations[[#This Row],[SLA_Compliance]]&gt;=_xlfn.XLOOKUP('04_References'!$A$3,tblKPITargets[KPI_Name],tblKPITargets[Target_Value]),"Met","Below Target")</f>
        <v>Below Target</v>
      </c>
      <c r="W2000" t="str">
        <f>IF(tblOperations[[#This Row],[Quality_Pass_Rate]]&gt;=_xlfn.XLOOKUP('04_References'!$A$4,tblKPITargets[KPI_Name],tblKPITargets[Target_Value]),"Met","Below Target")</f>
        <v>Met</v>
      </c>
      <c r="X2000" t="str">
        <f>IF(tblOperations[[#This Row],[Average_Completion_Days]]&lt;=_xlfn.XLOOKUP('04_References'!$A$7,tblKPITargets[KPI_Name],tblKPITargets[Target_Value]),"Met","Below Target")</f>
        <v>Below Target</v>
      </c>
      <c r="Y2000" t="str">
        <f>IF(tblOperations[[#This Row],[Closing_Backlog]]&lt;=_xlfn.XLOOKUP('04_References'!$A$8,tblKPITargets[KPI_Name],tblKPITargets[Target_Value]),"Met","Below Target")</f>
        <v>Below Target</v>
      </c>
    </row>
    <row r="2001" spans="1:25">
      <c r="A2001" s="8" t="s">
        <v>2031</v>
      </c>
      <c r="B2001" s="9">
        <v>46114</v>
      </c>
      <c r="C2001" s="4" t="s">
        <v>32</v>
      </c>
      <c r="D2001" s="4" t="s">
        <v>25</v>
      </c>
      <c r="E2001" s="4">
        <v>0</v>
      </c>
      <c r="F2001" s="4">
        <v>31</v>
      </c>
      <c r="G2001" s="4">
        <v>31</v>
      </c>
      <c r="H2001" s="4">
        <v>31</v>
      </c>
      <c r="I2001" s="4">
        <v>0</v>
      </c>
      <c r="J2001" s="4">
        <v>0</v>
      </c>
      <c r="K2001" s="4">
        <v>0</v>
      </c>
      <c r="L2001" s="4">
        <v>1.8</v>
      </c>
      <c r="M2001" s="4">
        <v>0.98599999999999999</v>
      </c>
      <c r="N2001" s="4">
        <v>1</v>
      </c>
      <c r="O2001" s="4">
        <v>4.5</v>
      </c>
      <c r="P2001" s="4">
        <v>0.70199999999999996</v>
      </c>
      <c r="Q2001" s="5">
        <v>1</v>
      </c>
      <c r="R2001" s="4" t="str">
        <f>TRIM(tblOperations[[#This Row],[Region]])</f>
        <v>North West</v>
      </c>
      <c r="S2001" s="4" t="str">
        <f>TRIM(tblOperations[[#This Row],[Team]])</f>
        <v>Workplace Projects</v>
      </c>
      <c r="T2001" s="4" t="str">
        <f>_xlfn.XLOOKUP(R2001,tblRegionReference[Region],tblRegionReference[Area],"Not Found")</f>
        <v>North</v>
      </c>
      <c r="U2001" s="4" t="str">
        <f>IF(tblOperations[[#This Row],[Completion_Rate]]&gt;=_xlfn.XLOOKUP("Completion Rate",tblKPITargets[KPI_Name],tblKPITargets[Target_Value]),"Met","Below Target")</f>
        <v>Met</v>
      </c>
      <c r="V2001" t="str">
        <f>IF(tblOperations[[#This Row],[SLA_Compliance]]&gt;=_xlfn.XLOOKUP('04_References'!$A$3,tblKPITargets[KPI_Name],tblKPITargets[Target_Value]),"Met","Below Target")</f>
        <v>Met</v>
      </c>
      <c r="W2001" t="str">
        <f>IF(tblOperations[[#This Row],[Quality_Pass_Rate]]&gt;=_xlfn.XLOOKUP('04_References'!$A$4,tblKPITargets[KPI_Name],tblKPITargets[Target_Value]),"Met","Below Target")</f>
        <v>Met</v>
      </c>
      <c r="X2001" t="str">
        <f>IF(tblOperations[[#This Row],[Average_Completion_Days]]&lt;=_xlfn.XLOOKUP('04_References'!$A$7,tblKPITargets[KPI_Name],tblKPITargets[Target_Value]),"Met","Below Target")</f>
        <v>Met</v>
      </c>
      <c r="Y2001" t="str">
        <f>IF(tblOperations[[#This Row],[Closing_Backlog]]&lt;=_xlfn.XLOOKUP('04_References'!$A$8,tblKPITargets[KPI_Name],tblKPITargets[Target_Value]),"Met","Below Target")</f>
        <v>Met</v>
      </c>
    </row>
    <row r="2002" spans="1:25">
      <c r="A2002" s="6" t="s">
        <v>2032</v>
      </c>
      <c r="B2002" s="7">
        <v>46114</v>
      </c>
      <c r="C2002" s="2" t="s">
        <v>37</v>
      </c>
      <c r="D2002" s="2" t="s">
        <v>19</v>
      </c>
      <c r="E2002" s="2">
        <v>12</v>
      </c>
      <c r="F2002" s="2">
        <v>48</v>
      </c>
      <c r="G2002" s="2">
        <v>60</v>
      </c>
      <c r="H2002" s="2">
        <v>45</v>
      </c>
      <c r="I2002" s="2">
        <v>15</v>
      </c>
      <c r="J2002" s="2">
        <v>0</v>
      </c>
      <c r="K2002" s="2">
        <v>0</v>
      </c>
      <c r="L2002" s="2">
        <v>2.9</v>
      </c>
      <c r="M2002" s="2">
        <v>0.89</v>
      </c>
      <c r="N2002" s="2">
        <v>0.98299999999999998</v>
      </c>
      <c r="O2002" s="2">
        <v>4.5</v>
      </c>
      <c r="P2002" s="2">
        <v>0.67</v>
      </c>
      <c r="Q2002" s="3">
        <v>0.75</v>
      </c>
      <c r="R2002" s="4" t="str">
        <f>TRIM(tblOperations[[#This Row],[Region]])</f>
        <v>Midlands</v>
      </c>
      <c r="S2002" s="4" t="str">
        <f>TRIM(tblOperations[[#This Row],[Team]])</f>
        <v>Workplace Services</v>
      </c>
      <c r="T2002" s="4" t="str">
        <f>_xlfn.XLOOKUP(R2002,tblRegionReference[Region],tblRegionReference[Area],"Not Found")</f>
        <v>Central</v>
      </c>
      <c r="U2002" s="4" t="str">
        <f>IF(tblOperations[[#This Row],[Completion_Rate]]&gt;=_xlfn.XLOOKUP("Completion Rate",tblKPITargets[KPI_Name],tblKPITargets[Target_Value]),"Met","Below Target")</f>
        <v>Below Target</v>
      </c>
      <c r="V2002" t="str">
        <f>IF(tblOperations[[#This Row],[SLA_Compliance]]&gt;=_xlfn.XLOOKUP('04_References'!$A$3,tblKPITargets[KPI_Name],tblKPITargets[Target_Value]),"Met","Below Target")</f>
        <v>Below Target</v>
      </c>
      <c r="W2002" t="str">
        <f>IF(tblOperations[[#This Row],[Quality_Pass_Rate]]&gt;=_xlfn.XLOOKUP('04_References'!$A$4,tblKPITargets[KPI_Name],tblKPITargets[Target_Value]),"Met","Below Target")</f>
        <v>Met</v>
      </c>
      <c r="X2002" t="str">
        <f>IF(tblOperations[[#This Row],[Average_Completion_Days]]&lt;=_xlfn.XLOOKUP('04_References'!$A$7,tblKPITargets[KPI_Name],tblKPITargets[Target_Value]),"Met","Below Target")</f>
        <v>Met</v>
      </c>
      <c r="Y2002" t="str">
        <f>IF(tblOperations[[#This Row],[Closing_Backlog]]&lt;=_xlfn.XLOOKUP('04_References'!$A$8,tblKPITargets[KPI_Name],tblKPITargets[Target_Value]),"Met","Below Target")</f>
        <v>Below Target</v>
      </c>
    </row>
    <row r="2003" spans="1:25">
      <c r="A2003" s="8" t="s">
        <v>2033</v>
      </c>
      <c r="B2003" s="9">
        <v>46114</v>
      </c>
      <c r="C2003" s="4" t="s">
        <v>37</v>
      </c>
      <c r="D2003" s="4" t="s">
        <v>21</v>
      </c>
      <c r="E2003" s="4">
        <v>665</v>
      </c>
      <c r="F2003" s="4">
        <v>32</v>
      </c>
      <c r="G2003" s="4">
        <v>697</v>
      </c>
      <c r="H2003" s="4">
        <v>36</v>
      </c>
      <c r="I2003" s="4">
        <v>661</v>
      </c>
      <c r="J2003" s="4">
        <v>0</v>
      </c>
      <c r="K2003" s="4">
        <v>0</v>
      </c>
      <c r="L2003" s="4">
        <v>8</v>
      </c>
      <c r="M2003" s="4">
        <v>0.6</v>
      </c>
      <c r="N2003" s="4">
        <v>0.98199999999999998</v>
      </c>
      <c r="O2003" s="4">
        <v>2.5</v>
      </c>
      <c r="P2003" s="4">
        <v>0.68400000000000005</v>
      </c>
      <c r="Q2003" s="5">
        <v>5.1999999999999998E-2</v>
      </c>
      <c r="R2003" s="4" t="str">
        <f>TRIM(tblOperations[[#This Row],[Region]])</f>
        <v>Midlands</v>
      </c>
      <c r="S2003" s="4" t="str">
        <f>TRIM(tblOperations[[#This Row],[Team]])</f>
        <v>Facilities Response</v>
      </c>
      <c r="T2003" s="4" t="str">
        <f>_xlfn.XLOOKUP(R2003,tblRegionReference[Region],tblRegionReference[Area],"Not Found")</f>
        <v>Central</v>
      </c>
      <c r="U2003" s="4" t="str">
        <f>IF(tblOperations[[#This Row],[Completion_Rate]]&gt;=_xlfn.XLOOKUP("Completion Rate",tblKPITargets[KPI_Name],tblKPITargets[Target_Value]),"Met","Below Target")</f>
        <v>Below Target</v>
      </c>
      <c r="V2003" t="str">
        <f>IF(tblOperations[[#This Row],[SLA_Compliance]]&gt;=_xlfn.XLOOKUP('04_References'!$A$3,tblKPITargets[KPI_Name],tblKPITargets[Target_Value]),"Met","Below Target")</f>
        <v>Below Target</v>
      </c>
      <c r="W2003" t="str">
        <f>IF(tblOperations[[#This Row],[Quality_Pass_Rate]]&gt;=_xlfn.XLOOKUP('04_References'!$A$4,tblKPITargets[KPI_Name],tblKPITargets[Target_Value]),"Met","Below Target")</f>
        <v>Met</v>
      </c>
      <c r="X2003" t="str">
        <f>IF(tblOperations[[#This Row],[Average_Completion_Days]]&lt;=_xlfn.XLOOKUP('04_References'!$A$7,tblKPITargets[KPI_Name],tblKPITargets[Target_Value]),"Met","Below Target")</f>
        <v>Below Target</v>
      </c>
      <c r="Y2003" t="str">
        <f>IF(tblOperations[[#This Row],[Closing_Backlog]]&lt;=_xlfn.XLOOKUP('04_References'!$A$8,tblKPITargets[KPI_Name],tblKPITargets[Target_Value]),"Met","Below Target")</f>
        <v>Below Target</v>
      </c>
    </row>
    <row r="2004" spans="1:25">
      <c r="A2004" s="6" t="s">
        <v>2034</v>
      </c>
      <c r="B2004" s="7">
        <v>46114</v>
      </c>
      <c r="C2004" s="2" t="s">
        <v>37</v>
      </c>
      <c r="D2004" s="2" t="s">
        <v>23</v>
      </c>
      <c r="E2004" s="2">
        <v>469</v>
      </c>
      <c r="F2004" s="2">
        <v>47</v>
      </c>
      <c r="G2004" s="2">
        <v>516</v>
      </c>
      <c r="H2004" s="2">
        <v>35</v>
      </c>
      <c r="I2004" s="2">
        <v>481</v>
      </c>
      <c r="J2004" s="2">
        <v>0</v>
      </c>
      <c r="K2004" s="2">
        <v>0</v>
      </c>
      <c r="L2004" s="2">
        <v>8</v>
      </c>
      <c r="M2004" s="2">
        <v>0.6</v>
      </c>
      <c r="N2004" s="2">
        <v>0.99099999999999999</v>
      </c>
      <c r="O2004" s="2">
        <v>2.5</v>
      </c>
      <c r="P2004" s="2">
        <v>0.76800000000000002</v>
      </c>
      <c r="Q2004" s="3">
        <v>6.8000000000000005E-2</v>
      </c>
      <c r="R2004" s="4" t="str">
        <f>TRIM(tblOperations[[#This Row],[Region]])</f>
        <v>Midlands</v>
      </c>
      <c r="S2004" s="4" t="str">
        <f>TRIM(tblOperations[[#This Row],[Team]])</f>
        <v>Estates Support</v>
      </c>
      <c r="T2004" s="4" t="str">
        <f>_xlfn.XLOOKUP(R2004,tblRegionReference[Region],tblRegionReference[Area],"Not Found")</f>
        <v>Central</v>
      </c>
      <c r="U2004" s="4" t="str">
        <f>IF(tblOperations[[#This Row],[Completion_Rate]]&gt;=_xlfn.XLOOKUP("Completion Rate",tblKPITargets[KPI_Name],tblKPITargets[Target_Value]),"Met","Below Target")</f>
        <v>Below Target</v>
      </c>
      <c r="V2004" t="str">
        <f>IF(tblOperations[[#This Row],[SLA_Compliance]]&gt;=_xlfn.XLOOKUP('04_References'!$A$3,tblKPITargets[KPI_Name],tblKPITargets[Target_Value]),"Met","Below Target")</f>
        <v>Below Target</v>
      </c>
      <c r="W2004" t="str">
        <f>IF(tblOperations[[#This Row],[Quality_Pass_Rate]]&gt;=_xlfn.XLOOKUP('04_References'!$A$4,tblKPITargets[KPI_Name],tblKPITargets[Target_Value]),"Met","Below Target")</f>
        <v>Met</v>
      </c>
      <c r="X2004" t="str">
        <f>IF(tblOperations[[#This Row],[Average_Completion_Days]]&lt;=_xlfn.XLOOKUP('04_References'!$A$7,tblKPITargets[KPI_Name],tblKPITargets[Target_Value]),"Met","Below Target")</f>
        <v>Below Target</v>
      </c>
      <c r="Y2004" t="str">
        <f>IF(tblOperations[[#This Row],[Closing_Backlog]]&lt;=_xlfn.XLOOKUP('04_References'!$A$8,tblKPITargets[KPI_Name],tblKPITargets[Target_Value]),"Met","Below Target")</f>
        <v>Below Target</v>
      </c>
    </row>
    <row r="2005" spans="1:25">
      <c r="A2005" s="8" t="s">
        <v>2035</v>
      </c>
      <c r="B2005" s="9">
        <v>46114</v>
      </c>
      <c r="C2005" s="4" t="s">
        <v>37</v>
      </c>
      <c r="D2005" s="4" t="s">
        <v>25</v>
      </c>
      <c r="E2005" s="4">
        <v>0</v>
      </c>
      <c r="F2005" s="4">
        <v>27</v>
      </c>
      <c r="G2005" s="4">
        <v>27</v>
      </c>
      <c r="H2005" s="4">
        <v>27</v>
      </c>
      <c r="I2005" s="4">
        <v>0</v>
      </c>
      <c r="J2005" s="4">
        <v>0</v>
      </c>
      <c r="K2005" s="4">
        <v>0</v>
      </c>
      <c r="L2005" s="4">
        <v>1.3</v>
      </c>
      <c r="M2005" s="4">
        <v>0.98299999999999998</v>
      </c>
      <c r="N2005" s="4">
        <v>1</v>
      </c>
      <c r="O2005" s="4">
        <v>4.5</v>
      </c>
      <c r="P2005" s="4">
        <v>0.72199999999999998</v>
      </c>
      <c r="Q2005" s="5">
        <v>1</v>
      </c>
      <c r="R2005" s="4" t="str">
        <f>TRIM(tblOperations[[#This Row],[Region]])</f>
        <v>Midlands</v>
      </c>
      <c r="S2005" s="4" t="str">
        <f>TRIM(tblOperations[[#This Row],[Team]])</f>
        <v>Workplace Projects</v>
      </c>
      <c r="T2005" s="4" t="str">
        <f>_xlfn.XLOOKUP(R2005,tblRegionReference[Region],tblRegionReference[Area],"Not Found")</f>
        <v>Central</v>
      </c>
      <c r="U2005" s="4" t="str">
        <f>IF(tblOperations[[#This Row],[Completion_Rate]]&gt;=_xlfn.XLOOKUP("Completion Rate",tblKPITargets[KPI_Name],tblKPITargets[Target_Value]),"Met","Below Target")</f>
        <v>Met</v>
      </c>
      <c r="V2005" t="str">
        <f>IF(tblOperations[[#This Row],[SLA_Compliance]]&gt;=_xlfn.XLOOKUP('04_References'!$A$3,tblKPITargets[KPI_Name],tblKPITargets[Target_Value]),"Met","Below Target")</f>
        <v>Met</v>
      </c>
      <c r="W2005" t="str">
        <f>IF(tblOperations[[#This Row],[Quality_Pass_Rate]]&gt;=_xlfn.XLOOKUP('04_References'!$A$4,tblKPITargets[KPI_Name],tblKPITargets[Target_Value]),"Met","Below Target")</f>
        <v>Met</v>
      </c>
      <c r="X2005" t="str">
        <f>IF(tblOperations[[#This Row],[Average_Completion_Days]]&lt;=_xlfn.XLOOKUP('04_References'!$A$7,tblKPITargets[KPI_Name],tblKPITargets[Target_Value]),"Met","Below Target")</f>
        <v>Met</v>
      </c>
      <c r="Y2005" t="str">
        <f>IF(tblOperations[[#This Row],[Closing_Backlog]]&lt;=_xlfn.XLOOKUP('04_References'!$A$8,tblKPITargets[KPI_Name],tblKPITargets[Target_Value]),"Met","Below Target")</f>
        <v>Met</v>
      </c>
    </row>
    <row r="2006" spans="1:25">
      <c r="A2006" s="6" t="s">
        <v>2036</v>
      </c>
      <c r="B2006" s="7">
        <v>46114</v>
      </c>
      <c r="C2006" s="2" t="s">
        <v>43</v>
      </c>
      <c r="D2006" s="2" t="s">
        <v>19</v>
      </c>
      <c r="E2006" s="2">
        <v>1151</v>
      </c>
      <c r="F2006" s="2">
        <v>43</v>
      </c>
      <c r="G2006" s="2">
        <v>1194</v>
      </c>
      <c r="H2006" s="2">
        <v>27</v>
      </c>
      <c r="I2006" s="2">
        <v>1167</v>
      </c>
      <c r="J2006" s="2">
        <v>0</v>
      </c>
      <c r="K2006" s="2">
        <v>0</v>
      </c>
      <c r="L2006" s="2">
        <v>8</v>
      </c>
      <c r="M2006" s="2">
        <v>0.6</v>
      </c>
      <c r="N2006" s="2">
        <v>0.97599999999999998</v>
      </c>
      <c r="O2006" s="2">
        <v>2.5</v>
      </c>
      <c r="P2006" s="2">
        <v>0.76800000000000002</v>
      </c>
      <c r="Q2006" s="3">
        <v>2.3E-2</v>
      </c>
      <c r="R2006" s="4" t="str">
        <f>TRIM(tblOperations[[#This Row],[Region]])</f>
        <v>South West</v>
      </c>
      <c r="S2006" s="4" t="str">
        <f>TRIM(tblOperations[[#This Row],[Team]])</f>
        <v>Workplace Services</v>
      </c>
      <c r="T2006" s="4" t="str">
        <f>_xlfn.XLOOKUP(R2006,tblRegionReference[Region],tblRegionReference[Area],"Not Found")</f>
        <v>South</v>
      </c>
      <c r="U2006" s="4" t="str">
        <f>IF(tblOperations[[#This Row],[Completion_Rate]]&gt;=_xlfn.XLOOKUP("Completion Rate",tblKPITargets[KPI_Name],tblKPITargets[Target_Value]),"Met","Below Target")</f>
        <v>Below Target</v>
      </c>
      <c r="V2006" t="str">
        <f>IF(tblOperations[[#This Row],[SLA_Compliance]]&gt;=_xlfn.XLOOKUP('04_References'!$A$3,tblKPITargets[KPI_Name],tblKPITargets[Target_Value]),"Met","Below Target")</f>
        <v>Below Target</v>
      </c>
      <c r="W2006" t="str">
        <f>IF(tblOperations[[#This Row],[Quality_Pass_Rate]]&gt;=_xlfn.XLOOKUP('04_References'!$A$4,tblKPITargets[KPI_Name],tblKPITargets[Target_Value]),"Met","Below Target")</f>
        <v>Met</v>
      </c>
      <c r="X2006" t="str">
        <f>IF(tblOperations[[#This Row],[Average_Completion_Days]]&lt;=_xlfn.XLOOKUP('04_References'!$A$7,tblKPITargets[KPI_Name],tblKPITargets[Target_Value]),"Met","Below Target")</f>
        <v>Below Target</v>
      </c>
      <c r="Y2006" t="str">
        <f>IF(tblOperations[[#This Row],[Closing_Backlog]]&lt;=_xlfn.XLOOKUP('04_References'!$A$8,tblKPITargets[KPI_Name],tblKPITargets[Target_Value]),"Met","Below Target")</f>
        <v>Below Target</v>
      </c>
    </row>
    <row r="2007" spans="1:25">
      <c r="A2007" s="8" t="s">
        <v>2037</v>
      </c>
      <c r="B2007" s="9">
        <v>46114</v>
      </c>
      <c r="C2007" s="4" t="s">
        <v>43</v>
      </c>
      <c r="D2007" s="4" t="s">
        <v>21</v>
      </c>
      <c r="E2007" s="4">
        <v>0</v>
      </c>
      <c r="F2007" s="4">
        <v>46</v>
      </c>
      <c r="G2007" s="4">
        <v>46</v>
      </c>
      <c r="H2007" s="4">
        <v>46</v>
      </c>
      <c r="I2007" s="4">
        <v>0</v>
      </c>
      <c r="J2007" s="4">
        <v>0</v>
      </c>
      <c r="K2007" s="4">
        <v>0</v>
      </c>
      <c r="L2007" s="4">
        <v>1.2</v>
      </c>
      <c r="M2007" s="4">
        <v>0.96699999999999997</v>
      </c>
      <c r="N2007" s="4">
        <v>1</v>
      </c>
      <c r="O2007" s="4">
        <v>4.4000000000000004</v>
      </c>
      <c r="P2007" s="4">
        <v>0.64100000000000001</v>
      </c>
      <c r="Q2007" s="5">
        <v>1</v>
      </c>
      <c r="R2007" s="4" t="str">
        <f>TRIM(tblOperations[[#This Row],[Region]])</f>
        <v>South West</v>
      </c>
      <c r="S2007" s="4" t="str">
        <f>TRIM(tblOperations[[#This Row],[Team]])</f>
        <v>Facilities Response</v>
      </c>
      <c r="T2007" s="4" t="str">
        <f>_xlfn.XLOOKUP(R2007,tblRegionReference[Region],tblRegionReference[Area],"Not Found")</f>
        <v>South</v>
      </c>
      <c r="U2007" s="4" t="str">
        <f>IF(tblOperations[[#This Row],[Completion_Rate]]&gt;=_xlfn.XLOOKUP("Completion Rate",tblKPITargets[KPI_Name],tblKPITargets[Target_Value]),"Met","Below Target")</f>
        <v>Met</v>
      </c>
      <c r="V2007" t="str">
        <f>IF(tblOperations[[#This Row],[SLA_Compliance]]&gt;=_xlfn.XLOOKUP('04_References'!$A$3,tblKPITargets[KPI_Name],tblKPITargets[Target_Value]),"Met","Below Target")</f>
        <v>Met</v>
      </c>
      <c r="W2007" t="str">
        <f>IF(tblOperations[[#This Row],[Quality_Pass_Rate]]&gt;=_xlfn.XLOOKUP('04_References'!$A$4,tblKPITargets[KPI_Name],tblKPITargets[Target_Value]),"Met","Below Target")</f>
        <v>Met</v>
      </c>
      <c r="X2007" t="str">
        <f>IF(tblOperations[[#This Row],[Average_Completion_Days]]&lt;=_xlfn.XLOOKUP('04_References'!$A$7,tblKPITargets[KPI_Name],tblKPITargets[Target_Value]),"Met","Below Target")</f>
        <v>Met</v>
      </c>
      <c r="Y2007" t="str">
        <f>IF(tblOperations[[#This Row],[Closing_Backlog]]&lt;=_xlfn.XLOOKUP('04_References'!$A$8,tblKPITargets[KPI_Name],tblKPITargets[Target_Value]),"Met","Below Target")</f>
        <v>Met</v>
      </c>
    </row>
    <row r="2008" spans="1:25">
      <c r="A2008" s="6" t="s">
        <v>2038</v>
      </c>
      <c r="B2008" s="7">
        <v>46114</v>
      </c>
      <c r="C2008" s="2" t="s">
        <v>43</v>
      </c>
      <c r="D2008" s="2" t="s">
        <v>23</v>
      </c>
      <c r="E2008" s="2">
        <v>2</v>
      </c>
      <c r="F2008" s="2">
        <v>27</v>
      </c>
      <c r="G2008" s="2">
        <v>29</v>
      </c>
      <c r="H2008" s="2">
        <v>29</v>
      </c>
      <c r="I2008" s="2">
        <v>0</v>
      </c>
      <c r="J2008" s="2">
        <v>0</v>
      </c>
      <c r="K2008" s="2">
        <v>0</v>
      </c>
      <c r="L2008" s="2">
        <v>1.1000000000000001</v>
      </c>
      <c r="M2008" s="2">
        <v>0.95899999999999996</v>
      </c>
      <c r="N2008" s="2">
        <v>0.95799999999999996</v>
      </c>
      <c r="O2008" s="2">
        <v>4.5</v>
      </c>
      <c r="P2008" s="2">
        <v>0.78600000000000003</v>
      </c>
      <c r="Q2008" s="3">
        <v>1</v>
      </c>
      <c r="R2008" s="4" t="str">
        <f>TRIM(tblOperations[[#This Row],[Region]])</f>
        <v>South West</v>
      </c>
      <c r="S2008" s="4" t="str">
        <f>TRIM(tblOperations[[#This Row],[Team]])</f>
        <v>Estates Support</v>
      </c>
      <c r="T2008" s="4" t="str">
        <f>_xlfn.XLOOKUP(R2008,tblRegionReference[Region],tblRegionReference[Area],"Not Found")</f>
        <v>South</v>
      </c>
      <c r="U2008" s="4" t="str">
        <f>IF(tblOperations[[#This Row],[Completion_Rate]]&gt;=_xlfn.XLOOKUP("Completion Rate",tblKPITargets[KPI_Name],tblKPITargets[Target_Value]),"Met","Below Target")</f>
        <v>Met</v>
      </c>
      <c r="V2008" t="str">
        <f>IF(tblOperations[[#This Row],[SLA_Compliance]]&gt;=_xlfn.XLOOKUP('04_References'!$A$3,tblKPITargets[KPI_Name],tblKPITargets[Target_Value]),"Met","Below Target")</f>
        <v>Met</v>
      </c>
      <c r="W2008" t="str">
        <f>IF(tblOperations[[#This Row],[Quality_Pass_Rate]]&gt;=_xlfn.XLOOKUP('04_References'!$A$4,tblKPITargets[KPI_Name],tblKPITargets[Target_Value]),"Met","Below Target")</f>
        <v>Met</v>
      </c>
      <c r="X2008" t="str">
        <f>IF(tblOperations[[#This Row],[Average_Completion_Days]]&lt;=_xlfn.XLOOKUP('04_References'!$A$7,tblKPITargets[KPI_Name],tblKPITargets[Target_Value]),"Met","Below Target")</f>
        <v>Met</v>
      </c>
      <c r="Y2008" t="str">
        <f>IF(tblOperations[[#This Row],[Closing_Backlog]]&lt;=_xlfn.XLOOKUP('04_References'!$A$8,tblKPITargets[KPI_Name],tblKPITargets[Target_Value]),"Met","Below Target")</f>
        <v>Met</v>
      </c>
    </row>
    <row r="2009" spans="1:25">
      <c r="A2009" s="8" t="s">
        <v>2039</v>
      </c>
      <c r="B2009" s="9">
        <v>46114</v>
      </c>
      <c r="C2009" s="4" t="s">
        <v>43</v>
      </c>
      <c r="D2009" s="4" t="s">
        <v>25</v>
      </c>
      <c r="E2009" s="4">
        <v>0</v>
      </c>
      <c r="F2009" s="4">
        <v>34</v>
      </c>
      <c r="G2009" s="4">
        <v>34</v>
      </c>
      <c r="H2009" s="4">
        <v>34</v>
      </c>
      <c r="I2009" s="4">
        <v>0</v>
      </c>
      <c r="J2009" s="4">
        <v>0</v>
      </c>
      <c r="K2009" s="4">
        <v>0</v>
      </c>
      <c r="L2009" s="4">
        <v>1.1000000000000001</v>
      </c>
      <c r="M2009" s="4">
        <v>0.95499999999999996</v>
      </c>
      <c r="N2009" s="4">
        <v>1</v>
      </c>
      <c r="O2009" s="4">
        <v>4.4000000000000004</v>
      </c>
      <c r="P2009" s="4">
        <v>0.79200000000000004</v>
      </c>
      <c r="Q2009" s="5">
        <v>1</v>
      </c>
      <c r="R2009" s="4" t="str">
        <f>TRIM(tblOperations[[#This Row],[Region]])</f>
        <v>South West</v>
      </c>
      <c r="S2009" s="4" t="str">
        <f>TRIM(tblOperations[[#This Row],[Team]])</f>
        <v>Workplace Projects</v>
      </c>
      <c r="T2009" s="4" t="str">
        <f>_xlfn.XLOOKUP(R2009,tblRegionReference[Region],tblRegionReference[Area],"Not Found")</f>
        <v>South</v>
      </c>
      <c r="U2009" s="4" t="str">
        <f>IF(tblOperations[[#This Row],[Completion_Rate]]&gt;=_xlfn.XLOOKUP("Completion Rate",tblKPITargets[KPI_Name],tblKPITargets[Target_Value]),"Met","Below Target")</f>
        <v>Met</v>
      </c>
      <c r="V2009" t="str">
        <f>IF(tblOperations[[#This Row],[SLA_Compliance]]&gt;=_xlfn.XLOOKUP('04_References'!$A$3,tblKPITargets[KPI_Name],tblKPITargets[Target_Value]),"Met","Below Target")</f>
        <v>Met</v>
      </c>
      <c r="W2009" t="str">
        <f>IF(tblOperations[[#This Row],[Quality_Pass_Rate]]&gt;=_xlfn.XLOOKUP('04_References'!$A$4,tblKPITargets[KPI_Name],tblKPITargets[Target_Value]),"Met","Below Target")</f>
        <v>Met</v>
      </c>
      <c r="X2009" t="str">
        <f>IF(tblOperations[[#This Row],[Average_Completion_Days]]&lt;=_xlfn.XLOOKUP('04_References'!$A$7,tblKPITargets[KPI_Name],tblKPITargets[Target_Value]),"Met","Below Target")</f>
        <v>Met</v>
      </c>
      <c r="Y2009" t="str">
        <f>IF(tblOperations[[#This Row],[Closing_Backlog]]&lt;=_xlfn.XLOOKUP('04_References'!$A$8,tblKPITargets[KPI_Name],tblKPITargets[Target_Value]),"Met","Below Target")</f>
        <v>Met</v>
      </c>
    </row>
    <row r="2010" spans="1:25">
      <c r="A2010" s="6" t="s">
        <v>2040</v>
      </c>
      <c r="B2010" s="7">
        <v>46114</v>
      </c>
      <c r="C2010" s="2" t="s">
        <v>48</v>
      </c>
      <c r="D2010" s="2" t="s">
        <v>19</v>
      </c>
      <c r="E2010" s="2">
        <v>13</v>
      </c>
      <c r="F2010" s="2">
        <v>66</v>
      </c>
      <c r="G2010" s="2">
        <v>79</v>
      </c>
      <c r="H2010" s="2">
        <v>55</v>
      </c>
      <c r="I2010" s="2">
        <v>24</v>
      </c>
      <c r="J2010" s="2">
        <v>0</v>
      </c>
      <c r="K2010" s="2">
        <v>0</v>
      </c>
      <c r="L2010" s="2">
        <v>3.8</v>
      </c>
      <c r="M2010" s="2">
        <v>0.82199999999999995</v>
      </c>
      <c r="N2010" s="2">
        <v>0.94899999999999995</v>
      </c>
      <c r="O2010" s="2">
        <v>3.8</v>
      </c>
      <c r="P2010" s="2">
        <v>0.70199999999999996</v>
      </c>
      <c r="Q2010" s="3">
        <v>0.69599999999999995</v>
      </c>
      <c r="R2010" s="4" t="str">
        <f>TRIM(tblOperations[[#This Row],[Region]])</f>
        <v>South East</v>
      </c>
      <c r="S2010" s="4" t="str">
        <f>TRIM(tblOperations[[#This Row],[Team]])</f>
        <v>Workplace Services</v>
      </c>
      <c r="T2010" s="4" t="str">
        <f>_xlfn.XLOOKUP(R2010,tblRegionReference[Region],tblRegionReference[Area],"Not Found")</f>
        <v>South</v>
      </c>
      <c r="U2010" s="4" t="str">
        <f>IF(tblOperations[[#This Row],[Completion_Rate]]&gt;=_xlfn.XLOOKUP("Completion Rate",tblKPITargets[KPI_Name],tblKPITargets[Target_Value]),"Met","Below Target")</f>
        <v>Below Target</v>
      </c>
      <c r="V2010" t="str">
        <f>IF(tblOperations[[#This Row],[SLA_Compliance]]&gt;=_xlfn.XLOOKUP('04_References'!$A$3,tblKPITargets[KPI_Name],tblKPITargets[Target_Value]),"Met","Below Target")</f>
        <v>Below Target</v>
      </c>
      <c r="W2010" t="str">
        <f>IF(tblOperations[[#This Row],[Quality_Pass_Rate]]&gt;=_xlfn.XLOOKUP('04_References'!$A$4,tblKPITargets[KPI_Name],tblKPITargets[Target_Value]),"Met","Below Target")</f>
        <v>Below Target</v>
      </c>
      <c r="X2010" t="str">
        <f>IF(tblOperations[[#This Row],[Average_Completion_Days]]&lt;=_xlfn.XLOOKUP('04_References'!$A$7,tblKPITargets[KPI_Name],tblKPITargets[Target_Value]),"Met","Below Target")</f>
        <v>Below Target</v>
      </c>
      <c r="Y2010" t="str">
        <f>IF(tblOperations[[#This Row],[Closing_Backlog]]&lt;=_xlfn.XLOOKUP('04_References'!$A$8,tblKPITargets[KPI_Name],tblKPITargets[Target_Value]),"Met","Below Target")</f>
        <v>Below Target</v>
      </c>
    </row>
    <row r="2011" spans="1:25">
      <c r="A2011" s="8" t="s">
        <v>2041</v>
      </c>
      <c r="B2011" s="9">
        <v>46114</v>
      </c>
      <c r="C2011" s="4" t="s">
        <v>48</v>
      </c>
      <c r="D2011" s="4" t="s">
        <v>21</v>
      </c>
      <c r="E2011" s="4">
        <v>1830</v>
      </c>
      <c r="F2011" s="4">
        <v>60</v>
      </c>
      <c r="G2011" s="4">
        <v>1890</v>
      </c>
      <c r="H2011" s="4">
        <v>19</v>
      </c>
      <c r="I2011" s="4">
        <v>1871</v>
      </c>
      <c r="J2011" s="4">
        <v>0</v>
      </c>
      <c r="K2011" s="4">
        <v>0</v>
      </c>
      <c r="L2011" s="4">
        <v>8</v>
      </c>
      <c r="M2011" s="4">
        <v>0.6</v>
      </c>
      <c r="N2011" s="4">
        <v>0.97699999999999998</v>
      </c>
      <c r="O2011" s="4">
        <v>2.5</v>
      </c>
      <c r="P2011" s="4">
        <v>0.71899999999999997</v>
      </c>
      <c r="Q2011" s="5">
        <v>0.01</v>
      </c>
      <c r="R2011" s="4" t="str">
        <f>TRIM(tblOperations[[#This Row],[Region]])</f>
        <v>South East</v>
      </c>
      <c r="S2011" s="4" t="str">
        <f>TRIM(tblOperations[[#This Row],[Team]])</f>
        <v>Facilities Response</v>
      </c>
      <c r="T2011" s="4" t="str">
        <f>_xlfn.XLOOKUP(R2011,tblRegionReference[Region],tblRegionReference[Area],"Not Found")</f>
        <v>South</v>
      </c>
      <c r="U2011" s="4" t="str">
        <f>IF(tblOperations[[#This Row],[Completion_Rate]]&gt;=_xlfn.XLOOKUP("Completion Rate",tblKPITargets[KPI_Name],tblKPITargets[Target_Value]),"Met","Below Target")</f>
        <v>Below Target</v>
      </c>
      <c r="V2011" t="str">
        <f>IF(tblOperations[[#This Row],[SLA_Compliance]]&gt;=_xlfn.XLOOKUP('04_References'!$A$3,tblKPITargets[KPI_Name],tblKPITargets[Target_Value]),"Met","Below Target")</f>
        <v>Below Target</v>
      </c>
      <c r="W2011" t="str">
        <f>IF(tblOperations[[#This Row],[Quality_Pass_Rate]]&gt;=_xlfn.XLOOKUP('04_References'!$A$4,tblKPITargets[KPI_Name],tblKPITargets[Target_Value]),"Met","Below Target")</f>
        <v>Met</v>
      </c>
      <c r="X2011" t="str">
        <f>IF(tblOperations[[#This Row],[Average_Completion_Days]]&lt;=_xlfn.XLOOKUP('04_References'!$A$7,tblKPITargets[KPI_Name],tblKPITargets[Target_Value]),"Met","Below Target")</f>
        <v>Below Target</v>
      </c>
      <c r="Y2011" t="str">
        <f>IF(tblOperations[[#This Row],[Closing_Backlog]]&lt;=_xlfn.XLOOKUP('04_References'!$A$8,tblKPITargets[KPI_Name],tblKPITargets[Target_Value]),"Met","Below Target")</f>
        <v>Below Target</v>
      </c>
    </row>
    <row r="2012" spans="1:25">
      <c r="A2012" s="6" t="s">
        <v>2042</v>
      </c>
      <c r="B2012" s="7">
        <v>46114</v>
      </c>
      <c r="C2012" s="2" t="s">
        <v>48</v>
      </c>
      <c r="D2012" s="2" t="s">
        <v>23</v>
      </c>
      <c r="E2012" s="2">
        <v>0</v>
      </c>
      <c r="F2012" s="2">
        <v>60</v>
      </c>
      <c r="G2012" s="2">
        <v>60</v>
      </c>
      <c r="H2012" s="2">
        <v>56</v>
      </c>
      <c r="I2012" s="2">
        <v>4</v>
      </c>
      <c r="J2012" s="2">
        <v>0</v>
      </c>
      <c r="K2012" s="2">
        <v>0</v>
      </c>
      <c r="L2012" s="2">
        <v>1.8</v>
      </c>
      <c r="M2012" s="2">
        <v>0.95499999999999996</v>
      </c>
      <c r="N2012" s="2">
        <v>0.99099999999999999</v>
      </c>
      <c r="O2012" s="2">
        <v>4.5</v>
      </c>
      <c r="P2012" s="2">
        <v>0.68500000000000005</v>
      </c>
      <c r="Q2012" s="3">
        <v>0.93300000000000005</v>
      </c>
      <c r="R2012" s="4" t="str">
        <f>TRIM(tblOperations[[#This Row],[Region]])</f>
        <v>South East</v>
      </c>
      <c r="S2012" s="4" t="str">
        <f>TRIM(tblOperations[[#This Row],[Team]])</f>
        <v>Estates Support</v>
      </c>
      <c r="T2012" s="4" t="str">
        <f>_xlfn.XLOOKUP(R2012,tblRegionReference[Region],tblRegionReference[Area],"Not Found")</f>
        <v>South</v>
      </c>
      <c r="U2012" s="4" t="str">
        <f>IF(tblOperations[[#This Row],[Completion_Rate]]&gt;=_xlfn.XLOOKUP("Completion Rate",tblKPITargets[KPI_Name],tblKPITargets[Target_Value]),"Met","Below Target")</f>
        <v>Below Target</v>
      </c>
      <c r="V2012" t="str">
        <f>IF(tblOperations[[#This Row],[SLA_Compliance]]&gt;=_xlfn.XLOOKUP('04_References'!$A$3,tblKPITargets[KPI_Name],tblKPITargets[Target_Value]),"Met","Below Target")</f>
        <v>Met</v>
      </c>
      <c r="W2012" t="str">
        <f>IF(tblOperations[[#This Row],[Quality_Pass_Rate]]&gt;=_xlfn.XLOOKUP('04_References'!$A$4,tblKPITargets[KPI_Name],tblKPITargets[Target_Value]),"Met","Below Target")</f>
        <v>Met</v>
      </c>
      <c r="X2012" t="str">
        <f>IF(tblOperations[[#This Row],[Average_Completion_Days]]&lt;=_xlfn.XLOOKUP('04_References'!$A$7,tblKPITargets[KPI_Name],tblKPITargets[Target_Value]),"Met","Below Target")</f>
        <v>Met</v>
      </c>
      <c r="Y2012" t="str">
        <f>IF(tblOperations[[#This Row],[Closing_Backlog]]&lt;=_xlfn.XLOOKUP('04_References'!$A$8,tblKPITargets[KPI_Name],tblKPITargets[Target_Value]),"Met","Below Target")</f>
        <v>Met</v>
      </c>
    </row>
    <row r="2013" spans="1:25">
      <c r="A2013" s="8" t="s">
        <v>2043</v>
      </c>
      <c r="B2013" s="9">
        <v>46114</v>
      </c>
      <c r="C2013" s="4" t="s">
        <v>48</v>
      </c>
      <c r="D2013" s="4" t="s">
        <v>25</v>
      </c>
      <c r="E2013" s="4">
        <v>569</v>
      </c>
      <c r="F2013" s="4">
        <v>49</v>
      </c>
      <c r="G2013" s="4">
        <v>618</v>
      </c>
      <c r="H2013" s="4">
        <v>27</v>
      </c>
      <c r="I2013" s="4">
        <v>591</v>
      </c>
      <c r="J2013" s="4">
        <v>0</v>
      </c>
      <c r="K2013" s="4">
        <v>0</v>
      </c>
      <c r="L2013" s="4">
        <v>8</v>
      </c>
      <c r="M2013" s="4">
        <v>0.6</v>
      </c>
      <c r="N2013" s="4">
        <v>0.96499999999999997</v>
      </c>
      <c r="O2013" s="4">
        <v>2.5</v>
      </c>
      <c r="P2013" s="4">
        <v>0.71299999999999997</v>
      </c>
      <c r="Q2013" s="5">
        <v>4.3999999999999997E-2</v>
      </c>
      <c r="R2013" s="4" t="str">
        <f>TRIM(tblOperations[[#This Row],[Region]])</f>
        <v>South East</v>
      </c>
      <c r="S2013" s="4" t="str">
        <f>TRIM(tblOperations[[#This Row],[Team]])</f>
        <v>Workplace Projects</v>
      </c>
      <c r="T2013" s="4" t="str">
        <f>_xlfn.XLOOKUP(R2013,tblRegionReference[Region],tblRegionReference[Area],"Not Found")</f>
        <v>South</v>
      </c>
      <c r="U2013" s="4" t="str">
        <f>IF(tblOperations[[#This Row],[Completion_Rate]]&gt;=_xlfn.XLOOKUP("Completion Rate",tblKPITargets[KPI_Name],tblKPITargets[Target_Value]),"Met","Below Target")</f>
        <v>Below Target</v>
      </c>
      <c r="V2013" t="str">
        <f>IF(tblOperations[[#This Row],[SLA_Compliance]]&gt;=_xlfn.XLOOKUP('04_References'!$A$3,tblKPITargets[KPI_Name],tblKPITargets[Target_Value]),"Met","Below Target")</f>
        <v>Below Target</v>
      </c>
      <c r="W2013" t="str">
        <f>IF(tblOperations[[#This Row],[Quality_Pass_Rate]]&gt;=_xlfn.XLOOKUP('04_References'!$A$4,tblKPITargets[KPI_Name],tblKPITargets[Target_Value]),"Met","Below Target")</f>
        <v>Met</v>
      </c>
      <c r="X2013" t="str">
        <f>IF(tblOperations[[#This Row],[Average_Completion_Days]]&lt;=_xlfn.XLOOKUP('04_References'!$A$7,tblKPITargets[KPI_Name],tblKPITargets[Target_Value]),"Met","Below Target")</f>
        <v>Below Target</v>
      </c>
      <c r="Y2013" t="str">
        <f>IF(tblOperations[[#This Row],[Closing_Backlog]]&lt;=_xlfn.XLOOKUP('04_References'!$A$8,tblKPITargets[KPI_Name],tblKPITargets[Target_Value]),"Met","Below Target")</f>
        <v>Below Target</v>
      </c>
    </row>
    <row r="2014" spans="1:25">
      <c r="A2014" s="6" t="s">
        <v>2044</v>
      </c>
      <c r="B2014" s="7">
        <v>46114</v>
      </c>
      <c r="C2014" s="2" t="s">
        <v>53</v>
      </c>
      <c r="D2014" s="2" t="s">
        <v>19</v>
      </c>
      <c r="E2014" s="2">
        <v>1014</v>
      </c>
      <c r="F2014" s="2">
        <v>37</v>
      </c>
      <c r="G2014" s="2">
        <v>1051</v>
      </c>
      <c r="H2014" s="2">
        <v>25</v>
      </c>
      <c r="I2014" s="2">
        <v>1026</v>
      </c>
      <c r="J2014" s="2">
        <v>0</v>
      </c>
      <c r="K2014" s="2">
        <v>0</v>
      </c>
      <c r="L2014" s="2">
        <v>8</v>
      </c>
      <c r="M2014" s="2">
        <v>0.6</v>
      </c>
      <c r="N2014" s="2">
        <v>0.99199999999999999</v>
      </c>
      <c r="O2014" s="2">
        <v>2.5</v>
      </c>
      <c r="P2014" s="2">
        <v>0.70299999999999996</v>
      </c>
      <c r="Q2014" s="3">
        <v>2.4E-2</v>
      </c>
      <c r="R2014" s="4" t="str">
        <f>TRIM(tblOperations[[#This Row],[Region]])</f>
        <v>Wales</v>
      </c>
      <c r="S2014" s="4" t="str">
        <f>TRIM(tblOperations[[#This Row],[Team]])</f>
        <v>Workplace Services</v>
      </c>
      <c r="T2014" s="4" t="str">
        <f>_xlfn.XLOOKUP(R2014,tblRegionReference[Region],tblRegionReference[Area],"Not Found")</f>
        <v>Wales</v>
      </c>
      <c r="U2014" s="4" t="str">
        <f>IF(tblOperations[[#This Row],[Completion_Rate]]&gt;=_xlfn.XLOOKUP("Completion Rate",tblKPITargets[KPI_Name],tblKPITargets[Target_Value]),"Met","Below Target")</f>
        <v>Below Target</v>
      </c>
      <c r="V2014" t="str">
        <f>IF(tblOperations[[#This Row],[SLA_Compliance]]&gt;=_xlfn.XLOOKUP('04_References'!$A$3,tblKPITargets[KPI_Name],tblKPITargets[Target_Value]),"Met","Below Target")</f>
        <v>Below Target</v>
      </c>
      <c r="W2014" t="str">
        <f>IF(tblOperations[[#This Row],[Quality_Pass_Rate]]&gt;=_xlfn.XLOOKUP('04_References'!$A$4,tblKPITargets[KPI_Name],tblKPITargets[Target_Value]),"Met","Below Target")</f>
        <v>Met</v>
      </c>
      <c r="X2014" t="str">
        <f>IF(tblOperations[[#This Row],[Average_Completion_Days]]&lt;=_xlfn.XLOOKUP('04_References'!$A$7,tblKPITargets[KPI_Name],tblKPITargets[Target_Value]),"Met","Below Target")</f>
        <v>Below Target</v>
      </c>
      <c r="Y2014" t="str">
        <f>IF(tblOperations[[#This Row],[Closing_Backlog]]&lt;=_xlfn.XLOOKUP('04_References'!$A$8,tblKPITargets[KPI_Name],tblKPITargets[Target_Value]),"Met","Below Target")</f>
        <v>Below Target</v>
      </c>
    </row>
    <row r="2015" spans="1:25">
      <c r="A2015" s="8" t="s">
        <v>2045</v>
      </c>
      <c r="B2015" s="9">
        <v>46114</v>
      </c>
      <c r="C2015" s="4" t="s">
        <v>53</v>
      </c>
      <c r="D2015" s="4" t="s">
        <v>21</v>
      </c>
      <c r="E2015" s="4">
        <v>1103</v>
      </c>
      <c r="F2015" s="4">
        <v>41</v>
      </c>
      <c r="G2015" s="4">
        <v>1144</v>
      </c>
      <c r="H2015" s="4">
        <v>23</v>
      </c>
      <c r="I2015" s="4">
        <v>1121</v>
      </c>
      <c r="J2015" s="4">
        <v>0</v>
      </c>
      <c r="K2015" s="4">
        <v>0</v>
      </c>
      <c r="L2015" s="4">
        <v>8</v>
      </c>
      <c r="M2015" s="4">
        <v>0.6</v>
      </c>
      <c r="N2015" s="4">
        <v>0.98499999999999999</v>
      </c>
      <c r="O2015" s="4">
        <v>2.5</v>
      </c>
      <c r="P2015" s="4">
        <v>0.77200000000000002</v>
      </c>
      <c r="Q2015" s="5">
        <v>0.02</v>
      </c>
      <c r="R2015" s="4" t="str">
        <f>TRIM(tblOperations[[#This Row],[Region]])</f>
        <v>Wales</v>
      </c>
      <c r="S2015" s="4" t="str">
        <f>TRIM(tblOperations[[#This Row],[Team]])</f>
        <v>Facilities Response</v>
      </c>
      <c r="T2015" s="4" t="str">
        <f>_xlfn.XLOOKUP(R2015,tblRegionReference[Region],tblRegionReference[Area],"Not Found")</f>
        <v>Wales</v>
      </c>
      <c r="U2015" s="4" t="str">
        <f>IF(tblOperations[[#This Row],[Completion_Rate]]&gt;=_xlfn.XLOOKUP("Completion Rate",tblKPITargets[KPI_Name],tblKPITargets[Target_Value]),"Met","Below Target")</f>
        <v>Below Target</v>
      </c>
      <c r="V2015" t="str">
        <f>IF(tblOperations[[#This Row],[SLA_Compliance]]&gt;=_xlfn.XLOOKUP('04_References'!$A$3,tblKPITargets[KPI_Name],tblKPITargets[Target_Value]),"Met","Below Target")</f>
        <v>Below Target</v>
      </c>
      <c r="W2015" t="str">
        <f>IF(tblOperations[[#This Row],[Quality_Pass_Rate]]&gt;=_xlfn.XLOOKUP('04_References'!$A$4,tblKPITargets[KPI_Name],tblKPITargets[Target_Value]),"Met","Below Target")</f>
        <v>Met</v>
      </c>
      <c r="X2015" t="str">
        <f>IF(tblOperations[[#This Row],[Average_Completion_Days]]&lt;=_xlfn.XLOOKUP('04_References'!$A$7,tblKPITargets[KPI_Name],tblKPITargets[Target_Value]),"Met","Below Target")</f>
        <v>Below Target</v>
      </c>
      <c r="Y2015" t="str">
        <f>IF(tblOperations[[#This Row],[Closing_Backlog]]&lt;=_xlfn.XLOOKUP('04_References'!$A$8,tblKPITargets[KPI_Name],tblKPITargets[Target_Value]),"Met","Below Target")</f>
        <v>Below Target</v>
      </c>
    </row>
    <row r="2016" spans="1:25">
      <c r="A2016" s="6" t="s">
        <v>2046</v>
      </c>
      <c r="B2016" s="7">
        <v>46114</v>
      </c>
      <c r="C2016" s="2" t="s">
        <v>53</v>
      </c>
      <c r="D2016" s="2" t="s">
        <v>23</v>
      </c>
      <c r="E2016" s="2">
        <v>750</v>
      </c>
      <c r="F2016" s="2">
        <v>38</v>
      </c>
      <c r="G2016" s="2">
        <v>788</v>
      </c>
      <c r="H2016" s="2">
        <v>31</v>
      </c>
      <c r="I2016" s="2">
        <v>757</v>
      </c>
      <c r="J2016" s="2">
        <v>0</v>
      </c>
      <c r="K2016" s="2">
        <v>0</v>
      </c>
      <c r="L2016" s="2">
        <v>8</v>
      </c>
      <c r="M2016" s="2">
        <v>0.6</v>
      </c>
      <c r="N2016" s="2">
        <v>1</v>
      </c>
      <c r="O2016" s="2">
        <v>2.5</v>
      </c>
      <c r="P2016" s="2">
        <v>0.72699999999999998</v>
      </c>
      <c r="Q2016" s="3">
        <v>3.9E-2</v>
      </c>
      <c r="R2016" s="4" t="str">
        <f>TRIM(tblOperations[[#This Row],[Region]])</f>
        <v>Wales</v>
      </c>
      <c r="S2016" s="4" t="str">
        <f>TRIM(tblOperations[[#This Row],[Team]])</f>
        <v>Estates Support</v>
      </c>
      <c r="T2016" s="4" t="str">
        <f>_xlfn.XLOOKUP(R2016,tblRegionReference[Region],tblRegionReference[Area],"Not Found")</f>
        <v>Wales</v>
      </c>
      <c r="U2016" s="4" t="str">
        <f>IF(tblOperations[[#This Row],[Completion_Rate]]&gt;=_xlfn.XLOOKUP("Completion Rate",tblKPITargets[KPI_Name],tblKPITargets[Target_Value]),"Met","Below Target")</f>
        <v>Below Target</v>
      </c>
      <c r="V2016" t="str">
        <f>IF(tblOperations[[#This Row],[SLA_Compliance]]&gt;=_xlfn.XLOOKUP('04_References'!$A$3,tblKPITargets[KPI_Name],tblKPITargets[Target_Value]),"Met","Below Target")</f>
        <v>Below Target</v>
      </c>
      <c r="W2016" t="str">
        <f>IF(tblOperations[[#This Row],[Quality_Pass_Rate]]&gt;=_xlfn.XLOOKUP('04_References'!$A$4,tblKPITargets[KPI_Name],tblKPITargets[Target_Value]),"Met","Below Target")</f>
        <v>Met</v>
      </c>
      <c r="X2016" t="str">
        <f>IF(tblOperations[[#This Row],[Average_Completion_Days]]&lt;=_xlfn.XLOOKUP('04_References'!$A$7,tblKPITargets[KPI_Name],tblKPITargets[Target_Value]),"Met","Below Target")</f>
        <v>Below Target</v>
      </c>
      <c r="Y2016" t="str">
        <f>IF(tblOperations[[#This Row],[Closing_Backlog]]&lt;=_xlfn.XLOOKUP('04_References'!$A$8,tblKPITargets[KPI_Name],tblKPITargets[Target_Value]),"Met","Below Target")</f>
        <v>Below Target</v>
      </c>
    </row>
    <row r="2017" spans="1:25">
      <c r="A2017" s="8" t="s">
        <v>2047</v>
      </c>
      <c r="B2017" s="9">
        <v>46114</v>
      </c>
      <c r="C2017" s="4" t="s">
        <v>53</v>
      </c>
      <c r="D2017" s="4" t="s">
        <v>25</v>
      </c>
      <c r="E2017" s="4">
        <v>0</v>
      </c>
      <c r="F2017" s="4">
        <v>38</v>
      </c>
      <c r="G2017" s="4">
        <v>38</v>
      </c>
      <c r="H2017" s="4">
        <v>38</v>
      </c>
      <c r="I2017" s="4">
        <v>0</v>
      </c>
      <c r="J2017" s="4">
        <v>0</v>
      </c>
      <c r="K2017" s="4">
        <v>0</v>
      </c>
      <c r="L2017" s="4">
        <v>0.9</v>
      </c>
      <c r="M2017" s="4">
        <v>0.99199999999999999</v>
      </c>
      <c r="N2017" s="4">
        <v>1</v>
      </c>
      <c r="O2017" s="4">
        <v>4.7</v>
      </c>
      <c r="P2017" s="4">
        <v>0.76200000000000001</v>
      </c>
      <c r="Q2017" s="5">
        <v>1</v>
      </c>
      <c r="R2017" s="4" t="str">
        <f>TRIM(tblOperations[[#This Row],[Region]])</f>
        <v>Wales</v>
      </c>
      <c r="S2017" s="4" t="str">
        <f>TRIM(tblOperations[[#This Row],[Team]])</f>
        <v>Workplace Projects</v>
      </c>
      <c r="T2017" s="4" t="str">
        <f>_xlfn.XLOOKUP(R2017,tblRegionReference[Region],tblRegionReference[Area],"Not Found")</f>
        <v>Wales</v>
      </c>
      <c r="U2017" s="4" t="str">
        <f>IF(tblOperations[[#This Row],[Completion_Rate]]&gt;=_xlfn.XLOOKUP("Completion Rate",tblKPITargets[KPI_Name],tblKPITargets[Target_Value]),"Met","Below Target")</f>
        <v>Met</v>
      </c>
      <c r="V2017" t="str">
        <f>IF(tblOperations[[#This Row],[SLA_Compliance]]&gt;=_xlfn.XLOOKUP('04_References'!$A$3,tblKPITargets[KPI_Name],tblKPITargets[Target_Value]),"Met","Below Target")</f>
        <v>Met</v>
      </c>
      <c r="W2017" t="str">
        <f>IF(tblOperations[[#This Row],[Quality_Pass_Rate]]&gt;=_xlfn.XLOOKUP('04_References'!$A$4,tblKPITargets[KPI_Name],tblKPITargets[Target_Value]),"Met","Below Target")</f>
        <v>Met</v>
      </c>
      <c r="X2017" t="str">
        <f>IF(tblOperations[[#This Row],[Average_Completion_Days]]&lt;=_xlfn.XLOOKUP('04_References'!$A$7,tblKPITargets[KPI_Name],tblKPITargets[Target_Value]),"Met","Below Target")</f>
        <v>Met</v>
      </c>
      <c r="Y2017" t="str">
        <f>IF(tblOperations[[#This Row],[Closing_Backlog]]&lt;=_xlfn.XLOOKUP('04_References'!$A$8,tblKPITargets[KPI_Name],tblKPITargets[Target_Value]),"Met","Below Target")</f>
        <v>Met</v>
      </c>
    </row>
    <row r="2018" spans="1:25">
      <c r="A2018" s="6" t="s">
        <v>2048</v>
      </c>
      <c r="B2018" s="7">
        <v>46115</v>
      </c>
      <c r="C2018" s="2" t="s">
        <v>18</v>
      </c>
      <c r="D2018" s="2" t="s">
        <v>19</v>
      </c>
      <c r="E2018" s="2">
        <v>309</v>
      </c>
      <c r="F2018" s="2">
        <v>26</v>
      </c>
      <c r="G2018" s="2">
        <v>335</v>
      </c>
      <c r="H2018" s="2">
        <v>44</v>
      </c>
      <c r="I2018" s="2">
        <v>291</v>
      </c>
      <c r="J2018" s="2">
        <v>0</v>
      </c>
      <c r="K2018" s="2">
        <v>0</v>
      </c>
      <c r="L2018" s="2">
        <v>8</v>
      </c>
      <c r="M2018" s="2">
        <v>0.6</v>
      </c>
      <c r="N2018" s="2">
        <v>1</v>
      </c>
      <c r="O2018" s="2">
        <v>2.5</v>
      </c>
      <c r="P2018" s="2">
        <v>0.78600000000000003</v>
      </c>
      <c r="Q2018" s="3">
        <v>0.13100000000000001</v>
      </c>
      <c r="R2018" s="4" t="str">
        <f>TRIM(tblOperations[[#This Row],[Region]])</f>
        <v>Scotland</v>
      </c>
      <c r="S2018" s="4" t="str">
        <f>TRIM(tblOperations[[#This Row],[Team]])</f>
        <v>Workplace Services</v>
      </c>
      <c r="T2018" s="4" t="str">
        <f>_xlfn.XLOOKUP(R2018,tblRegionReference[Region],tblRegionReference[Area],"Not Found")</f>
        <v>North</v>
      </c>
      <c r="U2018" s="4" t="str">
        <f>IF(tblOperations[[#This Row],[Completion_Rate]]&gt;=_xlfn.XLOOKUP("Completion Rate",tblKPITargets[KPI_Name],tblKPITargets[Target_Value]),"Met","Below Target")</f>
        <v>Below Target</v>
      </c>
      <c r="V2018" t="str">
        <f>IF(tblOperations[[#This Row],[SLA_Compliance]]&gt;=_xlfn.XLOOKUP('04_References'!$A$3,tblKPITargets[KPI_Name],tblKPITargets[Target_Value]),"Met","Below Target")</f>
        <v>Below Target</v>
      </c>
      <c r="W2018" t="str">
        <f>IF(tblOperations[[#This Row],[Quality_Pass_Rate]]&gt;=_xlfn.XLOOKUP('04_References'!$A$4,tblKPITargets[KPI_Name],tblKPITargets[Target_Value]),"Met","Below Target")</f>
        <v>Met</v>
      </c>
      <c r="X2018" t="str">
        <f>IF(tblOperations[[#This Row],[Average_Completion_Days]]&lt;=_xlfn.XLOOKUP('04_References'!$A$7,tblKPITargets[KPI_Name],tblKPITargets[Target_Value]),"Met","Below Target")</f>
        <v>Below Target</v>
      </c>
      <c r="Y2018" t="str">
        <f>IF(tblOperations[[#This Row],[Closing_Backlog]]&lt;=_xlfn.XLOOKUP('04_References'!$A$8,tblKPITargets[KPI_Name],tblKPITargets[Target_Value]),"Met","Below Target")</f>
        <v>Below Target</v>
      </c>
    </row>
    <row r="2019" spans="1:25">
      <c r="A2019" s="8" t="s">
        <v>2049</v>
      </c>
      <c r="B2019" s="9">
        <v>46115</v>
      </c>
      <c r="C2019" s="4" t="s">
        <v>18</v>
      </c>
      <c r="D2019" s="4" t="s">
        <v>21</v>
      </c>
      <c r="E2019" s="4">
        <v>0</v>
      </c>
      <c r="F2019" s="4">
        <v>32</v>
      </c>
      <c r="G2019" s="4">
        <v>32</v>
      </c>
      <c r="H2019" s="4">
        <v>32</v>
      </c>
      <c r="I2019" s="4">
        <v>0</v>
      </c>
      <c r="J2019" s="4">
        <v>1</v>
      </c>
      <c r="K2019" s="4">
        <v>0</v>
      </c>
      <c r="L2019" s="4">
        <v>1.4</v>
      </c>
      <c r="M2019" s="4">
        <v>0.96799999999999997</v>
      </c>
      <c r="N2019" s="4">
        <v>0.98</v>
      </c>
      <c r="O2019" s="4">
        <v>4.4000000000000004</v>
      </c>
      <c r="P2019" s="4">
        <v>0.73199999999999998</v>
      </c>
      <c r="Q2019" s="5">
        <v>1</v>
      </c>
      <c r="R2019" s="4" t="str">
        <f>TRIM(tblOperations[[#This Row],[Region]])</f>
        <v>Scotland</v>
      </c>
      <c r="S2019" s="4" t="str">
        <f>TRIM(tblOperations[[#This Row],[Team]])</f>
        <v>Facilities Response</v>
      </c>
      <c r="T2019" s="4" t="str">
        <f>_xlfn.XLOOKUP(R2019,tblRegionReference[Region],tblRegionReference[Area],"Not Found")</f>
        <v>North</v>
      </c>
      <c r="U2019" s="4" t="str">
        <f>IF(tblOperations[[#This Row],[Completion_Rate]]&gt;=_xlfn.XLOOKUP("Completion Rate",tblKPITargets[KPI_Name],tblKPITargets[Target_Value]),"Met","Below Target")</f>
        <v>Met</v>
      </c>
      <c r="V2019" t="str">
        <f>IF(tblOperations[[#This Row],[SLA_Compliance]]&gt;=_xlfn.XLOOKUP('04_References'!$A$3,tblKPITargets[KPI_Name],tblKPITargets[Target_Value]),"Met","Below Target")</f>
        <v>Met</v>
      </c>
      <c r="W2019" t="str">
        <f>IF(tblOperations[[#This Row],[Quality_Pass_Rate]]&gt;=_xlfn.XLOOKUP('04_References'!$A$4,tblKPITargets[KPI_Name],tblKPITargets[Target_Value]),"Met","Below Target")</f>
        <v>Met</v>
      </c>
      <c r="X2019" t="str">
        <f>IF(tblOperations[[#This Row],[Average_Completion_Days]]&lt;=_xlfn.XLOOKUP('04_References'!$A$7,tblKPITargets[KPI_Name],tblKPITargets[Target_Value]),"Met","Below Target")</f>
        <v>Met</v>
      </c>
      <c r="Y2019" t="str">
        <f>IF(tblOperations[[#This Row],[Closing_Backlog]]&lt;=_xlfn.XLOOKUP('04_References'!$A$8,tblKPITargets[KPI_Name],tblKPITargets[Target_Value]),"Met","Below Target")</f>
        <v>Met</v>
      </c>
    </row>
    <row r="2020" spans="1:25">
      <c r="A2020" s="6" t="s">
        <v>2050</v>
      </c>
      <c r="B2020" s="7">
        <v>46115</v>
      </c>
      <c r="C2020" s="2" t="s">
        <v>18</v>
      </c>
      <c r="D2020" s="2" t="s">
        <v>23</v>
      </c>
      <c r="E2020" s="2">
        <v>546</v>
      </c>
      <c r="F2020" s="2">
        <v>46</v>
      </c>
      <c r="G2020" s="2">
        <v>592</v>
      </c>
      <c r="H2020" s="2">
        <v>31</v>
      </c>
      <c r="I2020" s="2">
        <v>561</v>
      </c>
      <c r="J2020" s="2">
        <v>0</v>
      </c>
      <c r="K2020" s="2">
        <v>0</v>
      </c>
      <c r="L2020" s="2">
        <v>8</v>
      </c>
      <c r="M2020" s="2">
        <v>0.6</v>
      </c>
      <c r="N2020" s="2">
        <v>0.97599999999999998</v>
      </c>
      <c r="O2020" s="2">
        <v>2.5</v>
      </c>
      <c r="P2020" s="2">
        <v>0.78600000000000003</v>
      </c>
      <c r="Q2020" s="3">
        <v>5.1999999999999998E-2</v>
      </c>
      <c r="R2020" s="4" t="str">
        <f>TRIM(tblOperations[[#This Row],[Region]])</f>
        <v>Scotland</v>
      </c>
      <c r="S2020" s="4" t="str">
        <f>TRIM(tblOperations[[#This Row],[Team]])</f>
        <v>Estates Support</v>
      </c>
      <c r="T2020" s="4" t="str">
        <f>_xlfn.XLOOKUP(R2020,tblRegionReference[Region],tblRegionReference[Area],"Not Found")</f>
        <v>North</v>
      </c>
      <c r="U2020" s="4" t="str">
        <f>IF(tblOperations[[#This Row],[Completion_Rate]]&gt;=_xlfn.XLOOKUP("Completion Rate",tblKPITargets[KPI_Name],tblKPITargets[Target_Value]),"Met","Below Target")</f>
        <v>Below Target</v>
      </c>
      <c r="V2020" t="str">
        <f>IF(tblOperations[[#This Row],[SLA_Compliance]]&gt;=_xlfn.XLOOKUP('04_References'!$A$3,tblKPITargets[KPI_Name],tblKPITargets[Target_Value]),"Met","Below Target")</f>
        <v>Below Target</v>
      </c>
      <c r="W2020" t="str">
        <f>IF(tblOperations[[#This Row],[Quality_Pass_Rate]]&gt;=_xlfn.XLOOKUP('04_References'!$A$4,tblKPITargets[KPI_Name],tblKPITargets[Target_Value]),"Met","Below Target")</f>
        <v>Met</v>
      </c>
      <c r="X2020" t="str">
        <f>IF(tblOperations[[#This Row],[Average_Completion_Days]]&lt;=_xlfn.XLOOKUP('04_References'!$A$7,tblKPITargets[KPI_Name],tblKPITargets[Target_Value]),"Met","Below Target")</f>
        <v>Below Target</v>
      </c>
      <c r="Y2020" t="str">
        <f>IF(tblOperations[[#This Row],[Closing_Backlog]]&lt;=_xlfn.XLOOKUP('04_References'!$A$8,tblKPITargets[KPI_Name],tblKPITargets[Target_Value]),"Met","Below Target")</f>
        <v>Below Target</v>
      </c>
    </row>
    <row r="2021" spans="1:25">
      <c r="A2021" s="8" t="s">
        <v>2051</v>
      </c>
      <c r="B2021" s="9">
        <v>46115</v>
      </c>
      <c r="C2021" s="4" t="s">
        <v>18</v>
      </c>
      <c r="D2021" s="4" t="s">
        <v>25</v>
      </c>
      <c r="E2021" s="4">
        <v>0</v>
      </c>
      <c r="F2021" s="4">
        <v>15</v>
      </c>
      <c r="G2021" s="4">
        <v>15</v>
      </c>
      <c r="H2021" s="4">
        <v>15</v>
      </c>
      <c r="I2021" s="4">
        <v>0</v>
      </c>
      <c r="J2021" s="4">
        <v>1</v>
      </c>
      <c r="K2021" s="4">
        <v>1</v>
      </c>
      <c r="L2021" s="4">
        <v>1.9</v>
      </c>
      <c r="M2021" s="4">
        <v>0.86499999999999999</v>
      </c>
      <c r="N2021" s="4">
        <v>0.93600000000000005</v>
      </c>
      <c r="O2021" s="4">
        <v>4.3</v>
      </c>
      <c r="P2021" s="4">
        <v>0.76100000000000001</v>
      </c>
      <c r="Q2021" s="5">
        <v>1</v>
      </c>
      <c r="R2021" s="4" t="str">
        <f>TRIM(tblOperations[[#This Row],[Region]])</f>
        <v>Scotland</v>
      </c>
      <c r="S2021" s="4" t="str">
        <f>TRIM(tblOperations[[#This Row],[Team]])</f>
        <v>Workplace Projects</v>
      </c>
      <c r="T2021" s="4" t="str">
        <f>_xlfn.XLOOKUP(R2021,tblRegionReference[Region],tblRegionReference[Area],"Not Found")</f>
        <v>North</v>
      </c>
      <c r="U2021" s="4" t="str">
        <f>IF(tblOperations[[#This Row],[Completion_Rate]]&gt;=_xlfn.XLOOKUP("Completion Rate",tblKPITargets[KPI_Name],tblKPITargets[Target_Value]),"Met","Below Target")</f>
        <v>Met</v>
      </c>
      <c r="V2021" t="str">
        <f>IF(tblOperations[[#This Row],[SLA_Compliance]]&gt;=_xlfn.XLOOKUP('04_References'!$A$3,tblKPITargets[KPI_Name],tblKPITargets[Target_Value]),"Met","Below Target")</f>
        <v>Below Target</v>
      </c>
      <c r="W2021" t="str">
        <f>IF(tblOperations[[#This Row],[Quality_Pass_Rate]]&gt;=_xlfn.XLOOKUP('04_References'!$A$4,tblKPITargets[KPI_Name],tblKPITargets[Target_Value]),"Met","Below Target")</f>
        <v>Below Target</v>
      </c>
      <c r="X2021" t="str">
        <f>IF(tblOperations[[#This Row],[Average_Completion_Days]]&lt;=_xlfn.XLOOKUP('04_References'!$A$7,tblKPITargets[KPI_Name],tblKPITargets[Target_Value]),"Met","Below Target")</f>
        <v>Met</v>
      </c>
      <c r="Y2021" t="str">
        <f>IF(tblOperations[[#This Row],[Closing_Backlog]]&lt;=_xlfn.XLOOKUP('04_References'!$A$8,tblKPITargets[KPI_Name],tblKPITargets[Target_Value]),"Met","Below Target")</f>
        <v>Met</v>
      </c>
    </row>
    <row r="2022" spans="1:25">
      <c r="A2022" s="6" t="s">
        <v>2052</v>
      </c>
      <c r="B2022" s="7">
        <v>46115</v>
      </c>
      <c r="C2022" s="2" t="s">
        <v>27</v>
      </c>
      <c r="D2022" s="2" t="s">
        <v>19</v>
      </c>
      <c r="E2022" s="2">
        <v>0</v>
      </c>
      <c r="F2022" s="2">
        <v>54</v>
      </c>
      <c r="G2022" s="2">
        <v>54</v>
      </c>
      <c r="H2022" s="2">
        <v>48</v>
      </c>
      <c r="I2022" s="2">
        <v>6</v>
      </c>
      <c r="J2022" s="2">
        <v>0</v>
      </c>
      <c r="K2022" s="2">
        <v>0</v>
      </c>
      <c r="L2022" s="2">
        <v>2.2999999999999998</v>
      </c>
      <c r="M2022" s="2">
        <v>0.93100000000000005</v>
      </c>
      <c r="N2022" s="2">
        <v>0.98799999999999999</v>
      </c>
      <c r="O2022" s="2">
        <v>4.5999999999999996</v>
      </c>
      <c r="P2022" s="2">
        <v>0.71799999999999997</v>
      </c>
      <c r="Q2022" s="3">
        <v>0.88900000000000001</v>
      </c>
      <c r="R2022" s="4" t="str">
        <f>TRIM(tblOperations[[#This Row],[Region]])</f>
        <v>North East</v>
      </c>
      <c r="S2022" s="4" t="str">
        <f>TRIM(tblOperations[[#This Row],[Team]])</f>
        <v>Workplace Services</v>
      </c>
      <c r="T2022" s="4" t="str">
        <f>_xlfn.XLOOKUP(R2022,tblRegionReference[Region],tblRegionReference[Area],"Not Found")</f>
        <v>North</v>
      </c>
      <c r="U2022" s="4" t="str">
        <f>IF(tblOperations[[#This Row],[Completion_Rate]]&gt;=_xlfn.XLOOKUP("Completion Rate",tblKPITargets[KPI_Name],tblKPITargets[Target_Value]),"Met","Below Target")</f>
        <v>Below Target</v>
      </c>
      <c r="V2022" t="str">
        <f>IF(tblOperations[[#This Row],[SLA_Compliance]]&gt;=_xlfn.XLOOKUP('04_References'!$A$3,tblKPITargets[KPI_Name],tblKPITargets[Target_Value]),"Met","Below Target")</f>
        <v>Met</v>
      </c>
      <c r="W2022" t="str">
        <f>IF(tblOperations[[#This Row],[Quality_Pass_Rate]]&gt;=_xlfn.XLOOKUP('04_References'!$A$4,tblKPITargets[KPI_Name],tblKPITargets[Target_Value]),"Met","Below Target")</f>
        <v>Met</v>
      </c>
      <c r="X2022" t="str">
        <f>IF(tblOperations[[#This Row],[Average_Completion_Days]]&lt;=_xlfn.XLOOKUP('04_References'!$A$7,tblKPITargets[KPI_Name],tblKPITargets[Target_Value]),"Met","Below Target")</f>
        <v>Met</v>
      </c>
      <c r="Y2022" t="str">
        <f>IF(tblOperations[[#This Row],[Closing_Backlog]]&lt;=_xlfn.XLOOKUP('04_References'!$A$8,tblKPITargets[KPI_Name],tblKPITargets[Target_Value]),"Met","Below Target")</f>
        <v>Met</v>
      </c>
    </row>
    <row r="2023" spans="1:25">
      <c r="A2023" s="8" t="s">
        <v>2053</v>
      </c>
      <c r="B2023" s="9">
        <v>46115</v>
      </c>
      <c r="C2023" s="4" t="s">
        <v>27</v>
      </c>
      <c r="D2023" s="4" t="s">
        <v>21</v>
      </c>
      <c r="E2023" s="4">
        <v>0</v>
      </c>
      <c r="F2023" s="4">
        <v>43</v>
      </c>
      <c r="G2023" s="4">
        <v>43</v>
      </c>
      <c r="H2023" s="4">
        <v>43</v>
      </c>
      <c r="I2023" s="4">
        <v>0</v>
      </c>
      <c r="J2023" s="4">
        <v>0</v>
      </c>
      <c r="K2023" s="4">
        <v>0</v>
      </c>
      <c r="L2023" s="4">
        <v>1.7</v>
      </c>
      <c r="M2023" s="4">
        <v>0.95799999999999996</v>
      </c>
      <c r="N2023" s="4">
        <v>1</v>
      </c>
      <c r="O2023" s="4">
        <v>4.4000000000000004</v>
      </c>
      <c r="P2023" s="4">
        <v>0.70699999999999996</v>
      </c>
      <c r="Q2023" s="5">
        <v>1</v>
      </c>
      <c r="R2023" s="4" t="str">
        <f>TRIM(tblOperations[[#This Row],[Region]])</f>
        <v>North East</v>
      </c>
      <c r="S2023" s="4" t="str">
        <f>TRIM(tblOperations[[#This Row],[Team]])</f>
        <v>Facilities Response</v>
      </c>
      <c r="T2023" s="4" t="str">
        <f>_xlfn.XLOOKUP(R2023,tblRegionReference[Region],tblRegionReference[Area],"Not Found")</f>
        <v>North</v>
      </c>
      <c r="U2023" s="4" t="str">
        <f>IF(tblOperations[[#This Row],[Completion_Rate]]&gt;=_xlfn.XLOOKUP("Completion Rate",tblKPITargets[KPI_Name],tblKPITargets[Target_Value]),"Met","Below Target")</f>
        <v>Met</v>
      </c>
      <c r="V2023" t="str">
        <f>IF(tblOperations[[#This Row],[SLA_Compliance]]&gt;=_xlfn.XLOOKUP('04_References'!$A$3,tblKPITargets[KPI_Name],tblKPITargets[Target_Value]),"Met","Below Target")</f>
        <v>Met</v>
      </c>
      <c r="W2023" t="str">
        <f>IF(tblOperations[[#This Row],[Quality_Pass_Rate]]&gt;=_xlfn.XLOOKUP('04_References'!$A$4,tblKPITargets[KPI_Name],tblKPITargets[Target_Value]),"Met","Below Target")</f>
        <v>Met</v>
      </c>
      <c r="X2023" t="str">
        <f>IF(tblOperations[[#This Row],[Average_Completion_Days]]&lt;=_xlfn.XLOOKUP('04_References'!$A$7,tblKPITargets[KPI_Name],tblKPITargets[Target_Value]),"Met","Below Target")</f>
        <v>Met</v>
      </c>
      <c r="Y2023" t="str">
        <f>IF(tblOperations[[#This Row],[Closing_Backlog]]&lt;=_xlfn.XLOOKUP('04_References'!$A$8,tblKPITargets[KPI_Name],tblKPITargets[Target_Value]),"Met","Below Target")</f>
        <v>Met</v>
      </c>
    </row>
    <row r="2024" spans="1:25">
      <c r="A2024" s="6" t="s">
        <v>2054</v>
      </c>
      <c r="B2024" s="7">
        <v>46115</v>
      </c>
      <c r="C2024" s="2" t="s">
        <v>27</v>
      </c>
      <c r="D2024" s="2" t="s">
        <v>23</v>
      </c>
      <c r="E2024" s="2">
        <v>1317</v>
      </c>
      <c r="F2024" s="2">
        <v>42</v>
      </c>
      <c r="G2024" s="2">
        <v>1359</v>
      </c>
      <c r="H2024" s="2">
        <v>22</v>
      </c>
      <c r="I2024" s="2">
        <v>1337</v>
      </c>
      <c r="J2024" s="2">
        <v>0</v>
      </c>
      <c r="K2024" s="2">
        <v>0</v>
      </c>
      <c r="L2024" s="2">
        <v>8</v>
      </c>
      <c r="M2024" s="2">
        <v>0.6</v>
      </c>
      <c r="N2024" s="2">
        <v>1</v>
      </c>
      <c r="O2024" s="2">
        <v>2.5</v>
      </c>
      <c r="P2024" s="2">
        <v>0.71299999999999997</v>
      </c>
      <c r="Q2024" s="3">
        <v>1.6E-2</v>
      </c>
      <c r="R2024" s="4" t="str">
        <f>TRIM(tblOperations[[#This Row],[Region]])</f>
        <v>North East</v>
      </c>
      <c r="S2024" s="4" t="str">
        <f>TRIM(tblOperations[[#This Row],[Team]])</f>
        <v>Estates Support</v>
      </c>
      <c r="T2024" s="4" t="str">
        <f>_xlfn.XLOOKUP(R2024,tblRegionReference[Region],tblRegionReference[Area],"Not Found")</f>
        <v>North</v>
      </c>
      <c r="U2024" s="4" t="str">
        <f>IF(tblOperations[[#This Row],[Completion_Rate]]&gt;=_xlfn.XLOOKUP("Completion Rate",tblKPITargets[KPI_Name],tblKPITargets[Target_Value]),"Met","Below Target")</f>
        <v>Below Target</v>
      </c>
      <c r="V2024" t="str">
        <f>IF(tblOperations[[#This Row],[SLA_Compliance]]&gt;=_xlfn.XLOOKUP('04_References'!$A$3,tblKPITargets[KPI_Name],tblKPITargets[Target_Value]),"Met","Below Target")</f>
        <v>Below Target</v>
      </c>
      <c r="W2024" t="str">
        <f>IF(tblOperations[[#This Row],[Quality_Pass_Rate]]&gt;=_xlfn.XLOOKUP('04_References'!$A$4,tblKPITargets[KPI_Name],tblKPITargets[Target_Value]),"Met","Below Target")</f>
        <v>Met</v>
      </c>
      <c r="X2024" t="str">
        <f>IF(tblOperations[[#This Row],[Average_Completion_Days]]&lt;=_xlfn.XLOOKUP('04_References'!$A$7,tblKPITargets[KPI_Name],tblKPITargets[Target_Value]),"Met","Below Target")</f>
        <v>Below Target</v>
      </c>
      <c r="Y2024" t="str">
        <f>IF(tblOperations[[#This Row],[Closing_Backlog]]&lt;=_xlfn.XLOOKUP('04_References'!$A$8,tblKPITargets[KPI_Name],tblKPITargets[Target_Value]),"Met","Below Target")</f>
        <v>Below Target</v>
      </c>
    </row>
    <row r="2025" spans="1:25">
      <c r="A2025" s="8" t="s">
        <v>2055</v>
      </c>
      <c r="B2025" s="9">
        <v>46115</v>
      </c>
      <c r="C2025" s="4" t="s">
        <v>27</v>
      </c>
      <c r="D2025" s="4" t="s">
        <v>25</v>
      </c>
      <c r="E2025" s="4">
        <v>33</v>
      </c>
      <c r="F2025" s="4">
        <v>29</v>
      </c>
      <c r="G2025" s="4">
        <v>62</v>
      </c>
      <c r="H2025" s="4">
        <v>30</v>
      </c>
      <c r="I2025" s="4">
        <v>32</v>
      </c>
      <c r="J2025" s="4">
        <v>0</v>
      </c>
      <c r="K2025" s="4">
        <v>0</v>
      </c>
      <c r="L2025" s="4">
        <v>4.3</v>
      </c>
      <c r="M2025" s="4">
        <v>0.78100000000000003</v>
      </c>
      <c r="N2025" s="4">
        <v>0.98499999999999999</v>
      </c>
      <c r="O2025" s="4">
        <v>3.5</v>
      </c>
      <c r="P2025" s="4">
        <v>0.65500000000000003</v>
      </c>
      <c r="Q2025" s="5">
        <v>0.48399999999999999</v>
      </c>
      <c r="R2025" s="4" t="str">
        <f>TRIM(tblOperations[[#This Row],[Region]])</f>
        <v>North East</v>
      </c>
      <c r="S2025" s="4" t="str">
        <f>TRIM(tblOperations[[#This Row],[Team]])</f>
        <v>Workplace Projects</v>
      </c>
      <c r="T2025" s="4" t="str">
        <f>_xlfn.XLOOKUP(R2025,tblRegionReference[Region],tblRegionReference[Area],"Not Found")</f>
        <v>North</v>
      </c>
      <c r="U2025" s="4" t="str">
        <f>IF(tblOperations[[#This Row],[Completion_Rate]]&gt;=_xlfn.XLOOKUP("Completion Rate",tblKPITargets[KPI_Name],tblKPITargets[Target_Value]),"Met","Below Target")</f>
        <v>Below Target</v>
      </c>
      <c r="V2025" t="str">
        <f>IF(tblOperations[[#This Row],[SLA_Compliance]]&gt;=_xlfn.XLOOKUP('04_References'!$A$3,tblKPITargets[KPI_Name],tblKPITargets[Target_Value]),"Met","Below Target")</f>
        <v>Below Target</v>
      </c>
      <c r="W2025" t="str">
        <f>IF(tblOperations[[#This Row],[Quality_Pass_Rate]]&gt;=_xlfn.XLOOKUP('04_References'!$A$4,tblKPITargets[KPI_Name],tblKPITargets[Target_Value]),"Met","Below Target")</f>
        <v>Met</v>
      </c>
      <c r="X2025" t="str">
        <f>IF(tblOperations[[#This Row],[Average_Completion_Days]]&lt;=_xlfn.XLOOKUP('04_References'!$A$7,tblKPITargets[KPI_Name],tblKPITargets[Target_Value]),"Met","Below Target")</f>
        <v>Below Target</v>
      </c>
      <c r="Y2025" t="str">
        <f>IF(tblOperations[[#This Row],[Closing_Backlog]]&lt;=_xlfn.XLOOKUP('04_References'!$A$8,tblKPITargets[KPI_Name],tblKPITargets[Target_Value]),"Met","Below Target")</f>
        <v>Below Target</v>
      </c>
    </row>
    <row r="2026" spans="1:25">
      <c r="A2026" s="6" t="s">
        <v>2056</v>
      </c>
      <c r="B2026" s="7">
        <v>46115</v>
      </c>
      <c r="C2026" s="2" t="s">
        <v>32</v>
      </c>
      <c r="D2026" s="2" t="s">
        <v>19</v>
      </c>
      <c r="E2026" s="2">
        <v>550</v>
      </c>
      <c r="F2026" s="2">
        <v>69</v>
      </c>
      <c r="G2026" s="2">
        <v>619</v>
      </c>
      <c r="H2026" s="2">
        <v>37</v>
      </c>
      <c r="I2026" s="2">
        <v>582</v>
      </c>
      <c r="J2026" s="2">
        <v>0</v>
      </c>
      <c r="K2026" s="2">
        <v>0</v>
      </c>
      <c r="L2026" s="2">
        <v>8</v>
      </c>
      <c r="M2026" s="2">
        <v>0.6</v>
      </c>
      <c r="N2026" s="2">
        <v>0.997</v>
      </c>
      <c r="O2026" s="2">
        <v>2.5</v>
      </c>
      <c r="P2026" s="2">
        <v>0.78700000000000003</v>
      </c>
      <c r="Q2026" s="3">
        <v>0.06</v>
      </c>
      <c r="R2026" s="4" t="str">
        <f>TRIM(tblOperations[[#This Row],[Region]])</f>
        <v>North West</v>
      </c>
      <c r="S2026" s="4" t="str">
        <f>TRIM(tblOperations[[#This Row],[Team]])</f>
        <v>Workplace Services</v>
      </c>
      <c r="T2026" s="4" t="str">
        <f>_xlfn.XLOOKUP(R2026,tblRegionReference[Region],tblRegionReference[Area],"Not Found")</f>
        <v>North</v>
      </c>
      <c r="U2026" s="4" t="str">
        <f>IF(tblOperations[[#This Row],[Completion_Rate]]&gt;=_xlfn.XLOOKUP("Completion Rate",tblKPITargets[KPI_Name],tblKPITargets[Target_Value]),"Met","Below Target")</f>
        <v>Below Target</v>
      </c>
      <c r="V2026" t="str">
        <f>IF(tblOperations[[#This Row],[SLA_Compliance]]&gt;=_xlfn.XLOOKUP('04_References'!$A$3,tblKPITargets[KPI_Name],tblKPITargets[Target_Value]),"Met","Below Target")</f>
        <v>Below Target</v>
      </c>
      <c r="W2026" t="str">
        <f>IF(tblOperations[[#This Row],[Quality_Pass_Rate]]&gt;=_xlfn.XLOOKUP('04_References'!$A$4,tblKPITargets[KPI_Name],tblKPITargets[Target_Value]),"Met","Below Target")</f>
        <v>Met</v>
      </c>
      <c r="X2026" t="str">
        <f>IF(tblOperations[[#This Row],[Average_Completion_Days]]&lt;=_xlfn.XLOOKUP('04_References'!$A$7,tblKPITargets[KPI_Name],tblKPITargets[Target_Value]),"Met","Below Target")</f>
        <v>Below Target</v>
      </c>
      <c r="Y2026" t="str">
        <f>IF(tblOperations[[#This Row],[Closing_Backlog]]&lt;=_xlfn.XLOOKUP('04_References'!$A$8,tblKPITargets[KPI_Name],tblKPITargets[Target_Value]),"Met","Below Target")</f>
        <v>Below Target</v>
      </c>
    </row>
    <row r="2027" spans="1:25">
      <c r="A2027" s="8" t="s">
        <v>2057</v>
      </c>
      <c r="B2027" s="9">
        <v>46115</v>
      </c>
      <c r="C2027" s="4" t="s">
        <v>32</v>
      </c>
      <c r="D2027" s="4" t="s">
        <v>21</v>
      </c>
      <c r="E2027" s="4">
        <v>1417</v>
      </c>
      <c r="F2027" s="4">
        <v>29</v>
      </c>
      <c r="G2027" s="4">
        <v>1446</v>
      </c>
      <c r="H2027" s="4">
        <v>22</v>
      </c>
      <c r="I2027" s="4">
        <v>1424</v>
      </c>
      <c r="J2027" s="4">
        <v>0</v>
      </c>
      <c r="K2027" s="4">
        <v>0</v>
      </c>
      <c r="L2027" s="4">
        <v>8</v>
      </c>
      <c r="M2027" s="4">
        <v>0.6</v>
      </c>
      <c r="N2027" s="4">
        <v>0.95399999999999996</v>
      </c>
      <c r="O2027" s="4">
        <v>2.5</v>
      </c>
      <c r="P2027" s="4">
        <v>0.70199999999999996</v>
      </c>
      <c r="Q2027" s="5">
        <v>1.4999999999999999E-2</v>
      </c>
      <c r="R2027" s="4" t="str">
        <f>TRIM(tblOperations[[#This Row],[Region]])</f>
        <v>North West</v>
      </c>
      <c r="S2027" s="4" t="str">
        <f>TRIM(tblOperations[[#This Row],[Team]])</f>
        <v>Facilities Response</v>
      </c>
      <c r="T2027" s="4" t="str">
        <f>_xlfn.XLOOKUP(R2027,tblRegionReference[Region],tblRegionReference[Area],"Not Found")</f>
        <v>North</v>
      </c>
      <c r="U2027" s="4" t="str">
        <f>IF(tblOperations[[#This Row],[Completion_Rate]]&gt;=_xlfn.XLOOKUP("Completion Rate",tblKPITargets[KPI_Name],tblKPITargets[Target_Value]),"Met","Below Target")</f>
        <v>Below Target</v>
      </c>
      <c r="V2027" t="str">
        <f>IF(tblOperations[[#This Row],[SLA_Compliance]]&gt;=_xlfn.XLOOKUP('04_References'!$A$3,tblKPITargets[KPI_Name],tblKPITargets[Target_Value]),"Met","Below Target")</f>
        <v>Below Target</v>
      </c>
      <c r="W2027" t="str">
        <f>IF(tblOperations[[#This Row],[Quality_Pass_Rate]]&gt;=_xlfn.XLOOKUP('04_References'!$A$4,tblKPITargets[KPI_Name],tblKPITargets[Target_Value]),"Met","Below Target")</f>
        <v>Met</v>
      </c>
      <c r="X2027" t="str">
        <f>IF(tblOperations[[#This Row],[Average_Completion_Days]]&lt;=_xlfn.XLOOKUP('04_References'!$A$7,tblKPITargets[KPI_Name],tblKPITargets[Target_Value]),"Met","Below Target")</f>
        <v>Below Target</v>
      </c>
      <c r="Y2027" t="str">
        <f>IF(tblOperations[[#This Row],[Closing_Backlog]]&lt;=_xlfn.XLOOKUP('04_References'!$A$8,tblKPITargets[KPI_Name],tblKPITargets[Target_Value]),"Met","Below Target")</f>
        <v>Below Target</v>
      </c>
    </row>
    <row r="2028" spans="1:25">
      <c r="A2028" s="6" t="s">
        <v>2058</v>
      </c>
      <c r="B2028" s="7">
        <v>46115</v>
      </c>
      <c r="C2028" s="2" t="s">
        <v>32</v>
      </c>
      <c r="D2028" s="2" t="s">
        <v>23</v>
      </c>
      <c r="E2028" s="2">
        <v>1540</v>
      </c>
      <c r="F2028" s="2">
        <v>34</v>
      </c>
      <c r="G2028" s="2">
        <v>1574</v>
      </c>
      <c r="H2028" s="2">
        <v>26</v>
      </c>
      <c r="I2028" s="2">
        <v>1548</v>
      </c>
      <c r="J2028" s="2">
        <v>0</v>
      </c>
      <c r="K2028" s="2">
        <v>0</v>
      </c>
      <c r="L2028" s="2">
        <v>8</v>
      </c>
      <c r="M2028" s="2">
        <v>0.6</v>
      </c>
      <c r="N2028" s="2">
        <v>0.96</v>
      </c>
      <c r="O2028" s="2">
        <v>2.5</v>
      </c>
      <c r="P2028" s="2">
        <v>0.69299999999999995</v>
      </c>
      <c r="Q2028" s="3">
        <v>1.7000000000000001E-2</v>
      </c>
      <c r="R2028" s="4" t="str">
        <f>TRIM(tblOperations[[#This Row],[Region]])</f>
        <v>North West</v>
      </c>
      <c r="S2028" s="4" t="str">
        <f>TRIM(tblOperations[[#This Row],[Team]])</f>
        <v>Estates Support</v>
      </c>
      <c r="T2028" s="4" t="str">
        <f>_xlfn.XLOOKUP(R2028,tblRegionReference[Region],tblRegionReference[Area],"Not Found")</f>
        <v>North</v>
      </c>
      <c r="U2028" s="4" t="str">
        <f>IF(tblOperations[[#This Row],[Completion_Rate]]&gt;=_xlfn.XLOOKUP("Completion Rate",tblKPITargets[KPI_Name],tblKPITargets[Target_Value]),"Met","Below Target")</f>
        <v>Below Target</v>
      </c>
      <c r="V2028" t="str">
        <f>IF(tblOperations[[#This Row],[SLA_Compliance]]&gt;=_xlfn.XLOOKUP('04_References'!$A$3,tblKPITargets[KPI_Name],tblKPITargets[Target_Value]),"Met","Below Target")</f>
        <v>Below Target</v>
      </c>
      <c r="W2028" t="str">
        <f>IF(tblOperations[[#This Row],[Quality_Pass_Rate]]&gt;=_xlfn.XLOOKUP('04_References'!$A$4,tblKPITargets[KPI_Name],tblKPITargets[Target_Value]),"Met","Below Target")</f>
        <v>Met</v>
      </c>
      <c r="X2028" t="str">
        <f>IF(tblOperations[[#This Row],[Average_Completion_Days]]&lt;=_xlfn.XLOOKUP('04_References'!$A$7,tblKPITargets[KPI_Name],tblKPITargets[Target_Value]),"Met","Below Target")</f>
        <v>Below Target</v>
      </c>
      <c r="Y2028" t="str">
        <f>IF(tblOperations[[#This Row],[Closing_Backlog]]&lt;=_xlfn.XLOOKUP('04_References'!$A$8,tblKPITargets[KPI_Name],tblKPITargets[Target_Value]),"Met","Below Target")</f>
        <v>Below Target</v>
      </c>
    </row>
    <row r="2029" spans="1:25">
      <c r="A2029" s="8" t="s">
        <v>2059</v>
      </c>
      <c r="B2029" s="9">
        <v>46115</v>
      </c>
      <c r="C2029" s="4" t="s">
        <v>32</v>
      </c>
      <c r="D2029" s="4" t="s">
        <v>25</v>
      </c>
      <c r="E2029" s="4">
        <v>0</v>
      </c>
      <c r="F2029" s="4">
        <v>29</v>
      </c>
      <c r="G2029" s="4">
        <v>29</v>
      </c>
      <c r="H2029" s="4">
        <v>29</v>
      </c>
      <c r="I2029" s="4">
        <v>0</v>
      </c>
      <c r="J2029" s="4">
        <v>0</v>
      </c>
      <c r="K2029" s="4">
        <v>0</v>
      </c>
      <c r="L2029" s="4">
        <v>1.9</v>
      </c>
      <c r="M2029" s="4">
        <v>0.97399999999999998</v>
      </c>
      <c r="N2029" s="4">
        <v>0.998</v>
      </c>
      <c r="O2029" s="4">
        <v>4.5</v>
      </c>
      <c r="P2029" s="4">
        <v>0.70199999999999996</v>
      </c>
      <c r="Q2029" s="5">
        <v>1</v>
      </c>
      <c r="R2029" s="4" t="str">
        <f>TRIM(tblOperations[[#This Row],[Region]])</f>
        <v>North West</v>
      </c>
      <c r="S2029" s="4" t="str">
        <f>TRIM(tblOperations[[#This Row],[Team]])</f>
        <v>Workplace Projects</v>
      </c>
      <c r="T2029" s="4" t="str">
        <f>_xlfn.XLOOKUP(R2029,tblRegionReference[Region],tblRegionReference[Area],"Not Found")</f>
        <v>North</v>
      </c>
      <c r="U2029" s="4" t="str">
        <f>IF(tblOperations[[#This Row],[Completion_Rate]]&gt;=_xlfn.XLOOKUP("Completion Rate",tblKPITargets[KPI_Name],tblKPITargets[Target_Value]),"Met","Below Target")</f>
        <v>Met</v>
      </c>
      <c r="V2029" t="str">
        <f>IF(tblOperations[[#This Row],[SLA_Compliance]]&gt;=_xlfn.XLOOKUP('04_References'!$A$3,tblKPITargets[KPI_Name],tblKPITargets[Target_Value]),"Met","Below Target")</f>
        <v>Met</v>
      </c>
      <c r="W2029" t="str">
        <f>IF(tblOperations[[#This Row],[Quality_Pass_Rate]]&gt;=_xlfn.XLOOKUP('04_References'!$A$4,tblKPITargets[KPI_Name],tblKPITargets[Target_Value]),"Met","Below Target")</f>
        <v>Met</v>
      </c>
      <c r="X2029" t="str">
        <f>IF(tblOperations[[#This Row],[Average_Completion_Days]]&lt;=_xlfn.XLOOKUP('04_References'!$A$7,tblKPITargets[KPI_Name],tblKPITargets[Target_Value]),"Met","Below Target")</f>
        <v>Met</v>
      </c>
      <c r="Y2029" t="str">
        <f>IF(tblOperations[[#This Row],[Closing_Backlog]]&lt;=_xlfn.XLOOKUP('04_References'!$A$8,tblKPITargets[KPI_Name],tblKPITargets[Target_Value]),"Met","Below Target")</f>
        <v>Met</v>
      </c>
    </row>
    <row r="2030" spans="1:25">
      <c r="A2030" s="6" t="s">
        <v>2060</v>
      </c>
      <c r="B2030" s="7">
        <v>46115</v>
      </c>
      <c r="C2030" s="2" t="s">
        <v>37</v>
      </c>
      <c r="D2030" s="2" t="s">
        <v>19</v>
      </c>
      <c r="E2030" s="2">
        <v>15</v>
      </c>
      <c r="F2030" s="2">
        <v>49</v>
      </c>
      <c r="G2030" s="2">
        <v>64</v>
      </c>
      <c r="H2030" s="2">
        <v>42</v>
      </c>
      <c r="I2030" s="2">
        <v>22</v>
      </c>
      <c r="J2030" s="2">
        <v>0</v>
      </c>
      <c r="K2030" s="2">
        <v>0</v>
      </c>
      <c r="L2030" s="2">
        <v>3.2</v>
      </c>
      <c r="M2030" s="2">
        <v>0.83699999999999997</v>
      </c>
      <c r="N2030" s="2">
        <v>1</v>
      </c>
      <c r="O2030" s="2">
        <v>3.4</v>
      </c>
      <c r="P2030" s="2">
        <v>0.67</v>
      </c>
      <c r="Q2030" s="3">
        <v>0.65600000000000003</v>
      </c>
      <c r="R2030" s="4" t="str">
        <f>TRIM(tblOperations[[#This Row],[Region]])</f>
        <v>Midlands</v>
      </c>
      <c r="S2030" s="4" t="str">
        <f>TRIM(tblOperations[[#This Row],[Team]])</f>
        <v>Workplace Services</v>
      </c>
      <c r="T2030" s="4" t="str">
        <f>_xlfn.XLOOKUP(R2030,tblRegionReference[Region],tblRegionReference[Area],"Not Found")</f>
        <v>Central</v>
      </c>
      <c r="U2030" s="4" t="str">
        <f>IF(tblOperations[[#This Row],[Completion_Rate]]&gt;=_xlfn.XLOOKUP("Completion Rate",tblKPITargets[KPI_Name],tblKPITargets[Target_Value]),"Met","Below Target")</f>
        <v>Below Target</v>
      </c>
      <c r="V2030" t="str">
        <f>IF(tblOperations[[#This Row],[SLA_Compliance]]&gt;=_xlfn.XLOOKUP('04_References'!$A$3,tblKPITargets[KPI_Name],tblKPITargets[Target_Value]),"Met","Below Target")</f>
        <v>Below Target</v>
      </c>
      <c r="W2030" t="str">
        <f>IF(tblOperations[[#This Row],[Quality_Pass_Rate]]&gt;=_xlfn.XLOOKUP('04_References'!$A$4,tblKPITargets[KPI_Name],tblKPITargets[Target_Value]),"Met","Below Target")</f>
        <v>Met</v>
      </c>
      <c r="X2030" t="str">
        <f>IF(tblOperations[[#This Row],[Average_Completion_Days]]&lt;=_xlfn.XLOOKUP('04_References'!$A$7,tblKPITargets[KPI_Name],tblKPITargets[Target_Value]),"Met","Below Target")</f>
        <v>Below Target</v>
      </c>
      <c r="Y2030" t="str">
        <f>IF(tblOperations[[#This Row],[Closing_Backlog]]&lt;=_xlfn.XLOOKUP('04_References'!$A$8,tblKPITargets[KPI_Name],tblKPITargets[Target_Value]),"Met","Below Target")</f>
        <v>Below Target</v>
      </c>
    </row>
    <row r="2031" spans="1:25">
      <c r="A2031" s="8" t="s">
        <v>2061</v>
      </c>
      <c r="B2031" s="9">
        <v>46115</v>
      </c>
      <c r="C2031" s="4" t="s">
        <v>37</v>
      </c>
      <c r="D2031" s="4" t="s">
        <v>21</v>
      </c>
      <c r="E2031" s="4">
        <v>661</v>
      </c>
      <c r="F2031" s="4">
        <v>47</v>
      </c>
      <c r="G2031" s="4">
        <v>708</v>
      </c>
      <c r="H2031" s="4">
        <v>39</v>
      </c>
      <c r="I2031" s="4">
        <v>669</v>
      </c>
      <c r="J2031" s="4">
        <v>0</v>
      </c>
      <c r="K2031" s="4">
        <v>0</v>
      </c>
      <c r="L2031" s="4">
        <v>8</v>
      </c>
      <c r="M2031" s="4">
        <v>0.6</v>
      </c>
      <c r="N2031" s="4">
        <v>0.97599999999999998</v>
      </c>
      <c r="O2031" s="4">
        <v>2.5</v>
      </c>
      <c r="P2031" s="4">
        <v>0.68400000000000005</v>
      </c>
      <c r="Q2031" s="5">
        <v>5.5E-2</v>
      </c>
      <c r="R2031" s="4" t="str">
        <f>TRIM(tblOperations[[#This Row],[Region]])</f>
        <v>Midlands</v>
      </c>
      <c r="S2031" s="4" t="str">
        <f>TRIM(tblOperations[[#This Row],[Team]])</f>
        <v>Facilities Response</v>
      </c>
      <c r="T2031" s="4" t="str">
        <f>_xlfn.XLOOKUP(R2031,tblRegionReference[Region],tblRegionReference[Area],"Not Found")</f>
        <v>Central</v>
      </c>
      <c r="U2031" s="4" t="str">
        <f>IF(tblOperations[[#This Row],[Completion_Rate]]&gt;=_xlfn.XLOOKUP("Completion Rate",tblKPITargets[KPI_Name],tblKPITargets[Target_Value]),"Met","Below Target")</f>
        <v>Below Target</v>
      </c>
      <c r="V2031" t="str">
        <f>IF(tblOperations[[#This Row],[SLA_Compliance]]&gt;=_xlfn.XLOOKUP('04_References'!$A$3,tblKPITargets[KPI_Name],tblKPITargets[Target_Value]),"Met","Below Target")</f>
        <v>Below Target</v>
      </c>
      <c r="W2031" t="str">
        <f>IF(tblOperations[[#This Row],[Quality_Pass_Rate]]&gt;=_xlfn.XLOOKUP('04_References'!$A$4,tblKPITargets[KPI_Name],tblKPITargets[Target_Value]),"Met","Below Target")</f>
        <v>Met</v>
      </c>
      <c r="X2031" t="str">
        <f>IF(tblOperations[[#This Row],[Average_Completion_Days]]&lt;=_xlfn.XLOOKUP('04_References'!$A$7,tblKPITargets[KPI_Name],tblKPITargets[Target_Value]),"Met","Below Target")</f>
        <v>Below Target</v>
      </c>
      <c r="Y2031" t="str">
        <f>IF(tblOperations[[#This Row],[Closing_Backlog]]&lt;=_xlfn.XLOOKUP('04_References'!$A$8,tblKPITargets[KPI_Name],tblKPITargets[Target_Value]),"Met","Below Target")</f>
        <v>Below Target</v>
      </c>
    </row>
    <row r="2032" spans="1:25">
      <c r="A2032" s="6" t="s">
        <v>2062</v>
      </c>
      <c r="B2032" s="7">
        <v>46115</v>
      </c>
      <c r="C2032" s="2" t="s">
        <v>37</v>
      </c>
      <c r="D2032" s="2" t="s">
        <v>23</v>
      </c>
      <c r="E2032" s="2">
        <v>481</v>
      </c>
      <c r="F2032" s="2">
        <v>43</v>
      </c>
      <c r="G2032" s="2">
        <v>524</v>
      </c>
      <c r="H2032" s="2">
        <v>35</v>
      </c>
      <c r="I2032" s="2">
        <v>489</v>
      </c>
      <c r="J2032" s="2">
        <v>1</v>
      </c>
      <c r="K2032" s="2">
        <v>0</v>
      </c>
      <c r="L2032" s="2">
        <v>8</v>
      </c>
      <c r="M2032" s="2">
        <v>0.6</v>
      </c>
      <c r="N2032" s="2">
        <v>0.95099999999999996</v>
      </c>
      <c r="O2032" s="2">
        <v>2.5</v>
      </c>
      <c r="P2032" s="2">
        <v>0.76800000000000002</v>
      </c>
      <c r="Q2032" s="3">
        <v>6.7000000000000004E-2</v>
      </c>
      <c r="R2032" s="4" t="str">
        <f>TRIM(tblOperations[[#This Row],[Region]])</f>
        <v>Midlands</v>
      </c>
      <c r="S2032" s="4" t="str">
        <f>TRIM(tblOperations[[#This Row],[Team]])</f>
        <v>Estates Support</v>
      </c>
      <c r="T2032" s="4" t="str">
        <f>_xlfn.XLOOKUP(R2032,tblRegionReference[Region],tblRegionReference[Area],"Not Found")</f>
        <v>Central</v>
      </c>
      <c r="U2032" s="4" t="str">
        <f>IF(tblOperations[[#This Row],[Completion_Rate]]&gt;=_xlfn.XLOOKUP("Completion Rate",tblKPITargets[KPI_Name],tblKPITargets[Target_Value]),"Met","Below Target")</f>
        <v>Below Target</v>
      </c>
      <c r="V2032" t="str">
        <f>IF(tblOperations[[#This Row],[SLA_Compliance]]&gt;=_xlfn.XLOOKUP('04_References'!$A$3,tblKPITargets[KPI_Name],tblKPITargets[Target_Value]),"Met","Below Target")</f>
        <v>Below Target</v>
      </c>
      <c r="W2032" t="str">
        <f>IF(tblOperations[[#This Row],[Quality_Pass_Rate]]&gt;=_xlfn.XLOOKUP('04_References'!$A$4,tblKPITargets[KPI_Name],tblKPITargets[Target_Value]),"Met","Below Target")</f>
        <v>Met</v>
      </c>
      <c r="X2032" t="str">
        <f>IF(tblOperations[[#This Row],[Average_Completion_Days]]&lt;=_xlfn.XLOOKUP('04_References'!$A$7,tblKPITargets[KPI_Name],tblKPITargets[Target_Value]),"Met","Below Target")</f>
        <v>Below Target</v>
      </c>
      <c r="Y2032" t="str">
        <f>IF(tblOperations[[#This Row],[Closing_Backlog]]&lt;=_xlfn.XLOOKUP('04_References'!$A$8,tblKPITargets[KPI_Name],tblKPITargets[Target_Value]),"Met","Below Target")</f>
        <v>Below Target</v>
      </c>
    </row>
    <row r="2033" spans="1:25">
      <c r="A2033" s="8" t="s">
        <v>2063</v>
      </c>
      <c r="B2033" s="9">
        <v>46115</v>
      </c>
      <c r="C2033" s="4" t="s">
        <v>37</v>
      </c>
      <c r="D2033" s="4" t="s">
        <v>25</v>
      </c>
      <c r="E2033" s="4">
        <v>0</v>
      </c>
      <c r="F2033" s="4">
        <v>16</v>
      </c>
      <c r="G2033" s="4">
        <v>16</v>
      </c>
      <c r="H2033" s="4">
        <v>16</v>
      </c>
      <c r="I2033" s="4">
        <v>0</v>
      </c>
      <c r="J2033" s="4">
        <v>0</v>
      </c>
      <c r="K2033" s="4">
        <v>0</v>
      </c>
      <c r="L2033" s="4">
        <v>1.7</v>
      </c>
      <c r="M2033" s="4">
        <v>0.94</v>
      </c>
      <c r="N2033" s="4">
        <v>0.998</v>
      </c>
      <c r="O2033" s="4">
        <v>4.4000000000000004</v>
      </c>
      <c r="P2033" s="4">
        <v>0.72199999999999998</v>
      </c>
      <c r="Q2033" s="5">
        <v>1</v>
      </c>
      <c r="R2033" s="4" t="str">
        <f>TRIM(tblOperations[[#This Row],[Region]])</f>
        <v>Midlands</v>
      </c>
      <c r="S2033" s="4" t="str">
        <f>TRIM(tblOperations[[#This Row],[Team]])</f>
        <v>Workplace Projects</v>
      </c>
      <c r="T2033" s="4" t="str">
        <f>_xlfn.XLOOKUP(R2033,tblRegionReference[Region],tblRegionReference[Area],"Not Found")</f>
        <v>Central</v>
      </c>
      <c r="U2033" s="4" t="str">
        <f>IF(tblOperations[[#This Row],[Completion_Rate]]&gt;=_xlfn.XLOOKUP("Completion Rate",tblKPITargets[KPI_Name],tblKPITargets[Target_Value]),"Met","Below Target")</f>
        <v>Met</v>
      </c>
      <c r="V2033" t="str">
        <f>IF(tblOperations[[#This Row],[SLA_Compliance]]&gt;=_xlfn.XLOOKUP('04_References'!$A$3,tblKPITargets[KPI_Name],tblKPITargets[Target_Value]),"Met","Below Target")</f>
        <v>Met</v>
      </c>
      <c r="W2033" t="str">
        <f>IF(tblOperations[[#This Row],[Quality_Pass_Rate]]&gt;=_xlfn.XLOOKUP('04_References'!$A$4,tblKPITargets[KPI_Name],tblKPITargets[Target_Value]),"Met","Below Target")</f>
        <v>Met</v>
      </c>
      <c r="X2033" t="str">
        <f>IF(tblOperations[[#This Row],[Average_Completion_Days]]&lt;=_xlfn.XLOOKUP('04_References'!$A$7,tblKPITargets[KPI_Name],tblKPITargets[Target_Value]),"Met","Below Target")</f>
        <v>Met</v>
      </c>
      <c r="Y2033" t="str">
        <f>IF(tblOperations[[#This Row],[Closing_Backlog]]&lt;=_xlfn.XLOOKUP('04_References'!$A$8,tblKPITargets[KPI_Name],tblKPITargets[Target_Value]),"Met","Below Target")</f>
        <v>Met</v>
      </c>
    </row>
    <row r="2034" spans="1:25">
      <c r="A2034" s="6" t="s">
        <v>2064</v>
      </c>
      <c r="B2034" s="7">
        <v>46115</v>
      </c>
      <c r="C2034" s="2" t="s">
        <v>43</v>
      </c>
      <c r="D2034" s="2" t="s">
        <v>19</v>
      </c>
      <c r="E2034" s="2">
        <v>1167</v>
      </c>
      <c r="F2034" s="2">
        <v>56</v>
      </c>
      <c r="G2034" s="2">
        <v>1223</v>
      </c>
      <c r="H2034" s="2">
        <v>27</v>
      </c>
      <c r="I2034" s="2">
        <v>1196</v>
      </c>
      <c r="J2034" s="2">
        <v>0</v>
      </c>
      <c r="K2034" s="2">
        <v>0</v>
      </c>
      <c r="L2034" s="2">
        <v>8</v>
      </c>
      <c r="M2034" s="2">
        <v>0.6</v>
      </c>
      <c r="N2034" s="2">
        <v>0.97</v>
      </c>
      <c r="O2034" s="2">
        <v>2.5</v>
      </c>
      <c r="P2034" s="2">
        <v>0.76800000000000002</v>
      </c>
      <c r="Q2034" s="3">
        <v>2.1999999999999999E-2</v>
      </c>
      <c r="R2034" s="4" t="str">
        <f>TRIM(tblOperations[[#This Row],[Region]])</f>
        <v>South West</v>
      </c>
      <c r="S2034" s="4" t="str">
        <f>TRIM(tblOperations[[#This Row],[Team]])</f>
        <v>Workplace Services</v>
      </c>
      <c r="T2034" s="4" t="str">
        <f>_xlfn.XLOOKUP(R2034,tblRegionReference[Region],tblRegionReference[Area],"Not Found")</f>
        <v>South</v>
      </c>
      <c r="U2034" s="4" t="str">
        <f>IF(tblOperations[[#This Row],[Completion_Rate]]&gt;=_xlfn.XLOOKUP("Completion Rate",tblKPITargets[KPI_Name],tblKPITargets[Target_Value]),"Met","Below Target")</f>
        <v>Below Target</v>
      </c>
      <c r="V2034" t="str">
        <f>IF(tblOperations[[#This Row],[SLA_Compliance]]&gt;=_xlfn.XLOOKUP('04_References'!$A$3,tblKPITargets[KPI_Name],tblKPITargets[Target_Value]),"Met","Below Target")</f>
        <v>Below Target</v>
      </c>
      <c r="W2034" t="str">
        <f>IF(tblOperations[[#This Row],[Quality_Pass_Rate]]&gt;=_xlfn.XLOOKUP('04_References'!$A$4,tblKPITargets[KPI_Name],tblKPITargets[Target_Value]),"Met","Below Target")</f>
        <v>Met</v>
      </c>
      <c r="X2034" t="str">
        <f>IF(tblOperations[[#This Row],[Average_Completion_Days]]&lt;=_xlfn.XLOOKUP('04_References'!$A$7,tblKPITargets[KPI_Name],tblKPITargets[Target_Value]),"Met","Below Target")</f>
        <v>Below Target</v>
      </c>
      <c r="Y2034" t="str">
        <f>IF(tblOperations[[#This Row],[Closing_Backlog]]&lt;=_xlfn.XLOOKUP('04_References'!$A$8,tblKPITargets[KPI_Name],tblKPITargets[Target_Value]),"Met","Below Target")</f>
        <v>Below Target</v>
      </c>
    </row>
    <row r="2035" spans="1:25">
      <c r="A2035" s="8" t="s">
        <v>2065</v>
      </c>
      <c r="B2035" s="9">
        <v>46115</v>
      </c>
      <c r="C2035" s="4" t="s">
        <v>43</v>
      </c>
      <c r="D2035" s="4" t="s">
        <v>21</v>
      </c>
      <c r="E2035" s="4">
        <v>0</v>
      </c>
      <c r="F2035" s="4">
        <v>40</v>
      </c>
      <c r="G2035" s="4">
        <v>40</v>
      </c>
      <c r="H2035" s="4">
        <v>40</v>
      </c>
      <c r="I2035" s="4">
        <v>0</v>
      </c>
      <c r="J2035" s="4">
        <v>0</v>
      </c>
      <c r="K2035" s="4">
        <v>0</v>
      </c>
      <c r="L2035" s="4">
        <v>2.1</v>
      </c>
      <c r="M2035" s="4">
        <v>0.97599999999999998</v>
      </c>
      <c r="N2035" s="4">
        <v>0.997</v>
      </c>
      <c r="O2035" s="4">
        <v>4.5</v>
      </c>
      <c r="P2035" s="4">
        <v>0.64100000000000001</v>
      </c>
      <c r="Q2035" s="5">
        <v>1</v>
      </c>
      <c r="R2035" s="4" t="str">
        <f>TRIM(tblOperations[[#This Row],[Region]])</f>
        <v>South West</v>
      </c>
      <c r="S2035" s="4" t="str">
        <f>TRIM(tblOperations[[#This Row],[Team]])</f>
        <v>Facilities Response</v>
      </c>
      <c r="T2035" s="4" t="str">
        <f>_xlfn.XLOOKUP(R2035,tblRegionReference[Region],tblRegionReference[Area],"Not Found")</f>
        <v>South</v>
      </c>
      <c r="U2035" s="4" t="str">
        <f>IF(tblOperations[[#This Row],[Completion_Rate]]&gt;=_xlfn.XLOOKUP("Completion Rate",tblKPITargets[KPI_Name],tblKPITargets[Target_Value]),"Met","Below Target")</f>
        <v>Met</v>
      </c>
      <c r="V2035" t="str">
        <f>IF(tblOperations[[#This Row],[SLA_Compliance]]&gt;=_xlfn.XLOOKUP('04_References'!$A$3,tblKPITargets[KPI_Name],tblKPITargets[Target_Value]),"Met","Below Target")</f>
        <v>Met</v>
      </c>
      <c r="W2035" t="str">
        <f>IF(tblOperations[[#This Row],[Quality_Pass_Rate]]&gt;=_xlfn.XLOOKUP('04_References'!$A$4,tblKPITargets[KPI_Name],tblKPITargets[Target_Value]),"Met","Below Target")</f>
        <v>Met</v>
      </c>
      <c r="X2035" t="str">
        <f>IF(tblOperations[[#This Row],[Average_Completion_Days]]&lt;=_xlfn.XLOOKUP('04_References'!$A$7,tblKPITargets[KPI_Name],tblKPITargets[Target_Value]),"Met","Below Target")</f>
        <v>Met</v>
      </c>
      <c r="Y2035" t="str">
        <f>IF(tblOperations[[#This Row],[Closing_Backlog]]&lt;=_xlfn.XLOOKUP('04_References'!$A$8,tblKPITargets[KPI_Name],tblKPITargets[Target_Value]),"Met","Below Target")</f>
        <v>Met</v>
      </c>
    </row>
    <row r="2036" spans="1:25">
      <c r="A2036" s="6" t="s">
        <v>2066</v>
      </c>
      <c r="B2036" s="7">
        <v>46115</v>
      </c>
      <c r="C2036" s="2" t="s">
        <v>43</v>
      </c>
      <c r="D2036" s="2" t="s">
        <v>23</v>
      </c>
      <c r="E2036" s="2">
        <v>0</v>
      </c>
      <c r="F2036" s="2">
        <v>49</v>
      </c>
      <c r="G2036" s="2">
        <v>49</v>
      </c>
      <c r="H2036" s="2">
        <v>49</v>
      </c>
      <c r="I2036" s="2">
        <v>0</v>
      </c>
      <c r="J2036" s="2">
        <v>0</v>
      </c>
      <c r="K2036" s="2">
        <v>0</v>
      </c>
      <c r="L2036" s="2">
        <v>1.9</v>
      </c>
      <c r="M2036" s="2">
        <v>0.90200000000000002</v>
      </c>
      <c r="N2036" s="2">
        <v>1</v>
      </c>
      <c r="O2036" s="2">
        <v>4.2</v>
      </c>
      <c r="P2036" s="2">
        <v>0.78600000000000003</v>
      </c>
      <c r="Q2036" s="3">
        <v>1</v>
      </c>
      <c r="R2036" s="4" t="str">
        <f>TRIM(tblOperations[[#This Row],[Region]])</f>
        <v>South West</v>
      </c>
      <c r="S2036" s="4" t="str">
        <f>TRIM(tblOperations[[#This Row],[Team]])</f>
        <v>Estates Support</v>
      </c>
      <c r="T2036" s="4" t="str">
        <f>_xlfn.XLOOKUP(R2036,tblRegionReference[Region],tblRegionReference[Area],"Not Found")</f>
        <v>South</v>
      </c>
      <c r="U2036" s="4" t="str">
        <f>IF(tblOperations[[#This Row],[Completion_Rate]]&gt;=_xlfn.XLOOKUP("Completion Rate",tblKPITargets[KPI_Name],tblKPITargets[Target_Value]),"Met","Below Target")</f>
        <v>Met</v>
      </c>
      <c r="V2036" t="str">
        <f>IF(tblOperations[[#This Row],[SLA_Compliance]]&gt;=_xlfn.XLOOKUP('04_References'!$A$3,tblKPITargets[KPI_Name],tblKPITargets[Target_Value]),"Met","Below Target")</f>
        <v>Below Target</v>
      </c>
      <c r="W2036" t="str">
        <f>IF(tblOperations[[#This Row],[Quality_Pass_Rate]]&gt;=_xlfn.XLOOKUP('04_References'!$A$4,tblKPITargets[KPI_Name],tblKPITargets[Target_Value]),"Met","Below Target")</f>
        <v>Met</v>
      </c>
      <c r="X2036" t="str">
        <f>IF(tblOperations[[#This Row],[Average_Completion_Days]]&lt;=_xlfn.XLOOKUP('04_References'!$A$7,tblKPITargets[KPI_Name],tblKPITargets[Target_Value]),"Met","Below Target")</f>
        <v>Met</v>
      </c>
      <c r="Y2036" t="str">
        <f>IF(tblOperations[[#This Row],[Closing_Backlog]]&lt;=_xlfn.XLOOKUP('04_References'!$A$8,tblKPITargets[KPI_Name],tblKPITargets[Target_Value]),"Met","Below Target")</f>
        <v>Met</v>
      </c>
    </row>
    <row r="2037" spans="1:25">
      <c r="A2037" s="8" t="s">
        <v>2067</v>
      </c>
      <c r="B2037" s="9">
        <v>46115</v>
      </c>
      <c r="C2037" s="4" t="s">
        <v>43</v>
      </c>
      <c r="D2037" s="4" t="s">
        <v>25</v>
      </c>
      <c r="E2037" s="4">
        <v>0</v>
      </c>
      <c r="F2037" s="4">
        <v>29</v>
      </c>
      <c r="G2037" s="4">
        <v>29</v>
      </c>
      <c r="H2037" s="4">
        <v>29</v>
      </c>
      <c r="I2037" s="4">
        <v>0</v>
      </c>
      <c r="J2037" s="4">
        <v>0</v>
      </c>
      <c r="K2037" s="4">
        <v>0</v>
      </c>
      <c r="L2037" s="4">
        <v>1.4</v>
      </c>
      <c r="M2037" s="4">
        <v>0.98599999999999999</v>
      </c>
      <c r="N2037" s="4">
        <v>0.97</v>
      </c>
      <c r="O2037" s="4">
        <v>4.5999999999999996</v>
      </c>
      <c r="P2037" s="4">
        <v>0.79200000000000004</v>
      </c>
      <c r="Q2037" s="5">
        <v>1</v>
      </c>
      <c r="R2037" s="4" t="str">
        <f>TRIM(tblOperations[[#This Row],[Region]])</f>
        <v>South West</v>
      </c>
      <c r="S2037" s="4" t="str">
        <f>TRIM(tblOperations[[#This Row],[Team]])</f>
        <v>Workplace Projects</v>
      </c>
      <c r="T2037" s="4" t="str">
        <f>_xlfn.XLOOKUP(R2037,tblRegionReference[Region],tblRegionReference[Area],"Not Found")</f>
        <v>South</v>
      </c>
      <c r="U2037" s="4" t="str">
        <f>IF(tblOperations[[#This Row],[Completion_Rate]]&gt;=_xlfn.XLOOKUP("Completion Rate",tblKPITargets[KPI_Name],tblKPITargets[Target_Value]),"Met","Below Target")</f>
        <v>Met</v>
      </c>
      <c r="V2037" t="str">
        <f>IF(tblOperations[[#This Row],[SLA_Compliance]]&gt;=_xlfn.XLOOKUP('04_References'!$A$3,tblKPITargets[KPI_Name],tblKPITargets[Target_Value]),"Met","Below Target")</f>
        <v>Met</v>
      </c>
      <c r="W2037" t="str">
        <f>IF(tblOperations[[#This Row],[Quality_Pass_Rate]]&gt;=_xlfn.XLOOKUP('04_References'!$A$4,tblKPITargets[KPI_Name],tblKPITargets[Target_Value]),"Met","Below Target")</f>
        <v>Met</v>
      </c>
      <c r="X2037" t="str">
        <f>IF(tblOperations[[#This Row],[Average_Completion_Days]]&lt;=_xlfn.XLOOKUP('04_References'!$A$7,tblKPITargets[KPI_Name],tblKPITargets[Target_Value]),"Met","Below Target")</f>
        <v>Met</v>
      </c>
      <c r="Y2037" t="str">
        <f>IF(tblOperations[[#This Row],[Closing_Backlog]]&lt;=_xlfn.XLOOKUP('04_References'!$A$8,tblKPITargets[KPI_Name],tblKPITargets[Target_Value]),"Met","Below Target")</f>
        <v>Met</v>
      </c>
    </row>
    <row r="2038" spans="1:25">
      <c r="A2038" s="6" t="s">
        <v>2068</v>
      </c>
      <c r="B2038" s="7">
        <v>46115</v>
      </c>
      <c r="C2038" s="2" t="s">
        <v>48</v>
      </c>
      <c r="D2038" s="2" t="s">
        <v>19</v>
      </c>
      <c r="E2038" s="2">
        <v>24</v>
      </c>
      <c r="F2038" s="2">
        <v>51</v>
      </c>
      <c r="G2038" s="2">
        <v>75</v>
      </c>
      <c r="H2038" s="2">
        <v>59</v>
      </c>
      <c r="I2038" s="2">
        <v>16</v>
      </c>
      <c r="J2038" s="2">
        <v>0</v>
      </c>
      <c r="K2038" s="2">
        <v>0</v>
      </c>
      <c r="L2038" s="2">
        <v>2.6</v>
      </c>
      <c r="M2038" s="2">
        <v>0.90400000000000003</v>
      </c>
      <c r="N2038" s="2">
        <v>1</v>
      </c>
      <c r="O2038" s="2">
        <v>4.2</v>
      </c>
      <c r="P2038" s="2">
        <v>0.70199999999999996</v>
      </c>
      <c r="Q2038" s="3">
        <v>0.78700000000000003</v>
      </c>
      <c r="R2038" s="4" t="str">
        <f>TRIM(tblOperations[[#This Row],[Region]])</f>
        <v>South East</v>
      </c>
      <c r="S2038" s="4" t="str">
        <f>TRIM(tblOperations[[#This Row],[Team]])</f>
        <v>Workplace Services</v>
      </c>
      <c r="T2038" s="4" t="str">
        <f>_xlfn.XLOOKUP(R2038,tblRegionReference[Region],tblRegionReference[Area],"Not Found")</f>
        <v>South</v>
      </c>
      <c r="U2038" s="4" t="str">
        <f>IF(tblOperations[[#This Row],[Completion_Rate]]&gt;=_xlfn.XLOOKUP("Completion Rate",tblKPITargets[KPI_Name],tblKPITargets[Target_Value]),"Met","Below Target")</f>
        <v>Below Target</v>
      </c>
      <c r="V2038" t="str">
        <f>IF(tblOperations[[#This Row],[SLA_Compliance]]&gt;=_xlfn.XLOOKUP('04_References'!$A$3,tblKPITargets[KPI_Name],tblKPITargets[Target_Value]),"Met","Below Target")</f>
        <v>Below Target</v>
      </c>
      <c r="W2038" t="str">
        <f>IF(tblOperations[[#This Row],[Quality_Pass_Rate]]&gt;=_xlfn.XLOOKUP('04_References'!$A$4,tblKPITargets[KPI_Name],tblKPITargets[Target_Value]),"Met","Below Target")</f>
        <v>Met</v>
      </c>
      <c r="X2038" t="str">
        <f>IF(tblOperations[[#This Row],[Average_Completion_Days]]&lt;=_xlfn.XLOOKUP('04_References'!$A$7,tblKPITargets[KPI_Name],tblKPITargets[Target_Value]),"Met","Below Target")</f>
        <v>Met</v>
      </c>
      <c r="Y2038" t="str">
        <f>IF(tblOperations[[#This Row],[Closing_Backlog]]&lt;=_xlfn.XLOOKUP('04_References'!$A$8,tblKPITargets[KPI_Name],tblKPITargets[Target_Value]),"Met","Below Target")</f>
        <v>Below Target</v>
      </c>
    </row>
    <row r="2039" spans="1:25">
      <c r="A2039" s="8" t="s">
        <v>2069</v>
      </c>
      <c r="B2039" s="9">
        <v>46115</v>
      </c>
      <c r="C2039" s="4" t="s">
        <v>48</v>
      </c>
      <c r="D2039" s="4" t="s">
        <v>21</v>
      </c>
      <c r="E2039" s="4">
        <v>1871</v>
      </c>
      <c r="F2039" s="4">
        <v>52</v>
      </c>
      <c r="G2039" s="4">
        <v>1923</v>
      </c>
      <c r="H2039" s="4">
        <v>23</v>
      </c>
      <c r="I2039" s="4">
        <v>1900</v>
      </c>
      <c r="J2039" s="4">
        <v>0</v>
      </c>
      <c r="K2039" s="4">
        <v>0</v>
      </c>
      <c r="L2039" s="4">
        <v>8</v>
      </c>
      <c r="M2039" s="4">
        <v>0.6</v>
      </c>
      <c r="N2039" s="4">
        <v>0.97899999999999998</v>
      </c>
      <c r="O2039" s="4">
        <v>2.5</v>
      </c>
      <c r="P2039" s="4">
        <v>0.71899999999999997</v>
      </c>
      <c r="Q2039" s="5">
        <v>1.2E-2</v>
      </c>
      <c r="R2039" s="4" t="str">
        <f>TRIM(tblOperations[[#This Row],[Region]])</f>
        <v>South East</v>
      </c>
      <c r="S2039" s="4" t="str">
        <f>TRIM(tblOperations[[#This Row],[Team]])</f>
        <v>Facilities Response</v>
      </c>
      <c r="T2039" s="4" t="str">
        <f>_xlfn.XLOOKUP(R2039,tblRegionReference[Region],tblRegionReference[Area],"Not Found")</f>
        <v>South</v>
      </c>
      <c r="U2039" s="4" t="str">
        <f>IF(tblOperations[[#This Row],[Completion_Rate]]&gt;=_xlfn.XLOOKUP("Completion Rate",tblKPITargets[KPI_Name],tblKPITargets[Target_Value]),"Met","Below Target")</f>
        <v>Below Target</v>
      </c>
      <c r="V2039" t="str">
        <f>IF(tblOperations[[#This Row],[SLA_Compliance]]&gt;=_xlfn.XLOOKUP('04_References'!$A$3,tblKPITargets[KPI_Name],tblKPITargets[Target_Value]),"Met","Below Target")</f>
        <v>Below Target</v>
      </c>
      <c r="W2039" t="str">
        <f>IF(tblOperations[[#This Row],[Quality_Pass_Rate]]&gt;=_xlfn.XLOOKUP('04_References'!$A$4,tblKPITargets[KPI_Name],tblKPITargets[Target_Value]),"Met","Below Target")</f>
        <v>Met</v>
      </c>
      <c r="X2039" t="str">
        <f>IF(tblOperations[[#This Row],[Average_Completion_Days]]&lt;=_xlfn.XLOOKUP('04_References'!$A$7,tblKPITargets[KPI_Name],tblKPITargets[Target_Value]),"Met","Below Target")</f>
        <v>Below Target</v>
      </c>
      <c r="Y2039" t="str">
        <f>IF(tblOperations[[#This Row],[Closing_Backlog]]&lt;=_xlfn.XLOOKUP('04_References'!$A$8,tblKPITargets[KPI_Name],tblKPITargets[Target_Value]),"Met","Below Target")</f>
        <v>Below Target</v>
      </c>
    </row>
    <row r="2040" spans="1:25">
      <c r="A2040" s="6" t="s">
        <v>2070</v>
      </c>
      <c r="B2040" s="7">
        <v>46115</v>
      </c>
      <c r="C2040" s="2" t="s">
        <v>48</v>
      </c>
      <c r="D2040" s="2" t="s">
        <v>23</v>
      </c>
      <c r="E2040" s="2">
        <v>4</v>
      </c>
      <c r="F2040" s="2">
        <v>44</v>
      </c>
      <c r="G2040" s="2">
        <v>48</v>
      </c>
      <c r="H2040" s="2">
        <v>48</v>
      </c>
      <c r="I2040" s="2">
        <v>0</v>
      </c>
      <c r="J2040" s="2">
        <v>0</v>
      </c>
      <c r="K2040" s="2">
        <v>0</v>
      </c>
      <c r="L2040" s="2">
        <v>1.4</v>
      </c>
      <c r="M2040" s="2">
        <v>0.97199999999999998</v>
      </c>
      <c r="N2040" s="2">
        <v>0.98799999999999999</v>
      </c>
      <c r="O2040" s="2">
        <v>4.4000000000000004</v>
      </c>
      <c r="P2040" s="2">
        <v>0.68500000000000005</v>
      </c>
      <c r="Q2040" s="3">
        <v>1</v>
      </c>
      <c r="R2040" s="4" t="str">
        <f>TRIM(tblOperations[[#This Row],[Region]])</f>
        <v>South East</v>
      </c>
      <c r="S2040" s="4" t="str">
        <f>TRIM(tblOperations[[#This Row],[Team]])</f>
        <v>Estates Support</v>
      </c>
      <c r="T2040" s="4" t="str">
        <f>_xlfn.XLOOKUP(R2040,tblRegionReference[Region],tblRegionReference[Area],"Not Found")</f>
        <v>South</v>
      </c>
      <c r="U2040" s="4" t="str">
        <f>IF(tblOperations[[#This Row],[Completion_Rate]]&gt;=_xlfn.XLOOKUP("Completion Rate",tblKPITargets[KPI_Name],tblKPITargets[Target_Value]),"Met","Below Target")</f>
        <v>Met</v>
      </c>
      <c r="V2040" t="str">
        <f>IF(tblOperations[[#This Row],[SLA_Compliance]]&gt;=_xlfn.XLOOKUP('04_References'!$A$3,tblKPITargets[KPI_Name],tblKPITargets[Target_Value]),"Met","Below Target")</f>
        <v>Met</v>
      </c>
      <c r="W2040" t="str">
        <f>IF(tblOperations[[#This Row],[Quality_Pass_Rate]]&gt;=_xlfn.XLOOKUP('04_References'!$A$4,tblKPITargets[KPI_Name],tblKPITargets[Target_Value]),"Met","Below Target")</f>
        <v>Met</v>
      </c>
      <c r="X2040" t="str">
        <f>IF(tblOperations[[#This Row],[Average_Completion_Days]]&lt;=_xlfn.XLOOKUP('04_References'!$A$7,tblKPITargets[KPI_Name],tblKPITargets[Target_Value]),"Met","Below Target")</f>
        <v>Met</v>
      </c>
      <c r="Y2040" t="str">
        <f>IF(tblOperations[[#This Row],[Closing_Backlog]]&lt;=_xlfn.XLOOKUP('04_References'!$A$8,tblKPITargets[KPI_Name],tblKPITargets[Target_Value]),"Met","Below Target")</f>
        <v>Met</v>
      </c>
    </row>
    <row r="2041" spans="1:25">
      <c r="A2041" s="8" t="s">
        <v>2071</v>
      </c>
      <c r="B2041" s="9">
        <v>46115</v>
      </c>
      <c r="C2041" s="4" t="s">
        <v>48</v>
      </c>
      <c r="D2041" s="4" t="s">
        <v>25</v>
      </c>
      <c r="E2041" s="4">
        <v>591</v>
      </c>
      <c r="F2041" s="4">
        <v>46</v>
      </c>
      <c r="G2041" s="4">
        <v>637</v>
      </c>
      <c r="H2041" s="4">
        <v>25</v>
      </c>
      <c r="I2041" s="4">
        <v>612</v>
      </c>
      <c r="J2041" s="4">
        <v>0</v>
      </c>
      <c r="K2041" s="4">
        <v>0</v>
      </c>
      <c r="L2041" s="4">
        <v>8</v>
      </c>
      <c r="M2041" s="4">
        <v>0.6</v>
      </c>
      <c r="N2041" s="4">
        <v>0.96699999999999997</v>
      </c>
      <c r="O2041" s="4">
        <v>2.5</v>
      </c>
      <c r="P2041" s="4">
        <v>0.71299999999999997</v>
      </c>
      <c r="Q2041" s="5">
        <v>3.9E-2</v>
      </c>
      <c r="R2041" s="4" t="str">
        <f>TRIM(tblOperations[[#This Row],[Region]])</f>
        <v>South East</v>
      </c>
      <c r="S2041" s="4" t="str">
        <f>TRIM(tblOperations[[#This Row],[Team]])</f>
        <v>Workplace Projects</v>
      </c>
      <c r="T2041" s="4" t="str">
        <f>_xlfn.XLOOKUP(R2041,tblRegionReference[Region],tblRegionReference[Area],"Not Found")</f>
        <v>South</v>
      </c>
      <c r="U2041" s="4" t="str">
        <f>IF(tblOperations[[#This Row],[Completion_Rate]]&gt;=_xlfn.XLOOKUP("Completion Rate",tblKPITargets[KPI_Name],tblKPITargets[Target_Value]),"Met","Below Target")</f>
        <v>Below Target</v>
      </c>
      <c r="V2041" t="str">
        <f>IF(tblOperations[[#This Row],[SLA_Compliance]]&gt;=_xlfn.XLOOKUP('04_References'!$A$3,tblKPITargets[KPI_Name],tblKPITargets[Target_Value]),"Met","Below Target")</f>
        <v>Below Target</v>
      </c>
      <c r="W2041" t="str">
        <f>IF(tblOperations[[#This Row],[Quality_Pass_Rate]]&gt;=_xlfn.XLOOKUP('04_References'!$A$4,tblKPITargets[KPI_Name],tblKPITargets[Target_Value]),"Met","Below Target")</f>
        <v>Met</v>
      </c>
      <c r="X2041" t="str">
        <f>IF(tblOperations[[#This Row],[Average_Completion_Days]]&lt;=_xlfn.XLOOKUP('04_References'!$A$7,tblKPITargets[KPI_Name],tblKPITargets[Target_Value]),"Met","Below Target")</f>
        <v>Below Target</v>
      </c>
      <c r="Y2041" t="str">
        <f>IF(tblOperations[[#This Row],[Closing_Backlog]]&lt;=_xlfn.XLOOKUP('04_References'!$A$8,tblKPITargets[KPI_Name],tblKPITargets[Target_Value]),"Met","Below Target")</f>
        <v>Below Target</v>
      </c>
    </row>
    <row r="2042" spans="1:25">
      <c r="A2042" s="6" t="s">
        <v>2072</v>
      </c>
      <c r="B2042" s="7">
        <v>46115</v>
      </c>
      <c r="C2042" s="2" t="s">
        <v>53</v>
      </c>
      <c r="D2042" s="2" t="s">
        <v>19</v>
      </c>
      <c r="E2042" s="2">
        <v>1026</v>
      </c>
      <c r="F2042" s="2">
        <v>40</v>
      </c>
      <c r="G2042" s="2">
        <v>1066</v>
      </c>
      <c r="H2042" s="2">
        <v>24</v>
      </c>
      <c r="I2042" s="2">
        <v>1042</v>
      </c>
      <c r="J2042" s="2">
        <v>0</v>
      </c>
      <c r="K2042" s="2">
        <v>0</v>
      </c>
      <c r="L2042" s="2">
        <v>8</v>
      </c>
      <c r="M2042" s="2">
        <v>0.6</v>
      </c>
      <c r="N2042" s="2">
        <v>0.97799999999999998</v>
      </c>
      <c r="O2042" s="2">
        <v>2.5</v>
      </c>
      <c r="P2042" s="2">
        <v>0.70299999999999996</v>
      </c>
      <c r="Q2042" s="3">
        <v>2.3E-2</v>
      </c>
      <c r="R2042" s="4" t="str">
        <f>TRIM(tblOperations[[#This Row],[Region]])</f>
        <v>Wales</v>
      </c>
      <c r="S2042" s="4" t="str">
        <f>TRIM(tblOperations[[#This Row],[Team]])</f>
        <v>Workplace Services</v>
      </c>
      <c r="T2042" s="4" t="str">
        <f>_xlfn.XLOOKUP(R2042,tblRegionReference[Region],tblRegionReference[Area],"Not Found")</f>
        <v>Wales</v>
      </c>
      <c r="U2042" s="4" t="str">
        <f>IF(tblOperations[[#This Row],[Completion_Rate]]&gt;=_xlfn.XLOOKUP("Completion Rate",tblKPITargets[KPI_Name],tblKPITargets[Target_Value]),"Met","Below Target")</f>
        <v>Below Target</v>
      </c>
      <c r="V2042" t="str">
        <f>IF(tblOperations[[#This Row],[SLA_Compliance]]&gt;=_xlfn.XLOOKUP('04_References'!$A$3,tblKPITargets[KPI_Name],tblKPITargets[Target_Value]),"Met","Below Target")</f>
        <v>Below Target</v>
      </c>
      <c r="W2042" t="str">
        <f>IF(tblOperations[[#This Row],[Quality_Pass_Rate]]&gt;=_xlfn.XLOOKUP('04_References'!$A$4,tblKPITargets[KPI_Name],tblKPITargets[Target_Value]),"Met","Below Target")</f>
        <v>Met</v>
      </c>
      <c r="X2042" t="str">
        <f>IF(tblOperations[[#This Row],[Average_Completion_Days]]&lt;=_xlfn.XLOOKUP('04_References'!$A$7,tblKPITargets[KPI_Name],tblKPITargets[Target_Value]),"Met","Below Target")</f>
        <v>Below Target</v>
      </c>
      <c r="Y2042" t="str">
        <f>IF(tblOperations[[#This Row],[Closing_Backlog]]&lt;=_xlfn.XLOOKUP('04_References'!$A$8,tblKPITargets[KPI_Name],tblKPITargets[Target_Value]),"Met","Below Target")</f>
        <v>Below Target</v>
      </c>
    </row>
    <row r="2043" spans="1:25">
      <c r="A2043" s="8" t="s">
        <v>2073</v>
      </c>
      <c r="B2043" s="9">
        <v>46115</v>
      </c>
      <c r="C2043" s="4" t="s">
        <v>53</v>
      </c>
      <c r="D2043" s="4" t="s">
        <v>21</v>
      </c>
      <c r="E2043" s="4">
        <v>1121</v>
      </c>
      <c r="F2043" s="4">
        <v>41</v>
      </c>
      <c r="G2043" s="4">
        <v>1162</v>
      </c>
      <c r="H2043" s="4">
        <v>23</v>
      </c>
      <c r="I2043" s="4">
        <v>1139</v>
      </c>
      <c r="J2043" s="4">
        <v>1</v>
      </c>
      <c r="K2043" s="4">
        <v>0</v>
      </c>
      <c r="L2043" s="4">
        <v>8</v>
      </c>
      <c r="M2043" s="4">
        <v>0.6</v>
      </c>
      <c r="N2043" s="4">
        <v>0.98199999999999998</v>
      </c>
      <c r="O2043" s="4">
        <v>2.5</v>
      </c>
      <c r="P2043" s="4">
        <v>0.77200000000000002</v>
      </c>
      <c r="Q2043" s="5">
        <v>0.02</v>
      </c>
      <c r="R2043" s="4" t="str">
        <f>TRIM(tblOperations[[#This Row],[Region]])</f>
        <v>Wales</v>
      </c>
      <c r="S2043" s="4" t="str">
        <f>TRIM(tblOperations[[#This Row],[Team]])</f>
        <v>Facilities Response</v>
      </c>
      <c r="T2043" s="4" t="str">
        <f>_xlfn.XLOOKUP(R2043,tblRegionReference[Region],tblRegionReference[Area],"Not Found")</f>
        <v>Wales</v>
      </c>
      <c r="U2043" s="4" t="str">
        <f>IF(tblOperations[[#This Row],[Completion_Rate]]&gt;=_xlfn.XLOOKUP("Completion Rate",tblKPITargets[KPI_Name],tblKPITargets[Target_Value]),"Met","Below Target")</f>
        <v>Below Target</v>
      </c>
      <c r="V2043" t="str">
        <f>IF(tblOperations[[#This Row],[SLA_Compliance]]&gt;=_xlfn.XLOOKUP('04_References'!$A$3,tblKPITargets[KPI_Name],tblKPITargets[Target_Value]),"Met","Below Target")</f>
        <v>Below Target</v>
      </c>
      <c r="W2043" t="str">
        <f>IF(tblOperations[[#This Row],[Quality_Pass_Rate]]&gt;=_xlfn.XLOOKUP('04_References'!$A$4,tblKPITargets[KPI_Name],tblKPITargets[Target_Value]),"Met","Below Target")</f>
        <v>Met</v>
      </c>
      <c r="X2043" t="str">
        <f>IF(tblOperations[[#This Row],[Average_Completion_Days]]&lt;=_xlfn.XLOOKUP('04_References'!$A$7,tblKPITargets[KPI_Name],tblKPITargets[Target_Value]),"Met","Below Target")</f>
        <v>Below Target</v>
      </c>
      <c r="Y2043" t="str">
        <f>IF(tblOperations[[#This Row],[Closing_Backlog]]&lt;=_xlfn.XLOOKUP('04_References'!$A$8,tblKPITargets[KPI_Name],tblKPITargets[Target_Value]),"Met","Below Target")</f>
        <v>Below Target</v>
      </c>
    </row>
    <row r="2044" spans="1:25">
      <c r="A2044" s="6" t="s">
        <v>2074</v>
      </c>
      <c r="B2044" s="7">
        <v>46115</v>
      </c>
      <c r="C2044" s="2" t="s">
        <v>53</v>
      </c>
      <c r="D2044" s="2" t="s">
        <v>23</v>
      </c>
      <c r="E2044" s="2">
        <v>757</v>
      </c>
      <c r="F2044" s="2">
        <v>43</v>
      </c>
      <c r="G2044" s="2">
        <v>800</v>
      </c>
      <c r="H2044" s="2">
        <v>32</v>
      </c>
      <c r="I2044" s="2">
        <v>768</v>
      </c>
      <c r="J2044" s="2">
        <v>0</v>
      </c>
      <c r="K2044" s="2">
        <v>0</v>
      </c>
      <c r="L2044" s="2">
        <v>8</v>
      </c>
      <c r="M2044" s="2">
        <v>0.6</v>
      </c>
      <c r="N2044" s="2">
        <v>0.98499999999999999</v>
      </c>
      <c r="O2044" s="2">
        <v>2.5</v>
      </c>
      <c r="P2044" s="2">
        <v>0.72699999999999998</v>
      </c>
      <c r="Q2044" s="3">
        <v>0.04</v>
      </c>
      <c r="R2044" s="4" t="str">
        <f>TRIM(tblOperations[[#This Row],[Region]])</f>
        <v>Wales</v>
      </c>
      <c r="S2044" s="4" t="str">
        <f>TRIM(tblOperations[[#This Row],[Team]])</f>
        <v>Estates Support</v>
      </c>
      <c r="T2044" s="4" t="str">
        <f>_xlfn.XLOOKUP(R2044,tblRegionReference[Region],tblRegionReference[Area],"Not Found")</f>
        <v>Wales</v>
      </c>
      <c r="U2044" s="4" t="str">
        <f>IF(tblOperations[[#This Row],[Completion_Rate]]&gt;=_xlfn.XLOOKUP("Completion Rate",tblKPITargets[KPI_Name],tblKPITargets[Target_Value]),"Met","Below Target")</f>
        <v>Below Target</v>
      </c>
      <c r="V2044" t="str">
        <f>IF(tblOperations[[#This Row],[SLA_Compliance]]&gt;=_xlfn.XLOOKUP('04_References'!$A$3,tblKPITargets[KPI_Name],tblKPITargets[Target_Value]),"Met","Below Target")</f>
        <v>Below Target</v>
      </c>
      <c r="W2044" t="str">
        <f>IF(tblOperations[[#This Row],[Quality_Pass_Rate]]&gt;=_xlfn.XLOOKUP('04_References'!$A$4,tblKPITargets[KPI_Name],tblKPITargets[Target_Value]),"Met","Below Target")</f>
        <v>Met</v>
      </c>
      <c r="X2044" t="str">
        <f>IF(tblOperations[[#This Row],[Average_Completion_Days]]&lt;=_xlfn.XLOOKUP('04_References'!$A$7,tblKPITargets[KPI_Name],tblKPITargets[Target_Value]),"Met","Below Target")</f>
        <v>Below Target</v>
      </c>
      <c r="Y2044" t="str">
        <f>IF(tblOperations[[#This Row],[Closing_Backlog]]&lt;=_xlfn.XLOOKUP('04_References'!$A$8,tblKPITargets[KPI_Name],tblKPITargets[Target_Value]),"Met","Below Target")</f>
        <v>Below Target</v>
      </c>
    </row>
    <row r="2045" spans="1:25">
      <c r="A2045" s="8" t="s">
        <v>2075</v>
      </c>
      <c r="B2045" s="9">
        <v>46115</v>
      </c>
      <c r="C2045" s="4" t="s">
        <v>53</v>
      </c>
      <c r="D2045" s="4" t="s">
        <v>25</v>
      </c>
      <c r="E2045" s="4">
        <v>0</v>
      </c>
      <c r="F2045" s="4">
        <v>43</v>
      </c>
      <c r="G2045" s="4">
        <v>43</v>
      </c>
      <c r="H2045" s="4">
        <v>43</v>
      </c>
      <c r="I2045" s="4">
        <v>0</v>
      </c>
      <c r="J2045" s="4">
        <v>0</v>
      </c>
      <c r="K2045" s="4">
        <v>0</v>
      </c>
      <c r="L2045" s="4">
        <v>1.3</v>
      </c>
      <c r="M2045" s="4">
        <v>0.98799999999999999</v>
      </c>
      <c r="N2045" s="4">
        <v>0.99399999999999999</v>
      </c>
      <c r="O2045" s="4">
        <v>4.3</v>
      </c>
      <c r="P2045" s="4">
        <v>0.76200000000000001</v>
      </c>
      <c r="Q2045" s="5">
        <v>1</v>
      </c>
      <c r="R2045" s="4" t="str">
        <f>TRIM(tblOperations[[#This Row],[Region]])</f>
        <v>Wales</v>
      </c>
      <c r="S2045" s="4" t="str">
        <f>TRIM(tblOperations[[#This Row],[Team]])</f>
        <v>Workplace Projects</v>
      </c>
      <c r="T2045" s="4" t="str">
        <f>_xlfn.XLOOKUP(R2045,tblRegionReference[Region],tblRegionReference[Area],"Not Found")</f>
        <v>Wales</v>
      </c>
      <c r="U2045" s="4" t="str">
        <f>IF(tblOperations[[#This Row],[Completion_Rate]]&gt;=_xlfn.XLOOKUP("Completion Rate",tblKPITargets[KPI_Name],tblKPITargets[Target_Value]),"Met","Below Target")</f>
        <v>Met</v>
      </c>
      <c r="V2045" t="str">
        <f>IF(tblOperations[[#This Row],[SLA_Compliance]]&gt;=_xlfn.XLOOKUP('04_References'!$A$3,tblKPITargets[KPI_Name],tblKPITargets[Target_Value]),"Met","Below Target")</f>
        <v>Met</v>
      </c>
      <c r="W2045" t="str">
        <f>IF(tblOperations[[#This Row],[Quality_Pass_Rate]]&gt;=_xlfn.XLOOKUP('04_References'!$A$4,tblKPITargets[KPI_Name],tblKPITargets[Target_Value]),"Met","Below Target")</f>
        <v>Met</v>
      </c>
      <c r="X2045" t="str">
        <f>IF(tblOperations[[#This Row],[Average_Completion_Days]]&lt;=_xlfn.XLOOKUP('04_References'!$A$7,tblKPITargets[KPI_Name],tblKPITargets[Target_Value]),"Met","Below Target")</f>
        <v>Met</v>
      </c>
      <c r="Y2045" t="str">
        <f>IF(tblOperations[[#This Row],[Closing_Backlog]]&lt;=_xlfn.XLOOKUP('04_References'!$A$8,tblKPITargets[KPI_Name],tblKPITargets[Target_Value]),"Met","Below Target")</f>
        <v>Met</v>
      </c>
    </row>
    <row r="2046" spans="1:25">
      <c r="A2046" s="6" t="s">
        <v>2076</v>
      </c>
      <c r="B2046" s="7">
        <v>46118</v>
      </c>
      <c r="C2046" s="2" t="s">
        <v>18</v>
      </c>
      <c r="D2046" s="2" t="s">
        <v>19</v>
      </c>
      <c r="E2046" s="2">
        <v>291</v>
      </c>
      <c r="F2046" s="2">
        <v>30</v>
      </c>
      <c r="G2046" s="2">
        <v>321</v>
      </c>
      <c r="H2046" s="2">
        <v>38</v>
      </c>
      <c r="I2046" s="2">
        <v>283</v>
      </c>
      <c r="J2046" s="2">
        <v>0</v>
      </c>
      <c r="K2046" s="2">
        <v>0</v>
      </c>
      <c r="L2046" s="2">
        <v>8</v>
      </c>
      <c r="M2046" s="2">
        <v>0.6</v>
      </c>
      <c r="N2046" s="2">
        <v>1</v>
      </c>
      <c r="O2046" s="2">
        <v>2.5</v>
      </c>
      <c r="P2046" s="2">
        <v>0.78600000000000003</v>
      </c>
      <c r="Q2046" s="3">
        <v>0.11799999999999999</v>
      </c>
      <c r="R2046" s="4" t="str">
        <f>TRIM(tblOperations[[#This Row],[Region]])</f>
        <v>Scotland</v>
      </c>
      <c r="S2046" s="4" t="str">
        <f>TRIM(tblOperations[[#This Row],[Team]])</f>
        <v>Workplace Services</v>
      </c>
      <c r="T2046" s="4" t="str">
        <f>_xlfn.XLOOKUP(R2046,tblRegionReference[Region],tblRegionReference[Area],"Not Found")</f>
        <v>North</v>
      </c>
      <c r="U2046" s="4" t="str">
        <f>IF(tblOperations[[#This Row],[Completion_Rate]]&gt;=_xlfn.XLOOKUP("Completion Rate",tblKPITargets[KPI_Name],tblKPITargets[Target_Value]),"Met","Below Target")</f>
        <v>Below Target</v>
      </c>
      <c r="V2046" t="str">
        <f>IF(tblOperations[[#This Row],[SLA_Compliance]]&gt;=_xlfn.XLOOKUP('04_References'!$A$3,tblKPITargets[KPI_Name],tblKPITargets[Target_Value]),"Met","Below Target")</f>
        <v>Below Target</v>
      </c>
      <c r="W2046" t="str">
        <f>IF(tblOperations[[#This Row],[Quality_Pass_Rate]]&gt;=_xlfn.XLOOKUP('04_References'!$A$4,tblKPITargets[KPI_Name],tblKPITargets[Target_Value]),"Met","Below Target")</f>
        <v>Met</v>
      </c>
      <c r="X2046" t="str">
        <f>IF(tblOperations[[#This Row],[Average_Completion_Days]]&lt;=_xlfn.XLOOKUP('04_References'!$A$7,tblKPITargets[KPI_Name],tblKPITargets[Target_Value]),"Met","Below Target")</f>
        <v>Below Target</v>
      </c>
      <c r="Y2046" t="str">
        <f>IF(tblOperations[[#This Row],[Closing_Backlog]]&lt;=_xlfn.XLOOKUP('04_References'!$A$8,tblKPITargets[KPI_Name],tblKPITargets[Target_Value]),"Met","Below Target")</f>
        <v>Below Target</v>
      </c>
    </row>
    <row r="2047" spans="1:25">
      <c r="A2047" s="8" t="s">
        <v>2077</v>
      </c>
      <c r="B2047" s="9">
        <v>46118</v>
      </c>
      <c r="C2047" s="4" t="s">
        <v>18</v>
      </c>
      <c r="D2047" s="4" t="s">
        <v>21</v>
      </c>
      <c r="E2047" s="4">
        <v>0</v>
      </c>
      <c r="F2047" s="4">
        <v>41</v>
      </c>
      <c r="G2047" s="4">
        <v>41</v>
      </c>
      <c r="H2047" s="4">
        <v>41</v>
      </c>
      <c r="I2047" s="4">
        <v>0</v>
      </c>
      <c r="J2047" s="4">
        <v>0</v>
      </c>
      <c r="K2047" s="4">
        <v>0</v>
      </c>
      <c r="L2047" s="4">
        <v>0.9</v>
      </c>
      <c r="M2047" s="4">
        <v>0.94899999999999995</v>
      </c>
      <c r="N2047" s="4">
        <v>1</v>
      </c>
      <c r="O2047" s="4">
        <v>4.5</v>
      </c>
      <c r="P2047" s="4">
        <v>0.73199999999999998</v>
      </c>
      <c r="Q2047" s="5">
        <v>1</v>
      </c>
      <c r="R2047" s="4" t="str">
        <f>TRIM(tblOperations[[#This Row],[Region]])</f>
        <v>Scotland</v>
      </c>
      <c r="S2047" s="4" t="str">
        <f>TRIM(tblOperations[[#This Row],[Team]])</f>
        <v>Facilities Response</v>
      </c>
      <c r="T2047" s="4" t="str">
        <f>_xlfn.XLOOKUP(R2047,tblRegionReference[Region],tblRegionReference[Area],"Not Found")</f>
        <v>North</v>
      </c>
      <c r="U2047" s="4" t="str">
        <f>IF(tblOperations[[#This Row],[Completion_Rate]]&gt;=_xlfn.XLOOKUP("Completion Rate",tblKPITargets[KPI_Name],tblKPITargets[Target_Value]),"Met","Below Target")</f>
        <v>Met</v>
      </c>
      <c r="V2047" t="str">
        <f>IF(tblOperations[[#This Row],[SLA_Compliance]]&gt;=_xlfn.XLOOKUP('04_References'!$A$3,tblKPITargets[KPI_Name],tblKPITargets[Target_Value]),"Met","Below Target")</f>
        <v>Met</v>
      </c>
      <c r="W2047" t="str">
        <f>IF(tblOperations[[#This Row],[Quality_Pass_Rate]]&gt;=_xlfn.XLOOKUP('04_References'!$A$4,tblKPITargets[KPI_Name],tblKPITargets[Target_Value]),"Met","Below Target")</f>
        <v>Met</v>
      </c>
      <c r="X2047" t="str">
        <f>IF(tblOperations[[#This Row],[Average_Completion_Days]]&lt;=_xlfn.XLOOKUP('04_References'!$A$7,tblKPITargets[KPI_Name],tblKPITargets[Target_Value]),"Met","Below Target")</f>
        <v>Met</v>
      </c>
      <c r="Y2047" t="str">
        <f>IF(tblOperations[[#This Row],[Closing_Backlog]]&lt;=_xlfn.XLOOKUP('04_References'!$A$8,tblKPITargets[KPI_Name],tblKPITargets[Target_Value]),"Met","Below Target")</f>
        <v>Met</v>
      </c>
    </row>
    <row r="2048" spans="1:25">
      <c r="A2048" s="6" t="s">
        <v>2078</v>
      </c>
      <c r="B2048" s="7">
        <v>46118</v>
      </c>
      <c r="C2048" s="2" t="s">
        <v>18</v>
      </c>
      <c r="D2048" s="2" t="s">
        <v>23</v>
      </c>
      <c r="E2048" s="2">
        <v>561</v>
      </c>
      <c r="F2048" s="2">
        <v>43</v>
      </c>
      <c r="G2048" s="2">
        <v>604</v>
      </c>
      <c r="H2048" s="2">
        <v>42</v>
      </c>
      <c r="I2048" s="2">
        <v>562</v>
      </c>
      <c r="J2048" s="2">
        <v>0</v>
      </c>
      <c r="K2048" s="2">
        <v>0</v>
      </c>
      <c r="L2048" s="2">
        <v>8</v>
      </c>
      <c r="M2048" s="2">
        <v>0.6</v>
      </c>
      <c r="N2048" s="2">
        <v>0.98899999999999999</v>
      </c>
      <c r="O2048" s="2">
        <v>2.5</v>
      </c>
      <c r="P2048" s="2">
        <v>0.78600000000000003</v>
      </c>
      <c r="Q2048" s="3">
        <v>7.0000000000000007E-2</v>
      </c>
      <c r="R2048" s="4" t="str">
        <f>TRIM(tblOperations[[#This Row],[Region]])</f>
        <v>Scotland</v>
      </c>
      <c r="S2048" s="4" t="str">
        <f>TRIM(tblOperations[[#This Row],[Team]])</f>
        <v>Estates Support</v>
      </c>
      <c r="T2048" s="4" t="str">
        <f>_xlfn.XLOOKUP(R2048,tblRegionReference[Region],tblRegionReference[Area],"Not Found")</f>
        <v>North</v>
      </c>
      <c r="U2048" s="4" t="str">
        <f>IF(tblOperations[[#This Row],[Completion_Rate]]&gt;=_xlfn.XLOOKUP("Completion Rate",tblKPITargets[KPI_Name],tblKPITargets[Target_Value]),"Met","Below Target")</f>
        <v>Below Target</v>
      </c>
      <c r="V2048" t="str">
        <f>IF(tblOperations[[#This Row],[SLA_Compliance]]&gt;=_xlfn.XLOOKUP('04_References'!$A$3,tblKPITargets[KPI_Name],tblKPITargets[Target_Value]),"Met","Below Target")</f>
        <v>Below Target</v>
      </c>
      <c r="W2048" t="str">
        <f>IF(tblOperations[[#This Row],[Quality_Pass_Rate]]&gt;=_xlfn.XLOOKUP('04_References'!$A$4,tblKPITargets[KPI_Name],tblKPITargets[Target_Value]),"Met","Below Target")</f>
        <v>Met</v>
      </c>
      <c r="X2048" t="str">
        <f>IF(tblOperations[[#This Row],[Average_Completion_Days]]&lt;=_xlfn.XLOOKUP('04_References'!$A$7,tblKPITargets[KPI_Name],tblKPITargets[Target_Value]),"Met","Below Target")</f>
        <v>Below Target</v>
      </c>
      <c r="Y2048" t="str">
        <f>IF(tblOperations[[#This Row],[Closing_Backlog]]&lt;=_xlfn.XLOOKUP('04_References'!$A$8,tblKPITargets[KPI_Name],tblKPITargets[Target_Value]),"Met","Below Target")</f>
        <v>Below Target</v>
      </c>
    </row>
    <row r="2049" spans="1:25">
      <c r="A2049" s="8" t="s">
        <v>2079</v>
      </c>
      <c r="B2049" s="9">
        <v>46118</v>
      </c>
      <c r="C2049" s="4" t="s">
        <v>18</v>
      </c>
      <c r="D2049" s="4" t="s">
        <v>25</v>
      </c>
      <c r="E2049" s="4">
        <v>0</v>
      </c>
      <c r="F2049" s="4">
        <v>23</v>
      </c>
      <c r="G2049" s="4">
        <v>23</v>
      </c>
      <c r="H2049" s="4">
        <v>23</v>
      </c>
      <c r="I2049" s="4">
        <v>0</v>
      </c>
      <c r="J2049" s="4">
        <v>0</v>
      </c>
      <c r="K2049" s="4">
        <v>0</v>
      </c>
      <c r="L2049" s="4">
        <v>2.1</v>
      </c>
      <c r="M2049" s="4">
        <v>0.98399999999999999</v>
      </c>
      <c r="N2049" s="4">
        <v>0.97699999999999998</v>
      </c>
      <c r="O2049" s="4">
        <v>4.4000000000000004</v>
      </c>
      <c r="P2049" s="4">
        <v>0.76100000000000001</v>
      </c>
      <c r="Q2049" s="5">
        <v>1</v>
      </c>
      <c r="R2049" s="4" t="str">
        <f>TRIM(tblOperations[[#This Row],[Region]])</f>
        <v>Scotland</v>
      </c>
      <c r="S2049" s="4" t="str">
        <f>TRIM(tblOperations[[#This Row],[Team]])</f>
        <v>Workplace Projects</v>
      </c>
      <c r="T2049" s="4" t="str">
        <f>_xlfn.XLOOKUP(R2049,tblRegionReference[Region],tblRegionReference[Area],"Not Found")</f>
        <v>North</v>
      </c>
      <c r="U2049" s="4" t="str">
        <f>IF(tblOperations[[#This Row],[Completion_Rate]]&gt;=_xlfn.XLOOKUP("Completion Rate",tblKPITargets[KPI_Name],tblKPITargets[Target_Value]),"Met","Below Target")</f>
        <v>Met</v>
      </c>
      <c r="V2049" t="str">
        <f>IF(tblOperations[[#This Row],[SLA_Compliance]]&gt;=_xlfn.XLOOKUP('04_References'!$A$3,tblKPITargets[KPI_Name],tblKPITargets[Target_Value]),"Met","Below Target")</f>
        <v>Met</v>
      </c>
      <c r="W2049" t="str">
        <f>IF(tblOperations[[#This Row],[Quality_Pass_Rate]]&gt;=_xlfn.XLOOKUP('04_References'!$A$4,tblKPITargets[KPI_Name],tblKPITargets[Target_Value]),"Met","Below Target")</f>
        <v>Met</v>
      </c>
      <c r="X2049" t="str">
        <f>IF(tblOperations[[#This Row],[Average_Completion_Days]]&lt;=_xlfn.XLOOKUP('04_References'!$A$7,tblKPITargets[KPI_Name],tblKPITargets[Target_Value]),"Met","Below Target")</f>
        <v>Met</v>
      </c>
      <c r="Y2049" t="str">
        <f>IF(tblOperations[[#This Row],[Closing_Backlog]]&lt;=_xlfn.XLOOKUP('04_References'!$A$8,tblKPITargets[KPI_Name],tblKPITargets[Target_Value]),"Met","Below Target")</f>
        <v>Met</v>
      </c>
    </row>
    <row r="2050" spans="1:25">
      <c r="A2050" s="6" t="s">
        <v>2080</v>
      </c>
      <c r="B2050" s="7">
        <v>46118</v>
      </c>
      <c r="C2050" s="2" t="s">
        <v>27</v>
      </c>
      <c r="D2050" s="2" t="s">
        <v>19</v>
      </c>
      <c r="E2050" s="2">
        <v>6</v>
      </c>
      <c r="F2050" s="2">
        <v>23</v>
      </c>
      <c r="G2050" s="2">
        <v>29</v>
      </c>
      <c r="H2050" s="2">
        <v>29</v>
      </c>
      <c r="I2050" s="2">
        <v>0</v>
      </c>
      <c r="J2050" s="2">
        <v>0</v>
      </c>
      <c r="K2050" s="2">
        <v>0</v>
      </c>
      <c r="L2050" s="2">
        <v>1.5</v>
      </c>
      <c r="M2050" s="2">
        <v>0.92600000000000005</v>
      </c>
      <c r="N2050" s="2">
        <v>0.99099999999999999</v>
      </c>
      <c r="O2050" s="2">
        <v>4.8</v>
      </c>
      <c r="P2050" s="2">
        <v>0.71799999999999997</v>
      </c>
      <c r="Q2050" s="3">
        <v>1</v>
      </c>
      <c r="R2050" s="4" t="str">
        <f>TRIM(tblOperations[[#This Row],[Region]])</f>
        <v>North East</v>
      </c>
      <c r="S2050" s="4" t="str">
        <f>TRIM(tblOperations[[#This Row],[Team]])</f>
        <v>Workplace Services</v>
      </c>
      <c r="T2050" s="4" t="str">
        <f>_xlfn.XLOOKUP(R2050,tblRegionReference[Region],tblRegionReference[Area],"Not Found")</f>
        <v>North</v>
      </c>
      <c r="U2050" s="4" t="str">
        <f>IF(tblOperations[[#This Row],[Completion_Rate]]&gt;=_xlfn.XLOOKUP("Completion Rate",tblKPITargets[KPI_Name],tblKPITargets[Target_Value]),"Met","Below Target")</f>
        <v>Met</v>
      </c>
      <c r="V2050" t="str">
        <f>IF(tblOperations[[#This Row],[SLA_Compliance]]&gt;=_xlfn.XLOOKUP('04_References'!$A$3,tblKPITargets[KPI_Name],tblKPITargets[Target_Value]),"Met","Below Target")</f>
        <v>Met</v>
      </c>
      <c r="W2050" t="str">
        <f>IF(tblOperations[[#This Row],[Quality_Pass_Rate]]&gt;=_xlfn.XLOOKUP('04_References'!$A$4,tblKPITargets[KPI_Name],tblKPITargets[Target_Value]),"Met","Below Target")</f>
        <v>Met</v>
      </c>
      <c r="X2050" t="str">
        <f>IF(tblOperations[[#This Row],[Average_Completion_Days]]&lt;=_xlfn.XLOOKUP('04_References'!$A$7,tblKPITargets[KPI_Name],tblKPITargets[Target_Value]),"Met","Below Target")</f>
        <v>Met</v>
      </c>
      <c r="Y2050" t="str">
        <f>IF(tblOperations[[#This Row],[Closing_Backlog]]&lt;=_xlfn.XLOOKUP('04_References'!$A$8,tblKPITargets[KPI_Name],tblKPITargets[Target_Value]),"Met","Below Target")</f>
        <v>Met</v>
      </c>
    </row>
    <row r="2051" spans="1:25">
      <c r="A2051" s="8" t="s">
        <v>2081</v>
      </c>
      <c r="B2051" s="9">
        <v>46118</v>
      </c>
      <c r="C2051" s="4" t="s">
        <v>27</v>
      </c>
      <c r="D2051" s="4" t="s">
        <v>21</v>
      </c>
      <c r="E2051" s="4">
        <v>0</v>
      </c>
      <c r="F2051" s="4">
        <v>44</v>
      </c>
      <c r="G2051" s="4">
        <v>44</v>
      </c>
      <c r="H2051" s="4">
        <v>44</v>
      </c>
      <c r="I2051" s="4">
        <v>0</v>
      </c>
      <c r="J2051" s="4">
        <v>0</v>
      </c>
      <c r="K2051" s="4">
        <v>0</v>
      </c>
      <c r="L2051" s="4">
        <v>1.4</v>
      </c>
      <c r="M2051" s="4">
        <v>0.98099999999999998</v>
      </c>
      <c r="N2051" s="4">
        <v>0.98399999999999999</v>
      </c>
      <c r="O2051" s="4">
        <v>5</v>
      </c>
      <c r="P2051" s="4">
        <v>0.70699999999999996</v>
      </c>
      <c r="Q2051" s="5">
        <v>1</v>
      </c>
      <c r="R2051" s="4" t="str">
        <f>TRIM(tblOperations[[#This Row],[Region]])</f>
        <v>North East</v>
      </c>
      <c r="S2051" s="4" t="str">
        <f>TRIM(tblOperations[[#This Row],[Team]])</f>
        <v>Facilities Response</v>
      </c>
      <c r="T2051" s="4" t="str">
        <f>_xlfn.XLOOKUP(R2051,tblRegionReference[Region],tblRegionReference[Area],"Not Found")</f>
        <v>North</v>
      </c>
      <c r="U2051" s="4" t="str">
        <f>IF(tblOperations[[#This Row],[Completion_Rate]]&gt;=_xlfn.XLOOKUP("Completion Rate",tblKPITargets[KPI_Name],tblKPITargets[Target_Value]),"Met","Below Target")</f>
        <v>Met</v>
      </c>
      <c r="V2051" t="str">
        <f>IF(tblOperations[[#This Row],[SLA_Compliance]]&gt;=_xlfn.XLOOKUP('04_References'!$A$3,tblKPITargets[KPI_Name],tblKPITargets[Target_Value]),"Met","Below Target")</f>
        <v>Met</v>
      </c>
      <c r="W2051" t="str">
        <f>IF(tblOperations[[#This Row],[Quality_Pass_Rate]]&gt;=_xlfn.XLOOKUP('04_References'!$A$4,tblKPITargets[KPI_Name],tblKPITargets[Target_Value]),"Met","Below Target")</f>
        <v>Met</v>
      </c>
      <c r="X2051" t="str">
        <f>IF(tblOperations[[#This Row],[Average_Completion_Days]]&lt;=_xlfn.XLOOKUP('04_References'!$A$7,tblKPITargets[KPI_Name],tblKPITargets[Target_Value]),"Met","Below Target")</f>
        <v>Met</v>
      </c>
      <c r="Y2051" t="str">
        <f>IF(tblOperations[[#This Row],[Closing_Backlog]]&lt;=_xlfn.XLOOKUP('04_References'!$A$8,tblKPITargets[KPI_Name],tblKPITargets[Target_Value]),"Met","Below Target")</f>
        <v>Met</v>
      </c>
    </row>
    <row r="2052" spans="1:25">
      <c r="A2052" s="6" t="s">
        <v>2082</v>
      </c>
      <c r="B2052" s="7">
        <v>46118</v>
      </c>
      <c r="C2052" s="2" t="s">
        <v>27</v>
      </c>
      <c r="D2052" s="2" t="s">
        <v>23</v>
      </c>
      <c r="E2052" s="2">
        <v>1337</v>
      </c>
      <c r="F2052" s="2">
        <v>33</v>
      </c>
      <c r="G2052" s="2">
        <v>1370</v>
      </c>
      <c r="H2052" s="2">
        <v>19</v>
      </c>
      <c r="I2052" s="2">
        <v>1351</v>
      </c>
      <c r="J2052" s="2">
        <v>0</v>
      </c>
      <c r="K2052" s="2">
        <v>0</v>
      </c>
      <c r="L2052" s="2">
        <v>8</v>
      </c>
      <c r="M2052" s="2">
        <v>0.6</v>
      </c>
      <c r="N2052" s="2">
        <v>1</v>
      </c>
      <c r="O2052" s="2">
        <v>2.5</v>
      </c>
      <c r="P2052" s="2">
        <v>0.71299999999999997</v>
      </c>
      <c r="Q2052" s="3">
        <v>1.4E-2</v>
      </c>
      <c r="R2052" s="4" t="str">
        <f>TRIM(tblOperations[[#This Row],[Region]])</f>
        <v>North East</v>
      </c>
      <c r="S2052" s="4" t="str">
        <f>TRIM(tblOperations[[#This Row],[Team]])</f>
        <v>Estates Support</v>
      </c>
      <c r="T2052" s="4" t="str">
        <f>_xlfn.XLOOKUP(R2052,tblRegionReference[Region],tblRegionReference[Area],"Not Found")</f>
        <v>North</v>
      </c>
      <c r="U2052" s="4" t="str">
        <f>IF(tblOperations[[#This Row],[Completion_Rate]]&gt;=_xlfn.XLOOKUP("Completion Rate",tblKPITargets[KPI_Name],tblKPITargets[Target_Value]),"Met","Below Target")</f>
        <v>Below Target</v>
      </c>
      <c r="V2052" t="str">
        <f>IF(tblOperations[[#This Row],[SLA_Compliance]]&gt;=_xlfn.XLOOKUP('04_References'!$A$3,tblKPITargets[KPI_Name],tblKPITargets[Target_Value]),"Met","Below Target")</f>
        <v>Below Target</v>
      </c>
      <c r="W2052" t="str">
        <f>IF(tblOperations[[#This Row],[Quality_Pass_Rate]]&gt;=_xlfn.XLOOKUP('04_References'!$A$4,tblKPITargets[KPI_Name],tblKPITargets[Target_Value]),"Met","Below Target")</f>
        <v>Met</v>
      </c>
      <c r="X2052" t="str">
        <f>IF(tblOperations[[#This Row],[Average_Completion_Days]]&lt;=_xlfn.XLOOKUP('04_References'!$A$7,tblKPITargets[KPI_Name],tblKPITargets[Target_Value]),"Met","Below Target")</f>
        <v>Below Target</v>
      </c>
      <c r="Y2052" t="str">
        <f>IF(tblOperations[[#This Row],[Closing_Backlog]]&lt;=_xlfn.XLOOKUP('04_References'!$A$8,tblKPITargets[KPI_Name],tblKPITargets[Target_Value]),"Met","Below Target")</f>
        <v>Below Target</v>
      </c>
    </row>
    <row r="2053" spans="1:25">
      <c r="A2053" s="8" t="s">
        <v>2083</v>
      </c>
      <c r="B2053" s="9">
        <v>46118</v>
      </c>
      <c r="C2053" s="4" t="s">
        <v>27</v>
      </c>
      <c r="D2053" s="4" t="s">
        <v>25</v>
      </c>
      <c r="E2053" s="4">
        <v>32</v>
      </c>
      <c r="F2053" s="4">
        <v>23</v>
      </c>
      <c r="G2053" s="4">
        <v>55</v>
      </c>
      <c r="H2053" s="4">
        <v>27</v>
      </c>
      <c r="I2053" s="4">
        <v>28</v>
      </c>
      <c r="J2053" s="4">
        <v>0</v>
      </c>
      <c r="K2053" s="4">
        <v>0</v>
      </c>
      <c r="L2053" s="4">
        <v>3.9</v>
      </c>
      <c r="M2053" s="4">
        <v>0.76500000000000001</v>
      </c>
      <c r="N2053" s="4">
        <v>0.98299999999999998</v>
      </c>
      <c r="O2053" s="4">
        <v>3.7</v>
      </c>
      <c r="P2053" s="4">
        <v>0.65500000000000003</v>
      </c>
      <c r="Q2053" s="5">
        <v>0.49099999999999999</v>
      </c>
      <c r="R2053" s="4" t="str">
        <f>TRIM(tblOperations[[#This Row],[Region]])</f>
        <v>North East</v>
      </c>
      <c r="S2053" s="4" t="str">
        <f>TRIM(tblOperations[[#This Row],[Team]])</f>
        <v>Workplace Projects</v>
      </c>
      <c r="T2053" s="4" t="str">
        <f>_xlfn.XLOOKUP(R2053,tblRegionReference[Region],tblRegionReference[Area],"Not Found")</f>
        <v>North</v>
      </c>
      <c r="U2053" s="4" t="str">
        <f>IF(tblOperations[[#This Row],[Completion_Rate]]&gt;=_xlfn.XLOOKUP("Completion Rate",tblKPITargets[KPI_Name],tblKPITargets[Target_Value]),"Met","Below Target")</f>
        <v>Below Target</v>
      </c>
      <c r="V2053" t="str">
        <f>IF(tblOperations[[#This Row],[SLA_Compliance]]&gt;=_xlfn.XLOOKUP('04_References'!$A$3,tblKPITargets[KPI_Name],tblKPITargets[Target_Value]),"Met","Below Target")</f>
        <v>Below Target</v>
      </c>
      <c r="W2053" t="str">
        <f>IF(tblOperations[[#This Row],[Quality_Pass_Rate]]&gt;=_xlfn.XLOOKUP('04_References'!$A$4,tblKPITargets[KPI_Name],tblKPITargets[Target_Value]),"Met","Below Target")</f>
        <v>Met</v>
      </c>
      <c r="X2053" t="str">
        <f>IF(tblOperations[[#This Row],[Average_Completion_Days]]&lt;=_xlfn.XLOOKUP('04_References'!$A$7,tblKPITargets[KPI_Name],tblKPITargets[Target_Value]),"Met","Below Target")</f>
        <v>Below Target</v>
      </c>
      <c r="Y2053" t="str">
        <f>IF(tblOperations[[#This Row],[Closing_Backlog]]&lt;=_xlfn.XLOOKUP('04_References'!$A$8,tblKPITargets[KPI_Name],tblKPITargets[Target_Value]),"Met","Below Target")</f>
        <v>Below Target</v>
      </c>
    </row>
    <row r="2054" spans="1:25">
      <c r="A2054" s="6" t="s">
        <v>2084</v>
      </c>
      <c r="B2054" s="7">
        <v>46118</v>
      </c>
      <c r="C2054" s="2" t="s">
        <v>32</v>
      </c>
      <c r="D2054" s="2" t="s">
        <v>19</v>
      </c>
      <c r="E2054" s="2">
        <v>582</v>
      </c>
      <c r="F2054" s="2">
        <v>33</v>
      </c>
      <c r="G2054" s="2">
        <v>615</v>
      </c>
      <c r="H2054" s="2">
        <v>30</v>
      </c>
      <c r="I2054" s="2">
        <v>585</v>
      </c>
      <c r="J2054" s="2">
        <v>0</v>
      </c>
      <c r="K2054" s="2">
        <v>0</v>
      </c>
      <c r="L2054" s="2">
        <v>8</v>
      </c>
      <c r="M2054" s="2">
        <v>0.6</v>
      </c>
      <c r="N2054" s="2">
        <v>0.95799999999999996</v>
      </c>
      <c r="O2054" s="2">
        <v>2.5</v>
      </c>
      <c r="P2054" s="2">
        <v>0.78700000000000003</v>
      </c>
      <c r="Q2054" s="3">
        <v>4.9000000000000002E-2</v>
      </c>
      <c r="R2054" s="4" t="str">
        <f>TRIM(tblOperations[[#This Row],[Region]])</f>
        <v>North West</v>
      </c>
      <c r="S2054" s="4" t="str">
        <f>TRIM(tblOperations[[#This Row],[Team]])</f>
        <v>Workplace Services</v>
      </c>
      <c r="T2054" s="4" t="str">
        <f>_xlfn.XLOOKUP(R2054,tblRegionReference[Region],tblRegionReference[Area],"Not Found")</f>
        <v>North</v>
      </c>
      <c r="U2054" s="4" t="str">
        <f>IF(tblOperations[[#This Row],[Completion_Rate]]&gt;=_xlfn.XLOOKUP("Completion Rate",tblKPITargets[KPI_Name],tblKPITargets[Target_Value]),"Met","Below Target")</f>
        <v>Below Target</v>
      </c>
      <c r="V2054" t="str">
        <f>IF(tblOperations[[#This Row],[SLA_Compliance]]&gt;=_xlfn.XLOOKUP('04_References'!$A$3,tblKPITargets[KPI_Name],tblKPITargets[Target_Value]),"Met","Below Target")</f>
        <v>Below Target</v>
      </c>
      <c r="W2054" t="str">
        <f>IF(tblOperations[[#This Row],[Quality_Pass_Rate]]&gt;=_xlfn.XLOOKUP('04_References'!$A$4,tblKPITargets[KPI_Name],tblKPITargets[Target_Value]),"Met","Below Target")</f>
        <v>Met</v>
      </c>
      <c r="X2054" t="str">
        <f>IF(tblOperations[[#This Row],[Average_Completion_Days]]&lt;=_xlfn.XLOOKUP('04_References'!$A$7,tblKPITargets[KPI_Name],tblKPITargets[Target_Value]),"Met","Below Target")</f>
        <v>Below Target</v>
      </c>
      <c r="Y2054" t="str">
        <f>IF(tblOperations[[#This Row],[Closing_Backlog]]&lt;=_xlfn.XLOOKUP('04_References'!$A$8,tblKPITargets[KPI_Name],tblKPITargets[Target_Value]),"Met","Below Target")</f>
        <v>Below Target</v>
      </c>
    </row>
    <row r="2055" spans="1:25">
      <c r="A2055" s="8" t="s">
        <v>2085</v>
      </c>
      <c r="B2055" s="9">
        <v>46118</v>
      </c>
      <c r="C2055" s="4" t="s">
        <v>32</v>
      </c>
      <c r="D2055" s="4" t="s">
        <v>21</v>
      </c>
      <c r="E2055" s="4">
        <v>1424</v>
      </c>
      <c r="F2055" s="4">
        <v>50</v>
      </c>
      <c r="G2055" s="4">
        <v>1474</v>
      </c>
      <c r="H2055" s="4">
        <v>28</v>
      </c>
      <c r="I2055" s="4">
        <v>1446</v>
      </c>
      <c r="J2055" s="4">
        <v>0</v>
      </c>
      <c r="K2055" s="4">
        <v>0</v>
      </c>
      <c r="L2055" s="4">
        <v>8</v>
      </c>
      <c r="M2055" s="4">
        <v>0.6</v>
      </c>
      <c r="N2055" s="4">
        <v>0.94799999999999995</v>
      </c>
      <c r="O2055" s="4">
        <v>2.5</v>
      </c>
      <c r="P2055" s="4">
        <v>0.70199999999999996</v>
      </c>
      <c r="Q2055" s="5">
        <v>1.9E-2</v>
      </c>
      <c r="R2055" s="4" t="str">
        <f>TRIM(tblOperations[[#This Row],[Region]])</f>
        <v>North West</v>
      </c>
      <c r="S2055" s="4" t="str">
        <f>TRIM(tblOperations[[#This Row],[Team]])</f>
        <v>Facilities Response</v>
      </c>
      <c r="T2055" s="4" t="str">
        <f>_xlfn.XLOOKUP(R2055,tblRegionReference[Region],tblRegionReference[Area],"Not Found")</f>
        <v>North</v>
      </c>
      <c r="U2055" s="4" t="str">
        <f>IF(tblOperations[[#This Row],[Completion_Rate]]&gt;=_xlfn.XLOOKUP("Completion Rate",tblKPITargets[KPI_Name],tblKPITargets[Target_Value]),"Met","Below Target")</f>
        <v>Below Target</v>
      </c>
      <c r="V2055" t="str">
        <f>IF(tblOperations[[#This Row],[SLA_Compliance]]&gt;=_xlfn.XLOOKUP('04_References'!$A$3,tblKPITargets[KPI_Name],tblKPITargets[Target_Value]),"Met","Below Target")</f>
        <v>Below Target</v>
      </c>
      <c r="W2055" t="str">
        <f>IF(tblOperations[[#This Row],[Quality_Pass_Rate]]&gt;=_xlfn.XLOOKUP('04_References'!$A$4,tblKPITargets[KPI_Name],tblKPITargets[Target_Value]),"Met","Below Target")</f>
        <v>Below Target</v>
      </c>
      <c r="X2055" t="str">
        <f>IF(tblOperations[[#This Row],[Average_Completion_Days]]&lt;=_xlfn.XLOOKUP('04_References'!$A$7,tblKPITargets[KPI_Name],tblKPITargets[Target_Value]),"Met","Below Target")</f>
        <v>Below Target</v>
      </c>
      <c r="Y2055" t="str">
        <f>IF(tblOperations[[#This Row],[Closing_Backlog]]&lt;=_xlfn.XLOOKUP('04_References'!$A$8,tblKPITargets[KPI_Name],tblKPITargets[Target_Value]),"Met","Below Target")</f>
        <v>Below Target</v>
      </c>
    </row>
    <row r="2056" spans="1:25">
      <c r="A2056" s="6" t="s">
        <v>2086</v>
      </c>
      <c r="B2056" s="7">
        <v>46118</v>
      </c>
      <c r="C2056" s="2" t="s">
        <v>32</v>
      </c>
      <c r="D2056" s="2" t="s">
        <v>23</v>
      </c>
      <c r="E2056" s="2">
        <v>1548</v>
      </c>
      <c r="F2056" s="2">
        <v>45</v>
      </c>
      <c r="G2056" s="2">
        <v>1593</v>
      </c>
      <c r="H2056" s="2">
        <v>23</v>
      </c>
      <c r="I2056" s="2">
        <v>1570</v>
      </c>
      <c r="J2056" s="2">
        <v>0</v>
      </c>
      <c r="K2056" s="2">
        <v>0</v>
      </c>
      <c r="L2056" s="2">
        <v>8</v>
      </c>
      <c r="M2056" s="2">
        <v>0.6</v>
      </c>
      <c r="N2056" s="2">
        <v>0.98099999999999998</v>
      </c>
      <c r="O2056" s="2">
        <v>2.5</v>
      </c>
      <c r="P2056" s="2">
        <v>0.69299999999999995</v>
      </c>
      <c r="Q2056" s="3">
        <v>1.4E-2</v>
      </c>
      <c r="R2056" s="4" t="str">
        <f>TRIM(tblOperations[[#This Row],[Region]])</f>
        <v>North West</v>
      </c>
      <c r="S2056" s="4" t="str">
        <f>TRIM(tblOperations[[#This Row],[Team]])</f>
        <v>Estates Support</v>
      </c>
      <c r="T2056" s="4" t="str">
        <f>_xlfn.XLOOKUP(R2056,tblRegionReference[Region],tblRegionReference[Area],"Not Found")</f>
        <v>North</v>
      </c>
      <c r="U2056" s="4" t="str">
        <f>IF(tblOperations[[#This Row],[Completion_Rate]]&gt;=_xlfn.XLOOKUP("Completion Rate",tblKPITargets[KPI_Name],tblKPITargets[Target_Value]),"Met","Below Target")</f>
        <v>Below Target</v>
      </c>
      <c r="V2056" t="str">
        <f>IF(tblOperations[[#This Row],[SLA_Compliance]]&gt;=_xlfn.XLOOKUP('04_References'!$A$3,tblKPITargets[KPI_Name],tblKPITargets[Target_Value]),"Met","Below Target")</f>
        <v>Below Target</v>
      </c>
      <c r="W2056" t="str">
        <f>IF(tblOperations[[#This Row],[Quality_Pass_Rate]]&gt;=_xlfn.XLOOKUP('04_References'!$A$4,tblKPITargets[KPI_Name],tblKPITargets[Target_Value]),"Met","Below Target")</f>
        <v>Met</v>
      </c>
      <c r="X2056" t="str">
        <f>IF(tblOperations[[#This Row],[Average_Completion_Days]]&lt;=_xlfn.XLOOKUP('04_References'!$A$7,tblKPITargets[KPI_Name],tblKPITargets[Target_Value]),"Met","Below Target")</f>
        <v>Below Target</v>
      </c>
      <c r="Y2056" t="str">
        <f>IF(tblOperations[[#This Row],[Closing_Backlog]]&lt;=_xlfn.XLOOKUP('04_References'!$A$8,tblKPITargets[KPI_Name],tblKPITargets[Target_Value]),"Met","Below Target")</f>
        <v>Below Target</v>
      </c>
    </row>
    <row r="2057" spans="1:25">
      <c r="A2057" s="8" t="s">
        <v>2087</v>
      </c>
      <c r="B2057" s="9">
        <v>46118</v>
      </c>
      <c r="C2057" s="4" t="s">
        <v>32</v>
      </c>
      <c r="D2057" s="4" t="s">
        <v>25</v>
      </c>
      <c r="E2057" s="4">
        <v>0</v>
      </c>
      <c r="F2057" s="4">
        <v>30</v>
      </c>
      <c r="G2057" s="4">
        <v>30</v>
      </c>
      <c r="H2057" s="4">
        <v>30</v>
      </c>
      <c r="I2057" s="4">
        <v>0</v>
      </c>
      <c r="J2057" s="4">
        <v>0</v>
      </c>
      <c r="K2057" s="4">
        <v>0</v>
      </c>
      <c r="L2057" s="4">
        <v>1.3</v>
      </c>
      <c r="M2057" s="4">
        <v>0.97699999999999998</v>
      </c>
      <c r="N2057" s="4">
        <v>1</v>
      </c>
      <c r="O2057" s="4">
        <v>4.3</v>
      </c>
      <c r="P2057" s="4">
        <v>0.70199999999999996</v>
      </c>
      <c r="Q2057" s="5">
        <v>1</v>
      </c>
      <c r="R2057" s="4" t="str">
        <f>TRIM(tblOperations[[#This Row],[Region]])</f>
        <v>North West</v>
      </c>
      <c r="S2057" s="4" t="str">
        <f>TRIM(tblOperations[[#This Row],[Team]])</f>
        <v>Workplace Projects</v>
      </c>
      <c r="T2057" s="4" t="str">
        <f>_xlfn.XLOOKUP(R2057,tblRegionReference[Region],tblRegionReference[Area],"Not Found")</f>
        <v>North</v>
      </c>
      <c r="U2057" s="4" t="str">
        <f>IF(tblOperations[[#This Row],[Completion_Rate]]&gt;=_xlfn.XLOOKUP("Completion Rate",tblKPITargets[KPI_Name],tblKPITargets[Target_Value]),"Met","Below Target")</f>
        <v>Met</v>
      </c>
      <c r="V2057" t="str">
        <f>IF(tblOperations[[#This Row],[SLA_Compliance]]&gt;=_xlfn.XLOOKUP('04_References'!$A$3,tblKPITargets[KPI_Name],tblKPITargets[Target_Value]),"Met","Below Target")</f>
        <v>Met</v>
      </c>
      <c r="W2057" t="str">
        <f>IF(tblOperations[[#This Row],[Quality_Pass_Rate]]&gt;=_xlfn.XLOOKUP('04_References'!$A$4,tblKPITargets[KPI_Name],tblKPITargets[Target_Value]),"Met","Below Target")</f>
        <v>Met</v>
      </c>
      <c r="X2057" t="str">
        <f>IF(tblOperations[[#This Row],[Average_Completion_Days]]&lt;=_xlfn.XLOOKUP('04_References'!$A$7,tblKPITargets[KPI_Name],tblKPITargets[Target_Value]),"Met","Below Target")</f>
        <v>Met</v>
      </c>
      <c r="Y2057" t="str">
        <f>IF(tblOperations[[#This Row],[Closing_Backlog]]&lt;=_xlfn.XLOOKUP('04_References'!$A$8,tblKPITargets[KPI_Name],tblKPITargets[Target_Value]),"Met","Below Target")</f>
        <v>Met</v>
      </c>
    </row>
    <row r="2058" spans="1:25">
      <c r="A2058" s="6" t="s">
        <v>2088</v>
      </c>
      <c r="B2058" s="7">
        <v>46118</v>
      </c>
      <c r="C2058" s="2" t="s">
        <v>37</v>
      </c>
      <c r="D2058" s="2" t="s">
        <v>19</v>
      </c>
      <c r="E2058" s="2">
        <v>22</v>
      </c>
      <c r="F2058" s="2">
        <v>44</v>
      </c>
      <c r="G2058" s="2">
        <v>66</v>
      </c>
      <c r="H2058" s="2">
        <v>51</v>
      </c>
      <c r="I2058" s="2">
        <v>15</v>
      </c>
      <c r="J2058" s="2">
        <v>0</v>
      </c>
      <c r="K2058" s="2">
        <v>0</v>
      </c>
      <c r="L2058" s="2">
        <v>3.2</v>
      </c>
      <c r="M2058" s="2">
        <v>0.871</v>
      </c>
      <c r="N2058" s="2">
        <v>0.97</v>
      </c>
      <c r="O2058" s="2">
        <v>4</v>
      </c>
      <c r="P2058" s="2">
        <v>0.67</v>
      </c>
      <c r="Q2058" s="3">
        <v>0.77300000000000002</v>
      </c>
      <c r="R2058" s="4" t="str">
        <f>TRIM(tblOperations[[#This Row],[Region]])</f>
        <v>Midlands</v>
      </c>
      <c r="S2058" s="4" t="str">
        <f>TRIM(tblOperations[[#This Row],[Team]])</f>
        <v>Workplace Services</v>
      </c>
      <c r="T2058" s="4" t="str">
        <f>_xlfn.XLOOKUP(R2058,tblRegionReference[Region],tblRegionReference[Area],"Not Found")</f>
        <v>Central</v>
      </c>
      <c r="U2058" s="4" t="str">
        <f>IF(tblOperations[[#This Row],[Completion_Rate]]&gt;=_xlfn.XLOOKUP("Completion Rate",tblKPITargets[KPI_Name],tblKPITargets[Target_Value]),"Met","Below Target")</f>
        <v>Below Target</v>
      </c>
      <c r="V2058" t="str">
        <f>IF(tblOperations[[#This Row],[SLA_Compliance]]&gt;=_xlfn.XLOOKUP('04_References'!$A$3,tblKPITargets[KPI_Name],tblKPITargets[Target_Value]),"Met","Below Target")</f>
        <v>Below Target</v>
      </c>
      <c r="W2058" t="str">
        <f>IF(tblOperations[[#This Row],[Quality_Pass_Rate]]&gt;=_xlfn.XLOOKUP('04_References'!$A$4,tblKPITargets[KPI_Name],tblKPITargets[Target_Value]),"Met","Below Target")</f>
        <v>Met</v>
      </c>
      <c r="X2058" t="str">
        <f>IF(tblOperations[[#This Row],[Average_Completion_Days]]&lt;=_xlfn.XLOOKUP('04_References'!$A$7,tblKPITargets[KPI_Name],tblKPITargets[Target_Value]),"Met","Below Target")</f>
        <v>Below Target</v>
      </c>
      <c r="Y2058" t="str">
        <f>IF(tblOperations[[#This Row],[Closing_Backlog]]&lt;=_xlfn.XLOOKUP('04_References'!$A$8,tblKPITargets[KPI_Name],tblKPITargets[Target_Value]),"Met","Below Target")</f>
        <v>Below Target</v>
      </c>
    </row>
    <row r="2059" spans="1:25">
      <c r="A2059" s="8" t="s">
        <v>2089</v>
      </c>
      <c r="B2059" s="9">
        <v>46118</v>
      </c>
      <c r="C2059" s="4" t="s">
        <v>37</v>
      </c>
      <c r="D2059" s="4" t="s">
        <v>21</v>
      </c>
      <c r="E2059" s="4">
        <v>669</v>
      </c>
      <c r="F2059" s="4">
        <v>21</v>
      </c>
      <c r="G2059" s="4">
        <v>690</v>
      </c>
      <c r="H2059" s="4">
        <v>31</v>
      </c>
      <c r="I2059" s="4">
        <v>659</v>
      </c>
      <c r="J2059" s="4">
        <v>0</v>
      </c>
      <c r="K2059" s="4">
        <v>0</v>
      </c>
      <c r="L2059" s="4">
        <v>8</v>
      </c>
      <c r="M2059" s="4">
        <v>0.6</v>
      </c>
      <c r="N2059" s="4">
        <v>1</v>
      </c>
      <c r="O2059" s="4">
        <v>2.5</v>
      </c>
      <c r="P2059" s="4">
        <v>0.68400000000000005</v>
      </c>
      <c r="Q2059" s="5">
        <v>4.4999999999999998E-2</v>
      </c>
      <c r="R2059" s="4" t="str">
        <f>TRIM(tblOperations[[#This Row],[Region]])</f>
        <v>Midlands</v>
      </c>
      <c r="S2059" s="4" t="str">
        <f>TRIM(tblOperations[[#This Row],[Team]])</f>
        <v>Facilities Response</v>
      </c>
      <c r="T2059" s="4" t="str">
        <f>_xlfn.XLOOKUP(R2059,tblRegionReference[Region],tblRegionReference[Area],"Not Found")</f>
        <v>Central</v>
      </c>
      <c r="U2059" s="4" t="str">
        <f>IF(tblOperations[[#This Row],[Completion_Rate]]&gt;=_xlfn.XLOOKUP("Completion Rate",tblKPITargets[KPI_Name],tblKPITargets[Target_Value]),"Met","Below Target")</f>
        <v>Below Target</v>
      </c>
      <c r="V2059" t="str">
        <f>IF(tblOperations[[#This Row],[SLA_Compliance]]&gt;=_xlfn.XLOOKUP('04_References'!$A$3,tblKPITargets[KPI_Name],tblKPITargets[Target_Value]),"Met","Below Target")</f>
        <v>Below Target</v>
      </c>
      <c r="W2059" t="str">
        <f>IF(tblOperations[[#This Row],[Quality_Pass_Rate]]&gt;=_xlfn.XLOOKUP('04_References'!$A$4,tblKPITargets[KPI_Name],tblKPITargets[Target_Value]),"Met","Below Target")</f>
        <v>Met</v>
      </c>
      <c r="X2059" t="str">
        <f>IF(tblOperations[[#This Row],[Average_Completion_Days]]&lt;=_xlfn.XLOOKUP('04_References'!$A$7,tblKPITargets[KPI_Name],tblKPITargets[Target_Value]),"Met","Below Target")</f>
        <v>Below Target</v>
      </c>
      <c r="Y2059" t="str">
        <f>IF(tblOperations[[#This Row],[Closing_Backlog]]&lt;=_xlfn.XLOOKUP('04_References'!$A$8,tblKPITargets[KPI_Name],tblKPITargets[Target_Value]),"Met","Below Target")</f>
        <v>Below Target</v>
      </c>
    </row>
    <row r="2060" spans="1:25">
      <c r="A2060" s="6" t="s">
        <v>2090</v>
      </c>
      <c r="B2060" s="7">
        <v>46118</v>
      </c>
      <c r="C2060" s="2" t="s">
        <v>37</v>
      </c>
      <c r="D2060" s="2" t="s">
        <v>23</v>
      </c>
      <c r="E2060" s="2">
        <v>489</v>
      </c>
      <c r="F2060" s="2">
        <v>64</v>
      </c>
      <c r="G2060" s="2">
        <v>553</v>
      </c>
      <c r="H2060" s="2">
        <v>34</v>
      </c>
      <c r="I2060" s="2">
        <v>519</v>
      </c>
      <c r="J2060" s="2">
        <v>0</v>
      </c>
      <c r="K2060" s="2">
        <v>0</v>
      </c>
      <c r="L2060" s="2">
        <v>8</v>
      </c>
      <c r="M2060" s="2">
        <v>0.6</v>
      </c>
      <c r="N2060" s="2">
        <v>0.998</v>
      </c>
      <c r="O2060" s="2">
        <v>2.5</v>
      </c>
      <c r="P2060" s="2">
        <v>0.76800000000000002</v>
      </c>
      <c r="Q2060" s="3">
        <v>6.0999999999999999E-2</v>
      </c>
      <c r="R2060" s="4" t="str">
        <f>TRIM(tblOperations[[#This Row],[Region]])</f>
        <v>Midlands</v>
      </c>
      <c r="S2060" s="4" t="str">
        <f>TRIM(tblOperations[[#This Row],[Team]])</f>
        <v>Estates Support</v>
      </c>
      <c r="T2060" s="4" t="str">
        <f>_xlfn.XLOOKUP(R2060,tblRegionReference[Region],tblRegionReference[Area],"Not Found")</f>
        <v>Central</v>
      </c>
      <c r="U2060" s="4" t="str">
        <f>IF(tblOperations[[#This Row],[Completion_Rate]]&gt;=_xlfn.XLOOKUP("Completion Rate",tblKPITargets[KPI_Name],tblKPITargets[Target_Value]),"Met","Below Target")</f>
        <v>Below Target</v>
      </c>
      <c r="V2060" t="str">
        <f>IF(tblOperations[[#This Row],[SLA_Compliance]]&gt;=_xlfn.XLOOKUP('04_References'!$A$3,tblKPITargets[KPI_Name],tblKPITargets[Target_Value]),"Met","Below Target")</f>
        <v>Below Target</v>
      </c>
      <c r="W2060" t="str">
        <f>IF(tblOperations[[#This Row],[Quality_Pass_Rate]]&gt;=_xlfn.XLOOKUP('04_References'!$A$4,tblKPITargets[KPI_Name],tblKPITargets[Target_Value]),"Met","Below Target")</f>
        <v>Met</v>
      </c>
      <c r="X2060" t="str">
        <f>IF(tblOperations[[#This Row],[Average_Completion_Days]]&lt;=_xlfn.XLOOKUP('04_References'!$A$7,tblKPITargets[KPI_Name],tblKPITargets[Target_Value]),"Met","Below Target")</f>
        <v>Below Target</v>
      </c>
      <c r="Y2060" t="str">
        <f>IF(tblOperations[[#This Row],[Closing_Backlog]]&lt;=_xlfn.XLOOKUP('04_References'!$A$8,tblKPITargets[KPI_Name],tblKPITargets[Target_Value]),"Met","Below Target")</f>
        <v>Below Target</v>
      </c>
    </row>
    <row r="2061" spans="1:25">
      <c r="A2061" s="8" t="s">
        <v>2091</v>
      </c>
      <c r="B2061" s="9">
        <v>46118</v>
      </c>
      <c r="C2061" s="4" t="s">
        <v>37</v>
      </c>
      <c r="D2061" s="4" t="s">
        <v>25</v>
      </c>
      <c r="E2061" s="4">
        <v>0</v>
      </c>
      <c r="F2061" s="4">
        <v>31</v>
      </c>
      <c r="G2061" s="4">
        <v>31</v>
      </c>
      <c r="H2061" s="4">
        <v>31</v>
      </c>
      <c r="I2061" s="4">
        <v>0</v>
      </c>
      <c r="J2061" s="4">
        <v>1</v>
      </c>
      <c r="K2061" s="4">
        <v>0</v>
      </c>
      <c r="L2061" s="4">
        <v>2</v>
      </c>
      <c r="M2061" s="4">
        <v>0.92300000000000004</v>
      </c>
      <c r="N2061" s="4">
        <v>0.96799999999999997</v>
      </c>
      <c r="O2061" s="4">
        <v>4.5</v>
      </c>
      <c r="P2061" s="4">
        <v>0.72199999999999998</v>
      </c>
      <c r="Q2061" s="5">
        <v>1</v>
      </c>
      <c r="R2061" s="4" t="str">
        <f>TRIM(tblOperations[[#This Row],[Region]])</f>
        <v>Midlands</v>
      </c>
      <c r="S2061" s="4" t="str">
        <f>TRIM(tblOperations[[#This Row],[Team]])</f>
        <v>Workplace Projects</v>
      </c>
      <c r="T2061" s="4" t="str">
        <f>_xlfn.XLOOKUP(R2061,tblRegionReference[Region],tblRegionReference[Area],"Not Found")</f>
        <v>Central</v>
      </c>
      <c r="U2061" s="4" t="str">
        <f>IF(tblOperations[[#This Row],[Completion_Rate]]&gt;=_xlfn.XLOOKUP("Completion Rate",tblKPITargets[KPI_Name],tblKPITargets[Target_Value]),"Met","Below Target")</f>
        <v>Met</v>
      </c>
      <c r="V2061" t="str">
        <f>IF(tblOperations[[#This Row],[SLA_Compliance]]&gt;=_xlfn.XLOOKUP('04_References'!$A$3,tblKPITargets[KPI_Name],tblKPITargets[Target_Value]),"Met","Below Target")</f>
        <v>Met</v>
      </c>
      <c r="W2061" t="str">
        <f>IF(tblOperations[[#This Row],[Quality_Pass_Rate]]&gt;=_xlfn.XLOOKUP('04_References'!$A$4,tblKPITargets[KPI_Name],tblKPITargets[Target_Value]),"Met","Below Target")</f>
        <v>Met</v>
      </c>
      <c r="X2061" t="str">
        <f>IF(tblOperations[[#This Row],[Average_Completion_Days]]&lt;=_xlfn.XLOOKUP('04_References'!$A$7,tblKPITargets[KPI_Name],tblKPITargets[Target_Value]),"Met","Below Target")</f>
        <v>Met</v>
      </c>
      <c r="Y2061" t="str">
        <f>IF(tblOperations[[#This Row],[Closing_Backlog]]&lt;=_xlfn.XLOOKUP('04_References'!$A$8,tblKPITargets[KPI_Name],tblKPITargets[Target_Value]),"Met","Below Target")</f>
        <v>Met</v>
      </c>
    </row>
    <row r="2062" spans="1:25">
      <c r="A2062" s="6" t="s">
        <v>2092</v>
      </c>
      <c r="B2062" s="7">
        <v>46118</v>
      </c>
      <c r="C2062" s="2" t="s">
        <v>43</v>
      </c>
      <c r="D2062" s="2" t="s">
        <v>19</v>
      </c>
      <c r="E2062" s="2">
        <v>1196</v>
      </c>
      <c r="F2062" s="2">
        <v>33</v>
      </c>
      <c r="G2062" s="2">
        <v>1229</v>
      </c>
      <c r="H2062" s="2">
        <v>27</v>
      </c>
      <c r="I2062" s="2">
        <v>1202</v>
      </c>
      <c r="J2062" s="2">
        <v>0</v>
      </c>
      <c r="K2062" s="2">
        <v>0</v>
      </c>
      <c r="L2062" s="2">
        <v>8</v>
      </c>
      <c r="M2062" s="2">
        <v>0.6</v>
      </c>
      <c r="N2062" s="2">
        <v>0.97</v>
      </c>
      <c r="O2062" s="2">
        <v>2.5</v>
      </c>
      <c r="P2062" s="2">
        <v>0.76800000000000002</v>
      </c>
      <c r="Q2062" s="3">
        <v>2.1999999999999999E-2</v>
      </c>
      <c r="R2062" s="4" t="str">
        <f>TRIM(tblOperations[[#This Row],[Region]])</f>
        <v>South West</v>
      </c>
      <c r="S2062" s="4" t="str">
        <f>TRIM(tblOperations[[#This Row],[Team]])</f>
        <v>Workplace Services</v>
      </c>
      <c r="T2062" s="4" t="str">
        <f>_xlfn.XLOOKUP(R2062,tblRegionReference[Region],tblRegionReference[Area],"Not Found")</f>
        <v>South</v>
      </c>
      <c r="U2062" s="4" t="str">
        <f>IF(tblOperations[[#This Row],[Completion_Rate]]&gt;=_xlfn.XLOOKUP("Completion Rate",tblKPITargets[KPI_Name],tblKPITargets[Target_Value]),"Met","Below Target")</f>
        <v>Below Target</v>
      </c>
      <c r="V2062" t="str">
        <f>IF(tblOperations[[#This Row],[SLA_Compliance]]&gt;=_xlfn.XLOOKUP('04_References'!$A$3,tblKPITargets[KPI_Name],tblKPITargets[Target_Value]),"Met","Below Target")</f>
        <v>Below Target</v>
      </c>
      <c r="W2062" t="str">
        <f>IF(tblOperations[[#This Row],[Quality_Pass_Rate]]&gt;=_xlfn.XLOOKUP('04_References'!$A$4,tblKPITargets[KPI_Name],tblKPITargets[Target_Value]),"Met","Below Target")</f>
        <v>Met</v>
      </c>
      <c r="X2062" t="str">
        <f>IF(tblOperations[[#This Row],[Average_Completion_Days]]&lt;=_xlfn.XLOOKUP('04_References'!$A$7,tblKPITargets[KPI_Name],tblKPITargets[Target_Value]),"Met","Below Target")</f>
        <v>Below Target</v>
      </c>
      <c r="Y2062" t="str">
        <f>IF(tblOperations[[#This Row],[Closing_Backlog]]&lt;=_xlfn.XLOOKUP('04_References'!$A$8,tblKPITargets[KPI_Name],tblKPITargets[Target_Value]),"Met","Below Target")</f>
        <v>Below Target</v>
      </c>
    </row>
    <row r="2063" spans="1:25">
      <c r="A2063" s="8" t="s">
        <v>2093</v>
      </c>
      <c r="B2063" s="9">
        <v>46118</v>
      </c>
      <c r="C2063" s="4" t="s">
        <v>43</v>
      </c>
      <c r="D2063" s="4" t="s">
        <v>21</v>
      </c>
      <c r="E2063" s="4">
        <v>0</v>
      </c>
      <c r="F2063" s="4">
        <v>50</v>
      </c>
      <c r="G2063" s="4">
        <v>50</v>
      </c>
      <c r="H2063" s="4">
        <v>47</v>
      </c>
      <c r="I2063" s="4">
        <v>3</v>
      </c>
      <c r="J2063" s="4">
        <v>1</v>
      </c>
      <c r="K2063" s="4">
        <v>0</v>
      </c>
      <c r="L2063" s="4">
        <v>1.4</v>
      </c>
      <c r="M2063" s="4">
        <v>0.94399999999999995</v>
      </c>
      <c r="N2063" s="4">
        <v>0.96399999999999997</v>
      </c>
      <c r="O2063" s="4">
        <v>4.0999999999999996</v>
      </c>
      <c r="P2063" s="4">
        <v>0.64100000000000001</v>
      </c>
      <c r="Q2063" s="5">
        <v>0.94</v>
      </c>
      <c r="R2063" s="4" t="str">
        <f>TRIM(tblOperations[[#This Row],[Region]])</f>
        <v>South West</v>
      </c>
      <c r="S2063" s="4" t="str">
        <f>TRIM(tblOperations[[#This Row],[Team]])</f>
        <v>Facilities Response</v>
      </c>
      <c r="T2063" s="4" t="str">
        <f>_xlfn.XLOOKUP(R2063,tblRegionReference[Region],tblRegionReference[Area],"Not Found")</f>
        <v>South</v>
      </c>
      <c r="U2063" s="4" t="str">
        <f>IF(tblOperations[[#This Row],[Completion_Rate]]&gt;=_xlfn.XLOOKUP("Completion Rate",tblKPITargets[KPI_Name],tblKPITargets[Target_Value]),"Met","Below Target")</f>
        <v>Below Target</v>
      </c>
      <c r="V2063" t="str">
        <f>IF(tblOperations[[#This Row],[SLA_Compliance]]&gt;=_xlfn.XLOOKUP('04_References'!$A$3,tblKPITargets[KPI_Name],tblKPITargets[Target_Value]),"Met","Below Target")</f>
        <v>Met</v>
      </c>
      <c r="W2063" t="str">
        <f>IF(tblOperations[[#This Row],[Quality_Pass_Rate]]&gt;=_xlfn.XLOOKUP('04_References'!$A$4,tblKPITargets[KPI_Name],tblKPITargets[Target_Value]),"Met","Below Target")</f>
        <v>Met</v>
      </c>
      <c r="X2063" t="str">
        <f>IF(tblOperations[[#This Row],[Average_Completion_Days]]&lt;=_xlfn.XLOOKUP('04_References'!$A$7,tblKPITargets[KPI_Name],tblKPITargets[Target_Value]),"Met","Below Target")</f>
        <v>Met</v>
      </c>
      <c r="Y2063" t="str">
        <f>IF(tblOperations[[#This Row],[Closing_Backlog]]&lt;=_xlfn.XLOOKUP('04_References'!$A$8,tblKPITargets[KPI_Name],tblKPITargets[Target_Value]),"Met","Below Target")</f>
        <v>Met</v>
      </c>
    </row>
    <row r="2064" spans="1:25">
      <c r="A2064" s="6" t="s">
        <v>2094</v>
      </c>
      <c r="B2064" s="7">
        <v>46118</v>
      </c>
      <c r="C2064" s="2" t="s">
        <v>43</v>
      </c>
      <c r="D2064" s="2" t="s">
        <v>23</v>
      </c>
      <c r="E2064" s="2">
        <v>0</v>
      </c>
      <c r="F2064" s="2">
        <v>30</v>
      </c>
      <c r="G2064" s="2">
        <v>30</v>
      </c>
      <c r="H2064" s="2">
        <v>30</v>
      </c>
      <c r="I2064" s="2">
        <v>0</v>
      </c>
      <c r="J2064" s="2">
        <v>1</v>
      </c>
      <c r="K2064" s="2">
        <v>0</v>
      </c>
      <c r="L2064" s="2">
        <v>1.8</v>
      </c>
      <c r="M2064" s="2">
        <v>0.94599999999999995</v>
      </c>
      <c r="N2064" s="2">
        <v>1</v>
      </c>
      <c r="O2064" s="2">
        <v>4.3</v>
      </c>
      <c r="P2064" s="2">
        <v>0.78600000000000003</v>
      </c>
      <c r="Q2064" s="3">
        <v>1</v>
      </c>
      <c r="R2064" s="4" t="str">
        <f>TRIM(tblOperations[[#This Row],[Region]])</f>
        <v>South West</v>
      </c>
      <c r="S2064" s="4" t="str">
        <f>TRIM(tblOperations[[#This Row],[Team]])</f>
        <v>Estates Support</v>
      </c>
      <c r="T2064" s="4" t="str">
        <f>_xlfn.XLOOKUP(R2064,tblRegionReference[Region],tblRegionReference[Area],"Not Found")</f>
        <v>South</v>
      </c>
      <c r="U2064" s="4" t="str">
        <f>IF(tblOperations[[#This Row],[Completion_Rate]]&gt;=_xlfn.XLOOKUP("Completion Rate",tblKPITargets[KPI_Name],tblKPITargets[Target_Value]),"Met","Below Target")</f>
        <v>Met</v>
      </c>
      <c r="V2064" t="str">
        <f>IF(tblOperations[[#This Row],[SLA_Compliance]]&gt;=_xlfn.XLOOKUP('04_References'!$A$3,tblKPITargets[KPI_Name],tblKPITargets[Target_Value]),"Met","Below Target")</f>
        <v>Met</v>
      </c>
      <c r="W2064" t="str">
        <f>IF(tblOperations[[#This Row],[Quality_Pass_Rate]]&gt;=_xlfn.XLOOKUP('04_References'!$A$4,tblKPITargets[KPI_Name],tblKPITargets[Target_Value]),"Met","Below Target")</f>
        <v>Met</v>
      </c>
      <c r="X2064" t="str">
        <f>IF(tblOperations[[#This Row],[Average_Completion_Days]]&lt;=_xlfn.XLOOKUP('04_References'!$A$7,tblKPITargets[KPI_Name],tblKPITargets[Target_Value]),"Met","Below Target")</f>
        <v>Met</v>
      </c>
      <c r="Y2064" t="str">
        <f>IF(tblOperations[[#This Row],[Closing_Backlog]]&lt;=_xlfn.XLOOKUP('04_References'!$A$8,tblKPITargets[KPI_Name],tblKPITargets[Target_Value]),"Met","Below Target")</f>
        <v>Met</v>
      </c>
    </row>
    <row r="2065" spans="1:25">
      <c r="A2065" s="8" t="s">
        <v>2095</v>
      </c>
      <c r="B2065" s="9">
        <v>46118</v>
      </c>
      <c r="C2065" s="4" t="s">
        <v>43</v>
      </c>
      <c r="D2065" s="4" t="s">
        <v>25</v>
      </c>
      <c r="E2065" s="4">
        <v>0</v>
      </c>
      <c r="F2065" s="4">
        <v>30</v>
      </c>
      <c r="G2065" s="4">
        <v>30</v>
      </c>
      <c r="H2065" s="4">
        <v>30</v>
      </c>
      <c r="I2065" s="4">
        <v>0</v>
      </c>
      <c r="J2065" s="4">
        <v>0</v>
      </c>
      <c r="K2065" s="4">
        <v>0</v>
      </c>
      <c r="L2065" s="4">
        <v>1</v>
      </c>
      <c r="M2065" s="4">
        <v>0.96</v>
      </c>
      <c r="N2065" s="4">
        <v>0.99</v>
      </c>
      <c r="O2065" s="4">
        <v>4.5999999999999996</v>
      </c>
      <c r="P2065" s="4">
        <v>0.79200000000000004</v>
      </c>
      <c r="Q2065" s="5">
        <v>1</v>
      </c>
      <c r="R2065" s="4" t="str">
        <f>TRIM(tblOperations[[#This Row],[Region]])</f>
        <v>South West</v>
      </c>
      <c r="S2065" s="4" t="str">
        <f>TRIM(tblOperations[[#This Row],[Team]])</f>
        <v>Workplace Projects</v>
      </c>
      <c r="T2065" s="4" t="str">
        <f>_xlfn.XLOOKUP(R2065,tblRegionReference[Region],tblRegionReference[Area],"Not Found")</f>
        <v>South</v>
      </c>
      <c r="U2065" s="4" t="str">
        <f>IF(tblOperations[[#This Row],[Completion_Rate]]&gt;=_xlfn.XLOOKUP("Completion Rate",tblKPITargets[KPI_Name],tblKPITargets[Target_Value]),"Met","Below Target")</f>
        <v>Met</v>
      </c>
      <c r="V2065" t="str">
        <f>IF(tblOperations[[#This Row],[SLA_Compliance]]&gt;=_xlfn.XLOOKUP('04_References'!$A$3,tblKPITargets[KPI_Name],tblKPITargets[Target_Value]),"Met","Below Target")</f>
        <v>Met</v>
      </c>
      <c r="W2065" t="str">
        <f>IF(tblOperations[[#This Row],[Quality_Pass_Rate]]&gt;=_xlfn.XLOOKUP('04_References'!$A$4,tblKPITargets[KPI_Name],tblKPITargets[Target_Value]),"Met","Below Target")</f>
        <v>Met</v>
      </c>
      <c r="X2065" t="str">
        <f>IF(tblOperations[[#This Row],[Average_Completion_Days]]&lt;=_xlfn.XLOOKUP('04_References'!$A$7,tblKPITargets[KPI_Name],tblKPITargets[Target_Value]),"Met","Below Target")</f>
        <v>Met</v>
      </c>
      <c r="Y2065" t="str">
        <f>IF(tblOperations[[#This Row],[Closing_Backlog]]&lt;=_xlfn.XLOOKUP('04_References'!$A$8,tblKPITargets[KPI_Name],tblKPITargets[Target_Value]),"Met","Below Target")</f>
        <v>Met</v>
      </c>
    </row>
    <row r="2066" spans="1:25">
      <c r="A2066" s="6" t="s">
        <v>2096</v>
      </c>
      <c r="B2066" s="7">
        <v>46118</v>
      </c>
      <c r="C2066" s="2" t="s">
        <v>48</v>
      </c>
      <c r="D2066" s="2" t="s">
        <v>19</v>
      </c>
      <c r="E2066" s="2">
        <v>16</v>
      </c>
      <c r="F2066" s="2">
        <v>44</v>
      </c>
      <c r="G2066" s="2">
        <v>60</v>
      </c>
      <c r="H2066" s="2">
        <v>52</v>
      </c>
      <c r="I2066" s="2">
        <v>8</v>
      </c>
      <c r="J2066" s="2">
        <v>0</v>
      </c>
      <c r="K2066" s="2">
        <v>0</v>
      </c>
      <c r="L2066" s="2">
        <v>1.8</v>
      </c>
      <c r="M2066" s="2">
        <v>0.92300000000000004</v>
      </c>
      <c r="N2066" s="2">
        <v>0.99</v>
      </c>
      <c r="O2066" s="2">
        <v>4.2</v>
      </c>
      <c r="P2066" s="2">
        <v>0.70199999999999996</v>
      </c>
      <c r="Q2066" s="3">
        <v>0.86699999999999999</v>
      </c>
      <c r="R2066" s="4" t="str">
        <f>TRIM(tblOperations[[#This Row],[Region]])</f>
        <v>South East</v>
      </c>
      <c r="S2066" s="4" t="str">
        <f>TRIM(tblOperations[[#This Row],[Team]])</f>
        <v>Workplace Services</v>
      </c>
      <c r="T2066" s="4" t="str">
        <f>_xlfn.XLOOKUP(R2066,tblRegionReference[Region],tblRegionReference[Area],"Not Found")</f>
        <v>South</v>
      </c>
      <c r="U2066" s="4" t="str">
        <f>IF(tblOperations[[#This Row],[Completion_Rate]]&gt;=_xlfn.XLOOKUP("Completion Rate",tblKPITargets[KPI_Name],tblKPITargets[Target_Value]),"Met","Below Target")</f>
        <v>Below Target</v>
      </c>
      <c r="V2066" t="str">
        <f>IF(tblOperations[[#This Row],[SLA_Compliance]]&gt;=_xlfn.XLOOKUP('04_References'!$A$3,tblKPITargets[KPI_Name],tblKPITargets[Target_Value]),"Met","Below Target")</f>
        <v>Met</v>
      </c>
      <c r="W2066" t="str">
        <f>IF(tblOperations[[#This Row],[Quality_Pass_Rate]]&gt;=_xlfn.XLOOKUP('04_References'!$A$4,tblKPITargets[KPI_Name],tblKPITargets[Target_Value]),"Met","Below Target")</f>
        <v>Met</v>
      </c>
      <c r="X2066" t="str">
        <f>IF(tblOperations[[#This Row],[Average_Completion_Days]]&lt;=_xlfn.XLOOKUP('04_References'!$A$7,tblKPITargets[KPI_Name],tblKPITargets[Target_Value]),"Met","Below Target")</f>
        <v>Met</v>
      </c>
      <c r="Y2066" t="str">
        <f>IF(tblOperations[[#This Row],[Closing_Backlog]]&lt;=_xlfn.XLOOKUP('04_References'!$A$8,tblKPITargets[KPI_Name],tblKPITargets[Target_Value]),"Met","Below Target")</f>
        <v>Met</v>
      </c>
    </row>
    <row r="2067" spans="1:25">
      <c r="A2067" s="8" t="s">
        <v>2097</v>
      </c>
      <c r="B2067" s="9">
        <v>46118</v>
      </c>
      <c r="C2067" s="4" t="s">
        <v>48</v>
      </c>
      <c r="D2067" s="4" t="s">
        <v>21</v>
      </c>
      <c r="E2067" s="4">
        <v>1900</v>
      </c>
      <c r="F2067" s="4">
        <v>64</v>
      </c>
      <c r="G2067" s="4">
        <v>1964</v>
      </c>
      <c r="H2067" s="4">
        <v>25</v>
      </c>
      <c r="I2067" s="4">
        <v>1939</v>
      </c>
      <c r="J2067" s="4">
        <v>0</v>
      </c>
      <c r="K2067" s="4">
        <v>0</v>
      </c>
      <c r="L2067" s="4">
        <v>8</v>
      </c>
      <c r="M2067" s="4">
        <v>0.6</v>
      </c>
      <c r="N2067" s="4">
        <v>0.999</v>
      </c>
      <c r="O2067" s="4">
        <v>2.5</v>
      </c>
      <c r="P2067" s="4">
        <v>0.71899999999999997</v>
      </c>
      <c r="Q2067" s="5">
        <v>1.2999999999999999E-2</v>
      </c>
      <c r="R2067" s="4" t="str">
        <f>TRIM(tblOperations[[#This Row],[Region]])</f>
        <v>South East</v>
      </c>
      <c r="S2067" s="4" t="str">
        <f>TRIM(tblOperations[[#This Row],[Team]])</f>
        <v>Facilities Response</v>
      </c>
      <c r="T2067" s="4" t="str">
        <f>_xlfn.XLOOKUP(R2067,tblRegionReference[Region],tblRegionReference[Area],"Not Found")</f>
        <v>South</v>
      </c>
      <c r="U2067" s="4" t="str">
        <f>IF(tblOperations[[#This Row],[Completion_Rate]]&gt;=_xlfn.XLOOKUP("Completion Rate",tblKPITargets[KPI_Name],tblKPITargets[Target_Value]),"Met","Below Target")</f>
        <v>Below Target</v>
      </c>
      <c r="V2067" t="str">
        <f>IF(tblOperations[[#This Row],[SLA_Compliance]]&gt;=_xlfn.XLOOKUP('04_References'!$A$3,tblKPITargets[KPI_Name],tblKPITargets[Target_Value]),"Met","Below Target")</f>
        <v>Below Target</v>
      </c>
      <c r="W2067" t="str">
        <f>IF(tblOperations[[#This Row],[Quality_Pass_Rate]]&gt;=_xlfn.XLOOKUP('04_References'!$A$4,tblKPITargets[KPI_Name],tblKPITargets[Target_Value]),"Met","Below Target")</f>
        <v>Met</v>
      </c>
      <c r="X2067" t="str">
        <f>IF(tblOperations[[#This Row],[Average_Completion_Days]]&lt;=_xlfn.XLOOKUP('04_References'!$A$7,tblKPITargets[KPI_Name],tblKPITargets[Target_Value]),"Met","Below Target")</f>
        <v>Below Target</v>
      </c>
      <c r="Y2067" t="str">
        <f>IF(tblOperations[[#This Row],[Closing_Backlog]]&lt;=_xlfn.XLOOKUP('04_References'!$A$8,tblKPITargets[KPI_Name],tblKPITargets[Target_Value]),"Met","Below Target")</f>
        <v>Below Target</v>
      </c>
    </row>
    <row r="2068" spans="1:25">
      <c r="A2068" s="6" t="s">
        <v>2098</v>
      </c>
      <c r="B2068" s="7">
        <v>46118</v>
      </c>
      <c r="C2068" s="2" t="s">
        <v>48</v>
      </c>
      <c r="D2068" s="2" t="s">
        <v>23</v>
      </c>
      <c r="E2068" s="2">
        <v>0</v>
      </c>
      <c r="F2068" s="2">
        <v>63</v>
      </c>
      <c r="G2068" s="2">
        <v>63</v>
      </c>
      <c r="H2068" s="2">
        <v>49</v>
      </c>
      <c r="I2068" s="2">
        <v>14</v>
      </c>
      <c r="J2068" s="2">
        <v>0</v>
      </c>
      <c r="K2068" s="2">
        <v>0</v>
      </c>
      <c r="L2068" s="2">
        <v>2.5</v>
      </c>
      <c r="M2068" s="2">
        <v>0.84499999999999997</v>
      </c>
      <c r="N2068" s="2">
        <v>0.98099999999999998</v>
      </c>
      <c r="O2068" s="2">
        <v>4.0999999999999996</v>
      </c>
      <c r="P2068" s="2">
        <v>0.68500000000000005</v>
      </c>
      <c r="Q2068" s="3">
        <v>0.77800000000000002</v>
      </c>
      <c r="R2068" s="4" t="str">
        <f>TRIM(tblOperations[[#This Row],[Region]])</f>
        <v>South East</v>
      </c>
      <c r="S2068" s="4" t="str">
        <f>TRIM(tblOperations[[#This Row],[Team]])</f>
        <v>Estates Support</v>
      </c>
      <c r="T2068" s="4" t="str">
        <f>_xlfn.XLOOKUP(R2068,tblRegionReference[Region],tblRegionReference[Area],"Not Found")</f>
        <v>South</v>
      </c>
      <c r="U2068" s="4" t="str">
        <f>IF(tblOperations[[#This Row],[Completion_Rate]]&gt;=_xlfn.XLOOKUP("Completion Rate",tblKPITargets[KPI_Name],tblKPITargets[Target_Value]),"Met","Below Target")</f>
        <v>Below Target</v>
      </c>
      <c r="V2068" t="str">
        <f>IF(tblOperations[[#This Row],[SLA_Compliance]]&gt;=_xlfn.XLOOKUP('04_References'!$A$3,tblKPITargets[KPI_Name],tblKPITargets[Target_Value]),"Met","Below Target")</f>
        <v>Below Target</v>
      </c>
      <c r="W2068" t="str">
        <f>IF(tblOperations[[#This Row],[Quality_Pass_Rate]]&gt;=_xlfn.XLOOKUP('04_References'!$A$4,tblKPITargets[KPI_Name],tblKPITargets[Target_Value]),"Met","Below Target")</f>
        <v>Met</v>
      </c>
      <c r="X2068" t="str">
        <f>IF(tblOperations[[#This Row],[Average_Completion_Days]]&lt;=_xlfn.XLOOKUP('04_References'!$A$7,tblKPITargets[KPI_Name],tblKPITargets[Target_Value]),"Met","Below Target")</f>
        <v>Met</v>
      </c>
      <c r="Y2068" t="str">
        <f>IF(tblOperations[[#This Row],[Closing_Backlog]]&lt;=_xlfn.XLOOKUP('04_References'!$A$8,tblKPITargets[KPI_Name],tblKPITargets[Target_Value]),"Met","Below Target")</f>
        <v>Below Target</v>
      </c>
    </row>
    <row r="2069" spans="1:25">
      <c r="A2069" s="8" t="s">
        <v>2099</v>
      </c>
      <c r="B2069" s="9">
        <v>46118</v>
      </c>
      <c r="C2069" s="4" t="s">
        <v>48</v>
      </c>
      <c r="D2069" s="4" t="s">
        <v>25</v>
      </c>
      <c r="E2069" s="4">
        <v>612</v>
      </c>
      <c r="F2069" s="4">
        <v>25</v>
      </c>
      <c r="G2069" s="4">
        <v>637</v>
      </c>
      <c r="H2069" s="4">
        <v>22</v>
      </c>
      <c r="I2069" s="4">
        <v>615</v>
      </c>
      <c r="J2069" s="4">
        <v>0</v>
      </c>
      <c r="K2069" s="4">
        <v>0</v>
      </c>
      <c r="L2069" s="4">
        <v>8</v>
      </c>
      <c r="M2069" s="4">
        <v>0.6</v>
      </c>
      <c r="N2069" s="4">
        <v>0.96499999999999997</v>
      </c>
      <c r="O2069" s="4">
        <v>2.5</v>
      </c>
      <c r="P2069" s="4">
        <v>0.71299999999999997</v>
      </c>
      <c r="Q2069" s="5">
        <v>3.5000000000000003E-2</v>
      </c>
      <c r="R2069" s="4" t="str">
        <f>TRIM(tblOperations[[#This Row],[Region]])</f>
        <v>South East</v>
      </c>
      <c r="S2069" s="4" t="str">
        <f>TRIM(tblOperations[[#This Row],[Team]])</f>
        <v>Workplace Projects</v>
      </c>
      <c r="T2069" s="4" t="str">
        <f>_xlfn.XLOOKUP(R2069,tblRegionReference[Region],tblRegionReference[Area],"Not Found")</f>
        <v>South</v>
      </c>
      <c r="U2069" s="4" t="str">
        <f>IF(tblOperations[[#This Row],[Completion_Rate]]&gt;=_xlfn.XLOOKUP("Completion Rate",tblKPITargets[KPI_Name],tblKPITargets[Target_Value]),"Met","Below Target")</f>
        <v>Below Target</v>
      </c>
      <c r="V2069" t="str">
        <f>IF(tblOperations[[#This Row],[SLA_Compliance]]&gt;=_xlfn.XLOOKUP('04_References'!$A$3,tblKPITargets[KPI_Name],tblKPITargets[Target_Value]),"Met","Below Target")</f>
        <v>Below Target</v>
      </c>
      <c r="W2069" t="str">
        <f>IF(tblOperations[[#This Row],[Quality_Pass_Rate]]&gt;=_xlfn.XLOOKUP('04_References'!$A$4,tblKPITargets[KPI_Name],tblKPITargets[Target_Value]),"Met","Below Target")</f>
        <v>Met</v>
      </c>
      <c r="X2069" t="str">
        <f>IF(tblOperations[[#This Row],[Average_Completion_Days]]&lt;=_xlfn.XLOOKUP('04_References'!$A$7,tblKPITargets[KPI_Name],tblKPITargets[Target_Value]),"Met","Below Target")</f>
        <v>Below Target</v>
      </c>
      <c r="Y2069" t="str">
        <f>IF(tblOperations[[#This Row],[Closing_Backlog]]&lt;=_xlfn.XLOOKUP('04_References'!$A$8,tblKPITargets[KPI_Name],tblKPITargets[Target_Value]),"Met","Below Target")</f>
        <v>Below Target</v>
      </c>
    </row>
    <row r="2070" spans="1:25">
      <c r="A2070" s="6" t="s">
        <v>2100</v>
      </c>
      <c r="B2070" s="7">
        <v>46118</v>
      </c>
      <c r="C2070" s="2" t="s">
        <v>53</v>
      </c>
      <c r="D2070" s="2" t="s">
        <v>19</v>
      </c>
      <c r="E2070" s="2">
        <v>1042</v>
      </c>
      <c r="F2070" s="2">
        <v>39</v>
      </c>
      <c r="G2070" s="2">
        <v>1081</v>
      </c>
      <c r="H2070" s="2">
        <v>29</v>
      </c>
      <c r="I2070" s="2">
        <v>1052</v>
      </c>
      <c r="J2070" s="2">
        <v>0</v>
      </c>
      <c r="K2070" s="2">
        <v>0</v>
      </c>
      <c r="L2070" s="2">
        <v>8</v>
      </c>
      <c r="M2070" s="2">
        <v>0.6</v>
      </c>
      <c r="N2070" s="2">
        <v>0.98099999999999998</v>
      </c>
      <c r="O2070" s="2">
        <v>2.5</v>
      </c>
      <c r="P2070" s="2">
        <v>0.70299999999999996</v>
      </c>
      <c r="Q2070" s="3">
        <v>2.7E-2</v>
      </c>
      <c r="R2070" s="4" t="str">
        <f>TRIM(tblOperations[[#This Row],[Region]])</f>
        <v>Wales</v>
      </c>
      <c r="S2070" s="4" t="str">
        <f>TRIM(tblOperations[[#This Row],[Team]])</f>
        <v>Workplace Services</v>
      </c>
      <c r="T2070" s="4" t="str">
        <f>_xlfn.XLOOKUP(R2070,tblRegionReference[Region],tblRegionReference[Area],"Not Found")</f>
        <v>Wales</v>
      </c>
      <c r="U2070" s="4" t="str">
        <f>IF(tblOperations[[#This Row],[Completion_Rate]]&gt;=_xlfn.XLOOKUP("Completion Rate",tblKPITargets[KPI_Name],tblKPITargets[Target_Value]),"Met","Below Target")</f>
        <v>Below Target</v>
      </c>
      <c r="V2070" t="str">
        <f>IF(tblOperations[[#This Row],[SLA_Compliance]]&gt;=_xlfn.XLOOKUP('04_References'!$A$3,tblKPITargets[KPI_Name],tblKPITargets[Target_Value]),"Met","Below Target")</f>
        <v>Below Target</v>
      </c>
      <c r="W2070" t="str">
        <f>IF(tblOperations[[#This Row],[Quality_Pass_Rate]]&gt;=_xlfn.XLOOKUP('04_References'!$A$4,tblKPITargets[KPI_Name],tblKPITargets[Target_Value]),"Met","Below Target")</f>
        <v>Met</v>
      </c>
      <c r="X2070" t="str">
        <f>IF(tblOperations[[#This Row],[Average_Completion_Days]]&lt;=_xlfn.XLOOKUP('04_References'!$A$7,tblKPITargets[KPI_Name],tblKPITargets[Target_Value]),"Met","Below Target")</f>
        <v>Below Target</v>
      </c>
      <c r="Y2070" t="str">
        <f>IF(tblOperations[[#This Row],[Closing_Backlog]]&lt;=_xlfn.XLOOKUP('04_References'!$A$8,tblKPITargets[KPI_Name],tblKPITargets[Target_Value]),"Met","Below Target")</f>
        <v>Below Target</v>
      </c>
    </row>
    <row r="2071" spans="1:25">
      <c r="A2071" s="8" t="s">
        <v>2101</v>
      </c>
      <c r="B2071" s="9">
        <v>46118</v>
      </c>
      <c r="C2071" s="4" t="s">
        <v>53</v>
      </c>
      <c r="D2071" s="4" t="s">
        <v>21</v>
      </c>
      <c r="E2071" s="4">
        <v>1139</v>
      </c>
      <c r="F2071" s="4">
        <v>45</v>
      </c>
      <c r="G2071" s="4">
        <v>1184</v>
      </c>
      <c r="H2071" s="4">
        <v>21</v>
      </c>
      <c r="I2071" s="4">
        <v>1163</v>
      </c>
      <c r="J2071" s="4">
        <v>0</v>
      </c>
      <c r="K2071" s="4">
        <v>0</v>
      </c>
      <c r="L2071" s="4">
        <v>8</v>
      </c>
      <c r="M2071" s="4">
        <v>0.6</v>
      </c>
      <c r="N2071" s="4">
        <v>0.98399999999999999</v>
      </c>
      <c r="O2071" s="4">
        <v>2.5</v>
      </c>
      <c r="P2071" s="4">
        <v>0.77200000000000002</v>
      </c>
      <c r="Q2071" s="5">
        <v>1.7999999999999999E-2</v>
      </c>
      <c r="R2071" s="4" t="str">
        <f>TRIM(tblOperations[[#This Row],[Region]])</f>
        <v>Wales</v>
      </c>
      <c r="S2071" s="4" t="str">
        <f>TRIM(tblOperations[[#This Row],[Team]])</f>
        <v>Facilities Response</v>
      </c>
      <c r="T2071" s="4" t="str">
        <f>_xlfn.XLOOKUP(R2071,tblRegionReference[Region],tblRegionReference[Area],"Not Found")</f>
        <v>Wales</v>
      </c>
      <c r="U2071" s="4" t="str">
        <f>IF(tblOperations[[#This Row],[Completion_Rate]]&gt;=_xlfn.XLOOKUP("Completion Rate",tblKPITargets[KPI_Name],tblKPITargets[Target_Value]),"Met","Below Target")</f>
        <v>Below Target</v>
      </c>
      <c r="V2071" t="str">
        <f>IF(tblOperations[[#This Row],[SLA_Compliance]]&gt;=_xlfn.XLOOKUP('04_References'!$A$3,tblKPITargets[KPI_Name],tblKPITargets[Target_Value]),"Met","Below Target")</f>
        <v>Below Target</v>
      </c>
      <c r="W2071" t="str">
        <f>IF(tblOperations[[#This Row],[Quality_Pass_Rate]]&gt;=_xlfn.XLOOKUP('04_References'!$A$4,tblKPITargets[KPI_Name],tblKPITargets[Target_Value]),"Met","Below Target")</f>
        <v>Met</v>
      </c>
      <c r="X2071" t="str">
        <f>IF(tblOperations[[#This Row],[Average_Completion_Days]]&lt;=_xlfn.XLOOKUP('04_References'!$A$7,tblKPITargets[KPI_Name],tblKPITargets[Target_Value]),"Met","Below Target")</f>
        <v>Below Target</v>
      </c>
      <c r="Y2071" t="str">
        <f>IF(tblOperations[[#This Row],[Closing_Backlog]]&lt;=_xlfn.XLOOKUP('04_References'!$A$8,tblKPITargets[KPI_Name],tblKPITargets[Target_Value]),"Met","Below Target")</f>
        <v>Below Target</v>
      </c>
    </row>
    <row r="2072" spans="1:25">
      <c r="A2072" s="6" t="s">
        <v>2102</v>
      </c>
      <c r="B2072" s="7">
        <v>46118</v>
      </c>
      <c r="C2072" s="2" t="s">
        <v>53</v>
      </c>
      <c r="D2072" s="2" t="s">
        <v>23</v>
      </c>
      <c r="E2072" s="2">
        <v>768</v>
      </c>
      <c r="F2072" s="2">
        <v>37</v>
      </c>
      <c r="G2072" s="2">
        <v>805</v>
      </c>
      <c r="H2072" s="2">
        <v>28</v>
      </c>
      <c r="I2072" s="2">
        <v>777</v>
      </c>
      <c r="J2072" s="2">
        <v>0</v>
      </c>
      <c r="K2072" s="2">
        <v>0</v>
      </c>
      <c r="L2072" s="2">
        <v>8</v>
      </c>
      <c r="M2072" s="2">
        <v>0.6</v>
      </c>
      <c r="N2072" s="2">
        <v>0.96099999999999997</v>
      </c>
      <c r="O2072" s="2">
        <v>2.5</v>
      </c>
      <c r="P2072" s="2">
        <v>0.72699999999999998</v>
      </c>
      <c r="Q2072" s="3">
        <v>3.5000000000000003E-2</v>
      </c>
      <c r="R2072" s="4" t="str">
        <f>TRIM(tblOperations[[#This Row],[Region]])</f>
        <v>Wales</v>
      </c>
      <c r="S2072" s="4" t="str">
        <f>TRIM(tblOperations[[#This Row],[Team]])</f>
        <v>Estates Support</v>
      </c>
      <c r="T2072" s="4" t="str">
        <f>_xlfn.XLOOKUP(R2072,tblRegionReference[Region],tblRegionReference[Area],"Not Found")</f>
        <v>Wales</v>
      </c>
      <c r="U2072" s="4" t="str">
        <f>IF(tblOperations[[#This Row],[Completion_Rate]]&gt;=_xlfn.XLOOKUP("Completion Rate",tblKPITargets[KPI_Name],tblKPITargets[Target_Value]),"Met","Below Target")</f>
        <v>Below Target</v>
      </c>
      <c r="V2072" t="str">
        <f>IF(tblOperations[[#This Row],[SLA_Compliance]]&gt;=_xlfn.XLOOKUP('04_References'!$A$3,tblKPITargets[KPI_Name],tblKPITargets[Target_Value]),"Met","Below Target")</f>
        <v>Below Target</v>
      </c>
      <c r="W2072" t="str">
        <f>IF(tblOperations[[#This Row],[Quality_Pass_Rate]]&gt;=_xlfn.XLOOKUP('04_References'!$A$4,tblKPITargets[KPI_Name],tblKPITargets[Target_Value]),"Met","Below Target")</f>
        <v>Met</v>
      </c>
      <c r="X2072" t="str">
        <f>IF(tblOperations[[#This Row],[Average_Completion_Days]]&lt;=_xlfn.XLOOKUP('04_References'!$A$7,tblKPITargets[KPI_Name],tblKPITargets[Target_Value]),"Met","Below Target")</f>
        <v>Below Target</v>
      </c>
      <c r="Y2072" t="str">
        <f>IF(tblOperations[[#This Row],[Closing_Backlog]]&lt;=_xlfn.XLOOKUP('04_References'!$A$8,tblKPITargets[KPI_Name],tblKPITargets[Target_Value]),"Met","Below Target")</f>
        <v>Below Target</v>
      </c>
    </row>
    <row r="2073" spans="1:25">
      <c r="A2073" s="8" t="s">
        <v>2103</v>
      </c>
      <c r="B2073" s="9">
        <v>46118</v>
      </c>
      <c r="C2073" s="4" t="s">
        <v>53</v>
      </c>
      <c r="D2073" s="4" t="s">
        <v>25</v>
      </c>
      <c r="E2073" s="4">
        <v>0</v>
      </c>
      <c r="F2073" s="4">
        <v>21</v>
      </c>
      <c r="G2073" s="4">
        <v>21</v>
      </c>
      <c r="H2073" s="4">
        <v>21</v>
      </c>
      <c r="I2073" s="4">
        <v>0</v>
      </c>
      <c r="J2073" s="4">
        <v>0</v>
      </c>
      <c r="K2073" s="4">
        <v>0</v>
      </c>
      <c r="L2073" s="4">
        <v>1.9</v>
      </c>
      <c r="M2073" s="4">
        <v>0.97899999999999998</v>
      </c>
      <c r="N2073" s="4">
        <v>0.96299999999999997</v>
      </c>
      <c r="O2073" s="4">
        <v>4.4000000000000004</v>
      </c>
      <c r="P2073" s="4">
        <v>0.76200000000000001</v>
      </c>
      <c r="Q2073" s="5">
        <v>1</v>
      </c>
      <c r="R2073" s="4" t="str">
        <f>TRIM(tblOperations[[#This Row],[Region]])</f>
        <v>Wales</v>
      </c>
      <c r="S2073" s="4" t="str">
        <f>TRIM(tblOperations[[#This Row],[Team]])</f>
        <v>Workplace Projects</v>
      </c>
      <c r="T2073" s="4" t="str">
        <f>_xlfn.XLOOKUP(R2073,tblRegionReference[Region],tblRegionReference[Area],"Not Found")</f>
        <v>Wales</v>
      </c>
      <c r="U2073" s="4" t="str">
        <f>IF(tblOperations[[#This Row],[Completion_Rate]]&gt;=_xlfn.XLOOKUP("Completion Rate",tblKPITargets[KPI_Name],tblKPITargets[Target_Value]),"Met","Below Target")</f>
        <v>Met</v>
      </c>
      <c r="V2073" t="str">
        <f>IF(tblOperations[[#This Row],[SLA_Compliance]]&gt;=_xlfn.XLOOKUP('04_References'!$A$3,tblKPITargets[KPI_Name],tblKPITargets[Target_Value]),"Met","Below Target")</f>
        <v>Met</v>
      </c>
      <c r="W2073" t="str">
        <f>IF(tblOperations[[#This Row],[Quality_Pass_Rate]]&gt;=_xlfn.XLOOKUP('04_References'!$A$4,tblKPITargets[KPI_Name],tblKPITargets[Target_Value]),"Met","Below Target")</f>
        <v>Met</v>
      </c>
      <c r="X2073" t="str">
        <f>IF(tblOperations[[#This Row],[Average_Completion_Days]]&lt;=_xlfn.XLOOKUP('04_References'!$A$7,tblKPITargets[KPI_Name],tblKPITargets[Target_Value]),"Met","Below Target")</f>
        <v>Met</v>
      </c>
      <c r="Y2073" t="str">
        <f>IF(tblOperations[[#This Row],[Closing_Backlog]]&lt;=_xlfn.XLOOKUP('04_References'!$A$8,tblKPITargets[KPI_Name],tblKPITargets[Target_Value]),"Met","Below Target")</f>
        <v>Met</v>
      </c>
    </row>
    <row r="2074" spans="1:25">
      <c r="A2074" s="6" t="s">
        <v>2104</v>
      </c>
      <c r="B2074" s="7">
        <v>46119</v>
      </c>
      <c r="C2074" s="2" t="s">
        <v>18</v>
      </c>
      <c r="D2074" s="2" t="s">
        <v>19</v>
      </c>
      <c r="E2074" s="2">
        <v>283</v>
      </c>
      <c r="F2074" s="2">
        <v>49</v>
      </c>
      <c r="G2074" s="2">
        <v>332</v>
      </c>
      <c r="H2074" s="2">
        <v>40</v>
      </c>
      <c r="I2074" s="2">
        <v>292</v>
      </c>
      <c r="J2074" s="2">
        <v>0</v>
      </c>
      <c r="K2074" s="2">
        <v>0</v>
      </c>
      <c r="L2074" s="2">
        <v>8</v>
      </c>
      <c r="M2074" s="2">
        <v>0.6</v>
      </c>
      <c r="N2074" s="2">
        <v>0.99199999999999999</v>
      </c>
      <c r="O2074" s="2">
        <v>2.5</v>
      </c>
      <c r="P2074" s="2">
        <v>0.78600000000000003</v>
      </c>
      <c r="Q2074" s="3">
        <v>0.12</v>
      </c>
      <c r="R2074" s="4" t="str">
        <f>TRIM(tblOperations[[#This Row],[Region]])</f>
        <v>Scotland</v>
      </c>
      <c r="S2074" s="4" t="str">
        <f>TRIM(tblOperations[[#This Row],[Team]])</f>
        <v>Workplace Services</v>
      </c>
      <c r="T2074" s="4" t="str">
        <f>_xlfn.XLOOKUP(R2074,tblRegionReference[Region],tblRegionReference[Area],"Not Found")</f>
        <v>North</v>
      </c>
      <c r="U2074" s="4" t="str">
        <f>IF(tblOperations[[#This Row],[Completion_Rate]]&gt;=_xlfn.XLOOKUP("Completion Rate",tblKPITargets[KPI_Name],tblKPITargets[Target_Value]),"Met","Below Target")</f>
        <v>Below Target</v>
      </c>
      <c r="V2074" t="str">
        <f>IF(tblOperations[[#This Row],[SLA_Compliance]]&gt;=_xlfn.XLOOKUP('04_References'!$A$3,tblKPITargets[KPI_Name],tblKPITargets[Target_Value]),"Met","Below Target")</f>
        <v>Below Target</v>
      </c>
      <c r="W2074" t="str">
        <f>IF(tblOperations[[#This Row],[Quality_Pass_Rate]]&gt;=_xlfn.XLOOKUP('04_References'!$A$4,tblKPITargets[KPI_Name],tblKPITargets[Target_Value]),"Met","Below Target")</f>
        <v>Met</v>
      </c>
      <c r="X2074" t="str">
        <f>IF(tblOperations[[#This Row],[Average_Completion_Days]]&lt;=_xlfn.XLOOKUP('04_References'!$A$7,tblKPITargets[KPI_Name],tblKPITargets[Target_Value]),"Met","Below Target")</f>
        <v>Below Target</v>
      </c>
      <c r="Y2074" t="str">
        <f>IF(tblOperations[[#This Row],[Closing_Backlog]]&lt;=_xlfn.XLOOKUP('04_References'!$A$8,tblKPITargets[KPI_Name],tblKPITargets[Target_Value]),"Met","Below Target")</f>
        <v>Below Target</v>
      </c>
    </row>
    <row r="2075" spans="1:25">
      <c r="A2075" s="8" t="s">
        <v>2105</v>
      </c>
      <c r="B2075" s="9">
        <v>46119</v>
      </c>
      <c r="C2075" s="4" t="s">
        <v>18</v>
      </c>
      <c r="D2075" s="4" t="s">
        <v>21</v>
      </c>
      <c r="E2075" s="4">
        <v>0</v>
      </c>
      <c r="F2075" s="4">
        <v>50</v>
      </c>
      <c r="G2075" s="4">
        <v>50</v>
      </c>
      <c r="H2075" s="4">
        <v>49</v>
      </c>
      <c r="I2075" s="4">
        <v>1</v>
      </c>
      <c r="J2075" s="4">
        <v>0</v>
      </c>
      <c r="K2075" s="4">
        <v>0</v>
      </c>
      <c r="L2075" s="4">
        <v>2.2999999999999998</v>
      </c>
      <c r="M2075" s="4">
        <v>0.98199999999999998</v>
      </c>
      <c r="N2075" s="4">
        <v>0.98399999999999999</v>
      </c>
      <c r="O2075" s="4">
        <v>4.7</v>
      </c>
      <c r="P2075" s="4">
        <v>0.73199999999999998</v>
      </c>
      <c r="Q2075" s="5">
        <v>0.98</v>
      </c>
      <c r="R2075" s="4" t="str">
        <f>TRIM(tblOperations[[#This Row],[Region]])</f>
        <v>Scotland</v>
      </c>
      <c r="S2075" s="4" t="str">
        <f>TRIM(tblOperations[[#This Row],[Team]])</f>
        <v>Facilities Response</v>
      </c>
      <c r="T2075" s="4" t="str">
        <f>_xlfn.XLOOKUP(R2075,tblRegionReference[Region],tblRegionReference[Area],"Not Found")</f>
        <v>North</v>
      </c>
      <c r="U2075" s="4" t="str">
        <f>IF(tblOperations[[#This Row],[Completion_Rate]]&gt;=_xlfn.XLOOKUP("Completion Rate",tblKPITargets[KPI_Name],tblKPITargets[Target_Value]),"Met","Below Target")</f>
        <v>Met</v>
      </c>
      <c r="V2075" t="str">
        <f>IF(tblOperations[[#This Row],[SLA_Compliance]]&gt;=_xlfn.XLOOKUP('04_References'!$A$3,tblKPITargets[KPI_Name],tblKPITargets[Target_Value]),"Met","Below Target")</f>
        <v>Met</v>
      </c>
      <c r="W2075" t="str">
        <f>IF(tblOperations[[#This Row],[Quality_Pass_Rate]]&gt;=_xlfn.XLOOKUP('04_References'!$A$4,tblKPITargets[KPI_Name],tblKPITargets[Target_Value]),"Met","Below Target")</f>
        <v>Met</v>
      </c>
      <c r="X2075" t="str">
        <f>IF(tblOperations[[#This Row],[Average_Completion_Days]]&lt;=_xlfn.XLOOKUP('04_References'!$A$7,tblKPITargets[KPI_Name],tblKPITargets[Target_Value]),"Met","Below Target")</f>
        <v>Met</v>
      </c>
      <c r="Y2075" t="str">
        <f>IF(tblOperations[[#This Row],[Closing_Backlog]]&lt;=_xlfn.XLOOKUP('04_References'!$A$8,tblKPITargets[KPI_Name],tblKPITargets[Target_Value]),"Met","Below Target")</f>
        <v>Met</v>
      </c>
    </row>
    <row r="2076" spans="1:25">
      <c r="A2076" s="6" t="s">
        <v>2106</v>
      </c>
      <c r="B2076" s="7">
        <v>46119</v>
      </c>
      <c r="C2076" s="2" t="s">
        <v>18</v>
      </c>
      <c r="D2076" s="2" t="s">
        <v>23</v>
      </c>
      <c r="E2076" s="2">
        <v>562</v>
      </c>
      <c r="F2076" s="2">
        <v>43</v>
      </c>
      <c r="G2076" s="2">
        <v>605</v>
      </c>
      <c r="H2076" s="2">
        <v>41</v>
      </c>
      <c r="I2076" s="2">
        <v>564</v>
      </c>
      <c r="J2076" s="2">
        <v>0</v>
      </c>
      <c r="K2076" s="2">
        <v>0</v>
      </c>
      <c r="L2076" s="2">
        <v>8</v>
      </c>
      <c r="M2076" s="2">
        <v>0.6</v>
      </c>
      <c r="N2076" s="2">
        <v>0.996</v>
      </c>
      <c r="O2076" s="2">
        <v>2.5</v>
      </c>
      <c r="P2076" s="2">
        <v>0.78600000000000003</v>
      </c>
      <c r="Q2076" s="3">
        <v>6.8000000000000005E-2</v>
      </c>
      <c r="R2076" s="4" t="str">
        <f>TRIM(tblOperations[[#This Row],[Region]])</f>
        <v>Scotland</v>
      </c>
      <c r="S2076" s="4" t="str">
        <f>TRIM(tblOperations[[#This Row],[Team]])</f>
        <v>Estates Support</v>
      </c>
      <c r="T2076" s="4" t="str">
        <f>_xlfn.XLOOKUP(R2076,tblRegionReference[Region],tblRegionReference[Area],"Not Found")</f>
        <v>North</v>
      </c>
      <c r="U2076" s="4" t="str">
        <f>IF(tblOperations[[#This Row],[Completion_Rate]]&gt;=_xlfn.XLOOKUP("Completion Rate",tblKPITargets[KPI_Name],tblKPITargets[Target_Value]),"Met","Below Target")</f>
        <v>Below Target</v>
      </c>
      <c r="V2076" t="str">
        <f>IF(tblOperations[[#This Row],[SLA_Compliance]]&gt;=_xlfn.XLOOKUP('04_References'!$A$3,tblKPITargets[KPI_Name],tblKPITargets[Target_Value]),"Met","Below Target")</f>
        <v>Below Target</v>
      </c>
      <c r="W2076" t="str">
        <f>IF(tblOperations[[#This Row],[Quality_Pass_Rate]]&gt;=_xlfn.XLOOKUP('04_References'!$A$4,tblKPITargets[KPI_Name],tblKPITargets[Target_Value]),"Met","Below Target")</f>
        <v>Met</v>
      </c>
      <c r="X2076" t="str">
        <f>IF(tblOperations[[#This Row],[Average_Completion_Days]]&lt;=_xlfn.XLOOKUP('04_References'!$A$7,tblKPITargets[KPI_Name],tblKPITargets[Target_Value]),"Met","Below Target")</f>
        <v>Below Target</v>
      </c>
      <c r="Y2076" t="str">
        <f>IF(tblOperations[[#This Row],[Closing_Backlog]]&lt;=_xlfn.XLOOKUP('04_References'!$A$8,tblKPITargets[KPI_Name],tblKPITargets[Target_Value]),"Met","Below Target")</f>
        <v>Below Target</v>
      </c>
    </row>
    <row r="2077" spans="1:25">
      <c r="A2077" s="8" t="s">
        <v>2107</v>
      </c>
      <c r="B2077" s="9">
        <v>46119</v>
      </c>
      <c r="C2077" s="4" t="s">
        <v>18</v>
      </c>
      <c r="D2077" s="4" t="s">
        <v>25</v>
      </c>
      <c r="E2077" s="4">
        <v>0</v>
      </c>
      <c r="F2077" s="4">
        <v>32</v>
      </c>
      <c r="G2077" s="4">
        <v>32</v>
      </c>
      <c r="H2077" s="4">
        <v>32</v>
      </c>
      <c r="I2077" s="4">
        <v>0</v>
      </c>
      <c r="J2077" s="4">
        <v>0</v>
      </c>
      <c r="K2077" s="4">
        <v>0</v>
      </c>
      <c r="L2077" s="4">
        <v>1.9</v>
      </c>
      <c r="M2077" s="4">
        <v>0.95299999999999996</v>
      </c>
      <c r="N2077" s="4">
        <v>0.98</v>
      </c>
      <c r="O2077" s="4">
        <v>4.5</v>
      </c>
      <c r="P2077" s="4">
        <v>0.76100000000000001</v>
      </c>
      <c r="Q2077" s="5">
        <v>1</v>
      </c>
      <c r="R2077" s="4" t="str">
        <f>TRIM(tblOperations[[#This Row],[Region]])</f>
        <v>Scotland</v>
      </c>
      <c r="S2077" s="4" t="str">
        <f>TRIM(tblOperations[[#This Row],[Team]])</f>
        <v>Workplace Projects</v>
      </c>
      <c r="T2077" s="4" t="str">
        <f>_xlfn.XLOOKUP(R2077,tblRegionReference[Region],tblRegionReference[Area],"Not Found")</f>
        <v>North</v>
      </c>
      <c r="U2077" s="4" t="str">
        <f>IF(tblOperations[[#This Row],[Completion_Rate]]&gt;=_xlfn.XLOOKUP("Completion Rate",tblKPITargets[KPI_Name],tblKPITargets[Target_Value]),"Met","Below Target")</f>
        <v>Met</v>
      </c>
      <c r="V2077" t="str">
        <f>IF(tblOperations[[#This Row],[SLA_Compliance]]&gt;=_xlfn.XLOOKUP('04_References'!$A$3,tblKPITargets[KPI_Name],tblKPITargets[Target_Value]),"Met","Below Target")</f>
        <v>Met</v>
      </c>
      <c r="W2077" t="str">
        <f>IF(tblOperations[[#This Row],[Quality_Pass_Rate]]&gt;=_xlfn.XLOOKUP('04_References'!$A$4,tblKPITargets[KPI_Name],tblKPITargets[Target_Value]),"Met","Below Target")</f>
        <v>Met</v>
      </c>
      <c r="X2077" t="str">
        <f>IF(tblOperations[[#This Row],[Average_Completion_Days]]&lt;=_xlfn.XLOOKUP('04_References'!$A$7,tblKPITargets[KPI_Name],tblKPITargets[Target_Value]),"Met","Below Target")</f>
        <v>Met</v>
      </c>
      <c r="Y2077" t="str">
        <f>IF(tblOperations[[#This Row],[Closing_Backlog]]&lt;=_xlfn.XLOOKUP('04_References'!$A$8,tblKPITargets[KPI_Name],tblKPITargets[Target_Value]),"Met","Below Target")</f>
        <v>Met</v>
      </c>
    </row>
    <row r="2078" spans="1:25">
      <c r="A2078" s="6" t="s">
        <v>2108</v>
      </c>
      <c r="B2078" s="7">
        <v>46119</v>
      </c>
      <c r="C2078" s="2" t="s">
        <v>27</v>
      </c>
      <c r="D2078" s="2" t="s">
        <v>19</v>
      </c>
      <c r="E2078" s="2">
        <v>0</v>
      </c>
      <c r="F2078" s="2">
        <v>43</v>
      </c>
      <c r="G2078" s="2">
        <v>43</v>
      </c>
      <c r="H2078" s="2">
        <v>43</v>
      </c>
      <c r="I2078" s="2">
        <v>0</v>
      </c>
      <c r="J2078" s="2">
        <v>0</v>
      </c>
      <c r="K2078" s="2">
        <v>0</v>
      </c>
      <c r="L2078" s="2">
        <v>1.3</v>
      </c>
      <c r="M2078" s="2">
        <v>0.91500000000000004</v>
      </c>
      <c r="N2078" s="2">
        <v>0.97399999999999998</v>
      </c>
      <c r="O2078" s="2">
        <v>4.7</v>
      </c>
      <c r="P2078" s="2">
        <v>0.71799999999999997</v>
      </c>
      <c r="Q2078" s="3">
        <v>1</v>
      </c>
      <c r="R2078" s="4" t="str">
        <f>TRIM(tblOperations[[#This Row],[Region]])</f>
        <v>North East</v>
      </c>
      <c r="S2078" s="4" t="str">
        <f>TRIM(tblOperations[[#This Row],[Team]])</f>
        <v>Workplace Services</v>
      </c>
      <c r="T2078" s="4" t="str">
        <f>_xlfn.XLOOKUP(R2078,tblRegionReference[Region],tblRegionReference[Area],"Not Found")</f>
        <v>North</v>
      </c>
      <c r="U2078" s="4" t="str">
        <f>IF(tblOperations[[#This Row],[Completion_Rate]]&gt;=_xlfn.XLOOKUP("Completion Rate",tblKPITargets[KPI_Name],tblKPITargets[Target_Value]),"Met","Below Target")</f>
        <v>Met</v>
      </c>
      <c r="V2078" t="str">
        <f>IF(tblOperations[[#This Row],[SLA_Compliance]]&gt;=_xlfn.XLOOKUP('04_References'!$A$3,tblKPITargets[KPI_Name],tblKPITargets[Target_Value]),"Met","Below Target")</f>
        <v>Below Target</v>
      </c>
      <c r="W2078" t="str">
        <f>IF(tblOperations[[#This Row],[Quality_Pass_Rate]]&gt;=_xlfn.XLOOKUP('04_References'!$A$4,tblKPITargets[KPI_Name],tblKPITargets[Target_Value]),"Met","Below Target")</f>
        <v>Met</v>
      </c>
      <c r="X2078" t="str">
        <f>IF(tblOperations[[#This Row],[Average_Completion_Days]]&lt;=_xlfn.XLOOKUP('04_References'!$A$7,tblKPITargets[KPI_Name],tblKPITargets[Target_Value]),"Met","Below Target")</f>
        <v>Met</v>
      </c>
      <c r="Y2078" t="str">
        <f>IF(tblOperations[[#This Row],[Closing_Backlog]]&lt;=_xlfn.XLOOKUP('04_References'!$A$8,tblKPITargets[KPI_Name],tblKPITargets[Target_Value]),"Met","Below Target")</f>
        <v>Met</v>
      </c>
    </row>
    <row r="2079" spans="1:25">
      <c r="A2079" s="8" t="s">
        <v>2109</v>
      </c>
      <c r="B2079" s="9">
        <v>46119</v>
      </c>
      <c r="C2079" s="4" t="s">
        <v>27</v>
      </c>
      <c r="D2079" s="4" t="s">
        <v>21</v>
      </c>
      <c r="E2079" s="4">
        <v>0</v>
      </c>
      <c r="F2079" s="4">
        <v>55</v>
      </c>
      <c r="G2079" s="4">
        <v>55</v>
      </c>
      <c r="H2079" s="4">
        <v>55</v>
      </c>
      <c r="I2079" s="4">
        <v>0</v>
      </c>
      <c r="J2079" s="4">
        <v>0</v>
      </c>
      <c r="K2079" s="4">
        <v>0</v>
      </c>
      <c r="L2079" s="4">
        <v>0.8</v>
      </c>
      <c r="M2079" s="4">
        <v>0.94699999999999995</v>
      </c>
      <c r="N2079" s="4">
        <v>0.98699999999999999</v>
      </c>
      <c r="O2079" s="4">
        <v>4.5</v>
      </c>
      <c r="P2079" s="4">
        <v>0.70699999999999996</v>
      </c>
      <c r="Q2079" s="5">
        <v>1</v>
      </c>
      <c r="R2079" s="4" t="str">
        <f>TRIM(tblOperations[[#This Row],[Region]])</f>
        <v>North East</v>
      </c>
      <c r="S2079" s="4" t="str">
        <f>TRIM(tblOperations[[#This Row],[Team]])</f>
        <v>Facilities Response</v>
      </c>
      <c r="T2079" s="4" t="str">
        <f>_xlfn.XLOOKUP(R2079,tblRegionReference[Region],tblRegionReference[Area],"Not Found")</f>
        <v>North</v>
      </c>
      <c r="U2079" s="4" t="str">
        <f>IF(tblOperations[[#This Row],[Completion_Rate]]&gt;=_xlfn.XLOOKUP("Completion Rate",tblKPITargets[KPI_Name],tblKPITargets[Target_Value]),"Met","Below Target")</f>
        <v>Met</v>
      </c>
      <c r="V2079" t="str">
        <f>IF(tblOperations[[#This Row],[SLA_Compliance]]&gt;=_xlfn.XLOOKUP('04_References'!$A$3,tblKPITargets[KPI_Name],tblKPITargets[Target_Value]),"Met","Below Target")</f>
        <v>Met</v>
      </c>
      <c r="W2079" t="str">
        <f>IF(tblOperations[[#This Row],[Quality_Pass_Rate]]&gt;=_xlfn.XLOOKUP('04_References'!$A$4,tblKPITargets[KPI_Name],tblKPITargets[Target_Value]),"Met","Below Target")</f>
        <v>Met</v>
      </c>
      <c r="X2079" t="str">
        <f>IF(tblOperations[[#This Row],[Average_Completion_Days]]&lt;=_xlfn.XLOOKUP('04_References'!$A$7,tblKPITargets[KPI_Name],tblKPITargets[Target_Value]),"Met","Below Target")</f>
        <v>Met</v>
      </c>
      <c r="Y2079" t="str">
        <f>IF(tblOperations[[#This Row],[Closing_Backlog]]&lt;=_xlfn.XLOOKUP('04_References'!$A$8,tblKPITargets[KPI_Name],tblKPITargets[Target_Value]),"Met","Below Target")</f>
        <v>Met</v>
      </c>
    </row>
    <row r="2080" spans="1:25">
      <c r="A2080" s="6" t="s">
        <v>2110</v>
      </c>
      <c r="B2080" s="7">
        <v>46119</v>
      </c>
      <c r="C2080" s="2" t="s">
        <v>27</v>
      </c>
      <c r="D2080" s="2" t="s">
        <v>23</v>
      </c>
      <c r="E2080" s="2">
        <v>1351</v>
      </c>
      <c r="F2080" s="2">
        <v>51</v>
      </c>
      <c r="G2080" s="2">
        <v>1402</v>
      </c>
      <c r="H2080" s="2">
        <v>21</v>
      </c>
      <c r="I2080" s="2">
        <v>1381</v>
      </c>
      <c r="J2080" s="2">
        <v>0</v>
      </c>
      <c r="K2080" s="2">
        <v>0</v>
      </c>
      <c r="L2080" s="2">
        <v>8</v>
      </c>
      <c r="M2080" s="2">
        <v>0.6</v>
      </c>
      <c r="N2080" s="2">
        <v>0.95899999999999996</v>
      </c>
      <c r="O2080" s="2">
        <v>2.5</v>
      </c>
      <c r="P2080" s="2">
        <v>0.71299999999999997</v>
      </c>
      <c r="Q2080" s="3">
        <v>1.4999999999999999E-2</v>
      </c>
      <c r="R2080" s="4" t="str">
        <f>TRIM(tblOperations[[#This Row],[Region]])</f>
        <v>North East</v>
      </c>
      <c r="S2080" s="4" t="str">
        <f>TRIM(tblOperations[[#This Row],[Team]])</f>
        <v>Estates Support</v>
      </c>
      <c r="T2080" s="4" t="str">
        <f>_xlfn.XLOOKUP(R2080,tblRegionReference[Region],tblRegionReference[Area],"Not Found")</f>
        <v>North</v>
      </c>
      <c r="U2080" s="4" t="str">
        <f>IF(tblOperations[[#This Row],[Completion_Rate]]&gt;=_xlfn.XLOOKUP("Completion Rate",tblKPITargets[KPI_Name],tblKPITargets[Target_Value]),"Met","Below Target")</f>
        <v>Below Target</v>
      </c>
      <c r="V2080" t="str">
        <f>IF(tblOperations[[#This Row],[SLA_Compliance]]&gt;=_xlfn.XLOOKUP('04_References'!$A$3,tblKPITargets[KPI_Name],tblKPITargets[Target_Value]),"Met","Below Target")</f>
        <v>Below Target</v>
      </c>
      <c r="W2080" t="str">
        <f>IF(tblOperations[[#This Row],[Quality_Pass_Rate]]&gt;=_xlfn.XLOOKUP('04_References'!$A$4,tblKPITargets[KPI_Name],tblKPITargets[Target_Value]),"Met","Below Target")</f>
        <v>Met</v>
      </c>
      <c r="X2080" t="str">
        <f>IF(tblOperations[[#This Row],[Average_Completion_Days]]&lt;=_xlfn.XLOOKUP('04_References'!$A$7,tblKPITargets[KPI_Name],tblKPITargets[Target_Value]),"Met","Below Target")</f>
        <v>Below Target</v>
      </c>
      <c r="Y2080" t="str">
        <f>IF(tblOperations[[#This Row],[Closing_Backlog]]&lt;=_xlfn.XLOOKUP('04_References'!$A$8,tblKPITargets[KPI_Name],tblKPITargets[Target_Value]),"Met","Below Target")</f>
        <v>Below Target</v>
      </c>
    </row>
    <row r="2081" spans="1:25">
      <c r="A2081" s="8" t="s">
        <v>2111</v>
      </c>
      <c r="B2081" s="9">
        <v>46119</v>
      </c>
      <c r="C2081" s="4" t="s">
        <v>27</v>
      </c>
      <c r="D2081" s="4" t="s">
        <v>25</v>
      </c>
      <c r="E2081" s="4">
        <v>28</v>
      </c>
      <c r="F2081" s="4">
        <v>44</v>
      </c>
      <c r="G2081" s="4">
        <v>72</v>
      </c>
      <c r="H2081" s="4">
        <v>27</v>
      </c>
      <c r="I2081" s="4">
        <v>45</v>
      </c>
      <c r="J2081" s="4">
        <v>0</v>
      </c>
      <c r="K2081" s="4">
        <v>0</v>
      </c>
      <c r="L2081" s="4">
        <v>5.3</v>
      </c>
      <c r="M2081" s="4">
        <v>0.69299999999999995</v>
      </c>
      <c r="N2081" s="4">
        <v>0.97799999999999998</v>
      </c>
      <c r="O2081" s="4">
        <v>2.9</v>
      </c>
      <c r="P2081" s="4">
        <v>0.65500000000000003</v>
      </c>
      <c r="Q2081" s="5">
        <v>0.375</v>
      </c>
      <c r="R2081" s="4" t="str">
        <f>TRIM(tblOperations[[#This Row],[Region]])</f>
        <v>North East</v>
      </c>
      <c r="S2081" s="4" t="str">
        <f>TRIM(tblOperations[[#This Row],[Team]])</f>
        <v>Workplace Projects</v>
      </c>
      <c r="T2081" s="4" t="str">
        <f>_xlfn.XLOOKUP(R2081,tblRegionReference[Region],tblRegionReference[Area],"Not Found")</f>
        <v>North</v>
      </c>
      <c r="U2081" s="4" t="str">
        <f>IF(tblOperations[[#This Row],[Completion_Rate]]&gt;=_xlfn.XLOOKUP("Completion Rate",tblKPITargets[KPI_Name],tblKPITargets[Target_Value]),"Met","Below Target")</f>
        <v>Below Target</v>
      </c>
      <c r="V2081" t="str">
        <f>IF(tblOperations[[#This Row],[SLA_Compliance]]&gt;=_xlfn.XLOOKUP('04_References'!$A$3,tblKPITargets[KPI_Name],tblKPITargets[Target_Value]),"Met","Below Target")</f>
        <v>Below Target</v>
      </c>
      <c r="W2081" t="str">
        <f>IF(tblOperations[[#This Row],[Quality_Pass_Rate]]&gt;=_xlfn.XLOOKUP('04_References'!$A$4,tblKPITargets[KPI_Name],tblKPITargets[Target_Value]),"Met","Below Target")</f>
        <v>Met</v>
      </c>
      <c r="X2081" t="str">
        <f>IF(tblOperations[[#This Row],[Average_Completion_Days]]&lt;=_xlfn.XLOOKUP('04_References'!$A$7,tblKPITargets[KPI_Name],tblKPITargets[Target_Value]),"Met","Below Target")</f>
        <v>Below Target</v>
      </c>
      <c r="Y2081" t="str">
        <f>IF(tblOperations[[#This Row],[Closing_Backlog]]&lt;=_xlfn.XLOOKUP('04_References'!$A$8,tblKPITargets[KPI_Name],tblKPITargets[Target_Value]),"Met","Below Target")</f>
        <v>Below Target</v>
      </c>
    </row>
    <row r="2082" spans="1:25">
      <c r="A2082" s="6" t="s">
        <v>2112</v>
      </c>
      <c r="B2082" s="7">
        <v>46119</v>
      </c>
      <c r="C2082" s="2" t="s">
        <v>32</v>
      </c>
      <c r="D2082" s="2" t="s">
        <v>19</v>
      </c>
      <c r="E2082" s="2">
        <v>585</v>
      </c>
      <c r="F2082" s="2">
        <v>36</v>
      </c>
      <c r="G2082" s="2">
        <v>621</v>
      </c>
      <c r="H2082" s="2">
        <v>39</v>
      </c>
      <c r="I2082" s="2">
        <v>582</v>
      </c>
      <c r="J2082" s="2">
        <v>0</v>
      </c>
      <c r="K2082" s="2">
        <v>0</v>
      </c>
      <c r="L2082" s="2">
        <v>8</v>
      </c>
      <c r="M2082" s="2">
        <v>0.6</v>
      </c>
      <c r="N2082" s="2">
        <v>0.97</v>
      </c>
      <c r="O2082" s="2">
        <v>2.5</v>
      </c>
      <c r="P2082" s="2">
        <v>0.78700000000000003</v>
      </c>
      <c r="Q2082" s="3">
        <v>6.3E-2</v>
      </c>
      <c r="R2082" s="4" t="str">
        <f>TRIM(tblOperations[[#This Row],[Region]])</f>
        <v>North West</v>
      </c>
      <c r="S2082" s="4" t="str">
        <f>TRIM(tblOperations[[#This Row],[Team]])</f>
        <v>Workplace Services</v>
      </c>
      <c r="T2082" s="4" t="str">
        <f>_xlfn.XLOOKUP(R2082,tblRegionReference[Region],tblRegionReference[Area],"Not Found")</f>
        <v>North</v>
      </c>
      <c r="U2082" s="4" t="str">
        <f>IF(tblOperations[[#This Row],[Completion_Rate]]&gt;=_xlfn.XLOOKUP("Completion Rate",tblKPITargets[KPI_Name],tblKPITargets[Target_Value]),"Met","Below Target")</f>
        <v>Below Target</v>
      </c>
      <c r="V2082" t="str">
        <f>IF(tblOperations[[#This Row],[SLA_Compliance]]&gt;=_xlfn.XLOOKUP('04_References'!$A$3,tblKPITargets[KPI_Name],tblKPITargets[Target_Value]),"Met","Below Target")</f>
        <v>Below Target</v>
      </c>
      <c r="W2082" t="str">
        <f>IF(tblOperations[[#This Row],[Quality_Pass_Rate]]&gt;=_xlfn.XLOOKUP('04_References'!$A$4,tblKPITargets[KPI_Name],tblKPITargets[Target_Value]),"Met","Below Target")</f>
        <v>Met</v>
      </c>
      <c r="X2082" t="str">
        <f>IF(tblOperations[[#This Row],[Average_Completion_Days]]&lt;=_xlfn.XLOOKUP('04_References'!$A$7,tblKPITargets[KPI_Name],tblKPITargets[Target_Value]),"Met","Below Target")</f>
        <v>Below Target</v>
      </c>
      <c r="Y2082" t="str">
        <f>IF(tblOperations[[#This Row],[Closing_Backlog]]&lt;=_xlfn.XLOOKUP('04_References'!$A$8,tblKPITargets[KPI_Name],tblKPITargets[Target_Value]),"Met","Below Target")</f>
        <v>Below Target</v>
      </c>
    </row>
    <row r="2083" spans="1:25">
      <c r="A2083" s="8" t="s">
        <v>2113</v>
      </c>
      <c r="B2083" s="9">
        <v>46119</v>
      </c>
      <c r="C2083" s="4" t="s">
        <v>32</v>
      </c>
      <c r="D2083" s="4" t="s">
        <v>21</v>
      </c>
      <c r="E2083" s="4">
        <v>1446</v>
      </c>
      <c r="F2083" s="4">
        <v>42</v>
      </c>
      <c r="G2083" s="4">
        <v>1488</v>
      </c>
      <c r="H2083" s="4">
        <v>24</v>
      </c>
      <c r="I2083" s="4">
        <v>1464</v>
      </c>
      <c r="J2083" s="4">
        <v>0</v>
      </c>
      <c r="K2083" s="4">
        <v>0</v>
      </c>
      <c r="L2083" s="4">
        <v>8</v>
      </c>
      <c r="M2083" s="4">
        <v>0.6</v>
      </c>
      <c r="N2083" s="4">
        <v>0.997</v>
      </c>
      <c r="O2083" s="4">
        <v>2.5</v>
      </c>
      <c r="P2083" s="4">
        <v>0.70199999999999996</v>
      </c>
      <c r="Q2083" s="5">
        <v>1.6E-2</v>
      </c>
      <c r="R2083" s="4" t="str">
        <f>TRIM(tblOperations[[#This Row],[Region]])</f>
        <v>North West</v>
      </c>
      <c r="S2083" s="4" t="str">
        <f>TRIM(tblOperations[[#This Row],[Team]])</f>
        <v>Facilities Response</v>
      </c>
      <c r="T2083" s="4" t="str">
        <f>_xlfn.XLOOKUP(R2083,tblRegionReference[Region],tblRegionReference[Area],"Not Found")</f>
        <v>North</v>
      </c>
      <c r="U2083" s="4" t="str">
        <f>IF(tblOperations[[#This Row],[Completion_Rate]]&gt;=_xlfn.XLOOKUP("Completion Rate",tblKPITargets[KPI_Name],tblKPITargets[Target_Value]),"Met","Below Target")</f>
        <v>Below Target</v>
      </c>
      <c r="V2083" t="str">
        <f>IF(tblOperations[[#This Row],[SLA_Compliance]]&gt;=_xlfn.XLOOKUP('04_References'!$A$3,tblKPITargets[KPI_Name],tblKPITargets[Target_Value]),"Met","Below Target")</f>
        <v>Below Target</v>
      </c>
      <c r="W2083" t="str">
        <f>IF(tblOperations[[#This Row],[Quality_Pass_Rate]]&gt;=_xlfn.XLOOKUP('04_References'!$A$4,tblKPITargets[KPI_Name],tblKPITargets[Target_Value]),"Met","Below Target")</f>
        <v>Met</v>
      </c>
      <c r="X2083" t="str">
        <f>IF(tblOperations[[#This Row],[Average_Completion_Days]]&lt;=_xlfn.XLOOKUP('04_References'!$A$7,tblKPITargets[KPI_Name],tblKPITargets[Target_Value]),"Met","Below Target")</f>
        <v>Below Target</v>
      </c>
      <c r="Y2083" t="str">
        <f>IF(tblOperations[[#This Row],[Closing_Backlog]]&lt;=_xlfn.XLOOKUP('04_References'!$A$8,tblKPITargets[KPI_Name],tblKPITargets[Target_Value]),"Met","Below Target")</f>
        <v>Below Target</v>
      </c>
    </row>
    <row r="2084" spans="1:25">
      <c r="A2084" s="6" t="s">
        <v>2114</v>
      </c>
      <c r="B2084" s="7">
        <v>46119</v>
      </c>
      <c r="C2084" s="2" t="s">
        <v>32</v>
      </c>
      <c r="D2084" s="2" t="s">
        <v>23</v>
      </c>
      <c r="E2084" s="2">
        <v>1570</v>
      </c>
      <c r="F2084" s="2">
        <v>30</v>
      </c>
      <c r="G2084" s="2">
        <v>1600</v>
      </c>
      <c r="H2084" s="2">
        <v>22</v>
      </c>
      <c r="I2084" s="2">
        <v>1578</v>
      </c>
      <c r="J2084" s="2">
        <v>0</v>
      </c>
      <c r="K2084" s="2">
        <v>0</v>
      </c>
      <c r="L2084" s="2">
        <v>8</v>
      </c>
      <c r="M2084" s="2">
        <v>0.6</v>
      </c>
      <c r="N2084" s="2">
        <v>0.94599999999999995</v>
      </c>
      <c r="O2084" s="2">
        <v>2.5</v>
      </c>
      <c r="P2084" s="2">
        <v>0.69299999999999995</v>
      </c>
      <c r="Q2084" s="3">
        <v>1.4E-2</v>
      </c>
      <c r="R2084" s="4" t="str">
        <f>TRIM(tblOperations[[#This Row],[Region]])</f>
        <v>North West</v>
      </c>
      <c r="S2084" s="4" t="str">
        <f>TRIM(tblOperations[[#This Row],[Team]])</f>
        <v>Estates Support</v>
      </c>
      <c r="T2084" s="4" t="str">
        <f>_xlfn.XLOOKUP(R2084,tblRegionReference[Region],tblRegionReference[Area],"Not Found")</f>
        <v>North</v>
      </c>
      <c r="U2084" s="4" t="str">
        <f>IF(tblOperations[[#This Row],[Completion_Rate]]&gt;=_xlfn.XLOOKUP("Completion Rate",tblKPITargets[KPI_Name],tblKPITargets[Target_Value]),"Met","Below Target")</f>
        <v>Below Target</v>
      </c>
      <c r="V2084" t="str">
        <f>IF(tblOperations[[#This Row],[SLA_Compliance]]&gt;=_xlfn.XLOOKUP('04_References'!$A$3,tblKPITargets[KPI_Name],tblKPITargets[Target_Value]),"Met","Below Target")</f>
        <v>Below Target</v>
      </c>
      <c r="W2084" t="str">
        <f>IF(tblOperations[[#This Row],[Quality_Pass_Rate]]&gt;=_xlfn.XLOOKUP('04_References'!$A$4,tblKPITargets[KPI_Name],tblKPITargets[Target_Value]),"Met","Below Target")</f>
        <v>Below Target</v>
      </c>
      <c r="X2084" t="str">
        <f>IF(tblOperations[[#This Row],[Average_Completion_Days]]&lt;=_xlfn.XLOOKUP('04_References'!$A$7,tblKPITargets[KPI_Name],tblKPITargets[Target_Value]),"Met","Below Target")</f>
        <v>Below Target</v>
      </c>
      <c r="Y2084" t="str">
        <f>IF(tblOperations[[#This Row],[Closing_Backlog]]&lt;=_xlfn.XLOOKUP('04_References'!$A$8,tblKPITargets[KPI_Name],tblKPITargets[Target_Value]),"Met","Below Target")</f>
        <v>Below Target</v>
      </c>
    </row>
    <row r="2085" spans="1:25">
      <c r="A2085" s="8" t="s">
        <v>2115</v>
      </c>
      <c r="B2085" s="9">
        <v>46119</v>
      </c>
      <c r="C2085" s="4" t="s">
        <v>32</v>
      </c>
      <c r="D2085" s="4" t="s">
        <v>25</v>
      </c>
      <c r="E2085" s="4">
        <v>0</v>
      </c>
      <c r="F2085" s="4">
        <v>18</v>
      </c>
      <c r="G2085" s="4">
        <v>18</v>
      </c>
      <c r="H2085" s="4">
        <v>18</v>
      </c>
      <c r="I2085" s="4">
        <v>0</v>
      </c>
      <c r="J2085" s="4">
        <v>0</v>
      </c>
      <c r="K2085" s="4">
        <v>0</v>
      </c>
      <c r="L2085" s="4">
        <v>1.9</v>
      </c>
      <c r="M2085" s="4">
        <v>0.98199999999999998</v>
      </c>
      <c r="N2085" s="4">
        <v>0.97499999999999998</v>
      </c>
      <c r="O2085" s="4">
        <v>4.7</v>
      </c>
      <c r="P2085" s="4">
        <v>0.70199999999999996</v>
      </c>
      <c r="Q2085" s="5">
        <v>1</v>
      </c>
      <c r="R2085" s="4" t="str">
        <f>TRIM(tblOperations[[#This Row],[Region]])</f>
        <v>North West</v>
      </c>
      <c r="S2085" s="4" t="str">
        <f>TRIM(tblOperations[[#This Row],[Team]])</f>
        <v>Workplace Projects</v>
      </c>
      <c r="T2085" s="4" t="str">
        <f>_xlfn.XLOOKUP(R2085,tblRegionReference[Region],tblRegionReference[Area],"Not Found")</f>
        <v>North</v>
      </c>
      <c r="U2085" s="4" t="str">
        <f>IF(tblOperations[[#This Row],[Completion_Rate]]&gt;=_xlfn.XLOOKUP("Completion Rate",tblKPITargets[KPI_Name],tblKPITargets[Target_Value]),"Met","Below Target")</f>
        <v>Met</v>
      </c>
      <c r="V2085" t="str">
        <f>IF(tblOperations[[#This Row],[SLA_Compliance]]&gt;=_xlfn.XLOOKUP('04_References'!$A$3,tblKPITargets[KPI_Name],tblKPITargets[Target_Value]),"Met","Below Target")</f>
        <v>Met</v>
      </c>
      <c r="W2085" t="str">
        <f>IF(tblOperations[[#This Row],[Quality_Pass_Rate]]&gt;=_xlfn.XLOOKUP('04_References'!$A$4,tblKPITargets[KPI_Name],tblKPITargets[Target_Value]),"Met","Below Target")</f>
        <v>Met</v>
      </c>
      <c r="X2085" t="str">
        <f>IF(tblOperations[[#This Row],[Average_Completion_Days]]&lt;=_xlfn.XLOOKUP('04_References'!$A$7,tblKPITargets[KPI_Name],tblKPITargets[Target_Value]),"Met","Below Target")</f>
        <v>Met</v>
      </c>
      <c r="Y2085" t="str">
        <f>IF(tblOperations[[#This Row],[Closing_Backlog]]&lt;=_xlfn.XLOOKUP('04_References'!$A$8,tblKPITargets[KPI_Name],tblKPITargets[Target_Value]),"Met","Below Target")</f>
        <v>Met</v>
      </c>
    </row>
    <row r="2086" spans="1:25">
      <c r="A2086" s="6" t="s">
        <v>2116</v>
      </c>
      <c r="B2086" s="7">
        <v>46119</v>
      </c>
      <c r="C2086" s="2" t="s">
        <v>37</v>
      </c>
      <c r="D2086" s="2" t="s">
        <v>19</v>
      </c>
      <c r="E2086" s="2">
        <v>15</v>
      </c>
      <c r="F2086" s="2">
        <v>32</v>
      </c>
      <c r="G2086" s="2">
        <v>47</v>
      </c>
      <c r="H2086" s="2">
        <v>47</v>
      </c>
      <c r="I2086" s="2">
        <v>0</v>
      </c>
      <c r="J2086" s="2">
        <v>0</v>
      </c>
      <c r="K2086" s="2">
        <v>0</v>
      </c>
      <c r="L2086" s="2">
        <v>0.9</v>
      </c>
      <c r="M2086" s="2">
        <v>0.97299999999999998</v>
      </c>
      <c r="N2086" s="2">
        <v>0.98</v>
      </c>
      <c r="O2086" s="2">
        <v>4.9000000000000004</v>
      </c>
      <c r="P2086" s="2">
        <v>0.67</v>
      </c>
      <c r="Q2086" s="3">
        <v>1</v>
      </c>
      <c r="R2086" s="4" t="str">
        <f>TRIM(tblOperations[[#This Row],[Region]])</f>
        <v>Midlands</v>
      </c>
      <c r="S2086" s="4" t="str">
        <f>TRIM(tblOperations[[#This Row],[Team]])</f>
        <v>Workplace Services</v>
      </c>
      <c r="T2086" s="4" t="str">
        <f>_xlfn.XLOOKUP(R2086,tblRegionReference[Region],tblRegionReference[Area],"Not Found")</f>
        <v>Central</v>
      </c>
      <c r="U2086" s="4" t="str">
        <f>IF(tblOperations[[#This Row],[Completion_Rate]]&gt;=_xlfn.XLOOKUP("Completion Rate",tblKPITargets[KPI_Name],tblKPITargets[Target_Value]),"Met","Below Target")</f>
        <v>Met</v>
      </c>
      <c r="V2086" t="str">
        <f>IF(tblOperations[[#This Row],[SLA_Compliance]]&gt;=_xlfn.XLOOKUP('04_References'!$A$3,tblKPITargets[KPI_Name],tblKPITargets[Target_Value]),"Met","Below Target")</f>
        <v>Met</v>
      </c>
      <c r="W2086" t="str">
        <f>IF(tblOperations[[#This Row],[Quality_Pass_Rate]]&gt;=_xlfn.XLOOKUP('04_References'!$A$4,tblKPITargets[KPI_Name],tblKPITargets[Target_Value]),"Met","Below Target")</f>
        <v>Met</v>
      </c>
      <c r="X2086" t="str">
        <f>IF(tblOperations[[#This Row],[Average_Completion_Days]]&lt;=_xlfn.XLOOKUP('04_References'!$A$7,tblKPITargets[KPI_Name],tblKPITargets[Target_Value]),"Met","Below Target")</f>
        <v>Met</v>
      </c>
      <c r="Y2086" t="str">
        <f>IF(tblOperations[[#This Row],[Closing_Backlog]]&lt;=_xlfn.XLOOKUP('04_References'!$A$8,tblKPITargets[KPI_Name],tblKPITargets[Target_Value]),"Met","Below Target")</f>
        <v>Met</v>
      </c>
    </row>
    <row r="2087" spans="1:25">
      <c r="A2087" s="8" t="s">
        <v>2117</v>
      </c>
      <c r="B2087" s="9">
        <v>46119</v>
      </c>
      <c r="C2087" s="4" t="s">
        <v>37</v>
      </c>
      <c r="D2087" s="4" t="s">
        <v>21</v>
      </c>
      <c r="E2087" s="4">
        <v>659</v>
      </c>
      <c r="F2087" s="4">
        <v>41</v>
      </c>
      <c r="G2087" s="4">
        <v>700</v>
      </c>
      <c r="H2087" s="4">
        <v>33</v>
      </c>
      <c r="I2087" s="4">
        <v>667</v>
      </c>
      <c r="J2087" s="4">
        <v>0</v>
      </c>
      <c r="K2087" s="4">
        <v>0</v>
      </c>
      <c r="L2087" s="4">
        <v>8</v>
      </c>
      <c r="M2087" s="4">
        <v>0.6</v>
      </c>
      <c r="N2087" s="4">
        <v>1</v>
      </c>
      <c r="O2087" s="4">
        <v>2.5</v>
      </c>
      <c r="P2087" s="4">
        <v>0.68400000000000005</v>
      </c>
      <c r="Q2087" s="5">
        <v>4.7E-2</v>
      </c>
      <c r="R2087" s="4" t="str">
        <f>TRIM(tblOperations[[#This Row],[Region]])</f>
        <v>Midlands</v>
      </c>
      <c r="S2087" s="4" t="str">
        <f>TRIM(tblOperations[[#This Row],[Team]])</f>
        <v>Facilities Response</v>
      </c>
      <c r="T2087" s="4" t="str">
        <f>_xlfn.XLOOKUP(R2087,tblRegionReference[Region],tblRegionReference[Area],"Not Found")</f>
        <v>Central</v>
      </c>
      <c r="U2087" s="4" t="str">
        <f>IF(tblOperations[[#This Row],[Completion_Rate]]&gt;=_xlfn.XLOOKUP("Completion Rate",tblKPITargets[KPI_Name],tblKPITargets[Target_Value]),"Met","Below Target")</f>
        <v>Below Target</v>
      </c>
      <c r="V2087" t="str">
        <f>IF(tblOperations[[#This Row],[SLA_Compliance]]&gt;=_xlfn.XLOOKUP('04_References'!$A$3,tblKPITargets[KPI_Name],tblKPITargets[Target_Value]),"Met","Below Target")</f>
        <v>Below Target</v>
      </c>
      <c r="W2087" t="str">
        <f>IF(tblOperations[[#This Row],[Quality_Pass_Rate]]&gt;=_xlfn.XLOOKUP('04_References'!$A$4,tblKPITargets[KPI_Name],tblKPITargets[Target_Value]),"Met","Below Target")</f>
        <v>Met</v>
      </c>
      <c r="X2087" t="str">
        <f>IF(tblOperations[[#This Row],[Average_Completion_Days]]&lt;=_xlfn.XLOOKUP('04_References'!$A$7,tblKPITargets[KPI_Name],tblKPITargets[Target_Value]),"Met","Below Target")</f>
        <v>Below Target</v>
      </c>
      <c r="Y2087" t="str">
        <f>IF(tblOperations[[#This Row],[Closing_Backlog]]&lt;=_xlfn.XLOOKUP('04_References'!$A$8,tblKPITargets[KPI_Name],tblKPITargets[Target_Value]),"Met","Below Target")</f>
        <v>Below Target</v>
      </c>
    </row>
    <row r="2088" spans="1:25">
      <c r="A2088" s="6" t="s">
        <v>2118</v>
      </c>
      <c r="B2088" s="7">
        <v>46119</v>
      </c>
      <c r="C2088" s="2" t="s">
        <v>37</v>
      </c>
      <c r="D2088" s="2" t="s">
        <v>23</v>
      </c>
      <c r="E2088" s="2">
        <v>519</v>
      </c>
      <c r="F2088" s="2">
        <v>30</v>
      </c>
      <c r="G2088" s="2">
        <v>549</v>
      </c>
      <c r="H2088" s="2">
        <v>34</v>
      </c>
      <c r="I2088" s="2">
        <v>515</v>
      </c>
      <c r="J2088" s="2">
        <v>1</v>
      </c>
      <c r="K2088" s="2">
        <v>0</v>
      </c>
      <c r="L2088" s="2">
        <v>8</v>
      </c>
      <c r="M2088" s="2">
        <v>0.6</v>
      </c>
      <c r="N2088" s="2">
        <v>0.97699999999999998</v>
      </c>
      <c r="O2088" s="2">
        <v>2.5</v>
      </c>
      <c r="P2088" s="2">
        <v>0.76800000000000002</v>
      </c>
      <c r="Q2088" s="3">
        <v>6.2E-2</v>
      </c>
      <c r="R2088" s="4" t="str">
        <f>TRIM(tblOperations[[#This Row],[Region]])</f>
        <v>Midlands</v>
      </c>
      <c r="S2088" s="4" t="str">
        <f>TRIM(tblOperations[[#This Row],[Team]])</f>
        <v>Estates Support</v>
      </c>
      <c r="T2088" s="4" t="str">
        <f>_xlfn.XLOOKUP(R2088,tblRegionReference[Region],tblRegionReference[Area],"Not Found")</f>
        <v>Central</v>
      </c>
      <c r="U2088" s="4" t="str">
        <f>IF(tblOperations[[#This Row],[Completion_Rate]]&gt;=_xlfn.XLOOKUP("Completion Rate",tblKPITargets[KPI_Name],tblKPITargets[Target_Value]),"Met","Below Target")</f>
        <v>Below Target</v>
      </c>
      <c r="V2088" t="str">
        <f>IF(tblOperations[[#This Row],[SLA_Compliance]]&gt;=_xlfn.XLOOKUP('04_References'!$A$3,tblKPITargets[KPI_Name],tblKPITargets[Target_Value]),"Met","Below Target")</f>
        <v>Below Target</v>
      </c>
      <c r="W2088" t="str">
        <f>IF(tblOperations[[#This Row],[Quality_Pass_Rate]]&gt;=_xlfn.XLOOKUP('04_References'!$A$4,tblKPITargets[KPI_Name],tblKPITargets[Target_Value]),"Met","Below Target")</f>
        <v>Met</v>
      </c>
      <c r="X2088" t="str">
        <f>IF(tblOperations[[#This Row],[Average_Completion_Days]]&lt;=_xlfn.XLOOKUP('04_References'!$A$7,tblKPITargets[KPI_Name],tblKPITargets[Target_Value]),"Met","Below Target")</f>
        <v>Below Target</v>
      </c>
      <c r="Y2088" t="str">
        <f>IF(tblOperations[[#This Row],[Closing_Backlog]]&lt;=_xlfn.XLOOKUP('04_References'!$A$8,tblKPITargets[KPI_Name],tblKPITargets[Target_Value]),"Met","Below Target")</f>
        <v>Below Target</v>
      </c>
    </row>
    <row r="2089" spans="1:25">
      <c r="A2089" s="8" t="s">
        <v>2119</v>
      </c>
      <c r="B2089" s="9">
        <v>46119</v>
      </c>
      <c r="C2089" s="4" t="s">
        <v>37</v>
      </c>
      <c r="D2089" s="4" t="s">
        <v>25</v>
      </c>
      <c r="E2089" s="4">
        <v>0</v>
      </c>
      <c r="F2089" s="4">
        <v>36</v>
      </c>
      <c r="G2089" s="4">
        <v>36</v>
      </c>
      <c r="H2089" s="4">
        <v>36</v>
      </c>
      <c r="I2089" s="4">
        <v>0</v>
      </c>
      <c r="J2089" s="4">
        <v>0</v>
      </c>
      <c r="K2089" s="4">
        <v>0</v>
      </c>
      <c r="L2089" s="4">
        <v>2.4</v>
      </c>
      <c r="M2089" s="4">
        <v>0.96699999999999997</v>
      </c>
      <c r="N2089" s="4">
        <v>0.996</v>
      </c>
      <c r="O2089" s="4">
        <v>4.3</v>
      </c>
      <c r="P2089" s="4">
        <v>0.72199999999999998</v>
      </c>
      <c r="Q2089" s="5">
        <v>1</v>
      </c>
      <c r="R2089" s="4" t="str">
        <f>TRIM(tblOperations[[#This Row],[Region]])</f>
        <v>Midlands</v>
      </c>
      <c r="S2089" s="4" t="str">
        <f>TRIM(tblOperations[[#This Row],[Team]])</f>
        <v>Workplace Projects</v>
      </c>
      <c r="T2089" s="4" t="str">
        <f>_xlfn.XLOOKUP(R2089,tblRegionReference[Region],tblRegionReference[Area],"Not Found")</f>
        <v>Central</v>
      </c>
      <c r="U2089" s="4" t="str">
        <f>IF(tblOperations[[#This Row],[Completion_Rate]]&gt;=_xlfn.XLOOKUP("Completion Rate",tblKPITargets[KPI_Name],tblKPITargets[Target_Value]),"Met","Below Target")</f>
        <v>Met</v>
      </c>
      <c r="V2089" t="str">
        <f>IF(tblOperations[[#This Row],[SLA_Compliance]]&gt;=_xlfn.XLOOKUP('04_References'!$A$3,tblKPITargets[KPI_Name],tblKPITargets[Target_Value]),"Met","Below Target")</f>
        <v>Met</v>
      </c>
      <c r="W2089" t="str">
        <f>IF(tblOperations[[#This Row],[Quality_Pass_Rate]]&gt;=_xlfn.XLOOKUP('04_References'!$A$4,tblKPITargets[KPI_Name],tblKPITargets[Target_Value]),"Met","Below Target")</f>
        <v>Met</v>
      </c>
      <c r="X2089" t="str">
        <f>IF(tblOperations[[#This Row],[Average_Completion_Days]]&lt;=_xlfn.XLOOKUP('04_References'!$A$7,tblKPITargets[KPI_Name],tblKPITargets[Target_Value]),"Met","Below Target")</f>
        <v>Met</v>
      </c>
      <c r="Y2089" t="str">
        <f>IF(tblOperations[[#This Row],[Closing_Backlog]]&lt;=_xlfn.XLOOKUP('04_References'!$A$8,tblKPITargets[KPI_Name],tblKPITargets[Target_Value]),"Met","Below Target")</f>
        <v>Met</v>
      </c>
    </row>
    <row r="2090" spans="1:25">
      <c r="A2090" s="6" t="s">
        <v>2120</v>
      </c>
      <c r="B2090" s="7">
        <v>46119</v>
      </c>
      <c r="C2090" s="2" t="s">
        <v>43</v>
      </c>
      <c r="D2090" s="2" t="s">
        <v>19</v>
      </c>
      <c r="E2090" s="2">
        <v>1202</v>
      </c>
      <c r="F2090" s="2">
        <v>42</v>
      </c>
      <c r="G2090" s="2">
        <v>1244</v>
      </c>
      <c r="H2090" s="2">
        <v>27</v>
      </c>
      <c r="I2090" s="2">
        <v>1217</v>
      </c>
      <c r="J2090" s="2">
        <v>0</v>
      </c>
      <c r="K2090" s="2">
        <v>0</v>
      </c>
      <c r="L2090" s="2">
        <v>8</v>
      </c>
      <c r="M2090" s="2">
        <v>0.6</v>
      </c>
      <c r="N2090" s="2">
        <v>0.96899999999999997</v>
      </c>
      <c r="O2090" s="2">
        <v>2.5</v>
      </c>
      <c r="P2090" s="2">
        <v>0.76800000000000002</v>
      </c>
      <c r="Q2090" s="3">
        <v>2.1999999999999999E-2</v>
      </c>
      <c r="R2090" s="4" t="str">
        <f>TRIM(tblOperations[[#This Row],[Region]])</f>
        <v>South West</v>
      </c>
      <c r="S2090" s="4" t="str">
        <f>TRIM(tblOperations[[#This Row],[Team]])</f>
        <v>Workplace Services</v>
      </c>
      <c r="T2090" s="4" t="str">
        <f>_xlfn.XLOOKUP(R2090,tblRegionReference[Region],tblRegionReference[Area],"Not Found")</f>
        <v>South</v>
      </c>
      <c r="U2090" s="4" t="str">
        <f>IF(tblOperations[[#This Row],[Completion_Rate]]&gt;=_xlfn.XLOOKUP("Completion Rate",tblKPITargets[KPI_Name],tblKPITargets[Target_Value]),"Met","Below Target")</f>
        <v>Below Target</v>
      </c>
      <c r="V2090" t="str">
        <f>IF(tblOperations[[#This Row],[SLA_Compliance]]&gt;=_xlfn.XLOOKUP('04_References'!$A$3,tblKPITargets[KPI_Name],tblKPITargets[Target_Value]),"Met","Below Target")</f>
        <v>Below Target</v>
      </c>
      <c r="W2090" t="str">
        <f>IF(tblOperations[[#This Row],[Quality_Pass_Rate]]&gt;=_xlfn.XLOOKUP('04_References'!$A$4,tblKPITargets[KPI_Name],tblKPITargets[Target_Value]),"Met","Below Target")</f>
        <v>Met</v>
      </c>
      <c r="X2090" t="str">
        <f>IF(tblOperations[[#This Row],[Average_Completion_Days]]&lt;=_xlfn.XLOOKUP('04_References'!$A$7,tblKPITargets[KPI_Name],tblKPITargets[Target_Value]),"Met","Below Target")</f>
        <v>Below Target</v>
      </c>
      <c r="Y2090" t="str">
        <f>IF(tblOperations[[#This Row],[Closing_Backlog]]&lt;=_xlfn.XLOOKUP('04_References'!$A$8,tblKPITargets[KPI_Name],tblKPITargets[Target_Value]),"Met","Below Target")</f>
        <v>Below Target</v>
      </c>
    </row>
    <row r="2091" spans="1:25">
      <c r="A2091" s="8" t="s">
        <v>2121</v>
      </c>
      <c r="B2091" s="9">
        <v>46119</v>
      </c>
      <c r="C2091" s="4" t="s">
        <v>43</v>
      </c>
      <c r="D2091" s="4" t="s">
        <v>21</v>
      </c>
      <c r="E2091" s="4">
        <v>3</v>
      </c>
      <c r="F2091" s="4">
        <v>27</v>
      </c>
      <c r="G2091" s="4">
        <v>30</v>
      </c>
      <c r="H2091" s="4">
        <v>30</v>
      </c>
      <c r="I2091" s="4">
        <v>0</v>
      </c>
      <c r="J2091" s="4">
        <v>0</v>
      </c>
      <c r="K2091" s="4">
        <v>0</v>
      </c>
      <c r="L2091" s="4">
        <v>0.8</v>
      </c>
      <c r="M2091" s="4">
        <v>1</v>
      </c>
      <c r="N2091" s="4">
        <v>0.97699999999999998</v>
      </c>
      <c r="O2091" s="4">
        <v>4.5999999999999996</v>
      </c>
      <c r="P2091" s="4">
        <v>0.64100000000000001</v>
      </c>
      <c r="Q2091" s="5">
        <v>1</v>
      </c>
      <c r="R2091" s="4" t="str">
        <f>TRIM(tblOperations[[#This Row],[Region]])</f>
        <v>South West</v>
      </c>
      <c r="S2091" s="4" t="str">
        <f>TRIM(tblOperations[[#This Row],[Team]])</f>
        <v>Facilities Response</v>
      </c>
      <c r="T2091" s="4" t="str">
        <f>_xlfn.XLOOKUP(R2091,tblRegionReference[Region],tblRegionReference[Area],"Not Found")</f>
        <v>South</v>
      </c>
      <c r="U2091" s="4" t="str">
        <f>IF(tblOperations[[#This Row],[Completion_Rate]]&gt;=_xlfn.XLOOKUP("Completion Rate",tblKPITargets[KPI_Name],tblKPITargets[Target_Value]),"Met","Below Target")</f>
        <v>Met</v>
      </c>
      <c r="V2091" t="str">
        <f>IF(tblOperations[[#This Row],[SLA_Compliance]]&gt;=_xlfn.XLOOKUP('04_References'!$A$3,tblKPITargets[KPI_Name],tblKPITargets[Target_Value]),"Met","Below Target")</f>
        <v>Met</v>
      </c>
      <c r="W2091" t="str">
        <f>IF(tblOperations[[#This Row],[Quality_Pass_Rate]]&gt;=_xlfn.XLOOKUP('04_References'!$A$4,tblKPITargets[KPI_Name],tblKPITargets[Target_Value]),"Met","Below Target")</f>
        <v>Met</v>
      </c>
      <c r="X2091" t="str">
        <f>IF(tblOperations[[#This Row],[Average_Completion_Days]]&lt;=_xlfn.XLOOKUP('04_References'!$A$7,tblKPITargets[KPI_Name],tblKPITargets[Target_Value]),"Met","Below Target")</f>
        <v>Met</v>
      </c>
      <c r="Y2091" t="str">
        <f>IF(tblOperations[[#This Row],[Closing_Backlog]]&lt;=_xlfn.XLOOKUP('04_References'!$A$8,tblKPITargets[KPI_Name],tblKPITargets[Target_Value]),"Met","Below Target")</f>
        <v>Met</v>
      </c>
    </row>
    <row r="2092" spans="1:25">
      <c r="A2092" s="6" t="s">
        <v>2122</v>
      </c>
      <c r="B2092" s="7">
        <v>46119</v>
      </c>
      <c r="C2092" s="2" t="s">
        <v>43</v>
      </c>
      <c r="D2092" s="2" t="s">
        <v>23</v>
      </c>
      <c r="E2092" s="2">
        <v>0</v>
      </c>
      <c r="F2092" s="2">
        <v>34</v>
      </c>
      <c r="G2092" s="2">
        <v>34</v>
      </c>
      <c r="H2092" s="2">
        <v>34</v>
      </c>
      <c r="I2092" s="2">
        <v>0</v>
      </c>
      <c r="J2092" s="2">
        <v>0</v>
      </c>
      <c r="K2092" s="2">
        <v>0</v>
      </c>
      <c r="L2092" s="2">
        <v>1.4</v>
      </c>
      <c r="M2092" s="2">
        <v>0.91700000000000004</v>
      </c>
      <c r="N2092" s="2">
        <v>0.998</v>
      </c>
      <c r="O2092" s="2">
        <v>4.3</v>
      </c>
      <c r="P2092" s="2">
        <v>0.78600000000000003</v>
      </c>
      <c r="Q2092" s="3">
        <v>1</v>
      </c>
      <c r="R2092" s="4" t="str">
        <f>TRIM(tblOperations[[#This Row],[Region]])</f>
        <v>South West</v>
      </c>
      <c r="S2092" s="4" t="str">
        <f>TRIM(tblOperations[[#This Row],[Team]])</f>
        <v>Estates Support</v>
      </c>
      <c r="T2092" s="4" t="str">
        <f>_xlfn.XLOOKUP(R2092,tblRegionReference[Region],tblRegionReference[Area],"Not Found")</f>
        <v>South</v>
      </c>
      <c r="U2092" s="4" t="str">
        <f>IF(tblOperations[[#This Row],[Completion_Rate]]&gt;=_xlfn.XLOOKUP("Completion Rate",tblKPITargets[KPI_Name],tblKPITargets[Target_Value]),"Met","Below Target")</f>
        <v>Met</v>
      </c>
      <c r="V2092" t="str">
        <f>IF(tblOperations[[#This Row],[SLA_Compliance]]&gt;=_xlfn.XLOOKUP('04_References'!$A$3,tblKPITargets[KPI_Name],tblKPITargets[Target_Value]),"Met","Below Target")</f>
        <v>Below Target</v>
      </c>
      <c r="W2092" t="str">
        <f>IF(tblOperations[[#This Row],[Quality_Pass_Rate]]&gt;=_xlfn.XLOOKUP('04_References'!$A$4,tblKPITargets[KPI_Name],tblKPITargets[Target_Value]),"Met","Below Target")</f>
        <v>Met</v>
      </c>
      <c r="X2092" t="str">
        <f>IF(tblOperations[[#This Row],[Average_Completion_Days]]&lt;=_xlfn.XLOOKUP('04_References'!$A$7,tblKPITargets[KPI_Name],tblKPITargets[Target_Value]),"Met","Below Target")</f>
        <v>Met</v>
      </c>
      <c r="Y2092" t="str">
        <f>IF(tblOperations[[#This Row],[Closing_Backlog]]&lt;=_xlfn.XLOOKUP('04_References'!$A$8,tblKPITargets[KPI_Name],tblKPITargets[Target_Value]),"Met","Below Target")</f>
        <v>Met</v>
      </c>
    </row>
    <row r="2093" spans="1:25">
      <c r="A2093" s="8" t="s">
        <v>2123</v>
      </c>
      <c r="B2093" s="9">
        <v>46119</v>
      </c>
      <c r="C2093" s="4" t="s">
        <v>43</v>
      </c>
      <c r="D2093" s="4" t="s">
        <v>25</v>
      </c>
      <c r="E2093" s="4">
        <v>0</v>
      </c>
      <c r="F2093" s="4">
        <v>35</v>
      </c>
      <c r="G2093" s="4">
        <v>35</v>
      </c>
      <c r="H2093" s="4">
        <v>35</v>
      </c>
      <c r="I2093" s="4">
        <v>0</v>
      </c>
      <c r="J2093" s="4">
        <v>0</v>
      </c>
      <c r="K2093" s="4">
        <v>0</v>
      </c>
      <c r="L2093" s="4">
        <v>1.6</v>
      </c>
      <c r="M2093" s="4">
        <v>0.96099999999999997</v>
      </c>
      <c r="N2093" s="4">
        <v>0.98299999999999998</v>
      </c>
      <c r="O2093" s="4">
        <v>4.7</v>
      </c>
      <c r="P2093" s="4">
        <v>0.79200000000000004</v>
      </c>
      <c r="Q2093" s="5">
        <v>1</v>
      </c>
      <c r="R2093" s="4" t="str">
        <f>TRIM(tblOperations[[#This Row],[Region]])</f>
        <v>South West</v>
      </c>
      <c r="S2093" s="4" t="str">
        <f>TRIM(tblOperations[[#This Row],[Team]])</f>
        <v>Workplace Projects</v>
      </c>
      <c r="T2093" s="4" t="str">
        <f>_xlfn.XLOOKUP(R2093,tblRegionReference[Region],tblRegionReference[Area],"Not Found")</f>
        <v>South</v>
      </c>
      <c r="U2093" s="4" t="str">
        <f>IF(tblOperations[[#This Row],[Completion_Rate]]&gt;=_xlfn.XLOOKUP("Completion Rate",tblKPITargets[KPI_Name],tblKPITargets[Target_Value]),"Met","Below Target")</f>
        <v>Met</v>
      </c>
      <c r="V2093" t="str">
        <f>IF(tblOperations[[#This Row],[SLA_Compliance]]&gt;=_xlfn.XLOOKUP('04_References'!$A$3,tblKPITargets[KPI_Name],tblKPITargets[Target_Value]),"Met","Below Target")</f>
        <v>Met</v>
      </c>
      <c r="W2093" t="str">
        <f>IF(tblOperations[[#This Row],[Quality_Pass_Rate]]&gt;=_xlfn.XLOOKUP('04_References'!$A$4,tblKPITargets[KPI_Name],tblKPITargets[Target_Value]),"Met","Below Target")</f>
        <v>Met</v>
      </c>
      <c r="X2093" t="str">
        <f>IF(tblOperations[[#This Row],[Average_Completion_Days]]&lt;=_xlfn.XLOOKUP('04_References'!$A$7,tblKPITargets[KPI_Name],tblKPITargets[Target_Value]),"Met","Below Target")</f>
        <v>Met</v>
      </c>
      <c r="Y2093" t="str">
        <f>IF(tblOperations[[#This Row],[Closing_Backlog]]&lt;=_xlfn.XLOOKUP('04_References'!$A$8,tblKPITargets[KPI_Name],tblKPITargets[Target_Value]),"Met","Below Target")</f>
        <v>Met</v>
      </c>
    </row>
    <row r="2094" spans="1:25">
      <c r="A2094" s="6" t="s">
        <v>2124</v>
      </c>
      <c r="B2094" s="7">
        <v>46119</v>
      </c>
      <c r="C2094" s="2" t="s">
        <v>48</v>
      </c>
      <c r="D2094" s="2" t="s">
        <v>19</v>
      </c>
      <c r="E2094" s="2">
        <v>8</v>
      </c>
      <c r="F2094" s="2">
        <v>53</v>
      </c>
      <c r="G2094" s="2">
        <v>61</v>
      </c>
      <c r="H2094" s="2">
        <v>55</v>
      </c>
      <c r="I2094" s="2">
        <v>6</v>
      </c>
      <c r="J2094" s="2">
        <v>0</v>
      </c>
      <c r="K2094" s="2">
        <v>0</v>
      </c>
      <c r="L2094" s="2">
        <v>1.8</v>
      </c>
      <c r="M2094" s="2">
        <v>0.94599999999999995</v>
      </c>
      <c r="N2094" s="2">
        <v>0.97899999999999998</v>
      </c>
      <c r="O2094" s="2">
        <v>4</v>
      </c>
      <c r="P2094" s="2">
        <v>0.70199999999999996</v>
      </c>
      <c r="Q2094" s="3">
        <v>0.90200000000000002</v>
      </c>
      <c r="R2094" s="4" t="str">
        <f>TRIM(tblOperations[[#This Row],[Region]])</f>
        <v>South East</v>
      </c>
      <c r="S2094" s="4" t="str">
        <f>TRIM(tblOperations[[#This Row],[Team]])</f>
        <v>Workplace Services</v>
      </c>
      <c r="T2094" s="4" t="str">
        <f>_xlfn.XLOOKUP(R2094,tblRegionReference[Region],tblRegionReference[Area],"Not Found")</f>
        <v>South</v>
      </c>
      <c r="U2094" s="4" t="str">
        <f>IF(tblOperations[[#This Row],[Completion_Rate]]&gt;=_xlfn.XLOOKUP("Completion Rate",tblKPITargets[KPI_Name],tblKPITargets[Target_Value]),"Met","Below Target")</f>
        <v>Below Target</v>
      </c>
      <c r="V2094" t="str">
        <f>IF(tblOperations[[#This Row],[SLA_Compliance]]&gt;=_xlfn.XLOOKUP('04_References'!$A$3,tblKPITargets[KPI_Name],tblKPITargets[Target_Value]),"Met","Below Target")</f>
        <v>Met</v>
      </c>
      <c r="W2094" t="str">
        <f>IF(tblOperations[[#This Row],[Quality_Pass_Rate]]&gt;=_xlfn.XLOOKUP('04_References'!$A$4,tblKPITargets[KPI_Name],tblKPITargets[Target_Value]),"Met","Below Target")</f>
        <v>Met</v>
      </c>
      <c r="X2094" t="str">
        <f>IF(tblOperations[[#This Row],[Average_Completion_Days]]&lt;=_xlfn.XLOOKUP('04_References'!$A$7,tblKPITargets[KPI_Name],tblKPITargets[Target_Value]),"Met","Below Target")</f>
        <v>Met</v>
      </c>
      <c r="Y2094" t="str">
        <f>IF(tblOperations[[#This Row],[Closing_Backlog]]&lt;=_xlfn.XLOOKUP('04_References'!$A$8,tblKPITargets[KPI_Name],tblKPITargets[Target_Value]),"Met","Below Target")</f>
        <v>Met</v>
      </c>
    </row>
    <row r="2095" spans="1:25">
      <c r="A2095" s="8" t="s">
        <v>2125</v>
      </c>
      <c r="B2095" s="9">
        <v>46119</v>
      </c>
      <c r="C2095" s="4" t="s">
        <v>48</v>
      </c>
      <c r="D2095" s="4" t="s">
        <v>21</v>
      </c>
      <c r="E2095" s="4">
        <v>1939</v>
      </c>
      <c r="F2095" s="4">
        <v>47</v>
      </c>
      <c r="G2095" s="4">
        <v>1986</v>
      </c>
      <c r="H2095" s="4">
        <v>25</v>
      </c>
      <c r="I2095" s="4">
        <v>1961</v>
      </c>
      <c r="J2095" s="4">
        <v>0</v>
      </c>
      <c r="K2095" s="4">
        <v>0</v>
      </c>
      <c r="L2095" s="4">
        <v>8</v>
      </c>
      <c r="M2095" s="4">
        <v>0.6</v>
      </c>
      <c r="N2095" s="4">
        <v>0.95399999999999996</v>
      </c>
      <c r="O2095" s="4">
        <v>2.5</v>
      </c>
      <c r="P2095" s="4">
        <v>0.71899999999999997</v>
      </c>
      <c r="Q2095" s="5">
        <v>1.2999999999999999E-2</v>
      </c>
      <c r="R2095" s="4" t="str">
        <f>TRIM(tblOperations[[#This Row],[Region]])</f>
        <v>South East</v>
      </c>
      <c r="S2095" s="4" t="str">
        <f>TRIM(tblOperations[[#This Row],[Team]])</f>
        <v>Facilities Response</v>
      </c>
      <c r="T2095" s="4" t="str">
        <f>_xlfn.XLOOKUP(R2095,tblRegionReference[Region],tblRegionReference[Area],"Not Found")</f>
        <v>South</v>
      </c>
      <c r="U2095" s="4" t="str">
        <f>IF(tblOperations[[#This Row],[Completion_Rate]]&gt;=_xlfn.XLOOKUP("Completion Rate",tblKPITargets[KPI_Name],tblKPITargets[Target_Value]),"Met","Below Target")</f>
        <v>Below Target</v>
      </c>
      <c r="V2095" t="str">
        <f>IF(tblOperations[[#This Row],[SLA_Compliance]]&gt;=_xlfn.XLOOKUP('04_References'!$A$3,tblKPITargets[KPI_Name],tblKPITargets[Target_Value]),"Met","Below Target")</f>
        <v>Below Target</v>
      </c>
      <c r="W2095" t="str">
        <f>IF(tblOperations[[#This Row],[Quality_Pass_Rate]]&gt;=_xlfn.XLOOKUP('04_References'!$A$4,tblKPITargets[KPI_Name],tblKPITargets[Target_Value]),"Met","Below Target")</f>
        <v>Met</v>
      </c>
      <c r="X2095" t="str">
        <f>IF(tblOperations[[#This Row],[Average_Completion_Days]]&lt;=_xlfn.XLOOKUP('04_References'!$A$7,tblKPITargets[KPI_Name],tblKPITargets[Target_Value]),"Met","Below Target")</f>
        <v>Below Target</v>
      </c>
      <c r="Y2095" t="str">
        <f>IF(tblOperations[[#This Row],[Closing_Backlog]]&lt;=_xlfn.XLOOKUP('04_References'!$A$8,tblKPITargets[KPI_Name],tblKPITargets[Target_Value]),"Met","Below Target")</f>
        <v>Below Target</v>
      </c>
    </row>
    <row r="2096" spans="1:25">
      <c r="A2096" s="6" t="s">
        <v>2126</v>
      </c>
      <c r="B2096" s="7">
        <v>46119</v>
      </c>
      <c r="C2096" s="2" t="s">
        <v>48</v>
      </c>
      <c r="D2096" s="2" t="s">
        <v>23</v>
      </c>
      <c r="E2096" s="2">
        <v>14</v>
      </c>
      <c r="F2096" s="2">
        <v>51</v>
      </c>
      <c r="G2096" s="2">
        <v>65</v>
      </c>
      <c r="H2096" s="2">
        <v>58</v>
      </c>
      <c r="I2096" s="2">
        <v>7</v>
      </c>
      <c r="J2096" s="2">
        <v>0</v>
      </c>
      <c r="K2096" s="2">
        <v>0</v>
      </c>
      <c r="L2096" s="2">
        <v>2.4</v>
      </c>
      <c r="M2096" s="2">
        <v>0.92300000000000004</v>
      </c>
      <c r="N2096" s="2">
        <v>1</v>
      </c>
      <c r="O2096" s="2">
        <v>4.4000000000000004</v>
      </c>
      <c r="P2096" s="2">
        <v>0.68500000000000005</v>
      </c>
      <c r="Q2096" s="3">
        <v>0.89200000000000002</v>
      </c>
      <c r="R2096" s="4" t="str">
        <f>TRIM(tblOperations[[#This Row],[Region]])</f>
        <v>South East</v>
      </c>
      <c r="S2096" s="4" t="str">
        <f>TRIM(tblOperations[[#This Row],[Team]])</f>
        <v>Estates Support</v>
      </c>
      <c r="T2096" s="4" t="str">
        <f>_xlfn.XLOOKUP(R2096,tblRegionReference[Region],tblRegionReference[Area],"Not Found")</f>
        <v>South</v>
      </c>
      <c r="U2096" s="4" t="str">
        <f>IF(tblOperations[[#This Row],[Completion_Rate]]&gt;=_xlfn.XLOOKUP("Completion Rate",tblKPITargets[KPI_Name],tblKPITargets[Target_Value]),"Met","Below Target")</f>
        <v>Below Target</v>
      </c>
      <c r="V2096" t="str">
        <f>IF(tblOperations[[#This Row],[SLA_Compliance]]&gt;=_xlfn.XLOOKUP('04_References'!$A$3,tblKPITargets[KPI_Name],tblKPITargets[Target_Value]),"Met","Below Target")</f>
        <v>Met</v>
      </c>
      <c r="W2096" t="str">
        <f>IF(tblOperations[[#This Row],[Quality_Pass_Rate]]&gt;=_xlfn.XLOOKUP('04_References'!$A$4,tblKPITargets[KPI_Name],tblKPITargets[Target_Value]),"Met","Below Target")</f>
        <v>Met</v>
      </c>
      <c r="X2096" t="str">
        <f>IF(tblOperations[[#This Row],[Average_Completion_Days]]&lt;=_xlfn.XLOOKUP('04_References'!$A$7,tblKPITargets[KPI_Name],tblKPITargets[Target_Value]),"Met","Below Target")</f>
        <v>Met</v>
      </c>
      <c r="Y2096" t="str">
        <f>IF(tblOperations[[#This Row],[Closing_Backlog]]&lt;=_xlfn.XLOOKUP('04_References'!$A$8,tblKPITargets[KPI_Name],tblKPITargets[Target_Value]),"Met","Below Target")</f>
        <v>Met</v>
      </c>
    </row>
    <row r="2097" spans="1:25">
      <c r="A2097" s="8" t="s">
        <v>2127</v>
      </c>
      <c r="B2097" s="9">
        <v>46119</v>
      </c>
      <c r="C2097" s="4" t="s">
        <v>48</v>
      </c>
      <c r="D2097" s="4" t="s">
        <v>25</v>
      </c>
      <c r="E2097" s="4">
        <v>615</v>
      </c>
      <c r="F2097" s="4">
        <v>35</v>
      </c>
      <c r="G2097" s="4">
        <v>650</v>
      </c>
      <c r="H2097" s="4">
        <v>26</v>
      </c>
      <c r="I2097" s="4">
        <v>624</v>
      </c>
      <c r="J2097" s="4">
        <v>0</v>
      </c>
      <c r="K2097" s="4">
        <v>0</v>
      </c>
      <c r="L2097" s="4">
        <v>8</v>
      </c>
      <c r="M2097" s="4">
        <v>0.6</v>
      </c>
      <c r="N2097" s="4">
        <v>1</v>
      </c>
      <c r="O2097" s="4">
        <v>2.5</v>
      </c>
      <c r="P2097" s="4">
        <v>0.71299999999999997</v>
      </c>
      <c r="Q2097" s="5">
        <v>0.04</v>
      </c>
      <c r="R2097" s="4" t="str">
        <f>TRIM(tblOperations[[#This Row],[Region]])</f>
        <v>South East</v>
      </c>
      <c r="S2097" s="4" t="str">
        <f>TRIM(tblOperations[[#This Row],[Team]])</f>
        <v>Workplace Projects</v>
      </c>
      <c r="T2097" s="4" t="str">
        <f>_xlfn.XLOOKUP(R2097,tblRegionReference[Region],tblRegionReference[Area],"Not Found")</f>
        <v>South</v>
      </c>
      <c r="U2097" s="4" t="str">
        <f>IF(tblOperations[[#This Row],[Completion_Rate]]&gt;=_xlfn.XLOOKUP("Completion Rate",tblKPITargets[KPI_Name],tblKPITargets[Target_Value]),"Met","Below Target")</f>
        <v>Below Target</v>
      </c>
      <c r="V2097" t="str">
        <f>IF(tblOperations[[#This Row],[SLA_Compliance]]&gt;=_xlfn.XLOOKUP('04_References'!$A$3,tblKPITargets[KPI_Name],tblKPITargets[Target_Value]),"Met","Below Target")</f>
        <v>Below Target</v>
      </c>
      <c r="W2097" t="str">
        <f>IF(tblOperations[[#This Row],[Quality_Pass_Rate]]&gt;=_xlfn.XLOOKUP('04_References'!$A$4,tblKPITargets[KPI_Name],tblKPITargets[Target_Value]),"Met","Below Target")</f>
        <v>Met</v>
      </c>
      <c r="X2097" t="str">
        <f>IF(tblOperations[[#This Row],[Average_Completion_Days]]&lt;=_xlfn.XLOOKUP('04_References'!$A$7,tblKPITargets[KPI_Name],tblKPITargets[Target_Value]),"Met","Below Target")</f>
        <v>Below Target</v>
      </c>
      <c r="Y2097" t="str">
        <f>IF(tblOperations[[#This Row],[Closing_Backlog]]&lt;=_xlfn.XLOOKUP('04_References'!$A$8,tblKPITargets[KPI_Name],tblKPITargets[Target_Value]),"Met","Below Target")</f>
        <v>Below Target</v>
      </c>
    </row>
    <row r="2098" spans="1:25">
      <c r="A2098" s="6" t="s">
        <v>2128</v>
      </c>
      <c r="B2098" s="7">
        <v>46119</v>
      </c>
      <c r="C2098" s="2" t="s">
        <v>53</v>
      </c>
      <c r="D2098" s="2" t="s">
        <v>19</v>
      </c>
      <c r="E2098" s="2">
        <v>1052</v>
      </c>
      <c r="F2098" s="2">
        <v>24</v>
      </c>
      <c r="G2098" s="2">
        <v>1076</v>
      </c>
      <c r="H2098" s="2">
        <v>25</v>
      </c>
      <c r="I2098" s="2">
        <v>1051</v>
      </c>
      <c r="J2098" s="2">
        <v>0</v>
      </c>
      <c r="K2098" s="2">
        <v>0</v>
      </c>
      <c r="L2098" s="2">
        <v>8</v>
      </c>
      <c r="M2098" s="2">
        <v>0.6</v>
      </c>
      <c r="N2098" s="2">
        <v>0.997</v>
      </c>
      <c r="O2098" s="2">
        <v>2.5</v>
      </c>
      <c r="P2098" s="2">
        <v>0.70299999999999996</v>
      </c>
      <c r="Q2098" s="3">
        <v>2.3E-2</v>
      </c>
      <c r="R2098" s="4" t="str">
        <f>TRIM(tblOperations[[#This Row],[Region]])</f>
        <v>Wales</v>
      </c>
      <c r="S2098" s="4" t="str">
        <f>TRIM(tblOperations[[#This Row],[Team]])</f>
        <v>Workplace Services</v>
      </c>
      <c r="T2098" s="4" t="str">
        <f>_xlfn.XLOOKUP(R2098,tblRegionReference[Region],tblRegionReference[Area],"Not Found")</f>
        <v>Wales</v>
      </c>
      <c r="U2098" s="4" t="str">
        <f>IF(tblOperations[[#This Row],[Completion_Rate]]&gt;=_xlfn.XLOOKUP("Completion Rate",tblKPITargets[KPI_Name],tblKPITargets[Target_Value]),"Met","Below Target")</f>
        <v>Below Target</v>
      </c>
      <c r="V2098" t="str">
        <f>IF(tblOperations[[#This Row],[SLA_Compliance]]&gt;=_xlfn.XLOOKUP('04_References'!$A$3,tblKPITargets[KPI_Name],tblKPITargets[Target_Value]),"Met","Below Target")</f>
        <v>Below Target</v>
      </c>
      <c r="W2098" t="str">
        <f>IF(tblOperations[[#This Row],[Quality_Pass_Rate]]&gt;=_xlfn.XLOOKUP('04_References'!$A$4,tblKPITargets[KPI_Name],tblKPITargets[Target_Value]),"Met","Below Target")</f>
        <v>Met</v>
      </c>
      <c r="X2098" t="str">
        <f>IF(tblOperations[[#This Row],[Average_Completion_Days]]&lt;=_xlfn.XLOOKUP('04_References'!$A$7,tblKPITargets[KPI_Name],tblKPITargets[Target_Value]),"Met","Below Target")</f>
        <v>Below Target</v>
      </c>
      <c r="Y2098" t="str">
        <f>IF(tblOperations[[#This Row],[Closing_Backlog]]&lt;=_xlfn.XLOOKUP('04_References'!$A$8,tblKPITargets[KPI_Name],tblKPITargets[Target_Value]),"Met","Below Target")</f>
        <v>Below Target</v>
      </c>
    </row>
    <row r="2099" spans="1:25">
      <c r="A2099" s="8" t="s">
        <v>2129</v>
      </c>
      <c r="B2099" s="9">
        <v>46119</v>
      </c>
      <c r="C2099" s="4" t="s">
        <v>53</v>
      </c>
      <c r="D2099" s="4" t="s">
        <v>21</v>
      </c>
      <c r="E2099" s="4">
        <v>1163</v>
      </c>
      <c r="F2099" s="4">
        <v>36</v>
      </c>
      <c r="G2099" s="4">
        <v>1199</v>
      </c>
      <c r="H2099" s="4">
        <v>25</v>
      </c>
      <c r="I2099" s="4">
        <v>1174</v>
      </c>
      <c r="J2099" s="4">
        <v>0</v>
      </c>
      <c r="K2099" s="4">
        <v>0</v>
      </c>
      <c r="L2099" s="4">
        <v>8</v>
      </c>
      <c r="M2099" s="4">
        <v>0.6</v>
      </c>
      <c r="N2099" s="4">
        <v>0.97599999999999998</v>
      </c>
      <c r="O2099" s="4">
        <v>2.5</v>
      </c>
      <c r="P2099" s="4">
        <v>0.77200000000000002</v>
      </c>
      <c r="Q2099" s="5">
        <v>2.1000000000000001E-2</v>
      </c>
      <c r="R2099" s="4" t="str">
        <f>TRIM(tblOperations[[#This Row],[Region]])</f>
        <v>Wales</v>
      </c>
      <c r="S2099" s="4" t="str">
        <f>TRIM(tblOperations[[#This Row],[Team]])</f>
        <v>Facilities Response</v>
      </c>
      <c r="T2099" s="4" t="str">
        <f>_xlfn.XLOOKUP(R2099,tblRegionReference[Region],tblRegionReference[Area],"Not Found")</f>
        <v>Wales</v>
      </c>
      <c r="U2099" s="4" t="str">
        <f>IF(tblOperations[[#This Row],[Completion_Rate]]&gt;=_xlfn.XLOOKUP("Completion Rate",tblKPITargets[KPI_Name],tblKPITargets[Target_Value]),"Met","Below Target")</f>
        <v>Below Target</v>
      </c>
      <c r="V2099" t="str">
        <f>IF(tblOperations[[#This Row],[SLA_Compliance]]&gt;=_xlfn.XLOOKUP('04_References'!$A$3,tblKPITargets[KPI_Name],tblKPITargets[Target_Value]),"Met","Below Target")</f>
        <v>Below Target</v>
      </c>
      <c r="W2099" t="str">
        <f>IF(tblOperations[[#This Row],[Quality_Pass_Rate]]&gt;=_xlfn.XLOOKUP('04_References'!$A$4,tblKPITargets[KPI_Name],tblKPITargets[Target_Value]),"Met","Below Target")</f>
        <v>Met</v>
      </c>
      <c r="X2099" t="str">
        <f>IF(tblOperations[[#This Row],[Average_Completion_Days]]&lt;=_xlfn.XLOOKUP('04_References'!$A$7,tblKPITargets[KPI_Name],tblKPITargets[Target_Value]),"Met","Below Target")</f>
        <v>Below Target</v>
      </c>
      <c r="Y2099" t="str">
        <f>IF(tblOperations[[#This Row],[Closing_Backlog]]&lt;=_xlfn.XLOOKUP('04_References'!$A$8,tblKPITargets[KPI_Name],tblKPITargets[Target_Value]),"Met","Below Target")</f>
        <v>Below Target</v>
      </c>
    </row>
    <row r="2100" spans="1:25">
      <c r="A2100" s="6" t="s">
        <v>2130</v>
      </c>
      <c r="B2100" s="7">
        <v>46119</v>
      </c>
      <c r="C2100" s="2" t="s">
        <v>53</v>
      </c>
      <c r="D2100" s="2" t="s">
        <v>23</v>
      </c>
      <c r="E2100" s="2">
        <v>777</v>
      </c>
      <c r="F2100" s="2">
        <v>33</v>
      </c>
      <c r="G2100" s="2">
        <v>810</v>
      </c>
      <c r="H2100" s="2">
        <v>29</v>
      </c>
      <c r="I2100" s="2">
        <v>781</v>
      </c>
      <c r="J2100" s="2">
        <v>0</v>
      </c>
      <c r="K2100" s="2">
        <v>0</v>
      </c>
      <c r="L2100" s="2">
        <v>8</v>
      </c>
      <c r="M2100" s="2">
        <v>0.6</v>
      </c>
      <c r="N2100" s="2">
        <v>0.97599999999999998</v>
      </c>
      <c r="O2100" s="2">
        <v>2.5</v>
      </c>
      <c r="P2100" s="2">
        <v>0.72699999999999998</v>
      </c>
      <c r="Q2100" s="3">
        <v>3.5999999999999997E-2</v>
      </c>
      <c r="R2100" s="4" t="str">
        <f>TRIM(tblOperations[[#This Row],[Region]])</f>
        <v>Wales</v>
      </c>
      <c r="S2100" s="4" t="str">
        <f>TRIM(tblOperations[[#This Row],[Team]])</f>
        <v>Estates Support</v>
      </c>
      <c r="T2100" s="4" t="str">
        <f>_xlfn.XLOOKUP(R2100,tblRegionReference[Region],tblRegionReference[Area],"Not Found")</f>
        <v>Wales</v>
      </c>
      <c r="U2100" s="4" t="str">
        <f>IF(tblOperations[[#This Row],[Completion_Rate]]&gt;=_xlfn.XLOOKUP("Completion Rate",tblKPITargets[KPI_Name],tblKPITargets[Target_Value]),"Met","Below Target")</f>
        <v>Below Target</v>
      </c>
      <c r="V2100" t="str">
        <f>IF(tblOperations[[#This Row],[SLA_Compliance]]&gt;=_xlfn.XLOOKUP('04_References'!$A$3,tblKPITargets[KPI_Name],tblKPITargets[Target_Value]),"Met","Below Target")</f>
        <v>Below Target</v>
      </c>
      <c r="W2100" t="str">
        <f>IF(tblOperations[[#This Row],[Quality_Pass_Rate]]&gt;=_xlfn.XLOOKUP('04_References'!$A$4,tblKPITargets[KPI_Name],tblKPITargets[Target_Value]),"Met","Below Target")</f>
        <v>Met</v>
      </c>
      <c r="X2100" t="str">
        <f>IF(tblOperations[[#This Row],[Average_Completion_Days]]&lt;=_xlfn.XLOOKUP('04_References'!$A$7,tblKPITargets[KPI_Name],tblKPITargets[Target_Value]),"Met","Below Target")</f>
        <v>Below Target</v>
      </c>
      <c r="Y2100" t="str">
        <f>IF(tblOperations[[#This Row],[Closing_Backlog]]&lt;=_xlfn.XLOOKUP('04_References'!$A$8,tblKPITargets[KPI_Name],tblKPITargets[Target_Value]),"Met","Below Target")</f>
        <v>Below Target</v>
      </c>
    </row>
    <row r="2101" spans="1:25">
      <c r="A2101" s="8" t="s">
        <v>2131</v>
      </c>
      <c r="B2101" s="9">
        <v>46119</v>
      </c>
      <c r="C2101" s="4" t="s">
        <v>53</v>
      </c>
      <c r="D2101" s="4" t="s">
        <v>25</v>
      </c>
      <c r="E2101" s="4">
        <v>0</v>
      </c>
      <c r="F2101" s="4">
        <v>34</v>
      </c>
      <c r="G2101" s="4">
        <v>34</v>
      </c>
      <c r="H2101" s="4">
        <v>34</v>
      </c>
      <c r="I2101" s="4">
        <v>0</v>
      </c>
      <c r="J2101" s="4">
        <v>0</v>
      </c>
      <c r="K2101" s="4">
        <v>0</v>
      </c>
      <c r="L2101" s="4">
        <v>2.1</v>
      </c>
      <c r="M2101" s="4">
        <v>0.95799999999999996</v>
      </c>
      <c r="N2101" s="4">
        <v>0.998</v>
      </c>
      <c r="O2101" s="4">
        <v>4.4000000000000004</v>
      </c>
      <c r="P2101" s="4">
        <v>0.76200000000000001</v>
      </c>
      <c r="Q2101" s="5">
        <v>1</v>
      </c>
      <c r="R2101" s="4" t="str">
        <f>TRIM(tblOperations[[#This Row],[Region]])</f>
        <v>Wales</v>
      </c>
      <c r="S2101" s="4" t="str">
        <f>TRIM(tblOperations[[#This Row],[Team]])</f>
        <v>Workplace Projects</v>
      </c>
      <c r="T2101" s="4" t="str">
        <f>_xlfn.XLOOKUP(R2101,tblRegionReference[Region],tblRegionReference[Area],"Not Found")</f>
        <v>Wales</v>
      </c>
      <c r="U2101" s="4" t="str">
        <f>IF(tblOperations[[#This Row],[Completion_Rate]]&gt;=_xlfn.XLOOKUP("Completion Rate",tblKPITargets[KPI_Name],tblKPITargets[Target_Value]),"Met","Below Target")</f>
        <v>Met</v>
      </c>
      <c r="V2101" t="str">
        <f>IF(tblOperations[[#This Row],[SLA_Compliance]]&gt;=_xlfn.XLOOKUP('04_References'!$A$3,tblKPITargets[KPI_Name],tblKPITargets[Target_Value]),"Met","Below Target")</f>
        <v>Met</v>
      </c>
      <c r="W2101" t="str">
        <f>IF(tblOperations[[#This Row],[Quality_Pass_Rate]]&gt;=_xlfn.XLOOKUP('04_References'!$A$4,tblKPITargets[KPI_Name],tblKPITargets[Target_Value]),"Met","Below Target")</f>
        <v>Met</v>
      </c>
      <c r="X2101" t="str">
        <f>IF(tblOperations[[#This Row],[Average_Completion_Days]]&lt;=_xlfn.XLOOKUP('04_References'!$A$7,tblKPITargets[KPI_Name],tblKPITargets[Target_Value]),"Met","Below Target")</f>
        <v>Met</v>
      </c>
      <c r="Y2101" t="str">
        <f>IF(tblOperations[[#This Row],[Closing_Backlog]]&lt;=_xlfn.XLOOKUP('04_References'!$A$8,tblKPITargets[KPI_Name],tblKPITargets[Target_Value]),"Met","Below Target")</f>
        <v>Met</v>
      </c>
    </row>
    <row r="2102" spans="1:25">
      <c r="A2102" s="6" t="s">
        <v>2132</v>
      </c>
      <c r="B2102" s="7">
        <v>46120</v>
      </c>
      <c r="C2102" s="2" t="s">
        <v>18</v>
      </c>
      <c r="D2102" s="2" t="s">
        <v>19</v>
      </c>
      <c r="E2102" s="2">
        <v>292</v>
      </c>
      <c r="F2102" s="2">
        <v>30</v>
      </c>
      <c r="G2102" s="2">
        <v>322</v>
      </c>
      <c r="H2102" s="2">
        <v>37</v>
      </c>
      <c r="I2102" s="2">
        <v>285</v>
      </c>
      <c r="J2102" s="2">
        <v>0</v>
      </c>
      <c r="K2102" s="2">
        <v>0</v>
      </c>
      <c r="L2102" s="2">
        <v>8</v>
      </c>
      <c r="M2102" s="2">
        <v>0.6</v>
      </c>
      <c r="N2102" s="2">
        <v>1</v>
      </c>
      <c r="O2102" s="2">
        <v>2.5</v>
      </c>
      <c r="P2102" s="2">
        <v>0.78600000000000003</v>
      </c>
      <c r="Q2102" s="3">
        <v>0.115</v>
      </c>
      <c r="R2102" s="4" t="str">
        <f>TRIM(tblOperations[[#This Row],[Region]])</f>
        <v>Scotland</v>
      </c>
      <c r="S2102" s="4" t="str">
        <f>TRIM(tblOperations[[#This Row],[Team]])</f>
        <v>Workplace Services</v>
      </c>
      <c r="T2102" s="4" t="str">
        <f>_xlfn.XLOOKUP(R2102,tblRegionReference[Region],tblRegionReference[Area],"Not Found")</f>
        <v>North</v>
      </c>
      <c r="U2102" s="4" t="str">
        <f>IF(tblOperations[[#This Row],[Completion_Rate]]&gt;=_xlfn.XLOOKUP("Completion Rate",tblKPITargets[KPI_Name],tblKPITargets[Target_Value]),"Met","Below Target")</f>
        <v>Below Target</v>
      </c>
      <c r="V2102" t="str">
        <f>IF(tblOperations[[#This Row],[SLA_Compliance]]&gt;=_xlfn.XLOOKUP('04_References'!$A$3,tblKPITargets[KPI_Name],tblKPITargets[Target_Value]),"Met","Below Target")</f>
        <v>Below Target</v>
      </c>
      <c r="W2102" t="str">
        <f>IF(tblOperations[[#This Row],[Quality_Pass_Rate]]&gt;=_xlfn.XLOOKUP('04_References'!$A$4,tblKPITargets[KPI_Name],tblKPITargets[Target_Value]),"Met","Below Target")</f>
        <v>Met</v>
      </c>
      <c r="X2102" t="str">
        <f>IF(tblOperations[[#This Row],[Average_Completion_Days]]&lt;=_xlfn.XLOOKUP('04_References'!$A$7,tblKPITargets[KPI_Name],tblKPITargets[Target_Value]),"Met","Below Target")</f>
        <v>Below Target</v>
      </c>
      <c r="Y2102" t="str">
        <f>IF(tblOperations[[#This Row],[Closing_Backlog]]&lt;=_xlfn.XLOOKUP('04_References'!$A$8,tblKPITargets[KPI_Name],tblKPITargets[Target_Value]),"Met","Below Target")</f>
        <v>Below Target</v>
      </c>
    </row>
    <row r="2103" spans="1:25">
      <c r="A2103" s="8" t="s">
        <v>2133</v>
      </c>
      <c r="B2103" s="9">
        <v>46120</v>
      </c>
      <c r="C2103" s="4" t="s">
        <v>18</v>
      </c>
      <c r="D2103" s="4" t="s">
        <v>21</v>
      </c>
      <c r="E2103" s="4">
        <v>1</v>
      </c>
      <c r="F2103" s="4">
        <v>42</v>
      </c>
      <c r="G2103" s="4">
        <v>43</v>
      </c>
      <c r="H2103" s="4">
        <v>43</v>
      </c>
      <c r="I2103" s="4">
        <v>0</v>
      </c>
      <c r="J2103" s="4">
        <v>0</v>
      </c>
      <c r="K2103" s="4">
        <v>0</v>
      </c>
      <c r="L2103" s="4">
        <v>1.9</v>
      </c>
      <c r="M2103" s="4">
        <v>0.98399999999999999</v>
      </c>
      <c r="N2103" s="4">
        <v>0.97199999999999998</v>
      </c>
      <c r="O2103" s="4">
        <v>4.7</v>
      </c>
      <c r="P2103" s="4">
        <v>0.73199999999999998</v>
      </c>
      <c r="Q2103" s="5">
        <v>1</v>
      </c>
      <c r="R2103" s="4" t="str">
        <f>TRIM(tblOperations[[#This Row],[Region]])</f>
        <v>Scotland</v>
      </c>
      <c r="S2103" s="4" t="str">
        <f>TRIM(tblOperations[[#This Row],[Team]])</f>
        <v>Facilities Response</v>
      </c>
      <c r="T2103" s="4" t="str">
        <f>_xlfn.XLOOKUP(R2103,tblRegionReference[Region],tblRegionReference[Area],"Not Found")</f>
        <v>North</v>
      </c>
      <c r="U2103" s="4" t="str">
        <f>IF(tblOperations[[#This Row],[Completion_Rate]]&gt;=_xlfn.XLOOKUP("Completion Rate",tblKPITargets[KPI_Name],tblKPITargets[Target_Value]),"Met","Below Target")</f>
        <v>Met</v>
      </c>
      <c r="V2103" t="str">
        <f>IF(tblOperations[[#This Row],[SLA_Compliance]]&gt;=_xlfn.XLOOKUP('04_References'!$A$3,tblKPITargets[KPI_Name],tblKPITargets[Target_Value]),"Met","Below Target")</f>
        <v>Met</v>
      </c>
      <c r="W2103" t="str">
        <f>IF(tblOperations[[#This Row],[Quality_Pass_Rate]]&gt;=_xlfn.XLOOKUP('04_References'!$A$4,tblKPITargets[KPI_Name],tblKPITargets[Target_Value]),"Met","Below Target")</f>
        <v>Met</v>
      </c>
      <c r="X2103" t="str">
        <f>IF(tblOperations[[#This Row],[Average_Completion_Days]]&lt;=_xlfn.XLOOKUP('04_References'!$A$7,tblKPITargets[KPI_Name],tblKPITargets[Target_Value]),"Met","Below Target")</f>
        <v>Met</v>
      </c>
      <c r="Y2103" t="str">
        <f>IF(tblOperations[[#This Row],[Closing_Backlog]]&lt;=_xlfn.XLOOKUP('04_References'!$A$8,tblKPITargets[KPI_Name],tblKPITargets[Target_Value]),"Met","Below Target")</f>
        <v>Met</v>
      </c>
    </row>
    <row r="2104" spans="1:25">
      <c r="A2104" s="6" t="s">
        <v>2134</v>
      </c>
      <c r="B2104" s="7">
        <v>46120</v>
      </c>
      <c r="C2104" s="2" t="s">
        <v>18</v>
      </c>
      <c r="D2104" s="2" t="s">
        <v>23</v>
      </c>
      <c r="E2104" s="2">
        <v>564</v>
      </c>
      <c r="F2104" s="2">
        <v>41</v>
      </c>
      <c r="G2104" s="2">
        <v>605</v>
      </c>
      <c r="H2104" s="2">
        <v>37</v>
      </c>
      <c r="I2104" s="2">
        <v>568</v>
      </c>
      <c r="J2104" s="2">
        <v>0</v>
      </c>
      <c r="K2104" s="2">
        <v>0</v>
      </c>
      <c r="L2104" s="2">
        <v>8</v>
      </c>
      <c r="M2104" s="2">
        <v>0.6</v>
      </c>
      <c r="N2104" s="2">
        <v>1</v>
      </c>
      <c r="O2104" s="2">
        <v>2.5</v>
      </c>
      <c r="P2104" s="2">
        <v>0.78600000000000003</v>
      </c>
      <c r="Q2104" s="3">
        <v>6.0999999999999999E-2</v>
      </c>
      <c r="R2104" s="4" t="str">
        <f>TRIM(tblOperations[[#This Row],[Region]])</f>
        <v>Scotland</v>
      </c>
      <c r="S2104" s="4" t="str">
        <f>TRIM(tblOperations[[#This Row],[Team]])</f>
        <v>Estates Support</v>
      </c>
      <c r="T2104" s="4" t="str">
        <f>_xlfn.XLOOKUP(R2104,tblRegionReference[Region],tblRegionReference[Area],"Not Found")</f>
        <v>North</v>
      </c>
      <c r="U2104" s="4" t="str">
        <f>IF(tblOperations[[#This Row],[Completion_Rate]]&gt;=_xlfn.XLOOKUP("Completion Rate",tblKPITargets[KPI_Name],tblKPITargets[Target_Value]),"Met","Below Target")</f>
        <v>Below Target</v>
      </c>
      <c r="V2104" t="str">
        <f>IF(tblOperations[[#This Row],[SLA_Compliance]]&gt;=_xlfn.XLOOKUP('04_References'!$A$3,tblKPITargets[KPI_Name],tblKPITargets[Target_Value]),"Met","Below Target")</f>
        <v>Below Target</v>
      </c>
      <c r="W2104" t="str">
        <f>IF(tblOperations[[#This Row],[Quality_Pass_Rate]]&gt;=_xlfn.XLOOKUP('04_References'!$A$4,tblKPITargets[KPI_Name],tblKPITargets[Target_Value]),"Met","Below Target")</f>
        <v>Met</v>
      </c>
      <c r="X2104" t="str">
        <f>IF(tblOperations[[#This Row],[Average_Completion_Days]]&lt;=_xlfn.XLOOKUP('04_References'!$A$7,tblKPITargets[KPI_Name],tblKPITargets[Target_Value]),"Met","Below Target")</f>
        <v>Below Target</v>
      </c>
      <c r="Y2104" t="str">
        <f>IF(tblOperations[[#This Row],[Closing_Backlog]]&lt;=_xlfn.XLOOKUP('04_References'!$A$8,tblKPITargets[KPI_Name],tblKPITargets[Target_Value]),"Met","Below Target")</f>
        <v>Below Target</v>
      </c>
    </row>
    <row r="2105" spans="1:25">
      <c r="A2105" s="8" t="s">
        <v>2135</v>
      </c>
      <c r="B2105" s="9">
        <v>46120</v>
      </c>
      <c r="C2105" s="4" t="s">
        <v>18</v>
      </c>
      <c r="D2105" s="4" t="s">
        <v>25</v>
      </c>
      <c r="E2105" s="4">
        <v>0</v>
      </c>
      <c r="F2105" s="4">
        <v>31</v>
      </c>
      <c r="G2105" s="4">
        <v>31</v>
      </c>
      <c r="H2105" s="4">
        <v>31</v>
      </c>
      <c r="I2105" s="4">
        <v>0</v>
      </c>
      <c r="J2105" s="4">
        <v>1</v>
      </c>
      <c r="K2105" s="4">
        <v>0</v>
      </c>
      <c r="L2105" s="4">
        <v>1.8</v>
      </c>
      <c r="M2105" s="4">
        <v>0.94399999999999995</v>
      </c>
      <c r="N2105" s="4">
        <v>0.97499999999999998</v>
      </c>
      <c r="O2105" s="4">
        <v>4.5999999999999996</v>
      </c>
      <c r="P2105" s="4">
        <v>0.76100000000000001</v>
      </c>
      <c r="Q2105" s="5">
        <v>1</v>
      </c>
      <c r="R2105" s="4" t="str">
        <f>TRIM(tblOperations[[#This Row],[Region]])</f>
        <v>Scotland</v>
      </c>
      <c r="S2105" s="4" t="str">
        <f>TRIM(tblOperations[[#This Row],[Team]])</f>
        <v>Workplace Projects</v>
      </c>
      <c r="T2105" s="4" t="str">
        <f>_xlfn.XLOOKUP(R2105,tblRegionReference[Region],tblRegionReference[Area],"Not Found")</f>
        <v>North</v>
      </c>
      <c r="U2105" s="4" t="str">
        <f>IF(tblOperations[[#This Row],[Completion_Rate]]&gt;=_xlfn.XLOOKUP("Completion Rate",tblKPITargets[KPI_Name],tblKPITargets[Target_Value]),"Met","Below Target")</f>
        <v>Met</v>
      </c>
      <c r="V2105" t="str">
        <f>IF(tblOperations[[#This Row],[SLA_Compliance]]&gt;=_xlfn.XLOOKUP('04_References'!$A$3,tblKPITargets[KPI_Name],tblKPITargets[Target_Value]),"Met","Below Target")</f>
        <v>Met</v>
      </c>
      <c r="W2105" t="str">
        <f>IF(tblOperations[[#This Row],[Quality_Pass_Rate]]&gt;=_xlfn.XLOOKUP('04_References'!$A$4,tblKPITargets[KPI_Name],tblKPITargets[Target_Value]),"Met","Below Target")</f>
        <v>Met</v>
      </c>
      <c r="X2105" t="str">
        <f>IF(tblOperations[[#This Row],[Average_Completion_Days]]&lt;=_xlfn.XLOOKUP('04_References'!$A$7,tblKPITargets[KPI_Name],tblKPITargets[Target_Value]),"Met","Below Target")</f>
        <v>Met</v>
      </c>
      <c r="Y2105" t="str">
        <f>IF(tblOperations[[#This Row],[Closing_Backlog]]&lt;=_xlfn.XLOOKUP('04_References'!$A$8,tblKPITargets[KPI_Name],tblKPITargets[Target_Value]),"Met","Below Target")</f>
        <v>Met</v>
      </c>
    </row>
    <row r="2106" spans="1:25">
      <c r="A2106" s="6" t="s">
        <v>2136</v>
      </c>
      <c r="B2106" s="7">
        <v>46120</v>
      </c>
      <c r="C2106" s="2" t="s">
        <v>27</v>
      </c>
      <c r="D2106" s="2" t="s">
        <v>19</v>
      </c>
      <c r="E2106" s="2">
        <v>0</v>
      </c>
      <c r="F2106" s="2">
        <v>43</v>
      </c>
      <c r="G2106" s="2">
        <v>43</v>
      </c>
      <c r="H2106" s="2">
        <v>43</v>
      </c>
      <c r="I2106" s="2">
        <v>0</v>
      </c>
      <c r="J2106" s="2">
        <v>0</v>
      </c>
      <c r="K2106" s="2">
        <v>0</v>
      </c>
      <c r="L2106" s="2">
        <v>2.2000000000000002</v>
      </c>
      <c r="M2106" s="2">
        <v>0.90300000000000002</v>
      </c>
      <c r="N2106" s="2">
        <v>0.997</v>
      </c>
      <c r="O2106" s="2">
        <v>4.5</v>
      </c>
      <c r="P2106" s="2">
        <v>0.71799999999999997</v>
      </c>
      <c r="Q2106" s="3">
        <v>1</v>
      </c>
      <c r="R2106" s="4" t="str">
        <f>TRIM(tblOperations[[#This Row],[Region]])</f>
        <v>North East</v>
      </c>
      <c r="S2106" s="4" t="str">
        <f>TRIM(tblOperations[[#This Row],[Team]])</f>
        <v>Workplace Services</v>
      </c>
      <c r="T2106" s="4" t="str">
        <f>_xlfn.XLOOKUP(R2106,tblRegionReference[Region],tblRegionReference[Area],"Not Found")</f>
        <v>North</v>
      </c>
      <c r="U2106" s="4" t="str">
        <f>IF(tblOperations[[#This Row],[Completion_Rate]]&gt;=_xlfn.XLOOKUP("Completion Rate",tblKPITargets[KPI_Name],tblKPITargets[Target_Value]),"Met","Below Target")</f>
        <v>Met</v>
      </c>
      <c r="V2106" t="str">
        <f>IF(tblOperations[[#This Row],[SLA_Compliance]]&gt;=_xlfn.XLOOKUP('04_References'!$A$3,tblKPITargets[KPI_Name],tblKPITargets[Target_Value]),"Met","Below Target")</f>
        <v>Below Target</v>
      </c>
      <c r="W2106" t="str">
        <f>IF(tblOperations[[#This Row],[Quality_Pass_Rate]]&gt;=_xlfn.XLOOKUP('04_References'!$A$4,tblKPITargets[KPI_Name],tblKPITargets[Target_Value]),"Met","Below Target")</f>
        <v>Met</v>
      </c>
      <c r="X2106" t="str">
        <f>IF(tblOperations[[#This Row],[Average_Completion_Days]]&lt;=_xlfn.XLOOKUP('04_References'!$A$7,tblKPITargets[KPI_Name],tblKPITargets[Target_Value]),"Met","Below Target")</f>
        <v>Met</v>
      </c>
      <c r="Y2106" t="str">
        <f>IF(tblOperations[[#This Row],[Closing_Backlog]]&lt;=_xlfn.XLOOKUP('04_References'!$A$8,tblKPITargets[KPI_Name],tblKPITargets[Target_Value]),"Met","Below Target")</f>
        <v>Met</v>
      </c>
    </row>
    <row r="2107" spans="1:25">
      <c r="A2107" s="8" t="s">
        <v>2137</v>
      </c>
      <c r="B2107" s="9">
        <v>46120</v>
      </c>
      <c r="C2107" s="4" t="s">
        <v>27</v>
      </c>
      <c r="D2107" s="4" t="s">
        <v>21</v>
      </c>
      <c r="E2107" s="4">
        <v>0</v>
      </c>
      <c r="F2107" s="4">
        <v>56</v>
      </c>
      <c r="G2107" s="4">
        <v>56</v>
      </c>
      <c r="H2107" s="4">
        <v>56</v>
      </c>
      <c r="I2107" s="4">
        <v>0</v>
      </c>
      <c r="J2107" s="4">
        <v>0</v>
      </c>
      <c r="K2107" s="4">
        <v>0</v>
      </c>
      <c r="L2107" s="4">
        <v>1.8</v>
      </c>
      <c r="M2107" s="4">
        <v>0.97699999999999998</v>
      </c>
      <c r="N2107" s="4">
        <v>1</v>
      </c>
      <c r="O2107" s="4">
        <v>4.4000000000000004</v>
      </c>
      <c r="P2107" s="4">
        <v>0.70699999999999996</v>
      </c>
      <c r="Q2107" s="5">
        <v>1</v>
      </c>
      <c r="R2107" s="4" t="str">
        <f>TRIM(tblOperations[[#This Row],[Region]])</f>
        <v>North East</v>
      </c>
      <c r="S2107" s="4" t="str">
        <f>TRIM(tblOperations[[#This Row],[Team]])</f>
        <v>Facilities Response</v>
      </c>
      <c r="T2107" s="4" t="str">
        <f>_xlfn.XLOOKUP(R2107,tblRegionReference[Region],tblRegionReference[Area],"Not Found")</f>
        <v>North</v>
      </c>
      <c r="U2107" s="4" t="str">
        <f>IF(tblOperations[[#This Row],[Completion_Rate]]&gt;=_xlfn.XLOOKUP("Completion Rate",tblKPITargets[KPI_Name],tblKPITargets[Target_Value]),"Met","Below Target")</f>
        <v>Met</v>
      </c>
      <c r="V2107" t="str">
        <f>IF(tblOperations[[#This Row],[SLA_Compliance]]&gt;=_xlfn.XLOOKUP('04_References'!$A$3,tblKPITargets[KPI_Name],tblKPITargets[Target_Value]),"Met","Below Target")</f>
        <v>Met</v>
      </c>
      <c r="W2107" t="str">
        <f>IF(tblOperations[[#This Row],[Quality_Pass_Rate]]&gt;=_xlfn.XLOOKUP('04_References'!$A$4,tblKPITargets[KPI_Name],tblKPITargets[Target_Value]),"Met","Below Target")</f>
        <v>Met</v>
      </c>
      <c r="X2107" t="str">
        <f>IF(tblOperations[[#This Row],[Average_Completion_Days]]&lt;=_xlfn.XLOOKUP('04_References'!$A$7,tblKPITargets[KPI_Name],tblKPITargets[Target_Value]),"Met","Below Target")</f>
        <v>Met</v>
      </c>
      <c r="Y2107" t="str">
        <f>IF(tblOperations[[#This Row],[Closing_Backlog]]&lt;=_xlfn.XLOOKUP('04_References'!$A$8,tblKPITargets[KPI_Name],tblKPITargets[Target_Value]),"Met","Below Target")</f>
        <v>Met</v>
      </c>
    </row>
    <row r="2108" spans="1:25">
      <c r="A2108" s="6" t="s">
        <v>2138</v>
      </c>
      <c r="B2108" s="7">
        <v>46120</v>
      </c>
      <c r="C2108" s="2" t="s">
        <v>27</v>
      </c>
      <c r="D2108" s="2" t="s">
        <v>23</v>
      </c>
      <c r="E2108" s="2">
        <v>1381</v>
      </c>
      <c r="F2108" s="2">
        <v>50</v>
      </c>
      <c r="G2108" s="2">
        <v>1431</v>
      </c>
      <c r="H2108" s="2">
        <v>23</v>
      </c>
      <c r="I2108" s="2">
        <v>1408</v>
      </c>
      <c r="J2108" s="2">
        <v>0</v>
      </c>
      <c r="K2108" s="2">
        <v>0</v>
      </c>
      <c r="L2108" s="2">
        <v>8</v>
      </c>
      <c r="M2108" s="2">
        <v>0.6</v>
      </c>
      <c r="N2108" s="2">
        <v>1</v>
      </c>
      <c r="O2108" s="2">
        <v>2.5</v>
      </c>
      <c r="P2108" s="2">
        <v>0.71299999999999997</v>
      </c>
      <c r="Q2108" s="3">
        <v>1.6E-2</v>
      </c>
      <c r="R2108" s="4" t="str">
        <f>TRIM(tblOperations[[#This Row],[Region]])</f>
        <v>North East</v>
      </c>
      <c r="S2108" s="4" t="str">
        <f>TRIM(tblOperations[[#This Row],[Team]])</f>
        <v>Estates Support</v>
      </c>
      <c r="T2108" s="4" t="str">
        <f>_xlfn.XLOOKUP(R2108,tblRegionReference[Region],tblRegionReference[Area],"Not Found")</f>
        <v>North</v>
      </c>
      <c r="U2108" s="4" t="str">
        <f>IF(tblOperations[[#This Row],[Completion_Rate]]&gt;=_xlfn.XLOOKUP("Completion Rate",tblKPITargets[KPI_Name],tblKPITargets[Target_Value]),"Met","Below Target")</f>
        <v>Below Target</v>
      </c>
      <c r="V2108" t="str">
        <f>IF(tblOperations[[#This Row],[SLA_Compliance]]&gt;=_xlfn.XLOOKUP('04_References'!$A$3,tblKPITargets[KPI_Name],tblKPITargets[Target_Value]),"Met","Below Target")</f>
        <v>Below Target</v>
      </c>
      <c r="W2108" t="str">
        <f>IF(tblOperations[[#This Row],[Quality_Pass_Rate]]&gt;=_xlfn.XLOOKUP('04_References'!$A$4,tblKPITargets[KPI_Name],tblKPITargets[Target_Value]),"Met","Below Target")</f>
        <v>Met</v>
      </c>
      <c r="X2108" t="str">
        <f>IF(tblOperations[[#This Row],[Average_Completion_Days]]&lt;=_xlfn.XLOOKUP('04_References'!$A$7,tblKPITargets[KPI_Name],tblKPITargets[Target_Value]),"Met","Below Target")</f>
        <v>Below Target</v>
      </c>
      <c r="Y2108" t="str">
        <f>IF(tblOperations[[#This Row],[Closing_Backlog]]&lt;=_xlfn.XLOOKUP('04_References'!$A$8,tblKPITargets[KPI_Name],tblKPITargets[Target_Value]),"Met","Below Target")</f>
        <v>Below Target</v>
      </c>
    </row>
    <row r="2109" spans="1:25">
      <c r="A2109" s="8" t="s">
        <v>2139</v>
      </c>
      <c r="B2109" s="9">
        <v>46120</v>
      </c>
      <c r="C2109" s="4" t="s">
        <v>27</v>
      </c>
      <c r="D2109" s="4" t="s">
        <v>25</v>
      </c>
      <c r="E2109" s="4">
        <v>45</v>
      </c>
      <c r="F2109" s="4">
        <v>32</v>
      </c>
      <c r="G2109" s="4">
        <v>77</v>
      </c>
      <c r="H2109" s="4">
        <v>29</v>
      </c>
      <c r="I2109" s="4">
        <v>48</v>
      </c>
      <c r="J2109" s="4">
        <v>0</v>
      </c>
      <c r="K2109" s="4">
        <v>0</v>
      </c>
      <c r="L2109" s="4">
        <v>5.5</v>
      </c>
      <c r="M2109" s="4">
        <v>0.67300000000000004</v>
      </c>
      <c r="N2109" s="4">
        <v>0.96099999999999997</v>
      </c>
      <c r="O2109" s="4">
        <v>3</v>
      </c>
      <c r="P2109" s="4">
        <v>0.65500000000000003</v>
      </c>
      <c r="Q2109" s="5">
        <v>0.377</v>
      </c>
      <c r="R2109" s="4" t="str">
        <f>TRIM(tblOperations[[#This Row],[Region]])</f>
        <v>North East</v>
      </c>
      <c r="S2109" s="4" t="str">
        <f>TRIM(tblOperations[[#This Row],[Team]])</f>
        <v>Workplace Projects</v>
      </c>
      <c r="T2109" s="4" t="str">
        <f>_xlfn.XLOOKUP(R2109,tblRegionReference[Region],tblRegionReference[Area],"Not Found")</f>
        <v>North</v>
      </c>
      <c r="U2109" s="4" t="str">
        <f>IF(tblOperations[[#This Row],[Completion_Rate]]&gt;=_xlfn.XLOOKUP("Completion Rate",tblKPITargets[KPI_Name],tblKPITargets[Target_Value]),"Met","Below Target")</f>
        <v>Below Target</v>
      </c>
      <c r="V2109" t="str">
        <f>IF(tblOperations[[#This Row],[SLA_Compliance]]&gt;=_xlfn.XLOOKUP('04_References'!$A$3,tblKPITargets[KPI_Name],tblKPITargets[Target_Value]),"Met","Below Target")</f>
        <v>Below Target</v>
      </c>
      <c r="W2109" t="str">
        <f>IF(tblOperations[[#This Row],[Quality_Pass_Rate]]&gt;=_xlfn.XLOOKUP('04_References'!$A$4,tblKPITargets[KPI_Name],tblKPITargets[Target_Value]),"Met","Below Target")</f>
        <v>Met</v>
      </c>
      <c r="X2109" t="str">
        <f>IF(tblOperations[[#This Row],[Average_Completion_Days]]&lt;=_xlfn.XLOOKUP('04_References'!$A$7,tblKPITargets[KPI_Name],tblKPITargets[Target_Value]),"Met","Below Target")</f>
        <v>Below Target</v>
      </c>
      <c r="Y2109" t="str">
        <f>IF(tblOperations[[#This Row],[Closing_Backlog]]&lt;=_xlfn.XLOOKUP('04_References'!$A$8,tblKPITargets[KPI_Name],tblKPITargets[Target_Value]),"Met","Below Target")</f>
        <v>Below Target</v>
      </c>
    </row>
    <row r="2110" spans="1:25">
      <c r="A2110" s="6" t="s">
        <v>2140</v>
      </c>
      <c r="B2110" s="7">
        <v>46120</v>
      </c>
      <c r="C2110" s="2" t="s">
        <v>32</v>
      </c>
      <c r="D2110" s="2" t="s">
        <v>19</v>
      </c>
      <c r="E2110" s="2">
        <v>582</v>
      </c>
      <c r="F2110" s="2">
        <v>29</v>
      </c>
      <c r="G2110" s="2">
        <v>611</v>
      </c>
      <c r="H2110" s="2">
        <v>31</v>
      </c>
      <c r="I2110" s="2">
        <v>580</v>
      </c>
      <c r="J2110" s="2">
        <v>0</v>
      </c>
      <c r="K2110" s="2">
        <v>0</v>
      </c>
      <c r="L2110" s="2">
        <v>8</v>
      </c>
      <c r="M2110" s="2">
        <v>0.6</v>
      </c>
      <c r="N2110" s="2">
        <v>1</v>
      </c>
      <c r="O2110" s="2">
        <v>2.5</v>
      </c>
      <c r="P2110" s="2">
        <v>0.78700000000000003</v>
      </c>
      <c r="Q2110" s="3">
        <v>5.0999999999999997E-2</v>
      </c>
      <c r="R2110" s="4" t="str">
        <f>TRIM(tblOperations[[#This Row],[Region]])</f>
        <v>North West</v>
      </c>
      <c r="S2110" s="4" t="str">
        <f>TRIM(tblOperations[[#This Row],[Team]])</f>
        <v>Workplace Services</v>
      </c>
      <c r="T2110" s="4" t="str">
        <f>_xlfn.XLOOKUP(R2110,tblRegionReference[Region],tblRegionReference[Area],"Not Found")</f>
        <v>North</v>
      </c>
      <c r="U2110" s="4" t="str">
        <f>IF(tblOperations[[#This Row],[Completion_Rate]]&gt;=_xlfn.XLOOKUP("Completion Rate",tblKPITargets[KPI_Name],tblKPITargets[Target_Value]),"Met","Below Target")</f>
        <v>Below Target</v>
      </c>
      <c r="V2110" t="str">
        <f>IF(tblOperations[[#This Row],[SLA_Compliance]]&gt;=_xlfn.XLOOKUP('04_References'!$A$3,tblKPITargets[KPI_Name],tblKPITargets[Target_Value]),"Met","Below Target")</f>
        <v>Below Target</v>
      </c>
      <c r="W2110" t="str">
        <f>IF(tblOperations[[#This Row],[Quality_Pass_Rate]]&gt;=_xlfn.XLOOKUP('04_References'!$A$4,tblKPITargets[KPI_Name],tblKPITargets[Target_Value]),"Met","Below Target")</f>
        <v>Met</v>
      </c>
      <c r="X2110" t="str">
        <f>IF(tblOperations[[#This Row],[Average_Completion_Days]]&lt;=_xlfn.XLOOKUP('04_References'!$A$7,tblKPITargets[KPI_Name],tblKPITargets[Target_Value]),"Met","Below Target")</f>
        <v>Below Target</v>
      </c>
      <c r="Y2110" t="str">
        <f>IF(tblOperations[[#This Row],[Closing_Backlog]]&lt;=_xlfn.XLOOKUP('04_References'!$A$8,tblKPITargets[KPI_Name],tblKPITargets[Target_Value]),"Met","Below Target")</f>
        <v>Below Target</v>
      </c>
    </row>
    <row r="2111" spans="1:25">
      <c r="A2111" s="8" t="s">
        <v>2141</v>
      </c>
      <c r="B2111" s="9">
        <v>46120</v>
      </c>
      <c r="C2111" s="4" t="s">
        <v>32</v>
      </c>
      <c r="D2111" s="4" t="s">
        <v>21</v>
      </c>
      <c r="E2111" s="4">
        <v>1464</v>
      </c>
      <c r="F2111" s="4">
        <v>33</v>
      </c>
      <c r="G2111" s="4">
        <v>1497</v>
      </c>
      <c r="H2111" s="4">
        <v>24</v>
      </c>
      <c r="I2111" s="4">
        <v>1473</v>
      </c>
      <c r="J2111" s="4">
        <v>1</v>
      </c>
      <c r="K2111" s="4">
        <v>1</v>
      </c>
      <c r="L2111" s="4">
        <v>8</v>
      </c>
      <c r="M2111" s="4">
        <v>0.6</v>
      </c>
      <c r="N2111" s="4">
        <v>0.97499999999999998</v>
      </c>
      <c r="O2111" s="4">
        <v>2.5</v>
      </c>
      <c r="P2111" s="4">
        <v>0.70199999999999996</v>
      </c>
      <c r="Q2111" s="5">
        <v>1.6E-2</v>
      </c>
      <c r="R2111" s="4" t="str">
        <f>TRIM(tblOperations[[#This Row],[Region]])</f>
        <v>North West</v>
      </c>
      <c r="S2111" s="4" t="str">
        <f>TRIM(tblOperations[[#This Row],[Team]])</f>
        <v>Facilities Response</v>
      </c>
      <c r="T2111" s="4" t="str">
        <f>_xlfn.XLOOKUP(R2111,tblRegionReference[Region],tblRegionReference[Area],"Not Found")</f>
        <v>North</v>
      </c>
      <c r="U2111" s="4" t="str">
        <f>IF(tblOperations[[#This Row],[Completion_Rate]]&gt;=_xlfn.XLOOKUP("Completion Rate",tblKPITargets[KPI_Name],tblKPITargets[Target_Value]),"Met","Below Target")</f>
        <v>Below Target</v>
      </c>
      <c r="V2111" t="str">
        <f>IF(tblOperations[[#This Row],[SLA_Compliance]]&gt;=_xlfn.XLOOKUP('04_References'!$A$3,tblKPITargets[KPI_Name],tblKPITargets[Target_Value]),"Met","Below Target")</f>
        <v>Below Target</v>
      </c>
      <c r="W2111" t="str">
        <f>IF(tblOperations[[#This Row],[Quality_Pass_Rate]]&gt;=_xlfn.XLOOKUP('04_References'!$A$4,tblKPITargets[KPI_Name],tblKPITargets[Target_Value]),"Met","Below Target")</f>
        <v>Met</v>
      </c>
      <c r="X2111" t="str">
        <f>IF(tblOperations[[#This Row],[Average_Completion_Days]]&lt;=_xlfn.XLOOKUP('04_References'!$A$7,tblKPITargets[KPI_Name],tblKPITargets[Target_Value]),"Met","Below Target")</f>
        <v>Below Target</v>
      </c>
      <c r="Y2111" t="str">
        <f>IF(tblOperations[[#This Row],[Closing_Backlog]]&lt;=_xlfn.XLOOKUP('04_References'!$A$8,tblKPITargets[KPI_Name],tblKPITargets[Target_Value]),"Met","Below Target")</f>
        <v>Below Target</v>
      </c>
    </row>
    <row r="2112" spans="1:25">
      <c r="A2112" s="6" t="s">
        <v>2142</v>
      </c>
      <c r="B2112" s="7">
        <v>46120</v>
      </c>
      <c r="C2112" s="2" t="s">
        <v>32</v>
      </c>
      <c r="D2112" s="2" t="s">
        <v>23</v>
      </c>
      <c r="E2112" s="2">
        <v>1578</v>
      </c>
      <c r="F2112" s="2">
        <v>59</v>
      </c>
      <c r="G2112" s="2">
        <v>1637</v>
      </c>
      <c r="H2112" s="2">
        <v>20</v>
      </c>
      <c r="I2112" s="2">
        <v>1617</v>
      </c>
      <c r="J2112" s="2">
        <v>1</v>
      </c>
      <c r="K2112" s="2">
        <v>1</v>
      </c>
      <c r="L2112" s="2">
        <v>8</v>
      </c>
      <c r="M2112" s="2">
        <v>0.6</v>
      </c>
      <c r="N2112" s="2">
        <v>0.94899999999999995</v>
      </c>
      <c r="O2112" s="2">
        <v>2.5</v>
      </c>
      <c r="P2112" s="2">
        <v>0.69299999999999995</v>
      </c>
      <c r="Q2112" s="3">
        <v>1.2E-2</v>
      </c>
      <c r="R2112" s="4" t="str">
        <f>TRIM(tblOperations[[#This Row],[Region]])</f>
        <v>North West</v>
      </c>
      <c r="S2112" s="4" t="str">
        <f>TRIM(tblOperations[[#This Row],[Team]])</f>
        <v>Estates Support</v>
      </c>
      <c r="T2112" s="4" t="str">
        <f>_xlfn.XLOOKUP(R2112,tblRegionReference[Region],tblRegionReference[Area],"Not Found")</f>
        <v>North</v>
      </c>
      <c r="U2112" s="4" t="str">
        <f>IF(tblOperations[[#This Row],[Completion_Rate]]&gt;=_xlfn.XLOOKUP("Completion Rate",tblKPITargets[KPI_Name],tblKPITargets[Target_Value]),"Met","Below Target")</f>
        <v>Below Target</v>
      </c>
      <c r="V2112" t="str">
        <f>IF(tblOperations[[#This Row],[SLA_Compliance]]&gt;=_xlfn.XLOOKUP('04_References'!$A$3,tblKPITargets[KPI_Name],tblKPITargets[Target_Value]),"Met","Below Target")</f>
        <v>Below Target</v>
      </c>
      <c r="W2112" t="str">
        <f>IF(tblOperations[[#This Row],[Quality_Pass_Rate]]&gt;=_xlfn.XLOOKUP('04_References'!$A$4,tblKPITargets[KPI_Name],tblKPITargets[Target_Value]),"Met","Below Target")</f>
        <v>Below Target</v>
      </c>
      <c r="X2112" t="str">
        <f>IF(tblOperations[[#This Row],[Average_Completion_Days]]&lt;=_xlfn.XLOOKUP('04_References'!$A$7,tblKPITargets[KPI_Name],tblKPITargets[Target_Value]),"Met","Below Target")</f>
        <v>Below Target</v>
      </c>
      <c r="Y2112" t="str">
        <f>IF(tblOperations[[#This Row],[Closing_Backlog]]&lt;=_xlfn.XLOOKUP('04_References'!$A$8,tblKPITargets[KPI_Name],tblKPITargets[Target_Value]),"Met","Below Target")</f>
        <v>Below Target</v>
      </c>
    </row>
    <row r="2113" spans="1:25">
      <c r="A2113" s="8" t="s">
        <v>2143</v>
      </c>
      <c r="B2113" s="9">
        <v>46120</v>
      </c>
      <c r="C2113" s="4" t="s">
        <v>32</v>
      </c>
      <c r="D2113" s="4" t="s">
        <v>25</v>
      </c>
      <c r="E2113" s="4">
        <v>0</v>
      </c>
      <c r="F2113" s="4">
        <v>24</v>
      </c>
      <c r="G2113" s="4">
        <v>24</v>
      </c>
      <c r="H2113" s="4">
        <v>24</v>
      </c>
      <c r="I2113" s="4">
        <v>0</v>
      </c>
      <c r="J2113" s="4">
        <v>0</v>
      </c>
      <c r="K2113" s="4">
        <v>0</v>
      </c>
      <c r="L2113" s="4">
        <v>1.4</v>
      </c>
      <c r="M2113" s="4">
        <v>0.97699999999999998</v>
      </c>
      <c r="N2113" s="4">
        <v>0.97599999999999998</v>
      </c>
      <c r="O2113" s="4">
        <v>4.8</v>
      </c>
      <c r="P2113" s="4">
        <v>0.70199999999999996</v>
      </c>
      <c r="Q2113" s="5">
        <v>1</v>
      </c>
      <c r="R2113" s="4" t="str">
        <f>TRIM(tblOperations[[#This Row],[Region]])</f>
        <v>North West</v>
      </c>
      <c r="S2113" s="4" t="str">
        <f>TRIM(tblOperations[[#This Row],[Team]])</f>
        <v>Workplace Projects</v>
      </c>
      <c r="T2113" s="4" t="str">
        <f>_xlfn.XLOOKUP(R2113,tblRegionReference[Region],tblRegionReference[Area],"Not Found")</f>
        <v>North</v>
      </c>
      <c r="U2113" s="4" t="str">
        <f>IF(tblOperations[[#This Row],[Completion_Rate]]&gt;=_xlfn.XLOOKUP("Completion Rate",tblKPITargets[KPI_Name],tblKPITargets[Target_Value]),"Met","Below Target")</f>
        <v>Met</v>
      </c>
      <c r="V2113" t="str">
        <f>IF(tblOperations[[#This Row],[SLA_Compliance]]&gt;=_xlfn.XLOOKUP('04_References'!$A$3,tblKPITargets[KPI_Name],tblKPITargets[Target_Value]),"Met","Below Target")</f>
        <v>Met</v>
      </c>
      <c r="W2113" t="str">
        <f>IF(tblOperations[[#This Row],[Quality_Pass_Rate]]&gt;=_xlfn.XLOOKUP('04_References'!$A$4,tblKPITargets[KPI_Name],tblKPITargets[Target_Value]),"Met","Below Target")</f>
        <v>Met</v>
      </c>
      <c r="X2113" t="str">
        <f>IF(tblOperations[[#This Row],[Average_Completion_Days]]&lt;=_xlfn.XLOOKUP('04_References'!$A$7,tblKPITargets[KPI_Name],tblKPITargets[Target_Value]),"Met","Below Target")</f>
        <v>Met</v>
      </c>
      <c r="Y2113" t="str">
        <f>IF(tblOperations[[#This Row],[Closing_Backlog]]&lt;=_xlfn.XLOOKUP('04_References'!$A$8,tblKPITargets[KPI_Name],tblKPITargets[Target_Value]),"Met","Below Target")</f>
        <v>Met</v>
      </c>
    </row>
    <row r="2114" spans="1:25">
      <c r="A2114" s="6" t="s">
        <v>2144</v>
      </c>
      <c r="B2114" s="7">
        <v>46120</v>
      </c>
      <c r="C2114" s="2" t="s">
        <v>37</v>
      </c>
      <c r="D2114" s="2" t="s">
        <v>19</v>
      </c>
      <c r="E2114" s="2">
        <v>0</v>
      </c>
      <c r="F2114" s="2">
        <v>52</v>
      </c>
      <c r="G2114" s="2">
        <v>52</v>
      </c>
      <c r="H2114" s="2">
        <v>52</v>
      </c>
      <c r="I2114" s="2">
        <v>0</v>
      </c>
      <c r="J2114" s="2">
        <v>1</v>
      </c>
      <c r="K2114" s="2">
        <v>0</v>
      </c>
      <c r="L2114" s="2">
        <v>2</v>
      </c>
      <c r="M2114" s="2">
        <v>0.96299999999999997</v>
      </c>
      <c r="N2114" s="2">
        <v>0.98</v>
      </c>
      <c r="O2114" s="2">
        <v>4.4000000000000004</v>
      </c>
      <c r="P2114" s="2">
        <v>0.67</v>
      </c>
      <c r="Q2114" s="3">
        <v>1</v>
      </c>
      <c r="R2114" s="4" t="str">
        <f>TRIM(tblOperations[[#This Row],[Region]])</f>
        <v>Midlands</v>
      </c>
      <c r="S2114" s="4" t="str">
        <f>TRIM(tblOperations[[#This Row],[Team]])</f>
        <v>Workplace Services</v>
      </c>
      <c r="T2114" s="4" t="str">
        <f>_xlfn.XLOOKUP(R2114,tblRegionReference[Region],tblRegionReference[Area],"Not Found")</f>
        <v>Central</v>
      </c>
      <c r="U2114" s="4" t="str">
        <f>IF(tblOperations[[#This Row],[Completion_Rate]]&gt;=_xlfn.XLOOKUP("Completion Rate",tblKPITargets[KPI_Name],tblKPITargets[Target_Value]),"Met","Below Target")</f>
        <v>Met</v>
      </c>
      <c r="V2114" t="str">
        <f>IF(tblOperations[[#This Row],[SLA_Compliance]]&gt;=_xlfn.XLOOKUP('04_References'!$A$3,tblKPITargets[KPI_Name],tblKPITargets[Target_Value]),"Met","Below Target")</f>
        <v>Met</v>
      </c>
      <c r="W2114" t="str">
        <f>IF(tblOperations[[#This Row],[Quality_Pass_Rate]]&gt;=_xlfn.XLOOKUP('04_References'!$A$4,tblKPITargets[KPI_Name],tblKPITargets[Target_Value]),"Met","Below Target")</f>
        <v>Met</v>
      </c>
      <c r="X2114" t="str">
        <f>IF(tblOperations[[#This Row],[Average_Completion_Days]]&lt;=_xlfn.XLOOKUP('04_References'!$A$7,tblKPITargets[KPI_Name],tblKPITargets[Target_Value]),"Met","Below Target")</f>
        <v>Met</v>
      </c>
      <c r="Y2114" t="str">
        <f>IF(tblOperations[[#This Row],[Closing_Backlog]]&lt;=_xlfn.XLOOKUP('04_References'!$A$8,tblKPITargets[KPI_Name],tblKPITargets[Target_Value]),"Met","Below Target")</f>
        <v>Met</v>
      </c>
    </row>
    <row r="2115" spans="1:25">
      <c r="A2115" s="8" t="s">
        <v>2145</v>
      </c>
      <c r="B2115" s="9">
        <v>46120</v>
      </c>
      <c r="C2115" s="4" t="s">
        <v>37</v>
      </c>
      <c r="D2115" s="4" t="s">
        <v>21</v>
      </c>
      <c r="E2115" s="4">
        <v>667</v>
      </c>
      <c r="F2115" s="4">
        <v>38</v>
      </c>
      <c r="G2115" s="4">
        <v>705</v>
      </c>
      <c r="H2115" s="4">
        <v>33</v>
      </c>
      <c r="I2115" s="4">
        <v>672</v>
      </c>
      <c r="J2115" s="4">
        <v>0</v>
      </c>
      <c r="K2115" s="4">
        <v>0</v>
      </c>
      <c r="L2115" s="4">
        <v>8</v>
      </c>
      <c r="M2115" s="4">
        <v>0.6</v>
      </c>
      <c r="N2115" s="4">
        <v>1</v>
      </c>
      <c r="O2115" s="4">
        <v>2.5</v>
      </c>
      <c r="P2115" s="4">
        <v>0.68400000000000005</v>
      </c>
      <c r="Q2115" s="5">
        <v>4.7E-2</v>
      </c>
      <c r="R2115" s="4" t="str">
        <f>TRIM(tblOperations[[#This Row],[Region]])</f>
        <v>Midlands</v>
      </c>
      <c r="S2115" s="4" t="str">
        <f>TRIM(tblOperations[[#This Row],[Team]])</f>
        <v>Facilities Response</v>
      </c>
      <c r="T2115" s="4" t="str">
        <f>_xlfn.XLOOKUP(R2115,tblRegionReference[Region],tblRegionReference[Area],"Not Found")</f>
        <v>Central</v>
      </c>
      <c r="U2115" s="4" t="str">
        <f>IF(tblOperations[[#This Row],[Completion_Rate]]&gt;=_xlfn.XLOOKUP("Completion Rate",tblKPITargets[KPI_Name],tblKPITargets[Target_Value]),"Met","Below Target")</f>
        <v>Below Target</v>
      </c>
      <c r="V2115" t="str">
        <f>IF(tblOperations[[#This Row],[SLA_Compliance]]&gt;=_xlfn.XLOOKUP('04_References'!$A$3,tblKPITargets[KPI_Name],tblKPITargets[Target_Value]),"Met","Below Target")</f>
        <v>Below Target</v>
      </c>
      <c r="W2115" t="str">
        <f>IF(tblOperations[[#This Row],[Quality_Pass_Rate]]&gt;=_xlfn.XLOOKUP('04_References'!$A$4,tblKPITargets[KPI_Name],tblKPITargets[Target_Value]),"Met","Below Target")</f>
        <v>Met</v>
      </c>
      <c r="X2115" t="str">
        <f>IF(tblOperations[[#This Row],[Average_Completion_Days]]&lt;=_xlfn.XLOOKUP('04_References'!$A$7,tblKPITargets[KPI_Name],tblKPITargets[Target_Value]),"Met","Below Target")</f>
        <v>Below Target</v>
      </c>
      <c r="Y2115" t="str">
        <f>IF(tblOperations[[#This Row],[Closing_Backlog]]&lt;=_xlfn.XLOOKUP('04_References'!$A$8,tblKPITargets[KPI_Name],tblKPITargets[Target_Value]),"Met","Below Target")</f>
        <v>Below Target</v>
      </c>
    </row>
    <row r="2116" spans="1:25">
      <c r="A2116" s="6" t="s">
        <v>2146</v>
      </c>
      <c r="B2116" s="7">
        <v>46120</v>
      </c>
      <c r="C2116" s="2" t="s">
        <v>37</v>
      </c>
      <c r="D2116" s="2" t="s">
        <v>23</v>
      </c>
      <c r="E2116" s="2">
        <v>515</v>
      </c>
      <c r="F2116" s="2">
        <v>42</v>
      </c>
      <c r="G2116" s="2">
        <v>557</v>
      </c>
      <c r="H2116" s="2">
        <v>28</v>
      </c>
      <c r="I2116" s="2">
        <v>529</v>
      </c>
      <c r="J2116" s="2">
        <v>1</v>
      </c>
      <c r="K2116" s="2">
        <v>1</v>
      </c>
      <c r="L2116" s="2">
        <v>8</v>
      </c>
      <c r="M2116" s="2">
        <v>0.6</v>
      </c>
      <c r="N2116" s="2">
        <v>0.96699999999999997</v>
      </c>
      <c r="O2116" s="2">
        <v>2.5</v>
      </c>
      <c r="P2116" s="2">
        <v>0.76800000000000002</v>
      </c>
      <c r="Q2116" s="3">
        <v>0.05</v>
      </c>
      <c r="R2116" s="4" t="str">
        <f>TRIM(tblOperations[[#This Row],[Region]])</f>
        <v>Midlands</v>
      </c>
      <c r="S2116" s="4" t="str">
        <f>TRIM(tblOperations[[#This Row],[Team]])</f>
        <v>Estates Support</v>
      </c>
      <c r="T2116" s="4" t="str">
        <f>_xlfn.XLOOKUP(R2116,tblRegionReference[Region],tblRegionReference[Area],"Not Found")</f>
        <v>Central</v>
      </c>
      <c r="U2116" s="4" t="str">
        <f>IF(tblOperations[[#This Row],[Completion_Rate]]&gt;=_xlfn.XLOOKUP("Completion Rate",tblKPITargets[KPI_Name],tblKPITargets[Target_Value]),"Met","Below Target")</f>
        <v>Below Target</v>
      </c>
      <c r="V2116" t="str">
        <f>IF(tblOperations[[#This Row],[SLA_Compliance]]&gt;=_xlfn.XLOOKUP('04_References'!$A$3,tblKPITargets[KPI_Name],tblKPITargets[Target_Value]),"Met","Below Target")</f>
        <v>Below Target</v>
      </c>
      <c r="W2116" t="str">
        <f>IF(tblOperations[[#This Row],[Quality_Pass_Rate]]&gt;=_xlfn.XLOOKUP('04_References'!$A$4,tblKPITargets[KPI_Name],tblKPITargets[Target_Value]),"Met","Below Target")</f>
        <v>Met</v>
      </c>
      <c r="X2116" t="str">
        <f>IF(tblOperations[[#This Row],[Average_Completion_Days]]&lt;=_xlfn.XLOOKUP('04_References'!$A$7,tblKPITargets[KPI_Name],tblKPITargets[Target_Value]),"Met","Below Target")</f>
        <v>Below Target</v>
      </c>
      <c r="Y2116" t="str">
        <f>IF(tblOperations[[#This Row],[Closing_Backlog]]&lt;=_xlfn.XLOOKUP('04_References'!$A$8,tblKPITargets[KPI_Name],tblKPITargets[Target_Value]),"Met","Below Target")</f>
        <v>Below Target</v>
      </c>
    </row>
    <row r="2117" spans="1:25">
      <c r="A2117" s="8" t="s">
        <v>2147</v>
      </c>
      <c r="B2117" s="9">
        <v>46120</v>
      </c>
      <c r="C2117" s="4" t="s">
        <v>37</v>
      </c>
      <c r="D2117" s="4" t="s">
        <v>25</v>
      </c>
      <c r="E2117" s="4">
        <v>0</v>
      </c>
      <c r="F2117" s="4">
        <v>31</v>
      </c>
      <c r="G2117" s="4">
        <v>31</v>
      </c>
      <c r="H2117" s="4">
        <v>31</v>
      </c>
      <c r="I2117" s="4">
        <v>0</v>
      </c>
      <c r="J2117" s="4">
        <v>0</v>
      </c>
      <c r="K2117" s="4">
        <v>0</v>
      </c>
      <c r="L2117" s="4">
        <v>1.3</v>
      </c>
      <c r="M2117" s="4">
        <v>0.98199999999999998</v>
      </c>
      <c r="N2117" s="4">
        <v>0.94799999999999995</v>
      </c>
      <c r="O2117" s="4">
        <v>4.5999999999999996</v>
      </c>
      <c r="P2117" s="4">
        <v>0.72199999999999998</v>
      </c>
      <c r="Q2117" s="5">
        <v>1</v>
      </c>
      <c r="R2117" s="4" t="str">
        <f>TRIM(tblOperations[[#This Row],[Region]])</f>
        <v>Midlands</v>
      </c>
      <c r="S2117" s="4" t="str">
        <f>TRIM(tblOperations[[#This Row],[Team]])</f>
        <v>Workplace Projects</v>
      </c>
      <c r="T2117" s="4" t="str">
        <f>_xlfn.XLOOKUP(R2117,tblRegionReference[Region],tblRegionReference[Area],"Not Found")</f>
        <v>Central</v>
      </c>
      <c r="U2117" s="4" t="str">
        <f>IF(tblOperations[[#This Row],[Completion_Rate]]&gt;=_xlfn.XLOOKUP("Completion Rate",tblKPITargets[KPI_Name],tblKPITargets[Target_Value]),"Met","Below Target")</f>
        <v>Met</v>
      </c>
      <c r="V2117" t="str">
        <f>IF(tblOperations[[#This Row],[SLA_Compliance]]&gt;=_xlfn.XLOOKUP('04_References'!$A$3,tblKPITargets[KPI_Name],tblKPITargets[Target_Value]),"Met","Below Target")</f>
        <v>Met</v>
      </c>
      <c r="W2117" t="str">
        <f>IF(tblOperations[[#This Row],[Quality_Pass_Rate]]&gt;=_xlfn.XLOOKUP('04_References'!$A$4,tblKPITargets[KPI_Name],tblKPITargets[Target_Value]),"Met","Below Target")</f>
        <v>Below Target</v>
      </c>
      <c r="X2117" t="str">
        <f>IF(tblOperations[[#This Row],[Average_Completion_Days]]&lt;=_xlfn.XLOOKUP('04_References'!$A$7,tblKPITargets[KPI_Name],tblKPITargets[Target_Value]),"Met","Below Target")</f>
        <v>Met</v>
      </c>
      <c r="Y2117" t="str">
        <f>IF(tblOperations[[#This Row],[Closing_Backlog]]&lt;=_xlfn.XLOOKUP('04_References'!$A$8,tblKPITargets[KPI_Name],tblKPITargets[Target_Value]),"Met","Below Target")</f>
        <v>Met</v>
      </c>
    </row>
    <row r="2118" spans="1:25">
      <c r="A2118" s="6" t="s">
        <v>2148</v>
      </c>
      <c r="B2118" s="7">
        <v>46120</v>
      </c>
      <c r="C2118" s="2" t="s">
        <v>43</v>
      </c>
      <c r="D2118" s="2" t="s">
        <v>19</v>
      </c>
      <c r="E2118" s="2">
        <v>1217</v>
      </c>
      <c r="F2118" s="2">
        <v>29</v>
      </c>
      <c r="G2118" s="2">
        <v>1246</v>
      </c>
      <c r="H2118" s="2">
        <v>31</v>
      </c>
      <c r="I2118" s="2">
        <v>1215</v>
      </c>
      <c r="J2118" s="2">
        <v>0</v>
      </c>
      <c r="K2118" s="2">
        <v>0</v>
      </c>
      <c r="L2118" s="2">
        <v>8</v>
      </c>
      <c r="M2118" s="2">
        <v>0.6</v>
      </c>
      <c r="N2118" s="2">
        <v>0.96399999999999997</v>
      </c>
      <c r="O2118" s="2">
        <v>2.5</v>
      </c>
      <c r="P2118" s="2">
        <v>0.76800000000000002</v>
      </c>
      <c r="Q2118" s="3">
        <v>2.5000000000000001E-2</v>
      </c>
      <c r="R2118" s="4" t="str">
        <f>TRIM(tblOperations[[#This Row],[Region]])</f>
        <v>South West</v>
      </c>
      <c r="S2118" s="4" t="str">
        <f>TRIM(tblOperations[[#This Row],[Team]])</f>
        <v>Workplace Services</v>
      </c>
      <c r="T2118" s="4" t="str">
        <f>_xlfn.XLOOKUP(R2118,tblRegionReference[Region],tblRegionReference[Area],"Not Found")</f>
        <v>South</v>
      </c>
      <c r="U2118" s="4" t="str">
        <f>IF(tblOperations[[#This Row],[Completion_Rate]]&gt;=_xlfn.XLOOKUP("Completion Rate",tblKPITargets[KPI_Name],tblKPITargets[Target_Value]),"Met","Below Target")</f>
        <v>Below Target</v>
      </c>
      <c r="V2118" t="str">
        <f>IF(tblOperations[[#This Row],[SLA_Compliance]]&gt;=_xlfn.XLOOKUP('04_References'!$A$3,tblKPITargets[KPI_Name],tblKPITargets[Target_Value]),"Met","Below Target")</f>
        <v>Below Target</v>
      </c>
      <c r="W2118" t="str">
        <f>IF(tblOperations[[#This Row],[Quality_Pass_Rate]]&gt;=_xlfn.XLOOKUP('04_References'!$A$4,tblKPITargets[KPI_Name],tblKPITargets[Target_Value]),"Met","Below Target")</f>
        <v>Met</v>
      </c>
      <c r="X2118" t="str">
        <f>IF(tblOperations[[#This Row],[Average_Completion_Days]]&lt;=_xlfn.XLOOKUP('04_References'!$A$7,tblKPITargets[KPI_Name],tblKPITargets[Target_Value]),"Met","Below Target")</f>
        <v>Below Target</v>
      </c>
      <c r="Y2118" t="str">
        <f>IF(tblOperations[[#This Row],[Closing_Backlog]]&lt;=_xlfn.XLOOKUP('04_References'!$A$8,tblKPITargets[KPI_Name],tblKPITargets[Target_Value]),"Met","Below Target")</f>
        <v>Below Target</v>
      </c>
    </row>
    <row r="2119" spans="1:25">
      <c r="A2119" s="8" t="s">
        <v>2149</v>
      </c>
      <c r="B2119" s="9">
        <v>46120</v>
      </c>
      <c r="C2119" s="4" t="s">
        <v>43</v>
      </c>
      <c r="D2119" s="4" t="s">
        <v>21</v>
      </c>
      <c r="E2119" s="4">
        <v>0</v>
      </c>
      <c r="F2119" s="4">
        <v>39</v>
      </c>
      <c r="G2119" s="4">
        <v>39</v>
      </c>
      <c r="H2119" s="4">
        <v>39</v>
      </c>
      <c r="I2119" s="4">
        <v>0</v>
      </c>
      <c r="J2119" s="4">
        <v>0</v>
      </c>
      <c r="K2119" s="4">
        <v>0</v>
      </c>
      <c r="L2119" s="4">
        <v>1.4</v>
      </c>
      <c r="M2119" s="4">
        <v>0.98</v>
      </c>
      <c r="N2119" s="4">
        <v>0.96699999999999997</v>
      </c>
      <c r="O2119" s="4">
        <v>4.5</v>
      </c>
      <c r="P2119" s="4">
        <v>0.64100000000000001</v>
      </c>
      <c r="Q2119" s="5">
        <v>1</v>
      </c>
      <c r="R2119" s="4" t="str">
        <f>TRIM(tblOperations[[#This Row],[Region]])</f>
        <v>South West</v>
      </c>
      <c r="S2119" s="4" t="str">
        <f>TRIM(tblOperations[[#This Row],[Team]])</f>
        <v>Facilities Response</v>
      </c>
      <c r="T2119" s="4" t="str">
        <f>_xlfn.XLOOKUP(R2119,tblRegionReference[Region],tblRegionReference[Area],"Not Found")</f>
        <v>South</v>
      </c>
      <c r="U2119" s="4" t="str">
        <f>IF(tblOperations[[#This Row],[Completion_Rate]]&gt;=_xlfn.XLOOKUP("Completion Rate",tblKPITargets[KPI_Name],tblKPITargets[Target_Value]),"Met","Below Target")</f>
        <v>Met</v>
      </c>
      <c r="V2119" t="str">
        <f>IF(tblOperations[[#This Row],[SLA_Compliance]]&gt;=_xlfn.XLOOKUP('04_References'!$A$3,tblKPITargets[KPI_Name],tblKPITargets[Target_Value]),"Met","Below Target")</f>
        <v>Met</v>
      </c>
      <c r="W2119" t="str">
        <f>IF(tblOperations[[#This Row],[Quality_Pass_Rate]]&gt;=_xlfn.XLOOKUP('04_References'!$A$4,tblKPITargets[KPI_Name],tblKPITargets[Target_Value]),"Met","Below Target")</f>
        <v>Met</v>
      </c>
      <c r="X2119" t="str">
        <f>IF(tblOperations[[#This Row],[Average_Completion_Days]]&lt;=_xlfn.XLOOKUP('04_References'!$A$7,tblKPITargets[KPI_Name],tblKPITargets[Target_Value]),"Met","Below Target")</f>
        <v>Met</v>
      </c>
      <c r="Y2119" t="str">
        <f>IF(tblOperations[[#This Row],[Closing_Backlog]]&lt;=_xlfn.XLOOKUP('04_References'!$A$8,tblKPITargets[KPI_Name],tblKPITargets[Target_Value]),"Met","Below Target")</f>
        <v>Met</v>
      </c>
    </row>
    <row r="2120" spans="1:25">
      <c r="A2120" s="6" t="s">
        <v>2150</v>
      </c>
      <c r="B2120" s="7">
        <v>46120</v>
      </c>
      <c r="C2120" s="2" t="s">
        <v>43</v>
      </c>
      <c r="D2120" s="2" t="s">
        <v>23</v>
      </c>
      <c r="E2120" s="2">
        <v>0</v>
      </c>
      <c r="F2120" s="2">
        <v>24</v>
      </c>
      <c r="G2120" s="2">
        <v>24</v>
      </c>
      <c r="H2120" s="2">
        <v>24</v>
      </c>
      <c r="I2120" s="2">
        <v>0</v>
      </c>
      <c r="J2120" s="2">
        <v>1</v>
      </c>
      <c r="K2120" s="2">
        <v>0</v>
      </c>
      <c r="L2120" s="2">
        <v>1.3</v>
      </c>
      <c r="M2120" s="2">
        <v>0.97699999999999998</v>
      </c>
      <c r="N2120" s="2">
        <v>0.98499999999999999</v>
      </c>
      <c r="O2120" s="2">
        <v>4.3</v>
      </c>
      <c r="P2120" s="2">
        <v>0.78600000000000003</v>
      </c>
      <c r="Q2120" s="3">
        <v>1</v>
      </c>
      <c r="R2120" s="4" t="str">
        <f>TRIM(tblOperations[[#This Row],[Region]])</f>
        <v>South West</v>
      </c>
      <c r="S2120" s="4" t="str">
        <f>TRIM(tblOperations[[#This Row],[Team]])</f>
        <v>Estates Support</v>
      </c>
      <c r="T2120" s="4" t="str">
        <f>_xlfn.XLOOKUP(R2120,tblRegionReference[Region],tblRegionReference[Area],"Not Found")</f>
        <v>South</v>
      </c>
      <c r="U2120" s="4" t="str">
        <f>IF(tblOperations[[#This Row],[Completion_Rate]]&gt;=_xlfn.XLOOKUP("Completion Rate",tblKPITargets[KPI_Name],tblKPITargets[Target_Value]),"Met","Below Target")</f>
        <v>Met</v>
      </c>
      <c r="V2120" t="str">
        <f>IF(tblOperations[[#This Row],[SLA_Compliance]]&gt;=_xlfn.XLOOKUP('04_References'!$A$3,tblKPITargets[KPI_Name],tblKPITargets[Target_Value]),"Met","Below Target")</f>
        <v>Met</v>
      </c>
      <c r="W2120" t="str">
        <f>IF(tblOperations[[#This Row],[Quality_Pass_Rate]]&gt;=_xlfn.XLOOKUP('04_References'!$A$4,tblKPITargets[KPI_Name],tblKPITargets[Target_Value]),"Met","Below Target")</f>
        <v>Met</v>
      </c>
      <c r="X2120" t="str">
        <f>IF(tblOperations[[#This Row],[Average_Completion_Days]]&lt;=_xlfn.XLOOKUP('04_References'!$A$7,tblKPITargets[KPI_Name],tblKPITargets[Target_Value]),"Met","Below Target")</f>
        <v>Met</v>
      </c>
      <c r="Y2120" t="str">
        <f>IF(tblOperations[[#This Row],[Closing_Backlog]]&lt;=_xlfn.XLOOKUP('04_References'!$A$8,tblKPITargets[KPI_Name],tblKPITargets[Target_Value]),"Met","Below Target")</f>
        <v>Met</v>
      </c>
    </row>
    <row r="2121" spans="1:25">
      <c r="A2121" s="8" t="s">
        <v>2151</v>
      </c>
      <c r="B2121" s="9">
        <v>46120</v>
      </c>
      <c r="C2121" s="4" t="s">
        <v>43</v>
      </c>
      <c r="D2121" s="4" t="s">
        <v>25</v>
      </c>
      <c r="E2121" s="4">
        <v>0</v>
      </c>
      <c r="F2121" s="4">
        <v>41</v>
      </c>
      <c r="G2121" s="4">
        <v>41</v>
      </c>
      <c r="H2121" s="4">
        <v>38</v>
      </c>
      <c r="I2121" s="4">
        <v>3</v>
      </c>
      <c r="J2121" s="4">
        <v>0</v>
      </c>
      <c r="K2121" s="4">
        <v>0</v>
      </c>
      <c r="L2121" s="4">
        <v>1.3</v>
      </c>
      <c r="M2121" s="4">
        <v>0.97099999999999997</v>
      </c>
      <c r="N2121" s="4">
        <v>1</v>
      </c>
      <c r="O2121" s="4">
        <v>4.5999999999999996</v>
      </c>
      <c r="P2121" s="4">
        <v>0.79200000000000004</v>
      </c>
      <c r="Q2121" s="5">
        <v>0.92700000000000005</v>
      </c>
      <c r="R2121" s="4" t="str">
        <f>TRIM(tblOperations[[#This Row],[Region]])</f>
        <v>South West</v>
      </c>
      <c r="S2121" s="4" t="str">
        <f>TRIM(tblOperations[[#This Row],[Team]])</f>
        <v>Workplace Projects</v>
      </c>
      <c r="T2121" s="4" t="str">
        <f>_xlfn.XLOOKUP(R2121,tblRegionReference[Region],tblRegionReference[Area],"Not Found")</f>
        <v>South</v>
      </c>
      <c r="U2121" s="4" t="str">
        <f>IF(tblOperations[[#This Row],[Completion_Rate]]&gt;=_xlfn.XLOOKUP("Completion Rate",tblKPITargets[KPI_Name],tblKPITargets[Target_Value]),"Met","Below Target")</f>
        <v>Below Target</v>
      </c>
      <c r="V2121" t="str">
        <f>IF(tblOperations[[#This Row],[SLA_Compliance]]&gt;=_xlfn.XLOOKUP('04_References'!$A$3,tblKPITargets[KPI_Name],tblKPITargets[Target_Value]),"Met","Below Target")</f>
        <v>Met</v>
      </c>
      <c r="W2121" t="str">
        <f>IF(tblOperations[[#This Row],[Quality_Pass_Rate]]&gt;=_xlfn.XLOOKUP('04_References'!$A$4,tblKPITargets[KPI_Name],tblKPITargets[Target_Value]),"Met","Below Target")</f>
        <v>Met</v>
      </c>
      <c r="X2121" t="str">
        <f>IF(tblOperations[[#This Row],[Average_Completion_Days]]&lt;=_xlfn.XLOOKUP('04_References'!$A$7,tblKPITargets[KPI_Name],tblKPITargets[Target_Value]),"Met","Below Target")</f>
        <v>Met</v>
      </c>
      <c r="Y2121" t="str">
        <f>IF(tblOperations[[#This Row],[Closing_Backlog]]&lt;=_xlfn.XLOOKUP('04_References'!$A$8,tblKPITargets[KPI_Name],tblKPITargets[Target_Value]),"Met","Below Target")</f>
        <v>Met</v>
      </c>
    </row>
    <row r="2122" spans="1:25">
      <c r="A2122" s="6" t="s">
        <v>2152</v>
      </c>
      <c r="B2122" s="7">
        <v>46120</v>
      </c>
      <c r="C2122" s="2" t="s">
        <v>48</v>
      </c>
      <c r="D2122" s="2" t="s">
        <v>19</v>
      </c>
      <c r="E2122" s="2">
        <v>6</v>
      </c>
      <c r="F2122" s="2">
        <v>33</v>
      </c>
      <c r="G2122" s="2">
        <v>39</v>
      </c>
      <c r="H2122" s="2">
        <v>39</v>
      </c>
      <c r="I2122" s="2">
        <v>0</v>
      </c>
      <c r="J2122" s="2">
        <v>1</v>
      </c>
      <c r="K2122" s="2">
        <v>0</v>
      </c>
      <c r="L2122" s="2">
        <v>2.1</v>
      </c>
      <c r="M2122" s="2">
        <v>0.97599999999999998</v>
      </c>
      <c r="N2122" s="2">
        <v>0.95799999999999996</v>
      </c>
      <c r="O2122" s="2">
        <v>4.4000000000000004</v>
      </c>
      <c r="P2122" s="2">
        <v>0.70199999999999996</v>
      </c>
      <c r="Q2122" s="3">
        <v>1</v>
      </c>
      <c r="R2122" s="4" t="str">
        <f>TRIM(tblOperations[[#This Row],[Region]])</f>
        <v>South East</v>
      </c>
      <c r="S2122" s="4" t="str">
        <f>TRIM(tblOperations[[#This Row],[Team]])</f>
        <v>Workplace Services</v>
      </c>
      <c r="T2122" s="4" t="str">
        <f>_xlfn.XLOOKUP(R2122,tblRegionReference[Region],tblRegionReference[Area],"Not Found")</f>
        <v>South</v>
      </c>
      <c r="U2122" s="4" t="str">
        <f>IF(tblOperations[[#This Row],[Completion_Rate]]&gt;=_xlfn.XLOOKUP("Completion Rate",tblKPITargets[KPI_Name],tblKPITargets[Target_Value]),"Met","Below Target")</f>
        <v>Met</v>
      </c>
      <c r="V2122" t="str">
        <f>IF(tblOperations[[#This Row],[SLA_Compliance]]&gt;=_xlfn.XLOOKUP('04_References'!$A$3,tblKPITargets[KPI_Name],tblKPITargets[Target_Value]),"Met","Below Target")</f>
        <v>Met</v>
      </c>
      <c r="W2122" t="str">
        <f>IF(tblOperations[[#This Row],[Quality_Pass_Rate]]&gt;=_xlfn.XLOOKUP('04_References'!$A$4,tblKPITargets[KPI_Name],tblKPITargets[Target_Value]),"Met","Below Target")</f>
        <v>Met</v>
      </c>
      <c r="X2122" t="str">
        <f>IF(tblOperations[[#This Row],[Average_Completion_Days]]&lt;=_xlfn.XLOOKUP('04_References'!$A$7,tblKPITargets[KPI_Name],tblKPITargets[Target_Value]),"Met","Below Target")</f>
        <v>Met</v>
      </c>
      <c r="Y2122" t="str">
        <f>IF(tblOperations[[#This Row],[Closing_Backlog]]&lt;=_xlfn.XLOOKUP('04_References'!$A$8,tblKPITargets[KPI_Name],tblKPITargets[Target_Value]),"Met","Below Target")</f>
        <v>Met</v>
      </c>
    </row>
    <row r="2123" spans="1:25">
      <c r="A2123" s="8" t="s">
        <v>2153</v>
      </c>
      <c r="B2123" s="9">
        <v>46120</v>
      </c>
      <c r="C2123" s="4" t="s">
        <v>48</v>
      </c>
      <c r="D2123" s="4" t="s">
        <v>21</v>
      </c>
      <c r="E2123" s="4">
        <v>1961</v>
      </c>
      <c r="F2123" s="4">
        <v>38</v>
      </c>
      <c r="G2123" s="4">
        <v>1999</v>
      </c>
      <c r="H2123" s="4">
        <v>24</v>
      </c>
      <c r="I2123" s="4">
        <v>1975</v>
      </c>
      <c r="J2123" s="4">
        <v>0</v>
      </c>
      <c r="K2123" s="4">
        <v>0</v>
      </c>
      <c r="L2123" s="4">
        <v>8</v>
      </c>
      <c r="M2123" s="4">
        <v>0.6</v>
      </c>
      <c r="N2123" s="4">
        <v>1</v>
      </c>
      <c r="O2123" s="4">
        <v>2.5</v>
      </c>
      <c r="P2123" s="4">
        <v>0.71899999999999997</v>
      </c>
      <c r="Q2123" s="5">
        <v>1.2E-2</v>
      </c>
      <c r="R2123" s="4" t="str">
        <f>TRIM(tblOperations[[#This Row],[Region]])</f>
        <v>South East</v>
      </c>
      <c r="S2123" s="4" t="str">
        <f>TRIM(tblOperations[[#This Row],[Team]])</f>
        <v>Facilities Response</v>
      </c>
      <c r="T2123" s="4" t="str">
        <f>_xlfn.XLOOKUP(R2123,tblRegionReference[Region],tblRegionReference[Area],"Not Found")</f>
        <v>South</v>
      </c>
      <c r="U2123" s="4" t="str">
        <f>IF(tblOperations[[#This Row],[Completion_Rate]]&gt;=_xlfn.XLOOKUP("Completion Rate",tblKPITargets[KPI_Name],tblKPITargets[Target_Value]),"Met","Below Target")</f>
        <v>Below Target</v>
      </c>
      <c r="V2123" t="str">
        <f>IF(tblOperations[[#This Row],[SLA_Compliance]]&gt;=_xlfn.XLOOKUP('04_References'!$A$3,tblKPITargets[KPI_Name],tblKPITargets[Target_Value]),"Met","Below Target")</f>
        <v>Below Target</v>
      </c>
      <c r="W2123" t="str">
        <f>IF(tblOperations[[#This Row],[Quality_Pass_Rate]]&gt;=_xlfn.XLOOKUP('04_References'!$A$4,tblKPITargets[KPI_Name],tblKPITargets[Target_Value]),"Met","Below Target")</f>
        <v>Met</v>
      </c>
      <c r="X2123" t="str">
        <f>IF(tblOperations[[#This Row],[Average_Completion_Days]]&lt;=_xlfn.XLOOKUP('04_References'!$A$7,tblKPITargets[KPI_Name],tblKPITargets[Target_Value]),"Met","Below Target")</f>
        <v>Below Target</v>
      </c>
      <c r="Y2123" t="str">
        <f>IF(tblOperations[[#This Row],[Closing_Backlog]]&lt;=_xlfn.XLOOKUP('04_References'!$A$8,tblKPITargets[KPI_Name],tblKPITargets[Target_Value]),"Met","Below Target")</f>
        <v>Below Target</v>
      </c>
    </row>
    <row r="2124" spans="1:25">
      <c r="A2124" s="6" t="s">
        <v>2154</v>
      </c>
      <c r="B2124" s="7">
        <v>46120</v>
      </c>
      <c r="C2124" s="2" t="s">
        <v>48</v>
      </c>
      <c r="D2124" s="2" t="s">
        <v>23</v>
      </c>
      <c r="E2124" s="2">
        <v>7</v>
      </c>
      <c r="F2124" s="2">
        <v>48</v>
      </c>
      <c r="G2124" s="2">
        <v>55</v>
      </c>
      <c r="H2124" s="2">
        <v>55</v>
      </c>
      <c r="I2124" s="2">
        <v>0</v>
      </c>
      <c r="J2124" s="2">
        <v>0</v>
      </c>
      <c r="K2124" s="2">
        <v>0</v>
      </c>
      <c r="L2124" s="2">
        <v>1.1000000000000001</v>
      </c>
      <c r="M2124" s="2">
        <v>1</v>
      </c>
      <c r="N2124" s="2">
        <v>1</v>
      </c>
      <c r="O2124" s="2">
        <v>4.5999999999999996</v>
      </c>
      <c r="P2124" s="2">
        <v>0.68500000000000005</v>
      </c>
      <c r="Q2124" s="3">
        <v>1</v>
      </c>
      <c r="R2124" s="4" t="str">
        <f>TRIM(tblOperations[[#This Row],[Region]])</f>
        <v>South East</v>
      </c>
      <c r="S2124" s="4" t="str">
        <f>TRIM(tblOperations[[#This Row],[Team]])</f>
        <v>Estates Support</v>
      </c>
      <c r="T2124" s="4" t="str">
        <f>_xlfn.XLOOKUP(R2124,tblRegionReference[Region],tblRegionReference[Area],"Not Found")</f>
        <v>South</v>
      </c>
      <c r="U2124" s="4" t="str">
        <f>IF(tblOperations[[#This Row],[Completion_Rate]]&gt;=_xlfn.XLOOKUP("Completion Rate",tblKPITargets[KPI_Name],tblKPITargets[Target_Value]),"Met","Below Target")</f>
        <v>Met</v>
      </c>
      <c r="V2124" t="str">
        <f>IF(tblOperations[[#This Row],[SLA_Compliance]]&gt;=_xlfn.XLOOKUP('04_References'!$A$3,tblKPITargets[KPI_Name],tblKPITargets[Target_Value]),"Met","Below Target")</f>
        <v>Met</v>
      </c>
      <c r="W2124" t="str">
        <f>IF(tblOperations[[#This Row],[Quality_Pass_Rate]]&gt;=_xlfn.XLOOKUP('04_References'!$A$4,tblKPITargets[KPI_Name],tblKPITargets[Target_Value]),"Met","Below Target")</f>
        <v>Met</v>
      </c>
      <c r="X2124" t="str">
        <f>IF(tblOperations[[#This Row],[Average_Completion_Days]]&lt;=_xlfn.XLOOKUP('04_References'!$A$7,tblKPITargets[KPI_Name],tblKPITargets[Target_Value]),"Met","Below Target")</f>
        <v>Met</v>
      </c>
      <c r="Y2124" t="str">
        <f>IF(tblOperations[[#This Row],[Closing_Backlog]]&lt;=_xlfn.XLOOKUP('04_References'!$A$8,tblKPITargets[KPI_Name],tblKPITargets[Target_Value]),"Met","Below Target")</f>
        <v>Met</v>
      </c>
    </row>
    <row r="2125" spans="1:25">
      <c r="A2125" s="8" t="s">
        <v>2155</v>
      </c>
      <c r="B2125" s="9">
        <v>46120</v>
      </c>
      <c r="C2125" s="4" t="s">
        <v>48</v>
      </c>
      <c r="D2125" s="4" t="s">
        <v>25</v>
      </c>
      <c r="E2125" s="4">
        <v>624</v>
      </c>
      <c r="F2125" s="4">
        <v>20</v>
      </c>
      <c r="G2125" s="4">
        <v>644</v>
      </c>
      <c r="H2125" s="4">
        <v>25</v>
      </c>
      <c r="I2125" s="4">
        <v>619</v>
      </c>
      <c r="J2125" s="4">
        <v>0</v>
      </c>
      <c r="K2125" s="4">
        <v>0</v>
      </c>
      <c r="L2125" s="4">
        <v>8</v>
      </c>
      <c r="M2125" s="4">
        <v>0.6</v>
      </c>
      <c r="N2125" s="4">
        <v>0.97299999999999998</v>
      </c>
      <c r="O2125" s="4">
        <v>2.5</v>
      </c>
      <c r="P2125" s="4">
        <v>0.71299999999999997</v>
      </c>
      <c r="Q2125" s="5">
        <v>3.9E-2</v>
      </c>
      <c r="R2125" s="4" t="str">
        <f>TRIM(tblOperations[[#This Row],[Region]])</f>
        <v>South East</v>
      </c>
      <c r="S2125" s="4" t="str">
        <f>TRIM(tblOperations[[#This Row],[Team]])</f>
        <v>Workplace Projects</v>
      </c>
      <c r="T2125" s="4" t="str">
        <f>_xlfn.XLOOKUP(R2125,tblRegionReference[Region],tblRegionReference[Area],"Not Found")</f>
        <v>South</v>
      </c>
      <c r="U2125" s="4" t="str">
        <f>IF(tblOperations[[#This Row],[Completion_Rate]]&gt;=_xlfn.XLOOKUP("Completion Rate",tblKPITargets[KPI_Name],tblKPITargets[Target_Value]),"Met","Below Target")</f>
        <v>Below Target</v>
      </c>
      <c r="V2125" t="str">
        <f>IF(tblOperations[[#This Row],[SLA_Compliance]]&gt;=_xlfn.XLOOKUP('04_References'!$A$3,tblKPITargets[KPI_Name],tblKPITargets[Target_Value]),"Met","Below Target")</f>
        <v>Below Target</v>
      </c>
      <c r="W2125" t="str">
        <f>IF(tblOperations[[#This Row],[Quality_Pass_Rate]]&gt;=_xlfn.XLOOKUP('04_References'!$A$4,tblKPITargets[KPI_Name],tblKPITargets[Target_Value]),"Met","Below Target")</f>
        <v>Met</v>
      </c>
      <c r="X2125" t="str">
        <f>IF(tblOperations[[#This Row],[Average_Completion_Days]]&lt;=_xlfn.XLOOKUP('04_References'!$A$7,tblKPITargets[KPI_Name],tblKPITargets[Target_Value]),"Met","Below Target")</f>
        <v>Below Target</v>
      </c>
      <c r="Y2125" t="str">
        <f>IF(tblOperations[[#This Row],[Closing_Backlog]]&lt;=_xlfn.XLOOKUP('04_References'!$A$8,tblKPITargets[KPI_Name],tblKPITargets[Target_Value]),"Met","Below Target")</f>
        <v>Below Target</v>
      </c>
    </row>
    <row r="2126" spans="1:25">
      <c r="A2126" s="6" t="s">
        <v>2156</v>
      </c>
      <c r="B2126" s="7">
        <v>46120</v>
      </c>
      <c r="C2126" s="2" t="s">
        <v>53</v>
      </c>
      <c r="D2126" s="2" t="s">
        <v>19</v>
      </c>
      <c r="E2126" s="2">
        <v>1051</v>
      </c>
      <c r="F2126" s="2">
        <v>61</v>
      </c>
      <c r="G2126" s="2">
        <v>1112</v>
      </c>
      <c r="H2126" s="2">
        <v>29</v>
      </c>
      <c r="I2126" s="2">
        <v>1083</v>
      </c>
      <c r="J2126" s="2">
        <v>0</v>
      </c>
      <c r="K2126" s="2">
        <v>0</v>
      </c>
      <c r="L2126" s="2">
        <v>8</v>
      </c>
      <c r="M2126" s="2">
        <v>0.6</v>
      </c>
      <c r="N2126" s="2">
        <v>0.97399999999999998</v>
      </c>
      <c r="O2126" s="2">
        <v>2.5</v>
      </c>
      <c r="P2126" s="2">
        <v>0.70299999999999996</v>
      </c>
      <c r="Q2126" s="3">
        <v>2.5999999999999999E-2</v>
      </c>
      <c r="R2126" s="4" t="str">
        <f>TRIM(tblOperations[[#This Row],[Region]])</f>
        <v>Wales</v>
      </c>
      <c r="S2126" s="4" t="str">
        <f>TRIM(tblOperations[[#This Row],[Team]])</f>
        <v>Workplace Services</v>
      </c>
      <c r="T2126" s="4" t="str">
        <f>_xlfn.XLOOKUP(R2126,tblRegionReference[Region],tblRegionReference[Area],"Not Found")</f>
        <v>Wales</v>
      </c>
      <c r="U2126" s="4" t="str">
        <f>IF(tblOperations[[#This Row],[Completion_Rate]]&gt;=_xlfn.XLOOKUP("Completion Rate",tblKPITargets[KPI_Name],tblKPITargets[Target_Value]),"Met","Below Target")</f>
        <v>Below Target</v>
      </c>
      <c r="V2126" t="str">
        <f>IF(tblOperations[[#This Row],[SLA_Compliance]]&gt;=_xlfn.XLOOKUP('04_References'!$A$3,tblKPITargets[KPI_Name],tblKPITargets[Target_Value]),"Met","Below Target")</f>
        <v>Below Target</v>
      </c>
      <c r="W2126" t="str">
        <f>IF(tblOperations[[#This Row],[Quality_Pass_Rate]]&gt;=_xlfn.XLOOKUP('04_References'!$A$4,tblKPITargets[KPI_Name],tblKPITargets[Target_Value]),"Met","Below Target")</f>
        <v>Met</v>
      </c>
      <c r="X2126" t="str">
        <f>IF(tblOperations[[#This Row],[Average_Completion_Days]]&lt;=_xlfn.XLOOKUP('04_References'!$A$7,tblKPITargets[KPI_Name],tblKPITargets[Target_Value]),"Met","Below Target")</f>
        <v>Below Target</v>
      </c>
      <c r="Y2126" t="str">
        <f>IF(tblOperations[[#This Row],[Closing_Backlog]]&lt;=_xlfn.XLOOKUP('04_References'!$A$8,tblKPITargets[KPI_Name],tblKPITargets[Target_Value]),"Met","Below Target")</f>
        <v>Below Target</v>
      </c>
    </row>
    <row r="2127" spans="1:25">
      <c r="A2127" s="8" t="s">
        <v>2157</v>
      </c>
      <c r="B2127" s="9">
        <v>46120</v>
      </c>
      <c r="C2127" s="4" t="s">
        <v>53</v>
      </c>
      <c r="D2127" s="4" t="s">
        <v>21</v>
      </c>
      <c r="E2127" s="4">
        <v>1174</v>
      </c>
      <c r="F2127" s="4">
        <v>31</v>
      </c>
      <c r="G2127" s="4">
        <v>1205</v>
      </c>
      <c r="H2127" s="4">
        <v>26</v>
      </c>
      <c r="I2127" s="4">
        <v>1179</v>
      </c>
      <c r="J2127" s="4">
        <v>0</v>
      </c>
      <c r="K2127" s="4">
        <v>0</v>
      </c>
      <c r="L2127" s="4">
        <v>8</v>
      </c>
      <c r="M2127" s="4">
        <v>0.6</v>
      </c>
      <c r="N2127" s="4">
        <v>1</v>
      </c>
      <c r="O2127" s="4">
        <v>2.5</v>
      </c>
      <c r="P2127" s="4">
        <v>0.77200000000000002</v>
      </c>
      <c r="Q2127" s="5">
        <v>2.1999999999999999E-2</v>
      </c>
      <c r="R2127" s="4" t="str">
        <f>TRIM(tblOperations[[#This Row],[Region]])</f>
        <v>Wales</v>
      </c>
      <c r="S2127" s="4" t="str">
        <f>TRIM(tblOperations[[#This Row],[Team]])</f>
        <v>Facilities Response</v>
      </c>
      <c r="T2127" s="4" t="str">
        <f>_xlfn.XLOOKUP(R2127,tblRegionReference[Region],tblRegionReference[Area],"Not Found")</f>
        <v>Wales</v>
      </c>
      <c r="U2127" s="4" t="str">
        <f>IF(tblOperations[[#This Row],[Completion_Rate]]&gt;=_xlfn.XLOOKUP("Completion Rate",tblKPITargets[KPI_Name],tblKPITargets[Target_Value]),"Met","Below Target")</f>
        <v>Below Target</v>
      </c>
      <c r="V2127" t="str">
        <f>IF(tblOperations[[#This Row],[SLA_Compliance]]&gt;=_xlfn.XLOOKUP('04_References'!$A$3,tblKPITargets[KPI_Name],tblKPITargets[Target_Value]),"Met","Below Target")</f>
        <v>Below Target</v>
      </c>
      <c r="W2127" t="str">
        <f>IF(tblOperations[[#This Row],[Quality_Pass_Rate]]&gt;=_xlfn.XLOOKUP('04_References'!$A$4,tblKPITargets[KPI_Name],tblKPITargets[Target_Value]),"Met","Below Target")</f>
        <v>Met</v>
      </c>
      <c r="X2127" t="str">
        <f>IF(tblOperations[[#This Row],[Average_Completion_Days]]&lt;=_xlfn.XLOOKUP('04_References'!$A$7,tblKPITargets[KPI_Name],tblKPITargets[Target_Value]),"Met","Below Target")</f>
        <v>Below Target</v>
      </c>
      <c r="Y2127" t="str">
        <f>IF(tblOperations[[#This Row],[Closing_Backlog]]&lt;=_xlfn.XLOOKUP('04_References'!$A$8,tblKPITargets[KPI_Name],tblKPITargets[Target_Value]),"Met","Below Target")</f>
        <v>Below Target</v>
      </c>
    </row>
    <row r="2128" spans="1:25">
      <c r="A2128" s="6" t="s">
        <v>2158</v>
      </c>
      <c r="B2128" s="7">
        <v>46120</v>
      </c>
      <c r="C2128" s="2" t="s">
        <v>53</v>
      </c>
      <c r="D2128" s="2" t="s">
        <v>23</v>
      </c>
      <c r="E2128" s="2">
        <v>781</v>
      </c>
      <c r="F2128" s="2">
        <v>33</v>
      </c>
      <c r="G2128" s="2">
        <v>814</v>
      </c>
      <c r="H2128" s="2">
        <v>30</v>
      </c>
      <c r="I2128" s="2">
        <v>784</v>
      </c>
      <c r="J2128" s="2">
        <v>0</v>
      </c>
      <c r="K2128" s="2">
        <v>0</v>
      </c>
      <c r="L2128" s="2">
        <v>8</v>
      </c>
      <c r="M2128" s="2">
        <v>0.6</v>
      </c>
      <c r="N2128" s="2">
        <v>0.98</v>
      </c>
      <c r="O2128" s="2">
        <v>2.5</v>
      </c>
      <c r="P2128" s="2">
        <v>0.72699999999999998</v>
      </c>
      <c r="Q2128" s="3">
        <v>3.6999999999999998E-2</v>
      </c>
      <c r="R2128" s="4" t="str">
        <f>TRIM(tblOperations[[#This Row],[Region]])</f>
        <v>Wales</v>
      </c>
      <c r="S2128" s="4" t="str">
        <f>TRIM(tblOperations[[#This Row],[Team]])</f>
        <v>Estates Support</v>
      </c>
      <c r="T2128" s="4" t="str">
        <f>_xlfn.XLOOKUP(R2128,tblRegionReference[Region],tblRegionReference[Area],"Not Found")</f>
        <v>Wales</v>
      </c>
      <c r="U2128" s="4" t="str">
        <f>IF(tblOperations[[#This Row],[Completion_Rate]]&gt;=_xlfn.XLOOKUP("Completion Rate",tblKPITargets[KPI_Name],tblKPITargets[Target_Value]),"Met","Below Target")</f>
        <v>Below Target</v>
      </c>
      <c r="V2128" t="str">
        <f>IF(tblOperations[[#This Row],[SLA_Compliance]]&gt;=_xlfn.XLOOKUP('04_References'!$A$3,tblKPITargets[KPI_Name],tblKPITargets[Target_Value]),"Met","Below Target")</f>
        <v>Below Target</v>
      </c>
      <c r="W2128" t="str">
        <f>IF(tblOperations[[#This Row],[Quality_Pass_Rate]]&gt;=_xlfn.XLOOKUP('04_References'!$A$4,tblKPITargets[KPI_Name],tblKPITargets[Target_Value]),"Met","Below Target")</f>
        <v>Met</v>
      </c>
      <c r="X2128" t="str">
        <f>IF(tblOperations[[#This Row],[Average_Completion_Days]]&lt;=_xlfn.XLOOKUP('04_References'!$A$7,tblKPITargets[KPI_Name],tblKPITargets[Target_Value]),"Met","Below Target")</f>
        <v>Below Target</v>
      </c>
      <c r="Y2128" t="str">
        <f>IF(tblOperations[[#This Row],[Closing_Backlog]]&lt;=_xlfn.XLOOKUP('04_References'!$A$8,tblKPITargets[KPI_Name],tblKPITargets[Target_Value]),"Met","Below Target")</f>
        <v>Below Target</v>
      </c>
    </row>
    <row r="2129" spans="1:25">
      <c r="A2129" s="8" t="s">
        <v>2159</v>
      </c>
      <c r="B2129" s="9">
        <v>46120</v>
      </c>
      <c r="C2129" s="4" t="s">
        <v>53</v>
      </c>
      <c r="D2129" s="4" t="s">
        <v>25</v>
      </c>
      <c r="E2129" s="4">
        <v>0</v>
      </c>
      <c r="F2129" s="4">
        <v>34</v>
      </c>
      <c r="G2129" s="4">
        <v>34</v>
      </c>
      <c r="H2129" s="4">
        <v>34</v>
      </c>
      <c r="I2129" s="4">
        <v>0</v>
      </c>
      <c r="J2129" s="4">
        <v>0</v>
      </c>
      <c r="K2129" s="4">
        <v>0</v>
      </c>
      <c r="L2129" s="4">
        <v>0.8</v>
      </c>
      <c r="M2129" s="4">
        <v>0.995</v>
      </c>
      <c r="N2129" s="4">
        <v>1</v>
      </c>
      <c r="O2129" s="4">
        <v>4.3</v>
      </c>
      <c r="P2129" s="4">
        <v>0.76200000000000001</v>
      </c>
      <c r="Q2129" s="5">
        <v>1</v>
      </c>
      <c r="R2129" s="4" t="str">
        <f>TRIM(tblOperations[[#This Row],[Region]])</f>
        <v>Wales</v>
      </c>
      <c r="S2129" s="4" t="str">
        <f>TRIM(tblOperations[[#This Row],[Team]])</f>
        <v>Workplace Projects</v>
      </c>
      <c r="T2129" s="4" t="str">
        <f>_xlfn.XLOOKUP(R2129,tblRegionReference[Region],tblRegionReference[Area],"Not Found")</f>
        <v>Wales</v>
      </c>
      <c r="U2129" s="4" t="str">
        <f>IF(tblOperations[[#This Row],[Completion_Rate]]&gt;=_xlfn.XLOOKUP("Completion Rate",tblKPITargets[KPI_Name],tblKPITargets[Target_Value]),"Met","Below Target")</f>
        <v>Met</v>
      </c>
      <c r="V2129" t="str">
        <f>IF(tblOperations[[#This Row],[SLA_Compliance]]&gt;=_xlfn.XLOOKUP('04_References'!$A$3,tblKPITargets[KPI_Name],tblKPITargets[Target_Value]),"Met","Below Target")</f>
        <v>Met</v>
      </c>
      <c r="W2129" t="str">
        <f>IF(tblOperations[[#This Row],[Quality_Pass_Rate]]&gt;=_xlfn.XLOOKUP('04_References'!$A$4,tblKPITargets[KPI_Name],tblKPITargets[Target_Value]),"Met","Below Target")</f>
        <v>Met</v>
      </c>
      <c r="X2129" t="str">
        <f>IF(tblOperations[[#This Row],[Average_Completion_Days]]&lt;=_xlfn.XLOOKUP('04_References'!$A$7,tblKPITargets[KPI_Name],tblKPITargets[Target_Value]),"Met","Below Target")</f>
        <v>Met</v>
      </c>
      <c r="Y2129" t="str">
        <f>IF(tblOperations[[#This Row],[Closing_Backlog]]&lt;=_xlfn.XLOOKUP('04_References'!$A$8,tblKPITargets[KPI_Name],tblKPITargets[Target_Value]),"Met","Below Target")</f>
        <v>Met</v>
      </c>
    </row>
    <row r="2130" spans="1:25">
      <c r="A2130" s="6" t="s">
        <v>2160</v>
      </c>
      <c r="B2130" s="7">
        <v>46121</v>
      </c>
      <c r="C2130" s="2" t="s">
        <v>18</v>
      </c>
      <c r="D2130" s="2" t="s">
        <v>19</v>
      </c>
      <c r="E2130" s="2">
        <v>285</v>
      </c>
      <c r="F2130" s="2">
        <v>46</v>
      </c>
      <c r="G2130" s="2">
        <v>331</v>
      </c>
      <c r="H2130" s="2">
        <v>41</v>
      </c>
      <c r="I2130" s="2">
        <v>290</v>
      </c>
      <c r="J2130" s="2">
        <v>0</v>
      </c>
      <c r="K2130" s="2">
        <v>0</v>
      </c>
      <c r="L2130" s="2">
        <v>8</v>
      </c>
      <c r="M2130" s="2">
        <v>0.6</v>
      </c>
      <c r="N2130" s="2">
        <v>1</v>
      </c>
      <c r="O2130" s="2">
        <v>2.5</v>
      </c>
      <c r="P2130" s="2">
        <v>0.78600000000000003</v>
      </c>
      <c r="Q2130" s="3">
        <v>0.124</v>
      </c>
      <c r="R2130" s="4" t="str">
        <f>TRIM(tblOperations[[#This Row],[Region]])</f>
        <v>Scotland</v>
      </c>
      <c r="S2130" s="4" t="str">
        <f>TRIM(tblOperations[[#This Row],[Team]])</f>
        <v>Workplace Services</v>
      </c>
      <c r="T2130" s="4" t="str">
        <f>_xlfn.XLOOKUP(R2130,tblRegionReference[Region],tblRegionReference[Area],"Not Found")</f>
        <v>North</v>
      </c>
      <c r="U2130" s="4" t="str">
        <f>IF(tblOperations[[#This Row],[Completion_Rate]]&gt;=_xlfn.XLOOKUP("Completion Rate",tblKPITargets[KPI_Name],tblKPITargets[Target_Value]),"Met","Below Target")</f>
        <v>Below Target</v>
      </c>
      <c r="V2130" t="str">
        <f>IF(tblOperations[[#This Row],[SLA_Compliance]]&gt;=_xlfn.XLOOKUP('04_References'!$A$3,tblKPITargets[KPI_Name],tblKPITargets[Target_Value]),"Met","Below Target")</f>
        <v>Below Target</v>
      </c>
      <c r="W2130" t="str">
        <f>IF(tblOperations[[#This Row],[Quality_Pass_Rate]]&gt;=_xlfn.XLOOKUP('04_References'!$A$4,tblKPITargets[KPI_Name],tblKPITargets[Target_Value]),"Met","Below Target")</f>
        <v>Met</v>
      </c>
      <c r="X2130" t="str">
        <f>IF(tblOperations[[#This Row],[Average_Completion_Days]]&lt;=_xlfn.XLOOKUP('04_References'!$A$7,tblKPITargets[KPI_Name],tblKPITargets[Target_Value]),"Met","Below Target")</f>
        <v>Below Target</v>
      </c>
      <c r="Y2130" t="str">
        <f>IF(tblOperations[[#This Row],[Closing_Backlog]]&lt;=_xlfn.XLOOKUP('04_References'!$A$8,tblKPITargets[KPI_Name],tblKPITargets[Target_Value]),"Met","Below Target")</f>
        <v>Below Target</v>
      </c>
    </row>
    <row r="2131" spans="1:25">
      <c r="A2131" s="8" t="s">
        <v>2161</v>
      </c>
      <c r="B2131" s="9">
        <v>46121</v>
      </c>
      <c r="C2131" s="4" t="s">
        <v>18</v>
      </c>
      <c r="D2131" s="4" t="s">
        <v>21</v>
      </c>
      <c r="E2131" s="4">
        <v>0</v>
      </c>
      <c r="F2131" s="4">
        <v>43</v>
      </c>
      <c r="G2131" s="4">
        <v>43</v>
      </c>
      <c r="H2131" s="4">
        <v>43</v>
      </c>
      <c r="I2131" s="4">
        <v>0</v>
      </c>
      <c r="J2131" s="4">
        <v>0</v>
      </c>
      <c r="K2131" s="4">
        <v>0</v>
      </c>
      <c r="L2131" s="4">
        <v>0.8</v>
      </c>
      <c r="M2131" s="4">
        <v>0.96599999999999997</v>
      </c>
      <c r="N2131" s="4">
        <v>0.98399999999999999</v>
      </c>
      <c r="O2131" s="4">
        <v>4.8</v>
      </c>
      <c r="P2131" s="4">
        <v>0.73199999999999998</v>
      </c>
      <c r="Q2131" s="5">
        <v>1</v>
      </c>
      <c r="R2131" s="4" t="str">
        <f>TRIM(tblOperations[[#This Row],[Region]])</f>
        <v>Scotland</v>
      </c>
      <c r="S2131" s="4" t="str">
        <f>TRIM(tblOperations[[#This Row],[Team]])</f>
        <v>Facilities Response</v>
      </c>
      <c r="T2131" s="4" t="str">
        <f>_xlfn.XLOOKUP(R2131,tblRegionReference[Region],tblRegionReference[Area],"Not Found")</f>
        <v>North</v>
      </c>
      <c r="U2131" s="4" t="str">
        <f>IF(tblOperations[[#This Row],[Completion_Rate]]&gt;=_xlfn.XLOOKUP("Completion Rate",tblKPITargets[KPI_Name],tblKPITargets[Target_Value]),"Met","Below Target")</f>
        <v>Met</v>
      </c>
      <c r="V2131" t="str">
        <f>IF(tblOperations[[#This Row],[SLA_Compliance]]&gt;=_xlfn.XLOOKUP('04_References'!$A$3,tblKPITargets[KPI_Name],tblKPITargets[Target_Value]),"Met","Below Target")</f>
        <v>Met</v>
      </c>
      <c r="W2131" t="str">
        <f>IF(tblOperations[[#This Row],[Quality_Pass_Rate]]&gt;=_xlfn.XLOOKUP('04_References'!$A$4,tblKPITargets[KPI_Name],tblKPITargets[Target_Value]),"Met","Below Target")</f>
        <v>Met</v>
      </c>
      <c r="X2131" t="str">
        <f>IF(tblOperations[[#This Row],[Average_Completion_Days]]&lt;=_xlfn.XLOOKUP('04_References'!$A$7,tblKPITargets[KPI_Name],tblKPITargets[Target_Value]),"Met","Below Target")</f>
        <v>Met</v>
      </c>
      <c r="Y2131" t="str">
        <f>IF(tblOperations[[#This Row],[Closing_Backlog]]&lt;=_xlfn.XLOOKUP('04_References'!$A$8,tblKPITargets[KPI_Name],tblKPITargets[Target_Value]),"Met","Below Target")</f>
        <v>Met</v>
      </c>
    </row>
    <row r="2132" spans="1:25">
      <c r="A2132" s="6" t="s">
        <v>2162</v>
      </c>
      <c r="B2132" s="7">
        <v>46121</v>
      </c>
      <c r="C2132" s="2" t="s">
        <v>18</v>
      </c>
      <c r="D2132" s="2" t="s">
        <v>23</v>
      </c>
      <c r="E2132" s="2">
        <v>568</v>
      </c>
      <c r="F2132" s="2">
        <v>47</v>
      </c>
      <c r="G2132" s="2">
        <v>615</v>
      </c>
      <c r="H2132" s="2">
        <v>40</v>
      </c>
      <c r="I2132" s="2">
        <v>575</v>
      </c>
      <c r="J2132" s="2">
        <v>0</v>
      </c>
      <c r="K2132" s="2">
        <v>0</v>
      </c>
      <c r="L2132" s="2">
        <v>8</v>
      </c>
      <c r="M2132" s="2">
        <v>0.6</v>
      </c>
      <c r="N2132" s="2">
        <v>0.97899999999999998</v>
      </c>
      <c r="O2132" s="2">
        <v>2.5</v>
      </c>
      <c r="P2132" s="2">
        <v>0.78600000000000003</v>
      </c>
      <c r="Q2132" s="3">
        <v>6.5000000000000002E-2</v>
      </c>
      <c r="R2132" s="4" t="str">
        <f>TRIM(tblOperations[[#This Row],[Region]])</f>
        <v>Scotland</v>
      </c>
      <c r="S2132" s="4" t="str">
        <f>TRIM(tblOperations[[#This Row],[Team]])</f>
        <v>Estates Support</v>
      </c>
      <c r="T2132" s="4" t="str">
        <f>_xlfn.XLOOKUP(R2132,tblRegionReference[Region],tblRegionReference[Area],"Not Found")</f>
        <v>North</v>
      </c>
      <c r="U2132" s="4" t="str">
        <f>IF(tblOperations[[#This Row],[Completion_Rate]]&gt;=_xlfn.XLOOKUP("Completion Rate",tblKPITargets[KPI_Name],tblKPITargets[Target_Value]),"Met","Below Target")</f>
        <v>Below Target</v>
      </c>
      <c r="V2132" t="str">
        <f>IF(tblOperations[[#This Row],[SLA_Compliance]]&gt;=_xlfn.XLOOKUP('04_References'!$A$3,tblKPITargets[KPI_Name],tblKPITargets[Target_Value]),"Met","Below Target")</f>
        <v>Below Target</v>
      </c>
      <c r="W2132" t="str">
        <f>IF(tblOperations[[#This Row],[Quality_Pass_Rate]]&gt;=_xlfn.XLOOKUP('04_References'!$A$4,tblKPITargets[KPI_Name],tblKPITargets[Target_Value]),"Met","Below Target")</f>
        <v>Met</v>
      </c>
      <c r="X2132" t="str">
        <f>IF(tblOperations[[#This Row],[Average_Completion_Days]]&lt;=_xlfn.XLOOKUP('04_References'!$A$7,tblKPITargets[KPI_Name],tblKPITargets[Target_Value]),"Met","Below Target")</f>
        <v>Below Target</v>
      </c>
      <c r="Y2132" t="str">
        <f>IF(tblOperations[[#This Row],[Closing_Backlog]]&lt;=_xlfn.XLOOKUP('04_References'!$A$8,tblKPITargets[KPI_Name],tblKPITargets[Target_Value]),"Met","Below Target")</f>
        <v>Below Target</v>
      </c>
    </row>
    <row r="2133" spans="1:25">
      <c r="A2133" s="8" t="s">
        <v>2163</v>
      </c>
      <c r="B2133" s="9">
        <v>46121</v>
      </c>
      <c r="C2133" s="4" t="s">
        <v>18</v>
      </c>
      <c r="D2133" s="4" t="s">
        <v>25</v>
      </c>
      <c r="E2133" s="4">
        <v>0</v>
      </c>
      <c r="F2133" s="4">
        <v>23</v>
      </c>
      <c r="G2133" s="4">
        <v>23</v>
      </c>
      <c r="H2133" s="4">
        <v>23</v>
      </c>
      <c r="I2133" s="4">
        <v>0</v>
      </c>
      <c r="J2133" s="4">
        <v>1</v>
      </c>
      <c r="K2133" s="4">
        <v>0</v>
      </c>
      <c r="L2133" s="4">
        <v>1.4</v>
      </c>
      <c r="M2133" s="4">
        <v>0.94699999999999995</v>
      </c>
      <c r="N2133" s="4">
        <v>0.95</v>
      </c>
      <c r="O2133" s="4">
        <v>4.8</v>
      </c>
      <c r="P2133" s="4">
        <v>0.76100000000000001</v>
      </c>
      <c r="Q2133" s="5">
        <v>1</v>
      </c>
      <c r="R2133" s="4" t="str">
        <f>TRIM(tblOperations[[#This Row],[Region]])</f>
        <v>Scotland</v>
      </c>
      <c r="S2133" s="4" t="str">
        <f>TRIM(tblOperations[[#This Row],[Team]])</f>
        <v>Workplace Projects</v>
      </c>
      <c r="T2133" s="4" t="str">
        <f>_xlfn.XLOOKUP(R2133,tblRegionReference[Region],tblRegionReference[Area],"Not Found")</f>
        <v>North</v>
      </c>
      <c r="U2133" s="4" t="str">
        <f>IF(tblOperations[[#This Row],[Completion_Rate]]&gt;=_xlfn.XLOOKUP("Completion Rate",tblKPITargets[KPI_Name],tblKPITargets[Target_Value]),"Met","Below Target")</f>
        <v>Met</v>
      </c>
      <c r="V2133" t="str">
        <f>IF(tblOperations[[#This Row],[SLA_Compliance]]&gt;=_xlfn.XLOOKUP('04_References'!$A$3,tblKPITargets[KPI_Name],tblKPITargets[Target_Value]),"Met","Below Target")</f>
        <v>Met</v>
      </c>
      <c r="W2133" t="str">
        <f>IF(tblOperations[[#This Row],[Quality_Pass_Rate]]&gt;=_xlfn.XLOOKUP('04_References'!$A$4,tblKPITargets[KPI_Name],tblKPITargets[Target_Value]),"Met","Below Target")</f>
        <v>Met</v>
      </c>
      <c r="X2133" t="str">
        <f>IF(tblOperations[[#This Row],[Average_Completion_Days]]&lt;=_xlfn.XLOOKUP('04_References'!$A$7,tblKPITargets[KPI_Name],tblKPITargets[Target_Value]),"Met","Below Target")</f>
        <v>Met</v>
      </c>
      <c r="Y2133" t="str">
        <f>IF(tblOperations[[#This Row],[Closing_Backlog]]&lt;=_xlfn.XLOOKUP('04_References'!$A$8,tblKPITargets[KPI_Name],tblKPITargets[Target_Value]),"Met","Below Target")</f>
        <v>Met</v>
      </c>
    </row>
    <row r="2134" spans="1:25">
      <c r="A2134" s="6" t="s">
        <v>2164</v>
      </c>
      <c r="B2134" s="7">
        <v>46121</v>
      </c>
      <c r="C2134" s="2" t="s">
        <v>27</v>
      </c>
      <c r="D2134" s="2" t="s">
        <v>19</v>
      </c>
      <c r="E2134" s="2">
        <v>0</v>
      </c>
      <c r="F2134" s="2">
        <v>34</v>
      </c>
      <c r="G2134" s="2">
        <v>34</v>
      </c>
      <c r="H2134" s="2">
        <v>34</v>
      </c>
      <c r="I2134" s="2">
        <v>0</v>
      </c>
      <c r="J2134" s="2">
        <v>0</v>
      </c>
      <c r="K2134" s="2">
        <v>0</v>
      </c>
      <c r="L2134" s="2">
        <v>1</v>
      </c>
      <c r="M2134" s="2">
        <v>1</v>
      </c>
      <c r="N2134" s="2">
        <v>1</v>
      </c>
      <c r="O2134" s="2">
        <v>4.7</v>
      </c>
      <c r="P2134" s="2">
        <v>0.71799999999999997</v>
      </c>
      <c r="Q2134" s="3">
        <v>1</v>
      </c>
      <c r="R2134" s="4" t="str">
        <f>TRIM(tblOperations[[#This Row],[Region]])</f>
        <v>North East</v>
      </c>
      <c r="S2134" s="4" t="str">
        <f>TRIM(tblOperations[[#This Row],[Team]])</f>
        <v>Workplace Services</v>
      </c>
      <c r="T2134" s="4" t="str">
        <f>_xlfn.XLOOKUP(R2134,tblRegionReference[Region],tblRegionReference[Area],"Not Found")</f>
        <v>North</v>
      </c>
      <c r="U2134" s="4" t="str">
        <f>IF(tblOperations[[#This Row],[Completion_Rate]]&gt;=_xlfn.XLOOKUP("Completion Rate",tblKPITargets[KPI_Name],tblKPITargets[Target_Value]),"Met","Below Target")</f>
        <v>Met</v>
      </c>
      <c r="V2134" t="str">
        <f>IF(tblOperations[[#This Row],[SLA_Compliance]]&gt;=_xlfn.XLOOKUP('04_References'!$A$3,tblKPITargets[KPI_Name],tblKPITargets[Target_Value]),"Met","Below Target")</f>
        <v>Met</v>
      </c>
      <c r="W2134" t="str">
        <f>IF(tblOperations[[#This Row],[Quality_Pass_Rate]]&gt;=_xlfn.XLOOKUP('04_References'!$A$4,tblKPITargets[KPI_Name],tblKPITargets[Target_Value]),"Met","Below Target")</f>
        <v>Met</v>
      </c>
      <c r="X2134" t="str">
        <f>IF(tblOperations[[#This Row],[Average_Completion_Days]]&lt;=_xlfn.XLOOKUP('04_References'!$A$7,tblKPITargets[KPI_Name],tblKPITargets[Target_Value]),"Met","Below Target")</f>
        <v>Met</v>
      </c>
      <c r="Y2134" t="str">
        <f>IF(tblOperations[[#This Row],[Closing_Backlog]]&lt;=_xlfn.XLOOKUP('04_References'!$A$8,tblKPITargets[KPI_Name],tblKPITargets[Target_Value]),"Met","Below Target")</f>
        <v>Met</v>
      </c>
    </row>
    <row r="2135" spans="1:25">
      <c r="A2135" s="8" t="s">
        <v>2165</v>
      </c>
      <c r="B2135" s="9">
        <v>46121</v>
      </c>
      <c r="C2135" s="4" t="s">
        <v>27</v>
      </c>
      <c r="D2135" s="4" t="s">
        <v>21</v>
      </c>
      <c r="E2135" s="4">
        <v>0</v>
      </c>
      <c r="F2135" s="4">
        <v>31</v>
      </c>
      <c r="G2135" s="4">
        <v>31</v>
      </c>
      <c r="H2135" s="4">
        <v>31</v>
      </c>
      <c r="I2135" s="4">
        <v>0</v>
      </c>
      <c r="J2135" s="4">
        <v>0</v>
      </c>
      <c r="K2135" s="4">
        <v>0</v>
      </c>
      <c r="L2135" s="4">
        <v>1.5</v>
      </c>
      <c r="M2135" s="4">
        <v>0.96</v>
      </c>
      <c r="N2135" s="4">
        <v>0.97699999999999998</v>
      </c>
      <c r="O2135" s="4">
        <v>4.2</v>
      </c>
      <c r="P2135" s="4">
        <v>0.70699999999999996</v>
      </c>
      <c r="Q2135" s="5">
        <v>1</v>
      </c>
      <c r="R2135" s="4" t="str">
        <f>TRIM(tblOperations[[#This Row],[Region]])</f>
        <v>North East</v>
      </c>
      <c r="S2135" s="4" t="str">
        <f>TRIM(tblOperations[[#This Row],[Team]])</f>
        <v>Facilities Response</v>
      </c>
      <c r="T2135" s="4" t="str">
        <f>_xlfn.XLOOKUP(R2135,tblRegionReference[Region],tblRegionReference[Area],"Not Found")</f>
        <v>North</v>
      </c>
      <c r="U2135" s="4" t="str">
        <f>IF(tblOperations[[#This Row],[Completion_Rate]]&gt;=_xlfn.XLOOKUP("Completion Rate",tblKPITargets[KPI_Name],tblKPITargets[Target_Value]),"Met","Below Target")</f>
        <v>Met</v>
      </c>
      <c r="V2135" t="str">
        <f>IF(tblOperations[[#This Row],[SLA_Compliance]]&gt;=_xlfn.XLOOKUP('04_References'!$A$3,tblKPITargets[KPI_Name],tblKPITargets[Target_Value]),"Met","Below Target")</f>
        <v>Met</v>
      </c>
      <c r="W2135" t="str">
        <f>IF(tblOperations[[#This Row],[Quality_Pass_Rate]]&gt;=_xlfn.XLOOKUP('04_References'!$A$4,tblKPITargets[KPI_Name],tblKPITargets[Target_Value]),"Met","Below Target")</f>
        <v>Met</v>
      </c>
      <c r="X2135" t="str">
        <f>IF(tblOperations[[#This Row],[Average_Completion_Days]]&lt;=_xlfn.XLOOKUP('04_References'!$A$7,tblKPITargets[KPI_Name],tblKPITargets[Target_Value]),"Met","Below Target")</f>
        <v>Met</v>
      </c>
      <c r="Y2135" t="str">
        <f>IF(tblOperations[[#This Row],[Closing_Backlog]]&lt;=_xlfn.XLOOKUP('04_References'!$A$8,tblKPITargets[KPI_Name],tblKPITargets[Target_Value]),"Met","Below Target")</f>
        <v>Met</v>
      </c>
    </row>
    <row r="2136" spans="1:25">
      <c r="A2136" s="6" t="s">
        <v>2166</v>
      </c>
      <c r="B2136" s="7">
        <v>46121</v>
      </c>
      <c r="C2136" s="2" t="s">
        <v>27</v>
      </c>
      <c r="D2136" s="2" t="s">
        <v>23</v>
      </c>
      <c r="E2136" s="2">
        <v>1408</v>
      </c>
      <c r="F2136" s="2">
        <v>52</v>
      </c>
      <c r="G2136" s="2">
        <v>1460</v>
      </c>
      <c r="H2136" s="2">
        <v>18</v>
      </c>
      <c r="I2136" s="2">
        <v>1442</v>
      </c>
      <c r="J2136" s="2">
        <v>0</v>
      </c>
      <c r="K2136" s="2">
        <v>0</v>
      </c>
      <c r="L2136" s="2">
        <v>8</v>
      </c>
      <c r="M2136" s="2">
        <v>0.6</v>
      </c>
      <c r="N2136" s="2">
        <v>0.96399999999999997</v>
      </c>
      <c r="O2136" s="2">
        <v>2.5</v>
      </c>
      <c r="P2136" s="2">
        <v>0.71299999999999997</v>
      </c>
      <c r="Q2136" s="3">
        <v>1.2E-2</v>
      </c>
      <c r="R2136" s="4" t="str">
        <f>TRIM(tblOperations[[#This Row],[Region]])</f>
        <v>North East</v>
      </c>
      <c r="S2136" s="4" t="str">
        <f>TRIM(tblOperations[[#This Row],[Team]])</f>
        <v>Estates Support</v>
      </c>
      <c r="T2136" s="4" t="str">
        <f>_xlfn.XLOOKUP(R2136,tblRegionReference[Region],tblRegionReference[Area],"Not Found")</f>
        <v>North</v>
      </c>
      <c r="U2136" s="4" t="str">
        <f>IF(tblOperations[[#This Row],[Completion_Rate]]&gt;=_xlfn.XLOOKUP("Completion Rate",tblKPITargets[KPI_Name],tblKPITargets[Target_Value]),"Met","Below Target")</f>
        <v>Below Target</v>
      </c>
      <c r="V2136" t="str">
        <f>IF(tblOperations[[#This Row],[SLA_Compliance]]&gt;=_xlfn.XLOOKUP('04_References'!$A$3,tblKPITargets[KPI_Name],tblKPITargets[Target_Value]),"Met","Below Target")</f>
        <v>Below Target</v>
      </c>
      <c r="W2136" t="str">
        <f>IF(tblOperations[[#This Row],[Quality_Pass_Rate]]&gt;=_xlfn.XLOOKUP('04_References'!$A$4,tblKPITargets[KPI_Name],tblKPITargets[Target_Value]),"Met","Below Target")</f>
        <v>Met</v>
      </c>
      <c r="X2136" t="str">
        <f>IF(tblOperations[[#This Row],[Average_Completion_Days]]&lt;=_xlfn.XLOOKUP('04_References'!$A$7,tblKPITargets[KPI_Name],tblKPITargets[Target_Value]),"Met","Below Target")</f>
        <v>Below Target</v>
      </c>
      <c r="Y2136" t="str">
        <f>IF(tblOperations[[#This Row],[Closing_Backlog]]&lt;=_xlfn.XLOOKUP('04_References'!$A$8,tblKPITargets[KPI_Name],tblKPITargets[Target_Value]),"Met","Below Target")</f>
        <v>Below Target</v>
      </c>
    </row>
    <row r="2137" spans="1:25">
      <c r="A2137" s="8" t="s">
        <v>2167</v>
      </c>
      <c r="B2137" s="9">
        <v>46121</v>
      </c>
      <c r="C2137" s="4" t="s">
        <v>27</v>
      </c>
      <c r="D2137" s="4" t="s">
        <v>25</v>
      </c>
      <c r="E2137" s="4">
        <v>48</v>
      </c>
      <c r="F2137" s="4">
        <v>24</v>
      </c>
      <c r="G2137" s="4">
        <v>72</v>
      </c>
      <c r="H2137" s="4">
        <v>24</v>
      </c>
      <c r="I2137" s="4">
        <v>48</v>
      </c>
      <c r="J2137" s="4">
        <v>0</v>
      </c>
      <c r="K2137" s="4">
        <v>0</v>
      </c>
      <c r="L2137" s="4">
        <v>4.8</v>
      </c>
      <c r="M2137" s="4">
        <v>0.72199999999999998</v>
      </c>
      <c r="N2137" s="4">
        <v>0.98</v>
      </c>
      <c r="O2137" s="4">
        <v>3</v>
      </c>
      <c r="P2137" s="4">
        <v>0.65500000000000003</v>
      </c>
      <c r="Q2137" s="5">
        <v>0.33300000000000002</v>
      </c>
      <c r="R2137" s="4" t="str">
        <f>TRIM(tblOperations[[#This Row],[Region]])</f>
        <v>North East</v>
      </c>
      <c r="S2137" s="4" t="str">
        <f>TRIM(tblOperations[[#This Row],[Team]])</f>
        <v>Workplace Projects</v>
      </c>
      <c r="T2137" s="4" t="str">
        <f>_xlfn.XLOOKUP(R2137,tblRegionReference[Region],tblRegionReference[Area],"Not Found")</f>
        <v>North</v>
      </c>
      <c r="U2137" s="4" t="str">
        <f>IF(tblOperations[[#This Row],[Completion_Rate]]&gt;=_xlfn.XLOOKUP("Completion Rate",tblKPITargets[KPI_Name],tblKPITargets[Target_Value]),"Met","Below Target")</f>
        <v>Below Target</v>
      </c>
      <c r="V2137" t="str">
        <f>IF(tblOperations[[#This Row],[SLA_Compliance]]&gt;=_xlfn.XLOOKUP('04_References'!$A$3,tblKPITargets[KPI_Name],tblKPITargets[Target_Value]),"Met","Below Target")</f>
        <v>Below Target</v>
      </c>
      <c r="W2137" t="str">
        <f>IF(tblOperations[[#This Row],[Quality_Pass_Rate]]&gt;=_xlfn.XLOOKUP('04_References'!$A$4,tblKPITargets[KPI_Name],tblKPITargets[Target_Value]),"Met","Below Target")</f>
        <v>Met</v>
      </c>
      <c r="X2137" t="str">
        <f>IF(tblOperations[[#This Row],[Average_Completion_Days]]&lt;=_xlfn.XLOOKUP('04_References'!$A$7,tblKPITargets[KPI_Name],tblKPITargets[Target_Value]),"Met","Below Target")</f>
        <v>Below Target</v>
      </c>
      <c r="Y2137" t="str">
        <f>IF(tblOperations[[#This Row],[Closing_Backlog]]&lt;=_xlfn.XLOOKUP('04_References'!$A$8,tblKPITargets[KPI_Name],tblKPITargets[Target_Value]),"Met","Below Target")</f>
        <v>Below Target</v>
      </c>
    </row>
    <row r="2138" spans="1:25">
      <c r="A2138" s="6" t="s">
        <v>2168</v>
      </c>
      <c r="B2138" s="7">
        <v>46121</v>
      </c>
      <c r="C2138" s="2" t="s">
        <v>32</v>
      </c>
      <c r="D2138" s="2" t="s">
        <v>19</v>
      </c>
      <c r="E2138" s="2">
        <v>580</v>
      </c>
      <c r="F2138" s="2">
        <v>32</v>
      </c>
      <c r="G2138" s="2">
        <v>612</v>
      </c>
      <c r="H2138" s="2">
        <v>32</v>
      </c>
      <c r="I2138" s="2">
        <v>580</v>
      </c>
      <c r="J2138" s="2">
        <v>1</v>
      </c>
      <c r="K2138" s="2">
        <v>1</v>
      </c>
      <c r="L2138" s="2">
        <v>8</v>
      </c>
      <c r="M2138" s="2">
        <v>0.6</v>
      </c>
      <c r="N2138" s="2">
        <v>0.96199999999999997</v>
      </c>
      <c r="O2138" s="2">
        <v>2.5</v>
      </c>
      <c r="P2138" s="2">
        <v>0.78700000000000003</v>
      </c>
      <c r="Q2138" s="3">
        <v>5.1999999999999998E-2</v>
      </c>
      <c r="R2138" s="4" t="str">
        <f>TRIM(tblOperations[[#This Row],[Region]])</f>
        <v>North West</v>
      </c>
      <c r="S2138" s="4" t="str">
        <f>TRIM(tblOperations[[#This Row],[Team]])</f>
        <v>Workplace Services</v>
      </c>
      <c r="T2138" s="4" t="str">
        <f>_xlfn.XLOOKUP(R2138,tblRegionReference[Region],tblRegionReference[Area],"Not Found")</f>
        <v>North</v>
      </c>
      <c r="U2138" s="4" t="str">
        <f>IF(tblOperations[[#This Row],[Completion_Rate]]&gt;=_xlfn.XLOOKUP("Completion Rate",tblKPITargets[KPI_Name],tblKPITargets[Target_Value]),"Met","Below Target")</f>
        <v>Below Target</v>
      </c>
      <c r="V2138" t="str">
        <f>IF(tblOperations[[#This Row],[SLA_Compliance]]&gt;=_xlfn.XLOOKUP('04_References'!$A$3,tblKPITargets[KPI_Name],tblKPITargets[Target_Value]),"Met","Below Target")</f>
        <v>Below Target</v>
      </c>
      <c r="W2138" t="str">
        <f>IF(tblOperations[[#This Row],[Quality_Pass_Rate]]&gt;=_xlfn.XLOOKUP('04_References'!$A$4,tblKPITargets[KPI_Name],tblKPITargets[Target_Value]),"Met","Below Target")</f>
        <v>Met</v>
      </c>
      <c r="X2138" t="str">
        <f>IF(tblOperations[[#This Row],[Average_Completion_Days]]&lt;=_xlfn.XLOOKUP('04_References'!$A$7,tblKPITargets[KPI_Name],tblKPITargets[Target_Value]),"Met","Below Target")</f>
        <v>Below Target</v>
      </c>
      <c r="Y2138" t="str">
        <f>IF(tblOperations[[#This Row],[Closing_Backlog]]&lt;=_xlfn.XLOOKUP('04_References'!$A$8,tblKPITargets[KPI_Name],tblKPITargets[Target_Value]),"Met","Below Target")</f>
        <v>Below Target</v>
      </c>
    </row>
    <row r="2139" spans="1:25">
      <c r="A2139" s="8" t="s">
        <v>2169</v>
      </c>
      <c r="B2139" s="9">
        <v>46121</v>
      </c>
      <c r="C2139" s="4" t="s">
        <v>32</v>
      </c>
      <c r="D2139" s="4" t="s">
        <v>21</v>
      </c>
      <c r="E2139" s="4">
        <v>1473</v>
      </c>
      <c r="F2139" s="4">
        <v>34</v>
      </c>
      <c r="G2139" s="4">
        <v>1507</v>
      </c>
      <c r="H2139" s="4">
        <v>21</v>
      </c>
      <c r="I2139" s="4">
        <v>1486</v>
      </c>
      <c r="J2139" s="4">
        <v>0</v>
      </c>
      <c r="K2139" s="4">
        <v>0</v>
      </c>
      <c r="L2139" s="4">
        <v>8</v>
      </c>
      <c r="M2139" s="4">
        <v>0.6</v>
      </c>
      <c r="N2139" s="4">
        <v>0.98499999999999999</v>
      </c>
      <c r="O2139" s="4">
        <v>2.5</v>
      </c>
      <c r="P2139" s="4">
        <v>0.70199999999999996</v>
      </c>
      <c r="Q2139" s="5">
        <v>1.4E-2</v>
      </c>
      <c r="R2139" s="4" t="str">
        <f>TRIM(tblOperations[[#This Row],[Region]])</f>
        <v>North West</v>
      </c>
      <c r="S2139" s="4" t="str">
        <f>TRIM(tblOperations[[#This Row],[Team]])</f>
        <v>Facilities Response</v>
      </c>
      <c r="T2139" s="4" t="str">
        <f>_xlfn.XLOOKUP(R2139,tblRegionReference[Region],tblRegionReference[Area],"Not Found")</f>
        <v>North</v>
      </c>
      <c r="U2139" s="4" t="str">
        <f>IF(tblOperations[[#This Row],[Completion_Rate]]&gt;=_xlfn.XLOOKUP("Completion Rate",tblKPITargets[KPI_Name],tblKPITargets[Target_Value]),"Met","Below Target")</f>
        <v>Below Target</v>
      </c>
      <c r="V2139" t="str">
        <f>IF(tblOperations[[#This Row],[SLA_Compliance]]&gt;=_xlfn.XLOOKUP('04_References'!$A$3,tblKPITargets[KPI_Name],tblKPITargets[Target_Value]),"Met","Below Target")</f>
        <v>Below Target</v>
      </c>
      <c r="W2139" t="str">
        <f>IF(tblOperations[[#This Row],[Quality_Pass_Rate]]&gt;=_xlfn.XLOOKUP('04_References'!$A$4,tblKPITargets[KPI_Name],tblKPITargets[Target_Value]),"Met","Below Target")</f>
        <v>Met</v>
      </c>
      <c r="X2139" t="str">
        <f>IF(tblOperations[[#This Row],[Average_Completion_Days]]&lt;=_xlfn.XLOOKUP('04_References'!$A$7,tblKPITargets[KPI_Name],tblKPITargets[Target_Value]),"Met","Below Target")</f>
        <v>Below Target</v>
      </c>
      <c r="Y2139" t="str">
        <f>IF(tblOperations[[#This Row],[Closing_Backlog]]&lt;=_xlfn.XLOOKUP('04_References'!$A$8,tblKPITargets[KPI_Name],tblKPITargets[Target_Value]),"Met","Below Target")</f>
        <v>Below Target</v>
      </c>
    </row>
    <row r="2140" spans="1:25">
      <c r="A2140" s="6" t="s">
        <v>2170</v>
      </c>
      <c r="B2140" s="7">
        <v>46121</v>
      </c>
      <c r="C2140" s="2" t="s">
        <v>32</v>
      </c>
      <c r="D2140" s="2" t="s">
        <v>23</v>
      </c>
      <c r="E2140" s="2">
        <v>1617</v>
      </c>
      <c r="F2140" s="2">
        <v>41</v>
      </c>
      <c r="G2140" s="2">
        <v>1658</v>
      </c>
      <c r="H2140" s="2">
        <v>28</v>
      </c>
      <c r="I2140" s="2">
        <v>1630</v>
      </c>
      <c r="J2140" s="2">
        <v>0</v>
      </c>
      <c r="K2140" s="2">
        <v>0</v>
      </c>
      <c r="L2140" s="2">
        <v>8</v>
      </c>
      <c r="M2140" s="2">
        <v>0.6</v>
      </c>
      <c r="N2140" s="2">
        <v>0.98899999999999999</v>
      </c>
      <c r="O2140" s="2">
        <v>2.5</v>
      </c>
      <c r="P2140" s="2">
        <v>0.69299999999999995</v>
      </c>
      <c r="Q2140" s="3">
        <v>1.7000000000000001E-2</v>
      </c>
      <c r="R2140" s="4" t="str">
        <f>TRIM(tblOperations[[#This Row],[Region]])</f>
        <v>North West</v>
      </c>
      <c r="S2140" s="4" t="str">
        <f>TRIM(tblOperations[[#This Row],[Team]])</f>
        <v>Estates Support</v>
      </c>
      <c r="T2140" s="4" t="str">
        <f>_xlfn.XLOOKUP(R2140,tblRegionReference[Region],tblRegionReference[Area],"Not Found")</f>
        <v>North</v>
      </c>
      <c r="U2140" s="4" t="str">
        <f>IF(tblOperations[[#This Row],[Completion_Rate]]&gt;=_xlfn.XLOOKUP("Completion Rate",tblKPITargets[KPI_Name],tblKPITargets[Target_Value]),"Met","Below Target")</f>
        <v>Below Target</v>
      </c>
      <c r="V2140" t="str">
        <f>IF(tblOperations[[#This Row],[SLA_Compliance]]&gt;=_xlfn.XLOOKUP('04_References'!$A$3,tblKPITargets[KPI_Name],tblKPITargets[Target_Value]),"Met","Below Target")</f>
        <v>Below Target</v>
      </c>
      <c r="W2140" t="str">
        <f>IF(tblOperations[[#This Row],[Quality_Pass_Rate]]&gt;=_xlfn.XLOOKUP('04_References'!$A$4,tblKPITargets[KPI_Name],tblKPITargets[Target_Value]),"Met","Below Target")</f>
        <v>Met</v>
      </c>
      <c r="X2140" t="str">
        <f>IF(tblOperations[[#This Row],[Average_Completion_Days]]&lt;=_xlfn.XLOOKUP('04_References'!$A$7,tblKPITargets[KPI_Name],tblKPITargets[Target_Value]),"Met","Below Target")</f>
        <v>Below Target</v>
      </c>
      <c r="Y2140" t="str">
        <f>IF(tblOperations[[#This Row],[Closing_Backlog]]&lt;=_xlfn.XLOOKUP('04_References'!$A$8,tblKPITargets[KPI_Name],tblKPITargets[Target_Value]),"Met","Below Target")</f>
        <v>Below Target</v>
      </c>
    </row>
    <row r="2141" spans="1:25">
      <c r="A2141" s="8" t="s">
        <v>2171</v>
      </c>
      <c r="B2141" s="9">
        <v>46121</v>
      </c>
      <c r="C2141" s="4" t="s">
        <v>32</v>
      </c>
      <c r="D2141" s="4" t="s">
        <v>25</v>
      </c>
      <c r="E2141" s="4">
        <v>0</v>
      </c>
      <c r="F2141" s="4">
        <v>39</v>
      </c>
      <c r="G2141" s="4">
        <v>39</v>
      </c>
      <c r="H2141" s="4">
        <v>39</v>
      </c>
      <c r="I2141" s="4">
        <v>0</v>
      </c>
      <c r="J2141" s="4">
        <v>0</v>
      </c>
      <c r="K2141" s="4">
        <v>0</v>
      </c>
      <c r="L2141" s="4">
        <v>1.3</v>
      </c>
      <c r="M2141" s="4">
        <v>0.99199999999999999</v>
      </c>
      <c r="N2141" s="4">
        <v>0.998</v>
      </c>
      <c r="O2141" s="4">
        <v>4.5999999999999996</v>
      </c>
      <c r="P2141" s="4">
        <v>0.70199999999999996</v>
      </c>
      <c r="Q2141" s="5">
        <v>1</v>
      </c>
      <c r="R2141" s="4" t="str">
        <f>TRIM(tblOperations[[#This Row],[Region]])</f>
        <v>North West</v>
      </c>
      <c r="S2141" s="4" t="str">
        <f>TRIM(tblOperations[[#This Row],[Team]])</f>
        <v>Workplace Projects</v>
      </c>
      <c r="T2141" s="4" t="str">
        <f>_xlfn.XLOOKUP(R2141,tblRegionReference[Region],tblRegionReference[Area],"Not Found")</f>
        <v>North</v>
      </c>
      <c r="U2141" s="4" t="str">
        <f>IF(tblOperations[[#This Row],[Completion_Rate]]&gt;=_xlfn.XLOOKUP("Completion Rate",tblKPITargets[KPI_Name],tblKPITargets[Target_Value]),"Met","Below Target")</f>
        <v>Met</v>
      </c>
      <c r="V2141" t="str">
        <f>IF(tblOperations[[#This Row],[SLA_Compliance]]&gt;=_xlfn.XLOOKUP('04_References'!$A$3,tblKPITargets[KPI_Name],tblKPITargets[Target_Value]),"Met","Below Target")</f>
        <v>Met</v>
      </c>
      <c r="W2141" t="str">
        <f>IF(tblOperations[[#This Row],[Quality_Pass_Rate]]&gt;=_xlfn.XLOOKUP('04_References'!$A$4,tblKPITargets[KPI_Name],tblKPITargets[Target_Value]),"Met","Below Target")</f>
        <v>Met</v>
      </c>
      <c r="X2141" t="str">
        <f>IF(tblOperations[[#This Row],[Average_Completion_Days]]&lt;=_xlfn.XLOOKUP('04_References'!$A$7,tblKPITargets[KPI_Name],tblKPITargets[Target_Value]),"Met","Below Target")</f>
        <v>Met</v>
      </c>
      <c r="Y2141" t="str">
        <f>IF(tblOperations[[#This Row],[Closing_Backlog]]&lt;=_xlfn.XLOOKUP('04_References'!$A$8,tblKPITargets[KPI_Name],tblKPITargets[Target_Value]),"Met","Below Target")</f>
        <v>Met</v>
      </c>
    </row>
    <row r="2142" spans="1:25">
      <c r="A2142" s="6" t="s">
        <v>2172</v>
      </c>
      <c r="B2142" s="7">
        <v>46121</v>
      </c>
      <c r="C2142" s="2" t="s">
        <v>37</v>
      </c>
      <c r="D2142" s="2" t="s">
        <v>19</v>
      </c>
      <c r="E2142" s="2">
        <v>0</v>
      </c>
      <c r="F2142" s="2">
        <v>39</v>
      </c>
      <c r="G2142" s="2">
        <v>39</v>
      </c>
      <c r="H2142" s="2">
        <v>39</v>
      </c>
      <c r="I2142" s="2">
        <v>0</v>
      </c>
      <c r="J2142" s="2">
        <v>0</v>
      </c>
      <c r="K2142" s="2">
        <v>0</v>
      </c>
      <c r="L2142" s="2">
        <v>1.2</v>
      </c>
      <c r="M2142" s="2">
        <v>0.94799999999999995</v>
      </c>
      <c r="N2142" s="2">
        <v>0.996</v>
      </c>
      <c r="O2142" s="2">
        <v>4.5999999999999996</v>
      </c>
      <c r="P2142" s="2">
        <v>0.67</v>
      </c>
      <c r="Q2142" s="3">
        <v>1</v>
      </c>
      <c r="R2142" s="4" t="str">
        <f>TRIM(tblOperations[[#This Row],[Region]])</f>
        <v>Midlands</v>
      </c>
      <c r="S2142" s="4" t="str">
        <f>TRIM(tblOperations[[#This Row],[Team]])</f>
        <v>Workplace Services</v>
      </c>
      <c r="T2142" s="4" t="str">
        <f>_xlfn.XLOOKUP(R2142,tblRegionReference[Region],tblRegionReference[Area],"Not Found")</f>
        <v>Central</v>
      </c>
      <c r="U2142" s="4" t="str">
        <f>IF(tblOperations[[#This Row],[Completion_Rate]]&gt;=_xlfn.XLOOKUP("Completion Rate",tblKPITargets[KPI_Name],tblKPITargets[Target_Value]),"Met","Below Target")</f>
        <v>Met</v>
      </c>
      <c r="V2142" t="str">
        <f>IF(tblOperations[[#This Row],[SLA_Compliance]]&gt;=_xlfn.XLOOKUP('04_References'!$A$3,tblKPITargets[KPI_Name],tblKPITargets[Target_Value]),"Met","Below Target")</f>
        <v>Met</v>
      </c>
      <c r="W2142" t="str">
        <f>IF(tblOperations[[#This Row],[Quality_Pass_Rate]]&gt;=_xlfn.XLOOKUP('04_References'!$A$4,tblKPITargets[KPI_Name],tblKPITargets[Target_Value]),"Met","Below Target")</f>
        <v>Met</v>
      </c>
      <c r="X2142" t="str">
        <f>IF(tblOperations[[#This Row],[Average_Completion_Days]]&lt;=_xlfn.XLOOKUP('04_References'!$A$7,tblKPITargets[KPI_Name],tblKPITargets[Target_Value]),"Met","Below Target")</f>
        <v>Met</v>
      </c>
      <c r="Y2142" t="str">
        <f>IF(tblOperations[[#This Row],[Closing_Backlog]]&lt;=_xlfn.XLOOKUP('04_References'!$A$8,tblKPITargets[KPI_Name],tblKPITargets[Target_Value]),"Met","Below Target")</f>
        <v>Met</v>
      </c>
    </row>
    <row r="2143" spans="1:25">
      <c r="A2143" s="8" t="s">
        <v>2173</v>
      </c>
      <c r="B2143" s="9">
        <v>46121</v>
      </c>
      <c r="C2143" s="4" t="s">
        <v>37</v>
      </c>
      <c r="D2143" s="4" t="s">
        <v>21</v>
      </c>
      <c r="E2143" s="4">
        <v>672</v>
      </c>
      <c r="F2143" s="4">
        <v>40</v>
      </c>
      <c r="G2143" s="4">
        <v>712</v>
      </c>
      <c r="H2143" s="4">
        <v>31</v>
      </c>
      <c r="I2143" s="4">
        <v>681</v>
      </c>
      <c r="J2143" s="4">
        <v>0</v>
      </c>
      <c r="K2143" s="4">
        <v>0</v>
      </c>
      <c r="L2143" s="4">
        <v>8</v>
      </c>
      <c r="M2143" s="4">
        <v>0.6</v>
      </c>
      <c r="N2143" s="4">
        <v>0.97699999999999998</v>
      </c>
      <c r="O2143" s="4">
        <v>2.5</v>
      </c>
      <c r="P2143" s="4">
        <v>0.68400000000000005</v>
      </c>
      <c r="Q2143" s="5">
        <v>4.3999999999999997E-2</v>
      </c>
      <c r="R2143" s="4" t="str">
        <f>TRIM(tblOperations[[#This Row],[Region]])</f>
        <v>Midlands</v>
      </c>
      <c r="S2143" s="4" t="str">
        <f>TRIM(tblOperations[[#This Row],[Team]])</f>
        <v>Facilities Response</v>
      </c>
      <c r="T2143" s="4" t="str">
        <f>_xlfn.XLOOKUP(R2143,tblRegionReference[Region],tblRegionReference[Area],"Not Found")</f>
        <v>Central</v>
      </c>
      <c r="U2143" s="4" t="str">
        <f>IF(tblOperations[[#This Row],[Completion_Rate]]&gt;=_xlfn.XLOOKUP("Completion Rate",tblKPITargets[KPI_Name],tblKPITargets[Target_Value]),"Met","Below Target")</f>
        <v>Below Target</v>
      </c>
      <c r="V2143" t="str">
        <f>IF(tblOperations[[#This Row],[SLA_Compliance]]&gt;=_xlfn.XLOOKUP('04_References'!$A$3,tblKPITargets[KPI_Name],tblKPITargets[Target_Value]),"Met","Below Target")</f>
        <v>Below Target</v>
      </c>
      <c r="W2143" t="str">
        <f>IF(tblOperations[[#This Row],[Quality_Pass_Rate]]&gt;=_xlfn.XLOOKUP('04_References'!$A$4,tblKPITargets[KPI_Name],tblKPITargets[Target_Value]),"Met","Below Target")</f>
        <v>Met</v>
      </c>
      <c r="X2143" t="str">
        <f>IF(tblOperations[[#This Row],[Average_Completion_Days]]&lt;=_xlfn.XLOOKUP('04_References'!$A$7,tblKPITargets[KPI_Name],tblKPITargets[Target_Value]),"Met","Below Target")</f>
        <v>Below Target</v>
      </c>
      <c r="Y2143" t="str">
        <f>IF(tblOperations[[#This Row],[Closing_Backlog]]&lt;=_xlfn.XLOOKUP('04_References'!$A$8,tblKPITargets[KPI_Name],tblKPITargets[Target_Value]),"Met","Below Target")</f>
        <v>Below Target</v>
      </c>
    </row>
    <row r="2144" spans="1:25">
      <c r="A2144" s="6" t="s">
        <v>2174</v>
      </c>
      <c r="B2144" s="7">
        <v>46121</v>
      </c>
      <c r="C2144" s="2" t="s">
        <v>37</v>
      </c>
      <c r="D2144" s="2" t="s">
        <v>23</v>
      </c>
      <c r="E2144" s="2">
        <v>529</v>
      </c>
      <c r="F2144" s="2">
        <v>36</v>
      </c>
      <c r="G2144" s="2">
        <v>565</v>
      </c>
      <c r="H2144" s="2">
        <v>28</v>
      </c>
      <c r="I2144" s="2">
        <v>537</v>
      </c>
      <c r="J2144" s="2">
        <v>1</v>
      </c>
      <c r="K2144" s="2">
        <v>0</v>
      </c>
      <c r="L2144" s="2">
        <v>8</v>
      </c>
      <c r="M2144" s="2">
        <v>0.6</v>
      </c>
      <c r="N2144" s="2">
        <v>0.99099999999999999</v>
      </c>
      <c r="O2144" s="2">
        <v>2.5</v>
      </c>
      <c r="P2144" s="2">
        <v>0.76800000000000002</v>
      </c>
      <c r="Q2144" s="3">
        <v>0.05</v>
      </c>
      <c r="R2144" s="4" t="str">
        <f>TRIM(tblOperations[[#This Row],[Region]])</f>
        <v>Midlands</v>
      </c>
      <c r="S2144" s="4" t="str">
        <f>TRIM(tblOperations[[#This Row],[Team]])</f>
        <v>Estates Support</v>
      </c>
      <c r="T2144" s="4" t="str">
        <f>_xlfn.XLOOKUP(R2144,tblRegionReference[Region],tblRegionReference[Area],"Not Found")</f>
        <v>Central</v>
      </c>
      <c r="U2144" s="4" t="str">
        <f>IF(tblOperations[[#This Row],[Completion_Rate]]&gt;=_xlfn.XLOOKUP("Completion Rate",tblKPITargets[KPI_Name],tblKPITargets[Target_Value]),"Met","Below Target")</f>
        <v>Below Target</v>
      </c>
      <c r="V2144" t="str">
        <f>IF(tblOperations[[#This Row],[SLA_Compliance]]&gt;=_xlfn.XLOOKUP('04_References'!$A$3,tblKPITargets[KPI_Name],tblKPITargets[Target_Value]),"Met","Below Target")</f>
        <v>Below Target</v>
      </c>
      <c r="W2144" t="str">
        <f>IF(tblOperations[[#This Row],[Quality_Pass_Rate]]&gt;=_xlfn.XLOOKUP('04_References'!$A$4,tblKPITargets[KPI_Name],tblKPITargets[Target_Value]),"Met","Below Target")</f>
        <v>Met</v>
      </c>
      <c r="X2144" t="str">
        <f>IF(tblOperations[[#This Row],[Average_Completion_Days]]&lt;=_xlfn.XLOOKUP('04_References'!$A$7,tblKPITargets[KPI_Name],tblKPITargets[Target_Value]),"Met","Below Target")</f>
        <v>Below Target</v>
      </c>
      <c r="Y2144" t="str">
        <f>IF(tblOperations[[#This Row],[Closing_Backlog]]&lt;=_xlfn.XLOOKUP('04_References'!$A$8,tblKPITargets[KPI_Name],tblKPITargets[Target_Value]),"Met","Below Target")</f>
        <v>Below Target</v>
      </c>
    </row>
    <row r="2145" spans="1:25">
      <c r="A2145" s="8" t="s">
        <v>2175</v>
      </c>
      <c r="B2145" s="9">
        <v>46121</v>
      </c>
      <c r="C2145" s="4" t="s">
        <v>37</v>
      </c>
      <c r="D2145" s="4" t="s">
        <v>25</v>
      </c>
      <c r="E2145" s="4">
        <v>0</v>
      </c>
      <c r="F2145" s="4">
        <v>29</v>
      </c>
      <c r="G2145" s="4">
        <v>29</v>
      </c>
      <c r="H2145" s="4">
        <v>29</v>
      </c>
      <c r="I2145" s="4">
        <v>0</v>
      </c>
      <c r="J2145" s="4">
        <v>0</v>
      </c>
      <c r="K2145" s="4">
        <v>0</v>
      </c>
      <c r="L2145" s="4">
        <v>1.6</v>
      </c>
      <c r="M2145" s="4">
        <v>0.97099999999999997</v>
      </c>
      <c r="N2145" s="4">
        <v>1</v>
      </c>
      <c r="O2145" s="4">
        <v>4.7</v>
      </c>
      <c r="P2145" s="4">
        <v>0.72199999999999998</v>
      </c>
      <c r="Q2145" s="5">
        <v>1</v>
      </c>
      <c r="R2145" s="4" t="str">
        <f>TRIM(tblOperations[[#This Row],[Region]])</f>
        <v>Midlands</v>
      </c>
      <c r="S2145" s="4" t="str">
        <f>TRIM(tblOperations[[#This Row],[Team]])</f>
        <v>Workplace Projects</v>
      </c>
      <c r="T2145" s="4" t="str">
        <f>_xlfn.XLOOKUP(R2145,tblRegionReference[Region],tblRegionReference[Area],"Not Found")</f>
        <v>Central</v>
      </c>
      <c r="U2145" s="4" t="str">
        <f>IF(tblOperations[[#This Row],[Completion_Rate]]&gt;=_xlfn.XLOOKUP("Completion Rate",tblKPITargets[KPI_Name],tblKPITargets[Target_Value]),"Met","Below Target")</f>
        <v>Met</v>
      </c>
      <c r="V2145" t="str">
        <f>IF(tblOperations[[#This Row],[SLA_Compliance]]&gt;=_xlfn.XLOOKUP('04_References'!$A$3,tblKPITargets[KPI_Name],tblKPITargets[Target_Value]),"Met","Below Target")</f>
        <v>Met</v>
      </c>
      <c r="W2145" t="str">
        <f>IF(tblOperations[[#This Row],[Quality_Pass_Rate]]&gt;=_xlfn.XLOOKUP('04_References'!$A$4,tblKPITargets[KPI_Name],tblKPITargets[Target_Value]),"Met","Below Target")</f>
        <v>Met</v>
      </c>
      <c r="X2145" t="str">
        <f>IF(tblOperations[[#This Row],[Average_Completion_Days]]&lt;=_xlfn.XLOOKUP('04_References'!$A$7,tblKPITargets[KPI_Name],tblKPITargets[Target_Value]),"Met","Below Target")</f>
        <v>Met</v>
      </c>
      <c r="Y2145" t="str">
        <f>IF(tblOperations[[#This Row],[Closing_Backlog]]&lt;=_xlfn.XLOOKUP('04_References'!$A$8,tblKPITargets[KPI_Name],tblKPITargets[Target_Value]),"Met","Below Target")</f>
        <v>Met</v>
      </c>
    </row>
    <row r="2146" spans="1:25">
      <c r="A2146" s="6" t="s">
        <v>2176</v>
      </c>
      <c r="B2146" s="7">
        <v>46121</v>
      </c>
      <c r="C2146" s="2" t="s">
        <v>43</v>
      </c>
      <c r="D2146" s="2" t="s">
        <v>19</v>
      </c>
      <c r="E2146" s="2">
        <v>1215</v>
      </c>
      <c r="F2146" s="2">
        <v>42</v>
      </c>
      <c r="G2146" s="2">
        <v>1257</v>
      </c>
      <c r="H2146" s="2">
        <v>27</v>
      </c>
      <c r="I2146" s="2">
        <v>1230</v>
      </c>
      <c r="J2146" s="2">
        <v>0</v>
      </c>
      <c r="K2146" s="2">
        <v>0</v>
      </c>
      <c r="L2146" s="2">
        <v>8</v>
      </c>
      <c r="M2146" s="2">
        <v>0.6</v>
      </c>
      <c r="N2146" s="2">
        <v>0.97299999999999998</v>
      </c>
      <c r="O2146" s="2">
        <v>2.5</v>
      </c>
      <c r="P2146" s="2">
        <v>0.76800000000000002</v>
      </c>
      <c r="Q2146" s="3">
        <v>2.1000000000000001E-2</v>
      </c>
      <c r="R2146" s="4" t="str">
        <f>TRIM(tblOperations[[#This Row],[Region]])</f>
        <v>South West</v>
      </c>
      <c r="S2146" s="4" t="str">
        <f>TRIM(tblOperations[[#This Row],[Team]])</f>
        <v>Workplace Services</v>
      </c>
      <c r="T2146" s="4" t="str">
        <f>_xlfn.XLOOKUP(R2146,tblRegionReference[Region],tblRegionReference[Area],"Not Found")</f>
        <v>South</v>
      </c>
      <c r="U2146" s="4" t="str">
        <f>IF(tblOperations[[#This Row],[Completion_Rate]]&gt;=_xlfn.XLOOKUP("Completion Rate",tblKPITargets[KPI_Name],tblKPITargets[Target_Value]),"Met","Below Target")</f>
        <v>Below Target</v>
      </c>
      <c r="V2146" t="str">
        <f>IF(tblOperations[[#This Row],[SLA_Compliance]]&gt;=_xlfn.XLOOKUP('04_References'!$A$3,tblKPITargets[KPI_Name],tblKPITargets[Target_Value]),"Met","Below Target")</f>
        <v>Below Target</v>
      </c>
      <c r="W2146" t="str">
        <f>IF(tblOperations[[#This Row],[Quality_Pass_Rate]]&gt;=_xlfn.XLOOKUP('04_References'!$A$4,tblKPITargets[KPI_Name],tblKPITargets[Target_Value]),"Met","Below Target")</f>
        <v>Met</v>
      </c>
      <c r="X2146" t="str">
        <f>IF(tblOperations[[#This Row],[Average_Completion_Days]]&lt;=_xlfn.XLOOKUP('04_References'!$A$7,tblKPITargets[KPI_Name],tblKPITargets[Target_Value]),"Met","Below Target")</f>
        <v>Below Target</v>
      </c>
      <c r="Y2146" t="str">
        <f>IF(tblOperations[[#This Row],[Closing_Backlog]]&lt;=_xlfn.XLOOKUP('04_References'!$A$8,tblKPITargets[KPI_Name],tblKPITargets[Target_Value]),"Met","Below Target")</f>
        <v>Below Target</v>
      </c>
    </row>
    <row r="2147" spans="1:25">
      <c r="A2147" s="8" t="s">
        <v>2177</v>
      </c>
      <c r="B2147" s="9">
        <v>46121</v>
      </c>
      <c r="C2147" s="4" t="s">
        <v>43</v>
      </c>
      <c r="D2147" s="4" t="s">
        <v>21</v>
      </c>
      <c r="E2147" s="4">
        <v>0</v>
      </c>
      <c r="F2147" s="4">
        <v>45</v>
      </c>
      <c r="G2147" s="4">
        <v>45</v>
      </c>
      <c r="H2147" s="4">
        <v>45</v>
      </c>
      <c r="I2147" s="4">
        <v>0</v>
      </c>
      <c r="J2147" s="4">
        <v>0</v>
      </c>
      <c r="K2147" s="4">
        <v>0</v>
      </c>
      <c r="L2147" s="4">
        <v>1.5</v>
      </c>
      <c r="M2147" s="4">
        <v>0.98299999999999998</v>
      </c>
      <c r="N2147" s="4">
        <v>0.96</v>
      </c>
      <c r="O2147" s="4">
        <v>4.4000000000000004</v>
      </c>
      <c r="P2147" s="4">
        <v>0.64100000000000001</v>
      </c>
      <c r="Q2147" s="5">
        <v>1</v>
      </c>
      <c r="R2147" s="4" t="str">
        <f>TRIM(tblOperations[[#This Row],[Region]])</f>
        <v>South West</v>
      </c>
      <c r="S2147" s="4" t="str">
        <f>TRIM(tblOperations[[#This Row],[Team]])</f>
        <v>Facilities Response</v>
      </c>
      <c r="T2147" s="4" t="str">
        <f>_xlfn.XLOOKUP(R2147,tblRegionReference[Region],tblRegionReference[Area],"Not Found")</f>
        <v>South</v>
      </c>
      <c r="U2147" s="4" t="str">
        <f>IF(tblOperations[[#This Row],[Completion_Rate]]&gt;=_xlfn.XLOOKUP("Completion Rate",tblKPITargets[KPI_Name],tblKPITargets[Target_Value]),"Met","Below Target")</f>
        <v>Met</v>
      </c>
      <c r="V2147" t="str">
        <f>IF(tblOperations[[#This Row],[SLA_Compliance]]&gt;=_xlfn.XLOOKUP('04_References'!$A$3,tblKPITargets[KPI_Name],tblKPITargets[Target_Value]),"Met","Below Target")</f>
        <v>Met</v>
      </c>
      <c r="W2147" t="str">
        <f>IF(tblOperations[[#This Row],[Quality_Pass_Rate]]&gt;=_xlfn.XLOOKUP('04_References'!$A$4,tblKPITargets[KPI_Name],tblKPITargets[Target_Value]),"Met","Below Target")</f>
        <v>Met</v>
      </c>
      <c r="X2147" t="str">
        <f>IF(tblOperations[[#This Row],[Average_Completion_Days]]&lt;=_xlfn.XLOOKUP('04_References'!$A$7,tblKPITargets[KPI_Name],tblKPITargets[Target_Value]),"Met","Below Target")</f>
        <v>Met</v>
      </c>
      <c r="Y2147" t="str">
        <f>IF(tblOperations[[#This Row],[Closing_Backlog]]&lt;=_xlfn.XLOOKUP('04_References'!$A$8,tblKPITargets[KPI_Name],tblKPITargets[Target_Value]),"Met","Below Target")</f>
        <v>Met</v>
      </c>
    </row>
    <row r="2148" spans="1:25">
      <c r="A2148" s="6" t="s">
        <v>2178</v>
      </c>
      <c r="B2148" s="7">
        <v>46121</v>
      </c>
      <c r="C2148" s="2" t="s">
        <v>43</v>
      </c>
      <c r="D2148" s="2" t="s">
        <v>23</v>
      </c>
      <c r="E2148" s="2">
        <v>0</v>
      </c>
      <c r="F2148" s="2">
        <v>34</v>
      </c>
      <c r="G2148" s="2">
        <v>34</v>
      </c>
      <c r="H2148" s="2">
        <v>34</v>
      </c>
      <c r="I2148" s="2">
        <v>0</v>
      </c>
      <c r="J2148" s="2">
        <v>0</v>
      </c>
      <c r="K2148" s="2">
        <v>0</v>
      </c>
      <c r="L2148" s="2">
        <v>1.3</v>
      </c>
      <c r="M2148" s="2">
        <v>0.97799999999999998</v>
      </c>
      <c r="N2148" s="2">
        <v>0.97399999999999998</v>
      </c>
      <c r="O2148" s="2">
        <v>4.3</v>
      </c>
      <c r="P2148" s="2">
        <v>0.78600000000000003</v>
      </c>
      <c r="Q2148" s="3">
        <v>1</v>
      </c>
      <c r="R2148" s="4" t="str">
        <f>TRIM(tblOperations[[#This Row],[Region]])</f>
        <v>South West</v>
      </c>
      <c r="S2148" s="4" t="str">
        <f>TRIM(tblOperations[[#This Row],[Team]])</f>
        <v>Estates Support</v>
      </c>
      <c r="T2148" s="4" t="str">
        <f>_xlfn.XLOOKUP(R2148,tblRegionReference[Region],tblRegionReference[Area],"Not Found")</f>
        <v>South</v>
      </c>
      <c r="U2148" s="4" t="str">
        <f>IF(tblOperations[[#This Row],[Completion_Rate]]&gt;=_xlfn.XLOOKUP("Completion Rate",tblKPITargets[KPI_Name],tblKPITargets[Target_Value]),"Met","Below Target")</f>
        <v>Met</v>
      </c>
      <c r="V2148" t="str">
        <f>IF(tblOperations[[#This Row],[SLA_Compliance]]&gt;=_xlfn.XLOOKUP('04_References'!$A$3,tblKPITargets[KPI_Name],tblKPITargets[Target_Value]),"Met","Below Target")</f>
        <v>Met</v>
      </c>
      <c r="W2148" t="str">
        <f>IF(tblOperations[[#This Row],[Quality_Pass_Rate]]&gt;=_xlfn.XLOOKUP('04_References'!$A$4,tblKPITargets[KPI_Name],tblKPITargets[Target_Value]),"Met","Below Target")</f>
        <v>Met</v>
      </c>
      <c r="X2148" t="str">
        <f>IF(tblOperations[[#This Row],[Average_Completion_Days]]&lt;=_xlfn.XLOOKUP('04_References'!$A$7,tblKPITargets[KPI_Name],tblKPITargets[Target_Value]),"Met","Below Target")</f>
        <v>Met</v>
      </c>
      <c r="Y2148" t="str">
        <f>IF(tblOperations[[#This Row],[Closing_Backlog]]&lt;=_xlfn.XLOOKUP('04_References'!$A$8,tblKPITargets[KPI_Name],tblKPITargets[Target_Value]),"Met","Below Target")</f>
        <v>Met</v>
      </c>
    </row>
    <row r="2149" spans="1:25">
      <c r="A2149" s="8" t="s">
        <v>2179</v>
      </c>
      <c r="B2149" s="9">
        <v>46121</v>
      </c>
      <c r="C2149" s="4" t="s">
        <v>43</v>
      </c>
      <c r="D2149" s="4" t="s">
        <v>25</v>
      </c>
      <c r="E2149" s="4">
        <v>3</v>
      </c>
      <c r="F2149" s="4">
        <v>32</v>
      </c>
      <c r="G2149" s="4">
        <v>35</v>
      </c>
      <c r="H2149" s="4">
        <v>35</v>
      </c>
      <c r="I2149" s="4">
        <v>0</v>
      </c>
      <c r="J2149" s="4">
        <v>1</v>
      </c>
      <c r="K2149" s="4">
        <v>0</v>
      </c>
      <c r="L2149" s="4">
        <v>2</v>
      </c>
      <c r="M2149" s="4">
        <v>0.95499999999999996</v>
      </c>
      <c r="N2149" s="4">
        <v>0.97399999999999998</v>
      </c>
      <c r="O2149" s="4">
        <v>4.8</v>
      </c>
      <c r="P2149" s="4">
        <v>0.79200000000000004</v>
      </c>
      <c r="Q2149" s="5">
        <v>1</v>
      </c>
      <c r="R2149" s="4" t="str">
        <f>TRIM(tblOperations[[#This Row],[Region]])</f>
        <v>South West</v>
      </c>
      <c r="S2149" s="4" t="str">
        <f>TRIM(tblOperations[[#This Row],[Team]])</f>
        <v>Workplace Projects</v>
      </c>
      <c r="T2149" s="4" t="str">
        <f>_xlfn.XLOOKUP(R2149,tblRegionReference[Region],tblRegionReference[Area],"Not Found")</f>
        <v>South</v>
      </c>
      <c r="U2149" s="4" t="str">
        <f>IF(tblOperations[[#This Row],[Completion_Rate]]&gt;=_xlfn.XLOOKUP("Completion Rate",tblKPITargets[KPI_Name],tblKPITargets[Target_Value]),"Met","Below Target")</f>
        <v>Met</v>
      </c>
      <c r="V2149" t="str">
        <f>IF(tblOperations[[#This Row],[SLA_Compliance]]&gt;=_xlfn.XLOOKUP('04_References'!$A$3,tblKPITargets[KPI_Name],tblKPITargets[Target_Value]),"Met","Below Target")</f>
        <v>Met</v>
      </c>
      <c r="W2149" t="str">
        <f>IF(tblOperations[[#This Row],[Quality_Pass_Rate]]&gt;=_xlfn.XLOOKUP('04_References'!$A$4,tblKPITargets[KPI_Name],tblKPITargets[Target_Value]),"Met","Below Target")</f>
        <v>Met</v>
      </c>
      <c r="X2149" t="str">
        <f>IF(tblOperations[[#This Row],[Average_Completion_Days]]&lt;=_xlfn.XLOOKUP('04_References'!$A$7,tblKPITargets[KPI_Name],tblKPITargets[Target_Value]),"Met","Below Target")</f>
        <v>Met</v>
      </c>
      <c r="Y2149" t="str">
        <f>IF(tblOperations[[#This Row],[Closing_Backlog]]&lt;=_xlfn.XLOOKUP('04_References'!$A$8,tblKPITargets[KPI_Name],tblKPITargets[Target_Value]),"Met","Below Target")</f>
        <v>Met</v>
      </c>
    </row>
    <row r="2150" spans="1:25">
      <c r="A2150" s="6" t="s">
        <v>2180</v>
      </c>
      <c r="B2150" s="7">
        <v>46121</v>
      </c>
      <c r="C2150" s="2" t="s">
        <v>48</v>
      </c>
      <c r="D2150" s="2" t="s">
        <v>19</v>
      </c>
      <c r="E2150" s="2">
        <v>0</v>
      </c>
      <c r="F2150" s="2">
        <v>50</v>
      </c>
      <c r="G2150" s="2">
        <v>50</v>
      </c>
      <c r="H2150" s="2">
        <v>44</v>
      </c>
      <c r="I2150" s="2">
        <v>6</v>
      </c>
      <c r="J2150" s="2">
        <v>0</v>
      </c>
      <c r="K2150" s="2">
        <v>0</v>
      </c>
      <c r="L2150" s="2">
        <v>1.6</v>
      </c>
      <c r="M2150" s="2">
        <v>0.92700000000000005</v>
      </c>
      <c r="N2150" s="2">
        <v>0.98499999999999999</v>
      </c>
      <c r="O2150" s="2">
        <v>4.4000000000000004</v>
      </c>
      <c r="P2150" s="2">
        <v>0.70199999999999996</v>
      </c>
      <c r="Q2150" s="3">
        <v>0.88</v>
      </c>
      <c r="R2150" s="4" t="str">
        <f>TRIM(tblOperations[[#This Row],[Region]])</f>
        <v>South East</v>
      </c>
      <c r="S2150" s="4" t="str">
        <f>TRIM(tblOperations[[#This Row],[Team]])</f>
        <v>Workplace Services</v>
      </c>
      <c r="T2150" s="4" t="str">
        <f>_xlfn.XLOOKUP(R2150,tblRegionReference[Region],tblRegionReference[Area],"Not Found")</f>
        <v>South</v>
      </c>
      <c r="U2150" s="4" t="str">
        <f>IF(tblOperations[[#This Row],[Completion_Rate]]&gt;=_xlfn.XLOOKUP("Completion Rate",tblKPITargets[KPI_Name],tblKPITargets[Target_Value]),"Met","Below Target")</f>
        <v>Below Target</v>
      </c>
      <c r="V2150" t="str">
        <f>IF(tblOperations[[#This Row],[SLA_Compliance]]&gt;=_xlfn.XLOOKUP('04_References'!$A$3,tblKPITargets[KPI_Name],tblKPITargets[Target_Value]),"Met","Below Target")</f>
        <v>Met</v>
      </c>
      <c r="W2150" t="str">
        <f>IF(tblOperations[[#This Row],[Quality_Pass_Rate]]&gt;=_xlfn.XLOOKUP('04_References'!$A$4,tblKPITargets[KPI_Name],tblKPITargets[Target_Value]),"Met","Below Target")</f>
        <v>Met</v>
      </c>
      <c r="X2150" t="str">
        <f>IF(tblOperations[[#This Row],[Average_Completion_Days]]&lt;=_xlfn.XLOOKUP('04_References'!$A$7,tblKPITargets[KPI_Name],tblKPITargets[Target_Value]),"Met","Below Target")</f>
        <v>Met</v>
      </c>
      <c r="Y2150" t="str">
        <f>IF(tblOperations[[#This Row],[Closing_Backlog]]&lt;=_xlfn.XLOOKUP('04_References'!$A$8,tblKPITargets[KPI_Name],tblKPITargets[Target_Value]),"Met","Below Target")</f>
        <v>Met</v>
      </c>
    </row>
    <row r="2151" spans="1:25">
      <c r="A2151" s="8" t="s">
        <v>2181</v>
      </c>
      <c r="B2151" s="9">
        <v>46121</v>
      </c>
      <c r="C2151" s="4" t="s">
        <v>48</v>
      </c>
      <c r="D2151" s="4" t="s">
        <v>21</v>
      </c>
      <c r="E2151" s="4">
        <v>1975</v>
      </c>
      <c r="F2151" s="4">
        <v>40</v>
      </c>
      <c r="G2151" s="4">
        <v>2015</v>
      </c>
      <c r="H2151" s="4">
        <v>21</v>
      </c>
      <c r="I2151" s="4">
        <v>1994</v>
      </c>
      <c r="J2151" s="4">
        <v>0</v>
      </c>
      <c r="K2151" s="4">
        <v>0</v>
      </c>
      <c r="L2151" s="4">
        <v>8</v>
      </c>
      <c r="M2151" s="4">
        <v>0.6</v>
      </c>
      <c r="N2151" s="4">
        <v>0.98599999999999999</v>
      </c>
      <c r="O2151" s="4">
        <v>2.5</v>
      </c>
      <c r="P2151" s="4">
        <v>0.71899999999999997</v>
      </c>
      <c r="Q2151" s="5">
        <v>0.01</v>
      </c>
      <c r="R2151" s="4" t="str">
        <f>TRIM(tblOperations[[#This Row],[Region]])</f>
        <v>South East</v>
      </c>
      <c r="S2151" s="4" t="str">
        <f>TRIM(tblOperations[[#This Row],[Team]])</f>
        <v>Facilities Response</v>
      </c>
      <c r="T2151" s="4" t="str">
        <f>_xlfn.XLOOKUP(R2151,tblRegionReference[Region],tblRegionReference[Area],"Not Found")</f>
        <v>South</v>
      </c>
      <c r="U2151" s="4" t="str">
        <f>IF(tblOperations[[#This Row],[Completion_Rate]]&gt;=_xlfn.XLOOKUP("Completion Rate",tblKPITargets[KPI_Name],tblKPITargets[Target_Value]),"Met","Below Target")</f>
        <v>Below Target</v>
      </c>
      <c r="V2151" t="str">
        <f>IF(tblOperations[[#This Row],[SLA_Compliance]]&gt;=_xlfn.XLOOKUP('04_References'!$A$3,tblKPITargets[KPI_Name],tblKPITargets[Target_Value]),"Met","Below Target")</f>
        <v>Below Target</v>
      </c>
      <c r="W2151" t="str">
        <f>IF(tblOperations[[#This Row],[Quality_Pass_Rate]]&gt;=_xlfn.XLOOKUP('04_References'!$A$4,tblKPITargets[KPI_Name],tblKPITargets[Target_Value]),"Met","Below Target")</f>
        <v>Met</v>
      </c>
      <c r="X2151" t="str">
        <f>IF(tblOperations[[#This Row],[Average_Completion_Days]]&lt;=_xlfn.XLOOKUP('04_References'!$A$7,tblKPITargets[KPI_Name],tblKPITargets[Target_Value]),"Met","Below Target")</f>
        <v>Below Target</v>
      </c>
      <c r="Y2151" t="str">
        <f>IF(tblOperations[[#This Row],[Closing_Backlog]]&lt;=_xlfn.XLOOKUP('04_References'!$A$8,tblKPITargets[KPI_Name],tblKPITargets[Target_Value]),"Met","Below Target")</f>
        <v>Below Target</v>
      </c>
    </row>
    <row r="2152" spans="1:25">
      <c r="A2152" s="6" t="s">
        <v>2182</v>
      </c>
      <c r="B2152" s="7">
        <v>46121</v>
      </c>
      <c r="C2152" s="2" t="s">
        <v>48</v>
      </c>
      <c r="D2152" s="2" t="s">
        <v>23</v>
      </c>
      <c r="E2152" s="2">
        <v>0</v>
      </c>
      <c r="F2152" s="2">
        <v>39</v>
      </c>
      <c r="G2152" s="2">
        <v>39</v>
      </c>
      <c r="H2152" s="2">
        <v>39</v>
      </c>
      <c r="I2152" s="2">
        <v>0</v>
      </c>
      <c r="J2152" s="2">
        <v>0</v>
      </c>
      <c r="K2152" s="2">
        <v>0</v>
      </c>
      <c r="L2152" s="2">
        <v>1.3</v>
      </c>
      <c r="M2152" s="2">
        <v>0.96499999999999997</v>
      </c>
      <c r="N2152" s="2">
        <v>1</v>
      </c>
      <c r="O2152" s="2">
        <v>4.4000000000000004</v>
      </c>
      <c r="P2152" s="2">
        <v>0.68500000000000005</v>
      </c>
      <c r="Q2152" s="3">
        <v>1</v>
      </c>
      <c r="R2152" s="4" t="str">
        <f>TRIM(tblOperations[[#This Row],[Region]])</f>
        <v>South East</v>
      </c>
      <c r="S2152" s="4" t="str">
        <f>TRIM(tblOperations[[#This Row],[Team]])</f>
        <v>Estates Support</v>
      </c>
      <c r="T2152" s="4" t="str">
        <f>_xlfn.XLOOKUP(R2152,tblRegionReference[Region],tblRegionReference[Area],"Not Found")</f>
        <v>South</v>
      </c>
      <c r="U2152" s="4" t="str">
        <f>IF(tblOperations[[#This Row],[Completion_Rate]]&gt;=_xlfn.XLOOKUP("Completion Rate",tblKPITargets[KPI_Name],tblKPITargets[Target_Value]),"Met","Below Target")</f>
        <v>Met</v>
      </c>
      <c r="V2152" t="str">
        <f>IF(tblOperations[[#This Row],[SLA_Compliance]]&gt;=_xlfn.XLOOKUP('04_References'!$A$3,tblKPITargets[KPI_Name],tblKPITargets[Target_Value]),"Met","Below Target")</f>
        <v>Met</v>
      </c>
      <c r="W2152" t="str">
        <f>IF(tblOperations[[#This Row],[Quality_Pass_Rate]]&gt;=_xlfn.XLOOKUP('04_References'!$A$4,tblKPITargets[KPI_Name],tblKPITargets[Target_Value]),"Met","Below Target")</f>
        <v>Met</v>
      </c>
      <c r="X2152" t="str">
        <f>IF(tblOperations[[#This Row],[Average_Completion_Days]]&lt;=_xlfn.XLOOKUP('04_References'!$A$7,tblKPITargets[KPI_Name],tblKPITargets[Target_Value]),"Met","Below Target")</f>
        <v>Met</v>
      </c>
      <c r="Y2152" t="str">
        <f>IF(tblOperations[[#This Row],[Closing_Backlog]]&lt;=_xlfn.XLOOKUP('04_References'!$A$8,tblKPITargets[KPI_Name],tblKPITargets[Target_Value]),"Met","Below Target")</f>
        <v>Met</v>
      </c>
    </row>
    <row r="2153" spans="1:25">
      <c r="A2153" s="8" t="s">
        <v>2183</v>
      </c>
      <c r="B2153" s="9">
        <v>46121</v>
      </c>
      <c r="C2153" s="4" t="s">
        <v>48</v>
      </c>
      <c r="D2153" s="4" t="s">
        <v>25</v>
      </c>
      <c r="E2153" s="4">
        <v>619</v>
      </c>
      <c r="F2153" s="4">
        <v>27</v>
      </c>
      <c r="G2153" s="4">
        <v>646</v>
      </c>
      <c r="H2153" s="4">
        <v>22</v>
      </c>
      <c r="I2153" s="4">
        <v>624</v>
      </c>
      <c r="J2153" s="4">
        <v>0</v>
      </c>
      <c r="K2153" s="4">
        <v>0</v>
      </c>
      <c r="L2153" s="4">
        <v>8</v>
      </c>
      <c r="M2153" s="4">
        <v>0.6</v>
      </c>
      <c r="N2153" s="4">
        <v>0.995</v>
      </c>
      <c r="O2153" s="4">
        <v>2.5</v>
      </c>
      <c r="P2153" s="4">
        <v>0.71299999999999997</v>
      </c>
      <c r="Q2153" s="5">
        <v>3.4000000000000002E-2</v>
      </c>
      <c r="R2153" s="4" t="str">
        <f>TRIM(tblOperations[[#This Row],[Region]])</f>
        <v>South East</v>
      </c>
      <c r="S2153" s="4" t="str">
        <f>TRIM(tblOperations[[#This Row],[Team]])</f>
        <v>Workplace Projects</v>
      </c>
      <c r="T2153" s="4" t="str">
        <f>_xlfn.XLOOKUP(R2153,tblRegionReference[Region],tblRegionReference[Area],"Not Found")</f>
        <v>South</v>
      </c>
      <c r="U2153" s="4" t="str">
        <f>IF(tblOperations[[#This Row],[Completion_Rate]]&gt;=_xlfn.XLOOKUP("Completion Rate",tblKPITargets[KPI_Name],tblKPITargets[Target_Value]),"Met","Below Target")</f>
        <v>Below Target</v>
      </c>
      <c r="V2153" t="str">
        <f>IF(tblOperations[[#This Row],[SLA_Compliance]]&gt;=_xlfn.XLOOKUP('04_References'!$A$3,tblKPITargets[KPI_Name],tblKPITargets[Target_Value]),"Met","Below Target")</f>
        <v>Below Target</v>
      </c>
      <c r="W2153" t="str">
        <f>IF(tblOperations[[#This Row],[Quality_Pass_Rate]]&gt;=_xlfn.XLOOKUP('04_References'!$A$4,tblKPITargets[KPI_Name],tblKPITargets[Target_Value]),"Met","Below Target")</f>
        <v>Met</v>
      </c>
      <c r="X2153" t="str">
        <f>IF(tblOperations[[#This Row],[Average_Completion_Days]]&lt;=_xlfn.XLOOKUP('04_References'!$A$7,tblKPITargets[KPI_Name],tblKPITargets[Target_Value]),"Met","Below Target")</f>
        <v>Below Target</v>
      </c>
      <c r="Y2153" t="str">
        <f>IF(tblOperations[[#This Row],[Closing_Backlog]]&lt;=_xlfn.XLOOKUP('04_References'!$A$8,tblKPITargets[KPI_Name],tblKPITargets[Target_Value]),"Met","Below Target")</f>
        <v>Below Target</v>
      </c>
    </row>
    <row r="2154" spans="1:25">
      <c r="A2154" s="6" t="s">
        <v>2184</v>
      </c>
      <c r="B2154" s="7">
        <v>46121</v>
      </c>
      <c r="C2154" s="2" t="s">
        <v>53</v>
      </c>
      <c r="D2154" s="2" t="s">
        <v>19</v>
      </c>
      <c r="E2154" s="2">
        <v>1083</v>
      </c>
      <c r="F2154" s="2">
        <v>40</v>
      </c>
      <c r="G2154" s="2">
        <v>1123</v>
      </c>
      <c r="H2154" s="2">
        <v>28</v>
      </c>
      <c r="I2154" s="2">
        <v>1095</v>
      </c>
      <c r="J2154" s="2">
        <v>1</v>
      </c>
      <c r="K2154" s="2">
        <v>1</v>
      </c>
      <c r="L2154" s="2">
        <v>8</v>
      </c>
      <c r="M2154" s="2">
        <v>0.6</v>
      </c>
      <c r="N2154" s="2">
        <v>0.96</v>
      </c>
      <c r="O2154" s="2">
        <v>2.5</v>
      </c>
      <c r="P2154" s="2">
        <v>0.70299999999999996</v>
      </c>
      <c r="Q2154" s="3">
        <v>2.5000000000000001E-2</v>
      </c>
      <c r="R2154" s="4" t="str">
        <f>TRIM(tblOperations[[#This Row],[Region]])</f>
        <v>Wales</v>
      </c>
      <c r="S2154" s="4" t="str">
        <f>TRIM(tblOperations[[#This Row],[Team]])</f>
        <v>Workplace Services</v>
      </c>
      <c r="T2154" s="4" t="str">
        <f>_xlfn.XLOOKUP(R2154,tblRegionReference[Region],tblRegionReference[Area],"Not Found")</f>
        <v>Wales</v>
      </c>
      <c r="U2154" s="4" t="str">
        <f>IF(tblOperations[[#This Row],[Completion_Rate]]&gt;=_xlfn.XLOOKUP("Completion Rate",tblKPITargets[KPI_Name],tblKPITargets[Target_Value]),"Met","Below Target")</f>
        <v>Below Target</v>
      </c>
      <c r="V2154" t="str">
        <f>IF(tblOperations[[#This Row],[SLA_Compliance]]&gt;=_xlfn.XLOOKUP('04_References'!$A$3,tblKPITargets[KPI_Name],tblKPITargets[Target_Value]),"Met","Below Target")</f>
        <v>Below Target</v>
      </c>
      <c r="W2154" t="str">
        <f>IF(tblOperations[[#This Row],[Quality_Pass_Rate]]&gt;=_xlfn.XLOOKUP('04_References'!$A$4,tblKPITargets[KPI_Name],tblKPITargets[Target_Value]),"Met","Below Target")</f>
        <v>Met</v>
      </c>
      <c r="X2154" t="str">
        <f>IF(tblOperations[[#This Row],[Average_Completion_Days]]&lt;=_xlfn.XLOOKUP('04_References'!$A$7,tblKPITargets[KPI_Name],tblKPITargets[Target_Value]),"Met","Below Target")</f>
        <v>Below Target</v>
      </c>
      <c r="Y2154" t="str">
        <f>IF(tblOperations[[#This Row],[Closing_Backlog]]&lt;=_xlfn.XLOOKUP('04_References'!$A$8,tblKPITargets[KPI_Name],tblKPITargets[Target_Value]),"Met","Below Target")</f>
        <v>Below Target</v>
      </c>
    </row>
    <row r="2155" spans="1:25">
      <c r="A2155" s="8" t="s">
        <v>2185</v>
      </c>
      <c r="B2155" s="9">
        <v>46121</v>
      </c>
      <c r="C2155" s="4" t="s">
        <v>53</v>
      </c>
      <c r="D2155" s="4" t="s">
        <v>21</v>
      </c>
      <c r="E2155" s="4">
        <v>1179</v>
      </c>
      <c r="F2155" s="4">
        <v>34</v>
      </c>
      <c r="G2155" s="4">
        <v>1213</v>
      </c>
      <c r="H2155" s="4">
        <v>24</v>
      </c>
      <c r="I2155" s="4">
        <v>1189</v>
      </c>
      <c r="J2155" s="4">
        <v>0</v>
      </c>
      <c r="K2155" s="4">
        <v>0</v>
      </c>
      <c r="L2155" s="4">
        <v>8</v>
      </c>
      <c r="M2155" s="4">
        <v>0.6</v>
      </c>
      <c r="N2155" s="4">
        <v>0.98199999999999998</v>
      </c>
      <c r="O2155" s="4">
        <v>2.5</v>
      </c>
      <c r="P2155" s="4">
        <v>0.77200000000000002</v>
      </c>
      <c r="Q2155" s="5">
        <v>0.02</v>
      </c>
      <c r="R2155" s="4" t="str">
        <f>TRIM(tblOperations[[#This Row],[Region]])</f>
        <v>Wales</v>
      </c>
      <c r="S2155" s="4" t="str">
        <f>TRIM(tblOperations[[#This Row],[Team]])</f>
        <v>Facilities Response</v>
      </c>
      <c r="T2155" s="4" t="str">
        <f>_xlfn.XLOOKUP(R2155,tblRegionReference[Region],tblRegionReference[Area],"Not Found")</f>
        <v>Wales</v>
      </c>
      <c r="U2155" s="4" t="str">
        <f>IF(tblOperations[[#This Row],[Completion_Rate]]&gt;=_xlfn.XLOOKUP("Completion Rate",tblKPITargets[KPI_Name],tblKPITargets[Target_Value]),"Met","Below Target")</f>
        <v>Below Target</v>
      </c>
      <c r="V2155" t="str">
        <f>IF(tblOperations[[#This Row],[SLA_Compliance]]&gt;=_xlfn.XLOOKUP('04_References'!$A$3,tblKPITargets[KPI_Name],tblKPITargets[Target_Value]),"Met","Below Target")</f>
        <v>Below Target</v>
      </c>
      <c r="W2155" t="str">
        <f>IF(tblOperations[[#This Row],[Quality_Pass_Rate]]&gt;=_xlfn.XLOOKUP('04_References'!$A$4,tblKPITargets[KPI_Name],tblKPITargets[Target_Value]),"Met","Below Target")</f>
        <v>Met</v>
      </c>
      <c r="X2155" t="str">
        <f>IF(tblOperations[[#This Row],[Average_Completion_Days]]&lt;=_xlfn.XLOOKUP('04_References'!$A$7,tblKPITargets[KPI_Name],tblKPITargets[Target_Value]),"Met","Below Target")</f>
        <v>Below Target</v>
      </c>
      <c r="Y2155" t="str">
        <f>IF(tblOperations[[#This Row],[Closing_Backlog]]&lt;=_xlfn.XLOOKUP('04_References'!$A$8,tblKPITargets[KPI_Name],tblKPITargets[Target_Value]),"Met","Below Target")</f>
        <v>Below Target</v>
      </c>
    </row>
    <row r="2156" spans="1:25">
      <c r="A2156" s="6" t="s">
        <v>2186</v>
      </c>
      <c r="B2156" s="7">
        <v>46121</v>
      </c>
      <c r="C2156" s="2" t="s">
        <v>53</v>
      </c>
      <c r="D2156" s="2" t="s">
        <v>23</v>
      </c>
      <c r="E2156" s="2">
        <v>784</v>
      </c>
      <c r="F2156" s="2">
        <v>36</v>
      </c>
      <c r="G2156" s="2">
        <v>820</v>
      </c>
      <c r="H2156" s="2">
        <v>30</v>
      </c>
      <c r="I2156" s="2">
        <v>790</v>
      </c>
      <c r="J2156" s="2">
        <v>0</v>
      </c>
      <c r="K2156" s="2">
        <v>0</v>
      </c>
      <c r="L2156" s="2">
        <v>8</v>
      </c>
      <c r="M2156" s="2">
        <v>0.6</v>
      </c>
      <c r="N2156" s="2">
        <v>0.99399999999999999</v>
      </c>
      <c r="O2156" s="2">
        <v>2.5</v>
      </c>
      <c r="P2156" s="2">
        <v>0.72699999999999998</v>
      </c>
      <c r="Q2156" s="3">
        <v>3.6999999999999998E-2</v>
      </c>
      <c r="R2156" s="4" t="str">
        <f>TRIM(tblOperations[[#This Row],[Region]])</f>
        <v>Wales</v>
      </c>
      <c r="S2156" s="4" t="str">
        <f>TRIM(tblOperations[[#This Row],[Team]])</f>
        <v>Estates Support</v>
      </c>
      <c r="T2156" s="4" t="str">
        <f>_xlfn.XLOOKUP(R2156,tblRegionReference[Region],tblRegionReference[Area],"Not Found")</f>
        <v>Wales</v>
      </c>
      <c r="U2156" s="4" t="str">
        <f>IF(tblOperations[[#This Row],[Completion_Rate]]&gt;=_xlfn.XLOOKUP("Completion Rate",tblKPITargets[KPI_Name],tblKPITargets[Target_Value]),"Met","Below Target")</f>
        <v>Below Target</v>
      </c>
      <c r="V2156" t="str">
        <f>IF(tblOperations[[#This Row],[SLA_Compliance]]&gt;=_xlfn.XLOOKUP('04_References'!$A$3,tblKPITargets[KPI_Name],tblKPITargets[Target_Value]),"Met","Below Target")</f>
        <v>Below Target</v>
      </c>
      <c r="W2156" t="str">
        <f>IF(tblOperations[[#This Row],[Quality_Pass_Rate]]&gt;=_xlfn.XLOOKUP('04_References'!$A$4,tblKPITargets[KPI_Name],tblKPITargets[Target_Value]),"Met","Below Target")</f>
        <v>Met</v>
      </c>
      <c r="X2156" t="str">
        <f>IF(tblOperations[[#This Row],[Average_Completion_Days]]&lt;=_xlfn.XLOOKUP('04_References'!$A$7,tblKPITargets[KPI_Name],tblKPITargets[Target_Value]),"Met","Below Target")</f>
        <v>Below Target</v>
      </c>
      <c r="Y2156" t="str">
        <f>IF(tblOperations[[#This Row],[Closing_Backlog]]&lt;=_xlfn.XLOOKUP('04_References'!$A$8,tblKPITargets[KPI_Name],tblKPITargets[Target_Value]),"Met","Below Target")</f>
        <v>Below Target</v>
      </c>
    </row>
    <row r="2157" spans="1:25">
      <c r="A2157" s="8" t="s">
        <v>2187</v>
      </c>
      <c r="B2157" s="9">
        <v>46121</v>
      </c>
      <c r="C2157" s="4" t="s">
        <v>53</v>
      </c>
      <c r="D2157" s="4" t="s">
        <v>25</v>
      </c>
      <c r="E2157" s="4">
        <v>0</v>
      </c>
      <c r="F2157" s="4">
        <v>27</v>
      </c>
      <c r="G2157" s="4">
        <v>27</v>
      </c>
      <c r="H2157" s="4">
        <v>27</v>
      </c>
      <c r="I2157" s="4">
        <v>0</v>
      </c>
      <c r="J2157" s="4">
        <v>0</v>
      </c>
      <c r="K2157" s="4">
        <v>0</v>
      </c>
      <c r="L2157" s="4">
        <v>1.6</v>
      </c>
      <c r="M2157" s="4">
        <v>0.91900000000000004</v>
      </c>
      <c r="N2157" s="4">
        <v>0.99299999999999999</v>
      </c>
      <c r="O2157" s="4">
        <v>4.5999999999999996</v>
      </c>
      <c r="P2157" s="4">
        <v>0.76200000000000001</v>
      </c>
      <c r="Q2157" s="5">
        <v>1</v>
      </c>
      <c r="R2157" s="4" t="str">
        <f>TRIM(tblOperations[[#This Row],[Region]])</f>
        <v>Wales</v>
      </c>
      <c r="S2157" s="4" t="str">
        <f>TRIM(tblOperations[[#This Row],[Team]])</f>
        <v>Workplace Projects</v>
      </c>
      <c r="T2157" s="4" t="str">
        <f>_xlfn.XLOOKUP(R2157,tblRegionReference[Region],tblRegionReference[Area],"Not Found")</f>
        <v>Wales</v>
      </c>
      <c r="U2157" s="4" t="str">
        <f>IF(tblOperations[[#This Row],[Completion_Rate]]&gt;=_xlfn.XLOOKUP("Completion Rate",tblKPITargets[KPI_Name],tblKPITargets[Target_Value]),"Met","Below Target")</f>
        <v>Met</v>
      </c>
      <c r="V2157" t="str">
        <f>IF(tblOperations[[#This Row],[SLA_Compliance]]&gt;=_xlfn.XLOOKUP('04_References'!$A$3,tblKPITargets[KPI_Name],tblKPITargets[Target_Value]),"Met","Below Target")</f>
        <v>Below Target</v>
      </c>
      <c r="W2157" t="str">
        <f>IF(tblOperations[[#This Row],[Quality_Pass_Rate]]&gt;=_xlfn.XLOOKUP('04_References'!$A$4,tblKPITargets[KPI_Name],tblKPITargets[Target_Value]),"Met","Below Target")</f>
        <v>Met</v>
      </c>
      <c r="X2157" t="str">
        <f>IF(tblOperations[[#This Row],[Average_Completion_Days]]&lt;=_xlfn.XLOOKUP('04_References'!$A$7,tblKPITargets[KPI_Name],tblKPITargets[Target_Value]),"Met","Below Target")</f>
        <v>Met</v>
      </c>
      <c r="Y2157" t="str">
        <f>IF(tblOperations[[#This Row],[Closing_Backlog]]&lt;=_xlfn.XLOOKUP('04_References'!$A$8,tblKPITargets[KPI_Name],tblKPITargets[Target_Value]),"Met","Below Target")</f>
        <v>Met</v>
      </c>
    </row>
    <row r="2158" spans="1:25">
      <c r="A2158" s="6" t="s">
        <v>2188</v>
      </c>
      <c r="B2158" s="7">
        <v>46122</v>
      </c>
      <c r="C2158" s="2" t="s">
        <v>18</v>
      </c>
      <c r="D2158" s="2" t="s">
        <v>19</v>
      </c>
      <c r="E2158" s="2">
        <v>290</v>
      </c>
      <c r="F2158" s="2">
        <v>46</v>
      </c>
      <c r="G2158" s="2">
        <v>336</v>
      </c>
      <c r="H2158" s="2">
        <v>42</v>
      </c>
      <c r="I2158" s="2">
        <v>294</v>
      </c>
      <c r="J2158" s="2">
        <v>0</v>
      </c>
      <c r="K2158" s="2">
        <v>0</v>
      </c>
      <c r="L2158" s="2">
        <v>8</v>
      </c>
      <c r="M2158" s="2">
        <v>0.6</v>
      </c>
      <c r="N2158" s="2">
        <v>0.98399999999999999</v>
      </c>
      <c r="O2158" s="2">
        <v>2.5</v>
      </c>
      <c r="P2158" s="2">
        <v>0.78600000000000003</v>
      </c>
      <c r="Q2158" s="3">
        <v>0.125</v>
      </c>
      <c r="R2158" s="4" t="str">
        <f>TRIM(tblOperations[[#This Row],[Region]])</f>
        <v>Scotland</v>
      </c>
      <c r="S2158" s="4" t="str">
        <f>TRIM(tblOperations[[#This Row],[Team]])</f>
        <v>Workplace Services</v>
      </c>
      <c r="T2158" s="4" t="str">
        <f>_xlfn.XLOOKUP(R2158,tblRegionReference[Region],tblRegionReference[Area],"Not Found")</f>
        <v>North</v>
      </c>
      <c r="U2158" s="4" t="str">
        <f>IF(tblOperations[[#This Row],[Completion_Rate]]&gt;=_xlfn.XLOOKUP("Completion Rate",tblKPITargets[KPI_Name],tblKPITargets[Target_Value]),"Met","Below Target")</f>
        <v>Below Target</v>
      </c>
      <c r="V2158" t="str">
        <f>IF(tblOperations[[#This Row],[SLA_Compliance]]&gt;=_xlfn.XLOOKUP('04_References'!$A$3,tblKPITargets[KPI_Name],tblKPITargets[Target_Value]),"Met","Below Target")</f>
        <v>Below Target</v>
      </c>
      <c r="W2158" t="str">
        <f>IF(tblOperations[[#This Row],[Quality_Pass_Rate]]&gt;=_xlfn.XLOOKUP('04_References'!$A$4,tblKPITargets[KPI_Name],tblKPITargets[Target_Value]),"Met","Below Target")</f>
        <v>Met</v>
      </c>
      <c r="X2158" t="str">
        <f>IF(tblOperations[[#This Row],[Average_Completion_Days]]&lt;=_xlfn.XLOOKUP('04_References'!$A$7,tblKPITargets[KPI_Name],tblKPITargets[Target_Value]),"Met","Below Target")</f>
        <v>Below Target</v>
      </c>
      <c r="Y2158" t="str">
        <f>IF(tblOperations[[#This Row],[Closing_Backlog]]&lt;=_xlfn.XLOOKUP('04_References'!$A$8,tblKPITargets[KPI_Name],tblKPITargets[Target_Value]),"Met","Below Target")</f>
        <v>Below Target</v>
      </c>
    </row>
    <row r="2159" spans="1:25">
      <c r="A2159" s="8" t="s">
        <v>2189</v>
      </c>
      <c r="B2159" s="9">
        <v>46122</v>
      </c>
      <c r="C2159" s="4" t="s">
        <v>18</v>
      </c>
      <c r="D2159" s="4" t="s">
        <v>21</v>
      </c>
      <c r="E2159" s="4">
        <v>0</v>
      </c>
      <c r="F2159" s="4">
        <v>40</v>
      </c>
      <c r="G2159" s="4">
        <v>40</v>
      </c>
      <c r="H2159" s="4">
        <v>40</v>
      </c>
      <c r="I2159" s="4">
        <v>0</v>
      </c>
      <c r="J2159" s="4">
        <v>0</v>
      </c>
      <c r="K2159" s="4">
        <v>0</v>
      </c>
      <c r="L2159" s="4">
        <v>1.6</v>
      </c>
      <c r="M2159" s="4">
        <v>0.97499999999999998</v>
      </c>
      <c r="N2159" s="4">
        <v>0.98799999999999999</v>
      </c>
      <c r="O2159" s="4">
        <v>4.5999999999999996</v>
      </c>
      <c r="P2159" s="4">
        <v>0.73199999999999998</v>
      </c>
      <c r="Q2159" s="5">
        <v>1</v>
      </c>
      <c r="R2159" s="4" t="str">
        <f>TRIM(tblOperations[[#This Row],[Region]])</f>
        <v>Scotland</v>
      </c>
      <c r="S2159" s="4" t="str">
        <f>TRIM(tblOperations[[#This Row],[Team]])</f>
        <v>Facilities Response</v>
      </c>
      <c r="T2159" s="4" t="str">
        <f>_xlfn.XLOOKUP(R2159,tblRegionReference[Region],tblRegionReference[Area],"Not Found")</f>
        <v>North</v>
      </c>
      <c r="U2159" s="4" t="str">
        <f>IF(tblOperations[[#This Row],[Completion_Rate]]&gt;=_xlfn.XLOOKUP("Completion Rate",tblKPITargets[KPI_Name],tblKPITargets[Target_Value]),"Met","Below Target")</f>
        <v>Met</v>
      </c>
      <c r="V2159" t="str">
        <f>IF(tblOperations[[#This Row],[SLA_Compliance]]&gt;=_xlfn.XLOOKUP('04_References'!$A$3,tblKPITargets[KPI_Name],tblKPITargets[Target_Value]),"Met","Below Target")</f>
        <v>Met</v>
      </c>
      <c r="W2159" t="str">
        <f>IF(tblOperations[[#This Row],[Quality_Pass_Rate]]&gt;=_xlfn.XLOOKUP('04_References'!$A$4,tblKPITargets[KPI_Name],tblKPITargets[Target_Value]),"Met","Below Target")</f>
        <v>Met</v>
      </c>
      <c r="X2159" t="str">
        <f>IF(tblOperations[[#This Row],[Average_Completion_Days]]&lt;=_xlfn.XLOOKUP('04_References'!$A$7,tblKPITargets[KPI_Name],tblKPITargets[Target_Value]),"Met","Below Target")</f>
        <v>Met</v>
      </c>
      <c r="Y2159" t="str">
        <f>IF(tblOperations[[#This Row],[Closing_Backlog]]&lt;=_xlfn.XLOOKUP('04_References'!$A$8,tblKPITargets[KPI_Name],tblKPITargets[Target_Value]),"Met","Below Target")</f>
        <v>Met</v>
      </c>
    </row>
    <row r="2160" spans="1:25">
      <c r="A2160" s="6" t="s">
        <v>2190</v>
      </c>
      <c r="B2160" s="7">
        <v>46122</v>
      </c>
      <c r="C2160" s="2" t="s">
        <v>18</v>
      </c>
      <c r="D2160" s="2" t="s">
        <v>23</v>
      </c>
      <c r="E2160" s="2">
        <v>575</v>
      </c>
      <c r="F2160" s="2">
        <v>32</v>
      </c>
      <c r="G2160" s="2">
        <v>607</v>
      </c>
      <c r="H2160" s="2">
        <v>39</v>
      </c>
      <c r="I2160" s="2">
        <v>568</v>
      </c>
      <c r="J2160" s="2">
        <v>0</v>
      </c>
      <c r="K2160" s="2">
        <v>0</v>
      </c>
      <c r="L2160" s="2">
        <v>8</v>
      </c>
      <c r="M2160" s="2">
        <v>0.6</v>
      </c>
      <c r="N2160" s="2">
        <v>1</v>
      </c>
      <c r="O2160" s="2">
        <v>2.5</v>
      </c>
      <c r="P2160" s="2">
        <v>0.78600000000000003</v>
      </c>
      <c r="Q2160" s="3">
        <v>6.4000000000000001E-2</v>
      </c>
      <c r="R2160" s="4" t="str">
        <f>TRIM(tblOperations[[#This Row],[Region]])</f>
        <v>Scotland</v>
      </c>
      <c r="S2160" s="4" t="str">
        <f>TRIM(tblOperations[[#This Row],[Team]])</f>
        <v>Estates Support</v>
      </c>
      <c r="T2160" s="4" t="str">
        <f>_xlfn.XLOOKUP(R2160,tblRegionReference[Region],tblRegionReference[Area],"Not Found")</f>
        <v>North</v>
      </c>
      <c r="U2160" s="4" t="str">
        <f>IF(tblOperations[[#This Row],[Completion_Rate]]&gt;=_xlfn.XLOOKUP("Completion Rate",tblKPITargets[KPI_Name],tblKPITargets[Target_Value]),"Met","Below Target")</f>
        <v>Below Target</v>
      </c>
      <c r="V2160" t="str">
        <f>IF(tblOperations[[#This Row],[SLA_Compliance]]&gt;=_xlfn.XLOOKUP('04_References'!$A$3,tblKPITargets[KPI_Name],tblKPITargets[Target_Value]),"Met","Below Target")</f>
        <v>Below Target</v>
      </c>
      <c r="W2160" t="str">
        <f>IF(tblOperations[[#This Row],[Quality_Pass_Rate]]&gt;=_xlfn.XLOOKUP('04_References'!$A$4,tblKPITargets[KPI_Name],tblKPITargets[Target_Value]),"Met","Below Target")</f>
        <v>Met</v>
      </c>
      <c r="X2160" t="str">
        <f>IF(tblOperations[[#This Row],[Average_Completion_Days]]&lt;=_xlfn.XLOOKUP('04_References'!$A$7,tblKPITargets[KPI_Name],tblKPITargets[Target_Value]),"Met","Below Target")</f>
        <v>Below Target</v>
      </c>
      <c r="Y2160" t="str">
        <f>IF(tblOperations[[#This Row],[Closing_Backlog]]&lt;=_xlfn.XLOOKUP('04_References'!$A$8,tblKPITargets[KPI_Name],tblKPITargets[Target_Value]),"Met","Below Target")</f>
        <v>Below Target</v>
      </c>
    </row>
    <row r="2161" spans="1:25">
      <c r="A2161" s="8" t="s">
        <v>2191</v>
      </c>
      <c r="B2161" s="9">
        <v>46122</v>
      </c>
      <c r="C2161" s="4" t="s">
        <v>18</v>
      </c>
      <c r="D2161" s="4" t="s">
        <v>25</v>
      </c>
      <c r="E2161" s="4">
        <v>0</v>
      </c>
      <c r="F2161" s="4">
        <v>29</v>
      </c>
      <c r="G2161" s="4">
        <v>29</v>
      </c>
      <c r="H2161" s="4">
        <v>29</v>
      </c>
      <c r="I2161" s="4">
        <v>0</v>
      </c>
      <c r="J2161" s="4">
        <v>0</v>
      </c>
      <c r="K2161" s="4">
        <v>0</v>
      </c>
      <c r="L2161" s="4">
        <v>1.5</v>
      </c>
      <c r="M2161" s="4">
        <v>0.97199999999999998</v>
      </c>
      <c r="N2161" s="4">
        <v>0.98299999999999998</v>
      </c>
      <c r="O2161" s="4">
        <v>4.4000000000000004</v>
      </c>
      <c r="P2161" s="4">
        <v>0.76100000000000001</v>
      </c>
      <c r="Q2161" s="5">
        <v>1</v>
      </c>
      <c r="R2161" s="4" t="str">
        <f>TRIM(tblOperations[[#This Row],[Region]])</f>
        <v>Scotland</v>
      </c>
      <c r="S2161" s="4" t="str">
        <f>TRIM(tblOperations[[#This Row],[Team]])</f>
        <v>Workplace Projects</v>
      </c>
      <c r="T2161" s="4" t="str">
        <f>_xlfn.XLOOKUP(R2161,tblRegionReference[Region],tblRegionReference[Area],"Not Found")</f>
        <v>North</v>
      </c>
      <c r="U2161" s="4" t="str">
        <f>IF(tblOperations[[#This Row],[Completion_Rate]]&gt;=_xlfn.XLOOKUP("Completion Rate",tblKPITargets[KPI_Name],tblKPITargets[Target_Value]),"Met","Below Target")</f>
        <v>Met</v>
      </c>
      <c r="V2161" t="str">
        <f>IF(tblOperations[[#This Row],[SLA_Compliance]]&gt;=_xlfn.XLOOKUP('04_References'!$A$3,tblKPITargets[KPI_Name],tblKPITargets[Target_Value]),"Met","Below Target")</f>
        <v>Met</v>
      </c>
      <c r="W2161" t="str">
        <f>IF(tblOperations[[#This Row],[Quality_Pass_Rate]]&gt;=_xlfn.XLOOKUP('04_References'!$A$4,tblKPITargets[KPI_Name],tblKPITargets[Target_Value]),"Met","Below Target")</f>
        <v>Met</v>
      </c>
      <c r="X2161" t="str">
        <f>IF(tblOperations[[#This Row],[Average_Completion_Days]]&lt;=_xlfn.XLOOKUP('04_References'!$A$7,tblKPITargets[KPI_Name],tblKPITargets[Target_Value]),"Met","Below Target")</f>
        <v>Met</v>
      </c>
      <c r="Y2161" t="str">
        <f>IF(tblOperations[[#This Row],[Closing_Backlog]]&lt;=_xlfn.XLOOKUP('04_References'!$A$8,tblKPITargets[KPI_Name],tblKPITargets[Target_Value]),"Met","Below Target")</f>
        <v>Met</v>
      </c>
    </row>
    <row r="2162" spans="1:25">
      <c r="A2162" s="6" t="s">
        <v>2192</v>
      </c>
      <c r="B2162" s="7">
        <v>46122</v>
      </c>
      <c r="C2162" s="2" t="s">
        <v>27</v>
      </c>
      <c r="D2162" s="2" t="s">
        <v>19</v>
      </c>
      <c r="E2162" s="2">
        <v>0</v>
      </c>
      <c r="F2162" s="2">
        <v>18</v>
      </c>
      <c r="G2162" s="2">
        <v>18</v>
      </c>
      <c r="H2162" s="2">
        <v>18</v>
      </c>
      <c r="I2162" s="2">
        <v>0</v>
      </c>
      <c r="J2162" s="2">
        <v>0</v>
      </c>
      <c r="K2162" s="2">
        <v>0</v>
      </c>
      <c r="L2162" s="2">
        <v>1.2</v>
      </c>
      <c r="M2162" s="2">
        <v>0.91400000000000003</v>
      </c>
      <c r="N2162" s="2">
        <v>0.94499999999999995</v>
      </c>
      <c r="O2162" s="2">
        <v>4.4000000000000004</v>
      </c>
      <c r="P2162" s="2">
        <v>0.71799999999999997</v>
      </c>
      <c r="Q2162" s="3">
        <v>1</v>
      </c>
      <c r="R2162" s="4" t="str">
        <f>TRIM(tblOperations[[#This Row],[Region]])</f>
        <v>North East</v>
      </c>
      <c r="S2162" s="4" t="str">
        <f>TRIM(tblOperations[[#This Row],[Team]])</f>
        <v>Workplace Services</v>
      </c>
      <c r="T2162" s="4" t="str">
        <f>_xlfn.XLOOKUP(R2162,tblRegionReference[Region],tblRegionReference[Area],"Not Found")</f>
        <v>North</v>
      </c>
      <c r="U2162" s="4" t="str">
        <f>IF(tblOperations[[#This Row],[Completion_Rate]]&gt;=_xlfn.XLOOKUP("Completion Rate",tblKPITargets[KPI_Name],tblKPITargets[Target_Value]),"Met","Below Target")</f>
        <v>Met</v>
      </c>
      <c r="V2162" t="str">
        <f>IF(tblOperations[[#This Row],[SLA_Compliance]]&gt;=_xlfn.XLOOKUP('04_References'!$A$3,tblKPITargets[KPI_Name],tblKPITargets[Target_Value]),"Met","Below Target")</f>
        <v>Below Target</v>
      </c>
      <c r="W2162" t="str">
        <f>IF(tblOperations[[#This Row],[Quality_Pass_Rate]]&gt;=_xlfn.XLOOKUP('04_References'!$A$4,tblKPITargets[KPI_Name],tblKPITargets[Target_Value]),"Met","Below Target")</f>
        <v>Below Target</v>
      </c>
      <c r="X2162" t="str">
        <f>IF(tblOperations[[#This Row],[Average_Completion_Days]]&lt;=_xlfn.XLOOKUP('04_References'!$A$7,tblKPITargets[KPI_Name],tblKPITargets[Target_Value]),"Met","Below Target")</f>
        <v>Met</v>
      </c>
      <c r="Y2162" t="str">
        <f>IF(tblOperations[[#This Row],[Closing_Backlog]]&lt;=_xlfn.XLOOKUP('04_References'!$A$8,tblKPITargets[KPI_Name],tblKPITargets[Target_Value]),"Met","Below Target")</f>
        <v>Met</v>
      </c>
    </row>
    <row r="2163" spans="1:25">
      <c r="A2163" s="8" t="s">
        <v>2193</v>
      </c>
      <c r="B2163" s="9">
        <v>46122</v>
      </c>
      <c r="C2163" s="4" t="s">
        <v>27</v>
      </c>
      <c r="D2163" s="4" t="s">
        <v>21</v>
      </c>
      <c r="E2163" s="4">
        <v>0</v>
      </c>
      <c r="F2163" s="4">
        <v>60</v>
      </c>
      <c r="G2163" s="4">
        <v>60</v>
      </c>
      <c r="H2163" s="4">
        <v>47</v>
      </c>
      <c r="I2163" s="4">
        <v>13</v>
      </c>
      <c r="J2163" s="4">
        <v>0</v>
      </c>
      <c r="K2163" s="4">
        <v>0</v>
      </c>
      <c r="L2163" s="4">
        <v>2.5</v>
      </c>
      <c r="M2163" s="4">
        <v>0.86799999999999999</v>
      </c>
      <c r="N2163" s="4">
        <v>1</v>
      </c>
      <c r="O2163" s="4">
        <v>4</v>
      </c>
      <c r="P2163" s="4">
        <v>0.70699999999999996</v>
      </c>
      <c r="Q2163" s="5">
        <v>0.78300000000000003</v>
      </c>
      <c r="R2163" s="4" t="str">
        <f>TRIM(tblOperations[[#This Row],[Region]])</f>
        <v>North East</v>
      </c>
      <c r="S2163" s="4" t="str">
        <f>TRIM(tblOperations[[#This Row],[Team]])</f>
        <v>Facilities Response</v>
      </c>
      <c r="T2163" s="4" t="str">
        <f>_xlfn.XLOOKUP(R2163,tblRegionReference[Region],tblRegionReference[Area],"Not Found")</f>
        <v>North</v>
      </c>
      <c r="U2163" s="4" t="str">
        <f>IF(tblOperations[[#This Row],[Completion_Rate]]&gt;=_xlfn.XLOOKUP("Completion Rate",tblKPITargets[KPI_Name],tblKPITargets[Target_Value]),"Met","Below Target")</f>
        <v>Below Target</v>
      </c>
      <c r="V2163" t="str">
        <f>IF(tblOperations[[#This Row],[SLA_Compliance]]&gt;=_xlfn.XLOOKUP('04_References'!$A$3,tblKPITargets[KPI_Name],tblKPITargets[Target_Value]),"Met","Below Target")</f>
        <v>Below Target</v>
      </c>
      <c r="W2163" t="str">
        <f>IF(tblOperations[[#This Row],[Quality_Pass_Rate]]&gt;=_xlfn.XLOOKUP('04_References'!$A$4,tblKPITargets[KPI_Name],tblKPITargets[Target_Value]),"Met","Below Target")</f>
        <v>Met</v>
      </c>
      <c r="X2163" t="str">
        <f>IF(tblOperations[[#This Row],[Average_Completion_Days]]&lt;=_xlfn.XLOOKUP('04_References'!$A$7,tblKPITargets[KPI_Name],tblKPITargets[Target_Value]),"Met","Below Target")</f>
        <v>Met</v>
      </c>
      <c r="Y2163" t="str">
        <f>IF(tblOperations[[#This Row],[Closing_Backlog]]&lt;=_xlfn.XLOOKUP('04_References'!$A$8,tblKPITargets[KPI_Name],tblKPITargets[Target_Value]),"Met","Below Target")</f>
        <v>Below Target</v>
      </c>
    </row>
    <row r="2164" spans="1:25">
      <c r="A2164" s="6" t="s">
        <v>2194</v>
      </c>
      <c r="B2164" s="7">
        <v>46122</v>
      </c>
      <c r="C2164" s="2" t="s">
        <v>27</v>
      </c>
      <c r="D2164" s="2" t="s">
        <v>23</v>
      </c>
      <c r="E2164" s="2">
        <v>1442</v>
      </c>
      <c r="F2164" s="2">
        <v>41</v>
      </c>
      <c r="G2164" s="2">
        <v>1483</v>
      </c>
      <c r="H2164" s="2">
        <v>19</v>
      </c>
      <c r="I2164" s="2">
        <v>1464</v>
      </c>
      <c r="J2164" s="2">
        <v>0</v>
      </c>
      <c r="K2164" s="2">
        <v>0</v>
      </c>
      <c r="L2164" s="2">
        <v>8</v>
      </c>
      <c r="M2164" s="2">
        <v>0.6</v>
      </c>
      <c r="N2164" s="2">
        <v>0.97199999999999998</v>
      </c>
      <c r="O2164" s="2">
        <v>2.5</v>
      </c>
      <c r="P2164" s="2">
        <v>0.71299999999999997</v>
      </c>
      <c r="Q2164" s="3">
        <v>1.2999999999999999E-2</v>
      </c>
      <c r="R2164" s="4" t="str">
        <f>TRIM(tblOperations[[#This Row],[Region]])</f>
        <v>North East</v>
      </c>
      <c r="S2164" s="4" t="str">
        <f>TRIM(tblOperations[[#This Row],[Team]])</f>
        <v>Estates Support</v>
      </c>
      <c r="T2164" s="4" t="str">
        <f>_xlfn.XLOOKUP(R2164,tblRegionReference[Region],tblRegionReference[Area],"Not Found")</f>
        <v>North</v>
      </c>
      <c r="U2164" s="4" t="str">
        <f>IF(tblOperations[[#This Row],[Completion_Rate]]&gt;=_xlfn.XLOOKUP("Completion Rate",tblKPITargets[KPI_Name],tblKPITargets[Target_Value]),"Met","Below Target")</f>
        <v>Below Target</v>
      </c>
      <c r="V2164" t="str">
        <f>IF(tblOperations[[#This Row],[SLA_Compliance]]&gt;=_xlfn.XLOOKUP('04_References'!$A$3,tblKPITargets[KPI_Name],tblKPITargets[Target_Value]),"Met","Below Target")</f>
        <v>Below Target</v>
      </c>
      <c r="W2164" t="str">
        <f>IF(tblOperations[[#This Row],[Quality_Pass_Rate]]&gt;=_xlfn.XLOOKUP('04_References'!$A$4,tblKPITargets[KPI_Name],tblKPITargets[Target_Value]),"Met","Below Target")</f>
        <v>Met</v>
      </c>
      <c r="X2164" t="str">
        <f>IF(tblOperations[[#This Row],[Average_Completion_Days]]&lt;=_xlfn.XLOOKUP('04_References'!$A$7,tblKPITargets[KPI_Name],tblKPITargets[Target_Value]),"Met","Below Target")</f>
        <v>Below Target</v>
      </c>
      <c r="Y2164" t="str">
        <f>IF(tblOperations[[#This Row],[Closing_Backlog]]&lt;=_xlfn.XLOOKUP('04_References'!$A$8,tblKPITargets[KPI_Name],tblKPITargets[Target_Value]),"Met","Below Target")</f>
        <v>Below Target</v>
      </c>
    </row>
    <row r="2165" spans="1:25">
      <c r="A2165" s="8" t="s">
        <v>2195</v>
      </c>
      <c r="B2165" s="9">
        <v>46122</v>
      </c>
      <c r="C2165" s="4" t="s">
        <v>27</v>
      </c>
      <c r="D2165" s="4" t="s">
        <v>25</v>
      </c>
      <c r="E2165" s="4">
        <v>48</v>
      </c>
      <c r="F2165" s="4">
        <v>19</v>
      </c>
      <c r="G2165" s="4">
        <v>67</v>
      </c>
      <c r="H2165" s="4">
        <v>29</v>
      </c>
      <c r="I2165" s="4">
        <v>38</v>
      </c>
      <c r="J2165" s="4">
        <v>0</v>
      </c>
      <c r="K2165" s="4">
        <v>0</v>
      </c>
      <c r="L2165" s="4">
        <v>4.5999999999999996</v>
      </c>
      <c r="M2165" s="4">
        <v>0.70599999999999996</v>
      </c>
      <c r="N2165" s="4">
        <v>0.96499999999999997</v>
      </c>
      <c r="O2165" s="4">
        <v>3.2</v>
      </c>
      <c r="P2165" s="4">
        <v>0.65500000000000003</v>
      </c>
      <c r="Q2165" s="5">
        <v>0.433</v>
      </c>
      <c r="R2165" s="4" t="str">
        <f>TRIM(tblOperations[[#This Row],[Region]])</f>
        <v>North East</v>
      </c>
      <c r="S2165" s="4" t="str">
        <f>TRIM(tblOperations[[#This Row],[Team]])</f>
        <v>Workplace Projects</v>
      </c>
      <c r="T2165" s="4" t="str">
        <f>_xlfn.XLOOKUP(R2165,tblRegionReference[Region],tblRegionReference[Area],"Not Found")</f>
        <v>North</v>
      </c>
      <c r="U2165" s="4" t="str">
        <f>IF(tblOperations[[#This Row],[Completion_Rate]]&gt;=_xlfn.XLOOKUP("Completion Rate",tblKPITargets[KPI_Name],tblKPITargets[Target_Value]),"Met","Below Target")</f>
        <v>Below Target</v>
      </c>
      <c r="V2165" t="str">
        <f>IF(tblOperations[[#This Row],[SLA_Compliance]]&gt;=_xlfn.XLOOKUP('04_References'!$A$3,tblKPITargets[KPI_Name],tblKPITargets[Target_Value]),"Met","Below Target")</f>
        <v>Below Target</v>
      </c>
      <c r="W2165" t="str">
        <f>IF(tblOperations[[#This Row],[Quality_Pass_Rate]]&gt;=_xlfn.XLOOKUP('04_References'!$A$4,tblKPITargets[KPI_Name],tblKPITargets[Target_Value]),"Met","Below Target")</f>
        <v>Met</v>
      </c>
      <c r="X2165" t="str">
        <f>IF(tblOperations[[#This Row],[Average_Completion_Days]]&lt;=_xlfn.XLOOKUP('04_References'!$A$7,tblKPITargets[KPI_Name],tblKPITargets[Target_Value]),"Met","Below Target")</f>
        <v>Below Target</v>
      </c>
      <c r="Y2165" t="str">
        <f>IF(tblOperations[[#This Row],[Closing_Backlog]]&lt;=_xlfn.XLOOKUP('04_References'!$A$8,tblKPITargets[KPI_Name],tblKPITargets[Target_Value]),"Met","Below Target")</f>
        <v>Below Target</v>
      </c>
    </row>
    <row r="2166" spans="1:25">
      <c r="A2166" s="6" t="s">
        <v>2196</v>
      </c>
      <c r="B2166" s="7">
        <v>46122</v>
      </c>
      <c r="C2166" s="2" t="s">
        <v>32</v>
      </c>
      <c r="D2166" s="2" t="s">
        <v>19</v>
      </c>
      <c r="E2166" s="2">
        <v>580</v>
      </c>
      <c r="F2166" s="2">
        <v>34</v>
      </c>
      <c r="G2166" s="2">
        <v>614</v>
      </c>
      <c r="H2166" s="2">
        <v>38</v>
      </c>
      <c r="I2166" s="2">
        <v>576</v>
      </c>
      <c r="J2166" s="2">
        <v>0</v>
      </c>
      <c r="K2166" s="2">
        <v>0</v>
      </c>
      <c r="L2166" s="2">
        <v>8</v>
      </c>
      <c r="M2166" s="2">
        <v>0.6</v>
      </c>
      <c r="N2166" s="2">
        <v>0.97899999999999998</v>
      </c>
      <c r="O2166" s="2">
        <v>2.5</v>
      </c>
      <c r="P2166" s="2">
        <v>0.78700000000000003</v>
      </c>
      <c r="Q2166" s="3">
        <v>6.2E-2</v>
      </c>
      <c r="R2166" s="4" t="str">
        <f>TRIM(tblOperations[[#This Row],[Region]])</f>
        <v>North West</v>
      </c>
      <c r="S2166" s="4" t="str">
        <f>TRIM(tblOperations[[#This Row],[Team]])</f>
        <v>Workplace Services</v>
      </c>
      <c r="T2166" s="4" t="str">
        <f>_xlfn.XLOOKUP(R2166,tblRegionReference[Region],tblRegionReference[Area],"Not Found")</f>
        <v>North</v>
      </c>
      <c r="U2166" s="4" t="str">
        <f>IF(tblOperations[[#This Row],[Completion_Rate]]&gt;=_xlfn.XLOOKUP("Completion Rate",tblKPITargets[KPI_Name],tblKPITargets[Target_Value]),"Met","Below Target")</f>
        <v>Below Target</v>
      </c>
      <c r="V2166" t="str">
        <f>IF(tblOperations[[#This Row],[SLA_Compliance]]&gt;=_xlfn.XLOOKUP('04_References'!$A$3,tblKPITargets[KPI_Name],tblKPITargets[Target_Value]),"Met","Below Target")</f>
        <v>Below Target</v>
      </c>
      <c r="W2166" t="str">
        <f>IF(tblOperations[[#This Row],[Quality_Pass_Rate]]&gt;=_xlfn.XLOOKUP('04_References'!$A$4,tblKPITargets[KPI_Name],tblKPITargets[Target_Value]),"Met","Below Target")</f>
        <v>Met</v>
      </c>
      <c r="X2166" t="str">
        <f>IF(tblOperations[[#This Row],[Average_Completion_Days]]&lt;=_xlfn.XLOOKUP('04_References'!$A$7,tblKPITargets[KPI_Name],tblKPITargets[Target_Value]),"Met","Below Target")</f>
        <v>Below Target</v>
      </c>
      <c r="Y2166" t="str">
        <f>IF(tblOperations[[#This Row],[Closing_Backlog]]&lt;=_xlfn.XLOOKUP('04_References'!$A$8,tblKPITargets[KPI_Name],tblKPITargets[Target_Value]),"Met","Below Target")</f>
        <v>Below Target</v>
      </c>
    </row>
    <row r="2167" spans="1:25">
      <c r="A2167" s="8" t="s">
        <v>2197</v>
      </c>
      <c r="B2167" s="9">
        <v>46122</v>
      </c>
      <c r="C2167" s="4" t="s">
        <v>32</v>
      </c>
      <c r="D2167" s="4" t="s">
        <v>21</v>
      </c>
      <c r="E2167" s="4">
        <v>1486</v>
      </c>
      <c r="F2167" s="4">
        <v>35</v>
      </c>
      <c r="G2167" s="4">
        <v>1521</v>
      </c>
      <c r="H2167" s="4">
        <v>28</v>
      </c>
      <c r="I2167" s="4">
        <v>1493</v>
      </c>
      <c r="J2167" s="4">
        <v>0</v>
      </c>
      <c r="K2167" s="4">
        <v>0</v>
      </c>
      <c r="L2167" s="4">
        <v>8</v>
      </c>
      <c r="M2167" s="4">
        <v>0.6</v>
      </c>
      <c r="N2167" s="4">
        <v>0.996</v>
      </c>
      <c r="O2167" s="4">
        <v>2.5</v>
      </c>
      <c r="P2167" s="4">
        <v>0.70199999999999996</v>
      </c>
      <c r="Q2167" s="5">
        <v>1.7999999999999999E-2</v>
      </c>
      <c r="R2167" s="4" t="str">
        <f>TRIM(tblOperations[[#This Row],[Region]])</f>
        <v>North West</v>
      </c>
      <c r="S2167" s="4" t="str">
        <f>TRIM(tblOperations[[#This Row],[Team]])</f>
        <v>Facilities Response</v>
      </c>
      <c r="T2167" s="4" t="str">
        <f>_xlfn.XLOOKUP(R2167,tblRegionReference[Region],tblRegionReference[Area],"Not Found")</f>
        <v>North</v>
      </c>
      <c r="U2167" s="4" t="str">
        <f>IF(tblOperations[[#This Row],[Completion_Rate]]&gt;=_xlfn.XLOOKUP("Completion Rate",tblKPITargets[KPI_Name],tblKPITargets[Target_Value]),"Met","Below Target")</f>
        <v>Below Target</v>
      </c>
      <c r="V2167" t="str">
        <f>IF(tblOperations[[#This Row],[SLA_Compliance]]&gt;=_xlfn.XLOOKUP('04_References'!$A$3,tblKPITargets[KPI_Name],tblKPITargets[Target_Value]),"Met","Below Target")</f>
        <v>Below Target</v>
      </c>
      <c r="W2167" t="str">
        <f>IF(tblOperations[[#This Row],[Quality_Pass_Rate]]&gt;=_xlfn.XLOOKUP('04_References'!$A$4,tblKPITargets[KPI_Name],tblKPITargets[Target_Value]),"Met","Below Target")</f>
        <v>Met</v>
      </c>
      <c r="X2167" t="str">
        <f>IF(tblOperations[[#This Row],[Average_Completion_Days]]&lt;=_xlfn.XLOOKUP('04_References'!$A$7,tblKPITargets[KPI_Name],tblKPITargets[Target_Value]),"Met","Below Target")</f>
        <v>Below Target</v>
      </c>
      <c r="Y2167" t="str">
        <f>IF(tblOperations[[#This Row],[Closing_Backlog]]&lt;=_xlfn.XLOOKUP('04_References'!$A$8,tblKPITargets[KPI_Name],tblKPITargets[Target_Value]),"Met","Below Target")</f>
        <v>Below Target</v>
      </c>
    </row>
    <row r="2168" spans="1:25">
      <c r="A2168" s="6" t="s">
        <v>2198</v>
      </c>
      <c r="B2168" s="7">
        <v>46122</v>
      </c>
      <c r="C2168" s="2" t="s">
        <v>32</v>
      </c>
      <c r="D2168" s="2" t="s">
        <v>23</v>
      </c>
      <c r="E2168" s="2">
        <v>1630</v>
      </c>
      <c r="F2168" s="2">
        <v>23</v>
      </c>
      <c r="G2168" s="2">
        <v>1653</v>
      </c>
      <c r="H2168" s="2">
        <v>27</v>
      </c>
      <c r="I2168" s="2">
        <v>1626</v>
      </c>
      <c r="J2168" s="2">
        <v>0</v>
      </c>
      <c r="K2168" s="2">
        <v>0</v>
      </c>
      <c r="L2168" s="2">
        <v>8</v>
      </c>
      <c r="M2168" s="2">
        <v>0.6</v>
      </c>
      <c r="N2168" s="2">
        <v>1</v>
      </c>
      <c r="O2168" s="2">
        <v>2.5</v>
      </c>
      <c r="P2168" s="2">
        <v>0.69299999999999995</v>
      </c>
      <c r="Q2168" s="3">
        <v>1.6E-2</v>
      </c>
      <c r="R2168" s="4" t="str">
        <f>TRIM(tblOperations[[#This Row],[Region]])</f>
        <v>North West</v>
      </c>
      <c r="S2168" s="4" t="str">
        <f>TRIM(tblOperations[[#This Row],[Team]])</f>
        <v>Estates Support</v>
      </c>
      <c r="T2168" s="4" t="str">
        <f>_xlfn.XLOOKUP(R2168,tblRegionReference[Region],tblRegionReference[Area],"Not Found")</f>
        <v>North</v>
      </c>
      <c r="U2168" s="4" t="str">
        <f>IF(tblOperations[[#This Row],[Completion_Rate]]&gt;=_xlfn.XLOOKUP("Completion Rate",tblKPITargets[KPI_Name],tblKPITargets[Target_Value]),"Met","Below Target")</f>
        <v>Below Target</v>
      </c>
      <c r="V2168" t="str">
        <f>IF(tblOperations[[#This Row],[SLA_Compliance]]&gt;=_xlfn.XLOOKUP('04_References'!$A$3,tblKPITargets[KPI_Name],tblKPITargets[Target_Value]),"Met","Below Target")</f>
        <v>Below Target</v>
      </c>
      <c r="W2168" t="str">
        <f>IF(tblOperations[[#This Row],[Quality_Pass_Rate]]&gt;=_xlfn.XLOOKUP('04_References'!$A$4,tblKPITargets[KPI_Name],tblKPITargets[Target_Value]),"Met","Below Target")</f>
        <v>Met</v>
      </c>
      <c r="X2168" t="str">
        <f>IF(tblOperations[[#This Row],[Average_Completion_Days]]&lt;=_xlfn.XLOOKUP('04_References'!$A$7,tblKPITargets[KPI_Name],tblKPITargets[Target_Value]),"Met","Below Target")</f>
        <v>Below Target</v>
      </c>
      <c r="Y2168" t="str">
        <f>IF(tblOperations[[#This Row],[Closing_Backlog]]&lt;=_xlfn.XLOOKUP('04_References'!$A$8,tblKPITargets[KPI_Name],tblKPITargets[Target_Value]),"Met","Below Target")</f>
        <v>Below Target</v>
      </c>
    </row>
    <row r="2169" spans="1:25">
      <c r="A2169" s="8" t="s">
        <v>2199</v>
      </c>
      <c r="B2169" s="9">
        <v>46122</v>
      </c>
      <c r="C2169" s="4" t="s">
        <v>32</v>
      </c>
      <c r="D2169" s="4" t="s">
        <v>25</v>
      </c>
      <c r="E2169" s="4">
        <v>0</v>
      </c>
      <c r="F2169" s="4">
        <v>31</v>
      </c>
      <c r="G2169" s="4">
        <v>31</v>
      </c>
      <c r="H2169" s="4">
        <v>31</v>
      </c>
      <c r="I2169" s="4">
        <v>0</v>
      </c>
      <c r="J2169" s="4">
        <v>0</v>
      </c>
      <c r="K2169" s="4">
        <v>0</v>
      </c>
      <c r="L2169" s="4">
        <v>1.9</v>
      </c>
      <c r="M2169" s="4">
        <v>0.95499999999999996</v>
      </c>
      <c r="N2169" s="4">
        <v>0.98399999999999999</v>
      </c>
      <c r="O2169" s="4">
        <v>4.5999999999999996</v>
      </c>
      <c r="P2169" s="4">
        <v>0.70199999999999996</v>
      </c>
      <c r="Q2169" s="5">
        <v>1</v>
      </c>
      <c r="R2169" s="4" t="str">
        <f>TRIM(tblOperations[[#This Row],[Region]])</f>
        <v>North West</v>
      </c>
      <c r="S2169" s="4" t="str">
        <f>TRIM(tblOperations[[#This Row],[Team]])</f>
        <v>Workplace Projects</v>
      </c>
      <c r="T2169" s="4" t="str">
        <f>_xlfn.XLOOKUP(R2169,tblRegionReference[Region],tblRegionReference[Area],"Not Found")</f>
        <v>North</v>
      </c>
      <c r="U2169" s="4" t="str">
        <f>IF(tblOperations[[#This Row],[Completion_Rate]]&gt;=_xlfn.XLOOKUP("Completion Rate",tblKPITargets[KPI_Name],tblKPITargets[Target_Value]),"Met","Below Target")</f>
        <v>Met</v>
      </c>
      <c r="V2169" t="str">
        <f>IF(tblOperations[[#This Row],[SLA_Compliance]]&gt;=_xlfn.XLOOKUP('04_References'!$A$3,tblKPITargets[KPI_Name],tblKPITargets[Target_Value]),"Met","Below Target")</f>
        <v>Met</v>
      </c>
      <c r="W2169" t="str">
        <f>IF(tblOperations[[#This Row],[Quality_Pass_Rate]]&gt;=_xlfn.XLOOKUP('04_References'!$A$4,tblKPITargets[KPI_Name],tblKPITargets[Target_Value]),"Met","Below Target")</f>
        <v>Met</v>
      </c>
      <c r="X2169" t="str">
        <f>IF(tblOperations[[#This Row],[Average_Completion_Days]]&lt;=_xlfn.XLOOKUP('04_References'!$A$7,tblKPITargets[KPI_Name],tblKPITargets[Target_Value]),"Met","Below Target")</f>
        <v>Met</v>
      </c>
      <c r="Y2169" t="str">
        <f>IF(tblOperations[[#This Row],[Closing_Backlog]]&lt;=_xlfn.XLOOKUP('04_References'!$A$8,tblKPITargets[KPI_Name],tblKPITargets[Target_Value]),"Met","Below Target")</f>
        <v>Met</v>
      </c>
    </row>
    <row r="2170" spans="1:25">
      <c r="A2170" s="6" t="s">
        <v>2200</v>
      </c>
      <c r="B2170" s="7">
        <v>46122</v>
      </c>
      <c r="C2170" s="2" t="s">
        <v>37</v>
      </c>
      <c r="D2170" s="2" t="s">
        <v>19</v>
      </c>
      <c r="E2170" s="2">
        <v>0</v>
      </c>
      <c r="F2170" s="2">
        <v>41</v>
      </c>
      <c r="G2170" s="2">
        <v>41</v>
      </c>
      <c r="H2170" s="2">
        <v>41</v>
      </c>
      <c r="I2170" s="2">
        <v>0</v>
      </c>
      <c r="J2170" s="2">
        <v>1</v>
      </c>
      <c r="K2170" s="2">
        <v>0</v>
      </c>
      <c r="L2170" s="2">
        <v>1.6</v>
      </c>
      <c r="M2170" s="2">
        <v>0.90100000000000002</v>
      </c>
      <c r="N2170" s="2">
        <v>0.99399999999999999</v>
      </c>
      <c r="O2170" s="2">
        <v>4</v>
      </c>
      <c r="P2170" s="2">
        <v>0.67</v>
      </c>
      <c r="Q2170" s="3">
        <v>1</v>
      </c>
      <c r="R2170" s="4" t="str">
        <f>TRIM(tblOperations[[#This Row],[Region]])</f>
        <v>Midlands</v>
      </c>
      <c r="S2170" s="4" t="str">
        <f>TRIM(tblOperations[[#This Row],[Team]])</f>
        <v>Workplace Services</v>
      </c>
      <c r="T2170" s="4" t="str">
        <f>_xlfn.XLOOKUP(R2170,tblRegionReference[Region],tblRegionReference[Area],"Not Found")</f>
        <v>Central</v>
      </c>
      <c r="U2170" s="4" t="str">
        <f>IF(tblOperations[[#This Row],[Completion_Rate]]&gt;=_xlfn.XLOOKUP("Completion Rate",tblKPITargets[KPI_Name],tblKPITargets[Target_Value]),"Met","Below Target")</f>
        <v>Met</v>
      </c>
      <c r="V2170" t="str">
        <f>IF(tblOperations[[#This Row],[SLA_Compliance]]&gt;=_xlfn.XLOOKUP('04_References'!$A$3,tblKPITargets[KPI_Name],tblKPITargets[Target_Value]),"Met","Below Target")</f>
        <v>Below Target</v>
      </c>
      <c r="W2170" t="str">
        <f>IF(tblOperations[[#This Row],[Quality_Pass_Rate]]&gt;=_xlfn.XLOOKUP('04_References'!$A$4,tblKPITargets[KPI_Name],tblKPITargets[Target_Value]),"Met","Below Target")</f>
        <v>Met</v>
      </c>
      <c r="X2170" t="str">
        <f>IF(tblOperations[[#This Row],[Average_Completion_Days]]&lt;=_xlfn.XLOOKUP('04_References'!$A$7,tblKPITargets[KPI_Name],tblKPITargets[Target_Value]),"Met","Below Target")</f>
        <v>Met</v>
      </c>
      <c r="Y2170" t="str">
        <f>IF(tblOperations[[#This Row],[Closing_Backlog]]&lt;=_xlfn.XLOOKUP('04_References'!$A$8,tblKPITargets[KPI_Name],tblKPITargets[Target_Value]),"Met","Below Target")</f>
        <v>Met</v>
      </c>
    </row>
    <row r="2171" spans="1:25">
      <c r="A2171" s="8" t="s">
        <v>2201</v>
      </c>
      <c r="B2171" s="9">
        <v>46122</v>
      </c>
      <c r="C2171" s="4" t="s">
        <v>37</v>
      </c>
      <c r="D2171" s="4" t="s">
        <v>21</v>
      </c>
      <c r="E2171" s="4">
        <v>681</v>
      </c>
      <c r="F2171" s="4">
        <v>41</v>
      </c>
      <c r="G2171" s="4">
        <v>722</v>
      </c>
      <c r="H2171" s="4">
        <v>33</v>
      </c>
      <c r="I2171" s="4">
        <v>689</v>
      </c>
      <c r="J2171" s="4">
        <v>0</v>
      </c>
      <c r="K2171" s="4">
        <v>0</v>
      </c>
      <c r="L2171" s="4">
        <v>8</v>
      </c>
      <c r="M2171" s="4">
        <v>0.6</v>
      </c>
      <c r="N2171" s="4">
        <v>0.95499999999999996</v>
      </c>
      <c r="O2171" s="4">
        <v>2.5</v>
      </c>
      <c r="P2171" s="4">
        <v>0.68400000000000005</v>
      </c>
      <c r="Q2171" s="5">
        <v>4.5999999999999999E-2</v>
      </c>
      <c r="R2171" s="4" t="str">
        <f>TRIM(tblOperations[[#This Row],[Region]])</f>
        <v>Midlands</v>
      </c>
      <c r="S2171" s="4" t="str">
        <f>TRIM(tblOperations[[#This Row],[Team]])</f>
        <v>Facilities Response</v>
      </c>
      <c r="T2171" s="4" t="str">
        <f>_xlfn.XLOOKUP(R2171,tblRegionReference[Region],tblRegionReference[Area],"Not Found")</f>
        <v>Central</v>
      </c>
      <c r="U2171" s="4" t="str">
        <f>IF(tblOperations[[#This Row],[Completion_Rate]]&gt;=_xlfn.XLOOKUP("Completion Rate",tblKPITargets[KPI_Name],tblKPITargets[Target_Value]),"Met","Below Target")</f>
        <v>Below Target</v>
      </c>
      <c r="V2171" t="str">
        <f>IF(tblOperations[[#This Row],[SLA_Compliance]]&gt;=_xlfn.XLOOKUP('04_References'!$A$3,tblKPITargets[KPI_Name],tblKPITargets[Target_Value]),"Met","Below Target")</f>
        <v>Below Target</v>
      </c>
      <c r="W2171" t="str">
        <f>IF(tblOperations[[#This Row],[Quality_Pass_Rate]]&gt;=_xlfn.XLOOKUP('04_References'!$A$4,tblKPITargets[KPI_Name],tblKPITargets[Target_Value]),"Met","Below Target")</f>
        <v>Met</v>
      </c>
      <c r="X2171" t="str">
        <f>IF(tblOperations[[#This Row],[Average_Completion_Days]]&lt;=_xlfn.XLOOKUP('04_References'!$A$7,tblKPITargets[KPI_Name],tblKPITargets[Target_Value]),"Met","Below Target")</f>
        <v>Below Target</v>
      </c>
      <c r="Y2171" t="str">
        <f>IF(tblOperations[[#This Row],[Closing_Backlog]]&lt;=_xlfn.XLOOKUP('04_References'!$A$8,tblKPITargets[KPI_Name],tblKPITargets[Target_Value]),"Met","Below Target")</f>
        <v>Below Target</v>
      </c>
    </row>
    <row r="2172" spans="1:25">
      <c r="A2172" s="6" t="s">
        <v>2202</v>
      </c>
      <c r="B2172" s="7">
        <v>46122</v>
      </c>
      <c r="C2172" s="2" t="s">
        <v>37</v>
      </c>
      <c r="D2172" s="2" t="s">
        <v>23</v>
      </c>
      <c r="E2172" s="2">
        <v>537</v>
      </c>
      <c r="F2172" s="2">
        <v>42</v>
      </c>
      <c r="G2172" s="2">
        <v>579</v>
      </c>
      <c r="H2172" s="2">
        <v>37</v>
      </c>
      <c r="I2172" s="2">
        <v>542</v>
      </c>
      <c r="J2172" s="2">
        <v>1</v>
      </c>
      <c r="K2172" s="2">
        <v>0</v>
      </c>
      <c r="L2172" s="2">
        <v>8</v>
      </c>
      <c r="M2172" s="2">
        <v>0.6</v>
      </c>
      <c r="N2172" s="2">
        <v>0.97499999999999998</v>
      </c>
      <c r="O2172" s="2">
        <v>2.5</v>
      </c>
      <c r="P2172" s="2">
        <v>0.76800000000000002</v>
      </c>
      <c r="Q2172" s="3">
        <v>6.4000000000000001E-2</v>
      </c>
      <c r="R2172" s="4" t="str">
        <f>TRIM(tblOperations[[#This Row],[Region]])</f>
        <v>Midlands</v>
      </c>
      <c r="S2172" s="4" t="str">
        <f>TRIM(tblOperations[[#This Row],[Team]])</f>
        <v>Estates Support</v>
      </c>
      <c r="T2172" s="4" t="str">
        <f>_xlfn.XLOOKUP(R2172,tblRegionReference[Region],tblRegionReference[Area],"Not Found")</f>
        <v>Central</v>
      </c>
      <c r="U2172" s="4" t="str">
        <f>IF(tblOperations[[#This Row],[Completion_Rate]]&gt;=_xlfn.XLOOKUP("Completion Rate",tblKPITargets[KPI_Name],tblKPITargets[Target_Value]),"Met","Below Target")</f>
        <v>Below Target</v>
      </c>
      <c r="V2172" t="str">
        <f>IF(tblOperations[[#This Row],[SLA_Compliance]]&gt;=_xlfn.XLOOKUP('04_References'!$A$3,tblKPITargets[KPI_Name],tblKPITargets[Target_Value]),"Met","Below Target")</f>
        <v>Below Target</v>
      </c>
      <c r="W2172" t="str">
        <f>IF(tblOperations[[#This Row],[Quality_Pass_Rate]]&gt;=_xlfn.XLOOKUP('04_References'!$A$4,tblKPITargets[KPI_Name],tblKPITargets[Target_Value]),"Met","Below Target")</f>
        <v>Met</v>
      </c>
      <c r="X2172" t="str">
        <f>IF(tblOperations[[#This Row],[Average_Completion_Days]]&lt;=_xlfn.XLOOKUP('04_References'!$A$7,tblKPITargets[KPI_Name],tblKPITargets[Target_Value]),"Met","Below Target")</f>
        <v>Below Target</v>
      </c>
      <c r="Y2172" t="str">
        <f>IF(tblOperations[[#This Row],[Closing_Backlog]]&lt;=_xlfn.XLOOKUP('04_References'!$A$8,tblKPITargets[KPI_Name],tblKPITargets[Target_Value]),"Met","Below Target")</f>
        <v>Below Target</v>
      </c>
    </row>
    <row r="2173" spans="1:25">
      <c r="A2173" s="8" t="s">
        <v>2203</v>
      </c>
      <c r="B2173" s="9">
        <v>46122</v>
      </c>
      <c r="C2173" s="4" t="s">
        <v>37</v>
      </c>
      <c r="D2173" s="4" t="s">
        <v>25</v>
      </c>
      <c r="E2173" s="4">
        <v>0</v>
      </c>
      <c r="F2173" s="4">
        <v>36</v>
      </c>
      <c r="G2173" s="4">
        <v>36</v>
      </c>
      <c r="H2173" s="4">
        <v>36</v>
      </c>
      <c r="I2173" s="4">
        <v>0</v>
      </c>
      <c r="J2173" s="4">
        <v>0</v>
      </c>
      <c r="K2173" s="4">
        <v>0</v>
      </c>
      <c r="L2173" s="4">
        <v>1.1000000000000001</v>
      </c>
      <c r="M2173" s="4">
        <v>0.94599999999999995</v>
      </c>
      <c r="N2173" s="4">
        <v>0.97399999999999998</v>
      </c>
      <c r="O2173" s="4">
        <v>4.8</v>
      </c>
      <c r="P2173" s="4">
        <v>0.72199999999999998</v>
      </c>
      <c r="Q2173" s="5">
        <v>1</v>
      </c>
      <c r="R2173" s="4" t="str">
        <f>TRIM(tblOperations[[#This Row],[Region]])</f>
        <v>Midlands</v>
      </c>
      <c r="S2173" s="4" t="str">
        <f>TRIM(tblOperations[[#This Row],[Team]])</f>
        <v>Workplace Projects</v>
      </c>
      <c r="T2173" s="4" t="str">
        <f>_xlfn.XLOOKUP(R2173,tblRegionReference[Region],tblRegionReference[Area],"Not Found")</f>
        <v>Central</v>
      </c>
      <c r="U2173" s="4" t="str">
        <f>IF(tblOperations[[#This Row],[Completion_Rate]]&gt;=_xlfn.XLOOKUP("Completion Rate",tblKPITargets[KPI_Name],tblKPITargets[Target_Value]),"Met","Below Target")</f>
        <v>Met</v>
      </c>
      <c r="V2173" t="str">
        <f>IF(tblOperations[[#This Row],[SLA_Compliance]]&gt;=_xlfn.XLOOKUP('04_References'!$A$3,tblKPITargets[KPI_Name],tblKPITargets[Target_Value]),"Met","Below Target")</f>
        <v>Met</v>
      </c>
      <c r="W2173" t="str">
        <f>IF(tblOperations[[#This Row],[Quality_Pass_Rate]]&gt;=_xlfn.XLOOKUP('04_References'!$A$4,tblKPITargets[KPI_Name],tblKPITargets[Target_Value]),"Met","Below Target")</f>
        <v>Met</v>
      </c>
      <c r="X2173" t="str">
        <f>IF(tblOperations[[#This Row],[Average_Completion_Days]]&lt;=_xlfn.XLOOKUP('04_References'!$A$7,tblKPITargets[KPI_Name],tblKPITargets[Target_Value]),"Met","Below Target")</f>
        <v>Met</v>
      </c>
      <c r="Y2173" t="str">
        <f>IF(tblOperations[[#This Row],[Closing_Backlog]]&lt;=_xlfn.XLOOKUP('04_References'!$A$8,tblKPITargets[KPI_Name],tblKPITargets[Target_Value]),"Met","Below Target")</f>
        <v>Met</v>
      </c>
    </row>
    <row r="2174" spans="1:25">
      <c r="A2174" s="6" t="s">
        <v>2204</v>
      </c>
      <c r="B2174" s="7">
        <v>46122</v>
      </c>
      <c r="C2174" s="2" t="s">
        <v>43</v>
      </c>
      <c r="D2174" s="2" t="s">
        <v>19</v>
      </c>
      <c r="E2174" s="2">
        <v>1230</v>
      </c>
      <c r="F2174" s="2">
        <v>34</v>
      </c>
      <c r="G2174" s="2">
        <v>1264</v>
      </c>
      <c r="H2174" s="2">
        <v>31</v>
      </c>
      <c r="I2174" s="2">
        <v>1233</v>
      </c>
      <c r="J2174" s="2">
        <v>1</v>
      </c>
      <c r="K2174" s="2">
        <v>0</v>
      </c>
      <c r="L2174" s="2">
        <v>8</v>
      </c>
      <c r="M2174" s="2">
        <v>0.6</v>
      </c>
      <c r="N2174" s="2">
        <v>0.96199999999999997</v>
      </c>
      <c r="O2174" s="2">
        <v>2.5</v>
      </c>
      <c r="P2174" s="2">
        <v>0.76800000000000002</v>
      </c>
      <c r="Q2174" s="3">
        <v>2.5000000000000001E-2</v>
      </c>
      <c r="R2174" s="4" t="str">
        <f>TRIM(tblOperations[[#This Row],[Region]])</f>
        <v>South West</v>
      </c>
      <c r="S2174" s="4" t="str">
        <f>TRIM(tblOperations[[#This Row],[Team]])</f>
        <v>Workplace Services</v>
      </c>
      <c r="T2174" s="4" t="str">
        <f>_xlfn.XLOOKUP(R2174,tblRegionReference[Region],tblRegionReference[Area],"Not Found")</f>
        <v>South</v>
      </c>
      <c r="U2174" s="4" t="str">
        <f>IF(tblOperations[[#This Row],[Completion_Rate]]&gt;=_xlfn.XLOOKUP("Completion Rate",tblKPITargets[KPI_Name],tblKPITargets[Target_Value]),"Met","Below Target")</f>
        <v>Below Target</v>
      </c>
      <c r="V2174" t="str">
        <f>IF(tblOperations[[#This Row],[SLA_Compliance]]&gt;=_xlfn.XLOOKUP('04_References'!$A$3,tblKPITargets[KPI_Name],tblKPITargets[Target_Value]),"Met","Below Target")</f>
        <v>Below Target</v>
      </c>
      <c r="W2174" t="str">
        <f>IF(tblOperations[[#This Row],[Quality_Pass_Rate]]&gt;=_xlfn.XLOOKUP('04_References'!$A$4,tblKPITargets[KPI_Name],tblKPITargets[Target_Value]),"Met","Below Target")</f>
        <v>Met</v>
      </c>
      <c r="X2174" t="str">
        <f>IF(tblOperations[[#This Row],[Average_Completion_Days]]&lt;=_xlfn.XLOOKUP('04_References'!$A$7,tblKPITargets[KPI_Name],tblKPITargets[Target_Value]),"Met","Below Target")</f>
        <v>Below Target</v>
      </c>
      <c r="Y2174" t="str">
        <f>IF(tblOperations[[#This Row],[Closing_Backlog]]&lt;=_xlfn.XLOOKUP('04_References'!$A$8,tblKPITargets[KPI_Name],tblKPITargets[Target_Value]),"Met","Below Target")</f>
        <v>Below Target</v>
      </c>
    </row>
    <row r="2175" spans="1:25">
      <c r="A2175" s="8" t="s">
        <v>2205</v>
      </c>
      <c r="B2175" s="9">
        <v>46122</v>
      </c>
      <c r="C2175" s="4" t="s">
        <v>43</v>
      </c>
      <c r="D2175" s="4" t="s">
        <v>21</v>
      </c>
      <c r="E2175" s="4">
        <v>0</v>
      </c>
      <c r="F2175" s="4">
        <v>67</v>
      </c>
      <c r="G2175" s="4">
        <v>67</v>
      </c>
      <c r="H2175" s="4">
        <v>59</v>
      </c>
      <c r="I2175" s="4">
        <v>8</v>
      </c>
      <c r="J2175" s="4">
        <v>0</v>
      </c>
      <c r="K2175" s="4">
        <v>0</v>
      </c>
      <c r="L2175" s="4">
        <v>2.2999999999999998</v>
      </c>
      <c r="M2175" s="4">
        <v>0.95199999999999996</v>
      </c>
      <c r="N2175" s="4">
        <v>0.96399999999999997</v>
      </c>
      <c r="O2175" s="4">
        <v>4.3</v>
      </c>
      <c r="P2175" s="4">
        <v>0.64100000000000001</v>
      </c>
      <c r="Q2175" s="5">
        <v>0.88100000000000001</v>
      </c>
      <c r="R2175" s="4" t="str">
        <f>TRIM(tblOperations[[#This Row],[Region]])</f>
        <v>South West</v>
      </c>
      <c r="S2175" s="4" t="str">
        <f>TRIM(tblOperations[[#This Row],[Team]])</f>
        <v>Facilities Response</v>
      </c>
      <c r="T2175" s="4" t="str">
        <f>_xlfn.XLOOKUP(R2175,tblRegionReference[Region],tblRegionReference[Area],"Not Found")</f>
        <v>South</v>
      </c>
      <c r="U2175" s="4" t="str">
        <f>IF(tblOperations[[#This Row],[Completion_Rate]]&gt;=_xlfn.XLOOKUP("Completion Rate",tblKPITargets[KPI_Name],tblKPITargets[Target_Value]),"Met","Below Target")</f>
        <v>Below Target</v>
      </c>
      <c r="V2175" t="str">
        <f>IF(tblOperations[[#This Row],[SLA_Compliance]]&gt;=_xlfn.XLOOKUP('04_References'!$A$3,tblKPITargets[KPI_Name],tblKPITargets[Target_Value]),"Met","Below Target")</f>
        <v>Met</v>
      </c>
      <c r="W2175" t="str">
        <f>IF(tblOperations[[#This Row],[Quality_Pass_Rate]]&gt;=_xlfn.XLOOKUP('04_References'!$A$4,tblKPITargets[KPI_Name],tblKPITargets[Target_Value]),"Met","Below Target")</f>
        <v>Met</v>
      </c>
      <c r="X2175" t="str">
        <f>IF(tblOperations[[#This Row],[Average_Completion_Days]]&lt;=_xlfn.XLOOKUP('04_References'!$A$7,tblKPITargets[KPI_Name],tblKPITargets[Target_Value]),"Met","Below Target")</f>
        <v>Met</v>
      </c>
      <c r="Y2175" t="str">
        <f>IF(tblOperations[[#This Row],[Closing_Backlog]]&lt;=_xlfn.XLOOKUP('04_References'!$A$8,tblKPITargets[KPI_Name],tblKPITargets[Target_Value]),"Met","Below Target")</f>
        <v>Met</v>
      </c>
    </row>
    <row r="2176" spans="1:25">
      <c r="A2176" s="6" t="s">
        <v>2206</v>
      </c>
      <c r="B2176" s="7">
        <v>46122</v>
      </c>
      <c r="C2176" s="2" t="s">
        <v>43</v>
      </c>
      <c r="D2176" s="2" t="s">
        <v>23</v>
      </c>
      <c r="E2176" s="2">
        <v>0</v>
      </c>
      <c r="F2176" s="2">
        <v>50</v>
      </c>
      <c r="G2176" s="2">
        <v>50</v>
      </c>
      <c r="H2176" s="2">
        <v>50</v>
      </c>
      <c r="I2176" s="2">
        <v>0</v>
      </c>
      <c r="J2176" s="2">
        <v>0</v>
      </c>
      <c r="K2176" s="2">
        <v>0</v>
      </c>
      <c r="L2176" s="2">
        <v>0.9</v>
      </c>
      <c r="M2176" s="2">
        <v>0.95699999999999996</v>
      </c>
      <c r="N2176" s="2">
        <v>0.97099999999999997</v>
      </c>
      <c r="O2176" s="2">
        <v>4.5</v>
      </c>
      <c r="P2176" s="2">
        <v>0.78600000000000003</v>
      </c>
      <c r="Q2176" s="3">
        <v>1</v>
      </c>
      <c r="R2176" s="4" t="str">
        <f>TRIM(tblOperations[[#This Row],[Region]])</f>
        <v>South West</v>
      </c>
      <c r="S2176" s="4" t="str">
        <f>TRIM(tblOperations[[#This Row],[Team]])</f>
        <v>Estates Support</v>
      </c>
      <c r="T2176" s="4" t="str">
        <f>_xlfn.XLOOKUP(R2176,tblRegionReference[Region],tblRegionReference[Area],"Not Found")</f>
        <v>South</v>
      </c>
      <c r="U2176" s="4" t="str">
        <f>IF(tblOperations[[#This Row],[Completion_Rate]]&gt;=_xlfn.XLOOKUP("Completion Rate",tblKPITargets[KPI_Name],tblKPITargets[Target_Value]),"Met","Below Target")</f>
        <v>Met</v>
      </c>
      <c r="V2176" t="str">
        <f>IF(tblOperations[[#This Row],[SLA_Compliance]]&gt;=_xlfn.XLOOKUP('04_References'!$A$3,tblKPITargets[KPI_Name],tblKPITargets[Target_Value]),"Met","Below Target")</f>
        <v>Met</v>
      </c>
      <c r="W2176" t="str">
        <f>IF(tblOperations[[#This Row],[Quality_Pass_Rate]]&gt;=_xlfn.XLOOKUP('04_References'!$A$4,tblKPITargets[KPI_Name],tblKPITargets[Target_Value]),"Met","Below Target")</f>
        <v>Met</v>
      </c>
      <c r="X2176" t="str">
        <f>IF(tblOperations[[#This Row],[Average_Completion_Days]]&lt;=_xlfn.XLOOKUP('04_References'!$A$7,tblKPITargets[KPI_Name],tblKPITargets[Target_Value]),"Met","Below Target")</f>
        <v>Met</v>
      </c>
      <c r="Y2176" t="str">
        <f>IF(tblOperations[[#This Row],[Closing_Backlog]]&lt;=_xlfn.XLOOKUP('04_References'!$A$8,tblKPITargets[KPI_Name],tblKPITargets[Target_Value]),"Met","Below Target")</f>
        <v>Met</v>
      </c>
    </row>
    <row r="2177" spans="1:25">
      <c r="A2177" s="8" t="s">
        <v>2207</v>
      </c>
      <c r="B2177" s="9">
        <v>46122</v>
      </c>
      <c r="C2177" s="4" t="s">
        <v>43</v>
      </c>
      <c r="D2177" s="4" t="s">
        <v>25</v>
      </c>
      <c r="E2177" s="4">
        <v>0</v>
      </c>
      <c r="F2177" s="4">
        <v>31</v>
      </c>
      <c r="G2177" s="4">
        <v>31</v>
      </c>
      <c r="H2177" s="4">
        <v>31</v>
      </c>
      <c r="I2177" s="4">
        <v>0</v>
      </c>
      <c r="J2177" s="4">
        <v>0</v>
      </c>
      <c r="K2177" s="4">
        <v>0</v>
      </c>
      <c r="L2177" s="4">
        <v>2.2000000000000002</v>
      </c>
      <c r="M2177" s="4">
        <v>1</v>
      </c>
      <c r="N2177" s="4">
        <v>0.97099999999999997</v>
      </c>
      <c r="O2177" s="4">
        <v>4.7</v>
      </c>
      <c r="P2177" s="4">
        <v>0.79200000000000004</v>
      </c>
      <c r="Q2177" s="5">
        <v>1</v>
      </c>
      <c r="R2177" s="4" t="str">
        <f>TRIM(tblOperations[[#This Row],[Region]])</f>
        <v>South West</v>
      </c>
      <c r="S2177" s="4" t="str">
        <f>TRIM(tblOperations[[#This Row],[Team]])</f>
        <v>Workplace Projects</v>
      </c>
      <c r="T2177" s="4" t="str">
        <f>_xlfn.XLOOKUP(R2177,tblRegionReference[Region],tblRegionReference[Area],"Not Found")</f>
        <v>South</v>
      </c>
      <c r="U2177" s="4" t="str">
        <f>IF(tblOperations[[#This Row],[Completion_Rate]]&gt;=_xlfn.XLOOKUP("Completion Rate",tblKPITargets[KPI_Name],tblKPITargets[Target_Value]),"Met","Below Target")</f>
        <v>Met</v>
      </c>
      <c r="V2177" t="str">
        <f>IF(tblOperations[[#This Row],[SLA_Compliance]]&gt;=_xlfn.XLOOKUP('04_References'!$A$3,tblKPITargets[KPI_Name],tblKPITargets[Target_Value]),"Met","Below Target")</f>
        <v>Met</v>
      </c>
      <c r="W2177" t="str">
        <f>IF(tblOperations[[#This Row],[Quality_Pass_Rate]]&gt;=_xlfn.XLOOKUP('04_References'!$A$4,tblKPITargets[KPI_Name],tblKPITargets[Target_Value]),"Met","Below Target")</f>
        <v>Met</v>
      </c>
      <c r="X2177" t="str">
        <f>IF(tblOperations[[#This Row],[Average_Completion_Days]]&lt;=_xlfn.XLOOKUP('04_References'!$A$7,tblKPITargets[KPI_Name],tblKPITargets[Target_Value]),"Met","Below Target")</f>
        <v>Met</v>
      </c>
      <c r="Y2177" t="str">
        <f>IF(tblOperations[[#This Row],[Closing_Backlog]]&lt;=_xlfn.XLOOKUP('04_References'!$A$8,tblKPITargets[KPI_Name],tblKPITargets[Target_Value]),"Met","Below Target")</f>
        <v>Met</v>
      </c>
    </row>
    <row r="2178" spans="1:25">
      <c r="A2178" s="6" t="s">
        <v>2208</v>
      </c>
      <c r="B2178" s="7">
        <v>46122</v>
      </c>
      <c r="C2178" s="2" t="s">
        <v>48</v>
      </c>
      <c r="D2178" s="2" t="s">
        <v>19</v>
      </c>
      <c r="E2178" s="2">
        <v>6</v>
      </c>
      <c r="F2178" s="2">
        <v>37</v>
      </c>
      <c r="G2178" s="2">
        <v>43</v>
      </c>
      <c r="H2178" s="2">
        <v>43</v>
      </c>
      <c r="I2178" s="2">
        <v>0</v>
      </c>
      <c r="J2178" s="2">
        <v>0</v>
      </c>
      <c r="K2178" s="2">
        <v>0</v>
      </c>
      <c r="L2178" s="2">
        <v>1.7</v>
      </c>
      <c r="M2178" s="2">
        <v>0.95499999999999996</v>
      </c>
      <c r="N2178" s="2">
        <v>0.97899999999999998</v>
      </c>
      <c r="O2178" s="2">
        <v>4.5</v>
      </c>
      <c r="P2178" s="2">
        <v>0.70199999999999996</v>
      </c>
      <c r="Q2178" s="3">
        <v>1</v>
      </c>
      <c r="R2178" s="4" t="str">
        <f>TRIM(tblOperations[[#This Row],[Region]])</f>
        <v>South East</v>
      </c>
      <c r="S2178" s="4" t="str">
        <f>TRIM(tblOperations[[#This Row],[Team]])</f>
        <v>Workplace Services</v>
      </c>
      <c r="T2178" s="4" t="str">
        <f>_xlfn.XLOOKUP(R2178,tblRegionReference[Region],tblRegionReference[Area],"Not Found")</f>
        <v>South</v>
      </c>
      <c r="U2178" s="4" t="str">
        <f>IF(tblOperations[[#This Row],[Completion_Rate]]&gt;=_xlfn.XLOOKUP("Completion Rate",tblKPITargets[KPI_Name],tblKPITargets[Target_Value]),"Met","Below Target")</f>
        <v>Met</v>
      </c>
      <c r="V2178" t="str">
        <f>IF(tblOperations[[#This Row],[SLA_Compliance]]&gt;=_xlfn.XLOOKUP('04_References'!$A$3,tblKPITargets[KPI_Name],tblKPITargets[Target_Value]),"Met","Below Target")</f>
        <v>Met</v>
      </c>
      <c r="W2178" t="str">
        <f>IF(tblOperations[[#This Row],[Quality_Pass_Rate]]&gt;=_xlfn.XLOOKUP('04_References'!$A$4,tblKPITargets[KPI_Name],tblKPITargets[Target_Value]),"Met","Below Target")</f>
        <v>Met</v>
      </c>
      <c r="X2178" t="str">
        <f>IF(tblOperations[[#This Row],[Average_Completion_Days]]&lt;=_xlfn.XLOOKUP('04_References'!$A$7,tblKPITargets[KPI_Name],tblKPITargets[Target_Value]),"Met","Below Target")</f>
        <v>Met</v>
      </c>
      <c r="Y2178" t="str">
        <f>IF(tblOperations[[#This Row],[Closing_Backlog]]&lt;=_xlfn.XLOOKUP('04_References'!$A$8,tblKPITargets[KPI_Name],tblKPITargets[Target_Value]),"Met","Below Target")</f>
        <v>Met</v>
      </c>
    </row>
    <row r="2179" spans="1:25">
      <c r="A2179" s="8" t="s">
        <v>2209</v>
      </c>
      <c r="B2179" s="9">
        <v>46122</v>
      </c>
      <c r="C2179" s="4" t="s">
        <v>48</v>
      </c>
      <c r="D2179" s="4" t="s">
        <v>21</v>
      </c>
      <c r="E2179" s="4">
        <v>1994</v>
      </c>
      <c r="F2179" s="4">
        <v>40</v>
      </c>
      <c r="G2179" s="4">
        <v>2034</v>
      </c>
      <c r="H2179" s="4">
        <v>19</v>
      </c>
      <c r="I2179" s="4">
        <v>2015</v>
      </c>
      <c r="J2179" s="4">
        <v>0</v>
      </c>
      <c r="K2179" s="4">
        <v>0</v>
      </c>
      <c r="L2179" s="4">
        <v>8</v>
      </c>
      <c r="M2179" s="4">
        <v>0.6</v>
      </c>
      <c r="N2179" s="4">
        <v>0.98699999999999999</v>
      </c>
      <c r="O2179" s="4">
        <v>2.5</v>
      </c>
      <c r="P2179" s="4">
        <v>0.71899999999999997</v>
      </c>
      <c r="Q2179" s="5">
        <v>8.9999999999999993E-3</v>
      </c>
      <c r="R2179" s="4" t="str">
        <f>TRIM(tblOperations[[#This Row],[Region]])</f>
        <v>South East</v>
      </c>
      <c r="S2179" s="4" t="str">
        <f>TRIM(tblOperations[[#This Row],[Team]])</f>
        <v>Facilities Response</v>
      </c>
      <c r="T2179" s="4" t="str">
        <f>_xlfn.XLOOKUP(R2179,tblRegionReference[Region],tblRegionReference[Area],"Not Found")</f>
        <v>South</v>
      </c>
      <c r="U2179" s="4" t="str">
        <f>IF(tblOperations[[#This Row],[Completion_Rate]]&gt;=_xlfn.XLOOKUP("Completion Rate",tblKPITargets[KPI_Name],tblKPITargets[Target_Value]),"Met","Below Target")</f>
        <v>Below Target</v>
      </c>
      <c r="V2179" t="str">
        <f>IF(tblOperations[[#This Row],[SLA_Compliance]]&gt;=_xlfn.XLOOKUP('04_References'!$A$3,tblKPITargets[KPI_Name],tblKPITargets[Target_Value]),"Met","Below Target")</f>
        <v>Below Target</v>
      </c>
      <c r="W2179" t="str">
        <f>IF(tblOperations[[#This Row],[Quality_Pass_Rate]]&gt;=_xlfn.XLOOKUP('04_References'!$A$4,tblKPITargets[KPI_Name],tblKPITargets[Target_Value]),"Met","Below Target")</f>
        <v>Met</v>
      </c>
      <c r="X2179" t="str">
        <f>IF(tblOperations[[#This Row],[Average_Completion_Days]]&lt;=_xlfn.XLOOKUP('04_References'!$A$7,tblKPITargets[KPI_Name],tblKPITargets[Target_Value]),"Met","Below Target")</f>
        <v>Below Target</v>
      </c>
      <c r="Y2179" t="str">
        <f>IF(tblOperations[[#This Row],[Closing_Backlog]]&lt;=_xlfn.XLOOKUP('04_References'!$A$8,tblKPITargets[KPI_Name],tblKPITargets[Target_Value]),"Met","Below Target")</f>
        <v>Below Target</v>
      </c>
    </row>
    <row r="2180" spans="1:25">
      <c r="A2180" s="6" t="s">
        <v>2210</v>
      </c>
      <c r="B2180" s="7">
        <v>46122</v>
      </c>
      <c r="C2180" s="2" t="s">
        <v>48</v>
      </c>
      <c r="D2180" s="2" t="s">
        <v>23</v>
      </c>
      <c r="E2180" s="2">
        <v>0</v>
      </c>
      <c r="F2180" s="2">
        <v>70</v>
      </c>
      <c r="G2180" s="2">
        <v>70</v>
      </c>
      <c r="H2180" s="2">
        <v>48</v>
      </c>
      <c r="I2180" s="2">
        <v>22</v>
      </c>
      <c r="J2180" s="2">
        <v>0</v>
      </c>
      <c r="K2180" s="2">
        <v>0</v>
      </c>
      <c r="L2180" s="2">
        <v>2.7</v>
      </c>
      <c r="M2180" s="2">
        <v>0.82699999999999996</v>
      </c>
      <c r="N2180" s="2">
        <v>0.96299999999999997</v>
      </c>
      <c r="O2180" s="2">
        <v>3.6</v>
      </c>
      <c r="P2180" s="2">
        <v>0.68500000000000005</v>
      </c>
      <c r="Q2180" s="3">
        <v>0.68600000000000005</v>
      </c>
      <c r="R2180" s="4" t="str">
        <f>TRIM(tblOperations[[#This Row],[Region]])</f>
        <v>South East</v>
      </c>
      <c r="S2180" s="4" t="str">
        <f>TRIM(tblOperations[[#This Row],[Team]])</f>
        <v>Estates Support</v>
      </c>
      <c r="T2180" s="4" t="str">
        <f>_xlfn.XLOOKUP(R2180,tblRegionReference[Region],tblRegionReference[Area],"Not Found")</f>
        <v>South</v>
      </c>
      <c r="U2180" s="4" t="str">
        <f>IF(tblOperations[[#This Row],[Completion_Rate]]&gt;=_xlfn.XLOOKUP("Completion Rate",tblKPITargets[KPI_Name],tblKPITargets[Target_Value]),"Met","Below Target")</f>
        <v>Below Target</v>
      </c>
      <c r="V2180" t="str">
        <f>IF(tblOperations[[#This Row],[SLA_Compliance]]&gt;=_xlfn.XLOOKUP('04_References'!$A$3,tblKPITargets[KPI_Name],tblKPITargets[Target_Value]),"Met","Below Target")</f>
        <v>Below Target</v>
      </c>
      <c r="W2180" t="str">
        <f>IF(tblOperations[[#This Row],[Quality_Pass_Rate]]&gt;=_xlfn.XLOOKUP('04_References'!$A$4,tblKPITargets[KPI_Name],tblKPITargets[Target_Value]),"Met","Below Target")</f>
        <v>Met</v>
      </c>
      <c r="X2180" t="str">
        <f>IF(tblOperations[[#This Row],[Average_Completion_Days]]&lt;=_xlfn.XLOOKUP('04_References'!$A$7,tblKPITargets[KPI_Name],tblKPITargets[Target_Value]),"Met","Below Target")</f>
        <v>Met</v>
      </c>
      <c r="Y2180" t="str">
        <f>IF(tblOperations[[#This Row],[Closing_Backlog]]&lt;=_xlfn.XLOOKUP('04_References'!$A$8,tblKPITargets[KPI_Name],tblKPITargets[Target_Value]),"Met","Below Target")</f>
        <v>Below Target</v>
      </c>
    </row>
    <row r="2181" spans="1:25">
      <c r="A2181" s="8" t="s">
        <v>2211</v>
      </c>
      <c r="B2181" s="9">
        <v>46122</v>
      </c>
      <c r="C2181" s="4" t="s">
        <v>48</v>
      </c>
      <c r="D2181" s="4" t="s">
        <v>25</v>
      </c>
      <c r="E2181" s="4">
        <v>624</v>
      </c>
      <c r="F2181" s="4">
        <v>33</v>
      </c>
      <c r="G2181" s="4">
        <v>657</v>
      </c>
      <c r="H2181" s="4">
        <v>26</v>
      </c>
      <c r="I2181" s="4">
        <v>631</v>
      </c>
      <c r="J2181" s="4">
        <v>0</v>
      </c>
      <c r="K2181" s="4">
        <v>0</v>
      </c>
      <c r="L2181" s="4">
        <v>8</v>
      </c>
      <c r="M2181" s="4">
        <v>0.6</v>
      </c>
      <c r="N2181" s="4">
        <v>0.98699999999999999</v>
      </c>
      <c r="O2181" s="4">
        <v>2.5</v>
      </c>
      <c r="P2181" s="4">
        <v>0.71299999999999997</v>
      </c>
      <c r="Q2181" s="5">
        <v>0.04</v>
      </c>
      <c r="R2181" s="4" t="str">
        <f>TRIM(tblOperations[[#This Row],[Region]])</f>
        <v>South East</v>
      </c>
      <c r="S2181" s="4" t="str">
        <f>TRIM(tblOperations[[#This Row],[Team]])</f>
        <v>Workplace Projects</v>
      </c>
      <c r="T2181" s="4" t="str">
        <f>_xlfn.XLOOKUP(R2181,tblRegionReference[Region],tblRegionReference[Area],"Not Found")</f>
        <v>South</v>
      </c>
      <c r="U2181" s="4" t="str">
        <f>IF(tblOperations[[#This Row],[Completion_Rate]]&gt;=_xlfn.XLOOKUP("Completion Rate",tblKPITargets[KPI_Name],tblKPITargets[Target_Value]),"Met","Below Target")</f>
        <v>Below Target</v>
      </c>
      <c r="V2181" t="str">
        <f>IF(tblOperations[[#This Row],[SLA_Compliance]]&gt;=_xlfn.XLOOKUP('04_References'!$A$3,tblKPITargets[KPI_Name],tblKPITargets[Target_Value]),"Met","Below Target")</f>
        <v>Below Target</v>
      </c>
      <c r="W2181" t="str">
        <f>IF(tblOperations[[#This Row],[Quality_Pass_Rate]]&gt;=_xlfn.XLOOKUP('04_References'!$A$4,tblKPITargets[KPI_Name],tblKPITargets[Target_Value]),"Met","Below Target")</f>
        <v>Met</v>
      </c>
      <c r="X2181" t="str">
        <f>IF(tblOperations[[#This Row],[Average_Completion_Days]]&lt;=_xlfn.XLOOKUP('04_References'!$A$7,tblKPITargets[KPI_Name],tblKPITargets[Target_Value]),"Met","Below Target")</f>
        <v>Below Target</v>
      </c>
      <c r="Y2181" t="str">
        <f>IF(tblOperations[[#This Row],[Closing_Backlog]]&lt;=_xlfn.XLOOKUP('04_References'!$A$8,tblKPITargets[KPI_Name],tblKPITargets[Target_Value]),"Met","Below Target")</f>
        <v>Below Target</v>
      </c>
    </row>
    <row r="2182" spans="1:25">
      <c r="A2182" s="6" t="s">
        <v>2212</v>
      </c>
      <c r="B2182" s="7">
        <v>46122</v>
      </c>
      <c r="C2182" s="2" t="s">
        <v>53</v>
      </c>
      <c r="D2182" s="2" t="s">
        <v>19</v>
      </c>
      <c r="E2182" s="2">
        <v>1095</v>
      </c>
      <c r="F2182" s="2">
        <v>41</v>
      </c>
      <c r="G2182" s="2">
        <v>1136</v>
      </c>
      <c r="H2182" s="2">
        <v>28</v>
      </c>
      <c r="I2182" s="2">
        <v>1108</v>
      </c>
      <c r="J2182" s="2">
        <v>0</v>
      </c>
      <c r="K2182" s="2">
        <v>0</v>
      </c>
      <c r="L2182" s="2">
        <v>8</v>
      </c>
      <c r="M2182" s="2">
        <v>0.6</v>
      </c>
      <c r="N2182" s="2">
        <v>0.98799999999999999</v>
      </c>
      <c r="O2182" s="2">
        <v>2.5</v>
      </c>
      <c r="P2182" s="2">
        <v>0.70299999999999996</v>
      </c>
      <c r="Q2182" s="3">
        <v>2.5000000000000001E-2</v>
      </c>
      <c r="R2182" s="4" t="str">
        <f>TRIM(tblOperations[[#This Row],[Region]])</f>
        <v>Wales</v>
      </c>
      <c r="S2182" s="4" t="str">
        <f>TRIM(tblOperations[[#This Row],[Team]])</f>
        <v>Workplace Services</v>
      </c>
      <c r="T2182" s="4" t="str">
        <f>_xlfn.XLOOKUP(R2182,tblRegionReference[Region],tblRegionReference[Area],"Not Found")</f>
        <v>Wales</v>
      </c>
      <c r="U2182" s="4" t="str">
        <f>IF(tblOperations[[#This Row],[Completion_Rate]]&gt;=_xlfn.XLOOKUP("Completion Rate",tblKPITargets[KPI_Name],tblKPITargets[Target_Value]),"Met","Below Target")</f>
        <v>Below Target</v>
      </c>
      <c r="V2182" t="str">
        <f>IF(tblOperations[[#This Row],[SLA_Compliance]]&gt;=_xlfn.XLOOKUP('04_References'!$A$3,tblKPITargets[KPI_Name],tblKPITargets[Target_Value]),"Met","Below Target")</f>
        <v>Below Target</v>
      </c>
      <c r="W2182" t="str">
        <f>IF(tblOperations[[#This Row],[Quality_Pass_Rate]]&gt;=_xlfn.XLOOKUP('04_References'!$A$4,tblKPITargets[KPI_Name],tblKPITargets[Target_Value]),"Met","Below Target")</f>
        <v>Met</v>
      </c>
      <c r="X2182" t="str">
        <f>IF(tblOperations[[#This Row],[Average_Completion_Days]]&lt;=_xlfn.XLOOKUP('04_References'!$A$7,tblKPITargets[KPI_Name],tblKPITargets[Target_Value]),"Met","Below Target")</f>
        <v>Below Target</v>
      </c>
      <c r="Y2182" t="str">
        <f>IF(tblOperations[[#This Row],[Closing_Backlog]]&lt;=_xlfn.XLOOKUP('04_References'!$A$8,tblKPITargets[KPI_Name],tblKPITargets[Target_Value]),"Met","Below Target")</f>
        <v>Below Target</v>
      </c>
    </row>
    <row r="2183" spans="1:25">
      <c r="A2183" s="8" t="s">
        <v>2213</v>
      </c>
      <c r="B2183" s="9">
        <v>46122</v>
      </c>
      <c r="C2183" s="4" t="s">
        <v>53</v>
      </c>
      <c r="D2183" s="4" t="s">
        <v>21</v>
      </c>
      <c r="E2183" s="4">
        <v>1189</v>
      </c>
      <c r="F2183" s="4">
        <v>46</v>
      </c>
      <c r="G2183" s="4">
        <v>1235</v>
      </c>
      <c r="H2183" s="4">
        <v>28</v>
      </c>
      <c r="I2183" s="4">
        <v>1207</v>
      </c>
      <c r="J2183" s="4">
        <v>0</v>
      </c>
      <c r="K2183" s="4">
        <v>0</v>
      </c>
      <c r="L2183" s="4">
        <v>8</v>
      </c>
      <c r="M2183" s="4">
        <v>0.6</v>
      </c>
      <c r="N2183" s="4">
        <v>0.98899999999999999</v>
      </c>
      <c r="O2183" s="4">
        <v>2.5</v>
      </c>
      <c r="P2183" s="4">
        <v>0.77200000000000002</v>
      </c>
      <c r="Q2183" s="5">
        <v>2.3E-2</v>
      </c>
      <c r="R2183" s="4" t="str">
        <f>TRIM(tblOperations[[#This Row],[Region]])</f>
        <v>Wales</v>
      </c>
      <c r="S2183" s="4" t="str">
        <f>TRIM(tblOperations[[#This Row],[Team]])</f>
        <v>Facilities Response</v>
      </c>
      <c r="T2183" s="4" t="str">
        <f>_xlfn.XLOOKUP(R2183,tblRegionReference[Region],tblRegionReference[Area],"Not Found")</f>
        <v>Wales</v>
      </c>
      <c r="U2183" s="4" t="str">
        <f>IF(tblOperations[[#This Row],[Completion_Rate]]&gt;=_xlfn.XLOOKUP("Completion Rate",tblKPITargets[KPI_Name],tblKPITargets[Target_Value]),"Met","Below Target")</f>
        <v>Below Target</v>
      </c>
      <c r="V2183" t="str">
        <f>IF(tblOperations[[#This Row],[SLA_Compliance]]&gt;=_xlfn.XLOOKUP('04_References'!$A$3,tblKPITargets[KPI_Name],tblKPITargets[Target_Value]),"Met","Below Target")</f>
        <v>Below Target</v>
      </c>
      <c r="W2183" t="str">
        <f>IF(tblOperations[[#This Row],[Quality_Pass_Rate]]&gt;=_xlfn.XLOOKUP('04_References'!$A$4,tblKPITargets[KPI_Name],tblKPITargets[Target_Value]),"Met","Below Target")</f>
        <v>Met</v>
      </c>
      <c r="X2183" t="str">
        <f>IF(tblOperations[[#This Row],[Average_Completion_Days]]&lt;=_xlfn.XLOOKUP('04_References'!$A$7,tblKPITargets[KPI_Name],tblKPITargets[Target_Value]),"Met","Below Target")</f>
        <v>Below Target</v>
      </c>
      <c r="Y2183" t="str">
        <f>IF(tblOperations[[#This Row],[Closing_Backlog]]&lt;=_xlfn.XLOOKUP('04_References'!$A$8,tblKPITargets[KPI_Name],tblKPITargets[Target_Value]),"Met","Below Target")</f>
        <v>Below Target</v>
      </c>
    </row>
    <row r="2184" spans="1:25">
      <c r="A2184" s="6" t="s">
        <v>2214</v>
      </c>
      <c r="B2184" s="7">
        <v>46122</v>
      </c>
      <c r="C2184" s="2" t="s">
        <v>53</v>
      </c>
      <c r="D2184" s="2" t="s">
        <v>23</v>
      </c>
      <c r="E2184" s="2">
        <v>790</v>
      </c>
      <c r="F2184" s="2">
        <v>45</v>
      </c>
      <c r="G2184" s="2">
        <v>835</v>
      </c>
      <c r="H2184" s="2">
        <v>24</v>
      </c>
      <c r="I2184" s="2">
        <v>811</v>
      </c>
      <c r="J2184" s="2">
        <v>0</v>
      </c>
      <c r="K2184" s="2">
        <v>0</v>
      </c>
      <c r="L2184" s="2">
        <v>8</v>
      </c>
      <c r="M2184" s="2">
        <v>0.6</v>
      </c>
      <c r="N2184" s="2">
        <v>0.996</v>
      </c>
      <c r="O2184" s="2">
        <v>2.5</v>
      </c>
      <c r="P2184" s="2">
        <v>0.72699999999999998</v>
      </c>
      <c r="Q2184" s="3">
        <v>2.9000000000000001E-2</v>
      </c>
      <c r="R2184" s="4" t="str">
        <f>TRIM(tblOperations[[#This Row],[Region]])</f>
        <v>Wales</v>
      </c>
      <c r="S2184" s="4" t="str">
        <f>TRIM(tblOperations[[#This Row],[Team]])</f>
        <v>Estates Support</v>
      </c>
      <c r="T2184" s="4" t="str">
        <f>_xlfn.XLOOKUP(R2184,tblRegionReference[Region],tblRegionReference[Area],"Not Found")</f>
        <v>Wales</v>
      </c>
      <c r="U2184" s="4" t="str">
        <f>IF(tblOperations[[#This Row],[Completion_Rate]]&gt;=_xlfn.XLOOKUP("Completion Rate",tblKPITargets[KPI_Name],tblKPITargets[Target_Value]),"Met","Below Target")</f>
        <v>Below Target</v>
      </c>
      <c r="V2184" t="str">
        <f>IF(tblOperations[[#This Row],[SLA_Compliance]]&gt;=_xlfn.XLOOKUP('04_References'!$A$3,tblKPITargets[KPI_Name],tblKPITargets[Target_Value]),"Met","Below Target")</f>
        <v>Below Target</v>
      </c>
      <c r="W2184" t="str">
        <f>IF(tblOperations[[#This Row],[Quality_Pass_Rate]]&gt;=_xlfn.XLOOKUP('04_References'!$A$4,tblKPITargets[KPI_Name],tblKPITargets[Target_Value]),"Met","Below Target")</f>
        <v>Met</v>
      </c>
      <c r="X2184" t="str">
        <f>IF(tblOperations[[#This Row],[Average_Completion_Days]]&lt;=_xlfn.XLOOKUP('04_References'!$A$7,tblKPITargets[KPI_Name],tblKPITargets[Target_Value]),"Met","Below Target")</f>
        <v>Below Target</v>
      </c>
      <c r="Y2184" t="str">
        <f>IF(tblOperations[[#This Row],[Closing_Backlog]]&lt;=_xlfn.XLOOKUP('04_References'!$A$8,tblKPITargets[KPI_Name],tblKPITargets[Target_Value]),"Met","Below Target")</f>
        <v>Below Target</v>
      </c>
    </row>
    <row r="2185" spans="1:25">
      <c r="A2185" s="8" t="s">
        <v>2215</v>
      </c>
      <c r="B2185" s="9">
        <v>46122</v>
      </c>
      <c r="C2185" s="4" t="s">
        <v>53</v>
      </c>
      <c r="D2185" s="4" t="s">
        <v>25</v>
      </c>
      <c r="E2185" s="4">
        <v>0</v>
      </c>
      <c r="F2185" s="4">
        <v>36</v>
      </c>
      <c r="G2185" s="4">
        <v>36</v>
      </c>
      <c r="H2185" s="4">
        <v>36</v>
      </c>
      <c r="I2185" s="4">
        <v>0</v>
      </c>
      <c r="J2185" s="4">
        <v>0</v>
      </c>
      <c r="K2185" s="4">
        <v>0</v>
      </c>
      <c r="L2185" s="4">
        <v>1.8</v>
      </c>
      <c r="M2185" s="4">
        <v>0.96699999999999997</v>
      </c>
      <c r="N2185" s="4">
        <v>1</v>
      </c>
      <c r="O2185" s="4">
        <v>4.8</v>
      </c>
      <c r="P2185" s="4">
        <v>0.76200000000000001</v>
      </c>
      <c r="Q2185" s="5">
        <v>1</v>
      </c>
      <c r="R2185" s="4" t="str">
        <f>TRIM(tblOperations[[#This Row],[Region]])</f>
        <v>Wales</v>
      </c>
      <c r="S2185" s="4" t="str">
        <f>TRIM(tblOperations[[#This Row],[Team]])</f>
        <v>Workplace Projects</v>
      </c>
      <c r="T2185" s="4" t="str">
        <f>_xlfn.XLOOKUP(R2185,tblRegionReference[Region],tblRegionReference[Area],"Not Found")</f>
        <v>Wales</v>
      </c>
      <c r="U2185" s="4" t="str">
        <f>IF(tblOperations[[#This Row],[Completion_Rate]]&gt;=_xlfn.XLOOKUP("Completion Rate",tblKPITargets[KPI_Name],tblKPITargets[Target_Value]),"Met","Below Target")</f>
        <v>Met</v>
      </c>
      <c r="V2185" t="str">
        <f>IF(tblOperations[[#This Row],[SLA_Compliance]]&gt;=_xlfn.XLOOKUP('04_References'!$A$3,tblKPITargets[KPI_Name],tblKPITargets[Target_Value]),"Met","Below Target")</f>
        <v>Met</v>
      </c>
      <c r="W2185" t="str">
        <f>IF(tblOperations[[#This Row],[Quality_Pass_Rate]]&gt;=_xlfn.XLOOKUP('04_References'!$A$4,tblKPITargets[KPI_Name],tblKPITargets[Target_Value]),"Met","Below Target")</f>
        <v>Met</v>
      </c>
      <c r="X2185" t="str">
        <f>IF(tblOperations[[#This Row],[Average_Completion_Days]]&lt;=_xlfn.XLOOKUP('04_References'!$A$7,tblKPITargets[KPI_Name],tblKPITargets[Target_Value]),"Met","Below Target")</f>
        <v>Met</v>
      </c>
      <c r="Y2185" t="str">
        <f>IF(tblOperations[[#This Row],[Closing_Backlog]]&lt;=_xlfn.XLOOKUP('04_References'!$A$8,tblKPITargets[KPI_Name],tblKPITargets[Target_Value]),"Met","Below Target")</f>
        <v>Met</v>
      </c>
    </row>
    <row r="2186" spans="1:25">
      <c r="A2186" s="6" t="s">
        <v>2216</v>
      </c>
      <c r="B2186" s="7">
        <v>46123</v>
      </c>
      <c r="C2186" s="2" t="s">
        <v>18</v>
      </c>
      <c r="D2186" s="2" t="s">
        <v>19</v>
      </c>
      <c r="E2186" s="2">
        <v>294</v>
      </c>
      <c r="F2186" s="2">
        <v>47</v>
      </c>
      <c r="G2186" s="2">
        <v>341</v>
      </c>
      <c r="H2186" s="2">
        <v>39</v>
      </c>
      <c r="I2186" s="2">
        <v>302</v>
      </c>
      <c r="J2186" s="2">
        <v>1</v>
      </c>
      <c r="K2186" s="2">
        <v>0</v>
      </c>
      <c r="L2186" s="2">
        <v>8</v>
      </c>
      <c r="M2186" s="2">
        <v>0.6</v>
      </c>
      <c r="N2186" s="2">
        <v>0.99299999999999999</v>
      </c>
      <c r="O2186" s="2">
        <v>2.5</v>
      </c>
      <c r="P2186" s="2">
        <v>0.78600000000000003</v>
      </c>
      <c r="Q2186" s="3">
        <v>0.114</v>
      </c>
      <c r="R2186" s="4" t="str">
        <f>TRIM(tblOperations[[#This Row],[Region]])</f>
        <v>Scotland</v>
      </c>
      <c r="S2186" s="4" t="str">
        <f>TRIM(tblOperations[[#This Row],[Team]])</f>
        <v>Workplace Services</v>
      </c>
      <c r="T2186" s="4" t="str">
        <f>_xlfn.XLOOKUP(R2186,tblRegionReference[Region],tblRegionReference[Area],"Not Found")</f>
        <v>North</v>
      </c>
      <c r="U2186" s="4" t="str">
        <f>IF(tblOperations[[#This Row],[Completion_Rate]]&gt;=_xlfn.XLOOKUP("Completion Rate",tblKPITargets[KPI_Name],tblKPITargets[Target_Value]),"Met","Below Target")</f>
        <v>Below Target</v>
      </c>
      <c r="V2186" t="str">
        <f>IF(tblOperations[[#This Row],[SLA_Compliance]]&gt;=_xlfn.XLOOKUP('04_References'!$A$3,tblKPITargets[KPI_Name],tblKPITargets[Target_Value]),"Met","Below Target")</f>
        <v>Below Target</v>
      </c>
      <c r="W2186" t="str">
        <f>IF(tblOperations[[#This Row],[Quality_Pass_Rate]]&gt;=_xlfn.XLOOKUP('04_References'!$A$4,tblKPITargets[KPI_Name],tblKPITargets[Target_Value]),"Met","Below Target")</f>
        <v>Met</v>
      </c>
      <c r="X2186" t="str">
        <f>IF(tblOperations[[#This Row],[Average_Completion_Days]]&lt;=_xlfn.XLOOKUP('04_References'!$A$7,tblKPITargets[KPI_Name],tblKPITargets[Target_Value]),"Met","Below Target")</f>
        <v>Below Target</v>
      </c>
      <c r="Y2186" t="str">
        <f>IF(tblOperations[[#This Row],[Closing_Backlog]]&lt;=_xlfn.XLOOKUP('04_References'!$A$8,tblKPITargets[KPI_Name],tblKPITargets[Target_Value]),"Met","Below Target")</f>
        <v>Below Target</v>
      </c>
    </row>
    <row r="2187" spans="1:25">
      <c r="A2187" s="8" t="s">
        <v>2217</v>
      </c>
      <c r="B2187" s="9">
        <v>46123</v>
      </c>
      <c r="C2187" s="4" t="s">
        <v>18</v>
      </c>
      <c r="D2187" s="4" t="s">
        <v>21</v>
      </c>
      <c r="E2187" s="4">
        <v>0</v>
      </c>
      <c r="F2187" s="4">
        <v>45</v>
      </c>
      <c r="G2187" s="4">
        <v>45</v>
      </c>
      <c r="H2187" s="4">
        <v>45</v>
      </c>
      <c r="I2187" s="4">
        <v>0</v>
      </c>
      <c r="J2187" s="4">
        <v>0</v>
      </c>
      <c r="K2187" s="4">
        <v>0</v>
      </c>
      <c r="L2187" s="4">
        <v>2.1</v>
      </c>
      <c r="M2187" s="4">
        <v>0.98099999999999998</v>
      </c>
      <c r="N2187" s="4">
        <v>0.98499999999999999</v>
      </c>
      <c r="O2187" s="4">
        <v>4.8</v>
      </c>
      <c r="P2187" s="4">
        <v>0.73199999999999998</v>
      </c>
      <c r="Q2187" s="5">
        <v>1</v>
      </c>
      <c r="R2187" s="4" t="str">
        <f>TRIM(tblOperations[[#This Row],[Region]])</f>
        <v>Scotland</v>
      </c>
      <c r="S2187" s="4" t="str">
        <f>TRIM(tblOperations[[#This Row],[Team]])</f>
        <v>Facilities Response</v>
      </c>
      <c r="T2187" s="4" t="str">
        <f>_xlfn.XLOOKUP(R2187,tblRegionReference[Region],tblRegionReference[Area],"Not Found")</f>
        <v>North</v>
      </c>
      <c r="U2187" s="4" t="str">
        <f>IF(tblOperations[[#This Row],[Completion_Rate]]&gt;=_xlfn.XLOOKUP("Completion Rate",tblKPITargets[KPI_Name],tblKPITargets[Target_Value]),"Met","Below Target")</f>
        <v>Met</v>
      </c>
      <c r="V2187" t="str">
        <f>IF(tblOperations[[#This Row],[SLA_Compliance]]&gt;=_xlfn.XLOOKUP('04_References'!$A$3,tblKPITargets[KPI_Name],tblKPITargets[Target_Value]),"Met","Below Target")</f>
        <v>Met</v>
      </c>
      <c r="W2187" t="str">
        <f>IF(tblOperations[[#This Row],[Quality_Pass_Rate]]&gt;=_xlfn.XLOOKUP('04_References'!$A$4,tblKPITargets[KPI_Name],tblKPITargets[Target_Value]),"Met","Below Target")</f>
        <v>Met</v>
      </c>
      <c r="X2187" t="str">
        <f>IF(tblOperations[[#This Row],[Average_Completion_Days]]&lt;=_xlfn.XLOOKUP('04_References'!$A$7,tblKPITargets[KPI_Name],tblKPITargets[Target_Value]),"Met","Below Target")</f>
        <v>Met</v>
      </c>
      <c r="Y2187" t="str">
        <f>IF(tblOperations[[#This Row],[Closing_Backlog]]&lt;=_xlfn.XLOOKUP('04_References'!$A$8,tblKPITargets[KPI_Name],tblKPITargets[Target_Value]),"Met","Below Target")</f>
        <v>Met</v>
      </c>
    </row>
    <row r="2188" spans="1:25">
      <c r="A2188" s="6" t="s">
        <v>2218</v>
      </c>
      <c r="B2188" s="7">
        <v>46123</v>
      </c>
      <c r="C2188" s="2" t="s">
        <v>18</v>
      </c>
      <c r="D2188" s="2" t="s">
        <v>23</v>
      </c>
      <c r="E2188" s="2">
        <v>568</v>
      </c>
      <c r="F2188" s="2">
        <v>52</v>
      </c>
      <c r="G2188" s="2">
        <v>620</v>
      </c>
      <c r="H2188" s="2">
        <v>42</v>
      </c>
      <c r="I2188" s="2">
        <v>578</v>
      </c>
      <c r="J2188" s="2">
        <v>0</v>
      </c>
      <c r="K2188" s="2">
        <v>0</v>
      </c>
      <c r="L2188" s="2">
        <v>8</v>
      </c>
      <c r="M2188" s="2">
        <v>0.6</v>
      </c>
      <c r="N2188" s="2">
        <v>0.97299999999999998</v>
      </c>
      <c r="O2188" s="2">
        <v>2.5</v>
      </c>
      <c r="P2188" s="2">
        <v>0.78600000000000003</v>
      </c>
      <c r="Q2188" s="3">
        <v>6.8000000000000005E-2</v>
      </c>
      <c r="R2188" s="4" t="str">
        <f>TRIM(tblOperations[[#This Row],[Region]])</f>
        <v>Scotland</v>
      </c>
      <c r="S2188" s="4" t="str">
        <f>TRIM(tblOperations[[#This Row],[Team]])</f>
        <v>Estates Support</v>
      </c>
      <c r="T2188" s="4" t="str">
        <f>_xlfn.XLOOKUP(R2188,tblRegionReference[Region],tblRegionReference[Area],"Not Found")</f>
        <v>North</v>
      </c>
      <c r="U2188" s="4" t="str">
        <f>IF(tblOperations[[#This Row],[Completion_Rate]]&gt;=_xlfn.XLOOKUP("Completion Rate",tblKPITargets[KPI_Name],tblKPITargets[Target_Value]),"Met","Below Target")</f>
        <v>Below Target</v>
      </c>
      <c r="V2188" t="str">
        <f>IF(tblOperations[[#This Row],[SLA_Compliance]]&gt;=_xlfn.XLOOKUP('04_References'!$A$3,tblKPITargets[KPI_Name],tblKPITargets[Target_Value]),"Met","Below Target")</f>
        <v>Below Target</v>
      </c>
      <c r="W2188" t="str">
        <f>IF(tblOperations[[#This Row],[Quality_Pass_Rate]]&gt;=_xlfn.XLOOKUP('04_References'!$A$4,tblKPITargets[KPI_Name],tblKPITargets[Target_Value]),"Met","Below Target")</f>
        <v>Met</v>
      </c>
      <c r="X2188" t="str">
        <f>IF(tblOperations[[#This Row],[Average_Completion_Days]]&lt;=_xlfn.XLOOKUP('04_References'!$A$7,tblKPITargets[KPI_Name],tblKPITargets[Target_Value]),"Met","Below Target")</f>
        <v>Below Target</v>
      </c>
      <c r="Y2188" t="str">
        <f>IF(tblOperations[[#This Row],[Closing_Backlog]]&lt;=_xlfn.XLOOKUP('04_References'!$A$8,tblKPITargets[KPI_Name],tblKPITargets[Target_Value]),"Met","Below Target")</f>
        <v>Below Target</v>
      </c>
    </row>
    <row r="2189" spans="1:25">
      <c r="A2189" s="8" t="s">
        <v>2219</v>
      </c>
      <c r="B2189" s="9">
        <v>46123</v>
      </c>
      <c r="C2189" s="4" t="s">
        <v>18</v>
      </c>
      <c r="D2189" s="4" t="s">
        <v>25</v>
      </c>
      <c r="E2189" s="4">
        <v>0</v>
      </c>
      <c r="F2189" s="4">
        <v>31</v>
      </c>
      <c r="G2189" s="4">
        <v>31</v>
      </c>
      <c r="H2189" s="4">
        <v>31</v>
      </c>
      <c r="I2189" s="4">
        <v>0</v>
      </c>
      <c r="J2189" s="4">
        <v>0</v>
      </c>
      <c r="K2189" s="4">
        <v>0</v>
      </c>
      <c r="L2189" s="4">
        <v>1.7</v>
      </c>
      <c r="M2189" s="4">
        <v>0.98699999999999999</v>
      </c>
      <c r="N2189" s="4">
        <v>0.96</v>
      </c>
      <c r="O2189" s="4">
        <v>4.7</v>
      </c>
      <c r="P2189" s="4">
        <v>0.76100000000000001</v>
      </c>
      <c r="Q2189" s="5">
        <v>1</v>
      </c>
      <c r="R2189" s="4" t="str">
        <f>TRIM(tblOperations[[#This Row],[Region]])</f>
        <v>Scotland</v>
      </c>
      <c r="S2189" s="4" t="str">
        <f>TRIM(tblOperations[[#This Row],[Team]])</f>
        <v>Workplace Projects</v>
      </c>
      <c r="T2189" s="4" t="str">
        <f>_xlfn.XLOOKUP(R2189,tblRegionReference[Region],tblRegionReference[Area],"Not Found")</f>
        <v>North</v>
      </c>
      <c r="U2189" s="4" t="str">
        <f>IF(tblOperations[[#This Row],[Completion_Rate]]&gt;=_xlfn.XLOOKUP("Completion Rate",tblKPITargets[KPI_Name],tblKPITargets[Target_Value]),"Met","Below Target")</f>
        <v>Met</v>
      </c>
      <c r="V2189" t="str">
        <f>IF(tblOperations[[#This Row],[SLA_Compliance]]&gt;=_xlfn.XLOOKUP('04_References'!$A$3,tblKPITargets[KPI_Name],tblKPITargets[Target_Value]),"Met","Below Target")</f>
        <v>Met</v>
      </c>
      <c r="W2189" t="str">
        <f>IF(tblOperations[[#This Row],[Quality_Pass_Rate]]&gt;=_xlfn.XLOOKUP('04_References'!$A$4,tblKPITargets[KPI_Name],tblKPITargets[Target_Value]),"Met","Below Target")</f>
        <v>Met</v>
      </c>
      <c r="X2189" t="str">
        <f>IF(tblOperations[[#This Row],[Average_Completion_Days]]&lt;=_xlfn.XLOOKUP('04_References'!$A$7,tblKPITargets[KPI_Name],tblKPITargets[Target_Value]),"Met","Below Target")</f>
        <v>Met</v>
      </c>
      <c r="Y2189" t="str">
        <f>IF(tblOperations[[#This Row],[Closing_Backlog]]&lt;=_xlfn.XLOOKUP('04_References'!$A$8,tblKPITargets[KPI_Name],tblKPITargets[Target_Value]),"Met","Below Target")</f>
        <v>Met</v>
      </c>
    </row>
    <row r="2190" spans="1:25">
      <c r="A2190" s="6" t="s">
        <v>2220</v>
      </c>
      <c r="B2190" s="7">
        <v>46123</v>
      </c>
      <c r="C2190" s="2" t="s">
        <v>27</v>
      </c>
      <c r="D2190" s="2" t="s">
        <v>19</v>
      </c>
      <c r="E2190" s="2">
        <v>0</v>
      </c>
      <c r="F2190" s="2">
        <v>32</v>
      </c>
      <c r="G2190" s="2">
        <v>32</v>
      </c>
      <c r="H2190" s="2">
        <v>32</v>
      </c>
      <c r="I2190" s="2">
        <v>0</v>
      </c>
      <c r="J2190" s="2">
        <v>0</v>
      </c>
      <c r="K2190" s="2">
        <v>0</v>
      </c>
      <c r="L2190" s="2">
        <v>1.2</v>
      </c>
      <c r="M2190" s="2">
        <v>0.97099999999999997</v>
      </c>
      <c r="N2190" s="2">
        <v>0.95499999999999996</v>
      </c>
      <c r="O2190" s="2">
        <v>4.4000000000000004</v>
      </c>
      <c r="P2190" s="2">
        <v>0.71799999999999997</v>
      </c>
      <c r="Q2190" s="3">
        <v>1</v>
      </c>
      <c r="R2190" s="4" t="str">
        <f>TRIM(tblOperations[[#This Row],[Region]])</f>
        <v>North East</v>
      </c>
      <c r="S2190" s="4" t="str">
        <f>TRIM(tblOperations[[#This Row],[Team]])</f>
        <v>Workplace Services</v>
      </c>
      <c r="T2190" s="4" t="str">
        <f>_xlfn.XLOOKUP(R2190,tblRegionReference[Region],tblRegionReference[Area],"Not Found")</f>
        <v>North</v>
      </c>
      <c r="U2190" s="4" t="str">
        <f>IF(tblOperations[[#This Row],[Completion_Rate]]&gt;=_xlfn.XLOOKUP("Completion Rate",tblKPITargets[KPI_Name],tblKPITargets[Target_Value]),"Met","Below Target")</f>
        <v>Met</v>
      </c>
      <c r="V2190" t="str">
        <f>IF(tblOperations[[#This Row],[SLA_Compliance]]&gt;=_xlfn.XLOOKUP('04_References'!$A$3,tblKPITargets[KPI_Name],tblKPITargets[Target_Value]),"Met","Below Target")</f>
        <v>Met</v>
      </c>
      <c r="W2190" t="str">
        <f>IF(tblOperations[[#This Row],[Quality_Pass_Rate]]&gt;=_xlfn.XLOOKUP('04_References'!$A$4,tblKPITargets[KPI_Name],tblKPITargets[Target_Value]),"Met","Below Target")</f>
        <v>Met</v>
      </c>
      <c r="X2190" t="str">
        <f>IF(tblOperations[[#This Row],[Average_Completion_Days]]&lt;=_xlfn.XLOOKUP('04_References'!$A$7,tblKPITargets[KPI_Name],tblKPITargets[Target_Value]),"Met","Below Target")</f>
        <v>Met</v>
      </c>
      <c r="Y2190" t="str">
        <f>IF(tblOperations[[#This Row],[Closing_Backlog]]&lt;=_xlfn.XLOOKUP('04_References'!$A$8,tblKPITargets[KPI_Name],tblKPITargets[Target_Value]),"Met","Below Target")</f>
        <v>Met</v>
      </c>
    </row>
    <row r="2191" spans="1:25">
      <c r="A2191" s="8" t="s">
        <v>2221</v>
      </c>
      <c r="B2191" s="9">
        <v>46123</v>
      </c>
      <c r="C2191" s="4" t="s">
        <v>27</v>
      </c>
      <c r="D2191" s="4" t="s">
        <v>21</v>
      </c>
      <c r="E2191" s="4">
        <v>13</v>
      </c>
      <c r="F2191" s="4">
        <v>42</v>
      </c>
      <c r="G2191" s="4">
        <v>55</v>
      </c>
      <c r="H2191" s="4">
        <v>55</v>
      </c>
      <c r="I2191" s="4">
        <v>0</v>
      </c>
      <c r="J2191" s="4">
        <v>0</v>
      </c>
      <c r="K2191" s="4">
        <v>0</v>
      </c>
      <c r="L2191" s="4">
        <v>1.1000000000000001</v>
      </c>
      <c r="M2191" s="4">
        <v>0.99</v>
      </c>
      <c r="N2191" s="4">
        <v>1</v>
      </c>
      <c r="O2191" s="4">
        <v>4.5</v>
      </c>
      <c r="P2191" s="4">
        <v>0.70699999999999996</v>
      </c>
      <c r="Q2191" s="5">
        <v>1</v>
      </c>
      <c r="R2191" s="4" t="str">
        <f>TRIM(tblOperations[[#This Row],[Region]])</f>
        <v>North East</v>
      </c>
      <c r="S2191" s="4" t="str">
        <f>TRIM(tblOperations[[#This Row],[Team]])</f>
        <v>Facilities Response</v>
      </c>
      <c r="T2191" s="4" t="str">
        <f>_xlfn.XLOOKUP(R2191,tblRegionReference[Region],tblRegionReference[Area],"Not Found")</f>
        <v>North</v>
      </c>
      <c r="U2191" s="4" t="str">
        <f>IF(tblOperations[[#This Row],[Completion_Rate]]&gt;=_xlfn.XLOOKUP("Completion Rate",tblKPITargets[KPI_Name],tblKPITargets[Target_Value]),"Met","Below Target")</f>
        <v>Met</v>
      </c>
      <c r="V2191" t="str">
        <f>IF(tblOperations[[#This Row],[SLA_Compliance]]&gt;=_xlfn.XLOOKUP('04_References'!$A$3,tblKPITargets[KPI_Name],tblKPITargets[Target_Value]),"Met","Below Target")</f>
        <v>Met</v>
      </c>
      <c r="W2191" t="str">
        <f>IF(tblOperations[[#This Row],[Quality_Pass_Rate]]&gt;=_xlfn.XLOOKUP('04_References'!$A$4,tblKPITargets[KPI_Name],tblKPITargets[Target_Value]),"Met","Below Target")</f>
        <v>Met</v>
      </c>
      <c r="X2191" t="str">
        <f>IF(tblOperations[[#This Row],[Average_Completion_Days]]&lt;=_xlfn.XLOOKUP('04_References'!$A$7,tblKPITargets[KPI_Name],tblKPITargets[Target_Value]),"Met","Below Target")</f>
        <v>Met</v>
      </c>
      <c r="Y2191" t="str">
        <f>IF(tblOperations[[#This Row],[Closing_Backlog]]&lt;=_xlfn.XLOOKUP('04_References'!$A$8,tblKPITargets[KPI_Name],tblKPITargets[Target_Value]),"Met","Below Target")</f>
        <v>Met</v>
      </c>
    </row>
    <row r="2192" spans="1:25">
      <c r="A2192" s="6" t="s">
        <v>2222</v>
      </c>
      <c r="B2192" s="7">
        <v>46123</v>
      </c>
      <c r="C2192" s="2" t="s">
        <v>27</v>
      </c>
      <c r="D2192" s="2" t="s">
        <v>23</v>
      </c>
      <c r="E2192" s="2">
        <v>1464</v>
      </c>
      <c r="F2192" s="2">
        <v>35</v>
      </c>
      <c r="G2192" s="2">
        <v>1499</v>
      </c>
      <c r="H2192" s="2">
        <v>18</v>
      </c>
      <c r="I2192" s="2">
        <v>1481</v>
      </c>
      <c r="J2192" s="2">
        <v>0</v>
      </c>
      <c r="K2192" s="2">
        <v>0</v>
      </c>
      <c r="L2192" s="2">
        <v>8</v>
      </c>
      <c r="M2192" s="2">
        <v>0.6</v>
      </c>
      <c r="N2192" s="2">
        <v>0.98299999999999998</v>
      </c>
      <c r="O2192" s="2">
        <v>2.5</v>
      </c>
      <c r="P2192" s="2">
        <v>0.71299999999999997</v>
      </c>
      <c r="Q2192" s="3">
        <v>1.2E-2</v>
      </c>
      <c r="R2192" s="4" t="str">
        <f>TRIM(tblOperations[[#This Row],[Region]])</f>
        <v>North East</v>
      </c>
      <c r="S2192" s="4" t="str">
        <f>TRIM(tblOperations[[#This Row],[Team]])</f>
        <v>Estates Support</v>
      </c>
      <c r="T2192" s="4" t="str">
        <f>_xlfn.XLOOKUP(R2192,tblRegionReference[Region],tblRegionReference[Area],"Not Found")</f>
        <v>North</v>
      </c>
      <c r="U2192" s="4" t="str">
        <f>IF(tblOperations[[#This Row],[Completion_Rate]]&gt;=_xlfn.XLOOKUP("Completion Rate",tblKPITargets[KPI_Name],tblKPITargets[Target_Value]),"Met","Below Target")</f>
        <v>Below Target</v>
      </c>
      <c r="V2192" t="str">
        <f>IF(tblOperations[[#This Row],[SLA_Compliance]]&gt;=_xlfn.XLOOKUP('04_References'!$A$3,tblKPITargets[KPI_Name],tblKPITargets[Target_Value]),"Met","Below Target")</f>
        <v>Below Target</v>
      </c>
      <c r="W2192" t="str">
        <f>IF(tblOperations[[#This Row],[Quality_Pass_Rate]]&gt;=_xlfn.XLOOKUP('04_References'!$A$4,tblKPITargets[KPI_Name],tblKPITargets[Target_Value]),"Met","Below Target")</f>
        <v>Met</v>
      </c>
      <c r="X2192" t="str">
        <f>IF(tblOperations[[#This Row],[Average_Completion_Days]]&lt;=_xlfn.XLOOKUP('04_References'!$A$7,tblKPITargets[KPI_Name],tblKPITargets[Target_Value]),"Met","Below Target")</f>
        <v>Below Target</v>
      </c>
      <c r="Y2192" t="str">
        <f>IF(tblOperations[[#This Row],[Closing_Backlog]]&lt;=_xlfn.XLOOKUP('04_References'!$A$8,tblKPITargets[KPI_Name],tblKPITargets[Target_Value]),"Met","Below Target")</f>
        <v>Below Target</v>
      </c>
    </row>
    <row r="2193" spans="1:25">
      <c r="A2193" s="8" t="s">
        <v>2223</v>
      </c>
      <c r="B2193" s="9">
        <v>46123</v>
      </c>
      <c r="C2193" s="4" t="s">
        <v>27</v>
      </c>
      <c r="D2193" s="4" t="s">
        <v>25</v>
      </c>
      <c r="E2193" s="4">
        <v>38</v>
      </c>
      <c r="F2193" s="4">
        <v>23</v>
      </c>
      <c r="G2193" s="4">
        <v>61</v>
      </c>
      <c r="H2193" s="4">
        <v>23</v>
      </c>
      <c r="I2193" s="4">
        <v>38</v>
      </c>
      <c r="J2193" s="4">
        <v>0</v>
      </c>
      <c r="K2193" s="4">
        <v>0</v>
      </c>
      <c r="L2193" s="4">
        <v>4.9000000000000004</v>
      </c>
      <c r="M2193" s="4">
        <v>0.745</v>
      </c>
      <c r="N2193" s="4">
        <v>0.94799999999999995</v>
      </c>
      <c r="O2193" s="4">
        <v>3.1</v>
      </c>
      <c r="P2193" s="4">
        <v>0.65500000000000003</v>
      </c>
      <c r="Q2193" s="5">
        <v>0.377</v>
      </c>
      <c r="R2193" s="4" t="str">
        <f>TRIM(tblOperations[[#This Row],[Region]])</f>
        <v>North East</v>
      </c>
      <c r="S2193" s="4" t="str">
        <f>TRIM(tblOperations[[#This Row],[Team]])</f>
        <v>Workplace Projects</v>
      </c>
      <c r="T2193" s="4" t="str">
        <f>_xlfn.XLOOKUP(R2193,tblRegionReference[Region],tblRegionReference[Area],"Not Found")</f>
        <v>North</v>
      </c>
      <c r="U2193" s="4" t="str">
        <f>IF(tblOperations[[#This Row],[Completion_Rate]]&gt;=_xlfn.XLOOKUP("Completion Rate",tblKPITargets[KPI_Name],tblKPITargets[Target_Value]),"Met","Below Target")</f>
        <v>Below Target</v>
      </c>
      <c r="V2193" t="str">
        <f>IF(tblOperations[[#This Row],[SLA_Compliance]]&gt;=_xlfn.XLOOKUP('04_References'!$A$3,tblKPITargets[KPI_Name],tblKPITargets[Target_Value]),"Met","Below Target")</f>
        <v>Below Target</v>
      </c>
      <c r="W2193" t="str">
        <f>IF(tblOperations[[#This Row],[Quality_Pass_Rate]]&gt;=_xlfn.XLOOKUP('04_References'!$A$4,tblKPITargets[KPI_Name],tblKPITargets[Target_Value]),"Met","Below Target")</f>
        <v>Below Target</v>
      </c>
      <c r="X2193" t="str">
        <f>IF(tblOperations[[#This Row],[Average_Completion_Days]]&lt;=_xlfn.XLOOKUP('04_References'!$A$7,tblKPITargets[KPI_Name],tblKPITargets[Target_Value]),"Met","Below Target")</f>
        <v>Below Target</v>
      </c>
      <c r="Y2193" t="str">
        <f>IF(tblOperations[[#This Row],[Closing_Backlog]]&lt;=_xlfn.XLOOKUP('04_References'!$A$8,tblKPITargets[KPI_Name],tblKPITargets[Target_Value]),"Met","Below Target")</f>
        <v>Below Target</v>
      </c>
    </row>
    <row r="2194" spans="1:25">
      <c r="A2194" s="6" t="s">
        <v>2224</v>
      </c>
      <c r="B2194" s="7">
        <v>46123</v>
      </c>
      <c r="C2194" s="2" t="s">
        <v>32</v>
      </c>
      <c r="D2194" s="2" t="s">
        <v>19</v>
      </c>
      <c r="E2194" s="2">
        <v>576</v>
      </c>
      <c r="F2194" s="2">
        <v>45</v>
      </c>
      <c r="G2194" s="2">
        <v>621</v>
      </c>
      <c r="H2194" s="2">
        <v>32</v>
      </c>
      <c r="I2194" s="2">
        <v>589</v>
      </c>
      <c r="J2194" s="2">
        <v>0</v>
      </c>
      <c r="K2194" s="2">
        <v>0</v>
      </c>
      <c r="L2194" s="2">
        <v>8</v>
      </c>
      <c r="M2194" s="2">
        <v>0.6</v>
      </c>
      <c r="N2194" s="2">
        <v>1</v>
      </c>
      <c r="O2194" s="2">
        <v>2.5</v>
      </c>
      <c r="P2194" s="2">
        <v>0.78700000000000003</v>
      </c>
      <c r="Q2194" s="3">
        <v>5.1999999999999998E-2</v>
      </c>
      <c r="R2194" s="4" t="str">
        <f>TRIM(tblOperations[[#This Row],[Region]])</f>
        <v>North West</v>
      </c>
      <c r="S2194" s="4" t="str">
        <f>TRIM(tblOperations[[#This Row],[Team]])</f>
        <v>Workplace Services</v>
      </c>
      <c r="T2194" s="4" t="str">
        <f>_xlfn.XLOOKUP(R2194,tblRegionReference[Region],tblRegionReference[Area],"Not Found")</f>
        <v>North</v>
      </c>
      <c r="U2194" s="4" t="str">
        <f>IF(tblOperations[[#This Row],[Completion_Rate]]&gt;=_xlfn.XLOOKUP("Completion Rate",tblKPITargets[KPI_Name],tblKPITargets[Target_Value]),"Met","Below Target")</f>
        <v>Below Target</v>
      </c>
      <c r="V2194" t="str">
        <f>IF(tblOperations[[#This Row],[SLA_Compliance]]&gt;=_xlfn.XLOOKUP('04_References'!$A$3,tblKPITargets[KPI_Name],tblKPITargets[Target_Value]),"Met","Below Target")</f>
        <v>Below Target</v>
      </c>
      <c r="W2194" t="str">
        <f>IF(tblOperations[[#This Row],[Quality_Pass_Rate]]&gt;=_xlfn.XLOOKUP('04_References'!$A$4,tblKPITargets[KPI_Name],tblKPITargets[Target_Value]),"Met","Below Target")</f>
        <v>Met</v>
      </c>
      <c r="X2194" t="str">
        <f>IF(tblOperations[[#This Row],[Average_Completion_Days]]&lt;=_xlfn.XLOOKUP('04_References'!$A$7,tblKPITargets[KPI_Name],tblKPITargets[Target_Value]),"Met","Below Target")</f>
        <v>Below Target</v>
      </c>
      <c r="Y2194" t="str">
        <f>IF(tblOperations[[#This Row],[Closing_Backlog]]&lt;=_xlfn.XLOOKUP('04_References'!$A$8,tblKPITargets[KPI_Name],tblKPITargets[Target_Value]),"Met","Below Target")</f>
        <v>Below Target</v>
      </c>
    </row>
    <row r="2195" spans="1:25">
      <c r="A2195" s="8" t="s">
        <v>2225</v>
      </c>
      <c r="B2195" s="9">
        <v>46123</v>
      </c>
      <c r="C2195" s="4" t="s">
        <v>32</v>
      </c>
      <c r="D2195" s="4" t="s">
        <v>21</v>
      </c>
      <c r="E2195" s="4">
        <v>1493</v>
      </c>
      <c r="F2195" s="4">
        <v>59</v>
      </c>
      <c r="G2195" s="4">
        <v>1552</v>
      </c>
      <c r="H2195" s="4">
        <v>22</v>
      </c>
      <c r="I2195" s="4">
        <v>1530</v>
      </c>
      <c r="J2195" s="4">
        <v>1</v>
      </c>
      <c r="K2195" s="4">
        <v>1</v>
      </c>
      <c r="L2195" s="4">
        <v>8</v>
      </c>
      <c r="M2195" s="4">
        <v>0.6</v>
      </c>
      <c r="N2195" s="4">
        <v>0.95799999999999996</v>
      </c>
      <c r="O2195" s="4">
        <v>2.5</v>
      </c>
      <c r="P2195" s="4">
        <v>0.70199999999999996</v>
      </c>
      <c r="Q2195" s="5">
        <v>1.4E-2</v>
      </c>
      <c r="R2195" s="4" t="str">
        <f>TRIM(tblOperations[[#This Row],[Region]])</f>
        <v>North West</v>
      </c>
      <c r="S2195" s="4" t="str">
        <f>TRIM(tblOperations[[#This Row],[Team]])</f>
        <v>Facilities Response</v>
      </c>
      <c r="T2195" s="4" t="str">
        <f>_xlfn.XLOOKUP(R2195,tblRegionReference[Region],tblRegionReference[Area],"Not Found")</f>
        <v>North</v>
      </c>
      <c r="U2195" s="4" t="str">
        <f>IF(tblOperations[[#This Row],[Completion_Rate]]&gt;=_xlfn.XLOOKUP("Completion Rate",tblKPITargets[KPI_Name],tblKPITargets[Target_Value]),"Met","Below Target")</f>
        <v>Below Target</v>
      </c>
      <c r="V2195" t="str">
        <f>IF(tblOperations[[#This Row],[SLA_Compliance]]&gt;=_xlfn.XLOOKUP('04_References'!$A$3,tblKPITargets[KPI_Name],tblKPITargets[Target_Value]),"Met","Below Target")</f>
        <v>Below Target</v>
      </c>
      <c r="W2195" t="str">
        <f>IF(tblOperations[[#This Row],[Quality_Pass_Rate]]&gt;=_xlfn.XLOOKUP('04_References'!$A$4,tblKPITargets[KPI_Name],tblKPITargets[Target_Value]),"Met","Below Target")</f>
        <v>Met</v>
      </c>
      <c r="X2195" t="str">
        <f>IF(tblOperations[[#This Row],[Average_Completion_Days]]&lt;=_xlfn.XLOOKUP('04_References'!$A$7,tblKPITargets[KPI_Name],tblKPITargets[Target_Value]),"Met","Below Target")</f>
        <v>Below Target</v>
      </c>
      <c r="Y2195" t="str">
        <f>IF(tblOperations[[#This Row],[Closing_Backlog]]&lt;=_xlfn.XLOOKUP('04_References'!$A$8,tblKPITargets[KPI_Name],tblKPITargets[Target_Value]),"Met","Below Target")</f>
        <v>Below Target</v>
      </c>
    </row>
    <row r="2196" spans="1:25">
      <c r="A2196" s="6" t="s">
        <v>2226</v>
      </c>
      <c r="B2196" s="7">
        <v>46123</v>
      </c>
      <c r="C2196" s="2" t="s">
        <v>32</v>
      </c>
      <c r="D2196" s="2" t="s">
        <v>23</v>
      </c>
      <c r="E2196" s="2">
        <v>1626</v>
      </c>
      <c r="F2196" s="2">
        <v>29</v>
      </c>
      <c r="G2196" s="2">
        <v>1655</v>
      </c>
      <c r="H2196" s="2">
        <v>21</v>
      </c>
      <c r="I2196" s="2">
        <v>1634</v>
      </c>
      <c r="J2196" s="2">
        <v>0</v>
      </c>
      <c r="K2196" s="2">
        <v>0</v>
      </c>
      <c r="L2196" s="2">
        <v>8</v>
      </c>
      <c r="M2196" s="2">
        <v>0.6</v>
      </c>
      <c r="N2196" s="2">
        <v>1</v>
      </c>
      <c r="O2196" s="2">
        <v>2.5</v>
      </c>
      <c r="P2196" s="2">
        <v>0.69299999999999995</v>
      </c>
      <c r="Q2196" s="3">
        <v>1.2999999999999999E-2</v>
      </c>
      <c r="R2196" s="4" t="str">
        <f>TRIM(tblOperations[[#This Row],[Region]])</f>
        <v>North West</v>
      </c>
      <c r="S2196" s="4" t="str">
        <f>TRIM(tblOperations[[#This Row],[Team]])</f>
        <v>Estates Support</v>
      </c>
      <c r="T2196" s="4" t="str">
        <f>_xlfn.XLOOKUP(R2196,tblRegionReference[Region],tblRegionReference[Area],"Not Found")</f>
        <v>North</v>
      </c>
      <c r="U2196" s="4" t="str">
        <f>IF(tblOperations[[#This Row],[Completion_Rate]]&gt;=_xlfn.XLOOKUP("Completion Rate",tblKPITargets[KPI_Name],tblKPITargets[Target_Value]),"Met","Below Target")</f>
        <v>Below Target</v>
      </c>
      <c r="V2196" t="str">
        <f>IF(tblOperations[[#This Row],[SLA_Compliance]]&gt;=_xlfn.XLOOKUP('04_References'!$A$3,tblKPITargets[KPI_Name],tblKPITargets[Target_Value]),"Met","Below Target")</f>
        <v>Below Target</v>
      </c>
      <c r="W2196" t="str">
        <f>IF(tblOperations[[#This Row],[Quality_Pass_Rate]]&gt;=_xlfn.XLOOKUP('04_References'!$A$4,tblKPITargets[KPI_Name],tblKPITargets[Target_Value]),"Met","Below Target")</f>
        <v>Met</v>
      </c>
      <c r="X2196" t="str">
        <f>IF(tblOperations[[#This Row],[Average_Completion_Days]]&lt;=_xlfn.XLOOKUP('04_References'!$A$7,tblKPITargets[KPI_Name],tblKPITargets[Target_Value]),"Met","Below Target")</f>
        <v>Below Target</v>
      </c>
      <c r="Y2196" t="str">
        <f>IF(tblOperations[[#This Row],[Closing_Backlog]]&lt;=_xlfn.XLOOKUP('04_References'!$A$8,tblKPITargets[KPI_Name],tblKPITargets[Target_Value]),"Met","Below Target")</f>
        <v>Below Target</v>
      </c>
    </row>
    <row r="2197" spans="1:25">
      <c r="A2197" s="8" t="s">
        <v>2227</v>
      </c>
      <c r="B2197" s="9">
        <v>46123</v>
      </c>
      <c r="C2197" s="4" t="s">
        <v>32</v>
      </c>
      <c r="D2197" s="4" t="s">
        <v>25</v>
      </c>
      <c r="E2197" s="4">
        <v>0</v>
      </c>
      <c r="F2197" s="4">
        <v>34</v>
      </c>
      <c r="G2197" s="4">
        <v>34</v>
      </c>
      <c r="H2197" s="4">
        <v>34</v>
      </c>
      <c r="I2197" s="4">
        <v>0</v>
      </c>
      <c r="J2197" s="4">
        <v>0</v>
      </c>
      <c r="K2197" s="4">
        <v>0</v>
      </c>
      <c r="L2197" s="4">
        <v>0.9</v>
      </c>
      <c r="M2197" s="4">
        <v>1</v>
      </c>
      <c r="N2197" s="4">
        <v>1</v>
      </c>
      <c r="O2197" s="4">
        <v>4.5999999999999996</v>
      </c>
      <c r="P2197" s="4">
        <v>0.70199999999999996</v>
      </c>
      <c r="Q2197" s="5">
        <v>1</v>
      </c>
      <c r="R2197" s="4" t="str">
        <f>TRIM(tblOperations[[#This Row],[Region]])</f>
        <v>North West</v>
      </c>
      <c r="S2197" s="4" t="str">
        <f>TRIM(tblOperations[[#This Row],[Team]])</f>
        <v>Workplace Projects</v>
      </c>
      <c r="T2197" s="4" t="str">
        <f>_xlfn.XLOOKUP(R2197,tblRegionReference[Region],tblRegionReference[Area],"Not Found")</f>
        <v>North</v>
      </c>
      <c r="U2197" s="4" t="str">
        <f>IF(tblOperations[[#This Row],[Completion_Rate]]&gt;=_xlfn.XLOOKUP("Completion Rate",tblKPITargets[KPI_Name],tblKPITargets[Target_Value]),"Met","Below Target")</f>
        <v>Met</v>
      </c>
      <c r="V2197" t="str">
        <f>IF(tblOperations[[#This Row],[SLA_Compliance]]&gt;=_xlfn.XLOOKUP('04_References'!$A$3,tblKPITargets[KPI_Name],tblKPITargets[Target_Value]),"Met","Below Target")</f>
        <v>Met</v>
      </c>
      <c r="W2197" t="str">
        <f>IF(tblOperations[[#This Row],[Quality_Pass_Rate]]&gt;=_xlfn.XLOOKUP('04_References'!$A$4,tblKPITargets[KPI_Name],tblKPITargets[Target_Value]),"Met","Below Target")</f>
        <v>Met</v>
      </c>
      <c r="X2197" t="str">
        <f>IF(tblOperations[[#This Row],[Average_Completion_Days]]&lt;=_xlfn.XLOOKUP('04_References'!$A$7,tblKPITargets[KPI_Name],tblKPITargets[Target_Value]),"Met","Below Target")</f>
        <v>Met</v>
      </c>
      <c r="Y2197" t="str">
        <f>IF(tblOperations[[#This Row],[Closing_Backlog]]&lt;=_xlfn.XLOOKUP('04_References'!$A$8,tblKPITargets[KPI_Name],tblKPITargets[Target_Value]),"Met","Below Target")</f>
        <v>Met</v>
      </c>
    </row>
    <row r="2198" spans="1:25">
      <c r="A2198" s="6" t="s">
        <v>2228</v>
      </c>
      <c r="B2198" s="7">
        <v>46123</v>
      </c>
      <c r="C2198" s="2" t="s">
        <v>37</v>
      </c>
      <c r="D2198" s="2" t="s">
        <v>19</v>
      </c>
      <c r="E2198" s="2">
        <v>0</v>
      </c>
      <c r="F2198" s="2">
        <v>67</v>
      </c>
      <c r="G2198" s="2">
        <v>67</v>
      </c>
      <c r="H2198" s="2">
        <v>44</v>
      </c>
      <c r="I2198" s="2">
        <v>23</v>
      </c>
      <c r="J2198" s="2">
        <v>0</v>
      </c>
      <c r="K2198" s="2">
        <v>0</v>
      </c>
      <c r="L2198" s="2">
        <v>3</v>
      </c>
      <c r="M2198" s="2">
        <v>0.83199999999999996</v>
      </c>
      <c r="N2198" s="2">
        <v>0.996</v>
      </c>
      <c r="O2198" s="2">
        <v>3.7</v>
      </c>
      <c r="P2198" s="2">
        <v>0.67</v>
      </c>
      <c r="Q2198" s="3">
        <v>0.65700000000000003</v>
      </c>
      <c r="R2198" s="4" t="str">
        <f>TRIM(tblOperations[[#This Row],[Region]])</f>
        <v>Midlands</v>
      </c>
      <c r="S2198" s="4" t="str">
        <f>TRIM(tblOperations[[#This Row],[Team]])</f>
        <v>Workplace Services</v>
      </c>
      <c r="T2198" s="4" t="str">
        <f>_xlfn.XLOOKUP(R2198,tblRegionReference[Region],tblRegionReference[Area],"Not Found")</f>
        <v>Central</v>
      </c>
      <c r="U2198" s="4" t="str">
        <f>IF(tblOperations[[#This Row],[Completion_Rate]]&gt;=_xlfn.XLOOKUP("Completion Rate",tblKPITargets[KPI_Name],tblKPITargets[Target_Value]),"Met","Below Target")</f>
        <v>Below Target</v>
      </c>
      <c r="V2198" t="str">
        <f>IF(tblOperations[[#This Row],[SLA_Compliance]]&gt;=_xlfn.XLOOKUP('04_References'!$A$3,tblKPITargets[KPI_Name],tblKPITargets[Target_Value]),"Met","Below Target")</f>
        <v>Below Target</v>
      </c>
      <c r="W2198" t="str">
        <f>IF(tblOperations[[#This Row],[Quality_Pass_Rate]]&gt;=_xlfn.XLOOKUP('04_References'!$A$4,tblKPITargets[KPI_Name],tblKPITargets[Target_Value]),"Met","Below Target")</f>
        <v>Met</v>
      </c>
      <c r="X2198" t="str">
        <f>IF(tblOperations[[#This Row],[Average_Completion_Days]]&lt;=_xlfn.XLOOKUP('04_References'!$A$7,tblKPITargets[KPI_Name],tblKPITargets[Target_Value]),"Met","Below Target")</f>
        <v>Met</v>
      </c>
      <c r="Y2198" t="str">
        <f>IF(tblOperations[[#This Row],[Closing_Backlog]]&lt;=_xlfn.XLOOKUP('04_References'!$A$8,tblKPITargets[KPI_Name],tblKPITargets[Target_Value]),"Met","Below Target")</f>
        <v>Below Target</v>
      </c>
    </row>
    <row r="2199" spans="1:25">
      <c r="A2199" s="8" t="s">
        <v>2229</v>
      </c>
      <c r="B2199" s="9">
        <v>46123</v>
      </c>
      <c r="C2199" s="4" t="s">
        <v>37</v>
      </c>
      <c r="D2199" s="4" t="s">
        <v>21</v>
      </c>
      <c r="E2199" s="4">
        <v>689</v>
      </c>
      <c r="F2199" s="4">
        <v>35</v>
      </c>
      <c r="G2199" s="4">
        <v>724</v>
      </c>
      <c r="H2199" s="4">
        <v>35</v>
      </c>
      <c r="I2199" s="4">
        <v>689</v>
      </c>
      <c r="J2199" s="4">
        <v>0</v>
      </c>
      <c r="K2199" s="4">
        <v>0</v>
      </c>
      <c r="L2199" s="4">
        <v>8</v>
      </c>
      <c r="M2199" s="4">
        <v>0.6</v>
      </c>
      <c r="N2199" s="4">
        <v>0.97</v>
      </c>
      <c r="O2199" s="4">
        <v>2.5</v>
      </c>
      <c r="P2199" s="4">
        <v>0.68400000000000005</v>
      </c>
      <c r="Q2199" s="5">
        <v>4.8000000000000001E-2</v>
      </c>
      <c r="R2199" s="4" t="str">
        <f>TRIM(tblOperations[[#This Row],[Region]])</f>
        <v>Midlands</v>
      </c>
      <c r="S2199" s="4" t="str">
        <f>TRIM(tblOperations[[#This Row],[Team]])</f>
        <v>Facilities Response</v>
      </c>
      <c r="T2199" s="4" t="str">
        <f>_xlfn.XLOOKUP(R2199,tblRegionReference[Region],tblRegionReference[Area],"Not Found")</f>
        <v>Central</v>
      </c>
      <c r="U2199" s="4" t="str">
        <f>IF(tblOperations[[#This Row],[Completion_Rate]]&gt;=_xlfn.XLOOKUP("Completion Rate",tblKPITargets[KPI_Name],tblKPITargets[Target_Value]),"Met","Below Target")</f>
        <v>Below Target</v>
      </c>
      <c r="V2199" t="str">
        <f>IF(tblOperations[[#This Row],[SLA_Compliance]]&gt;=_xlfn.XLOOKUP('04_References'!$A$3,tblKPITargets[KPI_Name],tblKPITargets[Target_Value]),"Met","Below Target")</f>
        <v>Below Target</v>
      </c>
      <c r="W2199" t="str">
        <f>IF(tblOperations[[#This Row],[Quality_Pass_Rate]]&gt;=_xlfn.XLOOKUP('04_References'!$A$4,tblKPITargets[KPI_Name],tblKPITargets[Target_Value]),"Met","Below Target")</f>
        <v>Met</v>
      </c>
      <c r="X2199" t="str">
        <f>IF(tblOperations[[#This Row],[Average_Completion_Days]]&lt;=_xlfn.XLOOKUP('04_References'!$A$7,tblKPITargets[KPI_Name],tblKPITargets[Target_Value]),"Met","Below Target")</f>
        <v>Below Target</v>
      </c>
      <c r="Y2199" t="str">
        <f>IF(tblOperations[[#This Row],[Closing_Backlog]]&lt;=_xlfn.XLOOKUP('04_References'!$A$8,tblKPITargets[KPI_Name],tblKPITargets[Target_Value]),"Met","Below Target")</f>
        <v>Below Target</v>
      </c>
    </row>
    <row r="2200" spans="1:25">
      <c r="A2200" s="6" t="s">
        <v>2230</v>
      </c>
      <c r="B2200" s="7">
        <v>46123</v>
      </c>
      <c r="C2200" s="2" t="s">
        <v>37</v>
      </c>
      <c r="D2200" s="2" t="s">
        <v>23</v>
      </c>
      <c r="E2200" s="2">
        <v>542</v>
      </c>
      <c r="F2200" s="2">
        <v>28</v>
      </c>
      <c r="G2200" s="2">
        <v>570</v>
      </c>
      <c r="H2200" s="2">
        <v>36</v>
      </c>
      <c r="I2200" s="2">
        <v>534</v>
      </c>
      <c r="J2200" s="2">
        <v>0</v>
      </c>
      <c r="K2200" s="2">
        <v>0</v>
      </c>
      <c r="L2200" s="2">
        <v>8</v>
      </c>
      <c r="M2200" s="2">
        <v>0.6</v>
      </c>
      <c r="N2200" s="2">
        <v>0.98299999999999998</v>
      </c>
      <c r="O2200" s="2">
        <v>2.5</v>
      </c>
      <c r="P2200" s="2">
        <v>0.76800000000000002</v>
      </c>
      <c r="Q2200" s="3">
        <v>6.3E-2</v>
      </c>
      <c r="R2200" s="4" t="str">
        <f>TRIM(tblOperations[[#This Row],[Region]])</f>
        <v>Midlands</v>
      </c>
      <c r="S2200" s="4" t="str">
        <f>TRIM(tblOperations[[#This Row],[Team]])</f>
        <v>Estates Support</v>
      </c>
      <c r="T2200" s="4" t="str">
        <f>_xlfn.XLOOKUP(R2200,tblRegionReference[Region],tblRegionReference[Area],"Not Found")</f>
        <v>Central</v>
      </c>
      <c r="U2200" s="4" t="str">
        <f>IF(tblOperations[[#This Row],[Completion_Rate]]&gt;=_xlfn.XLOOKUP("Completion Rate",tblKPITargets[KPI_Name],tblKPITargets[Target_Value]),"Met","Below Target")</f>
        <v>Below Target</v>
      </c>
      <c r="V2200" t="str">
        <f>IF(tblOperations[[#This Row],[SLA_Compliance]]&gt;=_xlfn.XLOOKUP('04_References'!$A$3,tblKPITargets[KPI_Name],tblKPITargets[Target_Value]),"Met","Below Target")</f>
        <v>Below Target</v>
      </c>
      <c r="W2200" t="str">
        <f>IF(tblOperations[[#This Row],[Quality_Pass_Rate]]&gt;=_xlfn.XLOOKUP('04_References'!$A$4,tblKPITargets[KPI_Name],tblKPITargets[Target_Value]),"Met","Below Target")</f>
        <v>Met</v>
      </c>
      <c r="X2200" t="str">
        <f>IF(tblOperations[[#This Row],[Average_Completion_Days]]&lt;=_xlfn.XLOOKUP('04_References'!$A$7,tblKPITargets[KPI_Name],tblKPITargets[Target_Value]),"Met","Below Target")</f>
        <v>Below Target</v>
      </c>
      <c r="Y2200" t="str">
        <f>IF(tblOperations[[#This Row],[Closing_Backlog]]&lt;=_xlfn.XLOOKUP('04_References'!$A$8,tblKPITargets[KPI_Name],tblKPITargets[Target_Value]),"Met","Below Target")</f>
        <v>Below Target</v>
      </c>
    </row>
    <row r="2201" spans="1:25">
      <c r="A2201" s="8" t="s">
        <v>2231</v>
      </c>
      <c r="B2201" s="9">
        <v>46123</v>
      </c>
      <c r="C2201" s="4" t="s">
        <v>37</v>
      </c>
      <c r="D2201" s="4" t="s">
        <v>25</v>
      </c>
      <c r="E2201" s="4">
        <v>0</v>
      </c>
      <c r="F2201" s="4">
        <v>31</v>
      </c>
      <c r="G2201" s="4">
        <v>31</v>
      </c>
      <c r="H2201" s="4">
        <v>31</v>
      </c>
      <c r="I2201" s="4">
        <v>0</v>
      </c>
      <c r="J2201" s="4">
        <v>0</v>
      </c>
      <c r="K2201" s="4">
        <v>0</v>
      </c>
      <c r="L2201" s="4">
        <v>0.8</v>
      </c>
      <c r="M2201" s="4">
        <v>1</v>
      </c>
      <c r="N2201" s="4">
        <v>0.93600000000000005</v>
      </c>
      <c r="O2201" s="4">
        <v>4.9000000000000004</v>
      </c>
      <c r="P2201" s="4">
        <v>0.72199999999999998</v>
      </c>
      <c r="Q2201" s="5">
        <v>1</v>
      </c>
      <c r="R2201" s="4" t="str">
        <f>TRIM(tblOperations[[#This Row],[Region]])</f>
        <v>Midlands</v>
      </c>
      <c r="S2201" s="4" t="str">
        <f>TRIM(tblOperations[[#This Row],[Team]])</f>
        <v>Workplace Projects</v>
      </c>
      <c r="T2201" s="4" t="str">
        <f>_xlfn.XLOOKUP(R2201,tblRegionReference[Region],tblRegionReference[Area],"Not Found")</f>
        <v>Central</v>
      </c>
      <c r="U2201" s="4" t="str">
        <f>IF(tblOperations[[#This Row],[Completion_Rate]]&gt;=_xlfn.XLOOKUP("Completion Rate",tblKPITargets[KPI_Name],tblKPITargets[Target_Value]),"Met","Below Target")</f>
        <v>Met</v>
      </c>
      <c r="V2201" t="str">
        <f>IF(tblOperations[[#This Row],[SLA_Compliance]]&gt;=_xlfn.XLOOKUP('04_References'!$A$3,tblKPITargets[KPI_Name],tblKPITargets[Target_Value]),"Met","Below Target")</f>
        <v>Met</v>
      </c>
      <c r="W2201" t="str">
        <f>IF(tblOperations[[#This Row],[Quality_Pass_Rate]]&gt;=_xlfn.XLOOKUP('04_References'!$A$4,tblKPITargets[KPI_Name],tblKPITargets[Target_Value]),"Met","Below Target")</f>
        <v>Below Target</v>
      </c>
      <c r="X2201" t="str">
        <f>IF(tblOperations[[#This Row],[Average_Completion_Days]]&lt;=_xlfn.XLOOKUP('04_References'!$A$7,tblKPITargets[KPI_Name],tblKPITargets[Target_Value]),"Met","Below Target")</f>
        <v>Met</v>
      </c>
      <c r="Y2201" t="str">
        <f>IF(tblOperations[[#This Row],[Closing_Backlog]]&lt;=_xlfn.XLOOKUP('04_References'!$A$8,tblKPITargets[KPI_Name],tblKPITargets[Target_Value]),"Met","Below Target")</f>
        <v>Met</v>
      </c>
    </row>
    <row r="2202" spans="1:25">
      <c r="A2202" s="6" t="s">
        <v>2232</v>
      </c>
      <c r="B2202" s="7">
        <v>46123</v>
      </c>
      <c r="C2202" s="2" t="s">
        <v>43</v>
      </c>
      <c r="D2202" s="2" t="s">
        <v>19</v>
      </c>
      <c r="E2202" s="2">
        <v>1233</v>
      </c>
      <c r="F2202" s="2">
        <v>30</v>
      </c>
      <c r="G2202" s="2">
        <v>1263</v>
      </c>
      <c r="H2202" s="2">
        <v>29</v>
      </c>
      <c r="I2202" s="2">
        <v>1234</v>
      </c>
      <c r="J2202" s="2">
        <v>0</v>
      </c>
      <c r="K2202" s="2">
        <v>0</v>
      </c>
      <c r="L2202" s="2">
        <v>8</v>
      </c>
      <c r="M2202" s="2">
        <v>0.6</v>
      </c>
      <c r="N2202" s="2">
        <v>0.95299999999999996</v>
      </c>
      <c r="O2202" s="2">
        <v>2.5</v>
      </c>
      <c r="P2202" s="2">
        <v>0.76800000000000002</v>
      </c>
      <c r="Q2202" s="3">
        <v>2.3E-2</v>
      </c>
      <c r="R2202" s="4" t="str">
        <f>TRIM(tblOperations[[#This Row],[Region]])</f>
        <v>South West</v>
      </c>
      <c r="S2202" s="4" t="str">
        <f>TRIM(tblOperations[[#This Row],[Team]])</f>
        <v>Workplace Services</v>
      </c>
      <c r="T2202" s="4" t="str">
        <f>_xlfn.XLOOKUP(R2202,tblRegionReference[Region],tblRegionReference[Area],"Not Found")</f>
        <v>South</v>
      </c>
      <c r="U2202" s="4" t="str">
        <f>IF(tblOperations[[#This Row],[Completion_Rate]]&gt;=_xlfn.XLOOKUP("Completion Rate",tblKPITargets[KPI_Name],tblKPITargets[Target_Value]),"Met","Below Target")</f>
        <v>Below Target</v>
      </c>
      <c r="V2202" t="str">
        <f>IF(tblOperations[[#This Row],[SLA_Compliance]]&gt;=_xlfn.XLOOKUP('04_References'!$A$3,tblKPITargets[KPI_Name],tblKPITargets[Target_Value]),"Met","Below Target")</f>
        <v>Below Target</v>
      </c>
      <c r="W2202" t="str">
        <f>IF(tblOperations[[#This Row],[Quality_Pass_Rate]]&gt;=_xlfn.XLOOKUP('04_References'!$A$4,tblKPITargets[KPI_Name],tblKPITargets[Target_Value]),"Met","Below Target")</f>
        <v>Met</v>
      </c>
      <c r="X2202" t="str">
        <f>IF(tblOperations[[#This Row],[Average_Completion_Days]]&lt;=_xlfn.XLOOKUP('04_References'!$A$7,tblKPITargets[KPI_Name],tblKPITargets[Target_Value]),"Met","Below Target")</f>
        <v>Below Target</v>
      </c>
      <c r="Y2202" t="str">
        <f>IF(tblOperations[[#This Row],[Closing_Backlog]]&lt;=_xlfn.XLOOKUP('04_References'!$A$8,tblKPITargets[KPI_Name],tblKPITargets[Target_Value]),"Met","Below Target")</f>
        <v>Below Target</v>
      </c>
    </row>
    <row r="2203" spans="1:25">
      <c r="A2203" s="8" t="s">
        <v>2233</v>
      </c>
      <c r="B2203" s="9">
        <v>46123</v>
      </c>
      <c r="C2203" s="4" t="s">
        <v>43</v>
      </c>
      <c r="D2203" s="4" t="s">
        <v>21</v>
      </c>
      <c r="E2203" s="4">
        <v>8</v>
      </c>
      <c r="F2203" s="4">
        <v>26</v>
      </c>
      <c r="G2203" s="4">
        <v>34</v>
      </c>
      <c r="H2203" s="4">
        <v>34</v>
      </c>
      <c r="I2203" s="4">
        <v>0</v>
      </c>
      <c r="J2203" s="4">
        <v>0</v>
      </c>
      <c r="K2203" s="4">
        <v>0</v>
      </c>
      <c r="L2203" s="4">
        <v>1.4</v>
      </c>
      <c r="M2203" s="4">
        <v>0.95</v>
      </c>
      <c r="N2203" s="4">
        <v>0.98099999999999998</v>
      </c>
      <c r="O2203" s="4">
        <v>4.8</v>
      </c>
      <c r="P2203" s="4">
        <v>0.64100000000000001</v>
      </c>
      <c r="Q2203" s="5">
        <v>1</v>
      </c>
      <c r="R2203" s="4" t="str">
        <f>TRIM(tblOperations[[#This Row],[Region]])</f>
        <v>South West</v>
      </c>
      <c r="S2203" s="4" t="str">
        <f>TRIM(tblOperations[[#This Row],[Team]])</f>
        <v>Facilities Response</v>
      </c>
      <c r="T2203" s="4" t="str">
        <f>_xlfn.XLOOKUP(R2203,tblRegionReference[Region],tblRegionReference[Area],"Not Found")</f>
        <v>South</v>
      </c>
      <c r="U2203" s="4" t="str">
        <f>IF(tblOperations[[#This Row],[Completion_Rate]]&gt;=_xlfn.XLOOKUP("Completion Rate",tblKPITargets[KPI_Name],tblKPITargets[Target_Value]),"Met","Below Target")</f>
        <v>Met</v>
      </c>
      <c r="V2203" t="str">
        <f>IF(tblOperations[[#This Row],[SLA_Compliance]]&gt;=_xlfn.XLOOKUP('04_References'!$A$3,tblKPITargets[KPI_Name],tblKPITargets[Target_Value]),"Met","Below Target")</f>
        <v>Met</v>
      </c>
      <c r="W2203" t="str">
        <f>IF(tblOperations[[#This Row],[Quality_Pass_Rate]]&gt;=_xlfn.XLOOKUP('04_References'!$A$4,tblKPITargets[KPI_Name],tblKPITargets[Target_Value]),"Met","Below Target")</f>
        <v>Met</v>
      </c>
      <c r="X2203" t="str">
        <f>IF(tblOperations[[#This Row],[Average_Completion_Days]]&lt;=_xlfn.XLOOKUP('04_References'!$A$7,tblKPITargets[KPI_Name],tblKPITargets[Target_Value]),"Met","Below Target")</f>
        <v>Met</v>
      </c>
      <c r="Y2203" t="str">
        <f>IF(tblOperations[[#This Row],[Closing_Backlog]]&lt;=_xlfn.XLOOKUP('04_References'!$A$8,tblKPITargets[KPI_Name],tblKPITargets[Target_Value]),"Met","Below Target")</f>
        <v>Met</v>
      </c>
    </row>
    <row r="2204" spans="1:25">
      <c r="A2204" s="6" t="s">
        <v>2234</v>
      </c>
      <c r="B2204" s="7">
        <v>46123</v>
      </c>
      <c r="C2204" s="2" t="s">
        <v>43</v>
      </c>
      <c r="D2204" s="2" t="s">
        <v>23</v>
      </c>
      <c r="E2204" s="2">
        <v>0</v>
      </c>
      <c r="F2204" s="2">
        <v>47</v>
      </c>
      <c r="G2204" s="2">
        <v>47</v>
      </c>
      <c r="H2204" s="2">
        <v>47</v>
      </c>
      <c r="I2204" s="2">
        <v>0</v>
      </c>
      <c r="J2204" s="2">
        <v>0</v>
      </c>
      <c r="K2204" s="2">
        <v>0</v>
      </c>
      <c r="L2204" s="2">
        <v>1.5</v>
      </c>
      <c r="M2204" s="2">
        <v>0.97699999999999998</v>
      </c>
      <c r="N2204" s="2">
        <v>0.995</v>
      </c>
      <c r="O2204" s="2">
        <v>4.3</v>
      </c>
      <c r="P2204" s="2">
        <v>0.78600000000000003</v>
      </c>
      <c r="Q2204" s="3">
        <v>1</v>
      </c>
      <c r="R2204" s="4" t="str">
        <f>TRIM(tblOperations[[#This Row],[Region]])</f>
        <v>South West</v>
      </c>
      <c r="S2204" s="4" t="str">
        <f>TRIM(tblOperations[[#This Row],[Team]])</f>
        <v>Estates Support</v>
      </c>
      <c r="T2204" s="4" t="str">
        <f>_xlfn.XLOOKUP(R2204,tblRegionReference[Region],tblRegionReference[Area],"Not Found")</f>
        <v>South</v>
      </c>
      <c r="U2204" s="4" t="str">
        <f>IF(tblOperations[[#This Row],[Completion_Rate]]&gt;=_xlfn.XLOOKUP("Completion Rate",tblKPITargets[KPI_Name],tblKPITargets[Target_Value]),"Met","Below Target")</f>
        <v>Met</v>
      </c>
      <c r="V2204" t="str">
        <f>IF(tblOperations[[#This Row],[SLA_Compliance]]&gt;=_xlfn.XLOOKUP('04_References'!$A$3,tblKPITargets[KPI_Name],tblKPITargets[Target_Value]),"Met","Below Target")</f>
        <v>Met</v>
      </c>
      <c r="W2204" t="str">
        <f>IF(tblOperations[[#This Row],[Quality_Pass_Rate]]&gt;=_xlfn.XLOOKUP('04_References'!$A$4,tblKPITargets[KPI_Name],tblKPITargets[Target_Value]),"Met","Below Target")</f>
        <v>Met</v>
      </c>
      <c r="X2204" t="str">
        <f>IF(tblOperations[[#This Row],[Average_Completion_Days]]&lt;=_xlfn.XLOOKUP('04_References'!$A$7,tblKPITargets[KPI_Name],tblKPITargets[Target_Value]),"Met","Below Target")</f>
        <v>Met</v>
      </c>
      <c r="Y2204" t="str">
        <f>IF(tblOperations[[#This Row],[Closing_Backlog]]&lt;=_xlfn.XLOOKUP('04_References'!$A$8,tblKPITargets[KPI_Name],tblKPITargets[Target_Value]),"Met","Below Target")</f>
        <v>Met</v>
      </c>
    </row>
    <row r="2205" spans="1:25">
      <c r="A2205" s="8" t="s">
        <v>2235</v>
      </c>
      <c r="B2205" s="9">
        <v>46123</v>
      </c>
      <c r="C2205" s="4" t="s">
        <v>43</v>
      </c>
      <c r="D2205" s="4" t="s">
        <v>25</v>
      </c>
      <c r="E2205" s="4">
        <v>0</v>
      </c>
      <c r="F2205" s="4">
        <v>30</v>
      </c>
      <c r="G2205" s="4">
        <v>30</v>
      </c>
      <c r="H2205" s="4">
        <v>30</v>
      </c>
      <c r="I2205" s="4">
        <v>0</v>
      </c>
      <c r="J2205" s="4">
        <v>0</v>
      </c>
      <c r="K2205" s="4">
        <v>0</v>
      </c>
      <c r="L2205" s="4">
        <v>1.7</v>
      </c>
      <c r="M2205" s="4">
        <v>0.96799999999999997</v>
      </c>
      <c r="N2205" s="4">
        <v>0.96199999999999997</v>
      </c>
      <c r="O2205" s="4">
        <v>4.4000000000000004</v>
      </c>
      <c r="P2205" s="4">
        <v>0.79200000000000004</v>
      </c>
      <c r="Q2205" s="5">
        <v>1</v>
      </c>
      <c r="R2205" s="4" t="str">
        <f>TRIM(tblOperations[[#This Row],[Region]])</f>
        <v>South West</v>
      </c>
      <c r="S2205" s="4" t="str">
        <f>TRIM(tblOperations[[#This Row],[Team]])</f>
        <v>Workplace Projects</v>
      </c>
      <c r="T2205" s="4" t="str">
        <f>_xlfn.XLOOKUP(R2205,tblRegionReference[Region],tblRegionReference[Area],"Not Found")</f>
        <v>South</v>
      </c>
      <c r="U2205" s="4" t="str">
        <f>IF(tblOperations[[#This Row],[Completion_Rate]]&gt;=_xlfn.XLOOKUP("Completion Rate",tblKPITargets[KPI_Name],tblKPITargets[Target_Value]),"Met","Below Target")</f>
        <v>Met</v>
      </c>
      <c r="V2205" t="str">
        <f>IF(tblOperations[[#This Row],[SLA_Compliance]]&gt;=_xlfn.XLOOKUP('04_References'!$A$3,tblKPITargets[KPI_Name],tblKPITargets[Target_Value]),"Met","Below Target")</f>
        <v>Met</v>
      </c>
      <c r="W2205" t="str">
        <f>IF(tblOperations[[#This Row],[Quality_Pass_Rate]]&gt;=_xlfn.XLOOKUP('04_References'!$A$4,tblKPITargets[KPI_Name],tblKPITargets[Target_Value]),"Met","Below Target")</f>
        <v>Met</v>
      </c>
      <c r="X2205" t="str">
        <f>IF(tblOperations[[#This Row],[Average_Completion_Days]]&lt;=_xlfn.XLOOKUP('04_References'!$A$7,tblKPITargets[KPI_Name],tblKPITargets[Target_Value]),"Met","Below Target")</f>
        <v>Met</v>
      </c>
      <c r="Y2205" t="str">
        <f>IF(tblOperations[[#This Row],[Closing_Backlog]]&lt;=_xlfn.XLOOKUP('04_References'!$A$8,tblKPITargets[KPI_Name],tblKPITargets[Target_Value]),"Met","Below Target")</f>
        <v>Met</v>
      </c>
    </row>
    <row r="2206" spans="1:25">
      <c r="A2206" s="6" t="s">
        <v>2236</v>
      </c>
      <c r="B2206" s="7">
        <v>46123</v>
      </c>
      <c r="C2206" s="2" t="s">
        <v>48</v>
      </c>
      <c r="D2206" s="2" t="s">
        <v>19</v>
      </c>
      <c r="E2206" s="2">
        <v>0</v>
      </c>
      <c r="F2206" s="2">
        <v>41</v>
      </c>
      <c r="G2206" s="2">
        <v>41</v>
      </c>
      <c r="H2206" s="2">
        <v>41</v>
      </c>
      <c r="I2206" s="2">
        <v>0</v>
      </c>
      <c r="J2206" s="2">
        <v>0</v>
      </c>
      <c r="K2206" s="2">
        <v>0</v>
      </c>
      <c r="L2206" s="2">
        <v>1.6</v>
      </c>
      <c r="M2206" s="2">
        <v>0.97399999999999998</v>
      </c>
      <c r="N2206" s="2">
        <v>0.98099999999999998</v>
      </c>
      <c r="O2206" s="2">
        <v>4.4000000000000004</v>
      </c>
      <c r="P2206" s="2">
        <v>0.70199999999999996</v>
      </c>
      <c r="Q2206" s="3">
        <v>1</v>
      </c>
      <c r="R2206" s="4" t="str">
        <f>TRIM(tblOperations[[#This Row],[Region]])</f>
        <v>South East</v>
      </c>
      <c r="S2206" s="4" t="str">
        <f>TRIM(tblOperations[[#This Row],[Team]])</f>
        <v>Workplace Services</v>
      </c>
      <c r="T2206" s="4" t="str">
        <f>_xlfn.XLOOKUP(R2206,tblRegionReference[Region],tblRegionReference[Area],"Not Found")</f>
        <v>South</v>
      </c>
      <c r="U2206" s="4" t="str">
        <f>IF(tblOperations[[#This Row],[Completion_Rate]]&gt;=_xlfn.XLOOKUP("Completion Rate",tblKPITargets[KPI_Name],tblKPITargets[Target_Value]),"Met","Below Target")</f>
        <v>Met</v>
      </c>
      <c r="V2206" t="str">
        <f>IF(tblOperations[[#This Row],[SLA_Compliance]]&gt;=_xlfn.XLOOKUP('04_References'!$A$3,tblKPITargets[KPI_Name],tblKPITargets[Target_Value]),"Met","Below Target")</f>
        <v>Met</v>
      </c>
      <c r="W2206" t="str">
        <f>IF(tblOperations[[#This Row],[Quality_Pass_Rate]]&gt;=_xlfn.XLOOKUP('04_References'!$A$4,tblKPITargets[KPI_Name],tblKPITargets[Target_Value]),"Met","Below Target")</f>
        <v>Met</v>
      </c>
      <c r="X2206" t="str">
        <f>IF(tblOperations[[#This Row],[Average_Completion_Days]]&lt;=_xlfn.XLOOKUP('04_References'!$A$7,tblKPITargets[KPI_Name],tblKPITargets[Target_Value]),"Met","Below Target")</f>
        <v>Met</v>
      </c>
      <c r="Y2206" t="str">
        <f>IF(tblOperations[[#This Row],[Closing_Backlog]]&lt;=_xlfn.XLOOKUP('04_References'!$A$8,tblKPITargets[KPI_Name],tblKPITargets[Target_Value]),"Met","Below Target")</f>
        <v>Met</v>
      </c>
    </row>
    <row r="2207" spans="1:25">
      <c r="A2207" s="8" t="s">
        <v>2237</v>
      </c>
      <c r="B2207" s="9">
        <v>46123</v>
      </c>
      <c r="C2207" s="4" t="s">
        <v>48</v>
      </c>
      <c r="D2207" s="4" t="s">
        <v>21</v>
      </c>
      <c r="E2207" s="4">
        <v>2015</v>
      </c>
      <c r="F2207" s="4">
        <v>49</v>
      </c>
      <c r="G2207" s="4">
        <v>2064</v>
      </c>
      <c r="H2207" s="4">
        <v>19</v>
      </c>
      <c r="I2207" s="4">
        <v>2045</v>
      </c>
      <c r="J2207" s="4">
        <v>0</v>
      </c>
      <c r="K2207" s="4">
        <v>0</v>
      </c>
      <c r="L2207" s="4">
        <v>8</v>
      </c>
      <c r="M2207" s="4">
        <v>0.6</v>
      </c>
      <c r="N2207" s="4">
        <v>0.97399999999999998</v>
      </c>
      <c r="O2207" s="4">
        <v>2.5</v>
      </c>
      <c r="P2207" s="4">
        <v>0.71899999999999997</v>
      </c>
      <c r="Q2207" s="5">
        <v>8.9999999999999993E-3</v>
      </c>
      <c r="R2207" s="4" t="str">
        <f>TRIM(tblOperations[[#This Row],[Region]])</f>
        <v>South East</v>
      </c>
      <c r="S2207" s="4" t="str">
        <f>TRIM(tblOperations[[#This Row],[Team]])</f>
        <v>Facilities Response</v>
      </c>
      <c r="T2207" s="4" t="str">
        <f>_xlfn.XLOOKUP(R2207,tblRegionReference[Region],tblRegionReference[Area],"Not Found")</f>
        <v>South</v>
      </c>
      <c r="U2207" s="4" t="str">
        <f>IF(tblOperations[[#This Row],[Completion_Rate]]&gt;=_xlfn.XLOOKUP("Completion Rate",tblKPITargets[KPI_Name],tblKPITargets[Target_Value]),"Met","Below Target")</f>
        <v>Below Target</v>
      </c>
      <c r="V2207" t="str">
        <f>IF(tblOperations[[#This Row],[SLA_Compliance]]&gt;=_xlfn.XLOOKUP('04_References'!$A$3,tblKPITargets[KPI_Name],tblKPITargets[Target_Value]),"Met","Below Target")</f>
        <v>Below Target</v>
      </c>
      <c r="W2207" t="str">
        <f>IF(tblOperations[[#This Row],[Quality_Pass_Rate]]&gt;=_xlfn.XLOOKUP('04_References'!$A$4,tblKPITargets[KPI_Name],tblKPITargets[Target_Value]),"Met","Below Target")</f>
        <v>Met</v>
      </c>
      <c r="X2207" t="str">
        <f>IF(tblOperations[[#This Row],[Average_Completion_Days]]&lt;=_xlfn.XLOOKUP('04_References'!$A$7,tblKPITargets[KPI_Name],tblKPITargets[Target_Value]),"Met","Below Target")</f>
        <v>Below Target</v>
      </c>
      <c r="Y2207" t="str">
        <f>IF(tblOperations[[#This Row],[Closing_Backlog]]&lt;=_xlfn.XLOOKUP('04_References'!$A$8,tblKPITargets[KPI_Name],tblKPITargets[Target_Value]),"Met","Below Target")</f>
        <v>Below Target</v>
      </c>
    </row>
    <row r="2208" spans="1:25">
      <c r="A2208" s="6" t="s">
        <v>2238</v>
      </c>
      <c r="B2208" s="7">
        <v>46123</v>
      </c>
      <c r="C2208" s="2" t="s">
        <v>48</v>
      </c>
      <c r="D2208" s="2" t="s">
        <v>23</v>
      </c>
      <c r="E2208" s="2">
        <v>22</v>
      </c>
      <c r="F2208" s="2">
        <v>55</v>
      </c>
      <c r="G2208" s="2">
        <v>77</v>
      </c>
      <c r="H2208" s="2">
        <v>54</v>
      </c>
      <c r="I2208" s="2">
        <v>23</v>
      </c>
      <c r="J2208" s="2">
        <v>0</v>
      </c>
      <c r="K2208" s="2">
        <v>0</v>
      </c>
      <c r="L2208" s="2">
        <v>3</v>
      </c>
      <c r="M2208" s="2">
        <v>0.82499999999999996</v>
      </c>
      <c r="N2208" s="2">
        <v>0.96</v>
      </c>
      <c r="O2208" s="2">
        <v>3.7</v>
      </c>
      <c r="P2208" s="2">
        <v>0.68500000000000005</v>
      </c>
      <c r="Q2208" s="3">
        <v>0.70099999999999996</v>
      </c>
      <c r="R2208" s="4" t="str">
        <f>TRIM(tblOperations[[#This Row],[Region]])</f>
        <v>South East</v>
      </c>
      <c r="S2208" s="4" t="str">
        <f>TRIM(tblOperations[[#This Row],[Team]])</f>
        <v>Estates Support</v>
      </c>
      <c r="T2208" s="4" t="str">
        <f>_xlfn.XLOOKUP(R2208,tblRegionReference[Region],tblRegionReference[Area],"Not Found")</f>
        <v>South</v>
      </c>
      <c r="U2208" s="4" t="str">
        <f>IF(tblOperations[[#This Row],[Completion_Rate]]&gt;=_xlfn.XLOOKUP("Completion Rate",tblKPITargets[KPI_Name],tblKPITargets[Target_Value]),"Met","Below Target")</f>
        <v>Below Target</v>
      </c>
      <c r="V2208" t="str">
        <f>IF(tblOperations[[#This Row],[SLA_Compliance]]&gt;=_xlfn.XLOOKUP('04_References'!$A$3,tblKPITargets[KPI_Name],tblKPITargets[Target_Value]),"Met","Below Target")</f>
        <v>Below Target</v>
      </c>
      <c r="W2208" t="str">
        <f>IF(tblOperations[[#This Row],[Quality_Pass_Rate]]&gt;=_xlfn.XLOOKUP('04_References'!$A$4,tblKPITargets[KPI_Name],tblKPITargets[Target_Value]),"Met","Below Target")</f>
        <v>Met</v>
      </c>
      <c r="X2208" t="str">
        <f>IF(tblOperations[[#This Row],[Average_Completion_Days]]&lt;=_xlfn.XLOOKUP('04_References'!$A$7,tblKPITargets[KPI_Name],tblKPITargets[Target_Value]),"Met","Below Target")</f>
        <v>Met</v>
      </c>
      <c r="Y2208" t="str">
        <f>IF(tblOperations[[#This Row],[Closing_Backlog]]&lt;=_xlfn.XLOOKUP('04_References'!$A$8,tblKPITargets[KPI_Name],tblKPITargets[Target_Value]),"Met","Below Target")</f>
        <v>Below Target</v>
      </c>
    </row>
    <row r="2209" spans="1:25">
      <c r="A2209" s="8" t="s">
        <v>2239</v>
      </c>
      <c r="B2209" s="9">
        <v>46123</v>
      </c>
      <c r="C2209" s="4" t="s">
        <v>48</v>
      </c>
      <c r="D2209" s="4" t="s">
        <v>25</v>
      </c>
      <c r="E2209" s="4">
        <v>631</v>
      </c>
      <c r="F2209" s="4">
        <v>45</v>
      </c>
      <c r="G2209" s="4">
        <v>676</v>
      </c>
      <c r="H2209" s="4">
        <v>26</v>
      </c>
      <c r="I2209" s="4">
        <v>650</v>
      </c>
      <c r="J2209" s="4">
        <v>1</v>
      </c>
      <c r="K2209" s="4">
        <v>0</v>
      </c>
      <c r="L2209" s="4">
        <v>8</v>
      </c>
      <c r="M2209" s="4">
        <v>0.6</v>
      </c>
      <c r="N2209" s="4">
        <v>0.99199999999999999</v>
      </c>
      <c r="O2209" s="4">
        <v>2.5</v>
      </c>
      <c r="P2209" s="4">
        <v>0.71299999999999997</v>
      </c>
      <c r="Q2209" s="5">
        <v>3.7999999999999999E-2</v>
      </c>
      <c r="R2209" s="4" t="str">
        <f>TRIM(tblOperations[[#This Row],[Region]])</f>
        <v>South East</v>
      </c>
      <c r="S2209" s="4" t="str">
        <f>TRIM(tblOperations[[#This Row],[Team]])</f>
        <v>Workplace Projects</v>
      </c>
      <c r="T2209" s="4" t="str">
        <f>_xlfn.XLOOKUP(R2209,tblRegionReference[Region],tblRegionReference[Area],"Not Found")</f>
        <v>South</v>
      </c>
      <c r="U2209" s="4" t="str">
        <f>IF(tblOperations[[#This Row],[Completion_Rate]]&gt;=_xlfn.XLOOKUP("Completion Rate",tblKPITargets[KPI_Name],tblKPITargets[Target_Value]),"Met","Below Target")</f>
        <v>Below Target</v>
      </c>
      <c r="V2209" t="str">
        <f>IF(tblOperations[[#This Row],[SLA_Compliance]]&gt;=_xlfn.XLOOKUP('04_References'!$A$3,tblKPITargets[KPI_Name],tblKPITargets[Target_Value]),"Met","Below Target")</f>
        <v>Below Target</v>
      </c>
      <c r="W2209" t="str">
        <f>IF(tblOperations[[#This Row],[Quality_Pass_Rate]]&gt;=_xlfn.XLOOKUP('04_References'!$A$4,tblKPITargets[KPI_Name],tblKPITargets[Target_Value]),"Met","Below Target")</f>
        <v>Met</v>
      </c>
      <c r="X2209" t="str">
        <f>IF(tblOperations[[#This Row],[Average_Completion_Days]]&lt;=_xlfn.XLOOKUP('04_References'!$A$7,tblKPITargets[KPI_Name],tblKPITargets[Target_Value]),"Met","Below Target")</f>
        <v>Below Target</v>
      </c>
      <c r="Y2209" t="str">
        <f>IF(tblOperations[[#This Row],[Closing_Backlog]]&lt;=_xlfn.XLOOKUP('04_References'!$A$8,tblKPITargets[KPI_Name],tblKPITargets[Target_Value]),"Met","Below Target")</f>
        <v>Below Target</v>
      </c>
    </row>
    <row r="2210" spans="1:25">
      <c r="A2210" s="6" t="s">
        <v>2240</v>
      </c>
      <c r="B2210" s="7">
        <v>46123</v>
      </c>
      <c r="C2210" s="2" t="s">
        <v>53</v>
      </c>
      <c r="D2210" s="2" t="s">
        <v>19</v>
      </c>
      <c r="E2210" s="2">
        <v>1108</v>
      </c>
      <c r="F2210" s="2">
        <v>56</v>
      </c>
      <c r="G2210" s="2">
        <v>1164</v>
      </c>
      <c r="H2210" s="2">
        <v>30</v>
      </c>
      <c r="I2210" s="2">
        <v>1134</v>
      </c>
      <c r="J2210" s="2">
        <v>0</v>
      </c>
      <c r="K2210" s="2">
        <v>0</v>
      </c>
      <c r="L2210" s="2">
        <v>8</v>
      </c>
      <c r="M2210" s="2">
        <v>0.6</v>
      </c>
      <c r="N2210" s="2">
        <v>1</v>
      </c>
      <c r="O2210" s="2">
        <v>2.5</v>
      </c>
      <c r="P2210" s="2">
        <v>0.70299999999999996</v>
      </c>
      <c r="Q2210" s="3">
        <v>2.5999999999999999E-2</v>
      </c>
      <c r="R2210" s="4" t="str">
        <f>TRIM(tblOperations[[#This Row],[Region]])</f>
        <v>Wales</v>
      </c>
      <c r="S2210" s="4" t="str">
        <f>TRIM(tblOperations[[#This Row],[Team]])</f>
        <v>Workplace Services</v>
      </c>
      <c r="T2210" s="4" t="str">
        <f>_xlfn.XLOOKUP(R2210,tblRegionReference[Region],tblRegionReference[Area],"Not Found")</f>
        <v>Wales</v>
      </c>
      <c r="U2210" s="4" t="str">
        <f>IF(tblOperations[[#This Row],[Completion_Rate]]&gt;=_xlfn.XLOOKUP("Completion Rate",tblKPITargets[KPI_Name],tblKPITargets[Target_Value]),"Met","Below Target")</f>
        <v>Below Target</v>
      </c>
      <c r="V2210" t="str">
        <f>IF(tblOperations[[#This Row],[SLA_Compliance]]&gt;=_xlfn.XLOOKUP('04_References'!$A$3,tblKPITargets[KPI_Name],tblKPITargets[Target_Value]),"Met","Below Target")</f>
        <v>Below Target</v>
      </c>
      <c r="W2210" t="str">
        <f>IF(tblOperations[[#This Row],[Quality_Pass_Rate]]&gt;=_xlfn.XLOOKUP('04_References'!$A$4,tblKPITargets[KPI_Name],tblKPITargets[Target_Value]),"Met","Below Target")</f>
        <v>Met</v>
      </c>
      <c r="X2210" t="str">
        <f>IF(tblOperations[[#This Row],[Average_Completion_Days]]&lt;=_xlfn.XLOOKUP('04_References'!$A$7,tblKPITargets[KPI_Name],tblKPITargets[Target_Value]),"Met","Below Target")</f>
        <v>Below Target</v>
      </c>
      <c r="Y2210" t="str">
        <f>IF(tblOperations[[#This Row],[Closing_Backlog]]&lt;=_xlfn.XLOOKUP('04_References'!$A$8,tblKPITargets[KPI_Name],tblKPITargets[Target_Value]),"Met","Below Target")</f>
        <v>Below Target</v>
      </c>
    </row>
    <row r="2211" spans="1:25">
      <c r="A2211" s="8" t="s">
        <v>2241</v>
      </c>
      <c r="B2211" s="9">
        <v>46123</v>
      </c>
      <c r="C2211" s="4" t="s">
        <v>53</v>
      </c>
      <c r="D2211" s="4" t="s">
        <v>21</v>
      </c>
      <c r="E2211" s="4">
        <v>1207</v>
      </c>
      <c r="F2211" s="4">
        <v>34</v>
      </c>
      <c r="G2211" s="4">
        <v>1241</v>
      </c>
      <c r="H2211" s="4">
        <v>26</v>
      </c>
      <c r="I2211" s="4">
        <v>1215</v>
      </c>
      <c r="J2211" s="4">
        <v>0</v>
      </c>
      <c r="K2211" s="4">
        <v>0</v>
      </c>
      <c r="L2211" s="4">
        <v>8</v>
      </c>
      <c r="M2211" s="4">
        <v>0.6</v>
      </c>
      <c r="N2211" s="4">
        <v>0.97799999999999998</v>
      </c>
      <c r="O2211" s="4">
        <v>2.5</v>
      </c>
      <c r="P2211" s="4">
        <v>0.77200000000000002</v>
      </c>
      <c r="Q2211" s="5">
        <v>2.1000000000000001E-2</v>
      </c>
      <c r="R2211" s="4" t="str">
        <f>TRIM(tblOperations[[#This Row],[Region]])</f>
        <v>Wales</v>
      </c>
      <c r="S2211" s="4" t="str">
        <f>TRIM(tblOperations[[#This Row],[Team]])</f>
        <v>Facilities Response</v>
      </c>
      <c r="T2211" s="4" t="str">
        <f>_xlfn.XLOOKUP(R2211,tblRegionReference[Region],tblRegionReference[Area],"Not Found")</f>
        <v>Wales</v>
      </c>
      <c r="U2211" s="4" t="str">
        <f>IF(tblOperations[[#This Row],[Completion_Rate]]&gt;=_xlfn.XLOOKUP("Completion Rate",tblKPITargets[KPI_Name],tblKPITargets[Target_Value]),"Met","Below Target")</f>
        <v>Below Target</v>
      </c>
      <c r="V2211" t="str">
        <f>IF(tblOperations[[#This Row],[SLA_Compliance]]&gt;=_xlfn.XLOOKUP('04_References'!$A$3,tblKPITargets[KPI_Name],tblKPITargets[Target_Value]),"Met","Below Target")</f>
        <v>Below Target</v>
      </c>
      <c r="W2211" t="str">
        <f>IF(tblOperations[[#This Row],[Quality_Pass_Rate]]&gt;=_xlfn.XLOOKUP('04_References'!$A$4,tblKPITargets[KPI_Name],tblKPITargets[Target_Value]),"Met","Below Target")</f>
        <v>Met</v>
      </c>
      <c r="X2211" t="str">
        <f>IF(tblOperations[[#This Row],[Average_Completion_Days]]&lt;=_xlfn.XLOOKUP('04_References'!$A$7,tblKPITargets[KPI_Name],tblKPITargets[Target_Value]),"Met","Below Target")</f>
        <v>Below Target</v>
      </c>
      <c r="Y2211" t="str">
        <f>IF(tblOperations[[#This Row],[Closing_Backlog]]&lt;=_xlfn.XLOOKUP('04_References'!$A$8,tblKPITargets[KPI_Name],tblKPITargets[Target_Value]),"Met","Below Target")</f>
        <v>Below Target</v>
      </c>
    </row>
    <row r="2212" spans="1:25">
      <c r="A2212" s="6" t="s">
        <v>2242</v>
      </c>
      <c r="B2212" s="7">
        <v>46123</v>
      </c>
      <c r="C2212" s="2" t="s">
        <v>53</v>
      </c>
      <c r="D2212" s="2" t="s">
        <v>23</v>
      </c>
      <c r="E2212" s="2">
        <v>811</v>
      </c>
      <c r="F2212" s="2">
        <v>41</v>
      </c>
      <c r="G2212" s="2">
        <v>852</v>
      </c>
      <c r="H2212" s="2">
        <v>30</v>
      </c>
      <c r="I2212" s="2">
        <v>822</v>
      </c>
      <c r="J2212" s="2">
        <v>0</v>
      </c>
      <c r="K2212" s="2">
        <v>0</v>
      </c>
      <c r="L2212" s="2">
        <v>8</v>
      </c>
      <c r="M2212" s="2">
        <v>0.6</v>
      </c>
      <c r="N2212" s="2">
        <v>0.97899999999999998</v>
      </c>
      <c r="O2212" s="2">
        <v>2.5</v>
      </c>
      <c r="P2212" s="2">
        <v>0.72699999999999998</v>
      </c>
      <c r="Q2212" s="3">
        <v>3.5000000000000003E-2</v>
      </c>
      <c r="R2212" s="4" t="str">
        <f>TRIM(tblOperations[[#This Row],[Region]])</f>
        <v>Wales</v>
      </c>
      <c r="S2212" s="4" t="str">
        <f>TRIM(tblOperations[[#This Row],[Team]])</f>
        <v>Estates Support</v>
      </c>
      <c r="T2212" s="4" t="str">
        <f>_xlfn.XLOOKUP(R2212,tblRegionReference[Region],tblRegionReference[Area],"Not Found")</f>
        <v>Wales</v>
      </c>
      <c r="U2212" s="4" t="str">
        <f>IF(tblOperations[[#This Row],[Completion_Rate]]&gt;=_xlfn.XLOOKUP("Completion Rate",tblKPITargets[KPI_Name],tblKPITargets[Target_Value]),"Met","Below Target")</f>
        <v>Below Target</v>
      </c>
      <c r="V2212" t="str">
        <f>IF(tblOperations[[#This Row],[SLA_Compliance]]&gt;=_xlfn.XLOOKUP('04_References'!$A$3,tblKPITargets[KPI_Name],tblKPITargets[Target_Value]),"Met","Below Target")</f>
        <v>Below Target</v>
      </c>
      <c r="W2212" t="str">
        <f>IF(tblOperations[[#This Row],[Quality_Pass_Rate]]&gt;=_xlfn.XLOOKUP('04_References'!$A$4,tblKPITargets[KPI_Name],tblKPITargets[Target_Value]),"Met","Below Target")</f>
        <v>Met</v>
      </c>
      <c r="X2212" t="str">
        <f>IF(tblOperations[[#This Row],[Average_Completion_Days]]&lt;=_xlfn.XLOOKUP('04_References'!$A$7,tblKPITargets[KPI_Name],tblKPITargets[Target_Value]),"Met","Below Target")</f>
        <v>Below Target</v>
      </c>
      <c r="Y2212" t="str">
        <f>IF(tblOperations[[#This Row],[Closing_Backlog]]&lt;=_xlfn.XLOOKUP('04_References'!$A$8,tblKPITargets[KPI_Name],tblKPITargets[Target_Value]),"Met","Below Target")</f>
        <v>Below Target</v>
      </c>
    </row>
    <row r="2213" spans="1:25">
      <c r="A2213" s="8" t="s">
        <v>2243</v>
      </c>
      <c r="B2213" s="9">
        <v>46123</v>
      </c>
      <c r="C2213" s="4" t="s">
        <v>53</v>
      </c>
      <c r="D2213" s="4" t="s">
        <v>25</v>
      </c>
      <c r="E2213" s="4">
        <v>0</v>
      </c>
      <c r="F2213" s="4">
        <v>40</v>
      </c>
      <c r="G2213" s="4">
        <v>40</v>
      </c>
      <c r="H2213" s="4">
        <v>40</v>
      </c>
      <c r="I2213" s="4">
        <v>0</v>
      </c>
      <c r="J2213" s="4">
        <v>0</v>
      </c>
      <c r="K2213" s="4">
        <v>0</v>
      </c>
      <c r="L2213" s="4">
        <v>1.4</v>
      </c>
      <c r="M2213" s="4">
        <v>0.97099999999999997</v>
      </c>
      <c r="N2213" s="4">
        <v>0.96299999999999997</v>
      </c>
      <c r="O2213" s="4">
        <v>4.5</v>
      </c>
      <c r="P2213" s="4">
        <v>0.76200000000000001</v>
      </c>
      <c r="Q2213" s="5">
        <v>1</v>
      </c>
      <c r="R2213" s="4" t="str">
        <f>TRIM(tblOperations[[#This Row],[Region]])</f>
        <v>Wales</v>
      </c>
      <c r="S2213" s="4" t="str">
        <f>TRIM(tblOperations[[#This Row],[Team]])</f>
        <v>Workplace Projects</v>
      </c>
      <c r="T2213" s="4" t="str">
        <f>_xlfn.XLOOKUP(R2213,tblRegionReference[Region],tblRegionReference[Area],"Not Found")</f>
        <v>Wales</v>
      </c>
      <c r="U2213" s="4" t="str">
        <f>IF(tblOperations[[#This Row],[Completion_Rate]]&gt;=_xlfn.XLOOKUP("Completion Rate",tblKPITargets[KPI_Name],tblKPITargets[Target_Value]),"Met","Below Target")</f>
        <v>Met</v>
      </c>
      <c r="V2213" t="str">
        <f>IF(tblOperations[[#This Row],[SLA_Compliance]]&gt;=_xlfn.XLOOKUP('04_References'!$A$3,tblKPITargets[KPI_Name],tblKPITargets[Target_Value]),"Met","Below Target")</f>
        <v>Met</v>
      </c>
      <c r="W2213" t="str">
        <f>IF(tblOperations[[#This Row],[Quality_Pass_Rate]]&gt;=_xlfn.XLOOKUP('04_References'!$A$4,tblKPITargets[KPI_Name],tblKPITargets[Target_Value]),"Met","Below Target")</f>
        <v>Met</v>
      </c>
      <c r="X2213" t="str">
        <f>IF(tblOperations[[#This Row],[Average_Completion_Days]]&lt;=_xlfn.XLOOKUP('04_References'!$A$7,tblKPITargets[KPI_Name],tblKPITargets[Target_Value]),"Met","Below Target")</f>
        <v>Met</v>
      </c>
      <c r="Y2213" t="str">
        <f>IF(tblOperations[[#This Row],[Closing_Backlog]]&lt;=_xlfn.XLOOKUP('04_References'!$A$8,tblKPITargets[KPI_Name],tblKPITargets[Target_Value]),"Met","Below Target")</f>
        <v>Met</v>
      </c>
    </row>
    <row r="2214" spans="1:25">
      <c r="A2214" s="6" t="s">
        <v>2244</v>
      </c>
      <c r="B2214" s="7">
        <v>46125</v>
      </c>
      <c r="C2214" s="2" t="s">
        <v>18</v>
      </c>
      <c r="D2214" s="2" t="s">
        <v>19</v>
      </c>
      <c r="E2214" s="2">
        <v>302</v>
      </c>
      <c r="F2214" s="2">
        <v>40</v>
      </c>
      <c r="G2214" s="2">
        <v>342</v>
      </c>
      <c r="H2214" s="2">
        <v>45</v>
      </c>
      <c r="I2214" s="2">
        <v>297</v>
      </c>
      <c r="J2214" s="2">
        <v>0</v>
      </c>
      <c r="K2214" s="2">
        <v>0</v>
      </c>
      <c r="L2214" s="2">
        <v>8</v>
      </c>
      <c r="M2214" s="2">
        <v>0.6</v>
      </c>
      <c r="N2214" s="2">
        <v>0.95699999999999996</v>
      </c>
      <c r="O2214" s="2">
        <v>2.5</v>
      </c>
      <c r="P2214" s="2">
        <v>0.78600000000000003</v>
      </c>
      <c r="Q2214" s="3">
        <v>0.13200000000000001</v>
      </c>
      <c r="R2214" s="4" t="str">
        <f>TRIM(tblOperations[[#This Row],[Region]])</f>
        <v>Scotland</v>
      </c>
      <c r="S2214" s="4" t="str">
        <f>TRIM(tblOperations[[#This Row],[Team]])</f>
        <v>Workplace Services</v>
      </c>
      <c r="T2214" s="4" t="str">
        <f>_xlfn.XLOOKUP(R2214,tblRegionReference[Region],tblRegionReference[Area],"Not Found")</f>
        <v>North</v>
      </c>
      <c r="U2214" s="4" t="str">
        <f>IF(tblOperations[[#This Row],[Completion_Rate]]&gt;=_xlfn.XLOOKUP("Completion Rate",tblKPITargets[KPI_Name],tblKPITargets[Target_Value]),"Met","Below Target")</f>
        <v>Below Target</v>
      </c>
      <c r="V2214" t="str">
        <f>IF(tblOperations[[#This Row],[SLA_Compliance]]&gt;=_xlfn.XLOOKUP('04_References'!$A$3,tblKPITargets[KPI_Name],tblKPITargets[Target_Value]),"Met","Below Target")</f>
        <v>Below Target</v>
      </c>
      <c r="W2214" t="str">
        <f>IF(tblOperations[[#This Row],[Quality_Pass_Rate]]&gt;=_xlfn.XLOOKUP('04_References'!$A$4,tblKPITargets[KPI_Name],tblKPITargets[Target_Value]),"Met","Below Target")</f>
        <v>Met</v>
      </c>
      <c r="X2214" t="str">
        <f>IF(tblOperations[[#This Row],[Average_Completion_Days]]&lt;=_xlfn.XLOOKUP('04_References'!$A$7,tblKPITargets[KPI_Name],tblKPITargets[Target_Value]),"Met","Below Target")</f>
        <v>Below Target</v>
      </c>
      <c r="Y2214" t="str">
        <f>IF(tblOperations[[#This Row],[Closing_Backlog]]&lt;=_xlfn.XLOOKUP('04_References'!$A$8,tblKPITargets[KPI_Name],tblKPITargets[Target_Value]),"Met","Below Target")</f>
        <v>Below Target</v>
      </c>
    </row>
    <row r="2215" spans="1:25">
      <c r="A2215" s="8" t="s">
        <v>2245</v>
      </c>
      <c r="B2215" s="9">
        <v>46125</v>
      </c>
      <c r="C2215" s="4" t="s">
        <v>18</v>
      </c>
      <c r="D2215" s="4" t="s">
        <v>21</v>
      </c>
      <c r="E2215" s="4">
        <v>0</v>
      </c>
      <c r="F2215" s="4">
        <v>48</v>
      </c>
      <c r="G2215" s="4">
        <v>48</v>
      </c>
      <c r="H2215" s="4">
        <v>47</v>
      </c>
      <c r="I2215" s="4">
        <v>1</v>
      </c>
      <c r="J2215" s="4">
        <v>0</v>
      </c>
      <c r="K2215" s="4">
        <v>0</v>
      </c>
      <c r="L2215" s="4">
        <v>1.4</v>
      </c>
      <c r="M2215" s="4">
        <v>0.96299999999999997</v>
      </c>
      <c r="N2215" s="4">
        <v>1</v>
      </c>
      <c r="O2215" s="4">
        <v>4.5</v>
      </c>
      <c r="P2215" s="4">
        <v>0.73199999999999998</v>
      </c>
      <c r="Q2215" s="5">
        <v>0.97899999999999998</v>
      </c>
      <c r="R2215" s="4" t="str">
        <f>TRIM(tblOperations[[#This Row],[Region]])</f>
        <v>Scotland</v>
      </c>
      <c r="S2215" s="4" t="str">
        <f>TRIM(tblOperations[[#This Row],[Team]])</f>
        <v>Facilities Response</v>
      </c>
      <c r="T2215" s="4" t="str">
        <f>_xlfn.XLOOKUP(R2215,tblRegionReference[Region],tblRegionReference[Area],"Not Found")</f>
        <v>North</v>
      </c>
      <c r="U2215" s="4" t="str">
        <f>IF(tblOperations[[#This Row],[Completion_Rate]]&gt;=_xlfn.XLOOKUP("Completion Rate",tblKPITargets[KPI_Name],tblKPITargets[Target_Value]),"Met","Below Target")</f>
        <v>Met</v>
      </c>
      <c r="V2215" t="str">
        <f>IF(tblOperations[[#This Row],[SLA_Compliance]]&gt;=_xlfn.XLOOKUP('04_References'!$A$3,tblKPITargets[KPI_Name],tblKPITargets[Target_Value]),"Met","Below Target")</f>
        <v>Met</v>
      </c>
      <c r="W2215" t="str">
        <f>IF(tblOperations[[#This Row],[Quality_Pass_Rate]]&gt;=_xlfn.XLOOKUP('04_References'!$A$4,tblKPITargets[KPI_Name],tblKPITargets[Target_Value]),"Met","Below Target")</f>
        <v>Met</v>
      </c>
      <c r="X2215" t="str">
        <f>IF(tblOperations[[#This Row],[Average_Completion_Days]]&lt;=_xlfn.XLOOKUP('04_References'!$A$7,tblKPITargets[KPI_Name],tblKPITargets[Target_Value]),"Met","Below Target")</f>
        <v>Met</v>
      </c>
      <c r="Y2215" t="str">
        <f>IF(tblOperations[[#This Row],[Closing_Backlog]]&lt;=_xlfn.XLOOKUP('04_References'!$A$8,tblKPITargets[KPI_Name],tblKPITargets[Target_Value]),"Met","Below Target")</f>
        <v>Met</v>
      </c>
    </row>
    <row r="2216" spans="1:25">
      <c r="A2216" s="6" t="s">
        <v>2246</v>
      </c>
      <c r="B2216" s="7">
        <v>46125</v>
      </c>
      <c r="C2216" s="2" t="s">
        <v>18</v>
      </c>
      <c r="D2216" s="2" t="s">
        <v>23</v>
      </c>
      <c r="E2216" s="2">
        <v>578</v>
      </c>
      <c r="F2216" s="2">
        <v>20</v>
      </c>
      <c r="G2216" s="2">
        <v>598</v>
      </c>
      <c r="H2216" s="2">
        <v>38</v>
      </c>
      <c r="I2216" s="2">
        <v>560</v>
      </c>
      <c r="J2216" s="2">
        <v>0</v>
      </c>
      <c r="K2216" s="2">
        <v>0</v>
      </c>
      <c r="L2216" s="2">
        <v>8</v>
      </c>
      <c r="M2216" s="2">
        <v>0.6</v>
      </c>
      <c r="N2216" s="2">
        <v>0.999</v>
      </c>
      <c r="O2216" s="2">
        <v>2.5</v>
      </c>
      <c r="P2216" s="2">
        <v>0.78600000000000003</v>
      </c>
      <c r="Q2216" s="3">
        <v>6.4000000000000001E-2</v>
      </c>
      <c r="R2216" s="4" t="str">
        <f>TRIM(tblOperations[[#This Row],[Region]])</f>
        <v>Scotland</v>
      </c>
      <c r="S2216" s="4" t="str">
        <f>TRIM(tblOperations[[#This Row],[Team]])</f>
        <v>Estates Support</v>
      </c>
      <c r="T2216" s="4" t="str">
        <f>_xlfn.XLOOKUP(R2216,tblRegionReference[Region],tblRegionReference[Area],"Not Found")</f>
        <v>North</v>
      </c>
      <c r="U2216" s="4" t="str">
        <f>IF(tblOperations[[#This Row],[Completion_Rate]]&gt;=_xlfn.XLOOKUP("Completion Rate",tblKPITargets[KPI_Name],tblKPITargets[Target_Value]),"Met","Below Target")</f>
        <v>Below Target</v>
      </c>
      <c r="V2216" t="str">
        <f>IF(tblOperations[[#This Row],[SLA_Compliance]]&gt;=_xlfn.XLOOKUP('04_References'!$A$3,tblKPITargets[KPI_Name],tblKPITargets[Target_Value]),"Met","Below Target")</f>
        <v>Below Target</v>
      </c>
      <c r="W2216" t="str">
        <f>IF(tblOperations[[#This Row],[Quality_Pass_Rate]]&gt;=_xlfn.XLOOKUP('04_References'!$A$4,tblKPITargets[KPI_Name],tblKPITargets[Target_Value]),"Met","Below Target")</f>
        <v>Met</v>
      </c>
      <c r="X2216" t="str">
        <f>IF(tblOperations[[#This Row],[Average_Completion_Days]]&lt;=_xlfn.XLOOKUP('04_References'!$A$7,tblKPITargets[KPI_Name],tblKPITargets[Target_Value]),"Met","Below Target")</f>
        <v>Below Target</v>
      </c>
      <c r="Y2216" t="str">
        <f>IF(tblOperations[[#This Row],[Closing_Backlog]]&lt;=_xlfn.XLOOKUP('04_References'!$A$8,tblKPITargets[KPI_Name],tblKPITargets[Target_Value]),"Met","Below Target")</f>
        <v>Below Target</v>
      </c>
    </row>
    <row r="2217" spans="1:25">
      <c r="A2217" s="8" t="s">
        <v>2247</v>
      </c>
      <c r="B2217" s="9">
        <v>46125</v>
      </c>
      <c r="C2217" s="4" t="s">
        <v>18</v>
      </c>
      <c r="D2217" s="4" t="s">
        <v>25</v>
      </c>
      <c r="E2217" s="4">
        <v>0</v>
      </c>
      <c r="F2217" s="4">
        <v>41</v>
      </c>
      <c r="G2217" s="4">
        <v>41</v>
      </c>
      <c r="H2217" s="4">
        <v>38</v>
      </c>
      <c r="I2217" s="4">
        <v>3</v>
      </c>
      <c r="J2217" s="4">
        <v>0</v>
      </c>
      <c r="K2217" s="4">
        <v>0</v>
      </c>
      <c r="L2217" s="4">
        <v>2</v>
      </c>
      <c r="M2217" s="4">
        <v>0.92</v>
      </c>
      <c r="N2217" s="4">
        <v>0.98299999999999998</v>
      </c>
      <c r="O2217" s="4">
        <v>4.5</v>
      </c>
      <c r="P2217" s="4">
        <v>0.76100000000000001</v>
      </c>
      <c r="Q2217" s="5">
        <v>0.92700000000000005</v>
      </c>
      <c r="R2217" s="4" t="str">
        <f>TRIM(tblOperations[[#This Row],[Region]])</f>
        <v>Scotland</v>
      </c>
      <c r="S2217" s="4" t="str">
        <f>TRIM(tblOperations[[#This Row],[Team]])</f>
        <v>Workplace Projects</v>
      </c>
      <c r="T2217" s="4" t="str">
        <f>_xlfn.XLOOKUP(R2217,tblRegionReference[Region],tblRegionReference[Area],"Not Found")</f>
        <v>North</v>
      </c>
      <c r="U2217" s="4" t="str">
        <f>IF(tblOperations[[#This Row],[Completion_Rate]]&gt;=_xlfn.XLOOKUP("Completion Rate",tblKPITargets[KPI_Name],tblKPITargets[Target_Value]),"Met","Below Target")</f>
        <v>Below Target</v>
      </c>
      <c r="V2217" t="str">
        <f>IF(tblOperations[[#This Row],[SLA_Compliance]]&gt;=_xlfn.XLOOKUP('04_References'!$A$3,tblKPITargets[KPI_Name],tblKPITargets[Target_Value]),"Met","Below Target")</f>
        <v>Met</v>
      </c>
      <c r="W2217" t="str">
        <f>IF(tblOperations[[#This Row],[Quality_Pass_Rate]]&gt;=_xlfn.XLOOKUP('04_References'!$A$4,tblKPITargets[KPI_Name],tblKPITargets[Target_Value]),"Met","Below Target")</f>
        <v>Met</v>
      </c>
      <c r="X2217" t="str">
        <f>IF(tblOperations[[#This Row],[Average_Completion_Days]]&lt;=_xlfn.XLOOKUP('04_References'!$A$7,tblKPITargets[KPI_Name],tblKPITargets[Target_Value]),"Met","Below Target")</f>
        <v>Met</v>
      </c>
      <c r="Y2217" t="str">
        <f>IF(tblOperations[[#This Row],[Closing_Backlog]]&lt;=_xlfn.XLOOKUP('04_References'!$A$8,tblKPITargets[KPI_Name],tblKPITargets[Target_Value]),"Met","Below Target")</f>
        <v>Met</v>
      </c>
    </row>
    <row r="2218" spans="1:25">
      <c r="A2218" s="6" t="s">
        <v>2248</v>
      </c>
      <c r="B2218" s="7">
        <v>46125</v>
      </c>
      <c r="C2218" s="2" t="s">
        <v>27</v>
      </c>
      <c r="D2218" s="2" t="s">
        <v>19</v>
      </c>
      <c r="E2218" s="2">
        <v>0</v>
      </c>
      <c r="F2218" s="2">
        <v>33</v>
      </c>
      <c r="G2218" s="2">
        <v>33</v>
      </c>
      <c r="H2218" s="2">
        <v>33</v>
      </c>
      <c r="I2218" s="2">
        <v>0</v>
      </c>
      <c r="J2218" s="2">
        <v>0</v>
      </c>
      <c r="K2218" s="2">
        <v>0</v>
      </c>
      <c r="L2218" s="2">
        <v>1.4</v>
      </c>
      <c r="M2218" s="2">
        <v>0.98199999999999998</v>
      </c>
      <c r="N2218" s="2">
        <v>0.99199999999999999</v>
      </c>
      <c r="O2218" s="2">
        <v>4.4000000000000004</v>
      </c>
      <c r="P2218" s="2">
        <v>0.71799999999999997</v>
      </c>
      <c r="Q2218" s="3">
        <v>1</v>
      </c>
      <c r="R2218" s="4" t="str">
        <f>TRIM(tblOperations[[#This Row],[Region]])</f>
        <v>North East</v>
      </c>
      <c r="S2218" s="4" t="str">
        <f>TRIM(tblOperations[[#This Row],[Team]])</f>
        <v>Workplace Services</v>
      </c>
      <c r="T2218" s="4" t="str">
        <f>_xlfn.XLOOKUP(R2218,tblRegionReference[Region],tblRegionReference[Area],"Not Found")</f>
        <v>North</v>
      </c>
      <c r="U2218" s="4" t="str">
        <f>IF(tblOperations[[#This Row],[Completion_Rate]]&gt;=_xlfn.XLOOKUP("Completion Rate",tblKPITargets[KPI_Name],tblKPITargets[Target_Value]),"Met","Below Target")</f>
        <v>Met</v>
      </c>
      <c r="V2218" t="str">
        <f>IF(tblOperations[[#This Row],[SLA_Compliance]]&gt;=_xlfn.XLOOKUP('04_References'!$A$3,tblKPITargets[KPI_Name],tblKPITargets[Target_Value]),"Met","Below Target")</f>
        <v>Met</v>
      </c>
      <c r="W2218" t="str">
        <f>IF(tblOperations[[#This Row],[Quality_Pass_Rate]]&gt;=_xlfn.XLOOKUP('04_References'!$A$4,tblKPITargets[KPI_Name],tblKPITargets[Target_Value]),"Met","Below Target")</f>
        <v>Met</v>
      </c>
      <c r="X2218" t="str">
        <f>IF(tblOperations[[#This Row],[Average_Completion_Days]]&lt;=_xlfn.XLOOKUP('04_References'!$A$7,tblKPITargets[KPI_Name],tblKPITargets[Target_Value]),"Met","Below Target")</f>
        <v>Met</v>
      </c>
      <c r="Y2218" t="str">
        <f>IF(tblOperations[[#This Row],[Closing_Backlog]]&lt;=_xlfn.XLOOKUP('04_References'!$A$8,tblKPITargets[KPI_Name],tblKPITargets[Target_Value]),"Met","Below Target")</f>
        <v>Met</v>
      </c>
    </row>
    <row r="2219" spans="1:25">
      <c r="A2219" s="8" t="s">
        <v>2249</v>
      </c>
      <c r="B2219" s="9">
        <v>46125</v>
      </c>
      <c r="C2219" s="4" t="s">
        <v>27</v>
      </c>
      <c r="D2219" s="4" t="s">
        <v>21</v>
      </c>
      <c r="E2219" s="4">
        <v>0</v>
      </c>
      <c r="F2219" s="4">
        <v>34</v>
      </c>
      <c r="G2219" s="4">
        <v>34</v>
      </c>
      <c r="H2219" s="4">
        <v>34</v>
      </c>
      <c r="I2219" s="4">
        <v>0</v>
      </c>
      <c r="J2219" s="4">
        <v>0</v>
      </c>
      <c r="K2219" s="4">
        <v>0</v>
      </c>
      <c r="L2219" s="4">
        <v>1.7</v>
      </c>
      <c r="M2219" s="4">
        <v>0.96899999999999997</v>
      </c>
      <c r="N2219" s="4">
        <v>1</v>
      </c>
      <c r="O2219" s="4">
        <v>4.4000000000000004</v>
      </c>
      <c r="P2219" s="4">
        <v>0.70699999999999996</v>
      </c>
      <c r="Q2219" s="5">
        <v>1</v>
      </c>
      <c r="R2219" s="4" t="str">
        <f>TRIM(tblOperations[[#This Row],[Region]])</f>
        <v>North East</v>
      </c>
      <c r="S2219" s="4" t="str">
        <f>TRIM(tblOperations[[#This Row],[Team]])</f>
        <v>Facilities Response</v>
      </c>
      <c r="T2219" s="4" t="str">
        <f>_xlfn.XLOOKUP(R2219,tblRegionReference[Region],tblRegionReference[Area],"Not Found")</f>
        <v>North</v>
      </c>
      <c r="U2219" s="4" t="str">
        <f>IF(tblOperations[[#This Row],[Completion_Rate]]&gt;=_xlfn.XLOOKUP("Completion Rate",tblKPITargets[KPI_Name],tblKPITargets[Target_Value]),"Met","Below Target")</f>
        <v>Met</v>
      </c>
      <c r="V2219" t="str">
        <f>IF(tblOperations[[#This Row],[SLA_Compliance]]&gt;=_xlfn.XLOOKUP('04_References'!$A$3,tblKPITargets[KPI_Name],tblKPITargets[Target_Value]),"Met","Below Target")</f>
        <v>Met</v>
      </c>
      <c r="W2219" t="str">
        <f>IF(tblOperations[[#This Row],[Quality_Pass_Rate]]&gt;=_xlfn.XLOOKUP('04_References'!$A$4,tblKPITargets[KPI_Name],tblKPITargets[Target_Value]),"Met","Below Target")</f>
        <v>Met</v>
      </c>
      <c r="X2219" t="str">
        <f>IF(tblOperations[[#This Row],[Average_Completion_Days]]&lt;=_xlfn.XLOOKUP('04_References'!$A$7,tblKPITargets[KPI_Name],tblKPITargets[Target_Value]),"Met","Below Target")</f>
        <v>Met</v>
      </c>
      <c r="Y2219" t="str">
        <f>IF(tblOperations[[#This Row],[Closing_Backlog]]&lt;=_xlfn.XLOOKUP('04_References'!$A$8,tblKPITargets[KPI_Name],tblKPITargets[Target_Value]),"Met","Below Target")</f>
        <v>Met</v>
      </c>
    </row>
    <row r="2220" spans="1:25">
      <c r="A2220" s="6" t="s">
        <v>2250</v>
      </c>
      <c r="B2220" s="7">
        <v>46125</v>
      </c>
      <c r="C2220" s="2" t="s">
        <v>27</v>
      </c>
      <c r="D2220" s="2" t="s">
        <v>23</v>
      </c>
      <c r="E2220" s="2">
        <v>1481</v>
      </c>
      <c r="F2220" s="2">
        <v>37</v>
      </c>
      <c r="G2220" s="2">
        <v>1518</v>
      </c>
      <c r="H2220" s="2">
        <v>19</v>
      </c>
      <c r="I2220" s="2">
        <v>1499</v>
      </c>
      <c r="J2220" s="2">
        <v>0</v>
      </c>
      <c r="K2220" s="2">
        <v>0</v>
      </c>
      <c r="L2220" s="2">
        <v>8</v>
      </c>
      <c r="M2220" s="2">
        <v>0.6</v>
      </c>
      <c r="N2220" s="2">
        <v>0.96899999999999997</v>
      </c>
      <c r="O2220" s="2">
        <v>2.5</v>
      </c>
      <c r="P2220" s="2">
        <v>0.71299999999999997</v>
      </c>
      <c r="Q2220" s="3">
        <v>1.2999999999999999E-2</v>
      </c>
      <c r="R2220" s="4" t="str">
        <f>TRIM(tblOperations[[#This Row],[Region]])</f>
        <v>North East</v>
      </c>
      <c r="S2220" s="4" t="str">
        <f>TRIM(tblOperations[[#This Row],[Team]])</f>
        <v>Estates Support</v>
      </c>
      <c r="T2220" s="4" t="str">
        <f>_xlfn.XLOOKUP(R2220,tblRegionReference[Region],tblRegionReference[Area],"Not Found")</f>
        <v>North</v>
      </c>
      <c r="U2220" s="4" t="str">
        <f>IF(tblOperations[[#This Row],[Completion_Rate]]&gt;=_xlfn.XLOOKUP("Completion Rate",tblKPITargets[KPI_Name],tblKPITargets[Target_Value]),"Met","Below Target")</f>
        <v>Below Target</v>
      </c>
      <c r="V2220" t="str">
        <f>IF(tblOperations[[#This Row],[SLA_Compliance]]&gt;=_xlfn.XLOOKUP('04_References'!$A$3,tblKPITargets[KPI_Name],tblKPITargets[Target_Value]),"Met","Below Target")</f>
        <v>Below Target</v>
      </c>
      <c r="W2220" t="str">
        <f>IF(tblOperations[[#This Row],[Quality_Pass_Rate]]&gt;=_xlfn.XLOOKUP('04_References'!$A$4,tblKPITargets[KPI_Name],tblKPITargets[Target_Value]),"Met","Below Target")</f>
        <v>Met</v>
      </c>
      <c r="X2220" t="str">
        <f>IF(tblOperations[[#This Row],[Average_Completion_Days]]&lt;=_xlfn.XLOOKUP('04_References'!$A$7,tblKPITargets[KPI_Name],tblKPITargets[Target_Value]),"Met","Below Target")</f>
        <v>Below Target</v>
      </c>
      <c r="Y2220" t="str">
        <f>IF(tblOperations[[#This Row],[Closing_Backlog]]&lt;=_xlfn.XLOOKUP('04_References'!$A$8,tblKPITargets[KPI_Name],tblKPITargets[Target_Value]),"Met","Below Target")</f>
        <v>Below Target</v>
      </c>
    </row>
    <row r="2221" spans="1:25">
      <c r="A2221" s="8" t="s">
        <v>2251</v>
      </c>
      <c r="B2221" s="9">
        <v>46125</v>
      </c>
      <c r="C2221" s="4" t="s">
        <v>27</v>
      </c>
      <c r="D2221" s="4" t="s">
        <v>25</v>
      </c>
      <c r="E2221" s="4">
        <v>38</v>
      </c>
      <c r="F2221" s="4">
        <v>29</v>
      </c>
      <c r="G2221" s="4">
        <v>67</v>
      </c>
      <c r="H2221" s="4">
        <v>27</v>
      </c>
      <c r="I2221" s="4">
        <v>40</v>
      </c>
      <c r="J2221" s="4">
        <v>0</v>
      </c>
      <c r="K2221" s="4">
        <v>0</v>
      </c>
      <c r="L2221" s="4">
        <v>4.4000000000000004</v>
      </c>
      <c r="M2221" s="4">
        <v>0.72299999999999998</v>
      </c>
      <c r="N2221" s="4">
        <v>0.98699999999999999</v>
      </c>
      <c r="O2221" s="4">
        <v>3.1</v>
      </c>
      <c r="P2221" s="4">
        <v>0.65500000000000003</v>
      </c>
      <c r="Q2221" s="5">
        <v>0.40300000000000002</v>
      </c>
      <c r="R2221" s="4" t="str">
        <f>TRIM(tblOperations[[#This Row],[Region]])</f>
        <v>North East</v>
      </c>
      <c r="S2221" s="4" t="str">
        <f>TRIM(tblOperations[[#This Row],[Team]])</f>
        <v>Workplace Projects</v>
      </c>
      <c r="T2221" s="4" t="str">
        <f>_xlfn.XLOOKUP(R2221,tblRegionReference[Region],tblRegionReference[Area],"Not Found")</f>
        <v>North</v>
      </c>
      <c r="U2221" s="4" t="str">
        <f>IF(tblOperations[[#This Row],[Completion_Rate]]&gt;=_xlfn.XLOOKUP("Completion Rate",tblKPITargets[KPI_Name],tblKPITargets[Target_Value]),"Met","Below Target")</f>
        <v>Below Target</v>
      </c>
      <c r="V2221" t="str">
        <f>IF(tblOperations[[#This Row],[SLA_Compliance]]&gt;=_xlfn.XLOOKUP('04_References'!$A$3,tblKPITargets[KPI_Name],tblKPITargets[Target_Value]),"Met","Below Target")</f>
        <v>Below Target</v>
      </c>
      <c r="W2221" t="str">
        <f>IF(tblOperations[[#This Row],[Quality_Pass_Rate]]&gt;=_xlfn.XLOOKUP('04_References'!$A$4,tblKPITargets[KPI_Name],tblKPITargets[Target_Value]),"Met","Below Target")</f>
        <v>Met</v>
      </c>
      <c r="X2221" t="str">
        <f>IF(tblOperations[[#This Row],[Average_Completion_Days]]&lt;=_xlfn.XLOOKUP('04_References'!$A$7,tblKPITargets[KPI_Name],tblKPITargets[Target_Value]),"Met","Below Target")</f>
        <v>Below Target</v>
      </c>
      <c r="Y2221" t="str">
        <f>IF(tblOperations[[#This Row],[Closing_Backlog]]&lt;=_xlfn.XLOOKUP('04_References'!$A$8,tblKPITargets[KPI_Name],tblKPITargets[Target_Value]),"Met","Below Target")</f>
        <v>Below Target</v>
      </c>
    </row>
    <row r="2222" spans="1:25">
      <c r="A2222" s="6" t="s">
        <v>2252</v>
      </c>
      <c r="B2222" s="7">
        <v>46125</v>
      </c>
      <c r="C2222" s="2" t="s">
        <v>32</v>
      </c>
      <c r="D2222" s="2" t="s">
        <v>19</v>
      </c>
      <c r="E2222" s="2">
        <v>589</v>
      </c>
      <c r="F2222" s="2">
        <v>31</v>
      </c>
      <c r="G2222" s="2">
        <v>620</v>
      </c>
      <c r="H2222" s="2">
        <v>31</v>
      </c>
      <c r="I2222" s="2">
        <v>589</v>
      </c>
      <c r="J2222" s="2">
        <v>0</v>
      </c>
      <c r="K2222" s="2">
        <v>0</v>
      </c>
      <c r="L2222" s="2">
        <v>8</v>
      </c>
      <c r="M2222" s="2">
        <v>0.6</v>
      </c>
      <c r="N2222" s="2">
        <v>0.96099999999999997</v>
      </c>
      <c r="O2222" s="2">
        <v>2.5</v>
      </c>
      <c r="P2222" s="2">
        <v>0.78700000000000003</v>
      </c>
      <c r="Q2222" s="3">
        <v>0.05</v>
      </c>
      <c r="R2222" s="4" t="str">
        <f>TRIM(tblOperations[[#This Row],[Region]])</f>
        <v>North West</v>
      </c>
      <c r="S2222" s="4" t="str">
        <f>TRIM(tblOperations[[#This Row],[Team]])</f>
        <v>Workplace Services</v>
      </c>
      <c r="T2222" s="4" t="str">
        <f>_xlfn.XLOOKUP(R2222,tblRegionReference[Region],tblRegionReference[Area],"Not Found")</f>
        <v>North</v>
      </c>
      <c r="U2222" s="4" t="str">
        <f>IF(tblOperations[[#This Row],[Completion_Rate]]&gt;=_xlfn.XLOOKUP("Completion Rate",tblKPITargets[KPI_Name],tblKPITargets[Target_Value]),"Met","Below Target")</f>
        <v>Below Target</v>
      </c>
      <c r="V2222" t="str">
        <f>IF(tblOperations[[#This Row],[SLA_Compliance]]&gt;=_xlfn.XLOOKUP('04_References'!$A$3,tblKPITargets[KPI_Name],tblKPITargets[Target_Value]),"Met","Below Target")</f>
        <v>Below Target</v>
      </c>
      <c r="W2222" t="str">
        <f>IF(tblOperations[[#This Row],[Quality_Pass_Rate]]&gt;=_xlfn.XLOOKUP('04_References'!$A$4,tblKPITargets[KPI_Name],tblKPITargets[Target_Value]),"Met","Below Target")</f>
        <v>Met</v>
      </c>
      <c r="X2222" t="str">
        <f>IF(tblOperations[[#This Row],[Average_Completion_Days]]&lt;=_xlfn.XLOOKUP('04_References'!$A$7,tblKPITargets[KPI_Name],tblKPITargets[Target_Value]),"Met","Below Target")</f>
        <v>Below Target</v>
      </c>
      <c r="Y2222" t="str">
        <f>IF(tblOperations[[#This Row],[Closing_Backlog]]&lt;=_xlfn.XLOOKUP('04_References'!$A$8,tblKPITargets[KPI_Name],tblKPITargets[Target_Value]),"Met","Below Target")</f>
        <v>Below Target</v>
      </c>
    </row>
    <row r="2223" spans="1:25">
      <c r="A2223" s="8" t="s">
        <v>2253</v>
      </c>
      <c r="B2223" s="9">
        <v>46125</v>
      </c>
      <c r="C2223" s="4" t="s">
        <v>32</v>
      </c>
      <c r="D2223" s="4" t="s">
        <v>21</v>
      </c>
      <c r="E2223" s="4">
        <v>1530</v>
      </c>
      <c r="F2223" s="4">
        <v>34</v>
      </c>
      <c r="G2223" s="4">
        <v>1564</v>
      </c>
      <c r="H2223" s="4">
        <v>22</v>
      </c>
      <c r="I2223" s="4">
        <v>1542</v>
      </c>
      <c r="J2223" s="4">
        <v>0</v>
      </c>
      <c r="K2223" s="4">
        <v>0</v>
      </c>
      <c r="L2223" s="4">
        <v>8</v>
      </c>
      <c r="M2223" s="4">
        <v>0.6</v>
      </c>
      <c r="N2223" s="4">
        <v>0.98</v>
      </c>
      <c r="O2223" s="4">
        <v>2.5</v>
      </c>
      <c r="P2223" s="4">
        <v>0.70199999999999996</v>
      </c>
      <c r="Q2223" s="5">
        <v>1.4E-2</v>
      </c>
      <c r="R2223" s="4" t="str">
        <f>TRIM(tblOperations[[#This Row],[Region]])</f>
        <v>North West</v>
      </c>
      <c r="S2223" s="4" t="str">
        <f>TRIM(tblOperations[[#This Row],[Team]])</f>
        <v>Facilities Response</v>
      </c>
      <c r="T2223" s="4" t="str">
        <f>_xlfn.XLOOKUP(R2223,tblRegionReference[Region],tblRegionReference[Area],"Not Found")</f>
        <v>North</v>
      </c>
      <c r="U2223" s="4" t="str">
        <f>IF(tblOperations[[#This Row],[Completion_Rate]]&gt;=_xlfn.XLOOKUP("Completion Rate",tblKPITargets[KPI_Name],tblKPITargets[Target_Value]),"Met","Below Target")</f>
        <v>Below Target</v>
      </c>
      <c r="V2223" t="str">
        <f>IF(tblOperations[[#This Row],[SLA_Compliance]]&gt;=_xlfn.XLOOKUP('04_References'!$A$3,tblKPITargets[KPI_Name],tblKPITargets[Target_Value]),"Met","Below Target")</f>
        <v>Below Target</v>
      </c>
      <c r="W2223" t="str">
        <f>IF(tblOperations[[#This Row],[Quality_Pass_Rate]]&gt;=_xlfn.XLOOKUP('04_References'!$A$4,tblKPITargets[KPI_Name],tblKPITargets[Target_Value]),"Met","Below Target")</f>
        <v>Met</v>
      </c>
      <c r="X2223" t="str">
        <f>IF(tblOperations[[#This Row],[Average_Completion_Days]]&lt;=_xlfn.XLOOKUP('04_References'!$A$7,tblKPITargets[KPI_Name],tblKPITargets[Target_Value]),"Met","Below Target")</f>
        <v>Below Target</v>
      </c>
      <c r="Y2223" t="str">
        <f>IF(tblOperations[[#This Row],[Closing_Backlog]]&lt;=_xlfn.XLOOKUP('04_References'!$A$8,tblKPITargets[KPI_Name],tblKPITargets[Target_Value]),"Met","Below Target")</f>
        <v>Below Target</v>
      </c>
    </row>
    <row r="2224" spans="1:25">
      <c r="A2224" s="6" t="s">
        <v>2254</v>
      </c>
      <c r="B2224" s="7">
        <v>46125</v>
      </c>
      <c r="C2224" s="2" t="s">
        <v>32</v>
      </c>
      <c r="D2224" s="2" t="s">
        <v>23</v>
      </c>
      <c r="E2224" s="2">
        <v>1634</v>
      </c>
      <c r="F2224" s="2">
        <v>40</v>
      </c>
      <c r="G2224" s="2">
        <v>1674</v>
      </c>
      <c r="H2224" s="2">
        <v>23</v>
      </c>
      <c r="I2224" s="2">
        <v>1651</v>
      </c>
      <c r="J2224" s="2">
        <v>0</v>
      </c>
      <c r="K2224" s="2">
        <v>0</v>
      </c>
      <c r="L2224" s="2">
        <v>8</v>
      </c>
      <c r="M2224" s="2">
        <v>0.6</v>
      </c>
      <c r="N2224" s="2">
        <v>0.96199999999999997</v>
      </c>
      <c r="O2224" s="2">
        <v>2.5</v>
      </c>
      <c r="P2224" s="2">
        <v>0.69299999999999995</v>
      </c>
      <c r="Q2224" s="3">
        <v>1.4E-2</v>
      </c>
      <c r="R2224" s="4" t="str">
        <f>TRIM(tblOperations[[#This Row],[Region]])</f>
        <v>North West</v>
      </c>
      <c r="S2224" s="4" t="str">
        <f>TRIM(tblOperations[[#This Row],[Team]])</f>
        <v>Estates Support</v>
      </c>
      <c r="T2224" s="4" t="str">
        <f>_xlfn.XLOOKUP(R2224,tblRegionReference[Region],tblRegionReference[Area],"Not Found")</f>
        <v>North</v>
      </c>
      <c r="U2224" s="4" t="str">
        <f>IF(tblOperations[[#This Row],[Completion_Rate]]&gt;=_xlfn.XLOOKUP("Completion Rate",tblKPITargets[KPI_Name],tblKPITargets[Target_Value]),"Met","Below Target")</f>
        <v>Below Target</v>
      </c>
      <c r="V2224" t="str">
        <f>IF(tblOperations[[#This Row],[SLA_Compliance]]&gt;=_xlfn.XLOOKUP('04_References'!$A$3,tblKPITargets[KPI_Name],tblKPITargets[Target_Value]),"Met","Below Target")</f>
        <v>Below Target</v>
      </c>
      <c r="W2224" t="str">
        <f>IF(tblOperations[[#This Row],[Quality_Pass_Rate]]&gt;=_xlfn.XLOOKUP('04_References'!$A$4,tblKPITargets[KPI_Name],tblKPITargets[Target_Value]),"Met","Below Target")</f>
        <v>Met</v>
      </c>
      <c r="X2224" t="str">
        <f>IF(tblOperations[[#This Row],[Average_Completion_Days]]&lt;=_xlfn.XLOOKUP('04_References'!$A$7,tblKPITargets[KPI_Name],tblKPITargets[Target_Value]),"Met","Below Target")</f>
        <v>Below Target</v>
      </c>
      <c r="Y2224" t="str">
        <f>IF(tblOperations[[#This Row],[Closing_Backlog]]&lt;=_xlfn.XLOOKUP('04_References'!$A$8,tblKPITargets[KPI_Name],tblKPITargets[Target_Value]),"Met","Below Target")</f>
        <v>Below Target</v>
      </c>
    </row>
    <row r="2225" spans="1:25">
      <c r="A2225" s="8" t="s">
        <v>2255</v>
      </c>
      <c r="B2225" s="9">
        <v>46125</v>
      </c>
      <c r="C2225" s="4" t="s">
        <v>32</v>
      </c>
      <c r="D2225" s="4" t="s">
        <v>25</v>
      </c>
      <c r="E2225" s="4">
        <v>0</v>
      </c>
      <c r="F2225" s="4">
        <v>26</v>
      </c>
      <c r="G2225" s="4">
        <v>26</v>
      </c>
      <c r="H2225" s="4">
        <v>26</v>
      </c>
      <c r="I2225" s="4">
        <v>0</v>
      </c>
      <c r="J2225" s="4">
        <v>0</v>
      </c>
      <c r="K2225" s="4">
        <v>0</v>
      </c>
      <c r="L2225" s="4">
        <v>1.8</v>
      </c>
      <c r="M2225" s="4">
        <v>0.91600000000000004</v>
      </c>
      <c r="N2225" s="4">
        <v>0.99299999999999999</v>
      </c>
      <c r="O2225" s="4">
        <v>4.9000000000000004</v>
      </c>
      <c r="P2225" s="4">
        <v>0.70199999999999996</v>
      </c>
      <c r="Q2225" s="5">
        <v>1</v>
      </c>
      <c r="R2225" s="4" t="str">
        <f>TRIM(tblOperations[[#This Row],[Region]])</f>
        <v>North West</v>
      </c>
      <c r="S2225" s="4" t="str">
        <f>TRIM(tblOperations[[#This Row],[Team]])</f>
        <v>Workplace Projects</v>
      </c>
      <c r="T2225" s="4" t="str">
        <f>_xlfn.XLOOKUP(R2225,tblRegionReference[Region],tblRegionReference[Area],"Not Found")</f>
        <v>North</v>
      </c>
      <c r="U2225" s="4" t="str">
        <f>IF(tblOperations[[#This Row],[Completion_Rate]]&gt;=_xlfn.XLOOKUP("Completion Rate",tblKPITargets[KPI_Name],tblKPITargets[Target_Value]),"Met","Below Target")</f>
        <v>Met</v>
      </c>
      <c r="V2225" t="str">
        <f>IF(tblOperations[[#This Row],[SLA_Compliance]]&gt;=_xlfn.XLOOKUP('04_References'!$A$3,tblKPITargets[KPI_Name],tblKPITargets[Target_Value]),"Met","Below Target")</f>
        <v>Below Target</v>
      </c>
      <c r="W2225" t="str">
        <f>IF(tblOperations[[#This Row],[Quality_Pass_Rate]]&gt;=_xlfn.XLOOKUP('04_References'!$A$4,tblKPITargets[KPI_Name],tblKPITargets[Target_Value]),"Met","Below Target")</f>
        <v>Met</v>
      </c>
      <c r="X2225" t="str">
        <f>IF(tblOperations[[#This Row],[Average_Completion_Days]]&lt;=_xlfn.XLOOKUP('04_References'!$A$7,tblKPITargets[KPI_Name],tblKPITargets[Target_Value]),"Met","Below Target")</f>
        <v>Met</v>
      </c>
      <c r="Y2225" t="str">
        <f>IF(tblOperations[[#This Row],[Closing_Backlog]]&lt;=_xlfn.XLOOKUP('04_References'!$A$8,tblKPITargets[KPI_Name],tblKPITargets[Target_Value]),"Met","Below Target")</f>
        <v>Met</v>
      </c>
    </row>
    <row r="2226" spans="1:25">
      <c r="A2226" s="6" t="s">
        <v>2256</v>
      </c>
      <c r="B2226" s="7">
        <v>46125</v>
      </c>
      <c r="C2226" s="2" t="s">
        <v>37</v>
      </c>
      <c r="D2226" s="2" t="s">
        <v>19</v>
      </c>
      <c r="E2226" s="2">
        <v>23</v>
      </c>
      <c r="F2226" s="2">
        <v>26</v>
      </c>
      <c r="G2226" s="2">
        <v>49</v>
      </c>
      <c r="H2226" s="2">
        <v>44</v>
      </c>
      <c r="I2226" s="2">
        <v>5</v>
      </c>
      <c r="J2226" s="2">
        <v>0</v>
      </c>
      <c r="K2226" s="2">
        <v>0</v>
      </c>
      <c r="L2226" s="2">
        <v>2</v>
      </c>
      <c r="M2226" s="2">
        <v>0.95599999999999996</v>
      </c>
      <c r="N2226" s="2">
        <v>0.98699999999999999</v>
      </c>
      <c r="O2226" s="2">
        <v>4.4000000000000004</v>
      </c>
      <c r="P2226" s="2">
        <v>0.67</v>
      </c>
      <c r="Q2226" s="3">
        <v>0.89800000000000002</v>
      </c>
      <c r="R2226" s="4" t="str">
        <f>TRIM(tblOperations[[#This Row],[Region]])</f>
        <v>Midlands</v>
      </c>
      <c r="S2226" s="4" t="str">
        <f>TRIM(tblOperations[[#This Row],[Team]])</f>
        <v>Workplace Services</v>
      </c>
      <c r="T2226" s="4" t="str">
        <f>_xlfn.XLOOKUP(R2226,tblRegionReference[Region],tblRegionReference[Area],"Not Found")</f>
        <v>Central</v>
      </c>
      <c r="U2226" s="4" t="str">
        <f>IF(tblOperations[[#This Row],[Completion_Rate]]&gt;=_xlfn.XLOOKUP("Completion Rate",tblKPITargets[KPI_Name],tblKPITargets[Target_Value]),"Met","Below Target")</f>
        <v>Below Target</v>
      </c>
      <c r="V2226" t="str">
        <f>IF(tblOperations[[#This Row],[SLA_Compliance]]&gt;=_xlfn.XLOOKUP('04_References'!$A$3,tblKPITargets[KPI_Name],tblKPITargets[Target_Value]),"Met","Below Target")</f>
        <v>Met</v>
      </c>
      <c r="W2226" t="str">
        <f>IF(tblOperations[[#This Row],[Quality_Pass_Rate]]&gt;=_xlfn.XLOOKUP('04_References'!$A$4,tblKPITargets[KPI_Name],tblKPITargets[Target_Value]),"Met","Below Target")</f>
        <v>Met</v>
      </c>
      <c r="X2226" t="str">
        <f>IF(tblOperations[[#This Row],[Average_Completion_Days]]&lt;=_xlfn.XLOOKUP('04_References'!$A$7,tblKPITargets[KPI_Name],tblKPITargets[Target_Value]),"Met","Below Target")</f>
        <v>Met</v>
      </c>
      <c r="Y2226" t="str">
        <f>IF(tblOperations[[#This Row],[Closing_Backlog]]&lt;=_xlfn.XLOOKUP('04_References'!$A$8,tblKPITargets[KPI_Name],tblKPITargets[Target_Value]),"Met","Below Target")</f>
        <v>Met</v>
      </c>
    </row>
    <row r="2227" spans="1:25">
      <c r="A2227" s="8" t="s">
        <v>2257</v>
      </c>
      <c r="B2227" s="9">
        <v>46125</v>
      </c>
      <c r="C2227" s="4" t="s">
        <v>37</v>
      </c>
      <c r="D2227" s="4" t="s">
        <v>21</v>
      </c>
      <c r="E2227" s="4">
        <v>689</v>
      </c>
      <c r="F2227" s="4">
        <v>48</v>
      </c>
      <c r="G2227" s="4">
        <v>737</v>
      </c>
      <c r="H2227" s="4">
        <v>34</v>
      </c>
      <c r="I2227" s="4">
        <v>703</v>
      </c>
      <c r="J2227" s="4">
        <v>0</v>
      </c>
      <c r="K2227" s="4">
        <v>0</v>
      </c>
      <c r="L2227" s="4">
        <v>8</v>
      </c>
      <c r="M2227" s="4">
        <v>0.6</v>
      </c>
      <c r="N2227" s="4">
        <v>0.99399999999999999</v>
      </c>
      <c r="O2227" s="4">
        <v>2.5</v>
      </c>
      <c r="P2227" s="4">
        <v>0.68400000000000005</v>
      </c>
      <c r="Q2227" s="5">
        <v>4.5999999999999999E-2</v>
      </c>
      <c r="R2227" s="4" t="str">
        <f>TRIM(tblOperations[[#This Row],[Region]])</f>
        <v>Midlands</v>
      </c>
      <c r="S2227" s="4" t="str">
        <f>TRIM(tblOperations[[#This Row],[Team]])</f>
        <v>Facilities Response</v>
      </c>
      <c r="T2227" s="4" t="str">
        <f>_xlfn.XLOOKUP(R2227,tblRegionReference[Region],tblRegionReference[Area],"Not Found")</f>
        <v>Central</v>
      </c>
      <c r="U2227" s="4" t="str">
        <f>IF(tblOperations[[#This Row],[Completion_Rate]]&gt;=_xlfn.XLOOKUP("Completion Rate",tblKPITargets[KPI_Name],tblKPITargets[Target_Value]),"Met","Below Target")</f>
        <v>Below Target</v>
      </c>
      <c r="V2227" t="str">
        <f>IF(tblOperations[[#This Row],[SLA_Compliance]]&gt;=_xlfn.XLOOKUP('04_References'!$A$3,tblKPITargets[KPI_Name],tblKPITargets[Target_Value]),"Met","Below Target")</f>
        <v>Below Target</v>
      </c>
      <c r="W2227" t="str">
        <f>IF(tblOperations[[#This Row],[Quality_Pass_Rate]]&gt;=_xlfn.XLOOKUP('04_References'!$A$4,tblKPITargets[KPI_Name],tblKPITargets[Target_Value]),"Met","Below Target")</f>
        <v>Met</v>
      </c>
      <c r="X2227" t="str">
        <f>IF(tblOperations[[#This Row],[Average_Completion_Days]]&lt;=_xlfn.XLOOKUP('04_References'!$A$7,tblKPITargets[KPI_Name],tblKPITargets[Target_Value]),"Met","Below Target")</f>
        <v>Below Target</v>
      </c>
      <c r="Y2227" t="str">
        <f>IF(tblOperations[[#This Row],[Closing_Backlog]]&lt;=_xlfn.XLOOKUP('04_References'!$A$8,tblKPITargets[KPI_Name],tblKPITargets[Target_Value]),"Met","Below Target")</f>
        <v>Below Target</v>
      </c>
    </row>
    <row r="2228" spans="1:25">
      <c r="A2228" s="6" t="s">
        <v>2258</v>
      </c>
      <c r="B2228" s="7">
        <v>46125</v>
      </c>
      <c r="C2228" s="2" t="s">
        <v>37</v>
      </c>
      <c r="D2228" s="2" t="s">
        <v>23</v>
      </c>
      <c r="E2228" s="2">
        <v>534</v>
      </c>
      <c r="F2228" s="2">
        <v>29</v>
      </c>
      <c r="G2228" s="2">
        <v>563</v>
      </c>
      <c r="H2228" s="2">
        <v>30</v>
      </c>
      <c r="I2228" s="2">
        <v>533</v>
      </c>
      <c r="J2228" s="2">
        <v>0</v>
      </c>
      <c r="K2228" s="2">
        <v>0</v>
      </c>
      <c r="L2228" s="2">
        <v>8</v>
      </c>
      <c r="M2228" s="2">
        <v>0.6</v>
      </c>
      <c r="N2228" s="2">
        <v>1</v>
      </c>
      <c r="O2228" s="2">
        <v>2.5</v>
      </c>
      <c r="P2228" s="2">
        <v>0.76800000000000002</v>
      </c>
      <c r="Q2228" s="3">
        <v>5.2999999999999999E-2</v>
      </c>
      <c r="R2228" s="4" t="str">
        <f>TRIM(tblOperations[[#This Row],[Region]])</f>
        <v>Midlands</v>
      </c>
      <c r="S2228" s="4" t="str">
        <f>TRIM(tblOperations[[#This Row],[Team]])</f>
        <v>Estates Support</v>
      </c>
      <c r="T2228" s="4" t="str">
        <f>_xlfn.XLOOKUP(R2228,tblRegionReference[Region],tblRegionReference[Area],"Not Found")</f>
        <v>Central</v>
      </c>
      <c r="U2228" s="4" t="str">
        <f>IF(tblOperations[[#This Row],[Completion_Rate]]&gt;=_xlfn.XLOOKUP("Completion Rate",tblKPITargets[KPI_Name],tblKPITargets[Target_Value]),"Met","Below Target")</f>
        <v>Below Target</v>
      </c>
      <c r="V2228" t="str">
        <f>IF(tblOperations[[#This Row],[SLA_Compliance]]&gt;=_xlfn.XLOOKUP('04_References'!$A$3,tblKPITargets[KPI_Name],tblKPITargets[Target_Value]),"Met","Below Target")</f>
        <v>Below Target</v>
      </c>
      <c r="W2228" t="str">
        <f>IF(tblOperations[[#This Row],[Quality_Pass_Rate]]&gt;=_xlfn.XLOOKUP('04_References'!$A$4,tblKPITargets[KPI_Name],tblKPITargets[Target_Value]),"Met","Below Target")</f>
        <v>Met</v>
      </c>
      <c r="X2228" t="str">
        <f>IF(tblOperations[[#This Row],[Average_Completion_Days]]&lt;=_xlfn.XLOOKUP('04_References'!$A$7,tblKPITargets[KPI_Name],tblKPITargets[Target_Value]),"Met","Below Target")</f>
        <v>Below Target</v>
      </c>
      <c r="Y2228" t="str">
        <f>IF(tblOperations[[#This Row],[Closing_Backlog]]&lt;=_xlfn.XLOOKUP('04_References'!$A$8,tblKPITargets[KPI_Name],tblKPITargets[Target_Value]),"Met","Below Target")</f>
        <v>Below Target</v>
      </c>
    </row>
    <row r="2229" spans="1:25">
      <c r="A2229" s="8" t="s">
        <v>2259</v>
      </c>
      <c r="B2229" s="9">
        <v>46125</v>
      </c>
      <c r="C2229" s="4" t="s">
        <v>37</v>
      </c>
      <c r="D2229" s="4" t="s">
        <v>25</v>
      </c>
      <c r="E2229" s="4">
        <v>0</v>
      </c>
      <c r="F2229" s="4">
        <v>20</v>
      </c>
      <c r="G2229" s="4">
        <v>20</v>
      </c>
      <c r="H2229" s="4">
        <v>20</v>
      </c>
      <c r="I2229" s="4">
        <v>0</v>
      </c>
      <c r="J2229" s="4">
        <v>0</v>
      </c>
      <c r="K2229" s="4">
        <v>0</v>
      </c>
      <c r="L2229" s="4">
        <v>1.7</v>
      </c>
      <c r="M2229" s="4">
        <v>0.96799999999999997</v>
      </c>
      <c r="N2229" s="4">
        <v>0.96599999999999997</v>
      </c>
      <c r="O2229" s="4">
        <v>4.5</v>
      </c>
      <c r="P2229" s="4">
        <v>0.72199999999999998</v>
      </c>
      <c r="Q2229" s="5">
        <v>1</v>
      </c>
      <c r="R2229" s="4" t="str">
        <f>TRIM(tblOperations[[#This Row],[Region]])</f>
        <v>Midlands</v>
      </c>
      <c r="S2229" s="4" t="str">
        <f>TRIM(tblOperations[[#This Row],[Team]])</f>
        <v>Workplace Projects</v>
      </c>
      <c r="T2229" s="4" t="str">
        <f>_xlfn.XLOOKUP(R2229,tblRegionReference[Region],tblRegionReference[Area],"Not Found")</f>
        <v>Central</v>
      </c>
      <c r="U2229" s="4" t="str">
        <f>IF(tblOperations[[#This Row],[Completion_Rate]]&gt;=_xlfn.XLOOKUP("Completion Rate",tblKPITargets[KPI_Name],tblKPITargets[Target_Value]),"Met","Below Target")</f>
        <v>Met</v>
      </c>
      <c r="V2229" t="str">
        <f>IF(tblOperations[[#This Row],[SLA_Compliance]]&gt;=_xlfn.XLOOKUP('04_References'!$A$3,tblKPITargets[KPI_Name],tblKPITargets[Target_Value]),"Met","Below Target")</f>
        <v>Met</v>
      </c>
      <c r="W2229" t="str">
        <f>IF(tblOperations[[#This Row],[Quality_Pass_Rate]]&gt;=_xlfn.XLOOKUP('04_References'!$A$4,tblKPITargets[KPI_Name],tblKPITargets[Target_Value]),"Met","Below Target")</f>
        <v>Met</v>
      </c>
      <c r="X2229" t="str">
        <f>IF(tblOperations[[#This Row],[Average_Completion_Days]]&lt;=_xlfn.XLOOKUP('04_References'!$A$7,tblKPITargets[KPI_Name],tblKPITargets[Target_Value]),"Met","Below Target")</f>
        <v>Met</v>
      </c>
      <c r="Y2229" t="str">
        <f>IF(tblOperations[[#This Row],[Closing_Backlog]]&lt;=_xlfn.XLOOKUP('04_References'!$A$8,tblKPITargets[KPI_Name],tblKPITargets[Target_Value]),"Met","Below Target")</f>
        <v>Met</v>
      </c>
    </row>
    <row r="2230" spans="1:25">
      <c r="A2230" s="6" t="s">
        <v>2260</v>
      </c>
      <c r="B2230" s="7">
        <v>46125</v>
      </c>
      <c r="C2230" s="2" t="s">
        <v>43</v>
      </c>
      <c r="D2230" s="2" t="s">
        <v>19</v>
      </c>
      <c r="E2230" s="2">
        <v>1234</v>
      </c>
      <c r="F2230" s="2">
        <v>22</v>
      </c>
      <c r="G2230" s="2">
        <v>1256</v>
      </c>
      <c r="H2230" s="2">
        <v>31</v>
      </c>
      <c r="I2230" s="2">
        <v>1225</v>
      </c>
      <c r="J2230" s="2">
        <v>0</v>
      </c>
      <c r="K2230" s="2">
        <v>0</v>
      </c>
      <c r="L2230" s="2">
        <v>8</v>
      </c>
      <c r="M2230" s="2">
        <v>0.6</v>
      </c>
      <c r="N2230" s="2">
        <v>1</v>
      </c>
      <c r="O2230" s="2">
        <v>2.5</v>
      </c>
      <c r="P2230" s="2">
        <v>0.76800000000000002</v>
      </c>
      <c r="Q2230" s="3">
        <v>2.5000000000000001E-2</v>
      </c>
      <c r="R2230" s="4" t="str">
        <f>TRIM(tblOperations[[#This Row],[Region]])</f>
        <v>South West</v>
      </c>
      <c r="S2230" s="4" t="str">
        <f>TRIM(tblOperations[[#This Row],[Team]])</f>
        <v>Workplace Services</v>
      </c>
      <c r="T2230" s="4" t="str">
        <f>_xlfn.XLOOKUP(R2230,tblRegionReference[Region],tblRegionReference[Area],"Not Found")</f>
        <v>South</v>
      </c>
      <c r="U2230" s="4" t="str">
        <f>IF(tblOperations[[#This Row],[Completion_Rate]]&gt;=_xlfn.XLOOKUP("Completion Rate",tblKPITargets[KPI_Name],tblKPITargets[Target_Value]),"Met","Below Target")</f>
        <v>Below Target</v>
      </c>
      <c r="V2230" t="str">
        <f>IF(tblOperations[[#This Row],[SLA_Compliance]]&gt;=_xlfn.XLOOKUP('04_References'!$A$3,tblKPITargets[KPI_Name],tblKPITargets[Target_Value]),"Met","Below Target")</f>
        <v>Below Target</v>
      </c>
      <c r="W2230" t="str">
        <f>IF(tblOperations[[#This Row],[Quality_Pass_Rate]]&gt;=_xlfn.XLOOKUP('04_References'!$A$4,tblKPITargets[KPI_Name],tblKPITargets[Target_Value]),"Met","Below Target")</f>
        <v>Met</v>
      </c>
      <c r="X2230" t="str">
        <f>IF(tblOperations[[#This Row],[Average_Completion_Days]]&lt;=_xlfn.XLOOKUP('04_References'!$A$7,tblKPITargets[KPI_Name],tblKPITargets[Target_Value]),"Met","Below Target")</f>
        <v>Below Target</v>
      </c>
      <c r="Y2230" t="str">
        <f>IF(tblOperations[[#This Row],[Closing_Backlog]]&lt;=_xlfn.XLOOKUP('04_References'!$A$8,tblKPITargets[KPI_Name],tblKPITargets[Target_Value]),"Met","Below Target")</f>
        <v>Below Target</v>
      </c>
    </row>
    <row r="2231" spans="1:25">
      <c r="A2231" s="8" t="s">
        <v>2261</v>
      </c>
      <c r="B2231" s="9">
        <v>46125</v>
      </c>
      <c r="C2231" s="4" t="s">
        <v>43</v>
      </c>
      <c r="D2231" s="4" t="s">
        <v>21</v>
      </c>
      <c r="E2231" s="4">
        <v>0</v>
      </c>
      <c r="F2231" s="4">
        <v>48</v>
      </c>
      <c r="G2231" s="4">
        <v>48</v>
      </c>
      <c r="H2231" s="4">
        <v>48</v>
      </c>
      <c r="I2231" s="4">
        <v>0</v>
      </c>
      <c r="J2231" s="4">
        <v>0</v>
      </c>
      <c r="K2231" s="4">
        <v>0</v>
      </c>
      <c r="L2231" s="4">
        <v>1.4</v>
      </c>
      <c r="M2231" s="4">
        <v>0.98099999999999998</v>
      </c>
      <c r="N2231" s="4">
        <v>0.96799999999999997</v>
      </c>
      <c r="O2231" s="4">
        <v>4.7</v>
      </c>
      <c r="P2231" s="4">
        <v>0.64100000000000001</v>
      </c>
      <c r="Q2231" s="5">
        <v>1</v>
      </c>
      <c r="R2231" s="4" t="str">
        <f>TRIM(tblOperations[[#This Row],[Region]])</f>
        <v>South West</v>
      </c>
      <c r="S2231" s="4" t="str">
        <f>TRIM(tblOperations[[#This Row],[Team]])</f>
        <v>Facilities Response</v>
      </c>
      <c r="T2231" s="4" t="str">
        <f>_xlfn.XLOOKUP(R2231,tblRegionReference[Region],tblRegionReference[Area],"Not Found")</f>
        <v>South</v>
      </c>
      <c r="U2231" s="4" t="str">
        <f>IF(tblOperations[[#This Row],[Completion_Rate]]&gt;=_xlfn.XLOOKUP("Completion Rate",tblKPITargets[KPI_Name],tblKPITargets[Target_Value]),"Met","Below Target")</f>
        <v>Met</v>
      </c>
      <c r="V2231" t="str">
        <f>IF(tblOperations[[#This Row],[SLA_Compliance]]&gt;=_xlfn.XLOOKUP('04_References'!$A$3,tblKPITargets[KPI_Name],tblKPITargets[Target_Value]),"Met","Below Target")</f>
        <v>Met</v>
      </c>
      <c r="W2231" t="str">
        <f>IF(tblOperations[[#This Row],[Quality_Pass_Rate]]&gt;=_xlfn.XLOOKUP('04_References'!$A$4,tblKPITargets[KPI_Name],tblKPITargets[Target_Value]),"Met","Below Target")</f>
        <v>Met</v>
      </c>
      <c r="X2231" t="str">
        <f>IF(tblOperations[[#This Row],[Average_Completion_Days]]&lt;=_xlfn.XLOOKUP('04_References'!$A$7,tblKPITargets[KPI_Name],tblKPITargets[Target_Value]),"Met","Below Target")</f>
        <v>Met</v>
      </c>
      <c r="Y2231" t="str">
        <f>IF(tblOperations[[#This Row],[Closing_Backlog]]&lt;=_xlfn.XLOOKUP('04_References'!$A$8,tblKPITargets[KPI_Name],tblKPITargets[Target_Value]),"Met","Below Target")</f>
        <v>Met</v>
      </c>
    </row>
    <row r="2232" spans="1:25">
      <c r="A2232" s="6" t="s">
        <v>2262</v>
      </c>
      <c r="B2232" s="7">
        <v>46125</v>
      </c>
      <c r="C2232" s="2" t="s">
        <v>43</v>
      </c>
      <c r="D2232" s="2" t="s">
        <v>23</v>
      </c>
      <c r="E2232" s="2">
        <v>0</v>
      </c>
      <c r="F2232" s="2">
        <v>45</v>
      </c>
      <c r="G2232" s="2">
        <v>45</v>
      </c>
      <c r="H2232" s="2">
        <v>45</v>
      </c>
      <c r="I2232" s="2">
        <v>0</v>
      </c>
      <c r="J2232" s="2">
        <v>0</v>
      </c>
      <c r="K2232" s="2">
        <v>0</v>
      </c>
      <c r="L2232" s="2">
        <v>0.9</v>
      </c>
      <c r="M2232" s="2">
        <v>0.97799999999999998</v>
      </c>
      <c r="N2232" s="2">
        <v>0.99199999999999999</v>
      </c>
      <c r="O2232" s="2">
        <v>4.4000000000000004</v>
      </c>
      <c r="P2232" s="2">
        <v>0.78600000000000003</v>
      </c>
      <c r="Q2232" s="3">
        <v>1</v>
      </c>
      <c r="R2232" s="4" t="str">
        <f>TRIM(tblOperations[[#This Row],[Region]])</f>
        <v>South West</v>
      </c>
      <c r="S2232" s="4" t="str">
        <f>TRIM(tblOperations[[#This Row],[Team]])</f>
        <v>Estates Support</v>
      </c>
      <c r="T2232" s="4" t="str">
        <f>_xlfn.XLOOKUP(R2232,tblRegionReference[Region],tblRegionReference[Area],"Not Found")</f>
        <v>South</v>
      </c>
      <c r="U2232" s="4" t="str">
        <f>IF(tblOperations[[#This Row],[Completion_Rate]]&gt;=_xlfn.XLOOKUP("Completion Rate",tblKPITargets[KPI_Name],tblKPITargets[Target_Value]),"Met","Below Target")</f>
        <v>Met</v>
      </c>
      <c r="V2232" t="str">
        <f>IF(tblOperations[[#This Row],[SLA_Compliance]]&gt;=_xlfn.XLOOKUP('04_References'!$A$3,tblKPITargets[KPI_Name],tblKPITargets[Target_Value]),"Met","Below Target")</f>
        <v>Met</v>
      </c>
      <c r="W2232" t="str">
        <f>IF(tblOperations[[#This Row],[Quality_Pass_Rate]]&gt;=_xlfn.XLOOKUP('04_References'!$A$4,tblKPITargets[KPI_Name],tblKPITargets[Target_Value]),"Met","Below Target")</f>
        <v>Met</v>
      </c>
      <c r="X2232" t="str">
        <f>IF(tblOperations[[#This Row],[Average_Completion_Days]]&lt;=_xlfn.XLOOKUP('04_References'!$A$7,tblKPITargets[KPI_Name],tblKPITargets[Target_Value]),"Met","Below Target")</f>
        <v>Met</v>
      </c>
      <c r="Y2232" t="str">
        <f>IF(tblOperations[[#This Row],[Closing_Backlog]]&lt;=_xlfn.XLOOKUP('04_References'!$A$8,tblKPITargets[KPI_Name],tblKPITargets[Target_Value]),"Met","Below Target")</f>
        <v>Met</v>
      </c>
    </row>
    <row r="2233" spans="1:25">
      <c r="A2233" s="8" t="s">
        <v>2263</v>
      </c>
      <c r="B2233" s="9">
        <v>46125</v>
      </c>
      <c r="C2233" s="4" t="s">
        <v>43</v>
      </c>
      <c r="D2233" s="4" t="s">
        <v>25</v>
      </c>
      <c r="E2233" s="4">
        <v>0</v>
      </c>
      <c r="F2233" s="4">
        <v>26</v>
      </c>
      <c r="G2233" s="4">
        <v>26</v>
      </c>
      <c r="H2233" s="4">
        <v>26</v>
      </c>
      <c r="I2233" s="4">
        <v>0</v>
      </c>
      <c r="J2233" s="4">
        <v>0</v>
      </c>
      <c r="K2233" s="4">
        <v>0</v>
      </c>
      <c r="L2233" s="4">
        <v>1.4</v>
      </c>
      <c r="M2233" s="4">
        <v>0.97899999999999998</v>
      </c>
      <c r="N2233" s="4">
        <v>0.95599999999999996</v>
      </c>
      <c r="O2233" s="4">
        <v>4.7</v>
      </c>
      <c r="P2233" s="4">
        <v>0.79200000000000004</v>
      </c>
      <c r="Q2233" s="5">
        <v>1</v>
      </c>
      <c r="R2233" s="4" t="str">
        <f>TRIM(tblOperations[[#This Row],[Region]])</f>
        <v>South West</v>
      </c>
      <c r="S2233" s="4" t="str">
        <f>TRIM(tblOperations[[#This Row],[Team]])</f>
        <v>Workplace Projects</v>
      </c>
      <c r="T2233" s="4" t="str">
        <f>_xlfn.XLOOKUP(R2233,tblRegionReference[Region],tblRegionReference[Area],"Not Found")</f>
        <v>South</v>
      </c>
      <c r="U2233" s="4" t="str">
        <f>IF(tblOperations[[#This Row],[Completion_Rate]]&gt;=_xlfn.XLOOKUP("Completion Rate",tblKPITargets[KPI_Name],tblKPITargets[Target_Value]),"Met","Below Target")</f>
        <v>Met</v>
      </c>
      <c r="V2233" t="str">
        <f>IF(tblOperations[[#This Row],[SLA_Compliance]]&gt;=_xlfn.XLOOKUP('04_References'!$A$3,tblKPITargets[KPI_Name],tblKPITargets[Target_Value]),"Met","Below Target")</f>
        <v>Met</v>
      </c>
      <c r="W2233" t="str">
        <f>IF(tblOperations[[#This Row],[Quality_Pass_Rate]]&gt;=_xlfn.XLOOKUP('04_References'!$A$4,tblKPITargets[KPI_Name],tblKPITargets[Target_Value]),"Met","Below Target")</f>
        <v>Met</v>
      </c>
      <c r="X2233" t="str">
        <f>IF(tblOperations[[#This Row],[Average_Completion_Days]]&lt;=_xlfn.XLOOKUP('04_References'!$A$7,tblKPITargets[KPI_Name],tblKPITargets[Target_Value]),"Met","Below Target")</f>
        <v>Met</v>
      </c>
      <c r="Y2233" t="str">
        <f>IF(tblOperations[[#This Row],[Closing_Backlog]]&lt;=_xlfn.XLOOKUP('04_References'!$A$8,tblKPITargets[KPI_Name],tblKPITargets[Target_Value]),"Met","Below Target")</f>
        <v>Met</v>
      </c>
    </row>
    <row r="2234" spans="1:25">
      <c r="A2234" s="6" t="s">
        <v>2264</v>
      </c>
      <c r="B2234" s="7">
        <v>46125</v>
      </c>
      <c r="C2234" s="2" t="s">
        <v>48</v>
      </c>
      <c r="D2234" s="2" t="s">
        <v>19</v>
      </c>
      <c r="E2234" s="2">
        <v>0</v>
      </c>
      <c r="F2234" s="2">
        <v>46</v>
      </c>
      <c r="G2234" s="2">
        <v>46</v>
      </c>
      <c r="H2234" s="2">
        <v>46</v>
      </c>
      <c r="I2234" s="2">
        <v>0</v>
      </c>
      <c r="J2234" s="2">
        <v>0</v>
      </c>
      <c r="K2234" s="2">
        <v>0</v>
      </c>
      <c r="L2234" s="2">
        <v>1.4</v>
      </c>
      <c r="M2234" s="2">
        <v>0.98199999999999998</v>
      </c>
      <c r="N2234" s="2">
        <v>1</v>
      </c>
      <c r="O2234" s="2">
        <v>4.8</v>
      </c>
      <c r="P2234" s="2">
        <v>0.70199999999999996</v>
      </c>
      <c r="Q2234" s="3">
        <v>1</v>
      </c>
      <c r="R2234" s="4" t="str">
        <f>TRIM(tblOperations[[#This Row],[Region]])</f>
        <v>South East</v>
      </c>
      <c r="S2234" s="4" t="str">
        <f>TRIM(tblOperations[[#This Row],[Team]])</f>
        <v>Workplace Services</v>
      </c>
      <c r="T2234" s="4" t="str">
        <f>_xlfn.XLOOKUP(R2234,tblRegionReference[Region],tblRegionReference[Area],"Not Found")</f>
        <v>South</v>
      </c>
      <c r="U2234" s="4" t="str">
        <f>IF(tblOperations[[#This Row],[Completion_Rate]]&gt;=_xlfn.XLOOKUP("Completion Rate",tblKPITargets[KPI_Name],tblKPITargets[Target_Value]),"Met","Below Target")</f>
        <v>Met</v>
      </c>
      <c r="V2234" t="str">
        <f>IF(tblOperations[[#This Row],[SLA_Compliance]]&gt;=_xlfn.XLOOKUP('04_References'!$A$3,tblKPITargets[KPI_Name],tblKPITargets[Target_Value]),"Met","Below Target")</f>
        <v>Met</v>
      </c>
      <c r="W2234" t="str">
        <f>IF(tblOperations[[#This Row],[Quality_Pass_Rate]]&gt;=_xlfn.XLOOKUP('04_References'!$A$4,tblKPITargets[KPI_Name],tblKPITargets[Target_Value]),"Met","Below Target")</f>
        <v>Met</v>
      </c>
      <c r="X2234" t="str">
        <f>IF(tblOperations[[#This Row],[Average_Completion_Days]]&lt;=_xlfn.XLOOKUP('04_References'!$A$7,tblKPITargets[KPI_Name],tblKPITargets[Target_Value]),"Met","Below Target")</f>
        <v>Met</v>
      </c>
      <c r="Y2234" t="str">
        <f>IF(tblOperations[[#This Row],[Closing_Backlog]]&lt;=_xlfn.XLOOKUP('04_References'!$A$8,tblKPITargets[KPI_Name],tblKPITargets[Target_Value]),"Met","Below Target")</f>
        <v>Met</v>
      </c>
    </row>
    <row r="2235" spans="1:25">
      <c r="A2235" s="8" t="s">
        <v>2265</v>
      </c>
      <c r="B2235" s="9">
        <v>46125</v>
      </c>
      <c r="C2235" s="4" t="s">
        <v>48</v>
      </c>
      <c r="D2235" s="4" t="s">
        <v>21</v>
      </c>
      <c r="E2235" s="4">
        <v>2045</v>
      </c>
      <c r="F2235" s="4">
        <v>40</v>
      </c>
      <c r="G2235" s="4">
        <v>2085</v>
      </c>
      <c r="H2235" s="4">
        <v>23</v>
      </c>
      <c r="I2235" s="4">
        <v>2062</v>
      </c>
      <c r="J2235" s="4">
        <v>0</v>
      </c>
      <c r="K2235" s="4">
        <v>0</v>
      </c>
      <c r="L2235" s="4">
        <v>8</v>
      </c>
      <c r="M2235" s="4">
        <v>0.6</v>
      </c>
      <c r="N2235" s="4">
        <v>1</v>
      </c>
      <c r="O2235" s="4">
        <v>2.5</v>
      </c>
      <c r="P2235" s="4">
        <v>0.71899999999999997</v>
      </c>
      <c r="Q2235" s="5">
        <v>1.0999999999999999E-2</v>
      </c>
      <c r="R2235" s="4" t="str">
        <f>TRIM(tblOperations[[#This Row],[Region]])</f>
        <v>South East</v>
      </c>
      <c r="S2235" s="4" t="str">
        <f>TRIM(tblOperations[[#This Row],[Team]])</f>
        <v>Facilities Response</v>
      </c>
      <c r="T2235" s="4" t="str">
        <f>_xlfn.XLOOKUP(R2235,tblRegionReference[Region],tblRegionReference[Area],"Not Found")</f>
        <v>South</v>
      </c>
      <c r="U2235" s="4" t="str">
        <f>IF(tblOperations[[#This Row],[Completion_Rate]]&gt;=_xlfn.XLOOKUP("Completion Rate",tblKPITargets[KPI_Name],tblKPITargets[Target_Value]),"Met","Below Target")</f>
        <v>Below Target</v>
      </c>
      <c r="V2235" t="str">
        <f>IF(tblOperations[[#This Row],[SLA_Compliance]]&gt;=_xlfn.XLOOKUP('04_References'!$A$3,tblKPITargets[KPI_Name],tblKPITargets[Target_Value]),"Met","Below Target")</f>
        <v>Below Target</v>
      </c>
      <c r="W2235" t="str">
        <f>IF(tblOperations[[#This Row],[Quality_Pass_Rate]]&gt;=_xlfn.XLOOKUP('04_References'!$A$4,tblKPITargets[KPI_Name],tblKPITargets[Target_Value]),"Met","Below Target")</f>
        <v>Met</v>
      </c>
      <c r="X2235" t="str">
        <f>IF(tblOperations[[#This Row],[Average_Completion_Days]]&lt;=_xlfn.XLOOKUP('04_References'!$A$7,tblKPITargets[KPI_Name],tblKPITargets[Target_Value]),"Met","Below Target")</f>
        <v>Below Target</v>
      </c>
      <c r="Y2235" t="str">
        <f>IF(tblOperations[[#This Row],[Closing_Backlog]]&lt;=_xlfn.XLOOKUP('04_References'!$A$8,tblKPITargets[KPI_Name],tblKPITargets[Target_Value]),"Met","Below Target")</f>
        <v>Below Target</v>
      </c>
    </row>
    <row r="2236" spans="1:25">
      <c r="A2236" s="6" t="s">
        <v>2266</v>
      </c>
      <c r="B2236" s="7">
        <v>46125</v>
      </c>
      <c r="C2236" s="2" t="s">
        <v>48</v>
      </c>
      <c r="D2236" s="2" t="s">
        <v>23</v>
      </c>
      <c r="E2236" s="2">
        <v>23</v>
      </c>
      <c r="F2236" s="2">
        <v>53</v>
      </c>
      <c r="G2236" s="2">
        <v>76</v>
      </c>
      <c r="H2236" s="2">
        <v>54</v>
      </c>
      <c r="I2236" s="2">
        <v>22</v>
      </c>
      <c r="J2236" s="2">
        <v>0</v>
      </c>
      <c r="K2236" s="2">
        <v>0</v>
      </c>
      <c r="L2236" s="2">
        <v>3.3</v>
      </c>
      <c r="M2236" s="2">
        <v>0.83099999999999996</v>
      </c>
      <c r="N2236" s="2">
        <v>0.99099999999999999</v>
      </c>
      <c r="O2236" s="2">
        <v>4</v>
      </c>
      <c r="P2236" s="2">
        <v>0.68500000000000005</v>
      </c>
      <c r="Q2236" s="3">
        <v>0.71099999999999997</v>
      </c>
      <c r="R2236" s="4" t="str">
        <f>TRIM(tblOperations[[#This Row],[Region]])</f>
        <v>South East</v>
      </c>
      <c r="S2236" s="4" t="str">
        <f>TRIM(tblOperations[[#This Row],[Team]])</f>
        <v>Estates Support</v>
      </c>
      <c r="T2236" s="4" t="str">
        <f>_xlfn.XLOOKUP(R2236,tblRegionReference[Region],tblRegionReference[Area],"Not Found")</f>
        <v>South</v>
      </c>
      <c r="U2236" s="4" t="str">
        <f>IF(tblOperations[[#This Row],[Completion_Rate]]&gt;=_xlfn.XLOOKUP("Completion Rate",tblKPITargets[KPI_Name],tblKPITargets[Target_Value]),"Met","Below Target")</f>
        <v>Below Target</v>
      </c>
      <c r="V2236" t="str">
        <f>IF(tblOperations[[#This Row],[SLA_Compliance]]&gt;=_xlfn.XLOOKUP('04_References'!$A$3,tblKPITargets[KPI_Name],tblKPITargets[Target_Value]),"Met","Below Target")</f>
        <v>Below Target</v>
      </c>
      <c r="W2236" t="str">
        <f>IF(tblOperations[[#This Row],[Quality_Pass_Rate]]&gt;=_xlfn.XLOOKUP('04_References'!$A$4,tblKPITargets[KPI_Name],tblKPITargets[Target_Value]),"Met","Below Target")</f>
        <v>Met</v>
      </c>
      <c r="X2236" t="str">
        <f>IF(tblOperations[[#This Row],[Average_Completion_Days]]&lt;=_xlfn.XLOOKUP('04_References'!$A$7,tblKPITargets[KPI_Name],tblKPITargets[Target_Value]),"Met","Below Target")</f>
        <v>Below Target</v>
      </c>
      <c r="Y2236" t="str">
        <f>IF(tblOperations[[#This Row],[Closing_Backlog]]&lt;=_xlfn.XLOOKUP('04_References'!$A$8,tblKPITargets[KPI_Name],tblKPITargets[Target_Value]),"Met","Below Target")</f>
        <v>Below Target</v>
      </c>
    </row>
    <row r="2237" spans="1:25">
      <c r="A2237" s="8" t="s">
        <v>2267</v>
      </c>
      <c r="B2237" s="9">
        <v>46125</v>
      </c>
      <c r="C2237" s="4" t="s">
        <v>48</v>
      </c>
      <c r="D2237" s="4" t="s">
        <v>25</v>
      </c>
      <c r="E2237" s="4">
        <v>650</v>
      </c>
      <c r="F2237" s="4">
        <v>26</v>
      </c>
      <c r="G2237" s="4">
        <v>676</v>
      </c>
      <c r="H2237" s="4">
        <v>28</v>
      </c>
      <c r="I2237" s="4">
        <v>648</v>
      </c>
      <c r="J2237" s="4">
        <v>0</v>
      </c>
      <c r="K2237" s="4">
        <v>0</v>
      </c>
      <c r="L2237" s="4">
        <v>8</v>
      </c>
      <c r="M2237" s="4">
        <v>0.6</v>
      </c>
      <c r="N2237" s="4">
        <v>1</v>
      </c>
      <c r="O2237" s="4">
        <v>2.5</v>
      </c>
      <c r="P2237" s="4">
        <v>0.71299999999999997</v>
      </c>
      <c r="Q2237" s="5">
        <v>4.1000000000000002E-2</v>
      </c>
      <c r="R2237" s="4" t="str">
        <f>TRIM(tblOperations[[#This Row],[Region]])</f>
        <v>South East</v>
      </c>
      <c r="S2237" s="4" t="str">
        <f>TRIM(tblOperations[[#This Row],[Team]])</f>
        <v>Workplace Projects</v>
      </c>
      <c r="T2237" s="4" t="str">
        <f>_xlfn.XLOOKUP(R2237,tblRegionReference[Region],tblRegionReference[Area],"Not Found")</f>
        <v>South</v>
      </c>
      <c r="U2237" s="4" t="str">
        <f>IF(tblOperations[[#This Row],[Completion_Rate]]&gt;=_xlfn.XLOOKUP("Completion Rate",tblKPITargets[KPI_Name],tblKPITargets[Target_Value]),"Met","Below Target")</f>
        <v>Below Target</v>
      </c>
      <c r="V2237" t="str">
        <f>IF(tblOperations[[#This Row],[SLA_Compliance]]&gt;=_xlfn.XLOOKUP('04_References'!$A$3,tblKPITargets[KPI_Name],tblKPITargets[Target_Value]),"Met","Below Target")</f>
        <v>Below Target</v>
      </c>
      <c r="W2237" t="str">
        <f>IF(tblOperations[[#This Row],[Quality_Pass_Rate]]&gt;=_xlfn.XLOOKUP('04_References'!$A$4,tblKPITargets[KPI_Name],tblKPITargets[Target_Value]),"Met","Below Target")</f>
        <v>Met</v>
      </c>
      <c r="X2237" t="str">
        <f>IF(tblOperations[[#This Row],[Average_Completion_Days]]&lt;=_xlfn.XLOOKUP('04_References'!$A$7,tblKPITargets[KPI_Name],tblKPITargets[Target_Value]),"Met","Below Target")</f>
        <v>Below Target</v>
      </c>
      <c r="Y2237" t="str">
        <f>IF(tblOperations[[#This Row],[Closing_Backlog]]&lt;=_xlfn.XLOOKUP('04_References'!$A$8,tblKPITargets[KPI_Name],tblKPITargets[Target_Value]),"Met","Below Target")</f>
        <v>Below Target</v>
      </c>
    </row>
    <row r="2238" spans="1:25">
      <c r="A2238" s="6" t="s">
        <v>2268</v>
      </c>
      <c r="B2238" s="7">
        <v>46125</v>
      </c>
      <c r="C2238" s="2" t="s">
        <v>53</v>
      </c>
      <c r="D2238" s="2" t="s">
        <v>19</v>
      </c>
      <c r="E2238" s="2">
        <v>1134</v>
      </c>
      <c r="F2238" s="2">
        <v>37</v>
      </c>
      <c r="G2238" s="2">
        <v>1171</v>
      </c>
      <c r="H2238" s="2">
        <v>23</v>
      </c>
      <c r="I2238" s="2">
        <v>1148</v>
      </c>
      <c r="J2238" s="2">
        <v>0</v>
      </c>
      <c r="K2238" s="2">
        <v>0</v>
      </c>
      <c r="L2238" s="2">
        <v>8</v>
      </c>
      <c r="M2238" s="2">
        <v>0.6</v>
      </c>
      <c r="N2238" s="2">
        <v>0.97699999999999998</v>
      </c>
      <c r="O2238" s="2">
        <v>2.5</v>
      </c>
      <c r="P2238" s="2">
        <v>0.70299999999999996</v>
      </c>
      <c r="Q2238" s="3">
        <v>0.02</v>
      </c>
      <c r="R2238" s="4" t="str">
        <f>TRIM(tblOperations[[#This Row],[Region]])</f>
        <v>Wales</v>
      </c>
      <c r="S2238" s="4" t="str">
        <f>TRIM(tblOperations[[#This Row],[Team]])</f>
        <v>Workplace Services</v>
      </c>
      <c r="T2238" s="4" t="str">
        <f>_xlfn.XLOOKUP(R2238,tblRegionReference[Region],tblRegionReference[Area],"Not Found")</f>
        <v>Wales</v>
      </c>
      <c r="U2238" s="4" t="str">
        <f>IF(tblOperations[[#This Row],[Completion_Rate]]&gt;=_xlfn.XLOOKUP("Completion Rate",tblKPITargets[KPI_Name],tblKPITargets[Target_Value]),"Met","Below Target")</f>
        <v>Below Target</v>
      </c>
      <c r="V2238" t="str">
        <f>IF(tblOperations[[#This Row],[SLA_Compliance]]&gt;=_xlfn.XLOOKUP('04_References'!$A$3,tblKPITargets[KPI_Name],tblKPITargets[Target_Value]),"Met","Below Target")</f>
        <v>Below Target</v>
      </c>
      <c r="W2238" t="str">
        <f>IF(tblOperations[[#This Row],[Quality_Pass_Rate]]&gt;=_xlfn.XLOOKUP('04_References'!$A$4,tblKPITargets[KPI_Name],tblKPITargets[Target_Value]),"Met","Below Target")</f>
        <v>Met</v>
      </c>
      <c r="X2238" t="str">
        <f>IF(tblOperations[[#This Row],[Average_Completion_Days]]&lt;=_xlfn.XLOOKUP('04_References'!$A$7,tblKPITargets[KPI_Name],tblKPITargets[Target_Value]),"Met","Below Target")</f>
        <v>Below Target</v>
      </c>
      <c r="Y2238" t="str">
        <f>IF(tblOperations[[#This Row],[Closing_Backlog]]&lt;=_xlfn.XLOOKUP('04_References'!$A$8,tblKPITargets[KPI_Name],tblKPITargets[Target_Value]),"Met","Below Target")</f>
        <v>Below Target</v>
      </c>
    </row>
    <row r="2239" spans="1:25">
      <c r="A2239" s="8" t="s">
        <v>2269</v>
      </c>
      <c r="B2239" s="9">
        <v>46125</v>
      </c>
      <c r="C2239" s="4" t="s">
        <v>53</v>
      </c>
      <c r="D2239" s="4" t="s">
        <v>21</v>
      </c>
      <c r="E2239" s="4">
        <v>1215</v>
      </c>
      <c r="F2239" s="4">
        <v>43</v>
      </c>
      <c r="G2239" s="4">
        <v>1258</v>
      </c>
      <c r="H2239" s="4">
        <v>28</v>
      </c>
      <c r="I2239" s="4">
        <v>1230</v>
      </c>
      <c r="J2239" s="4">
        <v>0</v>
      </c>
      <c r="K2239" s="4">
        <v>0</v>
      </c>
      <c r="L2239" s="4">
        <v>8</v>
      </c>
      <c r="M2239" s="4">
        <v>0.6</v>
      </c>
      <c r="N2239" s="4">
        <v>0.97799999999999998</v>
      </c>
      <c r="O2239" s="4">
        <v>2.5</v>
      </c>
      <c r="P2239" s="4">
        <v>0.77200000000000002</v>
      </c>
      <c r="Q2239" s="5">
        <v>2.1999999999999999E-2</v>
      </c>
      <c r="R2239" s="4" t="str">
        <f>TRIM(tblOperations[[#This Row],[Region]])</f>
        <v>Wales</v>
      </c>
      <c r="S2239" s="4" t="str">
        <f>TRIM(tblOperations[[#This Row],[Team]])</f>
        <v>Facilities Response</v>
      </c>
      <c r="T2239" s="4" t="str">
        <f>_xlfn.XLOOKUP(R2239,tblRegionReference[Region],tblRegionReference[Area],"Not Found")</f>
        <v>Wales</v>
      </c>
      <c r="U2239" s="4" t="str">
        <f>IF(tblOperations[[#This Row],[Completion_Rate]]&gt;=_xlfn.XLOOKUP("Completion Rate",tblKPITargets[KPI_Name],tblKPITargets[Target_Value]),"Met","Below Target")</f>
        <v>Below Target</v>
      </c>
      <c r="V2239" t="str">
        <f>IF(tblOperations[[#This Row],[SLA_Compliance]]&gt;=_xlfn.XLOOKUP('04_References'!$A$3,tblKPITargets[KPI_Name],tblKPITargets[Target_Value]),"Met","Below Target")</f>
        <v>Below Target</v>
      </c>
      <c r="W2239" t="str">
        <f>IF(tblOperations[[#This Row],[Quality_Pass_Rate]]&gt;=_xlfn.XLOOKUP('04_References'!$A$4,tblKPITargets[KPI_Name],tblKPITargets[Target_Value]),"Met","Below Target")</f>
        <v>Met</v>
      </c>
      <c r="X2239" t="str">
        <f>IF(tblOperations[[#This Row],[Average_Completion_Days]]&lt;=_xlfn.XLOOKUP('04_References'!$A$7,tblKPITargets[KPI_Name],tblKPITargets[Target_Value]),"Met","Below Target")</f>
        <v>Below Target</v>
      </c>
      <c r="Y2239" t="str">
        <f>IF(tblOperations[[#This Row],[Closing_Backlog]]&lt;=_xlfn.XLOOKUP('04_References'!$A$8,tblKPITargets[KPI_Name],tblKPITargets[Target_Value]),"Met","Below Target")</f>
        <v>Below Target</v>
      </c>
    </row>
    <row r="2240" spans="1:25">
      <c r="A2240" s="6" t="s">
        <v>2270</v>
      </c>
      <c r="B2240" s="7">
        <v>46125</v>
      </c>
      <c r="C2240" s="2" t="s">
        <v>53</v>
      </c>
      <c r="D2240" s="2" t="s">
        <v>23</v>
      </c>
      <c r="E2240" s="2">
        <v>822</v>
      </c>
      <c r="F2240" s="2">
        <v>37</v>
      </c>
      <c r="G2240" s="2">
        <v>859</v>
      </c>
      <c r="H2240" s="2">
        <v>31</v>
      </c>
      <c r="I2240" s="2">
        <v>828</v>
      </c>
      <c r="J2240" s="2">
        <v>0</v>
      </c>
      <c r="K2240" s="2">
        <v>0</v>
      </c>
      <c r="L2240" s="2">
        <v>8</v>
      </c>
      <c r="M2240" s="2">
        <v>0.6</v>
      </c>
      <c r="N2240" s="2">
        <v>0.96499999999999997</v>
      </c>
      <c r="O2240" s="2">
        <v>2.5</v>
      </c>
      <c r="P2240" s="2">
        <v>0.72699999999999998</v>
      </c>
      <c r="Q2240" s="3">
        <v>3.5999999999999997E-2</v>
      </c>
      <c r="R2240" s="4" t="str">
        <f>TRIM(tblOperations[[#This Row],[Region]])</f>
        <v>Wales</v>
      </c>
      <c r="S2240" s="4" t="str">
        <f>TRIM(tblOperations[[#This Row],[Team]])</f>
        <v>Estates Support</v>
      </c>
      <c r="T2240" s="4" t="str">
        <f>_xlfn.XLOOKUP(R2240,tblRegionReference[Region],tblRegionReference[Area],"Not Found")</f>
        <v>Wales</v>
      </c>
      <c r="U2240" s="4" t="str">
        <f>IF(tblOperations[[#This Row],[Completion_Rate]]&gt;=_xlfn.XLOOKUP("Completion Rate",tblKPITargets[KPI_Name],tblKPITargets[Target_Value]),"Met","Below Target")</f>
        <v>Below Target</v>
      </c>
      <c r="V2240" t="str">
        <f>IF(tblOperations[[#This Row],[SLA_Compliance]]&gt;=_xlfn.XLOOKUP('04_References'!$A$3,tblKPITargets[KPI_Name],tblKPITargets[Target_Value]),"Met","Below Target")</f>
        <v>Below Target</v>
      </c>
      <c r="W2240" t="str">
        <f>IF(tblOperations[[#This Row],[Quality_Pass_Rate]]&gt;=_xlfn.XLOOKUP('04_References'!$A$4,tblKPITargets[KPI_Name],tblKPITargets[Target_Value]),"Met","Below Target")</f>
        <v>Met</v>
      </c>
      <c r="X2240" t="str">
        <f>IF(tblOperations[[#This Row],[Average_Completion_Days]]&lt;=_xlfn.XLOOKUP('04_References'!$A$7,tblKPITargets[KPI_Name],tblKPITargets[Target_Value]),"Met","Below Target")</f>
        <v>Below Target</v>
      </c>
      <c r="Y2240" t="str">
        <f>IF(tblOperations[[#This Row],[Closing_Backlog]]&lt;=_xlfn.XLOOKUP('04_References'!$A$8,tblKPITargets[KPI_Name],tblKPITargets[Target_Value]),"Met","Below Target")</f>
        <v>Below Target</v>
      </c>
    </row>
    <row r="2241" spans="1:25">
      <c r="A2241" s="8" t="s">
        <v>2271</v>
      </c>
      <c r="B2241" s="9">
        <v>46125</v>
      </c>
      <c r="C2241" s="4" t="s">
        <v>53</v>
      </c>
      <c r="D2241" s="4" t="s">
        <v>25</v>
      </c>
      <c r="E2241" s="4">
        <v>0</v>
      </c>
      <c r="F2241" s="4">
        <v>28</v>
      </c>
      <c r="G2241" s="4">
        <v>28</v>
      </c>
      <c r="H2241" s="4">
        <v>28</v>
      </c>
      <c r="I2241" s="4">
        <v>0</v>
      </c>
      <c r="J2241" s="4">
        <v>0</v>
      </c>
      <c r="K2241" s="4">
        <v>0</v>
      </c>
      <c r="L2241" s="4">
        <v>1.5</v>
      </c>
      <c r="M2241" s="4">
        <v>0.95199999999999996</v>
      </c>
      <c r="N2241" s="4">
        <v>0.98599999999999999</v>
      </c>
      <c r="O2241" s="4">
        <v>4.8</v>
      </c>
      <c r="P2241" s="4">
        <v>0.76200000000000001</v>
      </c>
      <c r="Q2241" s="5">
        <v>1</v>
      </c>
      <c r="R2241" s="4" t="str">
        <f>TRIM(tblOperations[[#This Row],[Region]])</f>
        <v>Wales</v>
      </c>
      <c r="S2241" s="4" t="str">
        <f>TRIM(tblOperations[[#This Row],[Team]])</f>
        <v>Workplace Projects</v>
      </c>
      <c r="T2241" s="4" t="str">
        <f>_xlfn.XLOOKUP(R2241,tblRegionReference[Region],tblRegionReference[Area],"Not Found")</f>
        <v>Wales</v>
      </c>
      <c r="U2241" s="4" t="str">
        <f>IF(tblOperations[[#This Row],[Completion_Rate]]&gt;=_xlfn.XLOOKUP("Completion Rate",tblKPITargets[KPI_Name],tblKPITargets[Target_Value]),"Met","Below Target")</f>
        <v>Met</v>
      </c>
      <c r="V2241" t="str">
        <f>IF(tblOperations[[#This Row],[SLA_Compliance]]&gt;=_xlfn.XLOOKUP('04_References'!$A$3,tblKPITargets[KPI_Name],tblKPITargets[Target_Value]),"Met","Below Target")</f>
        <v>Met</v>
      </c>
      <c r="W2241" t="str">
        <f>IF(tblOperations[[#This Row],[Quality_Pass_Rate]]&gt;=_xlfn.XLOOKUP('04_References'!$A$4,tblKPITargets[KPI_Name],tblKPITargets[Target_Value]),"Met","Below Target")</f>
        <v>Met</v>
      </c>
      <c r="X2241" t="str">
        <f>IF(tblOperations[[#This Row],[Average_Completion_Days]]&lt;=_xlfn.XLOOKUP('04_References'!$A$7,tblKPITargets[KPI_Name],tblKPITargets[Target_Value]),"Met","Below Target")</f>
        <v>Met</v>
      </c>
      <c r="Y2241" t="str">
        <f>IF(tblOperations[[#This Row],[Closing_Backlog]]&lt;=_xlfn.XLOOKUP('04_References'!$A$8,tblKPITargets[KPI_Name],tblKPITargets[Target_Value]),"Met","Below Target")</f>
        <v>Met</v>
      </c>
    </row>
    <row r="2242" spans="1:25">
      <c r="A2242" s="6" t="s">
        <v>2272</v>
      </c>
      <c r="B2242" s="7">
        <v>46126</v>
      </c>
      <c r="C2242" s="2" t="s">
        <v>18</v>
      </c>
      <c r="D2242" s="2" t="s">
        <v>19</v>
      </c>
      <c r="E2242" s="2">
        <v>297</v>
      </c>
      <c r="F2242" s="2">
        <v>33</v>
      </c>
      <c r="G2242" s="2">
        <v>330</v>
      </c>
      <c r="H2242" s="2">
        <v>36</v>
      </c>
      <c r="I2242" s="2">
        <v>294</v>
      </c>
      <c r="J2242" s="2">
        <v>0</v>
      </c>
      <c r="K2242" s="2">
        <v>0</v>
      </c>
      <c r="L2242" s="2">
        <v>8</v>
      </c>
      <c r="M2242" s="2">
        <v>0.6</v>
      </c>
      <c r="N2242" s="2">
        <v>0.93300000000000005</v>
      </c>
      <c r="O2242" s="2">
        <v>2.5</v>
      </c>
      <c r="P2242" s="2">
        <v>0.78600000000000003</v>
      </c>
      <c r="Q2242" s="3">
        <v>0.109</v>
      </c>
      <c r="R2242" s="4" t="str">
        <f>TRIM(tblOperations[[#This Row],[Region]])</f>
        <v>Scotland</v>
      </c>
      <c r="S2242" s="4" t="str">
        <f>TRIM(tblOperations[[#This Row],[Team]])</f>
        <v>Workplace Services</v>
      </c>
      <c r="T2242" s="4" t="str">
        <f>_xlfn.XLOOKUP(R2242,tblRegionReference[Region],tblRegionReference[Area],"Not Found")</f>
        <v>North</v>
      </c>
      <c r="U2242" s="4" t="str">
        <f>IF(tblOperations[[#This Row],[Completion_Rate]]&gt;=_xlfn.XLOOKUP("Completion Rate",tblKPITargets[KPI_Name],tblKPITargets[Target_Value]),"Met","Below Target")</f>
        <v>Below Target</v>
      </c>
      <c r="V2242" t="str">
        <f>IF(tblOperations[[#This Row],[SLA_Compliance]]&gt;=_xlfn.XLOOKUP('04_References'!$A$3,tblKPITargets[KPI_Name],tblKPITargets[Target_Value]),"Met","Below Target")</f>
        <v>Below Target</v>
      </c>
      <c r="W2242" t="str">
        <f>IF(tblOperations[[#This Row],[Quality_Pass_Rate]]&gt;=_xlfn.XLOOKUP('04_References'!$A$4,tblKPITargets[KPI_Name],tblKPITargets[Target_Value]),"Met","Below Target")</f>
        <v>Below Target</v>
      </c>
      <c r="X2242" t="str">
        <f>IF(tblOperations[[#This Row],[Average_Completion_Days]]&lt;=_xlfn.XLOOKUP('04_References'!$A$7,tblKPITargets[KPI_Name],tblKPITargets[Target_Value]),"Met","Below Target")</f>
        <v>Below Target</v>
      </c>
      <c r="Y2242" t="str">
        <f>IF(tblOperations[[#This Row],[Closing_Backlog]]&lt;=_xlfn.XLOOKUP('04_References'!$A$8,tblKPITargets[KPI_Name],tblKPITargets[Target_Value]),"Met","Below Target")</f>
        <v>Below Target</v>
      </c>
    </row>
    <row r="2243" spans="1:25">
      <c r="A2243" s="8" t="s">
        <v>2273</v>
      </c>
      <c r="B2243" s="9">
        <v>46126</v>
      </c>
      <c r="C2243" s="4" t="s">
        <v>18</v>
      </c>
      <c r="D2243" s="4" t="s">
        <v>21</v>
      </c>
      <c r="E2243" s="4">
        <v>1</v>
      </c>
      <c r="F2243" s="4">
        <v>41</v>
      </c>
      <c r="G2243" s="4">
        <v>42</v>
      </c>
      <c r="H2243" s="4">
        <v>42</v>
      </c>
      <c r="I2243" s="4">
        <v>0</v>
      </c>
      <c r="J2243" s="4">
        <v>0</v>
      </c>
      <c r="K2243" s="4">
        <v>0</v>
      </c>
      <c r="L2243" s="4">
        <v>1.8</v>
      </c>
      <c r="M2243" s="4">
        <v>0.98299999999999998</v>
      </c>
      <c r="N2243" s="4">
        <v>0.998</v>
      </c>
      <c r="O2243" s="4">
        <v>4.8</v>
      </c>
      <c r="P2243" s="4">
        <v>0.73199999999999998</v>
      </c>
      <c r="Q2243" s="5">
        <v>1</v>
      </c>
      <c r="R2243" s="4" t="str">
        <f>TRIM(tblOperations[[#This Row],[Region]])</f>
        <v>Scotland</v>
      </c>
      <c r="S2243" s="4" t="str">
        <f>TRIM(tblOperations[[#This Row],[Team]])</f>
        <v>Facilities Response</v>
      </c>
      <c r="T2243" s="4" t="str">
        <f>_xlfn.XLOOKUP(R2243,tblRegionReference[Region],tblRegionReference[Area],"Not Found")</f>
        <v>North</v>
      </c>
      <c r="U2243" s="4" t="str">
        <f>IF(tblOperations[[#This Row],[Completion_Rate]]&gt;=_xlfn.XLOOKUP("Completion Rate",tblKPITargets[KPI_Name],tblKPITargets[Target_Value]),"Met","Below Target")</f>
        <v>Met</v>
      </c>
      <c r="V2243" t="str">
        <f>IF(tblOperations[[#This Row],[SLA_Compliance]]&gt;=_xlfn.XLOOKUP('04_References'!$A$3,tblKPITargets[KPI_Name],tblKPITargets[Target_Value]),"Met","Below Target")</f>
        <v>Met</v>
      </c>
      <c r="W2243" t="str">
        <f>IF(tblOperations[[#This Row],[Quality_Pass_Rate]]&gt;=_xlfn.XLOOKUP('04_References'!$A$4,tblKPITargets[KPI_Name],tblKPITargets[Target_Value]),"Met","Below Target")</f>
        <v>Met</v>
      </c>
      <c r="X2243" t="str">
        <f>IF(tblOperations[[#This Row],[Average_Completion_Days]]&lt;=_xlfn.XLOOKUP('04_References'!$A$7,tblKPITargets[KPI_Name],tblKPITargets[Target_Value]),"Met","Below Target")</f>
        <v>Met</v>
      </c>
      <c r="Y2243" t="str">
        <f>IF(tblOperations[[#This Row],[Closing_Backlog]]&lt;=_xlfn.XLOOKUP('04_References'!$A$8,tblKPITargets[KPI_Name],tblKPITargets[Target_Value]),"Met","Below Target")</f>
        <v>Met</v>
      </c>
    </row>
    <row r="2244" spans="1:25">
      <c r="A2244" s="6" t="s">
        <v>2274</v>
      </c>
      <c r="B2244" s="7">
        <v>46126</v>
      </c>
      <c r="C2244" s="2" t="s">
        <v>18</v>
      </c>
      <c r="D2244" s="2" t="s">
        <v>23</v>
      </c>
      <c r="E2244" s="2">
        <v>560</v>
      </c>
      <c r="F2244" s="2">
        <v>43</v>
      </c>
      <c r="G2244" s="2">
        <v>603</v>
      </c>
      <c r="H2244" s="2">
        <v>36</v>
      </c>
      <c r="I2244" s="2">
        <v>567</v>
      </c>
      <c r="J2244" s="2">
        <v>0</v>
      </c>
      <c r="K2244" s="2">
        <v>0</v>
      </c>
      <c r="L2244" s="2">
        <v>8</v>
      </c>
      <c r="M2244" s="2">
        <v>0.6</v>
      </c>
      <c r="N2244" s="2">
        <v>0.98199999999999998</v>
      </c>
      <c r="O2244" s="2">
        <v>2.5</v>
      </c>
      <c r="P2244" s="2">
        <v>0.78600000000000003</v>
      </c>
      <c r="Q2244" s="3">
        <v>0.06</v>
      </c>
      <c r="R2244" s="4" t="str">
        <f>TRIM(tblOperations[[#This Row],[Region]])</f>
        <v>Scotland</v>
      </c>
      <c r="S2244" s="4" t="str">
        <f>TRIM(tblOperations[[#This Row],[Team]])</f>
        <v>Estates Support</v>
      </c>
      <c r="T2244" s="4" t="str">
        <f>_xlfn.XLOOKUP(R2244,tblRegionReference[Region],tblRegionReference[Area],"Not Found")</f>
        <v>North</v>
      </c>
      <c r="U2244" s="4" t="str">
        <f>IF(tblOperations[[#This Row],[Completion_Rate]]&gt;=_xlfn.XLOOKUP("Completion Rate",tblKPITargets[KPI_Name],tblKPITargets[Target_Value]),"Met","Below Target")</f>
        <v>Below Target</v>
      </c>
      <c r="V2244" t="str">
        <f>IF(tblOperations[[#This Row],[SLA_Compliance]]&gt;=_xlfn.XLOOKUP('04_References'!$A$3,tblKPITargets[KPI_Name],tblKPITargets[Target_Value]),"Met","Below Target")</f>
        <v>Below Target</v>
      </c>
      <c r="W2244" t="str">
        <f>IF(tblOperations[[#This Row],[Quality_Pass_Rate]]&gt;=_xlfn.XLOOKUP('04_References'!$A$4,tblKPITargets[KPI_Name],tblKPITargets[Target_Value]),"Met","Below Target")</f>
        <v>Met</v>
      </c>
      <c r="X2244" t="str">
        <f>IF(tblOperations[[#This Row],[Average_Completion_Days]]&lt;=_xlfn.XLOOKUP('04_References'!$A$7,tblKPITargets[KPI_Name],tblKPITargets[Target_Value]),"Met","Below Target")</f>
        <v>Below Target</v>
      </c>
      <c r="Y2244" t="str">
        <f>IF(tblOperations[[#This Row],[Closing_Backlog]]&lt;=_xlfn.XLOOKUP('04_References'!$A$8,tblKPITargets[KPI_Name],tblKPITargets[Target_Value]),"Met","Below Target")</f>
        <v>Below Target</v>
      </c>
    </row>
    <row r="2245" spans="1:25">
      <c r="A2245" s="8" t="s">
        <v>2275</v>
      </c>
      <c r="B2245" s="9">
        <v>46126</v>
      </c>
      <c r="C2245" s="4" t="s">
        <v>18</v>
      </c>
      <c r="D2245" s="4" t="s">
        <v>25</v>
      </c>
      <c r="E2245" s="4">
        <v>3</v>
      </c>
      <c r="F2245" s="4">
        <v>30</v>
      </c>
      <c r="G2245" s="4">
        <v>33</v>
      </c>
      <c r="H2245" s="4">
        <v>33</v>
      </c>
      <c r="I2245" s="4">
        <v>0</v>
      </c>
      <c r="J2245" s="4">
        <v>0</v>
      </c>
      <c r="K2245" s="4">
        <v>0</v>
      </c>
      <c r="L2245" s="4">
        <v>1.6</v>
      </c>
      <c r="M2245" s="4">
        <v>0.98599999999999999</v>
      </c>
      <c r="N2245" s="4">
        <v>0.98499999999999999</v>
      </c>
      <c r="O2245" s="4">
        <v>4.5999999999999996</v>
      </c>
      <c r="P2245" s="4">
        <v>0.76100000000000001</v>
      </c>
      <c r="Q2245" s="5">
        <v>1</v>
      </c>
      <c r="R2245" s="4" t="str">
        <f>TRIM(tblOperations[[#This Row],[Region]])</f>
        <v>Scotland</v>
      </c>
      <c r="S2245" s="4" t="str">
        <f>TRIM(tblOperations[[#This Row],[Team]])</f>
        <v>Workplace Projects</v>
      </c>
      <c r="T2245" s="4" t="str">
        <f>_xlfn.XLOOKUP(R2245,tblRegionReference[Region],tblRegionReference[Area],"Not Found")</f>
        <v>North</v>
      </c>
      <c r="U2245" s="4" t="str">
        <f>IF(tblOperations[[#This Row],[Completion_Rate]]&gt;=_xlfn.XLOOKUP("Completion Rate",tblKPITargets[KPI_Name],tblKPITargets[Target_Value]),"Met","Below Target")</f>
        <v>Met</v>
      </c>
      <c r="V2245" t="str">
        <f>IF(tblOperations[[#This Row],[SLA_Compliance]]&gt;=_xlfn.XLOOKUP('04_References'!$A$3,tblKPITargets[KPI_Name],tblKPITargets[Target_Value]),"Met","Below Target")</f>
        <v>Met</v>
      </c>
      <c r="W2245" t="str">
        <f>IF(tblOperations[[#This Row],[Quality_Pass_Rate]]&gt;=_xlfn.XLOOKUP('04_References'!$A$4,tblKPITargets[KPI_Name],tblKPITargets[Target_Value]),"Met","Below Target")</f>
        <v>Met</v>
      </c>
      <c r="X2245" t="str">
        <f>IF(tblOperations[[#This Row],[Average_Completion_Days]]&lt;=_xlfn.XLOOKUP('04_References'!$A$7,tblKPITargets[KPI_Name],tblKPITargets[Target_Value]),"Met","Below Target")</f>
        <v>Met</v>
      </c>
      <c r="Y2245" t="str">
        <f>IF(tblOperations[[#This Row],[Closing_Backlog]]&lt;=_xlfn.XLOOKUP('04_References'!$A$8,tblKPITargets[KPI_Name],tblKPITargets[Target_Value]),"Met","Below Target")</f>
        <v>Met</v>
      </c>
    </row>
    <row r="2246" spans="1:25">
      <c r="A2246" s="6" t="s">
        <v>2276</v>
      </c>
      <c r="B2246" s="7">
        <v>46126</v>
      </c>
      <c r="C2246" s="2" t="s">
        <v>27</v>
      </c>
      <c r="D2246" s="2" t="s">
        <v>19</v>
      </c>
      <c r="E2246" s="2">
        <v>0</v>
      </c>
      <c r="F2246" s="2">
        <v>28</v>
      </c>
      <c r="G2246" s="2">
        <v>28</v>
      </c>
      <c r="H2246" s="2">
        <v>28</v>
      </c>
      <c r="I2246" s="2">
        <v>0</v>
      </c>
      <c r="J2246" s="2">
        <v>0</v>
      </c>
      <c r="K2246" s="2">
        <v>0</v>
      </c>
      <c r="L2246" s="2">
        <v>2.1</v>
      </c>
      <c r="M2246" s="2">
        <v>0.97599999999999998</v>
      </c>
      <c r="N2246" s="2">
        <v>0.996</v>
      </c>
      <c r="O2246" s="2">
        <v>4.7</v>
      </c>
      <c r="P2246" s="2">
        <v>0.71799999999999997</v>
      </c>
      <c r="Q2246" s="3">
        <v>1</v>
      </c>
      <c r="R2246" s="4" t="str">
        <f>TRIM(tblOperations[[#This Row],[Region]])</f>
        <v>North East</v>
      </c>
      <c r="S2246" s="4" t="str">
        <f>TRIM(tblOperations[[#This Row],[Team]])</f>
        <v>Workplace Services</v>
      </c>
      <c r="T2246" s="4" t="str">
        <f>_xlfn.XLOOKUP(R2246,tblRegionReference[Region],tblRegionReference[Area],"Not Found")</f>
        <v>North</v>
      </c>
      <c r="U2246" s="4" t="str">
        <f>IF(tblOperations[[#This Row],[Completion_Rate]]&gt;=_xlfn.XLOOKUP("Completion Rate",tblKPITargets[KPI_Name],tblKPITargets[Target_Value]),"Met","Below Target")</f>
        <v>Met</v>
      </c>
      <c r="V2246" t="str">
        <f>IF(tblOperations[[#This Row],[SLA_Compliance]]&gt;=_xlfn.XLOOKUP('04_References'!$A$3,tblKPITargets[KPI_Name],tblKPITargets[Target_Value]),"Met","Below Target")</f>
        <v>Met</v>
      </c>
      <c r="W2246" t="str">
        <f>IF(tblOperations[[#This Row],[Quality_Pass_Rate]]&gt;=_xlfn.XLOOKUP('04_References'!$A$4,tblKPITargets[KPI_Name],tblKPITargets[Target_Value]),"Met","Below Target")</f>
        <v>Met</v>
      </c>
      <c r="X2246" t="str">
        <f>IF(tblOperations[[#This Row],[Average_Completion_Days]]&lt;=_xlfn.XLOOKUP('04_References'!$A$7,tblKPITargets[KPI_Name],tblKPITargets[Target_Value]),"Met","Below Target")</f>
        <v>Met</v>
      </c>
      <c r="Y2246" t="str">
        <f>IF(tblOperations[[#This Row],[Closing_Backlog]]&lt;=_xlfn.XLOOKUP('04_References'!$A$8,tblKPITargets[KPI_Name],tblKPITargets[Target_Value]),"Met","Below Target")</f>
        <v>Met</v>
      </c>
    </row>
    <row r="2247" spans="1:25">
      <c r="A2247" s="8" t="s">
        <v>2277</v>
      </c>
      <c r="B2247" s="9">
        <v>46126</v>
      </c>
      <c r="C2247" s="4" t="s">
        <v>27</v>
      </c>
      <c r="D2247" s="4" t="s">
        <v>21</v>
      </c>
      <c r="E2247" s="4">
        <v>0</v>
      </c>
      <c r="F2247" s="4">
        <v>27</v>
      </c>
      <c r="G2247" s="4">
        <v>27</v>
      </c>
      <c r="H2247" s="4">
        <v>27</v>
      </c>
      <c r="I2247" s="4">
        <v>0</v>
      </c>
      <c r="J2247" s="4">
        <v>0</v>
      </c>
      <c r="K2247" s="4">
        <v>0</v>
      </c>
      <c r="L2247" s="4">
        <v>1.5</v>
      </c>
      <c r="M2247" s="4">
        <v>0.94499999999999995</v>
      </c>
      <c r="N2247" s="4">
        <v>0.98199999999999998</v>
      </c>
      <c r="O2247" s="4">
        <v>4.5999999999999996</v>
      </c>
      <c r="P2247" s="4">
        <v>0.70699999999999996</v>
      </c>
      <c r="Q2247" s="5">
        <v>1</v>
      </c>
      <c r="R2247" s="4" t="str">
        <f>TRIM(tblOperations[[#This Row],[Region]])</f>
        <v>North East</v>
      </c>
      <c r="S2247" s="4" t="str">
        <f>TRIM(tblOperations[[#This Row],[Team]])</f>
        <v>Facilities Response</v>
      </c>
      <c r="T2247" s="4" t="str">
        <f>_xlfn.XLOOKUP(R2247,tblRegionReference[Region],tblRegionReference[Area],"Not Found")</f>
        <v>North</v>
      </c>
      <c r="U2247" s="4" t="str">
        <f>IF(tblOperations[[#This Row],[Completion_Rate]]&gt;=_xlfn.XLOOKUP("Completion Rate",tblKPITargets[KPI_Name],tblKPITargets[Target_Value]),"Met","Below Target")</f>
        <v>Met</v>
      </c>
      <c r="V2247" t="str">
        <f>IF(tblOperations[[#This Row],[SLA_Compliance]]&gt;=_xlfn.XLOOKUP('04_References'!$A$3,tblKPITargets[KPI_Name],tblKPITargets[Target_Value]),"Met","Below Target")</f>
        <v>Met</v>
      </c>
      <c r="W2247" t="str">
        <f>IF(tblOperations[[#This Row],[Quality_Pass_Rate]]&gt;=_xlfn.XLOOKUP('04_References'!$A$4,tblKPITargets[KPI_Name],tblKPITargets[Target_Value]),"Met","Below Target")</f>
        <v>Met</v>
      </c>
      <c r="X2247" t="str">
        <f>IF(tblOperations[[#This Row],[Average_Completion_Days]]&lt;=_xlfn.XLOOKUP('04_References'!$A$7,tblKPITargets[KPI_Name],tblKPITargets[Target_Value]),"Met","Below Target")</f>
        <v>Met</v>
      </c>
      <c r="Y2247" t="str">
        <f>IF(tblOperations[[#This Row],[Closing_Backlog]]&lt;=_xlfn.XLOOKUP('04_References'!$A$8,tblKPITargets[KPI_Name],tblKPITargets[Target_Value]),"Met","Below Target")</f>
        <v>Met</v>
      </c>
    </row>
    <row r="2248" spans="1:25">
      <c r="A2248" s="6" t="s">
        <v>2278</v>
      </c>
      <c r="B2248" s="7">
        <v>46126</v>
      </c>
      <c r="C2248" s="2" t="s">
        <v>27</v>
      </c>
      <c r="D2248" s="2" t="s">
        <v>23</v>
      </c>
      <c r="E2248" s="2">
        <v>1499</v>
      </c>
      <c r="F2248" s="2">
        <v>39</v>
      </c>
      <c r="G2248" s="2">
        <v>1538</v>
      </c>
      <c r="H2248" s="2">
        <v>24</v>
      </c>
      <c r="I2248" s="2">
        <v>1514</v>
      </c>
      <c r="J2248" s="2">
        <v>1</v>
      </c>
      <c r="K2248" s="2">
        <v>0</v>
      </c>
      <c r="L2248" s="2">
        <v>8</v>
      </c>
      <c r="M2248" s="2">
        <v>0.6</v>
      </c>
      <c r="N2248" s="2">
        <v>0.97699999999999998</v>
      </c>
      <c r="O2248" s="2">
        <v>2.5</v>
      </c>
      <c r="P2248" s="2">
        <v>0.71299999999999997</v>
      </c>
      <c r="Q2248" s="3">
        <v>1.6E-2</v>
      </c>
      <c r="R2248" s="4" t="str">
        <f>TRIM(tblOperations[[#This Row],[Region]])</f>
        <v>North East</v>
      </c>
      <c r="S2248" s="4" t="str">
        <f>TRIM(tblOperations[[#This Row],[Team]])</f>
        <v>Estates Support</v>
      </c>
      <c r="T2248" s="4" t="str">
        <f>_xlfn.XLOOKUP(R2248,tblRegionReference[Region],tblRegionReference[Area],"Not Found")</f>
        <v>North</v>
      </c>
      <c r="U2248" s="4" t="str">
        <f>IF(tblOperations[[#This Row],[Completion_Rate]]&gt;=_xlfn.XLOOKUP("Completion Rate",tblKPITargets[KPI_Name],tblKPITargets[Target_Value]),"Met","Below Target")</f>
        <v>Below Target</v>
      </c>
      <c r="V2248" t="str">
        <f>IF(tblOperations[[#This Row],[SLA_Compliance]]&gt;=_xlfn.XLOOKUP('04_References'!$A$3,tblKPITargets[KPI_Name],tblKPITargets[Target_Value]),"Met","Below Target")</f>
        <v>Below Target</v>
      </c>
      <c r="W2248" t="str">
        <f>IF(tblOperations[[#This Row],[Quality_Pass_Rate]]&gt;=_xlfn.XLOOKUP('04_References'!$A$4,tblKPITargets[KPI_Name],tblKPITargets[Target_Value]),"Met","Below Target")</f>
        <v>Met</v>
      </c>
      <c r="X2248" t="str">
        <f>IF(tblOperations[[#This Row],[Average_Completion_Days]]&lt;=_xlfn.XLOOKUP('04_References'!$A$7,tblKPITargets[KPI_Name],tblKPITargets[Target_Value]),"Met","Below Target")</f>
        <v>Below Target</v>
      </c>
      <c r="Y2248" t="str">
        <f>IF(tblOperations[[#This Row],[Closing_Backlog]]&lt;=_xlfn.XLOOKUP('04_References'!$A$8,tblKPITargets[KPI_Name],tblKPITargets[Target_Value]),"Met","Below Target")</f>
        <v>Below Target</v>
      </c>
    </row>
    <row r="2249" spans="1:25">
      <c r="A2249" s="8" t="s">
        <v>2279</v>
      </c>
      <c r="B2249" s="9">
        <v>46126</v>
      </c>
      <c r="C2249" s="4" t="s">
        <v>27</v>
      </c>
      <c r="D2249" s="4" t="s">
        <v>25</v>
      </c>
      <c r="E2249" s="4">
        <v>40</v>
      </c>
      <c r="F2249" s="4">
        <v>39</v>
      </c>
      <c r="G2249" s="4">
        <v>79</v>
      </c>
      <c r="H2249" s="4">
        <v>21</v>
      </c>
      <c r="I2249" s="4">
        <v>58</v>
      </c>
      <c r="J2249" s="4">
        <v>1</v>
      </c>
      <c r="K2249" s="4">
        <v>1</v>
      </c>
      <c r="L2249" s="4">
        <v>6.4</v>
      </c>
      <c r="M2249" s="4">
        <v>0.6</v>
      </c>
      <c r="N2249" s="4">
        <v>0.95799999999999996</v>
      </c>
      <c r="O2249" s="4">
        <v>2.5</v>
      </c>
      <c r="P2249" s="4">
        <v>0.65500000000000003</v>
      </c>
      <c r="Q2249" s="5">
        <v>0.26600000000000001</v>
      </c>
      <c r="R2249" s="4" t="str">
        <f>TRIM(tblOperations[[#This Row],[Region]])</f>
        <v>North East</v>
      </c>
      <c r="S2249" s="4" t="str">
        <f>TRIM(tblOperations[[#This Row],[Team]])</f>
        <v>Workplace Projects</v>
      </c>
      <c r="T2249" s="4" t="str">
        <f>_xlfn.XLOOKUP(R2249,tblRegionReference[Region],tblRegionReference[Area],"Not Found")</f>
        <v>North</v>
      </c>
      <c r="U2249" s="4" t="str">
        <f>IF(tblOperations[[#This Row],[Completion_Rate]]&gt;=_xlfn.XLOOKUP("Completion Rate",tblKPITargets[KPI_Name],tblKPITargets[Target_Value]),"Met","Below Target")</f>
        <v>Below Target</v>
      </c>
      <c r="V2249" t="str">
        <f>IF(tblOperations[[#This Row],[SLA_Compliance]]&gt;=_xlfn.XLOOKUP('04_References'!$A$3,tblKPITargets[KPI_Name],tblKPITargets[Target_Value]),"Met","Below Target")</f>
        <v>Below Target</v>
      </c>
      <c r="W2249" t="str">
        <f>IF(tblOperations[[#This Row],[Quality_Pass_Rate]]&gt;=_xlfn.XLOOKUP('04_References'!$A$4,tblKPITargets[KPI_Name],tblKPITargets[Target_Value]),"Met","Below Target")</f>
        <v>Met</v>
      </c>
      <c r="X2249" t="str">
        <f>IF(tblOperations[[#This Row],[Average_Completion_Days]]&lt;=_xlfn.XLOOKUP('04_References'!$A$7,tblKPITargets[KPI_Name],tblKPITargets[Target_Value]),"Met","Below Target")</f>
        <v>Below Target</v>
      </c>
      <c r="Y2249" t="str">
        <f>IF(tblOperations[[#This Row],[Closing_Backlog]]&lt;=_xlfn.XLOOKUP('04_References'!$A$8,tblKPITargets[KPI_Name],tblKPITargets[Target_Value]),"Met","Below Target")</f>
        <v>Below Target</v>
      </c>
    </row>
    <row r="2250" spans="1:25">
      <c r="A2250" s="6" t="s">
        <v>2280</v>
      </c>
      <c r="B2250" s="7">
        <v>46126</v>
      </c>
      <c r="C2250" s="2" t="s">
        <v>32</v>
      </c>
      <c r="D2250" s="2" t="s">
        <v>19</v>
      </c>
      <c r="E2250" s="2">
        <v>589</v>
      </c>
      <c r="F2250" s="2">
        <v>43</v>
      </c>
      <c r="G2250" s="2">
        <v>632</v>
      </c>
      <c r="H2250" s="2">
        <v>29</v>
      </c>
      <c r="I2250" s="2">
        <v>603</v>
      </c>
      <c r="J2250" s="2">
        <v>0</v>
      </c>
      <c r="K2250" s="2">
        <v>0</v>
      </c>
      <c r="L2250" s="2">
        <v>8</v>
      </c>
      <c r="M2250" s="2">
        <v>0.6</v>
      </c>
      <c r="N2250" s="2">
        <v>0.996</v>
      </c>
      <c r="O2250" s="2">
        <v>2.5</v>
      </c>
      <c r="P2250" s="2">
        <v>0.78700000000000003</v>
      </c>
      <c r="Q2250" s="3">
        <v>4.5999999999999999E-2</v>
      </c>
      <c r="R2250" s="4" t="str">
        <f>TRIM(tblOperations[[#This Row],[Region]])</f>
        <v>North West</v>
      </c>
      <c r="S2250" s="4" t="str">
        <f>TRIM(tblOperations[[#This Row],[Team]])</f>
        <v>Workplace Services</v>
      </c>
      <c r="T2250" s="4" t="str">
        <f>_xlfn.XLOOKUP(R2250,tblRegionReference[Region],tblRegionReference[Area],"Not Found")</f>
        <v>North</v>
      </c>
      <c r="U2250" s="4" t="str">
        <f>IF(tblOperations[[#This Row],[Completion_Rate]]&gt;=_xlfn.XLOOKUP("Completion Rate",tblKPITargets[KPI_Name],tblKPITargets[Target_Value]),"Met","Below Target")</f>
        <v>Below Target</v>
      </c>
      <c r="V2250" t="str">
        <f>IF(tblOperations[[#This Row],[SLA_Compliance]]&gt;=_xlfn.XLOOKUP('04_References'!$A$3,tblKPITargets[KPI_Name],tblKPITargets[Target_Value]),"Met","Below Target")</f>
        <v>Below Target</v>
      </c>
      <c r="W2250" t="str">
        <f>IF(tblOperations[[#This Row],[Quality_Pass_Rate]]&gt;=_xlfn.XLOOKUP('04_References'!$A$4,tblKPITargets[KPI_Name],tblKPITargets[Target_Value]),"Met","Below Target")</f>
        <v>Met</v>
      </c>
      <c r="X2250" t="str">
        <f>IF(tblOperations[[#This Row],[Average_Completion_Days]]&lt;=_xlfn.XLOOKUP('04_References'!$A$7,tblKPITargets[KPI_Name],tblKPITargets[Target_Value]),"Met","Below Target")</f>
        <v>Below Target</v>
      </c>
      <c r="Y2250" t="str">
        <f>IF(tblOperations[[#This Row],[Closing_Backlog]]&lt;=_xlfn.XLOOKUP('04_References'!$A$8,tblKPITargets[KPI_Name],tblKPITargets[Target_Value]),"Met","Below Target")</f>
        <v>Below Target</v>
      </c>
    </row>
    <row r="2251" spans="1:25">
      <c r="A2251" s="8" t="s">
        <v>2281</v>
      </c>
      <c r="B2251" s="9">
        <v>46126</v>
      </c>
      <c r="C2251" s="4" t="s">
        <v>32</v>
      </c>
      <c r="D2251" s="4" t="s">
        <v>21</v>
      </c>
      <c r="E2251" s="4">
        <v>1542</v>
      </c>
      <c r="F2251" s="4">
        <v>31</v>
      </c>
      <c r="G2251" s="4">
        <v>1573</v>
      </c>
      <c r="H2251" s="4">
        <v>23</v>
      </c>
      <c r="I2251" s="4">
        <v>1550</v>
      </c>
      <c r="J2251" s="4">
        <v>0</v>
      </c>
      <c r="K2251" s="4">
        <v>0</v>
      </c>
      <c r="L2251" s="4">
        <v>8</v>
      </c>
      <c r="M2251" s="4">
        <v>0.6</v>
      </c>
      <c r="N2251" s="4">
        <v>1</v>
      </c>
      <c r="O2251" s="4">
        <v>2.5</v>
      </c>
      <c r="P2251" s="4">
        <v>0.70199999999999996</v>
      </c>
      <c r="Q2251" s="5">
        <v>1.4999999999999999E-2</v>
      </c>
      <c r="R2251" s="4" t="str">
        <f>TRIM(tblOperations[[#This Row],[Region]])</f>
        <v>North West</v>
      </c>
      <c r="S2251" s="4" t="str">
        <f>TRIM(tblOperations[[#This Row],[Team]])</f>
        <v>Facilities Response</v>
      </c>
      <c r="T2251" s="4" t="str">
        <f>_xlfn.XLOOKUP(R2251,tblRegionReference[Region],tblRegionReference[Area],"Not Found")</f>
        <v>North</v>
      </c>
      <c r="U2251" s="4" t="str">
        <f>IF(tblOperations[[#This Row],[Completion_Rate]]&gt;=_xlfn.XLOOKUP("Completion Rate",tblKPITargets[KPI_Name],tblKPITargets[Target_Value]),"Met","Below Target")</f>
        <v>Below Target</v>
      </c>
      <c r="V2251" t="str">
        <f>IF(tblOperations[[#This Row],[SLA_Compliance]]&gt;=_xlfn.XLOOKUP('04_References'!$A$3,tblKPITargets[KPI_Name],tblKPITargets[Target_Value]),"Met","Below Target")</f>
        <v>Below Target</v>
      </c>
      <c r="W2251" t="str">
        <f>IF(tblOperations[[#This Row],[Quality_Pass_Rate]]&gt;=_xlfn.XLOOKUP('04_References'!$A$4,tblKPITargets[KPI_Name],tblKPITargets[Target_Value]),"Met","Below Target")</f>
        <v>Met</v>
      </c>
      <c r="X2251" t="str">
        <f>IF(tblOperations[[#This Row],[Average_Completion_Days]]&lt;=_xlfn.XLOOKUP('04_References'!$A$7,tblKPITargets[KPI_Name],tblKPITargets[Target_Value]),"Met","Below Target")</f>
        <v>Below Target</v>
      </c>
      <c r="Y2251" t="str">
        <f>IF(tblOperations[[#This Row],[Closing_Backlog]]&lt;=_xlfn.XLOOKUP('04_References'!$A$8,tblKPITargets[KPI_Name],tblKPITargets[Target_Value]),"Met","Below Target")</f>
        <v>Below Target</v>
      </c>
    </row>
    <row r="2252" spans="1:25">
      <c r="A2252" s="6" t="s">
        <v>2282</v>
      </c>
      <c r="B2252" s="7">
        <v>46126</v>
      </c>
      <c r="C2252" s="2" t="s">
        <v>32</v>
      </c>
      <c r="D2252" s="2" t="s">
        <v>23</v>
      </c>
      <c r="E2252" s="2">
        <v>1651</v>
      </c>
      <c r="F2252" s="2">
        <v>52</v>
      </c>
      <c r="G2252" s="2">
        <v>1703</v>
      </c>
      <c r="H2252" s="2">
        <v>25</v>
      </c>
      <c r="I2252" s="2">
        <v>1678</v>
      </c>
      <c r="J2252" s="2">
        <v>0</v>
      </c>
      <c r="K2252" s="2">
        <v>0</v>
      </c>
      <c r="L2252" s="2">
        <v>8</v>
      </c>
      <c r="M2252" s="2">
        <v>0.6</v>
      </c>
      <c r="N2252" s="2">
        <v>1</v>
      </c>
      <c r="O2252" s="2">
        <v>2.5</v>
      </c>
      <c r="P2252" s="2">
        <v>0.69299999999999995</v>
      </c>
      <c r="Q2252" s="3">
        <v>1.4999999999999999E-2</v>
      </c>
      <c r="R2252" s="4" t="str">
        <f>TRIM(tblOperations[[#This Row],[Region]])</f>
        <v>North West</v>
      </c>
      <c r="S2252" s="4" t="str">
        <f>TRIM(tblOperations[[#This Row],[Team]])</f>
        <v>Estates Support</v>
      </c>
      <c r="T2252" s="4" t="str">
        <f>_xlfn.XLOOKUP(R2252,tblRegionReference[Region],tblRegionReference[Area],"Not Found")</f>
        <v>North</v>
      </c>
      <c r="U2252" s="4" t="str">
        <f>IF(tblOperations[[#This Row],[Completion_Rate]]&gt;=_xlfn.XLOOKUP("Completion Rate",tblKPITargets[KPI_Name],tblKPITargets[Target_Value]),"Met","Below Target")</f>
        <v>Below Target</v>
      </c>
      <c r="V2252" t="str">
        <f>IF(tblOperations[[#This Row],[SLA_Compliance]]&gt;=_xlfn.XLOOKUP('04_References'!$A$3,tblKPITargets[KPI_Name],tblKPITargets[Target_Value]),"Met","Below Target")</f>
        <v>Below Target</v>
      </c>
      <c r="W2252" t="str">
        <f>IF(tblOperations[[#This Row],[Quality_Pass_Rate]]&gt;=_xlfn.XLOOKUP('04_References'!$A$4,tblKPITargets[KPI_Name],tblKPITargets[Target_Value]),"Met","Below Target")</f>
        <v>Met</v>
      </c>
      <c r="X2252" t="str">
        <f>IF(tblOperations[[#This Row],[Average_Completion_Days]]&lt;=_xlfn.XLOOKUP('04_References'!$A$7,tblKPITargets[KPI_Name],tblKPITargets[Target_Value]),"Met","Below Target")</f>
        <v>Below Target</v>
      </c>
      <c r="Y2252" t="str">
        <f>IF(tblOperations[[#This Row],[Closing_Backlog]]&lt;=_xlfn.XLOOKUP('04_References'!$A$8,tblKPITargets[KPI_Name],tblKPITargets[Target_Value]),"Met","Below Target")</f>
        <v>Below Target</v>
      </c>
    </row>
    <row r="2253" spans="1:25">
      <c r="A2253" s="8" t="s">
        <v>2283</v>
      </c>
      <c r="B2253" s="9">
        <v>46126</v>
      </c>
      <c r="C2253" s="4" t="s">
        <v>32</v>
      </c>
      <c r="D2253" s="4" t="s">
        <v>25</v>
      </c>
      <c r="E2253" s="4">
        <v>0</v>
      </c>
      <c r="F2253" s="4">
        <v>35</v>
      </c>
      <c r="G2253" s="4">
        <v>35</v>
      </c>
      <c r="H2253" s="4">
        <v>35</v>
      </c>
      <c r="I2253" s="4">
        <v>0</v>
      </c>
      <c r="J2253" s="4">
        <v>0</v>
      </c>
      <c r="K2253" s="4">
        <v>0</v>
      </c>
      <c r="L2253" s="4">
        <v>1.3</v>
      </c>
      <c r="M2253" s="4">
        <v>0.94099999999999995</v>
      </c>
      <c r="N2253" s="4">
        <v>0.96199999999999997</v>
      </c>
      <c r="O2253" s="4">
        <v>4.3</v>
      </c>
      <c r="P2253" s="4">
        <v>0.70199999999999996</v>
      </c>
      <c r="Q2253" s="5">
        <v>1</v>
      </c>
      <c r="R2253" s="4" t="str">
        <f>TRIM(tblOperations[[#This Row],[Region]])</f>
        <v>North West</v>
      </c>
      <c r="S2253" s="4" t="str">
        <f>TRIM(tblOperations[[#This Row],[Team]])</f>
        <v>Workplace Projects</v>
      </c>
      <c r="T2253" s="4" t="str">
        <f>_xlfn.XLOOKUP(R2253,tblRegionReference[Region],tblRegionReference[Area],"Not Found")</f>
        <v>North</v>
      </c>
      <c r="U2253" s="4" t="str">
        <f>IF(tblOperations[[#This Row],[Completion_Rate]]&gt;=_xlfn.XLOOKUP("Completion Rate",tblKPITargets[KPI_Name],tblKPITargets[Target_Value]),"Met","Below Target")</f>
        <v>Met</v>
      </c>
      <c r="V2253" t="str">
        <f>IF(tblOperations[[#This Row],[SLA_Compliance]]&gt;=_xlfn.XLOOKUP('04_References'!$A$3,tblKPITargets[KPI_Name],tblKPITargets[Target_Value]),"Met","Below Target")</f>
        <v>Met</v>
      </c>
      <c r="W2253" t="str">
        <f>IF(tblOperations[[#This Row],[Quality_Pass_Rate]]&gt;=_xlfn.XLOOKUP('04_References'!$A$4,tblKPITargets[KPI_Name],tblKPITargets[Target_Value]),"Met","Below Target")</f>
        <v>Met</v>
      </c>
      <c r="X2253" t="str">
        <f>IF(tblOperations[[#This Row],[Average_Completion_Days]]&lt;=_xlfn.XLOOKUP('04_References'!$A$7,tblKPITargets[KPI_Name],tblKPITargets[Target_Value]),"Met","Below Target")</f>
        <v>Met</v>
      </c>
      <c r="Y2253" t="str">
        <f>IF(tblOperations[[#This Row],[Closing_Backlog]]&lt;=_xlfn.XLOOKUP('04_References'!$A$8,tblKPITargets[KPI_Name],tblKPITargets[Target_Value]),"Met","Below Target")</f>
        <v>Met</v>
      </c>
    </row>
    <row r="2254" spans="1:25">
      <c r="A2254" s="6" t="s">
        <v>2284</v>
      </c>
      <c r="B2254" s="7">
        <v>46126</v>
      </c>
      <c r="C2254" s="2" t="s">
        <v>37</v>
      </c>
      <c r="D2254" s="2" t="s">
        <v>19</v>
      </c>
      <c r="E2254" s="2">
        <v>5</v>
      </c>
      <c r="F2254" s="2">
        <v>36</v>
      </c>
      <c r="G2254" s="2">
        <v>41</v>
      </c>
      <c r="H2254" s="2">
        <v>38</v>
      </c>
      <c r="I2254" s="2">
        <v>3</v>
      </c>
      <c r="J2254" s="2">
        <v>1</v>
      </c>
      <c r="K2254" s="2">
        <v>0</v>
      </c>
      <c r="L2254" s="2">
        <v>1.7</v>
      </c>
      <c r="M2254" s="2">
        <v>0.90100000000000002</v>
      </c>
      <c r="N2254" s="2">
        <v>0.97299999999999998</v>
      </c>
      <c r="O2254" s="2">
        <v>4.5</v>
      </c>
      <c r="P2254" s="2">
        <v>0.67</v>
      </c>
      <c r="Q2254" s="3">
        <v>0.92700000000000005</v>
      </c>
      <c r="R2254" s="4" t="str">
        <f>TRIM(tblOperations[[#This Row],[Region]])</f>
        <v>Midlands</v>
      </c>
      <c r="S2254" s="4" t="str">
        <f>TRIM(tblOperations[[#This Row],[Team]])</f>
        <v>Workplace Services</v>
      </c>
      <c r="T2254" s="4" t="str">
        <f>_xlfn.XLOOKUP(R2254,tblRegionReference[Region],tblRegionReference[Area],"Not Found")</f>
        <v>Central</v>
      </c>
      <c r="U2254" s="4" t="str">
        <f>IF(tblOperations[[#This Row],[Completion_Rate]]&gt;=_xlfn.XLOOKUP("Completion Rate",tblKPITargets[KPI_Name],tblKPITargets[Target_Value]),"Met","Below Target")</f>
        <v>Below Target</v>
      </c>
      <c r="V2254" t="str">
        <f>IF(tblOperations[[#This Row],[SLA_Compliance]]&gt;=_xlfn.XLOOKUP('04_References'!$A$3,tblKPITargets[KPI_Name],tblKPITargets[Target_Value]),"Met","Below Target")</f>
        <v>Below Target</v>
      </c>
      <c r="W2254" t="str">
        <f>IF(tblOperations[[#This Row],[Quality_Pass_Rate]]&gt;=_xlfn.XLOOKUP('04_References'!$A$4,tblKPITargets[KPI_Name],tblKPITargets[Target_Value]),"Met","Below Target")</f>
        <v>Met</v>
      </c>
      <c r="X2254" t="str">
        <f>IF(tblOperations[[#This Row],[Average_Completion_Days]]&lt;=_xlfn.XLOOKUP('04_References'!$A$7,tblKPITargets[KPI_Name],tblKPITargets[Target_Value]),"Met","Below Target")</f>
        <v>Met</v>
      </c>
      <c r="Y2254" t="str">
        <f>IF(tblOperations[[#This Row],[Closing_Backlog]]&lt;=_xlfn.XLOOKUP('04_References'!$A$8,tblKPITargets[KPI_Name],tblKPITargets[Target_Value]),"Met","Below Target")</f>
        <v>Met</v>
      </c>
    </row>
    <row r="2255" spans="1:25">
      <c r="A2255" s="8" t="s">
        <v>2285</v>
      </c>
      <c r="B2255" s="9">
        <v>46126</v>
      </c>
      <c r="C2255" s="4" t="s">
        <v>37</v>
      </c>
      <c r="D2255" s="4" t="s">
        <v>21</v>
      </c>
      <c r="E2255" s="4">
        <v>703</v>
      </c>
      <c r="F2255" s="4">
        <v>33</v>
      </c>
      <c r="G2255" s="4">
        <v>736</v>
      </c>
      <c r="H2255" s="4">
        <v>33</v>
      </c>
      <c r="I2255" s="4">
        <v>703</v>
      </c>
      <c r="J2255" s="4">
        <v>0</v>
      </c>
      <c r="K2255" s="4">
        <v>0</v>
      </c>
      <c r="L2255" s="4">
        <v>8</v>
      </c>
      <c r="M2255" s="4">
        <v>0.6</v>
      </c>
      <c r="N2255" s="4">
        <v>0.99399999999999999</v>
      </c>
      <c r="O2255" s="4">
        <v>2.5</v>
      </c>
      <c r="P2255" s="4">
        <v>0.68400000000000005</v>
      </c>
      <c r="Q2255" s="5">
        <v>4.4999999999999998E-2</v>
      </c>
      <c r="R2255" s="4" t="str">
        <f>TRIM(tblOperations[[#This Row],[Region]])</f>
        <v>Midlands</v>
      </c>
      <c r="S2255" s="4" t="str">
        <f>TRIM(tblOperations[[#This Row],[Team]])</f>
        <v>Facilities Response</v>
      </c>
      <c r="T2255" s="4" t="str">
        <f>_xlfn.XLOOKUP(R2255,tblRegionReference[Region],tblRegionReference[Area],"Not Found")</f>
        <v>Central</v>
      </c>
      <c r="U2255" s="4" t="str">
        <f>IF(tblOperations[[#This Row],[Completion_Rate]]&gt;=_xlfn.XLOOKUP("Completion Rate",tblKPITargets[KPI_Name],tblKPITargets[Target_Value]),"Met","Below Target")</f>
        <v>Below Target</v>
      </c>
      <c r="V2255" t="str">
        <f>IF(tblOperations[[#This Row],[SLA_Compliance]]&gt;=_xlfn.XLOOKUP('04_References'!$A$3,tblKPITargets[KPI_Name],tblKPITargets[Target_Value]),"Met","Below Target")</f>
        <v>Below Target</v>
      </c>
      <c r="W2255" t="str">
        <f>IF(tblOperations[[#This Row],[Quality_Pass_Rate]]&gt;=_xlfn.XLOOKUP('04_References'!$A$4,tblKPITargets[KPI_Name],tblKPITargets[Target_Value]),"Met","Below Target")</f>
        <v>Met</v>
      </c>
      <c r="X2255" t="str">
        <f>IF(tblOperations[[#This Row],[Average_Completion_Days]]&lt;=_xlfn.XLOOKUP('04_References'!$A$7,tblKPITargets[KPI_Name],tblKPITargets[Target_Value]),"Met","Below Target")</f>
        <v>Below Target</v>
      </c>
      <c r="Y2255" t="str">
        <f>IF(tblOperations[[#This Row],[Closing_Backlog]]&lt;=_xlfn.XLOOKUP('04_References'!$A$8,tblKPITargets[KPI_Name],tblKPITargets[Target_Value]),"Met","Below Target")</f>
        <v>Below Target</v>
      </c>
    </row>
    <row r="2256" spans="1:25">
      <c r="A2256" s="6" t="s">
        <v>2286</v>
      </c>
      <c r="B2256" s="7">
        <v>46126</v>
      </c>
      <c r="C2256" s="2" t="s">
        <v>37</v>
      </c>
      <c r="D2256" s="2" t="s">
        <v>23</v>
      </c>
      <c r="E2256" s="2">
        <v>533</v>
      </c>
      <c r="F2256" s="2">
        <v>46</v>
      </c>
      <c r="G2256" s="2">
        <v>579</v>
      </c>
      <c r="H2256" s="2">
        <v>38</v>
      </c>
      <c r="I2256" s="2">
        <v>541</v>
      </c>
      <c r="J2256" s="2">
        <v>0</v>
      </c>
      <c r="K2256" s="2">
        <v>0</v>
      </c>
      <c r="L2256" s="2">
        <v>8</v>
      </c>
      <c r="M2256" s="2">
        <v>0.6</v>
      </c>
      <c r="N2256" s="2">
        <v>0.96899999999999997</v>
      </c>
      <c r="O2256" s="2">
        <v>2.5</v>
      </c>
      <c r="P2256" s="2">
        <v>0.76800000000000002</v>
      </c>
      <c r="Q2256" s="3">
        <v>6.6000000000000003E-2</v>
      </c>
      <c r="R2256" s="4" t="str">
        <f>TRIM(tblOperations[[#This Row],[Region]])</f>
        <v>Midlands</v>
      </c>
      <c r="S2256" s="4" t="str">
        <f>TRIM(tblOperations[[#This Row],[Team]])</f>
        <v>Estates Support</v>
      </c>
      <c r="T2256" s="4" t="str">
        <f>_xlfn.XLOOKUP(R2256,tblRegionReference[Region],tblRegionReference[Area],"Not Found")</f>
        <v>Central</v>
      </c>
      <c r="U2256" s="4" t="str">
        <f>IF(tblOperations[[#This Row],[Completion_Rate]]&gt;=_xlfn.XLOOKUP("Completion Rate",tblKPITargets[KPI_Name],tblKPITargets[Target_Value]),"Met","Below Target")</f>
        <v>Below Target</v>
      </c>
      <c r="V2256" t="str">
        <f>IF(tblOperations[[#This Row],[SLA_Compliance]]&gt;=_xlfn.XLOOKUP('04_References'!$A$3,tblKPITargets[KPI_Name],tblKPITargets[Target_Value]),"Met","Below Target")</f>
        <v>Below Target</v>
      </c>
      <c r="W2256" t="str">
        <f>IF(tblOperations[[#This Row],[Quality_Pass_Rate]]&gt;=_xlfn.XLOOKUP('04_References'!$A$4,tblKPITargets[KPI_Name],tblKPITargets[Target_Value]),"Met","Below Target")</f>
        <v>Met</v>
      </c>
      <c r="X2256" t="str">
        <f>IF(tblOperations[[#This Row],[Average_Completion_Days]]&lt;=_xlfn.XLOOKUP('04_References'!$A$7,tblKPITargets[KPI_Name],tblKPITargets[Target_Value]),"Met","Below Target")</f>
        <v>Below Target</v>
      </c>
      <c r="Y2256" t="str">
        <f>IF(tblOperations[[#This Row],[Closing_Backlog]]&lt;=_xlfn.XLOOKUP('04_References'!$A$8,tblKPITargets[KPI_Name],tblKPITargets[Target_Value]),"Met","Below Target")</f>
        <v>Below Target</v>
      </c>
    </row>
    <row r="2257" spans="1:25">
      <c r="A2257" s="8" t="s">
        <v>2287</v>
      </c>
      <c r="B2257" s="9">
        <v>46126</v>
      </c>
      <c r="C2257" s="4" t="s">
        <v>37</v>
      </c>
      <c r="D2257" s="4" t="s">
        <v>25</v>
      </c>
      <c r="E2257" s="4">
        <v>0</v>
      </c>
      <c r="F2257" s="4">
        <v>31</v>
      </c>
      <c r="G2257" s="4">
        <v>31</v>
      </c>
      <c r="H2257" s="4">
        <v>31</v>
      </c>
      <c r="I2257" s="4">
        <v>0</v>
      </c>
      <c r="J2257" s="4">
        <v>0</v>
      </c>
      <c r="K2257" s="4">
        <v>0</v>
      </c>
      <c r="L2257" s="4">
        <v>1.9</v>
      </c>
      <c r="M2257" s="4">
        <v>1</v>
      </c>
      <c r="N2257" s="4">
        <v>1</v>
      </c>
      <c r="O2257" s="4">
        <v>4.5999999999999996</v>
      </c>
      <c r="P2257" s="4">
        <v>0.72199999999999998</v>
      </c>
      <c r="Q2257" s="5">
        <v>1</v>
      </c>
      <c r="R2257" s="4" t="str">
        <f>TRIM(tblOperations[[#This Row],[Region]])</f>
        <v>Midlands</v>
      </c>
      <c r="S2257" s="4" t="str">
        <f>TRIM(tblOperations[[#This Row],[Team]])</f>
        <v>Workplace Projects</v>
      </c>
      <c r="T2257" s="4" t="str">
        <f>_xlfn.XLOOKUP(R2257,tblRegionReference[Region],tblRegionReference[Area],"Not Found")</f>
        <v>Central</v>
      </c>
      <c r="U2257" s="4" t="str">
        <f>IF(tblOperations[[#This Row],[Completion_Rate]]&gt;=_xlfn.XLOOKUP("Completion Rate",tblKPITargets[KPI_Name],tblKPITargets[Target_Value]),"Met","Below Target")</f>
        <v>Met</v>
      </c>
      <c r="V2257" t="str">
        <f>IF(tblOperations[[#This Row],[SLA_Compliance]]&gt;=_xlfn.XLOOKUP('04_References'!$A$3,tblKPITargets[KPI_Name],tblKPITargets[Target_Value]),"Met","Below Target")</f>
        <v>Met</v>
      </c>
      <c r="W2257" t="str">
        <f>IF(tblOperations[[#This Row],[Quality_Pass_Rate]]&gt;=_xlfn.XLOOKUP('04_References'!$A$4,tblKPITargets[KPI_Name],tblKPITargets[Target_Value]),"Met","Below Target")</f>
        <v>Met</v>
      </c>
      <c r="X2257" t="str">
        <f>IF(tblOperations[[#This Row],[Average_Completion_Days]]&lt;=_xlfn.XLOOKUP('04_References'!$A$7,tblKPITargets[KPI_Name],tblKPITargets[Target_Value]),"Met","Below Target")</f>
        <v>Met</v>
      </c>
      <c r="Y2257" t="str">
        <f>IF(tblOperations[[#This Row],[Closing_Backlog]]&lt;=_xlfn.XLOOKUP('04_References'!$A$8,tblKPITargets[KPI_Name],tblKPITargets[Target_Value]),"Met","Below Target")</f>
        <v>Met</v>
      </c>
    </row>
    <row r="2258" spans="1:25">
      <c r="A2258" s="6" t="s">
        <v>2288</v>
      </c>
      <c r="B2258" s="7">
        <v>46126</v>
      </c>
      <c r="C2258" s="2" t="s">
        <v>43</v>
      </c>
      <c r="D2258" s="2" t="s">
        <v>19</v>
      </c>
      <c r="E2258" s="2">
        <v>1225</v>
      </c>
      <c r="F2258" s="2">
        <v>53</v>
      </c>
      <c r="G2258" s="2">
        <v>1278</v>
      </c>
      <c r="H2258" s="2">
        <v>28</v>
      </c>
      <c r="I2258" s="2">
        <v>1250</v>
      </c>
      <c r="J2258" s="2">
        <v>0</v>
      </c>
      <c r="K2258" s="2">
        <v>0</v>
      </c>
      <c r="L2258" s="2">
        <v>8</v>
      </c>
      <c r="M2258" s="2">
        <v>0.6</v>
      </c>
      <c r="N2258" s="2">
        <v>0.97699999999999998</v>
      </c>
      <c r="O2258" s="2">
        <v>2.5</v>
      </c>
      <c r="P2258" s="2">
        <v>0.76800000000000002</v>
      </c>
      <c r="Q2258" s="3">
        <v>2.1999999999999999E-2</v>
      </c>
      <c r="R2258" s="4" t="str">
        <f>TRIM(tblOperations[[#This Row],[Region]])</f>
        <v>South West</v>
      </c>
      <c r="S2258" s="4" t="str">
        <f>TRIM(tblOperations[[#This Row],[Team]])</f>
        <v>Workplace Services</v>
      </c>
      <c r="T2258" s="4" t="str">
        <f>_xlfn.XLOOKUP(R2258,tblRegionReference[Region],tblRegionReference[Area],"Not Found")</f>
        <v>South</v>
      </c>
      <c r="U2258" s="4" t="str">
        <f>IF(tblOperations[[#This Row],[Completion_Rate]]&gt;=_xlfn.XLOOKUP("Completion Rate",tblKPITargets[KPI_Name],tblKPITargets[Target_Value]),"Met","Below Target")</f>
        <v>Below Target</v>
      </c>
      <c r="V2258" t="str">
        <f>IF(tblOperations[[#This Row],[SLA_Compliance]]&gt;=_xlfn.XLOOKUP('04_References'!$A$3,tblKPITargets[KPI_Name],tblKPITargets[Target_Value]),"Met","Below Target")</f>
        <v>Below Target</v>
      </c>
      <c r="W2258" t="str">
        <f>IF(tblOperations[[#This Row],[Quality_Pass_Rate]]&gt;=_xlfn.XLOOKUP('04_References'!$A$4,tblKPITargets[KPI_Name],tblKPITargets[Target_Value]),"Met","Below Target")</f>
        <v>Met</v>
      </c>
      <c r="X2258" t="str">
        <f>IF(tblOperations[[#This Row],[Average_Completion_Days]]&lt;=_xlfn.XLOOKUP('04_References'!$A$7,tblKPITargets[KPI_Name],tblKPITargets[Target_Value]),"Met","Below Target")</f>
        <v>Below Target</v>
      </c>
      <c r="Y2258" t="str">
        <f>IF(tblOperations[[#This Row],[Closing_Backlog]]&lt;=_xlfn.XLOOKUP('04_References'!$A$8,tblKPITargets[KPI_Name],tblKPITargets[Target_Value]),"Met","Below Target")</f>
        <v>Below Target</v>
      </c>
    </row>
    <row r="2259" spans="1:25">
      <c r="A2259" s="8" t="s">
        <v>2289</v>
      </c>
      <c r="B2259" s="9">
        <v>46126</v>
      </c>
      <c r="C2259" s="4" t="s">
        <v>43</v>
      </c>
      <c r="D2259" s="4" t="s">
        <v>21</v>
      </c>
      <c r="E2259" s="4">
        <v>0</v>
      </c>
      <c r="F2259" s="4">
        <v>32</v>
      </c>
      <c r="G2259" s="4">
        <v>32</v>
      </c>
      <c r="H2259" s="4">
        <v>32</v>
      </c>
      <c r="I2259" s="4">
        <v>0</v>
      </c>
      <c r="J2259" s="4">
        <v>2</v>
      </c>
      <c r="K2259" s="4">
        <v>1</v>
      </c>
      <c r="L2259" s="4">
        <v>2.7</v>
      </c>
      <c r="M2259" s="4">
        <v>0.82099999999999995</v>
      </c>
      <c r="N2259" s="4">
        <v>0.92200000000000004</v>
      </c>
      <c r="O2259" s="4">
        <v>4.2</v>
      </c>
      <c r="P2259" s="4">
        <v>0.64100000000000001</v>
      </c>
      <c r="Q2259" s="5">
        <v>1</v>
      </c>
      <c r="R2259" s="4" t="str">
        <f>TRIM(tblOperations[[#This Row],[Region]])</f>
        <v>South West</v>
      </c>
      <c r="S2259" s="4" t="str">
        <f>TRIM(tblOperations[[#This Row],[Team]])</f>
        <v>Facilities Response</v>
      </c>
      <c r="T2259" s="4" t="str">
        <f>_xlfn.XLOOKUP(R2259,tblRegionReference[Region],tblRegionReference[Area],"Not Found")</f>
        <v>South</v>
      </c>
      <c r="U2259" s="4" t="str">
        <f>IF(tblOperations[[#This Row],[Completion_Rate]]&gt;=_xlfn.XLOOKUP("Completion Rate",tblKPITargets[KPI_Name],tblKPITargets[Target_Value]),"Met","Below Target")</f>
        <v>Met</v>
      </c>
      <c r="V2259" t="str">
        <f>IF(tblOperations[[#This Row],[SLA_Compliance]]&gt;=_xlfn.XLOOKUP('04_References'!$A$3,tblKPITargets[KPI_Name],tblKPITargets[Target_Value]),"Met","Below Target")</f>
        <v>Below Target</v>
      </c>
      <c r="W2259" t="str">
        <f>IF(tblOperations[[#This Row],[Quality_Pass_Rate]]&gt;=_xlfn.XLOOKUP('04_References'!$A$4,tblKPITargets[KPI_Name],tblKPITargets[Target_Value]),"Met","Below Target")</f>
        <v>Below Target</v>
      </c>
      <c r="X2259" t="str">
        <f>IF(tblOperations[[#This Row],[Average_Completion_Days]]&lt;=_xlfn.XLOOKUP('04_References'!$A$7,tblKPITargets[KPI_Name],tblKPITargets[Target_Value]),"Met","Below Target")</f>
        <v>Met</v>
      </c>
      <c r="Y2259" t="str">
        <f>IF(tblOperations[[#This Row],[Closing_Backlog]]&lt;=_xlfn.XLOOKUP('04_References'!$A$8,tblKPITargets[KPI_Name],tblKPITargets[Target_Value]),"Met","Below Target")</f>
        <v>Met</v>
      </c>
    </row>
    <row r="2260" spans="1:25">
      <c r="A2260" s="6" t="s">
        <v>2290</v>
      </c>
      <c r="B2260" s="7">
        <v>46126</v>
      </c>
      <c r="C2260" s="2" t="s">
        <v>43</v>
      </c>
      <c r="D2260" s="2" t="s">
        <v>23</v>
      </c>
      <c r="E2260" s="2">
        <v>0</v>
      </c>
      <c r="F2260" s="2">
        <v>43</v>
      </c>
      <c r="G2260" s="2">
        <v>43</v>
      </c>
      <c r="H2260" s="2">
        <v>43</v>
      </c>
      <c r="I2260" s="2">
        <v>0</v>
      </c>
      <c r="J2260" s="2">
        <v>0</v>
      </c>
      <c r="K2260" s="2">
        <v>0</v>
      </c>
      <c r="L2260" s="2">
        <v>1.6</v>
      </c>
      <c r="M2260" s="2">
        <v>0.92</v>
      </c>
      <c r="N2260" s="2">
        <v>0.94199999999999995</v>
      </c>
      <c r="O2260" s="2">
        <v>4.7</v>
      </c>
      <c r="P2260" s="2">
        <v>0.78600000000000003</v>
      </c>
      <c r="Q2260" s="3">
        <v>1</v>
      </c>
      <c r="R2260" s="4" t="str">
        <f>TRIM(tblOperations[[#This Row],[Region]])</f>
        <v>South West</v>
      </c>
      <c r="S2260" s="4" t="str">
        <f>TRIM(tblOperations[[#This Row],[Team]])</f>
        <v>Estates Support</v>
      </c>
      <c r="T2260" s="4" t="str">
        <f>_xlfn.XLOOKUP(R2260,tblRegionReference[Region],tblRegionReference[Area],"Not Found")</f>
        <v>South</v>
      </c>
      <c r="U2260" s="4" t="str">
        <f>IF(tblOperations[[#This Row],[Completion_Rate]]&gt;=_xlfn.XLOOKUP("Completion Rate",tblKPITargets[KPI_Name],tblKPITargets[Target_Value]),"Met","Below Target")</f>
        <v>Met</v>
      </c>
      <c r="V2260" t="str">
        <f>IF(tblOperations[[#This Row],[SLA_Compliance]]&gt;=_xlfn.XLOOKUP('04_References'!$A$3,tblKPITargets[KPI_Name],tblKPITargets[Target_Value]),"Met","Below Target")</f>
        <v>Met</v>
      </c>
      <c r="W2260" t="str">
        <f>IF(tblOperations[[#This Row],[Quality_Pass_Rate]]&gt;=_xlfn.XLOOKUP('04_References'!$A$4,tblKPITargets[KPI_Name],tblKPITargets[Target_Value]),"Met","Below Target")</f>
        <v>Below Target</v>
      </c>
      <c r="X2260" t="str">
        <f>IF(tblOperations[[#This Row],[Average_Completion_Days]]&lt;=_xlfn.XLOOKUP('04_References'!$A$7,tblKPITargets[KPI_Name],tblKPITargets[Target_Value]),"Met","Below Target")</f>
        <v>Met</v>
      </c>
      <c r="Y2260" t="str">
        <f>IF(tblOperations[[#This Row],[Closing_Backlog]]&lt;=_xlfn.XLOOKUP('04_References'!$A$8,tblKPITargets[KPI_Name],tblKPITargets[Target_Value]),"Met","Below Target")</f>
        <v>Met</v>
      </c>
    </row>
    <row r="2261" spans="1:25">
      <c r="A2261" s="8" t="s">
        <v>2291</v>
      </c>
      <c r="B2261" s="9">
        <v>46126</v>
      </c>
      <c r="C2261" s="4" t="s">
        <v>43</v>
      </c>
      <c r="D2261" s="4" t="s">
        <v>25</v>
      </c>
      <c r="E2261" s="4">
        <v>0</v>
      </c>
      <c r="F2261" s="4">
        <v>32</v>
      </c>
      <c r="G2261" s="4">
        <v>32</v>
      </c>
      <c r="H2261" s="4">
        <v>32</v>
      </c>
      <c r="I2261" s="4">
        <v>0</v>
      </c>
      <c r="J2261" s="4">
        <v>0</v>
      </c>
      <c r="K2261" s="4">
        <v>0</v>
      </c>
      <c r="L2261" s="4">
        <v>2.2000000000000002</v>
      </c>
      <c r="M2261" s="4">
        <v>0.98299999999999998</v>
      </c>
      <c r="N2261" s="4">
        <v>0.99</v>
      </c>
      <c r="O2261" s="4">
        <v>4.5</v>
      </c>
      <c r="P2261" s="4">
        <v>0.79200000000000004</v>
      </c>
      <c r="Q2261" s="5">
        <v>1</v>
      </c>
      <c r="R2261" s="4" t="str">
        <f>TRIM(tblOperations[[#This Row],[Region]])</f>
        <v>South West</v>
      </c>
      <c r="S2261" s="4" t="str">
        <f>TRIM(tblOperations[[#This Row],[Team]])</f>
        <v>Workplace Projects</v>
      </c>
      <c r="T2261" s="4" t="str">
        <f>_xlfn.XLOOKUP(R2261,tblRegionReference[Region],tblRegionReference[Area],"Not Found")</f>
        <v>South</v>
      </c>
      <c r="U2261" s="4" t="str">
        <f>IF(tblOperations[[#This Row],[Completion_Rate]]&gt;=_xlfn.XLOOKUP("Completion Rate",tblKPITargets[KPI_Name],tblKPITargets[Target_Value]),"Met","Below Target")</f>
        <v>Met</v>
      </c>
      <c r="V2261" t="str">
        <f>IF(tblOperations[[#This Row],[SLA_Compliance]]&gt;=_xlfn.XLOOKUP('04_References'!$A$3,tblKPITargets[KPI_Name],tblKPITargets[Target_Value]),"Met","Below Target")</f>
        <v>Met</v>
      </c>
      <c r="W2261" t="str">
        <f>IF(tblOperations[[#This Row],[Quality_Pass_Rate]]&gt;=_xlfn.XLOOKUP('04_References'!$A$4,tblKPITargets[KPI_Name],tblKPITargets[Target_Value]),"Met","Below Target")</f>
        <v>Met</v>
      </c>
      <c r="X2261" t="str">
        <f>IF(tblOperations[[#This Row],[Average_Completion_Days]]&lt;=_xlfn.XLOOKUP('04_References'!$A$7,tblKPITargets[KPI_Name],tblKPITargets[Target_Value]),"Met","Below Target")</f>
        <v>Met</v>
      </c>
      <c r="Y2261" t="str">
        <f>IF(tblOperations[[#This Row],[Closing_Backlog]]&lt;=_xlfn.XLOOKUP('04_References'!$A$8,tblKPITargets[KPI_Name],tblKPITargets[Target_Value]),"Met","Below Target")</f>
        <v>Met</v>
      </c>
    </row>
    <row r="2262" spans="1:25">
      <c r="A2262" s="6" t="s">
        <v>2292</v>
      </c>
      <c r="B2262" s="7">
        <v>46126</v>
      </c>
      <c r="C2262" s="2" t="s">
        <v>48</v>
      </c>
      <c r="D2262" s="2" t="s">
        <v>19</v>
      </c>
      <c r="E2262" s="2">
        <v>0</v>
      </c>
      <c r="F2262" s="2">
        <v>55</v>
      </c>
      <c r="G2262" s="2">
        <v>55</v>
      </c>
      <c r="H2262" s="2">
        <v>54</v>
      </c>
      <c r="I2262" s="2">
        <v>1</v>
      </c>
      <c r="J2262" s="2">
        <v>1</v>
      </c>
      <c r="K2262" s="2">
        <v>0</v>
      </c>
      <c r="L2262" s="2">
        <v>1.5</v>
      </c>
      <c r="M2262" s="2">
        <v>0.89600000000000002</v>
      </c>
      <c r="N2262" s="2">
        <v>1</v>
      </c>
      <c r="O2262" s="2">
        <v>4.4000000000000004</v>
      </c>
      <c r="P2262" s="2">
        <v>0.70199999999999996</v>
      </c>
      <c r="Q2262" s="3">
        <v>0.98199999999999998</v>
      </c>
      <c r="R2262" s="4" t="str">
        <f>TRIM(tblOperations[[#This Row],[Region]])</f>
        <v>South East</v>
      </c>
      <c r="S2262" s="4" t="str">
        <f>TRIM(tblOperations[[#This Row],[Team]])</f>
        <v>Workplace Services</v>
      </c>
      <c r="T2262" s="4" t="str">
        <f>_xlfn.XLOOKUP(R2262,tblRegionReference[Region],tblRegionReference[Area],"Not Found")</f>
        <v>South</v>
      </c>
      <c r="U2262" s="4" t="str">
        <f>IF(tblOperations[[#This Row],[Completion_Rate]]&gt;=_xlfn.XLOOKUP("Completion Rate",tblKPITargets[KPI_Name],tblKPITargets[Target_Value]),"Met","Below Target")</f>
        <v>Met</v>
      </c>
      <c r="V2262" t="str">
        <f>IF(tblOperations[[#This Row],[SLA_Compliance]]&gt;=_xlfn.XLOOKUP('04_References'!$A$3,tblKPITargets[KPI_Name],tblKPITargets[Target_Value]),"Met","Below Target")</f>
        <v>Below Target</v>
      </c>
      <c r="W2262" t="str">
        <f>IF(tblOperations[[#This Row],[Quality_Pass_Rate]]&gt;=_xlfn.XLOOKUP('04_References'!$A$4,tblKPITargets[KPI_Name],tblKPITargets[Target_Value]),"Met","Below Target")</f>
        <v>Met</v>
      </c>
      <c r="X2262" t="str">
        <f>IF(tblOperations[[#This Row],[Average_Completion_Days]]&lt;=_xlfn.XLOOKUP('04_References'!$A$7,tblKPITargets[KPI_Name],tblKPITargets[Target_Value]),"Met","Below Target")</f>
        <v>Met</v>
      </c>
      <c r="Y2262" t="str">
        <f>IF(tblOperations[[#This Row],[Closing_Backlog]]&lt;=_xlfn.XLOOKUP('04_References'!$A$8,tblKPITargets[KPI_Name],tblKPITargets[Target_Value]),"Met","Below Target")</f>
        <v>Met</v>
      </c>
    </row>
    <row r="2263" spans="1:25">
      <c r="A2263" s="8" t="s">
        <v>2293</v>
      </c>
      <c r="B2263" s="9">
        <v>46126</v>
      </c>
      <c r="C2263" s="4" t="s">
        <v>48</v>
      </c>
      <c r="D2263" s="4" t="s">
        <v>21</v>
      </c>
      <c r="E2263" s="4">
        <v>2062</v>
      </c>
      <c r="F2263" s="4">
        <v>66</v>
      </c>
      <c r="G2263" s="4">
        <v>2128</v>
      </c>
      <c r="H2263" s="4">
        <v>20</v>
      </c>
      <c r="I2263" s="4">
        <v>2108</v>
      </c>
      <c r="J2263" s="4">
        <v>0</v>
      </c>
      <c r="K2263" s="4">
        <v>0</v>
      </c>
      <c r="L2263" s="4">
        <v>8</v>
      </c>
      <c r="M2263" s="4">
        <v>0.6</v>
      </c>
      <c r="N2263" s="4">
        <v>0.98599999999999999</v>
      </c>
      <c r="O2263" s="4">
        <v>2.5</v>
      </c>
      <c r="P2263" s="4">
        <v>0.71899999999999997</v>
      </c>
      <c r="Q2263" s="5">
        <v>8.9999999999999993E-3</v>
      </c>
      <c r="R2263" s="4" t="str">
        <f>TRIM(tblOperations[[#This Row],[Region]])</f>
        <v>South East</v>
      </c>
      <c r="S2263" s="4" t="str">
        <f>TRIM(tblOperations[[#This Row],[Team]])</f>
        <v>Facilities Response</v>
      </c>
      <c r="T2263" s="4" t="str">
        <f>_xlfn.XLOOKUP(R2263,tblRegionReference[Region],tblRegionReference[Area],"Not Found")</f>
        <v>South</v>
      </c>
      <c r="U2263" s="4" t="str">
        <f>IF(tblOperations[[#This Row],[Completion_Rate]]&gt;=_xlfn.XLOOKUP("Completion Rate",tblKPITargets[KPI_Name],tblKPITargets[Target_Value]),"Met","Below Target")</f>
        <v>Below Target</v>
      </c>
      <c r="V2263" t="str">
        <f>IF(tblOperations[[#This Row],[SLA_Compliance]]&gt;=_xlfn.XLOOKUP('04_References'!$A$3,tblKPITargets[KPI_Name],tblKPITargets[Target_Value]),"Met","Below Target")</f>
        <v>Below Target</v>
      </c>
      <c r="W2263" t="str">
        <f>IF(tblOperations[[#This Row],[Quality_Pass_Rate]]&gt;=_xlfn.XLOOKUP('04_References'!$A$4,tblKPITargets[KPI_Name],tblKPITargets[Target_Value]),"Met","Below Target")</f>
        <v>Met</v>
      </c>
      <c r="X2263" t="str">
        <f>IF(tblOperations[[#This Row],[Average_Completion_Days]]&lt;=_xlfn.XLOOKUP('04_References'!$A$7,tblKPITargets[KPI_Name],tblKPITargets[Target_Value]),"Met","Below Target")</f>
        <v>Below Target</v>
      </c>
      <c r="Y2263" t="str">
        <f>IF(tblOperations[[#This Row],[Closing_Backlog]]&lt;=_xlfn.XLOOKUP('04_References'!$A$8,tblKPITargets[KPI_Name],tblKPITargets[Target_Value]),"Met","Below Target")</f>
        <v>Below Target</v>
      </c>
    </row>
    <row r="2264" spans="1:25">
      <c r="A2264" s="6" t="s">
        <v>2294</v>
      </c>
      <c r="B2264" s="7">
        <v>46126</v>
      </c>
      <c r="C2264" s="2" t="s">
        <v>48</v>
      </c>
      <c r="D2264" s="2" t="s">
        <v>23</v>
      </c>
      <c r="E2264" s="2">
        <v>22</v>
      </c>
      <c r="F2264" s="2">
        <v>63</v>
      </c>
      <c r="G2264" s="2">
        <v>85</v>
      </c>
      <c r="H2264" s="2">
        <v>63</v>
      </c>
      <c r="I2264" s="2">
        <v>22</v>
      </c>
      <c r="J2264" s="2">
        <v>0</v>
      </c>
      <c r="K2264" s="2">
        <v>0</v>
      </c>
      <c r="L2264" s="2">
        <v>2.6</v>
      </c>
      <c r="M2264" s="2">
        <v>0.85499999999999998</v>
      </c>
      <c r="N2264" s="2">
        <v>0.996</v>
      </c>
      <c r="O2264" s="2">
        <v>3.6</v>
      </c>
      <c r="P2264" s="2">
        <v>0.68500000000000005</v>
      </c>
      <c r="Q2264" s="3">
        <v>0.74099999999999999</v>
      </c>
      <c r="R2264" s="4" t="str">
        <f>TRIM(tblOperations[[#This Row],[Region]])</f>
        <v>South East</v>
      </c>
      <c r="S2264" s="4" t="str">
        <f>TRIM(tblOperations[[#This Row],[Team]])</f>
        <v>Estates Support</v>
      </c>
      <c r="T2264" s="4" t="str">
        <f>_xlfn.XLOOKUP(R2264,tblRegionReference[Region],tblRegionReference[Area],"Not Found")</f>
        <v>South</v>
      </c>
      <c r="U2264" s="4" t="str">
        <f>IF(tblOperations[[#This Row],[Completion_Rate]]&gt;=_xlfn.XLOOKUP("Completion Rate",tblKPITargets[KPI_Name],tblKPITargets[Target_Value]),"Met","Below Target")</f>
        <v>Below Target</v>
      </c>
      <c r="V2264" t="str">
        <f>IF(tblOperations[[#This Row],[SLA_Compliance]]&gt;=_xlfn.XLOOKUP('04_References'!$A$3,tblKPITargets[KPI_Name],tblKPITargets[Target_Value]),"Met","Below Target")</f>
        <v>Below Target</v>
      </c>
      <c r="W2264" t="str">
        <f>IF(tblOperations[[#This Row],[Quality_Pass_Rate]]&gt;=_xlfn.XLOOKUP('04_References'!$A$4,tblKPITargets[KPI_Name],tblKPITargets[Target_Value]),"Met","Below Target")</f>
        <v>Met</v>
      </c>
      <c r="X2264" t="str">
        <f>IF(tblOperations[[#This Row],[Average_Completion_Days]]&lt;=_xlfn.XLOOKUP('04_References'!$A$7,tblKPITargets[KPI_Name],tblKPITargets[Target_Value]),"Met","Below Target")</f>
        <v>Met</v>
      </c>
      <c r="Y2264" t="str">
        <f>IF(tblOperations[[#This Row],[Closing_Backlog]]&lt;=_xlfn.XLOOKUP('04_References'!$A$8,tblKPITargets[KPI_Name],tblKPITargets[Target_Value]),"Met","Below Target")</f>
        <v>Below Target</v>
      </c>
    </row>
    <row r="2265" spans="1:25">
      <c r="A2265" s="8" t="s">
        <v>2295</v>
      </c>
      <c r="B2265" s="9">
        <v>46126</v>
      </c>
      <c r="C2265" s="4" t="s">
        <v>48</v>
      </c>
      <c r="D2265" s="4" t="s">
        <v>25</v>
      </c>
      <c r="E2265" s="4">
        <v>648</v>
      </c>
      <c r="F2265" s="4">
        <v>42</v>
      </c>
      <c r="G2265" s="4">
        <v>690</v>
      </c>
      <c r="H2265" s="4">
        <v>22</v>
      </c>
      <c r="I2265" s="4">
        <v>668</v>
      </c>
      <c r="J2265" s="4">
        <v>1</v>
      </c>
      <c r="K2265" s="4">
        <v>1</v>
      </c>
      <c r="L2265" s="4">
        <v>8</v>
      </c>
      <c r="M2265" s="4">
        <v>0.6</v>
      </c>
      <c r="N2265" s="4">
        <v>0.97399999999999998</v>
      </c>
      <c r="O2265" s="4">
        <v>2.5</v>
      </c>
      <c r="P2265" s="4">
        <v>0.71299999999999997</v>
      </c>
      <c r="Q2265" s="5">
        <v>3.2000000000000001E-2</v>
      </c>
      <c r="R2265" s="4" t="str">
        <f>TRIM(tblOperations[[#This Row],[Region]])</f>
        <v>South East</v>
      </c>
      <c r="S2265" s="4" t="str">
        <f>TRIM(tblOperations[[#This Row],[Team]])</f>
        <v>Workplace Projects</v>
      </c>
      <c r="T2265" s="4" t="str">
        <f>_xlfn.XLOOKUP(R2265,tblRegionReference[Region],tblRegionReference[Area],"Not Found")</f>
        <v>South</v>
      </c>
      <c r="U2265" s="4" t="str">
        <f>IF(tblOperations[[#This Row],[Completion_Rate]]&gt;=_xlfn.XLOOKUP("Completion Rate",tblKPITargets[KPI_Name],tblKPITargets[Target_Value]),"Met","Below Target")</f>
        <v>Below Target</v>
      </c>
      <c r="V2265" t="str">
        <f>IF(tblOperations[[#This Row],[SLA_Compliance]]&gt;=_xlfn.XLOOKUP('04_References'!$A$3,tblKPITargets[KPI_Name],tblKPITargets[Target_Value]),"Met","Below Target")</f>
        <v>Below Target</v>
      </c>
      <c r="W2265" t="str">
        <f>IF(tblOperations[[#This Row],[Quality_Pass_Rate]]&gt;=_xlfn.XLOOKUP('04_References'!$A$4,tblKPITargets[KPI_Name],tblKPITargets[Target_Value]),"Met","Below Target")</f>
        <v>Met</v>
      </c>
      <c r="X2265" t="str">
        <f>IF(tblOperations[[#This Row],[Average_Completion_Days]]&lt;=_xlfn.XLOOKUP('04_References'!$A$7,tblKPITargets[KPI_Name],tblKPITargets[Target_Value]),"Met","Below Target")</f>
        <v>Below Target</v>
      </c>
      <c r="Y2265" t="str">
        <f>IF(tblOperations[[#This Row],[Closing_Backlog]]&lt;=_xlfn.XLOOKUP('04_References'!$A$8,tblKPITargets[KPI_Name],tblKPITargets[Target_Value]),"Met","Below Target")</f>
        <v>Below Target</v>
      </c>
    </row>
    <row r="2266" spans="1:25">
      <c r="A2266" s="6" t="s">
        <v>2296</v>
      </c>
      <c r="B2266" s="7">
        <v>46126</v>
      </c>
      <c r="C2266" s="2" t="s">
        <v>53</v>
      </c>
      <c r="D2266" s="2" t="s">
        <v>19</v>
      </c>
      <c r="E2266" s="2">
        <v>1148</v>
      </c>
      <c r="F2266" s="2">
        <v>39</v>
      </c>
      <c r="G2266" s="2">
        <v>1187</v>
      </c>
      <c r="H2266" s="2">
        <v>26</v>
      </c>
      <c r="I2266" s="2">
        <v>1161</v>
      </c>
      <c r="J2266" s="2">
        <v>0</v>
      </c>
      <c r="K2266" s="2">
        <v>0</v>
      </c>
      <c r="L2266" s="2">
        <v>8</v>
      </c>
      <c r="M2266" s="2">
        <v>0.6</v>
      </c>
      <c r="N2266" s="2">
        <v>0.96</v>
      </c>
      <c r="O2266" s="2">
        <v>2.5</v>
      </c>
      <c r="P2266" s="2">
        <v>0.70299999999999996</v>
      </c>
      <c r="Q2266" s="3">
        <v>2.1999999999999999E-2</v>
      </c>
      <c r="R2266" s="4" t="str">
        <f>TRIM(tblOperations[[#This Row],[Region]])</f>
        <v>Wales</v>
      </c>
      <c r="S2266" s="4" t="str">
        <f>TRIM(tblOperations[[#This Row],[Team]])</f>
        <v>Workplace Services</v>
      </c>
      <c r="T2266" s="4" t="str">
        <f>_xlfn.XLOOKUP(R2266,tblRegionReference[Region],tblRegionReference[Area],"Not Found")</f>
        <v>Wales</v>
      </c>
      <c r="U2266" s="4" t="str">
        <f>IF(tblOperations[[#This Row],[Completion_Rate]]&gt;=_xlfn.XLOOKUP("Completion Rate",tblKPITargets[KPI_Name],tblKPITargets[Target_Value]),"Met","Below Target")</f>
        <v>Below Target</v>
      </c>
      <c r="V2266" t="str">
        <f>IF(tblOperations[[#This Row],[SLA_Compliance]]&gt;=_xlfn.XLOOKUP('04_References'!$A$3,tblKPITargets[KPI_Name],tblKPITargets[Target_Value]),"Met","Below Target")</f>
        <v>Below Target</v>
      </c>
      <c r="W2266" t="str">
        <f>IF(tblOperations[[#This Row],[Quality_Pass_Rate]]&gt;=_xlfn.XLOOKUP('04_References'!$A$4,tblKPITargets[KPI_Name],tblKPITargets[Target_Value]),"Met","Below Target")</f>
        <v>Met</v>
      </c>
      <c r="X2266" t="str">
        <f>IF(tblOperations[[#This Row],[Average_Completion_Days]]&lt;=_xlfn.XLOOKUP('04_References'!$A$7,tblKPITargets[KPI_Name],tblKPITargets[Target_Value]),"Met","Below Target")</f>
        <v>Below Target</v>
      </c>
      <c r="Y2266" t="str">
        <f>IF(tblOperations[[#This Row],[Closing_Backlog]]&lt;=_xlfn.XLOOKUP('04_References'!$A$8,tblKPITargets[KPI_Name],tblKPITargets[Target_Value]),"Met","Below Target")</f>
        <v>Below Target</v>
      </c>
    </row>
    <row r="2267" spans="1:25">
      <c r="A2267" s="8" t="s">
        <v>2297</v>
      </c>
      <c r="B2267" s="9">
        <v>46126</v>
      </c>
      <c r="C2267" s="4" t="s">
        <v>53</v>
      </c>
      <c r="D2267" s="4" t="s">
        <v>21</v>
      </c>
      <c r="E2267" s="4">
        <v>1230</v>
      </c>
      <c r="F2267" s="4">
        <v>31</v>
      </c>
      <c r="G2267" s="4">
        <v>1261</v>
      </c>
      <c r="H2267" s="4">
        <v>23</v>
      </c>
      <c r="I2267" s="4">
        <v>1238</v>
      </c>
      <c r="J2267" s="4">
        <v>0</v>
      </c>
      <c r="K2267" s="4">
        <v>0</v>
      </c>
      <c r="L2267" s="4">
        <v>8</v>
      </c>
      <c r="M2267" s="4">
        <v>0.6</v>
      </c>
      <c r="N2267" s="4">
        <v>1</v>
      </c>
      <c r="O2267" s="4">
        <v>2.5</v>
      </c>
      <c r="P2267" s="4">
        <v>0.77200000000000002</v>
      </c>
      <c r="Q2267" s="5">
        <v>1.7999999999999999E-2</v>
      </c>
      <c r="R2267" s="4" t="str">
        <f>TRIM(tblOperations[[#This Row],[Region]])</f>
        <v>Wales</v>
      </c>
      <c r="S2267" s="4" t="str">
        <f>TRIM(tblOperations[[#This Row],[Team]])</f>
        <v>Facilities Response</v>
      </c>
      <c r="T2267" s="4" t="str">
        <f>_xlfn.XLOOKUP(R2267,tblRegionReference[Region],tblRegionReference[Area],"Not Found")</f>
        <v>Wales</v>
      </c>
      <c r="U2267" s="4" t="str">
        <f>IF(tblOperations[[#This Row],[Completion_Rate]]&gt;=_xlfn.XLOOKUP("Completion Rate",tblKPITargets[KPI_Name],tblKPITargets[Target_Value]),"Met","Below Target")</f>
        <v>Below Target</v>
      </c>
      <c r="V2267" t="str">
        <f>IF(tblOperations[[#This Row],[SLA_Compliance]]&gt;=_xlfn.XLOOKUP('04_References'!$A$3,tblKPITargets[KPI_Name],tblKPITargets[Target_Value]),"Met","Below Target")</f>
        <v>Below Target</v>
      </c>
      <c r="W2267" t="str">
        <f>IF(tblOperations[[#This Row],[Quality_Pass_Rate]]&gt;=_xlfn.XLOOKUP('04_References'!$A$4,tblKPITargets[KPI_Name],tblKPITargets[Target_Value]),"Met","Below Target")</f>
        <v>Met</v>
      </c>
      <c r="X2267" t="str">
        <f>IF(tblOperations[[#This Row],[Average_Completion_Days]]&lt;=_xlfn.XLOOKUP('04_References'!$A$7,tblKPITargets[KPI_Name],tblKPITargets[Target_Value]),"Met","Below Target")</f>
        <v>Below Target</v>
      </c>
      <c r="Y2267" t="str">
        <f>IF(tblOperations[[#This Row],[Closing_Backlog]]&lt;=_xlfn.XLOOKUP('04_References'!$A$8,tblKPITargets[KPI_Name],tblKPITargets[Target_Value]),"Met","Below Target")</f>
        <v>Below Target</v>
      </c>
    </row>
    <row r="2268" spans="1:25">
      <c r="A2268" s="6" t="s">
        <v>2298</v>
      </c>
      <c r="B2268" s="7">
        <v>46126</v>
      </c>
      <c r="C2268" s="2" t="s">
        <v>53</v>
      </c>
      <c r="D2268" s="2" t="s">
        <v>23</v>
      </c>
      <c r="E2268" s="2">
        <v>828</v>
      </c>
      <c r="F2268" s="2">
        <v>44</v>
      </c>
      <c r="G2268" s="2">
        <v>872</v>
      </c>
      <c r="H2268" s="2">
        <v>28</v>
      </c>
      <c r="I2268" s="2">
        <v>844</v>
      </c>
      <c r="J2268" s="2">
        <v>0</v>
      </c>
      <c r="K2268" s="2">
        <v>0</v>
      </c>
      <c r="L2268" s="2">
        <v>8</v>
      </c>
      <c r="M2268" s="2">
        <v>0.6</v>
      </c>
      <c r="N2268" s="2">
        <v>0.97699999999999998</v>
      </c>
      <c r="O2268" s="2">
        <v>2.5</v>
      </c>
      <c r="P2268" s="2">
        <v>0.72699999999999998</v>
      </c>
      <c r="Q2268" s="3">
        <v>3.2000000000000001E-2</v>
      </c>
      <c r="R2268" s="4" t="str">
        <f>TRIM(tblOperations[[#This Row],[Region]])</f>
        <v>Wales</v>
      </c>
      <c r="S2268" s="4" t="str">
        <f>TRIM(tblOperations[[#This Row],[Team]])</f>
        <v>Estates Support</v>
      </c>
      <c r="T2268" s="4" t="str">
        <f>_xlfn.XLOOKUP(R2268,tblRegionReference[Region],tblRegionReference[Area],"Not Found")</f>
        <v>Wales</v>
      </c>
      <c r="U2268" s="4" t="str">
        <f>IF(tblOperations[[#This Row],[Completion_Rate]]&gt;=_xlfn.XLOOKUP("Completion Rate",tblKPITargets[KPI_Name],tblKPITargets[Target_Value]),"Met","Below Target")</f>
        <v>Below Target</v>
      </c>
      <c r="V2268" t="str">
        <f>IF(tblOperations[[#This Row],[SLA_Compliance]]&gt;=_xlfn.XLOOKUP('04_References'!$A$3,tblKPITargets[KPI_Name],tblKPITargets[Target_Value]),"Met","Below Target")</f>
        <v>Below Target</v>
      </c>
      <c r="W2268" t="str">
        <f>IF(tblOperations[[#This Row],[Quality_Pass_Rate]]&gt;=_xlfn.XLOOKUP('04_References'!$A$4,tblKPITargets[KPI_Name],tblKPITargets[Target_Value]),"Met","Below Target")</f>
        <v>Met</v>
      </c>
      <c r="X2268" t="str">
        <f>IF(tblOperations[[#This Row],[Average_Completion_Days]]&lt;=_xlfn.XLOOKUP('04_References'!$A$7,tblKPITargets[KPI_Name],tblKPITargets[Target_Value]),"Met","Below Target")</f>
        <v>Below Target</v>
      </c>
      <c r="Y2268" t="str">
        <f>IF(tblOperations[[#This Row],[Closing_Backlog]]&lt;=_xlfn.XLOOKUP('04_References'!$A$8,tblKPITargets[KPI_Name],tblKPITargets[Target_Value]),"Met","Below Target")</f>
        <v>Below Target</v>
      </c>
    </row>
    <row r="2269" spans="1:25">
      <c r="A2269" s="8" t="s">
        <v>2299</v>
      </c>
      <c r="B2269" s="9">
        <v>46126</v>
      </c>
      <c r="C2269" s="4" t="s">
        <v>53</v>
      </c>
      <c r="D2269" s="4" t="s">
        <v>25</v>
      </c>
      <c r="E2269" s="4">
        <v>0</v>
      </c>
      <c r="F2269" s="4">
        <v>33</v>
      </c>
      <c r="G2269" s="4">
        <v>33</v>
      </c>
      <c r="H2269" s="4">
        <v>33</v>
      </c>
      <c r="I2269" s="4">
        <v>0</v>
      </c>
      <c r="J2269" s="4">
        <v>1</v>
      </c>
      <c r="K2269" s="4">
        <v>0</v>
      </c>
      <c r="L2269" s="4">
        <v>2.2000000000000002</v>
      </c>
      <c r="M2269" s="4">
        <v>0.95199999999999996</v>
      </c>
      <c r="N2269" s="4">
        <v>0.97</v>
      </c>
      <c r="O2269" s="4">
        <v>4.5999999999999996</v>
      </c>
      <c r="P2269" s="4">
        <v>0.76200000000000001</v>
      </c>
      <c r="Q2269" s="5">
        <v>1</v>
      </c>
      <c r="R2269" s="4" t="str">
        <f>TRIM(tblOperations[[#This Row],[Region]])</f>
        <v>Wales</v>
      </c>
      <c r="S2269" s="4" t="str">
        <f>TRIM(tblOperations[[#This Row],[Team]])</f>
        <v>Workplace Projects</v>
      </c>
      <c r="T2269" s="4" t="str">
        <f>_xlfn.XLOOKUP(R2269,tblRegionReference[Region],tblRegionReference[Area],"Not Found")</f>
        <v>Wales</v>
      </c>
      <c r="U2269" s="4" t="str">
        <f>IF(tblOperations[[#This Row],[Completion_Rate]]&gt;=_xlfn.XLOOKUP("Completion Rate",tblKPITargets[KPI_Name],tblKPITargets[Target_Value]),"Met","Below Target")</f>
        <v>Met</v>
      </c>
      <c r="V2269" t="str">
        <f>IF(tblOperations[[#This Row],[SLA_Compliance]]&gt;=_xlfn.XLOOKUP('04_References'!$A$3,tblKPITargets[KPI_Name],tblKPITargets[Target_Value]),"Met","Below Target")</f>
        <v>Met</v>
      </c>
      <c r="W2269" t="str">
        <f>IF(tblOperations[[#This Row],[Quality_Pass_Rate]]&gt;=_xlfn.XLOOKUP('04_References'!$A$4,tblKPITargets[KPI_Name],tblKPITargets[Target_Value]),"Met","Below Target")</f>
        <v>Met</v>
      </c>
      <c r="X2269" t="str">
        <f>IF(tblOperations[[#This Row],[Average_Completion_Days]]&lt;=_xlfn.XLOOKUP('04_References'!$A$7,tblKPITargets[KPI_Name],tblKPITargets[Target_Value]),"Met","Below Target")</f>
        <v>Met</v>
      </c>
      <c r="Y2269" t="str">
        <f>IF(tblOperations[[#This Row],[Closing_Backlog]]&lt;=_xlfn.XLOOKUP('04_References'!$A$8,tblKPITargets[KPI_Name],tblKPITargets[Target_Value]),"Met","Below Target")</f>
        <v>Met</v>
      </c>
    </row>
    <row r="2270" spans="1:25">
      <c r="A2270" s="6" t="s">
        <v>2300</v>
      </c>
      <c r="B2270" s="7">
        <v>46127</v>
      </c>
      <c r="C2270" s="2" t="s">
        <v>18</v>
      </c>
      <c r="D2270" s="2" t="s">
        <v>19</v>
      </c>
      <c r="E2270" s="2">
        <v>294</v>
      </c>
      <c r="F2270" s="2">
        <v>48</v>
      </c>
      <c r="G2270" s="2">
        <v>342</v>
      </c>
      <c r="H2270" s="2">
        <v>38</v>
      </c>
      <c r="I2270" s="2">
        <v>304</v>
      </c>
      <c r="J2270" s="2">
        <v>0</v>
      </c>
      <c r="K2270" s="2">
        <v>0</v>
      </c>
      <c r="L2270" s="2">
        <v>8</v>
      </c>
      <c r="M2270" s="2">
        <v>0.6</v>
      </c>
      <c r="N2270" s="2">
        <v>1</v>
      </c>
      <c r="O2270" s="2">
        <v>2.5</v>
      </c>
      <c r="P2270" s="2">
        <v>0.78600000000000003</v>
      </c>
      <c r="Q2270" s="3">
        <v>0.111</v>
      </c>
      <c r="R2270" s="4" t="str">
        <f>TRIM(tblOperations[[#This Row],[Region]])</f>
        <v>Scotland</v>
      </c>
      <c r="S2270" s="4" t="str">
        <f>TRIM(tblOperations[[#This Row],[Team]])</f>
        <v>Workplace Services</v>
      </c>
      <c r="T2270" s="4" t="str">
        <f>_xlfn.XLOOKUP(R2270,tblRegionReference[Region],tblRegionReference[Area],"Not Found")</f>
        <v>North</v>
      </c>
      <c r="U2270" s="4" t="str">
        <f>IF(tblOperations[[#This Row],[Completion_Rate]]&gt;=_xlfn.XLOOKUP("Completion Rate",tblKPITargets[KPI_Name],tblKPITargets[Target_Value]),"Met","Below Target")</f>
        <v>Below Target</v>
      </c>
      <c r="V2270" t="str">
        <f>IF(tblOperations[[#This Row],[SLA_Compliance]]&gt;=_xlfn.XLOOKUP('04_References'!$A$3,tblKPITargets[KPI_Name],tblKPITargets[Target_Value]),"Met","Below Target")</f>
        <v>Below Target</v>
      </c>
      <c r="W2270" t="str">
        <f>IF(tblOperations[[#This Row],[Quality_Pass_Rate]]&gt;=_xlfn.XLOOKUP('04_References'!$A$4,tblKPITargets[KPI_Name],tblKPITargets[Target_Value]),"Met","Below Target")</f>
        <v>Met</v>
      </c>
      <c r="X2270" t="str">
        <f>IF(tblOperations[[#This Row],[Average_Completion_Days]]&lt;=_xlfn.XLOOKUP('04_References'!$A$7,tblKPITargets[KPI_Name],tblKPITargets[Target_Value]),"Met","Below Target")</f>
        <v>Below Target</v>
      </c>
      <c r="Y2270" t="str">
        <f>IF(tblOperations[[#This Row],[Closing_Backlog]]&lt;=_xlfn.XLOOKUP('04_References'!$A$8,tblKPITargets[KPI_Name],tblKPITargets[Target_Value]),"Met","Below Target")</f>
        <v>Below Target</v>
      </c>
    </row>
    <row r="2271" spans="1:25">
      <c r="A2271" s="8" t="s">
        <v>2301</v>
      </c>
      <c r="B2271" s="9">
        <v>46127</v>
      </c>
      <c r="C2271" s="4" t="s">
        <v>18</v>
      </c>
      <c r="D2271" s="4" t="s">
        <v>21</v>
      </c>
      <c r="E2271" s="4">
        <v>0</v>
      </c>
      <c r="F2271" s="4">
        <v>33</v>
      </c>
      <c r="G2271" s="4">
        <v>33</v>
      </c>
      <c r="H2271" s="4">
        <v>33</v>
      </c>
      <c r="I2271" s="4">
        <v>0</v>
      </c>
      <c r="J2271" s="4">
        <v>0</v>
      </c>
      <c r="K2271" s="4">
        <v>0</v>
      </c>
      <c r="L2271" s="4">
        <v>1.4</v>
      </c>
      <c r="M2271" s="4">
        <v>0.98699999999999999</v>
      </c>
      <c r="N2271" s="4">
        <v>0.96699999999999997</v>
      </c>
      <c r="O2271" s="4">
        <v>4.5999999999999996</v>
      </c>
      <c r="P2271" s="4">
        <v>0.73199999999999998</v>
      </c>
      <c r="Q2271" s="5">
        <v>1</v>
      </c>
      <c r="R2271" s="4" t="str">
        <f>TRIM(tblOperations[[#This Row],[Region]])</f>
        <v>Scotland</v>
      </c>
      <c r="S2271" s="4" t="str">
        <f>TRIM(tblOperations[[#This Row],[Team]])</f>
        <v>Facilities Response</v>
      </c>
      <c r="T2271" s="4" t="str">
        <f>_xlfn.XLOOKUP(R2271,tblRegionReference[Region],tblRegionReference[Area],"Not Found")</f>
        <v>North</v>
      </c>
      <c r="U2271" s="4" t="str">
        <f>IF(tblOperations[[#This Row],[Completion_Rate]]&gt;=_xlfn.XLOOKUP("Completion Rate",tblKPITargets[KPI_Name],tblKPITargets[Target_Value]),"Met","Below Target")</f>
        <v>Met</v>
      </c>
      <c r="V2271" t="str">
        <f>IF(tblOperations[[#This Row],[SLA_Compliance]]&gt;=_xlfn.XLOOKUP('04_References'!$A$3,tblKPITargets[KPI_Name],tblKPITargets[Target_Value]),"Met","Below Target")</f>
        <v>Met</v>
      </c>
      <c r="W2271" t="str">
        <f>IF(tblOperations[[#This Row],[Quality_Pass_Rate]]&gt;=_xlfn.XLOOKUP('04_References'!$A$4,tblKPITargets[KPI_Name],tblKPITargets[Target_Value]),"Met","Below Target")</f>
        <v>Met</v>
      </c>
      <c r="X2271" t="str">
        <f>IF(tblOperations[[#This Row],[Average_Completion_Days]]&lt;=_xlfn.XLOOKUP('04_References'!$A$7,tblKPITargets[KPI_Name],tblKPITargets[Target_Value]),"Met","Below Target")</f>
        <v>Met</v>
      </c>
      <c r="Y2271" t="str">
        <f>IF(tblOperations[[#This Row],[Closing_Backlog]]&lt;=_xlfn.XLOOKUP('04_References'!$A$8,tblKPITargets[KPI_Name],tblKPITargets[Target_Value]),"Met","Below Target")</f>
        <v>Met</v>
      </c>
    </row>
    <row r="2272" spans="1:25">
      <c r="A2272" s="6" t="s">
        <v>2302</v>
      </c>
      <c r="B2272" s="7">
        <v>46127</v>
      </c>
      <c r="C2272" s="2" t="s">
        <v>18</v>
      </c>
      <c r="D2272" s="2" t="s">
        <v>23</v>
      </c>
      <c r="E2272" s="2">
        <v>567</v>
      </c>
      <c r="F2272" s="2">
        <v>30</v>
      </c>
      <c r="G2272" s="2">
        <v>597</v>
      </c>
      <c r="H2272" s="2">
        <v>42</v>
      </c>
      <c r="I2272" s="2">
        <v>555</v>
      </c>
      <c r="J2272" s="2">
        <v>0</v>
      </c>
      <c r="K2272" s="2">
        <v>0</v>
      </c>
      <c r="L2272" s="2">
        <v>8</v>
      </c>
      <c r="M2272" s="2">
        <v>0.6</v>
      </c>
      <c r="N2272" s="2">
        <v>0.95599999999999996</v>
      </c>
      <c r="O2272" s="2">
        <v>2.5</v>
      </c>
      <c r="P2272" s="2">
        <v>0.78600000000000003</v>
      </c>
      <c r="Q2272" s="3">
        <v>7.0000000000000007E-2</v>
      </c>
      <c r="R2272" s="4" t="str">
        <f>TRIM(tblOperations[[#This Row],[Region]])</f>
        <v>Scotland</v>
      </c>
      <c r="S2272" s="4" t="str">
        <f>TRIM(tblOperations[[#This Row],[Team]])</f>
        <v>Estates Support</v>
      </c>
      <c r="T2272" s="4" t="str">
        <f>_xlfn.XLOOKUP(R2272,tblRegionReference[Region],tblRegionReference[Area],"Not Found")</f>
        <v>North</v>
      </c>
      <c r="U2272" s="4" t="str">
        <f>IF(tblOperations[[#This Row],[Completion_Rate]]&gt;=_xlfn.XLOOKUP("Completion Rate",tblKPITargets[KPI_Name],tblKPITargets[Target_Value]),"Met","Below Target")</f>
        <v>Below Target</v>
      </c>
      <c r="V2272" t="str">
        <f>IF(tblOperations[[#This Row],[SLA_Compliance]]&gt;=_xlfn.XLOOKUP('04_References'!$A$3,tblKPITargets[KPI_Name],tblKPITargets[Target_Value]),"Met","Below Target")</f>
        <v>Below Target</v>
      </c>
      <c r="W2272" t="str">
        <f>IF(tblOperations[[#This Row],[Quality_Pass_Rate]]&gt;=_xlfn.XLOOKUP('04_References'!$A$4,tblKPITargets[KPI_Name],tblKPITargets[Target_Value]),"Met","Below Target")</f>
        <v>Met</v>
      </c>
      <c r="X2272" t="str">
        <f>IF(tblOperations[[#This Row],[Average_Completion_Days]]&lt;=_xlfn.XLOOKUP('04_References'!$A$7,tblKPITargets[KPI_Name],tblKPITargets[Target_Value]),"Met","Below Target")</f>
        <v>Below Target</v>
      </c>
      <c r="Y2272" t="str">
        <f>IF(tblOperations[[#This Row],[Closing_Backlog]]&lt;=_xlfn.XLOOKUP('04_References'!$A$8,tblKPITargets[KPI_Name],tblKPITargets[Target_Value]),"Met","Below Target")</f>
        <v>Below Target</v>
      </c>
    </row>
    <row r="2273" spans="1:25">
      <c r="A2273" s="8" t="s">
        <v>2303</v>
      </c>
      <c r="B2273" s="9">
        <v>46127</v>
      </c>
      <c r="C2273" s="4" t="s">
        <v>18</v>
      </c>
      <c r="D2273" s="4" t="s">
        <v>25</v>
      </c>
      <c r="E2273" s="4">
        <v>0</v>
      </c>
      <c r="F2273" s="4">
        <v>19</v>
      </c>
      <c r="G2273" s="4">
        <v>19</v>
      </c>
      <c r="H2273" s="4">
        <v>19</v>
      </c>
      <c r="I2273" s="4">
        <v>0</v>
      </c>
      <c r="J2273" s="4">
        <v>0</v>
      </c>
      <c r="K2273" s="4">
        <v>0</v>
      </c>
      <c r="L2273" s="4">
        <v>1.1000000000000001</v>
      </c>
      <c r="M2273" s="4">
        <v>0.96399999999999997</v>
      </c>
      <c r="N2273" s="4">
        <v>0.97899999999999998</v>
      </c>
      <c r="O2273" s="4">
        <v>4.4000000000000004</v>
      </c>
      <c r="P2273" s="4">
        <v>0.76100000000000001</v>
      </c>
      <c r="Q2273" s="5">
        <v>1</v>
      </c>
      <c r="R2273" s="4" t="str">
        <f>TRIM(tblOperations[[#This Row],[Region]])</f>
        <v>Scotland</v>
      </c>
      <c r="S2273" s="4" t="str">
        <f>TRIM(tblOperations[[#This Row],[Team]])</f>
        <v>Workplace Projects</v>
      </c>
      <c r="T2273" s="4" t="str">
        <f>_xlfn.XLOOKUP(R2273,tblRegionReference[Region],tblRegionReference[Area],"Not Found")</f>
        <v>North</v>
      </c>
      <c r="U2273" s="4" t="str">
        <f>IF(tblOperations[[#This Row],[Completion_Rate]]&gt;=_xlfn.XLOOKUP("Completion Rate",tblKPITargets[KPI_Name],tblKPITargets[Target_Value]),"Met","Below Target")</f>
        <v>Met</v>
      </c>
      <c r="V2273" t="str">
        <f>IF(tblOperations[[#This Row],[SLA_Compliance]]&gt;=_xlfn.XLOOKUP('04_References'!$A$3,tblKPITargets[KPI_Name],tblKPITargets[Target_Value]),"Met","Below Target")</f>
        <v>Met</v>
      </c>
      <c r="W2273" t="str">
        <f>IF(tblOperations[[#This Row],[Quality_Pass_Rate]]&gt;=_xlfn.XLOOKUP('04_References'!$A$4,tblKPITargets[KPI_Name],tblKPITargets[Target_Value]),"Met","Below Target")</f>
        <v>Met</v>
      </c>
      <c r="X2273" t="str">
        <f>IF(tblOperations[[#This Row],[Average_Completion_Days]]&lt;=_xlfn.XLOOKUP('04_References'!$A$7,tblKPITargets[KPI_Name],tblKPITargets[Target_Value]),"Met","Below Target")</f>
        <v>Met</v>
      </c>
      <c r="Y2273" t="str">
        <f>IF(tblOperations[[#This Row],[Closing_Backlog]]&lt;=_xlfn.XLOOKUP('04_References'!$A$8,tblKPITargets[KPI_Name],tblKPITargets[Target_Value]),"Met","Below Target")</f>
        <v>Met</v>
      </c>
    </row>
    <row r="2274" spans="1:25">
      <c r="A2274" s="6" t="s">
        <v>2304</v>
      </c>
      <c r="B2274" s="7">
        <v>46127</v>
      </c>
      <c r="C2274" s="2" t="s">
        <v>27</v>
      </c>
      <c r="D2274" s="2" t="s">
        <v>19</v>
      </c>
      <c r="E2274" s="2">
        <v>0</v>
      </c>
      <c r="F2274" s="2">
        <v>24</v>
      </c>
      <c r="G2274" s="2">
        <v>24</v>
      </c>
      <c r="H2274" s="2">
        <v>24</v>
      </c>
      <c r="I2274" s="2">
        <v>0</v>
      </c>
      <c r="J2274" s="2">
        <v>0</v>
      </c>
      <c r="K2274" s="2">
        <v>0</v>
      </c>
      <c r="L2274" s="2">
        <v>1.2</v>
      </c>
      <c r="M2274" s="2">
        <v>0.97299999999999998</v>
      </c>
      <c r="N2274" s="2">
        <v>0.97899999999999998</v>
      </c>
      <c r="O2274" s="2">
        <v>4.4000000000000004</v>
      </c>
      <c r="P2274" s="2">
        <v>0.71799999999999997</v>
      </c>
      <c r="Q2274" s="3">
        <v>1</v>
      </c>
      <c r="R2274" s="4" t="str">
        <f>TRIM(tblOperations[[#This Row],[Region]])</f>
        <v>North East</v>
      </c>
      <c r="S2274" s="4" t="str">
        <f>TRIM(tblOperations[[#This Row],[Team]])</f>
        <v>Workplace Services</v>
      </c>
      <c r="T2274" s="4" t="str">
        <f>_xlfn.XLOOKUP(R2274,tblRegionReference[Region],tblRegionReference[Area],"Not Found")</f>
        <v>North</v>
      </c>
      <c r="U2274" s="4" t="str">
        <f>IF(tblOperations[[#This Row],[Completion_Rate]]&gt;=_xlfn.XLOOKUP("Completion Rate",tblKPITargets[KPI_Name],tblKPITargets[Target_Value]),"Met","Below Target")</f>
        <v>Met</v>
      </c>
      <c r="V2274" t="str">
        <f>IF(tblOperations[[#This Row],[SLA_Compliance]]&gt;=_xlfn.XLOOKUP('04_References'!$A$3,tblKPITargets[KPI_Name],tblKPITargets[Target_Value]),"Met","Below Target")</f>
        <v>Met</v>
      </c>
      <c r="W2274" t="str">
        <f>IF(tblOperations[[#This Row],[Quality_Pass_Rate]]&gt;=_xlfn.XLOOKUP('04_References'!$A$4,tblKPITargets[KPI_Name],tblKPITargets[Target_Value]),"Met","Below Target")</f>
        <v>Met</v>
      </c>
      <c r="X2274" t="str">
        <f>IF(tblOperations[[#This Row],[Average_Completion_Days]]&lt;=_xlfn.XLOOKUP('04_References'!$A$7,tblKPITargets[KPI_Name],tblKPITargets[Target_Value]),"Met","Below Target")</f>
        <v>Met</v>
      </c>
      <c r="Y2274" t="str">
        <f>IF(tblOperations[[#This Row],[Closing_Backlog]]&lt;=_xlfn.XLOOKUP('04_References'!$A$8,tblKPITargets[KPI_Name],tblKPITargets[Target_Value]),"Met","Below Target")</f>
        <v>Met</v>
      </c>
    </row>
    <row r="2275" spans="1:25">
      <c r="A2275" s="8" t="s">
        <v>2305</v>
      </c>
      <c r="B2275" s="9">
        <v>46127</v>
      </c>
      <c r="C2275" s="4" t="s">
        <v>27</v>
      </c>
      <c r="D2275" s="4" t="s">
        <v>21</v>
      </c>
      <c r="E2275" s="4">
        <v>0</v>
      </c>
      <c r="F2275" s="4">
        <v>45</v>
      </c>
      <c r="G2275" s="4">
        <v>45</v>
      </c>
      <c r="H2275" s="4">
        <v>45</v>
      </c>
      <c r="I2275" s="4">
        <v>0</v>
      </c>
      <c r="J2275" s="4">
        <v>0</v>
      </c>
      <c r="K2275" s="4">
        <v>0</v>
      </c>
      <c r="L2275" s="4">
        <v>1.2</v>
      </c>
      <c r="M2275" s="4">
        <v>0.99399999999999999</v>
      </c>
      <c r="N2275" s="4">
        <v>0.98</v>
      </c>
      <c r="O2275" s="4">
        <v>4.4000000000000004</v>
      </c>
      <c r="P2275" s="4">
        <v>0.70699999999999996</v>
      </c>
      <c r="Q2275" s="5">
        <v>1</v>
      </c>
      <c r="R2275" s="4" t="str">
        <f>TRIM(tblOperations[[#This Row],[Region]])</f>
        <v>North East</v>
      </c>
      <c r="S2275" s="4" t="str">
        <f>TRIM(tblOperations[[#This Row],[Team]])</f>
        <v>Facilities Response</v>
      </c>
      <c r="T2275" s="4" t="str">
        <f>_xlfn.XLOOKUP(R2275,tblRegionReference[Region],tblRegionReference[Area],"Not Found")</f>
        <v>North</v>
      </c>
      <c r="U2275" s="4" t="str">
        <f>IF(tblOperations[[#This Row],[Completion_Rate]]&gt;=_xlfn.XLOOKUP("Completion Rate",tblKPITargets[KPI_Name],tblKPITargets[Target_Value]),"Met","Below Target")</f>
        <v>Met</v>
      </c>
      <c r="V2275" t="str">
        <f>IF(tblOperations[[#This Row],[SLA_Compliance]]&gt;=_xlfn.XLOOKUP('04_References'!$A$3,tblKPITargets[KPI_Name],tblKPITargets[Target_Value]),"Met","Below Target")</f>
        <v>Met</v>
      </c>
      <c r="W2275" t="str">
        <f>IF(tblOperations[[#This Row],[Quality_Pass_Rate]]&gt;=_xlfn.XLOOKUP('04_References'!$A$4,tblKPITargets[KPI_Name],tblKPITargets[Target_Value]),"Met","Below Target")</f>
        <v>Met</v>
      </c>
      <c r="X2275" t="str">
        <f>IF(tblOperations[[#This Row],[Average_Completion_Days]]&lt;=_xlfn.XLOOKUP('04_References'!$A$7,tblKPITargets[KPI_Name],tblKPITargets[Target_Value]),"Met","Below Target")</f>
        <v>Met</v>
      </c>
      <c r="Y2275" t="str">
        <f>IF(tblOperations[[#This Row],[Closing_Backlog]]&lt;=_xlfn.XLOOKUP('04_References'!$A$8,tblKPITargets[KPI_Name],tblKPITargets[Target_Value]),"Met","Below Target")</f>
        <v>Met</v>
      </c>
    </row>
    <row r="2276" spans="1:25">
      <c r="A2276" s="6" t="s">
        <v>2306</v>
      </c>
      <c r="B2276" s="7">
        <v>46127</v>
      </c>
      <c r="C2276" s="2" t="s">
        <v>27</v>
      </c>
      <c r="D2276" s="2" t="s">
        <v>23</v>
      </c>
      <c r="E2276" s="2">
        <v>1514</v>
      </c>
      <c r="F2276" s="2">
        <v>31</v>
      </c>
      <c r="G2276" s="2">
        <v>1545</v>
      </c>
      <c r="H2276" s="2">
        <v>20</v>
      </c>
      <c r="I2276" s="2">
        <v>1525</v>
      </c>
      <c r="J2276" s="2">
        <v>0</v>
      </c>
      <c r="K2276" s="2">
        <v>0</v>
      </c>
      <c r="L2276" s="2">
        <v>8</v>
      </c>
      <c r="M2276" s="2">
        <v>0.6</v>
      </c>
      <c r="N2276" s="2">
        <v>0.96099999999999997</v>
      </c>
      <c r="O2276" s="2">
        <v>2.5</v>
      </c>
      <c r="P2276" s="2">
        <v>0.71299999999999997</v>
      </c>
      <c r="Q2276" s="3">
        <v>1.2999999999999999E-2</v>
      </c>
      <c r="R2276" s="4" t="str">
        <f>TRIM(tblOperations[[#This Row],[Region]])</f>
        <v>North East</v>
      </c>
      <c r="S2276" s="4" t="str">
        <f>TRIM(tblOperations[[#This Row],[Team]])</f>
        <v>Estates Support</v>
      </c>
      <c r="T2276" s="4" t="str">
        <f>_xlfn.XLOOKUP(R2276,tblRegionReference[Region],tblRegionReference[Area],"Not Found")</f>
        <v>North</v>
      </c>
      <c r="U2276" s="4" t="str">
        <f>IF(tblOperations[[#This Row],[Completion_Rate]]&gt;=_xlfn.XLOOKUP("Completion Rate",tblKPITargets[KPI_Name],tblKPITargets[Target_Value]),"Met","Below Target")</f>
        <v>Below Target</v>
      </c>
      <c r="V2276" t="str">
        <f>IF(tblOperations[[#This Row],[SLA_Compliance]]&gt;=_xlfn.XLOOKUP('04_References'!$A$3,tblKPITargets[KPI_Name],tblKPITargets[Target_Value]),"Met","Below Target")</f>
        <v>Below Target</v>
      </c>
      <c r="W2276" t="str">
        <f>IF(tblOperations[[#This Row],[Quality_Pass_Rate]]&gt;=_xlfn.XLOOKUP('04_References'!$A$4,tblKPITargets[KPI_Name],tblKPITargets[Target_Value]),"Met","Below Target")</f>
        <v>Met</v>
      </c>
      <c r="X2276" t="str">
        <f>IF(tblOperations[[#This Row],[Average_Completion_Days]]&lt;=_xlfn.XLOOKUP('04_References'!$A$7,tblKPITargets[KPI_Name],tblKPITargets[Target_Value]),"Met","Below Target")</f>
        <v>Below Target</v>
      </c>
      <c r="Y2276" t="str">
        <f>IF(tblOperations[[#This Row],[Closing_Backlog]]&lt;=_xlfn.XLOOKUP('04_References'!$A$8,tblKPITargets[KPI_Name],tblKPITargets[Target_Value]),"Met","Below Target")</f>
        <v>Below Target</v>
      </c>
    </row>
    <row r="2277" spans="1:25">
      <c r="A2277" s="8" t="s">
        <v>2307</v>
      </c>
      <c r="B2277" s="9">
        <v>46127</v>
      </c>
      <c r="C2277" s="4" t="s">
        <v>27</v>
      </c>
      <c r="D2277" s="4" t="s">
        <v>25</v>
      </c>
      <c r="E2277" s="4">
        <v>58</v>
      </c>
      <c r="F2277" s="4">
        <v>22</v>
      </c>
      <c r="G2277" s="4">
        <v>80</v>
      </c>
      <c r="H2277" s="4">
        <v>25</v>
      </c>
      <c r="I2277" s="4">
        <v>55</v>
      </c>
      <c r="J2277" s="4">
        <v>0</v>
      </c>
      <c r="K2277" s="4">
        <v>0</v>
      </c>
      <c r="L2277" s="4">
        <v>6.1</v>
      </c>
      <c r="M2277" s="4">
        <v>0.6</v>
      </c>
      <c r="N2277" s="4">
        <v>0.96799999999999997</v>
      </c>
      <c r="O2277" s="4">
        <v>2.6</v>
      </c>
      <c r="P2277" s="4">
        <v>0.65500000000000003</v>
      </c>
      <c r="Q2277" s="5">
        <v>0.312</v>
      </c>
      <c r="R2277" s="4" t="str">
        <f>TRIM(tblOperations[[#This Row],[Region]])</f>
        <v>North East</v>
      </c>
      <c r="S2277" s="4" t="str">
        <f>TRIM(tblOperations[[#This Row],[Team]])</f>
        <v>Workplace Projects</v>
      </c>
      <c r="T2277" s="4" t="str">
        <f>_xlfn.XLOOKUP(R2277,tblRegionReference[Region],tblRegionReference[Area],"Not Found")</f>
        <v>North</v>
      </c>
      <c r="U2277" s="4" t="str">
        <f>IF(tblOperations[[#This Row],[Completion_Rate]]&gt;=_xlfn.XLOOKUP("Completion Rate",tblKPITargets[KPI_Name],tblKPITargets[Target_Value]),"Met","Below Target")</f>
        <v>Below Target</v>
      </c>
      <c r="V2277" t="str">
        <f>IF(tblOperations[[#This Row],[SLA_Compliance]]&gt;=_xlfn.XLOOKUP('04_References'!$A$3,tblKPITargets[KPI_Name],tblKPITargets[Target_Value]),"Met","Below Target")</f>
        <v>Below Target</v>
      </c>
      <c r="W2277" t="str">
        <f>IF(tblOperations[[#This Row],[Quality_Pass_Rate]]&gt;=_xlfn.XLOOKUP('04_References'!$A$4,tblKPITargets[KPI_Name],tblKPITargets[Target_Value]),"Met","Below Target")</f>
        <v>Met</v>
      </c>
      <c r="X2277" t="str">
        <f>IF(tblOperations[[#This Row],[Average_Completion_Days]]&lt;=_xlfn.XLOOKUP('04_References'!$A$7,tblKPITargets[KPI_Name],tblKPITargets[Target_Value]),"Met","Below Target")</f>
        <v>Below Target</v>
      </c>
      <c r="Y2277" t="str">
        <f>IF(tblOperations[[#This Row],[Closing_Backlog]]&lt;=_xlfn.XLOOKUP('04_References'!$A$8,tblKPITargets[KPI_Name],tblKPITargets[Target_Value]),"Met","Below Target")</f>
        <v>Below Target</v>
      </c>
    </row>
    <row r="2278" spans="1:25">
      <c r="A2278" s="6" t="s">
        <v>2308</v>
      </c>
      <c r="B2278" s="7">
        <v>46127</v>
      </c>
      <c r="C2278" s="2" t="s">
        <v>32</v>
      </c>
      <c r="D2278" s="2" t="s">
        <v>19</v>
      </c>
      <c r="E2278" s="2">
        <v>603</v>
      </c>
      <c r="F2278" s="2">
        <v>36</v>
      </c>
      <c r="G2278" s="2">
        <v>639</v>
      </c>
      <c r="H2278" s="2">
        <v>30</v>
      </c>
      <c r="I2278" s="2">
        <v>609</v>
      </c>
      <c r="J2278" s="2">
        <v>0</v>
      </c>
      <c r="K2278" s="2">
        <v>0</v>
      </c>
      <c r="L2278" s="2">
        <v>8</v>
      </c>
      <c r="M2278" s="2">
        <v>0.6</v>
      </c>
      <c r="N2278" s="2">
        <v>0.96899999999999997</v>
      </c>
      <c r="O2278" s="2">
        <v>2.5</v>
      </c>
      <c r="P2278" s="2">
        <v>0.78700000000000003</v>
      </c>
      <c r="Q2278" s="3">
        <v>4.7E-2</v>
      </c>
      <c r="R2278" s="4" t="str">
        <f>TRIM(tblOperations[[#This Row],[Region]])</f>
        <v>North West</v>
      </c>
      <c r="S2278" s="4" t="str">
        <f>TRIM(tblOperations[[#This Row],[Team]])</f>
        <v>Workplace Services</v>
      </c>
      <c r="T2278" s="4" t="str">
        <f>_xlfn.XLOOKUP(R2278,tblRegionReference[Region],tblRegionReference[Area],"Not Found")</f>
        <v>North</v>
      </c>
      <c r="U2278" s="4" t="str">
        <f>IF(tblOperations[[#This Row],[Completion_Rate]]&gt;=_xlfn.XLOOKUP("Completion Rate",tblKPITargets[KPI_Name],tblKPITargets[Target_Value]),"Met","Below Target")</f>
        <v>Below Target</v>
      </c>
      <c r="V2278" t="str">
        <f>IF(tblOperations[[#This Row],[SLA_Compliance]]&gt;=_xlfn.XLOOKUP('04_References'!$A$3,tblKPITargets[KPI_Name],tblKPITargets[Target_Value]),"Met","Below Target")</f>
        <v>Below Target</v>
      </c>
      <c r="W2278" t="str">
        <f>IF(tblOperations[[#This Row],[Quality_Pass_Rate]]&gt;=_xlfn.XLOOKUP('04_References'!$A$4,tblKPITargets[KPI_Name],tblKPITargets[Target_Value]),"Met","Below Target")</f>
        <v>Met</v>
      </c>
      <c r="X2278" t="str">
        <f>IF(tblOperations[[#This Row],[Average_Completion_Days]]&lt;=_xlfn.XLOOKUP('04_References'!$A$7,tblKPITargets[KPI_Name],tblKPITargets[Target_Value]),"Met","Below Target")</f>
        <v>Below Target</v>
      </c>
      <c r="Y2278" t="str">
        <f>IF(tblOperations[[#This Row],[Closing_Backlog]]&lt;=_xlfn.XLOOKUP('04_References'!$A$8,tblKPITargets[KPI_Name],tblKPITargets[Target_Value]),"Met","Below Target")</f>
        <v>Below Target</v>
      </c>
    </row>
    <row r="2279" spans="1:25">
      <c r="A2279" s="8" t="s">
        <v>2309</v>
      </c>
      <c r="B2279" s="9">
        <v>46127</v>
      </c>
      <c r="C2279" s="4" t="s">
        <v>32</v>
      </c>
      <c r="D2279" s="4" t="s">
        <v>21</v>
      </c>
      <c r="E2279" s="4">
        <v>1550</v>
      </c>
      <c r="F2279" s="4">
        <v>50</v>
      </c>
      <c r="G2279" s="4">
        <v>1600</v>
      </c>
      <c r="H2279" s="4">
        <v>22</v>
      </c>
      <c r="I2279" s="4">
        <v>1578</v>
      </c>
      <c r="J2279" s="4">
        <v>0</v>
      </c>
      <c r="K2279" s="4">
        <v>0</v>
      </c>
      <c r="L2279" s="4">
        <v>8</v>
      </c>
      <c r="M2279" s="4">
        <v>0.6</v>
      </c>
      <c r="N2279" s="4">
        <v>0.98399999999999999</v>
      </c>
      <c r="O2279" s="4">
        <v>2.5</v>
      </c>
      <c r="P2279" s="4">
        <v>0.70199999999999996</v>
      </c>
      <c r="Q2279" s="5">
        <v>1.4E-2</v>
      </c>
      <c r="R2279" s="4" t="str">
        <f>TRIM(tblOperations[[#This Row],[Region]])</f>
        <v>North West</v>
      </c>
      <c r="S2279" s="4" t="str">
        <f>TRIM(tblOperations[[#This Row],[Team]])</f>
        <v>Facilities Response</v>
      </c>
      <c r="T2279" s="4" t="str">
        <f>_xlfn.XLOOKUP(R2279,tblRegionReference[Region],tblRegionReference[Area],"Not Found")</f>
        <v>North</v>
      </c>
      <c r="U2279" s="4" t="str">
        <f>IF(tblOperations[[#This Row],[Completion_Rate]]&gt;=_xlfn.XLOOKUP("Completion Rate",tblKPITargets[KPI_Name],tblKPITargets[Target_Value]),"Met","Below Target")</f>
        <v>Below Target</v>
      </c>
      <c r="V2279" t="str">
        <f>IF(tblOperations[[#This Row],[SLA_Compliance]]&gt;=_xlfn.XLOOKUP('04_References'!$A$3,tblKPITargets[KPI_Name],tblKPITargets[Target_Value]),"Met","Below Target")</f>
        <v>Below Target</v>
      </c>
      <c r="W2279" t="str">
        <f>IF(tblOperations[[#This Row],[Quality_Pass_Rate]]&gt;=_xlfn.XLOOKUP('04_References'!$A$4,tblKPITargets[KPI_Name],tblKPITargets[Target_Value]),"Met","Below Target")</f>
        <v>Met</v>
      </c>
      <c r="X2279" t="str">
        <f>IF(tblOperations[[#This Row],[Average_Completion_Days]]&lt;=_xlfn.XLOOKUP('04_References'!$A$7,tblKPITargets[KPI_Name],tblKPITargets[Target_Value]),"Met","Below Target")</f>
        <v>Below Target</v>
      </c>
      <c r="Y2279" t="str">
        <f>IF(tblOperations[[#This Row],[Closing_Backlog]]&lt;=_xlfn.XLOOKUP('04_References'!$A$8,tblKPITargets[KPI_Name],tblKPITargets[Target_Value]),"Met","Below Target")</f>
        <v>Below Target</v>
      </c>
    </row>
    <row r="2280" spans="1:25">
      <c r="A2280" s="6" t="s">
        <v>2310</v>
      </c>
      <c r="B2280" s="7">
        <v>46127</v>
      </c>
      <c r="C2280" s="2" t="s">
        <v>32</v>
      </c>
      <c r="D2280" s="2" t="s">
        <v>23</v>
      </c>
      <c r="E2280" s="2">
        <v>1678</v>
      </c>
      <c r="F2280" s="2">
        <v>33</v>
      </c>
      <c r="G2280" s="2">
        <v>1711</v>
      </c>
      <c r="H2280" s="2">
        <v>22</v>
      </c>
      <c r="I2280" s="2">
        <v>1689</v>
      </c>
      <c r="J2280" s="2">
        <v>0</v>
      </c>
      <c r="K2280" s="2">
        <v>0</v>
      </c>
      <c r="L2280" s="2">
        <v>8</v>
      </c>
      <c r="M2280" s="2">
        <v>0.6</v>
      </c>
      <c r="N2280" s="2">
        <v>1</v>
      </c>
      <c r="O2280" s="2">
        <v>2.5</v>
      </c>
      <c r="P2280" s="2">
        <v>0.69299999999999995</v>
      </c>
      <c r="Q2280" s="3">
        <v>1.2999999999999999E-2</v>
      </c>
      <c r="R2280" s="4" t="str">
        <f>TRIM(tblOperations[[#This Row],[Region]])</f>
        <v>North West</v>
      </c>
      <c r="S2280" s="4" t="str">
        <f>TRIM(tblOperations[[#This Row],[Team]])</f>
        <v>Estates Support</v>
      </c>
      <c r="T2280" s="4" t="str">
        <f>_xlfn.XLOOKUP(R2280,tblRegionReference[Region],tblRegionReference[Area],"Not Found")</f>
        <v>North</v>
      </c>
      <c r="U2280" s="4" t="str">
        <f>IF(tblOperations[[#This Row],[Completion_Rate]]&gt;=_xlfn.XLOOKUP("Completion Rate",tblKPITargets[KPI_Name],tblKPITargets[Target_Value]),"Met","Below Target")</f>
        <v>Below Target</v>
      </c>
      <c r="V2280" t="str">
        <f>IF(tblOperations[[#This Row],[SLA_Compliance]]&gt;=_xlfn.XLOOKUP('04_References'!$A$3,tblKPITargets[KPI_Name],tblKPITargets[Target_Value]),"Met","Below Target")</f>
        <v>Below Target</v>
      </c>
      <c r="W2280" t="str">
        <f>IF(tblOperations[[#This Row],[Quality_Pass_Rate]]&gt;=_xlfn.XLOOKUP('04_References'!$A$4,tblKPITargets[KPI_Name],tblKPITargets[Target_Value]),"Met","Below Target")</f>
        <v>Met</v>
      </c>
      <c r="X2280" t="str">
        <f>IF(tblOperations[[#This Row],[Average_Completion_Days]]&lt;=_xlfn.XLOOKUP('04_References'!$A$7,tblKPITargets[KPI_Name],tblKPITargets[Target_Value]),"Met","Below Target")</f>
        <v>Below Target</v>
      </c>
      <c r="Y2280" t="str">
        <f>IF(tblOperations[[#This Row],[Closing_Backlog]]&lt;=_xlfn.XLOOKUP('04_References'!$A$8,tblKPITargets[KPI_Name],tblKPITargets[Target_Value]),"Met","Below Target")</f>
        <v>Below Target</v>
      </c>
    </row>
    <row r="2281" spans="1:25">
      <c r="A2281" s="8" t="s">
        <v>2311</v>
      </c>
      <c r="B2281" s="9">
        <v>46127</v>
      </c>
      <c r="C2281" s="4" t="s">
        <v>32</v>
      </c>
      <c r="D2281" s="4" t="s">
        <v>25</v>
      </c>
      <c r="E2281" s="4">
        <v>0</v>
      </c>
      <c r="F2281" s="4">
        <v>33</v>
      </c>
      <c r="G2281" s="4">
        <v>33</v>
      </c>
      <c r="H2281" s="4">
        <v>33</v>
      </c>
      <c r="I2281" s="4">
        <v>0</v>
      </c>
      <c r="J2281" s="4">
        <v>0</v>
      </c>
      <c r="K2281" s="4">
        <v>0</v>
      </c>
      <c r="L2281" s="4">
        <v>1.7</v>
      </c>
      <c r="M2281" s="4">
        <v>0.96599999999999997</v>
      </c>
      <c r="N2281" s="4">
        <v>0.96199999999999997</v>
      </c>
      <c r="O2281" s="4">
        <v>4.5</v>
      </c>
      <c r="P2281" s="4">
        <v>0.70199999999999996</v>
      </c>
      <c r="Q2281" s="5">
        <v>1</v>
      </c>
      <c r="R2281" s="4" t="str">
        <f>TRIM(tblOperations[[#This Row],[Region]])</f>
        <v>North West</v>
      </c>
      <c r="S2281" s="4" t="str">
        <f>TRIM(tblOperations[[#This Row],[Team]])</f>
        <v>Workplace Projects</v>
      </c>
      <c r="T2281" s="4" t="str">
        <f>_xlfn.XLOOKUP(R2281,tblRegionReference[Region],tblRegionReference[Area],"Not Found")</f>
        <v>North</v>
      </c>
      <c r="U2281" s="4" t="str">
        <f>IF(tblOperations[[#This Row],[Completion_Rate]]&gt;=_xlfn.XLOOKUP("Completion Rate",tblKPITargets[KPI_Name],tblKPITargets[Target_Value]),"Met","Below Target")</f>
        <v>Met</v>
      </c>
      <c r="V2281" t="str">
        <f>IF(tblOperations[[#This Row],[SLA_Compliance]]&gt;=_xlfn.XLOOKUP('04_References'!$A$3,tblKPITargets[KPI_Name],tblKPITargets[Target_Value]),"Met","Below Target")</f>
        <v>Met</v>
      </c>
      <c r="W2281" t="str">
        <f>IF(tblOperations[[#This Row],[Quality_Pass_Rate]]&gt;=_xlfn.XLOOKUP('04_References'!$A$4,tblKPITargets[KPI_Name],tblKPITargets[Target_Value]),"Met","Below Target")</f>
        <v>Met</v>
      </c>
      <c r="X2281" t="str">
        <f>IF(tblOperations[[#This Row],[Average_Completion_Days]]&lt;=_xlfn.XLOOKUP('04_References'!$A$7,tblKPITargets[KPI_Name],tblKPITargets[Target_Value]),"Met","Below Target")</f>
        <v>Met</v>
      </c>
      <c r="Y2281" t="str">
        <f>IF(tblOperations[[#This Row],[Closing_Backlog]]&lt;=_xlfn.XLOOKUP('04_References'!$A$8,tblKPITargets[KPI_Name],tblKPITargets[Target_Value]),"Met","Below Target")</f>
        <v>Met</v>
      </c>
    </row>
    <row r="2282" spans="1:25">
      <c r="A2282" s="6" t="s">
        <v>2312</v>
      </c>
      <c r="B2282" s="7">
        <v>46127</v>
      </c>
      <c r="C2282" s="2" t="s">
        <v>37</v>
      </c>
      <c r="D2282" s="2" t="s">
        <v>19</v>
      </c>
      <c r="E2282" s="2">
        <v>3</v>
      </c>
      <c r="F2282" s="2">
        <v>50</v>
      </c>
      <c r="G2282" s="2">
        <v>53</v>
      </c>
      <c r="H2282" s="2">
        <v>43</v>
      </c>
      <c r="I2282" s="2">
        <v>10</v>
      </c>
      <c r="J2282" s="2">
        <v>0</v>
      </c>
      <c r="K2282" s="2">
        <v>0</v>
      </c>
      <c r="L2282" s="2">
        <v>2.6</v>
      </c>
      <c r="M2282" s="2">
        <v>0.92800000000000005</v>
      </c>
      <c r="N2282" s="2">
        <v>0.97599999999999998</v>
      </c>
      <c r="O2282" s="2">
        <v>4.4000000000000004</v>
      </c>
      <c r="P2282" s="2">
        <v>0.67</v>
      </c>
      <c r="Q2282" s="3">
        <v>0.81100000000000005</v>
      </c>
      <c r="R2282" s="4" t="str">
        <f>TRIM(tblOperations[[#This Row],[Region]])</f>
        <v>Midlands</v>
      </c>
      <c r="S2282" s="4" t="str">
        <f>TRIM(tblOperations[[#This Row],[Team]])</f>
        <v>Workplace Services</v>
      </c>
      <c r="T2282" s="4" t="str">
        <f>_xlfn.XLOOKUP(R2282,tblRegionReference[Region],tblRegionReference[Area],"Not Found")</f>
        <v>Central</v>
      </c>
      <c r="U2282" s="4" t="str">
        <f>IF(tblOperations[[#This Row],[Completion_Rate]]&gt;=_xlfn.XLOOKUP("Completion Rate",tblKPITargets[KPI_Name],tblKPITargets[Target_Value]),"Met","Below Target")</f>
        <v>Below Target</v>
      </c>
      <c r="V2282" t="str">
        <f>IF(tblOperations[[#This Row],[SLA_Compliance]]&gt;=_xlfn.XLOOKUP('04_References'!$A$3,tblKPITargets[KPI_Name],tblKPITargets[Target_Value]),"Met","Below Target")</f>
        <v>Met</v>
      </c>
      <c r="W2282" t="str">
        <f>IF(tblOperations[[#This Row],[Quality_Pass_Rate]]&gt;=_xlfn.XLOOKUP('04_References'!$A$4,tblKPITargets[KPI_Name],tblKPITargets[Target_Value]),"Met","Below Target")</f>
        <v>Met</v>
      </c>
      <c r="X2282" t="str">
        <f>IF(tblOperations[[#This Row],[Average_Completion_Days]]&lt;=_xlfn.XLOOKUP('04_References'!$A$7,tblKPITargets[KPI_Name],tblKPITargets[Target_Value]),"Met","Below Target")</f>
        <v>Met</v>
      </c>
      <c r="Y2282" t="str">
        <f>IF(tblOperations[[#This Row],[Closing_Backlog]]&lt;=_xlfn.XLOOKUP('04_References'!$A$8,tblKPITargets[KPI_Name],tblKPITargets[Target_Value]),"Met","Below Target")</f>
        <v>Met</v>
      </c>
    </row>
    <row r="2283" spans="1:25">
      <c r="A2283" s="8" t="s">
        <v>2313</v>
      </c>
      <c r="B2283" s="9">
        <v>46127</v>
      </c>
      <c r="C2283" s="4" t="s">
        <v>37</v>
      </c>
      <c r="D2283" s="4" t="s">
        <v>21</v>
      </c>
      <c r="E2283" s="4">
        <v>703</v>
      </c>
      <c r="F2283" s="4">
        <v>32</v>
      </c>
      <c r="G2283" s="4">
        <v>735</v>
      </c>
      <c r="H2283" s="4">
        <v>39</v>
      </c>
      <c r="I2283" s="4">
        <v>696</v>
      </c>
      <c r="J2283" s="4">
        <v>0</v>
      </c>
      <c r="K2283" s="4">
        <v>0</v>
      </c>
      <c r="L2283" s="4">
        <v>8</v>
      </c>
      <c r="M2283" s="4">
        <v>0.6</v>
      </c>
      <c r="N2283" s="4">
        <v>0.98299999999999998</v>
      </c>
      <c r="O2283" s="4">
        <v>2.5</v>
      </c>
      <c r="P2283" s="4">
        <v>0.68400000000000005</v>
      </c>
      <c r="Q2283" s="5">
        <v>5.2999999999999999E-2</v>
      </c>
      <c r="R2283" s="4" t="str">
        <f>TRIM(tblOperations[[#This Row],[Region]])</f>
        <v>Midlands</v>
      </c>
      <c r="S2283" s="4" t="str">
        <f>TRIM(tblOperations[[#This Row],[Team]])</f>
        <v>Facilities Response</v>
      </c>
      <c r="T2283" s="4" t="str">
        <f>_xlfn.XLOOKUP(R2283,tblRegionReference[Region],tblRegionReference[Area],"Not Found")</f>
        <v>Central</v>
      </c>
      <c r="U2283" s="4" t="str">
        <f>IF(tblOperations[[#This Row],[Completion_Rate]]&gt;=_xlfn.XLOOKUP("Completion Rate",tblKPITargets[KPI_Name],tblKPITargets[Target_Value]),"Met","Below Target")</f>
        <v>Below Target</v>
      </c>
      <c r="V2283" t="str">
        <f>IF(tblOperations[[#This Row],[SLA_Compliance]]&gt;=_xlfn.XLOOKUP('04_References'!$A$3,tblKPITargets[KPI_Name],tblKPITargets[Target_Value]),"Met","Below Target")</f>
        <v>Below Target</v>
      </c>
      <c r="W2283" t="str">
        <f>IF(tblOperations[[#This Row],[Quality_Pass_Rate]]&gt;=_xlfn.XLOOKUP('04_References'!$A$4,tblKPITargets[KPI_Name],tblKPITargets[Target_Value]),"Met","Below Target")</f>
        <v>Met</v>
      </c>
      <c r="X2283" t="str">
        <f>IF(tblOperations[[#This Row],[Average_Completion_Days]]&lt;=_xlfn.XLOOKUP('04_References'!$A$7,tblKPITargets[KPI_Name],tblKPITargets[Target_Value]),"Met","Below Target")</f>
        <v>Below Target</v>
      </c>
      <c r="Y2283" t="str">
        <f>IF(tblOperations[[#This Row],[Closing_Backlog]]&lt;=_xlfn.XLOOKUP('04_References'!$A$8,tblKPITargets[KPI_Name],tblKPITargets[Target_Value]),"Met","Below Target")</f>
        <v>Below Target</v>
      </c>
    </row>
    <row r="2284" spans="1:25">
      <c r="A2284" s="6" t="s">
        <v>2314</v>
      </c>
      <c r="B2284" s="7">
        <v>46127</v>
      </c>
      <c r="C2284" s="2" t="s">
        <v>37</v>
      </c>
      <c r="D2284" s="2" t="s">
        <v>23</v>
      </c>
      <c r="E2284" s="2">
        <v>541</v>
      </c>
      <c r="F2284" s="2">
        <v>42</v>
      </c>
      <c r="G2284" s="2">
        <v>583</v>
      </c>
      <c r="H2284" s="2">
        <v>32</v>
      </c>
      <c r="I2284" s="2">
        <v>551</v>
      </c>
      <c r="J2284" s="2">
        <v>0</v>
      </c>
      <c r="K2284" s="2">
        <v>0</v>
      </c>
      <c r="L2284" s="2">
        <v>8</v>
      </c>
      <c r="M2284" s="2">
        <v>0.6</v>
      </c>
      <c r="N2284" s="2">
        <v>0.97099999999999997</v>
      </c>
      <c r="O2284" s="2">
        <v>2.5</v>
      </c>
      <c r="P2284" s="2">
        <v>0.76800000000000002</v>
      </c>
      <c r="Q2284" s="3">
        <v>5.5E-2</v>
      </c>
      <c r="R2284" s="4" t="str">
        <f>TRIM(tblOperations[[#This Row],[Region]])</f>
        <v>Midlands</v>
      </c>
      <c r="S2284" s="4" t="str">
        <f>TRIM(tblOperations[[#This Row],[Team]])</f>
        <v>Estates Support</v>
      </c>
      <c r="T2284" s="4" t="str">
        <f>_xlfn.XLOOKUP(R2284,tblRegionReference[Region],tblRegionReference[Area],"Not Found")</f>
        <v>Central</v>
      </c>
      <c r="U2284" s="4" t="str">
        <f>IF(tblOperations[[#This Row],[Completion_Rate]]&gt;=_xlfn.XLOOKUP("Completion Rate",tblKPITargets[KPI_Name],tblKPITargets[Target_Value]),"Met","Below Target")</f>
        <v>Below Target</v>
      </c>
      <c r="V2284" t="str">
        <f>IF(tblOperations[[#This Row],[SLA_Compliance]]&gt;=_xlfn.XLOOKUP('04_References'!$A$3,tblKPITargets[KPI_Name],tblKPITargets[Target_Value]),"Met","Below Target")</f>
        <v>Below Target</v>
      </c>
      <c r="W2284" t="str">
        <f>IF(tblOperations[[#This Row],[Quality_Pass_Rate]]&gt;=_xlfn.XLOOKUP('04_References'!$A$4,tblKPITargets[KPI_Name],tblKPITargets[Target_Value]),"Met","Below Target")</f>
        <v>Met</v>
      </c>
      <c r="X2284" t="str">
        <f>IF(tblOperations[[#This Row],[Average_Completion_Days]]&lt;=_xlfn.XLOOKUP('04_References'!$A$7,tblKPITargets[KPI_Name],tblKPITargets[Target_Value]),"Met","Below Target")</f>
        <v>Below Target</v>
      </c>
      <c r="Y2284" t="str">
        <f>IF(tblOperations[[#This Row],[Closing_Backlog]]&lt;=_xlfn.XLOOKUP('04_References'!$A$8,tblKPITargets[KPI_Name],tblKPITargets[Target_Value]),"Met","Below Target")</f>
        <v>Below Target</v>
      </c>
    </row>
    <row r="2285" spans="1:25">
      <c r="A2285" s="8" t="s">
        <v>2315</v>
      </c>
      <c r="B2285" s="9">
        <v>46127</v>
      </c>
      <c r="C2285" s="4" t="s">
        <v>37</v>
      </c>
      <c r="D2285" s="4" t="s">
        <v>25</v>
      </c>
      <c r="E2285" s="4">
        <v>0</v>
      </c>
      <c r="F2285" s="4">
        <v>19</v>
      </c>
      <c r="G2285" s="4">
        <v>19</v>
      </c>
      <c r="H2285" s="4">
        <v>19</v>
      </c>
      <c r="I2285" s="4">
        <v>0</v>
      </c>
      <c r="J2285" s="4">
        <v>0</v>
      </c>
      <c r="K2285" s="4">
        <v>0</v>
      </c>
      <c r="L2285" s="4">
        <v>1.9</v>
      </c>
      <c r="M2285" s="4">
        <v>0.99</v>
      </c>
      <c r="N2285" s="4">
        <v>0.97499999999999998</v>
      </c>
      <c r="O2285" s="4">
        <v>4.7</v>
      </c>
      <c r="P2285" s="4">
        <v>0.72199999999999998</v>
      </c>
      <c r="Q2285" s="5">
        <v>1</v>
      </c>
      <c r="R2285" s="4" t="str">
        <f>TRIM(tblOperations[[#This Row],[Region]])</f>
        <v>Midlands</v>
      </c>
      <c r="S2285" s="4" t="str">
        <f>TRIM(tblOperations[[#This Row],[Team]])</f>
        <v>Workplace Projects</v>
      </c>
      <c r="T2285" s="4" t="str">
        <f>_xlfn.XLOOKUP(R2285,tblRegionReference[Region],tblRegionReference[Area],"Not Found")</f>
        <v>Central</v>
      </c>
      <c r="U2285" s="4" t="str">
        <f>IF(tblOperations[[#This Row],[Completion_Rate]]&gt;=_xlfn.XLOOKUP("Completion Rate",tblKPITargets[KPI_Name],tblKPITargets[Target_Value]),"Met","Below Target")</f>
        <v>Met</v>
      </c>
      <c r="V2285" t="str">
        <f>IF(tblOperations[[#This Row],[SLA_Compliance]]&gt;=_xlfn.XLOOKUP('04_References'!$A$3,tblKPITargets[KPI_Name],tblKPITargets[Target_Value]),"Met","Below Target")</f>
        <v>Met</v>
      </c>
      <c r="W2285" t="str">
        <f>IF(tblOperations[[#This Row],[Quality_Pass_Rate]]&gt;=_xlfn.XLOOKUP('04_References'!$A$4,tblKPITargets[KPI_Name],tblKPITargets[Target_Value]),"Met","Below Target")</f>
        <v>Met</v>
      </c>
      <c r="X2285" t="str">
        <f>IF(tblOperations[[#This Row],[Average_Completion_Days]]&lt;=_xlfn.XLOOKUP('04_References'!$A$7,tblKPITargets[KPI_Name],tblKPITargets[Target_Value]),"Met","Below Target")</f>
        <v>Met</v>
      </c>
      <c r="Y2285" t="str">
        <f>IF(tblOperations[[#This Row],[Closing_Backlog]]&lt;=_xlfn.XLOOKUP('04_References'!$A$8,tblKPITargets[KPI_Name],tblKPITargets[Target_Value]),"Met","Below Target")</f>
        <v>Met</v>
      </c>
    </row>
    <row r="2286" spans="1:25">
      <c r="A2286" s="6" t="s">
        <v>2316</v>
      </c>
      <c r="B2286" s="7">
        <v>46127</v>
      </c>
      <c r="C2286" s="2" t="s">
        <v>43</v>
      </c>
      <c r="D2286" s="2" t="s">
        <v>19</v>
      </c>
      <c r="E2286" s="2">
        <v>1250</v>
      </c>
      <c r="F2286" s="2">
        <v>47</v>
      </c>
      <c r="G2286" s="2">
        <v>1297</v>
      </c>
      <c r="H2286" s="2">
        <v>25</v>
      </c>
      <c r="I2286" s="2">
        <v>1272</v>
      </c>
      <c r="J2286" s="2">
        <v>0</v>
      </c>
      <c r="K2286" s="2">
        <v>0</v>
      </c>
      <c r="L2286" s="2">
        <v>8</v>
      </c>
      <c r="M2286" s="2">
        <v>0.6</v>
      </c>
      <c r="N2286" s="2">
        <v>0.997</v>
      </c>
      <c r="O2286" s="2">
        <v>2.5</v>
      </c>
      <c r="P2286" s="2">
        <v>0.76800000000000002</v>
      </c>
      <c r="Q2286" s="3">
        <v>1.9E-2</v>
      </c>
      <c r="R2286" s="4" t="str">
        <f>TRIM(tblOperations[[#This Row],[Region]])</f>
        <v>South West</v>
      </c>
      <c r="S2286" s="4" t="str">
        <f>TRIM(tblOperations[[#This Row],[Team]])</f>
        <v>Workplace Services</v>
      </c>
      <c r="T2286" s="4" t="str">
        <f>_xlfn.XLOOKUP(R2286,tblRegionReference[Region],tblRegionReference[Area],"Not Found")</f>
        <v>South</v>
      </c>
      <c r="U2286" s="4" t="str">
        <f>IF(tblOperations[[#This Row],[Completion_Rate]]&gt;=_xlfn.XLOOKUP("Completion Rate",tblKPITargets[KPI_Name],tblKPITargets[Target_Value]),"Met","Below Target")</f>
        <v>Below Target</v>
      </c>
      <c r="V2286" t="str">
        <f>IF(tblOperations[[#This Row],[SLA_Compliance]]&gt;=_xlfn.XLOOKUP('04_References'!$A$3,tblKPITargets[KPI_Name],tblKPITargets[Target_Value]),"Met","Below Target")</f>
        <v>Below Target</v>
      </c>
      <c r="W2286" t="str">
        <f>IF(tblOperations[[#This Row],[Quality_Pass_Rate]]&gt;=_xlfn.XLOOKUP('04_References'!$A$4,tblKPITargets[KPI_Name],tblKPITargets[Target_Value]),"Met","Below Target")</f>
        <v>Met</v>
      </c>
      <c r="X2286" t="str">
        <f>IF(tblOperations[[#This Row],[Average_Completion_Days]]&lt;=_xlfn.XLOOKUP('04_References'!$A$7,tblKPITargets[KPI_Name],tblKPITargets[Target_Value]),"Met","Below Target")</f>
        <v>Below Target</v>
      </c>
      <c r="Y2286" t="str">
        <f>IF(tblOperations[[#This Row],[Closing_Backlog]]&lt;=_xlfn.XLOOKUP('04_References'!$A$8,tblKPITargets[KPI_Name],tblKPITargets[Target_Value]),"Met","Below Target")</f>
        <v>Below Target</v>
      </c>
    </row>
    <row r="2287" spans="1:25">
      <c r="A2287" s="8" t="s">
        <v>2317</v>
      </c>
      <c r="B2287" s="9">
        <v>46127</v>
      </c>
      <c r="C2287" s="4" t="s">
        <v>43</v>
      </c>
      <c r="D2287" s="4" t="s">
        <v>21</v>
      </c>
      <c r="E2287" s="4">
        <v>0</v>
      </c>
      <c r="F2287" s="4">
        <v>53</v>
      </c>
      <c r="G2287" s="4">
        <v>53</v>
      </c>
      <c r="H2287" s="4">
        <v>53</v>
      </c>
      <c r="I2287" s="4">
        <v>0</v>
      </c>
      <c r="J2287" s="4">
        <v>1</v>
      </c>
      <c r="K2287" s="4">
        <v>0</v>
      </c>
      <c r="L2287" s="4">
        <v>2</v>
      </c>
      <c r="M2287" s="4">
        <v>0.92500000000000004</v>
      </c>
      <c r="N2287" s="4">
        <v>0.99299999999999999</v>
      </c>
      <c r="O2287" s="4">
        <v>4.5</v>
      </c>
      <c r="P2287" s="4">
        <v>0.64100000000000001</v>
      </c>
      <c r="Q2287" s="5">
        <v>1</v>
      </c>
      <c r="R2287" s="4" t="str">
        <f>TRIM(tblOperations[[#This Row],[Region]])</f>
        <v>South West</v>
      </c>
      <c r="S2287" s="4" t="str">
        <f>TRIM(tblOperations[[#This Row],[Team]])</f>
        <v>Facilities Response</v>
      </c>
      <c r="T2287" s="4" t="str">
        <f>_xlfn.XLOOKUP(R2287,tblRegionReference[Region],tblRegionReference[Area],"Not Found")</f>
        <v>South</v>
      </c>
      <c r="U2287" s="4" t="str">
        <f>IF(tblOperations[[#This Row],[Completion_Rate]]&gt;=_xlfn.XLOOKUP("Completion Rate",tblKPITargets[KPI_Name],tblKPITargets[Target_Value]),"Met","Below Target")</f>
        <v>Met</v>
      </c>
      <c r="V2287" t="str">
        <f>IF(tblOperations[[#This Row],[SLA_Compliance]]&gt;=_xlfn.XLOOKUP('04_References'!$A$3,tblKPITargets[KPI_Name],tblKPITargets[Target_Value]),"Met","Below Target")</f>
        <v>Met</v>
      </c>
      <c r="W2287" t="str">
        <f>IF(tblOperations[[#This Row],[Quality_Pass_Rate]]&gt;=_xlfn.XLOOKUP('04_References'!$A$4,tblKPITargets[KPI_Name],tblKPITargets[Target_Value]),"Met","Below Target")</f>
        <v>Met</v>
      </c>
      <c r="X2287" t="str">
        <f>IF(tblOperations[[#This Row],[Average_Completion_Days]]&lt;=_xlfn.XLOOKUP('04_References'!$A$7,tblKPITargets[KPI_Name],tblKPITargets[Target_Value]),"Met","Below Target")</f>
        <v>Met</v>
      </c>
      <c r="Y2287" t="str">
        <f>IF(tblOperations[[#This Row],[Closing_Backlog]]&lt;=_xlfn.XLOOKUP('04_References'!$A$8,tblKPITargets[KPI_Name],tblKPITargets[Target_Value]),"Met","Below Target")</f>
        <v>Met</v>
      </c>
    </row>
    <row r="2288" spans="1:25">
      <c r="A2288" s="6" t="s">
        <v>2318</v>
      </c>
      <c r="B2288" s="7">
        <v>46127</v>
      </c>
      <c r="C2288" s="2" t="s">
        <v>43</v>
      </c>
      <c r="D2288" s="2" t="s">
        <v>23</v>
      </c>
      <c r="E2288" s="2">
        <v>0</v>
      </c>
      <c r="F2288" s="2">
        <v>42</v>
      </c>
      <c r="G2288" s="2">
        <v>42</v>
      </c>
      <c r="H2288" s="2">
        <v>42</v>
      </c>
      <c r="I2288" s="2">
        <v>0</v>
      </c>
      <c r="J2288" s="2">
        <v>0</v>
      </c>
      <c r="K2288" s="2">
        <v>0</v>
      </c>
      <c r="L2288" s="2">
        <v>1.6</v>
      </c>
      <c r="M2288" s="2">
        <v>0.95399999999999996</v>
      </c>
      <c r="N2288" s="2">
        <v>0.96699999999999997</v>
      </c>
      <c r="O2288" s="2">
        <v>4.5</v>
      </c>
      <c r="P2288" s="2">
        <v>0.78600000000000003</v>
      </c>
      <c r="Q2288" s="3">
        <v>1</v>
      </c>
      <c r="R2288" s="4" t="str">
        <f>TRIM(tblOperations[[#This Row],[Region]])</f>
        <v>South West</v>
      </c>
      <c r="S2288" s="4" t="str">
        <f>TRIM(tblOperations[[#This Row],[Team]])</f>
        <v>Estates Support</v>
      </c>
      <c r="T2288" s="4" t="str">
        <f>_xlfn.XLOOKUP(R2288,tblRegionReference[Region],tblRegionReference[Area],"Not Found")</f>
        <v>South</v>
      </c>
      <c r="U2288" s="4" t="str">
        <f>IF(tblOperations[[#This Row],[Completion_Rate]]&gt;=_xlfn.XLOOKUP("Completion Rate",tblKPITargets[KPI_Name],tblKPITargets[Target_Value]),"Met","Below Target")</f>
        <v>Met</v>
      </c>
      <c r="V2288" t="str">
        <f>IF(tblOperations[[#This Row],[SLA_Compliance]]&gt;=_xlfn.XLOOKUP('04_References'!$A$3,tblKPITargets[KPI_Name],tblKPITargets[Target_Value]),"Met","Below Target")</f>
        <v>Met</v>
      </c>
      <c r="W2288" t="str">
        <f>IF(tblOperations[[#This Row],[Quality_Pass_Rate]]&gt;=_xlfn.XLOOKUP('04_References'!$A$4,tblKPITargets[KPI_Name],tblKPITargets[Target_Value]),"Met","Below Target")</f>
        <v>Met</v>
      </c>
      <c r="X2288" t="str">
        <f>IF(tblOperations[[#This Row],[Average_Completion_Days]]&lt;=_xlfn.XLOOKUP('04_References'!$A$7,tblKPITargets[KPI_Name],tblKPITargets[Target_Value]),"Met","Below Target")</f>
        <v>Met</v>
      </c>
      <c r="Y2288" t="str">
        <f>IF(tblOperations[[#This Row],[Closing_Backlog]]&lt;=_xlfn.XLOOKUP('04_References'!$A$8,tblKPITargets[KPI_Name],tblKPITargets[Target_Value]),"Met","Below Target")</f>
        <v>Met</v>
      </c>
    </row>
    <row r="2289" spans="1:25">
      <c r="A2289" s="8" t="s">
        <v>2319</v>
      </c>
      <c r="B2289" s="9">
        <v>46127</v>
      </c>
      <c r="C2289" s="4" t="s">
        <v>43</v>
      </c>
      <c r="D2289" s="4" t="s">
        <v>25</v>
      </c>
      <c r="E2289" s="4">
        <v>0</v>
      </c>
      <c r="F2289" s="4">
        <v>36</v>
      </c>
      <c r="G2289" s="4">
        <v>36</v>
      </c>
      <c r="H2289" s="4">
        <v>36</v>
      </c>
      <c r="I2289" s="4">
        <v>0</v>
      </c>
      <c r="J2289" s="4">
        <v>0</v>
      </c>
      <c r="K2289" s="4">
        <v>0</v>
      </c>
      <c r="L2289" s="4">
        <v>2.2000000000000002</v>
      </c>
      <c r="M2289" s="4">
        <v>0.99199999999999999</v>
      </c>
      <c r="N2289" s="4">
        <v>0.98599999999999999</v>
      </c>
      <c r="O2289" s="4">
        <v>4.5</v>
      </c>
      <c r="P2289" s="4">
        <v>0.79200000000000004</v>
      </c>
      <c r="Q2289" s="5">
        <v>1</v>
      </c>
      <c r="R2289" s="4" t="str">
        <f>TRIM(tblOperations[[#This Row],[Region]])</f>
        <v>South West</v>
      </c>
      <c r="S2289" s="4" t="str">
        <f>TRIM(tblOperations[[#This Row],[Team]])</f>
        <v>Workplace Projects</v>
      </c>
      <c r="T2289" s="4" t="str">
        <f>_xlfn.XLOOKUP(R2289,tblRegionReference[Region],tblRegionReference[Area],"Not Found")</f>
        <v>South</v>
      </c>
      <c r="U2289" s="4" t="str">
        <f>IF(tblOperations[[#This Row],[Completion_Rate]]&gt;=_xlfn.XLOOKUP("Completion Rate",tblKPITargets[KPI_Name],tblKPITargets[Target_Value]),"Met","Below Target")</f>
        <v>Met</v>
      </c>
      <c r="V2289" t="str">
        <f>IF(tblOperations[[#This Row],[SLA_Compliance]]&gt;=_xlfn.XLOOKUP('04_References'!$A$3,tblKPITargets[KPI_Name],tblKPITargets[Target_Value]),"Met","Below Target")</f>
        <v>Met</v>
      </c>
      <c r="W2289" t="str">
        <f>IF(tblOperations[[#This Row],[Quality_Pass_Rate]]&gt;=_xlfn.XLOOKUP('04_References'!$A$4,tblKPITargets[KPI_Name],tblKPITargets[Target_Value]),"Met","Below Target")</f>
        <v>Met</v>
      </c>
      <c r="X2289" t="str">
        <f>IF(tblOperations[[#This Row],[Average_Completion_Days]]&lt;=_xlfn.XLOOKUP('04_References'!$A$7,tblKPITargets[KPI_Name],tblKPITargets[Target_Value]),"Met","Below Target")</f>
        <v>Met</v>
      </c>
      <c r="Y2289" t="str">
        <f>IF(tblOperations[[#This Row],[Closing_Backlog]]&lt;=_xlfn.XLOOKUP('04_References'!$A$8,tblKPITargets[KPI_Name],tblKPITargets[Target_Value]),"Met","Below Target")</f>
        <v>Met</v>
      </c>
    </row>
    <row r="2290" spans="1:25">
      <c r="A2290" s="6" t="s">
        <v>2320</v>
      </c>
      <c r="B2290" s="7">
        <v>46127</v>
      </c>
      <c r="C2290" s="2" t="s">
        <v>48</v>
      </c>
      <c r="D2290" s="2" t="s">
        <v>19</v>
      </c>
      <c r="E2290" s="2">
        <v>1</v>
      </c>
      <c r="F2290" s="2">
        <v>41</v>
      </c>
      <c r="G2290" s="2">
        <v>42</v>
      </c>
      <c r="H2290" s="2">
        <v>42</v>
      </c>
      <c r="I2290" s="2">
        <v>0</v>
      </c>
      <c r="J2290" s="2">
        <v>0</v>
      </c>
      <c r="K2290" s="2">
        <v>0</v>
      </c>
      <c r="L2290" s="2">
        <v>1.7</v>
      </c>
      <c r="M2290" s="2">
        <v>0.96699999999999997</v>
      </c>
      <c r="N2290" s="2">
        <v>0.98599999999999999</v>
      </c>
      <c r="O2290" s="2">
        <v>4.5</v>
      </c>
      <c r="P2290" s="2">
        <v>0.70199999999999996</v>
      </c>
      <c r="Q2290" s="3">
        <v>1</v>
      </c>
      <c r="R2290" s="4" t="str">
        <f>TRIM(tblOperations[[#This Row],[Region]])</f>
        <v>South East</v>
      </c>
      <c r="S2290" s="4" t="str">
        <f>TRIM(tblOperations[[#This Row],[Team]])</f>
        <v>Workplace Services</v>
      </c>
      <c r="T2290" s="4" t="str">
        <f>_xlfn.XLOOKUP(R2290,tblRegionReference[Region],tblRegionReference[Area],"Not Found")</f>
        <v>South</v>
      </c>
      <c r="U2290" s="4" t="str">
        <f>IF(tblOperations[[#This Row],[Completion_Rate]]&gt;=_xlfn.XLOOKUP("Completion Rate",tblKPITargets[KPI_Name],tblKPITargets[Target_Value]),"Met","Below Target")</f>
        <v>Met</v>
      </c>
      <c r="V2290" t="str">
        <f>IF(tblOperations[[#This Row],[SLA_Compliance]]&gt;=_xlfn.XLOOKUP('04_References'!$A$3,tblKPITargets[KPI_Name],tblKPITargets[Target_Value]),"Met","Below Target")</f>
        <v>Met</v>
      </c>
      <c r="W2290" t="str">
        <f>IF(tblOperations[[#This Row],[Quality_Pass_Rate]]&gt;=_xlfn.XLOOKUP('04_References'!$A$4,tblKPITargets[KPI_Name],tblKPITargets[Target_Value]),"Met","Below Target")</f>
        <v>Met</v>
      </c>
      <c r="X2290" t="str">
        <f>IF(tblOperations[[#This Row],[Average_Completion_Days]]&lt;=_xlfn.XLOOKUP('04_References'!$A$7,tblKPITargets[KPI_Name],tblKPITargets[Target_Value]),"Met","Below Target")</f>
        <v>Met</v>
      </c>
      <c r="Y2290" t="str">
        <f>IF(tblOperations[[#This Row],[Closing_Backlog]]&lt;=_xlfn.XLOOKUP('04_References'!$A$8,tblKPITargets[KPI_Name],tblKPITargets[Target_Value]),"Met","Below Target")</f>
        <v>Met</v>
      </c>
    </row>
    <row r="2291" spans="1:25">
      <c r="A2291" s="8" t="s">
        <v>2321</v>
      </c>
      <c r="B2291" s="9">
        <v>46127</v>
      </c>
      <c r="C2291" s="4" t="s">
        <v>48</v>
      </c>
      <c r="D2291" s="4" t="s">
        <v>21</v>
      </c>
      <c r="E2291" s="4">
        <v>2108</v>
      </c>
      <c r="F2291" s="4">
        <v>59</v>
      </c>
      <c r="G2291" s="4">
        <v>2167</v>
      </c>
      <c r="H2291" s="4">
        <v>25</v>
      </c>
      <c r="I2291" s="4">
        <v>2142</v>
      </c>
      <c r="J2291" s="4">
        <v>0</v>
      </c>
      <c r="K2291" s="4">
        <v>0</v>
      </c>
      <c r="L2291" s="4">
        <v>8</v>
      </c>
      <c r="M2291" s="4">
        <v>0.6</v>
      </c>
      <c r="N2291" s="4">
        <v>1</v>
      </c>
      <c r="O2291" s="4">
        <v>2.5</v>
      </c>
      <c r="P2291" s="4">
        <v>0.71899999999999997</v>
      </c>
      <c r="Q2291" s="5">
        <v>1.2E-2</v>
      </c>
      <c r="R2291" s="4" t="str">
        <f>TRIM(tblOperations[[#This Row],[Region]])</f>
        <v>South East</v>
      </c>
      <c r="S2291" s="4" t="str">
        <f>TRIM(tblOperations[[#This Row],[Team]])</f>
        <v>Facilities Response</v>
      </c>
      <c r="T2291" s="4" t="str">
        <f>_xlfn.XLOOKUP(R2291,tblRegionReference[Region],tblRegionReference[Area],"Not Found")</f>
        <v>South</v>
      </c>
      <c r="U2291" s="4" t="str">
        <f>IF(tblOperations[[#This Row],[Completion_Rate]]&gt;=_xlfn.XLOOKUP("Completion Rate",tblKPITargets[KPI_Name],tblKPITargets[Target_Value]),"Met","Below Target")</f>
        <v>Below Target</v>
      </c>
      <c r="V2291" t="str">
        <f>IF(tblOperations[[#This Row],[SLA_Compliance]]&gt;=_xlfn.XLOOKUP('04_References'!$A$3,tblKPITargets[KPI_Name],tblKPITargets[Target_Value]),"Met","Below Target")</f>
        <v>Below Target</v>
      </c>
      <c r="W2291" t="str">
        <f>IF(tblOperations[[#This Row],[Quality_Pass_Rate]]&gt;=_xlfn.XLOOKUP('04_References'!$A$4,tblKPITargets[KPI_Name],tblKPITargets[Target_Value]),"Met","Below Target")</f>
        <v>Met</v>
      </c>
      <c r="X2291" t="str">
        <f>IF(tblOperations[[#This Row],[Average_Completion_Days]]&lt;=_xlfn.XLOOKUP('04_References'!$A$7,tblKPITargets[KPI_Name],tblKPITargets[Target_Value]),"Met","Below Target")</f>
        <v>Below Target</v>
      </c>
      <c r="Y2291" t="str">
        <f>IF(tblOperations[[#This Row],[Closing_Backlog]]&lt;=_xlfn.XLOOKUP('04_References'!$A$8,tblKPITargets[KPI_Name],tblKPITargets[Target_Value]),"Met","Below Target")</f>
        <v>Below Target</v>
      </c>
    </row>
    <row r="2292" spans="1:25">
      <c r="A2292" s="6" t="s">
        <v>2322</v>
      </c>
      <c r="B2292" s="7">
        <v>46127</v>
      </c>
      <c r="C2292" s="2" t="s">
        <v>48</v>
      </c>
      <c r="D2292" s="2" t="s">
        <v>23</v>
      </c>
      <c r="E2292" s="2">
        <v>22</v>
      </c>
      <c r="F2292" s="2">
        <v>50</v>
      </c>
      <c r="G2292" s="2">
        <v>72</v>
      </c>
      <c r="H2292" s="2">
        <v>61</v>
      </c>
      <c r="I2292" s="2">
        <v>11</v>
      </c>
      <c r="J2292" s="2">
        <v>0</v>
      </c>
      <c r="K2292" s="2">
        <v>0</v>
      </c>
      <c r="L2292" s="2">
        <v>2.2000000000000002</v>
      </c>
      <c r="M2292" s="2">
        <v>0.88200000000000001</v>
      </c>
      <c r="N2292" s="2">
        <v>0.98899999999999999</v>
      </c>
      <c r="O2292" s="2">
        <v>4.0999999999999996</v>
      </c>
      <c r="P2292" s="2">
        <v>0.68500000000000005</v>
      </c>
      <c r="Q2292" s="3">
        <v>0.84699999999999998</v>
      </c>
      <c r="R2292" s="4" t="str">
        <f>TRIM(tblOperations[[#This Row],[Region]])</f>
        <v>South East</v>
      </c>
      <c r="S2292" s="4" t="str">
        <f>TRIM(tblOperations[[#This Row],[Team]])</f>
        <v>Estates Support</v>
      </c>
      <c r="T2292" s="4" t="str">
        <f>_xlfn.XLOOKUP(R2292,tblRegionReference[Region],tblRegionReference[Area],"Not Found")</f>
        <v>South</v>
      </c>
      <c r="U2292" s="4" t="str">
        <f>IF(tblOperations[[#This Row],[Completion_Rate]]&gt;=_xlfn.XLOOKUP("Completion Rate",tblKPITargets[KPI_Name],tblKPITargets[Target_Value]),"Met","Below Target")</f>
        <v>Below Target</v>
      </c>
      <c r="V2292" t="str">
        <f>IF(tblOperations[[#This Row],[SLA_Compliance]]&gt;=_xlfn.XLOOKUP('04_References'!$A$3,tblKPITargets[KPI_Name],tblKPITargets[Target_Value]),"Met","Below Target")</f>
        <v>Below Target</v>
      </c>
      <c r="W2292" t="str">
        <f>IF(tblOperations[[#This Row],[Quality_Pass_Rate]]&gt;=_xlfn.XLOOKUP('04_References'!$A$4,tblKPITargets[KPI_Name],tblKPITargets[Target_Value]),"Met","Below Target")</f>
        <v>Met</v>
      </c>
      <c r="X2292" t="str">
        <f>IF(tblOperations[[#This Row],[Average_Completion_Days]]&lt;=_xlfn.XLOOKUP('04_References'!$A$7,tblKPITargets[KPI_Name],tblKPITargets[Target_Value]),"Met","Below Target")</f>
        <v>Met</v>
      </c>
      <c r="Y2292" t="str">
        <f>IF(tblOperations[[#This Row],[Closing_Backlog]]&lt;=_xlfn.XLOOKUP('04_References'!$A$8,tblKPITargets[KPI_Name],tblKPITargets[Target_Value]),"Met","Below Target")</f>
        <v>Below Target</v>
      </c>
    </row>
    <row r="2293" spans="1:25">
      <c r="A2293" s="8" t="s">
        <v>2323</v>
      </c>
      <c r="B2293" s="9">
        <v>46127</v>
      </c>
      <c r="C2293" s="4" t="s">
        <v>48</v>
      </c>
      <c r="D2293" s="4" t="s">
        <v>25</v>
      </c>
      <c r="E2293" s="4">
        <v>668</v>
      </c>
      <c r="F2293" s="4">
        <v>38</v>
      </c>
      <c r="G2293" s="4">
        <v>706</v>
      </c>
      <c r="H2293" s="4">
        <v>25</v>
      </c>
      <c r="I2293" s="4">
        <v>681</v>
      </c>
      <c r="J2293" s="4">
        <v>1</v>
      </c>
      <c r="K2293" s="4">
        <v>0</v>
      </c>
      <c r="L2293" s="4">
        <v>8</v>
      </c>
      <c r="M2293" s="4">
        <v>0.6</v>
      </c>
      <c r="N2293" s="4">
        <v>0.95499999999999996</v>
      </c>
      <c r="O2293" s="4">
        <v>2.5</v>
      </c>
      <c r="P2293" s="4">
        <v>0.71299999999999997</v>
      </c>
      <c r="Q2293" s="5">
        <v>3.5000000000000003E-2</v>
      </c>
      <c r="R2293" s="4" t="str">
        <f>TRIM(tblOperations[[#This Row],[Region]])</f>
        <v>South East</v>
      </c>
      <c r="S2293" s="4" t="str">
        <f>TRIM(tblOperations[[#This Row],[Team]])</f>
        <v>Workplace Projects</v>
      </c>
      <c r="T2293" s="4" t="str">
        <f>_xlfn.XLOOKUP(R2293,tblRegionReference[Region],tblRegionReference[Area],"Not Found")</f>
        <v>South</v>
      </c>
      <c r="U2293" s="4" t="str">
        <f>IF(tblOperations[[#This Row],[Completion_Rate]]&gt;=_xlfn.XLOOKUP("Completion Rate",tblKPITargets[KPI_Name],tblKPITargets[Target_Value]),"Met","Below Target")</f>
        <v>Below Target</v>
      </c>
      <c r="V2293" t="str">
        <f>IF(tblOperations[[#This Row],[SLA_Compliance]]&gt;=_xlfn.XLOOKUP('04_References'!$A$3,tblKPITargets[KPI_Name],tblKPITargets[Target_Value]),"Met","Below Target")</f>
        <v>Below Target</v>
      </c>
      <c r="W2293" t="str">
        <f>IF(tblOperations[[#This Row],[Quality_Pass_Rate]]&gt;=_xlfn.XLOOKUP('04_References'!$A$4,tblKPITargets[KPI_Name],tblKPITargets[Target_Value]),"Met","Below Target")</f>
        <v>Met</v>
      </c>
      <c r="X2293" t="str">
        <f>IF(tblOperations[[#This Row],[Average_Completion_Days]]&lt;=_xlfn.XLOOKUP('04_References'!$A$7,tblKPITargets[KPI_Name],tblKPITargets[Target_Value]),"Met","Below Target")</f>
        <v>Below Target</v>
      </c>
      <c r="Y2293" t="str">
        <f>IF(tblOperations[[#This Row],[Closing_Backlog]]&lt;=_xlfn.XLOOKUP('04_References'!$A$8,tblKPITargets[KPI_Name],tblKPITargets[Target_Value]),"Met","Below Target")</f>
        <v>Below Target</v>
      </c>
    </row>
    <row r="2294" spans="1:25">
      <c r="A2294" s="6" t="s">
        <v>2324</v>
      </c>
      <c r="B2294" s="7">
        <v>46127</v>
      </c>
      <c r="C2294" s="2" t="s">
        <v>53</v>
      </c>
      <c r="D2294" s="2" t="s">
        <v>19</v>
      </c>
      <c r="E2294" s="2">
        <v>1161</v>
      </c>
      <c r="F2294" s="2">
        <v>51</v>
      </c>
      <c r="G2294" s="2">
        <v>1212</v>
      </c>
      <c r="H2294" s="2">
        <v>31</v>
      </c>
      <c r="I2294" s="2">
        <v>1181</v>
      </c>
      <c r="J2294" s="2">
        <v>0</v>
      </c>
      <c r="K2294" s="2">
        <v>0</v>
      </c>
      <c r="L2294" s="2">
        <v>8</v>
      </c>
      <c r="M2294" s="2">
        <v>0.6</v>
      </c>
      <c r="N2294" s="2">
        <v>0.96899999999999997</v>
      </c>
      <c r="O2294" s="2">
        <v>2.5</v>
      </c>
      <c r="P2294" s="2">
        <v>0.70299999999999996</v>
      </c>
      <c r="Q2294" s="3">
        <v>2.5999999999999999E-2</v>
      </c>
      <c r="R2294" s="4" t="str">
        <f>TRIM(tblOperations[[#This Row],[Region]])</f>
        <v>Wales</v>
      </c>
      <c r="S2294" s="4" t="str">
        <f>TRIM(tblOperations[[#This Row],[Team]])</f>
        <v>Workplace Services</v>
      </c>
      <c r="T2294" s="4" t="str">
        <f>_xlfn.XLOOKUP(R2294,tblRegionReference[Region],tblRegionReference[Area],"Not Found")</f>
        <v>Wales</v>
      </c>
      <c r="U2294" s="4" t="str">
        <f>IF(tblOperations[[#This Row],[Completion_Rate]]&gt;=_xlfn.XLOOKUP("Completion Rate",tblKPITargets[KPI_Name],tblKPITargets[Target_Value]),"Met","Below Target")</f>
        <v>Below Target</v>
      </c>
      <c r="V2294" t="str">
        <f>IF(tblOperations[[#This Row],[SLA_Compliance]]&gt;=_xlfn.XLOOKUP('04_References'!$A$3,tblKPITargets[KPI_Name],tblKPITargets[Target_Value]),"Met","Below Target")</f>
        <v>Below Target</v>
      </c>
      <c r="W2294" t="str">
        <f>IF(tblOperations[[#This Row],[Quality_Pass_Rate]]&gt;=_xlfn.XLOOKUP('04_References'!$A$4,tblKPITargets[KPI_Name],tblKPITargets[Target_Value]),"Met","Below Target")</f>
        <v>Met</v>
      </c>
      <c r="X2294" t="str">
        <f>IF(tblOperations[[#This Row],[Average_Completion_Days]]&lt;=_xlfn.XLOOKUP('04_References'!$A$7,tblKPITargets[KPI_Name],tblKPITargets[Target_Value]),"Met","Below Target")</f>
        <v>Below Target</v>
      </c>
      <c r="Y2294" t="str">
        <f>IF(tblOperations[[#This Row],[Closing_Backlog]]&lt;=_xlfn.XLOOKUP('04_References'!$A$8,tblKPITargets[KPI_Name],tblKPITargets[Target_Value]),"Met","Below Target")</f>
        <v>Below Target</v>
      </c>
    </row>
    <row r="2295" spans="1:25">
      <c r="A2295" s="8" t="s">
        <v>2325</v>
      </c>
      <c r="B2295" s="9">
        <v>46127</v>
      </c>
      <c r="C2295" s="4" t="s">
        <v>53</v>
      </c>
      <c r="D2295" s="4" t="s">
        <v>21</v>
      </c>
      <c r="E2295" s="4">
        <v>1238</v>
      </c>
      <c r="F2295" s="4">
        <v>43</v>
      </c>
      <c r="G2295" s="4">
        <v>1281</v>
      </c>
      <c r="H2295" s="4">
        <v>22</v>
      </c>
      <c r="I2295" s="4">
        <v>1259</v>
      </c>
      <c r="J2295" s="4">
        <v>0</v>
      </c>
      <c r="K2295" s="4">
        <v>0</v>
      </c>
      <c r="L2295" s="4">
        <v>8</v>
      </c>
      <c r="M2295" s="4">
        <v>0.6</v>
      </c>
      <c r="N2295" s="4">
        <v>0.99399999999999999</v>
      </c>
      <c r="O2295" s="4">
        <v>2.5</v>
      </c>
      <c r="P2295" s="4">
        <v>0.77200000000000002</v>
      </c>
      <c r="Q2295" s="5">
        <v>1.7000000000000001E-2</v>
      </c>
      <c r="R2295" s="4" t="str">
        <f>TRIM(tblOperations[[#This Row],[Region]])</f>
        <v>Wales</v>
      </c>
      <c r="S2295" s="4" t="str">
        <f>TRIM(tblOperations[[#This Row],[Team]])</f>
        <v>Facilities Response</v>
      </c>
      <c r="T2295" s="4" t="str">
        <f>_xlfn.XLOOKUP(R2295,tblRegionReference[Region],tblRegionReference[Area],"Not Found")</f>
        <v>Wales</v>
      </c>
      <c r="U2295" s="4" t="str">
        <f>IF(tblOperations[[#This Row],[Completion_Rate]]&gt;=_xlfn.XLOOKUP("Completion Rate",tblKPITargets[KPI_Name],tblKPITargets[Target_Value]),"Met","Below Target")</f>
        <v>Below Target</v>
      </c>
      <c r="V2295" t="str">
        <f>IF(tblOperations[[#This Row],[SLA_Compliance]]&gt;=_xlfn.XLOOKUP('04_References'!$A$3,tblKPITargets[KPI_Name],tblKPITargets[Target_Value]),"Met","Below Target")</f>
        <v>Below Target</v>
      </c>
      <c r="W2295" t="str">
        <f>IF(tblOperations[[#This Row],[Quality_Pass_Rate]]&gt;=_xlfn.XLOOKUP('04_References'!$A$4,tblKPITargets[KPI_Name],tblKPITargets[Target_Value]),"Met","Below Target")</f>
        <v>Met</v>
      </c>
      <c r="X2295" t="str">
        <f>IF(tblOperations[[#This Row],[Average_Completion_Days]]&lt;=_xlfn.XLOOKUP('04_References'!$A$7,tblKPITargets[KPI_Name],tblKPITargets[Target_Value]),"Met","Below Target")</f>
        <v>Below Target</v>
      </c>
      <c r="Y2295" t="str">
        <f>IF(tblOperations[[#This Row],[Closing_Backlog]]&lt;=_xlfn.XLOOKUP('04_References'!$A$8,tblKPITargets[KPI_Name],tblKPITargets[Target_Value]),"Met","Below Target")</f>
        <v>Below Target</v>
      </c>
    </row>
    <row r="2296" spans="1:25">
      <c r="A2296" s="6" t="s">
        <v>2326</v>
      </c>
      <c r="B2296" s="7">
        <v>46127</v>
      </c>
      <c r="C2296" s="2" t="s">
        <v>53</v>
      </c>
      <c r="D2296" s="2" t="s">
        <v>23</v>
      </c>
      <c r="E2296" s="2">
        <v>844</v>
      </c>
      <c r="F2296" s="2">
        <v>33</v>
      </c>
      <c r="G2296" s="2">
        <v>877</v>
      </c>
      <c r="H2296" s="2">
        <v>26</v>
      </c>
      <c r="I2296" s="2">
        <v>851</v>
      </c>
      <c r="J2296" s="2">
        <v>0</v>
      </c>
      <c r="K2296" s="2">
        <v>0</v>
      </c>
      <c r="L2296" s="2">
        <v>8</v>
      </c>
      <c r="M2296" s="2">
        <v>0.6</v>
      </c>
      <c r="N2296" s="2">
        <v>0.98099999999999998</v>
      </c>
      <c r="O2296" s="2">
        <v>2.5</v>
      </c>
      <c r="P2296" s="2">
        <v>0.72699999999999998</v>
      </c>
      <c r="Q2296" s="3">
        <v>0.03</v>
      </c>
      <c r="R2296" s="4" t="str">
        <f>TRIM(tblOperations[[#This Row],[Region]])</f>
        <v>Wales</v>
      </c>
      <c r="S2296" s="4" t="str">
        <f>TRIM(tblOperations[[#This Row],[Team]])</f>
        <v>Estates Support</v>
      </c>
      <c r="T2296" s="4" t="str">
        <f>_xlfn.XLOOKUP(R2296,tblRegionReference[Region],tblRegionReference[Area],"Not Found")</f>
        <v>Wales</v>
      </c>
      <c r="U2296" s="4" t="str">
        <f>IF(tblOperations[[#This Row],[Completion_Rate]]&gt;=_xlfn.XLOOKUP("Completion Rate",tblKPITargets[KPI_Name],tblKPITargets[Target_Value]),"Met","Below Target")</f>
        <v>Below Target</v>
      </c>
      <c r="V2296" t="str">
        <f>IF(tblOperations[[#This Row],[SLA_Compliance]]&gt;=_xlfn.XLOOKUP('04_References'!$A$3,tblKPITargets[KPI_Name],tblKPITargets[Target_Value]),"Met","Below Target")</f>
        <v>Below Target</v>
      </c>
      <c r="W2296" t="str">
        <f>IF(tblOperations[[#This Row],[Quality_Pass_Rate]]&gt;=_xlfn.XLOOKUP('04_References'!$A$4,tblKPITargets[KPI_Name],tblKPITargets[Target_Value]),"Met","Below Target")</f>
        <v>Met</v>
      </c>
      <c r="X2296" t="str">
        <f>IF(tblOperations[[#This Row],[Average_Completion_Days]]&lt;=_xlfn.XLOOKUP('04_References'!$A$7,tblKPITargets[KPI_Name],tblKPITargets[Target_Value]),"Met","Below Target")</f>
        <v>Below Target</v>
      </c>
      <c r="Y2296" t="str">
        <f>IF(tblOperations[[#This Row],[Closing_Backlog]]&lt;=_xlfn.XLOOKUP('04_References'!$A$8,tblKPITargets[KPI_Name],tblKPITargets[Target_Value]),"Met","Below Target")</f>
        <v>Below Target</v>
      </c>
    </row>
    <row r="2297" spans="1:25">
      <c r="A2297" s="8" t="s">
        <v>2327</v>
      </c>
      <c r="B2297" s="9">
        <v>46127</v>
      </c>
      <c r="C2297" s="4" t="s">
        <v>53</v>
      </c>
      <c r="D2297" s="4" t="s">
        <v>25</v>
      </c>
      <c r="E2297" s="4">
        <v>0</v>
      </c>
      <c r="F2297" s="4">
        <v>39</v>
      </c>
      <c r="G2297" s="4">
        <v>39</v>
      </c>
      <c r="H2297" s="4">
        <v>39</v>
      </c>
      <c r="I2297" s="4">
        <v>0</v>
      </c>
      <c r="J2297" s="4">
        <v>0</v>
      </c>
      <c r="K2297" s="4">
        <v>0</v>
      </c>
      <c r="L2297" s="4">
        <v>1.6</v>
      </c>
      <c r="M2297" s="4">
        <v>0.98499999999999999</v>
      </c>
      <c r="N2297" s="4">
        <v>1</v>
      </c>
      <c r="O2297" s="4">
        <v>4.8</v>
      </c>
      <c r="P2297" s="4">
        <v>0.76200000000000001</v>
      </c>
      <c r="Q2297" s="5">
        <v>1</v>
      </c>
      <c r="R2297" s="4" t="str">
        <f>TRIM(tblOperations[[#This Row],[Region]])</f>
        <v>Wales</v>
      </c>
      <c r="S2297" s="4" t="str">
        <f>TRIM(tblOperations[[#This Row],[Team]])</f>
        <v>Workplace Projects</v>
      </c>
      <c r="T2297" s="4" t="str">
        <f>_xlfn.XLOOKUP(R2297,tblRegionReference[Region],tblRegionReference[Area],"Not Found")</f>
        <v>Wales</v>
      </c>
      <c r="U2297" s="4" t="str">
        <f>IF(tblOperations[[#This Row],[Completion_Rate]]&gt;=_xlfn.XLOOKUP("Completion Rate",tblKPITargets[KPI_Name],tblKPITargets[Target_Value]),"Met","Below Target")</f>
        <v>Met</v>
      </c>
      <c r="V2297" t="str">
        <f>IF(tblOperations[[#This Row],[SLA_Compliance]]&gt;=_xlfn.XLOOKUP('04_References'!$A$3,tblKPITargets[KPI_Name],tblKPITargets[Target_Value]),"Met","Below Target")</f>
        <v>Met</v>
      </c>
      <c r="W2297" t="str">
        <f>IF(tblOperations[[#This Row],[Quality_Pass_Rate]]&gt;=_xlfn.XLOOKUP('04_References'!$A$4,tblKPITargets[KPI_Name],tblKPITargets[Target_Value]),"Met","Below Target")</f>
        <v>Met</v>
      </c>
      <c r="X2297" t="str">
        <f>IF(tblOperations[[#This Row],[Average_Completion_Days]]&lt;=_xlfn.XLOOKUP('04_References'!$A$7,tblKPITargets[KPI_Name],tblKPITargets[Target_Value]),"Met","Below Target")</f>
        <v>Met</v>
      </c>
      <c r="Y2297" t="str">
        <f>IF(tblOperations[[#This Row],[Closing_Backlog]]&lt;=_xlfn.XLOOKUP('04_References'!$A$8,tblKPITargets[KPI_Name],tblKPITargets[Target_Value]),"Met","Below Target")</f>
        <v>Met</v>
      </c>
    </row>
    <row r="2298" spans="1:25">
      <c r="A2298" s="6" t="s">
        <v>2328</v>
      </c>
      <c r="B2298" s="7">
        <v>46128</v>
      </c>
      <c r="C2298" s="2" t="s">
        <v>18</v>
      </c>
      <c r="D2298" s="2" t="s">
        <v>19</v>
      </c>
      <c r="E2298" s="2">
        <v>304</v>
      </c>
      <c r="F2298" s="2">
        <v>39</v>
      </c>
      <c r="G2298" s="2">
        <v>343</v>
      </c>
      <c r="H2298" s="2">
        <v>37</v>
      </c>
      <c r="I2298" s="2">
        <v>306</v>
      </c>
      <c r="J2298" s="2">
        <v>1</v>
      </c>
      <c r="K2298" s="2">
        <v>1</v>
      </c>
      <c r="L2298" s="2">
        <v>8</v>
      </c>
      <c r="M2298" s="2">
        <v>0.6</v>
      </c>
      <c r="N2298" s="2">
        <v>0.98899999999999999</v>
      </c>
      <c r="O2298" s="2">
        <v>2.5</v>
      </c>
      <c r="P2298" s="2">
        <v>0.78600000000000003</v>
      </c>
      <c r="Q2298" s="3">
        <v>0.108</v>
      </c>
      <c r="R2298" s="4" t="str">
        <f>TRIM(tblOperations[[#This Row],[Region]])</f>
        <v>Scotland</v>
      </c>
      <c r="S2298" s="4" t="str">
        <f>TRIM(tblOperations[[#This Row],[Team]])</f>
        <v>Workplace Services</v>
      </c>
      <c r="T2298" s="4" t="str">
        <f>_xlfn.XLOOKUP(R2298,tblRegionReference[Region],tblRegionReference[Area],"Not Found")</f>
        <v>North</v>
      </c>
      <c r="U2298" s="4" t="str">
        <f>IF(tblOperations[[#This Row],[Completion_Rate]]&gt;=_xlfn.XLOOKUP("Completion Rate",tblKPITargets[KPI_Name],tblKPITargets[Target_Value]),"Met","Below Target")</f>
        <v>Below Target</v>
      </c>
      <c r="V2298" t="str">
        <f>IF(tblOperations[[#This Row],[SLA_Compliance]]&gt;=_xlfn.XLOOKUP('04_References'!$A$3,tblKPITargets[KPI_Name],tblKPITargets[Target_Value]),"Met","Below Target")</f>
        <v>Below Target</v>
      </c>
      <c r="W2298" t="str">
        <f>IF(tblOperations[[#This Row],[Quality_Pass_Rate]]&gt;=_xlfn.XLOOKUP('04_References'!$A$4,tblKPITargets[KPI_Name],tblKPITargets[Target_Value]),"Met","Below Target")</f>
        <v>Met</v>
      </c>
      <c r="X2298" t="str">
        <f>IF(tblOperations[[#This Row],[Average_Completion_Days]]&lt;=_xlfn.XLOOKUP('04_References'!$A$7,tblKPITargets[KPI_Name],tblKPITargets[Target_Value]),"Met","Below Target")</f>
        <v>Below Target</v>
      </c>
      <c r="Y2298" t="str">
        <f>IF(tblOperations[[#This Row],[Closing_Backlog]]&lt;=_xlfn.XLOOKUP('04_References'!$A$8,tblKPITargets[KPI_Name],tblKPITargets[Target_Value]),"Met","Below Target")</f>
        <v>Below Target</v>
      </c>
    </row>
    <row r="2299" spans="1:25">
      <c r="A2299" s="8" t="s">
        <v>2329</v>
      </c>
      <c r="B2299" s="9">
        <v>46128</v>
      </c>
      <c r="C2299" s="4" t="s">
        <v>18</v>
      </c>
      <c r="D2299" s="4" t="s">
        <v>21</v>
      </c>
      <c r="E2299" s="4">
        <v>0</v>
      </c>
      <c r="F2299" s="4">
        <v>47</v>
      </c>
      <c r="G2299" s="4">
        <v>47</v>
      </c>
      <c r="H2299" s="4">
        <v>47</v>
      </c>
      <c r="I2299" s="4">
        <v>0</v>
      </c>
      <c r="J2299" s="4">
        <v>0</v>
      </c>
      <c r="K2299" s="4">
        <v>0</v>
      </c>
      <c r="L2299" s="4">
        <v>1.7</v>
      </c>
      <c r="M2299" s="4">
        <v>0.97199999999999998</v>
      </c>
      <c r="N2299" s="4">
        <v>0.97499999999999998</v>
      </c>
      <c r="O2299" s="4">
        <v>4.3</v>
      </c>
      <c r="P2299" s="4">
        <v>0.73199999999999998</v>
      </c>
      <c r="Q2299" s="5">
        <v>1</v>
      </c>
      <c r="R2299" s="4" t="str">
        <f>TRIM(tblOperations[[#This Row],[Region]])</f>
        <v>Scotland</v>
      </c>
      <c r="S2299" s="4" t="str">
        <f>TRIM(tblOperations[[#This Row],[Team]])</f>
        <v>Facilities Response</v>
      </c>
      <c r="T2299" s="4" t="str">
        <f>_xlfn.XLOOKUP(R2299,tblRegionReference[Region],tblRegionReference[Area],"Not Found")</f>
        <v>North</v>
      </c>
      <c r="U2299" s="4" t="str">
        <f>IF(tblOperations[[#This Row],[Completion_Rate]]&gt;=_xlfn.XLOOKUP("Completion Rate",tblKPITargets[KPI_Name],tblKPITargets[Target_Value]),"Met","Below Target")</f>
        <v>Met</v>
      </c>
      <c r="V2299" t="str">
        <f>IF(tblOperations[[#This Row],[SLA_Compliance]]&gt;=_xlfn.XLOOKUP('04_References'!$A$3,tblKPITargets[KPI_Name],tblKPITargets[Target_Value]),"Met","Below Target")</f>
        <v>Met</v>
      </c>
      <c r="W2299" t="str">
        <f>IF(tblOperations[[#This Row],[Quality_Pass_Rate]]&gt;=_xlfn.XLOOKUP('04_References'!$A$4,tblKPITargets[KPI_Name],tblKPITargets[Target_Value]),"Met","Below Target")</f>
        <v>Met</v>
      </c>
      <c r="X2299" t="str">
        <f>IF(tblOperations[[#This Row],[Average_Completion_Days]]&lt;=_xlfn.XLOOKUP('04_References'!$A$7,tblKPITargets[KPI_Name],tblKPITargets[Target_Value]),"Met","Below Target")</f>
        <v>Met</v>
      </c>
      <c r="Y2299" t="str">
        <f>IF(tblOperations[[#This Row],[Closing_Backlog]]&lt;=_xlfn.XLOOKUP('04_References'!$A$8,tblKPITargets[KPI_Name],tblKPITargets[Target_Value]),"Met","Below Target")</f>
        <v>Met</v>
      </c>
    </row>
    <row r="2300" spans="1:25">
      <c r="A2300" s="6" t="s">
        <v>2330</v>
      </c>
      <c r="B2300" s="7">
        <v>46128</v>
      </c>
      <c r="C2300" s="2" t="s">
        <v>18</v>
      </c>
      <c r="D2300" s="2" t="s">
        <v>23</v>
      </c>
      <c r="E2300" s="2">
        <v>555</v>
      </c>
      <c r="F2300" s="2">
        <v>48</v>
      </c>
      <c r="G2300" s="2">
        <v>603</v>
      </c>
      <c r="H2300" s="2">
        <v>41</v>
      </c>
      <c r="I2300" s="2">
        <v>562</v>
      </c>
      <c r="J2300" s="2">
        <v>0</v>
      </c>
      <c r="K2300" s="2">
        <v>0</v>
      </c>
      <c r="L2300" s="2">
        <v>8</v>
      </c>
      <c r="M2300" s="2">
        <v>0.6</v>
      </c>
      <c r="N2300" s="2">
        <v>0.97799999999999998</v>
      </c>
      <c r="O2300" s="2">
        <v>2.5</v>
      </c>
      <c r="P2300" s="2">
        <v>0.78600000000000003</v>
      </c>
      <c r="Q2300" s="3">
        <v>6.8000000000000005E-2</v>
      </c>
      <c r="R2300" s="4" t="str">
        <f>TRIM(tblOperations[[#This Row],[Region]])</f>
        <v>Scotland</v>
      </c>
      <c r="S2300" s="4" t="str">
        <f>TRIM(tblOperations[[#This Row],[Team]])</f>
        <v>Estates Support</v>
      </c>
      <c r="T2300" s="4" t="str">
        <f>_xlfn.XLOOKUP(R2300,tblRegionReference[Region],tblRegionReference[Area],"Not Found")</f>
        <v>North</v>
      </c>
      <c r="U2300" s="4" t="str">
        <f>IF(tblOperations[[#This Row],[Completion_Rate]]&gt;=_xlfn.XLOOKUP("Completion Rate",tblKPITargets[KPI_Name],tblKPITargets[Target_Value]),"Met","Below Target")</f>
        <v>Below Target</v>
      </c>
      <c r="V2300" t="str">
        <f>IF(tblOperations[[#This Row],[SLA_Compliance]]&gt;=_xlfn.XLOOKUP('04_References'!$A$3,tblKPITargets[KPI_Name],tblKPITargets[Target_Value]),"Met","Below Target")</f>
        <v>Below Target</v>
      </c>
      <c r="W2300" t="str">
        <f>IF(tblOperations[[#This Row],[Quality_Pass_Rate]]&gt;=_xlfn.XLOOKUP('04_References'!$A$4,tblKPITargets[KPI_Name],tblKPITargets[Target_Value]),"Met","Below Target")</f>
        <v>Met</v>
      </c>
      <c r="X2300" t="str">
        <f>IF(tblOperations[[#This Row],[Average_Completion_Days]]&lt;=_xlfn.XLOOKUP('04_References'!$A$7,tblKPITargets[KPI_Name],tblKPITargets[Target_Value]),"Met","Below Target")</f>
        <v>Below Target</v>
      </c>
      <c r="Y2300" t="str">
        <f>IF(tblOperations[[#This Row],[Closing_Backlog]]&lt;=_xlfn.XLOOKUP('04_References'!$A$8,tblKPITargets[KPI_Name],tblKPITargets[Target_Value]),"Met","Below Target")</f>
        <v>Below Target</v>
      </c>
    </row>
    <row r="2301" spans="1:25">
      <c r="A2301" s="8" t="s">
        <v>2331</v>
      </c>
      <c r="B2301" s="9">
        <v>46128</v>
      </c>
      <c r="C2301" s="4" t="s">
        <v>18</v>
      </c>
      <c r="D2301" s="4" t="s">
        <v>25</v>
      </c>
      <c r="E2301" s="4">
        <v>0</v>
      </c>
      <c r="F2301" s="4">
        <v>25</v>
      </c>
      <c r="G2301" s="4">
        <v>25</v>
      </c>
      <c r="H2301" s="4">
        <v>25</v>
      </c>
      <c r="I2301" s="4">
        <v>0</v>
      </c>
      <c r="J2301" s="4">
        <v>0</v>
      </c>
      <c r="K2301" s="4">
        <v>0</v>
      </c>
      <c r="L2301" s="4">
        <v>1.9</v>
      </c>
      <c r="M2301" s="4">
        <v>0.98099999999999998</v>
      </c>
      <c r="N2301" s="4">
        <v>1</v>
      </c>
      <c r="O2301" s="4">
        <v>4.5999999999999996</v>
      </c>
      <c r="P2301" s="4">
        <v>0.76100000000000001</v>
      </c>
      <c r="Q2301" s="5">
        <v>1</v>
      </c>
      <c r="R2301" s="4" t="str">
        <f>TRIM(tblOperations[[#This Row],[Region]])</f>
        <v>Scotland</v>
      </c>
      <c r="S2301" s="4" t="str">
        <f>TRIM(tblOperations[[#This Row],[Team]])</f>
        <v>Workplace Projects</v>
      </c>
      <c r="T2301" s="4" t="str">
        <f>_xlfn.XLOOKUP(R2301,tblRegionReference[Region],tblRegionReference[Area],"Not Found")</f>
        <v>North</v>
      </c>
      <c r="U2301" s="4" t="str">
        <f>IF(tblOperations[[#This Row],[Completion_Rate]]&gt;=_xlfn.XLOOKUP("Completion Rate",tblKPITargets[KPI_Name],tblKPITargets[Target_Value]),"Met","Below Target")</f>
        <v>Met</v>
      </c>
      <c r="V2301" t="str">
        <f>IF(tblOperations[[#This Row],[SLA_Compliance]]&gt;=_xlfn.XLOOKUP('04_References'!$A$3,tblKPITargets[KPI_Name],tblKPITargets[Target_Value]),"Met","Below Target")</f>
        <v>Met</v>
      </c>
      <c r="W2301" t="str">
        <f>IF(tblOperations[[#This Row],[Quality_Pass_Rate]]&gt;=_xlfn.XLOOKUP('04_References'!$A$4,tblKPITargets[KPI_Name],tblKPITargets[Target_Value]),"Met","Below Target")</f>
        <v>Met</v>
      </c>
      <c r="X2301" t="str">
        <f>IF(tblOperations[[#This Row],[Average_Completion_Days]]&lt;=_xlfn.XLOOKUP('04_References'!$A$7,tblKPITargets[KPI_Name],tblKPITargets[Target_Value]),"Met","Below Target")</f>
        <v>Met</v>
      </c>
      <c r="Y2301" t="str">
        <f>IF(tblOperations[[#This Row],[Closing_Backlog]]&lt;=_xlfn.XLOOKUP('04_References'!$A$8,tblKPITargets[KPI_Name],tblKPITargets[Target_Value]),"Met","Below Target")</f>
        <v>Met</v>
      </c>
    </row>
    <row r="2302" spans="1:25">
      <c r="A2302" s="6" t="s">
        <v>2332</v>
      </c>
      <c r="B2302" s="7">
        <v>46128</v>
      </c>
      <c r="C2302" s="2" t="s">
        <v>27</v>
      </c>
      <c r="D2302" s="2" t="s">
        <v>19</v>
      </c>
      <c r="E2302" s="2">
        <v>0</v>
      </c>
      <c r="F2302" s="2">
        <v>49</v>
      </c>
      <c r="G2302" s="2">
        <v>49</v>
      </c>
      <c r="H2302" s="2">
        <v>49</v>
      </c>
      <c r="I2302" s="2">
        <v>0</v>
      </c>
      <c r="J2302" s="2">
        <v>0</v>
      </c>
      <c r="K2302" s="2">
        <v>0</v>
      </c>
      <c r="L2302" s="2">
        <v>1.9</v>
      </c>
      <c r="M2302" s="2">
        <v>0.98699999999999999</v>
      </c>
      <c r="N2302" s="2">
        <v>1</v>
      </c>
      <c r="O2302" s="2">
        <v>4.7</v>
      </c>
      <c r="P2302" s="2">
        <v>0.71799999999999997</v>
      </c>
      <c r="Q2302" s="3">
        <v>1</v>
      </c>
      <c r="R2302" s="4" t="str">
        <f>TRIM(tblOperations[[#This Row],[Region]])</f>
        <v>North East</v>
      </c>
      <c r="S2302" s="4" t="str">
        <f>TRIM(tblOperations[[#This Row],[Team]])</f>
        <v>Workplace Services</v>
      </c>
      <c r="T2302" s="4" t="str">
        <f>_xlfn.XLOOKUP(R2302,tblRegionReference[Region],tblRegionReference[Area],"Not Found")</f>
        <v>North</v>
      </c>
      <c r="U2302" s="4" t="str">
        <f>IF(tblOperations[[#This Row],[Completion_Rate]]&gt;=_xlfn.XLOOKUP("Completion Rate",tblKPITargets[KPI_Name],tblKPITargets[Target_Value]),"Met","Below Target")</f>
        <v>Met</v>
      </c>
      <c r="V2302" t="str">
        <f>IF(tblOperations[[#This Row],[SLA_Compliance]]&gt;=_xlfn.XLOOKUP('04_References'!$A$3,tblKPITargets[KPI_Name],tblKPITargets[Target_Value]),"Met","Below Target")</f>
        <v>Met</v>
      </c>
      <c r="W2302" t="str">
        <f>IF(tblOperations[[#This Row],[Quality_Pass_Rate]]&gt;=_xlfn.XLOOKUP('04_References'!$A$4,tblKPITargets[KPI_Name],tblKPITargets[Target_Value]),"Met","Below Target")</f>
        <v>Met</v>
      </c>
      <c r="X2302" t="str">
        <f>IF(tblOperations[[#This Row],[Average_Completion_Days]]&lt;=_xlfn.XLOOKUP('04_References'!$A$7,tblKPITargets[KPI_Name],tblKPITargets[Target_Value]),"Met","Below Target")</f>
        <v>Met</v>
      </c>
      <c r="Y2302" t="str">
        <f>IF(tblOperations[[#This Row],[Closing_Backlog]]&lt;=_xlfn.XLOOKUP('04_References'!$A$8,tblKPITargets[KPI_Name],tblKPITargets[Target_Value]),"Met","Below Target")</f>
        <v>Met</v>
      </c>
    </row>
    <row r="2303" spans="1:25">
      <c r="A2303" s="8" t="s">
        <v>2333</v>
      </c>
      <c r="B2303" s="9">
        <v>46128</v>
      </c>
      <c r="C2303" s="4" t="s">
        <v>27</v>
      </c>
      <c r="D2303" s="4" t="s">
        <v>21</v>
      </c>
      <c r="E2303" s="4">
        <v>0</v>
      </c>
      <c r="F2303" s="4">
        <v>43</v>
      </c>
      <c r="G2303" s="4">
        <v>43</v>
      </c>
      <c r="H2303" s="4">
        <v>43</v>
      </c>
      <c r="I2303" s="4">
        <v>0</v>
      </c>
      <c r="J2303" s="4">
        <v>0</v>
      </c>
      <c r="K2303" s="4">
        <v>0</v>
      </c>
      <c r="L2303" s="4">
        <v>1.9</v>
      </c>
      <c r="M2303" s="4">
        <v>0.94099999999999995</v>
      </c>
      <c r="N2303" s="4">
        <v>0.98499999999999999</v>
      </c>
      <c r="O2303" s="4">
        <v>5</v>
      </c>
      <c r="P2303" s="4">
        <v>0.70699999999999996</v>
      </c>
      <c r="Q2303" s="5">
        <v>1</v>
      </c>
      <c r="R2303" s="4" t="str">
        <f>TRIM(tblOperations[[#This Row],[Region]])</f>
        <v>North East</v>
      </c>
      <c r="S2303" s="4" t="str">
        <f>TRIM(tblOperations[[#This Row],[Team]])</f>
        <v>Facilities Response</v>
      </c>
      <c r="T2303" s="4" t="str">
        <f>_xlfn.XLOOKUP(R2303,tblRegionReference[Region],tblRegionReference[Area],"Not Found")</f>
        <v>North</v>
      </c>
      <c r="U2303" s="4" t="str">
        <f>IF(tblOperations[[#This Row],[Completion_Rate]]&gt;=_xlfn.XLOOKUP("Completion Rate",tblKPITargets[KPI_Name],tblKPITargets[Target_Value]),"Met","Below Target")</f>
        <v>Met</v>
      </c>
      <c r="V2303" t="str">
        <f>IF(tblOperations[[#This Row],[SLA_Compliance]]&gt;=_xlfn.XLOOKUP('04_References'!$A$3,tblKPITargets[KPI_Name],tblKPITargets[Target_Value]),"Met","Below Target")</f>
        <v>Met</v>
      </c>
      <c r="W2303" t="str">
        <f>IF(tblOperations[[#This Row],[Quality_Pass_Rate]]&gt;=_xlfn.XLOOKUP('04_References'!$A$4,tblKPITargets[KPI_Name],tblKPITargets[Target_Value]),"Met","Below Target")</f>
        <v>Met</v>
      </c>
      <c r="X2303" t="str">
        <f>IF(tblOperations[[#This Row],[Average_Completion_Days]]&lt;=_xlfn.XLOOKUP('04_References'!$A$7,tblKPITargets[KPI_Name],tblKPITargets[Target_Value]),"Met","Below Target")</f>
        <v>Met</v>
      </c>
      <c r="Y2303" t="str">
        <f>IF(tblOperations[[#This Row],[Closing_Backlog]]&lt;=_xlfn.XLOOKUP('04_References'!$A$8,tblKPITargets[KPI_Name],tblKPITargets[Target_Value]),"Met","Below Target")</f>
        <v>Met</v>
      </c>
    </row>
    <row r="2304" spans="1:25">
      <c r="A2304" s="6" t="s">
        <v>2334</v>
      </c>
      <c r="B2304" s="7">
        <v>46128</v>
      </c>
      <c r="C2304" s="2" t="s">
        <v>27</v>
      </c>
      <c r="D2304" s="2" t="s">
        <v>23</v>
      </c>
      <c r="E2304" s="2">
        <v>1525</v>
      </c>
      <c r="F2304" s="2">
        <v>25</v>
      </c>
      <c r="G2304" s="2">
        <v>1550</v>
      </c>
      <c r="H2304" s="2">
        <v>18</v>
      </c>
      <c r="I2304" s="2">
        <v>1532</v>
      </c>
      <c r="J2304" s="2">
        <v>0</v>
      </c>
      <c r="K2304" s="2">
        <v>0</v>
      </c>
      <c r="L2304" s="2">
        <v>8</v>
      </c>
      <c r="M2304" s="2">
        <v>0.6</v>
      </c>
      <c r="N2304" s="2">
        <v>1</v>
      </c>
      <c r="O2304" s="2">
        <v>2.5</v>
      </c>
      <c r="P2304" s="2">
        <v>0.71299999999999997</v>
      </c>
      <c r="Q2304" s="3">
        <v>1.2E-2</v>
      </c>
      <c r="R2304" s="4" t="str">
        <f>TRIM(tblOperations[[#This Row],[Region]])</f>
        <v>North East</v>
      </c>
      <c r="S2304" s="4" t="str">
        <f>TRIM(tblOperations[[#This Row],[Team]])</f>
        <v>Estates Support</v>
      </c>
      <c r="T2304" s="4" t="str">
        <f>_xlfn.XLOOKUP(R2304,tblRegionReference[Region],tblRegionReference[Area],"Not Found")</f>
        <v>North</v>
      </c>
      <c r="U2304" s="4" t="str">
        <f>IF(tblOperations[[#This Row],[Completion_Rate]]&gt;=_xlfn.XLOOKUP("Completion Rate",tblKPITargets[KPI_Name],tblKPITargets[Target_Value]),"Met","Below Target")</f>
        <v>Below Target</v>
      </c>
      <c r="V2304" t="str">
        <f>IF(tblOperations[[#This Row],[SLA_Compliance]]&gt;=_xlfn.XLOOKUP('04_References'!$A$3,tblKPITargets[KPI_Name],tblKPITargets[Target_Value]),"Met","Below Target")</f>
        <v>Below Target</v>
      </c>
      <c r="W2304" t="str">
        <f>IF(tblOperations[[#This Row],[Quality_Pass_Rate]]&gt;=_xlfn.XLOOKUP('04_References'!$A$4,tblKPITargets[KPI_Name],tblKPITargets[Target_Value]),"Met","Below Target")</f>
        <v>Met</v>
      </c>
      <c r="X2304" t="str">
        <f>IF(tblOperations[[#This Row],[Average_Completion_Days]]&lt;=_xlfn.XLOOKUP('04_References'!$A$7,tblKPITargets[KPI_Name],tblKPITargets[Target_Value]),"Met","Below Target")</f>
        <v>Below Target</v>
      </c>
      <c r="Y2304" t="str">
        <f>IF(tblOperations[[#This Row],[Closing_Backlog]]&lt;=_xlfn.XLOOKUP('04_References'!$A$8,tblKPITargets[KPI_Name],tblKPITargets[Target_Value]),"Met","Below Target")</f>
        <v>Below Target</v>
      </c>
    </row>
    <row r="2305" spans="1:25">
      <c r="A2305" s="8" t="s">
        <v>2335</v>
      </c>
      <c r="B2305" s="9">
        <v>46128</v>
      </c>
      <c r="C2305" s="4" t="s">
        <v>27</v>
      </c>
      <c r="D2305" s="4" t="s">
        <v>25</v>
      </c>
      <c r="E2305" s="4">
        <v>55</v>
      </c>
      <c r="F2305" s="4">
        <v>29</v>
      </c>
      <c r="G2305" s="4">
        <v>84</v>
      </c>
      <c r="H2305" s="4">
        <v>27</v>
      </c>
      <c r="I2305" s="4">
        <v>57</v>
      </c>
      <c r="J2305" s="4">
        <v>0</v>
      </c>
      <c r="K2305" s="4">
        <v>0</v>
      </c>
      <c r="L2305" s="4">
        <v>5.9</v>
      </c>
      <c r="M2305" s="4">
        <v>0.63600000000000001</v>
      </c>
      <c r="N2305" s="4">
        <v>0.98199999999999998</v>
      </c>
      <c r="O2305" s="4">
        <v>2.5</v>
      </c>
      <c r="P2305" s="4">
        <v>0.65500000000000003</v>
      </c>
      <c r="Q2305" s="5">
        <v>0.32100000000000001</v>
      </c>
      <c r="R2305" s="4" t="str">
        <f>TRIM(tblOperations[[#This Row],[Region]])</f>
        <v>North East</v>
      </c>
      <c r="S2305" s="4" t="str">
        <f>TRIM(tblOperations[[#This Row],[Team]])</f>
        <v>Workplace Projects</v>
      </c>
      <c r="T2305" s="4" t="str">
        <f>_xlfn.XLOOKUP(R2305,tblRegionReference[Region],tblRegionReference[Area],"Not Found")</f>
        <v>North</v>
      </c>
      <c r="U2305" s="4" t="str">
        <f>IF(tblOperations[[#This Row],[Completion_Rate]]&gt;=_xlfn.XLOOKUP("Completion Rate",tblKPITargets[KPI_Name],tblKPITargets[Target_Value]),"Met","Below Target")</f>
        <v>Below Target</v>
      </c>
      <c r="V2305" t="str">
        <f>IF(tblOperations[[#This Row],[SLA_Compliance]]&gt;=_xlfn.XLOOKUP('04_References'!$A$3,tblKPITargets[KPI_Name],tblKPITargets[Target_Value]),"Met","Below Target")</f>
        <v>Below Target</v>
      </c>
      <c r="W2305" t="str">
        <f>IF(tblOperations[[#This Row],[Quality_Pass_Rate]]&gt;=_xlfn.XLOOKUP('04_References'!$A$4,tblKPITargets[KPI_Name],tblKPITargets[Target_Value]),"Met","Below Target")</f>
        <v>Met</v>
      </c>
      <c r="X2305" t="str">
        <f>IF(tblOperations[[#This Row],[Average_Completion_Days]]&lt;=_xlfn.XLOOKUP('04_References'!$A$7,tblKPITargets[KPI_Name],tblKPITargets[Target_Value]),"Met","Below Target")</f>
        <v>Below Target</v>
      </c>
      <c r="Y2305" t="str">
        <f>IF(tblOperations[[#This Row],[Closing_Backlog]]&lt;=_xlfn.XLOOKUP('04_References'!$A$8,tblKPITargets[KPI_Name],tblKPITargets[Target_Value]),"Met","Below Target")</f>
        <v>Below Target</v>
      </c>
    </row>
    <row r="2306" spans="1:25">
      <c r="A2306" s="6" t="s">
        <v>2336</v>
      </c>
      <c r="B2306" s="7">
        <v>46128</v>
      </c>
      <c r="C2306" s="2" t="s">
        <v>32</v>
      </c>
      <c r="D2306" s="2" t="s">
        <v>19</v>
      </c>
      <c r="E2306" s="2">
        <v>609</v>
      </c>
      <c r="F2306" s="2">
        <v>60</v>
      </c>
      <c r="G2306" s="2">
        <v>669</v>
      </c>
      <c r="H2306" s="2">
        <v>31</v>
      </c>
      <c r="I2306" s="2">
        <v>638</v>
      </c>
      <c r="J2306" s="2">
        <v>0</v>
      </c>
      <c r="K2306" s="2">
        <v>0</v>
      </c>
      <c r="L2306" s="2">
        <v>8</v>
      </c>
      <c r="M2306" s="2">
        <v>0.6</v>
      </c>
      <c r="N2306" s="2">
        <v>0.97499999999999998</v>
      </c>
      <c r="O2306" s="2">
        <v>2.5</v>
      </c>
      <c r="P2306" s="2">
        <v>0.78700000000000003</v>
      </c>
      <c r="Q2306" s="3">
        <v>4.5999999999999999E-2</v>
      </c>
      <c r="R2306" s="4" t="str">
        <f>TRIM(tblOperations[[#This Row],[Region]])</f>
        <v>North West</v>
      </c>
      <c r="S2306" s="4" t="str">
        <f>TRIM(tblOperations[[#This Row],[Team]])</f>
        <v>Workplace Services</v>
      </c>
      <c r="T2306" s="4" t="str">
        <f>_xlfn.XLOOKUP(R2306,tblRegionReference[Region],tblRegionReference[Area],"Not Found")</f>
        <v>North</v>
      </c>
      <c r="U2306" s="4" t="str">
        <f>IF(tblOperations[[#This Row],[Completion_Rate]]&gt;=_xlfn.XLOOKUP("Completion Rate",tblKPITargets[KPI_Name],tblKPITargets[Target_Value]),"Met","Below Target")</f>
        <v>Below Target</v>
      </c>
      <c r="V2306" t="str">
        <f>IF(tblOperations[[#This Row],[SLA_Compliance]]&gt;=_xlfn.XLOOKUP('04_References'!$A$3,tblKPITargets[KPI_Name],tblKPITargets[Target_Value]),"Met","Below Target")</f>
        <v>Below Target</v>
      </c>
      <c r="W2306" t="str">
        <f>IF(tblOperations[[#This Row],[Quality_Pass_Rate]]&gt;=_xlfn.XLOOKUP('04_References'!$A$4,tblKPITargets[KPI_Name],tblKPITargets[Target_Value]),"Met","Below Target")</f>
        <v>Met</v>
      </c>
      <c r="X2306" t="str">
        <f>IF(tblOperations[[#This Row],[Average_Completion_Days]]&lt;=_xlfn.XLOOKUP('04_References'!$A$7,tblKPITargets[KPI_Name],tblKPITargets[Target_Value]),"Met","Below Target")</f>
        <v>Below Target</v>
      </c>
      <c r="Y2306" t="str">
        <f>IF(tblOperations[[#This Row],[Closing_Backlog]]&lt;=_xlfn.XLOOKUP('04_References'!$A$8,tblKPITargets[KPI_Name],tblKPITargets[Target_Value]),"Met","Below Target")</f>
        <v>Below Target</v>
      </c>
    </row>
    <row r="2307" spans="1:25">
      <c r="A2307" s="8" t="s">
        <v>2337</v>
      </c>
      <c r="B2307" s="9">
        <v>46128</v>
      </c>
      <c r="C2307" s="4" t="s">
        <v>32</v>
      </c>
      <c r="D2307" s="4" t="s">
        <v>21</v>
      </c>
      <c r="E2307" s="4">
        <v>1578</v>
      </c>
      <c r="F2307" s="4">
        <v>66</v>
      </c>
      <c r="G2307" s="4">
        <v>1644</v>
      </c>
      <c r="H2307" s="4">
        <v>25</v>
      </c>
      <c r="I2307" s="4">
        <v>1619</v>
      </c>
      <c r="J2307" s="4">
        <v>0</v>
      </c>
      <c r="K2307" s="4">
        <v>0</v>
      </c>
      <c r="L2307" s="4">
        <v>8</v>
      </c>
      <c r="M2307" s="4">
        <v>0.6</v>
      </c>
      <c r="N2307" s="4">
        <v>0.99099999999999999</v>
      </c>
      <c r="O2307" s="4">
        <v>2.5</v>
      </c>
      <c r="P2307" s="4">
        <v>0.70199999999999996</v>
      </c>
      <c r="Q2307" s="5">
        <v>1.4999999999999999E-2</v>
      </c>
      <c r="R2307" s="4" t="str">
        <f>TRIM(tblOperations[[#This Row],[Region]])</f>
        <v>North West</v>
      </c>
      <c r="S2307" s="4" t="str">
        <f>TRIM(tblOperations[[#This Row],[Team]])</f>
        <v>Facilities Response</v>
      </c>
      <c r="T2307" s="4" t="str">
        <f>_xlfn.XLOOKUP(R2307,tblRegionReference[Region],tblRegionReference[Area],"Not Found")</f>
        <v>North</v>
      </c>
      <c r="U2307" s="4" t="str">
        <f>IF(tblOperations[[#This Row],[Completion_Rate]]&gt;=_xlfn.XLOOKUP("Completion Rate",tblKPITargets[KPI_Name],tblKPITargets[Target_Value]),"Met","Below Target")</f>
        <v>Below Target</v>
      </c>
      <c r="V2307" t="str">
        <f>IF(tblOperations[[#This Row],[SLA_Compliance]]&gt;=_xlfn.XLOOKUP('04_References'!$A$3,tblKPITargets[KPI_Name],tblKPITargets[Target_Value]),"Met","Below Target")</f>
        <v>Below Target</v>
      </c>
      <c r="W2307" t="str">
        <f>IF(tblOperations[[#This Row],[Quality_Pass_Rate]]&gt;=_xlfn.XLOOKUP('04_References'!$A$4,tblKPITargets[KPI_Name],tblKPITargets[Target_Value]),"Met","Below Target")</f>
        <v>Met</v>
      </c>
      <c r="X2307" t="str">
        <f>IF(tblOperations[[#This Row],[Average_Completion_Days]]&lt;=_xlfn.XLOOKUP('04_References'!$A$7,tblKPITargets[KPI_Name],tblKPITargets[Target_Value]),"Met","Below Target")</f>
        <v>Below Target</v>
      </c>
      <c r="Y2307" t="str">
        <f>IF(tblOperations[[#This Row],[Closing_Backlog]]&lt;=_xlfn.XLOOKUP('04_References'!$A$8,tblKPITargets[KPI_Name],tblKPITargets[Target_Value]),"Met","Below Target")</f>
        <v>Below Target</v>
      </c>
    </row>
    <row r="2308" spans="1:25">
      <c r="A2308" s="6" t="s">
        <v>2338</v>
      </c>
      <c r="B2308" s="7">
        <v>46128</v>
      </c>
      <c r="C2308" s="2" t="s">
        <v>32</v>
      </c>
      <c r="D2308" s="2" t="s">
        <v>23</v>
      </c>
      <c r="E2308" s="2">
        <v>1689</v>
      </c>
      <c r="F2308" s="2">
        <v>42</v>
      </c>
      <c r="G2308" s="2">
        <v>1731</v>
      </c>
      <c r="H2308" s="2">
        <v>28</v>
      </c>
      <c r="I2308" s="2">
        <v>1703</v>
      </c>
      <c r="J2308" s="2">
        <v>0</v>
      </c>
      <c r="K2308" s="2">
        <v>0</v>
      </c>
      <c r="L2308" s="2">
        <v>8</v>
      </c>
      <c r="M2308" s="2">
        <v>0.6</v>
      </c>
      <c r="N2308" s="2">
        <v>0.999</v>
      </c>
      <c r="O2308" s="2">
        <v>2.5</v>
      </c>
      <c r="P2308" s="2">
        <v>0.69299999999999995</v>
      </c>
      <c r="Q2308" s="3">
        <v>1.6E-2</v>
      </c>
      <c r="R2308" s="4" t="str">
        <f>TRIM(tblOperations[[#This Row],[Region]])</f>
        <v>North West</v>
      </c>
      <c r="S2308" s="4" t="str">
        <f>TRIM(tblOperations[[#This Row],[Team]])</f>
        <v>Estates Support</v>
      </c>
      <c r="T2308" s="4" t="str">
        <f>_xlfn.XLOOKUP(R2308,tblRegionReference[Region],tblRegionReference[Area],"Not Found")</f>
        <v>North</v>
      </c>
      <c r="U2308" s="4" t="str">
        <f>IF(tblOperations[[#This Row],[Completion_Rate]]&gt;=_xlfn.XLOOKUP("Completion Rate",tblKPITargets[KPI_Name],tblKPITargets[Target_Value]),"Met","Below Target")</f>
        <v>Below Target</v>
      </c>
      <c r="V2308" t="str">
        <f>IF(tblOperations[[#This Row],[SLA_Compliance]]&gt;=_xlfn.XLOOKUP('04_References'!$A$3,tblKPITargets[KPI_Name],tblKPITargets[Target_Value]),"Met","Below Target")</f>
        <v>Below Target</v>
      </c>
      <c r="W2308" t="str">
        <f>IF(tblOperations[[#This Row],[Quality_Pass_Rate]]&gt;=_xlfn.XLOOKUP('04_References'!$A$4,tblKPITargets[KPI_Name],tblKPITargets[Target_Value]),"Met","Below Target")</f>
        <v>Met</v>
      </c>
      <c r="X2308" t="str">
        <f>IF(tblOperations[[#This Row],[Average_Completion_Days]]&lt;=_xlfn.XLOOKUP('04_References'!$A$7,tblKPITargets[KPI_Name],tblKPITargets[Target_Value]),"Met","Below Target")</f>
        <v>Below Target</v>
      </c>
      <c r="Y2308" t="str">
        <f>IF(tblOperations[[#This Row],[Closing_Backlog]]&lt;=_xlfn.XLOOKUP('04_References'!$A$8,tblKPITargets[KPI_Name],tblKPITargets[Target_Value]),"Met","Below Target")</f>
        <v>Below Target</v>
      </c>
    </row>
    <row r="2309" spans="1:25">
      <c r="A2309" s="8" t="s">
        <v>2339</v>
      </c>
      <c r="B2309" s="9">
        <v>46128</v>
      </c>
      <c r="C2309" s="4" t="s">
        <v>32</v>
      </c>
      <c r="D2309" s="4" t="s">
        <v>25</v>
      </c>
      <c r="E2309" s="4">
        <v>0</v>
      </c>
      <c r="F2309" s="4">
        <v>28</v>
      </c>
      <c r="G2309" s="4">
        <v>28</v>
      </c>
      <c r="H2309" s="4">
        <v>28</v>
      </c>
      <c r="I2309" s="4">
        <v>0</v>
      </c>
      <c r="J2309" s="4">
        <v>1</v>
      </c>
      <c r="K2309" s="4">
        <v>0</v>
      </c>
      <c r="L2309" s="4">
        <v>1.6</v>
      </c>
      <c r="M2309" s="4">
        <v>0.96499999999999997</v>
      </c>
      <c r="N2309" s="4">
        <v>0.97599999999999998</v>
      </c>
      <c r="O2309" s="4">
        <v>4.5</v>
      </c>
      <c r="P2309" s="4">
        <v>0.70199999999999996</v>
      </c>
      <c r="Q2309" s="5">
        <v>1</v>
      </c>
      <c r="R2309" s="4" t="str">
        <f>TRIM(tblOperations[[#This Row],[Region]])</f>
        <v>North West</v>
      </c>
      <c r="S2309" s="4" t="str">
        <f>TRIM(tblOperations[[#This Row],[Team]])</f>
        <v>Workplace Projects</v>
      </c>
      <c r="T2309" s="4" t="str">
        <f>_xlfn.XLOOKUP(R2309,tblRegionReference[Region],tblRegionReference[Area],"Not Found")</f>
        <v>North</v>
      </c>
      <c r="U2309" s="4" t="str">
        <f>IF(tblOperations[[#This Row],[Completion_Rate]]&gt;=_xlfn.XLOOKUP("Completion Rate",tblKPITargets[KPI_Name],tblKPITargets[Target_Value]),"Met","Below Target")</f>
        <v>Met</v>
      </c>
      <c r="V2309" t="str">
        <f>IF(tblOperations[[#This Row],[SLA_Compliance]]&gt;=_xlfn.XLOOKUP('04_References'!$A$3,tblKPITargets[KPI_Name],tblKPITargets[Target_Value]),"Met","Below Target")</f>
        <v>Met</v>
      </c>
      <c r="W2309" t="str">
        <f>IF(tblOperations[[#This Row],[Quality_Pass_Rate]]&gt;=_xlfn.XLOOKUP('04_References'!$A$4,tblKPITargets[KPI_Name],tblKPITargets[Target_Value]),"Met","Below Target")</f>
        <v>Met</v>
      </c>
      <c r="X2309" t="str">
        <f>IF(tblOperations[[#This Row],[Average_Completion_Days]]&lt;=_xlfn.XLOOKUP('04_References'!$A$7,tblKPITargets[KPI_Name],tblKPITargets[Target_Value]),"Met","Below Target")</f>
        <v>Met</v>
      </c>
      <c r="Y2309" t="str">
        <f>IF(tblOperations[[#This Row],[Closing_Backlog]]&lt;=_xlfn.XLOOKUP('04_References'!$A$8,tblKPITargets[KPI_Name],tblKPITargets[Target_Value]),"Met","Below Target")</f>
        <v>Met</v>
      </c>
    </row>
    <row r="2310" spans="1:25">
      <c r="A2310" s="6" t="s">
        <v>2340</v>
      </c>
      <c r="B2310" s="7">
        <v>46128</v>
      </c>
      <c r="C2310" s="2" t="s">
        <v>37</v>
      </c>
      <c r="D2310" s="2" t="s">
        <v>19</v>
      </c>
      <c r="E2310" s="2">
        <v>10</v>
      </c>
      <c r="F2310" s="2">
        <v>37</v>
      </c>
      <c r="G2310" s="2">
        <v>47</v>
      </c>
      <c r="H2310" s="2">
        <v>39</v>
      </c>
      <c r="I2310" s="2">
        <v>8</v>
      </c>
      <c r="J2310" s="2">
        <v>0</v>
      </c>
      <c r="K2310" s="2">
        <v>0</v>
      </c>
      <c r="L2310" s="2">
        <v>2</v>
      </c>
      <c r="M2310" s="2">
        <v>0.91100000000000003</v>
      </c>
      <c r="N2310" s="2">
        <v>1</v>
      </c>
      <c r="O2310" s="2">
        <v>4.3</v>
      </c>
      <c r="P2310" s="2">
        <v>0.67</v>
      </c>
      <c r="Q2310" s="3">
        <v>0.83</v>
      </c>
      <c r="R2310" s="4" t="str">
        <f>TRIM(tblOperations[[#This Row],[Region]])</f>
        <v>Midlands</v>
      </c>
      <c r="S2310" s="4" t="str">
        <f>TRIM(tblOperations[[#This Row],[Team]])</f>
        <v>Workplace Services</v>
      </c>
      <c r="T2310" s="4" t="str">
        <f>_xlfn.XLOOKUP(R2310,tblRegionReference[Region],tblRegionReference[Area],"Not Found")</f>
        <v>Central</v>
      </c>
      <c r="U2310" s="4" t="str">
        <f>IF(tblOperations[[#This Row],[Completion_Rate]]&gt;=_xlfn.XLOOKUP("Completion Rate",tblKPITargets[KPI_Name],tblKPITargets[Target_Value]),"Met","Below Target")</f>
        <v>Below Target</v>
      </c>
      <c r="V2310" t="str">
        <f>IF(tblOperations[[#This Row],[SLA_Compliance]]&gt;=_xlfn.XLOOKUP('04_References'!$A$3,tblKPITargets[KPI_Name],tblKPITargets[Target_Value]),"Met","Below Target")</f>
        <v>Below Target</v>
      </c>
      <c r="W2310" t="str">
        <f>IF(tblOperations[[#This Row],[Quality_Pass_Rate]]&gt;=_xlfn.XLOOKUP('04_References'!$A$4,tblKPITargets[KPI_Name],tblKPITargets[Target_Value]),"Met","Below Target")</f>
        <v>Met</v>
      </c>
      <c r="X2310" t="str">
        <f>IF(tblOperations[[#This Row],[Average_Completion_Days]]&lt;=_xlfn.XLOOKUP('04_References'!$A$7,tblKPITargets[KPI_Name],tblKPITargets[Target_Value]),"Met","Below Target")</f>
        <v>Met</v>
      </c>
      <c r="Y2310" t="str">
        <f>IF(tblOperations[[#This Row],[Closing_Backlog]]&lt;=_xlfn.XLOOKUP('04_References'!$A$8,tblKPITargets[KPI_Name],tblKPITargets[Target_Value]),"Met","Below Target")</f>
        <v>Met</v>
      </c>
    </row>
    <row r="2311" spans="1:25">
      <c r="A2311" s="8" t="s">
        <v>2341</v>
      </c>
      <c r="B2311" s="9">
        <v>46128</v>
      </c>
      <c r="C2311" s="4" t="s">
        <v>37</v>
      </c>
      <c r="D2311" s="4" t="s">
        <v>21</v>
      </c>
      <c r="E2311" s="4">
        <v>696</v>
      </c>
      <c r="F2311" s="4">
        <v>41</v>
      </c>
      <c r="G2311" s="4">
        <v>737</v>
      </c>
      <c r="H2311" s="4">
        <v>37</v>
      </c>
      <c r="I2311" s="4">
        <v>700</v>
      </c>
      <c r="J2311" s="4">
        <v>1</v>
      </c>
      <c r="K2311" s="4">
        <v>0</v>
      </c>
      <c r="L2311" s="4">
        <v>8</v>
      </c>
      <c r="M2311" s="4">
        <v>0.6</v>
      </c>
      <c r="N2311" s="4">
        <v>0.98099999999999998</v>
      </c>
      <c r="O2311" s="4">
        <v>2.5</v>
      </c>
      <c r="P2311" s="4">
        <v>0.68400000000000005</v>
      </c>
      <c r="Q2311" s="5">
        <v>0.05</v>
      </c>
      <c r="R2311" s="4" t="str">
        <f>TRIM(tblOperations[[#This Row],[Region]])</f>
        <v>Midlands</v>
      </c>
      <c r="S2311" s="4" t="str">
        <f>TRIM(tblOperations[[#This Row],[Team]])</f>
        <v>Facilities Response</v>
      </c>
      <c r="T2311" s="4" t="str">
        <f>_xlfn.XLOOKUP(R2311,tblRegionReference[Region],tblRegionReference[Area],"Not Found")</f>
        <v>Central</v>
      </c>
      <c r="U2311" s="4" t="str">
        <f>IF(tblOperations[[#This Row],[Completion_Rate]]&gt;=_xlfn.XLOOKUP("Completion Rate",tblKPITargets[KPI_Name],tblKPITargets[Target_Value]),"Met","Below Target")</f>
        <v>Below Target</v>
      </c>
      <c r="V2311" t="str">
        <f>IF(tblOperations[[#This Row],[SLA_Compliance]]&gt;=_xlfn.XLOOKUP('04_References'!$A$3,tblKPITargets[KPI_Name],tblKPITargets[Target_Value]),"Met","Below Target")</f>
        <v>Below Target</v>
      </c>
      <c r="W2311" t="str">
        <f>IF(tblOperations[[#This Row],[Quality_Pass_Rate]]&gt;=_xlfn.XLOOKUP('04_References'!$A$4,tblKPITargets[KPI_Name],tblKPITargets[Target_Value]),"Met","Below Target")</f>
        <v>Met</v>
      </c>
      <c r="X2311" t="str">
        <f>IF(tblOperations[[#This Row],[Average_Completion_Days]]&lt;=_xlfn.XLOOKUP('04_References'!$A$7,tblKPITargets[KPI_Name],tblKPITargets[Target_Value]),"Met","Below Target")</f>
        <v>Below Target</v>
      </c>
      <c r="Y2311" t="str">
        <f>IF(tblOperations[[#This Row],[Closing_Backlog]]&lt;=_xlfn.XLOOKUP('04_References'!$A$8,tblKPITargets[KPI_Name],tblKPITargets[Target_Value]),"Met","Below Target")</f>
        <v>Below Target</v>
      </c>
    </row>
    <row r="2312" spans="1:25">
      <c r="A2312" s="6" t="s">
        <v>2342</v>
      </c>
      <c r="B2312" s="7">
        <v>46128</v>
      </c>
      <c r="C2312" s="2" t="s">
        <v>37</v>
      </c>
      <c r="D2312" s="2" t="s">
        <v>23</v>
      </c>
      <c r="E2312" s="2">
        <v>551</v>
      </c>
      <c r="F2312" s="2">
        <v>35</v>
      </c>
      <c r="G2312" s="2">
        <v>586</v>
      </c>
      <c r="H2312" s="2">
        <v>30</v>
      </c>
      <c r="I2312" s="2">
        <v>556</v>
      </c>
      <c r="J2312" s="2">
        <v>0</v>
      </c>
      <c r="K2312" s="2">
        <v>0</v>
      </c>
      <c r="L2312" s="2">
        <v>8</v>
      </c>
      <c r="M2312" s="2">
        <v>0.6</v>
      </c>
      <c r="N2312" s="2">
        <v>0.99</v>
      </c>
      <c r="O2312" s="2">
        <v>2.5</v>
      </c>
      <c r="P2312" s="2">
        <v>0.76800000000000002</v>
      </c>
      <c r="Q2312" s="3">
        <v>5.0999999999999997E-2</v>
      </c>
      <c r="R2312" s="4" t="str">
        <f>TRIM(tblOperations[[#This Row],[Region]])</f>
        <v>Midlands</v>
      </c>
      <c r="S2312" s="4" t="str">
        <f>TRIM(tblOperations[[#This Row],[Team]])</f>
        <v>Estates Support</v>
      </c>
      <c r="T2312" s="4" t="str">
        <f>_xlfn.XLOOKUP(R2312,tblRegionReference[Region],tblRegionReference[Area],"Not Found")</f>
        <v>Central</v>
      </c>
      <c r="U2312" s="4" t="str">
        <f>IF(tblOperations[[#This Row],[Completion_Rate]]&gt;=_xlfn.XLOOKUP("Completion Rate",tblKPITargets[KPI_Name],tblKPITargets[Target_Value]),"Met","Below Target")</f>
        <v>Below Target</v>
      </c>
      <c r="V2312" t="str">
        <f>IF(tblOperations[[#This Row],[SLA_Compliance]]&gt;=_xlfn.XLOOKUP('04_References'!$A$3,tblKPITargets[KPI_Name],tblKPITargets[Target_Value]),"Met","Below Target")</f>
        <v>Below Target</v>
      </c>
      <c r="W2312" t="str">
        <f>IF(tblOperations[[#This Row],[Quality_Pass_Rate]]&gt;=_xlfn.XLOOKUP('04_References'!$A$4,tblKPITargets[KPI_Name],tblKPITargets[Target_Value]),"Met","Below Target")</f>
        <v>Met</v>
      </c>
      <c r="X2312" t="str">
        <f>IF(tblOperations[[#This Row],[Average_Completion_Days]]&lt;=_xlfn.XLOOKUP('04_References'!$A$7,tblKPITargets[KPI_Name],tblKPITargets[Target_Value]),"Met","Below Target")</f>
        <v>Below Target</v>
      </c>
      <c r="Y2312" t="str">
        <f>IF(tblOperations[[#This Row],[Closing_Backlog]]&lt;=_xlfn.XLOOKUP('04_References'!$A$8,tblKPITargets[KPI_Name],tblKPITargets[Target_Value]),"Met","Below Target")</f>
        <v>Below Target</v>
      </c>
    </row>
    <row r="2313" spans="1:25">
      <c r="A2313" s="8" t="s">
        <v>2343</v>
      </c>
      <c r="B2313" s="9">
        <v>46128</v>
      </c>
      <c r="C2313" s="4" t="s">
        <v>37</v>
      </c>
      <c r="D2313" s="4" t="s">
        <v>25</v>
      </c>
      <c r="E2313" s="4">
        <v>0</v>
      </c>
      <c r="F2313" s="4">
        <v>38</v>
      </c>
      <c r="G2313" s="4">
        <v>38</v>
      </c>
      <c r="H2313" s="4">
        <v>38</v>
      </c>
      <c r="I2313" s="4">
        <v>0</v>
      </c>
      <c r="J2313" s="4">
        <v>0</v>
      </c>
      <c r="K2313" s="4">
        <v>0</v>
      </c>
      <c r="L2313" s="4">
        <v>1.4</v>
      </c>
      <c r="M2313" s="4">
        <v>0.97199999999999998</v>
      </c>
      <c r="N2313" s="4">
        <v>0.95099999999999996</v>
      </c>
      <c r="O2313" s="4">
        <v>4.7</v>
      </c>
      <c r="P2313" s="4">
        <v>0.72199999999999998</v>
      </c>
      <c r="Q2313" s="5">
        <v>1</v>
      </c>
      <c r="R2313" s="4" t="str">
        <f>TRIM(tblOperations[[#This Row],[Region]])</f>
        <v>Midlands</v>
      </c>
      <c r="S2313" s="4" t="str">
        <f>TRIM(tblOperations[[#This Row],[Team]])</f>
        <v>Workplace Projects</v>
      </c>
      <c r="T2313" s="4" t="str">
        <f>_xlfn.XLOOKUP(R2313,tblRegionReference[Region],tblRegionReference[Area],"Not Found")</f>
        <v>Central</v>
      </c>
      <c r="U2313" s="4" t="str">
        <f>IF(tblOperations[[#This Row],[Completion_Rate]]&gt;=_xlfn.XLOOKUP("Completion Rate",tblKPITargets[KPI_Name],tblKPITargets[Target_Value]),"Met","Below Target")</f>
        <v>Met</v>
      </c>
      <c r="V2313" t="str">
        <f>IF(tblOperations[[#This Row],[SLA_Compliance]]&gt;=_xlfn.XLOOKUP('04_References'!$A$3,tblKPITargets[KPI_Name],tblKPITargets[Target_Value]),"Met","Below Target")</f>
        <v>Met</v>
      </c>
      <c r="W2313" t="str">
        <f>IF(tblOperations[[#This Row],[Quality_Pass_Rate]]&gt;=_xlfn.XLOOKUP('04_References'!$A$4,tblKPITargets[KPI_Name],tblKPITargets[Target_Value]),"Met","Below Target")</f>
        <v>Met</v>
      </c>
      <c r="X2313" t="str">
        <f>IF(tblOperations[[#This Row],[Average_Completion_Days]]&lt;=_xlfn.XLOOKUP('04_References'!$A$7,tblKPITargets[KPI_Name],tblKPITargets[Target_Value]),"Met","Below Target")</f>
        <v>Met</v>
      </c>
      <c r="Y2313" t="str">
        <f>IF(tblOperations[[#This Row],[Closing_Backlog]]&lt;=_xlfn.XLOOKUP('04_References'!$A$8,tblKPITargets[KPI_Name],tblKPITargets[Target_Value]),"Met","Below Target")</f>
        <v>Met</v>
      </c>
    </row>
    <row r="2314" spans="1:25">
      <c r="A2314" s="6" t="s">
        <v>2344</v>
      </c>
      <c r="B2314" s="7">
        <v>46128</v>
      </c>
      <c r="C2314" s="2" t="s">
        <v>43</v>
      </c>
      <c r="D2314" s="2" t="s">
        <v>19</v>
      </c>
      <c r="E2314" s="2">
        <v>1272</v>
      </c>
      <c r="F2314" s="2">
        <v>35</v>
      </c>
      <c r="G2314" s="2">
        <v>1307</v>
      </c>
      <c r="H2314" s="2">
        <v>26</v>
      </c>
      <c r="I2314" s="2">
        <v>1281</v>
      </c>
      <c r="J2314" s="2">
        <v>0</v>
      </c>
      <c r="K2314" s="2">
        <v>0</v>
      </c>
      <c r="L2314" s="2">
        <v>8</v>
      </c>
      <c r="M2314" s="2">
        <v>0.6</v>
      </c>
      <c r="N2314" s="2">
        <v>0.97299999999999998</v>
      </c>
      <c r="O2314" s="2">
        <v>2.5</v>
      </c>
      <c r="P2314" s="2">
        <v>0.76800000000000002</v>
      </c>
      <c r="Q2314" s="3">
        <v>0.02</v>
      </c>
      <c r="R2314" s="4" t="str">
        <f>TRIM(tblOperations[[#This Row],[Region]])</f>
        <v>South West</v>
      </c>
      <c r="S2314" s="4" t="str">
        <f>TRIM(tblOperations[[#This Row],[Team]])</f>
        <v>Workplace Services</v>
      </c>
      <c r="T2314" s="4" t="str">
        <f>_xlfn.XLOOKUP(R2314,tblRegionReference[Region],tblRegionReference[Area],"Not Found")</f>
        <v>South</v>
      </c>
      <c r="U2314" s="4" t="str">
        <f>IF(tblOperations[[#This Row],[Completion_Rate]]&gt;=_xlfn.XLOOKUP("Completion Rate",tblKPITargets[KPI_Name],tblKPITargets[Target_Value]),"Met","Below Target")</f>
        <v>Below Target</v>
      </c>
      <c r="V2314" t="str">
        <f>IF(tblOperations[[#This Row],[SLA_Compliance]]&gt;=_xlfn.XLOOKUP('04_References'!$A$3,tblKPITargets[KPI_Name],tblKPITargets[Target_Value]),"Met","Below Target")</f>
        <v>Below Target</v>
      </c>
      <c r="W2314" t="str">
        <f>IF(tblOperations[[#This Row],[Quality_Pass_Rate]]&gt;=_xlfn.XLOOKUP('04_References'!$A$4,tblKPITargets[KPI_Name],tblKPITargets[Target_Value]),"Met","Below Target")</f>
        <v>Met</v>
      </c>
      <c r="X2314" t="str">
        <f>IF(tblOperations[[#This Row],[Average_Completion_Days]]&lt;=_xlfn.XLOOKUP('04_References'!$A$7,tblKPITargets[KPI_Name],tblKPITargets[Target_Value]),"Met","Below Target")</f>
        <v>Below Target</v>
      </c>
      <c r="Y2314" t="str">
        <f>IF(tblOperations[[#This Row],[Closing_Backlog]]&lt;=_xlfn.XLOOKUP('04_References'!$A$8,tblKPITargets[KPI_Name],tblKPITargets[Target_Value]),"Met","Below Target")</f>
        <v>Below Target</v>
      </c>
    </row>
    <row r="2315" spans="1:25">
      <c r="A2315" s="8" t="s">
        <v>2345</v>
      </c>
      <c r="B2315" s="9">
        <v>46128</v>
      </c>
      <c r="C2315" s="4" t="s">
        <v>43</v>
      </c>
      <c r="D2315" s="4" t="s">
        <v>21</v>
      </c>
      <c r="E2315" s="4">
        <v>0</v>
      </c>
      <c r="F2315" s="4">
        <v>33</v>
      </c>
      <c r="G2315" s="4">
        <v>33</v>
      </c>
      <c r="H2315" s="4">
        <v>33</v>
      </c>
      <c r="I2315" s="4">
        <v>0</v>
      </c>
      <c r="J2315" s="4">
        <v>0</v>
      </c>
      <c r="K2315" s="4">
        <v>0</v>
      </c>
      <c r="L2315" s="4">
        <v>1.4</v>
      </c>
      <c r="M2315" s="4">
        <v>0.97899999999999998</v>
      </c>
      <c r="N2315" s="4">
        <v>0.94899999999999995</v>
      </c>
      <c r="O2315" s="4">
        <v>4.4000000000000004</v>
      </c>
      <c r="P2315" s="4">
        <v>0.64100000000000001</v>
      </c>
      <c r="Q2315" s="5">
        <v>1</v>
      </c>
      <c r="R2315" s="4" t="str">
        <f>TRIM(tblOperations[[#This Row],[Region]])</f>
        <v>South West</v>
      </c>
      <c r="S2315" s="4" t="str">
        <f>TRIM(tblOperations[[#This Row],[Team]])</f>
        <v>Facilities Response</v>
      </c>
      <c r="T2315" s="4" t="str">
        <f>_xlfn.XLOOKUP(R2315,tblRegionReference[Region],tblRegionReference[Area],"Not Found")</f>
        <v>South</v>
      </c>
      <c r="U2315" s="4" t="str">
        <f>IF(tblOperations[[#This Row],[Completion_Rate]]&gt;=_xlfn.XLOOKUP("Completion Rate",tblKPITargets[KPI_Name],tblKPITargets[Target_Value]),"Met","Below Target")</f>
        <v>Met</v>
      </c>
      <c r="V2315" t="str">
        <f>IF(tblOperations[[#This Row],[SLA_Compliance]]&gt;=_xlfn.XLOOKUP('04_References'!$A$3,tblKPITargets[KPI_Name],tblKPITargets[Target_Value]),"Met","Below Target")</f>
        <v>Met</v>
      </c>
      <c r="W2315" t="str">
        <f>IF(tblOperations[[#This Row],[Quality_Pass_Rate]]&gt;=_xlfn.XLOOKUP('04_References'!$A$4,tblKPITargets[KPI_Name],tblKPITargets[Target_Value]),"Met","Below Target")</f>
        <v>Below Target</v>
      </c>
      <c r="X2315" t="str">
        <f>IF(tblOperations[[#This Row],[Average_Completion_Days]]&lt;=_xlfn.XLOOKUP('04_References'!$A$7,tblKPITargets[KPI_Name],tblKPITargets[Target_Value]),"Met","Below Target")</f>
        <v>Met</v>
      </c>
      <c r="Y2315" t="str">
        <f>IF(tblOperations[[#This Row],[Closing_Backlog]]&lt;=_xlfn.XLOOKUP('04_References'!$A$8,tblKPITargets[KPI_Name],tblKPITargets[Target_Value]),"Met","Below Target")</f>
        <v>Met</v>
      </c>
    </row>
    <row r="2316" spans="1:25">
      <c r="A2316" s="6" t="s">
        <v>2346</v>
      </c>
      <c r="B2316" s="7">
        <v>46128</v>
      </c>
      <c r="C2316" s="2" t="s">
        <v>43</v>
      </c>
      <c r="D2316" s="2" t="s">
        <v>23</v>
      </c>
      <c r="E2316" s="2">
        <v>0</v>
      </c>
      <c r="F2316" s="2">
        <v>56</v>
      </c>
      <c r="G2316" s="2">
        <v>56</v>
      </c>
      <c r="H2316" s="2">
        <v>56</v>
      </c>
      <c r="I2316" s="2">
        <v>0</v>
      </c>
      <c r="J2316" s="2">
        <v>0</v>
      </c>
      <c r="K2316" s="2">
        <v>0</v>
      </c>
      <c r="L2316" s="2">
        <v>0.8</v>
      </c>
      <c r="M2316" s="2">
        <v>0.89200000000000002</v>
      </c>
      <c r="N2316" s="2">
        <v>0.97199999999999998</v>
      </c>
      <c r="O2316" s="2">
        <v>4.4000000000000004</v>
      </c>
      <c r="P2316" s="2">
        <v>0.78600000000000003</v>
      </c>
      <c r="Q2316" s="3">
        <v>1</v>
      </c>
      <c r="R2316" s="4" t="str">
        <f>TRIM(tblOperations[[#This Row],[Region]])</f>
        <v>South West</v>
      </c>
      <c r="S2316" s="4" t="str">
        <f>TRIM(tblOperations[[#This Row],[Team]])</f>
        <v>Estates Support</v>
      </c>
      <c r="T2316" s="4" t="str">
        <f>_xlfn.XLOOKUP(R2316,tblRegionReference[Region],tblRegionReference[Area],"Not Found")</f>
        <v>South</v>
      </c>
      <c r="U2316" s="4" t="str">
        <f>IF(tblOperations[[#This Row],[Completion_Rate]]&gt;=_xlfn.XLOOKUP("Completion Rate",tblKPITargets[KPI_Name],tblKPITargets[Target_Value]),"Met","Below Target")</f>
        <v>Met</v>
      </c>
      <c r="V2316" t="str">
        <f>IF(tblOperations[[#This Row],[SLA_Compliance]]&gt;=_xlfn.XLOOKUP('04_References'!$A$3,tblKPITargets[KPI_Name],tblKPITargets[Target_Value]),"Met","Below Target")</f>
        <v>Below Target</v>
      </c>
      <c r="W2316" t="str">
        <f>IF(tblOperations[[#This Row],[Quality_Pass_Rate]]&gt;=_xlfn.XLOOKUP('04_References'!$A$4,tblKPITargets[KPI_Name],tblKPITargets[Target_Value]),"Met","Below Target")</f>
        <v>Met</v>
      </c>
      <c r="X2316" t="str">
        <f>IF(tblOperations[[#This Row],[Average_Completion_Days]]&lt;=_xlfn.XLOOKUP('04_References'!$A$7,tblKPITargets[KPI_Name],tblKPITargets[Target_Value]),"Met","Below Target")</f>
        <v>Met</v>
      </c>
      <c r="Y2316" t="str">
        <f>IF(tblOperations[[#This Row],[Closing_Backlog]]&lt;=_xlfn.XLOOKUP('04_References'!$A$8,tblKPITargets[KPI_Name],tblKPITargets[Target_Value]),"Met","Below Target")</f>
        <v>Met</v>
      </c>
    </row>
    <row r="2317" spans="1:25">
      <c r="A2317" s="8" t="s">
        <v>2347</v>
      </c>
      <c r="B2317" s="9">
        <v>46128</v>
      </c>
      <c r="C2317" s="4" t="s">
        <v>43</v>
      </c>
      <c r="D2317" s="4" t="s">
        <v>25</v>
      </c>
      <c r="E2317" s="4">
        <v>0</v>
      </c>
      <c r="F2317" s="4">
        <v>21</v>
      </c>
      <c r="G2317" s="4">
        <v>21</v>
      </c>
      <c r="H2317" s="4">
        <v>21</v>
      </c>
      <c r="I2317" s="4">
        <v>0</v>
      </c>
      <c r="J2317" s="4">
        <v>0</v>
      </c>
      <c r="K2317" s="4">
        <v>0</v>
      </c>
      <c r="L2317" s="4">
        <v>1.3</v>
      </c>
      <c r="M2317" s="4">
        <v>0.99299999999999999</v>
      </c>
      <c r="N2317" s="4">
        <v>1</v>
      </c>
      <c r="O2317" s="4">
        <v>4.5999999999999996</v>
      </c>
      <c r="P2317" s="4">
        <v>0.79200000000000004</v>
      </c>
      <c r="Q2317" s="5">
        <v>1</v>
      </c>
      <c r="R2317" s="4" t="str">
        <f>TRIM(tblOperations[[#This Row],[Region]])</f>
        <v>South West</v>
      </c>
      <c r="S2317" s="4" t="str">
        <f>TRIM(tblOperations[[#This Row],[Team]])</f>
        <v>Workplace Projects</v>
      </c>
      <c r="T2317" s="4" t="str">
        <f>_xlfn.XLOOKUP(R2317,tblRegionReference[Region],tblRegionReference[Area],"Not Found")</f>
        <v>South</v>
      </c>
      <c r="U2317" s="4" t="str">
        <f>IF(tblOperations[[#This Row],[Completion_Rate]]&gt;=_xlfn.XLOOKUP("Completion Rate",tblKPITargets[KPI_Name],tblKPITargets[Target_Value]),"Met","Below Target")</f>
        <v>Met</v>
      </c>
      <c r="V2317" t="str">
        <f>IF(tblOperations[[#This Row],[SLA_Compliance]]&gt;=_xlfn.XLOOKUP('04_References'!$A$3,tblKPITargets[KPI_Name],tblKPITargets[Target_Value]),"Met","Below Target")</f>
        <v>Met</v>
      </c>
      <c r="W2317" t="str">
        <f>IF(tblOperations[[#This Row],[Quality_Pass_Rate]]&gt;=_xlfn.XLOOKUP('04_References'!$A$4,tblKPITargets[KPI_Name],tblKPITargets[Target_Value]),"Met","Below Target")</f>
        <v>Met</v>
      </c>
      <c r="X2317" t="str">
        <f>IF(tblOperations[[#This Row],[Average_Completion_Days]]&lt;=_xlfn.XLOOKUP('04_References'!$A$7,tblKPITargets[KPI_Name],tblKPITargets[Target_Value]),"Met","Below Target")</f>
        <v>Met</v>
      </c>
      <c r="Y2317" t="str">
        <f>IF(tblOperations[[#This Row],[Closing_Backlog]]&lt;=_xlfn.XLOOKUP('04_References'!$A$8,tblKPITargets[KPI_Name],tblKPITargets[Target_Value]),"Met","Below Target")</f>
        <v>Met</v>
      </c>
    </row>
    <row r="2318" spans="1:25">
      <c r="A2318" s="6" t="s">
        <v>2348</v>
      </c>
      <c r="B2318" s="7">
        <v>46128</v>
      </c>
      <c r="C2318" s="2" t="s">
        <v>48</v>
      </c>
      <c r="D2318" s="2" t="s">
        <v>19</v>
      </c>
      <c r="E2318" s="2">
        <v>0</v>
      </c>
      <c r="F2318" s="2">
        <v>15</v>
      </c>
      <c r="G2318" s="2">
        <v>15</v>
      </c>
      <c r="H2318" s="2">
        <v>15</v>
      </c>
      <c r="I2318" s="2">
        <v>0</v>
      </c>
      <c r="J2318" s="2">
        <v>0</v>
      </c>
      <c r="K2318" s="2">
        <v>0</v>
      </c>
      <c r="L2318" s="2">
        <v>1.6</v>
      </c>
      <c r="M2318" s="2">
        <v>0.94899999999999995</v>
      </c>
      <c r="N2318" s="2">
        <v>0.995</v>
      </c>
      <c r="O2318" s="2">
        <v>4.5999999999999996</v>
      </c>
      <c r="P2318" s="2">
        <v>0.70199999999999996</v>
      </c>
      <c r="Q2318" s="3">
        <v>1</v>
      </c>
      <c r="R2318" s="4" t="str">
        <f>TRIM(tblOperations[[#This Row],[Region]])</f>
        <v>South East</v>
      </c>
      <c r="S2318" s="4" t="str">
        <f>TRIM(tblOperations[[#This Row],[Team]])</f>
        <v>Workplace Services</v>
      </c>
      <c r="T2318" s="4" t="str">
        <f>_xlfn.XLOOKUP(R2318,tblRegionReference[Region],tblRegionReference[Area],"Not Found")</f>
        <v>South</v>
      </c>
      <c r="U2318" s="4" t="str">
        <f>IF(tblOperations[[#This Row],[Completion_Rate]]&gt;=_xlfn.XLOOKUP("Completion Rate",tblKPITargets[KPI_Name],tblKPITargets[Target_Value]),"Met","Below Target")</f>
        <v>Met</v>
      </c>
      <c r="V2318" t="str">
        <f>IF(tblOperations[[#This Row],[SLA_Compliance]]&gt;=_xlfn.XLOOKUP('04_References'!$A$3,tblKPITargets[KPI_Name],tblKPITargets[Target_Value]),"Met","Below Target")</f>
        <v>Met</v>
      </c>
      <c r="W2318" t="str">
        <f>IF(tblOperations[[#This Row],[Quality_Pass_Rate]]&gt;=_xlfn.XLOOKUP('04_References'!$A$4,tblKPITargets[KPI_Name],tblKPITargets[Target_Value]),"Met","Below Target")</f>
        <v>Met</v>
      </c>
      <c r="X2318" t="str">
        <f>IF(tblOperations[[#This Row],[Average_Completion_Days]]&lt;=_xlfn.XLOOKUP('04_References'!$A$7,tblKPITargets[KPI_Name],tblKPITargets[Target_Value]),"Met","Below Target")</f>
        <v>Met</v>
      </c>
      <c r="Y2318" t="str">
        <f>IF(tblOperations[[#This Row],[Closing_Backlog]]&lt;=_xlfn.XLOOKUP('04_References'!$A$8,tblKPITargets[KPI_Name],tblKPITargets[Target_Value]),"Met","Below Target")</f>
        <v>Met</v>
      </c>
    </row>
    <row r="2319" spans="1:25">
      <c r="A2319" s="8" t="s">
        <v>2349</v>
      </c>
      <c r="B2319" s="9">
        <v>46128</v>
      </c>
      <c r="C2319" s="4" t="s">
        <v>48</v>
      </c>
      <c r="D2319" s="4" t="s">
        <v>21</v>
      </c>
      <c r="E2319" s="4">
        <v>2142</v>
      </c>
      <c r="F2319" s="4">
        <v>37</v>
      </c>
      <c r="G2319" s="4">
        <v>2179</v>
      </c>
      <c r="H2319" s="4">
        <v>19</v>
      </c>
      <c r="I2319" s="4">
        <v>2160</v>
      </c>
      <c r="J2319" s="4">
        <v>0</v>
      </c>
      <c r="K2319" s="4">
        <v>0</v>
      </c>
      <c r="L2319" s="4">
        <v>8</v>
      </c>
      <c r="M2319" s="4">
        <v>0.6</v>
      </c>
      <c r="N2319" s="4">
        <v>0.99399999999999999</v>
      </c>
      <c r="O2319" s="4">
        <v>2.5</v>
      </c>
      <c r="P2319" s="4">
        <v>0.71899999999999997</v>
      </c>
      <c r="Q2319" s="5">
        <v>8.9999999999999993E-3</v>
      </c>
      <c r="R2319" s="4" t="str">
        <f>TRIM(tblOperations[[#This Row],[Region]])</f>
        <v>South East</v>
      </c>
      <c r="S2319" s="4" t="str">
        <f>TRIM(tblOperations[[#This Row],[Team]])</f>
        <v>Facilities Response</v>
      </c>
      <c r="T2319" s="4" t="str">
        <f>_xlfn.XLOOKUP(R2319,tblRegionReference[Region],tblRegionReference[Area],"Not Found")</f>
        <v>South</v>
      </c>
      <c r="U2319" s="4" t="str">
        <f>IF(tblOperations[[#This Row],[Completion_Rate]]&gt;=_xlfn.XLOOKUP("Completion Rate",tblKPITargets[KPI_Name],tblKPITargets[Target_Value]),"Met","Below Target")</f>
        <v>Below Target</v>
      </c>
      <c r="V2319" t="str">
        <f>IF(tblOperations[[#This Row],[SLA_Compliance]]&gt;=_xlfn.XLOOKUP('04_References'!$A$3,tblKPITargets[KPI_Name],tblKPITargets[Target_Value]),"Met","Below Target")</f>
        <v>Below Target</v>
      </c>
      <c r="W2319" t="str">
        <f>IF(tblOperations[[#This Row],[Quality_Pass_Rate]]&gt;=_xlfn.XLOOKUP('04_References'!$A$4,tblKPITargets[KPI_Name],tblKPITargets[Target_Value]),"Met","Below Target")</f>
        <v>Met</v>
      </c>
      <c r="X2319" t="str">
        <f>IF(tblOperations[[#This Row],[Average_Completion_Days]]&lt;=_xlfn.XLOOKUP('04_References'!$A$7,tblKPITargets[KPI_Name],tblKPITargets[Target_Value]),"Met","Below Target")</f>
        <v>Below Target</v>
      </c>
      <c r="Y2319" t="str">
        <f>IF(tblOperations[[#This Row],[Closing_Backlog]]&lt;=_xlfn.XLOOKUP('04_References'!$A$8,tblKPITargets[KPI_Name],tblKPITargets[Target_Value]),"Met","Below Target")</f>
        <v>Below Target</v>
      </c>
    </row>
    <row r="2320" spans="1:25">
      <c r="A2320" s="6" t="s">
        <v>2350</v>
      </c>
      <c r="B2320" s="7">
        <v>46128</v>
      </c>
      <c r="C2320" s="2" t="s">
        <v>48</v>
      </c>
      <c r="D2320" s="2" t="s">
        <v>23</v>
      </c>
      <c r="E2320" s="2">
        <v>11</v>
      </c>
      <c r="F2320" s="2">
        <v>61</v>
      </c>
      <c r="G2320" s="2">
        <v>72</v>
      </c>
      <c r="H2320" s="2">
        <v>47</v>
      </c>
      <c r="I2320" s="2">
        <v>25</v>
      </c>
      <c r="J2320" s="2">
        <v>0</v>
      </c>
      <c r="K2320" s="2">
        <v>0</v>
      </c>
      <c r="L2320" s="2">
        <v>3.2</v>
      </c>
      <c r="M2320" s="2">
        <v>0.79500000000000004</v>
      </c>
      <c r="N2320" s="2">
        <v>0.99099999999999999</v>
      </c>
      <c r="O2320" s="2">
        <v>3.8</v>
      </c>
      <c r="P2320" s="2">
        <v>0.68500000000000005</v>
      </c>
      <c r="Q2320" s="3">
        <v>0.65300000000000002</v>
      </c>
      <c r="R2320" s="4" t="str">
        <f>TRIM(tblOperations[[#This Row],[Region]])</f>
        <v>South East</v>
      </c>
      <c r="S2320" s="4" t="str">
        <f>TRIM(tblOperations[[#This Row],[Team]])</f>
        <v>Estates Support</v>
      </c>
      <c r="T2320" s="4" t="str">
        <f>_xlfn.XLOOKUP(R2320,tblRegionReference[Region],tblRegionReference[Area],"Not Found")</f>
        <v>South</v>
      </c>
      <c r="U2320" s="4" t="str">
        <f>IF(tblOperations[[#This Row],[Completion_Rate]]&gt;=_xlfn.XLOOKUP("Completion Rate",tblKPITargets[KPI_Name],tblKPITargets[Target_Value]),"Met","Below Target")</f>
        <v>Below Target</v>
      </c>
      <c r="V2320" t="str">
        <f>IF(tblOperations[[#This Row],[SLA_Compliance]]&gt;=_xlfn.XLOOKUP('04_References'!$A$3,tblKPITargets[KPI_Name],tblKPITargets[Target_Value]),"Met","Below Target")</f>
        <v>Below Target</v>
      </c>
      <c r="W2320" t="str">
        <f>IF(tblOperations[[#This Row],[Quality_Pass_Rate]]&gt;=_xlfn.XLOOKUP('04_References'!$A$4,tblKPITargets[KPI_Name],tblKPITargets[Target_Value]),"Met","Below Target")</f>
        <v>Met</v>
      </c>
      <c r="X2320" t="str">
        <f>IF(tblOperations[[#This Row],[Average_Completion_Days]]&lt;=_xlfn.XLOOKUP('04_References'!$A$7,tblKPITargets[KPI_Name],tblKPITargets[Target_Value]),"Met","Below Target")</f>
        <v>Below Target</v>
      </c>
      <c r="Y2320" t="str">
        <f>IF(tblOperations[[#This Row],[Closing_Backlog]]&lt;=_xlfn.XLOOKUP('04_References'!$A$8,tblKPITargets[KPI_Name],tblKPITargets[Target_Value]),"Met","Below Target")</f>
        <v>Below Target</v>
      </c>
    </row>
    <row r="2321" spans="1:25">
      <c r="A2321" s="8" t="s">
        <v>2351</v>
      </c>
      <c r="B2321" s="9">
        <v>46128</v>
      </c>
      <c r="C2321" s="4" t="s">
        <v>48</v>
      </c>
      <c r="D2321" s="4" t="s">
        <v>25</v>
      </c>
      <c r="E2321" s="4">
        <v>681</v>
      </c>
      <c r="F2321" s="4">
        <v>31</v>
      </c>
      <c r="G2321" s="4">
        <v>712</v>
      </c>
      <c r="H2321" s="4">
        <v>22</v>
      </c>
      <c r="I2321" s="4">
        <v>690</v>
      </c>
      <c r="J2321" s="4">
        <v>0</v>
      </c>
      <c r="K2321" s="4">
        <v>0</v>
      </c>
      <c r="L2321" s="4">
        <v>8</v>
      </c>
      <c r="M2321" s="4">
        <v>0.6</v>
      </c>
      <c r="N2321" s="4">
        <v>0.95899999999999996</v>
      </c>
      <c r="O2321" s="4">
        <v>2.5</v>
      </c>
      <c r="P2321" s="4">
        <v>0.71299999999999997</v>
      </c>
      <c r="Q2321" s="5">
        <v>3.1E-2</v>
      </c>
      <c r="R2321" s="4" t="str">
        <f>TRIM(tblOperations[[#This Row],[Region]])</f>
        <v>South East</v>
      </c>
      <c r="S2321" s="4" t="str">
        <f>TRIM(tblOperations[[#This Row],[Team]])</f>
        <v>Workplace Projects</v>
      </c>
      <c r="T2321" s="4" t="str">
        <f>_xlfn.XLOOKUP(R2321,tblRegionReference[Region],tblRegionReference[Area],"Not Found")</f>
        <v>South</v>
      </c>
      <c r="U2321" s="4" t="str">
        <f>IF(tblOperations[[#This Row],[Completion_Rate]]&gt;=_xlfn.XLOOKUP("Completion Rate",tblKPITargets[KPI_Name],tblKPITargets[Target_Value]),"Met","Below Target")</f>
        <v>Below Target</v>
      </c>
      <c r="V2321" t="str">
        <f>IF(tblOperations[[#This Row],[SLA_Compliance]]&gt;=_xlfn.XLOOKUP('04_References'!$A$3,tblKPITargets[KPI_Name],tblKPITargets[Target_Value]),"Met","Below Target")</f>
        <v>Below Target</v>
      </c>
      <c r="W2321" t="str">
        <f>IF(tblOperations[[#This Row],[Quality_Pass_Rate]]&gt;=_xlfn.XLOOKUP('04_References'!$A$4,tblKPITargets[KPI_Name],tblKPITargets[Target_Value]),"Met","Below Target")</f>
        <v>Met</v>
      </c>
      <c r="X2321" t="str">
        <f>IF(tblOperations[[#This Row],[Average_Completion_Days]]&lt;=_xlfn.XLOOKUP('04_References'!$A$7,tblKPITargets[KPI_Name],tblKPITargets[Target_Value]),"Met","Below Target")</f>
        <v>Below Target</v>
      </c>
      <c r="Y2321" t="str">
        <f>IF(tblOperations[[#This Row],[Closing_Backlog]]&lt;=_xlfn.XLOOKUP('04_References'!$A$8,tblKPITargets[KPI_Name],tblKPITargets[Target_Value]),"Met","Below Target")</f>
        <v>Below Target</v>
      </c>
    </row>
    <row r="2322" spans="1:25">
      <c r="A2322" s="6" t="s">
        <v>2352</v>
      </c>
      <c r="B2322" s="7">
        <v>46128</v>
      </c>
      <c r="C2322" s="2" t="s">
        <v>53</v>
      </c>
      <c r="D2322" s="2" t="s">
        <v>19</v>
      </c>
      <c r="E2322" s="2">
        <v>1181</v>
      </c>
      <c r="F2322" s="2">
        <v>52</v>
      </c>
      <c r="G2322" s="2">
        <v>1233</v>
      </c>
      <c r="H2322" s="2">
        <v>28</v>
      </c>
      <c r="I2322" s="2">
        <v>1205</v>
      </c>
      <c r="J2322" s="2">
        <v>0</v>
      </c>
      <c r="K2322" s="2">
        <v>0</v>
      </c>
      <c r="L2322" s="2">
        <v>8</v>
      </c>
      <c r="M2322" s="2">
        <v>0.6</v>
      </c>
      <c r="N2322" s="2">
        <v>0.98399999999999999</v>
      </c>
      <c r="O2322" s="2">
        <v>2.5</v>
      </c>
      <c r="P2322" s="2">
        <v>0.70299999999999996</v>
      </c>
      <c r="Q2322" s="3">
        <v>2.3E-2</v>
      </c>
      <c r="R2322" s="4" t="str">
        <f>TRIM(tblOperations[[#This Row],[Region]])</f>
        <v>Wales</v>
      </c>
      <c r="S2322" s="4" t="str">
        <f>TRIM(tblOperations[[#This Row],[Team]])</f>
        <v>Workplace Services</v>
      </c>
      <c r="T2322" s="4" t="str">
        <f>_xlfn.XLOOKUP(R2322,tblRegionReference[Region],tblRegionReference[Area],"Not Found")</f>
        <v>Wales</v>
      </c>
      <c r="U2322" s="4" t="str">
        <f>IF(tblOperations[[#This Row],[Completion_Rate]]&gt;=_xlfn.XLOOKUP("Completion Rate",tblKPITargets[KPI_Name],tblKPITargets[Target_Value]),"Met","Below Target")</f>
        <v>Below Target</v>
      </c>
      <c r="V2322" t="str">
        <f>IF(tblOperations[[#This Row],[SLA_Compliance]]&gt;=_xlfn.XLOOKUP('04_References'!$A$3,tblKPITargets[KPI_Name],tblKPITargets[Target_Value]),"Met","Below Target")</f>
        <v>Below Target</v>
      </c>
      <c r="W2322" t="str">
        <f>IF(tblOperations[[#This Row],[Quality_Pass_Rate]]&gt;=_xlfn.XLOOKUP('04_References'!$A$4,tblKPITargets[KPI_Name],tblKPITargets[Target_Value]),"Met","Below Target")</f>
        <v>Met</v>
      </c>
      <c r="X2322" t="str">
        <f>IF(tblOperations[[#This Row],[Average_Completion_Days]]&lt;=_xlfn.XLOOKUP('04_References'!$A$7,tblKPITargets[KPI_Name],tblKPITargets[Target_Value]),"Met","Below Target")</f>
        <v>Below Target</v>
      </c>
      <c r="Y2322" t="str">
        <f>IF(tblOperations[[#This Row],[Closing_Backlog]]&lt;=_xlfn.XLOOKUP('04_References'!$A$8,tblKPITargets[KPI_Name],tblKPITargets[Target_Value]),"Met","Below Target")</f>
        <v>Below Target</v>
      </c>
    </row>
    <row r="2323" spans="1:25">
      <c r="A2323" s="8" t="s">
        <v>2353</v>
      </c>
      <c r="B2323" s="9">
        <v>46128</v>
      </c>
      <c r="C2323" s="4" t="s">
        <v>53</v>
      </c>
      <c r="D2323" s="4" t="s">
        <v>21</v>
      </c>
      <c r="E2323" s="4">
        <v>1259</v>
      </c>
      <c r="F2323" s="4">
        <v>36</v>
      </c>
      <c r="G2323" s="4">
        <v>1295</v>
      </c>
      <c r="H2323" s="4">
        <v>24</v>
      </c>
      <c r="I2323" s="4">
        <v>1271</v>
      </c>
      <c r="J2323" s="4">
        <v>0</v>
      </c>
      <c r="K2323" s="4">
        <v>0</v>
      </c>
      <c r="L2323" s="4">
        <v>8</v>
      </c>
      <c r="M2323" s="4">
        <v>0.6</v>
      </c>
      <c r="N2323" s="4">
        <v>1</v>
      </c>
      <c r="O2323" s="4">
        <v>2.5</v>
      </c>
      <c r="P2323" s="4">
        <v>0.77200000000000002</v>
      </c>
      <c r="Q2323" s="5">
        <v>1.9E-2</v>
      </c>
      <c r="R2323" s="4" t="str">
        <f>TRIM(tblOperations[[#This Row],[Region]])</f>
        <v>Wales</v>
      </c>
      <c r="S2323" s="4" t="str">
        <f>TRIM(tblOperations[[#This Row],[Team]])</f>
        <v>Facilities Response</v>
      </c>
      <c r="T2323" s="4" t="str">
        <f>_xlfn.XLOOKUP(R2323,tblRegionReference[Region],tblRegionReference[Area],"Not Found")</f>
        <v>Wales</v>
      </c>
      <c r="U2323" s="4" t="str">
        <f>IF(tblOperations[[#This Row],[Completion_Rate]]&gt;=_xlfn.XLOOKUP("Completion Rate",tblKPITargets[KPI_Name],tblKPITargets[Target_Value]),"Met","Below Target")</f>
        <v>Below Target</v>
      </c>
      <c r="V2323" t="str">
        <f>IF(tblOperations[[#This Row],[SLA_Compliance]]&gt;=_xlfn.XLOOKUP('04_References'!$A$3,tblKPITargets[KPI_Name],tblKPITargets[Target_Value]),"Met","Below Target")</f>
        <v>Below Target</v>
      </c>
      <c r="W2323" t="str">
        <f>IF(tblOperations[[#This Row],[Quality_Pass_Rate]]&gt;=_xlfn.XLOOKUP('04_References'!$A$4,tblKPITargets[KPI_Name],tblKPITargets[Target_Value]),"Met","Below Target")</f>
        <v>Met</v>
      </c>
      <c r="X2323" t="str">
        <f>IF(tblOperations[[#This Row],[Average_Completion_Days]]&lt;=_xlfn.XLOOKUP('04_References'!$A$7,tblKPITargets[KPI_Name],tblKPITargets[Target_Value]),"Met","Below Target")</f>
        <v>Below Target</v>
      </c>
      <c r="Y2323" t="str">
        <f>IF(tblOperations[[#This Row],[Closing_Backlog]]&lt;=_xlfn.XLOOKUP('04_References'!$A$8,tblKPITargets[KPI_Name],tblKPITargets[Target_Value]),"Met","Below Target")</f>
        <v>Below Target</v>
      </c>
    </row>
    <row r="2324" spans="1:25">
      <c r="A2324" s="6" t="s">
        <v>2354</v>
      </c>
      <c r="B2324" s="7">
        <v>46128</v>
      </c>
      <c r="C2324" s="2" t="s">
        <v>53</v>
      </c>
      <c r="D2324" s="2" t="s">
        <v>23</v>
      </c>
      <c r="E2324" s="2">
        <v>851</v>
      </c>
      <c r="F2324" s="2">
        <v>41</v>
      </c>
      <c r="G2324" s="2">
        <v>892</v>
      </c>
      <c r="H2324" s="2">
        <v>25</v>
      </c>
      <c r="I2324" s="2">
        <v>867</v>
      </c>
      <c r="J2324" s="2">
        <v>0</v>
      </c>
      <c r="K2324" s="2">
        <v>0</v>
      </c>
      <c r="L2324" s="2">
        <v>8</v>
      </c>
      <c r="M2324" s="2">
        <v>0.6</v>
      </c>
      <c r="N2324" s="2">
        <v>0.98399999999999999</v>
      </c>
      <c r="O2324" s="2">
        <v>2.5</v>
      </c>
      <c r="P2324" s="2">
        <v>0.72699999999999998</v>
      </c>
      <c r="Q2324" s="3">
        <v>2.8000000000000001E-2</v>
      </c>
      <c r="R2324" s="4" t="str">
        <f>TRIM(tblOperations[[#This Row],[Region]])</f>
        <v>Wales</v>
      </c>
      <c r="S2324" s="4" t="str">
        <f>TRIM(tblOperations[[#This Row],[Team]])</f>
        <v>Estates Support</v>
      </c>
      <c r="T2324" s="4" t="str">
        <f>_xlfn.XLOOKUP(R2324,tblRegionReference[Region],tblRegionReference[Area],"Not Found")</f>
        <v>Wales</v>
      </c>
      <c r="U2324" s="4" t="str">
        <f>IF(tblOperations[[#This Row],[Completion_Rate]]&gt;=_xlfn.XLOOKUP("Completion Rate",tblKPITargets[KPI_Name],tblKPITargets[Target_Value]),"Met","Below Target")</f>
        <v>Below Target</v>
      </c>
      <c r="V2324" t="str">
        <f>IF(tblOperations[[#This Row],[SLA_Compliance]]&gt;=_xlfn.XLOOKUP('04_References'!$A$3,tblKPITargets[KPI_Name],tblKPITargets[Target_Value]),"Met","Below Target")</f>
        <v>Below Target</v>
      </c>
      <c r="W2324" t="str">
        <f>IF(tblOperations[[#This Row],[Quality_Pass_Rate]]&gt;=_xlfn.XLOOKUP('04_References'!$A$4,tblKPITargets[KPI_Name],tblKPITargets[Target_Value]),"Met","Below Target")</f>
        <v>Met</v>
      </c>
      <c r="X2324" t="str">
        <f>IF(tblOperations[[#This Row],[Average_Completion_Days]]&lt;=_xlfn.XLOOKUP('04_References'!$A$7,tblKPITargets[KPI_Name],tblKPITargets[Target_Value]),"Met","Below Target")</f>
        <v>Below Target</v>
      </c>
      <c r="Y2324" t="str">
        <f>IF(tblOperations[[#This Row],[Closing_Backlog]]&lt;=_xlfn.XLOOKUP('04_References'!$A$8,tblKPITargets[KPI_Name],tblKPITargets[Target_Value]),"Met","Below Target")</f>
        <v>Below Target</v>
      </c>
    </row>
    <row r="2325" spans="1:25">
      <c r="A2325" s="8" t="s">
        <v>2355</v>
      </c>
      <c r="B2325" s="9">
        <v>46128</v>
      </c>
      <c r="C2325" s="4" t="s">
        <v>53</v>
      </c>
      <c r="D2325" s="4" t="s">
        <v>25</v>
      </c>
      <c r="E2325" s="4">
        <v>0</v>
      </c>
      <c r="F2325" s="4">
        <v>25</v>
      </c>
      <c r="G2325" s="4">
        <v>25</v>
      </c>
      <c r="H2325" s="4">
        <v>25</v>
      </c>
      <c r="I2325" s="4">
        <v>0</v>
      </c>
      <c r="J2325" s="4">
        <v>0</v>
      </c>
      <c r="K2325" s="4">
        <v>0</v>
      </c>
      <c r="L2325" s="4">
        <v>1.4</v>
      </c>
      <c r="M2325" s="4">
        <v>0.93100000000000005</v>
      </c>
      <c r="N2325" s="4">
        <v>0.97899999999999998</v>
      </c>
      <c r="O2325" s="4">
        <v>4.5</v>
      </c>
      <c r="P2325" s="4">
        <v>0.76200000000000001</v>
      </c>
      <c r="Q2325" s="5">
        <v>1</v>
      </c>
      <c r="R2325" s="4" t="str">
        <f>TRIM(tblOperations[[#This Row],[Region]])</f>
        <v>Wales</v>
      </c>
      <c r="S2325" s="4" t="str">
        <f>TRIM(tblOperations[[#This Row],[Team]])</f>
        <v>Workplace Projects</v>
      </c>
      <c r="T2325" s="4" t="str">
        <f>_xlfn.XLOOKUP(R2325,tblRegionReference[Region],tblRegionReference[Area],"Not Found")</f>
        <v>Wales</v>
      </c>
      <c r="U2325" s="4" t="str">
        <f>IF(tblOperations[[#This Row],[Completion_Rate]]&gt;=_xlfn.XLOOKUP("Completion Rate",tblKPITargets[KPI_Name],tblKPITargets[Target_Value]),"Met","Below Target")</f>
        <v>Met</v>
      </c>
      <c r="V2325" t="str">
        <f>IF(tblOperations[[#This Row],[SLA_Compliance]]&gt;=_xlfn.XLOOKUP('04_References'!$A$3,tblKPITargets[KPI_Name],tblKPITargets[Target_Value]),"Met","Below Target")</f>
        <v>Met</v>
      </c>
      <c r="W2325" t="str">
        <f>IF(tblOperations[[#This Row],[Quality_Pass_Rate]]&gt;=_xlfn.XLOOKUP('04_References'!$A$4,tblKPITargets[KPI_Name],tblKPITargets[Target_Value]),"Met","Below Target")</f>
        <v>Met</v>
      </c>
      <c r="X2325" t="str">
        <f>IF(tblOperations[[#This Row],[Average_Completion_Days]]&lt;=_xlfn.XLOOKUP('04_References'!$A$7,tblKPITargets[KPI_Name],tblKPITargets[Target_Value]),"Met","Below Target")</f>
        <v>Met</v>
      </c>
      <c r="Y2325" t="str">
        <f>IF(tblOperations[[#This Row],[Closing_Backlog]]&lt;=_xlfn.XLOOKUP('04_References'!$A$8,tblKPITargets[KPI_Name],tblKPITargets[Target_Value]),"Met","Below Target")</f>
        <v>Met</v>
      </c>
    </row>
    <row r="2326" spans="1:25">
      <c r="A2326" s="6" t="s">
        <v>2356</v>
      </c>
      <c r="B2326" s="7">
        <v>46129</v>
      </c>
      <c r="C2326" s="2" t="s">
        <v>18</v>
      </c>
      <c r="D2326" s="2" t="s">
        <v>19</v>
      </c>
      <c r="E2326" s="2">
        <v>306</v>
      </c>
      <c r="F2326" s="2">
        <v>49</v>
      </c>
      <c r="G2326" s="2">
        <v>355</v>
      </c>
      <c r="H2326" s="2">
        <v>34</v>
      </c>
      <c r="I2326" s="2">
        <v>321</v>
      </c>
      <c r="J2326" s="2">
        <v>1</v>
      </c>
      <c r="K2326" s="2">
        <v>0</v>
      </c>
      <c r="L2326" s="2">
        <v>8</v>
      </c>
      <c r="M2326" s="2">
        <v>0.6</v>
      </c>
      <c r="N2326" s="2">
        <v>1</v>
      </c>
      <c r="O2326" s="2">
        <v>2.5</v>
      </c>
      <c r="P2326" s="2">
        <v>0.78600000000000003</v>
      </c>
      <c r="Q2326" s="3">
        <v>9.6000000000000002E-2</v>
      </c>
      <c r="R2326" s="4" t="str">
        <f>TRIM(tblOperations[[#This Row],[Region]])</f>
        <v>Scotland</v>
      </c>
      <c r="S2326" s="4" t="str">
        <f>TRIM(tblOperations[[#This Row],[Team]])</f>
        <v>Workplace Services</v>
      </c>
      <c r="T2326" s="4" t="str">
        <f>_xlfn.XLOOKUP(R2326,tblRegionReference[Region],tblRegionReference[Area],"Not Found")</f>
        <v>North</v>
      </c>
      <c r="U2326" s="4" t="str">
        <f>IF(tblOperations[[#This Row],[Completion_Rate]]&gt;=_xlfn.XLOOKUP("Completion Rate",tblKPITargets[KPI_Name],tblKPITargets[Target_Value]),"Met","Below Target")</f>
        <v>Below Target</v>
      </c>
      <c r="V2326" t="str">
        <f>IF(tblOperations[[#This Row],[SLA_Compliance]]&gt;=_xlfn.XLOOKUP('04_References'!$A$3,tblKPITargets[KPI_Name],tblKPITargets[Target_Value]),"Met","Below Target")</f>
        <v>Below Target</v>
      </c>
      <c r="W2326" t="str">
        <f>IF(tblOperations[[#This Row],[Quality_Pass_Rate]]&gt;=_xlfn.XLOOKUP('04_References'!$A$4,tblKPITargets[KPI_Name],tblKPITargets[Target_Value]),"Met","Below Target")</f>
        <v>Met</v>
      </c>
      <c r="X2326" t="str">
        <f>IF(tblOperations[[#This Row],[Average_Completion_Days]]&lt;=_xlfn.XLOOKUP('04_References'!$A$7,tblKPITargets[KPI_Name],tblKPITargets[Target_Value]),"Met","Below Target")</f>
        <v>Below Target</v>
      </c>
      <c r="Y2326" t="str">
        <f>IF(tblOperations[[#This Row],[Closing_Backlog]]&lt;=_xlfn.XLOOKUP('04_References'!$A$8,tblKPITargets[KPI_Name],tblKPITargets[Target_Value]),"Met","Below Target")</f>
        <v>Below Target</v>
      </c>
    </row>
    <row r="2327" spans="1:25">
      <c r="A2327" s="8" t="s">
        <v>2357</v>
      </c>
      <c r="B2327" s="9">
        <v>46129</v>
      </c>
      <c r="C2327" s="4" t="s">
        <v>18</v>
      </c>
      <c r="D2327" s="4" t="s">
        <v>21</v>
      </c>
      <c r="E2327" s="4">
        <v>0</v>
      </c>
      <c r="F2327" s="4">
        <v>39</v>
      </c>
      <c r="G2327" s="4">
        <v>39</v>
      </c>
      <c r="H2327" s="4">
        <v>39</v>
      </c>
      <c r="I2327" s="4">
        <v>0</v>
      </c>
      <c r="J2327" s="4">
        <v>1</v>
      </c>
      <c r="K2327" s="4">
        <v>0</v>
      </c>
      <c r="L2327" s="4">
        <v>1.4</v>
      </c>
      <c r="M2327" s="4">
        <v>0.97499999999999998</v>
      </c>
      <c r="N2327" s="4">
        <v>0.97099999999999997</v>
      </c>
      <c r="O2327" s="4">
        <v>4.5</v>
      </c>
      <c r="P2327" s="4">
        <v>0.73199999999999998</v>
      </c>
      <c r="Q2327" s="5">
        <v>1</v>
      </c>
      <c r="R2327" s="4" t="str">
        <f>TRIM(tblOperations[[#This Row],[Region]])</f>
        <v>Scotland</v>
      </c>
      <c r="S2327" s="4" t="str">
        <f>TRIM(tblOperations[[#This Row],[Team]])</f>
        <v>Facilities Response</v>
      </c>
      <c r="T2327" s="4" t="str">
        <f>_xlfn.XLOOKUP(R2327,tblRegionReference[Region],tblRegionReference[Area],"Not Found")</f>
        <v>North</v>
      </c>
      <c r="U2327" s="4" t="str">
        <f>IF(tblOperations[[#This Row],[Completion_Rate]]&gt;=_xlfn.XLOOKUP("Completion Rate",tblKPITargets[KPI_Name],tblKPITargets[Target_Value]),"Met","Below Target")</f>
        <v>Met</v>
      </c>
      <c r="V2327" t="str">
        <f>IF(tblOperations[[#This Row],[SLA_Compliance]]&gt;=_xlfn.XLOOKUP('04_References'!$A$3,tblKPITargets[KPI_Name],tblKPITargets[Target_Value]),"Met","Below Target")</f>
        <v>Met</v>
      </c>
      <c r="W2327" t="str">
        <f>IF(tblOperations[[#This Row],[Quality_Pass_Rate]]&gt;=_xlfn.XLOOKUP('04_References'!$A$4,tblKPITargets[KPI_Name],tblKPITargets[Target_Value]),"Met","Below Target")</f>
        <v>Met</v>
      </c>
      <c r="X2327" t="str">
        <f>IF(tblOperations[[#This Row],[Average_Completion_Days]]&lt;=_xlfn.XLOOKUP('04_References'!$A$7,tblKPITargets[KPI_Name],tblKPITargets[Target_Value]),"Met","Below Target")</f>
        <v>Met</v>
      </c>
      <c r="Y2327" t="str">
        <f>IF(tblOperations[[#This Row],[Closing_Backlog]]&lt;=_xlfn.XLOOKUP('04_References'!$A$8,tblKPITargets[KPI_Name],tblKPITargets[Target_Value]),"Met","Below Target")</f>
        <v>Met</v>
      </c>
    </row>
    <row r="2328" spans="1:25">
      <c r="A2328" s="6" t="s">
        <v>2358</v>
      </c>
      <c r="B2328" s="7">
        <v>46129</v>
      </c>
      <c r="C2328" s="2" t="s">
        <v>18</v>
      </c>
      <c r="D2328" s="2" t="s">
        <v>23</v>
      </c>
      <c r="E2328" s="2">
        <v>562</v>
      </c>
      <c r="F2328" s="2">
        <v>43</v>
      </c>
      <c r="G2328" s="2">
        <v>605</v>
      </c>
      <c r="H2328" s="2">
        <v>33</v>
      </c>
      <c r="I2328" s="2">
        <v>572</v>
      </c>
      <c r="J2328" s="2">
        <v>0</v>
      </c>
      <c r="K2328" s="2">
        <v>0</v>
      </c>
      <c r="L2328" s="2">
        <v>8</v>
      </c>
      <c r="M2328" s="2">
        <v>0.6</v>
      </c>
      <c r="N2328" s="2">
        <v>0.96299999999999997</v>
      </c>
      <c r="O2328" s="2">
        <v>2.5</v>
      </c>
      <c r="P2328" s="2">
        <v>0.78600000000000003</v>
      </c>
      <c r="Q2328" s="3">
        <v>5.5E-2</v>
      </c>
      <c r="R2328" s="4" t="str">
        <f>TRIM(tblOperations[[#This Row],[Region]])</f>
        <v>Scotland</v>
      </c>
      <c r="S2328" s="4" t="str">
        <f>TRIM(tblOperations[[#This Row],[Team]])</f>
        <v>Estates Support</v>
      </c>
      <c r="T2328" s="4" t="str">
        <f>_xlfn.XLOOKUP(R2328,tblRegionReference[Region],tblRegionReference[Area],"Not Found")</f>
        <v>North</v>
      </c>
      <c r="U2328" s="4" t="str">
        <f>IF(tblOperations[[#This Row],[Completion_Rate]]&gt;=_xlfn.XLOOKUP("Completion Rate",tblKPITargets[KPI_Name],tblKPITargets[Target_Value]),"Met","Below Target")</f>
        <v>Below Target</v>
      </c>
      <c r="V2328" t="str">
        <f>IF(tblOperations[[#This Row],[SLA_Compliance]]&gt;=_xlfn.XLOOKUP('04_References'!$A$3,tblKPITargets[KPI_Name],tblKPITargets[Target_Value]),"Met","Below Target")</f>
        <v>Below Target</v>
      </c>
      <c r="W2328" t="str">
        <f>IF(tblOperations[[#This Row],[Quality_Pass_Rate]]&gt;=_xlfn.XLOOKUP('04_References'!$A$4,tblKPITargets[KPI_Name],tblKPITargets[Target_Value]),"Met","Below Target")</f>
        <v>Met</v>
      </c>
      <c r="X2328" t="str">
        <f>IF(tblOperations[[#This Row],[Average_Completion_Days]]&lt;=_xlfn.XLOOKUP('04_References'!$A$7,tblKPITargets[KPI_Name],tblKPITargets[Target_Value]),"Met","Below Target")</f>
        <v>Below Target</v>
      </c>
      <c r="Y2328" t="str">
        <f>IF(tblOperations[[#This Row],[Closing_Backlog]]&lt;=_xlfn.XLOOKUP('04_References'!$A$8,tblKPITargets[KPI_Name],tblKPITargets[Target_Value]),"Met","Below Target")</f>
        <v>Below Target</v>
      </c>
    </row>
    <row r="2329" spans="1:25">
      <c r="A2329" s="8" t="s">
        <v>2359</v>
      </c>
      <c r="B2329" s="9">
        <v>46129</v>
      </c>
      <c r="C2329" s="4" t="s">
        <v>18</v>
      </c>
      <c r="D2329" s="4" t="s">
        <v>25</v>
      </c>
      <c r="E2329" s="4">
        <v>0</v>
      </c>
      <c r="F2329" s="4">
        <v>16</v>
      </c>
      <c r="G2329" s="4">
        <v>16</v>
      </c>
      <c r="H2329" s="4">
        <v>16</v>
      </c>
      <c r="I2329" s="4">
        <v>0</v>
      </c>
      <c r="J2329" s="4">
        <v>0</v>
      </c>
      <c r="K2329" s="4">
        <v>0</v>
      </c>
      <c r="L2329" s="4">
        <v>2.1</v>
      </c>
      <c r="M2329" s="4">
        <v>0.98599999999999999</v>
      </c>
      <c r="N2329" s="4">
        <v>1</v>
      </c>
      <c r="O2329" s="4">
        <v>4.7</v>
      </c>
      <c r="P2329" s="4">
        <v>0.76100000000000001</v>
      </c>
      <c r="Q2329" s="5">
        <v>1</v>
      </c>
      <c r="R2329" s="4" t="str">
        <f>TRIM(tblOperations[[#This Row],[Region]])</f>
        <v>Scotland</v>
      </c>
      <c r="S2329" s="4" t="str">
        <f>TRIM(tblOperations[[#This Row],[Team]])</f>
        <v>Workplace Projects</v>
      </c>
      <c r="T2329" s="4" t="str">
        <f>_xlfn.XLOOKUP(R2329,tblRegionReference[Region],tblRegionReference[Area],"Not Found")</f>
        <v>North</v>
      </c>
      <c r="U2329" s="4" t="str">
        <f>IF(tblOperations[[#This Row],[Completion_Rate]]&gt;=_xlfn.XLOOKUP("Completion Rate",tblKPITargets[KPI_Name],tblKPITargets[Target_Value]),"Met","Below Target")</f>
        <v>Met</v>
      </c>
      <c r="V2329" t="str">
        <f>IF(tblOperations[[#This Row],[SLA_Compliance]]&gt;=_xlfn.XLOOKUP('04_References'!$A$3,tblKPITargets[KPI_Name],tblKPITargets[Target_Value]),"Met","Below Target")</f>
        <v>Met</v>
      </c>
      <c r="W2329" t="str">
        <f>IF(tblOperations[[#This Row],[Quality_Pass_Rate]]&gt;=_xlfn.XLOOKUP('04_References'!$A$4,tblKPITargets[KPI_Name],tblKPITargets[Target_Value]),"Met","Below Target")</f>
        <v>Met</v>
      </c>
      <c r="X2329" t="str">
        <f>IF(tblOperations[[#This Row],[Average_Completion_Days]]&lt;=_xlfn.XLOOKUP('04_References'!$A$7,tblKPITargets[KPI_Name],tblKPITargets[Target_Value]),"Met","Below Target")</f>
        <v>Met</v>
      </c>
      <c r="Y2329" t="str">
        <f>IF(tblOperations[[#This Row],[Closing_Backlog]]&lt;=_xlfn.XLOOKUP('04_References'!$A$8,tblKPITargets[KPI_Name],tblKPITargets[Target_Value]),"Met","Below Target")</f>
        <v>Met</v>
      </c>
    </row>
    <row r="2330" spans="1:25">
      <c r="A2330" s="6" t="s">
        <v>2360</v>
      </c>
      <c r="B2330" s="7">
        <v>46129</v>
      </c>
      <c r="C2330" s="2" t="s">
        <v>27</v>
      </c>
      <c r="D2330" s="2" t="s">
        <v>19</v>
      </c>
      <c r="E2330" s="2">
        <v>0</v>
      </c>
      <c r="F2330" s="2">
        <v>62</v>
      </c>
      <c r="G2330" s="2">
        <v>62</v>
      </c>
      <c r="H2330" s="2">
        <v>46</v>
      </c>
      <c r="I2330" s="2">
        <v>16</v>
      </c>
      <c r="J2330" s="2">
        <v>1</v>
      </c>
      <c r="K2330" s="2">
        <v>0</v>
      </c>
      <c r="L2330" s="2">
        <v>3.1</v>
      </c>
      <c r="M2330" s="2">
        <v>0.78</v>
      </c>
      <c r="N2330" s="2">
        <v>0.97899999999999998</v>
      </c>
      <c r="O2330" s="2">
        <v>4.2</v>
      </c>
      <c r="P2330" s="2">
        <v>0.71799999999999997</v>
      </c>
      <c r="Q2330" s="3">
        <v>0.74199999999999999</v>
      </c>
      <c r="R2330" s="4" t="str">
        <f>TRIM(tblOperations[[#This Row],[Region]])</f>
        <v>North East</v>
      </c>
      <c r="S2330" s="4" t="str">
        <f>TRIM(tblOperations[[#This Row],[Team]])</f>
        <v>Workplace Services</v>
      </c>
      <c r="T2330" s="4" t="str">
        <f>_xlfn.XLOOKUP(R2330,tblRegionReference[Region],tblRegionReference[Area],"Not Found")</f>
        <v>North</v>
      </c>
      <c r="U2330" s="4" t="str">
        <f>IF(tblOperations[[#This Row],[Completion_Rate]]&gt;=_xlfn.XLOOKUP("Completion Rate",tblKPITargets[KPI_Name],tblKPITargets[Target_Value]),"Met","Below Target")</f>
        <v>Below Target</v>
      </c>
      <c r="V2330" t="str">
        <f>IF(tblOperations[[#This Row],[SLA_Compliance]]&gt;=_xlfn.XLOOKUP('04_References'!$A$3,tblKPITargets[KPI_Name],tblKPITargets[Target_Value]),"Met","Below Target")</f>
        <v>Below Target</v>
      </c>
      <c r="W2330" t="str">
        <f>IF(tblOperations[[#This Row],[Quality_Pass_Rate]]&gt;=_xlfn.XLOOKUP('04_References'!$A$4,tblKPITargets[KPI_Name],tblKPITargets[Target_Value]),"Met","Below Target")</f>
        <v>Met</v>
      </c>
      <c r="X2330" t="str">
        <f>IF(tblOperations[[#This Row],[Average_Completion_Days]]&lt;=_xlfn.XLOOKUP('04_References'!$A$7,tblKPITargets[KPI_Name],tblKPITargets[Target_Value]),"Met","Below Target")</f>
        <v>Below Target</v>
      </c>
      <c r="Y2330" t="str">
        <f>IF(tblOperations[[#This Row],[Closing_Backlog]]&lt;=_xlfn.XLOOKUP('04_References'!$A$8,tblKPITargets[KPI_Name],tblKPITargets[Target_Value]),"Met","Below Target")</f>
        <v>Below Target</v>
      </c>
    </row>
    <row r="2331" spans="1:25">
      <c r="A2331" s="8" t="s">
        <v>2361</v>
      </c>
      <c r="B2331" s="9">
        <v>46129</v>
      </c>
      <c r="C2331" s="4" t="s">
        <v>27</v>
      </c>
      <c r="D2331" s="4" t="s">
        <v>21</v>
      </c>
      <c r="E2331" s="4">
        <v>0</v>
      </c>
      <c r="F2331" s="4">
        <v>29</v>
      </c>
      <c r="G2331" s="4">
        <v>29</v>
      </c>
      <c r="H2331" s="4">
        <v>29</v>
      </c>
      <c r="I2331" s="4">
        <v>0</v>
      </c>
      <c r="J2331" s="4">
        <v>1</v>
      </c>
      <c r="K2331" s="4">
        <v>0</v>
      </c>
      <c r="L2331" s="4">
        <v>1.5</v>
      </c>
      <c r="M2331" s="4">
        <v>0.97399999999999998</v>
      </c>
      <c r="N2331" s="4">
        <v>0.98599999999999999</v>
      </c>
      <c r="O2331" s="4">
        <v>4.5999999999999996</v>
      </c>
      <c r="P2331" s="4">
        <v>0.70699999999999996</v>
      </c>
      <c r="Q2331" s="5">
        <v>1</v>
      </c>
      <c r="R2331" s="4" t="str">
        <f>TRIM(tblOperations[[#This Row],[Region]])</f>
        <v>North East</v>
      </c>
      <c r="S2331" s="4" t="str">
        <f>TRIM(tblOperations[[#This Row],[Team]])</f>
        <v>Facilities Response</v>
      </c>
      <c r="T2331" s="4" t="str">
        <f>_xlfn.XLOOKUP(R2331,tblRegionReference[Region],tblRegionReference[Area],"Not Found")</f>
        <v>North</v>
      </c>
      <c r="U2331" s="4" t="str">
        <f>IF(tblOperations[[#This Row],[Completion_Rate]]&gt;=_xlfn.XLOOKUP("Completion Rate",tblKPITargets[KPI_Name],tblKPITargets[Target_Value]),"Met","Below Target")</f>
        <v>Met</v>
      </c>
      <c r="V2331" t="str">
        <f>IF(tblOperations[[#This Row],[SLA_Compliance]]&gt;=_xlfn.XLOOKUP('04_References'!$A$3,tblKPITargets[KPI_Name],tblKPITargets[Target_Value]),"Met","Below Target")</f>
        <v>Met</v>
      </c>
      <c r="W2331" t="str">
        <f>IF(tblOperations[[#This Row],[Quality_Pass_Rate]]&gt;=_xlfn.XLOOKUP('04_References'!$A$4,tblKPITargets[KPI_Name],tblKPITargets[Target_Value]),"Met","Below Target")</f>
        <v>Met</v>
      </c>
      <c r="X2331" t="str">
        <f>IF(tblOperations[[#This Row],[Average_Completion_Days]]&lt;=_xlfn.XLOOKUP('04_References'!$A$7,tblKPITargets[KPI_Name],tblKPITargets[Target_Value]),"Met","Below Target")</f>
        <v>Met</v>
      </c>
      <c r="Y2331" t="str">
        <f>IF(tblOperations[[#This Row],[Closing_Backlog]]&lt;=_xlfn.XLOOKUP('04_References'!$A$8,tblKPITargets[KPI_Name],tblKPITargets[Target_Value]),"Met","Below Target")</f>
        <v>Met</v>
      </c>
    </row>
    <row r="2332" spans="1:25">
      <c r="A2332" s="6" t="s">
        <v>2362</v>
      </c>
      <c r="B2332" s="7">
        <v>46129</v>
      </c>
      <c r="C2332" s="2" t="s">
        <v>27</v>
      </c>
      <c r="D2332" s="2" t="s">
        <v>23</v>
      </c>
      <c r="E2332" s="2">
        <v>1532</v>
      </c>
      <c r="F2332" s="2">
        <v>22</v>
      </c>
      <c r="G2332" s="2">
        <v>1554</v>
      </c>
      <c r="H2332" s="2">
        <v>21</v>
      </c>
      <c r="I2332" s="2">
        <v>1533</v>
      </c>
      <c r="J2332" s="2">
        <v>0</v>
      </c>
      <c r="K2332" s="2">
        <v>0</v>
      </c>
      <c r="L2332" s="2">
        <v>8</v>
      </c>
      <c r="M2332" s="2">
        <v>0.6</v>
      </c>
      <c r="N2332" s="2">
        <v>1</v>
      </c>
      <c r="O2332" s="2">
        <v>2.5</v>
      </c>
      <c r="P2332" s="2">
        <v>0.71299999999999997</v>
      </c>
      <c r="Q2332" s="3">
        <v>1.4E-2</v>
      </c>
      <c r="R2332" s="4" t="str">
        <f>TRIM(tblOperations[[#This Row],[Region]])</f>
        <v>North East</v>
      </c>
      <c r="S2332" s="4" t="str">
        <f>TRIM(tblOperations[[#This Row],[Team]])</f>
        <v>Estates Support</v>
      </c>
      <c r="T2332" s="4" t="str">
        <f>_xlfn.XLOOKUP(R2332,tblRegionReference[Region],tblRegionReference[Area],"Not Found")</f>
        <v>North</v>
      </c>
      <c r="U2332" s="4" t="str">
        <f>IF(tblOperations[[#This Row],[Completion_Rate]]&gt;=_xlfn.XLOOKUP("Completion Rate",tblKPITargets[KPI_Name],tblKPITargets[Target_Value]),"Met","Below Target")</f>
        <v>Below Target</v>
      </c>
      <c r="V2332" t="str">
        <f>IF(tblOperations[[#This Row],[SLA_Compliance]]&gt;=_xlfn.XLOOKUP('04_References'!$A$3,tblKPITargets[KPI_Name],tblKPITargets[Target_Value]),"Met","Below Target")</f>
        <v>Below Target</v>
      </c>
      <c r="W2332" t="str">
        <f>IF(tblOperations[[#This Row],[Quality_Pass_Rate]]&gt;=_xlfn.XLOOKUP('04_References'!$A$4,tblKPITargets[KPI_Name],tblKPITargets[Target_Value]),"Met","Below Target")</f>
        <v>Met</v>
      </c>
      <c r="X2332" t="str">
        <f>IF(tblOperations[[#This Row],[Average_Completion_Days]]&lt;=_xlfn.XLOOKUP('04_References'!$A$7,tblKPITargets[KPI_Name],tblKPITargets[Target_Value]),"Met","Below Target")</f>
        <v>Below Target</v>
      </c>
      <c r="Y2332" t="str">
        <f>IF(tblOperations[[#This Row],[Closing_Backlog]]&lt;=_xlfn.XLOOKUP('04_References'!$A$8,tblKPITargets[KPI_Name],tblKPITargets[Target_Value]),"Met","Below Target")</f>
        <v>Below Target</v>
      </c>
    </row>
    <row r="2333" spans="1:25">
      <c r="A2333" s="8" t="s">
        <v>2363</v>
      </c>
      <c r="B2333" s="9">
        <v>46129</v>
      </c>
      <c r="C2333" s="4" t="s">
        <v>27</v>
      </c>
      <c r="D2333" s="4" t="s">
        <v>25</v>
      </c>
      <c r="E2333" s="4">
        <v>57</v>
      </c>
      <c r="F2333" s="4">
        <v>24</v>
      </c>
      <c r="G2333" s="4">
        <v>81</v>
      </c>
      <c r="H2333" s="4">
        <v>25</v>
      </c>
      <c r="I2333" s="4">
        <v>56</v>
      </c>
      <c r="J2333" s="4">
        <v>0</v>
      </c>
      <c r="K2333" s="4">
        <v>0</v>
      </c>
      <c r="L2333" s="4">
        <v>5.5</v>
      </c>
      <c r="M2333" s="4">
        <v>0.61699999999999999</v>
      </c>
      <c r="N2333" s="4">
        <v>0.996</v>
      </c>
      <c r="O2333" s="4">
        <v>2.5</v>
      </c>
      <c r="P2333" s="4">
        <v>0.65500000000000003</v>
      </c>
      <c r="Q2333" s="5">
        <v>0.309</v>
      </c>
      <c r="R2333" s="4" t="str">
        <f>TRIM(tblOperations[[#This Row],[Region]])</f>
        <v>North East</v>
      </c>
      <c r="S2333" s="4" t="str">
        <f>TRIM(tblOperations[[#This Row],[Team]])</f>
        <v>Workplace Projects</v>
      </c>
      <c r="T2333" s="4" t="str">
        <f>_xlfn.XLOOKUP(R2333,tblRegionReference[Region],tblRegionReference[Area],"Not Found")</f>
        <v>North</v>
      </c>
      <c r="U2333" s="4" t="str">
        <f>IF(tblOperations[[#This Row],[Completion_Rate]]&gt;=_xlfn.XLOOKUP("Completion Rate",tblKPITargets[KPI_Name],tblKPITargets[Target_Value]),"Met","Below Target")</f>
        <v>Below Target</v>
      </c>
      <c r="V2333" t="str">
        <f>IF(tblOperations[[#This Row],[SLA_Compliance]]&gt;=_xlfn.XLOOKUP('04_References'!$A$3,tblKPITargets[KPI_Name],tblKPITargets[Target_Value]),"Met","Below Target")</f>
        <v>Below Target</v>
      </c>
      <c r="W2333" t="str">
        <f>IF(tblOperations[[#This Row],[Quality_Pass_Rate]]&gt;=_xlfn.XLOOKUP('04_References'!$A$4,tblKPITargets[KPI_Name],tblKPITargets[Target_Value]),"Met","Below Target")</f>
        <v>Met</v>
      </c>
      <c r="X2333" t="str">
        <f>IF(tblOperations[[#This Row],[Average_Completion_Days]]&lt;=_xlfn.XLOOKUP('04_References'!$A$7,tblKPITargets[KPI_Name],tblKPITargets[Target_Value]),"Met","Below Target")</f>
        <v>Below Target</v>
      </c>
      <c r="Y2333" t="str">
        <f>IF(tblOperations[[#This Row],[Closing_Backlog]]&lt;=_xlfn.XLOOKUP('04_References'!$A$8,tblKPITargets[KPI_Name],tblKPITargets[Target_Value]),"Met","Below Target")</f>
        <v>Below Target</v>
      </c>
    </row>
    <row r="2334" spans="1:25">
      <c r="A2334" s="6" t="s">
        <v>2364</v>
      </c>
      <c r="B2334" s="7">
        <v>46129</v>
      </c>
      <c r="C2334" s="2" t="s">
        <v>32</v>
      </c>
      <c r="D2334" s="2" t="s">
        <v>19</v>
      </c>
      <c r="E2334" s="2">
        <v>638</v>
      </c>
      <c r="F2334" s="2">
        <v>53</v>
      </c>
      <c r="G2334" s="2">
        <v>691</v>
      </c>
      <c r="H2334" s="2">
        <v>38</v>
      </c>
      <c r="I2334" s="2">
        <v>653</v>
      </c>
      <c r="J2334" s="2">
        <v>0</v>
      </c>
      <c r="K2334" s="2">
        <v>0</v>
      </c>
      <c r="L2334" s="2">
        <v>8</v>
      </c>
      <c r="M2334" s="2">
        <v>0.6</v>
      </c>
      <c r="N2334" s="2">
        <v>1</v>
      </c>
      <c r="O2334" s="2">
        <v>2.5</v>
      </c>
      <c r="P2334" s="2">
        <v>0.78700000000000003</v>
      </c>
      <c r="Q2334" s="3">
        <v>5.5E-2</v>
      </c>
      <c r="R2334" s="4" t="str">
        <f>TRIM(tblOperations[[#This Row],[Region]])</f>
        <v>North West</v>
      </c>
      <c r="S2334" s="4" t="str">
        <f>TRIM(tblOperations[[#This Row],[Team]])</f>
        <v>Workplace Services</v>
      </c>
      <c r="T2334" s="4" t="str">
        <f>_xlfn.XLOOKUP(R2334,tblRegionReference[Region],tblRegionReference[Area],"Not Found")</f>
        <v>North</v>
      </c>
      <c r="U2334" s="4" t="str">
        <f>IF(tblOperations[[#This Row],[Completion_Rate]]&gt;=_xlfn.XLOOKUP("Completion Rate",tblKPITargets[KPI_Name],tblKPITargets[Target_Value]),"Met","Below Target")</f>
        <v>Below Target</v>
      </c>
      <c r="V2334" t="str">
        <f>IF(tblOperations[[#This Row],[SLA_Compliance]]&gt;=_xlfn.XLOOKUP('04_References'!$A$3,tblKPITargets[KPI_Name],tblKPITargets[Target_Value]),"Met","Below Target")</f>
        <v>Below Target</v>
      </c>
      <c r="W2334" t="str">
        <f>IF(tblOperations[[#This Row],[Quality_Pass_Rate]]&gt;=_xlfn.XLOOKUP('04_References'!$A$4,tblKPITargets[KPI_Name],tblKPITargets[Target_Value]),"Met","Below Target")</f>
        <v>Met</v>
      </c>
      <c r="X2334" t="str">
        <f>IF(tblOperations[[#This Row],[Average_Completion_Days]]&lt;=_xlfn.XLOOKUP('04_References'!$A$7,tblKPITargets[KPI_Name],tblKPITargets[Target_Value]),"Met","Below Target")</f>
        <v>Below Target</v>
      </c>
      <c r="Y2334" t="str">
        <f>IF(tblOperations[[#This Row],[Closing_Backlog]]&lt;=_xlfn.XLOOKUP('04_References'!$A$8,tblKPITargets[KPI_Name],tblKPITargets[Target_Value]),"Met","Below Target")</f>
        <v>Below Target</v>
      </c>
    </row>
    <row r="2335" spans="1:25">
      <c r="A2335" s="8" t="s">
        <v>2365</v>
      </c>
      <c r="B2335" s="9">
        <v>46129</v>
      </c>
      <c r="C2335" s="4" t="s">
        <v>32</v>
      </c>
      <c r="D2335" s="4" t="s">
        <v>21</v>
      </c>
      <c r="E2335" s="4">
        <v>1619</v>
      </c>
      <c r="F2335" s="4">
        <v>43</v>
      </c>
      <c r="G2335" s="4">
        <v>1662</v>
      </c>
      <c r="H2335" s="4">
        <v>24</v>
      </c>
      <c r="I2335" s="4">
        <v>1638</v>
      </c>
      <c r="J2335" s="4">
        <v>1</v>
      </c>
      <c r="K2335" s="4">
        <v>0</v>
      </c>
      <c r="L2335" s="4">
        <v>8</v>
      </c>
      <c r="M2335" s="4">
        <v>0.6</v>
      </c>
      <c r="N2335" s="4">
        <v>0.95799999999999996</v>
      </c>
      <c r="O2335" s="4">
        <v>2.5</v>
      </c>
      <c r="P2335" s="4">
        <v>0.70199999999999996</v>
      </c>
      <c r="Q2335" s="5">
        <v>1.4E-2</v>
      </c>
      <c r="R2335" s="4" t="str">
        <f>TRIM(tblOperations[[#This Row],[Region]])</f>
        <v>North West</v>
      </c>
      <c r="S2335" s="4" t="str">
        <f>TRIM(tblOperations[[#This Row],[Team]])</f>
        <v>Facilities Response</v>
      </c>
      <c r="T2335" s="4" t="str">
        <f>_xlfn.XLOOKUP(R2335,tblRegionReference[Region],tblRegionReference[Area],"Not Found")</f>
        <v>North</v>
      </c>
      <c r="U2335" s="4" t="str">
        <f>IF(tblOperations[[#This Row],[Completion_Rate]]&gt;=_xlfn.XLOOKUP("Completion Rate",tblKPITargets[KPI_Name],tblKPITargets[Target_Value]),"Met","Below Target")</f>
        <v>Below Target</v>
      </c>
      <c r="V2335" t="str">
        <f>IF(tblOperations[[#This Row],[SLA_Compliance]]&gt;=_xlfn.XLOOKUP('04_References'!$A$3,tblKPITargets[KPI_Name],tblKPITargets[Target_Value]),"Met","Below Target")</f>
        <v>Below Target</v>
      </c>
      <c r="W2335" t="str">
        <f>IF(tblOperations[[#This Row],[Quality_Pass_Rate]]&gt;=_xlfn.XLOOKUP('04_References'!$A$4,tblKPITargets[KPI_Name],tblKPITargets[Target_Value]),"Met","Below Target")</f>
        <v>Met</v>
      </c>
      <c r="X2335" t="str">
        <f>IF(tblOperations[[#This Row],[Average_Completion_Days]]&lt;=_xlfn.XLOOKUP('04_References'!$A$7,tblKPITargets[KPI_Name],tblKPITargets[Target_Value]),"Met","Below Target")</f>
        <v>Below Target</v>
      </c>
      <c r="Y2335" t="str">
        <f>IF(tblOperations[[#This Row],[Closing_Backlog]]&lt;=_xlfn.XLOOKUP('04_References'!$A$8,tblKPITargets[KPI_Name],tblKPITargets[Target_Value]),"Met","Below Target")</f>
        <v>Below Target</v>
      </c>
    </row>
    <row r="2336" spans="1:25">
      <c r="A2336" s="6" t="s">
        <v>2366</v>
      </c>
      <c r="B2336" s="7">
        <v>46129</v>
      </c>
      <c r="C2336" s="2" t="s">
        <v>32</v>
      </c>
      <c r="D2336" s="2" t="s">
        <v>23</v>
      </c>
      <c r="E2336" s="2">
        <v>1703</v>
      </c>
      <c r="F2336" s="2">
        <v>32</v>
      </c>
      <c r="G2336" s="2">
        <v>1735</v>
      </c>
      <c r="H2336" s="2">
        <v>22</v>
      </c>
      <c r="I2336" s="2">
        <v>1713</v>
      </c>
      <c r="J2336" s="2">
        <v>1</v>
      </c>
      <c r="K2336" s="2">
        <v>1</v>
      </c>
      <c r="L2336" s="2">
        <v>8</v>
      </c>
      <c r="M2336" s="2">
        <v>0.6</v>
      </c>
      <c r="N2336" s="2">
        <v>0.95299999999999996</v>
      </c>
      <c r="O2336" s="2">
        <v>2.5</v>
      </c>
      <c r="P2336" s="2">
        <v>0.69299999999999995</v>
      </c>
      <c r="Q2336" s="3">
        <v>1.2999999999999999E-2</v>
      </c>
      <c r="R2336" s="4" t="str">
        <f>TRIM(tblOperations[[#This Row],[Region]])</f>
        <v>North West</v>
      </c>
      <c r="S2336" s="4" t="str">
        <f>TRIM(tblOperations[[#This Row],[Team]])</f>
        <v>Estates Support</v>
      </c>
      <c r="T2336" s="4" t="str">
        <f>_xlfn.XLOOKUP(R2336,tblRegionReference[Region],tblRegionReference[Area],"Not Found")</f>
        <v>North</v>
      </c>
      <c r="U2336" s="4" t="str">
        <f>IF(tblOperations[[#This Row],[Completion_Rate]]&gt;=_xlfn.XLOOKUP("Completion Rate",tblKPITargets[KPI_Name],tblKPITargets[Target_Value]),"Met","Below Target")</f>
        <v>Below Target</v>
      </c>
      <c r="V2336" t="str">
        <f>IF(tblOperations[[#This Row],[SLA_Compliance]]&gt;=_xlfn.XLOOKUP('04_References'!$A$3,tblKPITargets[KPI_Name],tblKPITargets[Target_Value]),"Met","Below Target")</f>
        <v>Below Target</v>
      </c>
      <c r="W2336" t="str">
        <f>IF(tblOperations[[#This Row],[Quality_Pass_Rate]]&gt;=_xlfn.XLOOKUP('04_References'!$A$4,tblKPITargets[KPI_Name],tblKPITargets[Target_Value]),"Met","Below Target")</f>
        <v>Met</v>
      </c>
      <c r="X2336" t="str">
        <f>IF(tblOperations[[#This Row],[Average_Completion_Days]]&lt;=_xlfn.XLOOKUP('04_References'!$A$7,tblKPITargets[KPI_Name],tblKPITargets[Target_Value]),"Met","Below Target")</f>
        <v>Below Target</v>
      </c>
      <c r="Y2336" t="str">
        <f>IF(tblOperations[[#This Row],[Closing_Backlog]]&lt;=_xlfn.XLOOKUP('04_References'!$A$8,tblKPITargets[KPI_Name],tblKPITargets[Target_Value]),"Met","Below Target")</f>
        <v>Below Target</v>
      </c>
    </row>
    <row r="2337" spans="1:25">
      <c r="A2337" s="8" t="s">
        <v>2367</v>
      </c>
      <c r="B2337" s="9">
        <v>46129</v>
      </c>
      <c r="C2337" s="4" t="s">
        <v>32</v>
      </c>
      <c r="D2337" s="4" t="s">
        <v>25</v>
      </c>
      <c r="E2337" s="4">
        <v>0</v>
      </c>
      <c r="F2337" s="4">
        <v>26</v>
      </c>
      <c r="G2337" s="4">
        <v>26</v>
      </c>
      <c r="H2337" s="4">
        <v>26</v>
      </c>
      <c r="I2337" s="4">
        <v>0</v>
      </c>
      <c r="J2337" s="4">
        <v>0</v>
      </c>
      <c r="K2337" s="4">
        <v>0</v>
      </c>
      <c r="L2337" s="4">
        <v>1.3</v>
      </c>
      <c r="M2337" s="4">
        <v>1</v>
      </c>
      <c r="N2337" s="4">
        <v>0.96399999999999997</v>
      </c>
      <c r="O2337" s="4">
        <v>4.5999999999999996</v>
      </c>
      <c r="P2337" s="4">
        <v>0.70199999999999996</v>
      </c>
      <c r="Q2337" s="5">
        <v>1</v>
      </c>
      <c r="R2337" s="4" t="str">
        <f>TRIM(tblOperations[[#This Row],[Region]])</f>
        <v>North West</v>
      </c>
      <c r="S2337" s="4" t="str">
        <f>TRIM(tblOperations[[#This Row],[Team]])</f>
        <v>Workplace Projects</v>
      </c>
      <c r="T2337" s="4" t="str">
        <f>_xlfn.XLOOKUP(R2337,tblRegionReference[Region],tblRegionReference[Area],"Not Found")</f>
        <v>North</v>
      </c>
      <c r="U2337" s="4" t="str">
        <f>IF(tblOperations[[#This Row],[Completion_Rate]]&gt;=_xlfn.XLOOKUP("Completion Rate",tblKPITargets[KPI_Name],tblKPITargets[Target_Value]),"Met","Below Target")</f>
        <v>Met</v>
      </c>
      <c r="V2337" t="str">
        <f>IF(tblOperations[[#This Row],[SLA_Compliance]]&gt;=_xlfn.XLOOKUP('04_References'!$A$3,tblKPITargets[KPI_Name],tblKPITargets[Target_Value]),"Met","Below Target")</f>
        <v>Met</v>
      </c>
      <c r="W2337" t="str">
        <f>IF(tblOperations[[#This Row],[Quality_Pass_Rate]]&gt;=_xlfn.XLOOKUP('04_References'!$A$4,tblKPITargets[KPI_Name],tblKPITargets[Target_Value]),"Met","Below Target")</f>
        <v>Met</v>
      </c>
      <c r="X2337" t="str">
        <f>IF(tblOperations[[#This Row],[Average_Completion_Days]]&lt;=_xlfn.XLOOKUP('04_References'!$A$7,tblKPITargets[KPI_Name],tblKPITargets[Target_Value]),"Met","Below Target")</f>
        <v>Met</v>
      </c>
      <c r="Y2337" t="str">
        <f>IF(tblOperations[[#This Row],[Closing_Backlog]]&lt;=_xlfn.XLOOKUP('04_References'!$A$8,tblKPITargets[KPI_Name],tblKPITargets[Target_Value]),"Met","Below Target")</f>
        <v>Met</v>
      </c>
    </row>
    <row r="2338" spans="1:25">
      <c r="A2338" s="6" t="s">
        <v>2368</v>
      </c>
      <c r="B2338" s="7">
        <v>46129</v>
      </c>
      <c r="C2338" s="2" t="s">
        <v>37</v>
      </c>
      <c r="D2338" s="2" t="s">
        <v>19</v>
      </c>
      <c r="E2338" s="2">
        <v>8</v>
      </c>
      <c r="F2338" s="2">
        <v>57</v>
      </c>
      <c r="G2338" s="2">
        <v>65</v>
      </c>
      <c r="H2338" s="2">
        <v>39</v>
      </c>
      <c r="I2338" s="2">
        <v>26</v>
      </c>
      <c r="J2338" s="2">
        <v>0</v>
      </c>
      <c r="K2338" s="2">
        <v>0</v>
      </c>
      <c r="L2338" s="2">
        <v>3.6</v>
      </c>
      <c r="M2338" s="2">
        <v>0.81599999999999995</v>
      </c>
      <c r="N2338" s="2">
        <v>1</v>
      </c>
      <c r="O2338" s="2">
        <v>3.9</v>
      </c>
      <c r="P2338" s="2">
        <v>0.67</v>
      </c>
      <c r="Q2338" s="3">
        <v>0.6</v>
      </c>
      <c r="R2338" s="4" t="str">
        <f>TRIM(tblOperations[[#This Row],[Region]])</f>
        <v>Midlands</v>
      </c>
      <c r="S2338" s="4" t="str">
        <f>TRIM(tblOperations[[#This Row],[Team]])</f>
        <v>Workplace Services</v>
      </c>
      <c r="T2338" s="4" t="str">
        <f>_xlfn.XLOOKUP(R2338,tblRegionReference[Region],tblRegionReference[Area],"Not Found")</f>
        <v>Central</v>
      </c>
      <c r="U2338" s="4" t="str">
        <f>IF(tblOperations[[#This Row],[Completion_Rate]]&gt;=_xlfn.XLOOKUP("Completion Rate",tblKPITargets[KPI_Name],tblKPITargets[Target_Value]),"Met","Below Target")</f>
        <v>Below Target</v>
      </c>
      <c r="V2338" t="str">
        <f>IF(tblOperations[[#This Row],[SLA_Compliance]]&gt;=_xlfn.XLOOKUP('04_References'!$A$3,tblKPITargets[KPI_Name],tblKPITargets[Target_Value]),"Met","Below Target")</f>
        <v>Below Target</v>
      </c>
      <c r="W2338" t="str">
        <f>IF(tblOperations[[#This Row],[Quality_Pass_Rate]]&gt;=_xlfn.XLOOKUP('04_References'!$A$4,tblKPITargets[KPI_Name],tblKPITargets[Target_Value]),"Met","Below Target")</f>
        <v>Met</v>
      </c>
      <c r="X2338" t="str">
        <f>IF(tblOperations[[#This Row],[Average_Completion_Days]]&lt;=_xlfn.XLOOKUP('04_References'!$A$7,tblKPITargets[KPI_Name],tblKPITargets[Target_Value]),"Met","Below Target")</f>
        <v>Below Target</v>
      </c>
      <c r="Y2338" t="str">
        <f>IF(tblOperations[[#This Row],[Closing_Backlog]]&lt;=_xlfn.XLOOKUP('04_References'!$A$8,tblKPITargets[KPI_Name],tblKPITargets[Target_Value]),"Met","Below Target")</f>
        <v>Below Target</v>
      </c>
    </row>
    <row r="2339" spans="1:25">
      <c r="A2339" s="8" t="s">
        <v>2369</v>
      </c>
      <c r="B2339" s="9">
        <v>46129</v>
      </c>
      <c r="C2339" s="4" t="s">
        <v>37</v>
      </c>
      <c r="D2339" s="4" t="s">
        <v>21</v>
      </c>
      <c r="E2339" s="4">
        <v>700</v>
      </c>
      <c r="F2339" s="4">
        <v>48</v>
      </c>
      <c r="G2339" s="4">
        <v>748</v>
      </c>
      <c r="H2339" s="4">
        <v>31</v>
      </c>
      <c r="I2339" s="4">
        <v>717</v>
      </c>
      <c r="J2339" s="4">
        <v>0</v>
      </c>
      <c r="K2339" s="4">
        <v>0</v>
      </c>
      <c r="L2339" s="4">
        <v>8</v>
      </c>
      <c r="M2339" s="4">
        <v>0.6</v>
      </c>
      <c r="N2339" s="4">
        <v>0.97499999999999998</v>
      </c>
      <c r="O2339" s="4">
        <v>2.5</v>
      </c>
      <c r="P2339" s="4">
        <v>0.68400000000000005</v>
      </c>
      <c r="Q2339" s="5">
        <v>4.1000000000000002E-2</v>
      </c>
      <c r="R2339" s="4" t="str">
        <f>TRIM(tblOperations[[#This Row],[Region]])</f>
        <v>Midlands</v>
      </c>
      <c r="S2339" s="4" t="str">
        <f>TRIM(tblOperations[[#This Row],[Team]])</f>
        <v>Facilities Response</v>
      </c>
      <c r="T2339" s="4" t="str">
        <f>_xlfn.XLOOKUP(R2339,tblRegionReference[Region],tblRegionReference[Area],"Not Found")</f>
        <v>Central</v>
      </c>
      <c r="U2339" s="4" t="str">
        <f>IF(tblOperations[[#This Row],[Completion_Rate]]&gt;=_xlfn.XLOOKUP("Completion Rate",tblKPITargets[KPI_Name],tblKPITargets[Target_Value]),"Met","Below Target")</f>
        <v>Below Target</v>
      </c>
      <c r="V2339" t="str">
        <f>IF(tblOperations[[#This Row],[SLA_Compliance]]&gt;=_xlfn.XLOOKUP('04_References'!$A$3,tblKPITargets[KPI_Name],tblKPITargets[Target_Value]),"Met","Below Target")</f>
        <v>Below Target</v>
      </c>
      <c r="W2339" t="str">
        <f>IF(tblOperations[[#This Row],[Quality_Pass_Rate]]&gt;=_xlfn.XLOOKUP('04_References'!$A$4,tblKPITargets[KPI_Name],tblKPITargets[Target_Value]),"Met","Below Target")</f>
        <v>Met</v>
      </c>
      <c r="X2339" t="str">
        <f>IF(tblOperations[[#This Row],[Average_Completion_Days]]&lt;=_xlfn.XLOOKUP('04_References'!$A$7,tblKPITargets[KPI_Name],tblKPITargets[Target_Value]),"Met","Below Target")</f>
        <v>Below Target</v>
      </c>
      <c r="Y2339" t="str">
        <f>IF(tblOperations[[#This Row],[Closing_Backlog]]&lt;=_xlfn.XLOOKUP('04_References'!$A$8,tblKPITargets[KPI_Name],tblKPITargets[Target_Value]),"Met","Below Target")</f>
        <v>Below Target</v>
      </c>
    </row>
    <row r="2340" spans="1:25">
      <c r="A2340" s="6" t="s">
        <v>2370</v>
      </c>
      <c r="B2340" s="7">
        <v>46129</v>
      </c>
      <c r="C2340" s="2" t="s">
        <v>37</v>
      </c>
      <c r="D2340" s="2" t="s">
        <v>23</v>
      </c>
      <c r="E2340" s="2">
        <v>556</v>
      </c>
      <c r="F2340" s="2">
        <v>32</v>
      </c>
      <c r="G2340" s="2">
        <v>588</v>
      </c>
      <c r="H2340" s="2">
        <v>37</v>
      </c>
      <c r="I2340" s="2">
        <v>551</v>
      </c>
      <c r="J2340" s="2">
        <v>0</v>
      </c>
      <c r="K2340" s="2">
        <v>0</v>
      </c>
      <c r="L2340" s="2">
        <v>8</v>
      </c>
      <c r="M2340" s="2">
        <v>0.6</v>
      </c>
      <c r="N2340" s="2">
        <v>0.98299999999999998</v>
      </c>
      <c r="O2340" s="2">
        <v>2.5</v>
      </c>
      <c r="P2340" s="2">
        <v>0.76800000000000002</v>
      </c>
      <c r="Q2340" s="3">
        <v>6.3E-2</v>
      </c>
      <c r="R2340" s="4" t="str">
        <f>TRIM(tblOperations[[#This Row],[Region]])</f>
        <v>Midlands</v>
      </c>
      <c r="S2340" s="4" t="str">
        <f>TRIM(tblOperations[[#This Row],[Team]])</f>
        <v>Estates Support</v>
      </c>
      <c r="T2340" s="4" t="str">
        <f>_xlfn.XLOOKUP(R2340,tblRegionReference[Region],tblRegionReference[Area],"Not Found")</f>
        <v>Central</v>
      </c>
      <c r="U2340" s="4" t="str">
        <f>IF(tblOperations[[#This Row],[Completion_Rate]]&gt;=_xlfn.XLOOKUP("Completion Rate",tblKPITargets[KPI_Name],tblKPITargets[Target_Value]),"Met","Below Target")</f>
        <v>Below Target</v>
      </c>
      <c r="V2340" t="str">
        <f>IF(tblOperations[[#This Row],[SLA_Compliance]]&gt;=_xlfn.XLOOKUP('04_References'!$A$3,tblKPITargets[KPI_Name],tblKPITargets[Target_Value]),"Met","Below Target")</f>
        <v>Below Target</v>
      </c>
      <c r="W2340" t="str">
        <f>IF(tblOperations[[#This Row],[Quality_Pass_Rate]]&gt;=_xlfn.XLOOKUP('04_References'!$A$4,tblKPITargets[KPI_Name],tblKPITargets[Target_Value]),"Met","Below Target")</f>
        <v>Met</v>
      </c>
      <c r="X2340" t="str">
        <f>IF(tblOperations[[#This Row],[Average_Completion_Days]]&lt;=_xlfn.XLOOKUP('04_References'!$A$7,tblKPITargets[KPI_Name],tblKPITargets[Target_Value]),"Met","Below Target")</f>
        <v>Below Target</v>
      </c>
      <c r="Y2340" t="str">
        <f>IF(tblOperations[[#This Row],[Closing_Backlog]]&lt;=_xlfn.XLOOKUP('04_References'!$A$8,tblKPITargets[KPI_Name],tblKPITargets[Target_Value]),"Met","Below Target")</f>
        <v>Below Target</v>
      </c>
    </row>
    <row r="2341" spans="1:25">
      <c r="A2341" s="8" t="s">
        <v>2371</v>
      </c>
      <c r="B2341" s="9">
        <v>46129</v>
      </c>
      <c r="C2341" s="4" t="s">
        <v>37</v>
      </c>
      <c r="D2341" s="4" t="s">
        <v>25</v>
      </c>
      <c r="E2341" s="4">
        <v>0</v>
      </c>
      <c r="F2341" s="4">
        <v>22</v>
      </c>
      <c r="G2341" s="4">
        <v>22</v>
      </c>
      <c r="H2341" s="4">
        <v>22</v>
      </c>
      <c r="I2341" s="4">
        <v>0</v>
      </c>
      <c r="J2341" s="4">
        <v>1</v>
      </c>
      <c r="K2341" s="4">
        <v>0</v>
      </c>
      <c r="L2341" s="4">
        <v>1.7</v>
      </c>
      <c r="M2341" s="4">
        <v>0.93200000000000005</v>
      </c>
      <c r="N2341" s="4">
        <v>0.99299999999999999</v>
      </c>
      <c r="O2341" s="4">
        <v>4.5</v>
      </c>
      <c r="P2341" s="4">
        <v>0.72199999999999998</v>
      </c>
      <c r="Q2341" s="5">
        <v>1</v>
      </c>
      <c r="R2341" s="4" t="str">
        <f>TRIM(tblOperations[[#This Row],[Region]])</f>
        <v>Midlands</v>
      </c>
      <c r="S2341" s="4" t="str">
        <f>TRIM(tblOperations[[#This Row],[Team]])</f>
        <v>Workplace Projects</v>
      </c>
      <c r="T2341" s="4" t="str">
        <f>_xlfn.XLOOKUP(R2341,tblRegionReference[Region],tblRegionReference[Area],"Not Found")</f>
        <v>Central</v>
      </c>
      <c r="U2341" s="4" t="str">
        <f>IF(tblOperations[[#This Row],[Completion_Rate]]&gt;=_xlfn.XLOOKUP("Completion Rate",tblKPITargets[KPI_Name],tblKPITargets[Target_Value]),"Met","Below Target")</f>
        <v>Met</v>
      </c>
      <c r="V2341" t="str">
        <f>IF(tblOperations[[#This Row],[SLA_Compliance]]&gt;=_xlfn.XLOOKUP('04_References'!$A$3,tblKPITargets[KPI_Name],tblKPITargets[Target_Value]),"Met","Below Target")</f>
        <v>Met</v>
      </c>
      <c r="W2341" t="str">
        <f>IF(tblOperations[[#This Row],[Quality_Pass_Rate]]&gt;=_xlfn.XLOOKUP('04_References'!$A$4,tblKPITargets[KPI_Name],tblKPITargets[Target_Value]),"Met","Below Target")</f>
        <v>Met</v>
      </c>
      <c r="X2341" t="str">
        <f>IF(tblOperations[[#This Row],[Average_Completion_Days]]&lt;=_xlfn.XLOOKUP('04_References'!$A$7,tblKPITargets[KPI_Name],tblKPITargets[Target_Value]),"Met","Below Target")</f>
        <v>Met</v>
      </c>
      <c r="Y2341" t="str">
        <f>IF(tblOperations[[#This Row],[Closing_Backlog]]&lt;=_xlfn.XLOOKUP('04_References'!$A$8,tblKPITargets[KPI_Name],tblKPITargets[Target_Value]),"Met","Below Target")</f>
        <v>Met</v>
      </c>
    </row>
    <row r="2342" spans="1:25">
      <c r="A2342" s="6" t="s">
        <v>2372</v>
      </c>
      <c r="B2342" s="7">
        <v>46129</v>
      </c>
      <c r="C2342" s="2" t="s">
        <v>43</v>
      </c>
      <c r="D2342" s="2" t="s">
        <v>19</v>
      </c>
      <c r="E2342" s="2">
        <v>1281</v>
      </c>
      <c r="F2342" s="2">
        <v>28</v>
      </c>
      <c r="G2342" s="2">
        <v>1309</v>
      </c>
      <c r="H2342" s="2">
        <v>25</v>
      </c>
      <c r="I2342" s="2">
        <v>1284</v>
      </c>
      <c r="J2342" s="2">
        <v>0</v>
      </c>
      <c r="K2342" s="2">
        <v>0</v>
      </c>
      <c r="L2342" s="2">
        <v>8</v>
      </c>
      <c r="M2342" s="2">
        <v>0.6</v>
      </c>
      <c r="N2342" s="2">
        <v>0.98599999999999999</v>
      </c>
      <c r="O2342" s="2">
        <v>2.5</v>
      </c>
      <c r="P2342" s="2">
        <v>0.76800000000000002</v>
      </c>
      <c r="Q2342" s="3">
        <v>1.9E-2</v>
      </c>
      <c r="R2342" s="4" t="str">
        <f>TRIM(tblOperations[[#This Row],[Region]])</f>
        <v>South West</v>
      </c>
      <c r="S2342" s="4" t="str">
        <f>TRIM(tblOperations[[#This Row],[Team]])</f>
        <v>Workplace Services</v>
      </c>
      <c r="T2342" s="4" t="str">
        <f>_xlfn.XLOOKUP(R2342,tblRegionReference[Region],tblRegionReference[Area],"Not Found")</f>
        <v>South</v>
      </c>
      <c r="U2342" s="4" t="str">
        <f>IF(tblOperations[[#This Row],[Completion_Rate]]&gt;=_xlfn.XLOOKUP("Completion Rate",tblKPITargets[KPI_Name],tblKPITargets[Target_Value]),"Met","Below Target")</f>
        <v>Below Target</v>
      </c>
      <c r="V2342" t="str">
        <f>IF(tblOperations[[#This Row],[SLA_Compliance]]&gt;=_xlfn.XLOOKUP('04_References'!$A$3,tblKPITargets[KPI_Name],tblKPITargets[Target_Value]),"Met","Below Target")</f>
        <v>Below Target</v>
      </c>
      <c r="W2342" t="str">
        <f>IF(tblOperations[[#This Row],[Quality_Pass_Rate]]&gt;=_xlfn.XLOOKUP('04_References'!$A$4,tblKPITargets[KPI_Name],tblKPITargets[Target_Value]),"Met","Below Target")</f>
        <v>Met</v>
      </c>
      <c r="X2342" t="str">
        <f>IF(tblOperations[[#This Row],[Average_Completion_Days]]&lt;=_xlfn.XLOOKUP('04_References'!$A$7,tblKPITargets[KPI_Name],tblKPITargets[Target_Value]),"Met","Below Target")</f>
        <v>Below Target</v>
      </c>
      <c r="Y2342" t="str">
        <f>IF(tblOperations[[#This Row],[Closing_Backlog]]&lt;=_xlfn.XLOOKUP('04_References'!$A$8,tblKPITargets[KPI_Name],tblKPITargets[Target_Value]),"Met","Below Target")</f>
        <v>Below Target</v>
      </c>
    </row>
    <row r="2343" spans="1:25">
      <c r="A2343" s="8" t="s">
        <v>2373</v>
      </c>
      <c r="B2343" s="9">
        <v>46129</v>
      </c>
      <c r="C2343" s="4" t="s">
        <v>43</v>
      </c>
      <c r="D2343" s="4" t="s">
        <v>21</v>
      </c>
      <c r="E2343" s="4">
        <v>0</v>
      </c>
      <c r="F2343" s="4">
        <v>25</v>
      </c>
      <c r="G2343" s="4">
        <v>25</v>
      </c>
      <c r="H2343" s="4">
        <v>25</v>
      </c>
      <c r="I2343" s="4">
        <v>0</v>
      </c>
      <c r="J2343" s="4">
        <v>0</v>
      </c>
      <c r="K2343" s="4">
        <v>0</v>
      </c>
      <c r="L2343" s="4">
        <v>1.5</v>
      </c>
      <c r="M2343" s="4">
        <v>0.94599999999999995</v>
      </c>
      <c r="N2343" s="4">
        <v>0.99099999999999999</v>
      </c>
      <c r="O2343" s="4">
        <v>4.4000000000000004</v>
      </c>
      <c r="P2343" s="4">
        <v>0.64100000000000001</v>
      </c>
      <c r="Q2343" s="5">
        <v>1</v>
      </c>
      <c r="R2343" s="4" t="str">
        <f>TRIM(tblOperations[[#This Row],[Region]])</f>
        <v>South West</v>
      </c>
      <c r="S2343" s="4" t="str">
        <f>TRIM(tblOperations[[#This Row],[Team]])</f>
        <v>Facilities Response</v>
      </c>
      <c r="T2343" s="4" t="str">
        <f>_xlfn.XLOOKUP(R2343,tblRegionReference[Region],tblRegionReference[Area],"Not Found")</f>
        <v>South</v>
      </c>
      <c r="U2343" s="4" t="str">
        <f>IF(tblOperations[[#This Row],[Completion_Rate]]&gt;=_xlfn.XLOOKUP("Completion Rate",tblKPITargets[KPI_Name],tblKPITargets[Target_Value]),"Met","Below Target")</f>
        <v>Met</v>
      </c>
      <c r="V2343" t="str">
        <f>IF(tblOperations[[#This Row],[SLA_Compliance]]&gt;=_xlfn.XLOOKUP('04_References'!$A$3,tblKPITargets[KPI_Name],tblKPITargets[Target_Value]),"Met","Below Target")</f>
        <v>Met</v>
      </c>
      <c r="W2343" t="str">
        <f>IF(tblOperations[[#This Row],[Quality_Pass_Rate]]&gt;=_xlfn.XLOOKUP('04_References'!$A$4,tblKPITargets[KPI_Name],tblKPITargets[Target_Value]),"Met","Below Target")</f>
        <v>Met</v>
      </c>
      <c r="X2343" t="str">
        <f>IF(tblOperations[[#This Row],[Average_Completion_Days]]&lt;=_xlfn.XLOOKUP('04_References'!$A$7,tblKPITargets[KPI_Name],tblKPITargets[Target_Value]),"Met","Below Target")</f>
        <v>Met</v>
      </c>
      <c r="Y2343" t="str">
        <f>IF(tblOperations[[#This Row],[Closing_Backlog]]&lt;=_xlfn.XLOOKUP('04_References'!$A$8,tblKPITargets[KPI_Name],tblKPITargets[Target_Value]),"Met","Below Target")</f>
        <v>Met</v>
      </c>
    </row>
    <row r="2344" spans="1:25">
      <c r="A2344" s="6" t="s">
        <v>2374</v>
      </c>
      <c r="B2344" s="7">
        <v>46129</v>
      </c>
      <c r="C2344" s="2" t="s">
        <v>43</v>
      </c>
      <c r="D2344" s="2" t="s">
        <v>23</v>
      </c>
      <c r="E2344" s="2">
        <v>0</v>
      </c>
      <c r="F2344" s="2">
        <v>35</v>
      </c>
      <c r="G2344" s="2">
        <v>35</v>
      </c>
      <c r="H2344" s="2">
        <v>35</v>
      </c>
      <c r="I2344" s="2">
        <v>0</v>
      </c>
      <c r="J2344" s="2">
        <v>0</v>
      </c>
      <c r="K2344" s="2">
        <v>0</v>
      </c>
      <c r="L2344" s="2">
        <v>1</v>
      </c>
      <c r="M2344" s="2">
        <v>0.99299999999999999</v>
      </c>
      <c r="N2344" s="2">
        <v>0.97899999999999998</v>
      </c>
      <c r="O2344" s="2">
        <v>4.5999999999999996</v>
      </c>
      <c r="P2344" s="2">
        <v>0.78600000000000003</v>
      </c>
      <c r="Q2344" s="3">
        <v>1</v>
      </c>
      <c r="R2344" s="4" t="str">
        <f>TRIM(tblOperations[[#This Row],[Region]])</f>
        <v>South West</v>
      </c>
      <c r="S2344" s="4" t="str">
        <f>TRIM(tblOperations[[#This Row],[Team]])</f>
        <v>Estates Support</v>
      </c>
      <c r="T2344" s="4" t="str">
        <f>_xlfn.XLOOKUP(R2344,tblRegionReference[Region],tblRegionReference[Area],"Not Found")</f>
        <v>South</v>
      </c>
      <c r="U2344" s="4" t="str">
        <f>IF(tblOperations[[#This Row],[Completion_Rate]]&gt;=_xlfn.XLOOKUP("Completion Rate",tblKPITargets[KPI_Name],tblKPITargets[Target_Value]),"Met","Below Target")</f>
        <v>Met</v>
      </c>
      <c r="V2344" t="str">
        <f>IF(tblOperations[[#This Row],[SLA_Compliance]]&gt;=_xlfn.XLOOKUP('04_References'!$A$3,tblKPITargets[KPI_Name],tblKPITargets[Target_Value]),"Met","Below Target")</f>
        <v>Met</v>
      </c>
      <c r="W2344" t="str">
        <f>IF(tblOperations[[#This Row],[Quality_Pass_Rate]]&gt;=_xlfn.XLOOKUP('04_References'!$A$4,tblKPITargets[KPI_Name],tblKPITargets[Target_Value]),"Met","Below Target")</f>
        <v>Met</v>
      </c>
      <c r="X2344" t="str">
        <f>IF(tblOperations[[#This Row],[Average_Completion_Days]]&lt;=_xlfn.XLOOKUP('04_References'!$A$7,tblKPITargets[KPI_Name],tblKPITargets[Target_Value]),"Met","Below Target")</f>
        <v>Met</v>
      </c>
      <c r="Y2344" t="str">
        <f>IF(tblOperations[[#This Row],[Closing_Backlog]]&lt;=_xlfn.XLOOKUP('04_References'!$A$8,tblKPITargets[KPI_Name],tblKPITargets[Target_Value]),"Met","Below Target")</f>
        <v>Met</v>
      </c>
    </row>
    <row r="2345" spans="1:25">
      <c r="A2345" s="8" t="s">
        <v>2375</v>
      </c>
      <c r="B2345" s="9">
        <v>46129</v>
      </c>
      <c r="C2345" s="4" t="s">
        <v>43</v>
      </c>
      <c r="D2345" s="4" t="s">
        <v>25</v>
      </c>
      <c r="E2345" s="4">
        <v>0</v>
      </c>
      <c r="F2345" s="4">
        <v>30</v>
      </c>
      <c r="G2345" s="4">
        <v>30</v>
      </c>
      <c r="H2345" s="4">
        <v>30</v>
      </c>
      <c r="I2345" s="4">
        <v>0</v>
      </c>
      <c r="J2345" s="4">
        <v>0</v>
      </c>
      <c r="K2345" s="4">
        <v>0</v>
      </c>
      <c r="L2345" s="4">
        <v>2</v>
      </c>
      <c r="M2345" s="4">
        <v>0.99199999999999999</v>
      </c>
      <c r="N2345" s="4">
        <v>1</v>
      </c>
      <c r="O2345" s="4">
        <v>4.5999999999999996</v>
      </c>
      <c r="P2345" s="4">
        <v>0.79200000000000004</v>
      </c>
      <c r="Q2345" s="5">
        <v>1</v>
      </c>
      <c r="R2345" s="4" t="str">
        <f>TRIM(tblOperations[[#This Row],[Region]])</f>
        <v>South West</v>
      </c>
      <c r="S2345" s="4" t="str">
        <f>TRIM(tblOperations[[#This Row],[Team]])</f>
        <v>Workplace Projects</v>
      </c>
      <c r="T2345" s="4" t="str">
        <f>_xlfn.XLOOKUP(R2345,tblRegionReference[Region],tblRegionReference[Area],"Not Found")</f>
        <v>South</v>
      </c>
      <c r="U2345" s="4" t="str">
        <f>IF(tblOperations[[#This Row],[Completion_Rate]]&gt;=_xlfn.XLOOKUP("Completion Rate",tblKPITargets[KPI_Name],tblKPITargets[Target_Value]),"Met","Below Target")</f>
        <v>Met</v>
      </c>
      <c r="V2345" t="str">
        <f>IF(tblOperations[[#This Row],[SLA_Compliance]]&gt;=_xlfn.XLOOKUP('04_References'!$A$3,tblKPITargets[KPI_Name],tblKPITargets[Target_Value]),"Met","Below Target")</f>
        <v>Met</v>
      </c>
      <c r="W2345" t="str">
        <f>IF(tblOperations[[#This Row],[Quality_Pass_Rate]]&gt;=_xlfn.XLOOKUP('04_References'!$A$4,tblKPITargets[KPI_Name],tblKPITargets[Target_Value]),"Met","Below Target")</f>
        <v>Met</v>
      </c>
      <c r="X2345" t="str">
        <f>IF(tblOperations[[#This Row],[Average_Completion_Days]]&lt;=_xlfn.XLOOKUP('04_References'!$A$7,tblKPITargets[KPI_Name],tblKPITargets[Target_Value]),"Met","Below Target")</f>
        <v>Met</v>
      </c>
      <c r="Y2345" t="str">
        <f>IF(tblOperations[[#This Row],[Closing_Backlog]]&lt;=_xlfn.XLOOKUP('04_References'!$A$8,tblKPITargets[KPI_Name],tblKPITargets[Target_Value]),"Met","Below Target")</f>
        <v>Met</v>
      </c>
    </row>
    <row r="2346" spans="1:25">
      <c r="A2346" s="6" t="s">
        <v>2376</v>
      </c>
      <c r="B2346" s="7">
        <v>46129</v>
      </c>
      <c r="C2346" s="2" t="s">
        <v>48</v>
      </c>
      <c r="D2346" s="2" t="s">
        <v>19</v>
      </c>
      <c r="E2346" s="2">
        <v>0</v>
      </c>
      <c r="F2346" s="2">
        <v>51</v>
      </c>
      <c r="G2346" s="2">
        <v>51</v>
      </c>
      <c r="H2346" s="2">
        <v>44</v>
      </c>
      <c r="I2346" s="2">
        <v>7</v>
      </c>
      <c r="J2346" s="2">
        <v>1</v>
      </c>
      <c r="K2346" s="2">
        <v>0</v>
      </c>
      <c r="L2346" s="2">
        <v>2.1</v>
      </c>
      <c r="M2346" s="2">
        <v>0.92200000000000004</v>
      </c>
      <c r="N2346" s="2">
        <v>0.97299999999999998</v>
      </c>
      <c r="O2346" s="2">
        <v>4.0999999999999996</v>
      </c>
      <c r="P2346" s="2">
        <v>0.70199999999999996</v>
      </c>
      <c r="Q2346" s="3">
        <v>0.86299999999999999</v>
      </c>
      <c r="R2346" s="4" t="str">
        <f>TRIM(tblOperations[[#This Row],[Region]])</f>
        <v>South East</v>
      </c>
      <c r="S2346" s="4" t="str">
        <f>TRIM(tblOperations[[#This Row],[Team]])</f>
        <v>Workplace Services</v>
      </c>
      <c r="T2346" s="4" t="str">
        <f>_xlfn.XLOOKUP(R2346,tblRegionReference[Region],tblRegionReference[Area],"Not Found")</f>
        <v>South</v>
      </c>
      <c r="U2346" s="4" t="str">
        <f>IF(tblOperations[[#This Row],[Completion_Rate]]&gt;=_xlfn.XLOOKUP("Completion Rate",tblKPITargets[KPI_Name],tblKPITargets[Target_Value]),"Met","Below Target")</f>
        <v>Below Target</v>
      </c>
      <c r="V2346" t="str">
        <f>IF(tblOperations[[#This Row],[SLA_Compliance]]&gt;=_xlfn.XLOOKUP('04_References'!$A$3,tblKPITargets[KPI_Name],tblKPITargets[Target_Value]),"Met","Below Target")</f>
        <v>Met</v>
      </c>
      <c r="W2346" t="str">
        <f>IF(tblOperations[[#This Row],[Quality_Pass_Rate]]&gt;=_xlfn.XLOOKUP('04_References'!$A$4,tblKPITargets[KPI_Name],tblKPITargets[Target_Value]),"Met","Below Target")</f>
        <v>Met</v>
      </c>
      <c r="X2346" t="str">
        <f>IF(tblOperations[[#This Row],[Average_Completion_Days]]&lt;=_xlfn.XLOOKUP('04_References'!$A$7,tblKPITargets[KPI_Name],tblKPITargets[Target_Value]),"Met","Below Target")</f>
        <v>Met</v>
      </c>
      <c r="Y2346" t="str">
        <f>IF(tblOperations[[#This Row],[Closing_Backlog]]&lt;=_xlfn.XLOOKUP('04_References'!$A$8,tblKPITargets[KPI_Name],tblKPITargets[Target_Value]),"Met","Below Target")</f>
        <v>Met</v>
      </c>
    </row>
    <row r="2347" spans="1:25">
      <c r="A2347" s="8" t="s">
        <v>2377</v>
      </c>
      <c r="B2347" s="9">
        <v>46129</v>
      </c>
      <c r="C2347" s="4" t="s">
        <v>48</v>
      </c>
      <c r="D2347" s="4" t="s">
        <v>21</v>
      </c>
      <c r="E2347" s="4">
        <v>2160</v>
      </c>
      <c r="F2347" s="4">
        <v>26</v>
      </c>
      <c r="G2347" s="4">
        <v>2186</v>
      </c>
      <c r="H2347" s="4">
        <v>20</v>
      </c>
      <c r="I2347" s="4">
        <v>2166</v>
      </c>
      <c r="J2347" s="4">
        <v>0</v>
      </c>
      <c r="K2347" s="4">
        <v>0</v>
      </c>
      <c r="L2347" s="4">
        <v>8</v>
      </c>
      <c r="M2347" s="4">
        <v>0.6</v>
      </c>
      <c r="N2347" s="4">
        <v>0.98399999999999999</v>
      </c>
      <c r="O2347" s="4">
        <v>2.5</v>
      </c>
      <c r="P2347" s="4">
        <v>0.71899999999999997</v>
      </c>
      <c r="Q2347" s="5">
        <v>8.9999999999999993E-3</v>
      </c>
      <c r="R2347" s="4" t="str">
        <f>TRIM(tblOperations[[#This Row],[Region]])</f>
        <v>South East</v>
      </c>
      <c r="S2347" s="4" t="str">
        <f>TRIM(tblOperations[[#This Row],[Team]])</f>
        <v>Facilities Response</v>
      </c>
      <c r="T2347" s="4" t="str">
        <f>_xlfn.XLOOKUP(R2347,tblRegionReference[Region],tblRegionReference[Area],"Not Found")</f>
        <v>South</v>
      </c>
      <c r="U2347" s="4" t="str">
        <f>IF(tblOperations[[#This Row],[Completion_Rate]]&gt;=_xlfn.XLOOKUP("Completion Rate",tblKPITargets[KPI_Name],tblKPITargets[Target_Value]),"Met","Below Target")</f>
        <v>Below Target</v>
      </c>
      <c r="V2347" t="str">
        <f>IF(tblOperations[[#This Row],[SLA_Compliance]]&gt;=_xlfn.XLOOKUP('04_References'!$A$3,tblKPITargets[KPI_Name],tblKPITargets[Target_Value]),"Met","Below Target")</f>
        <v>Below Target</v>
      </c>
      <c r="W2347" t="str">
        <f>IF(tblOperations[[#This Row],[Quality_Pass_Rate]]&gt;=_xlfn.XLOOKUP('04_References'!$A$4,tblKPITargets[KPI_Name],tblKPITargets[Target_Value]),"Met","Below Target")</f>
        <v>Met</v>
      </c>
      <c r="X2347" t="str">
        <f>IF(tblOperations[[#This Row],[Average_Completion_Days]]&lt;=_xlfn.XLOOKUP('04_References'!$A$7,tblKPITargets[KPI_Name],tblKPITargets[Target_Value]),"Met","Below Target")</f>
        <v>Below Target</v>
      </c>
      <c r="Y2347" t="str">
        <f>IF(tblOperations[[#This Row],[Closing_Backlog]]&lt;=_xlfn.XLOOKUP('04_References'!$A$8,tblKPITargets[KPI_Name],tblKPITargets[Target_Value]),"Met","Below Target")</f>
        <v>Below Target</v>
      </c>
    </row>
    <row r="2348" spans="1:25">
      <c r="A2348" s="6" t="s">
        <v>2378</v>
      </c>
      <c r="B2348" s="7">
        <v>46129</v>
      </c>
      <c r="C2348" s="2" t="s">
        <v>48</v>
      </c>
      <c r="D2348" s="2" t="s">
        <v>23</v>
      </c>
      <c r="E2348" s="2">
        <v>25</v>
      </c>
      <c r="F2348" s="2">
        <v>57</v>
      </c>
      <c r="G2348" s="2">
        <v>82</v>
      </c>
      <c r="H2348" s="2">
        <v>63</v>
      </c>
      <c r="I2348" s="2">
        <v>19</v>
      </c>
      <c r="J2348" s="2">
        <v>0</v>
      </c>
      <c r="K2348" s="2">
        <v>0</v>
      </c>
      <c r="L2348" s="2">
        <v>3.4</v>
      </c>
      <c r="M2348" s="2">
        <v>0.86199999999999999</v>
      </c>
      <c r="N2348" s="2">
        <v>0.96699999999999997</v>
      </c>
      <c r="O2348" s="2">
        <v>4</v>
      </c>
      <c r="P2348" s="2">
        <v>0.68500000000000005</v>
      </c>
      <c r="Q2348" s="3">
        <v>0.76800000000000002</v>
      </c>
      <c r="R2348" s="4" t="str">
        <f>TRIM(tblOperations[[#This Row],[Region]])</f>
        <v>South East</v>
      </c>
      <c r="S2348" s="4" t="str">
        <f>TRIM(tblOperations[[#This Row],[Team]])</f>
        <v>Estates Support</v>
      </c>
      <c r="T2348" s="4" t="str">
        <f>_xlfn.XLOOKUP(R2348,tblRegionReference[Region],tblRegionReference[Area],"Not Found")</f>
        <v>South</v>
      </c>
      <c r="U2348" s="4" t="str">
        <f>IF(tblOperations[[#This Row],[Completion_Rate]]&gt;=_xlfn.XLOOKUP("Completion Rate",tblKPITargets[KPI_Name],tblKPITargets[Target_Value]),"Met","Below Target")</f>
        <v>Below Target</v>
      </c>
      <c r="V2348" t="str">
        <f>IF(tblOperations[[#This Row],[SLA_Compliance]]&gt;=_xlfn.XLOOKUP('04_References'!$A$3,tblKPITargets[KPI_Name],tblKPITargets[Target_Value]),"Met","Below Target")</f>
        <v>Below Target</v>
      </c>
      <c r="W2348" t="str">
        <f>IF(tblOperations[[#This Row],[Quality_Pass_Rate]]&gt;=_xlfn.XLOOKUP('04_References'!$A$4,tblKPITargets[KPI_Name],tblKPITargets[Target_Value]),"Met","Below Target")</f>
        <v>Met</v>
      </c>
      <c r="X2348" t="str">
        <f>IF(tblOperations[[#This Row],[Average_Completion_Days]]&lt;=_xlfn.XLOOKUP('04_References'!$A$7,tblKPITargets[KPI_Name],tblKPITargets[Target_Value]),"Met","Below Target")</f>
        <v>Below Target</v>
      </c>
      <c r="Y2348" t="str">
        <f>IF(tblOperations[[#This Row],[Closing_Backlog]]&lt;=_xlfn.XLOOKUP('04_References'!$A$8,tblKPITargets[KPI_Name],tblKPITargets[Target_Value]),"Met","Below Target")</f>
        <v>Below Target</v>
      </c>
    </row>
    <row r="2349" spans="1:25">
      <c r="A2349" s="8" t="s">
        <v>2379</v>
      </c>
      <c r="B2349" s="9">
        <v>46129</v>
      </c>
      <c r="C2349" s="4" t="s">
        <v>48</v>
      </c>
      <c r="D2349" s="4" t="s">
        <v>25</v>
      </c>
      <c r="E2349" s="4">
        <v>690</v>
      </c>
      <c r="F2349" s="4">
        <v>39</v>
      </c>
      <c r="G2349" s="4">
        <v>729</v>
      </c>
      <c r="H2349" s="4">
        <v>22</v>
      </c>
      <c r="I2349" s="4">
        <v>707</v>
      </c>
      <c r="J2349" s="4">
        <v>0</v>
      </c>
      <c r="K2349" s="4">
        <v>0</v>
      </c>
      <c r="L2349" s="4">
        <v>8</v>
      </c>
      <c r="M2349" s="4">
        <v>0.6</v>
      </c>
      <c r="N2349" s="4">
        <v>0.95299999999999996</v>
      </c>
      <c r="O2349" s="4">
        <v>2.5</v>
      </c>
      <c r="P2349" s="4">
        <v>0.71299999999999997</v>
      </c>
      <c r="Q2349" s="5">
        <v>0.03</v>
      </c>
      <c r="R2349" s="4" t="str">
        <f>TRIM(tblOperations[[#This Row],[Region]])</f>
        <v>South East</v>
      </c>
      <c r="S2349" s="4" t="str">
        <f>TRIM(tblOperations[[#This Row],[Team]])</f>
        <v>Workplace Projects</v>
      </c>
      <c r="T2349" s="4" t="str">
        <f>_xlfn.XLOOKUP(R2349,tblRegionReference[Region],tblRegionReference[Area],"Not Found")</f>
        <v>South</v>
      </c>
      <c r="U2349" s="4" t="str">
        <f>IF(tblOperations[[#This Row],[Completion_Rate]]&gt;=_xlfn.XLOOKUP("Completion Rate",tblKPITargets[KPI_Name],tblKPITargets[Target_Value]),"Met","Below Target")</f>
        <v>Below Target</v>
      </c>
      <c r="V2349" t="str">
        <f>IF(tblOperations[[#This Row],[SLA_Compliance]]&gt;=_xlfn.XLOOKUP('04_References'!$A$3,tblKPITargets[KPI_Name],tblKPITargets[Target_Value]),"Met","Below Target")</f>
        <v>Below Target</v>
      </c>
      <c r="W2349" t="str">
        <f>IF(tblOperations[[#This Row],[Quality_Pass_Rate]]&gt;=_xlfn.XLOOKUP('04_References'!$A$4,tblKPITargets[KPI_Name],tblKPITargets[Target_Value]),"Met","Below Target")</f>
        <v>Met</v>
      </c>
      <c r="X2349" t="str">
        <f>IF(tblOperations[[#This Row],[Average_Completion_Days]]&lt;=_xlfn.XLOOKUP('04_References'!$A$7,tblKPITargets[KPI_Name],tblKPITargets[Target_Value]),"Met","Below Target")</f>
        <v>Below Target</v>
      </c>
      <c r="Y2349" t="str">
        <f>IF(tblOperations[[#This Row],[Closing_Backlog]]&lt;=_xlfn.XLOOKUP('04_References'!$A$8,tblKPITargets[KPI_Name],tblKPITargets[Target_Value]),"Met","Below Target")</f>
        <v>Below Target</v>
      </c>
    </row>
    <row r="2350" spans="1:25">
      <c r="A2350" s="6" t="s">
        <v>2380</v>
      </c>
      <c r="B2350" s="7">
        <v>46129</v>
      </c>
      <c r="C2350" s="2" t="s">
        <v>53</v>
      </c>
      <c r="D2350" s="2" t="s">
        <v>19</v>
      </c>
      <c r="E2350" s="2">
        <v>1205</v>
      </c>
      <c r="F2350" s="2">
        <v>47</v>
      </c>
      <c r="G2350" s="2">
        <v>1252</v>
      </c>
      <c r="H2350" s="2">
        <v>28</v>
      </c>
      <c r="I2350" s="2">
        <v>1224</v>
      </c>
      <c r="J2350" s="2">
        <v>0</v>
      </c>
      <c r="K2350" s="2">
        <v>0</v>
      </c>
      <c r="L2350" s="2">
        <v>8</v>
      </c>
      <c r="M2350" s="2">
        <v>0.6</v>
      </c>
      <c r="N2350" s="2">
        <v>0.98299999999999998</v>
      </c>
      <c r="O2350" s="2">
        <v>2.5</v>
      </c>
      <c r="P2350" s="2">
        <v>0.70299999999999996</v>
      </c>
      <c r="Q2350" s="3">
        <v>2.1999999999999999E-2</v>
      </c>
      <c r="R2350" s="4" t="str">
        <f>TRIM(tblOperations[[#This Row],[Region]])</f>
        <v>Wales</v>
      </c>
      <c r="S2350" s="4" t="str">
        <f>TRIM(tblOperations[[#This Row],[Team]])</f>
        <v>Workplace Services</v>
      </c>
      <c r="T2350" s="4" t="str">
        <f>_xlfn.XLOOKUP(R2350,tblRegionReference[Region],tblRegionReference[Area],"Not Found")</f>
        <v>Wales</v>
      </c>
      <c r="U2350" s="4" t="str">
        <f>IF(tblOperations[[#This Row],[Completion_Rate]]&gt;=_xlfn.XLOOKUP("Completion Rate",tblKPITargets[KPI_Name],tblKPITargets[Target_Value]),"Met","Below Target")</f>
        <v>Below Target</v>
      </c>
      <c r="V2350" t="str">
        <f>IF(tblOperations[[#This Row],[SLA_Compliance]]&gt;=_xlfn.XLOOKUP('04_References'!$A$3,tblKPITargets[KPI_Name],tblKPITargets[Target_Value]),"Met","Below Target")</f>
        <v>Below Target</v>
      </c>
      <c r="W2350" t="str">
        <f>IF(tblOperations[[#This Row],[Quality_Pass_Rate]]&gt;=_xlfn.XLOOKUP('04_References'!$A$4,tblKPITargets[KPI_Name],tblKPITargets[Target_Value]),"Met","Below Target")</f>
        <v>Met</v>
      </c>
      <c r="X2350" t="str">
        <f>IF(tblOperations[[#This Row],[Average_Completion_Days]]&lt;=_xlfn.XLOOKUP('04_References'!$A$7,tblKPITargets[KPI_Name],tblKPITargets[Target_Value]),"Met","Below Target")</f>
        <v>Below Target</v>
      </c>
      <c r="Y2350" t="str">
        <f>IF(tblOperations[[#This Row],[Closing_Backlog]]&lt;=_xlfn.XLOOKUP('04_References'!$A$8,tblKPITargets[KPI_Name],tblKPITargets[Target_Value]),"Met","Below Target")</f>
        <v>Below Target</v>
      </c>
    </row>
    <row r="2351" spans="1:25">
      <c r="A2351" s="8" t="s">
        <v>2381</v>
      </c>
      <c r="B2351" s="9">
        <v>46129</v>
      </c>
      <c r="C2351" s="4" t="s">
        <v>53</v>
      </c>
      <c r="D2351" s="4" t="s">
        <v>21</v>
      </c>
      <c r="E2351" s="4">
        <v>1271</v>
      </c>
      <c r="F2351" s="4">
        <v>59</v>
      </c>
      <c r="G2351" s="4">
        <v>1330</v>
      </c>
      <c r="H2351" s="4">
        <v>22</v>
      </c>
      <c r="I2351" s="4">
        <v>1308</v>
      </c>
      <c r="J2351" s="4">
        <v>0</v>
      </c>
      <c r="K2351" s="4">
        <v>0</v>
      </c>
      <c r="L2351" s="4">
        <v>8</v>
      </c>
      <c r="M2351" s="4">
        <v>0.6</v>
      </c>
      <c r="N2351" s="4">
        <v>0.98699999999999999</v>
      </c>
      <c r="O2351" s="4">
        <v>2.5</v>
      </c>
      <c r="P2351" s="4">
        <v>0.77200000000000002</v>
      </c>
      <c r="Q2351" s="5">
        <v>1.7000000000000001E-2</v>
      </c>
      <c r="R2351" s="4" t="str">
        <f>TRIM(tblOperations[[#This Row],[Region]])</f>
        <v>Wales</v>
      </c>
      <c r="S2351" s="4" t="str">
        <f>TRIM(tblOperations[[#This Row],[Team]])</f>
        <v>Facilities Response</v>
      </c>
      <c r="T2351" s="4" t="str">
        <f>_xlfn.XLOOKUP(R2351,tblRegionReference[Region],tblRegionReference[Area],"Not Found")</f>
        <v>Wales</v>
      </c>
      <c r="U2351" s="4" t="str">
        <f>IF(tblOperations[[#This Row],[Completion_Rate]]&gt;=_xlfn.XLOOKUP("Completion Rate",tblKPITargets[KPI_Name],tblKPITargets[Target_Value]),"Met","Below Target")</f>
        <v>Below Target</v>
      </c>
      <c r="V2351" t="str">
        <f>IF(tblOperations[[#This Row],[SLA_Compliance]]&gt;=_xlfn.XLOOKUP('04_References'!$A$3,tblKPITargets[KPI_Name],tblKPITargets[Target_Value]),"Met","Below Target")</f>
        <v>Below Target</v>
      </c>
      <c r="W2351" t="str">
        <f>IF(tblOperations[[#This Row],[Quality_Pass_Rate]]&gt;=_xlfn.XLOOKUP('04_References'!$A$4,tblKPITargets[KPI_Name],tblKPITargets[Target_Value]),"Met","Below Target")</f>
        <v>Met</v>
      </c>
      <c r="X2351" t="str">
        <f>IF(tblOperations[[#This Row],[Average_Completion_Days]]&lt;=_xlfn.XLOOKUP('04_References'!$A$7,tblKPITargets[KPI_Name],tblKPITargets[Target_Value]),"Met","Below Target")</f>
        <v>Below Target</v>
      </c>
      <c r="Y2351" t="str">
        <f>IF(tblOperations[[#This Row],[Closing_Backlog]]&lt;=_xlfn.XLOOKUP('04_References'!$A$8,tblKPITargets[KPI_Name],tblKPITargets[Target_Value]),"Met","Below Target")</f>
        <v>Below Target</v>
      </c>
    </row>
    <row r="2352" spans="1:25">
      <c r="A2352" s="6" t="s">
        <v>2382</v>
      </c>
      <c r="B2352" s="7">
        <v>46129</v>
      </c>
      <c r="C2352" s="2" t="s">
        <v>53</v>
      </c>
      <c r="D2352" s="2" t="s">
        <v>23</v>
      </c>
      <c r="E2352" s="2">
        <v>867</v>
      </c>
      <c r="F2352" s="2">
        <v>31</v>
      </c>
      <c r="G2352" s="2">
        <v>898</v>
      </c>
      <c r="H2352" s="2">
        <v>29</v>
      </c>
      <c r="I2352" s="2">
        <v>869</v>
      </c>
      <c r="J2352" s="2">
        <v>0</v>
      </c>
      <c r="K2352" s="2">
        <v>0</v>
      </c>
      <c r="L2352" s="2">
        <v>8</v>
      </c>
      <c r="M2352" s="2">
        <v>0.6</v>
      </c>
      <c r="N2352" s="2">
        <v>0.98299999999999998</v>
      </c>
      <c r="O2352" s="2">
        <v>2.5</v>
      </c>
      <c r="P2352" s="2">
        <v>0.72699999999999998</v>
      </c>
      <c r="Q2352" s="3">
        <v>3.2000000000000001E-2</v>
      </c>
      <c r="R2352" s="4" t="str">
        <f>TRIM(tblOperations[[#This Row],[Region]])</f>
        <v>Wales</v>
      </c>
      <c r="S2352" s="4" t="str">
        <f>TRIM(tblOperations[[#This Row],[Team]])</f>
        <v>Estates Support</v>
      </c>
      <c r="T2352" s="4" t="str">
        <f>_xlfn.XLOOKUP(R2352,tblRegionReference[Region],tblRegionReference[Area],"Not Found")</f>
        <v>Wales</v>
      </c>
      <c r="U2352" s="4" t="str">
        <f>IF(tblOperations[[#This Row],[Completion_Rate]]&gt;=_xlfn.XLOOKUP("Completion Rate",tblKPITargets[KPI_Name],tblKPITargets[Target_Value]),"Met","Below Target")</f>
        <v>Below Target</v>
      </c>
      <c r="V2352" t="str">
        <f>IF(tblOperations[[#This Row],[SLA_Compliance]]&gt;=_xlfn.XLOOKUP('04_References'!$A$3,tblKPITargets[KPI_Name],tblKPITargets[Target_Value]),"Met","Below Target")</f>
        <v>Below Target</v>
      </c>
      <c r="W2352" t="str">
        <f>IF(tblOperations[[#This Row],[Quality_Pass_Rate]]&gt;=_xlfn.XLOOKUP('04_References'!$A$4,tblKPITargets[KPI_Name],tblKPITargets[Target_Value]),"Met","Below Target")</f>
        <v>Met</v>
      </c>
      <c r="X2352" t="str">
        <f>IF(tblOperations[[#This Row],[Average_Completion_Days]]&lt;=_xlfn.XLOOKUP('04_References'!$A$7,tblKPITargets[KPI_Name],tblKPITargets[Target_Value]),"Met","Below Target")</f>
        <v>Below Target</v>
      </c>
      <c r="Y2352" t="str">
        <f>IF(tblOperations[[#This Row],[Closing_Backlog]]&lt;=_xlfn.XLOOKUP('04_References'!$A$8,tblKPITargets[KPI_Name],tblKPITargets[Target_Value]),"Met","Below Target")</f>
        <v>Below Target</v>
      </c>
    </row>
    <row r="2353" spans="1:25">
      <c r="A2353" s="8" t="s">
        <v>2383</v>
      </c>
      <c r="B2353" s="9">
        <v>46129</v>
      </c>
      <c r="C2353" s="4" t="s">
        <v>53</v>
      </c>
      <c r="D2353" s="4" t="s">
        <v>25</v>
      </c>
      <c r="E2353" s="4">
        <v>0</v>
      </c>
      <c r="F2353" s="4">
        <v>23</v>
      </c>
      <c r="G2353" s="4">
        <v>23</v>
      </c>
      <c r="H2353" s="4">
        <v>23</v>
      </c>
      <c r="I2353" s="4">
        <v>0</v>
      </c>
      <c r="J2353" s="4">
        <v>0</v>
      </c>
      <c r="K2353" s="4">
        <v>0</v>
      </c>
      <c r="L2353" s="4">
        <v>1.2</v>
      </c>
      <c r="M2353" s="4">
        <v>0.94399999999999995</v>
      </c>
      <c r="N2353" s="4">
        <v>1</v>
      </c>
      <c r="O2353" s="4">
        <v>4.2</v>
      </c>
      <c r="P2353" s="4">
        <v>0.76200000000000001</v>
      </c>
      <c r="Q2353" s="5">
        <v>1</v>
      </c>
      <c r="R2353" s="4" t="str">
        <f>TRIM(tblOperations[[#This Row],[Region]])</f>
        <v>Wales</v>
      </c>
      <c r="S2353" s="4" t="str">
        <f>TRIM(tblOperations[[#This Row],[Team]])</f>
        <v>Workplace Projects</v>
      </c>
      <c r="T2353" s="4" t="str">
        <f>_xlfn.XLOOKUP(R2353,tblRegionReference[Region],tblRegionReference[Area],"Not Found")</f>
        <v>Wales</v>
      </c>
      <c r="U2353" s="4" t="str">
        <f>IF(tblOperations[[#This Row],[Completion_Rate]]&gt;=_xlfn.XLOOKUP("Completion Rate",tblKPITargets[KPI_Name],tblKPITargets[Target_Value]),"Met","Below Target")</f>
        <v>Met</v>
      </c>
      <c r="V2353" t="str">
        <f>IF(tblOperations[[#This Row],[SLA_Compliance]]&gt;=_xlfn.XLOOKUP('04_References'!$A$3,tblKPITargets[KPI_Name],tblKPITargets[Target_Value]),"Met","Below Target")</f>
        <v>Met</v>
      </c>
      <c r="W2353" t="str">
        <f>IF(tblOperations[[#This Row],[Quality_Pass_Rate]]&gt;=_xlfn.XLOOKUP('04_References'!$A$4,tblKPITargets[KPI_Name],tblKPITargets[Target_Value]),"Met","Below Target")</f>
        <v>Met</v>
      </c>
      <c r="X2353" t="str">
        <f>IF(tblOperations[[#This Row],[Average_Completion_Days]]&lt;=_xlfn.XLOOKUP('04_References'!$A$7,tblKPITargets[KPI_Name],tblKPITargets[Target_Value]),"Met","Below Target")</f>
        <v>Met</v>
      </c>
      <c r="Y2353" t="str">
        <f>IF(tblOperations[[#This Row],[Closing_Backlog]]&lt;=_xlfn.XLOOKUP('04_References'!$A$8,tblKPITargets[KPI_Name],tblKPITargets[Target_Value]),"Met","Below Target")</f>
        <v>Met</v>
      </c>
    </row>
    <row r="2354" spans="1:25">
      <c r="A2354" s="6" t="s">
        <v>2384</v>
      </c>
      <c r="B2354" s="7">
        <v>46130</v>
      </c>
      <c r="C2354" s="2" t="s">
        <v>18</v>
      </c>
      <c r="D2354" s="2" t="s">
        <v>19</v>
      </c>
      <c r="E2354" s="2">
        <v>321</v>
      </c>
      <c r="F2354" s="2">
        <v>42</v>
      </c>
      <c r="G2354" s="2">
        <v>363</v>
      </c>
      <c r="H2354" s="2">
        <v>40</v>
      </c>
      <c r="I2354" s="2">
        <v>323</v>
      </c>
      <c r="J2354" s="2">
        <v>0</v>
      </c>
      <c r="K2354" s="2">
        <v>0</v>
      </c>
      <c r="L2354" s="2">
        <v>8</v>
      </c>
      <c r="M2354" s="2">
        <v>0.6</v>
      </c>
      <c r="N2354" s="2">
        <v>1</v>
      </c>
      <c r="O2354" s="2">
        <v>2.5</v>
      </c>
      <c r="P2354" s="2">
        <v>0.78600000000000003</v>
      </c>
      <c r="Q2354" s="3">
        <v>0.11</v>
      </c>
      <c r="R2354" s="4" t="str">
        <f>TRIM(tblOperations[[#This Row],[Region]])</f>
        <v>Scotland</v>
      </c>
      <c r="S2354" s="4" t="str">
        <f>TRIM(tblOperations[[#This Row],[Team]])</f>
        <v>Workplace Services</v>
      </c>
      <c r="T2354" s="4" t="str">
        <f>_xlfn.XLOOKUP(R2354,tblRegionReference[Region],tblRegionReference[Area],"Not Found")</f>
        <v>North</v>
      </c>
      <c r="U2354" s="4" t="str">
        <f>IF(tblOperations[[#This Row],[Completion_Rate]]&gt;=_xlfn.XLOOKUP("Completion Rate",tblKPITargets[KPI_Name],tblKPITargets[Target_Value]),"Met","Below Target")</f>
        <v>Below Target</v>
      </c>
      <c r="V2354" t="str">
        <f>IF(tblOperations[[#This Row],[SLA_Compliance]]&gt;=_xlfn.XLOOKUP('04_References'!$A$3,tblKPITargets[KPI_Name],tblKPITargets[Target_Value]),"Met","Below Target")</f>
        <v>Below Target</v>
      </c>
      <c r="W2354" t="str">
        <f>IF(tblOperations[[#This Row],[Quality_Pass_Rate]]&gt;=_xlfn.XLOOKUP('04_References'!$A$4,tblKPITargets[KPI_Name],tblKPITargets[Target_Value]),"Met","Below Target")</f>
        <v>Met</v>
      </c>
      <c r="X2354" t="str">
        <f>IF(tblOperations[[#This Row],[Average_Completion_Days]]&lt;=_xlfn.XLOOKUP('04_References'!$A$7,tblKPITargets[KPI_Name],tblKPITargets[Target_Value]),"Met","Below Target")</f>
        <v>Below Target</v>
      </c>
      <c r="Y2354" t="str">
        <f>IF(tblOperations[[#This Row],[Closing_Backlog]]&lt;=_xlfn.XLOOKUP('04_References'!$A$8,tblKPITargets[KPI_Name],tblKPITargets[Target_Value]),"Met","Below Target")</f>
        <v>Below Target</v>
      </c>
    </row>
    <row r="2355" spans="1:25">
      <c r="A2355" s="8" t="s">
        <v>2385</v>
      </c>
      <c r="B2355" s="9">
        <v>46130</v>
      </c>
      <c r="C2355" s="4" t="s">
        <v>18</v>
      </c>
      <c r="D2355" s="4" t="s">
        <v>21</v>
      </c>
      <c r="E2355" s="4">
        <v>0</v>
      </c>
      <c r="F2355" s="4">
        <v>46</v>
      </c>
      <c r="G2355" s="4">
        <v>46</v>
      </c>
      <c r="H2355" s="4">
        <v>46</v>
      </c>
      <c r="I2355" s="4">
        <v>0</v>
      </c>
      <c r="J2355" s="4">
        <v>0</v>
      </c>
      <c r="K2355" s="4">
        <v>0</v>
      </c>
      <c r="L2355" s="4">
        <v>1.5</v>
      </c>
      <c r="M2355" s="4">
        <v>0.98599999999999999</v>
      </c>
      <c r="N2355" s="4">
        <v>0.98799999999999999</v>
      </c>
      <c r="O2355" s="4">
        <v>4.5999999999999996</v>
      </c>
      <c r="P2355" s="4">
        <v>0.73199999999999998</v>
      </c>
      <c r="Q2355" s="5">
        <v>1</v>
      </c>
      <c r="R2355" s="4" t="str">
        <f>TRIM(tblOperations[[#This Row],[Region]])</f>
        <v>Scotland</v>
      </c>
      <c r="S2355" s="4" t="str">
        <f>TRIM(tblOperations[[#This Row],[Team]])</f>
        <v>Facilities Response</v>
      </c>
      <c r="T2355" s="4" t="str">
        <f>_xlfn.XLOOKUP(R2355,tblRegionReference[Region],tblRegionReference[Area],"Not Found")</f>
        <v>North</v>
      </c>
      <c r="U2355" s="4" t="str">
        <f>IF(tblOperations[[#This Row],[Completion_Rate]]&gt;=_xlfn.XLOOKUP("Completion Rate",tblKPITargets[KPI_Name],tblKPITargets[Target_Value]),"Met","Below Target")</f>
        <v>Met</v>
      </c>
      <c r="V2355" t="str">
        <f>IF(tblOperations[[#This Row],[SLA_Compliance]]&gt;=_xlfn.XLOOKUP('04_References'!$A$3,tblKPITargets[KPI_Name],tblKPITargets[Target_Value]),"Met","Below Target")</f>
        <v>Met</v>
      </c>
      <c r="W2355" t="str">
        <f>IF(tblOperations[[#This Row],[Quality_Pass_Rate]]&gt;=_xlfn.XLOOKUP('04_References'!$A$4,tblKPITargets[KPI_Name],tblKPITargets[Target_Value]),"Met","Below Target")</f>
        <v>Met</v>
      </c>
      <c r="X2355" t="str">
        <f>IF(tblOperations[[#This Row],[Average_Completion_Days]]&lt;=_xlfn.XLOOKUP('04_References'!$A$7,tblKPITargets[KPI_Name],tblKPITargets[Target_Value]),"Met","Below Target")</f>
        <v>Met</v>
      </c>
      <c r="Y2355" t="str">
        <f>IF(tblOperations[[#This Row],[Closing_Backlog]]&lt;=_xlfn.XLOOKUP('04_References'!$A$8,tblKPITargets[KPI_Name],tblKPITargets[Target_Value]),"Met","Below Target")</f>
        <v>Met</v>
      </c>
    </row>
    <row r="2356" spans="1:25">
      <c r="A2356" s="6" t="s">
        <v>2386</v>
      </c>
      <c r="B2356" s="7">
        <v>46130</v>
      </c>
      <c r="C2356" s="2" t="s">
        <v>18</v>
      </c>
      <c r="D2356" s="2" t="s">
        <v>23</v>
      </c>
      <c r="E2356" s="2">
        <v>572</v>
      </c>
      <c r="F2356" s="2">
        <v>41</v>
      </c>
      <c r="G2356" s="2">
        <v>613</v>
      </c>
      <c r="H2356" s="2">
        <v>37</v>
      </c>
      <c r="I2356" s="2">
        <v>576</v>
      </c>
      <c r="J2356" s="2">
        <v>1</v>
      </c>
      <c r="K2356" s="2">
        <v>1</v>
      </c>
      <c r="L2356" s="2">
        <v>8</v>
      </c>
      <c r="M2356" s="2">
        <v>0.6</v>
      </c>
      <c r="N2356" s="2">
        <v>0.94099999999999995</v>
      </c>
      <c r="O2356" s="2">
        <v>2.5</v>
      </c>
      <c r="P2356" s="2">
        <v>0.78600000000000003</v>
      </c>
      <c r="Q2356" s="3">
        <v>0.06</v>
      </c>
      <c r="R2356" s="4" t="str">
        <f>TRIM(tblOperations[[#This Row],[Region]])</f>
        <v>Scotland</v>
      </c>
      <c r="S2356" s="4" t="str">
        <f>TRIM(tblOperations[[#This Row],[Team]])</f>
        <v>Estates Support</v>
      </c>
      <c r="T2356" s="4" t="str">
        <f>_xlfn.XLOOKUP(R2356,tblRegionReference[Region],tblRegionReference[Area],"Not Found")</f>
        <v>North</v>
      </c>
      <c r="U2356" s="4" t="str">
        <f>IF(tblOperations[[#This Row],[Completion_Rate]]&gt;=_xlfn.XLOOKUP("Completion Rate",tblKPITargets[KPI_Name],tblKPITargets[Target_Value]),"Met","Below Target")</f>
        <v>Below Target</v>
      </c>
      <c r="V2356" t="str">
        <f>IF(tblOperations[[#This Row],[SLA_Compliance]]&gt;=_xlfn.XLOOKUP('04_References'!$A$3,tblKPITargets[KPI_Name],tblKPITargets[Target_Value]),"Met","Below Target")</f>
        <v>Below Target</v>
      </c>
      <c r="W2356" t="str">
        <f>IF(tblOperations[[#This Row],[Quality_Pass_Rate]]&gt;=_xlfn.XLOOKUP('04_References'!$A$4,tblKPITargets[KPI_Name],tblKPITargets[Target_Value]),"Met","Below Target")</f>
        <v>Below Target</v>
      </c>
      <c r="X2356" t="str">
        <f>IF(tblOperations[[#This Row],[Average_Completion_Days]]&lt;=_xlfn.XLOOKUP('04_References'!$A$7,tblKPITargets[KPI_Name],tblKPITargets[Target_Value]),"Met","Below Target")</f>
        <v>Below Target</v>
      </c>
      <c r="Y2356" t="str">
        <f>IF(tblOperations[[#This Row],[Closing_Backlog]]&lt;=_xlfn.XLOOKUP('04_References'!$A$8,tblKPITargets[KPI_Name],tblKPITargets[Target_Value]),"Met","Below Target")</f>
        <v>Below Target</v>
      </c>
    </row>
    <row r="2357" spans="1:25">
      <c r="A2357" s="8" t="s">
        <v>2387</v>
      </c>
      <c r="B2357" s="9">
        <v>46130</v>
      </c>
      <c r="C2357" s="4" t="s">
        <v>18</v>
      </c>
      <c r="D2357" s="4" t="s">
        <v>25</v>
      </c>
      <c r="E2357" s="4">
        <v>0</v>
      </c>
      <c r="F2357" s="4">
        <v>36</v>
      </c>
      <c r="G2357" s="4">
        <v>36</v>
      </c>
      <c r="H2357" s="4">
        <v>36</v>
      </c>
      <c r="I2357" s="4">
        <v>0</v>
      </c>
      <c r="J2357" s="4">
        <v>0</v>
      </c>
      <c r="K2357" s="4">
        <v>0</v>
      </c>
      <c r="L2357" s="4">
        <v>1.4</v>
      </c>
      <c r="M2357" s="4">
        <v>1</v>
      </c>
      <c r="N2357" s="4">
        <v>0.97</v>
      </c>
      <c r="O2357" s="4">
        <v>4.5</v>
      </c>
      <c r="P2357" s="4">
        <v>0.76100000000000001</v>
      </c>
      <c r="Q2357" s="5">
        <v>1</v>
      </c>
      <c r="R2357" s="4" t="str">
        <f>TRIM(tblOperations[[#This Row],[Region]])</f>
        <v>Scotland</v>
      </c>
      <c r="S2357" s="4" t="str">
        <f>TRIM(tblOperations[[#This Row],[Team]])</f>
        <v>Workplace Projects</v>
      </c>
      <c r="T2357" s="4" t="str">
        <f>_xlfn.XLOOKUP(R2357,tblRegionReference[Region],tblRegionReference[Area],"Not Found")</f>
        <v>North</v>
      </c>
      <c r="U2357" s="4" t="str">
        <f>IF(tblOperations[[#This Row],[Completion_Rate]]&gt;=_xlfn.XLOOKUP("Completion Rate",tblKPITargets[KPI_Name],tblKPITargets[Target_Value]),"Met","Below Target")</f>
        <v>Met</v>
      </c>
      <c r="V2357" t="str">
        <f>IF(tblOperations[[#This Row],[SLA_Compliance]]&gt;=_xlfn.XLOOKUP('04_References'!$A$3,tblKPITargets[KPI_Name],tblKPITargets[Target_Value]),"Met","Below Target")</f>
        <v>Met</v>
      </c>
      <c r="W2357" t="str">
        <f>IF(tblOperations[[#This Row],[Quality_Pass_Rate]]&gt;=_xlfn.XLOOKUP('04_References'!$A$4,tblKPITargets[KPI_Name],tblKPITargets[Target_Value]),"Met","Below Target")</f>
        <v>Met</v>
      </c>
      <c r="X2357" t="str">
        <f>IF(tblOperations[[#This Row],[Average_Completion_Days]]&lt;=_xlfn.XLOOKUP('04_References'!$A$7,tblKPITargets[KPI_Name],tblKPITargets[Target_Value]),"Met","Below Target")</f>
        <v>Met</v>
      </c>
      <c r="Y2357" t="str">
        <f>IF(tblOperations[[#This Row],[Closing_Backlog]]&lt;=_xlfn.XLOOKUP('04_References'!$A$8,tblKPITargets[KPI_Name],tblKPITargets[Target_Value]),"Met","Below Target")</f>
        <v>Met</v>
      </c>
    </row>
    <row r="2358" spans="1:25">
      <c r="A2358" s="6" t="s">
        <v>2388</v>
      </c>
      <c r="B2358" s="7">
        <v>46130</v>
      </c>
      <c r="C2358" s="2" t="s">
        <v>27</v>
      </c>
      <c r="D2358" s="2" t="s">
        <v>19</v>
      </c>
      <c r="E2358" s="2">
        <v>16</v>
      </c>
      <c r="F2358" s="2">
        <v>40</v>
      </c>
      <c r="G2358" s="2">
        <v>56</v>
      </c>
      <c r="H2358" s="2">
        <v>48</v>
      </c>
      <c r="I2358" s="2">
        <v>8</v>
      </c>
      <c r="J2358" s="2">
        <v>0</v>
      </c>
      <c r="K2358" s="2">
        <v>0</v>
      </c>
      <c r="L2358" s="2">
        <v>2.6</v>
      </c>
      <c r="M2358" s="2">
        <v>0.95599999999999996</v>
      </c>
      <c r="N2358" s="2">
        <v>0.97199999999999998</v>
      </c>
      <c r="O2358" s="2">
        <v>4.2</v>
      </c>
      <c r="P2358" s="2">
        <v>0.71799999999999997</v>
      </c>
      <c r="Q2358" s="3">
        <v>0.85699999999999998</v>
      </c>
      <c r="R2358" s="4" t="str">
        <f>TRIM(tblOperations[[#This Row],[Region]])</f>
        <v>North East</v>
      </c>
      <c r="S2358" s="4" t="str">
        <f>TRIM(tblOperations[[#This Row],[Team]])</f>
        <v>Workplace Services</v>
      </c>
      <c r="T2358" s="4" t="str">
        <f>_xlfn.XLOOKUP(R2358,tblRegionReference[Region],tblRegionReference[Area],"Not Found")</f>
        <v>North</v>
      </c>
      <c r="U2358" s="4" t="str">
        <f>IF(tblOperations[[#This Row],[Completion_Rate]]&gt;=_xlfn.XLOOKUP("Completion Rate",tblKPITargets[KPI_Name],tblKPITargets[Target_Value]),"Met","Below Target")</f>
        <v>Below Target</v>
      </c>
      <c r="V2358" t="str">
        <f>IF(tblOperations[[#This Row],[SLA_Compliance]]&gt;=_xlfn.XLOOKUP('04_References'!$A$3,tblKPITargets[KPI_Name],tblKPITargets[Target_Value]),"Met","Below Target")</f>
        <v>Met</v>
      </c>
      <c r="W2358" t="str">
        <f>IF(tblOperations[[#This Row],[Quality_Pass_Rate]]&gt;=_xlfn.XLOOKUP('04_References'!$A$4,tblKPITargets[KPI_Name],tblKPITargets[Target_Value]),"Met","Below Target")</f>
        <v>Met</v>
      </c>
      <c r="X2358" t="str">
        <f>IF(tblOperations[[#This Row],[Average_Completion_Days]]&lt;=_xlfn.XLOOKUP('04_References'!$A$7,tblKPITargets[KPI_Name],tblKPITargets[Target_Value]),"Met","Below Target")</f>
        <v>Met</v>
      </c>
      <c r="Y2358" t="str">
        <f>IF(tblOperations[[#This Row],[Closing_Backlog]]&lt;=_xlfn.XLOOKUP('04_References'!$A$8,tblKPITargets[KPI_Name],tblKPITargets[Target_Value]),"Met","Below Target")</f>
        <v>Met</v>
      </c>
    </row>
    <row r="2359" spans="1:25">
      <c r="A2359" s="8" t="s">
        <v>2389</v>
      </c>
      <c r="B2359" s="9">
        <v>46130</v>
      </c>
      <c r="C2359" s="4" t="s">
        <v>27</v>
      </c>
      <c r="D2359" s="4" t="s">
        <v>21</v>
      </c>
      <c r="E2359" s="4">
        <v>0</v>
      </c>
      <c r="F2359" s="4">
        <v>33</v>
      </c>
      <c r="G2359" s="4">
        <v>33</v>
      </c>
      <c r="H2359" s="4">
        <v>33</v>
      </c>
      <c r="I2359" s="4">
        <v>0</v>
      </c>
      <c r="J2359" s="4">
        <v>0</v>
      </c>
      <c r="K2359" s="4">
        <v>0</v>
      </c>
      <c r="L2359" s="4">
        <v>1.2</v>
      </c>
      <c r="M2359" s="4">
        <v>0.93100000000000005</v>
      </c>
      <c r="N2359" s="4">
        <v>0.97399999999999998</v>
      </c>
      <c r="O2359" s="4">
        <v>4.9000000000000004</v>
      </c>
      <c r="P2359" s="4">
        <v>0.70699999999999996</v>
      </c>
      <c r="Q2359" s="5">
        <v>1</v>
      </c>
      <c r="R2359" s="4" t="str">
        <f>TRIM(tblOperations[[#This Row],[Region]])</f>
        <v>North East</v>
      </c>
      <c r="S2359" s="4" t="str">
        <f>TRIM(tblOperations[[#This Row],[Team]])</f>
        <v>Facilities Response</v>
      </c>
      <c r="T2359" s="4" t="str">
        <f>_xlfn.XLOOKUP(R2359,tblRegionReference[Region],tblRegionReference[Area],"Not Found")</f>
        <v>North</v>
      </c>
      <c r="U2359" s="4" t="str">
        <f>IF(tblOperations[[#This Row],[Completion_Rate]]&gt;=_xlfn.XLOOKUP("Completion Rate",tblKPITargets[KPI_Name],tblKPITargets[Target_Value]),"Met","Below Target")</f>
        <v>Met</v>
      </c>
      <c r="V2359" t="str">
        <f>IF(tblOperations[[#This Row],[SLA_Compliance]]&gt;=_xlfn.XLOOKUP('04_References'!$A$3,tblKPITargets[KPI_Name],tblKPITargets[Target_Value]),"Met","Below Target")</f>
        <v>Met</v>
      </c>
      <c r="W2359" t="str">
        <f>IF(tblOperations[[#This Row],[Quality_Pass_Rate]]&gt;=_xlfn.XLOOKUP('04_References'!$A$4,tblKPITargets[KPI_Name],tblKPITargets[Target_Value]),"Met","Below Target")</f>
        <v>Met</v>
      </c>
      <c r="X2359" t="str">
        <f>IF(tblOperations[[#This Row],[Average_Completion_Days]]&lt;=_xlfn.XLOOKUP('04_References'!$A$7,tblKPITargets[KPI_Name],tblKPITargets[Target_Value]),"Met","Below Target")</f>
        <v>Met</v>
      </c>
      <c r="Y2359" t="str">
        <f>IF(tblOperations[[#This Row],[Closing_Backlog]]&lt;=_xlfn.XLOOKUP('04_References'!$A$8,tblKPITargets[KPI_Name],tblKPITargets[Target_Value]),"Met","Below Target")</f>
        <v>Met</v>
      </c>
    </row>
    <row r="2360" spans="1:25">
      <c r="A2360" s="6" t="s">
        <v>2390</v>
      </c>
      <c r="B2360" s="7">
        <v>46130</v>
      </c>
      <c r="C2360" s="2" t="s">
        <v>27</v>
      </c>
      <c r="D2360" s="2" t="s">
        <v>23</v>
      </c>
      <c r="E2360" s="2">
        <v>1533</v>
      </c>
      <c r="F2360" s="2">
        <v>40</v>
      </c>
      <c r="G2360" s="2">
        <v>1573</v>
      </c>
      <c r="H2360" s="2">
        <v>24</v>
      </c>
      <c r="I2360" s="2">
        <v>1549</v>
      </c>
      <c r="J2360" s="2">
        <v>0</v>
      </c>
      <c r="K2360" s="2">
        <v>0</v>
      </c>
      <c r="L2360" s="2">
        <v>8</v>
      </c>
      <c r="M2360" s="2">
        <v>0.6</v>
      </c>
      <c r="N2360" s="2">
        <v>0.95299999999999996</v>
      </c>
      <c r="O2360" s="2">
        <v>2.5</v>
      </c>
      <c r="P2360" s="2">
        <v>0.71299999999999997</v>
      </c>
      <c r="Q2360" s="3">
        <v>1.4999999999999999E-2</v>
      </c>
      <c r="R2360" s="4" t="str">
        <f>TRIM(tblOperations[[#This Row],[Region]])</f>
        <v>North East</v>
      </c>
      <c r="S2360" s="4" t="str">
        <f>TRIM(tblOperations[[#This Row],[Team]])</f>
        <v>Estates Support</v>
      </c>
      <c r="T2360" s="4" t="str">
        <f>_xlfn.XLOOKUP(R2360,tblRegionReference[Region],tblRegionReference[Area],"Not Found")</f>
        <v>North</v>
      </c>
      <c r="U2360" s="4" t="str">
        <f>IF(tblOperations[[#This Row],[Completion_Rate]]&gt;=_xlfn.XLOOKUP("Completion Rate",tblKPITargets[KPI_Name],tblKPITargets[Target_Value]),"Met","Below Target")</f>
        <v>Below Target</v>
      </c>
      <c r="V2360" t="str">
        <f>IF(tblOperations[[#This Row],[SLA_Compliance]]&gt;=_xlfn.XLOOKUP('04_References'!$A$3,tblKPITargets[KPI_Name],tblKPITargets[Target_Value]),"Met","Below Target")</f>
        <v>Below Target</v>
      </c>
      <c r="W2360" t="str">
        <f>IF(tblOperations[[#This Row],[Quality_Pass_Rate]]&gt;=_xlfn.XLOOKUP('04_References'!$A$4,tblKPITargets[KPI_Name],tblKPITargets[Target_Value]),"Met","Below Target")</f>
        <v>Met</v>
      </c>
      <c r="X2360" t="str">
        <f>IF(tblOperations[[#This Row],[Average_Completion_Days]]&lt;=_xlfn.XLOOKUP('04_References'!$A$7,tblKPITargets[KPI_Name],tblKPITargets[Target_Value]),"Met","Below Target")</f>
        <v>Below Target</v>
      </c>
      <c r="Y2360" t="str">
        <f>IF(tblOperations[[#This Row],[Closing_Backlog]]&lt;=_xlfn.XLOOKUP('04_References'!$A$8,tblKPITargets[KPI_Name],tblKPITargets[Target_Value]),"Met","Below Target")</f>
        <v>Below Target</v>
      </c>
    </row>
    <row r="2361" spans="1:25">
      <c r="A2361" s="8" t="s">
        <v>2391</v>
      </c>
      <c r="B2361" s="9">
        <v>46130</v>
      </c>
      <c r="C2361" s="4" t="s">
        <v>27</v>
      </c>
      <c r="D2361" s="4" t="s">
        <v>25</v>
      </c>
      <c r="E2361" s="4">
        <v>56</v>
      </c>
      <c r="F2361" s="4">
        <v>31</v>
      </c>
      <c r="G2361" s="4">
        <v>87</v>
      </c>
      <c r="H2361" s="4">
        <v>28</v>
      </c>
      <c r="I2361" s="4">
        <v>59</v>
      </c>
      <c r="J2361" s="4">
        <v>0</v>
      </c>
      <c r="K2361" s="4">
        <v>0</v>
      </c>
      <c r="L2361" s="4">
        <v>6.4</v>
      </c>
      <c r="M2361" s="4">
        <v>0.64900000000000002</v>
      </c>
      <c r="N2361" s="4">
        <v>0.98</v>
      </c>
      <c r="O2361" s="4">
        <v>2.6</v>
      </c>
      <c r="P2361" s="4">
        <v>0.65500000000000003</v>
      </c>
      <c r="Q2361" s="5">
        <v>0.32200000000000001</v>
      </c>
      <c r="R2361" s="4" t="str">
        <f>TRIM(tblOperations[[#This Row],[Region]])</f>
        <v>North East</v>
      </c>
      <c r="S2361" s="4" t="str">
        <f>TRIM(tblOperations[[#This Row],[Team]])</f>
        <v>Workplace Projects</v>
      </c>
      <c r="T2361" s="4" t="str">
        <f>_xlfn.XLOOKUP(R2361,tblRegionReference[Region],tblRegionReference[Area],"Not Found")</f>
        <v>North</v>
      </c>
      <c r="U2361" s="4" t="str">
        <f>IF(tblOperations[[#This Row],[Completion_Rate]]&gt;=_xlfn.XLOOKUP("Completion Rate",tblKPITargets[KPI_Name],tblKPITargets[Target_Value]),"Met","Below Target")</f>
        <v>Below Target</v>
      </c>
      <c r="V2361" t="str">
        <f>IF(tblOperations[[#This Row],[SLA_Compliance]]&gt;=_xlfn.XLOOKUP('04_References'!$A$3,tblKPITargets[KPI_Name],tblKPITargets[Target_Value]),"Met","Below Target")</f>
        <v>Below Target</v>
      </c>
      <c r="W2361" t="str">
        <f>IF(tblOperations[[#This Row],[Quality_Pass_Rate]]&gt;=_xlfn.XLOOKUP('04_References'!$A$4,tblKPITargets[KPI_Name],tblKPITargets[Target_Value]),"Met","Below Target")</f>
        <v>Met</v>
      </c>
      <c r="X2361" t="str">
        <f>IF(tblOperations[[#This Row],[Average_Completion_Days]]&lt;=_xlfn.XLOOKUP('04_References'!$A$7,tblKPITargets[KPI_Name],tblKPITargets[Target_Value]),"Met","Below Target")</f>
        <v>Below Target</v>
      </c>
      <c r="Y2361" t="str">
        <f>IF(tblOperations[[#This Row],[Closing_Backlog]]&lt;=_xlfn.XLOOKUP('04_References'!$A$8,tblKPITargets[KPI_Name],tblKPITargets[Target_Value]),"Met","Below Target")</f>
        <v>Below Target</v>
      </c>
    </row>
    <row r="2362" spans="1:25">
      <c r="A2362" s="6" t="s">
        <v>2392</v>
      </c>
      <c r="B2362" s="7">
        <v>46130</v>
      </c>
      <c r="C2362" s="2" t="s">
        <v>32</v>
      </c>
      <c r="D2362" s="2" t="s">
        <v>19</v>
      </c>
      <c r="E2362" s="2">
        <v>653</v>
      </c>
      <c r="F2362" s="2">
        <v>46</v>
      </c>
      <c r="G2362" s="2">
        <v>699</v>
      </c>
      <c r="H2362" s="2">
        <v>32</v>
      </c>
      <c r="I2362" s="2">
        <v>667</v>
      </c>
      <c r="J2362" s="2">
        <v>1</v>
      </c>
      <c r="K2362" s="2">
        <v>0</v>
      </c>
      <c r="L2362" s="2">
        <v>8</v>
      </c>
      <c r="M2362" s="2">
        <v>0.6</v>
      </c>
      <c r="N2362" s="2">
        <v>0.97399999999999998</v>
      </c>
      <c r="O2362" s="2">
        <v>2.5</v>
      </c>
      <c r="P2362" s="2">
        <v>0.78700000000000003</v>
      </c>
      <c r="Q2362" s="3">
        <v>4.5999999999999999E-2</v>
      </c>
      <c r="R2362" s="4" t="str">
        <f>TRIM(tblOperations[[#This Row],[Region]])</f>
        <v>North West</v>
      </c>
      <c r="S2362" s="4" t="str">
        <f>TRIM(tblOperations[[#This Row],[Team]])</f>
        <v>Workplace Services</v>
      </c>
      <c r="T2362" s="4" t="str">
        <f>_xlfn.XLOOKUP(R2362,tblRegionReference[Region],tblRegionReference[Area],"Not Found")</f>
        <v>North</v>
      </c>
      <c r="U2362" s="4" t="str">
        <f>IF(tblOperations[[#This Row],[Completion_Rate]]&gt;=_xlfn.XLOOKUP("Completion Rate",tblKPITargets[KPI_Name],tblKPITargets[Target_Value]),"Met","Below Target")</f>
        <v>Below Target</v>
      </c>
      <c r="V2362" t="str">
        <f>IF(tblOperations[[#This Row],[SLA_Compliance]]&gt;=_xlfn.XLOOKUP('04_References'!$A$3,tblKPITargets[KPI_Name],tblKPITargets[Target_Value]),"Met","Below Target")</f>
        <v>Below Target</v>
      </c>
      <c r="W2362" t="str">
        <f>IF(tblOperations[[#This Row],[Quality_Pass_Rate]]&gt;=_xlfn.XLOOKUP('04_References'!$A$4,tblKPITargets[KPI_Name],tblKPITargets[Target_Value]),"Met","Below Target")</f>
        <v>Met</v>
      </c>
      <c r="X2362" t="str">
        <f>IF(tblOperations[[#This Row],[Average_Completion_Days]]&lt;=_xlfn.XLOOKUP('04_References'!$A$7,tblKPITargets[KPI_Name],tblKPITargets[Target_Value]),"Met","Below Target")</f>
        <v>Below Target</v>
      </c>
      <c r="Y2362" t="str">
        <f>IF(tblOperations[[#This Row],[Closing_Backlog]]&lt;=_xlfn.XLOOKUP('04_References'!$A$8,tblKPITargets[KPI_Name],tblKPITargets[Target_Value]),"Met","Below Target")</f>
        <v>Below Target</v>
      </c>
    </row>
    <row r="2363" spans="1:25">
      <c r="A2363" s="8" t="s">
        <v>2393</v>
      </c>
      <c r="B2363" s="9">
        <v>46130</v>
      </c>
      <c r="C2363" s="4" t="s">
        <v>32</v>
      </c>
      <c r="D2363" s="4" t="s">
        <v>21</v>
      </c>
      <c r="E2363" s="4">
        <v>1638</v>
      </c>
      <c r="F2363" s="4">
        <v>41</v>
      </c>
      <c r="G2363" s="4">
        <v>1679</v>
      </c>
      <c r="H2363" s="4">
        <v>24</v>
      </c>
      <c r="I2363" s="4">
        <v>1655</v>
      </c>
      <c r="J2363" s="4">
        <v>0</v>
      </c>
      <c r="K2363" s="4">
        <v>0</v>
      </c>
      <c r="L2363" s="4">
        <v>8</v>
      </c>
      <c r="M2363" s="4">
        <v>0.6</v>
      </c>
      <c r="N2363" s="4">
        <v>0.98399999999999999</v>
      </c>
      <c r="O2363" s="4">
        <v>2.5</v>
      </c>
      <c r="P2363" s="4">
        <v>0.70199999999999996</v>
      </c>
      <c r="Q2363" s="5">
        <v>1.4E-2</v>
      </c>
      <c r="R2363" s="4" t="str">
        <f>TRIM(tblOperations[[#This Row],[Region]])</f>
        <v>North West</v>
      </c>
      <c r="S2363" s="4" t="str">
        <f>TRIM(tblOperations[[#This Row],[Team]])</f>
        <v>Facilities Response</v>
      </c>
      <c r="T2363" s="4" t="str">
        <f>_xlfn.XLOOKUP(R2363,tblRegionReference[Region],tblRegionReference[Area],"Not Found")</f>
        <v>North</v>
      </c>
      <c r="U2363" s="4" t="str">
        <f>IF(tblOperations[[#This Row],[Completion_Rate]]&gt;=_xlfn.XLOOKUP("Completion Rate",tblKPITargets[KPI_Name],tblKPITargets[Target_Value]),"Met","Below Target")</f>
        <v>Below Target</v>
      </c>
      <c r="V2363" t="str">
        <f>IF(tblOperations[[#This Row],[SLA_Compliance]]&gt;=_xlfn.XLOOKUP('04_References'!$A$3,tblKPITargets[KPI_Name],tblKPITargets[Target_Value]),"Met","Below Target")</f>
        <v>Below Target</v>
      </c>
      <c r="W2363" t="str">
        <f>IF(tblOperations[[#This Row],[Quality_Pass_Rate]]&gt;=_xlfn.XLOOKUP('04_References'!$A$4,tblKPITargets[KPI_Name],tblKPITargets[Target_Value]),"Met","Below Target")</f>
        <v>Met</v>
      </c>
      <c r="X2363" t="str">
        <f>IF(tblOperations[[#This Row],[Average_Completion_Days]]&lt;=_xlfn.XLOOKUP('04_References'!$A$7,tblKPITargets[KPI_Name],tblKPITargets[Target_Value]),"Met","Below Target")</f>
        <v>Below Target</v>
      </c>
      <c r="Y2363" t="str">
        <f>IF(tblOperations[[#This Row],[Closing_Backlog]]&lt;=_xlfn.XLOOKUP('04_References'!$A$8,tblKPITargets[KPI_Name],tblKPITargets[Target_Value]),"Met","Below Target")</f>
        <v>Below Target</v>
      </c>
    </row>
    <row r="2364" spans="1:25">
      <c r="A2364" s="6" t="s">
        <v>2394</v>
      </c>
      <c r="B2364" s="7">
        <v>46130</v>
      </c>
      <c r="C2364" s="2" t="s">
        <v>32</v>
      </c>
      <c r="D2364" s="2" t="s">
        <v>23</v>
      </c>
      <c r="E2364" s="2">
        <v>1713</v>
      </c>
      <c r="F2364" s="2">
        <v>49</v>
      </c>
      <c r="G2364" s="2">
        <v>1762</v>
      </c>
      <c r="H2364" s="2">
        <v>24</v>
      </c>
      <c r="I2364" s="2">
        <v>1738</v>
      </c>
      <c r="J2364" s="2">
        <v>0</v>
      </c>
      <c r="K2364" s="2">
        <v>0</v>
      </c>
      <c r="L2364" s="2">
        <v>8</v>
      </c>
      <c r="M2364" s="2">
        <v>0.6</v>
      </c>
      <c r="N2364" s="2">
        <v>0.94799999999999995</v>
      </c>
      <c r="O2364" s="2">
        <v>2.5</v>
      </c>
      <c r="P2364" s="2">
        <v>0.69299999999999995</v>
      </c>
      <c r="Q2364" s="3">
        <v>1.4E-2</v>
      </c>
      <c r="R2364" s="4" t="str">
        <f>TRIM(tblOperations[[#This Row],[Region]])</f>
        <v>North West</v>
      </c>
      <c r="S2364" s="4" t="str">
        <f>TRIM(tblOperations[[#This Row],[Team]])</f>
        <v>Estates Support</v>
      </c>
      <c r="T2364" s="4" t="str">
        <f>_xlfn.XLOOKUP(R2364,tblRegionReference[Region],tblRegionReference[Area],"Not Found")</f>
        <v>North</v>
      </c>
      <c r="U2364" s="4" t="str">
        <f>IF(tblOperations[[#This Row],[Completion_Rate]]&gt;=_xlfn.XLOOKUP("Completion Rate",tblKPITargets[KPI_Name],tblKPITargets[Target_Value]),"Met","Below Target")</f>
        <v>Below Target</v>
      </c>
      <c r="V2364" t="str">
        <f>IF(tblOperations[[#This Row],[SLA_Compliance]]&gt;=_xlfn.XLOOKUP('04_References'!$A$3,tblKPITargets[KPI_Name],tblKPITargets[Target_Value]),"Met","Below Target")</f>
        <v>Below Target</v>
      </c>
      <c r="W2364" t="str">
        <f>IF(tblOperations[[#This Row],[Quality_Pass_Rate]]&gt;=_xlfn.XLOOKUP('04_References'!$A$4,tblKPITargets[KPI_Name],tblKPITargets[Target_Value]),"Met","Below Target")</f>
        <v>Below Target</v>
      </c>
      <c r="X2364" t="str">
        <f>IF(tblOperations[[#This Row],[Average_Completion_Days]]&lt;=_xlfn.XLOOKUP('04_References'!$A$7,tblKPITargets[KPI_Name],tblKPITargets[Target_Value]),"Met","Below Target")</f>
        <v>Below Target</v>
      </c>
      <c r="Y2364" t="str">
        <f>IF(tblOperations[[#This Row],[Closing_Backlog]]&lt;=_xlfn.XLOOKUP('04_References'!$A$8,tblKPITargets[KPI_Name],tblKPITargets[Target_Value]),"Met","Below Target")</f>
        <v>Below Target</v>
      </c>
    </row>
    <row r="2365" spans="1:25">
      <c r="A2365" s="8" t="s">
        <v>2395</v>
      </c>
      <c r="B2365" s="9">
        <v>46130</v>
      </c>
      <c r="C2365" s="4" t="s">
        <v>32</v>
      </c>
      <c r="D2365" s="4" t="s">
        <v>25</v>
      </c>
      <c r="E2365" s="4">
        <v>0</v>
      </c>
      <c r="F2365" s="4">
        <v>30</v>
      </c>
      <c r="G2365" s="4">
        <v>30</v>
      </c>
      <c r="H2365" s="4">
        <v>30</v>
      </c>
      <c r="I2365" s="4">
        <v>0</v>
      </c>
      <c r="J2365" s="4">
        <v>0</v>
      </c>
      <c r="K2365" s="4">
        <v>0</v>
      </c>
      <c r="L2365" s="4">
        <v>2.1</v>
      </c>
      <c r="M2365" s="4">
        <v>0.99299999999999999</v>
      </c>
      <c r="N2365" s="4">
        <v>0.97299999999999998</v>
      </c>
      <c r="O2365" s="4">
        <v>4.2</v>
      </c>
      <c r="P2365" s="4">
        <v>0.70199999999999996</v>
      </c>
      <c r="Q2365" s="5">
        <v>1</v>
      </c>
      <c r="R2365" s="4" t="str">
        <f>TRIM(tblOperations[[#This Row],[Region]])</f>
        <v>North West</v>
      </c>
      <c r="S2365" s="4" t="str">
        <f>TRIM(tblOperations[[#This Row],[Team]])</f>
        <v>Workplace Projects</v>
      </c>
      <c r="T2365" s="4" t="str">
        <f>_xlfn.XLOOKUP(R2365,tblRegionReference[Region],tblRegionReference[Area],"Not Found")</f>
        <v>North</v>
      </c>
      <c r="U2365" s="4" t="str">
        <f>IF(tblOperations[[#This Row],[Completion_Rate]]&gt;=_xlfn.XLOOKUP("Completion Rate",tblKPITargets[KPI_Name],tblKPITargets[Target_Value]),"Met","Below Target")</f>
        <v>Met</v>
      </c>
      <c r="V2365" t="str">
        <f>IF(tblOperations[[#This Row],[SLA_Compliance]]&gt;=_xlfn.XLOOKUP('04_References'!$A$3,tblKPITargets[KPI_Name],tblKPITargets[Target_Value]),"Met","Below Target")</f>
        <v>Met</v>
      </c>
      <c r="W2365" t="str">
        <f>IF(tblOperations[[#This Row],[Quality_Pass_Rate]]&gt;=_xlfn.XLOOKUP('04_References'!$A$4,tblKPITargets[KPI_Name],tblKPITargets[Target_Value]),"Met","Below Target")</f>
        <v>Met</v>
      </c>
      <c r="X2365" t="str">
        <f>IF(tblOperations[[#This Row],[Average_Completion_Days]]&lt;=_xlfn.XLOOKUP('04_References'!$A$7,tblKPITargets[KPI_Name],tblKPITargets[Target_Value]),"Met","Below Target")</f>
        <v>Met</v>
      </c>
      <c r="Y2365" t="str">
        <f>IF(tblOperations[[#This Row],[Closing_Backlog]]&lt;=_xlfn.XLOOKUP('04_References'!$A$8,tblKPITargets[KPI_Name],tblKPITargets[Target_Value]),"Met","Below Target")</f>
        <v>Met</v>
      </c>
    </row>
    <row r="2366" spans="1:25">
      <c r="A2366" s="6" t="s">
        <v>2396</v>
      </c>
      <c r="B2366" s="7">
        <v>46130</v>
      </c>
      <c r="C2366" s="2" t="s">
        <v>37</v>
      </c>
      <c r="D2366" s="2" t="s">
        <v>19</v>
      </c>
      <c r="E2366" s="2">
        <v>26</v>
      </c>
      <c r="F2366" s="2">
        <v>46</v>
      </c>
      <c r="G2366" s="2">
        <v>72</v>
      </c>
      <c r="H2366" s="2">
        <v>51</v>
      </c>
      <c r="I2366" s="2">
        <v>21</v>
      </c>
      <c r="J2366" s="2">
        <v>1</v>
      </c>
      <c r="K2366" s="2">
        <v>0</v>
      </c>
      <c r="L2366" s="2">
        <v>3.6</v>
      </c>
      <c r="M2366" s="2">
        <v>0.81399999999999995</v>
      </c>
      <c r="N2366" s="2">
        <v>0.95599999999999996</v>
      </c>
      <c r="O2366" s="2">
        <v>3.7</v>
      </c>
      <c r="P2366" s="2">
        <v>0.67</v>
      </c>
      <c r="Q2366" s="3">
        <v>0.70799999999999996</v>
      </c>
      <c r="R2366" s="4" t="str">
        <f>TRIM(tblOperations[[#This Row],[Region]])</f>
        <v>Midlands</v>
      </c>
      <c r="S2366" s="4" t="str">
        <f>TRIM(tblOperations[[#This Row],[Team]])</f>
        <v>Workplace Services</v>
      </c>
      <c r="T2366" s="4" t="str">
        <f>_xlfn.XLOOKUP(R2366,tblRegionReference[Region],tblRegionReference[Area],"Not Found")</f>
        <v>Central</v>
      </c>
      <c r="U2366" s="4" t="str">
        <f>IF(tblOperations[[#This Row],[Completion_Rate]]&gt;=_xlfn.XLOOKUP("Completion Rate",tblKPITargets[KPI_Name],tblKPITargets[Target_Value]),"Met","Below Target")</f>
        <v>Below Target</v>
      </c>
      <c r="V2366" t="str">
        <f>IF(tblOperations[[#This Row],[SLA_Compliance]]&gt;=_xlfn.XLOOKUP('04_References'!$A$3,tblKPITargets[KPI_Name],tblKPITargets[Target_Value]),"Met","Below Target")</f>
        <v>Below Target</v>
      </c>
      <c r="W2366" t="str">
        <f>IF(tblOperations[[#This Row],[Quality_Pass_Rate]]&gt;=_xlfn.XLOOKUP('04_References'!$A$4,tblKPITargets[KPI_Name],tblKPITargets[Target_Value]),"Met","Below Target")</f>
        <v>Met</v>
      </c>
      <c r="X2366" t="str">
        <f>IF(tblOperations[[#This Row],[Average_Completion_Days]]&lt;=_xlfn.XLOOKUP('04_References'!$A$7,tblKPITargets[KPI_Name],tblKPITargets[Target_Value]),"Met","Below Target")</f>
        <v>Below Target</v>
      </c>
      <c r="Y2366" t="str">
        <f>IF(tblOperations[[#This Row],[Closing_Backlog]]&lt;=_xlfn.XLOOKUP('04_References'!$A$8,tblKPITargets[KPI_Name],tblKPITargets[Target_Value]),"Met","Below Target")</f>
        <v>Below Target</v>
      </c>
    </row>
    <row r="2367" spans="1:25">
      <c r="A2367" s="8" t="s">
        <v>2397</v>
      </c>
      <c r="B2367" s="9">
        <v>46130</v>
      </c>
      <c r="C2367" s="4" t="s">
        <v>37</v>
      </c>
      <c r="D2367" s="4" t="s">
        <v>21</v>
      </c>
      <c r="E2367" s="4">
        <v>717</v>
      </c>
      <c r="F2367" s="4">
        <v>43</v>
      </c>
      <c r="G2367" s="4">
        <v>760</v>
      </c>
      <c r="H2367" s="4">
        <v>31</v>
      </c>
      <c r="I2367" s="4">
        <v>729</v>
      </c>
      <c r="J2367" s="4">
        <v>0</v>
      </c>
      <c r="K2367" s="4">
        <v>0</v>
      </c>
      <c r="L2367" s="4">
        <v>8</v>
      </c>
      <c r="M2367" s="4">
        <v>0.6</v>
      </c>
      <c r="N2367" s="4">
        <v>0.96799999999999997</v>
      </c>
      <c r="O2367" s="4">
        <v>2.5</v>
      </c>
      <c r="P2367" s="4">
        <v>0.68400000000000005</v>
      </c>
      <c r="Q2367" s="5">
        <v>4.1000000000000002E-2</v>
      </c>
      <c r="R2367" s="4" t="str">
        <f>TRIM(tblOperations[[#This Row],[Region]])</f>
        <v>Midlands</v>
      </c>
      <c r="S2367" s="4" t="str">
        <f>TRIM(tblOperations[[#This Row],[Team]])</f>
        <v>Facilities Response</v>
      </c>
      <c r="T2367" s="4" t="str">
        <f>_xlfn.XLOOKUP(R2367,tblRegionReference[Region],tblRegionReference[Area],"Not Found")</f>
        <v>Central</v>
      </c>
      <c r="U2367" s="4" t="str">
        <f>IF(tblOperations[[#This Row],[Completion_Rate]]&gt;=_xlfn.XLOOKUP("Completion Rate",tblKPITargets[KPI_Name],tblKPITargets[Target_Value]),"Met","Below Target")</f>
        <v>Below Target</v>
      </c>
      <c r="V2367" t="str">
        <f>IF(tblOperations[[#This Row],[SLA_Compliance]]&gt;=_xlfn.XLOOKUP('04_References'!$A$3,tblKPITargets[KPI_Name],tblKPITargets[Target_Value]),"Met","Below Target")</f>
        <v>Below Target</v>
      </c>
      <c r="W2367" t="str">
        <f>IF(tblOperations[[#This Row],[Quality_Pass_Rate]]&gt;=_xlfn.XLOOKUP('04_References'!$A$4,tblKPITargets[KPI_Name],tblKPITargets[Target_Value]),"Met","Below Target")</f>
        <v>Met</v>
      </c>
      <c r="X2367" t="str">
        <f>IF(tblOperations[[#This Row],[Average_Completion_Days]]&lt;=_xlfn.XLOOKUP('04_References'!$A$7,tblKPITargets[KPI_Name],tblKPITargets[Target_Value]),"Met","Below Target")</f>
        <v>Below Target</v>
      </c>
      <c r="Y2367" t="str">
        <f>IF(tblOperations[[#This Row],[Closing_Backlog]]&lt;=_xlfn.XLOOKUP('04_References'!$A$8,tblKPITargets[KPI_Name],tblKPITargets[Target_Value]),"Met","Below Target")</f>
        <v>Below Target</v>
      </c>
    </row>
    <row r="2368" spans="1:25">
      <c r="A2368" s="6" t="s">
        <v>2398</v>
      </c>
      <c r="B2368" s="7">
        <v>46130</v>
      </c>
      <c r="C2368" s="2" t="s">
        <v>37</v>
      </c>
      <c r="D2368" s="2" t="s">
        <v>23</v>
      </c>
      <c r="E2368" s="2">
        <v>551</v>
      </c>
      <c r="F2368" s="2">
        <v>33</v>
      </c>
      <c r="G2368" s="2">
        <v>584</v>
      </c>
      <c r="H2368" s="2">
        <v>33</v>
      </c>
      <c r="I2368" s="2">
        <v>551</v>
      </c>
      <c r="J2368" s="2">
        <v>1</v>
      </c>
      <c r="K2368" s="2">
        <v>0</v>
      </c>
      <c r="L2368" s="2">
        <v>8</v>
      </c>
      <c r="M2368" s="2">
        <v>0.6</v>
      </c>
      <c r="N2368" s="2">
        <v>0.96299999999999997</v>
      </c>
      <c r="O2368" s="2">
        <v>2.5</v>
      </c>
      <c r="P2368" s="2">
        <v>0.76800000000000002</v>
      </c>
      <c r="Q2368" s="3">
        <v>5.7000000000000002E-2</v>
      </c>
      <c r="R2368" s="4" t="str">
        <f>TRIM(tblOperations[[#This Row],[Region]])</f>
        <v>Midlands</v>
      </c>
      <c r="S2368" s="4" t="str">
        <f>TRIM(tblOperations[[#This Row],[Team]])</f>
        <v>Estates Support</v>
      </c>
      <c r="T2368" s="4" t="str">
        <f>_xlfn.XLOOKUP(R2368,tblRegionReference[Region],tblRegionReference[Area],"Not Found")</f>
        <v>Central</v>
      </c>
      <c r="U2368" s="4" t="str">
        <f>IF(tblOperations[[#This Row],[Completion_Rate]]&gt;=_xlfn.XLOOKUP("Completion Rate",tblKPITargets[KPI_Name],tblKPITargets[Target_Value]),"Met","Below Target")</f>
        <v>Below Target</v>
      </c>
      <c r="V2368" t="str">
        <f>IF(tblOperations[[#This Row],[SLA_Compliance]]&gt;=_xlfn.XLOOKUP('04_References'!$A$3,tblKPITargets[KPI_Name],tblKPITargets[Target_Value]),"Met","Below Target")</f>
        <v>Below Target</v>
      </c>
      <c r="W2368" t="str">
        <f>IF(tblOperations[[#This Row],[Quality_Pass_Rate]]&gt;=_xlfn.XLOOKUP('04_References'!$A$4,tblKPITargets[KPI_Name],tblKPITargets[Target_Value]),"Met","Below Target")</f>
        <v>Met</v>
      </c>
      <c r="X2368" t="str">
        <f>IF(tblOperations[[#This Row],[Average_Completion_Days]]&lt;=_xlfn.XLOOKUP('04_References'!$A$7,tblKPITargets[KPI_Name],tblKPITargets[Target_Value]),"Met","Below Target")</f>
        <v>Below Target</v>
      </c>
      <c r="Y2368" t="str">
        <f>IF(tblOperations[[#This Row],[Closing_Backlog]]&lt;=_xlfn.XLOOKUP('04_References'!$A$8,tblKPITargets[KPI_Name],tblKPITargets[Target_Value]),"Met","Below Target")</f>
        <v>Below Target</v>
      </c>
    </row>
    <row r="2369" spans="1:25">
      <c r="A2369" s="8" t="s">
        <v>2399</v>
      </c>
      <c r="B2369" s="9">
        <v>46130</v>
      </c>
      <c r="C2369" s="4" t="s">
        <v>37</v>
      </c>
      <c r="D2369" s="4" t="s">
        <v>25</v>
      </c>
      <c r="E2369" s="4">
        <v>0</v>
      </c>
      <c r="F2369" s="4">
        <v>29</v>
      </c>
      <c r="G2369" s="4">
        <v>29</v>
      </c>
      <c r="H2369" s="4">
        <v>29</v>
      </c>
      <c r="I2369" s="4">
        <v>0</v>
      </c>
      <c r="J2369" s="4">
        <v>0</v>
      </c>
      <c r="K2369" s="4">
        <v>0</v>
      </c>
      <c r="L2369" s="4">
        <v>1.3</v>
      </c>
      <c r="M2369" s="4">
        <v>0.95399999999999996</v>
      </c>
      <c r="N2369" s="4">
        <v>0.98499999999999999</v>
      </c>
      <c r="O2369" s="4">
        <v>4.4000000000000004</v>
      </c>
      <c r="P2369" s="4">
        <v>0.72199999999999998</v>
      </c>
      <c r="Q2369" s="5">
        <v>1</v>
      </c>
      <c r="R2369" s="4" t="str">
        <f>TRIM(tblOperations[[#This Row],[Region]])</f>
        <v>Midlands</v>
      </c>
      <c r="S2369" s="4" t="str">
        <f>TRIM(tblOperations[[#This Row],[Team]])</f>
        <v>Workplace Projects</v>
      </c>
      <c r="T2369" s="4" t="str">
        <f>_xlfn.XLOOKUP(R2369,tblRegionReference[Region],tblRegionReference[Area],"Not Found")</f>
        <v>Central</v>
      </c>
      <c r="U2369" s="4" t="str">
        <f>IF(tblOperations[[#This Row],[Completion_Rate]]&gt;=_xlfn.XLOOKUP("Completion Rate",tblKPITargets[KPI_Name],tblKPITargets[Target_Value]),"Met","Below Target")</f>
        <v>Met</v>
      </c>
      <c r="V2369" t="str">
        <f>IF(tblOperations[[#This Row],[SLA_Compliance]]&gt;=_xlfn.XLOOKUP('04_References'!$A$3,tblKPITargets[KPI_Name],tblKPITargets[Target_Value]),"Met","Below Target")</f>
        <v>Met</v>
      </c>
      <c r="W2369" t="str">
        <f>IF(tblOperations[[#This Row],[Quality_Pass_Rate]]&gt;=_xlfn.XLOOKUP('04_References'!$A$4,tblKPITargets[KPI_Name],tblKPITargets[Target_Value]),"Met","Below Target")</f>
        <v>Met</v>
      </c>
      <c r="X2369" t="str">
        <f>IF(tblOperations[[#This Row],[Average_Completion_Days]]&lt;=_xlfn.XLOOKUP('04_References'!$A$7,tblKPITargets[KPI_Name],tblKPITargets[Target_Value]),"Met","Below Target")</f>
        <v>Met</v>
      </c>
      <c r="Y2369" t="str">
        <f>IF(tblOperations[[#This Row],[Closing_Backlog]]&lt;=_xlfn.XLOOKUP('04_References'!$A$8,tblKPITargets[KPI_Name],tblKPITargets[Target_Value]),"Met","Below Target")</f>
        <v>Met</v>
      </c>
    </row>
    <row r="2370" spans="1:25">
      <c r="A2370" s="6" t="s">
        <v>2400</v>
      </c>
      <c r="B2370" s="7">
        <v>46130</v>
      </c>
      <c r="C2370" s="2" t="s">
        <v>43</v>
      </c>
      <c r="D2370" s="2" t="s">
        <v>19</v>
      </c>
      <c r="E2370" s="2">
        <v>1284</v>
      </c>
      <c r="F2370" s="2">
        <v>48</v>
      </c>
      <c r="G2370" s="2">
        <v>1332</v>
      </c>
      <c r="H2370" s="2">
        <v>26</v>
      </c>
      <c r="I2370" s="2">
        <v>1306</v>
      </c>
      <c r="J2370" s="2">
        <v>1</v>
      </c>
      <c r="K2370" s="2">
        <v>0</v>
      </c>
      <c r="L2370" s="2">
        <v>8</v>
      </c>
      <c r="M2370" s="2">
        <v>0.6</v>
      </c>
      <c r="N2370" s="2">
        <v>0.99199999999999999</v>
      </c>
      <c r="O2370" s="2">
        <v>2.5</v>
      </c>
      <c r="P2370" s="2">
        <v>0.76800000000000002</v>
      </c>
      <c r="Q2370" s="3">
        <v>0.02</v>
      </c>
      <c r="R2370" s="4" t="str">
        <f>TRIM(tblOperations[[#This Row],[Region]])</f>
        <v>South West</v>
      </c>
      <c r="S2370" s="4" t="str">
        <f>TRIM(tblOperations[[#This Row],[Team]])</f>
        <v>Workplace Services</v>
      </c>
      <c r="T2370" s="4" t="str">
        <f>_xlfn.XLOOKUP(R2370,tblRegionReference[Region],tblRegionReference[Area],"Not Found")</f>
        <v>South</v>
      </c>
      <c r="U2370" s="4" t="str">
        <f>IF(tblOperations[[#This Row],[Completion_Rate]]&gt;=_xlfn.XLOOKUP("Completion Rate",tblKPITargets[KPI_Name],tblKPITargets[Target_Value]),"Met","Below Target")</f>
        <v>Below Target</v>
      </c>
      <c r="V2370" t="str">
        <f>IF(tblOperations[[#This Row],[SLA_Compliance]]&gt;=_xlfn.XLOOKUP('04_References'!$A$3,tblKPITargets[KPI_Name],tblKPITargets[Target_Value]),"Met","Below Target")</f>
        <v>Below Target</v>
      </c>
      <c r="W2370" t="str">
        <f>IF(tblOperations[[#This Row],[Quality_Pass_Rate]]&gt;=_xlfn.XLOOKUP('04_References'!$A$4,tblKPITargets[KPI_Name],tblKPITargets[Target_Value]),"Met","Below Target")</f>
        <v>Met</v>
      </c>
      <c r="X2370" t="str">
        <f>IF(tblOperations[[#This Row],[Average_Completion_Days]]&lt;=_xlfn.XLOOKUP('04_References'!$A$7,tblKPITargets[KPI_Name],tblKPITargets[Target_Value]),"Met","Below Target")</f>
        <v>Below Target</v>
      </c>
      <c r="Y2370" t="str">
        <f>IF(tblOperations[[#This Row],[Closing_Backlog]]&lt;=_xlfn.XLOOKUP('04_References'!$A$8,tblKPITargets[KPI_Name],tblKPITargets[Target_Value]),"Met","Below Target")</f>
        <v>Below Target</v>
      </c>
    </row>
    <row r="2371" spans="1:25">
      <c r="A2371" s="8" t="s">
        <v>2401</v>
      </c>
      <c r="B2371" s="9">
        <v>46130</v>
      </c>
      <c r="C2371" s="4" t="s">
        <v>43</v>
      </c>
      <c r="D2371" s="4" t="s">
        <v>21</v>
      </c>
      <c r="E2371" s="4">
        <v>0</v>
      </c>
      <c r="F2371" s="4">
        <v>42</v>
      </c>
      <c r="G2371" s="4">
        <v>42</v>
      </c>
      <c r="H2371" s="4">
        <v>42</v>
      </c>
      <c r="I2371" s="4">
        <v>0</v>
      </c>
      <c r="J2371" s="4">
        <v>1</v>
      </c>
      <c r="K2371" s="4">
        <v>1</v>
      </c>
      <c r="L2371" s="4">
        <v>2.1</v>
      </c>
      <c r="M2371" s="4">
        <v>0.874</v>
      </c>
      <c r="N2371" s="4">
        <v>0.98099999999999998</v>
      </c>
      <c r="O2371" s="4">
        <v>4.3</v>
      </c>
      <c r="P2371" s="4">
        <v>0.64100000000000001</v>
      </c>
      <c r="Q2371" s="5">
        <v>1</v>
      </c>
      <c r="R2371" s="4" t="str">
        <f>TRIM(tblOperations[[#This Row],[Region]])</f>
        <v>South West</v>
      </c>
      <c r="S2371" s="4" t="str">
        <f>TRIM(tblOperations[[#This Row],[Team]])</f>
        <v>Facilities Response</v>
      </c>
      <c r="T2371" s="4" t="str">
        <f>_xlfn.XLOOKUP(R2371,tblRegionReference[Region],tblRegionReference[Area],"Not Found")</f>
        <v>South</v>
      </c>
      <c r="U2371" s="4" t="str">
        <f>IF(tblOperations[[#This Row],[Completion_Rate]]&gt;=_xlfn.XLOOKUP("Completion Rate",tblKPITargets[KPI_Name],tblKPITargets[Target_Value]),"Met","Below Target")</f>
        <v>Met</v>
      </c>
      <c r="V2371" t="str">
        <f>IF(tblOperations[[#This Row],[SLA_Compliance]]&gt;=_xlfn.XLOOKUP('04_References'!$A$3,tblKPITargets[KPI_Name],tblKPITargets[Target_Value]),"Met","Below Target")</f>
        <v>Below Target</v>
      </c>
      <c r="W2371" t="str">
        <f>IF(tblOperations[[#This Row],[Quality_Pass_Rate]]&gt;=_xlfn.XLOOKUP('04_References'!$A$4,tblKPITargets[KPI_Name],tblKPITargets[Target_Value]),"Met","Below Target")</f>
        <v>Met</v>
      </c>
      <c r="X2371" t="str">
        <f>IF(tblOperations[[#This Row],[Average_Completion_Days]]&lt;=_xlfn.XLOOKUP('04_References'!$A$7,tblKPITargets[KPI_Name],tblKPITargets[Target_Value]),"Met","Below Target")</f>
        <v>Met</v>
      </c>
      <c r="Y2371" t="str">
        <f>IF(tblOperations[[#This Row],[Closing_Backlog]]&lt;=_xlfn.XLOOKUP('04_References'!$A$8,tblKPITargets[KPI_Name],tblKPITargets[Target_Value]),"Met","Below Target")</f>
        <v>Met</v>
      </c>
    </row>
    <row r="2372" spans="1:25">
      <c r="A2372" s="6" t="s">
        <v>2402</v>
      </c>
      <c r="B2372" s="7">
        <v>46130</v>
      </c>
      <c r="C2372" s="2" t="s">
        <v>43</v>
      </c>
      <c r="D2372" s="2" t="s">
        <v>23</v>
      </c>
      <c r="E2372" s="2">
        <v>0</v>
      </c>
      <c r="F2372" s="2">
        <v>28</v>
      </c>
      <c r="G2372" s="2">
        <v>28</v>
      </c>
      <c r="H2372" s="2">
        <v>28</v>
      </c>
      <c r="I2372" s="2">
        <v>0</v>
      </c>
      <c r="J2372" s="2">
        <v>0</v>
      </c>
      <c r="K2372" s="2">
        <v>0</v>
      </c>
      <c r="L2372" s="2">
        <v>1.8</v>
      </c>
      <c r="M2372" s="2">
        <v>0.98799999999999999</v>
      </c>
      <c r="N2372" s="2">
        <v>0.97199999999999998</v>
      </c>
      <c r="O2372" s="2">
        <v>4.4000000000000004</v>
      </c>
      <c r="P2372" s="2">
        <v>0.78600000000000003</v>
      </c>
      <c r="Q2372" s="3">
        <v>1</v>
      </c>
      <c r="R2372" s="4" t="str">
        <f>TRIM(tblOperations[[#This Row],[Region]])</f>
        <v>South West</v>
      </c>
      <c r="S2372" s="4" t="str">
        <f>TRIM(tblOperations[[#This Row],[Team]])</f>
        <v>Estates Support</v>
      </c>
      <c r="T2372" s="4" t="str">
        <f>_xlfn.XLOOKUP(R2372,tblRegionReference[Region],tblRegionReference[Area],"Not Found")</f>
        <v>South</v>
      </c>
      <c r="U2372" s="4" t="str">
        <f>IF(tblOperations[[#This Row],[Completion_Rate]]&gt;=_xlfn.XLOOKUP("Completion Rate",tblKPITargets[KPI_Name],tblKPITargets[Target_Value]),"Met","Below Target")</f>
        <v>Met</v>
      </c>
      <c r="V2372" t="str">
        <f>IF(tblOperations[[#This Row],[SLA_Compliance]]&gt;=_xlfn.XLOOKUP('04_References'!$A$3,tblKPITargets[KPI_Name],tblKPITargets[Target_Value]),"Met","Below Target")</f>
        <v>Met</v>
      </c>
      <c r="W2372" t="str">
        <f>IF(tblOperations[[#This Row],[Quality_Pass_Rate]]&gt;=_xlfn.XLOOKUP('04_References'!$A$4,tblKPITargets[KPI_Name],tblKPITargets[Target_Value]),"Met","Below Target")</f>
        <v>Met</v>
      </c>
      <c r="X2372" t="str">
        <f>IF(tblOperations[[#This Row],[Average_Completion_Days]]&lt;=_xlfn.XLOOKUP('04_References'!$A$7,tblKPITargets[KPI_Name],tblKPITargets[Target_Value]),"Met","Below Target")</f>
        <v>Met</v>
      </c>
      <c r="Y2372" t="str">
        <f>IF(tblOperations[[#This Row],[Closing_Backlog]]&lt;=_xlfn.XLOOKUP('04_References'!$A$8,tblKPITargets[KPI_Name],tblKPITargets[Target_Value]),"Met","Below Target")</f>
        <v>Met</v>
      </c>
    </row>
    <row r="2373" spans="1:25">
      <c r="A2373" s="8" t="s">
        <v>2403</v>
      </c>
      <c r="B2373" s="9">
        <v>46130</v>
      </c>
      <c r="C2373" s="4" t="s">
        <v>43</v>
      </c>
      <c r="D2373" s="4" t="s">
        <v>25</v>
      </c>
      <c r="E2373" s="4">
        <v>0</v>
      </c>
      <c r="F2373" s="4">
        <v>25</v>
      </c>
      <c r="G2373" s="4">
        <v>25</v>
      </c>
      <c r="H2373" s="4">
        <v>25</v>
      </c>
      <c r="I2373" s="4">
        <v>0</v>
      </c>
      <c r="J2373" s="4">
        <v>0</v>
      </c>
      <c r="K2373" s="4">
        <v>0</v>
      </c>
      <c r="L2373" s="4">
        <v>1.6</v>
      </c>
      <c r="M2373" s="4">
        <v>0.95</v>
      </c>
      <c r="N2373" s="4">
        <v>0.98</v>
      </c>
      <c r="O2373" s="4">
        <v>4.5</v>
      </c>
      <c r="P2373" s="4">
        <v>0.79200000000000004</v>
      </c>
      <c r="Q2373" s="5">
        <v>1</v>
      </c>
      <c r="R2373" s="4" t="str">
        <f>TRIM(tblOperations[[#This Row],[Region]])</f>
        <v>South West</v>
      </c>
      <c r="S2373" s="4" t="str">
        <f>TRIM(tblOperations[[#This Row],[Team]])</f>
        <v>Workplace Projects</v>
      </c>
      <c r="T2373" s="4" t="str">
        <f>_xlfn.XLOOKUP(R2373,tblRegionReference[Region],tblRegionReference[Area],"Not Found")</f>
        <v>South</v>
      </c>
      <c r="U2373" s="4" t="str">
        <f>IF(tblOperations[[#This Row],[Completion_Rate]]&gt;=_xlfn.XLOOKUP("Completion Rate",tblKPITargets[KPI_Name],tblKPITargets[Target_Value]),"Met","Below Target")</f>
        <v>Met</v>
      </c>
      <c r="V2373" t="str">
        <f>IF(tblOperations[[#This Row],[SLA_Compliance]]&gt;=_xlfn.XLOOKUP('04_References'!$A$3,tblKPITargets[KPI_Name],tblKPITargets[Target_Value]),"Met","Below Target")</f>
        <v>Met</v>
      </c>
      <c r="W2373" t="str">
        <f>IF(tblOperations[[#This Row],[Quality_Pass_Rate]]&gt;=_xlfn.XLOOKUP('04_References'!$A$4,tblKPITargets[KPI_Name],tblKPITargets[Target_Value]),"Met","Below Target")</f>
        <v>Met</v>
      </c>
      <c r="X2373" t="str">
        <f>IF(tblOperations[[#This Row],[Average_Completion_Days]]&lt;=_xlfn.XLOOKUP('04_References'!$A$7,tblKPITargets[KPI_Name],tblKPITargets[Target_Value]),"Met","Below Target")</f>
        <v>Met</v>
      </c>
      <c r="Y2373" t="str">
        <f>IF(tblOperations[[#This Row],[Closing_Backlog]]&lt;=_xlfn.XLOOKUP('04_References'!$A$8,tblKPITargets[KPI_Name],tblKPITargets[Target_Value]),"Met","Below Target")</f>
        <v>Met</v>
      </c>
    </row>
    <row r="2374" spans="1:25">
      <c r="A2374" s="6" t="s">
        <v>2404</v>
      </c>
      <c r="B2374" s="7">
        <v>46130</v>
      </c>
      <c r="C2374" s="2" t="s">
        <v>48</v>
      </c>
      <c r="D2374" s="2" t="s">
        <v>19</v>
      </c>
      <c r="E2374" s="2">
        <v>7</v>
      </c>
      <c r="F2374" s="2">
        <v>42</v>
      </c>
      <c r="G2374" s="2">
        <v>49</v>
      </c>
      <c r="H2374" s="2">
        <v>49</v>
      </c>
      <c r="I2374" s="2">
        <v>0</v>
      </c>
      <c r="J2374" s="2">
        <v>0</v>
      </c>
      <c r="K2374" s="2">
        <v>0</v>
      </c>
      <c r="L2374" s="2">
        <v>2.1</v>
      </c>
      <c r="M2374" s="2">
        <v>0.96299999999999997</v>
      </c>
      <c r="N2374" s="2">
        <v>1</v>
      </c>
      <c r="O2374" s="2">
        <v>4.7</v>
      </c>
      <c r="P2374" s="2">
        <v>0.70199999999999996</v>
      </c>
      <c r="Q2374" s="3">
        <v>1</v>
      </c>
      <c r="R2374" s="4" t="str">
        <f>TRIM(tblOperations[[#This Row],[Region]])</f>
        <v>South East</v>
      </c>
      <c r="S2374" s="4" t="str">
        <f>TRIM(tblOperations[[#This Row],[Team]])</f>
        <v>Workplace Services</v>
      </c>
      <c r="T2374" s="4" t="str">
        <f>_xlfn.XLOOKUP(R2374,tblRegionReference[Region],tblRegionReference[Area],"Not Found")</f>
        <v>South</v>
      </c>
      <c r="U2374" s="4" t="str">
        <f>IF(tblOperations[[#This Row],[Completion_Rate]]&gt;=_xlfn.XLOOKUP("Completion Rate",tblKPITargets[KPI_Name],tblKPITargets[Target_Value]),"Met","Below Target")</f>
        <v>Met</v>
      </c>
      <c r="V2374" t="str">
        <f>IF(tblOperations[[#This Row],[SLA_Compliance]]&gt;=_xlfn.XLOOKUP('04_References'!$A$3,tblKPITargets[KPI_Name],tblKPITargets[Target_Value]),"Met","Below Target")</f>
        <v>Met</v>
      </c>
      <c r="W2374" t="str">
        <f>IF(tblOperations[[#This Row],[Quality_Pass_Rate]]&gt;=_xlfn.XLOOKUP('04_References'!$A$4,tblKPITargets[KPI_Name],tblKPITargets[Target_Value]),"Met","Below Target")</f>
        <v>Met</v>
      </c>
      <c r="X2374" t="str">
        <f>IF(tblOperations[[#This Row],[Average_Completion_Days]]&lt;=_xlfn.XLOOKUP('04_References'!$A$7,tblKPITargets[KPI_Name],tblKPITargets[Target_Value]),"Met","Below Target")</f>
        <v>Met</v>
      </c>
      <c r="Y2374" t="str">
        <f>IF(tblOperations[[#This Row],[Closing_Backlog]]&lt;=_xlfn.XLOOKUP('04_References'!$A$8,tblKPITargets[KPI_Name],tblKPITargets[Target_Value]),"Met","Below Target")</f>
        <v>Met</v>
      </c>
    </row>
    <row r="2375" spans="1:25">
      <c r="A2375" s="8" t="s">
        <v>2405</v>
      </c>
      <c r="B2375" s="9">
        <v>46130</v>
      </c>
      <c r="C2375" s="4" t="s">
        <v>48</v>
      </c>
      <c r="D2375" s="4" t="s">
        <v>21</v>
      </c>
      <c r="E2375" s="4">
        <v>2166</v>
      </c>
      <c r="F2375" s="4">
        <v>60</v>
      </c>
      <c r="G2375" s="4">
        <v>2226</v>
      </c>
      <c r="H2375" s="4">
        <v>25</v>
      </c>
      <c r="I2375" s="4">
        <v>2201</v>
      </c>
      <c r="J2375" s="4">
        <v>0</v>
      </c>
      <c r="K2375" s="4">
        <v>0</v>
      </c>
      <c r="L2375" s="4">
        <v>8</v>
      </c>
      <c r="M2375" s="4">
        <v>0.6</v>
      </c>
      <c r="N2375" s="4">
        <v>0.97799999999999998</v>
      </c>
      <c r="O2375" s="4">
        <v>2.5</v>
      </c>
      <c r="P2375" s="4">
        <v>0.71899999999999997</v>
      </c>
      <c r="Q2375" s="5">
        <v>1.0999999999999999E-2</v>
      </c>
      <c r="R2375" s="4" t="str">
        <f>TRIM(tblOperations[[#This Row],[Region]])</f>
        <v>South East</v>
      </c>
      <c r="S2375" s="4" t="str">
        <f>TRIM(tblOperations[[#This Row],[Team]])</f>
        <v>Facilities Response</v>
      </c>
      <c r="T2375" s="4" t="str">
        <f>_xlfn.XLOOKUP(R2375,tblRegionReference[Region],tblRegionReference[Area],"Not Found")</f>
        <v>South</v>
      </c>
      <c r="U2375" s="4" t="str">
        <f>IF(tblOperations[[#This Row],[Completion_Rate]]&gt;=_xlfn.XLOOKUP("Completion Rate",tblKPITargets[KPI_Name],tblKPITargets[Target_Value]),"Met","Below Target")</f>
        <v>Below Target</v>
      </c>
      <c r="V2375" t="str">
        <f>IF(tblOperations[[#This Row],[SLA_Compliance]]&gt;=_xlfn.XLOOKUP('04_References'!$A$3,tblKPITargets[KPI_Name],tblKPITargets[Target_Value]),"Met","Below Target")</f>
        <v>Below Target</v>
      </c>
      <c r="W2375" t="str">
        <f>IF(tblOperations[[#This Row],[Quality_Pass_Rate]]&gt;=_xlfn.XLOOKUP('04_References'!$A$4,tblKPITargets[KPI_Name],tblKPITargets[Target_Value]),"Met","Below Target")</f>
        <v>Met</v>
      </c>
      <c r="X2375" t="str">
        <f>IF(tblOperations[[#This Row],[Average_Completion_Days]]&lt;=_xlfn.XLOOKUP('04_References'!$A$7,tblKPITargets[KPI_Name],tblKPITargets[Target_Value]),"Met","Below Target")</f>
        <v>Below Target</v>
      </c>
      <c r="Y2375" t="str">
        <f>IF(tblOperations[[#This Row],[Closing_Backlog]]&lt;=_xlfn.XLOOKUP('04_References'!$A$8,tblKPITargets[KPI_Name],tblKPITargets[Target_Value]),"Met","Below Target")</f>
        <v>Below Target</v>
      </c>
    </row>
    <row r="2376" spans="1:25">
      <c r="A2376" s="6" t="s">
        <v>2406</v>
      </c>
      <c r="B2376" s="7">
        <v>46130</v>
      </c>
      <c r="C2376" s="2" t="s">
        <v>48</v>
      </c>
      <c r="D2376" s="2" t="s">
        <v>23</v>
      </c>
      <c r="E2376" s="2">
        <v>19</v>
      </c>
      <c r="F2376" s="2">
        <v>52</v>
      </c>
      <c r="G2376" s="2">
        <v>71</v>
      </c>
      <c r="H2376" s="2">
        <v>49</v>
      </c>
      <c r="I2376" s="2">
        <v>22</v>
      </c>
      <c r="J2376" s="2">
        <v>0</v>
      </c>
      <c r="K2376" s="2">
        <v>0</v>
      </c>
      <c r="L2376" s="2">
        <v>3.3</v>
      </c>
      <c r="M2376" s="2">
        <v>0.82899999999999996</v>
      </c>
      <c r="N2376" s="2">
        <v>0.96699999999999997</v>
      </c>
      <c r="O2376" s="2">
        <v>3.9</v>
      </c>
      <c r="P2376" s="2">
        <v>0.68500000000000005</v>
      </c>
      <c r="Q2376" s="3">
        <v>0.69</v>
      </c>
      <c r="R2376" s="4" t="str">
        <f>TRIM(tblOperations[[#This Row],[Region]])</f>
        <v>South East</v>
      </c>
      <c r="S2376" s="4" t="str">
        <f>TRIM(tblOperations[[#This Row],[Team]])</f>
        <v>Estates Support</v>
      </c>
      <c r="T2376" s="4" t="str">
        <f>_xlfn.XLOOKUP(R2376,tblRegionReference[Region],tblRegionReference[Area],"Not Found")</f>
        <v>South</v>
      </c>
      <c r="U2376" s="4" t="str">
        <f>IF(tblOperations[[#This Row],[Completion_Rate]]&gt;=_xlfn.XLOOKUP("Completion Rate",tblKPITargets[KPI_Name],tblKPITargets[Target_Value]),"Met","Below Target")</f>
        <v>Below Target</v>
      </c>
      <c r="V2376" t="str">
        <f>IF(tblOperations[[#This Row],[SLA_Compliance]]&gt;=_xlfn.XLOOKUP('04_References'!$A$3,tblKPITargets[KPI_Name],tblKPITargets[Target_Value]),"Met","Below Target")</f>
        <v>Below Target</v>
      </c>
      <c r="W2376" t="str">
        <f>IF(tblOperations[[#This Row],[Quality_Pass_Rate]]&gt;=_xlfn.XLOOKUP('04_References'!$A$4,tblKPITargets[KPI_Name],tblKPITargets[Target_Value]),"Met","Below Target")</f>
        <v>Met</v>
      </c>
      <c r="X2376" t="str">
        <f>IF(tblOperations[[#This Row],[Average_Completion_Days]]&lt;=_xlfn.XLOOKUP('04_References'!$A$7,tblKPITargets[KPI_Name],tblKPITargets[Target_Value]),"Met","Below Target")</f>
        <v>Below Target</v>
      </c>
      <c r="Y2376" t="str">
        <f>IF(tblOperations[[#This Row],[Closing_Backlog]]&lt;=_xlfn.XLOOKUP('04_References'!$A$8,tblKPITargets[KPI_Name],tblKPITargets[Target_Value]),"Met","Below Target")</f>
        <v>Below Target</v>
      </c>
    </row>
    <row r="2377" spans="1:25">
      <c r="A2377" s="8" t="s">
        <v>2407</v>
      </c>
      <c r="B2377" s="9">
        <v>46130</v>
      </c>
      <c r="C2377" s="4" t="s">
        <v>48</v>
      </c>
      <c r="D2377" s="4" t="s">
        <v>25</v>
      </c>
      <c r="E2377" s="4">
        <v>707</v>
      </c>
      <c r="F2377" s="4">
        <v>32</v>
      </c>
      <c r="G2377" s="4">
        <v>739</v>
      </c>
      <c r="H2377" s="4">
        <v>25</v>
      </c>
      <c r="I2377" s="4">
        <v>714</v>
      </c>
      <c r="J2377" s="4">
        <v>0</v>
      </c>
      <c r="K2377" s="4">
        <v>0</v>
      </c>
      <c r="L2377" s="4">
        <v>8</v>
      </c>
      <c r="M2377" s="4">
        <v>0.6</v>
      </c>
      <c r="N2377" s="4">
        <v>0.998</v>
      </c>
      <c r="O2377" s="4">
        <v>2.5</v>
      </c>
      <c r="P2377" s="4">
        <v>0.71299999999999997</v>
      </c>
      <c r="Q2377" s="5">
        <v>3.4000000000000002E-2</v>
      </c>
      <c r="R2377" s="4" t="str">
        <f>TRIM(tblOperations[[#This Row],[Region]])</f>
        <v>South East</v>
      </c>
      <c r="S2377" s="4" t="str">
        <f>TRIM(tblOperations[[#This Row],[Team]])</f>
        <v>Workplace Projects</v>
      </c>
      <c r="T2377" s="4" t="str">
        <f>_xlfn.XLOOKUP(R2377,tblRegionReference[Region],tblRegionReference[Area],"Not Found")</f>
        <v>South</v>
      </c>
      <c r="U2377" s="4" t="str">
        <f>IF(tblOperations[[#This Row],[Completion_Rate]]&gt;=_xlfn.XLOOKUP("Completion Rate",tblKPITargets[KPI_Name],tblKPITargets[Target_Value]),"Met","Below Target")</f>
        <v>Below Target</v>
      </c>
      <c r="V2377" t="str">
        <f>IF(tblOperations[[#This Row],[SLA_Compliance]]&gt;=_xlfn.XLOOKUP('04_References'!$A$3,tblKPITargets[KPI_Name],tblKPITargets[Target_Value]),"Met","Below Target")</f>
        <v>Below Target</v>
      </c>
      <c r="W2377" t="str">
        <f>IF(tblOperations[[#This Row],[Quality_Pass_Rate]]&gt;=_xlfn.XLOOKUP('04_References'!$A$4,tblKPITargets[KPI_Name],tblKPITargets[Target_Value]),"Met","Below Target")</f>
        <v>Met</v>
      </c>
      <c r="X2377" t="str">
        <f>IF(tblOperations[[#This Row],[Average_Completion_Days]]&lt;=_xlfn.XLOOKUP('04_References'!$A$7,tblKPITargets[KPI_Name],tblKPITargets[Target_Value]),"Met","Below Target")</f>
        <v>Below Target</v>
      </c>
      <c r="Y2377" t="str">
        <f>IF(tblOperations[[#This Row],[Closing_Backlog]]&lt;=_xlfn.XLOOKUP('04_References'!$A$8,tblKPITargets[KPI_Name],tblKPITargets[Target_Value]),"Met","Below Target")</f>
        <v>Below Target</v>
      </c>
    </row>
    <row r="2378" spans="1:25">
      <c r="A2378" s="6" t="s">
        <v>2408</v>
      </c>
      <c r="B2378" s="7">
        <v>46130</v>
      </c>
      <c r="C2378" s="2" t="s">
        <v>53</v>
      </c>
      <c r="D2378" s="2" t="s">
        <v>19</v>
      </c>
      <c r="E2378" s="2">
        <v>1224</v>
      </c>
      <c r="F2378" s="2">
        <v>40</v>
      </c>
      <c r="G2378" s="2">
        <v>1264</v>
      </c>
      <c r="H2378" s="2">
        <v>30</v>
      </c>
      <c r="I2378" s="2">
        <v>1234</v>
      </c>
      <c r="J2378" s="2">
        <v>0</v>
      </c>
      <c r="K2378" s="2">
        <v>0</v>
      </c>
      <c r="L2378" s="2">
        <v>8</v>
      </c>
      <c r="M2378" s="2">
        <v>0.6</v>
      </c>
      <c r="N2378" s="2">
        <v>0.995</v>
      </c>
      <c r="O2378" s="2">
        <v>2.5</v>
      </c>
      <c r="P2378" s="2">
        <v>0.70299999999999996</v>
      </c>
      <c r="Q2378" s="3">
        <v>2.4E-2</v>
      </c>
      <c r="R2378" s="4" t="str">
        <f>TRIM(tblOperations[[#This Row],[Region]])</f>
        <v>Wales</v>
      </c>
      <c r="S2378" s="4" t="str">
        <f>TRIM(tblOperations[[#This Row],[Team]])</f>
        <v>Workplace Services</v>
      </c>
      <c r="T2378" s="4" t="str">
        <f>_xlfn.XLOOKUP(R2378,tblRegionReference[Region],tblRegionReference[Area],"Not Found")</f>
        <v>Wales</v>
      </c>
      <c r="U2378" s="4" t="str">
        <f>IF(tblOperations[[#This Row],[Completion_Rate]]&gt;=_xlfn.XLOOKUP("Completion Rate",tblKPITargets[KPI_Name],tblKPITargets[Target_Value]),"Met","Below Target")</f>
        <v>Below Target</v>
      </c>
      <c r="V2378" t="str">
        <f>IF(tblOperations[[#This Row],[SLA_Compliance]]&gt;=_xlfn.XLOOKUP('04_References'!$A$3,tblKPITargets[KPI_Name],tblKPITargets[Target_Value]),"Met","Below Target")</f>
        <v>Below Target</v>
      </c>
      <c r="W2378" t="str">
        <f>IF(tblOperations[[#This Row],[Quality_Pass_Rate]]&gt;=_xlfn.XLOOKUP('04_References'!$A$4,tblKPITargets[KPI_Name],tblKPITargets[Target_Value]),"Met","Below Target")</f>
        <v>Met</v>
      </c>
      <c r="X2378" t="str">
        <f>IF(tblOperations[[#This Row],[Average_Completion_Days]]&lt;=_xlfn.XLOOKUP('04_References'!$A$7,tblKPITargets[KPI_Name],tblKPITargets[Target_Value]),"Met","Below Target")</f>
        <v>Below Target</v>
      </c>
      <c r="Y2378" t="str">
        <f>IF(tblOperations[[#This Row],[Closing_Backlog]]&lt;=_xlfn.XLOOKUP('04_References'!$A$8,tblKPITargets[KPI_Name],tblKPITargets[Target_Value]),"Met","Below Target")</f>
        <v>Below Target</v>
      </c>
    </row>
    <row r="2379" spans="1:25">
      <c r="A2379" s="8" t="s">
        <v>2409</v>
      </c>
      <c r="B2379" s="9">
        <v>46130</v>
      </c>
      <c r="C2379" s="4" t="s">
        <v>53</v>
      </c>
      <c r="D2379" s="4" t="s">
        <v>21</v>
      </c>
      <c r="E2379" s="4">
        <v>1308</v>
      </c>
      <c r="F2379" s="4">
        <v>32</v>
      </c>
      <c r="G2379" s="4">
        <v>1340</v>
      </c>
      <c r="H2379" s="4">
        <v>28</v>
      </c>
      <c r="I2379" s="4">
        <v>1312</v>
      </c>
      <c r="J2379" s="4">
        <v>0</v>
      </c>
      <c r="K2379" s="4">
        <v>0</v>
      </c>
      <c r="L2379" s="4">
        <v>8</v>
      </c>
      <c r="M2379" s="4">
        <v>0.6</v>
      </c>
      <c r="N2379" s="4">
        <v>0.98</v>
      </c>
      <c r="O2379" s="4">
        <v>2.5</v>
      </c>
      <c r="P2379" s="4">
        <v>0.77200000000000002</v>
      </c>
      <c r="Q2379" s="5">
        <v>2.1000000000000001E-2</v>
      </c>
      <c r="R2379" s="4" t="str">
        <f>TRIM(tblOperations[[#This Row],[Region]])</f>
        <v>Wales</v>
      </c>
      <c r="S2379" s="4" t="str">
        <f>TRIM(tblOperations[[#This Row],[Team]])</f>
        <v>Facilities Response</v>
      </c>
      <c r="T2379" s="4" t="str">
        <f>_xlfn.XLOOKUP(R2379,tblRegionReference[Region],tblRegionReference[Area],"Not Found")</f>
        <v>Wales</v>
      </c>
      <c r="U2379" s="4" t="str">
        <f>IF(tblOperations[[#This Row],[Completion_Rate]]&gt;=_xlfn.XLOOKUP("Completion Rate",tblKPITargets[KPI_Name],tblKPITargets[Target_Value]),"Met","Below Target")</f>
        <v>Below Target</v>
      </c>
      <c r="V2379" t="str">
        <f>IF(tblOperations[[#This Row],[SLA_Compliance]]&gt;=_xlfn.XLOOKUP('04_References'!$A$3,tblKPITargets[KPI_Name],tblKPITargets[Target_Value]),"Met","Below Target")</f>
        <v>Below Target</v>
      </c>
      <c r="W2379" t="str">
        <f>IF(tblOperations[[#This Row],[Quality_Pass_Rate]]&gt;=_xlfn.XLOOKUP('04_References'!$A$4,tblKPITargets[KPI_Name],tblKPITargets[Target_Value]),"Met","Below Target")</f>
        <v>Met</v>
      </c>
      <c r="X2379" t="str">
        <f>IF(tblOperations[[#This Row],[Average_Completion_Days]]&lt;=_xlfn.XLOOKUP('04_References'!$A$7,tblKPITargets[KPI_Name],tblKPITargets[Target_Value]),"Met","Below Target")</f>
        <v>Below Target</v>
      </c>
      <c r="Y2379" t="str">
        <f>IF(tblOperations[[#This Row],[Closing_Backlog]]&lt;=_xlfn.XLOOKUP('04_References'!$A$8,tblKPITargets[KPI_Name],tblKPITargets[Target_Value]),"Met","Below Target")</f>
        <v>Below Target</v>
      </c>
    </row>
    <row r="2380" spans="1:25">
      <c r="A2380" s="6" t="s">
        <v>2410</v>
      </c>
      <c r="B2380" s="7">
        <v>46130</v>
      </c>
      <c r="C2380" s="2" t="s">
        <v>53</v>
      </c>
      <c r="D2380" s="2" t="s">
        <v>23</v>
      </c>
      <c r="E2380" s="2">
        <v>869</v>
      </c>
      <c r="F2380" s="2">
        <v>33</v>
      </c>
      <c r="G2380" s="2">
        <v>902</v>
      </c>
      <c r="H2380" s="2">
        <v>26</v>
      </c>
      <c r="I2380" s="2">
        <v>876</v>
      </c>
      <c r="J2380" s="2">
        <v>0</v>
      </c>
      <c r="K2380" s="2">
        <v>0</v>
      </c>
      <c r="L2380" s="2">
        <v>8</v>
      </c>
      <c r="M2380" s="2">
        <v>0.6</v>
      </c>
      <c r="N2380" s="2">
        <v>0.97799999999999998</v>
      </c>
      <c r="O2380" s="2">
        <v>2.5</v>
      </c>
      <c r="P2380" s="2">
        <v>0.72699999999999998</v>
      </c>
      <c r="Q2380" s="3">
        <v>2.9000000000000001E-2</v>
      </c>
      <c r="R2380" s="4" t="str">
        <f>TRIM(tblOperations[[#This Row],[Region]])</f>
        <v>Wales</v>
      </c>
      <c r="S2380" s="4" t="str">
        <f>TRIM(tblOperations[[#This Row],[Team]])</f>
        <v>Estates Support</v>
      </c>
      <c r="T2380" s="4" t="str">
        <f>_xlfn.XLOOKUP(R2380,tblRegionReference[Region],tblRegionReference[Area],"Not Found")</f>
        <v>Wales</v>
      </c>
      <c r="U2380" s="4" t="str">
        <f>IF(tblOperations[[#This Row],[Completion_Rate]]&gt;=_xlfn.XLOOKUP("Completion Rate",tblKPITargets[KPI_Name],tblKPITargets[Target_Value]),"Met","Below Target")</f>
        <v>Below Target</v>
      </c>
      <c r="V2380" t="str">
        <f>IF(tblOperations[[#This Row],[SLA_Compliance]]&gt;=_xlfn.XLOOKUP('04_References'!$A$3,tblKPITargets[KPI_Name],tblKPITargets[Target_Value]),"Met","Below Target")</f>
        <v>Below Target</v>
      </c>
      <c r="W2380" t="str">
        <f>IF(tblOperations[[#This Row],[Quality_Pass_Rate]]&gt;=_xlfn.XLOOKUP('04_References'!$A$4,tblKPITargets[KPI_Name],tblKPITargets[Target_Value]),"Met","Below Target")</f>
        <v>Met</v>
      </c>
      <c r="X2380" t="str">
        <f>IF(tblOperations[[#This Row],[Average_Completion_Days]]&lt;=_xlfn.XLOOKUP('04_References'!$A$7,tblKPITargets[KPI_Name],tblKPITargets[Target_Value]),"Met","Below Target")</f>
        <v>Below Target</v>
      </c>
      <c r="Y2380" t="str">
        <f>IF(tblOperations[[#This Row],[Closing_Backlog]]&lt;=_xlfn.XLOOKUP('04_References'!$A$8,tblKPITargets[KPI_Name],tblKPITargets[Target_Value]),"Met","Below Target")</f>
        <v>Below Target</v>
      </c>
    </row>
    <row r="2381" spans="1:25">
      <c r="A2381" s="8" t="s">
        <v>2411</v>
      </c>
      <c r="B2381" s="9">
        <v>46130</v>
      </c>
      <c r="C2381" s="4" t="s">
        <v>53</v>
      </c>
      <c r="D2381" s="4" t="s">
        <v>25</v>
      </c>
      <c r="E2381" s="4">
        <v>0</v>
      </c>
      <c r="F2381" s="4">
        <v>37</v>
      </c>
      <c r="G2381" s="4">
        <v>37</v>
      </c>
      <c r="H2381" s="4">
        <v>37</v>
      </c>
      <c r="I2381" s="4">
        <v>0</v>
      </c>
      <c r="J2381" s="4">
        <v>0</v>
      </c>
      <c r="K2381" s="4">
        <v>0</v>
      </c>
      <c r="L2381" s="4">
        <v>1.3</v>
      </c>
      <c r="M2381" s="4">
        <v>0.95199999999999996</v>
      </c>
      <c r="N2381" s="4">
        <v>0.99299999999999999</v>
      </c>
      <c r="O2381" s="4">
        <v>4.5999999999999996</v>
      </c>
      <c r="P2381" s="4">
        <v>0.76200000000000001</v>
      </c>
      <c r="Q2381" s="5">
        <v>1</v>
      </c>
      <c r="R2381" s="4" t="str">
        <f>TRIM(tblOperations[[#This Row],[Region]])</f>
        <v>Wales</v>
      </c>
      <c r="S2381" s="4" t="str">
        <f>TRIM(tblOperations[[#This Row],[Team]])</f>
        <v>Workplace Projects</v>
      </c>
      <c r="T2381" s="4" t="str">
        <f>_xlfn.XLOOKUP(R2381,tblRegionReference[Region],tblRegionReference[Area],"Not Found")</f>
        <v>Wales</v>
      </c>
      <c r="U2381" s="4" t="str">
        <f>IF(tblOperations[[#This Row],[Completion_Rate]]&gt;=_xlfn.XLOOKUP("Completion Rate",tblKPITargets[KPI_Name],tblKPITargets[Target_Value]),"Met","Below Target")</f>
        <v>Met</v>
      </c>
      <c r="V2381" t="str">
        <f>IF(tblOperations[[#This Row],[SLA_Compliance]]&gt;=_xlfn.XLOOKUP('04_References'!$A$3,tblKPITargets[KPI_Name],tblKPITargets[Target_Value]),"Met","Below Target")</f>
        <v>Met</v>
      </c>
      <c r="W2381" t="str">
        <f>IF(tblOperations[[#This Row],[Quality_Pass_Rate]]&gt;=_xlfn.XLOOKUP('04_References'!$A$4,tblKPITargets[KPI_Name],tblKPITargets[Target_Value]),"Met","Below Target")</f>
        <v>Met</v>
      </c>
      <c r="X2381" t="str">
        <f>IF(tblOperations[[#This Row],[Average_Completion_Days]]&lt;=_xlfn.XLOOKUP('04_References'!$A$7,tblKPITargets[KPI_Name],tblKPITargets[Target_Value]),"Met","Below Target")</f>
        <v>Met</v>
      </c>
      <c r="Y2381" t="str">
        <f>IF(tblOperations[[#This Row],[Closing_Backlog]]&lt;=_xlfn.XLOOKUP('04_References'!$A$8,tblKPITargets[KPI_Name],tblKPITargets[Target_Value]),"Met","Below Target")</f>
        <v>Met</v>
      </c>
    </row>
    <row r="2382" spans="1:25">
      <c r="A2382" s="6" t="s">
        <v>2412</v>
      </c>
      <c r="B2382" s="7">
        <v>46131</v>
      </c>
      <c r="C2382" s="2" t="s">
        <v>18</v>
      </c>
      <c r="D2382" s="2" t="s">
        <v>19</v>
      </c>
      <c r="E2382" s="2">
        <v>323</v>
      </c>
      <c r="F2382" s="2">
        <v>56</v>
      </c>
      <c r="G2382" s="2">
        <v>379</v>
      </c>
      <c r="H2382" s="2">
        <v>33</v>
      </c>
      <c r="I2382" s="2">
        <v>346</v>
      </c>
      <c r="J2382" s="2">
        <v>0</v>
      </c>
      <c r="K2382" s="2">
        <v>0</v>
      </c>
      <c r="L2382" s="2">
        <v>8</v>
      </c>
      <c r="M2382" s="2">
        <v>0.6</v>
      </c>
      <c r="N2382" s="2">
        <v>0.98699999999999999</v>
      </c>
      <c r="O2382" s="2">
        <v>2.5</v>
      </c>
      <c r="P2382" s="2">
        <v>0.78600000000000003</v>
      </c>
      <c r="Q2382" s="3">
        <v>8.6999999999999994E-2</v>
      </c>
      <c r="R2382" s="4" t="str">
        <f>TRIM(tblOperations[[#This Row],[Region]])</f>
        <v>Scotland</v>
      </c>
      <c r="S2382" s="4" t="str">
        <f>TRIM(tblOperations[[#This Row],[Team]])</f>
        <v>Workplace Services</v>
      </c>
      <c r="T2382" s="4" t="str">
        <f>_xlfn.XLOOKUP(R2382,tblRegionReference[Region],tblRegionReference[Area],"Not Found")</f>
        <v>North</v>
      </c>
      <c r="U2382" s="4" t="str">
        <f>IF(tblOperations[[#This Row],[Completion_Rate]]&gt;=_xlfn.XLOOKUP("Completion Rate",tblKPITargets[KPI_Name],tblKPITargets[Target_Value]),"Met","Below Target")</f>
        <v>Below Target</v>
      </c>
      <c r="V2382" t="str">
        <f>IF(tblOperations[[#This Row],[SLA_Compliance]]&gt;=_xlfn.XLOOKUP('04_References'!$A$3,tblKPITargets[KPI_Name],tblKPITargets[Target_Value]),"Met","Below Target")</f>
        <v>Below Target</v>
      </c>
      <c r="W2382" t="str">
        <f>IF(tblOperations[[#This Row],[Quality_Pass_Rate]]&gt;=_xlfn.XLOOKUP('04_References'!$A$4,tblKPITargets[KPI_Name],tblKPITargets[Target_Value]),"Met","Below Target")</f>
        <v>Met</v>
      </c>
      <c r="X2382" t="str">
        <f>IF(tblOperations[[#This Row],[Average_Completion_Days]]&lt;=_xlfn.XLOOKUP('04_References'!$A$7,tblKPITargets[KPI_Name],tblKPITargets[Target_Value]),"Met","Below Target")</f>
        <v>Below Target</v>
      </c>
      <c r="Y2382" t="str">
        <f>IF(tblOperations[[#This Row],[Closing_Backlog]]&lt;=_xlfn.XLOOKUP('04_References'!$A$8,tblKPITargets[KPI_Name],tblKPITargets[Target_Value]),"Met","Below Target")</f>
        <v>Below Target</v>
      </c>
    </row>
    <row r="2383" spans="1:25">
      <c r="A2383" s="8" t="s">
        <v>2413</v>
      </c>
      <c r="B2383" s="9">
        <v>46131</v>
      </c>
      <c r="C2383" s="4" t="s">
        <v>18</v>
      </c>
      <c r="D2383" s="4" t="s">
        <v>21</v>
      </c>
      <c r="E2383" s="4">
        <v>0</v>
      </c>
      <c r="F2383" s="4">
        <v>47</v>
      </c>
      <c r="G2383" s="4">
        <v>47</v>
      </c>
      <c r="H2383" s="4">
        <v>47</v>
      </c>
      <c r="I2383" s="4">
        <v>0</v>
      </c>
      <c r="J2383" s="4">
        <v>0</v>
      </c>
      <c r="K2383" s="4">
        <v>0</v>
      </c>
      <c r="L2383" s="4">
        <v>1.2</v>
      </c>
      <c r="M2383" s="4">
        <v>0.93100000000000005</v>
      </c>
      <c r="N2383" s="4">
        <v>0.95899999999999996</v>
      </c>
      <c r="O2383" s="4">
        <v>4.4000000000000004</v>
      </c>
      <c r="P2383" s="4">
        <v>0.73199999999999998</v>
      </c>
      <c r="Q2383" s="5">
        <v>1</v>
      </c>
      <c r="R2383" s="4" t="str">
        <f>TRIM(tblOperations[[#This Row],[Region]])</f>
        <v>Scotland</v>
      </c>
      <c r="S2383" s="4" t="str">
        <f>TRIM(tblOperations[[#This Row],[Team]])</f>
        <v>Facilities Response</v>
      </c>
      <c r="T2383" s="4" t="str">
        <f>_xlfn.XLOOKUP(R2383,tblRegionReference[Region],tblRegionReference[Area],"Not Found")</f>
        <v>North</v>
      </c>
      <c r="U2383" s="4" t="str">
        <f>IF(tblOperations[[#This Row],[Completion_Rate]]&gt;=_xlfn.XLOOKUP("Completion Rate",tblKPITargets[KPI_Name],tblKPITargets[Target_Value]),"Met","Below Target")</f>
        <v>Met</v>
      </c>
      <c r="V2383" t="str">
        <f>IF(tblOperations[[#This Row],[SLA_Compliance]]&gt;=_xlfn.XLOOKUP('04_References'!$A$3,tblKPITargets[KPI_Name],tblKPITargets[Target_Value]),"Met","Below Target")</f>
        <v>Met</v>
      </c>
      <c r="W2383" t="str">
        <f>IF(tblOperations[[#This Row],[Quality_Pass_Rate]]&gt;=_xlfn.XLOOKUP('04_References'!$A$4,tblKPITargets[KPI_Name],tblKPITargets[Target_Value]),"Met","Below Target")</f>
        <v>Met</v>
      </c>
      <c r="X2383" t="str">
        <f>IF(tblOperations[[#This Row],[Average_Completion_Days]]&lt;=_xlfn.XLOOKUP('04_References'!$A$7,tblKPITargets[KPI_Name],tblKPITargets[Target_Value]),"Met","Below Target")</f>
        <v>Met</v>
      </c>
      <c r="Y2383" t="str">
        <f>IF(tblOperations[[#This Row],[Closing_Backlog]]&lt;=_xlfn.XLOOKUP('04_References'!$A$8,tblKPITargets[KPI_Name],tblKPITargets[Target_Value]),"Met","Below Target")</f>
        <v>Met</v>
      </c>
    </row>
    <row r="2384" spans="1:25">
      <c r="A2384" s="6" t="s">
        <v>2414</v>
      </c>
      <c r="B2384" s="7">
        <v>46131</v>
      </c>
      <c r="C2384" s="2" t="s">
        <v>18</v>
      </c>
      <c r="D2384" s="2" t="s">
        <v>23</v>
      </c>
      <c r="E2384" s="2">
        <v>576</v>
      </c>
      <c r="F2384" s="2">
        <v>54</v>
      </c>
      <c r="G2384" s="2">
        <v>630</v>
      </c>
      <c r="H2384" s="2">
        <v>34</v>
      </c>
      <c r="I2384" s="2">
        <v>596</v>
      </c>
      <c r="J2384" s="2">
        <v>0</v>
      </c>
      <c r="K2384" s="2">
        <v>0</v>
      </c>
      <c r="L2384" s="2">
        <v>8</v>
      </c>
      <c r="M2384" s="2">
        <v>0.6</v>
      </c>
      <c r="N2384" s="2">
        <v>1</v>
      </c>
      <c r="O2384" s="2">
        <v>2.5</v>
      </c>
      <c r="P2384" s="2">
        <v>0.78600000000000003</v>
      </c>
      <c r="Q2384" s="3">
        <v>5.3999999999999999E-2</v>
      </c>
      <c r="R2384" s="4" t="str">
        <f>TRIM(tblOperations[[#This Row],[Region]])</f>
        <v>Scotland</v>
      </c>
      <c r="S2384" s="4" t="str">
        <f>TRIM(tblOperations[[#This Row],[Team]])</f>
        <v>Estates Support</v>
      </c>
      <c r="T2384" s="4" t="str">
        <f>_xlfn.XLOOKUP(R2384,tblRegionReference[Region],tblRegionReference[Area],"Not Found")</f>
        <v>North</v>
      </c>
      <c r="U2384" s="4" t="str">
        <f>IF(tblOperations[[#This Row],[Completion_Rate]]&gt;=_xlfn.XLOOKUP("Completion Rate",tblKPITargets[KPI_Name],tblKPITargets[Target_Value]),"Met","Below Target")</f>
        <v>Below Target</v>
      </c>
      <c r="V2384" t="str">
        <f>IF(tblOperations[[#This Row],[SLA_Compliance]]&gt;=_xlfn.XLOOKUP('04_References'!$A$3,tblKPITargets[KPI_Name],tblKPITargets[Target_Value]),"Met","Below Target")</f>
        <v>Below Target</v>
      </c>
      <c r="W2384" t="str">
        <f>IF(tblOperations[[#This Row],[Quality_Pass_Rate]]&gt;=_xlfn.XLOOKUP('04_References'!$A$4,tblKPITargets[KPI_Name],tblKPITargets[Target_Value]),"Met","Below Target")</f>
        <v>Met</v>
      </c>
      <c r="X2384" t="str">
        <f>IF(tblOperations[[#This Row],[Average_Completion_Days]]&lt;=_xlfn.XLOOKUP('04_References'!$A$7,tblKPITargets[KPI_Name],tblKPITargets[Target_Value]),"Met","Below Target")</f>
        <v>Below Target</v>
      </c>
      <c r="Y2384" t="str">
        <f>IF(tblOperations[[#This Row],[Closing_Backlog]]&lt;=_xlfn.XLOOKUP('04_References'!$A$8,tblKPITargets[KPI_Name],tblKPITargets[Target_Value]),"Met","Below Target")</f>
        <v>Below Target</v>
      </c>
    </row>
    <row r="2385" spans="1:25">
      <c r="A2385" s="8" t="s">
        <v>2415</v>
      </c>
      <c r="B2385" s="9">
        <v>46131</v>
      </c>
      <c r="C2385" s="4" t="s">
        <v>18</v>
      </c>
      <c r="D2385" s="4" t="s">
        <v>25</v>
      </c>
      <c r="E2385" s="4">
        <v>0</v>
      </c>
      <c r="F2385" s="4">
        <v>29</v>
      </c>
      <c r="G2385" s="4">
        <v>29</v>
      </c>
      <c r="H2385" s="4">
        <v>29</v>
      </c>
      <c r="I2385" s="4">
        <v>0</v>
      </c>
      <c r="J2385" s="4">
        <v>0</v>
      </c>
      <c r="K2385" s="4">
        <v>0</v>
      </c>
      <c r="L2385" s="4">
        <v>1.4</v>
      </c>
      <c r="M2385" s="4">
        <v>0.91500000000000004</v>
      </c>
      <c r="N2385" s="4">
        <v>0.98599999999999999</v>
      </c>
      <c r="O2385" s="4">
        <v>4.8</v>
      </c>
      <c r="P2385" s="4">
        <v>0.76100000000000001</v>
      </c>
      <c r="Q2385" s="5">
        <v>1</v>
      </c>
      <c r="R2385" s="4" t="str">
        <f>TRIM(tblOperations[[#This Row],[Region]])</f>
        <v>Scotland</v>
      </c>
      <c r="S2385" s="4" t="str">
        <f>TRIM(tblOperations[[#This Row],[Team]])</f>
        <v>Workplace Projects</v>
      </c>
      <c r="T2385" s="4" t="str">
        <f>_xlfn.XLOOKUP(R2385,tblRegionReference[Region],tblRegionReference[Area],"Not Found")</f>
        <v>North</v>
      </c>
      <c r="U2385" s="4" t="str">
        <f>IF(tblOperations[[#This Row],[Completion_Rate]]&gt;=_xlfn.XLOOKUP("Completion Rate",tblKPITargets[KPI_Name],tblKPITargets[Target_Value]),"Met","Below Target")</f>
        <v>Met</v>
      </c>
      <c r="V2385" t="str">
        <f>IF(tblOperations[[#This Row],[SLA_Compliance]]&gt;=_xlfn.XLOOKUP('04_References'!$A$3,tblKPITargets[KPI_Name],tblKPITargets[Target_Value]),"Met","Below Target")</f>
        <v>Below Target</v>
      </c>
      <c r="W2385" t="str">
        <f>IF(tblOperations[[#This Row],[Quality_Pass_Rate]]&gt;=_xlfn.XLOOKUP('04_References'!$A$4,tblKPITargets[KPI_Name],tblKPITargets[Target_Value]),"Met","Below Target")</f>
        <v>Met</v>
      </c>
      <c r="X2385" t="str">
        <f>IF(tblOperations[[#This Row],[Average_Completion_Days]]&lt;=_xlfn.XLOOKUP('04_References'!$A$7,tblKPITargets[KPI_Name],tblKPITargets[Target_Value]),"Met","Below Target")</f>
        <v>Met</v>
      </c>
      <c r="Y2385" t="str">
        <f>IF(tblOperations[[#This Row],[Closing_Backlog]]&lt;=_xlfn.XLOOKUP('04_References'!$A$8,tblKPITargets[KPI_Name],tblKPITargets[Target_Value]),"Met","Below Target")</f>
        <v>Met</v>
      </c>
    </row>
    <row r="2386" spans="1:25">
      <c r="A2386" s="6" t="s">
        <v>2416</v>
      </c>
      <c r="B2386" s="7">
        <v>46131</v>
      </c>
      <c r="C2386" s="2" t="s">
        <v>27</v>
      </c>
      <c r="D2386" s="2" t="s">
        <v>19</v>
      </c>
      <c r="E2386" s="2">
        <v>8</v>
      </c>
      <c r="F2386" s="2">
        <v>35</v>
      </c>
      <c r="G2386" s="2">
        <v>43</v>
      </c>
      <c r="H2386" s="2">
        <v>41</v>
      </c>
      <c r="I2386" s="2">
        <v>2</v>
      </c>
      <c r="J2386" s="2">
        <v>0</v>
      </c>
      <c r="K2386" s="2">
        <v>0</v>
      </c>
      <c r="L2386" s="2">
        <v>0.8</v>
      </c>
      <c r="M2386" s="2">
        <v>0.96599999999999997</v>
      </c>
      <c r="N2386" s="2">
        <v>0.97199999999999998</v>
      </c>
      <c r="O2386" s="2">
        <v>4.2</v>
      </c>
      <c r="P2386" s="2">
        <v>0.71799999999999997</v>
      </c>
      <c r="Q2386" s="3">
        <v>0.95299999999999996</v>
      </c>
      <c r="R2386" s="4" t="str">
        <f>TRIM(tblOperations[[#This Row],[Region]])</f>
        <v>North East</v>
      </c>
      <c r="S2386" s="4" t="str">
        <f>TRIM(tblOperations[[#This Row],[Team]])</f>
        <v>Workplace Services</v>
      </c>
      <c r="T2386" s="4" t="str">
        <f>_xlfn.XLOOKUP(R2386,tblRegionReference[Region],tblRegionReference[Area],"Not Found")</f>
        <v>North</v>
      </c>
      <c r="U2386" s="4" t="str">
        <f>IF(tblOperations[[#This Row],[Completion_Rate]]&gt;=_xlfn.XLOOKUP("Completion Rate",tblKPITargets[KPI_Name],tblKPITargets[Target_Value]),"Met","Below Target")</f>
        <v>Met</v>
      </c>
      <c r="V2386" t="str">
        <f>IF(tblOperations[[#This Row],[SLA_Compliance]]&gt;=_xlfn.XLOOKUP('04_References'!$A$3,tblKPITargets[KPI_Name],tblKPITargets[Target_Value]),"Met","Below Target")</f>
        <v>Met</v>
      </c>
      <c r="W2386" t="str">
        <f>IF(tblOperations[[#This Row],[Quality_Pass_Rate]]&gt;=_xlfn.XLOOKUP('04_References'!$A$4,tblKPITargets[KPI_Name],tblKPITargets[Target_Value]),"Met","Below Target")</f>
        <v>Met</v>
      </c>
      <c r="X2386" t="str">
        <f>IF(tblOperations[[#This Row],[Average_Completion_Days]]&lt;=_xlfn.XLOOKUP('04_References'!$A$7,tblKPITargets[KPI_Name],tblKPITargets[Target_Value]),"Met","Below Target")</f>
        <v>Met</v>
      </c>
      <c r="Y2386" t="str">
        <f>IF(tblOperations[[#This Row],[Closing_Backlog]]&lt;=_xlfn.XLOOKUP('04_References'!$A$8,tblKPITargets[KPI_Name],tblKPITargets[Target_Value]),"Met","Below Target")</f>
        <v>Met</v>
      </c>
    </row>
    <row r="2387" spans="1:25">
      <c r="A2387" s="8" t="s">
        <v>2417</v>
      </c>
      <c r="B2387" s="9">
        <v>46131</v>
      </c>
      <c r="C2387" s="4" t="s">
        <v>27</v>
      </c>
      <c r="D2387" s="4" t="s">
        <v>21</v>
      </c>
      <c r="E2387" s="4">
        <v>0</v>
      </c>
      <c r="F2387" s="4">
        <v>41</v>
      </c>
      <c r="G2387" s="4">
        <v>41</v>
      </c>
      <c r="H2387" s="4">
        <v>41</v>
      </c>
      <c r="I2387" s="4">
        <v>0</v>
      </c>
      <c r="J2387" s="4">
        <v>0</v>
      </c>
      <c r="K2387" s="4">
        <v>0</v>
      </c>
      <c r="L2387" s="4">
        <v>1</v>
      </c>
      <c r="M2387" s="4">
        <v>0.98299999999999998</v>
      </c>
      <c r="N2387" s="4">
        <v>1</v>
      </c>
      <c r="O2387" s="4">
        <v>4.3</v>
      </c>
      <c r="P2387" s="4">
        <v>0.70699999999999996</v>
      </c>
      <c r="Q2387" s="5">
        <v>1</v>
      </c>
      <c r="R2387" s="4" t="str">
        <f>TRIM(tblOperations[[#This Row],[Region]])</f>
        <v>North East</v>
      </c>
      <c r="S2387" s="4" t="str">
        <f>TRIM(tblOperations[[#This Row],[Team]])</f>
        <v>Facilities Response</v>
      </c>
      <c r="T2387" s="4" t="str">
        <f>_xlfn.XLOOKUP(R2387,tblRegionReference[Region],tblRegionReference[Area],"Not Found")</f>
        <v>North</v>
      </c>
      <c r="U2387" s="4" t="str">
        <f>IF(tblOperations[[#This Row],[Completion_Rate]]&gt;=_xlfn.XLOOKUP("Completion Rate",tblKPITargets[KPI_Name],tblKPITargets[Target_Value]),"Met","Below Target")</f>
        <v>Met</v>
      </c>
      <c r="V2387" t="str">
        <f>IF(tblOperations[[#This Row],[SLA_Compliance]]&gt;=_xlfn.XLOOKUP('04_References'!$A$3,tblKPITargets[KPI_Name],tblKPITargets[Target_Value]),"Met","Below Target")</f>
        <v>Met</v>
      </c>
      <c r="W2387" t="str">
        <f>IF(tblOperations[[#This Row],[Quality_Pass_Rate]]&gt;=_xlfn.XLOOKUP('04_References'!$A$4,tblKPITargets[KPI_Name],tblKPITargets[Target_Value]),"Met","Below Target")</f>
        <v>Met</v>
      </c>
      <c r="X2387" t="str">
        <f>IF(tblOperations[[#This Row],[Average_Completion_Days]]&lt;=_xlfn.XLOOKUP('04_References'!$A$7,tblKPITargets[KPI_Name],tblKPITargets[Target_Value]),"Met","Below Target")</f>
        <v>Met</v>
      </c>
      <c r="Y2387" t="str">
        <f>IF(tblOperations[[#This Row],[Closing_Backlog]]&lt;=_xlfn.XLOOKUP('04_References'!$A$8,tblKPITargets[KPI_Name],tblKPITargets[Target_Value]),"Met","Below Target")</f>
        <v>Met</v>
      </c>
    </row>
    <row r="2388" spans="1:25">
      <c r="A2388" s="6" t="s">
        <v>2418</v>
      </c>
      <c r="B2388" s="7">
        <v>46131</v>
      </c>
      <c r="C2388" s="2" t="s">
        <v>27</v>
      </c>
      <c r="D2388" s="2" t="s">
        <v>23</v>
      </c>
      <c r="E2388" s="2">
        <v>1549</v>
      </c>
      <c r="F2388" s="2">
        <v>38</v>
      </c>
      <c r="G2388" s="2">
        <v>1587</v>
      </c>
      <c r="H2388" s="2">
        <v>24</v>
      </c>
      <c r="I2388" s="2">
        <v>1563</v>
      </c>
      <c r="J2388" s="2">
        <v>0</v>
      </c>
      <c r="K2388" s="2">
        <v>0</v>
      </c>
      <c r="L2388" s="2">
        <v>8</v>
      </c>
      <c r="M2388" s="2">
        <v>0.6</v>
      </c>
      <c r="N2388" s="2">
        <v>1</v>
      </c>
      <c r="O2388" s="2">
        <v>2.5</v>
      </c>
      <c r="P2388" s="2">
        <v>0.71299999999999997</v>
      </c>
      <c r="Q2388" s="3">
        <v>1.4999999999999999E-2</v>
      </c>
      <c r="R2388" s="4" t="str">
        <f>TRIM(tblOperations[[#This Row],[Region]])</f>
        <v>North East</v>
      </c>
      <c r="S2388" s="4" t="str">
        <f>TRIM(tblOperations[[#This Row],[Team]])</f>
        <v>Estates Support</v>
      </c>
      <c r="T2388" s="4" t="str">
        <f>_xlfn.XLOOKUP(R2388,tblRegionReference[Region],tblRegionReference[Area],"Not Found")</f>
        <v>North</v>
      </c>
      <c r="U2388" s="4" t="str">
        <f>IF(tblOperations[[#This Row],[Completion_Rate]]&gt;=_xlfn.XLOOKUP("Completion Rate",tblKPITargets[KPI_Name],tblKPITargets[Target_Value]),"Met","Below Target")</f>
        <v>Below Target</v>
      </c>
      <c r="V2388" t="str">
        <f>IF(tblOperations[[#This Row],[SLA_Compliance]]&gt;=_xlfn.XLOOKUP('04_References'!$A$3,tblKPITargets[KPI_Name],tblKPITargets[Target_Value]),"Met","Below Target")</f>
        <v>Below Target</v>
      </c>
      <c r="W2388" t="str">
        <f>IF(tblOperations[[#This Row],[Quality_Pass_Rate]]&gt;=_xlfn.XLOOKUP('04_References'!$A$4,tblKPITargets[KPI_Name],tblKPITargets[Target_Value]),"Met","Below Target")</f>
        <v>Met</v>
      </c>
      <c r="X2388" t="str">
        <f>IF(tblOperations[[#This Row],[Average_Completion_Days]]&lt;=_xlfn.XLOOKUP('04_References'!$A$7,tblKPITargets[KPI_Name],tblKPITargets[Target_Value]),"Met","Below Target")</f>
        <v>Below Target</v>
      </c>
      <c r="Y2388" t="str">
        <f>IF(tblOperations[[#This Row],[Closing_Backlog]]&lt;=_xlfn.XLOOKUP('04_References'!$A$8,tblKPITargets[KPI_Name],tblKPITargets[Target_Value]),"Met","Below Target")</f>
        <v>Below Target</v>
      </c>
    </row>
    <row r="2389" spans="1:25">
      <c r="A2389" s="8" t="s">
        <v>2419</v>
      </c>
      <c r="B2389" s="9">
        <v>46131</v>
      </c>
      <c r="C2389" s="4" t="s">
        <v>27</v>
      </c>
      <c r="D2389" s="4" t="s">
        <v>25</v>
      </c>
      <c r="E2389" s="4">
        <v>59</v>
      </c>
      <c r="F2389" s="4">
        <v>27</v>
      </c>
      <c r="G2389" s="4">
        <v>86</v>
      </c>
      <c r="H2389" s="4">
        <v>25</v>
      </c>
      <c r="I2389" s="4">
        <v>61</v>
      </c>
      <c r="J2389" s="4">
        <v>0</v>
      </c>
      <c r="K2389" s="4">
        <v>0</v>
      </c>
      <c r="L2389" s="4">
        <v>5.9</v>
      </c>
      <c r="M2389" s="4">
        <v>0.61399999999999999</v>
      </c>
      <c r="N2389" s="4">
        <v>0.95799999999999996</v>
      </c>
      <c r="O2389" s="4">
        <v>2.5</v>
      </c>
      <c r="P2389" s="4">
        <v>0.65500000000000003</v>
      </c>
      <c r="Q2389" s="5">
        <v>0.29099999999999998</v>
      </c>
      <c r="R2389" s="4" t="str">
        <f>TRIM(tblOperations[[#This Row],[Region]])</f>
        <v>North East</v>
      </c>
      <c r="S2389" s="4" t="str">
        <f>TRIM(tblOperations[[#This Row],[Team]])</f>
        <v>Workplace Projects</v>
      </c>
      <c r="T2389" s="4" t="str">
        <f>_xlfn.XLOOKUP(R2389,tblRegionReference[Region],tblRegionReference[Area],"Not Found")</f>
        <v>North</v>
      </c>
      <c r="U2389" s="4" t="str">
        <f>IF(tblOperations[[#This Row],[Completion_Rate]]&gt;=_xlfn.XLOOKUP("Completion Rate",tblKPITargets[KPI_Name],tblKPITargets[Target_Value]),"Met","Below Target")</f>
        <v>Below Target</v>
      </c>
      <c r="V2389" t="str">
        <f>IF(tblOperations[[#This Row],[SLA_Compliance]]&gt;=_xlfn.XLOOKUP('04_References'!$A$3,tblKPITargets[KPI_Name],tblKPITargets[Target_Value]),"Met","Below Target")</f>
        <v>Below Target</v>
      </c>
      <c r="W2389" t="str">
        <f>IF(tblOperations[[#This Row],[Quality_Pass_Rate]]&gt;=_xlfn.XLOOKUP('04_References'!$A$4,tblKPITargets[KPI_Name],tblKPITargets[Target_Value]),"Met","Below Target")</f>
        <v>Met</v>
      </c>
      <c r="X2389" t="str">
        <f>IF(tblOperations[[#This Row],[Average_Completion_Days]]&lt;=_xlfn.XLOOKUP('04_References'!$A$7,tblKPITargets[KPI_Name],tblKPITargets[Target_Value]),"Met","Below Target")</f>
        <v>Below Target</v>
      </c>
      <c r="Y2389" t="str">
        <f>IF(tblOperations[[#This Row],[Closing_Backlog]]&lt;=_xlfn.XLOOKUP('04_References'!$A$8,tblKPITargets[KPI_Name],tblKPITargets[Target_Value]),"Met","Below Target")</f>
        <v>Below Target</v>
      </c>
    </row>
    <row r="2390" spans="1:25">
      <c r="A2390" s="6" t="s">
        <v>2420</v>
      </c>
      <c r="B2390" s="7">
        <v>46131</v>
      </c>
      <c r="C2390" s="2" t="s">
        <v>32</v>
      </c>
      <c r="D2390" s="2" t="s">
        <v>19</v>
      </c>
      <c r="E2390" s="2">
        <v>667</v>
      </c>
      <c r="F2390" s="2">
        <v>38</v>
      </c>
      <c r="G2390" s="2">
        <v>705</v>
      </c>
      <c r="H2390" s="2">
        <v>32</v>
      </c>
      <c r="I2390" s="2">
        <v>673</v>
      </c>
      <c r="J2390" s="2">
        <v>0</v>
      </c>
      <c r="K2390" s="2">
        <v>0</v>
      </c>
      <c r="L2390" s="2">
        <v>8</v>
      </c>
      <c r="M2390" s="2">
        <v>0.6</v>
      </c>
      <c r="N2390" s="2">
        <v>0.99299999999999999</v>
      </c>
      <c r="O2390" s="2">
        <v>2.5</v>
      </c>
      <c r="P2390" s="2">
        <v>0.78700000000000003</v>
      </c>
      <c r="Q2390" s="3">
        <v>4.4999999999999998E-2</v>
      </c>
      <c r="R2390" s="4" t="str">
        <f>TRIM(tblOperations[[#This Row],[Region]])</f>
        <v>North West</v>
      </c>
      <c r="S2390" s="4" t="str">
        <f>TRIM(tblOperations[[#This Row],[Team]])</f>
        <v>Workplace Services</v>
      </c>
      <c r="T2390" s="4" t="str">
        <f>_xlfn.XLOOKUP(R2390,tblRegionReference[Region],tblRegionReference[Area],"Not Found")</f>
        <v>North</v>
      </c>
      <c r="U2390" s="4" t="str">
        <f>IF(tblOperations[[#This Row],[Completion_Rate]]&gt;=_xlfn.XLOOKUP("Completion Rate",tblKPITargets[KPI_Name],tblKPITargets[Target_Value]),"Met","Below Target")</f>
        <v>Below Target</v>
      </c>
      <c r="V2390" t="str">
        <f>IF(tblOperations[[#This Row],[SLA_Compliance]]&gt;=_xlfn.XLOOKUP('04_References'!$A$3,tblKPITargets[KPI_Name],tblKPITargets[Target_Value]),"Met","Below Target")</f>
        <v>Below Target</v>
      </c>
      <c r="W2390" t="str">
        <f>IF(tblOperations[[#This Row],[Quality_Pass_Rate]]&gt;=_xlfn.XLOOKUP('04_References'!$A$4,tblKPITargets[KPI_Name],tblKPITargets[Target_Value]),"Met","Below Target")</f>
        <v>Met</v>
      </c>
      <c r="X2390" t="str">
        <f>IF(tblOperations[[#This Row],[Average_Completion_Days]]&lt;=_xlfn.XLOOKUP('04_References'!$A$7,tblKPITargets[KPI_Name],tblKPITargets[Target_Value]),"Met","Below Target")</f>
        <v>Below Target</v>
      </c>
      <c r="Y2390" t="str">
        <f>IF(tblOperations[[#This Row],[Closing_Backlog]]&lt;=_xlfn.XLOOKUP('04_References'!$A$8,tblKPITargets[KPI_Name],tblKPITargets[Target_Value]),"Met","Below Target")</f>
        <v>Below Target</v>
      </c>
    </row>
    <row r="2391" spans="1:25">
      <c r="A2391" s="8" t="s">
        <v>2421</v>
      </c>
      <c r="B2391" s="9">
        <v>46131</v>
      </c>
      <c r="C2391" s="4" t="s">
        <v>32</v>
      </c>
      <c r="D2391" s="4" t="s">
        <v>21</v>
      </c>
      <c r="E2391" s="4">
        <v>1655</v>
      </c>
      <c r="F2391" s="4">
        <v>35</v>
      </c>
      <c r="G2391" s="4">
        <v>1690</v>
      </c>
      <c r="H2391" s="4">
        <v>25</v>
      </c>
      <c r="I2391" s="4">
        <v>1665</v>
      </c>
      <c r="J2391" s="4">
        <v>0</v>
      </c>
      <c r="K2391" s="4">
        <v>0</v>
      </c>
      <c r="L2391" s="4">
        <v>8</v>
      </c>
      <c r="M2391" s="4">
        <v>0.6</v>
      </c>
      <c r="N2391" s="4">
        <v>1</v>
      </c>
      <c r="O2391" s="4">
        <v>2.5</v>
      </c>
      <c r="P2391" s="4">
        <v>0.70199999999999996</v>
      </c>
      <c r="Q2391" s="5">
        <v>1.4999999999999999E-2</v>
      </c>
      <c r="R2391" s="4" t="str">
        <f>TRIM(tblOperations[[#This Row],[Region]])</f>
        <v>North West</v>
      </c>
      <c r="S2391" s="4" t="str">
        <f>TRIM(tblOperations[[#This Row],[Team]])</f>
        <v>Facilities Response</v>
      </c>
      <c r="T2391" s="4" t="str">
        <f>_xlfn.XLOOKUP(R2391,tblRegionReference[Region],tblRegionReference[Area],"Not Found")</f>
        <v>North</v>
      </c>
      <c r="U2391" s="4" t="str">
        <f>IF(tblOperations[[#This Row],[Completion_Rate]]&gt;=_xlfn.XLOOKUP("Completion Rate",tblKPITargets[KPI_Name],tblKPITargets[Target_Value]),"Met","Below Target")</f>
        <v>Below Target</v>
      </c>
      <c r="V2391" t="str">
        <f>IF(tblOperations[[#This Row],[SLA_Compliance]]&gt;=_xlfn.XLOOKUP('04_References'!$A$3,tblKPITargets[KPI_Name],tblKPITargets[Target_Value]),"Met","Below Target")</f>
        <v>Below Target</v>
      </c>
      <c r="W2391" t="str">
        <f>IF(tblOperations[[#This Row],[Quality_Pass_Rate]]&gt;=_xlfn.XLOOKUP('04_References'!$A$4,tblKPITargets[KPI_Name],tblKPITargets[Target_Value]),"Met","Below Target")</f>
        <v>Met</v>
      </c>
      <c r="X2391" t="str">
        <f>IF(tblOperations[[#This Row],[Average_Completion_Days]]&lt;=_xlfn.XLOOKUP('04_References'!$A$7,tblKPITargets[KPI_Name],tblKPITargets[Target_Value]),"Met","Below Target")</f>
        <v>Below Target</v>
      </c>
      <c r="Y2391" t="str">
        <f>IF(tblOperations[[#This Row],[Closing_Backlog]]&lt;=_xlfn.XLOOKUP('04_References'!$A$8,tblKPITargets[KPI_Name],tblKPITargets[Target_Value]),"Met","Below Target")</f>
        <v>Below Target</v>
      </c>
    </row>
    <row r="2392" spans="1:25">
      <c r="A2392" s="6" t="s">
        <v>2422</v>
      </c>
      <c r="B2392" s="7">
        <v>46131</v>
      </c>
      <c r="C2392" s="2" t="s">
        <v>32</v>
      </c>
      <c r="D2392" s="2" t="s">
        <v>23</v>
      </c>
      <c r="E2392" s="2">
        <v>1738</v>
      </c>
      <c r="F2392" s="2">
        <v>39</v>
      </c>
      <c r="G2392" s="2">
        <v>1777</v>
      </c>
      <c r="H2392" s="2">
        <v>27</v>
      </c>
      <c r="I2392" s="2">
        <v>1750</v>
      </c>
      <c r="J2392" s="2">
        <v>0</v>
      </c>
      <c r="K2392" s="2">
        <v>0</v>
      </c>
      <c r="L2392" s="2">
        <v>8</v>
      </c>
      <c r="M2392" s="2">
        <v>0.6</v>
      </c>
      <c r="N2392" s="2">
        <v>0.98799999999999999</v>
      </c>
      <c r="O2392" s="2">
        <v>2.5</v>
      </c>
      <c r="P2392" s="2">
        <v>0.69299999999999995</v>
      </c>
      <c r="Q2392" s="3">
        <v>1.4999999999999999E-2</v>
      </c>
      <c r="R2392" s="4" t="str">
        <f>TRIM(tblOperations[[#This Row],[Region]])</f>
        <v>North West</v>
      </c>
      <c r="S2392" s="4" t="str">
        <f>TRIM(tblOperations[[#This Row],[Team]])</f>
        <v>Estates Support</v>
      </c>
      <c r="T2392" s="4" t="str">
        <f>_xlfn.XLOOKUP(R2392,tblRegionReference[Region],tblRegionReference[Area],"Not Found")</f>
        <v>North</v>
      </c>
      <c r="U2392" s="4" t="str">
        <f>IF(tblOperations[[#This Row],[Completion_Rate]]&gt;=_xlfn.XLOOKUP("Completion Rate",tblKPITargets[KPI_Name],tblKPITargets[Target_Value]),"Met","Below Target")</f>
        <v>Below Target</v>
      </c>
      <c r="V2392" t="str">
        <f>IF(tblOperations[[#This Row],[SLA_Compliance]]&gt;=_xlfn.XLOOKUP('04_References'!$A$3,tblKPITargets[KPI_Name],tblKPITargets[Target_Value]),"Met","Below Target")</f>
        <v>Below Target</v>
      </c>
      <c r="W2392" t="str">
        <f>IF(tblOperations[[#This Row],[Quality_Pass_Rate]]&gt;=_xlfn.XLOOKUP('04_References'!$A$4,tblKPITargets[KPI_Name],tblKPITargets[Target_Value]),"Met","Below Target")</f>
        <v>Met</v>
      </c>
      <c r="X2392" t="str">
        <f>IF(tblOperations[[#This Row],[Average_Completion_Days]]&lt;=_xlfn.XLOOKUP('04_References'!$A$7,tblKPITargets[KPI_Name],tblKPITargets[Target_Value]),"Met","Below Target")</f>
        <v>Below Target</v>
      </c>
      <c r="Y2392" t="str">
        <f>IF(tblOperations[[#This Row],[Closing_Backlog]]&lt;=_xlfn.XLOOKUP('04_References'!$A$8,tblKPITargets[KPI_Name],tblKPITargets[Target_Value]),"Met","Below Target")</f>
        <v>Below Target</v>
      </c>
    </row>
    <row r="2393" spans="1:25">
      <c r="A2393" s="8" t="s">
        <v>2423</v>
      </c>
      <c r="B2393" s="9">
        <v>46131</v>
      </c>
      <c r="C2393" s="4" t="s">
        <v>32</v>
      </c>
      <c r="D2393" s="4" t="s">
        <v>25</v>
      </c>
      <c r="E2393" s="4">
        <v>0</v>
      </c>
      <c r="F2393" s="4">
        <v>31</v>
      </c>
      <c r="G2393" s="4">
        <v>31</v>
      </c>
      <c r="H2393" s="4">
        <v>31</v>
      </c>
      <c r="I2393" s="4">
        <v>0</v>
      </c>
      <c r="J2393" s="4">
        <v>0</v>
      </c>
      <c r="K2393" s="4">
        <v>0</v>
      </c>
      <c r="L2393" s="4">
        <v>2</v>
      </c>
      <c r="M2393" s="4">
        <v>0.94499999999999995</v>
      </c>
      <c r="N2393" s="4">
        <v>0.96299999999999997</v>
      </c>
      <c r="O2393" s="4">
        <v>4.5999999999999996</v>
      </c>
      <c r="P2393" s="4">
        <v>0.70199999999999996</v>
      </c>
      <c r="Q2393" s="5">
        <v>1</v>
      </c>
      <c r="R2393" s="4" t="str">
        <f>TRIM(tblOperations[[#This Row],[Region]])</f>
        <v>North West</v>
      </c>
      <c r="S2393" s="4" t="str">
        <f>TRIM(tblOperations[[#This Row],[Team]])</f>
        <v>Workplace Projects</v>
      </c>
      <c r="T2393" s="4" t="str">
        <f>_xlfn.XLOOKUP(R2393,tblRegionReference[Region],tblRegionReference[Area],"Not Found")</f>
        <v>North</v>
      </c>
      <c r="U2393" s="4" t="str">
        <f>IF(tblOperations[[#This Row],[Completion_Rate]]&gt;=_xlfn.XLOOKUP("Completion Rate",tblKPITargets[KPI_Name],tblKPITargets[Target_Value]),"Met","Below Target")</f>
        <v>Met</v>
      </c>
      <c r="V2393" t="str">
        <f>IF(tblOperations[[#This Row],[SLA_Compliance]]&gt;=_xlfn.XLOOKUP('04_References'!$A$3,tblKPITargets[KPI_Name],tblKPITargets[Target_Value]),"Met","Below Target")</f>
        <v>Met</v>
      </c>
      <c r="W2393" t="str">
        <f>IF(tblOperations[[#This Row],[Quality_Pass_Rate]]&gt;=_xlfn.XLOOKUP('04_References'!$A$4,tblKPITargets[KPI_Name],tblKPITargets[Target_Value]),"Met","Below Target")</f>
        <v>Met</v>
      </c>
      <c r="X2393" t="str">
        <f>IF(tblOperations[[#This Row],[Average_Completion_Days]]&lt;=_xlfn.XLOOKUP('04_References'!$A$7,tblKPITargets[KPI_Name],tblKPITargets[Target_Value]),"Met","Below Target")</f>
        <v>Met</v>
      </c>
      <c r="Y2393" t="str">
        <f>IF(tblOperations[[#This Row],[Closing_Backlog]]&lt;=_xlfn.XLOOKUP('04_References'!$A$8,tblKPITargets[KPI_Name],tblKPITargets[Target_Value]),"Met","Below Target")</f>
        <v>Met</v>
      </c>
    </row>
    <row r="2394" spans="1:25">
      <c r="A2394" s="6" t="s">
        <v>2424</v>
      </c>
      <c r="B2394" s="7">
        <v>46131</v>
      </c>
      <c r="C2394" s="2" t="s">
        <v>37</v>
      </c>
      <c r="D2394" s="2" t="s">
        <v>19</v>
      </c>
      <c r="E2394" s="2">
        <v>21</v>
      </c>
      <c r="F2394" s="2">
        <v>24</v>
      </c>
      <c r="G2394" s="2">
        <v>45</v>
      </c>
      <c r="H2394" s="2">
        <v>45</v>
      </c>
      <c r="I2394" s="2">
        <v>0</v>
      </c>
      <c r="J2394" s="2">
        <v>0</v>
      </c>
      <c r="K2394" s="2">
        <v>0</v>
      </c>
      <c r="L2394" s="2">
        <v>1.9</v>
      </c>
      <c r="M2394" s="2">
        <v>0.97199999999999998</v>
      </c>
      <c r="N2394" s="2">
        <v>0.99099999999999999</v>
      </c>
      <c r="O2394" s="2">
        <v>4.4000000000000004</v>
      </c>
      <c r="P2394" s="2">
        <v>0.67</v>
      </c>
      <c r="Q2394" s="3">
        <v>1</v>
      </c>
      <c r="R2394" s="4" t="str">
        <f>TRIM(tblOperations[[#This Row],[Region]])</f>
        <v>Midlands</v>
      </c>
      <c r="S2394" s="4" t="str">
        <f>TRIM(tblOperations[[#This Row],[Team]])</f>
        <v>Workplace Services</v>
      </c>
      <c r="T2394" s="4" t="str">
        <f>_xlfn.XLOOKUP(R2394,tblRegionReference[Region],tblRegionReference[Area],"Not Found")</f>
        <v>Central</v>
      </c>
      <c r="U2394" s="4" t="str">
        <f>IF(tblOperations[[#This Row],[Completion_Rate]]&gt;=_xlfn.XLOOKUP("Completion Rate",tblKPITargets[KPI_Name],tblKPITargets[Target_Value]),"Met","Below Target")</f>
        <v>Met</v>
      </c>
      <c r="V2394" t="str">
        <f>IF(tblOperations[[#This Row],[SLA_Compliance]]&gt;=_xlfn.XLOOKUP('04_References'!$A$3,tblKPITargets[KPI_Name],tblKPITargets[Target_Value]),"Met","Below Target")</f>
        <v>Met</v>
      </c>
      <c r="W2394" t="str">
        <f>IF(tblOperations[[#This Row],[Quality_Pass_Rate]]&gt;=_xlfn.XLOOKUP('04_References'!$A$4,tblKPITargets[KPI_Name],tblKPITargets[Target_Value]),"Met","Below Target")</f>
        <v>Met</v>
      </c>
      <c r="X2394" t="str">
        <f>IF(tblOperations[[#This Row],[Average_Completion_Days]]&lt;=_xlfn.XLOOKUP('04_References'!$A$7,tblKPITargets[KPI_Name],tblKPITargets[Target_Value]),"Met","Below Target")</f>
        <v>Met</v>
      </c>
      <c r="Y2394" t="str">
        <f>IF(tblOperations[[#This Row],[Closing_Backlog]]&lt;=_xlfn.XLOOKUP('04_References'!$A$8,tblKPITargets[KPI_Name],tblKPITargets[Target_Value]),"Met","Below Target")</f>
        <v>Met</v>
      </c>
    </row>
    <row r="2395" spans="1:25">
      <c r="A2395" s="8" t="s">
        <v>2425</v>
      </c>
      <c r="B2395" s="9">
        <v>46131</v>
      </c>
      <c r="C2395" s="4" t="s">
        <v>37</v>
      </c>
      <c r="D2395" s="4" t="s">
        <v>21</v>
      </c>
      <c r="E2395" s="4">
        <v>729</v>
      </c>
      <c r="F2395" s="4">
        <v>27</v>
      </c>
      <c r="G2395" s="4">
        <v>756</v>
      </c>
      <c r="H2395" s="4">
        <v>37</v>
      </c>
      <c r="I2395" s="4">
        <v>719</v>
      </c>
      <c r="J2395" s="4">
        <v>1</v>
      </c>
      <c r="K2395" s="4">
        <v>0</v>
      </c>
      <c r="L2395" s="4">
        <v>8</v>
      </c>
      <c r="M2395" s="4">
        <v>0.6</v>
      </c>
      <c r="N2395" s="4">
        <v>1</v>
      </c>
      <c r="O2395" s="4">
        <v>2.5</v>
      </c>
      <c r="P2395" s="4">
        <v>0.68400000000000005</v>
      </c>
      <c r="Q2395" s="5">
        <v>4.9000000000000002E-2</v>
      </c>
      <c r="R2395" s="4" t="str">
        <f>TRIM(tblOperations[[#This Row],[Region]])</f>
        <v>Midlands</v>
      </c>
      <c r="S2395" s="4" t="str">
        <f>TRIM(tblOperations[[#This Row],[Team]])</f>
        <v>Facilities Response</v>
      </c>
      <c r="T2395" s="4" t="str">
        <f>_xlfn.XLOOKUP(R2395,tblRegionReference[Region],tblRegionReference[Area],"Not Found")</f>
        <v>Central</v>
      </c>
      <c r="U2395" s="4" t="str">
        <f>IF(tblOperations[[#This Row],[Completion_Rate]]&gt;=_xlfn.XLOOKUP("Completion Rate",tblKPITargets[KPI_Name],tblKPITargets[Target_Value]),"Met","Below Target")</f>
        <v>Below Target</v>
      </c>
      <c r="V2395" t="str">
        <f>IF(tblOperations[[#This Row],[SLA_Compliance]]&gt;=_xlfn.XLOOKUP('04_References'!$A$3,tblKPITargets[KPI_Name],tblKPITargets[Target_Value]),"Met","Below Target")</f>
        <v>Below Target</v>
      </c>
      <c r="W2395" t="str">
        <f>IF(tblOperations[[#This Row],[Quality_Pass_Rate]]&gt;=_xlfn.XLOOKUP('04_References'!$A$4,tblKPITargets[KPI_Name],tblKPITargets[Target_Value]),"Met","Below Target")</f>
        <v>Met</v>
      </c>
      <c r="X2395" t="str">
        <f>IF(tblOperations[[#This Row],[Average_Completion_Days]]&lt;=_xlfn.XLOOKUP('04_References'!$A$7,tblKPITargets[KPI_Name],tblKPITargets[Target_Value]),"Met","Below Target")</f>
        <v>Below Target</v>
      </c>
      <c r="Y2395" t="str">
        <f>IF(tblOperations[[#This Row],[Closing_Backlog]]&lt;=_xlfn.XLOOKUP('04_References'!$A$8,tblKPITargets[KPI_Name],tblKPITargets[Target_Value]),"Met","Below Target")</f>
        <v>Below Target</v>
      </c>
    </row>
    <row r="2396" spans="1:25">
      <c r="A2396" s="6" t="s">
        <v>2426</v>
      </c>
      <c r="B2396" s="7">
        <v>46131</v>
      </c>
      <c r="C2396" s="2" t="s">
        <v>37</v>
      </c>
      <c r="D2396" s="2" t="s">
        <v>23</v>
      </c>
      <c r="E2396" s="2">
        <v>551</v>
      </c>
      <c r="F2396" s="2">
        <v>44</v>
      </c>
      <c r="G2396" s="2">
        <v>595</v>
      </c>
      <c r="H2396" s="2">
        <v>32</v>
      </c>
      <c r="I2396" s="2">
        <v>563</v>
      </c>
      <c r="J2396" s="2">
        <v>0</v>
      </c>
      <c r="K2396" s="2">
        <v>0</v>
      </c>
      <c r="L2396" s="2">
        <v>8</v>
      </c>
      <c r="M2396" s="2">
        <v>0.6</v>
      </c>
      <c r="N2396" s="2">
        <v>0.98899999999999999</v>
      </c>
      <c r="O2396" s="2">
        <v>2.5</v>
      </c>
      <c r="P2396" s="2">
        <v>0.76800000000000002</v>
      </c>
      <c r="Q2396" s="3">
        <v>5.3999999999999999E-2</v>
      </c>
      <c r="R2396" s="4" t="str">
        <f>TRIM(tblOperations[[#This Row],[Region]])</f>
        <v>Midlands</v>
      </c>
      <c r="S2396" s="4" t="str">
        <f>TRIM(tblOperations[[#This Row],[Team]])</f>
        <v>Estates Support</v>
      </c>
      <c r="T2396" s="4" t="str">
        <f>_xlfn.XLOOKUP(R2396,tblRegionReference[Region],tblRegionReference[Area],"Not Found")</f>
        <v>Central</v>
      </c>
      <c r="U2396" s="4" t="str">
        <f>IF(tblOperations[[#This Row],[Completion_Rate]]&gt;=_xlfn.XLOOKUP("Completion Rate",tblKPITargets[KPI_Name],tblKPITargets[Target_Value]),"Met","Below Target")</f>
        <v>Below Target</v>
      </c>
      <c r="V2396" t="str">
        <f>IF(tblOperations[[#This Row],[SLA_Compliance]]&gt;=_xlfn.XLOOKUP('04_References'!$A$3,tblKPITargets[KPI_Name],tblKPITargets[Target_Value]),"Met","Below Target")</f>
        <v>Below Target</v>
      </c>
      <c r="W2396" t="str">
        <f>IF(tblOperations[[#This Row],[Quality_Pass_Rate]]&gt;=_xlfn.XLOOKUP('04_References'!$A$4,tblKPITargets[KPI_Name],tblKPITargets[Target_Value]),"Met","Below Target")</f>
        <v>Met</v>
      </c>
      <c r="X2396" t="str">
        <f>IF(tblOperations[[#This Row],[Average_Completion_Days]]&lt;=_xlfn.XLOOKUP('04_References'!$A$7,tblKPITargets[KPI_Name],tblKPITargets[Target_Value]),"Met","Below Target")</f>
        <v>Below Target</v>
      </c>
      <c r="Y2396" t="str">
        <f>IF(tblOperations[[#This Row],[Closing_Backlog]]&lt;=_xlfn.XLOOKUP('04_References'!$A$8,tblKPITargets[KPI_Name],tblKPITargets[Target_Value]),"Met","Below Target")</f>
        <v>Below Target</v>
      </c>
    </row>
    <row r="2397" spans="1:25">
      <c r="A2397" s="8" t="s">
        <v>2427</v>
      </c>
      <c r="B2397" s="9">
        <v>46131</v>
      </c>
      <c r="C2397" s="4" t="s">
        <v>37</v>
      </c>
      <c r="D2397" s="4" t="s">
        <v>25</v>
      </c>
      <c r="E2397" s="4">
        <v>0</v>
      </c>
      <c r="F2397" s="4">
        <v>24</v>
      </c>
      <c r="G2397" s="4">
        <v>24</v>
      </c>
      <c r="H2397" s="4">
        <v>24</v>
      </c>
      <c r="I2397" s="4">
        <v>0</v>
      </c>
      <c r="J2397" s="4">
        <v>0</v>
      </c>
      <c r="K2397" s="4">
        <v>0</v>
      </c>
      <c r="L2397" s="4">
        <v>1.6</v>
      </c>
      <c r="M2397" s="4">
        <v>0.93</v>
      </c>
      <c r="N2397" s="4">
        <v>1</v>
      </c>
      <c r="O2397" s="4">
        <v>4.4000000000000004</v>
      </c>
      <c r="P2397" s="4">
        <v>0.72199999999999998</v>
      </c>
      <c r="Q2397" s="5">
        <v>1</v>
      </c>
      <c r="R2397" s="4" t="str">
        <f>TRIM(tblOperations[[#This Row],[Region]])</f>
        <v>Midlands</v>
      </c>
      <c r="S2397" s="4" t="str">
        <f>TRIM(tblOperations[[#This Row],[Team]])</f>
        <v>Workplace Projects</v>
      </c>
      <c r="T2397" s="4" t="str">
        <f>_xlfn.XLOOKUP(R2397,tblRegionReference[Region],tblRegionReference[Area],"Not Found")</f>
        <v>Central</v>
      </c>
      <c r="U2397" s="4" t="str">
        <f>IF(tblOperations[[#This Row],[Completion_Rate]]&gt;=_xlfn.XLOOKUP("Completion Rate",tblKPITargets[KPI_Name],tblKPITargets[Target_Value]),"Met","Below Target")</f>
        <v>Met</v>
      </c>
      <c r="V2397" t="str">
        <f>IF(tblOperations[[#This Row],[SLA_Compliance]]&gt;=_xlfn.XLOOKUP('04_References'!$A$3,tblKPITargets[KPI_Name],tblKPITargets[Target_Value]),"Met","Below Target")</f>
        <v>Met</v>
      </c>
      <c r="W2397" t="str">
        <f>IF(tblOperations[[#This Row],[Quality_Pass_Rate]]&gt;=_xlfn.XLOOKUP('04_References'!$A$4,tblKPITargets[KPI_Name],tblKPITargets[Target_Value]),"Met","Below Target")</f>
        <v>Met</v>
      </c>
      <c r="X2397" t="str">
        <f>IF(tblOperations[[#This Row],[Average_Completion_Days]]&lt;=_xlfn.XLOOKUP('04_References'!$A$7,tblKPITargets[KPI_Name],tblKPITargets[Target_Value]),"Met","Below Target")</f>
        <v>Met</v>
      </c>
      <c r="Y2397" t="str">
        <f>IF(tblOperations[[#This Row],[Closing_Backlog]]&lt;=_xlfn.XLOOKUP('04_References'!$A$8,tblKPITargets[KPI_Name],tblKPITargets[Target_Value]),"Met","Below Target")</f>
        <v>Met</v>
      </c>
    </row>
    <row r="2398" spans="1:25">
      <c r="A2398" s="6" t="s">
        <v>2428</v>
      </c>
      <c r="B2398" s="7">
        <v>46131</v>
      </c>
      <c r="C2398" s="2" t="s">
        <v>43</v>
      </c>
      <c r="D2398" s="2" t="s">
        <v>19</v>
      </c>
      <c r="E2398" s="2">
        <v>1306</v>
      </c>
      <c r="F2398" s="2">
        <v>41</v>
      </c>
      <c r="G2398" s="2">
        <v>1347</v>
      </c>
      <c r="H2398" s="2">
        <v>24</v>
      </c>
      <c r="I2398" s="2">
        <v>1323</v>
      </c>
      <c r="J2398" s="2">
        <v>0</v>
      </c>
      <c r="K2398" s="2">
        <v>0</v>
      </c>
      <c r="L2398" s="2">
        <v>8</v>
      </c>
      <c r="M2398" s="2">
        <v>0.6</v>
      </c>
      <c r="N2398" s="2">
        <v>0.98399999999999999</v>
      </c>
      <c r="O2398" s="2">
        <v>2.5</v>
      </c>
      <c r="P2398" s="2">
        <v>0.76800000000000002</v>
      </c>
      <c r="Q2398" s="3">
        <v>1.7999999999999999E-2</v>
      </c>
      <c r="R2398" s="4" t="str">
        <f>TRIM(tblOperations[[#This Row],[Region]])</f>
        <v>South West</v>
      </c>
      <c r="S2398" s="4" t="str">
        <f>TRIM(tblOperations[[#This Row],[Team]])</f>
        <v>Workplace Services</v>
      </c>
      <c r="T2398" s="4" t="str">
        <f>_xlfn.XLOOKUP(R2398,tblRegionReference[Region],tblRegionReference[Area],"Not Found")</f>
        <v>South</v>
      </c>
      <c r="U2398" s="4" t="str">
        <f>IF(tblOperations[[#This Row],[Completion_Rate]]&gt;=_xlfn.XLOOKUP("Completion Rate",tblKPITargets[KPI_Name],tblKPITargets[Target_Value]),"Met","Below Target")</f>
        <v>Below Target</v>
      </c>
      <c r="V2398" t="str">
        <f>IF(tblOperations[[#This Row],[SLA_Compliance]]&gt;=_xlfn.XLOOKUP('04_References'!$A$3,tblKPITargets[KPI_Name],tblKPITargets[Target_Value]),"Met","Below Target")</f>
        <v>Below Target</v>
      </c>
      <c r="W2398" t="str">
        <f>IF(tblOperations[[#This Row],[Quality_Pass_Rate]]&gt;=_xlfn.XLOOKUP('04_References'!$A$4,tblKPITargets[KPI_Name],tblKPITargets[Target_Value]),"Met","Below Target")</f>
        <v>Met</v>
      </c>
      <c r="X2398" t="str">
        <f>IF(tblOperations[[#This Row],[Average_Completion_Days]]&lt;=_xlfn.XLOOKUP('04_References'!$A$7,tblKPITargets[KPI_Name],tblKPITargets[Target_Value]),"Met","Below Target")</f>
        <v>Below Target</v>
      </c>
      <c r="Y2398" t="str">
        <f>IF(tblOperations[[#This Row],[Closing_Backlog]]&lt;=_xlfn.XLOOKUP('04_References'!$A$8,tblKPITargets[KPI_Name],tblKPITargets[Target_Value]),"Met","Below Target")</f>
        <v>Below Target</v>
      </c>
    </row>
    <row r="2399" spans="1:25">
      <c r="A2399" s="8" t="s">
        <v>2429</v>
      </c>
      <c r="B2399" s="9">
        <v>46131</v>
      </c>
      <c r="C2399" s="4" t="s">
        <v>43</v>
      </c>
      <c r="D2399" s="4" t="s">
        <v>21</v>
      </c>
      <c r="E2399" s="4">
        <v>0</v>
      </c>
      <c r="F2399" s="4">
        <v>36</v>
      </c>
      <c r="G2399" s="4">
        <v>36</v>
      </c>
      <c r="H2399" s="4">
        <v>36</v>
      </c>
      <c r="I2399" s="4">
        <v>0</v>
      </c>
      <c r="J2399" s="4">
        <v>0</v>
      </c>
      <c r="K2399" s="4">
        <v>0</v>
      </c>
      <c r="L2399" s="4">
        <v>2</v>
      </c>
      <c r="M2399" s="4">
        <v>0.92</v>
      </c>
      <c r="N2399" s="4">
        <v>0.97499999999999998</v>
      </c>
      <c r="O2399" s="4">
        <v>4.5999999999999996</v>
      </c>
      <c r="P2399" s="4">
        <v>0.64100000000000001</v>
      </c>
      <c r="Q2399" s="5">
        <v>1</v>
      </c>
      <c r="R2399" s="4" t="str">
        <f>TRIM(tblOperations[[#This Row],[Region]])</f>
        <v>South West</v>
      </c>
      <c r="S2399" s="4" t="str">
        <f>TRIM(tblOperations[[#This Row],[Team]])</f>
        <v>Facilities Response</v>
      </c>
      <c r="T2399" s="4" t="str">
        <f>_xlfn.XLOOKUP(R2399,tblRegionReference[Region],tblRegionReference[Area],"Not Found")</f>
        <v>South</v>
      </c>
      <c r="U2399" s="4" t="str">
        <f>IF(tblOperations[[#This Row],[Completion_Rate]]&gt;=_xlfn.XLOOKUP("Completion Rate",tblKPITargets[KPI_Name],tblKPITargets[Target_Value]),"Met","Below Target")</f>
        <v>Met</v>
      </c>
      <c r="V2399" t="str">
        <f>IF(tblOperations[[#This Row],[SLA_Compliance]]&gt;=_xlfn.XLOOKUP('04_References'!$A$3,tblKPITargets[KPI_Name],tblKPITargets[Target_Value]),"Met","Below Target")</f>
        <v>Met</v>
      </c>
      <c r="W2399" t="str">
        <f>IF(tblOperations[[#This Row],[Quality_Pass_Rate]]&gt;=_xlfn.XLOOKUP('04_References'!$A$4,tblKPITargets[KPI_Name],tblKPITargets[Target_Value]),"Met","Below Target")</f>
        <v>Met</v>
      </c>
      <c r="X2399" t="str">
        <f>IF(tblOperations[[#This Row],[Average_Completion_Days]]&lt;=_xlfn.XLOOKUP('04_References'!$A$7,tblKPITargets[KPI_Name],tblKPITargets[Target_Value]),"Met","Below Target")</f>
        <v>Met</v>
      </c>
      <c r="Y2399" t="str">
        <f>IF(tblOperations[[#This Row],[Closing_Backlog]]&lt;=_xlfn.XLOOKUP('04_References'!$A$8,tblKPITargets[KPI_Name],tblKPITargets[Target_Value]),"Met","Below Target")</f>
        <v>Met</v>
      </c>
    </row>
    <row r="2400" spans="1:25">
      <c r="A2400" s="6" t="s">
        <v>2430</v>
      </c>
      <c r="B2400" s="7">
        <v>46131</v>
      </c>
      <c r="C2400" s="2" t="s">
        <v>43</v>
      </c>
      <c r="D2400" s="2" t="s">
        <v>23</v>
      </c>
      <c r="E2400" s="2">
        <v>0</v>
      </c>
      <c r="F2400" s="2">
        <v>40</v>
      </c>
      <c r="G2400" s="2">
        <v>40</v>
      </c>
      <c r="H2400" s="2">
        <v>40</v>
      </c>
      <c r="I2400" s="2">
        <v>0</v>
      </c>
      <c r="J2400" s="2">
        <v>0</v>
      </c>
      <c r="K2400" s="2">
        <v>0</v>
      </c>
      <c r="L2400" s="2">
        <v>0.5</v>
      </c>
      <c r="M2400" s="2">
        <v>0.96299999999999997</v>
      </c>
      <c r="N2400" s="2">
        <v>0.97</v>
      </c>
      <c r="O2400" s="2">
        <v>4.7</v>
      </c>
      <c r="P2400" s="2">
        <v>0.78600000000000003</v>
      </c>
      <c r="Q2400" s="3">
        <v>1</v>
      </c>
      <c r="R2400" s="4" t="str">
        <f>TRIM(tblOperations[[#This Row],[Region]])</f>
        <v>South West</v>
      </c>
      <c r="S2400" s="4" t="str">
        <f>TRIM(tblOperations[[#This Row],[Team]])</f>
        <v>Estates Support</v>
      </c>
      <c r="T2400" s="4" t="str">
        <f>_xlfn.XLOOKUP(R2400,tblRegionReference[Region],tblRegionReference[Area],"Not Found")</f>
        <v>South</v>
      </c>
      <c r="U2400" s="4" t="str">
        <f>IF(tblOperations[[#This Row],[Completion_Rate]]&gt;=_xlfn.XLOOKUP("Completion Rate",tblKPITargets[KPI_Name],tblKPITargets[Target_Value]),"Met","Below Target")</f>
        <v>Met</v>
      </c>
      <c r="V2400" t="str">
        <f>IF(tblOperations[[#This Row],[SLA_Compliance]]&gt;=_xlfn.XLOOKUP('04_References'!$A$3,tblKPITargets[KPI_Name],tblKPITargets[Target_Value]),"Met","Below Target")</f>
        <v>Met</v>
      </c>
      <c r="W2400" t="str">
        <f>IF(tblOperations[[#This Row],[Quality_Pass_Rate]]&gt;=_xlfn.XLOOKUP('04_References'!$A$4,tblKPITargets[KPI_Name],tblKPITargets[Target_Value]),"Met","Below Target")</f>
        <v>Met</v>
      </c>
      <c r="X2400" t="str">
        <f>IF(tblOperations[[#This Row],[Average_Completion_Days]]&lt;=_xlfn.XLOOKUP('04_References'!$A$7,tblKPITargets[KPI_Name],tblKPITargets[Target_Value]),"Met","Below Target")</f>
        <v>Met</v>
      </c>
      <c r="Y2400" t="str">
        <f>IF(tblOperations[[#This Row],[Closing_Backlog]]&lt;=_xlfn.XLOOKUP('04_References'!$A$8,tblKPITargets[KPI_Name],tblKPITargets[Target_Value]),"Met","Below Target")</f>
        <v>Met</v>
      </c>
    </row>
    <row r="2401" spans="1:25">
      <c r="A2401" s="8" t="s">
        <v>2431</v>
      </c>
      <c r="B2401" s="9">
        <v>46131</v>
      </c>
      <c r="C2401" s="4" t="s">
        <v>43</v>
      </c>
      <c r="D2401" s="4" t="s">
        <v>25</v>
      </c>
      <c r="E2401" s="4">
        <v>0</v>
      </c>
      <c r="F2401" s="4">
        <v>41</v>
      </c>
      <c r="G2401" s="4">
        <v>41</v>
      </c>
      <c r="H2401" s="4">
        <v>38</v>
      </c>
      <c r="I2401" s="4">
        <v>3</v>
      </c>
      <c r="J2401" s="4">
        <v>0</v>
      </c>
      <c r="K2401" s="4">
        <v>0</v>
      </c>
      <c r="L2401" s="4">
        <v>1.4</v>
      </c>
      <c r="M2401" s="4">
        <v>0.95799999999999996</v>
      </c>
      <c r="N2401" s="4">
        <v>0.98399999999999999</v>
      </c>
      <c r="O2401" s="4">
        <v>4.4000000000000004</v>
      </c>
      <c r="P2401" s="4">
        <v>0.79200000000000004</v>
      </c>
      <c r="Q2401" s="5">
        <v>0.92700000000000005</v>
      </c>
      <c r="R2401" s="4" t="str">
        <f>TRIM(tblOperations[[#This Row],[Region]])</f>
        <v>South West</v>
      </c>
      <c r="S2401" s="4" t="str">
        <f>TRIM(tblOperations[[#This Row],[Team]])</f>
        <v>Workplace Projects</v>
      </c>
      <c r="T2401" s="4" t="str">
        <f>_xlfn.XLOOKUP(R2401,tblRegionReference[Region],tblRegionReference[Area],"Not Found")</f>
        <v>South</v>
      </c>
      <c r="U2401" s="4" t="str">
        <f>IF(tblOperations[[#This Row],[Completion_Rate]]&gt;=_xlfn.XLOOKUP("Completion Rate",tblKPITargets[KPI_Name],tblKPITargets[Target_Value]),"Met","Below Target")</f>
        <v>Below Target</v>
      </c>
      <c r="V2401" t="str">
        <f>IF(tblOperations[[#This Row],[SLA_Compliance]]&gt;=_xlfn.XLOOKUP('04_References'!$A$3,tblKPITargets[KPI_Name],tblKPITargets[Target_Value]),"Met","Below Target")</f>
        <v>Met</v>
      </c>
      <c r="W2401" t="str">
        <f>IF(tblOperations[[#This Row],[Quality_Pass_Rate]]&gt;=_xlfn.XLOOKUP('04_References'!$A$4,tblKPITargets[KPI_Name],tblKPITargets[Target_Value]),"Met","Below Target")</f>
        <v>Met</v>
      </c>
      <c r="X2401" t="str">
        <f>IF(tblOperations[[#This Row],[Average_Completion_Days]]&lt;=_xlfn.XLOOKUP('04_References'!$A$7,tblKPITargets[KPI_Name],tblKPITargets[Target_Value]),"Met","Below Target")</f>
        <v>Met</v>
      </c>
      <c r="Y2401" t="str">
        <f>IF(tblOperations[[#This Row],[Closing_Backlog]]&lt;=_xlfn.XLOOKUP('04_References'!$A$8,tblKPITargets[KPI_Name],tblKPITargets[Target_Value]),"Met","Below Target")</f>
        <v>Met</v>
      </c>
    </row>
    <row r="2402" spans="1:25">
      <c r="A2402" s="6" t="s">
        <v>2432</v>
      </c>
      <c r="B2402" s="7">
        <v>46131</v>
      </c>
      <c r="C2402" s="2" t="s">
        <v>48</v>
      </c>
      <c r="D2402" s="2" t="s">
        <v>19</v>
      </c>
      <c r="E2402" s="2">
        <v>0</v>
      </c>
      <c r="F2402" s="2">
        <v>30</v>
      </c>
      <c r="G2402" s="2">
        <v>30</v>
      </c>
      <c r="H2402" s="2">
        <v>30</v>
      </c>
      <c r="I2402" s="2">
        <v>0</v>
      </c>
      <c r="J2402" s="2">
        <v>0</v>
      </c>
      <c r="K2402" s="2">
        <v>0</v>
      </c>
      <c r="L2402" s="2">
        <v>1.3</v>
      </c>
      <c r="M2402" s="2">
        <v>0.98099999999999998</v>
      </c>
      <c r="N2402" s="2">
        <v>0.99</v>
      </c>
      <c r="O2402" s="2">
        <v>4.3</v>
      </c>
      <c r="P2402" s="2">
        <v>0.70199999999999996</v>
      </c>
      <c r="Q2402" s="3">
        <v>1</v>
      </c>
      <c r="R2402" s="4" t="str">
        <f>TRIM(tblOperations[[#This Row],[Region]])</f>
        <v>South East</v>
      </c>
      <c r="S2402" s="4" t="str">
        <f>TRIM(tblOperations[[#This Row],[Team]])</f>
        <v>Workplace Services</v>
      </c>
      <c r="T2402" s="4" t="str">
        <f>_xlfn.XLOOKUP(R2402,tblRegionReference[Region],tblRegionReference[Area],"Not Found")</f>
        <v>South</v>
      </c>
      <c r="U2402" s="4" t="str">
        <f>IF(tblOperations[[#This Row],[Completion_Rate]]&gt;=_xlfn.XLOOKUP("Completion Rate",tblKPITargets[KPI_Name],tblKPITargets[Target_Value]),"Met","Below Target")</f>
        <v>Met</v>
      </c>
      <c r="V2402" t="str">
        <f>IF(tblOperations[[#This Row],[SLA_Compliance]]&gt;=_xlfn.XLOOKUP('04_References'!$A$3,tblKPITargets[KPI_Name],tblKPITargets[Target_Value]),"Met","Below Target")</f>
        <v>Met</v>
      </c>
      <c r="W2402" t="str">
        <f>IF(tblOperations[[#This Row],[Quality_Pass_Rate]]&gt;=_xlfn.XLOOKUP('04_References'!$A$4,tblKPITargets[KPI_Name],tblKPITargets[Target_Value]),"Met","Below Target")</f>
        <v>Met</v>
      </c>
      <c r="X2402" t="str">
        <f>IF(tblOperations[[#This Row],[Average_Completion_Days]]&lt;=_xlfn.XLOOKUP('04_References'!$A$7,tblKPITargets[KPI_Name],tblKPITargets[Target_Value]),"Met","Below Target")</f>
        <v>Met</v>
      </c>
      <c r="Y2402" t="str">
        <f>IF(tblOperations[[#This Row],[Closing_Backlog]]&lt;=_xlfn.XLOOKUP('04_References'!$A$8,tblKPITargets[KPI_Name],tblKPITargets[Target_Value]),"Met","Below Target")</f>
        <v>Met</v>
      </c>
    </row>
    <row r="2403" spans="1:25">
      <c r="A2403" s="8" t="s">
        <v>2433</v>
      </c>
      <c r="B2403" s="9">
        <v>46131</v>
      </c>
      <c r="C2403" s="4" t="s">
        <v>48</v>
      </c>
      <c r="D2403" s="4" t="s">
        <v>21</v>
      </c>
      <c r="E2403" s="4">
        <v>2201</v>
      </c>
      <c r="F2403" s="4">
        <v>48</v>
      </c>
      <c r="G2403" s="4">
        <v>2249</v>
      </c>
      <c r="H2403" s="4">
        <v>19</v>
      </c>
      <c r="I2403" s="4">
        <v>2230</v>
      </c>
      <c r="J2403" s="4">
        <v>0</v>
      </c>
      <c r="K2403" s="4">
        <v>0</v>
      </c>
      <c r="L2403" s="4">
        <v>8</v>
      </c>
      <c r="M2403" s="4">
        <v>0.6</v>
      </c>
      <c r="N2403" s="4">
        <v>0.99</v>
      </c>
      <c r="O2403" s="4">
        <v>2.5</v>
      </c>
      <c r="P2403" s="4">
        <v>0.71899999999999997</v>
      </c>
      <c r="Q2403" s="5">
        <v>8.0000000000000002E-3</v>
      </c>
      <c r="R2403" s="4" t="str">
        <f>TRIM(tblOperations[[#This Row],[Region]])</f>
        <v>South East</v>
      </c>
      <c r="S2403" s="4" t="str">
        <f>TRIM(tblOperations[[#This Row],[Team]])</f>
        <v>Facilities Response</v>
      </c>
      <c r="T2403" s="4" t="str">
        <f>_xlfn.XLOOKUP(R2403,tblRegionReference[Region],tblRegionReference[Area],"Not Found")</f>
        <v>South</v>
      </c>
      <c r="U2403" s="4" t="str">
        <f>IF(tblOperations[[#This Row],[Completion_Rate]]&gt;=_xlfn.XLOOKUP("Completion Rate",tblKPITargets[KPI_Name],tblKPITargets[Target_Value]),"Met","Below Target")</f>
        <v>Below Target</v>
      </c>
      <c r="V2403" t="str">
        <f>IF(tblOperations[[#This Row],[SLA_Compliance]]&gt;=_xlfn.XLOOKUP('04_References'!$A$3,tblKPITargets[KPI_Name],tblKPITargets[Target_Value]),"Met","Below Target")</f>
        <v>Below Target</v>
      </c>
      <c r="W2403" t="str">
        <f>IF(tblOperations[[#This Row],[Quality_Pass_Rate]]&gt;=_xlfn.XLOOKUP('04_References'!$A$4,tblKPITargets[KPI_Name],tblKPITargets[Target_Value]),"Met","Below Target")</f>
        <v>Met</v>
      </c>
      <c r="X2403" t="str">
        <f>IF(tblOperations[[#This Row],[Average_Completion_Days]]&lt;=_xlfn.XLOOKUP('04_References'!$A$7,tblKPITargets[KPI_Name],tblKPITargets[Target_Value]),"Met","Below Target")</f>
        <v>Below Target</v>
      </c>
      <c r="Y2403" t="str">
        <f>IF(tblOperations[[#This Row],[Closing_Backlog]]&lt;=_xlfn.XLOOKUP('04_References'!$A$8,tblKPITargets[KPI_Name],tblKPITargets[Target_Value]),"Met","Below Target")</f>
        <v>Below Target</v>
      </c>
    </row>
    <row r="2404" spans="1:25">
      <c r="A2404" s="6" t="s">
        <v>2434</v>
      </c>
      <c r="B2404" s="7">
        <v>46131</v>
      </c>
      <c r="C2404" s="2" t="s">
        <v>48</v>
      </c>
      <c r="D2404" s="2" t="s">
        <v>23</v>
      </c>
      <c r="E2404" s="2">
        <v>22</v>
      </c>
      <c r="F2404" s="2">
        <v>47</v>
      </c>
      <c r="G2404" s="2">
        <v>69</v>
      </c>
      <c r="H2404" s="2">
        <v>55</v>
      </c>
      <c r="I2404" s="2">
        <v>14</v>
      </c>
      <c r="J2404" s="2">
        <v>1</v>
      </c>
      <c r="K2404" s="2">
        <v>0</v>
      </c>
      <c r="L2404" s="2">
        <v>2.5</v>
      </c>
      <c r="M2404" s="2">
        <v>0.84399999999999997</v>
      </c>
      <c r="N2404" s="2">
        <v>0.997</v>
      </c>
      <c r="O2404" s="2">
        <v>4.0999999999999996</v>
      </c>
      <c r="P2404" s="2">
        <v>0.68500000000000005</v>
      </c>
      <c r="Q2404" s="3">
        <v>0.79700000000000004</v>
      </c>
      <c r="R2404" s="4" t="str">
        <f>TRIM(tblOperations[[#This Row],[Region]])</f>
        <v>South East</v>
      </c>
      <c r="S2404" s="4" t="str">
        <f>TRIM(tblOperations[[#This Row],[Team]])</f>
        <v>Estates Support</v>
      </c>
      <c r="T2404" s="4" t="str">
        <f>_xlfn.XLOOKUP(R2404,tblRegionReference[Region],tblRegionReference[Area],"Not Found")</f>
        <v>South</v>
      </c>
      <c r="U2404" s="4" t="str">
        <f>IF(tblOperations[[#This Row],[Completion_Rate]]&gt;=_xlfn.XLOOKUP("Completion Rate",tblKPITargets[KPI_Name],tblKPITargets[Target_Value]),"Met","Below Target")</f>
        <v>Below Target</v>
      </c>
      <c r="V2404" t="str">
        <f>IF(tblOperations[[#This Row],[SLA_Compliance]]&gt;=_xlfn.XLOOKUP('04_References'!$A$3,tblKPITargets[KPI_Name],tblKPITargets[Target_Value]),"Met","Below Target")</f>
        <v>Below Target</v>
      </c>
      <c r="W2404" t="str">
        <f>IF(tblOperations[[#This Row],[Quality_Pass_Rate]]&gt;=_xlfn.XLOOKUP('04_References'!$A$4,tblKPITargets[KPI_Name],tblKPITargets[Target_Value]),"Met","Below Target")</f>
        <v>Met</v>
      </c>
      <c r="X2404" t="str">
        <f>IF(tblOperations[[#This Row],[Average_Completion_Days]]&lt;=_xlfn.XLOOKUP('04_References'!$A$7,tblKPITargets[KPI_Name],tblKPITargets[Target_Value]),"Met","Below Target")</f>
        <v>Met</v>
      </c>
      <c r="Y2404" t="str">
        <f>IF(tblOperations[[#This Row],[Closing_Backlog]]&lt;=_xlfn.XLOOKUP('04_References'!$A$8,tblKPITargets[KPI_Name],tblKPITargets[Target_Value]),"Met","Below Target")</f>
        <v>Below Target</v>
      </c>
    </row>
    <row r="2405" spans="1:25">
      <c r="A2405" s="8" t="s">
        <v>2435</v>
      </c>
      <c r="B2405" s="9">
        <v>46131</v>
      </c>
      <c r="C2405" s="4" t="s">
        <v>48</v>
      </c>
      <c r="D2405" s="4" t="s">
        <v>25</v>
      </c>
      <c r="E2405" s="4">
        <v>714</v>
      </c>
      <c r="F2405" s="4">
        <v>37</v>
      </c>
      <c r="G2405" s="4">
        <v>751</v>
      </c>
      <c r="H2405" s="4">
        <v>27</v>
      </c>
      <c r="I2405" s="4">
        <v>724</v>
      </c>
      <c r="J2405" s="4">
        <v>1</v>
      </c>
      <c r="K2405" s="4">
        <v>0</v>
      </c>
      <c r="L2405" s="4">
        <v>8</v>
      </c>
      <c r="M2405" s="4">
        <v>0.6</v>
      </c>
      <c r="N2405" s="4">
        <v>0.97899999999999998</v>
      </c>
      <c r="O2405" s="4">
        <v>2.5</v>
      </c>
      <c r="P2405" s="4">
        <v>0.71299999999999997</v>
      </c>
      <c r="Q2405" s="5">
        <v>3.5999999999999997E-2</v>
      </c>
      <c r="R2405" s="4" t="str">
        <f>TRIM(tblOperations[[#This Row],[Region]])</f>
        <v>South East</v>
      </c>
      <c r="S2405" s="4" t="str">
        <f>TRIM(tblOperations[[#This Row],[Team]])</f>
        <v>Workplace Projects</v>
      </c>
      <c r="T2405" s="4" t="str">
        <f>_xlfn.XLOOKUP(R2405,tblRegionReference[Region],tblRegionReference[Area],"Not Found")</f>
        <v>South</v>
      </c>
      <c r="U2405" s="4" t="str">
        <f>IF(tblOperations[[#This Row],[Completion_Rate]]&gt;=_xlfn.XLOOKUP("Completion Rate",tblKPITargets[KPI_Name],tblKPITargets[Target_Value]),"Met","Below Target")</f>
        <v>Below Target</v>
      </c>
      <c r="V2405" t="str">
        <f>IF(tblOperations[[#This Row],[SLA_Compliance]]&gt;=_xlfn.XLOOKUP('04_References'!$A$3,tblKPITargets[KPI_Name],tblKPITargets[Target_Value]),"Met","Below Target")</f>
        <v>Below Target</v>
      </c>
      <c r="W2405" t="str">
        <f>IF(tblOperations[[#This Row],[Quality_Pass_Rate]]&gt;=_xlfn.XLOOKUP('04_References'!$A$4,tblKPITargets[KPI_Name],tblKPITargets[Target_Value]),"Met","Below Target")</f>
        <v>Met</v>
      </c>
      <c r="X2405" t="str">
        <f>IF(tblOperations[[#This Row],[Average_Completion_Days]]&lt;=_xlfn.XLOOKUP('04_References'!$A$7,tblKPITargets[KPI_Name],tblKPITargets[Target_Value]),"Met","Below Target")</f>
        <v>Below Target</v>
      </c>
      <c r="Y2405" t="str">
        <f>IF(tblOperations[[#This Row],[Closing_Backlog]]&lt;=_xlfn.XLOOKUP('04_References'!$A$8,tblKPITargets[KPI_Name],tblKPITargets[Target_Value]),"Met","Below Target")</f>
        <v>Below Target</v>
      </c>
    </row>
    <row r="2406" spans="1:25">
      <c r="A2406" s="6" t="s">
        <v>2436</v>
      </c>
      <c r="B2406" s="7">
        <v>46131</v>
      </c>
      <c r="C2406" s="2" t="s">
        <v>53</v>
      </c>
      <c r="D2406" s="2" t="s">
        <v>19</v>
      </c>
      <c r="E2406" s="2">
        <v>1234</v>
      </c>
      <c r="F2406" s="2">
        <v>42</v>
      </c>
      <c r="G2406" s="2">
        <v>1276</v>
      </c>
      <c r="H2406" s="2">
        <v>26</v>
      </c>
      <c r="I2406" s="2">
        <v>1250</v>
      </c>
      <c r="J2406" s="2">
        <v>0</v>
      </c>
      <c r="K2406" s="2">
        <v>0</v>
      </c>
      <c r="L2406" s="2">
        <v>8</v>
      </c>
      <c r="M2406" s="2">
        <v>0.6</v>
      </c>
      <c r="N2406" s="2">
        <v>1</v>
      </c>
      <c r="O2406" s="2">
        <v>2.5</v>
      </c>
      <c r="P2406" s="2">
        <v>0.70299999999999996</v>
      </c>
      <c r="Q2406" s="3">
        <v>0.02</v>
      </c>
      <c r="R2406" s="4" t="str">
        <f>TRIM(tblOperations[[#This Row],[Region]])</f>
        <v>Wales</v>
      </c>
      <c r="S2406" s="4" t="str">
        <f>TRIM(tblOperations[[#This Row],[Team]])</f>
        <v>Workplace Services</v>
      </c>
      <c r="T2406" s="4" t="str">
        <f>_xlfn.XLOOKUP(R2406,tblRegionReference[Region],tblRegionReference[Area],"Not Found")</f>
        <v>Wales</v>
      </c>
      <c r="U2406" s="4" t="str">
        <f>IF(tblOperations[[#This Row],[Completion_Rate]]&gt;=_xlfn.XLOOKUP("Completion Rate",tblKPITargets[KPI_Name],tblKPITargets[Target_Value]),"Met","Below Target")</f>
        <v>Below Target</v>
      </c>
      <c r="V2406" t="str">
        <f>IF(tblOperations[[#This Row],[SLA_Compliance]]&gt;=_xlfn.XLOOKUP('04_References'!$A$3,tblKPITargets[KPI_Name],tblKPITargets[Target_Value]),"Met","Below Target")</f>
        <v>Below Target</v>
      </c>
      <c r="W2406" t="str">
        <f>IF(tblOperations[[#This Row],[Quality_Pass_Rate]]&gt;=_xlfn.XLOOKUP('04_References'!$A$4,tblKPITargets[KPI_Name],tblKPITargets[Target_Value]),"Met","Below Target")</f>
        <v>Met</v>
      </c>
      <c r="X2406" t="str">
        <f>IF(tblOperations[[#This Row],[Average_Completion_Days]]&lt;=_xlfn.XLOOKUP('04_References'!$A$7,tblKPITargets[KPI_Name],tblKPITargets[Target_Value]),"Met","Below Target")</f>
        <v>Below Target</v>
      </c>
      <c r="Y2406" t="str">
        <f>IF(tblOperations[[#This Row],[Closing_Backlog]]&lt;=_xlfn.XLOOKUP('04_References'!$A$8,tblKPITargets[KPI_Name],tblKPITargets[Target_Value]),"Met","Below Target")</f>
        <v>Below Target</v>
      </c>
    </row>
    <row r="2407" spans="1:25">
      <c r="A2407" s="8" t="s">
        <v>2437</v>
      </c>
      <c r="B2407" s="9">
        <v>46131</v>
      </c>
      <c r="C2407" s="4" t="s">
        <v>53</v>
      </c>
      <c r="D2407" s="4" t="s">
        <v>21</v>
      </c>
      <c r="E2407" s="4">
        <v>1312</v>
      </c>
      <c r="F2407" s="4">
        <v>40</v>
      </c>
      <c r="G2407" s="4">
        <v>1352</v>
      </c>
      <c r="H2407" s="4">
        <v>25</v>
      </c>
      <c r="I2407" s="4">
        <v>1327</v>
      </c>
      <c r="J2407" s="4">
        <v>0</v>
      </c>
      <c r="K2407" s="4">
        <v>0</v>
      </c>
      <c r="L2407" s="4">
        <v>8</v>
      </c>
      <c r="M2407" s="4">
        <v>0.6</v>
      </c>
      <c r="N2407" s="4">
        <v>1</v>
      </c>
      <c r="O2407" s="4">
        <v>2.5</v>
      </c>
      <c r="P2407" s="4">
        <v>0.77200000000000002</v>
      </c>
      <c r="Q2407" s="5">
        <v>1.7999999999999999E-2</v>
      </c>
      <c r="R2407" s="4" t="str">
        <f>TRIM(tblOperations[[#This Row],[Region]])</f>
        <v>Wales</v>
      </c>
      <c r="S2407" s="4" t="str">
        <f>TRIM(tblOperations[[#This Row],[Team]])</f>
        <v>Facilities Response</v>
      </c>
      <c r="T2407" s="4" t="str">
        <f>_xlfn.XLOOKUP(R2407,tblRegionReference[Region],tblRegionReference[Area],"Not Found")</f>
        <v>Wales</v>
      </c>
      <c r="U2407" s="4" t="str">
        <f>IF(tblOperations[[#This Row],[Completion_Rate]]&gt;=_xlfn.XLOOKUP("Completion Rate",tblKPITargets[KPI_Name],tblKPITargets[Target_Value]),"Met","Below Target")</f>
        <v>Below Target</v>
      </c>
      <c r="V2407" t="str">
        <f>IF(tblOperations[[#This Row],[SLA_Compliance]]&gt;=_xlfn.XLOOKUP('04_References'!$A$3,tblKPITargets[KPI_Name],tblKPITargets[Target_Value]),"Met","Below Target")</f>
        <v>Below Target</v>
      </c>
      <c r="W2407" t="str">
        <f>IF(tblOperations[[#This Row],[Quality_Pass_Rate]]&gt;=_xlfn.XLOOKUP('04_References'!$A$4,tblKPITargets[KPI_Name],tblKPITargets[Target_Value]),"Met","Below Target")</f>
        <v>Met</v>
      </c>
      <c r="X2407" t="str">
        <f>IF(tblOperations[[#This Row],[Average_Completion_Days]]&lt;=_xlfn.XLOOKUP('04_References'!$A$7,tblKPITargets[KPI_Name],tblKPITargets[Target_Value]),"Met","Below Target")</f>
        <v>Below Target</v>
      </c>
      <c r="Y2407" t="str">
        <f>IF(tblOperations[[#This Row],[Closing_Backlog]]&lt;=_xlfn.XLOOKUP('04_References'!$A$8,tblKPITargets[KPI_Name],tblKPITargets[Target_Value]),"Met","Below Target")</f>
        <v>Below Target</v>
      </c>
    </row>
    <row r="2408" spans="1:25">
      <c r="A2408" s="6" t="s">
        <v>2438</v>
      </c>
      <c r="B2408" s="7">
        <v>46131</v>
      </c>
      <c r="C2408" s="2" t="s">
        <v>53</v>
      </c>
      <c r="D2408" s="2" t="s">
        <v>23</v>
      </c>
      <c r="E2408" s="2">
        <v>876</v>
      </c>
      <c r="F2408" s="2">
        <v>33</v>
      </c>
      <c r="G2408" s="2">
        <v>909</v>
      </c>
      <c r="H2408" s="2">
        <v>30</v>
      </c>
      <c r="I2408" s="2">
        <v>879</v>
      </c>
      <c r="J2408" s="2">
        <v>0</v>
      </c>
      <c r="K2408" s="2">
        <v>0</v>
      </c>
      <c r="L2408" s="2">
        <v>8</v>
      </c>
      <c r="M2408" s="2">
        <v>0.6</v>
      </c>
      <c r="N2408" s="2">
        <v>1</v>
      </c>
      <c r="O2408" s="2">
        <v>2.5</v>
      </c>
      <c r="P2408" s="2">
        <v>0.72699999999999998</v>
      </c>
      <c r="Q2408" s="3">
        <v>3.3000000000000002E-2</v>
      </c>
      <c r="R2408" s="4" t="str">
        <f>TRIM(tblOperations[[#This Row],[Region]])</f>
        <v>Wales</v>
      </c>
      <c r="S2408" s="4" t="str">
        <f>TRIM(tblOperations[[#This Row],[Team]])</f>
        <v>Estates Support</v>
      </c>
      <c r="T2408" s="4" t="str">
        <f>_xlfn.XLOOKUP(R2408,tblRegionReference[Region],tblRegionReference[Area],"Not Found")</f>
        <v>Wales</v>
      </c>
      <c r="U2408" s="4" t="str">
        <f>IF(tblOperations[[#This Row],[Completion_Rate]]&gt;=_xlfn.XLOOKUP("Completion Rate",tblKPITargets[KPI_Name],tblKPITargets[Target_Value]),"Met","Below Target")</f>
        <v>Below Target</v>
      </c>
      <c r="V2408" t="str">
        <f>IF(tblOperations[[#This Row],[SLA_Compliance]]&gt;=_xlfn.XLOOKUP('04_References'!$A$3,tblKPITargets[KPI_Name],tblKPITargets[Target_Value]),"Met","Below Target")</f>
        <v>Below Target</v>
      </c>
      <c r="W2408" t="str">
        <f>IF(tblOperations[[#This Row],[Quality_Pass_Rate]]&gt;=_xlfn.XLOOKUP('04_References'!$A$4,tblKPITargets[KPI_Name],tblKPITargets[Target_Value]),"Met","Below Target")</f>
        <v>Met</v>
      </c>
      <c r="X2408" t="str">
        <f>IF(tblOperations[[#This Row],[Average_Completion_Days]]&lt;=_xlfn.XLOOKUP('04_References'!$A$7,tblKPITargets[KPI_Name],tblKPITargets[Target_Value]),"Met","Below Target")</f>
        <v>Below Target</v>
      </c>
      <c r="Y2408" t="str">
        <f>IF(tblOperations[[#This Row],[Closing_Backlog]]&lt;=_xlfn.XLOOKUP('04_References'!$A$8,tblKPITargets[KPI_Name],tblKPITargets[Target_Value]),"Met","Below Target")</f>
        <v>Below Target</v>
      </c>
    </row>
    <row r="2409" spans="1:25">
      <c r="A2409" s="8" t="s">
        <v>2439</v>
      </c>
      <c r="B2409" s="9">
        <v>46131</v>
      </c>
      <c r="C2409" s="4" t="s">
        <v>53</v>
      </c>
      <c r="D2409" s="4" t="s">
        <v>25</v>
      </c>
      <c r="E2409" s="4">
        <v>0</v>
      </c>
      <c r="F2409" s="4">
        <v>40</v>
      </c>
      <c r="G2409" s="4">
        <v>40</v>
      </c>
      <c r="H2409" s="4">
        <v>40</v>
      </c>
      <c r="I2409" s="4">
        <v>0</v>
      </c>
      <c r="J2409" s="4">
        <v>1</v>
      </c>
      <c r="K2409" s="4">
        <v>0</v>
      </c>
      <c r="L2409" s="4">
        <v>1.5</v>
      </c>
      <c r="M2409" s="4">
        <v>0.95499999999999996</v>
      </c>
      <c r="N2409" s="4">
        <v>1</v>
      </c>
      <c r="O2409" s="4">
        <v>4.5999999999999996</v>
      </c>
      <c r="P2409" s="4">
        <v>0.76200000000000001</v>
      </c>
      <c r="Q2409" s="5">
        <v>1</v>
      </c>
      <c r="R2409" s="4" t="str">
        <f>TRIM(tblOperations[[#This Row],[Region]])</f>
        <v>Wales</v>
      </c>
      <c r="S2409" s="4" t="str">
        <f>TRIM(tblOperations[[#This Row],[Team]])</f>
        <v>Workplace Projects</v>
      </c>
      <c r="T2409" s="4" t="str">
        <f>_xlfn.XLOOKUP(R2409,tblRegionReference[Region],tblRegionReference[Area],"Not Found")</f>
        <v>Wales</v>
      </c>
      <c r="U2409" s="4" t="str">
        <f>IF(tblOperations[[#This Row],[Completion_Rate]]&gt;=_xlfn.XLOOKUP("Completion Rate",tblKPITargets[KPI_Name],tblKPITargets[Target_Value]),"Met","Below Target")</f>
        <v>Met</v>
      </c>
      <c r="V2409" t="str">
        <f>IF(tblOperations[[#This Row],[SLA_Compliance]]&gt;=_xlfn.XLOOKUP('04_References'!$A$3,tblKPITargets[KPI_Name],tblKPITargets[Target_Value]),"Met","Below Target")</f>
        <v>Met</v>
      </c>
      <c r="W2409" t="str">
        <f>IF(tblOperations[[#This Row],[Quality_Pass_Rate]]&gt;=_xlfn.XLOOKUP('04_References'!$A$4,tblKPITargets[KPI_Name],tblKPITargets[Target_Value]),"Met","Below Target")</f>
        <v>Met</v>
      </c>
      <c r="X2409" t="str">
        <f>IF(tblOperations[[#This Row],[Average_Completion_Days]]&lt;=_xlfn.XLOOKUP('04_References'!$A$7,tblKPITargets[KPI_Name],tblKPITargets[Target_Value]),"Met","Below Target")</f>
        <v>Met</v>
      </c>
      <c r="Y2409" t="str">
        <f>IF(tblOperations[[#This Row],[Closing_Backlog]]&lt;=_xlfn.XLOOKUP('04_References'!$A$8,tblKPITargets[KPI_Name],tblKPITargets[Target_Value]),"Met","Below Target")</f>
        <v>Met</v>
      </c>
    </row>
    <row r="2410" spans="1:25">
      <c r="A2410" s="6" t="s">
        <v>2440</v>
      </c>
      <c r="B2410" s="7">
        <v>46132</v>
      </c>
      <c r="C2410" s="2" t="s">
        <v>18</v>
      </c>
      <c r="D2410" s="2" t="s">
        <v>19</v>
      </c>
      <c r="E2410" s="2">
        <v>346</v>
      </c>
      <c r="F2410" s="2">
        <v>34</v>
      </c>
      <c r="G2410" s="2">
        <v>380</v>
      </c>
      <c r="H2410" s="2">
        <v>40</v>
      </c>
      <c r="I2410" s="2">
        <v>340</v>
      </c>
      <c r="J2410" s="2">
        <v>0</v>
      </c>
      <c r="K2410" s="2">
        <v>0</v>
      </c>
      <c r="L2410" s="2">
        <v>8</v>
      </c>
      <c r="M2410" s="2">
        <v>0.6</v>
      </c>
      <c r="N2410" s="2">
        <v>0.98799999999999999</v>
      </c>
      <c r="O2410" s="2">
        <v>2.5</v>
      </c>
      <c r="P2410" s="2">
        <v>0.78600000000000003</v>
      </c>
      <c r="Q2410" s="3">
        <v>0.105</v>
      </c>
      <c r="R2410" s="4" t="str">
        <f>TRIM(tblOperations[[#This Row],[Region]])</f>
        <v>Scotland</v>
      </c>
      <c r="S2410" s="4" t="str">
        <f>TRIM(tblOperations[[#This Row],[Team]])</f>
        <v>Workplace Services</v>
      </c>
      <c r="T2410" s="4" t="str">
        <f>_xlfn.XLOOKUP(R2410,tblRegionReference[Region],tblRegionReference[Area],"Not Found")</f>
        <v>North</v>
      </c>
      <c r="U2410" s="4" t="str">
        <f>IF(tblOperations[[#This Row],[Completion_Rate]]&gt;=_xlfn.XLOOKUP("Completion Rate",tblKPITargets[KPI_Name],tblKPITargets[Target_Value]),"Met","Below Target")</f>
        <v>Below Target</v>
      </c>
      <c r="V2410" t="str">
        <f>IF(tblOperations[[#This Row],[SLA_Compliance]]&gt;=_xlfn.XLOOKUP('04_References'!$A$3,tblKPITargets[KPI_Name],tblKPITargets[Target_Value]),"Met","Below Target")</f>
        <v>Below Target</v>
      </c>
      <c r="W2410" t="str">
        <f>IF(tblOperations[[#This Row],[Quality_Pass_Rate]]&gt;=_xlfn.XLOOKUP('04_References'!$A$4,tblKPITargets[KPI_Name],tblKPITargets[Target_Value]),"Met","Below Target")</f>
        <v>Met</v>
      </c>
      <c r="X2410" t="str">
        <f>IF(tblOperations[[#This Row],[Average_Completion_Days]]&lt;=_xlfn.XLOOKUP('04_References'!$A$7,tblKPITargets[KPI_Name],tblKPITargets[Target_Value]),"Met","Below Target")</f>
        <v>Below Target</v>
      </c>
      <c r="Y2410" t="str">
        <f>IF(tblOperations[[#This Row],[Closing_Backlog]]&lt;=_xlfn.XLOOKUP('04_References'!$A$8,tblKPITargets[KPI_Name],tblKPITargets[Target_Value]),"Met","Below Target")</f>
        <v>Below Target</v>
      </c>
    </row>
    <row r="2411" spans="1:25">
      <c r="A2411" s="8" t="s">
        <v>2441</v>
      </c>
      <c r="B2411" s="9">
        <v>46132</v>
      </c>
      <c r="C2411" s="4" t="s">
        <v>18</v>
      </c>
      <c r="D2411" s="4" t="s">
        <v>21</v>
      </c>
      <c r="E2411" s="4">
        <v>0</v>
      </c>
      <c r="F2411" s="4">
        <v>42</v>
      </c>
      <c r="G2411" s="4">
        <v>42</v>
      </c>
      <c r="H2411" s="4">
        <v>42</v>
      </c>
      <c r="I2411" s="4">
        <v>0</v>
      </c>
      <c r="J2411" s="4">
        <v>0</v>
      </c>
      <c r="K2411" s="4">
        <v>0</v>
      </c>
      <c r="L2411" s="4">
        <v>2</v>
      </c>
      <c r="M2411" s="4">
        <v>0.98799999999999999</v>
      </c>
      <c r="N2411" s="4">
        <v>0.98399999999999999</v>
      </c>
      <c r="O2411" s="4">
        <v>4.0999999999999996</v>
      </c>
      <c r="P2411" s="4">
        <v>0.73199999999999998</v>
      </c>
      <c r="Q2411" s="5">
        <v>1</v>
      </c>
      <c r="R2411" s="4" t="str">
        <f>TRIM(tblOperations[[#This Row],[Region]])</f>
        <v>Scotland</v>
      </c>
      <c r="S2411" s="4" t="str">
        <f>TRIM(tblOperations[[#This Row],[Team]])</f>
        <v>Facilities Response</v>
      </c>
      <c r="T2411" s="4" t="str">
        <f>_xlfn.XLOOKUP(R2411,tblRegionReference[Region],tblRegionReference[Area],"Not Found")</f>
        <v>North</v>
      </c>
      <c r="U2411" s="4" t="str">
        <f>IF(tblOperations[[#This Row],[Completion_Rate]]&gt;=_xlfn.XLOOKUP("Completion Rate",tblKPITargets[KPI_Name],tblKPITargets[Target_Value]),"Met","Below Target")</f>
        <v>Met</v>
      </c>
      <c r="V2411" t="str">
        <f>IF(tblOperations[[#This Row],[SLA_Compliance]]&gt;=_xlfn.XLOOKUP('04_References'!$A$3,tblKPITargets[KPI_Name],tblKPITargets[Target_Value]),"Met","Below Target")</f>
        <v>Met</v>
      </c>
      <c r="W2411" t="str">
        <f>IF(tblOperations[[#This Row],[Quality_Pass_Rate]]&gt;=_xlfn.XLOOKUP('04_References'!$A$4,tblKPITargets[KPI_Name],tblKPITargets[Target_Value]),"Met","Below Target")</f>
        <v>Met</v>
      </c>
      <c r="X2411" t="str">
        <f>IF(tblOperations[[#This Row],[Average_Completion_Days]]&lt;=_xlfn.XLOOKUP('04_References'!$A$7,tblKPITargets[KPI_Name],tblKPITargets[Target_Value]),"Met","Below Target")</f>
        <v>Met</v>
      </c>
      <c r="Y2411" t="str">
        <f>IF(tblOperations[[#This Row],[Closing_Backlog]]&lt;=_xlfn.XLOOKUP('04_References'!$A$8,tblKPITargets[KPI_Name],tblKPITargets[Target_Value]),"Met","Below Target")</f>
        <v>Met</v>
      </c>
    </row>
    <row r="2412" spans="1:25">
      <c r="A2412" s="6" t="s">
        <v>2442</v>
      </c>
      <c r="B2412" s="7">
        <v>46132</v>
      </c>
      <c r="C2412" s="2" t="s">
        <v>18</v>
      </c>
      <c r="D2412" s="2" t="s">
        <v>23</v>
      </c>
      <c r="E2412" s="2">
        <v>596</v>
      </c>
      <c r="F2412" s="2">
        <v>54</v>
      </c>
      <c r="G2412" s="2">
        <v>650</v>
      </c>
      <c r="H2412" s="2">
        <v>38</v>
      </c>
      <c r="I2412" s="2">
        <v>612</v>
      </c>
      <c r="J2412" s="2">
        <v>0</v>
      </c>
      <c r="K2412" s="2">
        <v>0</v>
      </c>
      <c r="L2412" s="2">
        <v>8</v>
      </c>
      <c r="M2412" s="2">
        <v>0.6</v>
      </c>
      <c r="N2412" s="2">
        <v>0.95699999999999996</v>
      </c>
      <c r="O2412" s="2">
        <v>2.5</v>
      </c>
      <c r="P2412" s="2">
        <v>0.78600000000000003</v>
      </c>
      <c r="Q2412" s="3">
        <v>5.8000000000000003E-2</v>
      </c>
      <c r="R2412" s="4" t="str">
        <f>TRIM(tblOperations[[#This Row],[Region]])</f>
        <v>Scotland</v>
      </c>
      <c r="S2412" s="4" t="str">
        <f>TRIM(tblOperations[[#This Row],[Team]])</f>
        <v>Estates Support</v>
      </c>
      <c r="T2412" s="4" t="str">
        <f>_xlfn.XLOOKUP(R2412,tblRegionReference[Region],tblRegionReference[Area],"Not Found")</f>
        <v>North</v>
      </c>
      <c r="U2412" s="4" t="str">
        <f>IF(tblOperations[[#This Row],[Completion_Rate]]&gt;=_xlfn.XLOOKUP("Completion Rate",tblKPITargets[KPI_Name],tblKPITargets[Target_Value]),"Met","Below Target")</f>
        <v>Below Target</v>
      </c>
      <c r="V2412" t="str">
        <f>IF(tblOperations[[#This Row],[SLA_Compliance]]&gt;=_xlfn.XLOOKUP('04_References'!$A$3,tblKPITargets[KPI_Name],tblKPITargets[Target_Value]),"Met","Below Target")</f>
        <v>Below Target</v>
      </c>
      <c r="W2412" t="str">
        <f>IF(tblOperations[[#This Row],[Quality_Pass_Rate]]&gt;=_xlfn.XLOOKUP('04_References'!$A$4,tblKPITargets[KPI_Name],tblKPITargets[Target_Value]),"Met","Below Target")</f>
        <v>Met</v>
      </c>
      <c r="X2412" t="str">
        <f>IF(tblOperations[[#This Row],[Average_Completion_Days]]&lt;=_xlfn.XLOOKUP('04_References'!$A$7,tblKPITargets[KPI_Name],tblKPITargets[Target_Value]),"Met","Below Target")</f>
        <v>Below Target</v>
      </c>
      <c r="Y2412" t="str">
        <f>IF(tblOperations[[#This Row],[Closing_Backlog]]&lt;=_xlfn.XLOOKUP('04_References'!$A$8,tblKPITargets[KPI_Name],tblKPITargets[Target_Value]),"Met","Below Target")</f>
        <v>Below Target</v>
      </c>
    </row>
    <row r="2413" spans="1:25">
      <c r="A2413" s="8" t="s">
        <v>2443</v>
      </c>
      <c r="B2413" s="9">
        <v>46132</v>
      </c>
      <c r="C2413" s="4" t="s">
        <v>18</v>
      </c>
      <c r="D2413" s="4" t="s">
        <v>25</v>
      </c>
      <c r="E2413" s="4">
        <v>0</v>
      </c>
      <c r="F2413" s="4">
        <v>30</v>
      </c>
      <c r="G2413" s="4">
        <v>30</v>
      </c>
      <c r="H2413" s="4">
        <v>30</v>
      </c>
      <c r="I2413" s="4">
        <v>0</v>
      </c>
      <c r="J2413" s="4">
        <v>0</v>
      </c>
      <c r="K2413" s="4">
        <v>0</v>
      </c>
      <c r="L2413" s="4">
        <v>1.9</v>
      </c>
      <c r="M2413" s="4">
        <v>0.92900000000000005</v>
      </c>
      <c r="N2413" s="4">
        <v>0.97</v>
      </c>
      <c r="O2413" s="4">
        <v>4.5999999999999996</v>
      </c>
      <c r="P2413" s="4">
        <v>0.76100000000000001</v>
      </c>
      <c r="Q2413" s="5">
        <v>1</v>
      </c>
      <c r="R2413" s="4" t="str">
        <f>TRIM(tblOperations[[#This Row],[Region]])</f>
        <v>Scotland</v>
      </c>
      <c r="S2413" s="4" t="str">
        <f>TRIM(tblOperations[[#This Row],[Team]])</f>
        <v>Workplace Projects</v>
      </c>
      <c r="T2413" s="4" t="str">
        <f>_xlfn.XLOOKUP(R2413,tblRegionReference[Region],tblRegionReference[Area],"Not Found")</f>
        <v>North</v>
      </c>
      <c r="U2413" s="4" t="str">
        <f>IF(tblOperations[[#This Row],[Completion_Rate]]&gt;=_xlfn.XLOOKUP("Completion Rate",tblKPITargets[KPI_Name],tblKPITargets[Target_Value]),"Met","Below Target")</f>
        <v>Met</v>
      </c>
      <c r="V2413" t="str">
        <f>IF(tblOperations[[#This Row],[SLA_Compliance]]&gt;=_xlfn.XLOOKUP('04_References'!$A$3,tblKPITargets[KPI_Name],tblKPITargets[Target_Value]),"Met","Below Target")</f>
        <v>Met</v>
      </c>
      <c r="W2413" t="str">
        <f>IF(tblOperations[[#This Row],[Quality_Pass_Rate]]&gt;=_xlfn.XLOOKUP('04_References'!$A$4,tblKPITargets[KPI_Name],tblKPITargets[Target_Value]),"Met","Below Target")</f>
        <v>Met</v>
      </c>
      <c r="X2413" t="str">
        <f>IF(tblOperations[[#This Row],[Average_Completion_Days]]&lt;=_xlfn.XLOOKUP('04_References'!$A$7,tblKPITargets[KPI_Name],tblKPITargets[Target_Value]),"Met","Below Target")</f>
        <v>Met</v>
      </c>
      <c r="Y2413" t="str">
        <f>IF(tblOperations[[#This Row],[Closing_Backlog]]&lt;=_xlfn.XLOOKUP('04_References'!$A$8,tblKPITargets[KPI_Name],tblKPITargets[Target_Value]),"Met","Below Target")</f>
        <v>Met</v>
      </c>
    </row>
    <row r="2414" spans="1:25">
      <c r="A2414" s="6" t="s">
        <v>2444</v>
      </c>
      <c r="B2414" s="7">
        <v>46132</v>
      </c>
      <c r="C2414" s="2" t="s">
        <v>27</v>
      </c>
      <c r="D2414" s="2" t="s">
        <v>19</v>
      </c>
      <c r="E2414" s="2">
        <v>2</v>
      </c>
      <c r="F2414" s="2">
        <v>49</v>
      </c>
      <c r="G2414" s="2">
        <v>51</v>
      </c>
      <c r="H2414" s="2">
        <v>41</v>
      </c>
      <c r="I2414" s="2">
        <v>10</v>
      </c>
      <c r="J2414" s="2">
        <v>0</v>
      </c>
      <c r="K2414" s="2">
        <v>0</v>
      </c>
      <c r="L2414" s="2">
        <v>2.4</v>
      </c>
      <c r="M2414" s="2">
        <v>0.81200000000000006</v>
      </c>
      <c r="N2414" s="2">
        <v>0.94299999999999995</v>
      </c>
      <c r="O2414" s="2">
        <v>4.2</v>
      </c>
      <c r="P2414" s="2">
        <v>0.71799999999999997</v>
      </c>
      <c r="Q2414" s="3">
        <v>0.80400000000000005</v>
      </c>
      <c r="R2414" s="4" t="str">
        <f>TRIM(tblOperations[[#This Row],[Region]])</f>
        <v>North East</v>
      </c>
      <c r="S2414" s="4" t="str">
        <f>TRIM(tblOperations[[#This Row],[Team]])</f>
        <v>Workplace Services</v>
      </c>
      <c r="T2414" s="4" t="str">
        <f>_xlfn.XLOOKUP(R2414,tblRegionReference[Region],tblRegionReference[Area],"Not Found")</f>
        <v>North</v>
      </c>
      <c r="U2414" s="4" t="str">
        <f>IF(tblOperations[[#This Row],[Completion_Rate]]&gt;=_xlfn.XLOOKUP("Completion Rate",tblKPITargets[KPI_Name],tblKPITargets[Target_Value]),"Met","Below Target")</f>
        <v>Below Target</v>
      </c>
      <c r="V2414" t="str">
        <f>IF(tblOperations[[#This Row],[SLA_Compliance]]&gt;=_xlfn.XLOOKUP('04_References'!$A$3,tblKPITargets[KPI_Name],tblKPITargets[Target_Value]),"Met","Below Target")</f>
        <v>Below Target</v>
      </c>
      <c r="W2414" t="str">
        <f>IF(tblOperations[[#This Row],[Quality_Pass_Rate]]&gt;=_xlfn.XLOOKUP('04_References'!$A$4,tblKPITargets[KPI_Name],tblKPITargets[Target_Value]),"Met","Below Target")</f>
        <v>Below Target</v>
      </c>
      <c r="X2414" t="str">
        <f>IF(tblOperations[[#This Row],[Average_Completion_Days]]&lt;=_xlfn.XLOOKUP('04_References'!$A$7,tblKPITargets[KPI_Name],tblKPITargets[Target_Value]),"Met","Below Target")</f>
        <v>Met</v>
      </c>
      <c r="Y2414" t="str">
        <f>IF(tblOperations[[#This Row],[Closing_Backlog]]&lt;=_xlfn.XLOOKUP('04_References'!$A$8,tblKPITargets[KPI_Name],tblKPITargets[Target_Value]),"Met","Below Target")</f>
        <v>Met</v>
      </c>
    </row>
    <row r="2415" spans="1:25">
      <c r="A2415" s="8" t="s">
        <v>2445</v>
      </c>
      <c r="B2415" s="9">
        <v>46132</v>
      </c>
      <c r="C2415" s="4" t="s">
        <v>27</v>
      </c>
      <c r="D2415" s="4" t="s">
        <v>21</v>
      </c>
      <c r="E2415" s="4">
        <v>0</v>
      </c>
      <c r="F2415" s="4">
        <v>47</v>
      </c>
      <c r="G2415" s="4">
        <v>47</v>
      </c>
      <c r="H2415" s="4">
        <v>47</v>
      </c>
      <c r="I2415" s="4">
        <v>0</v>
      </c>
      <c r="J2415" s="4">
        <v>0</v>
      </c>
      <c r="K2415" s="4">
        <v>0</v>
      </c>
      <c r="L2415" s="4">
        <v>1.8</v>
      </c>
      <c r="M2415" s="4">
        <v>0.95299999999999996</v>
      </c>
      <c r="N2415" s="4">
        <v>0.96599999999999997</v>
      </c>
      <c r="O2415" s="4">
        <v>4.5999999999999996</v>
      </c>
      <c r="P2415" s="4">
        <v>0.70699999999999996</v>
      </c>
      <c r="Q2415" s="5">
        <v>1</v>
      </c>
      <c r="R2415" s="4" t="str">
        <f>TRIM(tblOperations[[#This Row],[Region]])</f>
        <v>North East</v>
      </c>
      <c r="S2415" s="4" t="str">
        <f>TRIM(tblOperations[[#This Row],[Team]])</f>
        <v>Facilities Response</v>
      </c>
      <c r="T2415" s="4" t="str">
        <f>_xlfn.XLOOKUP(R2415,tblRegionReference[Region],tblRegionReference[Area],"Not Found")</f>
        <v>North</v>
      </c>
      <c r="U2415" s="4" t="str">
        <f>IF(tblOperations[[#This Row],[Completion_Rate]]&gt;=_xlfn.XLOOKUP("Completion Rate",tblKPITargets[KPI_Name],tblKPITargets[Target_Value]),"Met","Below Target")</f>
        <v>Met</v>
      </c>
      <c r="V2415" t="str">
        <f>IF(tblOperations[[#This Row],[SLA_Compliance]]&gt;=_xlfn.XLOOKUP('04_References'!$A$3,tblKPITargets[KPI_Name],tblKPITargets[Target_Value]),"Met","Below Target")</f>
        <v>Met</v>
      </c>
      <c r="W2415" t="str">
        <f>IF(tblOperations[[#This Row],[Quality_Pass_Rate]]&gt;=_xlfn.XLOOKUP('04_References'!$A$4,tblKPITargets[KPI_Name],tblKPITargets[Target_Value]),"Met","Below Target")</f>
        <v>Met</v>
      </c>
      <c r="X2415" t="str">
        <f>IF(tblOperations[[#This Row],[Average_Completion_Days]]&lt;=_xlfn.XLOOKUP('04_References'!$A$7,tblKPITargets[KPI_Name],tblKPITargets[Target_Value]),"Met","Below Target")</f>
        <v>Met</v>
      </c>
      <c r="Y2415" t="str">
        <f>IF(tblOperations[[#This Row],[Closing_Backlog]]&lt;=_xlfn.XLOOKUP('04_References'!$A$8,tblKPITargets[KPI_Name],tblKPITargets[Target_Value]),"Met","Below Target")</f>
        <v>Met</v>
      </c>
    </row>
    <row r="2416" spans="1:25">
      <c r="A2416" s="6" t="s">
        <v>2446</v>
      </c>
      <c r="B2416" s="7">
        <v>46132</v>
      </c>
      <c r="C2416" s="2" t="s">
        <v>27</v>
      </c>
      <c r="D2416" s="2" t="s">
        <v>23</v>
      </c>
      <c r="E2416" s="2">
        <v>1563</v>
      </c>
      <c r="F2416" s="2">
        <v>52</v>
      </c>
      <c r="G2416" s="2">
        <v>1615</v>
      </c>
      <c r="H2416" s="2">
        <v>24</v>
      </c>
      <c r="I2416" s="2">
        <v>1591</v>
      </c>
      <c r="J2416" s="2">
        <v>0</v>
      </c>
      <c r="K2416" s="2">
        <v>0</v>
      </c>
      <c r="L2416" s="2">
        <v>8</v>
      </c>
      <c r="M2416" s="2">
        <v>0.6</v>
      </c>
      <c r="N2416" s="2">
        <v>0.99199999999999999</v>
      </c>
      <c r="O2416" s="2">
        <v>2.5</v>
      </c>
      <c r="P2416" s="2">
        <v>0.71299999999999997</v>
      </c>
      <c r="Q2416" s="3">
        <v>1.4999999999999999E-2</v>
      </c>
      <c r="R2416" s="4" t="str">
        <f>TRIM(tblOperations[[#This Row],[Region]])</f>
        <v>North East</v>
      </c>
      <c r="S2416" s="4" t="str">
        <f>TRIM(tblOperations[[#This Row],[Team]])</f>
        <v>Estates Support</v>
      </c>
      <c r="T2416" s="4" t="str">
        <f>_xlfn.XLOOKUP(R2416,tblRegionReference[Region],tblRegionReference[Area],"Not Found")</f>
        <v>North</v>
      </c>
      <c r="U2416" s="4" t="str">
        <f>IF(tblOperations[[#This Row],[Completion_Rate]]&gt;=_xlfn.XLOOKUP("Completion Rate",tblKPITargets[KPI_Name],tblKPITargets[Target_Value]),"Met","Below Target")</f>
        <v>Below Target</v>
      </c>
      <c r="V2416" t="str">
        <f>IF(tblOperations[[#This Row],[SLA_Compliance]]&gt;=_xlfn.XLOOKUP('04_References'!$A$3,tblKPITargets[KPI_Name],tblKPITargets[Target_Value]),"Met","Below Target")</f>
        <v>Below Target</v>
      </c>
      <c r="W2416" t="str">
        <f>IF(tblOperations[[#This Row],[Quality_Pass_Rate]]&gt;=_xlfn.XLOOKUP('04_References'!$A$4,tblKPITargets[KPI_Name],tblKPITargets[Target_Value]),"Met","Below Target")</f>
        <v>Met</v>
      </c>
      <c r="X2416" t="str">
        <f>IF(tblOperations[[#This Row],[Average_Completion_Days]]&lt;=_xlfn.XLOOKUP('04_References'!$A$7,tblKPITargets[KPI_Name],tblKPITargets[Target_Value]),"Met","Below Target")</f>
        <v>Below Target</v>
      </c>
      <c r="Y2416" t="str">
        <f>IF(tblOperations[[#This Row],[Closing_Backlog]]&lt;=_xlfn.XLOOKUP('04_References'!$A$8,tblKPITargets[KPI_Name],tblKPITargets[Target_Value]),"Met","Below Target")</f>
        <v>Below Target</v>
      </c>
    </row>
    <row r="2417" spans="1:25">
      <c r="A2417" s="8" t="s">
        <v>2447</v>
      </c>
      <c r="B2417" s="9">
        <v>46132</v>
      </c>
      <c r="C2417" s="4" t="s">
        <v>27</v>
      </c>
      <c r="D2417" s="4" t="s">
        <v>25</v>
      </c>
      <c r="E2417" s="4">
        <v>61</v>
      </c>
      <c r="F2417" s="4">
        <v>27</v>
      </c>
      <c r="G2417" s="4">
        <v>88</v>
      </c>
      <c r="H2417" s="4">
        <v>24</v>
      </c>
      <c r="I2417" s="4">
        <v>64</v>
      </c>
      <c r="J2417" s="4">
        <v>1</v>
      </c>
      <c r="K2417" s="4">
        <v>1</v>
      </c>
      <c r="L2417" s="4">
        <v>7.4</v>
      </c>
      <c r="M2417" s="4">
        <v>0.6</v>
      </c>
      <c r="N2417" s="4">
        <v>0.95099999999999996</v>
      </c>
      <c r="O2417" s="4">
        <v>2.5</v>
      </c>
      <c r="P2417" s="4">
        <v>0.65500000000000003</v>
      </c>
      <c r="Q2417" s="5">
        <v>0.27300000000000002</v>
      </c>
      <c r="R2417" s="4" t="str">
        <f>TRIM(tblOperations[[#This Row],[Region]])</f>
        <v>North East</v>
      </c>
      <c r="S2417" s="4" t="str">
        <f>TRIM(tblOperations[[#This Row],[Team]])</f>
        <v>Workplace Projects</v>
      </c>
      <c r="T2417" s="4" t="str">
        <f>_xlfn.XLOOKUP(R2417,tblRegionReference[Region],tblRegionReference[Area],"Not Found")</f>
        <v>North</v>
      </c>
      <c r="U2417" s="4" t="str">
        <f>IF(tblOperations[[#This Row],[Completion_Rate]]&gt;=_xlfn.XLOOKUP("Completion Rate",tblKPITargets[KPI_Name],tblKPITargets[Target_Value]),"Met","Below Target")</f>
        <v>Below Target</v>
      </c>
      <c r="V2417" t="str">
        <f>IF(tblOperations[[#This Row],[SLA_Compliance]]&gt;=_xlfn.XLOOKUP('04_References'!$A$3,tblKPITargets[KPI_Name],tblKPITargets[Target_Value]),"Met","Below Target")</f>
        <v>Below Target</v>
      </c>
      <c r="W2417" t="str">
        <f>IF(tblOperations[[#This Row],[Quality_Pass_Rate]]&gt;=_xlfn.XLOOKUP('04_References'!$A$4,tblKPITargets[KPI_Name],tblKPITargets[Target_Value]),"Met","Below Target")</f>
        <v>Met</v>
      </c>
      <c r="X2417" t="str">
        <f>IF(tblOperations[[#This Row],[Average_Completion_Days]]&lt;=_xlfn.XLOOKUP('04_References'!$A$7,tblKPITargets[KPI_Name],tblKPITargets[Target_Value]),"Met","Below Target")</f>
        <v>Below Target</v>
      </c>
      <c r="Y2417" t="str">
        <f>IF(tblOperations[[#This Row],[Closing_Backlog]]&lt;=_xlfn.XLOOKUP('04_References'!$A$8,tblKPITargets[KPI_Name],tblKPITargets[Target_Value]),"Met","Below Target")</f>
        <v>Below Target</v>
      </c>
    </row>
    <row r="2418" spans="1:25">
      <c r="A2418" s="6" t="s">
        <v>2448</v>
      </c>
      <c r="B2418" s="7">
        <v>46132</v>
      </c>
      <c r="C2418" s="2" t="s">
        <v>32</v>
      </c>
      <c r="D2418" s="2" t="s">
        <v>19</v>
      </c>
      <c r="E2418" s="2">
        <v>673</v>
      </c>
      <c r="F2418" s="2">
        <v>40</v>
      </c>
      <c r="G2418" s="2">
        <v>713</v>
      </c>
      <c r="H2418" s="2">
        <v>38</v>
      </c>
      <c r="I2418" s="2">
        <v>675</v>
      </c>
      <c r="J2418" s="2">
        <v>0</v>
      </c>
      <c r="K2418" s="2">
        <v>0</v>
      </c>
      <c r="L2418" s="2">
        <v>8</v>
      </c>
      <c r="M2418" s="2">
        <v>0.6</v>
      </c>
      <c r="N2418" s="2">
        <v>0.98799999999999999</v>
      </c>
      <c r="O2418" s="2">
        <v>2.5</v>
      </c>
      <c r="P2418" s="2">
        <v>0.78700000000000003</v>
      </c>
      <c r="Q2418" s="3">
        <v>5.2999999999999999E-2</v>
      </c>
      <c r="R2418" s="4" t="str">
        <f>TRIM(tblOperations[[#This Row],[Region]])</f>
        <v>North West</v>
      </c>
      <c r="S2418" s="4" t="str">
        <f>TRIM(tblOperations[[#This Row],[Team]])</f>
        <v>Workplace Services</v>
      </c>
      <c r="T2418" s="4" t="str">
        <f>_xlfn.XLOOKUP(R2418,tblRegionReference[Region],tblRegionReference[Area],"Not Found")</f>
        <v>North</v>
      </c>
      <c r="U2418" s="4" t="str">
        <f>IF(tblOperations[[#This Row],[Completion_Rate]]&gt;=_xlfn.XLOOKUP("Completion Rate",tblKPITargets[KPI_Name],tblKPITargets[Target_Value]),"Met","Below Target")</f>
        <v>Below Target</v>
      </c>
      <c r="V2418" t="str">
        <f>IF(tblOperations[[#This Row],[SLA_Compliance]]&gt;=_xlfn.XLOOKUP('04_References'!$A$3,tblKPITargets[KPI_Name],tblKPITargets[Target_Value]),"Met","Below Target")</f>
        <v>Below Target</v>
      </c>
      <c r="W2418" t="str">
        <f>IF(tblOperations[[#This Row],[Quality_Pass_Rate]]&gt;=_xlfn.XLOOKUP('04_References'!$A$4,tblKPITargets[KPI_Name],tblKPITargets[Target_Value]),"Met","Below Target")</f>
        <v>Met</v>
      </c>
      <c r="X2418" t="str">
        <f>IF(tblOperations[[#This Row],[Average_Completion_Days]]&lt;=_xlfn.XLOOKUP('04_References'!$A$7,tblKPITargets[KPI_Name],tblKPITargets[Target_Value]),"Met","Below Target")</f>
        <v>Below Target</v>
      </c>
      <c r="Y2418" t="str">
        <f>IF(tblOperations[[#This Row],[Closing_Backlog]]&lt;=_xlfn.XLOOKUP('04_References'!$A$8,tblKPITargets[KPI_Name],tblKPITargets[Target_Value]),"Met","Below Target")</f>
        <v>Below Target</v>
      </c>
    </row>
    <row r="2419" spans="1:25">
      <c r="A2419" s="8" t="s">
        <v>2449</v>
      </c>
      <c r="B2419" s="9">
        <v>46132</v>
      </c>
      <c r="C2419" s="4" t="s">
        <v>32</v>
      </c>
      <c r="D2419" s="4" t="s">
        <v>21</v>
      </c>
      <c r="E2419" s="4">
        <v>1665</v>
      </c>
      <c r="F2419" s="4">
        <v>51</v>
      </c>
      <c r="G2419" s="4">
        <v>1716</v>
      </c>
      <c r="H2419" s="4">
        <v>25</v>
      </c>
      <c r="I2419" s="4">
        <v>1691</v>
      </c>
      <c r="J2419" s="4">
        <v>0</v>
      </c>
      <c r="K2419" s="4">
        <v>0</v>
      </c>
      <c r="L2419" s="4">
        <v>8</v>
      </c>
      <c r="M2419" s="4">
        <v>0.6</v>
      </c>
      <c r="N2419" s="4">
        <v>1</v>
      </c>
      <c r="O2419" s="4">
        <v>2.5</v>
      </c>
      <c r="P2419" s="4">
        <v>0.70199999999999996</v>
      </c>
      <c r="Q2419" s="5">
        <v>1.4999999999999999E-2</v>
      </c>
      <c r="R2419" s="4" t="str">
        <f>TRIM(tblOperations[[#This Row],[Region]])</f>
        <v>North West</v>
      </c>
      <c r="S2419" s="4" t="str">
        <f>TRIM(tblOperations[[#This Row],[Team]])</f>
        <v>Facilities Response</v>
      </c>
      <c r="T2419" s="4" t="str">
        <f>_xlfn.XLOOKUP(R2419,tblRegionReference[Region],tblRegionReference[Area],"Not Found")</f>
        <v>North</v>
      </c>
      <c r="U2419" s="4" t="str">
        <f>IF(tblOperations[[#This Row],[Completion_Rate]]&gt;=_xlfn.XLOOKUP("Completion Rate",tblKPITargets[KPI_Name],tblKPITargets[Target_Value]),"Met","Below Target")</f>
        <v>Below Target</v>
      </c>
      <c r="V2419" t="str">
        <f>IF(tblOperations[[#This Row],[SLA_Compliance]]&gt;=_xlfn.XLOOKUP('04_References'!$A$3,tblKPITargets[KPI_Name],tblKPITargets[Target_Value]),"Met","Below Target")</f>
        <v>Below Target</v>
      </c>
      <c r="W2419" t="str">
        <f>IF(tblOperations[[#This Row],[Quality_Pass_Rate]]&gt;=_xlfn.XLOOKUP('04_References'!$A$4,tblKPITargets[KPI_Name],tblKPITargets[Target_Value]),"Met","Below Target")</f>
        <v>Met</v>
      </c>
      <c r="X2419" t="str">
        <f>IF(tblOperations[[#This Row],[Average_Completion_Days]]&lt;=_xlfn.XLOOKUP('04_References'!$A$7,tblKPITargets[KPI_Name],tblKPITargets[Target_Value]),"Met","Below Target")</f>
        <v>Below Target</v>
      </c>
      <c r="Y2419" t="str">
        <f>IF(tblOperations[[#This Row],[Closing_Backlog]]&lt;=_xlfn.XLOOKUP('04_References'!$A$8,tblKPITargets[KPI_Name],tblKPITargets[Target_Value]),"Met","Below Target")</f>
        <v>Below Target</v>
      </c>
    </row>
    <row r="2420" spans="1:25">
      <c r="A2420" s="6" t="s">
        <v>2450</v>
      </c>
      <c r="B2420" s="7">
        <v>46132</v>
      </c>
      <c r="C2420" s="2" t="s">
        <v>32</v>
      </c>
      <c r="D2420" s="2" t="s">
        <v>23</v>
      </c>
      <c r="E2420" s="2">
        <v>1750</v>
      </c>
      <c r="F2420" s="2">
        <v>51</v>
      </c>
      <c r="G2420" s="2">
        <v>1801</v>
      </c>
      <c r="H2420" s="2">
        <v>23</v>
      </c>
      <c r="I2420" s="2">
        <v>1778</v>
      </c>
      <c r="J2420" s="2">
        <v>0</v>
      </c>
      <c r="K2420" s="2">
        <v>0</v>
      </c>
      <c r="L2420" s="2">
        <v>8</v>
      </c>
      <c r="M2420" s="2">
        <v>0.6</v>
      </c>
      <c r="N2420" s="2">
        <v>1</v>
      </c>
      <c r="O2420" s="2">
        <v>2.5</v>
      </c>
      <c r="P2420" s="2">
        <v>0.69299999999999995</v>
      </c>
      <c r="Q2420" s="3">
        <v>1.2999999999999999E-2</v>
      </c>
      <c r="R2420" s="4" t="str">
        <f>TRIM(tblOperations[[#This Row],[Region]])</f>
        <v>North West</v>
      </c>
      <c r="S2420" s="4" t="str">
        <f>TRIM(tblOperations[[#This Row],[Team]])</f>
        <v>Estates Support</v>
      </c>
      <c r="T2420" s="4" t="str">
        <f>_xlfn.XLOOKUP(R2420,tblRegionReference[Region],tblRegionReference[Area],"Not Found")</f>
        <v>North</v>
      </c>
      <c r="U2420" s="4" t="str">
        <f>IF(tblOperations[[#This Row],[Completion_Rate]]&gt;=_xlfn.XLOOKUP("Completion Rate",tblKPITargets[KPI_Name],tblKPITargets[Target_Value]),"Met","Below Target")</f>
        <v>Below Target</v>
      </c>
      <c r="V2420" t="str">
        <f>IF(tblOperations[[#This Row],[SLA_Compliance]]&gt;=_xlfn.XLOOKUP('04_References'!$A$3,tblKPITargets[KPI_Name],tblKPITargets[Target_Value]),"Met","Below Target")</f>
        <v>Below Target</v>
      </c>
      <c r="W2420" t="str">
        <f>IF(tblOperations[[#This Row],[Quality_Pass_Rate]]&gt;=_xlfn.XLOOKUP('04_References'!$A$4,tblKPITargets[KPI_Name],tblKPITargets[Target_Value]),"Met","Below Target")</f>
        <v>Met</v>
      </c>
      <c r="X2420" t="str">
        <f>IF(tblOperations[[#This Row],[Average_Completion_Days]]&lt;=_xlfn.XLOOKUP('04_References'!$A$7,tblKPITargets[KPI_Name],tblKPITargets[Target_Value]),"Met","Below Target")</f>
        <v>Below Target</v>
      </c>
      <c r="Y2420" t="str">
        <f>IF(tblOperations[[#This Row],[Closing_Backlog]]&lt;=_xlfn.XLOOKUP('04_References'!$A$8,tblKPITargets[KPI_Name],tblKPITargets[Target_Value]),"Met","Below Target")</f>
        <v>Below Target</v>
      </c>
    </row>
    <row r="2421" spans="1:25">
      <c r="A2421" s="8" t="s">
        <v>2451</v>
      </c>
      <c r="B2421" s="9">
        <v>46132</v>
      </c>
      <c r="C2421" s="4" t="s">
        <v>32</v>
      </c>
      <c r="D2421" s="4" t="s">
        <v>25</v>
      </c>
      <c r="E2421" s="4">
        <v>0</v>
      </c>
      <c r="F2421" s="4">
        <v>24</v>
      </c>
      <c r="G2421" s="4">
        <v>24</v>
      </c>
      <c r="H2421" s="4">
        <v>24</v>
      </c>
      <c r="I2421" s="4">
        <v>0</v>
      </c>
      <c r="J2421" s="4">
        <v>0</v>
      </c>
      <c r="K2421" s="4">
        <v>0</v>
      </c>
      <c r="L2421" s="4">
        <v>1.2</v>
      </c>
      <c r="M2421" s="4">
        <v>0.95199999999999996</v>
      </c>
      <c r="N2421" s="4">
        <v>0.98499999999999999</v>
      </c>
      <c r="O2421" s="4">
        <v>4.5</v>
      </c>
      <c r="P2421" s="4">
        <v>0.70199999999999996</v>
      </c>
      <c r="Q2421" s="5">
        <v>1</v>
      </c>
      <c r="R2421" s="4" t="str">
        <f>TRIM(tblOperations[[#This Row],[Region]])</f>
        <v>North West</v>
      </c>
      <c r="S2421" s="4" t="str">
        <f>TRIM(tblOperations[[#This Row],[Team]])</f>
        <v>Workplace Projects</v>
      </c>
      <c r="T2421" s="4" t="str">
        <f>_xlfn.XLOOKUP(R2421,tblRegionReference[Region],tblRegionReference[Area],"Not Found")</f>
        <v>North</v>
      </c>
      <c r="U2421" s="4" t="str">
        <f>IF(tblOperations[[#This Row],[Completion_Rate]]&gt;=_xlfn.XLOOKUP("Completion Rate",tblKPITargets[KPI_Name],tblKPITargets[Target_Value]),"Met","Below Target")</f>
        <v>Met</v>
      </c>
      <c r="V2421" t="str">
        <f>IF(tblOperations[[#This Row],[SLA_Compliance]]&gt;=_xlfn.XLOOKUP('04_References'!$A$3,tblKPITargets[KPI_Name],tblKPITargets[Target_Value]),"Met","Below Target")</f>
        <v>Met</v>
      </c>
      <c r="W2421" t="str">
        <f>IF(tblOperations[[#This Row],[Quality_Pass_Rate]]&gt;=_xlfn.XLOOKUP('04_References'!$A$4,tblKPITargets[KPI_Name],tblKPITargets[Target_Value]),"Met","Below Target")</f>
        <v>Met</v>
      </c>
      <c r="X2421" t="str">
        <f>IF(tblOperations[[#This Row],[Average_Completion_Days]]&lt;=_xlfn.XLOOKUP('04_References'!$A$7,tblKPITargets[KPI_Name],tblKPITargets[Target_Value]),"Met","Below Target")</f>
        <v>Met</v>
      </c>
      <c r="Y2421" t="str">
        <f>IF(tblOperations[[#This Row],[Closing_Backlog]]&lt;=_xlfn.XLOOKUP('04_References'!$A$8,tblKPITargets[KPI_Name],tblKPITargets[Target_Value]),"Met","Below Target")</f>
        <v>Met</v>
      </c>
    </row>
    <row r="2422" spans="1:25">
      <c r="A2422" s="6" t="s">
        <v>2452</v>
      </c>
      <c r="B2422" s="7">
        <v>46132</v>
      </c>
      <c r="C2422" s="2" t="s">
        <v>37</v>
      </c>
      <c r="D2422" s="2" t="s">
        <v>19</v>
      </c>
      <c r="E2422" s="2">
        <v>0</v>
      </c>
      <c r="F2422" s="2">
        <v>31</v>
      </c>
      <c r="G2422" s="2">
        <v>31</v>
      </c>
      <c r="H2422" s="2">
        <v>31</v>
      </c>
      <c r="I2422" s="2">
        <v>0</v>
      </c>
      <c r="J2422" s="2">
        <v>1</v>
      </c>
      <c r="K2422" s="2">
        <v>0</v>
      </c>
      <c r="L2422" s="2">
        <v>1.3</v>
      </c>
      <c r="M2422" s="2">
        <v>0.91</v>
      </c>
      <c r="N2422" s="2">
        <v>0.95699999999999996</v>
      </c>
      <c r="O2422" s="2">
        <v>4.4000000000000004</v>
      </c>
      <c r="P2422" s="2">
        <v>0.67</v>
      </c>
      <c r="Q2422" s="3">
        <v>1</v>
      </c>
      <c r="R2422" s="4" t="str">
        <f>TRIM(tblOperations[[#This Row],[Region]])</f>
        <v>Midlands</v>
      </c>
      <c r="S2422" s="4" t="str">
        <f>TRIM(tblOperations[[#This Row],[Team]])</f>
        <v>Workplace Services</v>
      </c>
      <c r="T2422" s="4" t="str">
        <f>_xlfn.XLOOKUP(R2422,tblRegionReference[Region],tblRegionReference[Area],"Not Found")</f>
        <v>Central</v>
      </c>
      <c r="U2422" s="4" t="str">
        <f>IF(tblOperations[[#This Row],[Completion_Rate]]&gt;=_xlfn.XLOOKUP("Completion Rate",tblKPITargets[KPI_Name],tblKPITargets[Target_Value]),"Met","Below Target")</f>
        <v>Met</v>
      </c>
      <c r="V2422" t="str">
        <f>IF(tblOperations[[#This Row],[SLA_Compliance]]&gt;=_xlfn.XLOOKUP('04_References'!$A$3,tblKPITargets[KPI_Name],tblKPITargets[Target_Value]),"Met","Below Target")</f>
        <v>Below Target</v>
      </c>
      <c r="W2422" t="str">
        <f>IF(tblOperations[[#This Row],[Quality_Pass_Rate]]&gt;=_xlfn.XLOOKUP('04_References'!$A$4,tblKPITargets[KPI_Name],tblKPITargets[Target_Value]),"Met","Below Target")</f>
        <v>Met</v>
      </c>
      <c r="X2422" t="str">
        <f>IF(tblOperations[[#This Row],[Average_Completion_Days]]&lt;=_xlfn.XLOOKUP('04_References'!$A$7,tblKPITargets[KPI_Name],tblKPITargets[Target_Value]),"Met","Below Target")</f>
        <v>Met</v>
      </c>
      <c r="Y2422" t="str">
        <f>IF(tblOperations[[#This Row],[Closing_Backlog]]&lt;=_xlfn.XLOOKUP('04_References'!$A$8,tblKPITargets[KPI_Name],tblKPITargets[Target_Value]),"Met","Below Target")</f>
        <v>Met</v>
      </c>
    </row>
    <row r="2423" spans="1:25">
      <c r="A2423" s="8" t="s">
        <v>2453</v>
      </c>
      <c r="B2423" s="9">
        <v>46132</v>
      </c>
      <c r="C2423" s="4" t="s">
        <v>37</v>
      </c>
      <c r="D2423" s="4" t="s">
        <v>21</v>
      </c>
      <c r="E2423" s="4">
        <v>719</v>
      </c>
      <c r="F2423" s="4">
        <v>42</v>
      </c>
      <c r="G2423" s="4">
        <v>761</v>
      </c>
      <c r="H2423" s="4">
        <v>38</v>
      </c>
      <c r="I2423" s="4">
        <v>723</v>
      </c>
      <c r="J2423" s="4">
        <v>0</v>
      </c>
      <c r="K2423" s="4">
        <v>0</v>
      </c>
      <c r="L2423" s="4">
        <v>8</v>
      </c>
      <c r="M2423" s="4">
        <v>0.6</v>
      </c>
      <c r="N2423" s="4">
        <v>0.999</v>
      </c>
      <c r="O2423" s="4">
        <v>2.5</v>
      </c>
      <c r="P2423" s="4">
        <v>0.68400000000000005</v>
      </c>
      <c r="Q2423" s="5">
        <v>0.05</v>
      </c>
      <c r="R2423" s="4" t="str">
        <f>TRIM(tblOperations[[#This Row],[Region]])</f>
        <v>Midlands</v>
      </c>
      <c r="S2423" s="4" t="str">
        <f>TRIM(tblOperations[[#This Row],[Team]])</f>
        <v>Facilities Response</v>
      </c>
      <c r="T2423" s="4" t="str">
        <f>_xlfn.XLOOKUP(R2423,tblRegionReference[Region],tblRegionReference[Area],"Not Found")</f>
        <v>Central</v>
      </c>
      <c r="U2423" s="4" t="str">
        <f>IF(tblOperations[[#This Row],[Completion_Rate]]&gt;=_xlfn.XLOOKUP("Completion Rate",tblKPITargets[KPI_Name],tblKPITargets[Target_Value]),"Met","Below Target")</f>
        <v>Below Target</v>
      </c>
      <c r="V2423" t="str">
        <f>IF(tblOperations[[#This Row],[SLA_Compliance]]&gt;=_xlfn.XLOOKUP('04_References'!$A$3,tblKPITargets[KPI_Name],tblKPITargets[Target_Value]),"Met","Below Target")</f>
        <v>Below Target</v>
      </c>
      <c r="W2423" t="str">
        <f>IF(tblOperations[[#This Row],[Quality_Pass_Rate]]&gt;=_xlfn.XLOOKUP('04_References'!$A$4,tblKPITargets[KPI_Name],tblKPITargets[Target_Value]),"Met","Below Target")</f>
        <v>Met</v>
      </c>
      <c r="X2423" t="str">
        <f>IF(tblOperations[[#This Row],[Average_Completion_Days]]&lt;=_xlfn.XLOOKUP('04_References'!$A$7,tblKPITargets[KPI_Name],tblKPITargets[Target_Value]),"Met","Below Target")</f>
        <v>Below Target</v>
      </c>
      <c r="Y2423" t="str">
        <f>IF(tblOperations[[#This Row],[Closing_Backlog]]&lt;=_xlfn.XLOOKUP('04_References'!$A$8,tblKPITargets[KPI_Name],tblKPITargets[Target_Value]),"Met","Below Target")</f>
        <v>Below Target</v>
      </c>
    </row>
    <row r="2424" spans="1:25">
      <c r="A2424" s="6" t="s">
        <v>2454</v>
      </c>
      <c r="B2424" s="7">
        <v>46132</v>
      </c>
      <c r="C2424" s="2" t="s">
        <v>37</v>
      </c>
      <c r="D2424" s="2" t="s">
        <v>23</v>
      </c>
      <c r="E2424" s="2">
        <v>563</v>
      </c>
      <c r="F2424" s="2">
        <v>40</v>
      </c>
      <c r="G2424" s="2">
        <v>603</v>
      </c>
      <c r="H2424" s="2">
        <v>35</v>
      </c>
      <c r="I2424" s="2">
        <v>568</v>
      </c>
      <c r="J2424" s="2">
        <v>0</v>
      </c>
      <c r="K2424" s="2">
        <v>0</v>
      </c>
      <c r="L2424" s="2">
        <v>8</v>
      </c>
      <c r="M2424" s="2">
        <v>0.6</v>
      </c>
      <c r="N2424" s="2">
        <v>0.97699999999999998</v>
      </c>
      <c r="O2424" s="2">
        <v>2.5</v>
      </c>
      <c r="P2424" s="2">
        <v>0.76800000000000002</v>
      </c>
      <c r="Q2424" s="3">
        <v>5.8000000000000003E-2</v>
      </c>
      <c r="R2424" s="4" t="str">
        <f>TRIM(tblOperations[[#This Row],[Region]])</f>
        <v>Midlands</v>
      </c>
      <c r="S2424" s="4" t="str">
        <f>TRIM(tblOperations[[#This Row],[Team]])</f>
        <v>Estates Support</v>
      </c>
      <c r="T2424" s="4" t="str">
        <f>_xlfn.XLOOKUP(R2424,tblRegionReference[Region],tblRegionReference[Area],"Not Found")</f>
        <v>Central</v>
      </c>
      <c r="U2424" s="4" t="str">
        <f>IF(tblOperations[[#This Row],[Completion_Rate]]&gt;=_xlfn.XLOOKUP("Completion Rate",tblKPITargets[KPI_Name],tblKPITargets[Target_Value]),"Met","Below Target")</f>
        <v>Below Target</v>
      </c>
      <c r="V2424" t="str">
        <f>IF(tblOperations[[#This Row],[SLA_Compliance]]&gt;=_xlfn.XLOOKUP('04_References'!$A$3,tblKPITargets[KPI_Name],tblKPITargets[Target_Value]),"Met","Below Target")</f>
        <v>Below Target</v>
      </c>
      <c r="W2424" t="str">
        <f>IF(tblOperations[[#This Row],[Quality_Pass_Rate]]&gt;=_xlfn.XLOOKUP('04_References'!$A$4,tblKPITargets[KPI_Name],tblKPITargets[Target_Value]),"Met","Below Target")</f>
        <v>Met</v>
      </c>
      <c r="X2424" t="str">
        <f>IF(tblOperations[[#This Row],[Average_Completion_Days]]&lt;=_xlfn.XLOOKUP('04_References'!$A$7,tblKPITargets[KPI_Name],tblKPITargets[Target_Value]),"Met","Below Target")</f>
        <v>Below Target</v>
      </c>
      <c r="Y2424" t="str">
        <f>IF(tblOperations[[#This Row],[Closing_Backlog]]&lt;=_xlfn.XLOOKUP('04_References'!$A$8,tblKPITargets[KPI_Name],tblKPITargets[Target_Value]),"Met","Below Target")</f>
        <v>Below Target</v>
      </c>
    </row>
    <row r="2425" spans="1:25">
      <c r="A2425" s="8" t="s">
        <v>2455</v>
      </c>
      <c r="B2425" s="9">
        <v>46132</v>
      </c>
      <c r="C2425" s="4" t="s">
        <v>37</v>
      </c>
      <c r="D2425" s="4" t="s">
        <v>25</v>
      </c>
      <c r="E2425" s="4">
        <v>0</v>
      </c>
      <c r="F2425" s="4">
        <v>25</v>
      </c>
      <c r="G2425" s="4">
        <v>25</v>
      </c>
      <c r="H2425" s="4">
        <v>25</v>
      </c>
      <c r="I2425" s="4">
        <v>0</v>
      </c>
      <c r="J2425" s="4">
        <v>0</v>
      </c>
      <c r="K2425" s="4">
        <v>0</v>
      </c>
      <c r="L2425" s="4">
        <v>1.6</v>
      </c>
      <c r="M2425" s="4">
        <v>0.95299999999999996</v>
      </c>
      <c r="N2425" s="4">
        <v>0.999</v>
      </c>
      <c r="O2425" s="4">
        <v>4.5</v>
      </c>
      <c r="P2425" s="4">
        <v>0.72199999999999998</v>
      </c>
      <c r="Q2425" s="5">
        <v>1</v>
      </c>
      <c r="R2425" s="4" t="str">
        <f>TRIM(tblOperations[[#This Row],[Region]])</f>
        <v>Midlands</v>
      </c>
      <c r="S2425" s="4" t="str">
        <f>TRIM(tblOperations[[#This Row],[Team]])</f>
        <v>Workplace Projects</v>
      </c>
      <c r="T2425" s="4" t="str">
        <f>_xlfn.XLOOKUP(R2425,tblRegionReference[Region],tblRegionReference[Area],"Not Found")</f>
        <v>Central</v>
      </c>
      <c r="U2425" s="4" t="str">
        <f>IF(tblOperations[[#This Row],[Completion_Rate]]&gt;=_xlfn.XLOOKUP("Completion Rate",tblKPITargets[KPI_Name],tblKPITargets[Target_Value]),"Met","Below Target")</f>
        <v>Met</v>
      </c>
      <c r="V2425" t="str">
        <f>IF(tblOperations[[#This Row],[SLA_Compliance]]&gt;=_xlfn.XLOOKUP('04_References'!$A$3,tblKPITargets[KPI_Name],tblKPITargets[Target_Value]),"Met","Below Target")</f>
        <v>Met</v>
      </c>
      <c r="W2425" t="str">
        <f>IF(tblOperations[[#This Row],[Quality_Pass_Rate]]&gt;=_xlfn.XLOOKUP('04_References'!$A$4,tblKPITargets[KPI_Name],tblKPITargets[Target_Value]),"Met","Below Target")</f>
        <v>Met</v>
      </c>
      <c r="X2425" t="str">
        <f>IF(tblOperations[[#This Row],[Average_Completion_Days]]&lt;=_xlfn.XLOOKUP('04_References'!$A$7,tblKPITargets[KPI_Name],tblKPITargets[Target_Value]),"Met","Below Target")</f>
        <v>Met</v>
      </c>
      <c r="Y2425" t="str">
        <f>IF(tblOperations[[#This Row],[Closing_Backlog]]&lt;=_xlfn.XLOOKUP('04_References'!$A$8,tblKPITargets[KPI_Name],tblKPITargets[Target_Value]),"Met","Below Target")</f>
        <v>Met</v>
      </c>
    </row>
    <row r="2426" spans="1:25">
      <c r="A2426" s="6" t="s">
        <v>2456</v>
      </c>
      <c r="B2426" s="7">
        <v>46132</v>
      </c>
      <c r="C2426" s="2" t="s">
        <v>43</v>
      </c>
      <c r="D2426" s="2" t="s">
        <v>19</v>
      </c>
      <c r="E2426" s="2">
        <v>1323</v>
      </c>
      <c r="F2426" s="2">
        <v>36</v>
      </c>
      <c r="G2426" s="2">
        <v>1359</v>
      </c>
      <c r="H2426" s="2">
        <v>28</v>
      </c>
      <c r="I2426" s="2">
        <v>1331</v>
      </c>
      <c r="J2426" s="2">
        <v>1</v>
      </c>
      <c r="K2426" s="2">
        <v>0</v>
      </c>
      <c r="L2426" s="2">
        <v>8</v>
      </c>
      <c r="M2426" s="2">
        <v>0.6</v>
      </c>
      <c r="N2426" s="2">
        <v>0.96399999999999997</v>
      </c>
      <c r="O2426" s="2">
        <v>2.5</v>
      </c>
      <c r="P2426" s="2">
        <v>0.76800000000000002</v>
      </c>
      <c r="Q2426" s="3">
        <v>2.1000000000000001E-2</v>
      </c>
      <c r="R2426" s="4" t="str">
        <f>TRIM(tblOperations[[#This Row],[Region]])</f>
        <v>South West</v>
      </c>
      <c r="S2426" s="4" t="str">
        <f>TRIM(tblOperations[[#This Row],[Team]])</f>
        <v>Workplace Services</v>
      </c>
      <c r="T2426" s="4" t="str">
        <f>_xlfn.XLOOKUP(R2426,tblRegionReference[Region],tblRegionReference[Area],"Not Found")</f>
        <v>South</v>
      </c>
      <c r="U2426" s="4" t="str">
        <f>IF(tblOperations[[#This Row],[Completion_Rate]]&gt;=_xlfn.XLOOKUP("Completion Rate",tblKPITargets[KPI_Name],tblKPITargets[Target_Value]),"Met","Below Target")</f>
        <v>Below Target</v>
      </c>
      <c r="V2426" t="str">
        <f>IF(tblOperations[[#This Row],[SLA_Compliance]]&gt;=_xlfn.XLOOKUP('04_References'!$A$3,tblKPITargets[KPI_Name],tblKPITargets[Target_Value]),"Met","Below Target")</f>
        <v>Below Target</v>
      </c>
      <c r="W2426" t="str">
        <f>IF(tblOperations[[#This Row],[Quality_Pass_Rate]]&gt;=_xlfn.XLOOKUP('04_References'!$A$4,tblKPITargets[KPI_Name],tblKPITargets[Target_Value]),"Met","Below Target")</f>
        <v>Met</v>
      </c>
      <c r="X2426" t="str">
        <f>IF(tblOperations[[#This Row],[Average_Completion_Days]]&lt;=_xlfn.XLOOKUP('04_References'!$A$7,tblKPITargets[KPI_Name],tblKPITargets[Target_Value]),"Met","Below Target")</f>
        <v>Below Target</v>
      </c>
      <c r="Y2426" t="str">
        <f>IF(tblOperations[[#This Row],[Closing_Backlog]]&lt;=_xlfn.XLOOKUP('04_References'!$A$8,tblKPITargets[KPI_Name],tblKPITargets[Target_Value]),"Met","Below Target")</f>
        <v>Below Target</v>
      </c>
    </row>
    <row r="2427" spans="1:25">
      <c r="A2427" s="8" t="s">
        <v>2457</v>
      </c>
      <c r="B2427" s="9">
        <v>46132</v>
      </c>
      <c r="C2427" s="4" t="s">
        <v>43</v>
      </c>
      <c r="D2427" s="4" t="s">
        <v>21</v>
      </c>
      <c r="E2427" s="4">
        <v>0</v>
      </c>
      <c r="F2427" s="4">
        <v>43</v>
      </c>
      <c r="G2427" s="4">
        <v>43</v>
      </c>
      <c r="H2427" s="4">
        <v>43</v>
      </c>
      <c r="I2427" s="4">
        <v>0</v>
      </c>
      <c r="J2427" s="4">
        <v>0</v>
      </c>
      <c r="K2427" s="4">
        <v>0</v>
      </c>
      <c r="L2427" s="4">
        <v>1.8</v>
      </c>
      <c r="M2427" s="4">
        <v>0.98299999999999998</v>
      </c>
      <c r="N2427" s="4">
        <v>0.995</v>
      </c>
      <c r="O2427" s="4">
        <v>4.7</v>
      </c>
      <c r="P2427" s="4">
        <v>0.64100000000000001</v>
      </c>
      <c r="Q2427" s="5">
        <v>1</v>
      </c>
      <c r="R2427" s="4" t="str">
        <f>TRIM(tblOperations[[#This Row],[Region]])</f>
        <v>South West</v>
      </c>
      <c r="S2427" s="4" t="str">
        <f>TRIM(tblOperations[[#This Row],[Team]])</f>
        <v>Facilities Response</v>
      </c>
      <c r="T2427" s="4" t="str">
        <f>_xlfn.XLOOKUP(R2427,tblRegionReference[Region],tblRegionReference[Area],"Not Found")</f>
        <v>South</v>
      </c>
      <c r="U2427" s="4" t="str">
        <f>IF(tblOperations[[#This Row],[Completion_Rate]]&gt;=_xlfn.XLOOKUP("Completion Rate",tblKPITargets[KPI_Name],tblKPITargets[Target_Value]),"Met","Below Target")</f>
        <v>Met</v>
      </c>
      <c r="V2427" t="str">
        <f>IF(tblOperations[[#This Row],[SLA_Compliance]]&gt;=_xlfn.XLOOKUP('04_References'!$A$3,tblKPITargets[KPI_Name],tblKPITargets[Target_Value]),"Met","Below Target")</f>
        <v>Met</v>
      </c>
      <c r="W2427" t="str">
        <f>IF(tblOperations[[#This Row],[Quality_Pass_Rate]]&gt;=_xlfn.XLOOKUP('04_References'!$A$4,tblKPITargets[KPI_Name],tblKPITargets[Target_Value]),"Met","Below Target")</f>
        <v>Met</v>
      </c>
      <c r="X2427" t="str">
        <f>IF(tblOperations[[#This Row],[Average_Completion_Days]]&lt;=_xlfn.XLOOKUP('04_References'!$A$7,tblKPITargets[KPI_Name],tblKPITargets[Target_Value]),"Met","Below Target")</f>
        <v>Met</v>
      </c>
      <c r="Y2427" t="str">
        <f>IF(tblOperations[[#This Row],[Closing_Backlog]]&lt;=_xlfn.XLOOKUP('04_References'!$A$8,tblKPITargets[KPI_Name],tblKPITargets[Target_Value]),"Met","Below Target")</f>
        <v>Met</v>
      </c>
    </row>
    <row r="2428" spans="1:25">
      <c r="A2428" s="6" t="s">
        <v>2458</v>
      </c>
      <c r="B2428" s="7">
        <v>46132</v>
      </c>
      <c r="C2428" s="2" t="s">
        <v>43</v>
      </c>
      <c r="D2428" s="2" t="s">
        <v>23</v>
      </c>
      <c r="E2428" s="2">
        <v>0</v>
      </c>
      <c r="F2428" s="2">
        <v>35</v>
      </c>
      <c r="G2428" s="2">
        <v>35</v>
      </c>
      <c r="H2428" s="2">
        <v>35</v>
      </c>
      <c r="I2428" s="2">
        <v>0</v>
      </c>
      <c r="J2428" s="2">
        <v>0</v>
      </c>
      <c r="K2428" s="2">
        <v>0</v>
      </c>
      <c r="L2428" s="2">
        <v>2.2000000000000002</v>
      </c>
      <c r="M2428" s="2">
        <v>0.99399999999999999</v>
      </c>
      <c r="N2428" s="2">
        <v>0.97599999999999998</v>
      </c>
      <c r="O2428" s="2">
        <v>4.7</v>
      </c>
      <c r="P2428" s="2">
        <v>0.78600000000000003</v>
      </c>
      <c r="Q2428" s="3">
        <v>1</v>
      </c>
      <c r="R2428" s="4" t="str">
        <f>TRIM(tblOperations[[#This Row],[Region]])</f>
        <v>South West</v>
      </c>
      <c r="S2428" s="4" t="str">
        <f>TRIM(tblOperations[[#This Row],[Team]])</f>
        <v>Estates Support</v>
      </c>
      <c r="T2428" s="4" t="str">
        <f>_xlfn.XLOOKUP(R2428,tblRegionReference[Region],tblRegionReference[Area],"Not Found")</f>
        <v>South</v>
      </c>
      <c r="U2428" s="4" t="str">
        <f>IF(tblOperations[[#This Row],[Completion_Rate]]&gt;=_xlfn.XLOOKUP("Completion Rate",tblKPITargets[KPI_Name],tblKPITargets[Target_Value]),"Met","Below Target")</f>
        <v>Met</v>
      </c>
      <c r="V2428" t="str">
        <f>IF(tblOperations[[#This Row],[SLA_Compliance]]&gt;=_xlfn.XLOOKUP('04_References'!$A$3,tblKPITargets[KPI_Name],tblKPITargets[Target_Value]),"Met","Below Target")</f>
        <v>Met</v>
      </c>
      <c r="W2428" t="str">
        <f>IF(tblOperations[[#This Row],[Quality_Pass_Rate]]&gt;=_xlfn.XLOOKUP('04_References'!$A$4,tblKPITargets[KPI_Name],tblKPITargets[Target_Value]),"Met","Below Target")</f>
        <v>Met</v>
      </c>
      <c r="X2428" t="str">
        <f>IF(tblOperations[[#This Row],[Average_Completion_Days]]&lt;=_xlfn.XLOOKUP('04_References'!$A$7,tblKPITargets[KPI_Name],tblKPITargets[Target_Value]),"Met","Below Target")</f>
        <v>Met</v>
      </c>
      <c r="Y2428" t="str">
        <f>IF(tblOperations[[#This Row],[Closing_Backlog]]&lt;=_xlfn.XLOOKUP('04_References'!$A$8,tblKPITargets[KPI_Name],tblKPITargets[Target_Value]),"Met","Below Target")</f>
        <v>Met</v>
      </c>
    </row>
    <row r="2429" spans="1:25">
      <c r="A2429" s="8" t="s">
        <v>2459</v>
      </c>
      <c r="B2429" s="9">
        <v>46132</v>
      </c>
      <c r="C2429" s="4" t="s">
        <v>43</v>
      </c>
      <c r="D2429" s="4" t="s">
        <v>25</v>
      </c>
      <c r="E2429" s="4">
        <v>3</v>
      </c>
      <c r="F2429" s="4">
        <v>39</v>
      </c>
      <c r="G2429" s="4">
        <v>42</v>
      </c>
      <c r="H2429" s="4">
        <v>42</v>
      </c>
      <c r="I2429" s="4">
        <v>0</v>
      </c>
      <c r="J2429" s="4">
        <v>0</v>
      </c>
      <c r="K2429" s="4">
        <v>0</v>
      </c>
      <c r="L2429" s="4">
        <v>2.1</v>
      </c>
      <c r="M2429" s="4">
        <v>0.94799999999999995</v>
      </c>
      <c r="N2429" s="4">
        <v>0.996</v>
      </c>
      <c r="O2429" s="4">
        <v>4.2</v>
      </c>
      <c r="P2429" s="4">
        <v>0.79200000000000004</v>
      </c>
      <c r="Q2429" s="5">
        <v>1</v>
      </c>
      <c r="R2429" s="4" t="str">
        <f>TRIM(tblOperations[[#This Row],[Region]])</f>
        <v>South West</v>
      </c>
      <c r="S2429" s="4" t="str">
        <f>TRIM(tblOperations[[#This Row],[Team]])</f>
        <v>Workplace Projects</v>
      </c>
      <c r="T2429" s="4" t="str">
        <f>_xlfn.XLOOKUP(R2429,tblRegionReference[Region],tblRegionReference[Area],"Not Found")</f>
        <v>South</v>
      </c>
      <c r="U2429" s="4" t="str">
        <f>IF(tblOperations[[#This Row],[Completion_Rate]]&gt;=_xlfn.XLOOKUP("Completion Rate",tblKPITargets[KPI_Name],tblKPITargets[Target_Value]),"Met","Below Target")</f>
        <v>Met</v>
      </c>
      <c r="V2429" t="str">
        <f>IF(tblOperations[[#This Row],[SLA_Compliance]]&gt;=_xlfn.XLOOKUP('04_References'!$A$3,tblKPITargets[KPI_Name],tblKPITargets[Target_Value]),"Met","Below Target")</f>
        <v>Met</v>
      </c>
      <c r="W2429" t="str">
        <f>IF(tblOperations[[#This Row],[Quality_Pass_Rate]]&gt;=_xlfn.XLOOKUP('04_References'!$A$4,tblKPITargets[KPI_Name],tblKPITargets[Target_Value]),"Met","Below Target")</f>
        <v>Met</v>
      </c>
      <c r="X2429" t="str">
        <f>IF(tblOperations[[#This Row],[Average_Completion_Days]]&lt;=_xlfn.XLOOKUP('04_References'!$A$7,tblKPITargets[KPI_Name],tblKPITargets[Target_Value]),"Met","Below Target")</f>
        <v>Met</v>
      </c>
      <c r="Y2429" t="str">
        <f>IF(tblOperations[[#This Row],[Closing_Backlog]]&lt;=_xlfn.XLOOKUP('04_References'!$A$8,tblKPITargets[KPI_Name],tblKPITargets[Target_Value]),"Met","Below Target")</f>
        <v>Met</v>
      </c>
    </row>
    <row r="2430" spans="1:25">
      <c r="A2430" s="6" t="s">
        <v>2460</v>
      </c>
      <c r="B2430" s="7">
        <v>46132</v>
      </c>
      <c r="C2430" s="2" t="s">
        <v>48</v>
      </c>
      <c r="D2430" s="2" t="s">
        <v>19</v>
      </c>
      <c r="E2430" s="2">
        <v>0</v>
      </c>
      <c r="F2430" s="2">
        <v>48</v>
      </c>
      <c r="G2430" s="2">
        <v>48</v>
      </c>
      <c r="H2430" s="2">
        <v>48</v>
      </c>
      <c r="I2430" s="2">
        <v>0</v>
      </c>
      <c r="J2430" s="2">
        <v>0</v>
      </c>
      <c r="K2430" s="2">
        <v>0</v>
      </c>
      <c r="L2430" s="2">
        <v>1.3</v>
      </c>
      <c r="M2430" s="2">
        <v>1</v>
      </c>
      <c r="N2430" s="2">
        <v>0.997</v>
      </c>
      <c r="O2430" s="2">
        <v>4.5</v>
      </c>
      <c r="P2430" s="2">
        <v>0.70199999999999996</v>
      </c>
      <c r="Q2430" s="3">
        <v>1</v>
      </c>
      <c r="R2430" s="4" t="str">
        <f>TRIM(tblOperations[[#This Row],[Region]])</f>
        <v>South East</v>
      </c>
      <c r="S2430" s="4" t="str">
        <f>TRIM(tblOperations[[#This Row],[Team]])</f>
        <v>Workplace Services</v>
      </c>
      <c r="T2430" s="4" t="str">
        <f>_xlfn.XLOOKUP(R2430,tblRegionReference[Region],tblRegionReference[Area],"Not Found")</f>
        <v>South</v>
      </c>
      <c r="U2430" s="4" t="str">
        <f>IF(tblOperations[[#This Row],[Completion_Rate]]&gt;=_xlfn.XLOOKUP("Completion Rate",tblKPITargets[KPI_Name],tblKPITargets[Target_Value]),"Met","Below Target")</f>
        <v>Met</v>
      </c>
      <c r="V2430" t="str">
        <f>IF(tblOperations[[#This Row],[SLA_Compliance]]&gt;=_xlfn.XLOOKUP('04_References'!$A$3,tblKPITargets[KPI_Name],tblKPITargets[Target_Value]),"Met","Below Target")</f>
        <v>Met</v>
      </c>
      <c r="W2430" t="str">
        <f>IF(tblOperations[[#This Row],[Quality_Pass_Rate]]&gt;=_xlfn.XLOOKUP('04_References'!$A$4,tblKPITargets[KPI_Name],tblKPITargets[Target_Value]),"Met","Below Target")</f>
        <v>Met</v>
      </c>
      <c r="X2430" t="str">
        <f>IF(tblOperations[[#This Row],[Average_Completion_Days]]&lt;=_xlfn.XLOOKUP('04_References'!$A$7,tblKPITargets[KPI_Name],tblKPITargets[Target_Value]),"Met","Below Target")</f>
        <v>Met</v>
      </c>
      <c r="Y2430" t="str">
        <f>IF(tblOperations[[#This Row],[Closing_Backlog]]&lt;=_xlfn.XLOOKUP('04_References'!$A$8,tblKPITargets[KPI_Name],tblKPITargets[Target_Value]),"Met","Below Target")</f>
        <v>Met</v>
      </c>
    </row>
    <row r="2431" spans="1:25">
      <c r="A2431" s="8" t="s">
        <v>2461</v>
      </c>
      <c r="B2431" s="9">
        <v>46132</v>
      </c>
      <c r="C2431" s="4" t="s">
        <v>48</v>
      </c>
      <c r="D2431" s="4" t="s">
        <v>21</v>
      </c>
      <c r="E2431" s="4">
        <v>2230</v>
      </c>
      <c r="F2431" s="4">
        <v>45</v>
      </c>
      <c r="G2431" s="4">
        <v>2275</v>
      </c>
      <c r="H2431" s="4">
        <v>23</v>
      </c>
      <c r="I2431" s="4">
        <v>2252</v>
      </c>
      <c r="J2431" s="4">
        <v>0</v>
      </c>
      <c r="K2431" s="4">
        <v>0</v>
      </c>
      <c r="L2431" s="4">
        <v>8</v>
      </c>
      <c r="M2431" s="4">
        <v>0.6</v>
      </c>
      <c r="N2431" s="4">
        <v>0.96</v>
      </c>
      <c r="O2431" s="4">
        <v>2.5</v>
      </c>
      <c r="P2431" s="4">
        <v>0.71899999999999997</v>
      </c>
      <c r="Q2431" s="5">
        <v>0.01</v>
      </c>
      <c r="R2431" s="4" t="str">
        <f>TRIM(tblOperations[[#This Row],[Region]])</f>
        <v>South East</v>
      </c>
      <c r="S2431" s="4" t="str">
        <f>TRIM(tblOperations[[#This Row],[Team]])</f>
        <v>Facilities Response</v>
      </c>
      <c r="T2431" s="4" t="str">
        <f>_xlfn.XLOOKUP(R2431,tblRegionReference[Region],tblRegionReference[Area],"Not Found")</f>
        <v>South</v>
      </c>
      <c r="U2431" s="4" t="str">
        <f>IF(tblOperations[[#This Row],[Completion_Rate]]&gt;=_xlfn.XLOOKUP("Completion Rate",tblKPITargets[KPI_Name],tblKPITargets[Target_Value]),"Met","Below Target")</f>
        <v>Below Target</v>
      </c>
      <c r="V2431" t="str">
        <f>IF(tblOperations[[#This Row],[SLA_Compliance]]&gt;=_xlfn.XLOOKUP('04_References'!$A$3,tblKPITargets[KPI_Name],tblKPITargets[Target_Value]),"Met","Below Target")</f>
        <v>Below Target</v>
      </c>
      <c r="W2431" t="str">
        <f>IF(tblOperations[[#This Row],[Quality_Pass_Rate]]&gt;=_xlfn.XLOOKUP('04_References'!$A$4,tblKPITargets[KPI_Name],tblKPITargets[Target_Value]),"Met","Below Target")</f>
        <v>Met</v>
      </c>
      <c r="X2431" t="str">
        <f>IF(tblOperations[[#This Row],[Average_Completion_Days]]&lt;=_xlfn.XLOOKUP('04_References'!$A$7,tblKPITargets[KPI_Name],tblKPITargets[Target_Value]),"Met","Below Target")</f>
        <v>Below Target</v>
      </c>
      <c r="Y2431" t="str">
        <f>IF(tblOperations[[#This Row],[Closing_Backlog]]&lt;=_xlfn.XLOOKUP('04_References'!$A$8,tblKPITargets[KPI_Name],tblKPITargets[Target_Value]),"Met","Below Target")</f>
        <v>Below Target</v>
      </c>
    </row>
    <row r="2432" spans="1:25">
      <c r="A2432" s="6" t="s">
        <v>2462</v>
      </c>
      <c r="B2432" s="7">
        <v>46132</v>
      </c>
      <c r="C2432" s="2" t="s">
        <v>48</v>
      </c>
      <c r="D2432" s="2" t="s">
        <v>23</v>
      </c>
      <c r="E2432" s="2">
        <v>14</v>
      </c>
      <c r="F2432" s="2">
        <v>34</v>
      </c>
      <c r="G2432" s="2">
        <v>48</v>
      </c>
      <c r="H2432" s="2">
        <v>48</v>
      </c>
      <c r="I2432" s="2">
        <v>0</v>
      </c>
      <c r="J2432" s="2">
        <v>0</v>
      </c>
      <c r="K2432" s="2">
        <v>0</v>
      </c>
      <c r="L2432" s="2">
        <v>1.4</v>
      </c>
      <c r="M2432" s="2">
        <v>1</v>
      </c>
      <c r="N2432" s="2">
        <v>0.97399999999999998</v>
      </c>
      <c r="O2432" s="2">
        <v>4.7</v>
      </c>
      <c r="P2432" s="2">
        <v>0.68500000000000005</v>
      </c>
      <c r="Q2432" s="3">
        <v>1</v>
      </c>
      <c r="R2432" s="4" t="str">
        <f>TRIM(tblOperations[[#This Row],[Region]])</f>
        <v>South East</v>
      </c>
      <c r="S2432" s="4" t="str">
        <f>TRIM(tblOperations[[#This Row],[Team]])</f>
        <v>Estates Support</v>
      </c>
      <c r="T2432" s="4" t="str">
        <f>_xlfn.XLOOKUP(R2432,tblRegionReference[Region],tblRegionReference[Area],"Not Found")</f>
        <v>South</v>
      </c>
      <c r="U2432" s="4" t="str">
        <f>IF(tblOperations[[#This Row],[Completion_Rate]]&gt;=_xlfn.XLOOKUP("Completion Rate",tblKPITargets[KPI_Name],tblKPITargets[Target_Value]),"Met","Below Target")</f>
        <v>Met</v>
      </c>
      <c r="V2432" t="str">
        <f>IF(tblOperations[[#This Row],[SLA_Compliance]]&gt;=_xlfn.XLOOKUP('04_References'!$A$3,tblKPITargets[KPI_Name],tblKPITargets[Target_Value]),"Met","Below Target")</f>
        <v>Met</v>
      </c>
      <c r="W2432" t="str">
        <f>IF(tblOperations[[#This Row],[Quality_Pass_Rate]]&gt;=_xlfn.XLOOKUP('04_References'!$A$4,tblKPITargets[KPI_Name],tblKPITargets[Target_Value]),"Met","Below Target")</f>
        <v>Met</v>
      </c>
      <c r="X2432" t="str">
        <f>IF(tblOperations[[#This Row],[Average_Completion_Days]]&lt;=_xlfn.XLOOKUP('04_References'!$A$7,tblKPITargets[KPI_Name],tblKPITargets[Target_Value]),"Met","Below Target")</f>
        <v>Met</v>
      </c>
      <c r="Y2432" t="str">
        <f>IF(tblOperations[[#This Row],[Closing_Backlog]]&lt;=_xlfn.XLOOKUP('04_References'!$A$8,tblKPITargets[KPI_Name],tblKPITargets[Target_Value]),"Met","Below Target")</f>
        <v>Met</v>
      </c>
    </row>
    <row r="2433" spans="1:25">
      <c r="A2433" s="8" t="s">
        <v>2463</v>
      </c>
      <c r="B2433" s="9">
        <v>46132</v>
      </c>
      <c r="C2433" s="4" t="s">
        <v>48</v>
      </c>
      <c r="D2433" s="4" t="s">
        <v>25</v>
      </c>
      <c r="E2433" s="4">
        <v>724</v>
      </c>
      <c r="F2433" s="4">
        <v>41</v>
      </c>
      <c r="G2433" s="4">
        <v>765</v>
      </c>
      <c r="H2433" s="4">
        <v>22</v>
      </c>
      <c r="I2433" s="4">
        <v>743</v>
      </c>
      <c r="J2433" s="4">
        <v>0</v>
      </c>
      <c r="K2433" s="4">
        <v>0</v>
      </c>
      <c r="L2433" s="4">
        <v>8</v>
      </c>
      <c r="M2433" s="4">
        <v>0.6</v>
      </c>
      <c r="N2433" s="4">
        <v>0.98599999999999999</v>
      </c>
      <c r="O2433" s="4">
        <v>2.5</v>
      </c>
      <c r="P2433" s="4">
        <v>0.71299999999999997</v>
      </c>
      <c r="Q2433" s="5">
        <v>2.9000000000000001E-2</v>
      </c>
      <c r="R2433" s="4" t="str">
        <f>TRIM(tblOperations[[#This Row],[Region]])</f>
        <v>South East</v>
      </c>
      <c r="S2433" s="4" t="str">
        <f>TRIM(tblOperations[[#This Row],[Team]])</f>
        <v>Workplace Projects</v>
      </c>
      <c r="T2433" s="4" t="str">
        <f>_xlfn.XLOOKUP(R2433,tblRegionReference[Region],tblRegionReference[Area],"Not Found")</f>
        <v>South</v>
      </c>
      <c r="U2433" s="4" t="str">
        <f>IF(tblOperations[[#This Row],[Completion_Rate]]&gt;=_xlfn.XLOOKUP("Completion Rate",tblKPITargets[KPI_Name],tblKPITargets[Target_Value]),"Met","Below Target")</f>
        <v>Below Target</v>
      </c>
      <c r="V2433" t="str">
        <f>IF(tblOperations[[#This Row],[SLA_Compliance]]&gt;=_xlfn.XLOOKUP('04_References'!$A$3,tblKPITargets[KPI_Name],tblKPITargets[Target_Value]),"Met","Below Target")</f>
        <v>Below Target</v>
      </c>
      <c r="W2433" t="str">
        <f>IF(tblOperations[[#This Row],[Quality_Pass_Rate]]&gt;=_xlfn.XLOOKUP('04_References'!$A$4,tblKPITargets[KPI_Name],tblKPITargets[Target_Value]),"Met","Below Target")</f>
        <v>Met</v>
      </c>
      <c r="X2433" t="str">
        <f>IF(tblOperations[[#This Row],[Average_Completion_Days]]&lt;=_xlfn.XLOOKUP('04_References'!$A$7,tblKPITargets[KPI_Name],tblKPITargets[Target_Value]),"Met","Below Target")</f>
        <v>Below Target</v>
      </c>
      <c r="Y2433" t="str">
        <f>IF(tblOperations[[#This Row],[Closing_Backlog]]&lt;=_xlfn.XLOOKUP('04_References'!$A$8,tblKPITargets[KPI_Name],tblKPITargets[Target_Value]),"Met","Below Target")</f>
        <v>Below Target</v>
      </c>
    </row>
    <row r="2434" spans="1:25">
      <c r="A2434" s="6" t="s">
        <v>2464</v>
      </c>
      <c r="B2434" s="7">
        <v>46132</v>
      </c>
      <c r="C2434" s="2" t="s">
        <v>53</v>
      </c>
      <c r="D2434" s="2" t="s">
        <v>19</v>
      </c>
      <c r="E2434" s="2">
        <v>1250</v>
      </c>
      <c r="F2434" s="2">
        <v>71</v>
      </c>
      <c r="G2434" s="2">
        <v>1321</v>
      </c>
      <c r="H2434" s="2">
        <v>30</v>
      </c>
      <c r="I2434" s="2">
        <v>1291</v>
      </c>
      <c r="J2434" s="2">
        <v>0</v>
      </c>
      <c r="K2434" s="2">
        <v>0</v>
      </c>
      <c r="L2434" s="2">
        <v>8</v>
      </c>
      <c r="M2434" s="2">
        <v>0.6</v>
      </c>
      <c r="N2434" s="2">
        <v>0.95599999999999996</v>
      </c>
      <c r="O2434" s="2">
        <v>2.5</v>
      </c>
      <c r="P2434" s="2">
        <v>0.70299999999999996</v>
      </c>
      <c r="Q2434" s="3">
        <v>2.3E-2</v>
      </c>
      <c r="R2434" s="4" t="str">
        <f>TRIM(tblOperations[[#This Row],[Region]])</f>
        <v>Wales</v>
      </c>
      <c r="S2434" s="4" t="str">
        <f>TRIM(tblOperations[[#This Row],[Team]])</f>
        <v>Workplace Services</v>
      </c>
      <c r="T2434" s="4" t="str">
        <f>_xlfn.XLOOKUP(R2434,tblRegionReference[Region],tblRegionReference[Area],"Not Found")</f>
        <v>Wales</v>
      </c>
      <c r="U2434" s="4" t="str">
        <f>IF(tblOperations[[#This Row],[Completion_Rate]]&gt;=_xlfn.XLOOKUP("Completion Rate",tblKPITargets[KPI_Name],tblKPITargets[Target_Value]),"Met","Below Target")</f>
        <v>Below Target</v>
      </c>
      <c r="V2434" t="str">
        <f>IF(tblOperations[[#This Row],[SLA_Compliance]]&gt;=_xlfn.XLOOKUP('04_References'!$A$3,tblKPITargets[KPI_Name],tblKPITargets[Target_Value]),"Met","Below Target")</f>
        <v>Below Target</v>
      </c>
      <c r="W2434" t="str">
        <f>IF(tblOperations[[#This Row],[Quality_Pass_Rate]]&gt;=_xlfn.XLOOKUP('04_References'!$A$4,tblKPITargets[KPI_Name],tblKPITargets[Target_Value]),"Met","Below Target")</f>
        <v>Met</v>
      </c>
      <c r="X2434" t="str">
        <f>IF(tblOperations[[#This Row],[Average_Completion_Days]]&lt;=_xlfn.XLOOKUP('04_References'!$A$7,tblKPITargets[KPI_Name],tblKPITargets[Target_Value]),"Met","Below Target")</f>
        <v>Below Target</v>
      </c>
      <c r="Y2434" t="str">
        <f>IF(tblOperations[[#This Row],[Closing_Backlog]]&lt;=_xlfn.XLOOKUP('04_References'!$A$8,tblKPITargets[KPI_Name],tblKPITargets[Target_Value]),"Met","Below Target")</f>
        <v>Below Target</v>
      </c>
    </row>
    <row r="2435" spans="1:25">
      <c r="A2435" s="8" t="s">
        <v>2465</v>
      </c>
      <c r="B2435" s="9">
        <v>46132</v>
      </c>
      <c r="C2435" s="4" t="s">
        <v>53</v>
      </c>
      <c r="D2435" s="4" t="s">
        <v>21</v>
      </c>
      <c r="E2435" s="4">
        <v>1327</v>
      </c>
      <c r="F2435" s="4">
        <v>53</v>
      </c>
      <c r="G2435" s="4">
        <v>1380</v>
      </c>
      <c r="H2435" s="4">
        <v>24</v>
      </c>
      <c r="I2435" s="4">
        <v>1356</v>
      </c>
      <c r="J2435" s="4">
        <v>0</v>
      </c>
      <c r="K2435" s="4">
        <v>0</v>
      </c>
      <c r="L2435" s="4">
        <v>8</v>
      </c>
      <c r="M2435" s="4">
        <v>0.6</v>
      </c>
      <c r="N2435" s="4">
        <v>0.97099999999999997</v>
      </c>
      <c r="O2435" s="4">
        <v>2.5</v>
      </c>
      <c r="P2435" s="4">
        <v>0.77200000000000002</v>
      </c>
      <c r="Q2435" s="5">
        <v>1.7000000000000001E-2</v>
      </c>
      <c r="R2435" s="4" t="str">
        <f>TRIM(tblOperations[[#This Row],[Region]])</f>
        <v>Wales</v>
      </c>
      <c r="S2435" s="4" t="str">
        <f>TRIM(tblOperations[[#This Row],[Team]])</f>
        <v>Facilities Response</v>
      </c>
      <c r="T2435" s="4" t="str">
        <f>_xlfn.XLOOKUP(R2435,tblRegionReference[Region],tblRegionReference[Area],"Not Found")</f>
        <v>Wales</v>
      </c>
      <c r="U2435" s="4" t="str">
        <f>IF(tblOperations[[#This Row],[Completion_Rate]]&gt;=_xlfn.XLOOKUP("Completion Rate",tblKPITargets[KPI_Name],tblKPITargets[Target_Value]),"Met","Below Target")</f>
        <v>Below Target</v>
      </c>
      <c r="V2435" t="str">
        <f>IF(tblOperations[[#This Row],[SLA_Compliance]]&gt;=_xlfn.XLOOKUP('04_References'!$A$3,tblKPITargets[KPI_Name],tblKPITargets[Target_Value]),"Met","Below Target")</f>
        <v>Below Target</v>
      </c>
      <c r="W2435" t="str">
        <f>IF(tblOperations[[#This Row],[Quality_Pass_Rate]]&gt;=_xlfn.XLOOKUP('04_References'!$A$4,tblKPITargets[KPI_Name],tblKPITargets[Target_Value]),"Met","Below Target")</f>
        <v>Met</v>
      </c>
      <c r="X2435" t="str">
        <f>IF(tblOperations[[#This Row],[Average_Completion_Days]]&lt;=_xlfn.XLOOKUP('04_References'!$A$7,tblKPITargets[KPI_Name],tblKPITargets[Target_Value]),"Met","Below Target")</f>
        <v>Below Target</v>
      </c>
      <c r="Y2435" t="str">
        <f>IF(tblOperations[[#This Row],[Closing_Backlog]]&lt;=_xlfn.XLOOKUP('04_References'!$A$8,tblKPITargets[KPI_Name],tblKPITargets[Target_Value]),"Met","Below Target")</f>
        <v>Below Target</v>
      </c>
    </row>
    <row r="2436" spans="1:25">
      <c r="A2436" s="6" t="s">
        <v>2466</v>
      </c>
      <c r="B2436" s="7">
        <v>46132</v>
      </c>
      <c r="C2436" s="2" t="s">
        <v>53</v>
      </c>
      <c r="D2436" s="2" t="s">
        <v>23</v>
      </c>
      <c r="E2436" s="2">
        <v>879</v>
      </c>
      <c r="F2436" s="2">
        <v>43</v>
      </c>
      <c r="G2436" s="2">
        <v>922</v>
      </c>
      <c r="H2436" s="2">
        <v>28</v>
      </c>
      <c r="I2436" s="2">
        <v>894</v>
      </c>
      <c r="J2436" s="2">
        <v>0</v>
      </c>
      <c r="K2436" s="2">
        <v>0</v>
      </c>
      <c r="L2436" s="2">
        <v>8</v>
      </c>
      <c r="M2436" s="2">
        <v>0.6</v>
      </c>
      <c r="N2436" s="2">
        <v>0.98699999999999999</v>
      </c>
      <c r="O2436" s="2">
        <v>2.5</v>
      </c>
      <c r="P2436" s="2">
        <v>0.72699999999999998</v>
      </c>
      <c r="Q2436" s="3">
        <v>0.03</v>
      </c>
      <c r="R2436" s="4" t="str">
        <f>TRIM(tblOperations[[#This Row],[Region]])</f>
        <v>Wales</v>
      </c>
      <c r="S2436" s="4" t="str">
        <f>TRIM(tblOperations[[#This Row],[Team]])</f>
        <v>Estates Support</v>
      </c>
      <c r="T2436" s="4" t="str">
        <f>_xlfn.XLOOKUP(R2436,tblRegionReference[Region],tblRegionReference[Area],"Not Found")</f>
        <v>Wales</v>
      </c>
      <c r="U2436" s="4" t="str">
        <f>IF(tblOperations[[#This Row],[Completion_Rate]]&gt;=_xlfn.XLOOKUP("Completion Rate",tblKPITargets[KPI_Name],tblKPITargets[Target_Value]),"Met","Below Target")</f>
        <v>Below Target</v>
      </c>
      <c r="V2436" t="str">
        <f>IF(tblOperations[[#This Row],[SLA_Compliance]]&gt;=_xlfn.XLOOKUP('04_References'!$A$3,tblKPITargets[KPI_Name],tblKPITargets[Target_Value]),"Met","Below Target")</f>
        <v>Below Target</v>
      </c>
      <c r="W2436" t="str">
        <f>IF(tblOperations[[#This Row],[Quality_Pass_Rate]]&gt;=_xlfn.XLOOKUP('04_References'!$A$4,tblKPITargets[KPI_Name],tblKPITargets[Target_Value]),"Met","Below Target")</f>
        <v>Met</v>
      </c>
      <c r="X2436" t="str">
        <f>IF(tblOperations[[#This Row],[Average_Completion_Days]]&lt;=_xlfn.XLOOKUP('04_References'!$A$7,tblKPITargets[KPI_Name],tblKPITargets[Target_Value]),"Met","Below Target")</f>
        <v>Below Target</v>
      </c>
      <c r="Y2436" t="str">
        <f>IF(tblOperations[[#This Row],[Closing_Backlog]]&lt;=_xlfn.XLOOKUP('04_References'!$A$8,tblKPITargets[KPI_Name],tblKPITargets[Target_Value]),"Met","Below Target")</f>
        <v>Below Target</v>
      </c>
    </row>
    <row r="2437" spans="1:25">
      <c r="A2437" s="8" t="s">
        <v>2467</v>
      </c>
      <c r="B2437" s="9">
        <v>46132</v>
      </c>
      <c r="C2437" s="4" t="s">
        <v>53</v>
      </c>
      <c r="D2437" s="4" t="s">
        <v>25</v>
      </c>
      <c r="E2437" s="4">
        <v>0</v>
      </c>
      <c r="F2437" s="4">
        <v>32</v>
      </c>
      <c r="G2437" s="4">
        <v>32</v>
      </c>
      <c r="H2437" s="4">
        <v>32</v>
      </c>
      <c r="I2437" s="4">
        <v>0</v>
      </c>
      <c r="J2437" s="4">
        <v>0</v>
      </c>
      <c r="K2437" s="4">
        <v>0</v>
      </c>
      <c r="L2437" s="4">
        <v>1.6</v>
      </c>
      <c r="M2437" s="4">
        <v>0.96799999999999997</v>
      </c>
      <c r="N2437" s="4">
        <v>0.98899999999999999</v>
      </c>
      <c r="O2437" s="4">
        <v>4.3</v>
      </c>
      <c r="P2437" s="4">
        <v>0.76200000000000001</v>
      </c>
      <c r="Q2437" s="5">
        <v>1</v>
      </c>
      <c r="R2437" s="4" t="str">
        <f>TRIM(tblOperations[[#This Row],[Region]])</f>
        <v>Wales</v>
      </c>
      <c r="S2437" s="4" t="str">
        <f>TRIM(tblOperations[[#This Row],[Team]])</f>
        <v>Workplace Projects</v>
      </c>
      <c r="T2437" s="4" t="str">
        <f>_xlfn.XLOOKUP(R2437,tblRegionReference[Region],tblRegionReference[Area],"Not Found")</f>
        <v>Wales</v>
      </c>
      <c r="U2437" s="4" t="str">
        <f>IF(tblOperations[[#This Row],[Completion_Rate]]&gt;=_xlfn.XLOOKUP("Completion Rate",tblKPITargets[KPI_Name],tblKPITargets[Target_Value]),"Met","Below Target")</f>
        <v>Met</v>
      </c>
      <c r="V2437" t="str">
        <f>IF(tblOperations[[#This Row],[SLA_Compliance]]&gt;=_xlfn.XLOOKUP('04_References'!$A$3,tblKPITargets[KPI_Name],tblKPITargets[Target_Value]),"Met","Below Target")</f>
        <v>Met</v>
      </c>
      <c r="W2437" t="str">
        <f>IF(tblOperations[[#This Row],[Quality_Pass_Rate]]&gt;=_xlfn.XLOOKUP('04_References'!$A$4,tblKPITargets[KPI_Name],tblKPITargets[Target_Value]),"Met","Below Target")</f>
        <v>Met</v>
      </c>
      <c r="X2437" t="str">
        <f>IF(tblOperations[[#This Row],[Average_Completion_Days]]&lt;=_xlfn.XLOOKUP('04_References'!$A$7,tblKPITargets[KPI_Name],tblKPITargets[Target_Value]),"Met","Below Target")</f>
        <v>Met</v>
      </c>
      <c r="Y2437" t="str">
        <f>IF(tblOperations[[#This Row],[Closing_Backlog]]&lt;=_xlfn.XLOOKUP('04_References'!$A$8,tblKPITargets[KPI_Name],tblKPITargets[Target_Value]),"Met","Below Target")</f>
        <v>Met</v>
      </c>
    </row>
    <row r="2438" spans="1:25">
      <c r="A2438" s="6" t="s">
        <v>2468</v>
      </c>
      <c r="B2438" s="7">
        <v>46133</v>
      </c>
      <c r="C2438" s="2" t="s">
        <v>18</v>
      </c>
      <c r="D2438" s="2" t="s">
        <v>19</v>
      </c>
      <c r="E2438" s="2">
        <v>340</v>
      </c>
      <c r="F2438" s="2">
        <v>54</v>
      </c>
      <c r="G2438" s="2">
        <v>394</v>
      </c>
      <c r="H2438" s="2">
        <v>45</v>
      </c>
      <c r="I2438" s="2">
        <v>349</v>
      </c>
      <c r="J2438" s="2">
        <v>0</v>
      </c>
      <c r="K2438" s="2">
        <v>0</v>
      </c>
      <c r="L2438" s="2">
        <v>8</v>
      </c>
      <c r="M2438" s="2">
        <v>0.6</v>
      </c>
      <c r="N2438" s="2">
        <v>0.99</v>
      </c>
      <c r="O2438" s="2">
        <v>2.5</v>
      </c>
      <c r="P2438" s="2">
        <v>0.78600000000000003</v>
      </c>
      <c r="Q2438" s="3">
        <v>0.114</v>
      </c>
      <c r="R2438" s="4" t="str">
        <f>TRIM(tblOperations[[#This Row],[Region]])</f>
        <v>Scotland</v>
      </c>
      <c r="S2438" s="4" t="str">
        <f>TRIM(tblOperations[[#This Row],[Team]])</f>
        <v>Workplace Services</v>
      </c>
      <c r="T2438" s="4" t="str">
        <f>_xlfn.XLOOKUP(R2438,tblRegionReference[Region],tblRegionReference[Area],"Not Found")</f>
        <v>North</v>
      </c>
      <c r="U2438" s="4" t="str">
        <f>IF(tblOperations[[#This Row],[Completion_Rate]]&gt;=_xlfn.XLOOKUP("Completion Rate",tblKPITargets[KPI_Name],tblKPITargets[Target_Value]),"Met","Below Target")</f>
        <v>Below Target</v>
      </c>
      <c r="V2438" t="str">
        <f>IF(tblOperations[[#This Row],[SLA_Compliance]]&gt;=_xlfn.XLOOKUP('04_References'!$A$3,tblKPITargets[KPI_Name],tblKPITargets[Target_Value]),"Met","Below Target")</f>
        <v>Below Target</v>
      </c>
      <c r="W2438" t="str">
        <f>IF(tblOperations[[#This Row],[Quality_Pass_Rate]]&gt;=_xlfn.XLOOKUP('04_References'!$A$4,tblKPITargets[KPI_Name],tblKPITargets[Target_Value]),"Met","Below Target")</f>
        <v>Met</v>
      </c>
      <c r="X2438" t="str">
        <f>IF(tblOperations[[#This Row],[Average_Completion_Days]]&lt;=_xlfn.XLOOKUP('04_References'!$A$7,tblKPITargets[KPI_Name],tblKPITargets[Target_Value]),"Met","Below Target")</f>
        <v>Below Target</v>
      </c>
      <c r="Y2438" t="str">
        <f>IF(tblOperations[[#This Row],[Closing_Backlog]]&lt;=_xlfn.XLOOKUP('04_References'!$A$8,tblKPITargets[KPI_Name],tblKPITargets[Target_Value]),"Met","Below Target")</f>
        <v>Below Target</v>
      </c>
    </row>
    <row r="2439" spans="1:25">
      <c r="A2439" s="8" t="s">
        <v>2469</v>
      </c>
      <c r="B2439" s="9">
        <v>46133</v>
      </c>
      <c r="C2439" s="4" t="s">
        <v>18</v>
      </c>
      <c r="D2439" s="4" t="s">
        <v>21</v>
      </c>
      <c r="E2439" s="4">
        <v>0</v>
      </c>
      <c r="F2439" s="4">
        <v>21</v>
      </c>
      <c r="G2439" s="4">
        <v>21</v>
      </c>
      <c r="H2439" s="4">
        <v>21</v>
      </c>
      <c r="I2439" s="4">
        <v>0</v>
      </c>
      <c r="J2439" s="4">
        <v>0</v>
      </c>
      <c r="K2439" s="4">
        <v>0</v>
      </c>
      <c r="L2439" s="4">
        <v>1.3</v>
      </c>
      <c r="M2439" s="4">
        <v>0.96499999999999997</v>
      </c>
      <c r="N2439" s="4">
        <v>0.95799999999999996</v>
      </c>
      <c r="O2439" s="4">
        <v>4.5999999999999996</v>
      </c>
      <c r="P2439" s="4">
        <v>0.73199999999999998</v>
      </c>
      <c r="Q2439" s="5">
        <v>1</v>
      </c>
      <c r="R2439" s="4" t="str">
        <f>TRIM(tblOperations[[#This Row],[Region]])</f>
        <v>Scotland</v>
      </c>
      <c r="S2439" s="4" t="str">
        <f>TRIM(tblOperations[[#This Row],[Team]])</f>
        <v>Facilities Response</v>
      </c>
      <c r="T2439" s="4" t="str">
        <f>_xlfn.XLOOKUP(R2439,tblRegionReference[Region],tblRegionReference[Area],"Not Found")</f>
        <v>North</v>
      </c>
      <c r="U2439" s="4" t="str">
        <f>IF(tblOperations[[#This Row],[Completion_Rate]]&gt;=_xlfn.XLOOKUP("Completion Rate",tblKPITargets[KPI_Name],tblKPITargets[Target_Value]),"Met","Below Target")</f>
        <v>Met</v>
      </c>
      <c r="V2439" t="str">
        <f>IF(tblOperations[[#This Row],[SLA_Compliance]]&gt;=_xlfn.XLOOKUP('04_References'!$A$3,tblKPITargets[KPI_Name],tblKPITargets[Target_Value]),"Met","Below Target")</f>
        <v>Met</v>
      </c>
      <c r="W2439" t="str">
        <f>IF(tblOperations[[#This Row],[Quality_Pass_Rate]]&gt;=_xlfn.XLOOKUP('04_References'!$A$4,tblKPITargets[KPI_Name],tblKPITargets[Target_Value]),"Met","Below Target")</f>
        <v>Met</v>
      </c>
      <c r="X2439" t="str">
        <f>IF(tblOperations[[#This Row],[Average_Completion_Days]]&lt;=_xlfn.XLOOKUP('04_References'!$A$7,tblKPITargets[KPI_Name],tblKPITargets[Target_Value]),"Met","Below Target")</f>
        <v>Met</v>
      </c>
      <c r="Y2439" t="str">
        <f>IF(tblOperations[[#This Row],[Closing_Backlog]]&lt;=_xlfn.XLOOKUP('04_References'!$A$8,tblKPITargets[KPI_Name],tblKPITargets[Target_Value]),"Met","Below Target")</f>
        <v>Met</v>
      </c>
    </row>
    <row r="2440" spans="1:25">
      <c r="A2440" s="6" t="s">
        <v>2470</v>
      </c>
      <c r="B2440" s="7">
        <v>46133</v>
      </c>
      <c r="C2440" s="2" t="s">
        <v>18</v>
      </c>
      <c r="D2440" s="2" t="s">
        <v>23</v>
      </c>
      <c r="E2440" s="2">
        <v>612</v>
      </c>
      <c r="F2440" s="2">
        <v>50</v>
      </c>
      <c r="G2440" s="2">
        <v>662</v>
      </c>
      <c r="H2440" s="2">
        <v>41</v>
      </c>
      <c r="I2440" s="2">
        <v>621</v>
      </c>
      <c r="J2440" s="2">
        <v>0</v>
      </c>
      <c r="K2440" s="2">
        <v>0</v>
      </c>
      <c r="L2440" s="2">
        <v>8</v>
      </c>
      <c r="M2440" s="2">
        <v>0.6</v>
      </c>
      <c r="N2440" s="2">
        <v>0.97</v>
      </c>
      <c r="O2440" s="2">
        <v>2.5</v>
      </c>
      <c r="P2440" s="2">
        <v>0.78600000000000003</v>
      </c>
      <c r="Q2440" s="3">
        <v>6.2E-2</v>
      </c>
      <c r="R2440" s="4" t="str">
        <f>TRIM(tblOperations[[#This Row],[Region]])</f>
        <v>Scotland</v>
      </c>
      <c r="S2440" s="4" t="str">
        <f>TRIM(tblOperations[[#This Row],[Team]])</f>
        <v>Estates Support</v>
      </c>
      <c r="T2440" s="4" t="str">
        <f>_xlfn.XLOOKUP(R2440,tblRegionReference[Region],tblRegionReference[Area],"Not Found")</f>
        <v>North</v>
      </c>
      <c r="U2440" s="4" t="str">
        <f>IF(tblOperations[[#This Row],[Completion_Rate]]&gt;=_xlfn.XLOOKUP("Completion Rate",tblKPITargets[KPI_Name],tblKPITargets[Target_Value]),"Met","Below Target")</f>
        <v>Below Target</v>
      </c>
      <c r="V2440" t="str">
        <f>IF(tblOperations[[#This Row],[SLA_Compliance]]&gt;=_xlfn.XLOOKUP('04_References'!$A$3,tblKPITargets[KPI_Name],tblKPITargets[Target_Value]),"Met","Below Target")</f>
        <v>Below Target</v>
      </c>
      <c r="W2440" t="str">
        <f>IF(tblOperations[[#This Row],[Quality_Pass_Rate]]&gt;=_xlfn.XLOOKUP('04_References'!$A$4,tblKPITargets[KPI_Name],tblKPITargets[Target_Value]),"Met","Below Target")</f>
        <v>Met</v>
      </c>
      <c r="X2440" t="str">
        <f>IF(tblOperations[[#This Row],[Average_Completion_Days]]&lt;=_xlfn.XLOOKUP('04_References'!$A$7,tblKPITargets[KPI_Name],tblKPITargets[Target_Value]),"Met","Below Target")</f>
        <v>Below Target</v>
      </c>
      <c r="Y2440" t="str">
        <f>IF(tblOperations[[#This Row],[Closing_Backlog]]&lt;=_xlfn.XLOOKUP('04_References'!$A$8,tblKPITargets[KPI_Name],tblKPITargets[Target_Value]),"Met","Below Target")</f>
        <v>Below Target</v>
      </c>
    </row>
    <row r="2441" spans="1:25">
      <c r="A2441" s="8" t="s">
        <v>2471</v>
      </c>
      <c r="B2441" s="9">
        <v>46133</v>
      </c>
      <c r="C2441" s="4" t="s">
        <v>18</v>
      </c>
      <c r="D2441" s="4" t="s">
        <v>25</v>
      </c>
      <c r="E2441" s="4">
        <v>0</v>
      </c>
      <c r="F2441" s="4">
        <v>16</v>
      </c>
      <c r="G2441" s="4">
        <v>16</v>
      </c>
      <c r="H2441" s="4">
        <v>16</v>
      </c>
      <c r="I2441" s="4">
        <v>0</v>
      </c>
      <c r="J2441" s="4">
        <v>0</v>
      </c>
      <c r="K2441" s="4">
        <v>0</v>
      </c>
      <c r="L2441" s="4">
        <v>1.4</v>
      </c>
      <c r="M2441" s="4">
        <v>0.97299999999999998</v>
      </c>
      <c r="N2441" s="4">
        <v>0.97399999999999998</v>
      </c>
      <c r="O2441" s="4">
        <v>4.5999999999999996</v>
      </c>
      <c r="P2441" s="4">
        <v>0.76100000000000001</v>
      </c>
      <c r="Q2441" s="5">
        <v>1</v>
      </c>
      <c r="R2441" s="4" t="str">
        <f>TRIM(tblOperations[[#This Row],[Region]])</f>
        <v>Scotland</v>
      </c>
      <c r="S2441" s="4" t="str">
        <f>TRIM(tblOperations[[#This Row],[Team]])</f>
        <v>Workplace Projects</v>
      </c>
      <c r="T2441" s="4" t="str">
        <f>_xlfn.XLOOKUP(R2441,tblRegionReference[Region],tblRegionReference[Area],"Not Found")</f>
        <v>North</v>
      </c>
      <c r="U2441" s="4" t="str">
        <f>IF(tblOperations[[#This Row],[Completion_Rate]]&gt;=_xlfn.XLOOKUP("Completion Rate",tblKPITargets[KPI_Name],tblKPITargets[Target_Value]),"Met","Below Target")</f>
        <v>Met</v>
      </c>
      <c r="V2441" t="str">
        <f>IF(tblOperations[[#This Row],[SLA_Compliance]]&gt;=_xlfn.XLOOKUP('04_References'!$A$3,tblKPITargets[KPI_Name],tblKPITargets[Target_Value]),"Met","Below Target")</f>
        <v>Met</v>
      </c>
      <c r="W2441" t="str">
        <f>IF(tblOperations[[#This Row],[Quality_Pass_Rate]]&gt;=_xlfn.XLOOKUP('04_References'!$A$4,tblKPITargets[KPI_Name],tblKPITargets[Target_Value]),"Met","Below Target")</f>
        <v>Met</v>
      </c>
      <c r="X2441" t="str">
        <f>IF(tblOperations[[#This Row],[Average_Completion_Days]]&lt;=_xlfn.XLOOKUP('04_References'!$A$7,tblKPITargets[KPI_Name],tblKPITargets[Target_Value]),"Met","Below Target")</f>
        <v>Met</v>
      </c>
      <c r="Y2441" t="str">
        <f>IF(tblOperations[[#This Row],[Closing_Backlog]]&lt;=_xlfn.XLOOKUP('04_References'!$A$8,tblKPITargets[KPI_Name],tblKPITargets[Target_Value]),"Met","Below Target")</f>
        <v>Met</v>
      </c>
    </row>
    <row r="2442" spans="1:25">
      <c r="A2442" s="6" t="s">
        <v>2472</v>
      </c>
      <c r="B2442" s="7">
        <v>46133</v>
      </c>
      <c r="C2442" s="2" t="s">
        <v>27</v>
      </c>
      <c r="D2442" s="2" t="s">
        <v>19</v>
      </c>
      <c r="E2442" s="2">
        <v>10</v>
      </c>
      <c r="F2442" s="2">
        <v>49</v>
      </c>
      <c r="G2442" s="2">
        <v>59</v>
      </c>
      <c r="H2442" s="2">
        <v>43</v>
      </c>
      <c r="I2442" s="2">
        <v>16</v>
      </c>
      <c r="J2442" s="2">
        <v>0</v>
      </c>
      <c r="K2442" s="2">
        <v>0</v>
      </c>
      <c r="L2442" s="2">
        <v>2.8</v>
      </c>
      <c r="M2442" s="2">
        <v>0.85899999999999999</v>
      </c>
      <c r="N2442" s="2">
        <v>0.94099999999999995</v>
      </c>
      <c r="O2442" s="2">
        <v>3.8</v>
      </c>
      <c r="P2442" s="2">
        <v>0.71799999999999997</v>
      </c>
      <c r="Q2442" s="3">
        <v>0.72899999999999998</v>
      </c>
      <c r="R2442" s="4" t="str">
        <f>TRIM(tblOperations[[#This Row],[Region]])</f>
        <v>North East</v>
      </c>
      <c r="S2442" s="4" t="str">
        <f>TRIM(tblOperations[[#This Row],[Team]])</f>
        <v>Workplace Services</v>
      </c>
      <c r="T2442" s="4" t="str">
        <f>_xlfn.XLOOKUP(R2442,tblRegionReference[Region],tblRegionReference[Area],"Not Found")</f>
        <v>North</v>
      </c>
      <c r="U2442" s="4" t="str">
        <f>IF(tblOperations[[#This Row],[Completion_Rate]]&gt;=_xlfn.XLOOKUP("Completion Rate",tblKPITargets[KPI_Name],tblKPITargets[Target_Value]),"Met","Below Target")</f>
        <v>Below Target</v>
      </c>
      <c r="V2442" t="str">
        <f>IF(tblOperations[[#This Row],[SLA_Compliance]]&gt;=_xlfn.XLOOKUP('04_References'!$A$3,tblKPITargets[KPI_Name],tblKPITargets[Target_Value]),"Met","Below Target")</f>
        <v>Below Target</v>
      </c>
      <c r="W2442" t="str">
        <f>IF(tblOperations[[#This Row],[Quality_Pass_Rate]]&gt;=_xlfn.XLOOKUP('04_References'!$A$4,tblKPITargets[KPI_Name],tblKPITargets[Target_Value]),"Met","Below Target")</f>
        <v>Below Target</v>
      </c>
      <c r="X2442" t="str">
        <f>IF(tblOperations[[#This Row],[Average_Completion_Days]]&lt;=_xlfn.XLOOKUP('04_References'!$A$7,tblKPITargets[KPI_Name],tblKPITargets[Target_Value]),"Met","Below Target")</f>
        <v>Met</v>
      </c>
      <c r="Y2442" t="str">
        <f>IF(tblOperations[[#This Row],[Closing_Backlog]]&lt;=_xlfn.XLOOKUP('04_References'!$A$8,tblKPITargets[KPI_Name],tblKPITargets[Target_Value]),"Met","Below Target")</f>
        <v>Below Target</v>
      </c>
    </row>
    <row r="2443" spans="1:25">
      <c r="A2443" s="8" t="s">
        <v>2473</v>
      </c>
      <c r="B2443" s="9">
        <v>46133</v>
      </c>
      <c r="C2443" s="4" t="s">
        <v>27</v>
      </c>
      <c r="D2443" s="4" t="s">
        <v>21</v>
      </c>
      <c r="E2443" s="4">
        <v>0</v>
      </c>
      <c r="F2443" s="4">
        <v>47</v>
      </c>
      <c r="G2443" s="4">
        <v>47</v>
      </c>
      <c r="H2443" s="4">
        <v>46</v>
      </c>
      <c r="I2443" s="4">
        <v>1</v>
      </c>
      <c r="J2443" s="4">
        <v>0</v>
      </c>
      <c r="K2443" s="4">
        <v>0</v>
      </c>
      <c r="L2443" s="4">
        <v>1.4</v>
      </c>
      <c r="M2443" s="4">
        <v>1</v>
      </c>
      <c r="N2443" s="4">
        <v>0.94899999999999995</v>
      </c>
      <c r="O2443" s="4">
        <v>4.7</v>
      </c>
      <c r="P2443" s="4">
        <v>0.70699999999999996</v>
      </c>
      <c r="Q2443" s="5">
        <v>0.97899999999999998</v>
      </c>
      <c r="R2443" s="4" t="str">
        <f>TRIM(tblOperations[[#This Row],[Region]])</f>
        <v>North East</v>
      </c>
      <c r="S2443" s="4" t="str">
        <f>TRIM(tblOperations[[#This Row],[Team]])</f>
        <v>Facilities Response</v>
      </c>
      <c r="T2443" s="4" t="str">
        <f>_xlfn.XLOOKUP(R2443,tblRegionReference[Region],tblRegionReference[Area],"Not Found")</f>
        <v>North</v>
      </c>
      <c r="U2443" s="4" t="str">
        <f>IF(tblOperations[[#This Row],[Completion_Rate]]&gt;=_xlfn.XLOOKUP("Completion Rate",tblKPITargets[KPI_Name],tblKPITargets[Target_Value]),"Met","Below Target")</f>
        <v>Met</v>
      </c>
      <c r="V2443" t="str">
        <f>IF(tblOperations[[#This Row],[SLA_Compliance]]&gt;=_xlfn.XLOOKUP('04_References'!$A$3,tblKPITargets[KPI_Name],tblKPITargets[Target_Value]),"Met","Below Target")</f>
        <v>Met</v>
      </c>
      <c r="W2443" t="str">
        <f>IF(tblOperations[[#This Row],[Quality_Pass_Rate]]&gt;=_xlfn.XLOOKUP('04_References'!$A$4,tblKPITargets[KPI_Name],tblKPITargets[Target_Value]),"Met","Below Target")</f>
        <v>Below Target</v>
      </c>
      <c r="X2443" t="str">
        <f>IF(tblOperations[[#This Row],[Average_Completion_Days]]&lt;=_xlfn.XLOOKUP('04_References'!$A$7,tblKPITargets[KPI_Name],tblKPITargets[Target_Value]),"Met","Below Target")</f>
        <v>Met</v>
      </c>
      <c r="Y2443" t="str">
        <f>IF(tblOperations[[#This Row],[Closing_Backlog]]&lt;=_xlfn.XLOOKUP('04_References'!$A$8,tblKPITargets[KPI_Name],tblKPITargets[Target_Value]),"Met","Below Target")</f>
        <v>Met</v>
      </c>
    </row>
    <row r="2444" spans="1:25">
      <c r="A2444" s="6" t="s">
        <v>2474</v>
      </c>
      <c r="B2444" s="7">
        <v>46133</v>
      </c>
      <c r="C2444" s="2" t="s">
        <v>27</v>
      </c>
      <c r="D2444" s="2" t="s">
        <v>23</v>
      </c>
      <c r="E2444" s="2">
        <v>1591</v>
      </c>
      <c r="F2444" s="2">
        <v>34</v>
      </c>
      <c r="G2444" s="2">
        <v>1625</v>
      </c>
      <c r="H2444" s="2">
        <v>25</v>
      </c>
      <c r="I2444" s="2">
        <v>1600</v>
      </c>
      <c r="J2444" s="2">
        <v>0</v>
      </c>
      <c r="K2444" s="2">
        <v>0</v>
      </c>
      <c r="L2444" s="2">
        <v>8</v>
      </c>
      <c r="M2444" s="2">
        <v>0.6</v>
      </c>
      <c r="N2444" s="2">
        <v>0.995</v>
      </c>
      <c r="O2444" s="2">
        <v>2.5</v>
      </c>
      <c r="P2444" s="2">
        <v>0.71299999999999997</v>
      </c>
      <c r="Q2444" s="3">
        <v>1.4999999999999999E-2</v>
      </c>
      <c r="R2444" s="4" t="str">
        <f>TRIM(tblOperations[[#This Row],[Region]])</f>
        <v>North East</v>
      </c>
      <c r="S2444" s="4" t="str">
        <f>TRIM(tblOperations[[#This Row],[Team]])</f>
        <v>Estates Support</v>
      </c>
      <c r="T2444" s="4" t="str">
        <f>_xlfn.XLOOKUP(R2444,tblRegionReference[Region],tblRegionReference[Area],"Not Found")</f>
        <v>North</v>
      </c>
      <c r="U2444" s="4" t="str">
        <f>IF(tblOperations[[#This Row],[Completion_Rate]]&gt;=_xlfn.XLOOKUP("Completion Rate",tblKPITargets[KPI_Name],tblKPITargets[Target_Value]),"Met","Below Target")</f>
        <v>Below Target</v>
      </c>
      <c r="V2444" t="str">
        <f>IF(tblOperations[[#This Row],[SLA_Compliance]]&gt;=_xlfn.XLOOKUP('04_References'!$A$3,tblKPITargets[KPI_Name],tblKPITargets[Target_Value]),"Met","Below Target")</f>
        <v>Below Target</v>
      </c>
      <c r="W2444" t="str">
        <f>IF(tblOperations[[#This Row],[Quality_Pass_Rate]]&gt;=_xlfn.XLOOKUP('04_References'!$A$4,tblKPITargets[KPI_Name],tblKPITargets[Target_Value]),"Met","Below Target")</f>
        <v>Met</v>
      </c>
      <c r="X2444" t="str">
        <f>IF(tblOperations[[#This Row],[Average_Completion_Days]]&lt;=_xlfn.XLOOKUP('04_References'!$A$7,tblKPITargets[KPI_Name],tblKPITargets[Target_Value]),"Met","Below Target")</f>
        <v>Below Target</v>
      </c>
      <c r="Y2444" t="str">
        <f>IF(tblOperations[[#This Row],[Closing_Backlog]]&lt;=_xlfn.XLOOKUP('04_References'!$A$8,tblKPITargets[KPI_Name],tblKPITargets[Target_Value]),"Met","Below Target")</f>
        <v>Below Target</v>
      </c>
    </row>
    <row r="2445" spans="1:25">
      <c r="A2445" s="8" t="s">
        <v>2475</v>
      </c>
      <c r="B2445" s="9">
        <v>46133</v>
      </c>
      <c r="C2445" s="4" t="s">
        <v>27</v>
      </c>
      <c r="D2445" s="4" t="s">
        <v>25</v>
      </c>
      <c r="E2445" s="4">
        <v>64</v>
      </c>
      <c r="F2445" s="4">
        <v>33</v>
      </c>
      <c r="G2445" s="4">
        <v>97</v>
      </c>
      <c r="H2445" s="4">
        <v>25</v>
      </c>
      <c r="I2445" s="4">
        <v>72</v>
      </c>
      <c r="J2445" s="4">
        <v>0</v>
      </c>
      <c r="K2445" s="4">
        <v>0</v>
      </c>
      <c r="L2445" s="4">
        <v>7.8</v>
      </c>
      <c r="M2445" s="4">
        <v>0.6</v>
      </c>
      <c r="N2445" s="4">
        <v>1</v>
      </c>
      <c r="O2445" s="4">
        <v>2.5</v>
      </c>
      <c r="P2445" s="4">
        <v>0.65500000000000003</v>
      </c>
      <c r="Q2445" s="5">
        <v>0.25800000000000001</v>
      </c>
      <c r="R2445" s="4" t="str">
        <f>TRIM(tblOperations[[#This Row],[Region]])</f>
        <v>North East</v>
      </c>
      <c r="S2445" s="4" t="str">
        <f>TRIM(tblOperations[[#This Row],[Team]])</f>
        <v>Workplace Projects</v>
      </c>
      <c r="T2445" s="4" t="str">
        <f>_xlfn.XLOOKUP(R2445,tblRegionReference[Region],tblRegionReference[Area],"Not Found")</f>
        <v>North</v>
      </c>
      <c r="U2445" s="4" t="str">
        <f>IF(tblOperations[[#This Row],[Completion_Rate]]&gt;=_xlfn.XLOOKUP("Completion Rate",tblKPITargets[KPI_Name],tblKPITargets[Target_Value]),"Met","Below Target")</f>
        <v>Below Target</v>
      </c>
      <c r="V2445" t="str">
        <f>IF(tblOperations[[#This Row],[SLA_Compliance]]&gt;=_xlfn.XLOOKUP('04_References'!$A$3,tblKPITargets[KPI_Name],tblKPITargets[Target_Value]),"Met","Below Target")</f>
        <v>Below Target</v>
      </c>
      <c r="W2445" t="str">
        <f>IF(tblOperations[[#This Row],[Quality_Pass_Rate]]&gt;=_xlfn.XLOOKUP('04_References'!$A$4,tblKPITargets[KPI_Name],tblKPITargets[Target_Value]),"Met","Below Target")</f>
        <v>Met</v>
      </c>
      <c r="X2445" t="str">
        <f>IF(tblOperations[[#This Row],[Average_Completion_Days]]&lt;=_xlfn.XLOOKUP('04_References'!$A$7,tblKPITargets[KPI_Name],tblKPITargets[Target_Value]),"Met","Below Target")</f>
        <v>Below Target</v>
      </c>
      <c r="Y2445" t="str">
        <f>IF(tblOperations[[#This Row],[Closing_Backlog]]&lt;=_xlfn.XLOOKUP('04_References'!$A$8,tblKPITargets[KPI_Name],tblKPITargets[Target_Value]),"Met","Below Target")</f>
        <v>Below Target</v>
      </c>
    </row>
    <row r="2446" spans="1:25">
      <c r="A2446" s="6" t="s">
        <v>2476</v>
      </c>
      <c r="B2446" s="7">
        <v>46133</v>
      </c>
      <c r="C2446" s="2" t="s">
        <v>32</v>
      </c>
      <c r="D2446" s="2" t="s">
        <v>19</v>
      </c>
      <c r="E2446" s="2">
        <v>675</v>
      </c>
      <c r="F2446" s="2">
        <v>33</v>
      </c>
      <c r="G2446" s="2">
        <v>708</v>
      </c>
      <c r="H2446" s="2">
        <v>36</v>
      </c>
      <c r="I2446" s="2">
        <v>672</v>
      </c>
      <c r="J2446" s="2">
        <v>0</v>
      </c>
      <c r="K2446" s="2">
        <v>0</v>
      </c>
      <c r="L2446" s="2">
        <v>8</v>
      </c>
      <c r="M2446" s="2">
        <v>0.6</v>
      </c>
      <c r="N2446" s="2">
        <v>1</v>
      </c>
      <c r="O2446" s="2">
        <v>2.5</v>
      </c>
      <c r="P2446" s="2">
        <v>0.78700000000000003</v>
      </c>
      <c r="Q2446" s="3">
        <v>5.0999999999999997E-2</v>
      </c>
      <c r="R2446" s="4" t="str">
        <f>TRIM(tblOperations[[#This Row],[Region]])</f>
        <v>North West</v>
      </c>
      <c r="S2446" s="4" t="str">
        <f>TRIM(tblOperations[[#This Row],[Team]])</f>
        <v>Workplace Services</v>
      </c>
      <c r="T2446" s="4" t="str">
        <f>_xlfn.XLOOKUP(R2446,tblRegionReference[Region],tblRegionReference[Area],"Not Found")</f>
        <v>North</v>
      </c>
      <c r="U2446" s="4" t="str">
        <f>IF(tblOperations[[#This Row],[Completion_Rate]]&gt;=_xlfn.XLOOKUP("Completion Rate",tblKPITargets[KPI_Name],tblKPITargets[Target_Value]),"Met","Below Target")</f>
        <v>Below Target</v>
      </c>
      <c r="V2446" t="str">
        <f>IF(tblOperations[[#This Row],[SLA_Compliance]]&gt;=_xlfn.XLOOKUP('04_References'!$A$3,tblKPITargets[KPI_Name],tblKPITargets[Target_Value]),"Met","Below Target")</f>
        <v>Below Target</v>
      </c>
      <c r="W2446" t="str">
        <f>IF(tblOperations[[#This Row],[Quality_Pass_Rate]]&gt;=_xlfn.XLOOKUP('04_References'!$A$4,tblKPITargets[KPI_Name],tblKPITargets[Target_Value]),"Met","Below Target")</f>
        <v>Met</v>
      </c>
      <c r="X2446" t="str">
        <f>IF(tblOperations[[#This Row],[Average_Completion_Days]]&lt;=_xlfn.XLOOKUP('04_References'!$A$7,tblKPITargets[KPI_Name],tblKPITargets[Target_Value]),"Met","Below Target")</f>
        <v>Below Target</v>
      </c>
      <c r="Y2446" t="str">
        <f>IF(tblOperations[[#This Row],[Closing_Backlog]]&lt;=_xlfn.XLOOKUP('04_References'!$A$8,tblKPITargets[KPI_Name],tblKPITargets[Target_Value]),"Met","Below Target")</f>
        <v>Below Target</v>
      </c>
    </row>
    <row r="2447" spans="1:25">
      <c r="A2447" s="8" t="s">
        <v>2477</v>
      </c>
      <c r="B2447" s="9">
        <v>46133</v>
      </c>
      <c r="C2447" s="4" t="s">
        <v>32</v>
      </c>
      <c r="D2447" s="4" t="s">
        <v>21</v>
      </c>
      <c r="E2447" s="4">
        <v>1691</v>
      </c>
      <c r="F2447" s="4">
        <v>34</v>
      </c>
      <c r="G2447" s="4">
        <v>1725</v>
      </c>
      <c r="H2447" s="4">
        <v>27</v>
      </c>
      <c r="I2447" s="4">
        <v>1698</v>
      </c>
      <c r="J2447" s="4">
        <v>0</v>
      </c>
      <c r="K2447" s="4">
        <v>0</v>
      </c>
      <c r="L2447" s="4">
        <v>8</v>
      </c>
      <c r="M2447" s="4">
        <v>0.6</v>
      </c>
      <c r="N2447" s="4">
        <v>0.96099999999999997</v>
      </c>
      <c r="O2447" s="4">
        <v>2.5</v>
      </c>
      <c r="P2447" s="4">
        <v>0.70199999999999996</v>
      </c>
      <c r="Q2447" s="5">
        <v>1.6E-2</v>
      </c>
      <c r="R2447" s="4" t="str">
        <f>TRIM(tblOperations[[#This Row],[Region]])</f>
        <v>North West</v>
      </c>
      <c r="S2447" s="4" t="str">
        <f>TRIM(tblOperations[[#This Row],[Team]])</f>
        <v>Facilities Response</v>
      </c>
      <c r="T2447" s="4" t="str">
        <f>_xlfn.XLOOKUP(R2447,tblRegionReference[Region],tblRegionReference[Area],"Not Found")</f>
        <v>North</v>
      </c>
      <c r="U2447" s="4" t="str">
        <f>IF(tblOperations[[#This Row],[Completion_Rate]]&gt;=_xlfn.XLOOKUP("Completion Rate",tblKPITargets[KPI_Name],tblKPITargets[Target_Value]),"Met","Below Target")</f>
        <v>Below Target</v>
      </c>
      <c r="V2447" t="str">
        <f>IF(tblOperations[[#This Row],[SLA_Compliance]]&gt;=_xlfn.XLOOKUP('04_References'!$A$3,tblKPITargets[KPI_Name],tblKPITargets[Target_Value]),"Met","Below Target")</f>
        <v>Below Target</v>
      </c>
      <c r="W2447" t="str">
        <f>IF(tblOperations[[#This Row],[Quality_Pass_Rate]]&gt;=_xlfn.XLOOKUP('04_References'!$A$4,tblKPITargets[KPI_Name],tblKPITargets[Target_Value]),"Met","Below Target")</f>
        <v>Met</v>
      </c>
      <c r="X2447" t="str">
        <f>IF(tblOperations[[#This Row],[Average_Completion_Days]]&lt;=_xlfn.XLOOKUP('04_References'!$A$7,tblKPITargets[KPI_Name],tblKPITargets[Target_Value]),"Met","Below Target")</f>
        <v>Below Target</v>
      </c>
      <c r="Y2447" t="str">
        <f>IF(tblOperations[[#This Row],[Closing_Backlog]]&lt;=_xlfn.XLOOKUP('04_References'!$A$8,tblKPITargets[KPI_Name],tblKPITargets[Target_Value]),"Met","Below Target")</f>
        <v>Below Target</v>
      </c>
    </row>
    <row r="2448" spans="1:25">
      <c r="A2448" s="6" t="s">
        <v>2478</v>
      </c>
      <c r="B2448" s="7">
        <v>46133</v>
      </c>
      <c r="C2448" s="2" t="s">
        <v>32</v>
      </c>
      <c r="D2448" s="2" t="s">
        <v>23</v>
      </c>
      <c r="E2448" s="2">
        <v>1778</v>
      </c>
      <c r="F2448" s="2">
        <v>30</v>
      </c>
      <c r="G2448" s="2">
        <v>1808</v>
      </c>
      <c r="H2448" s="2">
        <v>27</v>
      </c>
      <c r="I2448" s="2">
        <v>1781</v>
      </c>
      <c r="J2448" s="2">
        <v>0</v>
      </c>
      <c r="K2448" s="2">
        <v>0</v>
      </c>
      <c r="L2448" s="2">
        <v>8</v>
      </c>
      <c r="M2448" s="2">
        <v>0.6</v>
      </c>
      <c r="N2448" s="2">
        <v>0.96499999999999997</v>
      </c>
      <c r="O2448" s="2">
        <v>2.5</v>
      </c>
      <c r="P2448" s="2">
        <v>0.69299999999999995</v>
      </c>
      <c r="Q2448" s="3">
        <v>1.4999999999999999E-2</v>
      </c>
      <c r="R2448" s="4" t="str">
        <f>TRIM(tblOperations[[#This Row],[Region]])</f>
        <v>North West</v>
      </c>
      <c r="S2448" s="4" t="str">
        <f>TRIM(tblOperations[[#This Row],[Team]])</f>
        <v>Estates Support</v>
      </c>
      <c r="T2448" s="4" t="str">
        <f>_xlfn.XLOOKUP(R2448,tblRegionReference[Region],tblRegionReference[Area],"Not Found")</f>
        <v>North</v>
      </c>
      <c r="U2448" s="4" t="str">
        <f>IF(tblOperations[[#This Row],[Completion_Rate]]&gt;=_xlfn.XLOOKUP("Completion Rate",tblKPITargets[KPI_Name],tblKPITargets[Target_Value]),"Met","Below Target")</f>
        <v>Below Target</v>
      </c>
      <c r="V2448" t="str">
        <f>IF(tblOperations[[#This Row],[SLA_Compliance]]&gt;=_xlfn.XLOOKUP('04_References'!$A$3,tblKPITargets[KPI_Name],tblKPITargets[Target_Value]),"Met","Below Target")</f>
        <v>Below Target</v>
      </c>
      <c r="W2448" t="str">
        <f>IF(tblOperations[[#This Row],[Quality_Pass_Rate]]&gt;=_xlfn.XLOOKUP('04_References'!$A$4,tblKPITargets[KPI_Name],tblKPITargets[Target_Value]),"Met","Below Target")</f>
        <v>Met</v>
      </c>
      <c r="X2448" t="str">
        <f>IF(tblOperations[[#This Row],[Average_Completion_Days]]&lt;=_xlfn.XLOOKUP('04_References'!$A$7,tblKPITargets[KPI_Name],tblKPITargets[Target_Value]),"Met","Below Target")</f>
        <v>Below Target</v>
      </c>
      <c r="Y2448" t="str">
        <f>IF(tblOperations[[#This Row],[Closing_Backlog]]&lt;=_xlfn.XLOOKUP('04_References'!$A$8,tblKPITargets[KPI_Name],tblKPITargets[Target_Value]),"Met","Below Target")</f>
        <v>Below Target</v>
      </c>
    </row>
    <row r="2449" spans="1:25">
      <c r="A2449" s="8" t="s">
        <v>2479</v>
      </c>
      <c r="B2449" s="9">
        <v>46133</v>
      </c>
      <c r="C2449" s="4" t="s">
        <v>32</v>
      </c>
      <c r="D2449" s="4" t="s">
        <v>25</v>
      </c>
      <c r="E2449" s="4">
        <v>0</v>
      </c>
      <c r="F2449" s="4">
        <v>32</v>
      </c>
      <c r="G2449" s="4">
        <v>32</v>
      </c>
      <c r="H2449" s="4">
        <v>32</v>
      </c>
      <c r="I2449" s="4">
        <v>0</v>
      </c>
      <c r="J2449" s="4">
        <v>1</v>
      </c>
      <c r="K2449" s="4">
        <v>0</v>
      </c>
      <c r="L2449" s="4">
        <v>1.8</v>
      </c>
      <c r="M2449" s="4">
        <v>0.93300000000000005</v>
      </c>
      <c r="N2449" s="4">
        <v>0.98599999999999999</v>
      </c>
      <c r="O2449" s="4">
        <v>4.5</v>
      </c>
      <c r="P2449" s="4">
        <v>0.70199999999999996</v>
      </c>
      <c r="Q2449" s="5">
        <v>1</v>
      </c>
      <c r="R2449" s="4" t="str">
        <f>TRIM(tblOperations[[#This Row],[Region]])</f>
        <v>North West</v>
      </c>
      <c r="S2449" s="4" t="str">
        <f>TRIM(tblOperations[[#This Row],[Team]])</f>
        <v>Workplace Projects</v>
      </c>
      <c r="T2449" s="4" t="str">
        <f>_xlfn.XLOOKUP(R2449,tblRegionReference[Region],tblRegionReference[Area],"Not Found")</f>
        <v>North</v>
      </c>
      <c r="U2449" s="4" t="str">
        <f>IF(tblOperations[[#This Row],[Completion_Rate]]&gt;=_xlfn.XLOOKUP("Completion Rate",tblKPITargets[KPI_Name],tblKPITargets[Target_Value]),"Met","Below Target")</f>
        <v>Met</v>
      </c>
      <c r="V2449" t="str">
        <f>IF(tblOperations[[#This Row],[SLA_Compliance]]&gt;=_xlfn.XLOOKUP('04_References'!$A$3,tblKPITargets[KPI_Name],tblKPITargets[Target_Value]),"Met","Below Target")</f>
        <v>Met</v>
      </c>
      <c r="W2449" t="str">
        <f>IF(tblOperations[[#This Row],[Quality_Pass_Rate]]&gt;=_xlfn.XLOOKUP('04_References'!$A$4,tblKPITargets[KPI_Name],tblKPITargets[Target_Value]),"Met","Below Target")</f>
        <v>Met</v>
      </c>
      <c r="X2449" t="str">
        <f>IF(tblOperations[[#This Row],[Average_Completion_Days]]&lt;=_xlfn.XLOOKUP('04_References'!$A$7,tblKPITargets[KPI_Name],tblKPITargets[Target_Value]),"Met","Below Target")</f>
        <v>Met</v>
      </c>
      <c r="Y2449" t="str">
        <f>IF(tblOperations[[#This Row],[Closing_Backlog]]&lt;=_xlfn.XLOOKUP('04_References'!$A$8,tblKPITargets[KPI_Name],tblKPITargets[Target_Value]),"Met","Below Target")</f>
        <v>Met</v>
      </c>
    </row>
    <row r="2450" spans="1:25">
      <c r="A2450" s="6" t="s">
        <v>2480</v>
      </c>
      <c r="B2450" s="7">
        <v>46133</v>
      </c>
      <c r="C2450" s="2" t="s">
        <v>37</v>
      </c>
      <c r="D2450" s="2" t="s">
        <v>19</v>
      </c>
      <c r="E2450" s="2">
        <v>0</v>
      </c>
      <c r="F2450" s="2">
        <v>39</v>
      </c>
      <c r="G2450" s="2">
        <v>39</v>
      </c>
      <c r="H2450" s="2">
        <v>39</v>
      </c>
      <c r="I2450" s="2">
        <v>0</v>
      </c>
      <c r="J2450" s="2">
        <v>0</v>
      </c>
      <c r="K2450" s="2">
        <v>0</v>
      </c>
      <c r="L2450" s="2">
        <v>1.6</v>
      </c>
      <c r="M2450" s="2">
        <v>0.98599999999999999</v>
      </c>
      <c r="N2450" s="2">
        <v>0.97699999999999998</v>
      </c>
      <c r="O2450" s="2">
        <v>4.0999999999999996</v>
      </c>
      <c r="P2450" s="2">
        <v>0.67</v>
      </c>
      <c r="Q2450" s="3">
        <v>1</v>
      </c>
      <c r="R2450" s="4" t="str">
        <f>TRIM(tblOperations[[#This Row],[Region]])</f>
        <v>Midlands</v>
      </c>
      <c r="S2450" s="4" t="str">
        <f>TRIM(tblOperations[[#This Row],[Team]])</f>
        <v>Workplace Services</v>
      </c>
      <c r="T2450" s="4" t="str">
        <f>_xlfn.XLOOKUP(R2450,tblRegionReference[Region],tblRegionReference[Area],"Not Found")</f>
        <v>Central</v>
      </c>
      <c r="U2450" s="4" t="str">
        <f>IF(tblOperations[[#This Row],[Completion_Rate]]&gt;=_xlfn.XLOOKUP("Completion Rate",tblKPITargets[KPI_Name],tblKPITargets[Target_Value]),"Met","Below Target")</f>
        <v>Met</v>
      </c>
      <c r="V2450" t="str">
        <f>IF(tblOperations[[#This Row],[SLA_Compliance]]&gt;=_xlfn.XLOOKUP('04_References'!$A$3,tblKPITargets[KPI_Name],tblKPITargets[Target_Value]),"Met","Below Target")</f>
        <v>Met</v>
      </c>
      <c r="W2450" t="str">
        <f>IF(tblOperations[[#This Row],[Quality_Pass_Rate]]&gt;=_xlfn.XLOOKUP('04_References'!$A$4,tblKPITargets[KPI_Name],tblKPITargets[Target_Value]),"Met","Below Target")</f>
        <v>Met</v>
      </c>
      <c r="X2450" t="str">
        <f>IF(tblOperations[[#This Row],[Average_Completion_Days]]&lt;=_xlfn.XLOOKUP('04_References'!$A$7,tblKPITargets[KPI_Name],tblKPITargets[Target_Value]),"Met","Below Target")</f>
        <v>Met</v>
      </c>
      <c r="Y2450" t="str">
        <f>IF(tblOperations[[#This Row],[Closing_Backlog]]&lt;=_xlfn.XLOOKUP('04_References'!$A$8,tblKPITargets[KPI_Name],tblKPITargets[Target_Value]),"Met","Below Target")</f>
        <v>Met</v>
      </c>
    </row>
    <row r="2451" spans="1:25">
      <c r="A2451" s="8" t="s">
        <v>2481</v>
      </c>
      <c r="B2451" s="9">
        <v>46133</v>
      </c>
      <c r="C2451" s="4" t="s">
        <v>37</v>
      </c>
      <c r="D2451" s="4" t="s">
        <v>21</v>
      </c>
      <c r="E2451" s="4">
        <v>723</v>
      </c>
      <c r="F2451" s="4">
        <v>52</v>
      </c>
      <c r="G2451" s="4">
        <v>775</v>
      </c>
      <c r="H2451" s="4">
        <v>31</v>
      </c>
      <c r="I2451" s="4">
        <v>744</v>
      </c>
      <c r="J2451" s="4">
        <v>0</v>
      </c>
      <c r="K2451" s="4">
        <v>0</v>
      </c>
      <c r="L2451" s="4">
        <v>8</v>
      </c>
      <c r="M2451" s="4">
        <v>0.6</v>
      </c>
      <c r="N2451" s="4">
        <v>1</v>
      </c>
      <c r="O2451" s="4">
        <v>2.5</v>
      </c>
      <c r="P2451" s="4">
        <v>0.68400000000000005</v>
      </c>
      <c r="Q2451" s="5">
        <v>0.04</v>
      </c>
      <c r="R2451" s="4" t="str">
        <f>TRIM(tblOperations[[#This Row],[Region]])</f>
        <v>Midlands</v>
      </c>
      <c r="S2451" s="4" t="str">
        <f>TRIM(tblOperations[[#This Row],[Team]])</f>
        <v>Facilities Response</v>
      </c>
      <c r="T2451" s="4" t="str">
        <f>_xlfn.XLOOKUP(R2451,tblRegionReference[Region],tblRegionReference[Area],"Not Found")</f>
        <v>Central</v>
      </c>
      <c r="U2451" s="4" t="str">
        <f>IF(tblOperations[[#This Row],[Completion_Rate]]&gt;=_xlfn.XLOOKUP("Completion Rate",tblKPITargets[KPI_Name],tblKPITargets[Target_Value]),"Met","Below Target")</f>
        <v>Below Target</v>
      </c>
      <c r="V2451" t="str">
        <f>IF(tblOperations[[#This Row],[SLA_Compliance]]&gt;=_xlfn.XLOOKUP('04_References'!$A$3,tblKPITargets[KPI_Name],tblKPITargets[Target_Value]),"Met","Below Target")</f>
        <v>Below Target</v>
      </c>
      <c r="W2451" t="str">
        <f>IF(tblOperations[[#This Row],[Quality_Pass_Rate]]&gt;=_xlfn.XLOOKUP('04_References'!$A$4,tblKPITargets[KPI_Name],tblKPITargets[Target_Value]),"Met","Below Target")</f>
        <v>Met</v>
      </c>
      <c r="X2451" t="str">
        <f>IF(tblOperations[[#This Row],[Average_Completion_Days]]&lt;=_xlfn.XLOOKUP('04_References'!$A$7,tblKPITargets[KPI_Name],tblKPITargets[Target_Value]),"Met","Below Target")</f>
        <v>Below Target</v>
      </c>
      <c r="Y2451" t="str">
        <f>IF(tblOperations[[#This Row],[Closing_Backlog]]&lt;=_xlfn.XLOOKUP('04_References'!$A$8,tblKPITargets[KPI_Name],tblKPITargets[Target_Value]),"Met","Below Target")</f>
        <v>Below Target</v>
      </c>
    </row>
    <row r="2452" spans="1:25">
      <c r="A2452" s="6" t="s">
        <v>2482</v>
      </c>
      <c r="B2452" s="7">
        <v>46133</v>
      </c>
      <c r="C2452" s="2" t="s">
        <v>37</v>
      </c>
      <c r="D2452" s="2" t="s">
        <v>23</v>
      </c>
      <c r="E2452" s="2">
        <v>568</v>
      </c>
      <c r="F2452" s="2">
        <v>38</v>
      </c>
      <c r="G2452" s="2">
        <v>606</v>
      </c>
      <c r="H2452" s="2">
        <v>39</v>
      </c>
      <c r="I2452" s="2">
        <v>567</v>
      </c>
      <c r="J2452" s="2">
        <v>0</v>
      </c>
      <c r="K2452" s="2">
        <v>0</v>
      </c>
      <c r="L2452" s="2">
        <v>8</v>
      </c>
      <c r="M2452" s="2">
        <v>0.6</v>
      </c>
      <c r="N2452" s="2">
        <v>0.98299999999999998</v>
      </c>
      <c r="O2452" s="2">
        <v>2.5</v>
      </c>
      <c r="P2452" s="2">
        <v>0.76800000000000002</v>
      </c>
      <c r="Q2452" s="3">
        <v>6.4000000000000001E-2</v>
      </c>
      <c r="R2452" s="4" t="str">
        <f>TRIM(tblOperations[[#This Row],[Region]])</f>
        <v>Midlands</v>
      </c>
      <c r="S2452" s="4" t="str">
        <f>TRIM(tblOperations[[#This Row],[Team]])</f>
        <v>Estates Support</v>
      </c>
      <c r="T2452" s="4" t="str">
        <f>_xlfn.XLOOKUP(R2452,tblRegionReference[Region],tblRegionReference[Area],"Not Found")</f>
        <v>Central</v>
      </c>
      <c r="U2452" s="4" t="str">
        <f>IF(tblOperations[[#This Row],[Completion_Rate]]&gt;=_xlfn.XLOOKUP("Completion Rate",tblKPITargets[KPI_Name],tblKPITargets[Target_Value]),"Met","Below Target")</f>
        <v>Below Target</v>
      </c>
      <c r="V2452" t="str">
        <f>IF(tblOperations[[#This Row],[SLA_Compliance]]&gt;=_xlfn.XLOOKUP('04_References'!$A$3,tblKPITargets[KPI_Name],tblKPITargets[Target_Value]),"Met","Below Target")</f>
        <v>Below Target</v>
      </c>
      <c r="W2452" t="str">
        <f>IF(tblOperations[[#This Row],[Quality_Pass_Rate]]&gt;=_xlfn.XLOOKUP('04_References'!$A$4,tblKPITargets[KPI_Name],tblKPITargets[Target_Value]),"Met","Below Target")</f>
        <v>Met</v>
      </c>
      <c r="X2452" t="str">
        <f>IF(tblOperations[[#This Row],[Average_Completion_Days]]&lt;=_xlfn.XLOOKUP('04_References'!$A$7,tblKPITargets[KPI_Name],tblKPITargets[Target_Value]),"Met","Below Target")</f>
        <v>Below Target</v>
      </c>
      <c r="Y2452" t="str">
        <f>IF(tblOperations[[#This Row],[Closing_Backlog]]&lt;=_xlfn.XLOOKUP('04_References'!$A$8,tblKPITargets[KPI_Name],tblKPITargets[Target_Value]),"Met","Below Target")</f>
        <v>Below Target</v>
      </c>
    </row>
    <row r="2453" spans="1:25">
      <c r="A2453" s="8" t="s">
        <v>2483</v>
      </c>
      <c r="B2453" s="9">
        <v>46133</v>
      </c>
      <c r="C2453" s="4" t="s">
        <v>37</v>
      </c>
      <c r="D2453" s="4" t="s">
        <v>25</v>
      </c>
      <c r="E2453" s="4">
        <v>0</v>
      </c>
      <c r="F2453" s="4">
        <v>25</v>
      </c>
      <c r="G2453" s="4">
        <v>25</v>
      </c>
      <c r="H2453" s="4">
        <v>25</v>
      </c>
      <c r="I2453" s="4">
        <v>0</v>
      </c>
      <c r="J2453" s="4">
        <v>0</v>
      </c>
      <c r="K2453" s="4">
        <v>0</v>
      </c>
      <c r="L2453" s="4">
        <v>1.1000000000000001</v>
      </c>
      <c r="M2453" s="4">
        <v>0.98699999999999999</v>
      </c>
      <c r="N2453" s="4">
        <v>0.998</v>
      </c>
      <c r="O2453" s="4">
        <v>4.5999999999999996</v>
      </c>
      <c r="P2453" s="4">
        <v>0.72199999999999998</v>
      </c>
      <c r="Q2453" s="5">
        <v>1</v>
      </c>
      <c r="R2453" s="4" t="str">
        <f>TRIM(tblOperations[[#This Row],[Region]])</f>
        <v>Midlands</v>
      </c>
      <c r="S2453" s="4" t="str">
        <f>TRIM(tblOperations[[#This Row],[Team]])</f>
        <v>Workplace Projects</v>
      </c>
      <c r="T2453" s="4" t="str">
        <f>_xlfn.XLOOKUP(R2453,tblRegionReference[Region],tblRegionReference[Area],"Not Found")</f>
        <v>Central</v>
      </c>
      <c r="U2453" s="4" t="str">
        <f>IF(tblOperations[[#This Row],[Completion_Rate]]&gt;=_xlfn.XLOOKUP("Completion Rate",tblKPITargets[KPI_Name],tblKPITargets[Target_Value]),"Met","Below Target")</f>
        <v>Met</v>
      </c>
      <c r="V2453" t="str">
        <f>IF(tblOperations[[#This Row],[SLA_Compliance]]&gt;=_xlfn.XLOOKUP('04_References'!$A$3,tblKPITargets[KPI_Name],tblKPITargets[Target_Value]),"Met","Below Target")</f>
        <v>Met</v>
      </c>
      <c r="W2453" t="str">
        <f>IF(tblOperations[[#This Row],[Quality_Pass_Rate]]&gt;=_xlfn.XLOOKUP('04_References'!$A$4,tblKPITargets[KPI_Name],tblKPITargets[Target_Value]),"Met","Below Target")</f>
        <v>Met</v>
      </c>
      <c r="X2453" t="str">
        <f>IF(tblOperations[[#This Row],[Average_Completion_Days]]&lt;=_xlfn.XLOOKUP('04_References'!$A$7,tblKPITargets[KPI_Name],tblKPITargets[Target_Value]),"Met","Below Target")</f>
        <v>Met</v>
      </c>
      <c r="Y2453" t="str">
        <f>IF(tblOperations[[#This Row],[Closing_Backlog]]&lt;=_xlfn.XLOOKUP('04_References'!$A$8,tblKPITargets[KPI_Name],tblKPITargets[Target_Value]),"Met","Below Target")</f>
        <v>Met</v>
      </c>
    </row>
    <row r="2454" spans="1:25">
      <c r="A2454" s="6" t="s">
        <v>2484</v>
      </c>
      <c r="B2454" s="7">
        <v>46133</v>
      </c>
      <c r="C2454" s="2" t="s">
        <v>43</v>
      </c>
      <c r="D2454" s="2" t="s">
        <v>19</v>
      </c>
      <c r="E2454" s="2">
        <v>1331</v>
      </c>
      <c r="F2454" s="2">
        <v>33</v>
      </c>
      <c r="G2454" s="2">
        <v>1364</v>
      </c>
      <c r="H2454" s="2">
        <v>28</v>
      </c>
      <c r="I2454" s="2">
        <v>1336</v>
      </c>
      <c r="J2454" s="2">
        <v>0</v>
      </c>
      <c r="K2454" s="2">
        <v>0</v>
      </c>
      <c r="L2454" s="2">
        <v>8</v>
      </c>
      <c r="M2454" s="2">
        <v>0.6</v>
      </c>
      <c r="N2454" s="2">
        <v>0.998</v>
      </c>
      <c r="O2454" s="2">
        <v>2.5</v>
      </c>
      <c r="P2454" s="2">
        <v>0.76800000000000002</v>
      </c>
      <c r="Q2454" s="3">
        <v>2.1000000000000001E-2</v>
      </c>
      <c r="R2454" s="4" t="str">
        <f>TRIM(tblOperations[[#This Row],[Region]])</f>
        <v>South West</v>
      </c>
      <c r="S2454" s="4" t="str">
        <f>TRIM(tblOperations[[#This Row],[Team]])</f>
        <v>Workplace Services</v>
      </c>
      <c r="T2454" s="4" t="str">
        <f>_xlfn.XLOOKUP(R2454,tblRegionReference[Region],tblRegionReference[Area],"Not Found")</f>
        <v>South</v>
      </c>
      <c r="U2454" s="4" t="str">
        <f>IF(tblOperations[[#This Row],[Completion_Rate]]&gt;=_xlfn.XLOOKUP("Completion Rate",tblKPITargets[KPI_Name],tblKPITargets[Target_Value]),"Met","Below Target")</f>
        <v>Below Target</v>
      </c>
      <c r="V2454" t="str">
        <f>IF(tblOperations[[#This Row],[SLA_Compliance]]&gt;=_xlfn.XLOOKUP('04_References'!$A$3,tblKPITargets[KPI_Name],tblKPITargets[Target_Value]),"Met","Below Target")</f>
        <v>Below Target</v>
      </c>
      <c r="W2454" t="str">
        <f>IF(tblOperations[[#This Row],[Quality_Pass_Rate]]&gt;=_xlfn.XLOOKUP('04_References'!$A$4,tblKPITargets[KPI_Name],tblKPITargets[Target_Value]),"Met","Below Target")</f>
        <v>Met</v>
      </c>
      <c r="X2454" t="str">
        <f>IF(tblOperations[[#This Row],[Average_Completion_Days]]&lt;=_xlfn.XLOOKUP('04_References'!$A$7,tblKPITargets[KPI_Name],tblKPITargets[Target_Value]),"Met","Below Target")</f>
        <v>Below Target</v>
      </c>
      <c r="Y2454" t="str">
        <f>IF(tblOperations[[#This Row],[Closing_Backlog]]&lt;=_xlfn.XLOOKUP('04_References'!$A$8,tblKPITargets[KPI_Name],tblKPITargets[Target_Value]),"Met","Below Target")</f>
        <v>Below Target</v>
      </c>
    </row>
    <row r="2455" spans="1:25">
      <c r="A2455" s="8" t="s">
        <v>2485</v>
      </c>
      <c r="B2455" s="9">
        <v>46133</v>
      </c>
      <c r="C2455" s="4" t="s">
        <v>43</v>
      </c>
      <c r="D2455" s="4" t="s">
        <v>21</v>
      </c>
      <c r="E2455" s="4">
        <v>0</v>
      </c>
      <c r="F2455" s="4">
        <v>43</v>
      </c>
      <c r="G2455" s="4">
        <v>43</v>
      </c>
      <c r="H2455" s="4">
        <v>43</v>
      </c>
      <c r="I2455" s="4">
        <v>0</v>
      </c>
      <c r="J2455" s="4">
        <v>0</v>
      </c>
      <c r="K2455" s="4">
        <v>0</v>
      </c>
      <c r="L2455" s="4">
        <v>1.6</v>
      </c>
      <c r="M2455" s="4">
        <v>0.93400000000000005</v>
      </c>
      <c r="N2455" s="4">
        <v>0.98299999999999998</v>
      </c>
      <c r="O2455" s="4">
        <v>4.5</v>
      </c>
      <c r="P2455" s="4">
        <v>0.64100000000000001</v>
      </c>
      <c r="Q2455" s="5">
        <v>1</v>
      </c>
      <c r="R2455" s="4" t="str">
        <f>TRIM(tblOperations[[#This Row],[Region]])</f>
        <v>South West</v>
      </c>
      <c r="S2455" s="4" t="str">
        <f>TRIM(tblOperations[[#This Row],[Team]])</f>
        <v>Facilities Response</v>
      </c>
      <c r="T2455" s="4" t="str">
        <f>_xlfn.XLOOKUP(R2455,tblRegionReference[Region],tblRegionReference[Area],"Not Found")</f>
        <v>South</v>
      </c>
      <c r="U2455" s="4" t="str">
        <f>IF(tblOperations[[#This Row],[Completion_Rate]]&gt;=_xlfn.XLOOKUP("Completion Rate",tblKPITargets[KPI_Name],tblKPITargets[Target_Value]),"Met","Below Target")</f>
        <v>Met</v>
      </c>
      <c r="V2455" t="str">
        <f>IF(tblOperations[[#This Row],[SLA_Compliance]]&gt;=_xlfn.XLOOKUP('04_References'!$A$3,tblKPITargets[KPI_Name],tblKPITargets[Target_Value]),"Met","Below Target")</f>
        <v>Met</v>
      </c>
      <c r="W2455" t="str">
        <f>IF(tblOperations[[#This Row],[Quality_Pass_Rate]]&gt;=_xlfn.XLOOKUP('04_References'!$A$4,tblKPITargets[KPI_Name],tblKPITargets[Target_Value]),"Met","Below Target")</f>
        <v>Met</v>
      </c>
      <c r="X2455" t="str">
        <f>IF(tblOperations[[#This Row],[Average_Completion_Days]]&lt;=_xlfn.XLOOKUP('04_References'!$A$7,tblKPITargets[KPI_Name],tblKPITargets[Target_Value]),"Met","Below Target")</f>
        <v>Met</v>
      </c>
      <c r="Y2455" t="str">
        <f>IF(tblOperations[[#This Row],[Closing_Backlog]]&lt;=_xlfn.XLOOKUP('04_References'!$A$8,tblKPITargets[KPI_Name],tblKPITargets[Target_Value]),"Met","Below Target")</f>
        <v>Met</v>
      </c>
    </row>
    <row r="2456" spans="1:25">
      <c r="A2456" s="6" t="s">
        <v>2486</v>
      </c>
      <c r="B2456" s="7">
        <v>46133</v>
      </c>
      <c r="C2456" s="2" t="s">
        <v>43</v>
      </c>
      <c r="D2456" s="2" t="s">
        <v>23</v>
      </c>
      <c r="E2456" s="2">
        <v>0</v>
      </c>
      <c r="F2456" s="2">
        <v>34</v>
      </c>
      <c r="G2456" s="2">
        <v>34</v>
      </c>
      <c r="H2456" s="2">
        <v>34</v>
      </c>
      <c r="I2456" s="2">
        <v>0</v>
      </c>
      <c r="J2456" s="2">
        <v>0</v>
      </c>
      <c r="K2456" s="2">
        <v>0</v>
      </c>
      <c r="L2456" s="2">
        <v>1.6</v>
      </c>
      <c r="M2456" s="2">
        <v>0.97899999999999998</v>
      </c>
      <c r="N2456" s="2">
        <v>0.97699999999999998</v>
      </c>
      <c r="O2456" s="2">
        <v>4.5</v>
      </c>
      <c r="P2456" s="2">
        <v>0.78600000000000003</v>
      </c>
      <c r="Q2456" s="3">
        <v>1</v>
      </c>
      <c r="R2456" s="4" t="str">
        <f>TRIM(tblOperations[[#This Row],[Region]])</f>
        <v>South West</v>
      </c>
      <c r="S2456" s="4" t="str">
        <f>TRIM(tblOperations[[#This Row],[Team]])</f>
        <v>Estates Support</v>
      </c>
      <c r="T2456" s="4" t="str">
        <f>_xlfn.XLOOKUP(R2456,tblRegionReference[Region],tblRegionReference[Area],"Not Found")</f>
        <v>South</v>
      </c>
      <c r="U2456" s="4" t="str">
        <f>IF(tblOperations[[#This Row],[Completion_Rate]]&gt;=_xlfn.XLOOKUP("Completion Rate",tblKPITargets[KPI_Name],tblKPITargets[Target_Value]),"Met","Below Target")</f>
        <v>Met</v>
      </c>
      <c r="V2456" t="str">
        <f>IF(tblOperations[[#This Row],[SLA_Compliance]]&gt;=_xlfn.XLOOKUP('04_References'!$A$3,tblKPITargets[KPI_Name],tblKPITargets[Target_Value]),"Met","Below Target")</f>
        <v>Met</v>
      </c>
      <c r="W2456" t="str">
        <f>IF(tblOperations[[#This Row],[Quality_Pass_Rate]]&gt;=_xlfn.XLOOKUP('04_References'!$A$4,tblKPITargets[KPI_Name],tblKPITargets[Target_Value]),"Met","Below Target")</f>
        <v>Met</v>
      </c>
      <c r="X2456" t="str">
        <f>IF(tblOperations[[#This Row],[Average_Completion_Days]]&lt;=_xlfn.XLOOKUP('04_References'!$A$7,tblKPITargets[KPI_Name],tblKPITargets[Target_Value]),"Met","Below Target")</f>
        <v>Met</v>
      </c>
      <c r="Y2456" t="str">
        <f>IF(tblOperations[[#This Row],[Closing_Backlog]]&lt;=_xlfn.XLOOKUP('04_References'!$A$8,tblKPITargets[KPI_Name],tblKPITargets[Target_Value]),"Met","Below Target")</f>
        <v>Met</v>
      </c>
    </row>
    <row r="2457" spans="1:25">
      <c r="A2457" s="8" t="s">
        <v>2487</v>
      </c>
      <c r="B2457" s="9">
        <v>46133</v>
      </c>
      <c r="C2457" s="4" t="s">
        <v>43</v>
      </c>
      <c r="D2457" s="4" t="s">
        <v>25</v>
      </c>
      <c r="E2457" s="4">
        <v>0</v>
      </c>
      <c r="F2457" s="4">
        <v>24</v>
      </c>
      <c r="G2457" s="4">
        <v>24</v>
      </c>
      <c r="H2457" s="4">
        <v>24</v>
      </c>
      <c r="I2457" s="4">
        <v>0</v>
      </c>
      <c r="J2457" s="4">
        <v>0</v>
      </c>
      <c r="K2457" s="4">
        <v>0</v>
      </c>
      <c r="L2457" s="4">
        <v>1.3</v>
      </c>
      <c r="M2457" s="4">
        <v>0.96799999999999997</v>
      </c>
      <c r="N2457" s="4">
        <v>0.98099999999999998</v>
      </c>
      <c r="O2457" s="4">
        <v>4.5</v>
      </c>
      <c r="P2457" s="4">
        <v>0.79200000000000004</v>
      </c>
      <c r="Q2457" s="5">
        <v>1</v>
      </c>
      <c r="R2457" s="4" t="str">
        <f>TRIM(tblOperations[[#This Row],[Region]])</f>
        <v>South West</v>
      </c>
      <c r="S2457" s="4" t="str">
        <f>TRIM(tblOperations[[#This Row],[Team]])</f>
        <v>Workplace Projects</v>
      </c>
      <c r="T2457" s="4" t="str">
        <f>_xlfn.XLOOKUP(R2457,tblRegionReference[Region],tblRegionReference[Area],"Not Found")</f>
        <v>South</v>
      </c>
      <c r="U2457" s="4" t="str">
        <f>IF(tblOperations[[#This Row],[Completion_Rate]]&gt;=_xlfn.XLOOKUP("Completion Rate",tblKPITargets[KPI_Name],tblKPITargets[Target_Value]),"Met","Below Target")</f>
        <v>Met</v>
      </c>
      <c r="V2457" t="str">
        <f>IF(tblOperations[[#This Row],[SLA_Compliance]]&gt;=_xlfn.XLOOKUP('04_References'!$A$3,tblKPITargets[KPI_Name],tblKPITargets[Target_Value]),"Met","Below Target")</f>
        <v>Met</v>
      </c>
      <c r="W2457" t="str">
        <f>IF(tblOperations[[#This Row],[Quality_Pass_Rate]]&gt;=_xlfn.XLOOKUP('04_References'!$A$4,tblKPITargets[KPI_Name],tblKPITargets[Target_Value]),"Met","Below Target")</f>
        <v>Met</v>
      </c>
      <c r="X2457" t="str">
        <f>IF(tblOperations[[#This Row],[Average_Completion_Days]]&lt;=_xlfn.XLOOKUP('04_References'!$A$7,tblKPITargets[KPI_Name],tblKPITargets[Target_Value]),"Met","Below Target")</f>
        <v>Met</v>
      </c>
      <c r="Y2457" t="str">
        <f>IF(tblOperations[[#This Row],[Closing_Backlog]]&lt;=_xlfn.XLOOKUP('04_References'!$A$8,tblKPITargets[KPI_Name],tblKPITargets[Target_Value]),"Met","Below Target")</f>
        <v>Met</v>
      </c>
    </row>
    <row r="2458" spans="1:25">
      <c r="A2458" s="6" t="s">
        <v>2488</v>
      </c>
      <c r="B2458" s="7">
        <v>46133</v>
      </c>
      <c r="C2458" s="2" t="s">
        <v>48</v>
      </c>
      <c r="D2458" s="2" t="s">
        <v>19</v>
      </c>
      <c r="E2458" s="2">
        <v>0</v>
      </c>
      <c r="F2458" s="2">
        <v>48</v>
      </c>
      <c r="G2458" s="2">
        <v>48</v>
      </c>
      <c r="H2458" s="2">
        <v>48</v>
      </c>
      <c r="I2458" s="2">
        <v>0</v>
      </c>
      <c r="J2458" s="2">
        <v>0</v>
      </c>
      <c r="K2458" s="2">
        <v>0</v>
      </c>
      <c r="L2458" s="2">
        <v>2</v>
      </c>
      <c r="M2458" s="2">
        <v>0.92300000000000004</v>
      </c>
      <c r="N2458" s="2">
        <v>0.995</v>
      </c>
      <c r="O2458" s="2">
        <v>4.4000000000000004</v>
      </c>
      <c r="P2458" s="2">
        <v>0.70199999999999996</v>
      </c>
      <c r="Q2458" s="3">
        <v>1</v>
      </c>
      <c r="R2458" s="4" t="str">
        <f>TRIM(tblOperations[[#This Row],[Region]])</f>
        <v>South East</v>
      </c>
      <c r="S2458" s="4" t="str">
        <f>TRIM(tblOperations[[#This Row],[Team]])</f>
        <v>Workplace Services</v>
      </c>
      <c r="T2458" s="4" t="str">
        <f>_xlfn.XLOOKUP(R2458,tblRegionReference[Region],tblRegionReference[Area],"Not Found")</f>
        <v>South</v>
      </c>
      <c r="U2458" s="4" t="str">
        <f>IF(tblOperations[[#This Row],[Completion_Rate]]&gt;=_xlfn.XLOOKUP("Completion Rate",tblKPITargets[KPI_Name],tblKPITargets[Target_Value]),"Met","Below Target")</f>
        <v>Met</v>
      </c>
      <c r="V2458" t="str">
        <f>IF(tblOperations[[#This Row],[SLA_Compliance]]&gt;=_xlfn.XLOOKUP('04_References'!$A$3,tblKPITargets[KPI_Name],tblKPITargets[Target_Value]),"Met","Below Target")</f>
        <v>Met</v>
      </c>
      <c r="W2458" t="str">
        <f>IF(tblOperations[[#This Row],[Quality_Pass_Rate]]&gt;=_xlfn.XLOOKUP('04_References'!$A$4,tblKPITargets[KPI_Name],tblKPITargets[Target_Value]),"Met","Below Target")</f>
        <v>Met</v>
      </c>
      <c r="X2458" t="str">
        <f>IF(tblOperations[[#This Row],[Average_Completion_Days]]&lt;=_xlfn.XLOOKUP('04_References'!$A$7,tblKPITargets[KPI_Name],tblKPITargets[Target_Value]),"Met","Below Target")</f>
        <v>Met</v>
      </c>
      <c r="Y2458" t="str">
        <f>IF(tblOperations[[#This Row],[Closing_Backlog]]&lt;=_xlfn.XLOOKUP('04_References'!$A$8,tblKPITargets[KPI_Name],tblKPITargets[Target_Value]),"Met","Below Target")</f>
        <v>Met</v>
      </c>
    </row>
    <row r="2459" spans="1:25">
      <c r="A2459" s="8" t="s">
        <v>2489</v>
      </c>
      <c r="B2459" s="9">
        <v>46133</v>
      </c>
      <c r="C2459" s="4" t="s">
        <v>48</v>
      </c>
      <c r="D2459" s="4" t="s">
        <v>21</v>
      </c>
      <c r="E2459" s="4">
        <v>2252</v>
      </c>
      <c r="F2459" s="4">
        <v>45</v>
      </c>
      <c r="G2459" s="4">
        <v>2297</v>
      </c>
      <c r="H2459" s="4">
        <v>23</v>
      </c>
      <c r="I2459" s="4">
        <v>2274</v>
      </c>
      <c r="J2459" s="4">
        <v>0</v>
      </c>
      <c r="K2459" s="4">
        <v>0</v>
      </c>
      <c r="L2459" s="4">
        <v>8</v>
      </c>
      <c r="M2459" s="4">
        <v>0.6</v>
      </c>
      <c r="N2459" s="4">
        <v>0.997</v>
      </c>
      <c r="O2459" s="4">
        <v>2.5</v>
      </c>
      <c r="P2459" s="4">
        <v>0.71899999999999997</v>
      </c>
      <c r="Q2459" s="5">
        <v>0.01</v>
      </c>
      <c r="R2459" s="4" t="str">
        <f>TRIM(tblOperations[[#This Row],[Region]])</f>
        <v>South East</v>
      </c>
      <c r="S2459" s="4" t="str">
        <f>TRIM(tblOperations[[#This Row],[Team]])</f>
        <v>Facilities Response</v>
      </c>
      <c r="T2459" s="4" t="str">
        <f>_xlfn.XLOOKUP(R2459,tblRegionReference[Region],tblRegionReference[Area],"Not Found")</f>
        <v>South</v>
      </c>
      <c r="U2459" s="4" t="str">
        <f>IF(tblOperations[[#This Row],[Completion_Rate]]&gt;=_xlfn.XLOOKUP("Completion Rate",tblKPITargets[KPI_Name],tblKPITargets[Target_Value]),"Met","Below Target")</f>
        <v>Below Target</v>
      </c>
      <c r="V2459" t="str">
        <f>IF(tblOperations[[#This Row],[SLA_Compliance]]&gt;=_xlfn.XLOOKUP('04_References'!$A$3,tblKPITargets[KPI_Name],tblKPITargets[Target_Value]),"Met","Below Target")</f>
        <v>Below Target</v>
      </c>
      <c r="W2459" t="str">
        <f>IF(tblOperations[[#This Row],[Quality_Pass_Rate]]&gt;=_xlfn.XLOOKUP('04_References'!$A$4,tblKPITargets[KPI_Name],tblKPITargets[Target_Value]),"Met","Below Target")</f>
        <v>Met</v>
      </c>
      <c r="X2459" t="str">
        <f>IF(tblOperations[[#This Row],[Average_Completion_Days]]&lt;=_xlfn.XLOOKUP('04_References'!$A$7,tblKPITargets[KPI_Name],tblKPITargets[Target_Value]),"Met","Below Target")</f>
        <v>Below Target</v>
      </c>
      <c r="Y2459" t="str">
        <f>IF(tblOperations[[#This Row],[Closing_Backlog]]&lt;=_xlfn.XLOOKUP('04_References'!$A$8,tblKPITargets[KPI_Name],tblKPITargets[Target_Value]),"Met","Below Target")</f>
        <v>Below Target</v>
      </c>
    </row>
    <row r="2460" spans="1:25">
      <c r="A2460" s="6" t="s">
        <v>2490</v>
      </c>
      <c r="B2460" s="7">
        <v>46133</v>
      </c>
      <c r="C2460" s="2" t="s">
        <v>48</v>
      </c>
      <c r="D2460" s="2" t="s">
        <v>23</v>
      </c>
      <c r="E2460" s="2">
        <v>0</v>
      </c>
      <c r="F2460" s="2">
        <v>46</v>
      </c>
      <c r="G2460" s="2">
        <v>46</v>
      </c>
      <c r="H2460" s="2">
        <v>46</v>
      </c>
      <c r="I2460" s="2">
        <v>0</v>
      </c>
      <c r="J2460" s="2">
        <v>0</v>
      </c>
      <c r="K2460" s="2">
        <v>0</v>
      </c>
      <c r="L2460" s="2">
        <v>1.7</v>
      </c>
      <c r="M2460" s="2">
        <v>0.995</v>
      </c>
      <c r="N2460" s="2">
        <v>0.99199999999999999</v>
      </c>
      <c r="O2460" s="2">
        <v>4.5999999999999996</v>
      </c>
      <c r="P2460" s="2">
        <v>0.68500000000000005</v>
      </c>
      <c r="Q2460" s="3">
        <v>1</v>
      </c>
      <c r="R2460" s="4" t="str">
        <f>TRIM(tblOperations[[#This Row],[Region]])</f>
        <v>South East</v>
      </c>
      <c r="S2460" s="4" t="str">
        <f>TRIM(tblOperations[[#This Row],[Team]])</f>
        <v>Estates Support</v>
      </c>
      <c r="T2460" s="4" t="str">
        <f>_xlfn.XLOOKUP(R2460,tblRegionReference[Region],tblRegionReference[Area],"Not Found")</f>
        <v>South</v>
      </c>
      <c r="U2460" s="4" t="str">
        <f>IF(tblOperations[[#This Row],[Completion_Rate]]&gt;=_xlfn.XLOOKUP("Completion Rate",tblKPITargets[KPI_Name],tblKPITargets[Target_Value]),"Met","Below Target")</f>
        <v>Met</v>
      </c>
      <c r="V2460" t="str">
        <f>IF(tblOperations[[#This Row],[SLA_Compliance]]&gt;=_xlfn.XLOOKUP('04_References'!$A$3,tblKPITargets[KPI_Name],tblKPITargets[Target_Value]),"Met","Below Target")</f>
        <v>Met</v>
      </c>
      <c r="W2460" t="str">
        <f>IF(tblOperations[[#This Row],[Quality_Pass_Rate]]&gt;=_xlfn.XLOOKUP('04_References'!$A$4,tblKPITargets[KPI_Name],tblKPITargets[Target_Value]),"Met","Below Target")</f>
        <v>Met</v>
      </c>
      <c r="X2460" t="str">
        <f>IF(tblOperations[[#This Row],[Average_Completion_Days]]&lt;=_xlfn.XLOOKUP('04_References'!$A$7,tblKPITargets[KPI_Name],tblKPITargets[Target_Value]),"Met","Below Target")</f>
        <v>Met</v>
      </c>
      <c r="Y2460" t="str">
        <f>IF(tblOperations[[#This Row],[Closing_Backlog]]&lt;=_xlfn.XLOOKUP('04_References'!$A$8,tblKPITargets[KPI_Name],tblKPITargets[Target_Value]),"Met","Below Target")</f>
        <v>Met</v>
      </c>
    </row>
    <row r="2461" spans="1:25">
      <c r="A2461" s="8" t="s">
        <v>2491</v>
      </c>
      <c r="B2461" s="9">
        <v>46133</v>
      </c>
      <c r="C2461" s="4" t="s">
        <v>48</v>
      </c>
      <c r="D2461" s="4" t="s">
        <v>25</v>
      </c>
      <c r="E2461" s="4">
        <v>743</v>
      </c>
      <c r="F2461" s="4">
        <v>41</v>
      </c>
      <c r="G2461" s="4">
        <v>784</v>
      </c>
      <c r="H2461" s="4">
        <v>22</v>
      </c>
      <c r="I2461" s="4">
        <v>762</v>
      </c>
      <c r="J2461" s="4">
        <v>0</v>
      </c>
      <c r="K2461" s="4">
        <v>0</v>
      </c>
      <c r="L2461" s="4">
        <v>8</v>
      </c>
      <c r="M2461" s="4">
        <v>0.6</v>
      </c>
      <c r="N2461" s="4">
        <v>0.998</v>
      </c>
      <c r="O2461" s="4">
        <v>2.5</v>
      </c>
      <c r="P2461" s="4">
        <v>0.71299999999999997</v>
      </c>
      <c r="Q2461" s="5">
        <v>2.8000000000000001E-2</v>
      </c>
      <c r="R2461" s="4" t="str">
        <f>TRIM(tblOperations[[#This Row],[Region]])</f>
        <v>South East</v>
      </c>
      <c r="S2461" s="4" t="str">
        <f>TRIM(tblOperations[[#This Row],[Team]])</f>
        <v>Workplace Projects</v>
      </c>
      <c r="T2461" s="4" t="str">
        <f>_xlfn.XLOOKUP(R2461,tblRegionReference[Region],tblRegionReference[Area],"Not Found")</f>
        <v>South</v>
      </c>
      <c r="U2461" s="4" t="str">
        <f>IF(tblOperations[[#This Row],[Completion_Rate]]&gt;=_xlfn.XLOOKUP("Completion Rate",tblKPITargets[KPI_Name],tblKPITargets[Target_Value]),"Met","Below Target")</f>
        <v>Below Target</v>
      </c>
      <c r="V2461" t="str">
        <f>IF(tblOperations[[#This Row],[SLA_Compliance]]&gt;=_xlfn.XLOOKUP('04_References'!$A$3,tblKPITargets[KPI_Name],tblKPITargets[Target_Value]),"Met","Below Target")</f>
        <v>Below Target</v>
      </c>
      <c r="W2461" t="str">
        <f>IF(tblOperations[[#This Row],[Quality_Pass_Rate]]&gt;=_xlfn.XLOOKUP('04_References'!$A$4,tblKPITargets[KPI_Name],tblKPITargets[Target_Value]),"Met","Below Target")</f>
        <v>Met</v>
      </c>
      <c r="X2461" t="str">
        <f>IF(tblOperations[[#This Row],[Average_Completion_Days]]&lt;=_xlfn.XLOOKUP('04_References'!$A$7,tblKPITargets[KPI_Name],tblKPITargets[Target_Value]),"Met","Below Target")</f>
        <v>Below Target</v>
      </c>
      <c r="Y2461" t="str">
        <f>IF(tblOperations[[#This Row],[Closing_Backlog]]&lt;=_xlfn.XLOOKUP('04_References'!$A$8,tblKPITargets[KPI_Name],tblKPITargets[Target_Value]),"Met","Below Target")</f>
        <v>Below Target</v>
      </c>
    </row>
    <row r="2462" spans="1:25">
      <c r="A2462" s="6" t="s">
        <v>2492</v>
      </c>
      <c r="B2462" s="7">
        <v>46133</v>
      </c>
      <c r="C2462" s="2" t="s">
        <v>53</v>
      </c>
      <c r="D2462" s="2" t="s">
        <v>19</v>
      </c>
      <c r="E2462" s="2">
        <v>1291</v>
      </c>
      <c r="F2462" s="2">
        <v>45</v>
      </c>
      <c r="G2462" s="2">
        <v>1336</v>
      </c>
      <c r="H2462" s="2">
        <v>27</v>
      </c>
      <c r="I2462" s="2">
        <v>1309</v>
      </c>
      <c r="J2462" s="2">
        <v>0</v>
      </c>
      <c r="K2462" s="2">
        <v>0</v>
      </c>
      <c r="L2462" s="2">
        <v>8</v>
      </c>
      <c r="M2462" s="2">
        <v>0.6</v>
      </c>
      <c r="N2462" s="2">
        <v>0.95699999999999996</v>
      </c>
      <c r="O2462" s="2">
        <v>2.5</v>
      </c>
      <c r="P2462" s="2">
        <v>0.70299999999999996</v>
      </c>
      <c r="Q2462" s="3">
        <v>0.02</v>
      </c>
      <c r="R2462" s="4" t="str">
        <f>TRIM(tblOperations[[#This Row],[Region]])</f>
        <v>Wales</v>
      </c>
      <c r="S2462" s="4" t="str">
        <f>TRIM(tblOperations[[#This Row],[Team]])</f>
        <v>Workplace Services</v>
      </c>
      <c r="T2462" s="4" t="str">
        <f>_xlfn.XLOOKUP(R2462,tblRegionReference[Region],tblRegionReference[Area],"Not Found")</f>
        <v>Wales</v>
      </c>
      <c r="U2462" s="4" t="str">
        <f>IF(tblOperations[[#This Row],[Completion_Rate]]&gt;=_xlfn.XLOOKUP("Completion Rate",tblKPITargets[KPI_Name],tblKPITargets[Target_Value]),"Met","Below Target")</f>
        <v>Below Target</v>
      </c>
      <c r="V2462" t="str">
        <f>IF(tblOperations[[#This Row],[SLA_Compliance]]&gt;=_xlfn.XLOOKUP('04_References'!$A$3,tblKPITargets[KPI_Name],tblKPITargets[Target_Value]),"Met","Below Target")</f>
        <v>Below Target</v>
      </c>
      <c r="W2462" t="str">
        <f>IF(tblOperations[[#This Row],[Quality_Pass_Rate]]&gt;=_xlfn.XLOOKUP('04_References'!$A$4,tblKPITargets[KPI_Name],tblKPITargets[Target_Value]),"Met","Below Target")</f>
        <v>Met</v>
      </c>
      <c r="X2462" t="str">
        <f>IF(tblOperations[[#This Row],[Average_Completion_Days]]&lt;=_xlfn.XLOOKUP('04_References'!$A$7,tblKPITargets[KPI_Name],tblKPITargets[Target_Value]),"Met","Below Target")</f>
        <v>Below Target</v>
      </c>
      <c r="Y2462" t="str">
        <f>IF(tblOperations[[#This Row],[Closing_Backlog]]&lt;=_xlfn.XLOOKUP('04_References'!$A$8,tblKPITargets[KPI_Name],tblKPITargets[Target_Value]),"Met","Below Target")</f>
        <v>Below Target</v>
      </c>
    </row>
    <row r="2463" spans="1:25">
      <c r="A2463" s="8" t="s">
        <v>2493</v>
      </c>
      <c r="B2463" s="9">
        <v>46133</v>
      </c>
      <c r="C2463" s="4" t="s">
        <v>53</v>
      </c>
      <c r="D2463" s="4" t="s">
        <v>21</v>
      </c>
      <c r="E2463" s="4">
        <v>1356</v>
      </c>
      <c r="F2463" s="4">
        <v>42</v>
      </c>
      <c r="G2463" s="4">
        <v>1398</v>
      </c>
      <c r="H2463" s="4">
        <v>22</v>
      </c>
      <c r="I2463" s="4">
        <v>1376</v>
      </c>
      <c r="J2463" s="4">
        <v>0</v>
      </c>
      <c r="K2463" s="4">
        <v>0</v>
      </c>
      <c r="L2463" s="4">
        <v>8</v>
      </c>
      <c r="M2463" s="4">
        <v>0.6</v>
      </c>
      <c r="N2463" s="4">
        <v>0.97799999999999998</v>
      </c>
      <c r="O2463" s="4">
        <v>2.5</v>
      </c>
      <c r="P2463" s="4">
        <v>0.77200000000000002</v>
      </c>
      <c r="Q2463" s="5">
        <v>1.6E-2</v>
      </c>
      <c r="R2463" s="4" t="str">
        <f>TRIM(tblOperations[[#This Row],[Region]])</f>
        <v>Wales</v>
      </c>
      <c r="S2463" s="4" t="str">
        <f>TRIM(tblOperations[[#This Row],[Team]])</f>
        <v>Facilities Response</v>
      </c>
      <c r="T2463" s="4" t="str">
        <f>_xlfn.XLOOKUP(R2463,tblRegionReference[Region],tblRegionReference[Area],"Not Found")</f>
        <v>Wales</v>
      </c>
      <c r="U2463" s="4" t="str">
        <f>IF(tblOperations[[#This Row],[Completion_Rate]]&gt;=_xlfn.XLOOKUP("Completion Rate",tblKPITargets[KPI_Name],tblKPITargets[Target_Value]),"Met","Below Target")</f>
        <v>Below Target</v>
      </c>
      <c r="V2463" t="str">
        <f>IF(tblOperations[[#This Row],[SLA_Compliance]]&gt;=_xlfn.XLOOKUP('04_References'!$A$3,tblKPITargets[KPI_Name],tblKPITargets[Target_Value]),"Met","Below Target")</f>
        <v>Below Target</v>
      </c>
      <c r="W2463" t="str">
        <f>IF(tblOperations[[#This Row],[Quality_Pass_Rate]]&gt;=_xlfn.XLOOKUP('04_References'!$A$4,tblKPITargets[KPI_Name],tblKPITargets[Target_Value]),"Met","Below Target")</f>
        <v>Met</v>
      </c>
      <c r="X2463" t="str">
        <f>IF(tblOperations[[#This Row],[Average_Completion_Days]]&lt;=_xlfn.XLOOKUP('04_References'!$A$7,tblKPITargets[KPI_Name],tblKPITargets[Target_Value]),"Met","Below Target")</f>
        <v>Below Target</v>
      </c>
      <c r="Y2463" t="str">
        <f>IF(tblOperations[[#This Row],[Closing_Backlog]]&lt;=_xlfn.XLOOKUP('04_References'!$A$8,tblKPITargets[KPI_Name],tblKPITargets[Target_Value]),"Met","Below Target")</f>
        <v>Below Target</v>
      </c>
    </row>
    <row r="2464" spans="1:25">
      <c r="A2464" s="6" t="s">
        <v>2494</v>
      </c>
      <c r="B2464" s="7">
        <v>46133</v>
      </c>
      <c r="C2464" s="2" t="s">
        <v>53</v>
      </c>
      <c r="D2464" s="2" t="s">
        <v>23</v>
      </c>
      <c r="E2464" s="2">
        <v>894</v>
      </c>
      <c r="F2464" s="2">
        <v>40</v>
      </c>
      <c r="G2464" s="2">
        <v>934</v>
      </c>
      <c r="H2464" s="2">
        <v>26</v>
      </c>
      <c r="I2464" s="2">
        <v>908</v>
      </c>
      <c r="J2464" s="2">
        <v>0</v>
      </c>
      <c r="K2464" s="2">
        <v>0</v>
      </c>
      <c r="L2464" s="2">
        <v>8</v>
      </c>
      <c r="M2464" s="2">
        <v>0.6</v>
      </c>
      <c r="N2464" s="2">
        <v>0.95499999999999996</v>
      </c>
      <c r="O2464" s="2">
        <v>2.5</v>
      </c>
      <c r="P2464" s="2">
        <v>0.72699999999999998</v>
      </c>
      <c r="Q2464" s="3">
        <v>2.8000000000000001E-2</v>
      </c>
      <c r="R2464" s="4" t="str">
        <f>TRIM(tblOperations[[#This Row],[Region]])</f>
        <v>Wales</v>
      </c>
      <c r="S2464" s="4" t="str">
        <f>TRIM(tblOperations[[#This Row],[Team]])</f>
        <v>Estates Support</v>
      </c>
      <c r="T2464" s="4" t="str">
        <f>_xlfn.XLOOKUP(R2464,tblRegionReference[Region],tblRegionReference[Area],"Not Found")</f>
        <v>Wales</v>
      </c>
      <c r="U2464" s="4" t="str">
        <f>IF(tblOperations[[#This Row],[Completion_Rate]]&gt;=_xlfn.XLOOKUP("Completion Rate",tblKPITargets[KPI_Name],tblKPITargets[Target_Value]),"Met","Below Target")</f>
        <v>Below Target</v>
      </c>
      <c r="V2464" t="str">
        <f>IF(tblOperations[[#This Row],[SLA_Compliance]]&gt;=_xlfn.XLOOKUP('04_References'!$A$3,tblKPITargets[KPI_Name],tblKPITargets[Target_Value]),"Met","Below Target")</f>
        <v>Below Target</v>
      </c>
      <c r="W2464" t="str">
        <f>IF(tblOperations[[#This Row],[Quality_Pass_Rate]]&gt;=_xlfn.XLOOKUP('04_References'!$A$4,tblKPITargets[KPI_Name],tblKPITargets[Target_Value]),"Met","Below Target")</f>
        <v>Met</v>
      </c>
      <c r="X2464" t="str">
        <f>IF(tblOperations[[#This Row],[Average_Completion_Days]]&lt;=_xlfn.XLOOKUP('04_References'!$A$7,tblKPITargets[KPI_Name],tblKPITargets[Target_Value]),"Met","Below Target")</f>
        <v>Below Target</v>
      </c>
      <c r="Y2464" t="str">
        <f>IF(tblOperations[[#This Row],[Closing_Backlog]]&lt;=_xlfn.XLOOKUP('04_References'!$A$8,tblKPITargets[KPI_Name],tblKPITargets[Target_Value]),"Met","Below Target")</f>
        <v>Below Target</v>
      </c>
    </row>
    <row r="2465" spans="1:25">
      <c r="A2465" s="8" t="s">
        <v>2495</v>
      </c>
      <c r="B2465" s="9">
        <v>46133</v>
      </c>
      <c r="C2465" s="4" t="s">
        <v>53</v>
      </c>
      <c r="D2465" s="4" t="s">
        <v>25</v>
      </c>
      <c r="E2465" s="4">
        <v>0</v>
      </c>
      <c r="F2465" s="4">
        <v>37</v>
      </c>
      <c r="G2465" s="4">
        <v>37</v>
      </c>
      <c r="H2465" s="4">
        <v>37</v>
      </c>
      <c r="I2465" s="4">
        <v>0</v>
      </c>
      <c r="J2465" s="4">
        <v>0</v>
      </c>
      <c r="K2465" s="4">
        <v>0</v>
      </c>
      <c r="L2465" s="4">
        <v>1.4</v>
      </c>
      <c r="M2465" s="4">
        <v>0.95599999999999996</v>
      </c>
      <c r="N2465" s="4">
        <v>1</v>
      </c>
      <c r="O2465" s="4">
        <v>4.5999999999999996</v>
      </c>
      <c r="P2465" s="4">
        <v>0.76200000000000001</v>
      </c>
      <c r="Q2465" s="5">
        <v>1</v>
      </c>
      <c r="R2465" s="4" t="str">
        <f>TRIM(tblOperations[[#This Row],[Region]])</f>
        <v>Wales</v>
      </c>
      <c r="S2465" s="4" t="str">
        <f>TRIM(tblOperations[[#This Row],[Team]])</f>
        <v>Workplace Projects</v>
      </c>
      <c r="T2465" s="4" t="str">
        <f>_xlfn.XLOOKUP(R2465,tblRegionReference[Region],tblRegionReference[Area],"Not Found")</f>
        <v>Wales</v>
      </c>
      <c r="U2465" s="4" t="str">
        <f>IF(tblOperations[[#This Row],[Completion_Rate]]&gt;=_xlfn.XLOOKUP("Completion Rate",tblKPITargets[KPI_Name],tblKPITargets[Target_Value]),"Met","Below Target")</f>
        <v>Met</v>
      </c>
      <c r="V2465" t="str">
        <f>IF(tblOperations[[#This Row],[SLA_Compliance]]&gt;=_xlfn.XLOOKUP('04_References'!$A$3,tblKPITargets[KPI_Name],tblKPITargets[Target_Value]),"Met","Below Target")</f>
        <v>Met</v>
      </c>
      <c r="W2465" t="str">
        <f>IF(tblOperations[[#This Row],[Quality_Pass_Rate]]&gt;=_xlfn.XLOOKUP('04_References'!$A$4,tblKPITargets[KPI_Name],tblKPITargets[Target_Value]),"Met","Below Target")</f>
        <v>Met</v>
      </c>
      <c r="X2465" t="str">
        <f>IF(tblOperations[[#This Row],[Average_Completion_Days]]&lt;=_xlfn.XLOOKUP('04_References'!$A$7,tblKPITargets[KPI_Name],tblKPITargets[Target_Value]),"Met","Below Target")</f>
        <v>Met</v>
      </c>
      <c r="Y2465" t="str">
        <f>IF(tblOperations[[#This Row],[Closing_Backlog]]&lt;=_xlfn.XLOOKUP('04_References'!$A$8,tblKPITargets[KPI_Name],tblKPITargets[Target_Value]),"Met","Below Target")</f>
        <v>Met</v>
      </c>
    </row>
    <row r="2466" spans="1:25">
      <c r="A2466" s="6" t="s">
        <v>2496</v>
      </c>
      <c r="B2466" s="7">
        <v>46134</v>
      </c>
      <c r="C2466" s="2" t="s">
        <v>18</v>
      </c>
      <c r="D2466" s="2" t="s">
        <v>19</v>
      </c>
      <c r="E2466" s="2">
        <v>349</v>
      </c>
      <c r="F2466" s="2">
        <v>46</v>
      </c>
      <c r="G2466" s="2">
        <v>395</v>
      </c>
      <c r="H2466" s="2">
        <v>35</v>
      </c>
      <c r="I2466" s="2">
        <v>360</v>
      </c>
      <c r="J2466" s="2">
        <v>0</v>
      </c>
      <c r="K2466" s="2">
        <v>0</v>
      </c>
      <c r="L2466" s="2">
        <v>8</v>
      </c>
      <c r="M2466" s="2">
        <v>0.6</v>
      </c>
      <c r="N2466" s="2">
        <v>1</v>
      </c>
      <c r="O2466" s="2">
        <v>2.5</v>
      </c>
      <c r="P2466" s="2">
        <v>0.78600000000000003</v>
      </c>
      <c r="Q2466" s="3">
        <v>8.8999999999999996E-2</v>
      </c>
      <c r="R2466" s="4" t="str">
        <f>TRIM(tblOperations[[#This Row],[Region]])</f>
        <v>Scotland</v>
      </c>
      <c r="S2466" s="4" t="str">
        <f>TRIM(tblOperations[[#This Row],[Team]])</f>
        <v>Workplace Services</v>
      </c>
      <c r="T2466" s="4" t="str">
        <f>_xlfn.XLOOKUP(R2466,tblRegionReference[Region],tblRegionReference[Area],"Not Found")</f>
        <v>North</v>
      </c>
      <c r="U2466" s="4" t="str">
        <f>IF(tblOperations[[#This Row],[Completion_Rate]]&gt;=_xlfn.XLOOKUP("Completion Rate",tblKPITargets[KPI_Name],tblKPITargets[Target_Value]),"Met","Below Target")</f>
        <v>Below Target</v>
      </c>
      <c r="V2466" t="str">
        <f>IF(tblOperations[[#This Row],[SLA_Compliance]]&gt;=_xlfn.XLOOKUP('04_References'!$A$3,tblKPITargets[KPI_Name],tblKPITargets[Target_Value]),"Met","Below Target")</f>
        <v>Below Target</v>
      </c>
      <c r="W2466" t="str">
        <f>IF(tblOperations[[#This Row],[Quality_Pass_Rate]]&gt;=_xlfn.XLOOKUP('04_References'!$A$4,tblKPITargets[KPI_Name],tblKPITargets[Target_Value]),"Met","Below Target")</f>
        <v>Met</v>
      </c>
      <c r="X2466" t="str">
        <f>IF(tblOperations[[#This Row],[Average_Completion_Days]]&lt;=_xlfn.XLOOKUP('04_References'!$A$7,tblKPITargets[KPI_Name],tblKPITargets[Target_Value]),"Met","Below Target")</f>
        <v>Below Target</v>
      </c>
      <c r="Y2466" t="str">
        <f>IF(tblOperations[[#This Row],[Closing_Backlog]]&lt;=_xlfn.XLOOKUP('04_References'!$A$8,tblKPITargets[KPI_Name],tblKPITargets[Target_Value]),"Met","Below Target")</f>
        <v>Below Target</v>
      </c>
    </row>
    <row r="2467" spans="1:25">
      <c r="A2467" s="8" t="s">
        <v>2497</v>
      </c>
      <c r="B2467" s="9">
        <v>46134</v>
      </c>
      <c r="C2467" s="4" t="s">
        <v>18</v>
      </c>
      <c r="D2467" s="4" t="s">
        <v>21</v>
      </c>
      <c r="E2467" s="4">
        <v>0</v>
      </c>
      <c r="F2467" s="4">
        <v>42</v>
      </c>
      <c r="G2467" s="4">
        <v>42</v>
      </c>
      <c r="H2467" s="4">
        <v>42</v>
      </c>
      <c r="I2467" s="4">
        <v>0</v>
      </c>
      <c r="J2467" s="4">
        <v>0</v>
      </c>
      <c r="K2467" s="4">
        <v>0</v>
      </c>
      <c r="L2467" s="4">
        <v>1.8</v>
      </c>
      <c r="M2467" s="4">
        <v>1</v>
      </c>
      <c r="N2467" s="4">
        <v>0.97499999999999998</v>
      </c>
      <c r="O2467" s="4">
        <v>4.5999999999999996</v>
      </c>
      <c r="P2467" s="4">
        <v>0.73199999999999998</v>
      </c>
      <c r="Q2467" s="5">
        <v>1</v>
      </c>
      <c r="R2467" s="4" t="str">
        <f>TRIM(tblOperations[[#This Row],[Region]])</f>
        <v>Scotland</v>
      </c>
      <c r="S2467" s="4" t="str">
        <f>TRIM(tblOperations[[#This Row],[Team]])</f>
        <v>Facilities Response</v>
      </c>
      <c r="T2467" s="4" t="str">
        <f>_xlfn.XLOOKUP(R2467,tblRegionReference[Region],tblRegionReference[Area],"Not Found")</f>
        <v>North</v>
      </c>
      <c r="U2467" s="4" t="str">
        <f>IF(tblOperations[[#This Row],[Completion_Rate]]&gt;=_xlfn.XLOOKUP("Completion Rate",tblKPITargets[KPI_Name],tblKPITargets[Target_Value]),"Met","Below Target")</f>
        <v>Met</v>
      </c>
      <c r="V2467" t="str">
        <f>IF(tblOperations[[#This Row],[SLA_Compliance]]&gt;=_xlfn.XLOOKUP('04_References'!$A$3,tblKPITargets[KPI_Name],tblKPITargets[Target_Value]),"Met","Below Target")</f>
        <v>Met</v>
      </c>
      <c r="W2467" t="str">
        <f>IF(tblOperations[[#This Row],[Quality_Pass_Rate]]&gt;=_xlfn.XLOOKUP('04_References'!$A$4,tblKPITargets[KPI_Name],tblKPITargets[Target_Value]),"Met","Below Target")</f>
        <v>Met</v>
      </c>
      <c r="X2467" t="str">
        <f>IF(tblOperations[[#This Row],[Average_Completion_Days]]&lt;=_xlfn.XLOOKUP('04_References'!$A$7,tblKPITargets[KPI_Name],tblKPITargets[Target_Value]),"Met","Below Target")</f>
        <v>Met</v>
      </c>
      <c r="Y2467" t="str">
        <f>IF(tblOperations[[#This Row],[Closing_Backlog]]&lt;=_xlfn.XLOOKUP('04_References'!$A$8,tblKPITargets[KPI_Name],tblKPITargets[Target_Value]),"Met","Below Target")</f>
        <v>Met</v>
      </c>
    </row>
    <row r="2468" spans="1:25">
      <c r="A2468" s="6" t="s">
        <v>2498</v>
      </c>
      <c r="B2468" s="7">
        <v>46134</v>
      </c>
      <c r="C2468" s="2" t="s">
        <v>18</v>
      </c>
      <c r="D2468" s="2" t="s">
        <v>23</v>
      </c>
      <c r="E2468" s="2">
        <v>621</v>
      </c>
      <c r="F2468" s="2">
        <v>49</v>
      </c>
      <c r="G2468" s="2">
        <v>670</v>
      </c>
      <c r="H2468" s="2">
        <v>36</v>
      </c>
      <c r="I2468" s="2">
        <v>634</v>
      </c>
      <c r="J2468" s="2">
        <v>0</v>
      </c>
      <c r="K2468" s="2">
        <v>0</v>
      </c>
      <c r="L2468" s="2">
        <v>8</v>
      </c>
      <c r="M2468" s="2">
        <v>0.6</v>
      </c>
      <c r="N2468" s="2">
        <v>0.99</v>
      </c>
      <c r="O2468" s="2">
        <v>2.5</v>
      </c>
      <c r="P2468" s="2">
        <v>0.78600000000000003</v>
      </c>
      <c r="Q2468" s="3">
        <v>5.3999999999999999E-2</v>
      </c>
      <c r="R2468" s="4" t="str">
        <f>TRIM(tblOperations[[#This Row],[Region]])</f>
        <v>Scotland</v>
      </c>
      <c r="S2468" s="4" t="str">
        <f>TRIM(tblOperations[[#This Row],[Team]])</f>
        <v>Estates Support</v>
      </c>
      <c r="T2468" s="4" t="str">
        <f>_xlfn.XLOOKUP(R2468,tblRegionReference[Region],tblRegionReference[Area],"Not Found")</f>
        <v>North</v>
      </c>
      <c r="U2468" s="4" t="str">
        <f>IF(tblOperations[[#This Row],[Completion_Rate]]&gt;=_xlfn.XLOOKUP("Completion Rate",tblKPITargets[KPI_Name],tblKPITargets[Target_Value]),"Met","Below Target")</f>
        <v>Below Target</v>
      </c>
      <c r="V2468" t="str">
        <f>IF(tblOperations[[#This Row],[SLA_Compliance]]&gt;=_xlfn.XLOOKUP('04_References'!$A$3,tblKPITargets[KPI_Name],tblKPITargets[Target_Value]),"Met","Below Target")</f>
        <v>Below Target</v>
      </c>
      <c r="W2468" t="str">
        <f>IF(tblOperations[[#This Row],[Quality_Pass_Rate]]&gt;=_xlfn.XLOOKUP('04_References'!$A$4,tblKPITargets[KPI_Name],tblKPITargets[Target_Value]),"Met","Below Target")</f>
        <v>Met</v>
      </c>
      <c r="X2468" t="str">
        <f>IF(tblOperations[[#This Row],[Average_Completion_Days]]&lt;=_xlfn.XLOOKUP('04_References'!$A$7,tblKPITargets[KPI_Name],tblKPITargets[Target_Value]),"Met","Below Target")</f>
        <v>Below Target</v>
      </c>
      <c r="Y2468" t="str">
        <f>IF(tblOperations[[#This Row],[Closing_Backlog]]&lt;=_xlfn.XLOOKUP('04_References'!$A$8,tblKPITargets[KPI_Name],tblKPITargets[Target_Value]),"Met","Below Target")</f>
        <v>Below Target</v>
      </c>
    </row>
    <row r="2469" spans="1:25">
      <c r="A2469" s="8" t="s">
        <v>2499</v>
      </c>
      <c r="B2469" s="9">
        <v>46134</v>
      </c>
      <c r="C2469" s="4" t="s">
        <v>18</v>
      </c>
      <c r="D2469" s="4" t="s">
        <v>25</v>
      </c>
      <c r="E2469" s="4">
        <v>0</v>
      </c>
      <c r="F2469" s="4">
        <v>27</v>
      </c>
      <c r="G2469" s="4">
        <v>27</v>
      </c>
      <c r="H2469" s="4">
        <v>27</v>
      </c>
      <c r="I2469" s="4">
        <v>0</v>
      </c>
      <c r="J2469" s="4">
        <v>0</v>
      </c>
      <c r="K2469" s="4">
        <v>0</v>
      </c>
      <c r="L2469" s="4">
        <v>1.5</v>
      </c>
      <c r="M2469" s="4">
        <v>0.95499999999999996</v>
      </c>
      <c r="N2469" s="4">
        <v>1</v>
      </c>
      <c r="O2469" s="4">
        <v>4.3</v>
      </c>
      <c r="P2469" s="4">
        <v>0.76100000000000001</v>
      </c>
      <c r="Q2469" s="5">
        <v>1</v>
      </c>
      <c r="R2469" s="4" t="str">
        <f>TRIM(tblOperations[[#This Row],[Region]])</f>
        <v>Scotland</v>
      </c>
      <c r="S2469" s="4" t="str">
        <f>TRIM(tblOperations[[#This Row],[Team]])</f>
        <v>Workplace Projects</v>
      </c>
      <c r="T2469" s="4" t="str">
        <f>_xlfn.XLOOKUP(R2469,tblRegionReference[Region],tblRegionReference[Area],"Not Found")</f>
        <v>North</v>
      </c>
      <c r="U2469" s="4" t="str">
        <f>IF(tblOperations[[#This Row],[Completion_Rate]]&gt;=_xlfn.XLOOKUP("Completion Rate",tblKPITargets[KPI_Name],tblKPITargets[Target_Value]),"Met","Below Target")</f>
        <v>Met</v>
      </c>
      <c r="V2469" t="str">
        <f>IF(tblOperations[[#This Row],[SLA_Compliance]]&gt;=_xlfn.XLOOKUP('04_References'!$A$3,tblKPITargets[KPI_Name],tblKPITargets[Target_Value]),"Met","Below Target")</f>
        <v>Met</v>
      </c>
      <c r="W2469" t="str">
        <f>IF(tblOperations[[#This Row],[Quality_Pass_Rate]]&gt;=_xlfn.XLOOKUP('04_References'!$A$4,tblKPITargets[KPI_Name],tblKPITargets[Target_Value]),"Met","Below Target")</f>
        <v>Met</v>
      </c>
      <c r="X2469" t="str">
        <f>IF(tblOperations[[#This Row],[Average_Completion_Days]]&lt;=_xlfn.XLOOKUP('04_References'!$A$7,tblKPITargets[KPI_Name],tblKPITargets[Target_Value]),"Met","Below Target")</f>
        <v>Met</v>
      </c>
      <c r="Y2469" t="str">
        <f>IF(tblOperations[[#This Row],[Closing_Backlog]]&lt;=_xlfn.XLOOKUP('04_References'!$A$8,tblKPITargets[KPI_Name],tblKPITargets[Target_Value]),"Met","Below Target")</f>
        <v>Met</v>
      </c>
    </row>
    <row r="2470" spans="1:25">
      <c r="A2470" s="6" t="s">
        <v>2500</v>
      </c>
      <c r="B2470" s="7">
        <v>46134</v>
      </c>
      <c r="C2470" s="2" t="s">
        <v>27</v>
      </c>
      <c r="D2470" s="2" t="s">
        <v>19</v>
      </c>
      <c r="E2470" s="2">
        <v>16</v>
      </c>
      <c r="F2470" s="2">
        <v>37</v>
      </c>
      <c r="G2470" s="2">
        <v>53</v>
      </c>
      <c r="H2470" s="2">
        <v>43</v>
      </c>
      <c r="I2470" s="2">
        <v>10</v>
      </c>
      <c r="J2470" s="2">
        <v>0</v>
      </c>
      <c r="K2470" s="2">
        <v>0</v>
      </c>
      <c r="L2470" s="2">
        <v>2.6</v>
      </c>
      <c r="M2470" s="2">
        <v>0.90700000000000003</v>
      </c>
      <c r="N2470" s="2">
        <v>0.98899999999999999</v>
      </c>
      <c r="O2470" s="2">
        <v>4</v>
      </c>
      <c r="P2470" s="2">
        <v>0.71799999999999997</v>
      </c>
      <c r="Q2470" s="3">
        <v>0.81100000000000005</v>
      </c>
      <c r="R2470" s="4" t="str">
        <f>TRIM(tblOperations[[#This Row],[Region]])</f>
        <v>North East</v>
      </c>
      <c r="S2470" s="4" t="str">
        <f>TRIM(tblOperations[[#This Row],[Team]])</f>
        <v>Workplace Services</v>
      </c>
      <c r="T2470" s="4" t="str">
        <f>_xlfn.XLOOKUP(R2470,tblRegionReference[Region],tblRegionReference[Area],"Not Found")</f>
        <v>North</v>
      </c>
      <c r="U2470" s="4" t="str">
        <f>IF(tblOperations[[#This Row],[Completion_Rate]]&gt;=_xlfn.XLOOKUP("Completion Rate",tblKPITargets[KPI_Name],tblKPITargets[Target_Value]),"Met","Below Target")</f>
        <v>Below Target</v>
      </c>
      <c r="V2470" t="str">
        <f>IF(tblOperations[[#This Row],[SLA_Compliance]]&gt;=_xlfn.XLOOKUP('04_References'!$A$3,tblKPITargets[KPI_Name],tblKPITargets[Target_Value]),"Met","Below Target")</f>
        <v>Below Target</v>
      </c>
      <c r="W2470" t="str">
        <f>IF(tblOperations[[#This Row],[Quality_Pass_Rate]]&gt;=_xlfn.XLOOKUP('04_References'!$A$4,tblKPITargets[KPI_Name],tblKPITargets[Target_Value]),"Met","Below Target")</f>
        <v>Met</v>
      </c>
      <c r="X2470" t="str">
        <f>IF(tblOperations[[#This Row],[Average_Completion_Days]]&lt;=_xlfn.XLOOKUP('04_References'!$A$7,tblKPITargets[KPI_Name],tblKPITargets[Target_Value]),"Met","Below Target")</f>
        <v>Met</v>
      </c>
      <c r="Y2470" t="str">
        <f>IF(tblOperations[[#This Row],[Closing_Backlog]]&lt;=_xlfn.XLOOKUP('04_References'!$A$8,tblKPITargets[KPI_Name],tblKPITargets[Target_Value]),"Met","Below Target")</f>
        <v>Met</v>
      </c>
    </row>
    <row r="2471" spans="1:25">
      <c r="A2471" s="8" t="s">
        <v>2501</v>
      </c>
      <c r="B2471" s="9">
        <v>46134</v>
      </c>
      <c r="C2471" s="4" t="s">
        <v>27</v>
      </c>
      <c r="D2471" s="4" t="s">
        <v>21</v>
      </c>
      <c r="E2471" s="4">
        <v>1</v>
      </c>
      <c r="F2471" s="4">
        <v>19</v>
      </c>
      <c r="G2471" s="4">
        <v>20</v>
      </c>
      <c r="H2471" s="4">
        <v>20</v>
      </c>
      <c r="I2471" s="4">
        <v>0</v>
      </c>
      <c r="J2471" s="4">
        <v>0</v>
      </c>
      <c r="K2471" s="4">
        <v>0</v>
      </c>
      <c r="L2471" s="4">
        <v>0.5</v>
      </c>
      <c r="M2471" s="4">
        <v>0.96399999999999997</v>
      </c>
      <c r="N2471" s="4">
        <v>0.98599999999999999</v>
      </c>
      <c r="O2471" s="4">
        <v>4.3</v>
      </c>
      <c r="P2471" s="4">
        <v>0.70699999999999996</v>
      </c>
      <c r="Q2471" s="5">
        <v>1</v>
      </c>
      <c r="R2471" s="4" t="str">
        <f>TRIM(tblOperations[[#This Row],[Region]])</f>
        <v>North East</v>
      </c>
      <c r="S2471" s="4" t="str">
        <f>TRIM(tblOperations[[#This Row],[Team]])</f>
        <v>Facilities Response</v>
      </c>
      <c r="T2471" s="4" t="str">
        <f>_xlfn.XLOOKUP(R2471,tblRegionReference[Region],tblRegionReference[Area],"Not Found")</f>
        <v>North</v>
      </c>
      <c r="U2471" s="4" t="str">
        <f>IF(tblOperations[[#This Row],[Completion_Rate]]&gt;=_xlfn.XLOOKUP("Completion Rate",tblKPITargets[KPI_Name],tblKPITargets[Target_Value]),"Met","Below Target")</f>
        <v>Met</v>
      </c>
      <c r="V2471" t="str">
        <f>IF(tblOperations[[#This Row],[SLA_Compliance]]&gt;=_xlfn.XLOOKUP('04_References'!$A$3,tblKPITargets[KPI_Name],tblKPITargets[Target_Value]),"Met","Below Target")</f>
        <v>Met</v>
      </c>
      <c r="W2471" t="str">
        <f>IF(tblOperations[[#This Row],[Quality_Pass_Rate]]&gt;=_xlfn.XLOOKUP('04_References'!$A$4,tblKPITargets[KPI_Name],tblKPITargets[Target_Value]),"Met","Below Target")</f>
        <v>Met</v>
      </c>
      <c r="X2471" t="str">
        <f>IF(tblOperations[[#This Row],[Average_Completion_Days]]&lt;=_xlfn.XLOOKUP('04_References'!$A$7,tblKPITargets[KPI_Name],tblKPITargets[Target_Value]),"Met","Below Target")</f>
        <v>Met</v>
      </c>
      <c r="Y2471" t="str">
        <f>IF(tblOperations[[#This Row],[Closing_Backlog]]&lt;=_xlfn.XLOOKUP('04_References'!$A$8,tblKPITargets[KPI_Name],tblKPITargets[Target_Value]),"Met","Below Target")</f>
        <v>Met</v>
      </c>
    </row>
    <row r="2472" spans="1:25">
      <c r="A2472" s="6" t="s">
        <v>2502</v>
      </c>
      <c r="B2472" s="7">
        <v>46134</v>
      </c>
      <c r="C2472" s="2" t="s">
        <v>27</v>
      </c>
      <c r="D2472" s="2" t="s">
        <v>23</v>
      </c>
      <c r="E2472" s="2">
        <v>1600</v>
      </c>
      <c r="F2472" s="2">
        <v>42</v>
      </c>
      <c r="G2472" s="2">
        <v>1642</v>
      </c>
      <c r="H2472" s="2">
        <v>22</v>
      </c>
      <c r="I2472" s="2">
        <v>1620</v>
      </c>
      <c r="J2472" s="2">
        <v>1</v>
      </c>
      <c r="K2472" s="2">
        <v>0</v>
      </c>
      <c r="L2472" s="2">
        <v>8</v>
      </c>
      <c r="M2472" s="2">
        <v>0.6</v>
      </c>
      <c r="N2472" s="2">
        <v>0.95299999999999996</v>
      </c>
      <c r="O2472" s="2">
        <v>2.5</v>
      </c>
      <c r="P2472" s="2">
        <v>0.71299999999999997</v>
      </c>
      <c r="Q2472" s="3">
        <v>1.2999999999999999E-2</v>
      </c>
      <c r="R2472" s="4" t="str">
        <f>TRIM(tblOperations[[#This Row],[Region]])</f>
        <v>North East</v>
      </c>
      <c r="S2472" s="4" t="str">
        <f>TRIM(tblOperations[[#This Row],[Team]])</f>
        <v>Estates Support</v>
      </c>
      <c r="T2472" s="4" t="str">
        <f>_xlfn.XLOOKUP(R2472,tblRegionReference[Region],tblRegionReference[Area],"Not Found")</f>
        <v>North</v>
      </c>
      <c r="U2472" s="4" t="str">
        <f>IF(tblOperations[[#This Row],[Completion_Rate]]&gt;=_xlfn.XLOOKUP("Completion Rate",tblKPITargets[KPI_Name],tblKPITargets[Target_Value]),"Met","Below Target")</f>
        <v>Below Target</v>
      </c>
      <c r="V2472" t="str">
        <f>IF(tblOperations[[#This Row],[SLA_Compliance]]&gt;=_xlfn.XLOOKUP('04_References'!$A$3,tblKPITargets[KPI_Name],tblKPITargets[Target_Value]),"Met","Below Target")</f>
        <v>Below Target</v>
      </c>
      <c r="W2472" t="str">
        <f>IF(tblOperations[[#This Row],[Quality_Pass_Rate]]&gt;=_xlfn.XLOOKUP('04_References'!$A$4,tblKPITargets[KPI_Name],tblKPITargets[Target_Value]),"Met","Below Target")</f>
        <v>Met</v>
      </c>
      <c r="X2472" t="str">
        <f>IF(tblOperations[[#This Row],[Average_Completion_Days]]&lt;=_xlfn.XLOOKUP('04_References'!$A$7,tblKPITargets[KPI_Name],tblKPITargets[Target_Value]),"Met","Below Target")</f>
        <v>Below Target</v>
      </c>
      <c r="Y2472" t="str">
        <f>IF(tblOperations[[#This Row],[Closing_Backlog]]&lt;=_xlfn.XLOOKUP('04_References'!$A$8,tblKPITargets[KPI_Name],tblKPITargets[Target_Value]),"Met","Below Target")</f>
        <v>Below Target</v>
      </c>
    </row>
    <row r="2473" spans="1:25">
      <c r="A2473" s="8" t="s">
        <v>2503</v>
      </c>
      <c r="B2473" s="9">
        <v>46134</v>
      </c>
      <c r="C2473" s="4" t="s">
        <v>27</v>
      </c>
      <c r="D2473" s="4" t="s">
        <v>25</v>
      </c>
      <c r="E2473" s="4">
        <v>72</v>
      </c>
      <c r="F2473" s="4">
        <v>29</v>
      </c>
      <c r="G2473" s="4">
        <v>101</v>
      </c>
      <c r="H2473" s="4">
        <v>28</v>
      </c>
      <c r="I2473" s="4">
        <v>73</v>
      </c>
      <c r="J2473" s="4">
        <v>0</v>
      </c>
      <c r="K2473" s="4">
        <v>0</v>
      </c>
      <c r="L2473" s="4">
        <v>7.2</v>
      </c>
      <c r="M2473" s="4">
        <v>0.6</v>
      </c>
      <c r="N2473" s="4">
        <v>0.98299999999999998</v>
      </c>
      <c r="O2473" s="4">
        <v>2.5</v>
      </c>
      <c r="P2473" s="4">
        <v>0.65500000000000003</v>
      </c>
      <c r="Q2473" s="5">
        <v>0.27700000000000002</v>
      </c>
      <c r="R2473" s="4" t="str">
        <f>TRIM(tblOperations[[#This Row],[Region]])</f>
        <v>North East</v>
      </c>
      <c r="S2473" s="4" t="str">
        <f>TRIM(tblOperations[[#This Row],[Team]])</f>
        <v>Workplace Projects</v>
      </c>
      <c r="T2473" s="4" t="str">
        <f>_xlfn.XLOOKUP(R2473,tblRegionReference[Region],tblRegionReference[Area],"Not Found")</f>
        <v>North</v>
      </c>
      <c r="U2473" s="4" t="str">
        <f>IF(tblOperations[[#This Row],[Completion_Rate]]&gt;=_xlfn.XLOOKUP("Completion Rate",tblKPITargets[KPI_Name],tblKPITargets[Target_Value]),"Met","Below Target")</f>
        <v>Below Target</v>
      </c>
      <c r="V2473" t="str">
        <f>IF(tblOperations[[#This Row],[SLA_Compliance]]&gt;=_xlfn.XLOOKUP('04_References'!$A$3,tblKPITargets[KPI_Name],tblKPITargets[Target_Value]),"Met","Below Target")</f>
        <v>Below Target</v>
      </c>
      <c r="W2473" t="str">
        <f>IF(tblOperations[[#This Row],[Quality_Pass_Rate]]&gt;=_xlfn.XLOOKUP('04_References'!$A$4,tblKPITargets[KPI_Name],tblKPITargets[Target_Value]),"Met","Below Target")</f>
        <v>Met</v>
      </c>
      <c r="X2473" t="str">
        <f>IF(tblOperations[[#This Row],[Average_Completion_Days]]&lt;=_xlfn.XLOOKUP('04_References'!$A$7,tblKPITargets[KPI_Name],tblKPITargets[Target_Value]),"Met","Below Target")</f>
        <v>Below Target</v>
      </c>
      <c r="Y2473" t="str">
        <f>IF(tblOperations[[#This Row],[Closing_Backlog]]&lt;=_xlfn.XLOOKUP('04_References'!$A$8,tblKPITargets[KPI_Name],tblKPITargets[Target_Value]),"Met","Below Target")</f>
        <v>Below Target</v>
      </c>
    </row>
    <row r="2474" spans="1:25">
      <c r="A2474" s="6" t="s">
        <v>2504</v>
      </c>
      <c r="B2474" s="7">
        <v>46134</v>
      </c>
      <c r="C2474" s="2" t="s">
        <v>32</v>
      </c>
      <c r="D2474" s="2" t="s">
        <v>19</v>
      </c>
      <c r="E2474" s="2">
        <v>672</v>
      </c>
      <c r="F2474" s="2">
        <v>43</v>
      </c>
      <c r="G2474" s="2">
        <v>715</v>
      </c>
      <c r="H2474" s="2">
        <v>37</v>
      </c>
      <c r="I2474" s="2">
        <v>678</v>
      </c>
      <c r="J2474" s="2">
        <v>0</v>
      </c>
      <c r="K2474" s="2">
        <v>0</v>
      </c>
      <c r="L2474" s="2">
        <v>8</v>
      </c>
      <c r="M2474" s="2">
        <v>0.6</v>
      </c>
      <c r="N2474" s="2">
        <v>0.97899999999999998</v>
      </c>
      <c r="O2474" s="2">
        <v>2.5</v>
      </c>
      <c r="P2474" s="2">
        <v>0.78700000000000003</v>
      </c>
      <c r="Q2474" s="3">
        <v>5.1999999999999998E-2</v>
      </c>
      <c r="R2474" s="4" t="str">
        <f>TRIM(tblOperations[[#This Row],[Region]])</f>
        <v>North West</v>
      </c>
      <c r="S2474" s="4" t="str">
        <f>TRIM(tblOperations[[#This Row],[Team]])</f>
        <v>Workplace Services</v>
      </c>
      <c r="T2474" s="4" t="str">
        <f>_xlfn.XLOOKUP(R2474,tblRegionReference[Region],tblRegionReference[Area],"Not Found")</f>
        <v>North</v>
      </c>
      <c r="U2474" s="4" t="str">
        <f>IF(tblOperations[[#This Row],[Completion_Rate]]&gt;=_xlfn.XLOOKUP("Completion Rate",tblKPITargets[KPI_Name],tblKPITargets[Target_Value]),"Met","Below Target")</f>
        <v>Below Target</v>
      </c>
      <c r="V2474" t="str">
        <f>IF(tblOperations[[#This Row],[SLA_Compliance]]&gt;=_xlfn.XLOOKUP('04_References'!$A$3,tblKPITargets[KPI_Name],tblKPITargets[Target_Value]),"Met","Below Target")</f>
        <v>Below Target</v>
      </c>
      <c r="W2474" t="str">
        <f>IF(tblOperations[[#This Row],[Quality_Pass_Rate]]&gt;=_xlfn.XLOOKUP('04_References'!$A$4,tblKPITargets[KPI_Name],tblKPITargets[Target_Value]),"Met","Below Target")</f>
        <v>Met</v>
      </c>
      <c r="X2474" t="str">
        <f>IF(tblOperations[[#This Row],[Average_Completion_Days]]&lt;=_xlfn.XLOOKUP('04_References'!$A$7,tblKPITargets[KPI_Name],tblKPITargets[Target_Value]),"Met","Below Target")</f>
        <v>Below Target</v>
      </c>
      <c r="Y2474" t="str">
        <f>IF(tblOperations[[#This Row],[Closing_Backlog]]&lt;=_xlfn.XLOOKUP('04_References'!$A$8,tblKPITargets[KPI_Name],tblKPITargets[Target_Value]),"Met","Below Target")</f>
        <v>Below Target</v>
      </c>
    </row>
    <row r="2475" spans="1:25">
      <c r="A2475" s="8" t="s">
        <v>2505</v>
      </c>
      <c r="B2475" s="9">
        <v>46134</v>
      </c>
      <c r="C2475" s="4" t="s">
        <v>32</v>
      </c>
      <c r="D2475" s="4" t="s">
        <v>21</v>
      </c>
      <c r="E2475" s="4">
        <v>1698</v>
      </c>
      <c r="F2475" s="4">
        <v>46</v>
      </c>
      <c r="G2475" s="4">
        <v>1744</v>
      </c>
      <c r="H2475" s="4">
        <v>26</v>
      </c>
      <c r="I2475" s="4">
        <v>1718</v>
      </c>
      <c r="J2475" s="4">
        <v>0</v>
      </c>
      <c r="K2475" s="4">
        <v>0</v>
      </c>
      <c r="L2475" s="4">
        <v>8</v>
      </c>
      <c r="M2475" s="4">
        <v>0.6</v>
      </c>
      <c r="N2475" s="4">
        <v>0.99199999999999999</v>
      </c>
      <c r="O2475" s="4">
        <v>2.5</v>
      </c>
      <c r="P2475" s="4">
        <v>0.70199999999999996</v>
      </c>
      <c r="Q2475" s="5">
        <v>1.4999999999999999E-2</v>
      </c>
      <c r="R2475" s="4" t="str">
        <f>TRIM(tblOperations[[#This Row],[Region]])</f>
        <v>North West</v>
      </c>
      <c r="S2475" s="4" t="str">
        <f>TRIM(tblOperations[[#This Row],[Team]])</f>
        <v>Facilities Response</v>
      </c>
      <c r="T2475" s="4" t="str">
        <f>_xlfn.XLOOKUP(R2475,tblRegionReference[Region],tblRegionReference[Area],"Not Found")</f>
        <v>North</v>
      </c>
      <c r="U2475" s="4" t="str">
        <f>IF(tblOperations[[#This Row],[Completion_Rate]]&gt;=_xlfn.XLOOKUP("Completion Rate",tblKPITargets[KPI_Name],tblKPITargets[Target_Value]),"Met","Below Target")</f>
        <v>Below Target</v>
      </c>
      <c r="V2475" t="str">
        <f>IF(tblOperations[[#This Row],[SLA_Compliance]]&gt;=_xlfn.XLOOKUP('04_References'!$A$3,tblKPITargets[KPI_Name],tblKPITargets[Target_Value]),"Met","Below Target")</f>
        <v>Below Target</v>
      </c>
      <c r="W2475" t="str">
        <f>IF(tblOperations[[#This Row],[Quality_Pass_Rate]]&gt;=_xlfn.XLOOKUP('04_References'!$A$4,tblKPITargets[KPI_Name],tblKPITargets[Target_Value]),"Met","Below Target")</f>
        <v>Met</v>
      </c>
      <c r="X2475" t="str">
        <f>IF(tblOperations[[#This Row],[Average_Completion_Days]]&lt;=_xlfn.XLOOKUP('04_References'!$A$7,tblKPITargets[KPI_Name],tblKPITargets[Target_Value]),"Met","Below Target")</f>
        <v>Below Target</v>
      </c>
      <c r="Y2475" t="str">
        <f>IF(tblOperations[[#This Row],[Closing_Backlog]]&lt;=_xlfn.XLOOKUP('04_References'!$A$8,tblKPITargets[KPI_Name],tblKPITargets[Target_Value]),"Met","Below Target")</f>
        <v>Below Target</v>
      </c>
    </row>
    <row r="2476" spans="1:25">
      <c r="A2476" s="6" t="s">
        <v>2506</v>
      </c>
      <c r="B2476" s="7">
        <v>46134</v>
      </c>
      <c r="C2476" s="2" t="s">
        <v>32</v>
      </c>
      <c r="D2476" s="2" t="s">
        <v>23</v>
      </c>
      <c r="E2476" s="2">
        <v>1781</v>
      </c>
      <c r="F2476" s="2">
        <v>50</v>
      </c>
      <c r="G2476" s="2">
        <v>1831</v>
      </c>
      <c r="H2476" s="2">
        <v>28</v>
      </c>
      <c r="I2476" s="2">
        <v>1803</v>
      </c>
      <c r="J2476" s="2">
        <v>0</v>
      </c>
      <c r="K2476" s="2">
        <v>0</v>
      </c>
      <c r="L2476" s="2">
        <v>8</v>
      </c>
      <c r="M2476" s="2">
        <v>0.6</v>
      </c>
      <c r="N2476" s="2">
        <v>0.97299999999999998</v>
      </c>
      <c r="O2476" s="2">
        <v>2.5</v>
      </c>
      <c r="P2476" s="2">
        <v>0.69299999999999995</v>
      </c>
      <c r="Q2476" s="3">
        <v>1.4999999999999999E-2</v>
      </c>
      <c r="R2476" s="4" t="str">
        <f>TRIM(tblOperations[[#This Row],[Region]])</f>
        <v>North West</v>
      </c>
      <c r="S2476" s="4" t="str">
        <f>TRIM(tblOperations[[#This Row],[Team]])</f>
        <v>Estates Support</v>
      </c>
      <c r="T2476" s="4" t="str">
        <f>_xlfn.XLOOKUP(R2476,tblRegionReference[Region],tblRegionReference[Area],"Not Found")</f>
        <v>North</v>
      </c>
      <c r="U2476" s="4" t="str">
        <f>IF(tblOperations[[#This Row],[Completion_Rate]]&gt;=_xlfn.XLOOKUP("Completion Rate",tblKPITargets[KPI_Name],tblKPITargets[Target_Value]),"Met","Below Target")</f>
        <v>Below Target</v>
      </c>
      <c r="V2476" t="str">
        <f>IF(tblOperations[[#This Row],[SLA_Compliance]]&gt;=_xlfn.XLOOKUP('04_References'!$A$3,tblKPITargets[KPI_Name],tblKPITargets[Target_Value]),"Met","Below Target")</f>
        <v>Below Target</v>
      </c>
      <c r="W2476" t="str">
        <f>IF(tblOperations[[#This Row],[Quality_Pass_Rate]]&gt;=_xlfn.XLOOKUP('04_References'!$A$4,tblKPITargets[KPI_Name],tblKPITargets[Target_Value]),"Met","Below Target")</f>
        <v>Met</v>
      </c>
      <c r="X2476" t="str">
        <f>IF(tblOperations[[#This Row],[Average_Completion_Days]]&lt;=_xlfn.XLOOKUP('04_References'!$A$7,tblKPITargets[KPI_Name],tblKPITargets[Target_Value]),"Met","Below Target")</f>
        <v>Below Target</v>
      </c>
      <c r="Y2476" t="str">
        <f>IF(tblOperations[[#This Row],[Closing_Backlog]]&lt;=_xlfn.XLOOKUP('04_References'!$A$8,tblKPITargets[KPI_Name],tblKPITargets[Target_Value]),"Met","Below Target")</f>
        <v>Below Target</v>
      </c>
    </row>
    <row r="2477" spans="1:25">
      <c r="A2477" s="8" t="s">
        <v>2507</v>
      </c>
      <c r="B2477" s="9">
        <v>46134</v>
      </c>
      <c r="C2477" s="4" t="s">
        <v>32</v>
      </c>
      <c r="D2477" s="4" t="s">
        <v>25</v>
      </c>
      <c r="E2477" s="4">
        <v>0</v>
      </c>
      <c r="F2477" s="4">
        <v>30</v>
      </c>
      <c r="G2477" s="4">
        <v>30</v>
      </c>
      <c r="H2477" s="4">
        <v>30</v>
      </c>
      <c r="I2477" s="4">
        <v>0</v>
      </c>
      <c r="J2477" s="4">
        <v>0</v>
      </c>
      <c r="K2477" s="4">
        <v>0</v>
      </c>
      <c r="L2477" s="4">
        <v>2.4</v>
      </c>
      <c r="M2477" s="4">
        <v>0.99199999999999999</v>
      </c>
      <c r="N2477" s="4">
        <v>0.97299999999999998</v>
      </c>
      <c r="O2477" s="4">
        <v>4.5999999999999996</v>
      </c>
      <c r="P2477" s="4">
        <v>0.70199999999999996</v>
      </c>
      <c r="Q2477" s="5">
        <v>1</v>
      </c>
      <c r="R2477" s="4" t="str">
        <f>TRIM(tblOperations[[#This Row],[Region]])</f>
        <v>North West</v>
      </c>
      <c r="S2477" s="4" t="str">
        <f>TRIM(tblOperations[[#This Row],[Team]])</f>
        <v>Workplace Projects</v>
      </c>
      <c r="T2477" s="4" t="str">
        <f>_xlfn.XLOOKUP(R2477,tblRegionReference[Region],tblRegionReference[Area],"Not Found")</f>
        <v>North</v>
      </c>
      <c r="U2477" s="4" t="str">
        <f>IF(tblOperations[[#This Row],[Completion_Rate]]&gt;=_xlfn.XLOOKUP("Completion Rate",tblKPITargets[KPI_Name],tblKPITargets[Target_Value]),"Met","Below Target")</f>
        <v>Met</v>
      </c>
      <c r="V2477" t="str">
        <f>IF(tblOperations[[#This Row],[SLA_Compliance]]&gt;=_xlfn.XLOOKUP('04_References'!$A$3,tblKPITargets[KPI_Name],tblKPITargets[Target_Value]),"Met","Below Target")</f>
        <v>Met</v>
      </c>
      <c r="W2477" t="str">
        <f>IF(tblOperations[[#This Row],[Quality_Pass_Rate]]&gt;=_xlfn.XLOOKUP('04_References'!$A$4,tblKPITargets[KPI_Name],tblKPITargets[Target_Value]),"Met","Below Target")</f>
        <v>Met</v>
      </c>
      <c r="X2477" t="str">
        <f>IF(tblOperations[[#This Row],[Average_Completion_Days]]&lt;=_xlfn.XLOOKUP('04_References'!$A$7,tblKPITargets[KPI_Name],tblKPITargets[Target_Value]),"Met","Below Target")</f>
        <v>Met</v>
      </c>
      <c r="Y2477" t="str">
        <f>IF(tblOperations[[#This Row],[Closing_Backlog]]&lt;=_xlfn.XLOOKUP('04_References'!$A$8,tblKPITargets[KPI_Name],tblKPITargets[Target_Value]),"Met","Below Target")</f>
        <v>Met</v>
      </c>
    </row>
    <row r="2478" spans="1:25">
      <c r="A2478" s="6" t="s">
        <v>2508</v>
      </c>
      <c r="B2478" s="7">
        <v>46134</v>
      </c>
      <c r="C2478" s="2" t="s">
        <v>37</v>
      </c>
      <c r="D2478" s="2" t="s">
        <v>19</v>
      </c>
      <c r="E2478" s="2">
        <v>0</v>
      </c>
      <c r="F2478" s="2">
        <v>50</v>
      </c>
      <c r="G2478" s="2">
        <v>50</v>
      </c>
      <c r="H2478" s="2">
        <v>43</v>
      </c>
      <c r="I2478" s="2">
        <v>7</v>
      </c>
      <c r="J2478" s="2">
        <v>0</v>
      </c>
      <c r="K2478" s="2">
        <v>0</v>
      </c>
      <c r="L2478" s="2">
        <v>2.5</v>
      </c>
      <c r="M2478" s="2">
        <v>0.90100000000000002</v>
      </c>
      <c r="N2478" s="2">
        <v>0.96299999999999997</v>
      </c>
      <c r="O2478" s="2">
        <v>3.9</v>
      </c>
      <c r="P2478" s="2">
        <v>0.67</v>
      </c>
      <c r="Q2478" s="3">
        <v>0.86</v>
      </c>
      <c r="R2478" s="4" t="str">
        <f>TRIM(tblOperations[[#This Row],[Region]])</f>
        <v>Midlands</v>
      </c>
      <c r="S2478" s="4" t="str">
        <f>TRIM(tblOperations[[#This Row],[Team]])</f>
        <v>Workplace Services</v>
      </c>
      <c r="T2478" s="4" t="str">
        <f>_xlfn.XLOOKUP(R2478,tblRegionReference[Region],tblRegionReference[Area],"Not Found")</f>
        <v>Central</v>
      </c>
      <c r="U2478" s="4" t="str">
        <f>IF(tblOperations[[#This Row],[Completion_Rate]]&gt;=_xlfn.XLOOKUP("Completion Rate",tblKPITargets[KPI_Name],tblKPITargets[Target_Value]),"Met","Below Target")</f>
        <v>Below Target</v>
      </c>
      <c r="V2478" t="str">
        <f>IF(tblOperations[[#This Row],[SLA_Compliance]]&gt;=_xlfn.XLOOKUP('04_References'!$A$3,tblKPITargets[KPI_Name],tblKPITargets[Target_Value]),"Met","Below Target")</f>
        <v>Below Target</v>
      </c>
      <c r="W2478" t="str">
        <f>IF(tblOperations[[#This Row],[Quality_Pass_Rate]]&gt;=_xlfn.XLOOKUP('04_References'!$A$4,tblKPITargets[KPI_Name],tblKPITargets[Target_Value]),"Met","Below Target")</f>
        <v>Met</v>
      </c>
      <c r="X2478" t="str">
        <f>IF(tblOperations[[#This Row],[Average_Completion_Days]]&lt;=_xlfn.XLOOKUP('04_References'!$A$7,tblKPITargets[KPI_Name],tblKPITargets[Target_Value]),"Met","Below Target")</f>
        <v>Met</v>
      </c>
      <c r="Y2478" t="str">
        <f>IF(tblOperations[[#This Row],[Closing_Backlog]]&lt;=_xlfn.XLOOKUP('04_References'!$A$8,tblKPITargets[KPI_Name],tblKPITargets[Target_Value]),"Met","Below Target")</f>
        <v>Met</v>
      </c>
    </row>
    <row r="2479" spans="1:25">
      <c r="A2479" s="8" t="s">
        <v>2509</v>
      </c>
      <c r="B2479" s="9">
        <v>46134</v>
      </c>
      <c r="C2479" s="4" t="s">
        <v>37</v>
      </c>
      <c r="D2479" s="4" t="s">
        <v>21</v>
      </c>
      <c r="E2479" s="4">
        <v>744</v>
      </c>
      <c r="F2479" s="4">
        <v>37</v>
      </c>
      <c r="G2479" s="4">
        <v>781</v>
      </c>
      <c r="H2479" s="4">
        <v>35</v>
      </c>
      <c r="I2479" s="4">
        <v>746</v>
      </c>
      <c r="J2479" s="4">
        <v>0</v>
      </c>
      <c r="K2479" s="4">
        <v>0</v>
      </c>
      <c r="L2479" s="4">
        <v>8</v>
      </c>
      <c r="M2479" s="4">
        <v>0.6</v>
      </c>
      <c r="N2479" s="4">
        <v>1</v>
      </c>
      <c r="O2479" s="4">
        <v>2.5</v>
      </c>
      <c r="P2479" s="4">
        <v>0.68400000000000005</v>
      </c>
      <c r="Q2479" s="5">
        <v>4.4999999999999998E-2</v>
      </c>
      <c r="R2479" s="4" t="str">
        <f>TRIM(tblOperations[[#This Row],[Region]])</f>
        <v>Midlands</v>
      </c>
      <c r="S2479" s="4" t="str">
        <f>TRIM(tblOperations[[#This Row],[Team]])</f>
        <v>Facilities Response</v>
      </c>
      <c r="T2479" s="4" t="str">
        <f>_xlfn.XLOOKUP(R2479,tblRegionReference[Region],tblRegionReference[Area],"Not Found")</f>
        <v>Central</v>
      </c>
      <c r="U2479" s="4" t="str">
        <f>IF(tblOperations[[#This Row],[Completion_Rate]]&gt;=_xlfn.XLOOKUP("Completion Rate",tblKPITargets[KPI_Name],tblKPITargets[Target_Value]),"Met","Below Target")</f>
        <v>Below Target</v>
      </c>
      <c r="V2479" t="str">
        <f>IF(tblOperations[[#This Row],[SLA_Compliance]]&gt;=_xlfn.XLOOKUP('04_References'!$A$3,tblKPITargets[KPI_Name],tblKPITargets[Target_Value]),"Met","Below Target")</f>
        <v>Below Target</v>
      </c>
      <c r="W2479" t="str">
        <f>IF(tblOperations[[#This Row],[Quality_Pass_Rate]]&gt;=_xlfn.XLOOKUP('04_References'!$A$4,tblKPITargets[KPI_Name],tblKPITargets[Target_Value]),"Met","Below Target")</f>
        <v>Met</v>
      </c>
      <c r="X2479" t="str">
        <f>IF(tblOperations[[#This Row],[Average_Completion_Days]]&lt;=_xlfn.XLOOKUP('04_References'!$A$7,tblKPITargets[KPI_Name],tblKPITargets[Target_Value]),"Met","Below Target")</f>
        <v>Below Target</v>
      </c>
      <c r="Y2479" t="str">
        <f>IF(tblOperations[[#This Row],[Closing_Backlog]]&lt;=_xlfn.XLOOKUP('04_References'!$A$8,tblKPITargets[KPI_Name],tblKPITargets[Target_Value]),"Met","Below Target")</f>
        <v>Below Target</v>
      </c>
    </row>
    <row r="2480" spans="1:25">
      <c r="A2480" s="6" t="s">
        <v>2510</v>
      </c>
      <c r="B2480" s="7">
        <v>46134</v>
      </c>
      <c r="C2480" s="2" t="s">
        <v>37</v>
      </c>
      <c r="D2480" s="2" t="s">
        <v>23</v>
      </c>
      <c r="E2480" s="2">
        <v>567</v>
      </c>
      <c r="F2480" s="2">
        <v>50</v>
      </c>
      <c r="G2480" s="2">
        <v>617</v>
      </c>
      <c r="H2480" s="2">
        <v>35</v>
      </c>
      <c r="I2480" s="2">
        <v>582</v>
      </c>
      <c r="J2480" s="2">
        <v>0</v>
      </c>
      <c r="K2480" s="2">
        <v>0</v>
      </c>
      <c r="L2480" s="2">
        <v>8</v>
      </c>
      <c r="M2480" s="2">
        <v>0.6</v>
      </c>
      <c r="N2480" s="2">
        <v>0.96</v>
      </c>
      <c r="O2480" s="2">
        <v>2.5</v>
      </c>
      <c r="P2480" s="2">
        <v>0.76800000000000002</v>
      </c>
      <c r="Q2480" s="3">
        <v>5.7000000000000002E-2</v>
      </c>
      <c r="R2480" s="4" t="str">
        <f>TRIM(tblOperations[[#This Row],[Region]])</f>
        <v>Midlands</v>
      </c>
      <c r="S2480" s="4" t="str">
        <f>TRIM(tblOperations[[#This Row],[Team]])</f>
        <v>Estates Support</v>
      </c>
      <c r="T2480" s="4" t="str">
        <f>_xlfn.XLOOKUP(R2480,tblRegionReference[Region],tblRegionReference[Area],"Not Found")</f>
        <v>Central</v>
      </c>
      <c r="U2480" s="4" t="str">
        <f>IF(tblOperations[[#This Row],[Completion_Rate]]&gt;=_xlfn.XLOOKUP("Completion Rate",tblKPITargets[KPI_Name],tblKPITargets[Target_Value]),"Met","Below Target")</f>
        <v>Below Target</v>
      </c>
      <c r="V2480" t="str">
        <f>IF(tblOperations[[#This Row],[SLA_Compliance]]&gt;=_xlfn.XLOOKUP('04_References'!$A$3,tblKPITargets[KPI_Name],tblKPITargets[Target_Value]),"Met","Below Target")</f>
        <v>Below Target</v>
      </c>
      <c r="W2480" t="str">
        <f>IF(tblOperations[[#This Row],[Quality_Pass_Rate]]&gt;=_xlfn.XLOOKUP('04_References'!$A$4,tblKPITargets[KPI_Name],tblKPITargets[Target_Value]),"Met","Below Target")</f>
        <v>Met</v>
      </c>
      <c r="X2480" t="str">
        <f>IF(tblOperations[[#This Row],[Average_Completion_Days]]&lt;=_xlfn.XLOOKUP('04_References'!$A$7,tblKPITargets[KPI_Name],tblKPITargets[Target_Value]),"Met","Below Target")</f>
        <v>Below Target</v>
      </c>
      <c r="Y2480" t="str">
        <f>IF(tblOperations[[#This Row],[Closing_Backlog]]&lt;=_xlfn.XLOOKUP('04_References'!$A$8,tblKPITargets[KPI_Name],tblKPITargets[Target_Value]),"Met","Below Target")</f>
        <v>Below Target</v>
      </c>
    </row>
    <row r="2481" spans="1:25">
      <c r="A2481" s="8" t="s">
        <v>2511</v>
      </c>
      <c r="B2481" s="9">
        <v>46134</v>
      </c>
      <c r="C2481" s="4" t="s">
        <v>37</v>
      </c>
      <c r="D2481" s="4" t="s">
        <v>25</v>
      </c>
      <c r="E2481" s="4">
        <v>0</v>
      </c>
      <c r="F2481" s="4">
        <v>42</v>
      </c>
      <c r="G2481" s="4">
        <v>42</v>
      </c>
      <c r="H2481" s="4">
        <v>36</v>
      </c>
      <c r="I2481" s="4">
        <v>6</v>
      </c>
      <c r="J2481" s="4">
        <v>0</v>
      </c>
      <c r="K2481" s="4">
        <v>0</v>
      </c>
      <c r="L2481" s="4">
        <v>1.8</v>
      </c>
      <c r="M2481" s="4">
        <v>0.90200000000000002</v>
      </c>
      <c r="N2481" s="4">
        <v>0.96399999999999997</v>
      </c>
      <c r="O2481" s="4">
        <v>4.5999999999999996</v>
      </c>
      <c r="P2481" s="4">
        <v>0.72199999999999998</v>
      </c>
      <c r="Q2481" s="5">
        <v>0.85699999999999998</v>
      </c>
      <c r="R2481" s="4" t="str">
        <f>TRIM(tblOperations[[#This Row],[Region]])</f>
        <v>Midlands</v>
      </c>
      <c r="S2481" s="4" t="str">
        <f>TRIM(tblOperations[[#This Row],[Team]])</f>
        <v>Workplace Projects</v>
      </c>
      <c r="T2481" s="4" t="str">
        <f>_xlfn.XLOOKUP(R2481,tblRegionReference[Region],tblRegionReference[Area],"Not Found")</f>
        <v>Central</v>
      </c>
      <c r="U2481" s="4" t="str">
        <f>IF(tblOperations[[#This Row],[Completion_Rate]]&gt;=_xlfn.XLOOKUP("Completion Rate",tblKPITargets[KPI_Name],tblKPITargets[Target_Value]),"Met","Below Target")</f>
        <v>Below Target</v>
      </c>
      <c r="V2481" t="str">
        <f>IF(tblOperations[[#This Row],[SLA_Compliance]]&gt;=_xlfn.XLOOKUP('04_References'!$A$3,tblKPITargets[KPI_Name],tblKPITargets[Target_Value]),"Met","Below Target")</f>
        <v>Below Target</v>
      </c>
      <c r="W2481" t="str">
        <f>IF(tblOperations[[#This Row],[Quality_Pass_Rate]]&gt;=_xlfn.XLOOKUP('04_References'!$A$4,tblKPITargets[KPI_Name],tblKPITargets[Target_Value]),"Met","Below Target")</f>
        <v>Met</v>
      </c>
      <c r="X2481" t="str">
        <f>IF(tblOperations[[#This Row],[Average_Completion_Days]]&lt;=_xlfn.XLOOKUP('04_References'!$A$7,tblKPITargets[KPI_Name],tblKPITargets[Target_Value]),"Met","Below Target")</f>
        <v>Met</v>
      </c>
      <c r="Y2481" t="str">
        <f>IF(tblOperations[[#This Row],[Closing_Backlog]]&lt;=_xlfn.XLOOKUP('04_References'!$A$8,tblKPITargets[KPI_Name],tblKPITargets[Target_Value]),"Met","Below Target")</f>
        <v>Met</v>
      </c>
    </row>
    <row r="2482" spans="1:25">
      <c r="A2482" s="6" t="s">
        <v>2512</v>
      </c>
      <c r="B2482" s="7">
        <v>46134</v>
      </c>
      <c r="C2482" s="2" t="s">
        <v>43</v>
      </c>
      <c r="D2482" s="2" t="s">
        <v>19</v>
      </c>
      <c r="E2482" s="2">
        <v>1336</v>
      </c>
      <c r="F2482" s="2">
        <v>18</v>
      </c>
      <c r="G2482" s="2">
        <v>1354</v>
      </c>
      <c r="H2482" s="2">
        <v>27</v>
      </c>
      <c r="I2482" s="2">
        <v>1327</v>
      </c>
      <c r="J2482" s="2">
        <v>0</v>
      </c>
      <c r="K2482" s="2">
        <v>0</v>
      </c>
      <c r="L2482" s="2">
        <v>8</v>
      </c>
      <c r="M2482" s="2">
        <v>0.6</v>
      </c>
      <c r="N2482" s="2">
        <v>0.98499999999999999</v>
      </c>
      <c r="O2482" s="2">
        <v>2.5</v>
      </c>
      <c r="P2482" s="2">
        <v>0.76800000000000002</v>
      </c>
      <c r="Q2482" s="3">
        <v>0.02</v>
      </c>
      <c r="R2482" s="4" t="str">
        <f>TRIM(tblOperations[[#This Row],[Region]])</f>
        <v>South West</v>
      </c>
      <c r="S2482" s="4" t="str">
        <f>TRIM(tblOperations[[#This Row],[Team]])</f>
        <v>Workplace Services</v>
      </c>
      <c r="T2482" s="4" t="str">
        <f>_xlfn.XLOOKUP(R2482,tblRegionReference[Region],tblRegionReference[Area],"Not Found")</f>
        <v>South</v>
      </c>
      <c r="U2482" s="4" t="str">
        <f>IF(tblOperations[[#This Row],[Completion_Rate]]&gt;=_xlfn.XLOOKUP("Completion Rate",tblKPITargets[KPI_Name],tblKPITargets[Target_Value]),"Met","Below Target")</f>
        <v>Below Target</v>
      </c>
      <c r="V2482" t="str">
        <f>IF(tblOperations[[#This Row],[SLA_Compliance]]&gt;=_xlfn.XLOOKUP('04_References'!$A$3,tblKPITargets[KPI_Name],tblKPITargets[Target_Value]),"Met","Below Target")</f>
        <v>Below Target</v>
      </c>
      <c r="W2482" t="str">
        <f>IF(tblOperations[[#This Row],[Quality_Pass_Rate]]&gt;=_xlfn.XLOOKUP('04_References'!$A$4,tblKPITargets[KPI_Name],tblKPITargets[Target_Value]),"Met","Below Target")</f>
        <v>Met</v>
      </c>
      <c r="X2482" t="str">
        <f>IF(tblOperations[[#This Row],[Average_Completion_Days]]&lt;=_xlfn.XLOOKUP('04_References'!$A$7,tblKPITargets[KPI_Name],tblKPITargets[Target_Value]),"Met","Below Target")</f>
        <v>Below Target</v>
      </c>
      <c r="Y2482" t="str">
        <f>IF(tblOperations[[#This Row],[Closing_Backlog]]&lt;=_xlfn.XLOOKUP('04_References'!$A$8,tblKPITargets[KPI_Name],tblKPITargets[Target_Value]),"Met","Below Target")</f>
        <v>Below Target</v>
      </c>
    </row>
    <row r="2483" spans="1:25">
      <c r="A2483" s="8" t="s">
        <v>2513</v>
      </c>
      <c r="B2483" s="9">
        <v>46134</v>
      </c>
      <c r="C2483" s="4" t="s">
        <v>43</v>
      </c>
      <c r="D2483" s="4" t="s">
        <v>21</v>
      </c>
      <c r="E2483" s="4">
        <v>0</v>
      </c>
      <c r="F2483" s="4">
        <v>45</v>
      </c>
      <c r="G2483" s="4">
        <v>45</v>
      </c>
      <c r="H2483" s="4">
        <v>45</v>
      </c>
      <c r="I2483" s="4">
        <v>0</v>
      </c>
      <c r="J2483" s="4">
        <v>0</v>
      </c>
      <c r="K2483" s="4">
        <v>0</v>
      </c>
      <c r="L2483" s="4">
        <v>1.6</v>
      </c>
      <c r="M2483" s="4">
        <v>0.97899999999999998</v>
      </c>
      <c r="N2483" s="4">
        <v>0.98499999999999999</v>
      </c>
      <c r="O2483" s="4">
        <v>4.5</v>
      </c>
      <c r="P2483" s="4">
        <v>0.64100000000000001</v>
      </c>
      <c r="Q2483" s="5">
        <v>1</v>
      </c>
      <c r="R2483" s="4" t="str">
        <f>TRIM(tblOperations[[#This Row],[Region]])</f>
        <v>South West</v>
      </c>
      <c r="S2483" s="4" t="str">
        <f>TRIM(tblOperations[[#This Row],[Team]])</f>
        <v>Facilities Response</v>
      </c>
      <c r="T2483" s="4" t="str">
        <f>_xlfn.XLOOKUP(R2483,tblRegionReference[Region],tblRegionReference[Area],"Not Found")</f>
        <v>South</v>
      </c>
      <c r="U2483" s="4" t="str">
        <f>IF(tblOperations[[#This Row],[Completion_Rate]]&gt;=_xlfn.XLOOKUP("Completion Rate",tblKPITargets[KPI_Name],tblKPITargets[Target_Value]),"Met","Below Target")</f>
        <v>Met</v>
      </c>
      <c r="V2483" t="str">
        <f>IF(tblOperations[[#This Row],[SLA_Compliance]]&gt;=_xlfn.XLOOKUP('04_References'!$A$3,tblKPITargets[KPI_Name],tblKPITargets[Target_Value]),"Met","Below Target")</f>
        <v>Met</v>
      </c>
      <c r="W2483" t="str">
        <f>IF(tblOperations[[#This Row],[Quality_Pass_Rate]]&gt;=_xlfn.XLOOKUP('04_References'!$A$4,tblKPITargets[KPI_Name],tblKPITargets[Target_Value]),"Met","Below Target")</f>
        <v>Met</v>
      </c>
      <c r="X2483" t="str">
        <f>IF(tblOperations[[#This Row],[Average_Completion_Days]]&lt;=_xlfn.XLOOKUP('04_References'!$A$7,tblKPITargets[KPI_Name],tblKPITargets[Target_Value]),"Met","Below Target")</f>
        <v>Met</v>
      </c>
      <c r="Y2483" t="str">
        <f>IF(tblOperations[[#This Row],[Closing_Backlog]]&lt;=_xlfn.XLOOKUP('04_References'!$A$8,tblKPITargets[KPI_Name],tblKPITargets[Target_Value]),"Met","Below Target")</f>
        <v>Met</v>
      </c>
    </row>
    <row r="2484" spans="1:25">
      <c r="A2484" s="6" t="s">
        <v>2514</v>
      </c>
      <c r="B2484" s="7">
        <v>46134</v>
      </c>
      <c r="C2484" s="2" t="s">
        <v>43</v>
      </c>
      <c r="D2484" s="2" t="s">
        <v>23</v>
      </c>
      <c r="E2484" s="2">
        <v>0</v>
      </c>
      <c r="F2484" s="2">
        <v>39</v>
      </c>
      <c r="G2484" s="2">
        <v>39</v>
      </c>
      <c r="H2484" s="2">
        <v>39</v>
      </c>
      <c r="I2484" s="2">
        <v>0</v>
      </c>
      <c r="J2484" s="2">
        <v>0</v>
      </c>
      <c r="K2484" s="2">
        <v>0</v>
      </c>
      <c r="L2484" s="2">
        <v>1.2</v>
      </c>
      <c r="M2484" s="2">
        <v>0.94699999999999995</v>
      </c>
      <c r="N2484" s="2">
        <v>0.98699999999999999</v>
      </c>
      <c r="O2484" s="2">
        <v>4.4000000000000004</v>
      </c>
      <c r="P2484" s="2">
        <v>0.78600000000000003</v>
      </c>
      <c r="Q2484" s="3">
        <v>1</v>
      </c>
      <c r="R2484" s="4" t="str">
        <f>TRIM(tblOperations[[#This Row],[Region]])</f>
        <v>South West</v>
      </c>
      <c r="S2484" s="4" t="str">
        <f>TRIM(tblOperations[[#This Row],[Team]])</f>
        <v>Estates Support</v>
      </c>
      <c r="T2484" s="4" t="str">
        <f>_xlfn.XLOOKUP(R2484,tblRegionReference[Region],tblRegionReference[Area],"Not Found")</f>
        <v>South</v>
      </c>
      <c r="U2484" s="4" t="str">
        <f>IF(tblOperations[[#This Row],[Completion_Rate]]&gt;=_xlfn.XLOOKUP("Completion Rate",tblKPITargets[KPI_Name],tblKPITargets[Target_Value]),"Met","Below Target")</f>
        <v>Met</v>
      </c>
      <c r="V2484" t="str">
        <f>IF(tblOperations[[#This Row],[SLA_Compliance]]&gt;=_xlfn.XLOOKUP('04_References'!$A$3,tblKPITargets[KPI_Name],tblKPITargets[Target_Value]),"Met","Below Target")</f>
        <v>Met</v>
      </c>
      <c r="W2484" t="str">
        <f>IF(tblOperations[[#This Row],[Quality_Pass_Rate]]&gt;=_xlfn.XLOOKUP('04_References'!$A$4,tblKPITargets[KPI_Name],tblKPITargets[Target_Value]),"Met","Below Target")</f>
        <v>Met</v>
      </c>
      <c r="X2484" t="str">
        <f>IF(tblOperations[[#This Row],[Average_Completion_Days]]&lt;=_xlfn.XLOOKUP('04_References'!$A$7,tblKPITargets[KPI_Name],tblKPITargets[Target_Value]),"Met","Below Target")</f>
        <v>Met</v>
      </c>
      <c r="Y2484" t="str">
        <f>IF(tblOperations[[#This Row],[Closing_Backlog]]&lt;=_xlfn.XLOOKUP('04_References'!$A$8,tblKPITargets[KPI_Name],tblKPITargets[Target_Value]),"Met","Below Target")</f>
        <v>Met</v>
      </c>
    </row>
    <row r="2485" spans="1:25">
      <c r="A2485" s="8" t="s">
        <v>2515</v>
      </c>
      <c r="B2485" s="9">
        <v>46134</v>
      </c>
      <c r="C2485" s="4" t="s">
        <v>43</v>
      </c>
      <c r="D2485" s="4" t="s">
        <v>25</v>
      </c>
      <c r="E2485" s="4">
        <v>0</v>
      </c>
      <c r="F2485" s="4">
        <v>20</v>
      </c>
      <c r="G2485" s="4">
        <v>20</v>
      </c>
      <c r="H2485" s="4">
        <v>20</v>
      </c>
      <c r="I2485" s="4">
        <v>0</v>
      </c>
      <c r="J2485" s="4">
        <v>0</v>
      </c>
      <c r="K2485" s="4">
        <v>0</v>
      </c>
      <c r="L2485" s="4">
        <v>1.7</v>
      </c>
      <c r="M2485" s="4">
        <v>1</v>
      </c>
      <c r="N2485" s="4">
        <v>1</v>
      </c>
      <c r="O2485" s="4">
        <v>4.5</v>
      </c>
      <c r="P2485" s="4">
        <v>0.79200000000000004</v>
      </c>
      <c r="Q2485" s="5">
        <v>1</v>
      </c>
      <c r="R2485" s="4" t="str">
        <f>TRIM(tblOperations[[#This Row],[Region]])</f>
        <v>South West</v>
      </c>
      <c r="S2485" s="4" t="str">
        <f>TRIM(tblOperations[[#This Row],[Team]])</f>
        <v>Workplace Projects</v>
      </c>
      <c r="T2485" s="4" t="str">
        <f>_xlfn.XLOOKUP(R2485,tblRegionReference[Region],tblRegionReference[Area],"Not Found")</f>
        <v>South</v>
      </c>
      <c r="U2485" s="4" t="str">
        <f>IF(tblOperations[[#This Row],[Completion_Rate]]&gt;=_xlfn.XLOOKUP("Completion Rate",tblKPITargets[KPI_Name],tblKPITargets[Target_Value]),"Met","Below Target")</f>
        <v>Met</v>
      </c>
      <c r="V2485" t="str">
        <f>IF(tblOperations[[#This Row],[SLA_Compliance]]&gt;=_xlfn.XLOOKUP('04_References'!$A$3,tblKPITargets[KPI_Name],tblKPITargets[Target_Value]),"Met","Below Target")</f>
        <v>Met</v>
      </c>
      <c r="W2485" t="str">
        <f>IF(tblOperations[[#This Row],[Quality_Pass_Rate]]&gt;=_xlfn.XLOOKUP('04_References'!$A$4,tblKPITargets[KPI_Name],tblKPITargets[Target_Value]),"Met","Below Target")</f>
        <v>Met</v>
      </c>
      <c r="X2485" t="str">
        <f>IF(tblOperations[[#This Row],[Average_Completion_Days]]&lt;=_xlfn.XLOOKUP('04_References'!$A$7,tblKPITargets[KPI_Name],tblKPITargets[Target_Value]),"Met","Below Target")</f>
        <v>Met</v>
      </c>
      <c r="Y2485" t="str">
        <f>IF(tblOperations[[#This Row],[Closing_Backlog]]&lt;=_xlfn.XLOOKUP('04_References'!$A$8,tblKPITargets[KPI_Name],tblKPITargets[Target_Value]),"Met","Below Target")</f>
        <v>Met</v>
      </c>
    </row>
    <row r="2486" spans="1:25">
      <c r="A2486" s="6" t="s">
        <v>2516</v>
      </c>
      <c r="B2486" s="7">
        <v>46134</v>
      </c>
      <c r="C2486" s="2" t="s">
        <v>48</v>
      </c>
      <c r="D2486" s="2" t="s">
        <v>19</v>
      </c>
      <c r="E2486" s="2">
        <v>0</v>
      </c>
      <c r="F2486" s="2">
        <v>34</v>
      </c>
      <c r="G2486" s="2">
        <v>34</v>
      </c>
      <c r="H2486" s="2">
        <v>34</v>
      </c>
      <c r="I2486" s="2">
        <v>0</v>
      </c>
      <c r="J2486" s="2">
        <v>0</v>
      </c>
      <c r="K2486" s="2">
        <v>0</v>
      </c>
      <c r="L2486" s="2">
        <v>2.1</v>
      </c>
      <c r="M2486" s="2">
        <v>0.97799999999999998</v>
      </c>
      <c r="N2486" s="2">
        <v>0.98499999999999999</v>
      </c>
      <c r="O2486" s="2">
        <v>4.7</v>
      </c>
      <c r="P2486" s="2">
        <v>0.70199999999999996</v>
      </c>
      <c r="Q2486" s="3">
        <v>1</v>
      </c>
      <c r="R2486" s="4" t="str">
        <f>TRIM(tblOperations[[#This Row],[Region]])</f>
        <v>South East</v>
      </c>
      <c r="S2486" s="4" t="str">
        <f>TRIM(tblOperations[[#This Row],[Team]])</f>
        <v>Workplace Services</v>
      </c>
      <c r="T2486" s="4" t="str">
        <f>_xlfn.XLOOKUP(R2486,tblRegionReference[Region],tblRegionReference[Area],"Not Found")</f>
        <v>South</v>
      </c>
      <c r="U2486" s="4" t="str">
        <f>IF(tblOperations[[#This Row],[Completion_Rate]]&gt;=_xlfn.XLOOKUP("Completion Rate",tblKPITargets[KPI_Name],tblKPITargets[Target_Value]),"Met","Below Target")</f>
        <v>Met</v>
      </c>
      <c r="V2486" t="str">
        <f>IF(tblOperations[[#This Row],[SLA_Compliance]]&gt;=_xlfn.XLOOKUP('04_References'!$A$3,tblKPITargets[KPI_Name],tblKPITargets[Target_Value]),"Met","Below Target")</f>
        <v>Met</v>
      </c>
      <c r="W2486" t="str">
        <f>IF(tblOperations[[#This Row],[Quality_Pass_Rate]]&gt;=_xlfn.XLOOKUP('04_References'!$A$4,tblKPITargets[KPI_Name],tblKPITargets[Target_Value]),"Met","Below Target")</f>
        <v>Met</v>
      </c>
      <c r="X2486" t="str">
        <f>IF(tblOperations[[#This Row],[Average_Completion_Days]]&lt;=_xlfn.XLOOKUP('04_References'!$A$7,tblKPITargets[KPI_Name],tblKPITargets[Target_Value]),"Met","Below Target")</f>
        <v>Met</v>
      </c>
      <c r="Y2486" t="str">
        <f>IF(tblOperations[[#This Row],[Closing_Backlog]]&lt;=_xlfn.XLOOKUP('04_References'!$A$8,tblKPITargets[KPI_Name],tblKPITargets[Target_Value]),"Met","Below Target")</f>
        <v>Met</v>
      </c>
    </row>
    <row r="2487" spans="1:25">
      <c r="A2487" s="8" t="s">
        <v>2517</v>
      </c>
      <c r="B2487" s="9">
        <v>46134</v>
      </c>
      <c r="C2487" s="4" t="s">
        <v>48</v>
      </c>
      <c r="D2487" s="4" t="s">
        <v>21</v>
      </c>
      <c r="E2487" s="4">
        <v>2274</v>
      </c>
      <c r="F2487" s="4">
        <v>50</v>
      </c>
      <c r="G2487" s="4">
        <v>2324</v>
      </c>
      <c r="H2487" s="4">
        <v>23</v>
      </c>
      <c r="I2487" s="4">
        <v>2301</v>
      </c>
      <c r="J2487" s="4">
        <v>0</v>
      </c>
      <c r="K2487" s="4">
        <v>0</v>
      </c>
      <c r="L2487" s="4">
        <v>8</v>
      </c>
      <c r="M2487" s="4">
        <v>0.6</v>
      </c>
      <c r="N2487" s="4">
        <v>0.98</v>
      </c>
      <c r="O2487" s="4">
        <v>2.5</v>
      </c>
      <c r="P2487" s="4">
        <v>0.71899999999999997</v>
      </c>
      <c r="Q2487" s="5">
        <v>0.01</v>
      </c>
      <c r="R2487" s="4" t="str">
        <f>TRIM(tblOperations[[#This Row],[Region]])</f>
        <v>South East</v>
      </c>
      <c r="S2487" s="4" t="str">
        <f>TRIM(tblOperations[[#This Row],[Team]])</f>
        <v>Facilities Response</v>
      </c>
      <c r="T2487" s="4" t="str">
        <f>_xlfn.XLOOKUP(R2487,tblRegionReference[Region],tblRegionReference[Area],"Not Found")</f>
        <v>South</v>
      </c>
      <c r="U2487" s="4" t="str">
        <f>IF(tblOperations[[#This Row],[Completion_Rate]]&gt;=_xlfn.XLOOKUP("Completion Rate",tblKPITargets[KPI_Name],tblKPITargets[Target_Value]),"Met","Below Target")</f>
        <v>Below Target</v>
      </c>
      <c r="V2487" t="str">
        <f>IF(tblOperations[[#This Row],[SLA_Compliance]]&gt;=_xlfn.XLOOKUP('04_References'!$A$3,tblKPITargets[KPI_Name],tblKPITargets[Target_Value]),"Met","Below Target")</f>
        <v>Below Target</v>
      </c>
      <c r="W2487" t="str">
        <f>IF(tblOperations[[#This Row],[Quality_Pass_Rate]]&gt;=_xlfn.XLOOKUP('04_References'!$A$4,tblKPITargets[KPI_Name],tblKPITargets[Target_Value]),"Met","Below Target")</f>
        <v>Met</v>
      </c>
      <c r="X2487" t="str">
        <f>IF(tblOperations[[#This Row],[Average_Completion_Days]]&lt;=_xlfn.XLOOKUP('04_References'!$A$7,tblKPITargets[KPI_Name],tblKPITargets[Target_Value]),"Met","Below Target")</f>
        <v>Below Target</v>
      </c>
      <c r="Y2487" t="str">
        <f>IF(tblOperations[[#This Row],[Closing_Backlog]]&lt;=_xlfn.XLOOKUP('04_References'!$A$8,tblKPITargets[KPI_Name],tblKPITargets[Target_Value]),"Met","Below Target")</f>
        <v>Below Target</v>
      </c>
    </row>
    <row r="2488" spans="1:25">
      <c r="A2488" s="6" t="s">
        <v>2518</v>
      </c>
      <c r="B2488" s="7">
        <v>46134</v>
      </c>
      <c r="C2488" s="2" t="s">
        <v>48</v>
      </c>
      <c r="D2488" s="2" t="s">
        <v>23</v>
      </c>
      <c r="E2488" s="2">
        <v>0</v>
      </c>
      <c r="F2488" s="2">
        <v>41</v>
      </c>
      <c r="G2488" s="2">
        <v>41</v>
      </c>
      <c r="H2488" s="2">
        <v>41</v>
      </c>
      <c r="I2488" s="2">
        <v>0</v>
      </c>
      <c r="J2488" s="2">
        <v>0</v>
      </c>
      <c r="K2488" s="2">
        <v>0</v>
      </c>
      <c r="L2488" s="2">
        <v>1.6</v>
      </c>
      <c r="M2488" s="2">
        <v>0.95699999999999996</v>
      </c>
      <c r="N2488" s="2">
        <v>0.97799999999999998</v>
      </c>
      <c r="O2488" s="2">
        <v>4.5999999999999996</v>
      </c>
      <c r="P2488" s="2">
        <v>0.68500000000000005</v>
      </c>
      <c r="Q2488" s="3">
        <v>1</v>
      </c>
      <c r="R2488" s="4" t="str">
        <f>TRIM(tblOperations[[#This Row],[Region]])</f>
        <v>South East</v>
      </c>
      <c r="S2488" s="4" t="str">
        <f>TRIM(tblOperations[[#This Row],[Team]])</f>
        <v>Estates Support</v>
      </c>
      <c r="T2488" s="4" t="str">
        <f>_xlfn.XLOOKUP(R2488,tblRegionReference[Region],tblRegionReference[Area],"Not Found")</f>
        <v>South</v>
      </c>
      <c r="U2488" s="4" t="str">
        <f>IF(tblOperations[[#This Row],[Completion_Rate]]&gt;=_xlfn.XLOOKUP("Completion Rate",tblKPITargets[KPI_Name],tblKPITargets[Target_Value]),"Met","Below Target")</f>
        <v>Met</v>
      </c>
      <c r="V2488" t="str">
        <f>IF(tblOperations[[#This Row],[SLA_Compliance]]&gt;=_xlfn.XLOOKUP('04_References'!$A$3,tblKPITargets[KPI_Name],tblKPITargets[Target_Value]),"Met","Below Target")</f>
        <v>Met</v>
      </c>
      <c r="W2488" t="str">
        <f>IF(tblOperations[[#This Row],[Quality_Pass_Rate]]&gt;=_xlfn.XLOOKUP('04_References'!$A$4,tblKPITargets[KPI_Name],tblKPITargets[Target_Value]),"Met","Below Target")</f>
        <v>Met</v>
      </c>
      <c r="X2488" t="str">
        <f>IF(tblOperations[[#This Row],[Average_Completion_Days]]&lt;=_xlfn.XLOOKUP('04_References'!$A$7,tblKPITargets[KPI_Name],tblKPITargets[Target_Value]),"Met","Below Target")</f>
        <v>Met</v>
      </c>
      <c r="Y2488" t="str">
        <f>IF(tblOperations[[#This Row],[Closing_Backlog]]&lt;=_xlfn.XLOOKUP('04_References'!$A$8,tblKPITargets[KPI_Name],tblKPITargets[Target_Value]),"Met","Below Target")</f>
        <v>Met</v>
      </c>
    </row>
    <row r="2489" spans="1:25">
      <c r="A2489" s="8" t="s">
        <v>2519</v>
      </c>
      <c r="B2489" s="9">
        <v>46134</v>
      </c>
      <c r="C2489" s="4" t="s">
        <v>48</v>
      </c>
      <c r="D2489" s="4" t="s">
        <v>25</v>
      </c>
      <c r="E2489" s="4">
        <v>762</v>
      </c>
      <c r="F2489" s="4">
        <v>21</v>
      </c>
      <c r="G2489" s="4">
        <v>783</v>
      </c>
      <c r="H2489" s="4">
        <v>28</v>
      </c>
      <c r="I2489" s="4">
        <v>755</v>
      </c>
      <c r="J2489" s="4">
        <v>0</v>
      </c>
      <c r="K2489" s="4">
        <v>0</v>
      </c>
      <c r="L2489" s="4">
        <v>8</v>
      </c>
      <c r="M2489" s="4">
        <v>0.6</v>
      </c>
      <c r="N2489" s="4">
        <v>1</v>
      </c>
      <c r="O2489" s="4">
        <v>2.5</v>
      </c>
      <c r="P2489" s="4">
        <v>0.71299999999999997</v>
      </c>
      <c r="Q2489" s="5">
        <v>3.5999999999999997E-2</v>
      </c>
      <c r="R2489" s="4" t="str">
        <f>TRIM(tblOperations[[#This Row],[Region]])</f>
        <v>South East</v>
      </c>
      <c r="S2489" s="4" t="str">
        <f>TRIM(tblOperations[[#This Row],[Team]])</f>
        <v>Workplace Projects</v>
      </c>
      <c r="T2489" s="4" t="str">
        <f>_xlfn.XLOOKUP(R2489,tblRegionReference[Region],tblRegionReference[Area],"Not Found")</f>
        <v>South</v>
      </c>
      <c r="U2489" s="4" t="str">
        <f>IF(tblOperations[[#This Row],[Completion_Rate]]&gt;=_xlfn.XLOOKUP("Completion Rate",tblKPITargets[KPI_Name],tblKPITargets[Target_Value]),"Met","Below Target")</f>
        <v>Below Target</v>
      </c>
      <c r="V2489" t="str">
        <f>IF(tblOperations[[#This Row],[SLA_Compliance]]&gt;=_xlfn.XLOOKUP('04_References'!$A$3,tblKPITargets[KPI_Name],tblKPITargets[Target_Value]),"Met","Below Target")</f>
        <v>Below Target</v>
      </c>
      <c r="W2489" t="str">
        <f>IF(tblOperations[[#This Row],[Quality_Pass_Rate]]&gt;=_xlfn.XLOOKUP('04_References'!$A$4,tblKPITargets[KPI_Name],tblKPITargets[Target_Value]),"Met","Below Target")</f>
        <v>Met</v>
      </c>
      <c r="X2489" t="str">
        <f>IF(tblOperations[[#This Row],[Average_Completion_Days]]&lt;=_xlfn.XLOOKUP('04_References'!$A$7,tblKPITargets[KPI_Name],tblKPITargets[Target_Value]),"Met","Below Target")</f>
        <v>Below Target</v>
      </c>
      <c r="Y2489" t="str">
        <f>IF(tblOperations[[#This Row],[Closing_Backlog]]&lt;=_xlfn.XLOOKUP('04_References'!$A$8,tblKPITargets[KPI_Name],tblKPITargets[Target_Value]),"Met","Below Target")</f>
        <v>Below Target</v>
      </c>
    </row>
    <row r="2490" spans="1:25">
      <c r="A2490" s="6" t="s">
        <v>2520</v>
      </c>
      <c r="B2490" s="7">
        <v>46134</v>
      </c>
      <c r="C2490" s="2" t="s">
        <v>53</v>
      </c>
      <c r="D2490" s="2" t="s">
        <v>19</v>
      </c>
      <c r="E2490" s="2">
        <v>1309</v>
      </c>
      <c r="F2490" s="2">
        <v>50</v>
      </c>
      <c r="G2490" s="2">
        <v>1359</v>
      </c>
      <c r="H2490" s="2">
        <v>27</v>
      </c>
      <c r="I2490" s="2">
        <v>1332</v>
      </c>
      <c r="J2490" s="2">
        <v>0</v>
      </c>
      <c r="K2490" s="2">
        <v>0</v>
      </c>
      <c r="L2490" s="2">
        <v>8</v>
      </c>
      <c r="M2490" s="2">
        <v>0.6</v>
      </c>
      <c r="N2490" s="2">
        <v>0.98799999999999999</v>
      </c>
      <c r="O2490" s="2">
        <v>2.5</v>
      </c>
      <c r="P2490" s="2">
        <v>0.70299999999999996</v>
      </c>
      <c r="Q2490" s="3">
        <v>0.02</v>
      </c>
      <c r="R2490" s="4" t="str">
        <f>TRIM(tblOperations[[#This Row],[Region]])</f>
        <v>Wales</v>
      </c>
      <c r="S2490" s="4" t="str">
        <f>TRIM(tblOperations[[#This Row],[Team]])</f>
        <v>Workplace Services</v>
      </c>
      <c r="T2490" s="4" t="str">
        <f>_xlfn.XLOOKUP(R2490,tblRegionReference[Region],tblRegionReference[Area],"Not Found")</f>
        <v>Wales</v>
      </c>
      <c r="U2490" s="4" t="str">
        <f>IF(tblOperations[[#This Row],[Completion_Rate]]&gt;=_xlfn.XLOOKUP("Completion Rate",tblKPITargets[KPI_Name],tblKPITargets[Target_Value]),"Met","Below Target")</f>
        <v>Below Target</v>
      </c>
      <c r="V2490" t="str">
        <f>IF(tblOperations[[#This Row],[SLA_Compliance]]&gt;=_xlfn.XLOOKUP('04_References'!$A$3,tblKPITargets[KPI_Name],tblKPITargets[Target_Value]),"Met","Below Target")</f>
        <v>Below Target</v>
      </c>
      <c r="W2490" t="str">
        <f>IF(tblOperations[[#This Row],[Quality_Pass_Rate]]&gt;=_xlfn.XLOOKUP('04_References'!$A$4,tblKPITargets[KPI_Name],tblKPITargets[Target_Value]),"Met","Below Target")</f>
        <v>Met</v>
      </c>
      <c r="X2490" t="str">
        <f>IF(tblOperations[[#This Row],[Average_Completion_Days]]&lt;=_xlfn.XLOOKUP('04_References'!$A$7,tblKPITargets[KPI_Name],tblKPITargets[Target_Value]),"Met","Below Target")</f>
        <v>Below Target</v>
      </c>
      <c r="Y2490" t="str">
        <f>IF(tblOperations[[#This Row],[Closing_Backlog]]&lt;=_xlfn.XLOOKUP('04_References'!$A$8,tblKPITargets[KPI_Name],tblKPITargets[Target_Value]),"Met","Below Target")</f>
        <v>Below Target</v>
      </c>
    </row>
    <row r="2491" spans="1:25">
      <c r="A2491" s="8" t="s">
        <v>2521</v>
      </c>
      <c r="B2491" s="9">
        <v>46134</v>
      </c>
      <c r="C2491" s="4" t="s">
        <v>53</v>
      </c>
      <c r="D2491" s="4" t="s">
        <v>21</v>
      </c>
      <c r="E2491" s="4">
        <v>1376</v>
      </c>
      <c r="F2491" s="4">
        <v>23</v>
      </c>
      <c r="G2491" s="4">
        <v>1399</v>
      </c>
      <c r="H2491" s="4">
        <v>24</v>
      </c>
      <c r="I2491" s="4">
        <v>1375</v>
      </c>
      <c r="J2491" s="4">
        <v>0</v>
      </c>
      <c r="K2491" s="4">
        <v>0</v>
      </c>
      <c r="L2491" s="4">
        <v>8</v>
      </c>
      <c r="M2491" s="4">
        <v>0.6</v>
      </c>
      <c r="N2491" s="4">
        <v>0.996</v>
      </c>
      <c r="O2491" s="4">
        <v>2.5</v>
      </c>
      <c r="P2491" s="4">
        <v>0.77200000000000002</v>
      </c>
      <c r="Q2491" s="5">
        <v>1.7000000000000001E-2</v>
      </c>
      <c r="R2491" s="4" t="str">
        <f>TRIM(tblOperations[[#This Row],[Region]])</f>
        <v>Wales</v>
      </c>
      <c r="S2491" s="4" t="str">
        <f>TRIM(tblOperations[[#This Row],[Team]])</f>
        <v>Facilities Response</v>
      </c>
      <c r="T2491" s="4" t="str">
        <f>_xlfn.XLOOKUP(R2491,tblRegionReference[Region],tblRegionReference[Area],"Not Found")</f>
        <v>Wales</v>
      </c>
      <c r="U2491" s="4" t="str">
        <f>IF(tblOperations[[#This Row],[Completion_Rate]]&gt;=_xlfn.XLOOKUP("Completion Rate",tblKPITargets[KPI_Name],tblKPITargets[Target_Value]),"Met","Below Target")</f>
        <v>Below Target</v>
      </c>
      <c r="V2491" t="str">
        <f>IF(tblOperations[[#This Row],[SLA_Compliance]]&gt;=_xlfn.XLOOKUP('04_References'!$A$3,tblKPITargets[KPI_Name],tblKPITargets[Target_Value]),"Met","Below Target")</f>
        <v>Below Target</v>
      </c>
      <c r="W2491" t="str">
        <f>IF(tblOperations[[#This Row],[Quality_Pass_Rate]]&gt;=_xlfn.XLOOKUP('04_References'!$A$4,tblKPITargets[KPI_Name],tblKPITargets[Target_Value]),"Met","Below Target")</f>
        <v>Met</v>
      </c>
      <c r="X2491" t="str">
        <f>IF(tblOperations[[#This Row],[Average_Completion_Days]]&lt;=_xlfn.XLOOKUP('04_References'!$A$7,tblKPITargets[KPI_Name],tblKPITargets[Target_Value]),"Met","Below Target")</f>
        <v>Below Target</v>
      </c>
      <c r="Y2491" t="str">
        <f>IF(tblOperations[[#This Row],[Closing_Backlog]]&lt;=_xlfn.XLOOKUP('04_References'!$A$8,tblKPITargets[KPI_Name],tblKPITargets[Target_Value]),"Met","Below Target")</f>
        <v>Below Target</v>
      </c>
    </row>
    <row r="2492" spans="1:25">
      <c r="A2492" s="6" t="s">
        <v>2522</v>
      </c>
      <c r="B2492" s="7">
        <v>46134</v>
      </c>
      <c r="C2492" s="2" t="s">
        <v>53</v>
      </c>
      <c r="D2492" s="2" t="s">
        <v>23</v>
      </c>
      <c r="E2492" s="2">
        <v>908</v>
      </c>
      <c r="F2492" s="2">
        <v>46</v>
      </c>
      <c r="G2492" s="2">
        <v>954</v>
      </c>
      <c r="H2492" s="2">
        <v>27</v>
      </c>
      <c r="I2492" s="2">
        <v>927</v>
      </c>
      <c r="J2492" s="2">
        <v>0</v>
      </c>
      <c r="K2492" s="2">
        <v>0</v>
      </c>
      <c r="L2492" s="2">
        <v>8</v>
      </c>
      <c r="M2492" s="2">
        <v>0.6</v>
      </c>
      <c r="N2492" s="2">
        <v>0.995</v>
      </c>
      <c r="O2492" s="2">
        <v>2.5</v>
      </c>
      <c r="P2492" s="2">
        <v>0.72699999999999998</v>
      </c>
      <c r="Q2492" s="3">
        <v>2.8000000000000001E-2</v>
      </c>
      <c r="R2492" s="4" t="str">
        <f>TRIM(tblOperations[[#This Row],[Region]])</f>
        <v>Wales</v>
      </c>
      <c r="S2492" s="4" t="str">
        <f>TRIM(tblOperations[[#This Row],[Team]])</f>
        <v>Estates Support</v>
      </c>
      <c r="T2492" s="4" t="str">
        <f>_xlfn.XLOOKUP(R2492,tblRegionReference[Region],tblRegionReference[Area],"Not Found")</f>
        <v>Wales</v>
      </c>
      <c r="U2492" s="4" t="str">
        <f>IF(tblOperations[[#This Row],[Completion_Rate]]&gt;=_xlfn.XLOOKUP("Completion Rate",tblKPITargets[KPI_Name],tblKPITargets[Target_Value]),"Met","Below Target")</f>
        <v>Below Target</v>
      </c>
      <c r="V2492" t="str">
        <f>IF(tblOperations[[#This Row],[SLA_Compliance]]&gt;=_xlfn.XLOOKUP('04_References'!$A$3,tblKPITargets[KPI_Name],tblKPITargets[Target_Value]),"Met","Below Target")</f>
        <v>Below Target</v>
      </c>
      <c r="W2492" t="str">
        <f>IF(tblOperations[[#This Row],[Quality_Pass_Rate]]&gt;=_xlfn.XLOOKUP('04_References'!$A$4,tblKPITargets[KPI_Name],tblKPITargets[Target_Value]),"Met","Below Target")</f>
        <v>Met</v>
      </c>
      <c r="X2492" t="str">
        <f>IF(tblOperations[[#This Row],[Average_Completion_Days]]&lt;=_xlfn.XLOOKUP('04_References'!$A$7,tblKPITargets[KPI_Name],tblKPITargets[Target_Value]),"Met","Below Target")</f>
        <v>Below Target</v>
      </c>
      <c r="Y2492" t="str">
        <f>IF(tblOperations[[#This Row],[Closing_Backlog]]&lt;=_xlfn.XLOOKUP('04_References'!$A$8,tblKPITargets[KPI_Name],tblKPITargets[Target_Value]),"Met","Below Target")</f>
        <v>Below Target</v>
      </c>
    </row>
    <row r="2493" spans="1:25">
      <c r="A2493" s="8" t="s">
        <v>2523</v>
      </c>
      <c r="B2493" s="9">
        <v>46134</v>
      </c>
      <c r="C2493" s="4" t="s">
        <v>53</v>
      </c>
      <c r="D2493" s="4" t="s">
        <v>25</v>
      </c>
      <c r="E2493" s="4">
        <v>0</v>
      </c>
      <c r="F2493" s="4">
        <v>23</v>
      </c>
      <c r="G2493" s="4">
        <v>23</v>
      </c>
      <c r="H2493" s="4">
        <v>23</v>
      </c>
      <c r="I2493" s="4">
        <v>0</v>
      </c>
      <c r="J2493" s="4">
        <v>0</v>
      </c>
      <c r="K2493" s="4">
        <v>0</v>
      </c>
      <c r="L2493" s="4">
        <v>2</v>
      </c>
      <c r="M2493" s="4">
        <v>0.95799999999999996</v>
      </c>
      <c r="N2493" s="4">
        <v>0.97299999999999998</v>
      </c>
      <c r="O2493" s="4">
        <v>4.4000000000000004</v>
      </c>
      <c r="P2493" s="4">
        <v>0.76200000000000001</v>
      </c>
      <c r="Q2493" s="5">
        <v>1</v>
      </c>
      <c r="R2493" s="4" t="str">
        <f>TRIM(tblOperations[[#This Row],[Region]])</f>
        <v>Wales</v>
      </c>
      <c r="S2493" s="4" t="str">
        <f>TRIM(tblOperations[[#This Row],[Team]])</f>
        <v>Workplace Projects</v>
      </c>
      <c r="T2493" s="4" t="str">
        <f>_xlfn.XLOOKUP(R2493,tblRegionReference[Region],tblRegionReference[Area],"Not Found")</f>
        <v>Wales</v>
      </c>
      <c r="U2493" s="4" t="str">
        <f>IF(tblOperations[[#This Row],[Completion_Rate]]&gt;=_xlfn.XLOOKUP("Completion Rate",tblKPITargets[KPI_Name],tblKPITargets[Target_Value]),"Met","Below Target")</f>
        <v>Met</v>
      </c>
      <c r="V2493" t="str">
        <f>IF(tblOperations[[#This Row],[SLA_Compliance]]&gt;=_xlfn.XLOOKUP('04_References'!$A$3,tblKPITargets[KPI_Name],tblKPITargets[Target_Value]),"Met","Below Target")</f>
        <v>Met</v>
      </c>
      <c r="W2493" t="str">
        <f>IF(tblOperations[[#This Row],[Quality_Pass_Rate]]&gt;=_xlfn.XLOOKUP('04_References'!$A$4,tblKPITargets[KPI_Name],tblKPITargets[Target_Value]),"Met","Below Target")</f>
        <v>Met</v>
      </c>
      <c r="X2493" t="str">
        <f>IF(tblOperations[[#This Row],[Average_Completion_Days]]&lt;=_xlfn.XLOOKUP('04_References'!$A$7,tblKPITargets[KPI_Name],tblKPITargets[Target_Value]),"Met","Below Target")</f>
        <v>Met</v>
      </c>
      <c r="Y2493" t="str">
        <f>IF(tblOperations[[#This Row],[Closing_Backlog]]&lt;=_xlfn.XLOOKUP('04_References'!$A$8,tblKPITargets[KPI_Name],tblKPITargets[Target_Value]),"Met","Below Target")</f>
        <v>Met</v>
      </c>
    </row>
    <row r="2494" spans="1:25">
      <c r="A2494" s="6" t="s">
        <v>2524</v>
      </c>
      <c r="B2494" s="7">
        <v>46135</v>
      </c>
      <c r="C2494" s="2" t="s">
        <v>18</v>
      </c>
      <c r="D2494" s="2" t="s">
        <v>19</v>
      </c>
      <c r="E2494" s="2">
        <v>360</v>
      </c>
      <c r="F2494" s="2">
        <v>39</v>
      </c>
      <c r="G2494" s="2">
        <v>399</v>
      </c>
      <c r="H2494" s="2">
        <v>45</v>
      </c>
      <c r="I2494" s="2">
        <v>354</v>
      </c>
      <c r="J2494" s="2">
        <v>0</v>
      </c>
      <c r="K2494" s="2">
        <v>0</v>
      </c>
      <c r="L2494" s="2">
        <v>8</v>
      </c>
      <c r="M2494" s="2">
        <v>0.6</v>
      </c>
      <c r="N2494" s="2">
        <v>0.99199999999999999</v>
      </c>
      <c r="O2494" s="2">
        <v>2.5</v>
      </c>
      <c r="P2494" s="2">
        <v>0.78600000000000003</v>
      </c>
      <c r="Q2494" s="3">
        <v>0.113</v>
      </c>
      <c r="R2494" s="4" t="str">
        <f>TRIM(tblOperations[[#This Row],[Region]])</f>
        <v>Scotland</v>
      </c>
      <c r="S2494" s="4" t="str">
        <f>TRIM(tblOperations[[#This Row],[Team]])</f>
        <v>Workplace Services</v>
      </c>
      <c r="T2494" s="4" t="str">
        <f>_xlfn.XLOOKUP(R2494,tblRegionReference[Region],tblRegionReference[Area],"Not Found")</f>
        <v>North</v>
      </c>
      <c r="U2494" s="4" t="str">
        <f>IF(tblOperations[[#This Row],[Completion_Rate]]&gt;=_xlfn.XLOOKUP("Completion Rate",tblKPITargets[KPI_Name],tblKPITargets[Target_Value]),"Met","Below Target")</f>
        <v>Below Target</v>
      </c>
      <c r="V2494" t="str">
        <f>IF(tblOperations[[#This Row],[SLA_Compliance]]&gt;=_xlfn.XLOOKUP('04_References'!$A$3,tblKPITargets[KPI_Name],tblKPITargets[Target_Value]),"Met","Below Target")</f>
        <v>Below Target</v>
      </c>
      <c r="W2494" t="str">
        <f>IF(tblOperations[[#This Row],[Quality_Pass_Rate]]&gt;=_xlfn.XLOOKUP('04_References'!$A$4,tblKPITargets[KPI_Name],tblKPITargets[Target_Value]),"Met","Below Target")</f>
        <v>Met</v>
      </c>
      <c r="X2494" t="str">
        <f>IF(tblOperations[[#This Row],[Average_Completion_Days]]&lt;=_xlfn.XLOOKUP('04_References'!$A$7,tblKPITargets[KPI_Name],tblKPITargets[Target_Value]),"Met","Below Target")</f>
        <v>Below Target</v>
      </c>
      <c r="Y2494" t="str">
        <f>IF(tblOperations[[#This Row],[Closing_Backlog]]&lt;=_xlfn.XLOOKUP('04_References'!$A$8,tblKPITargets[KPI_Name],tblKPITargets[Target_Value]),"Met","Below Target")</f>
        <v>Below Target</v>
      </c>
    </row>
    <row r="2495" spans="1:25">
      <c r="A2495" s="8" t="s">
        <v>2525</v>
      </c>
      <c r="B2495" s="9">
        <v>46135</v>
      </c>
      <c r="C2495" s="4" t="s">
        <v>18</v>
      </c>
      <c r="D2495" s="4" t="s">
        <v>21</v>
      </c>
      <c r="E2495" s="4">
        <v>0</v>
      </c>
      <c r="F2495" s="4">
        <v>36</v>
      </c>
      <c r="G2495" s="4">
        <v>36</v>
      </c>
      <c r="H2495" s="4">
        <v>36</v>
      </c>
      <c r="I2495" s="4">
        <v>0</v>
      </c>
      <c r="J2495" s="4">
        <v>0</v>
      </c>
      <c r="K2495" s="4">
        <v>0</v>
      </c>
      <c r="L2495" s="4">
        <v>1.3</v>
      </c>
      <c r="M2495" s="4">
        <v>0.99</v>
      </c>
      <c r="N2495" s="4">
        <v>0.998</v>
      </c>
      <c r="O2495" s="4">
        <v>4.5</v>
      </c>
      <c r="P2495" s="4">
        <v>0.73199999999999998</v>
      </c>
      <c r="Q2495" s="5">
        <v>1</v>
      </c>
      <c r="R2495" s="4" t="str">
        <f>TRIM(tblOperations[[#This Row],[Region]])</f>
        <v>Scotland</v>
      </c>
      <c r="S2495" s="4" t="str">
        <f>TRIM(tblOperations[[#This Row],[Team]])</f>
        <v>Facilities Response</v>
      </c>
      <c r="T2495" s="4" t="str">
        <f>_xlfn.XLOOKUP(R2495,tblRegionReference[Region],tblRegionReference[Area],"Not Found")</f>
        <v>North</v>
      </c>
      <c r="U2495" s="4" t="str">
        <f>IF(tblOperations[[#This Row],[Completion_Rate]]&gt;=_xlfn.XLOOKUP("Completion Rate",tblKPITargets[KPI_Name],tblKPITargets[Target_Value]),"Met","Below Target")</f>
        <v>Met</v>
      </c>
      <c r="V2495" t="str">
        <f>IF(tblOperations[[#This Row],[SLA_Compliance]]&gt;=_xlfn.XLOOKUP('04_References'!$A$3,tblKPITargets[KPI_Name],tblKPITargets[Target_Value]),"Met","Below Target")</f>
        <v>Met</v>
      </c>
      <c r="W2495" t="str">
        <f>IF(tblOperations[[#This Row],[Quality_Pass_Rate]]&gt;=_xlfn.XLOOKUP('04_References'!$A$4,tblKPITargets[KPI_Name],tblKPITargets[Target_Value]),"Met","Below Target")</f>
        <v>Met</v>
      </c>
      <c r="X2495" t="str">
        <f>IF(tblOperations[[#This Row],[Average_Completion_Days]]&lt;=_xlfn.XLOOKUP('04_References'!$A$7,tblKPITargets[KPI_Name],tblKPITargets[Target_Value]),"Met","Below Target")</f>
        <v>Met</v>
      </c>
      <c r="Y2495" t="str">
        <f>IF(tblOperations[[#This Row],[Closing_Backlog]]&lt;=_xlfn.XLOOKUP('04_References'!$A$8,tblKPITargets[KPI_Name],tblKPITargets[Target_Value]),"Met","Below Target")</f>
        <v>Met</v>
      </c>
    </row>
    <row r="2496" spans="1:25">
      <c r="A2496" s="6" t="s">
        <v>2526</v>
      </c>
      <c r="B2496" s="7">
        <v>46135</v>
      </c>
      <c r="C2496" s="2" t="s">
        <v>18</v>
      </c>
      <c r="D2496" s="2" t="s">
        <v>23</v>
      </c>
      <c r="E2496" s="2">
        <v>634</v>
      </c>
      <c r="F2496" s="2">
        <v>54</v>
      </c>
      <c r="G2496" s="2">
        <v>688</v>
      </c>
      <c r="H2496" s="2">
        <v>41</v>
      </c>
      <c r="I2496" s="2">
        <v>647</v>
      </c>
      <c r="J2496" s="2">
        <v>0</v>
      </c>
      <c r="K2496" s="2">
        <v>0</v>
      </c>
      <c r="L2496" s="2">
        <v>8</v>
      </c>
      <c r="M2496" s="2">
        <v>0.6</v>
      </c>
      <c r="N2496" s="2">
        <v>0.98299999999999998</v>
      </c>
      <c r="O2496" s="2">
        <v>2.5</v>
      </c>
      <c r="P2496" s="2">
        <v>0.78600000000000003</v>
      </c>
      <c r="Q2496" s="3">
        <v>0.06</v>
      </c>
      <c r="R2496" s="4" t="str">
        <f>TRIM(tblOperations[[#This Row],[Region]])</f>
        <v>Scotland</v>
      </c>
      <c r="S2496" s="4" t="str">
        <f>TRIM(tblOperations[[#This Row],[Team]])</f>
        <v>Estates Support</v>
      </c>
      <c r="T2496" s="4" t="str">
        <f>_xlfn.XLOOKUP(R2496,tblRegionReference[Region],tblRegionReference[Area],"Not Found")</f>
        <v>North</v>
      </c>
      <c r="U2496" s="4" t="str">
        <f>IF(tblOperations[[#This Row],[Completion_Rate]]&gt;=_xlfn.XLOOKUP("Completion Rate",tblKPITargets[KPI_Name],tblKPITargets[Target_Value]),"Met","Below Target")</f>
        <v>Below Target</v>
      </c>
      <c r="V2496" t="str">
        <f>IF(tblOperations[[#This Row],[SLA_Compliance]]&gt;=_xlfn.XLOOKUP('04_References'!$A$3,tblKPITargets[KPI_Name],tblKPITargets[Target_Value]),"Met","Below Target")</f>
        <v>Below Target</v>
      </c>
      <c r="W2496" t="str">
        <f>IF(tblOperations[[#This Row],[Quality_Pass_Rate]]&gt;=_xlfn.XLOOKUP('04_References'!$A$4,tblKPITargets[KPI_Name],tblKPITargets[Target_Value]),"Met","Below Target")</f>
        <v>Met</v>
      </c>
      <c r="X2496" t="str">
        <f>IF(tblOperations[[#This Row],[Average_Completion_Days]]&lt;=_xlfn.XLOOKUP('04_References'!$A$7,tblKPITargets[KPI_Name],tblKPITargets[Target_Value]),"Met","Below Target")</f>
        <v>Below Target</v>
      </c>
      <c r="Y2496" t="str">
        <f>IF(tblOperations[[#This Row],[Closing_Backlog]]&lt;=_xlfn.XLOOKUP('04_References'!$A$8,tblKPITargets[KPI_Name],tblKPITargets[Target_Value]),"Met","Below Target")</f>
        <v>Below Target</v>
      </c>
    </row>
    <row r="2497" spans="1:25">
      <c r="A2497" s="8" t="s">
        <v>2527</v>
      </c>
      <c r="B2497" s="9">
        <v>46135</v>
      </c>
      <c r="C2497" s="4" t="s">
        <v>18</v>
      </c>
      <c r="D2497" s="4" t="s">
        <v>25</v>
      </c>
      <c r="E2497" s="4">
        <v>0</v>
      </c>
      <c r="F2497" s="4">
        <v>27</v>
      </c>
      <c r="G2497" s="4">
        <v>27</v>
      </c>
      <c r="H2497" s="4">
        <v>27</v>
      </c>
      <c r="I2497" s="4">
        <v>0</v>
      </c>
      <c r="J2497" s="4">
        <v>0</v>
      </c>
      <c r="K2497" s="4">
        <v>0</v>
      </c>
      <c r="L2497" s="4">
        <v>1.3</v>
      </c>
      <c r="M2497" s="4">
        <v>0.91900000000000004</v>
      </c>
      <c r="N2497" s="4">
        <v>0.97099999999999997</v>
      </c>
      <c r="O2497" s="4">
        <v>4.5</v>
      </c>
      <c r="P2497" s="4">
        <v>0.76100000000000001</v>
      </c>
      <c r="Q2497" s="5">
        <v>1</v>
      </c>
      <c r="R2497" s="4" t="str">
        <f>TRIM(tblOperations[[#This Row],[Region]])</f>
        <v>Scotland</v>
      </c>
      <c r="S2497" s="4" t="str">
        <f>TRIM(tblOperations[[#This Row],[Team]])</f>
        <v>Workplace Projects</v>
      </c>
      <c r="T2497" s="4" t="str">
        <f>_xlfn.XLOOKUP(R2497,tblRegionReference[Region],tblRegionReference[Area],"Not Found")</f>
        <v>North</v>
      </c>
      <c r="U2497" s="4" t="str">
        <f>IF(tblOperations[[#This Row],[Completion_Rate]]&gt;=_xlfn.XLOOKUP("Completion Rate",tblKPITargets[KPI_Name],tblKPITargets[Target_Value]),"Met","Below Target")</f>
        <v>Met</v>
      </c>
      <c r="V2497" t="str">
        <f>IF(tblOperations[[#This Row],[SLA_Compliance]]&gt;=_xlfn.XLOOKUP('04_References'!$A$3,tblKPITargets[KPI_Name],tblKPITargets[Target_Value]),"Met","Below Target")</f>
        <v>Below Target</v>
      </c>
      <c r="W2497" t="str">
        <f>IF(tblOperations[[#This Row],[Quality_Pass_Rate]]&gt;=_xlfn.XLOOKUP('04_References'!$A$4,tblKPITargets[KPI_Name],tblKPITargets[Target_Value]),"Met","Below Target")</f>
        <v>Met</v>
      </c>
      <c r="X2497" t="str">
        <f>IF(tblOperations[[#This Row],[Average_Completion_Days]]&lt;=_xlfn.XLOOKUP('04_References'!$A$7,tblKPITargets[KPI_Name],tblKPITargets[Target_Value]),"Met","Below Target")</f>
        <v>Met</v>
      </c>
      <c r="Y2497" t="str">
        <f>IF(tblOperations[[#This Row],[Closing_Backlog]]&lt;=_xlfn.XLOOKUP('04_References'!$A$8,tblKPITargets[KPI_Name],tblKPITargets[Target_Value]),"Met","Below Target")</f>
        <v>Met</v>
      </c>
    </row>
    <row r="2498" spans="1:25">
      <c r="A2498" s="6" t="s">
        <v>2528</v>
      </c>
      <c r="B2498" s="7">
        <v>46135</v>
      </c>
      <c r="C2498" s="2" t="s">
        <v>27</v>
      </c>
      <c r="D2498" s="2" t="s">
        <v>19</v>
      </c>
      <c r="E2498" s="2">
        <v>10</v>
      </c>
      <c r="F2498" s="2">
        <v>41</v>
      </c>
      <c r="G2498" s="2">
        <v>51</v>
      </c>
      <c r="H2498" s="2">
        <v>48</v>
      </c>
      <c r="I2498" s="2">
        <v>3</v>
      </c>
      <c r="J2498" s="2">
        <v>0</v>
      </c>
      <c r="K2498" s="2">
        <v>0</v>
      </c>
      <c r="L2498" s="2">
        <v>2</v>
      </c>
      <c r="M2498" s="2">
        <v>0.98099999999999998</v>
      </c>
      <c r="N2498" s="2">
        <v>0.98599999999999999</v>
      </c>
      <c r="O2498" s="2">
        <v>4.4000000000000004</v>
      </c>
      <c r="P2498" s="2">
        <v>0.71799999999999997</v>
      </c>
      <c r="Q2498" s="3">
        <v>0.94099999999999995</v>
      </c>
      <c r="R2498" s="4" t="str">
        <f>TRIM(tblOperations[[#This Row],[Region]])</f>
        <v>North East</v>
      </c>
      <c r="S2498" s="4" t="str">
        <f>TRIM(tblOperations[[#This Row],[Team]])</f>
        <v>Workplace Services</v>
      </c>
      <c r="T2498" s="4" t="str">
        <f>_xlfn.XLOOKUP(R2498,tblRegionReference[Region],tblRegionReference[Area],"Not Found")</f>
        <v>North</v>
      </c>
      <c r="U2498" s="4" t="str">
        <f>IF(tblOperations[[#This Row],[Completion_Rate]]&gt;=_xlfn.XLOOKUP("Completion Rate",tblKPITargets[KPI_Name],tblKPITargets[Target_Value]),"Met","Below Target")</f>
        <v>Below Target</v>
      </c>
      <c r="V2498" t="str">
        <f>IF(tblOperations[[#This Row],[SLA_Compliance]]&gt;=_xlfn.XLOOKUP('04_References'!$A$3,tblKPITargets[KPI_Name],tblKPITargets[Target_Value]),"Met","Below Target")</f>
        <v>Met</v>
      </c>
      <c r="W2498" t="str">
        <f>IF(tblOperations[[#This Row],[Quality_Pass_Rate]]&gt;=_xlfn.XLOOKUP('04_References'!$A$4,tblKPITargets[KPI_Name],tblKPITargets[Target_Value]),"Met","Below Target")</f>
        <v>Met</v>
      </c>
      <c r="X2498" t="str">
        <f>IF(tblOperations[[#This Row],[Average_Completion_Days]]&lt;=_xlfn.XLOOKUP('04_References'!$A$7,tblKPITargets[KPI_Name],tblKPITargets[Target_Value]),"Met","Below Target")</f>
        <v>Met</v>
      </c>
      <c r="Y2498" t="str">
        <f>IF(tblOperations[[#This Row],[Closing_Backlog]]&lt;=_xlfn.XLOOKUP('04_References'!$A$8,tblKPITargets[KPI_Name],tblKPITargets[Target_Value]),"Met","Below Target")</f>
        <v>Met</v>
      </c>
    </row>
    <row r="2499" spans="1:25">
      <c r="A2499" s="8" t="s">
        <v>2529</v>
      </c>
      <c r="B2499" s="9">
        <v>46135</v>
      </c>
      <c r="C2499" s="4" t="s">
        <v>27</v>
      </c>
      <c r="D2499" s="4" t="s">
        <v>21</v>
      </c>
      <c r="E2499" s="4">
        <v>0</v>
      </c>
      <c r="F2499" s="4">
        <v>43</v>
      </c>
      <c r="G2499" s="4">
        <v>43</v>
      </c>
      <c r="H2499" s="4">
        <v>43</v>
      </c>
      <c r="I2499" s="4">
        <v>0</v>
      </c>
      <c r="J2499" s="4">
        <v>0</v>
      </c>
      <c r="K2499" s="4">
        <v>0</v>
      </c>
      <c r="L2499" s="4">
        <v>1.4</v>
      </c>
      <c r="M2499" s="4">
        <v>0.99199999999999999</v>
      </c>
      <c r="N2499" s="4">
        <v>0.96299999999999997</v>
      </c>
      <c r="O2499" s="4">
        <v>4.9000000000000004</v>
      </c>
      <c r="P2499" s="4">
        <v>0.70699999999999996</v>
      </c>
      <c r="Q2499" s="5">
        <v>1</v>
      </c>
      <c r="R2499" s="4" t="str">
        <f>TRIM(tblOperations[[#This Row],[Region]])</f>
        <v>North East</v>
      </c>
      <c r="S2499" s="4" t="str">
        <f>TRIM(tblOperations[[#This Row],[Team]])</f>
        <v>Facilities Response</v>
      </c>
      <c r="T2499" s="4" t="str">
        <f>_xlfn.XLOOKUP(R2499,tblRegionReference[Region],tblRegionReference[Area],"Not Found")</f>
        <v>North</v>
      </c>
      <c r="U2499" s="4" t="str">
        <f>IF(tblOperations[[#This Row],[Completion_Rate]]&gt;=_xlfn.XLOOKUP("Completion Rate",tblKPITargets[KPI_Name],tblKPITargets[Target_Value]),"Met","Below Target")</f>
        <v>Met</v>
      </c>
      <c r="V2499" t="str">
        <f>IF(tblOperations[[#This Row],[SLA_Compliance]]&gt;=_xlfn.XLOOKUP('04_References'!$A$3,tblKPITargets[KPI_Name],tblKPITargets[Target_Value]),"Met","Below Target")</f>
        <v>Met</v>
      </c>
      <c r="W2499" t="str">
        <f>IF(tblOperations[[#This Row],[Quality_Pass_Rate]]&gt;=_xlfn.XLOOKUP('04_References'!$A$4,tblKPITargets[KPI_Name],tblKPITargets[Target_Value]),"Met","Below Target")</f>
        <v>Met</v>
      </c>
      <c r="X2499" t="str">
        <f>IF(tblOperations[[#This Row],[Average_Completion_Days]]&lt;=_xlfn.XLOOKUP('04_References'!$A$7,tblKPITargets[KPI_Name],tblKPITargets[Target_Value]),"Met","Below Target")</f>
        <v>Met</v>
      </c>
      <c r="Y2499" t="str">
        <f>IF(tblOperations[[#This Row],[Closing_Backlog]]&lt;=_xlfn.XLOOKUP('04_References'!$A$8,tblKPITargets[KPI_Name],tblKPITargets[Target_Value]),"Met","Below Target")</f>
        <v>Met</v>
      </c>
    </row>
    <row r="2500" spans="1:25">
      <c r="A2500" s="6" t="s">
        <v>2530</v>
      </c>
      <c r="B2500" s="7">
        <v>46135</v>
      </c>
      <c r="C2500" s="2" t="s">
        <v>27</v>
      </c>
      <c r="D2500" s="2" t="s">
        <v>23</v>
      </c>
      <c r="E2500" s="2">
        <v>1620</v>
      </c>
      <c r="F2500" s="2">
        <v>42</v>
      </c>
      <c r="G2500" s="2">
        <v>1662</v>
      </c>
      <c r="H2500" s="2">
        <v>23</v>
      </c>
      <c r="I2500" s="2">
        <v>1639</v>
      </c>
      <c r="J2500" s="2">
        <v>1</v>
      </c>
      <c r="K2500" s="2">
        <v>1</v>
      </c>
      <c r="L2500" s="2">
        <v>8</v>
      </c>
      <c r="M2500" s="2">
        <v>0.6</v>
      </c>
      <c r="N2500" s="2">
        <v>0.97899999999999998</v>
      </c>
      <c r="O2500" s="2">
        <v>2.5</v>
      </c>
      <c r="P2500" s="2">
        <v>0.71299999999999997</v>
      </c>
      <c r="Q2500" s="3">
        <v>1.4E-2</v>
      </c>
      <c r="R2500" s="4" t="str">
        <f>TRIM(tblOperations[[#This Row],[Region]])</f>
        <v>North East</v>
      </c>
      <c r="S2500" s="4" t="str">
        <f>TRIM(tblOperations[[#This Row],[Team]])</f>
        <v>Estates Support</v>
      </c>
      <c r="T2500" s="4" t="str">
        <f>_xlfn.XLOOKUP(R2500,tblRegionReference[Region],tblRegionReference[Area],"Not Found")</f>
        <v>North</v>
      </c>
      <c r="U2500" s="4" t="str">
        <f>IF(tblOperations[[#This Row],[Completion_Rate]]&gt;=_xlfn.XLOOKUP("Completion Rate",tblKPITargets[KPI_Name],tblKPITargets[Target_Value]),"Met","Below Target")</f>
        <v>Below Target</v>
      </c>
      <c r="V2500" t="str">
        <f>IF(tblOperations[[#This Row],[SLA_Compliance]]&gt;=_xlfn.XLOOKUP('04_References'!$A$3,tblKPITargets[KPI_Name],tblKPITargets[Target_Value]),"Met","Below Target")</f>
        <v>Below Target</v>
      </c>
      <c r="W2500" t="str">
        <f>IF(tblOperations[[#This Row],[Quality_Pass_Rate]]&gt;=_xlfn.XLOOKUP('04_References'!$A$4,tblKPITargets[KPI_Name],tblKPITargets[Target_Value]),"Met","Below Target")</f>
        <v>Met</v>
      </c>
      <c r="X2500" t="str">
        <f>IF(tblOperations[[#This Row],[Average_Completion_Days]]&lt;=_xlfn.XLOOKUP('04_References'!$A$7,tblKPITargets[KPI_Name],tblKPITargets[Target_Value]),"Met","Below Target")</f>
        <v>Below Target</v>
      </c>
      <c r="Y2500" t="str">
        <f>IF(tblOperations[[#This Row],[Closing_Backlog]]&lt;=_xlfn.XLOOKUP('04_References'!$A$8,tblKPITargets[KPI_Name],tblKPITargets[Target_Value]),"Met","Below Target")</f>
        <v>Below Target</v>
      </c>
    </row>
    <row r="2501" spans="1:25">
      <c r="A2501" s="8" t="s">
        <v>2531</v>
      </c>
      <c r="B2501" s="9">
        <v>46135</v>
      </c>
      <c r="C2501" s="4" t="s">
        <v>27</v>
      </c>
      <c r="D2501" s="4" t="s">
        <v>25</v>
      </c>
      <c r="E2501" s="4">
        <v>73</v>
      </c>
      <c r="F2501" s="4">
        <v>25</v>
      </c>
      <c r="G2501" s="4">
        <v>98</v>
      </c>
      <c r="H2501" s="4">
        <v>30</v>
      </c>
      <c r="I2501" s="4">
        <v>68</v>
      </c>
      <c r="J2501" s="4">
        <v>0</v>
      </c>
      <c r="K2501" s="4">
        <v>0</v>
      </c>
      <c r="L2501" s="4">
        <v>6.9</v>
      </c>
      <c r="M2501" s="4">
        <v>0.6</v>
      </c>
      <c r="N2501" s="4">
        <v>0.999</v>
      </c>
      <c r="O2501" s="4">
        <v>2.5</v>
      </c>
      <c r="P2501" s="4">
        <v>0.65500000000000003</v>
      </c>
      <c r="Q2501" s="5">
        <v>0.30599999999999999</v>
      </c>
      <c r="R2501" s="4" t="str">
        <f>TRIM(tblOperations[[#This Row],[Region]])</f>
        <v>North East</v>
      </c>
      <c r="S2501" s="4" t="str">
        <f>TRIM(tblOperations[[#This Row],[Team]])</f>
        <v>Workplace Projects</v>
      </c>
      <c r="T2501" s="4" t="str">
        <f>_xlfn.XLOOKUP(R2501,tblRegionReference[Region],tblRegionReference[Area],"Not Found")</f>
        <v>North</v>
      </c>
      <c r="U2501" s="4" t="str">
        <f>IF(tblOperations[[#This Row],[Completion_Rate]]&gt;=_xlfn.XLOOKUP("Completion Rate",tblKPITargets[KPI_Name],tblKPITargets[Target_Value]),"Met","Below Target")</f>
        <v>Below Target</v>
      </c>
      <c r="V2501" t="str">
        <f>IF(tblOperations[[#This Row],[SLA_Compliance]]&gt;=_xlfn.XLOOKUP('04_References'!$A$3,tblKPITargets[KPI_Name],tblKPITargets[Target_Value]),"Met","Below Target")</f>
        <v>Below Target</v>
      </c>
      <c r="W2501" t="str">
        <f>IF(tblOperations[[#This Row],[Quality_Pass_Rate]]&gt;=_xlfn.XLOOKUP('04_References'!$A$4,tblKPITargets[KPI_Name],tblKPITargets[Target_Value]),"Met","Below Target")</f>
        <v>Met</v>
      </c>
      <c r="X2501" t="str">
        <f>IF(tblOperations[[#This Row],[Average_Completion_Days]]&lt;=_xlfn.XLOOKUP('04_References'!$A$7,tblKPITargets[KPI_Name],tblKPITargets[Target_Value]),"Met","Below Target")</f>
        <v>Below Target</v>
      </c>
      <c r="Y2501" t="str">
        <f>IF(tblOperations[[#This Row],[Closing_Backlog]]&lt;=_xlfn.XLOOKUP('04_References'!$A$8,tblKPITargets[KPI_Name],tblKPITargets[Target_Value]),"Met","Below Target")</f>
        <v>Below Target</v>
      </c>
    </row>
    <row r="2502" spans="1:25">
      <c r="A2502" s="6" t="s">
        <v>2532</v>
      </c>
      <c r="B2502" s="7">
        <v>46135</v>
      </c>
      <c r="C2502" s="2" t="s">
        <v>32</v>
      </c>
      <c r="D2502" s="2" t="s">
        <v>19</v>
      </c>
      <c r="E2502" s="2">
        <v>678</v>
      </c>
      <c r="F2502" s="2">
        <v>46</v>
      </c>
      <c r="G2502" s="2">
        <v>724</v>
      </c>
      <c r="H2502" s="2">
        <v>36</v>
      </c>
      <c r="I2502" s="2">
        <v>688</v>
      </c>
      <c r="J2502" s="2">
        <v>0</v>
      </c>
      <c r="K2502" s="2">
        <v>0</v>
      </c>
      <c r="L2502" s="2">
        <v>8</v>
      </c>
      <c r="M2502" s="2">
        <v>0.6</v>
      </c>
      <c r="N2502" s="2">
        <v>0.99399999999999999</v>
      </c>
      <c r="O2502" s="2">
        <v>2.5</v>
      </c>
      <c r="P2502" s="2">
        <v>0.78700000000000003</v>
      </c>
      <c r="Q2502" s="3">
        <v>0.05</v>
      </c>
      <c r="R2502" s="4" t="str">
        <f>TRIM(tblOperations[[#This Row],[Region]])</f>
        <v>North West</v>
      </c>
      <c r="S2502" s="4" t="str">
        <f>TRIM(tblOperations[[#This Row],[Team]])</f>
        <v>Workplace Services</v>
      </c>
      <c r="T2502" s="4" t="str">
        <f>_xlfn.XLOOKUP(R2502,tblRegionReference[Region],tblRegionReference[Area],"Not Found")</f>
        <v>North</v>
      </c>
      <c r="U2502" s="4" t="str">
        <f>IF(tblOperations[[#This Row],[Completion_Rate]]&gt;=_xlfn.XLOOKUP("Completion Rate",tblKPITargets[KPI_Name],tblKPITargets[Target_Value]),"Met","Below Target")</f>
        <v>Below Target</v>
      </c>
      <c r="V2502" t="str">
        <f>IF(tblOperations[[#This Row],[SLA_Compliance]]&gt;=_xlfn.XLOOKUP('04_References'!$A$3,tblKPITargets[KPI_Name],tblKPITargets[Target_Value]),"Met","Below Target")</f>
        <v>Below Target</v>
      </c>
      <c r="W2502" t="str">
        <f>IF(tblOperations[[#This Row],[Quality_Pass_Rate]]&gt;=_xlfn.XLOOKUP('04_References'!$A$4,tblKPITargets[KPI_Name],tblKPITargets[Target_Value]),"Met","Below Target")</f>
        <v>Met</v>
      </c>
      <c r="X2502" t="str">
        <f>IF(tblOperations[[#This Row],[Average_Completion_Days]]&lt;=_xlfn.XLOOKUP('04_References'!$A$7,tblKPITargets[KPI_Name],tblKPITargets[Target_Value]),"Met","Below Target")</f>
        <v>Below Target</v>
      </c>
      <c r="Y2502" t="str">
        <f>IF(tblOperations[[#This Row],[Closing_Backlog]]&lt;=_xlfn.XLOOKUP('04_References'!$A$8,tblKPITargets[KPI_Name],tblKPITargets[Target_Value]),"Met","Below Target")</f>
        <v>Below Target</v>
      </c>
    </row>
    <row r="2503" spans="1:25">
      <c r="A2503" s="8" t="s">
        <v>2533</v>
      </c>
      <c r="B2503" s="9">
        <v>46135</v>
      </c>
      <c r="C2503" s="4" t="s">
        <v>32</v>
      </c>
      <c r="D2503" s="4" t="s">
        <v>21</v>
      </c>
      <c r="E2503" s="4">
        <v>1718</v>
      </c>
      <c r="F2503" s="4">
        <v>36</v>
      </c>
      <c r="G2503" s="4">
        <v>1754</v>
      </c>
      <c r="H2503" s="4">
        <v>21</v>
      </c>
      <c r="I2503" s="4">
        <v>1733</v>
      </c>
      <c r="J2503" s="4">
        <v>1</v>
      </c>
      <c r="K2503" s="4">
        <v>0</v>
      </c>
      <c r="L2503" s="4">
        <v>8</v>
      </c>
      <c r="M2503" s="4">
        <v>0.6</v>
      </c>
      <c r="N2503" s="4">
        <v>0.95399999999999996</v>
      </c>
      <c r="O2503" s="4">
        <v>2.5</v>
      </c>
      <c r="P2503" s="4">
        <v>0.70199999999999996</v>
      </c>
      <c r="Q2503" s="5">
        <v>1.2E-2</v>
      </c>
      <c r="R2503" s="4" t="str">
        <f>TRIM(tblOperations[[#This Row],[Region]])</f>
        <v>North West</v>
      </c>
      <c r="S2503" s="4" t="str">
        <f>TRIM(tblOperations[[#This Row],[Team]])</f>
        <v>Facilities Response</v>
      </c>
      <c r="T2503" s="4" t="str">
        <f>_xlfn.XLOOKUP(R2503,tblRegionReference[Region],tblRegionReference[Area],"Not Found")</f>
        <v>North</v>
      </c>
      <c r="U2503" s="4" t="str">
        <f>IF(tblOperations[[#This Row],[Completion_Rate]]&gt;=_xlfn.XLOOKUP("Completion Rate",tblKPITargets[KPI_Name],tblKPITargets[Target_Value]),"Met","Below Target")</f>
        <v>Below Target</v>
      </c>
      <c r="V2503" t="str">
        <f>IF(tblOperations[[#This Row],[SLA_Compliance]]&gt;=_xlfn.XLOOKUP('04_References'!$A$3,tblKPITargets[KPI_Name],tblKPITargets[Target_Value]),"Met","Below Target")</f>
        <v>Below Target</v>
      </c>
      <c r="W2503" t="str">
        <f>IF(tblOperations[[#This Row],[Quality_Pass_Rate]]&gt;=_xlfn.XLOOKUP('04_References'!$A$4,tblKPITargets[KPI_Name],tblKPITargets[Target_Value]),"Met","Below Target")</f>
        <v>Met</v>
      </c>
      <c r="X2503" t="str">
        <f>IF(tblOperations[[#This Row],[Average_Completion_Days]]&lt;=_xlfn.XLOOKUP('04_References'!$A$7,tblKPITargets[KPI_Name],tblKPITargets[Target_Value]),"Met","Below Target")</f>
        <v>Below Target</v>
      </c>
      <c r="Y2503" t="str">
        <f>IF(tblOperations[[#This Row],[Closing_Backlog]]&lt;=_xlfn.XLOOKUP('04_References'!$A$8,tblKPITargets[KPI_Name],tblKPITargets[Target_Value]),"Met","Below Target")</f>
        <v>Below Target</v>
      </c>
    </row>
    <row r="2504" spans="1:25">
      <c r="A2504" s="6" t="s">
        <v>2534</v>
      </c>
      <c r="B2504" s="7">
        <v>46135</v>
      </c>
      <c r="C2504" s="2" t="s">
        <v>32</v>
      </c>
      <c r="D2504" s="2" t="s">
        <v>23</v>
      </c>
      <c r="E2504" s="2">
        <v>1803</v>
      </c>
      <c r="F2504" s="2">
        <v>34</v>
      </c>
      <c r="G2504" s="2">
        <v>1837</v>
      </c>
      <c r="H2504" s="2">
        <v>22</v>
      </c>
      <c r="I2504" s="2">
        <v>1815</v>
      </c>
      <c r="J2504" s="2">
        <v>0</v>
      </c>
      <c r="K2504" s="2">
        <v>0</v>
      </c>
      <c r="L2504" s="2">
        <v>8</v>
      </c>
      <c r="M2504" s="2">
        <v>0.6</v>
      </c>
      <c r="N2504" s="2">
        <v>0.98699999999999999</v>
      </c>
      <c r="O2504" s="2">
        <v>2.5</v>
      </c>
      <c r="P2504" s="2">
        <v>0.69299999999999995</v>
      </c>
      <c r="Q2504" s="3">
        <v>1.2E-2</v>
      </c>
      <c r="R2504" s="4" t="str">
        <f>TRIM(tblOperations[[#This Row],[Region]])</f>
        <v>North West</v>
      </c>
      <c r="S2504" s="4" t="str">
        <f>TRIM(tblOperations[[#This Row],[Team]])</f>
        <v>Estates Support</v>
      </c>
      <c r="T2504" s="4" t="str">
        <f>_xlfn.XLOOKUP(R2504,tblRegionReference[Region],tblRegionReference[Area],"Not Found")</f>
        <v>North</v>
      </c>
      <c r="U2504" s="4" t="str">
        <f>IF(tblOperations[[#This Row],[Completion_Rate]]&gt;=_xlfn.XLOOKUP("Completion Rate",tblKPITargets[KPI_Name],tblKPITargets[Target_Value]),"Met","Below Target")</f>
        <v>Below Target</v>
      </c>
      <c r="V2504" t="str">
        <f>IF(tblOperations[[#This Row],[SLA_Compliance]]&gt;=_xlfn.XLOOKUP('04_References'!$A$3,tblKPITargets[KPI_Name],tblKPITargets[Target_Value]),"Met","Below Target")</f>
        <v>Below Target</v>
      </c>
      <c r="W2504" t="str">
        <f>IF(tblOperations[[#This Row],[Quality_Pass_Rate]]&gt;=_xlfn.XLOOKUP('04_References'!$A$4,tblKPITargets[KPI_Name],tblKPITargets[Target_Value]),"Met","Below Target")</f>
        <v>Met</v>
      </c>
      <c r="X2504" t="str">
        <f>IF(tblOperations[[#This Row],[Average_Completion_Days]]&lt;=_xlfn.XLOOKUP('04_References'!$A$7,tblKPITargets[KPI_Name],tblKPITargets[Target_Value]),"Met","Below Target")</f>
        <v>Below Target</v>
      </c>
      <c r="Y2504" t="str">
        <f>IF(tblOperations[[#This Row],[Closing_Backlog]]&lt;=_xlfn.XLOOKUP('04_References'!$A$8,tblKPITargets[KPI_Name],tblKPITargets[Target_Value]),"Met","Below Target")</f>
        <v>Below Target</v>
      </c>
    </row>
    <row r="2505" spans="1:25">
      <c r="A2505" s="8" t="s">
        <v>2535</v>
      </c>
      <c r="B2505" s="9">
        <v>46135</v>
      </c>
      <c r="C2505" s="4" t="s">
        <v>32</v>
      </c>
      <c r="D2505" s="4" t="s">
        <v>25</v>
      </c>
      <c r="E2505" s="4">
        <v>0</v>
      </c>
      <c r="F2505" s="4">
        <v>30</v>
      </c>
      <c r="G2505" s="4">
        <v>30</v>
      </c>
      <c r="H2505" s="4">
        <v>30</v>
      </c>
      <c r="I2505" s="4">
        <v>0</v>
      </c>
      <c r="J2505" s="4">
        <v>0</v>
      </c>
      <c r="K2505" s="4">
        <v>0</v>
      </c>
      <c r="L2505" s="4">
        <v>0.9</v>
      </c>
      <c r="M2505" s="4">
        <v>0.96899999999999997</v>
      </c>
      <c r="N2505" s="4">
        <v>0.96799999999999997</v>
      </c>
      <c r="O2505" s="4">
        <v>4.8</v>
      </c>
      <c r="P2505" s="4">
        <v>0.70199999999999996</v>
      </c>
      <c r="Q2505" s="5">
        <v>1</v>
      </c>
      <c r="R2505" s="4" t="str">
        <f>TRIM(tblOperations[[#This Row],[Region]])</f>
        <v>North West</v>
      </c>
      <c r="S2505" s="4" t="str">
        <f>TRIM(tblOperations[[#This Row],[Team]])</f>
        <v>Workplace Projects</v>
      </c>
      <c r="T2505" s="4" t="str">
        <f>_xlfn.XLOOKUP(R2505,tblRegionReference[Region],tblRegionReference[Area],"Not Found")</f>
        <v>North</v>
      </c>
      <c r="U2505" s="4" t="str">
        <f>IF(tblOperations[[#This Row],[Completion_Rate]]&gt;=_xlfn.XLOOKUP("Completion Rate",tblKPITargets[KPI_Name],tblKPITargets[Target_Value]),"Met","Below Target")</f>
        <v>Met</v>
      </c>
      <c r="V2505" t="str">
        <f>IF(tblOperations[[#This Row],[SLA_Compliance]]&gt;=_xlfn.XLOOKUP('04_References'!$A$3,tblKPITargets[KPI_Name],tblKPITargets[Target_Value]),"Met","Below Target")</f>
        <v>Met</v>
      </c>
      <c r="W2505" t="str">
        <f>IF(tblOperations[[#This Row],[Quality_Pass_Rate]]&gt;=_xlfn.XLOOKUP('04_References'!$A$4,tblKPITargets[KPI_Name],tblKPITargets[Target_Value]),"Met","Below Target")</f>
        <v>Met</v>
      </c>
      <c r="X2505" t="str">
        <f>IF(tblOperations[[#This Row],[Average_Completion_Days]]&lt;=_xlfn.XLOOKUP('04_References'!$A$7,tblKPITargets[KPI_Name],tblKPITargets[Target_Value]),"Met","Below Target")</f>
        <v>Met</v>
      </c>
      <c r="Y2505" t="str">
        <f>IF(tblOperations[[#This Row],[Closing_Backlog]]&lt;=_xlfn.XLOOKUP('04_References'!$A$8,tblKPITargets[KPI_Name],tblKPITargets[Target_Value]),"Met","Below Target")</f>
        <v>Met</v>
      </c>
    </row>
    <row r="2506" spans="1:25">
      <c r="A2506" s="6" t="s">
        <v>2536</v>
      </c>
      <c r="B2506" s="7">
        <v>46135</v>
      </c>
      <c r="C2506" s="2" t="s">
        <v>37</v>
      </c>
      <c r="D2506" s="2" t="s">
        <v>19</v>
      </c>
      <c r="E2506" s="2">
        <v>7</v>
      </c>
      <c r="F2506" s="2">
        <v>38</v>
      </c>
      <c r="G2506" s="2">
        <v>45</v>
      </c>
      <c r="H2506" s="2">
        <v>43</v>
      </c>
      <c r="I2506" s="2">
        <v>2</v>
      </c>
      <c r="J2506" s="2">
        <v>0</v>
      </c>
      <c r="K2506" s="2">
        <v>0</v>
      </c>
      <c r="L2506" s="2">
        <v>1.4</v>
      </c>
      <c r="M2506" s="2">
        <v>0.95199999999999996</v>
      </c>
      <c r="N2506" s="2">
        <v>1</v>
      </c>
      <c r="O2506" s="2">
        <v>4.5</v>
      </c>
      <c r="P2506" s="2">
        <v>0.67</v>
      </c>
      <c r="Q2506" s="3">
        <v>0.95599999999999996</v>
      </c>
      <c r="R2506" s="4" t="str">
        <f>TRIM(tblOperations[[#This Row],[Region]])</f>
        <v>Midlands</v>
      </c>
      <c r="S2506" s="4" t="str">
        <f>TRIM(tblOperations[[#This Row],[Team]])</f>
        <v>Workplace Services</v>
      </c>
      <c r="T2506" s="4" t="str">
        <f>_xlfn.XLOOKUP(R2506,tblRegionReference[Region],tblRegionReference[Area],"Not Found")</f>
        <v>Central</v>
      </c>
      <c r="U2506" s="4" t="str">
        <f>IF(tblOperations[[#This Row],[Completion_Rate]]&gt;=_xlfn.XLOOKUP("Completion Rate",tblKPITargets[KPI_Name],tblKPITargets[Target_Value]),"Met","Below Target")</f>
        <v>Met</v>
      </c>
      <c r="V2506" t="str">
        <f>IF(tblOperations[[#This Row],[SLA_Compliance]]&gt;=_xlfn.XLOOKUP('04_References'!$A$3,tblKPITargets[KPI_Name],tblKPITargets[Target_Value]),"Met","Below Target")</f>
        <v>Met</v>
      </c>
      <c r="W2506" t="str">
        <f>IF(tblOperations[[#This Row],[Quality_Pass_Rate]]&gt;=_xlfn.XLOOKUP('04_References'!$A$4,tblKPITargets[KPI_Name],tblKPITargets[Target_Value]),"Met","Below Target")</f>
        <v>Met</v>
      </c>
      <c r="X2506" t="str">
        <f>IF(tblOperations[[#This Row],[Average_Completion_Days]]&lt;=_xlfn.XLOOKUP('04_References'!$A$7,tblKPITargets[KPI_Name],tblKPITargets[Target_Value]),"Met","Below Target")</f>
        <v>Met</v>
      </c>
      <c r="Y2506" t="str">
        <f>IF(tblOperations[[#This Row],[Closing_Backlog]]&lt;=_xlfn.XLOOKUP('04_References'!$A$8,tblKPITargets[KPI_Name],tblKPITargets[Target_Value]),"Met","Below Target")</f>
        <v>Met</v>
      </c>
    </row>
    <row r="2507" spans="1:25">
      <c r="A2507" s="8" t="s">
        <v>2537</v>
      </c>
      <c r="B2507" s="9">
        <v>46135</v>
      </c>
      <c r="C2507" s="4" t="s">
        <v>37</v>
      </c>
      <c r="D2507" s="4" t="s">
        <v>21</v>
      </c>
      <c r="E2507" s="4">
        <v>746</v>
      </c>
      <c r="F2507" s="4">
        <v>56</v>
      </c>
      <c r="G2507" s="4">
        <v>802</v>
      </c>
      <c r="H2507" s="4">
        <v>33</v>
      </c>
      <c r="I2507" s="4">
        <v>769</v>
      </c>
      <c r="J2507" s="4">
        <v>0</v>
      </c>
      <c r="K2507" s="4">
        <v>0</v>
      </c>
      <c r="L2507" s="4">
        <v>8</v>
      </c>
      <c r="M2507" s="4">
        <v>0.6</v>
      </c>
      <c r="N2507" s="4">
        <v>0.93799999999999994</v>
      </c>
      <c r="O2507" s="4">
        <v>2.5</v>
      </c>
      <c r="P2507" s="4">
        <v>0.68400000000000005</v>
      </c>
      <c r="Q2507" s="5">
        <v>4.1000000000000002E-2</v>
      </c>
      <c r="R2507" s="4" t="str">
        <f>TRIM(tblOperations[[#This Row],[Region]])</f>
        <v>Midlands</v>
      </c>
      <c r="S2507" s="4" t="str">
        <f>TRIM(tblOperations[[#This Row],[Team]])</f>
        <v>Facilities Response</v>
      </c>
      <c r="T2507" s="4" t="str">
        <f>_xlfn.XLOOKUP(R2507,tblRegionReference[Region],tblRegionReference[Area],"Not Found")</f>
        <v>Central</v>
      </c>
      <c r="U2507" s="4" t="str">
        <f>IF(tblOperations[[#This Row],[Completion_Rate]]&gt;=_xlfn.XLOOKUP("Completion Rate",tblKPITargets[KPI_Name],tblKPITargets[Target_Value]),"Met","Below Target")</f>
        <v>Below Target</v>
      </c>
      <c r="V2507" t="str">
        <f>IF(tblOperations[[#This Row],[SLA_Compliance]]&gt;=_xlfn.XLOOKUP('04_References'!$A$3,tblKPITargets[KPI_Name],tblKPITargets[Target_Value]),"Met","Below Target")</f>
        <v>Below Target</v>
      </c>
      <c r="W2507" t="str">
        <f>IF(tblOperations[[#This Row],[Quality_Pass_Rate]]&gt;=_xlfn.XLOOKUP('04_References'!$A$4,tblKPITargets[KPI_Name],tblKPITargets[Target_Value]),"Met","Below Target")</f>
        <v>Below Target</v>
      </c>
      <c r="X2507" t="str">
        <f>IF(tblOperations[[#This Row],[Average_Completion_Days]]&lt;=_xlfn.XLOOKUP('04_References'!$A$7,tblKPITargets[KPI_Name],tblKPITargets[Target_Value]),"Met","Below Target")</f>
        <v>Below Target</v>
      </c>
      <c r="Y2507" t="str">
        <f>IF(tblOperations[[#This Row],[Closing_Backlog]]&lt;=_xlfn.XLOOKUP('04_References'!$A$8,tblKPITargets[KPI_Name],tblKPITargets[Target_Value]),"Met","Below Target")</f>
        <v>Below Target</v>
      </c>
    </row>
    <row r="2508" spans="1:25">
      <c r="A2508" s="6" t="s">
        <v>2538</v>
      </c>
      <c r="B2508" s="7">
        <v>46135</v>
      </c>
      <c r="C2508" s="2" t="s">
        <v>37</v>
      </c>
      <c r="D2508" s="2" t="s">
        <v>23</v>
      </c>
      <c r="E2508" s="2">
        <v>582</v>
      </c>
      <c r="F2508" s="2">
        <v>39</v>
      </c>
      <c r="G2508" s="2">
        <v>621</v>
      </c>
      <c r="H2508" s="2">
        <v>33</v>
      </c>
      <c r="I2508" s="2">
        <v>588</v>
      </c>
      <c r="J2508" s="2">
        <v>1</v>
      </c>
      <c r="K2508" s="2">
        <v>1</v>
      </c>
      <c r="L2508" s="2">
        <v>8</v>
      </c>
      <c r="M2508" s="2">
        <v>0.6</v>
      </c>
      <c r="N2508" s="2">
        <v>0.94599999999999995</v>
      </c>
      <c r="O2508" s="2">
        <v>2.5</v>
      </c>
      <c r="P2508" s="2">
        <v>0.76800000000000002</v>
      </c>
      <c r="Q2508" s="3">
        <v>5.2999999999999999E-2</v>
      </c>
      <c r="R2508" s="4" t="str">
        <f>TRIM(tblOperations[[#This Row],[Region]])</f>
        <v>Midlands</v>
      </c>
      <c r="S2508" s="4" t="str">
        <f>TRIM(tblOperations[[#This Row],[Team]])</f>
        <v>Estates Support</v>
      </c>
      <c r="T2508" s="4" t="str">
        <f>_xlfn.XLOOKUP(R2508,tblRegionReference[Region],tblRegionReference[Area],"Not Found")</f>
        <v>Central</v>
      </c>
      <c r="U2508" s="4" t="str">
        <f>IF(tblOperations[[#This Row],[Completion_Rate]]&gt;=_xlfn.XLOOKUP("Completion Rate",tblKPITargets[KPI_Name],tblKPITargets[Target_Value]),"Met","Below Target")</f>
        <v>Below Target</v>
      </c>
      <c r="V2508" t="str">
        <f>IF(tblOperations[[#This Row],[SLA_Compliance]]&gt;=_xlfn.XLOOKUP('04_References'!$A$3,tblKPITargets[KPI_Name],tblKPITargets[Target_Value]),"Met","Below Target")</f>
        <v>Below Target</v>
      </c>
      <c r="W2508" t="str">
        <f>IF(tblOperations[[#This Row],[Quality_Pass_Rate]]&gt;=_xlfn.XLOOKUP('04_References'!$A$4,tblKPITargets[KPI_Name],tblKPITargets[Target_Value]),"Met","Below Target")</f>
        <v>Below Target</v>
      </c>
      <c r="X2508" t="str">
        <f>IF(tblOperations[[#This Row],[Average_Completion_Days]]&lt;=_xlfn.XLOOKUP('04_References'!$A$7,tblKPITargets[KPI_Name],tblKPITargets[Target_Value]),"Met","Below Target")</f>
        <v>Below Target</v>
      </c>
      <c r="Y2508" t="str">
        <f>IF(tblOperations[[#This Row],[Closing_Backlog]]&lt;=_xlfn.XLOOKUP('04_References'!$A$8,tblKPITargets[KPI_Name],tblKPITargets[Target_Value]),"Met","Below Target")</f>
        <v>Below Target</v>
      </c>
    </row>
    <row r="2509" spans="1:25">
      <c r="A2509" s="8" t="s">
        <v>2539</v>
      </c>
      <c r="B2509" s="9">
        <v>46135</v>
      </c>
      <c r="C2509" s="4" t="s">
        <v>37</v>
      </c>
      <c r="D2509" s="4" t="s">
        <v>25</v>
      </c>
      <c r="E2509" s="4">
        <v>6</v>
      </c>
      <c r="F2509" s="4">
        <v>39</v>
      </c>
      <c r="G2509" s="4">
        <v>45</v>
      </c>
      <c r="H2509" s="4">
        <v>35</v>
      </c>
      <c r="I2509" s="4">
        <v>10</v>
      </c>
      <c r="J2509" s="4">
        <v>0</v>
      </c>
      <c r="K2509" s="4">
        <v>0</v>
      </c>
      <c r="L2509" s="4">
        <v>2.2999999999999998</v>
      </c>
      <c r="M2509" s="4">
        <v>0.872</v>
      </c>
      <c r="N2509" s="4">
        <v>0.97899999999999998</v>
      </c>
      <c r="O2509" s="4">
        <v>4.2</v>
      </c>
      <c r="P2509" s="4">
        <v>0.72199999999999998</v>
      </c>
      <c r="Q2509" s="5">
        <v>0.77800000000000002</v>
      </c>
      <c r="R2509" s="4" t="str">
        <f>TRIM(tblOperations[[#This Row],[Region]])</f>
        <v>Midlands</v>
      </c>
      <c r="S2509" s="4" t="str">
        <f>TRIM(tblOperations[[#This Row],[Team]])</f>
        <v>Workplace Projects</v>
      </c>
      <c r="T2509" s="4" t="str">
        <f>_xlfn.XLOOKUP(R2509,tblRegionReference[Region],tblRegionReference[Area],"Not Found")</f>
        <v>Central</v>
      </c>
      <c r="U2509" s="4" t="str">
        <f>IF(tblOperations[[#This Row],[Completion_Rate]]&gt;=_xlfn.XLOOKUP("Completion Rate",tblKPITargets[KPI_Name],tblKPITargets[Target_Value]),"Met","Below Target")</f>
        <v>Below Target</v>
      </c>
      <c r="V2509" t="str">
        <f>IF(tblOperations[[#This Row],[SLA_Compliance]]&gt;=_xlfn.XLOOKUP('04_References'!$A$3,tblKPITargets[KPI_Name],tblKPITargets[Target_Value]),"Met","Below Target")</f>
        <v>Below Target</v>
      </c>
      <c r="W2509" t="str">
        <f>IF(tblOperations[[#This Row],[Quality_Pass_Rate]]&gt;=_xlfn.XLOOKUP('04_References'!$A$4,tblKPITargets[KPI_Name],tblKPITargets[Target_Value]),"Met","Below Target")</f>
        <v>Met</v>
      </c>
      <c r="X2509" t="str">
        <f>IF(tblOperations[[#This Row],[Average_Completion_Days]]&lt;=_xlfn.XLOOKUP('04_References'!$A$7,tblKPITargets[KPI_Name],tblKPITargets[Target_Value]),"Met","Below Target")</f>
        <v>Met</v>
      </c>
      <c r="Y2509" t="str">
        <f>IF(tblOperations[[#This Row],[Closing_Backlog]]&lt;=_xlfn.XLOOKUP('04_References'!$A$8,tblKPITargets[KPI_Name],tblKPITargets[Target_Value]),"Met","Below Target")</f>
        <v>Met</v>
      </c>
    </row>
    <row r="2510" spans="1:25">
      <c r="A2510" s="6" t="s">
        <v>2540</v>
      </c>
      <c r="B2510" s="7">
        <v>46135</v>
      </c>
      <c r="C2510" s="2" t="s">
        <v>43</v>
      </c>
      <c r="D2510" s="2" t="s">
        <v>19</v>
      </c>
      <c r="E2510" s="2">
        <v>1327</v>
      </c>
      <c r="F2510" s="2">
        <v>39</v>
      </c>
      <c r="G2510" s="2">
        <v>1366</v>
      </c>
      <c r="H2510" s="2">
        <v>26</v>
      </c>
      <c r="I2510" s="2">
        <v>1340</v>
      </c>
      <c r="J2510" s="2">
        <v>0</v>
      </c>
      <c r="K2510" s="2">
        <v>0</v>
      </c>
      <c r="L2510" s="2">
        <v>8</v>
      </c>
      <c r="M2510" s="2">
        <v>0.6</v>
      </c>
      <c r="N2510" s="2">
        <v>0.99</v>
      </c>
      <c r="O2510" s="2">
        <v>2.5</v>
      </c>
      <c r="P2510" s="2">
        <v>0.76800000000000002</v>
      </c>
      <c r="Q2510" s="3">
        <v>1.9E-2</v>
      </c>
      <c r="R2510" s="4" t="str">
        <f>TRIM(tblOperations[[#This Row],[Region]])</f>
        <v>South West</v>
      </c>
      <c r="S2510" s="4" t="str">
        <f>TRIM(tblOperations[[#This Row],[Team]])</f>
        <v>Workplace Services</v>
      </c>
      <c r="T2510" s="4" t="str">
        <f>_xlfn.XLOOKUP(R2510,tblRegionReference[Region],tblRegionReference[Area],"Not Found")</f>
        <v>South</v>
      </c>
      <c r="U2510" s="4" t="str">
        <f>IF(tblOperations[[#This Row],[Completion_Rate]]&gt;=_xlfn.XLOOKUP("Completion Rate",tblKPITargets[KPI_Name],tblKPITargets[Target_Value]),"Met","Below Target")</f>
        <v>Below Target</v>
      </c>
      <c r="V2510" t="str">
        <f>IF(tblOperations[[#This Row],[SLA_Compliance]]&gt;=_xlfn.XLOOKUP('04_References'!$A$3,tblKPITargets[KPI_Name],tblKPITargets[Target_Value]),"Met","Below Target")</f>
        <v>Below Target</v>
      </c>
      <c r="W2510" t="str">
        <f>IF(tblOperations[[#This Row],[Quality_Pass_Rate]]&gt;=_xlfn.XLOOKUP('04_References'!$A$4,tblKPITargets[KPI_Name],tblKPITargets[Target_Value]),"Met","Below Target")</f>
        <v>Met</v>
      </c>
      <c r="X2510" t="str">
        <f>IF(tblOperations[[#This Row],[Average_Completion_Days]]&lt;=_xlfn.XLOOKUP('04_References'!$A$7,tblKPITargets[KPI_Name],tblKPITargets[Target_Value]),"Met","Below Target")</f>
        <v>Below Target</v>
      </c>
      <c r="Y2510" t="str">
        <f>IF(tblOperations[[#This Row],[Closing_Backlog]]&lt;=_xlfn.XLOOKUP('04_References'!$A$8,tblKPITargets[KPI_Name],tblKPITargets[Target_Value]),"Met","Below Target")</f>
        <v>Below Target</v>
      </c>
    </row>
    <row r="2511" spans="1:25">
      <c r="A2511" s="8" t="s">
        <v>2541</v>
      </c>
      <c r="B2511" s="9">
        <v>46135</v>
      </c>
      <c r="C2511" s="4" t="s">
        <v>43</v>
      </c>
      <c r="D2511" s="4" t="s">
        <v>21</v>
      </c>
      <c r="E2511" s="4">
        <v>0</v>
      </c>
      <c r="F2511" s="4">
        <v>33</v>
      </c>
      <c r="G2511" s="4">
        <v>33</v>
      </c>
      <c r="H2511" s="4">
        <v>33</v>
      </c>
      <c r="I2511" s="4">
        <v>0</v>
      </c>
      <c r="J2511" s="4">
        <v>0</v>
      </c>
      <c r="K2511" s="4">
        <v>0</v>
      </c>
      <c r="L2511" s="4">
        <v>1.2</v>
      </c>
      <c r="M2511" s="4">
        <v>0.96099999999999997</v>
      </c>
      <c r="N2511" s="4">
        <v>0.99299999999999999</v>
      </c>
      <c r="O2511" s="4">
        <v>4.5999999999999996</v>
      </c>
      <c r="P2511" s="4">
        <v>0.64100000000000001</v>
      </c>
      <c r="Q2511" s="5">
        <v>1</v>
      </c>
      <c r="R2511" s="4" t="str">
        <f>TRIM(tblOperations[[#This Row],[Region]])</f>
        <v>South West</v>
      </c>
      <c r="S2511" s="4" t="str">
        <f>TRIM(tblOperations[[#This Row],[Team]])</f>
        <v>Facilities Response</v>
      </c>
      <c r="T2511" s="4" t="str">
        <f>_xlfn.XLOOKUP(R2511,tblRegionReference[Region],tblRegionReference[Area],"Not Found")</f>
        <v>South</v>
      </c>
      <c r="U2511" s="4" t="str">
        <f>IF(tblOperations[[#This Row],[Completion_Rate]]&gt;=_xlfn.XLOOKUP("Completion Rate",tblKPITargets[KPI_Name],tblKPITargets[Target_Value]),"Met","Below Target")</f>
        <v>Met</v>
      </c>
      <c r="V2511" t="str">
        <f>IF(tblOperations[[#This Row],[SLA_Compliance]]&gt;=_xlfn.XLOOKUP('04_References'!$A$3,tblKPITargets[KPI_Name],tblKPITargets[Target_Value]),"Met","Below Target")</f>
        <v>Met</v>
      </c>
      <c r="W2511" t="str">
        <f>IF(tblOperations[[#This Row],[Quality_Pass_Rate]]&gt;=_xlfn.XLOOKUP('04_References'!$A$4,tblKPITargets[KPI_Name],tblKPITargets[Target_Value]),"Met","Below Target")</f>
        <v>Met</v>
      </c>
      <c r="X2511" t="str">
        <f>IF(tblOperations[[#This Row],[Average_Completion_Days]]&lt;=_xlfn.XLOOKUP('04_References'!$A$7,tblKPITargets[KPI_Name],tblKPITargets[Target_Value]),"Met","Below Target")</f>
        <v>Met</v>
      </c>
      <c r="Y2511" t="str">
        <f>IF(tblOperations[[#This Row],[Closing_Backlog]]&lt;=_xlfn.XLOOKUP('04_References'!$A$8,tblKPITargets[KPI_Name],tblKPITargets[Target_Value]),"Met","Below Target")</f>
        <v>Met</v>
      </c>
    </row>
    <row r="2512" spans="1:25">
      <c r="A2512" s="6" t="s">
        <v>2542</v>
      </c>
      <c r="B2512" s="7">
        <v>46135</v>
      </c>
      <c r="C2512" s="2" t="s">
        <v>43</v>
      </c>
      <c r="D2512" s="2" t="s">
        <v>23</v>
      </c>
      <c r="E2512" s="2">
        <v>0</v>
      </c>
      <c r="F2512" s="2">
        <v>41</v>
      </c>
      <c r="G2512" s="2">
        <v>41</v>
      </c>
      <c r="H2512" s="2">
        <v>41</v>
      </c>
      <c r="I2512" s="2">
        <v>0</v>
      </c>
      <c r="J2512" s="2">
        <v>0</v>
      </c>
      <c r="K2512" s="2">
        <v>0</v>
      </c>
      <c r="L2512" s="2">
        <v>1.8</v>
      </c>
      <c r="M2512" s="2">
        <v>0.96499999999999997</v>
      </c>
      <c r="N2512" s="2">
        <v>0.98399999999999999</v>
      </c>
      <c r="O2512" s="2">
        <v>4.4000000000000004</v>
      </c>
      <c r="P2512" s="2">
        <v>0.78600000000000003</v>
      </c>
      <c r="Q2512" s="3">
        <v>1</v>
      </c>
      <c r="R2512" s="4" t="str">
        <f>TRIM(tblOperations[[#This Row],[Region]])</f>
        <v>South West</v>
      </c>
      <c r="S2512" s="4" t="str">
        <f>TRIM(tblOperations[[#This Row],[Team]])</f>
        <v>Estates Support</v>
      </c>
      <c r="T2512" s="4" t="str">
        <f>_xlfn.XLOOKUP(R2512,tblRegionReference[Region],tblRegionReference[Area],"Not Found")</f>
        <v>South</v>
      </c>
      <c r="U2512" s="4" t="str">
        <f>IF(tblOperations[[#This Row],[Completion_Rate]]&gt;=_xlfn.XLOOKUP("Completion Rate",tblKPITargets[KPI_Name],tblKPITargets[Target_Value]),"Met","Below Target")</f>
        <v>Met</v>
      </c>
      <c r="V2512" t="str">
        <f>IF(tblOperations[[#This Row],[SLA_Compliance]]&gt;=_xlfn.XLOOKUP('04_References'!$A$3,tblKPITargets[KPI_Name],tblKPITargets[Target_Value]),"Met","Below Target")</f>
        <v>Met</v>
      </c>
      <c r="W2512" t="str">
        <f>IF(tblOperations[[#This Row],[Quality_Pass_Rate]]&gt;=_xlfn.XLOOKUP('04_References'!$A$4,tblKPITargets[KPI_Name],tblKPITargets[Target_Value]),"Met","Below Target")</f>
        <v>Met</v>
      </c>
      <c r="X2512" t="str">
        <f>IF(tblOperations[[#This Row],[Average_Completion_Days]]&lt;=_xlfn.XLOOKUP('04_References'!$A$7,tblKPITargets[KPI_Name],tblKPITargets[Target_Value]),"Met","Below Target")</f>
        <v>Met</v>
      </c>
      <c r="Y2512" t="str">
        <f>IF(tblOperations[[#This Row],[Closing_Backlog]]&lt;=_xlfn.XLOOKUP('04_References'!$A$8,tblKPITargets[KPI_Name],tblKPITargets[Target_Value]),"Met","Below Target")</f>
        <v>Met</v>
      </c>
    </row>
    <row r="2513" spans="1:25">
      <c r="A2513" s="8" t="s">
        <v>2543</v>
      </c>
      <c r="B2513" s="9">
        <v>46135</v>
      </c>
      <c r="C2513" s="4" t="s">
        <v>43</v>
      </c>
      <c r="D2513" s="4" t="s">
        <v>25</v>
      </c>
      <c r="E2513" s="4">
        <v>0</v>
      </c>
      <c r="F2513" s="4">
        <v>30</v>
      </c>
      <c r="G2513" s="4">
        <v>30</v>
      </c>
      <c r="H2513" s="4">
        <v>30</v>
      </c>
      <c r="I2513" s="4">
        <v>0</v>
      </c>
      <c r="J2513" s="4">
        <v>0</v>
      </c>
      <c r="K2513" s="4">
        <v>0</v>
      </c>
      <c r="L2513" s="4">
        <v>1.4</v>
      </c>
      <c r="M2513" s="4">
        <v>0.98799999999999999</v>
      </c>
      <c r="N2513" s="4">
        <v>0.97599999999999998</v>
      </c>
      <c r="O2513" s="4">
        <v>4.7</v>
      </c>
      <c r="P2513" s="4">
        <v>0.79200000000000004</v>
      </c>
      <c r="Q2513" s="5">
        <v>1</v>
      </c>
      <c r="R2513" s="4" t="str">
        <f>TRIM(tblOperations[[#This Row],[Region]])</f>
        <v>South West</v>
      </c>
      <c r="S2513" s="4" t="str">
        <f>TRIM(tblOperations[[#This Row],[Team]])</f>
        <v>Workplace Projects</v>
      </c>
      <c r="T2513" s="4" t="str">
        <f>_xlfn.XLOOKUP(R2513,tblRegionReference[Region],tblRegionReference[Area],"Not Found")</f>
        <v>South</v>
      </c>
      <c r="U2513" s="4" t="str">
        <f>IF(tblOperations[[#This Row],[Completion_Rate]]&gt;=_xlfn.XLOOKUP("Completion Rate",tblKPITargets[KPI_Name],tblKPITargets[Target_Value]),"Met","Below Target")</f>
        <v>Met</v>
      </c>
      <c r="V2513" t="str">
        <f>IF(tblOperations[[#This Row],[SLA_Compliance]]&gt;=_xlfn.XLOOKUP('04_References'!$A$3,tblKPITargets[KPI_Name],tblKPITargets[Target_Value]),"Met","Below Target")</f>
        <v>Met</v>
      </c>
      <c r="W2513" t="str">
        <f>IF(tblOperations[[#This Row],[Quality_Pass_Rate]]&gt;=_xlfn.XLOOKUP('04_References'!$A$4,tblKPITargets[KPI_Name],tblKPITargets[Target_Value]),"Met","Below Target")</f>
        <v>Met</v>
      </c>
      <c r="X2513" t="str">
        <f>IF(tblOperations[[#This Row],[Average_Completion_Days]]&lt;=_xlfn.XLOOKUP('04_References'!$A$7,tblKPITargets[KPI_Name],tblKPITargets[Target_Value]),"Met","Below Target")</f>
        <v>Met</v>
      </c>
      <c r="Y2513" t="str">
        <f>IF(tblOperations[[#This Row],[Closing_Backlog]]&lt;=_xlfn.XLOOKUP('04_References'!$A$8,tblKPITargets[KPI_Name],tblKPITargets[Target_Value]),"Met","Below Target")</f>
        <v>Met</v>
      </c>
    </row>
    <row r="2514" spans="1:25">
      <c r="A2514" s="6" t="s">
        <v>2544</v>
      </c>
      <c r="B2514" s="7">
        <v>46135</v>
      </c>
      <c r="C2514" s="2" t="s">
        <v>48</v>
      </c>
      <c r="D2514" s="2" t="s">
        <v>19</v>
      </c>
      <c r="E2514" s="2">
        <v>0</v>
      </c>
      <c r="F2514" s="2">
        <v>43</v>
      </c>
      <c r="G2514" s="2">
        <v>43</v>
      </c>
      <c r="H2514" s="2">
        <v>43</v>
      </c>
      <c r="I2514" s="2">
        <v>0</v>
      </c>
      <c r="J2514" s="2">
        <v>0</v>
      </c>
      <c r="K2514" s="2">
        <v>0</v>
      </c>
      <c r="L2514" s="2">
        <v>1.7</v>
      </c>
      <c r="M2514" s="2">
        <v>0.93300000000000005</v>
      </c>
      <c r="N2514" s="2">
        <v>0.98599999999999999</v>
      </c>
      <c r="O2514" s="2">
        <v>4.7</v>
      </c>
      <c r="P2514" s="2">
        <v>0.70199999999999996</v>
      </c>
      <c r="Q2514" s="3">
        <v>1</v>
      </c>
      <c r="R2514" s="4" t="str">
        <f>TRIM(tblOperations[[#This Row],[Region]])</f>
        <v>South East</v>
      </c>
      <c r="S2514" s="4" t="str">
        <f>TRIM(tblOperations[[#This Row],[Team]])</f>
        <v>Workplace Services</v>
      </c>
      <c r="T2514" s="4" t="str">
        <f>_xlfn.XLOOKUP(R2514,tblRegionReference[Region],tblRegionReference[Area],"Not Found")</f>
        <v>South</v>
      </c>
      <c r="U2514" s="4" t="str">
        <f>IF(tblOperations[[#This Row],[Completion_Rate]]&gt;=_xlfn.XLOOKUP("Completion Rate",tblKPITargets[KPI_Name],tblKPITargets[Target_Value]),"Met","Below Target")</f>
        <v>Met</v>
      </c>
      <c r="V2514" t="str">
        <f>IF(tblOperations[[#This Row],[SLA_Compliance]]&gt;=_xlfn.XLOOKUP('04_References'!$A$3,tblKPITargets[KPI_Name],tblKPITargets[Target_Value]),"Met","Below Target")</f>
        <v>Met</v>
      </c>
      <c r="W2514" t="str">
        <f>IF(tblOperations[[#This Row],[Quality_Pass_Rate]]&gt;=_xlfn.XLOOKUP('04_References'!$A$4,tblKPITargets[KPI_Name],tblKPITargets[Target_Value]),"Met","Below Target")</f>
        <v>Met</v>
      </c>
      <c r="X2514" t="str">
        <f>IF(tblOperations[[#This Row],[Average_Completion_Days]]&lt;=_xlfn.XLOOKUP('04_References'!$A$7,tblKPITargets[KPI_Name],tblKPITargets[Target_Value]),"Met","Below Target")</f>
        <v>Met</v>
      </c>
      <c r="Y2514" t="str">
        <f>IF(tblOperations[[#This Row],[Closing_Backlog]]&lt;=_xlfn.XLOOKUP('04_References'!$A$8,tblKPITargets[KPI_Name],tblKPITargets[Target_Value]),"Met","Below Target")</f>
        <v>Met</v>
      </c>
    </row>
    <row r="2515" spans="1:25">
      <c r="A2515" s="8" t="s">
        <v>2545</v>
      </c>
      <c r="B2515" s="9">
        <v>46135</v>
      </c>
      <c r="C2515" s="4" t="s">
        <v>48</v>
      </c>
      <c r="D2515" s="4" t="s">
        <v>21</v>
      </c>
      <c r="E2515" s="4">
        <v>2301</v>
      </c>
      <c r="F2515" s="4">
        <v>51</v>
      </c>
      <c r="G2515" s="4">
        <v>2352</v>
      </c>
      <c r="H2515" s="4">
        <v>23</v>
      </c>
      <c r="I2515" s="4">
        <v>2329</v>
      </c>
      <c r="J2515" s="4">
        <v>0</v>
      </c>
      <c r="K2515" s="4">
        <v>0</v>
      </c>
      <c r="L2515" s="4">
        <v>8</v>
      </c>
      <c r="M2515" s="4">
        <v>0.6</v>
      </c>
      <c r="N2515" s="4">
        <v>0.96499999999999997</v>
      </c>
      <c r="O2515" s="4">
        <v>2.5</v>
      </c>
      <c r="P2515" s="4">
        <v>0.71899999999999997</v>
      </c>
      <c r="Q2515" s="5">
        <v>0.01</v>
      </c>
      <c r="R2515" s="4" t="str">
        <f>TRIM(tblOperations[[#This Row],[Region]])</f>
        <v>South East</v>
      </c>
      <c r="S2515" s="4" t="str">
        <f>TRIM(tblOperations[[#This Row],[Team]])</f>
        <v>Facilities Response</v>
      </c>
      <c r="T2515" s="4" t="str">
        <f>_xlfn.XLOOKUP(R2515,tblRegionReference[Region],tblRegionReference[Area],"Not Found")</f>
        <v>South</v>
      </c>
      <c r="U2515" s="4" t="str">
        <f>IF(tblOperations[[#This Row],[Completion_Rate]]&gt;=_xlfn.XLOOKUP("Completion Rate",tblKPITargets[KPI_Name],tblKPITargets[Target_Value]),"Met","Below Target")</f>
        <v>Below Target</v>
      </c>
      <c r="V2515" t="str">
        <f>IF(tblOperations[[#This Row],[SLA_Compliance]]&gt;=_xlfn.XLOOKUP('04_References'!$A$3,tblKPITargets[KPI_Name],tblKPITargets[Target_Value]),"Met","Below Target")</f>
        <v>Below Target</v>
      </c>
      <c r="W2515" t="str">
        <f>IF(tblOperations[[#This Row],[Quality_Pass_Rate]]&gt;=_xlfn.XLOOKUP('04_References'!$A$4,tblKPITargets[KPI_Name],tblKPITargets[Target_Value]),"Met","Below Target")</f>
        <v>Met</v>
      </c>
      <c r="X2515" t="str">
        <f>IF(tblOperations[[#This Row],[Average_Completion_Days]]&lt;=_xlfn.XLOOKUP('04_References'!$A$7,tblKPITargets[KPI_Name],tblKPITargets[Target_Value]),"Met","Below Target")</f>
        <v>Below Target</v>
      </c>
      <c r="Y2515" t="str">
        <f>IF(tblOperations[[#This Row],[Closing_Backlog]]&lt;=_xlfn.XLOOKUP('04_References'!$A$8,tblKPITargets[KPI_Name],tblKPITargets[Target_Value]),"Met","Below Target")</f>
        <v>Below Target</v>
      </c>
    </row>
    <row r="2516" spans="1:25">
      <c r="A2516" s="6" t="s">
        <v>2546</v>
      </c>
      <c r="B2516" s="7">
        <v>46135</v>
      </c>
      <c r="C2516" s="2" t="s">
        <v>48</v>
      </c>
      <c r="D2516" s="2" t="s">
        <v>23</v>
      </c>
      <c r="E2516" s="2">
        <v>0</v>
      </c>
      <c r="F2516" s="2">
        <v>36</v>
      </c>
      <c r="G2516" s="2">
        <v>36</v>
      </c>
      <c r="H2516" s="2">
        <v>36</v>
      </c>
      <c r="I2516" s="2">
        <v>0</v>
      </c>
      <c r="J2516" s="2">
        <v>0</v>
      </c>
      <c r="K2516" s="2">
        <v>0</v>
      </c>
      <c r="L2516" s="2">
        <v>2.1</v>
      </c>
      <c r="M2516" s="2">
        <v>0.97299999999999998</v>
      </c>
      <c r="N2516" s="2">
        <v>0.98299999999999998</v>
      </c>
      <c r="O2516" s="2">
        <v>4.5</v>
      </c>
      <c r="P2516" s="2">
        <v>0.68500000000000005</v>
      </c>
      <c r="Q2516" s="3">
        <v>1</v>
      </c>
      <c r="R2516" s="4" t="str">
        <f>TRIM(tblOperations[[#This Row],[Region]])</f>
        <v>South East</v>
      </c>
      <c r="S2516" s="4" t="str">
        <f>TRIM(tblOperations[[#This Row],[Team]])</f>
        <v>Estates Support</v>
      </c>
      <c r="T2516" s="4" t="str">
        <f>_xlfn.XLOOKUP(R2516,tblRegionReference[Region],tblRegionReference[Area],"Not Found")</f>
        <v>South</v>
      </c>
      <c r="U2516" s="4" t="str">
        <f>IF(tblOperations[[#This Row],[Completion_Rate]]&gt;=_xlfn.XLOOKUP("Completion Rate",tblKPITargets[KPI_Name],tblKPITargets[Target_Value]),"Met","Below Target")</f>
        <v>Met</v>
      </c>
      <c r="V2516" t="str">
        <f>IF(tblOperations[[#This Row],[SLA_Compliance]]&gt;=_xlfn.XLOOKUP('04_References'!$A$3,tblKPITargets[KPI_Name],tblKPITargets[Target_Value]),"Met","Below Target")</f>
        <v>Met</v>
      </c>
      <c r="W2516" t="str">
        <f>IF(tblOperations[[#This Row],[Quality_Pass_Rate]]&gt;=_xlfn.XLOOKUP('04_References'!$A$4,tblKPITargets[KPI_Name],tblKPITargets[Target_Value]),"Met","Below Target")</f>
        <v>Met</v>
      </c>
      <c r="X2516" t="str">
        <f>IF(tblOperations[[#This Row],[Average_Completion_Days]]&lt;=_xlfn.XLOOKUP('04_References'!$A$7,tblKPITargets[KPI_Name],tblKPITargets[Target_Value]),"Met","Below Target")</f>
        <v>Met</v>
      </c>
      <c r="Y2516" t="str">
        <f>IF(tblOperations[[#This Row],[Closing_Backlog]]&lt;=_xlfn.XLOOKUP('04_References'!$A$8,tblKPITargets[KPI_Name],tblKPITargets[Target_Value]),"Met","Below Target")</f>
        <v>Met</v>
      </c>
    </row>
    <row r="2517" spans="1:25">
      <c r="A2517" s="8" t="s">
        <v>2547</v>
      </c>
      <c r="B2517" s="9">
        <v>46135</v>
      </c>
      <c r="C2517" s="4" t="s">
        <v>48</v>
      </c>
      <c r="D2517" s="4" t="s">
        <v>25</v>
      </c>
      <c r="E2517" s="4">
        <v>755</v>
      </c>
      <c r="F2517" s="4">
        <v>32</v>
      </c>
      <c r="G2517" s="4">
        <v>787</v>
      </c>
      <c r="H2517" s="4">
        <v>25</v>
      </c>
      <c r="I2517" s="4">
        <v>762</v>
      </c>
      <c r="J2517" s="4">
        <v>0</v>
      </c>
      <c r="K2517" s="4">
        <v>0</v>
      </c>
      <c r="L2517" s="4">
        <v>8</v>
      </c>
      <c r="M2517" s="4">
        <v>0.6</v>
      </c>
      <c r="N2517" s="4">
        <v>0.97899999999999998</v>
      </c>
      <c r="O2517" s="4">
        <v>2.5</v>
      </c>
      <c r="P2517" s="4">
        <v>0.71299999999999997</v>
      </c>
      <c r="Q2517" s="5">
        <v>3.2000000000000001E-2</v>
      </c>
      <c r="R2517" s="4" t="str">
        <f>TRIM(tblOperations[[#This Row],[Region]])</f>
        <v>South East</v>
      </c>
      <c r="S2517" s="4" t="str">
        <f>TRIM(tblOperations[[#This Row],[Team]])</f>
        <v>Workplace Projects</v>
      </c>
      <c r="T2517" s="4" t="str">
        <f>_xlfn.XLOOKUP(R2517,tblRegionReference[Region],tblRegionReference[Area],"Not Found")</f>
        <v>South</v>
      </c>
      <c r="U2517" s="4" t="str">
        <f>IF(tblOperations[[#This Row],[Completion_Rate]]&gt;=_xlfn.XLOOKUP("Completion Rate",tblKPITargets[KPI_Name],tblKPITargets[Target_Value]),"Met","Below Target")</f>
        <v>Below Target</v>
      </c>
      <c r="V2517" t="str">
        <f>IF(tblOperations[[#This Row],[SLA_Compliance]]&gt;=_xlfn.XLOOKUP('04_References'!$A$3,tblKPITargets[KPI_Name],tblKPITargets[Target_Value]),"Met","Below Target")</f>
        <v>Below Target</v>
      </c>
      <c r="W2517" t="str">
        <f>IF(tblOperations[[#This Row],[Quality_Pass_Rate]]&gt;=_xlfn.XLOOKUP('04_References'!$A$4,tblKPITargets[KPI_Name],tblKPITargets[Target_Value]),"Met","Below Target")</f>
        <v>Met</v>
      </c>
      <c r="X2517" t="str">
        <f>IF(tblOperations[[#This Row],[Average_Completion_Days]]&lt;=_xlfn.XLOOKUP('04_References'!$A$7,tblKPITargets[KPI_Name],tblKPITargets[Target_Value]),"Met","Below Target")</f>
        <v>Below Target</v>
      </c>
      <c r="Y2517" t="str">
        <f>IF(tblOperations[[#This Row],[Closing_Backlog]]&lt;=_xlfn.XLOOKUP('04_References'!$A$8,tblKPITargets[KPI_Name],tblKPITargets[Target_Value]),"Met","Below Target")</f>
        <v>Below Target</v>
      </c>
    </row>
    <row r="2518" spans="1:25">
      <c r="A2518" s="6" t="s">
        <v>2548</v>
      </c>
      <c r="B2518" s="7">
        <v>46135</v>
      </c>
      <c r="C2518" s="2" t="s">
        <v>53</v>
      </c>
      <c r="D2518" s="2" t="s">
        <v>19</v>
      </c>
      <c r="E2518" s="2">
        <v>1332</v>
      </c>
      <c r="F2518" s="2">
        <v>33</v>
      </c>
      <c r="G2518" s="2">
        <v>1365</v>
      </c>
      <c r="H2518" s="2">
        <v>28</v>
      </c>
      <c r="I2518" s="2">
        <v>1337</v>
      </c>
      <c r="J2518" s="2">
        <v>0</v>
      </c>
      <c r="K2518" s="2">
        <v>0</v>
      </c>
      <c r="L2518" s="2">
        <v>8</v>
      </c>
      <c r="M2518" s="2">
        <v>0.6</v>
      </c>
      <c r="N2518" s="2">
        <v>0.96699999999999997</v>
      </c>
      <c r="O2518" s="2">
        <v>2.5</v>
      </c>
      <c r="P2518" s="2">
        <v>0.70299999999999996</v>
      </c>
      <c r="Q2518" s="3">
        <v>2.1000000000000001E-2</v>
      </c>
      <c r="R2518" s="4" t="str">
        <f>TRIM(tblOperations[[#This Row],[Region]])</f>
        <v>Wales</v>
      </c>
      <c r="S2518" s="4" t="str">
        <f>TRIM(tblOperations[[#This Row],[Team]])</f>
        <v>Workplace Services</v>
      </c>
      <c r="T2518" s="4" t="str">
        <f>_xlfn.XLOOKUP(R2518,tblRegionReference[Region],tblRegionReference[Area],"Not Found")</f>
        <v>Wales</v>
      </c>
      <c r="U2518" s="4" t="str">
        <f>IF(tblOperations[[#This Row],[Completion_Rate]]&gt;=_xlfn.XLOOKUP("Completion Rate",tblKPITargets[KPI_Name],tblKPITargets[Target_Value]),"Met","Below Target")</f>
        <v>Below Target</v>
      </c>
      <c r="V2518" t="str">
        <f>IF(tblOperations[[#This Row],[SLA_Compliance]]&gt;=_xlfn.XLOOKUP('04_References'!$A$3,tblKPITargets[KPI_Name],tblKPITargets[Target_Value]),"Met","Below Target")</f>
        <v>Below Target</v>
      </c>
      <c r="W2518" t="str">
        <f>IF(tblOperations[[#This Row],[Quality_Pass_Rate]]&gt;=_xlfn.XLOOKUP('04_References'!$A$4,tblKPITargets[KPI_Name],tblKPITargets[Target_Value]),"Met","Below Target")</f>
        <v>Met</v>
      </c>
      <c r="X2518" t="str">
        <f>IF(tblOperations[[#This Row],[Average_Completion_Days]]&lt;=_xlfn.XLOOKUP('04_References'!$A$7,tblKPITargets[KPI_Name],tblKPITargets[Target_Value]),"Met","Below Target")</f>
        <v>Below Target</v>
      </c>
      <c r="Y2518" t="str">
        <f>IF(tblOperations[[#This Row],[Closing_Backlog]]&lt;=_xlfn.XLOOKUP('04_References'!$A$8,tblKPITargets[KPI_Name],tblKPITargets[Target_Value]),"Met","Below Target")</f>
        <v>Below Target</v>
      </c>
    </row>
    <row r="2519" spans="1:25">
      <c r="A2519" s="8" t="s">
        <v>2549</v>
      </c>
      <c r="B2519" s="9">
        <v>46135</v>
      </c>
      <c r="C2519" s="4" t="s">
        <v>53</v>
      </c>
      <c r="D2519" s="4" t="s">
        <v>21</v>
      </c>
      <c r="E2519" s="4">
        <v>1375</v>
      </c>
      <c r="F2519" s="4">
        <v>42</v>
      </c>
      <c r="G2519" s="4">
        <v>1417</v>
      </c>
      <c r="H2519" s="4">
        <v>22</v>
      </c>
      <c r="I2519" s="4">
        <v>1395</v>
      </c>
      <c r="J2519" s="4">
        <v>0</v>
      </c>
      <c r="K2519" s="4">
        <v>0</v>
      </c>
      <c r="L2519" s="4">
        <v>8</v>
      </c>
      <c r="M2519" s="4">
        <v>0.6</v>
      </c>
      <c r="N2519" s="4">
        <v>0.98499999999999999</v>
      </c>
      <c r="O2519" s="4">
        <v>2.5</v>
      </c>
      <c r="P2519" s="4">
        <v>0.77200000000000002</v>
      </c>
      <c r="Q2519" s="5">
        <v>1.6E-2</v>
      </c>
      <c r="R2519" s="4" t="str">
        <f>TRIM(tblOperations[[#This Row],[Region]])</f>
        <v>Wales</v>
      </c>
      <c r="S2519" s="4" t="str">
        <f>TRIM(tblOperations[[#This Row],[Team]])</f>
        <v>Facilities Response</v>
      </c>
      <c r="T2519" s="4" t="str">
        <f>_xlfn.XLOOKUP(R2519,tblRegionReference[Region],tblRegionReference[Area],"Not Found")</f>
        <v>Wales</v>
      </c>
      <c r="U2519" s="4" t="str">
        <f>IF(tblOperations[[#This Row],[Completion_Rate]]&gt;=_xlfn.XLOOKUP("Completion Rate",tblKPITargets[KPI_Name],tblKPITargets[Target_Value]),"Met","Below Target")</f>
        <v>Below Target</v>
      </c>
      <c r="V2519" t="str">
        <f>IF(tblOperations[[#This Row],[SLA_Compliance]]&gt;=_xlfn.XLOOKUP('04_References'!$A$3,tblKPITargets[KPI_Name],tblKPITargets[Target_Value]),"Met","Below Target")</f>
        <v>Below Target</v>
      </c>
      <c r="W2519" t="str">
        <f>IF(tblOperations[[#This Row],[Quality_Pass_Rate]]&gt;=_xlfn.XLOOKUP('04_References'!$A$4,tblKPITargets[KPI_Name],tblKPITargets[Target_Value]),"Met","Below Target")</f>
        <v>Met</v>
      </c>
      <c r="X2519" t="str">
        <f>IF(tblOperations[[#This Row],[Average_Completion_Days]]&lt;=_xlfn.XLOOKUP('04_References'!$A$7,tblKPITargets[KPI_Name],tblKPITargets[Target_Value]),"Met","Below Target")</f>
        <v>Below Target</v>
      </c>
      <c r="Y2519" t="str">
        <f>IF(tblOperations[[#This Row],[Closing_Backlog]]&lt;=_xlfn.XLOOKUP('04_References'!$A$8,tblKPITargets[KPI_Name],tblKPITargets[Target_Value]),"Met","Below Target")</f>
        <v>Below Target</v>
      </c>
    </row>
    <row r="2520" spans="1:25">
      <c r="A2520" s="6" t="s">
        <v>2550</v>
      </c>
      <c r="B2520" s="7">
        <v>46135</v>
      </c>
      <c r="C2520" s="2" t="s">
        <v>53</v>
      </c>
      <c r="D2520" s="2" t="s">
        <v>23</v>
      </c>
      <c r="E2520" s="2">
        <v>927</v>
      </c>
      <c r="F2520" s="2">
        <v>25</v>
      </c>
      <c r="G2520" s="2">
        <v>952</v>
      </c>
      <c r="H2520" s="2">
        <v>27</v>
      </c>
      <c r="I2520" s="2">
        <v>925</v>
      </c>
      <c r="J2520" s="2">
        <v>0</v>
      </c>
      <c r="K2520" s="2">
        <v>0</v>
      </c>
      <c r="L2520" s="2">
        <v>8</v>
      </c>
      <c r="M2520" s="2">
        <v>0.6</v>
      </c>
      <c r="N2520" s="2">
        <v>0.97299999999999998</v>
      </c>
      <c r="O2520" s="2">
        <v>2.5</v>
      </c>
      <c r="P2520" s="2">
        <v>0.72699999999999998</v>
      </c>
      <c r="Q2520" s="3">
        <v>2.8000000000000001E-2</v>
      </c>
      <c r="R2520" s="4" t="str">
        <f>TRIM(tblOperations[[#This Row],[Region]])</f>
        <v>Wales</v>
      </c>
      <c r="S2520" s="4" t="str">
        <f>TRIM(tblOperations[[#This Row],[Team]])</f>
        <v>Estates Support</v>
      </c>
      <c r="T2520" s="4" t="str">
        <f>_xlfn.XLOOKUP(R2520,tblRegionReference[Region],tblRegionReference[Area],"Not Found")</f>
        <v>Wales</v>
      </c>
      <c r="U2520" s="4" t="str">
        <f>IF(tblOperations[[#This Row],[Completion_Rate]]&gt;=_xlfn.XLOOKUP("Completion Rate",tblKPITargets[KPI_Name],tblKPITargets[Target_Value]),"Met","Below Target")</f>
        <v>Below Target</v>
      </c>
      <c r="V2520" t="str">
        <f>IF(tblOperations[[#This Row],[SLA_Compliance]]&gt;=_xlfn.XLOOKUP('04_References'!$A$3,tblKPITargets[KPI_Name],tblKPITargets[Target_Value]),"Met","Below Target")</f>
        <v>Below Target</v>
      </c>
      <c r="W2520" t="str">
        <f>IF(tblOperations[[#This Row],[Quality_Pass_Rate]]&gt;=_xlfn.XLOOKUP('04_References'!$A$4,tblKPITargets[KPI_Name],tblKPITargets[Target_Value]),"Met","Below Target")</f>
        <v>Met</v>
      </c>
      <c r="X2520" t="str">
        <f>IF(tblOperations[[#This Row],[Average_Completion_Days]]&lt;=_xlfn.XLOOKUP('04_References'!$A$7,tblKPITargets[KPI_Name],tblKPITargets[Target_Value]),"Met","Below Target")</f>
        <v>Below Target</v>
      </c>
      <c r="Y2520" t="str">
        <f>IF(tblOperations[[#This Row],[Closing_Backlog]]&lt;=_xlfn.XLOOKUP('04_References'!$A$8,tblKPITargets[KPI_Name],tblKPITargets[Target_Value]),"Met","Below Target")</f>
        <v>Below Target</v>
      </c>
    </row>
    <row r="2521" spans="1:25">
      <c r="A2521" s="8" t="s">
        <v>2551</v>
      </c>
      <c r="B2521" s="9">
        <v>46135</v>
      </c>
      <c r="C2521" s="4" t="s">
        <v>53</v>
      </c>
      <c r="D2521" s="4" t="s">
        <v>25</v>
      </c>
      <c r="E2521" s="4">
        <v>0</v>
      </c>
      <c r="F2521" s="4">
        <v>34</v>
      </c>
      <c r="G2521" s="4">
        <v>34</v>
      </c>
      <c r="H2521" s="4">
        <v>34</v>
      </c>
      <c r="I2521" s="4">
        <v>0</v>
      </c>
      <c r="J2521" s="4">
        <v>0</v>
      </c>
      <c r="K2521" s="4">
        <v>0</v>
      </c>
      <c r="L2521" s="4">
        <v>0.9</v>
      </c>
      <c r="M2521" s="4">
        <v>1</v>
      </c>
      <c r="N2521" s="4">
        <v>0.98899999999999999</v>
      </c>
      <c r="O2521" s="4">
        <v>4.5999999999999996</v>
      </c>
      <c r="P2521" s="4">
        <v>0.76200000000000001</v>
      </c>
      <c r="Q2521" s="5">
        <v>1</v>
      </c>
      <c r="R2521" s="4" t="str">
        <f>TRIM(tblOperations[[#This Row],[Region]])</f>
        <v>Wales</v>
      </c>
      <c r="S2521" s="4" t="str">
        <f>TRIM(tblOperations[[#This Row],[Team]])</f>
        <v>Workplace Projects</v>
      </c>
      <c r="T2521" s="4" t="str">
        <f>_xlfn.XLOOKUP(R2521,tblRegionReference[Region],tblRegionReference[Area],"Not Found")</f>
        <v>Wales</v>
      </c>
      <c r="U2521" s="4" t="str">
        <f>IF(tblOperations[[#This Row],[Completion_Rate]]&gt;=_xlfn.XLOOKUP("Completion Rate",tblKPITargets[KPI_Name],tblKPITargets[Target_Value]),"Met","Below Target")</f>
        <v>Met</v>
      </c>
      <c r="V2521" t="str">
        <f>IF(tblOperations[[#This Row],[SLA_Compliance]]&gt;=_xlfn.XLOOKUP('04_References'!$A$3,tblKPITargets[KPI_Name],tblKPITargets[Target_Value]),"Met","Below Target")</f>
        <v>Met</v>
      </c>
      <c r="W2521" t="str">
        <f>IF(tblOperations[[#This Row],[Quality_Pass_Rate]]&gt;=_xlfn.XLOOKUP('04_References'!$A$4,tblKPITargets[KPI_Name],tblKPITargets[Target_Value]),"Met","Below Target")</f>
        <v>Met</v>
      </c>
      <c r="X2521" t="str">
        <f>IF(tblOperations[[#This Row],[Average_Completion_Days]]&lt;=_xlfn.XLOOKUP('04_References'!$A$7,tblKPITargets[KPI_Name],tblKPITargets[Target_Value]),"Met","Below Target")</f>
        <v>Met</v>
      </c>
      <c r="Y2521" t="str">
        <f>IF(tblOperations[[#This Row],[Closing_Backlog]]&lt;=_xlfn.XLOOKUP('04_References'!$A$8,tblKPITargets[KPI_Name],tblKPITargets[Target_Value]),"Met","Below Target")</f>
        <v>Met</v>
      </c>
    </row>
    <row r="2522" spans="1:25">
      <c r="A2522" s="6" t="s">
        <v>2552</v>
      </c>
      <c r="B2522" s="7">
        <v>46136</v>
      </c>
      <c r="C2522" s="2" t="s">
        <v>18</v>
      </c>
      <c r="D2522" s="2" t="s">
        <v>19</v>
      </c>
      <c r="E2522" s="2">
        <v>354</v>
      </c>
      <c r="F2522" s="2">
        <v>41</v>
      </c>
      <c r="G2522" s="2">
        <v>395</v>
      </c>
      <c r="H2522" s="2">
        <v>39</v>
      </c>
      <c r="I2522" s="2">
        <v>356</v>
      </c>
      <c r="J2522" s="2">
        <v>0</v>
      </c>
      <c r="K2522" s="2">
        <v>0</v>
      </c>
      <c r="L2522" s="2">
        <v>8</v>
      </c>
      <c r="M2522" s="2">
        <v>0.6</v>
      </c>
      <c r="N2522" s="2">
        <v>0.99099999999999999</v>
      </c>
      <c r="O2522" s="2">
        <v>2.5</v>
      </c>
      <c r="P2522" s="2">
        <v>0.78600000000000003</v>
      </c>
      <c r="Q2522" s="3">
        <v>9.9000000000000005E-2</v>
      </c>
      <c r="R2522" s="4" t="str">
        <f>TRIM(tblOperations[[#This Row],[Region]])</f>
        <v>Scotland</v>
      </c>
      <c r="S2522" s="4" t="str">
        <f>TRIM(tblOperations[[#This Row],[Team]])</f>
        <v>Workplace Services</v>
      </c>
      <c r="T2522" s="4" t="str">
        <f>_xlfn.XLOOKUP(R2522,tblRegionReference[Region],tblRegionReference[Area],"Not Found")</f>
        <v>North</v>
      </c>
      <c r="U2522" s="4" t="str">
        <f>IF(tblOperations[[#This Row],[Completion_Rate]]&gt;=_xlfn.XLOOKUP("Completion Rate",tblKPITargets[KPI_Name],tblKPITargets[Target_Value]),"Met","Below Target")</f>
        <v>Below Target</v>
      </c>
      <c r="V2522" t="str">
        <f>IF(tblOperations[[#This Row],[SLA_Compliance]]&gt;=_xlfn.XLOOKUP('04_References'!$A$3,tblKPITargets[KPI_Name],tblKPITargets[Target_Value]),"Met","Below Target")</f>
        <v>Below Target</v>
      </c>
      <c r="W2522" t="str">
        <f>IF(tblOperations[[#This Row],[Quality_Pass_Rate]]&gt;=_xlfn.XLOOKUP('04_References'!$A$4,tblKPITargets[KPI_Name],tblKPITargets[Target_Value]),"Met","Below Target")</f>
        <v>Met</v>
      </c>
      <c r="X2522" t="str">
        <f>IF(tblOperations[[#This Row],[Average_Completion_Days]]&lt;=_xlfn.XLOOKUP('04_References'!$A$7,tblKPITargets[KPI_Name],tblKPITargets[Target_Value]),"Met","Below Target")</f>
        <v>Below Target</v>
      </c>
      <c r="Y2522" t="str">
        <f>IF(tblOperations[[#This Row],[Closing_Backlog]]&lt;=_xlfn.XLOOKUP('04_References'!$A$8,tblKPITargets[KPI_Name],tblKPITargets[Target_Value]),"Met","Below Target")</f>
        <v>Below Target</v>
      </c>
    </row>
    <row r="2523" spans="1:25">
      <c r="A2523" s="8" t="s">
        <v>2553</v>
      </c>
      <c r="B2523" s="9">
        <v>46136</v>
      </c>
      <c r="C2523" s="4" t="s">
        <v>18</v>
      </c>
      <c r="D2523" s="4" t="s">
        <v>21</v>
      </c>
      <c r="E2523" s="4">
        <v>0</v>
      </c>
      <c r="F2523" s="4">
        <v>42</v>
      </c>
      <c r="G2523" s="4">
        <v>42</v>
      </c>
      <c r="H2523" s="4">
        <v>42</v>
      </c>
      <c r="I2523" s="4">
        <v>0</v>
      </c>
      <c r="J2523" s="4">
        <v>0</v>
      </c>
      <c r="K2523" s="4">
        <v>0</v>
      </c>
      <c r="L2523" s="4">
        <v>1.1000000000000001</v>
      </c>
      <c r="M2523" s="4">
        <v>0.96199999999999997</v>
      </c>
      <c r="N2523" s="4">
        <v>0.98099999999999998</v>
      </c>
      <c r="O2523" s="4">
        <v>4.3</v>
      </c>
      <c r="P2523" s="4">
        <v>0.73199999999999998</v>
      </c>
      <c r="Q2523" s="5">
        <v>1</v>
      </c>
      <c r="R2523" s="4" t="str">
        <f>TRIM(tblOperations[[#This Row],[Region]])</f>
        <v>Scotland</v>
      </c>
      <c r="S2523" s="4" t="str">
        <f>TRIM(tblOperations[[#This Row],[Team]])</f>
        <v>Facilities Response</v>
      </c>
      <c r="T2523" s="4" t="str">
        <f>_xlfn.XLOOKUP(R2523,tblRegionReference[Region],tblRegionReference[Area],"Not Found")</f>
        <v>North</v>
      </c>
      <c r="U2523" s="4" t="str">
        <f>IF(tblOperations[[#This Row],[Completion_Rate]]&gt;=_xlfn.XLOOKUP("Completion Rate",tblKPITargets[KPI_Name],tblKPITargets[Target_Value]),"Met","Below Target")</f>
        <v>Met</v>
      </c>
      <c r="V2523" t="str">
        <f>IF(tblOperations[[#This Row],[SLA_Compliance]]&gt;=_xlfn.XLOOKUP('04_References'!$A$3,tblKPITargets[KPI_Name],tblKPITargets[Target_Value]),"Met","Below Target")</f>
        <v>Met</v>
      </c>
      <c r="W2523" t="str">
        <f>IF(tblOperations[[#This Row],[Quality_Pass_Rate]]&gt;=_xlfn.XLOOKUP('04_References'!$A$4,tblKPITargets[KPI_Name],tblKPITargets[Target_Value]),"Met","Below Target")</f>
        <v>Met</v>
      </c>
      <c r="X2523" t="str">
        <f>IF(tblOperations[[#This Row],[Average_Completion_Days]]&lt;=_xlfn.XLOOKUP('04_References'!$A$7,tblKPITargets[KPI_Name],tblKPITargets[Target_Value]),"Met","Below Target")</f>
        <v>Met</v>
      </c>
      <c r="Y2523" t="str">
        <f>IF(tblOperations[[#This Row],[Closing_Backlog]]&lt;=_xlfn.XLOOKUP('04_References'!$A$8,tblKPITargets[KPI_Name],tblKPITargets[Target_Value]),"Met","Below Target")</f>
        <v>Met</v>
      </c>
    </row>
    <row r="2524" spans="1:25">
      <c r="A2524" s="6" t="s">
        <v>2554</v>
      </c>
      <c r="B2524" s="7">
        <v>46136</v>
      </c>
      <c r="C2524" s="2" t="s">
        <v>18</v>
      </c>
      <c r="D2524" s="2" t="s">
        <v>23</v>
      </c>
      <c r="E2524" s="2">
        <v>647</v>
      </c>
      <c r="F2524" s="2">
        <v>43</v>
      </c>
      <c r="G2524" s="2">
        <v>690</v>
      </c>
      <c r="H2524" s="2">
        <v>34</v>
      </c>
      <c r="I2524" s="2">
        <v>656</v>
      </c>
      <c r="J2524" s="2">
        <v>0</v>
      </c>
      <c r="K2524" s="2">
        <v>0</v>
      </c>
      <c r="L2524" s="2">
        <v>8</v>
      </c>
      <c r="M2524" s="2">
        <v>0.6</v>
      </c>
      <c r="N2524" s="2">
        <v>0.97699999999999998</v>
      </c>
      <c r="O2524" s="2">
        <v>2.5</v>
      </c>
      <c r="P2524" s="2">
        <v>0.78600000000000003</v>
      </c>
      <c r="Q2524" s="3">
        <v>4.9000000000000002E-2</v>
      </c>
      <c r="R2524" s="4" t="str">
        <f>TRIM(tblOperations[[#This Row],[Region]])</f>
        <v>Scotland</v>
      </c>
      <c r="S2524" s="4" t="str">
        <f>TRIM(tblOperations[[#This Row],[Team]])</f>
        <v>Estates Support</v>
      </c>
      <c r="T2524" s="4" t="str">
        <f>_xlfn.XLOOKUP(R2524,tblRegionReference[Region],tblRegionReference[Area],"Not Found")</f>
        <v>North</v>
      </c>
      <c r="U2524" s="4" t="str">
        <f>IF(tblOperations[[#This Row],[Completion_Rate]]&gt;=_xlfn.XLOOKUP("Completion Rate",tblKPITargets[KPI_Name],tblKPITargets[Target_Value]),"Met","Below Target")</f>
        <v>Below Target</v>
      </c>
      <c r="V2524" t="str">
        <f>IF(tblOperations[[#This Row],[SLA_Compliance]]&gt;=_xlfn.XLOOKUP('04_References'!$A$3,tblKPITargets[KPI_Name],tblKPITargets[Target_Value]),"Met","Below Target")</f>
        <v>Below Target</v>
      </c>
      <c r="W2524" t="str">
        <f>IF(tblOperations[[#This Row],[Quality_Pass_Rate]]&gt;=_xlfn.XLOOKUP('04_References'!$A$4,tblKPITargets[KPI_Name],tblKPITargets[Target_Value]),"Met","Below Target")</f>
        <v>Met</v>
      </c>
      <c r="X2524" t="str">
        <f>IF(tblOperations[[#This Row],[Average_Completion_Days]]&lt;=_xlfn.XLOOKUP('04_References'!$A$7,tblKPITargets[KPI_Name],tblKPITargets[Target_Value]),"Met","Below Target")</f>
        <v>Below Target</v>
      </c>
      <c r="Y2524" t="str">
        <f>IF(tblOperations[[#This Row],[Closing_Backlog]]&lt;=_xlfn.XLOOKUP('04_References'!$A$8,tblKPITargets[KPI_Name],tblKPITargets[Target_Value]),"Met","Below Target")</f>
        <v>Below Target</v>
      </c>
    </row>
    <row r="2525" spans="1:25">
      <c r="A2525" s="8" t="s">
        <v>2555</v>
      </c>
      <c r="B2525" s="9">
        <v>46136</v>
      </c>
      <c r="C2525" s="4" t="s">
        <v>18</v>
      </c>
      <c r="D2525" s="4" t="s">
        <v>25</v>
      </c>
      <c r="E2525" s="4">
        <v>0</v>
      </c>
      <c r="F2525" s="4">
        <v>31</v>
      </c>
      <c r="G2525" s="4">
        <v>31</v>
      </c>
      <c r="H2525" s="4">
        <v>31</v>
      </c>
      <c r="I2525" s="4">
        <v>0</v>
      </c>
      <c r="J2525" s="4">
        <v>0</v>
      </c>
      <c r="K2525" s="4">
        <v>0</v>
      </c>
      <c r="L2525" s="4">
        <v>1.6</v>
      </c>
      <c r="M2525" s="4">
        <v>0.92600000000000005</v>
      </c>
      <c r="N2525" s="4">
        <v>0.95199999999999996</v>
      </c>
      <c r="O2525" s="4">
        <v>4.4000000000000004</v>
      </c>
      <c r="P2525" s="4">
        <v>0.76100000000000001</v>
      </c>
      <c r="Q2525" s="5">
        <v>1</v>
      </c>
      <c r="R2525" s="4" t="str">
        <f>TRIM(tblOperations[[#This Row],[Region]])</f>
        <v>Scotland</v>
      </c>
      <c r="S2525" s="4" t="str">
        <f>TRIM(tblOperations[[#This Row],[Team]])</f>
        <v>Workplace Projects</v>
      </c>
      <c r="T2525" s="4" t="str">
        <f>_xlfn.XLOOKUP(R2525,tblRegionReference[Region],tblRegionReference[Area],"Not Found")</f>
        <v>North</v>
      </c>
      <c r="U2525" s="4" t="str">
        <f>IF(tblOperations[[#This Row],[Completion_Rate]]&gt;=_xlfn.XLOOKUP("Completion Rate",tblKPITargets[KPI_Name],tblKPITargets[Target_Value]),"Met","Below Target")</f>
        <v>Met</v>
      </c>
      <c r="V2525" t="str">
        <f>IF(tblOperations[[#This Row],[SLA_Compliance]]&gt;=_xlfn.XLOOKUP('04_References'!$A$3,tblKPITargets[KPI_Name],tblKPITargets[Target_Value]),"Met","Below Target")</f>
        <v>Met</v>
      </c>
      <c r="W2525" t="str">
        <f>IF(tblOperations[[#This Row],[Quality_Pass_Rate]]&gt;=_xlfn.XLOOKUP('04_References'!$A$4,tblKPITargets[KPI_Name],tblKPITargets[Target_Value]),"Met","Below Target")</f>
        <v>Met</v>
      </c>
      <c r="X2525" t="str">
        <f>IF(tblOperations[[#This Row],[Average_Completion_Days]]&lt;=_xlfn.XLOOKUP('04_References'!$A$7,tblKPITargets[KPI_Name],tblKPITargets[Target_Value]),"Met","Below Target")</f>
        <v>Met</v>
      </c>
      <c r="Y2525" t="str">
        <f>IF(tblOperations[[#This Row],[Closing_Backlog]]&lt;=_xlfn.XLOOKUP('04_References'!$A$8,tblKPITargets[KPI_Name],tblKPITargets[Target_Value]),"Met","Below Target")</f>
        <v>Met</v>
      </c>
    </row>
    <row r="2526" spans="1:25">
      <c r="A2526" s="6" t="s">
        <v>2556</v>
      </c>
      <c r="B2526" s="7">
        <v>46136</v>
      </c>
      <c r="C2526" s="2" t="s">
        <v>27</v>
      </c>
      <c r="D2526" s="2" t="s">
        <v>19</v>
      </c>
      <c r="E2526" s="2">
        <v>3</v>
      </c>
      <c r="F2526" s="2">
        <v>31</v>
      </c>
      <c r="G2526" s="2">
        <v>34</v>
      </c>
      <c r="H2526" s="2">
        <v>34</v>
      </c>
      <c r="I2526" s="2">
        <v>0</v>
      </c>
      <c r="J2526" s="2">
        <v>0</v>
      </c>
      <c r="K2526" s="2">
        <v>0</v>
      </c>
      <c r="L2526" s="2">
        <v>2.1</v>
      </c>
      <c r="M2526" s="2">
        <v>0.98199999999999998</v>
      </c>
      <c r="N2526" s="2">
        <v>0.97199999999999998</v>
      </c>
      <c r="O2526" s="2">
        <v>4.7</v>
      </c>
      <c r="P2526" s="2">
        <v>0.71799999999999997</v>
      </c>
      <c r="Q2526" s="3">
        <v>1</v>
      </c>
      <c r="R2526" s="4" t="str">
        <f>TRIM(tblOperations[[#This Row],[Region]])</f>
        <v>North East</v>
      </c>
      <c r="S2526" s="4" t="str">
        <f>TRIM(tblOperations[[#This Row],[Team]])</f>
        <v>Workplace Services</v>
      </c>
      <c r="T2526" s="4" t="str">
        <f>_xlfn.XLOOKUP(R2526,tblRegionReference[Region],tblRegionReference[Area],"Not Found")</f>
        <v>North</v>
      </c>
      <c r="U2526" s="4" t="str">
        <f>IF(tblOperations[[#This Row],[Completion_Rate]]&gt;=_xlfn.XLOOKUP("Completion Rate",tblKPITargets[KPI_Name],tblKPITargets[Target_Value]),"Met","Below Target")</f>
        <v>Met</v>
      </c>
      <c r="V2526" t="str">
        <f>IF(tblOperations[[#This Row],[SLA_Compliance]]&gt;=_xlfn.XLOOKUP('04_References'!$A$3,tblKPITargets[KPI_Name],tblKPITargets[Target_Value]),"Met","Below Target")</f>
        <v>Met</v>
      </c>
      <c r="W2526" t="str">
        <f>IF(tblOperations[[#This Row],[Quality_Pass_Rate]]&gt;=_xlfn.XLOOKUP('04_References'!$A$4,tblKPITargets[KPI_Name],tblKPITargets[Target_Value]),"Met","Below Target")</f>
        <v>Met</v>
      </c>
      <c r="X2526" t="str">
        <f>IF(tblOperations[[#This Row],[Average_Completion_Days]]&lt;=_xlfn.XLOOKUP('04_References'!$A$7,tblKPITargets[KPI_Name],tblKPITargets[Target_Value]),"Met","Below Target")</f>
        <v>Met</v>
      </c>
      <c r="Y2526" t="str">
        <f>IF(tblOperations[[#This Row],[Closing_Backlog]]&lt;=_xlfn.XLOOKUP('04_References'!$A$8,tblKPITargets[KPI_Name],tblKPITargets[Target_Value]),"Met","Below Target")</f>
        <v>Met</v>
      </c>
    </row>
    <row r="2527" spans="1:25">
      <c r="A2527" s="8" t="s">
        <v>2557</v>
      </c>
      <c r="B2527" s="9">
        <v>46136</v>
      </c>
      <c r="C2527" s="4" t="s">
        <v>27</v>
      </c>
      <c r="D2527" s="4" t="s">
        <v>21</v>
      </c>
      <c r="E2527" s="4">
        <v>0</v>
      </c>
      <c r="F2527" s="4">
        <v>41</v>
      </c>
      <c r="G2527" s="4">
        <v>41</v>
      </c>
      <c r="H2527" s="4">
        <v>41</v>
      </c>
      <c r="I2527" s="4">
        <v>0</v>
      </c>
      <c r="J2527" s="4">
        <v>0</v>
      </c>
      <c r="K2527" s="4">
        <v>0</v>
      </c>
      <c r="L2527" s="4">
        <v>1.7</v>
      </c>
      <c r="M2527" s="4">
        <v>0.96499999999999997</v>
      </c>
      <c r="N2527" s="4">
        <v>0.98499999999999999</v>
      </c>
      <c r="O2527" s="4">
        <v>4.7</v>
      </c>
      <c r="P2527" s="4">
        <v>0.70699999999999996</v>
      </c>
      <c r="Q2527" s="5">
        <v>1</v>
      </c>
      <c r="R2527" s="4" t="str">
        <f>TRIM(tblOperations[[#This Row],[Region]])</f>
        <v>North East</v>
      </c>
      <c r="S2527" s="4" t="str">
        <f>TRIM(tblOperations[[#This Row],[Team]])</f>
        <v>Facilities Response</v>
      </c>
      <c r="T2527" s="4" t="str">
        <f>_xlfn.XLOOKUP(R2527,tblRegionReference[Region],tblRegionReference[Area],"Not Found")</f>
        <v>North</v>
      </c>
      <c r="U2527" s="4" t="str">
        <f>IF(tblOperations[[#This Row],[Completion_Rate]]&gt;=_xlfn.XLOOKUP("Completion Rate",tblKPITargets[KPI_Name],tblKPITargets[Target_Value]),"Met","Below Target")</f>
        <v>Met</v>
      </c>
      <c r="V2527" t="str">
        <f>IF(tblOperations[[#This Row],[SLA_Compliance]]&gt;=_xlfn.XLOOKUP('04_References'!$A$3,tblKPITargets[KPI_Name],tblKPITargets[Target_Value]),"Met","Below Target")</f>
        <v>Met</v>
      </c>
      <c r="W2527" t="str">
        <f>IF(tblOperations[[#This Row],[Quality_Pass_Rate]]&gt;=_xlfn.XLOOKUP('04_References'!$A$4,tblKPITargets[KPI_Name],tblKPITargets[Target_Value]),"Met","Below Target")</f>
        <v>Met</v>
      </c>
      <c r="X2527" t="str">
        <f>IF(tblOperations[[#This Row],[Average_Completion_Days]]&lt;=_xlfn.XLOOKUP('04_References'!$A$7,tblKPITargets[KPI_Name],tblKPITargets[Target_Value]),"Met","Below Target")</f>
        <v>Met</v>
      </c>
      <c r="Y2527" t="str">
        <f>IF(tblOperations[[#This Row],[Closing_Backlog]]&lt;=_xlfn.XLOOKUP('04_References'!$A$8,tblKPITargets[KPI_Name],tblKPITargets[Target_Value]),"Met","Below Target")</f>
        <v>Met</v>
      </c>
    </row>
    <row r="2528" spans="1:25">
      <c r="A2528" s="6" t="s">
        <v>2558</v>
      </c>
      <c r="B2528" s="7">
        <v>46136</v>
      </c>
      <c r="C2528" s="2" t="s">
        <v>27</v>
      </c>
      <c r="D2528" s="2" t="s">
        <v>23</v>
      </c>
      <c r="E2528" s="2">
        <v>1639</v>
      </c>
      <c r="F2528" s="2">
        <v>43</v>
      </c>
      <c r="G2528" s="2">
        <v>1682</v>
      </c>
      <c r="H2528" s="2">
        <v>24</v>
      </c>
      <c r="I2528" s="2">
        <v>1658</v>
      </c>
      <c r="J2528" s="2">
        <v>0</v>
      </c>
      <c r="K2528" s="2">
        <v>0</v>
      </c>
      <c r="L2528" s="2">
        <v>8</v>
      </c>
      <c r="M2528" s="2">
        <v>0.6</v>
      </c>
      <c r="N2528" s="2">
        <v>1</v>
      </c>
      <c r="O2528" s="2">
        <v>2.5</v>
      </c>
      <c r="P2528" s="2">
        <v>0.71299999999999997</v>
      </c>
      <c r="Q2528" s="3">
        <v>1.4E-2</v>
      </c>
      <c r="R2528" s="4" t="str">
        <f>TRIM(tblOperations[[#This Row],[Region]])</f>
        <v>North East</v>
      </c>
      <c r="S2528" s="4" t="str">
        <f>TRIM(tblOperations[[#This Row],[Team]])</f>
        <v>Estates Support</v>
      </c>
      <c r="T2528" s="4" t="str">
        <f>_xlfn.XLOOKUP(R2528,tblRegionReference[Region],tblRegionReference[Area],"Not Found")</f>
        <v>North</v>
      </c>
      <c r="U2528" s="4" t="str">
        <f>IF(tblOperations[[#This Row],[Completion_Rate]]&gt;=_xlfn.XLOOKUP("Completion Rate",tblKPITargets[KPI_Name],tblKPITargets[Target_Value]),"Met","Below Target")</f>
        <v>Below Target</v>
      </c>
      <c r="V2528" t="str">
        <f>IF(tblOperations[[#This Row],[SLA_Compliance]]&gt;=_xlfn.XLOOKUP('04_References'!$A$3,tblKPITargets[KPI_Name],tblKPITargets[Target_Value]),"Met","Below Target")</f>
        <v>Below Target</v>
      </c>
      <c r="W2528" t="str">
        <f>IF(tblOperations[[#This Row],[Quality_Pass_Rate]]&gt;=_xlfn.XLOOKUP('04_References'!$A$4,tblKPITargets[KPI_Name],tblKPITargets[Target_Value]),"Met","Below Target")</f>
        <v>Met</v>
      </c>
      <c r="X2528" t="str">
        <f>IF(tblOperations[[#This Row],[Average_Completion_Days]]&lt;=_xlfn.XLOOKUP('04_References'!$A$7,tblKPITargets[KPI_Name],tblKPITargets[Target_Value]),"Met","Below Target")</f>
        <v>Below Target</v>
      </c>
      <c r="Y2528" t="str">
        <f>IF(tblOperations[[#This Row],[Closing_Backlog]]&lt;=_xlfn.XLOOKUP('04_References'!$A$8,tblKPITargets[KPI_Name],tblKPITargets[Target_Value]),"Met","Below Target")</f>
        <v>Below Target</v>
      </c>
    </row>
    <row r="2529" spans="1:25">
      <c r="A2529" s="8" t="s">
        <v>2559</v>
      </c>
      <c r="B2529" s="9">
        <v>46136</v>
      </c>
      <c r="C2529" s="4" t="s">
        <v>27</v>
      </c>
      <c r="D2529" s="4" t="s">
        <v>25</v>
      </c>
      <c r="E2529" s="4">
        <v>68</v>
      </c>
      <c r="F2529" s="4">
        <v>35</v>
      </c>
      <c r="G2529" s="4">
        <v>103</v>
      </c>
      <c r="H2529" s="4">
        <v>28</v>
      </c>
      <c r="I2529" s="4">
        <v>75</v>
      </c>
      <c r="J2529" s="4">
        <v>0</v>
      </c>
      <c r="K2529" s="4">
        <v>0</v>
      </c>
      <c r="L2529" s="4">
        <v>7.7</v>
      </c>
      <c r="M2529" s="4">
        <v>0.6</v>
      </c>
      <c r="N2529" s="4">
        <v>1</v>
      </c>
      <c r="O2529" s="4">
        <v>2.5</v>
      </c>
      <c r="P2529" s="4">
        <v>0.65500000000000003</v>
      </c>
      <c r="Q2529" s="5">
        <v>0.27200000000000002</v>
      </c>
      <c r="R2529" s="4" t="str">
        <f>TRIM(tblOperations[[#This Row],[Region]])</f>
        <v>North East</v>
      </c>
      <c r="S2529" s="4" t="str">
        <f>TRIM(tblOperations[[#This Row],[Team]])</f>
        <v>Workplace Projects</v>
      </c>
      <c r="T2529" s="4" t="str">
        <f>_xlfn.XLOOKUP(R2529,tblRegionReference[Region],tblRegionReference[Area],"Not Found")</f>
        <v>North</v>
      </c>
      <c r="U2529" s="4" t="str">
        <f>IF(tblOperations[[#This Row],[Completion_Rate]]&gt;=_xlfn.XLOOKUP("Completion Rate",tblKPITargets[KPI_Name],tblKPITargets[Target_Value]),"Met","Below Target")</f>
        <v>Below Target</v>
      </c>
      <c r="V2529" t="str">
        <f>IF(tblOperations[[#This Row],[SLA_Compliance]]&gt;=_xlfn.XLOOKUP('04_References'!$A$3,tblKPITargets[KPI_Name],tblKPITargets[Target_Value]),"Met","Below Target")</f>
        <v>Below Target</v>
      </c>
      <c r="W2529" t="str">
        <f>IF(tblOperations[[#This Row],[Quality_Pass_Rate]]&gt;=_xlfn.XLOOKUP('04_References'!$A$4,tblKPITargets[KPI_Name],tblKPITargets[Target_Value]),"Met","Below Target")</f>
        <v>Met</v>
      </c>
      <c r="X2529" t="str">
        <f>IF(tblOperations[[#This Row],[Average_Completion_Days]]&lt;=_xlfn.XLOOKUP('04_References'!$A$7,tblKPITargets[KPI_Name],tblKPITargets[Target_Value]),"Met","Below Target")</f>
        <v>Below Target</v>
      </c>
      <c r="Y2529" t="str">
        <f>IF(tblOperations[[#This Row],[Closing_Backlog]]&lt;=_xlfn.XLOOKUP('04_References'!$A$8,tblKPITargets[KPI_Name],tblKPITargets[Target_Value]),"Met","Below Target")</f>
        <v>Below Target</v>
      </c>
    </row>
    <row r="2530" spans="1:25">
      <c r="A2530" s="6" t="s">
        <v>2560</v>
      </c>
      <c r="B2530" s="7">
        <v>46136</v>
      </c>
      <c r="C2530" s="2" t="s">
        <v>32</v>
      </c>
      <c r="D2530" s="2" t="s">
        <v>19</v>
      </c>
      <c r="E2530" s="2">
        <v>688</v>
      </c>
      <c r="F2530" s="2">
        <v>38</v>
      </c>
      <c r="G2530" s="2">
        <v>726</v>
      </c>
      <c r="H2530" s="2">
        <v>39</v>
      </c>
      <c r="I2530" s="2">
        <v>687</v>
      </c>
      <c r="J2530" s="2">
        <v>0</v>
      </c>
      <c r="K2530" s="2">
        <v>0</v>
      </c>
      <c r="L2530" s="2">
        <v>8</v>
      </c>
      <c r="M2530" s="2">
        <v>0.6</v>
      </c>
      <c r="N2530" s="2">
        <v>0.99399999999999999</v>
      </c>
      <c r="O2530" s="2">
        <v>2.5</v>
      </c>
      <c r="P2530" s="2">
        <v>0.78700000000000003</v>
      </c>
      <c r="Q2530" s="3">
        <v>5.3999999999999999E-2</v>
      </c>
      <c r="R2530" s="4" t="str">
        <f>TRIM(tblOperations[[#This Row],[Region]])</f>
        <v>North West</v>
      </c>
      <c r="S2530" s="4" t="str">
        <f>TRIM(tblOperations[[#This Row],[Team]])</f>
        <v>Workplace Services</v>
      </c>
      <c r="T2530" s="4" t="str">
        <f>_xlfn.XLOOKUP(R2530,tblRegionReference[Region],tblRegionReference[Area],"Not Found")</f>
        <v>North</v>
      </c>
      <c r="U2530" s="4" t="str">
        <f>IF(tblOperations[[#This Row],[Completion_Rate]]&gt;=_xlfn.XLOOKUP("Completion Rate",tblKPITargets[KPI_Name],tblKPITargets[Target_Value]),"Met","Below Target")</f>
        <v>Below Target</v>
      </c>
      <c r="V2530" t="str">
        <f>IF(tblOperations[[#This Row],[SLA_Compliance]]&gt;=_xlfn.XLOOKUP('04_References'!$A$3,tblKPITargets[KPI_Name],tblKPITargets[Target_Value]),"Met","Below Target")</f>
        <v>Below Target</v>
      </c>
      <c r="W2530" t="str">
        <f>IF(tblOperations[[#This Row],[Quality_Pass_Rate]]&gt;=_xlfn.XLOOKUP('04_References'!$A$4,tblKPITargets[KPI_Name],tblKPITargets[Target_Value]),"Met","Below Target")</f>
        <v>Met</v>
      </c>
      <c r="X2530" t="str">
        <f>IF(tblOperations[[#This Row],[Average_Completion_Days]]&lt;=_xlfn.XLOOKUP('04_References'!$A$7,tblKPITargets[KPI_Name],tblKPITargets[Target_Value]),"Met","Below Target")</f>
        <v>Below Target</v>
      </c>
      <c r="Y2530" t="str">
        <f>IF(tblOperations[[#This Row],[Closing_Backlog]]&lt;=_xlfn.XLOOKUP('04_References'!$A$8,tblKPITargets[KPI_Name],tblKPITargets[Target_Value]),"Met","Below Target")</f>
        <v>Below Target</v>
      </c>
    </row>
    <row r="2531" spans="1:25">
      <c r="A2531" s="8" t="s">
        <v>2561</v>
      </c>
      <c r="B2531" s="9">
        <v>46136</v>
      </c>
      <c r="C2531" s="4" t="s">
        <v>32</v>
      </c>
      <c r="D2531" s="4" t="s">
        <v>21</v>
      </c>
      <c r="E2531" s="4">
        <v>1733</v>
      </c>
      <c r="F2531" s="4">
        <v>41</v>
      </c>
      <c r="G2531" s="4">
        <v>1774</v>
      </c>
      <c r="H2531" s="4">
        <v>21</v>
      </c>
      <c r="I2531" s="4">
        <v>1753</v>
      </c>
      <c r="J2531" s="4">
        <v>0</v>
      </c>
      <c r="K2531" s="4">
        <v>0</v>
      </c>
      <c r="L2531" s="4">
        <v>8</v>
      </c>
      <c r="M2531" s="4">
        <v>0.6</v>
      </c>
      <c r="N2531" s="4">
        <v>0.96799999999999997</v>
      </c>
      <c r="O2531" s="4">
        <v>2.5</v>
      </c>
      <c r="P2531" s="4">
        <v>0.70199999999999996</v>
      </c>
      <c r="Q2531" s="5">
        <v>1.2E-2</v>
      </c>
      <c r="R2531" s="4" t="str">
        <f>TRIM(tblOperations[[#This Row],[Region]])</f>
        <v>North West</v>
      </c>
      <c r="S2531" s="4" t="str">
        <f>TRIM(tblOperations[[#This Row],[Team]])</f>
        <v>Facilities Response</v>
      </c>
      <c r="T2531" s="4" t="str">
        <f>_xlfn.XLOOKUP(R2531,tblRegionReference[Region],tblRegionReference[Area],"Not Found")</f>
        <v>North</v>
      </c>
      <c r="U2531" s="4" t="str">
        <f>IF(tblOperations[[#This Row],[Completion_Rate]]&gt;=_xlfn.XLOOKUP("Completion Rate",tblKPITargets[KPI_Name],tblKPITargets[Target_Value]),"Met","Below Target")</f>
        <v>Below Target</v>
      </c>
      <c r="V2531" t="str">
        <f>IF(tblOperations[[#This Row],[SLA_Compliance]]&gt;=_xlfn.XLOOKUP('04_References'!$A$3,tblKPITargets[KPI_Name],tblKPITargets[Target_Value]),"Met","Below Target")</f>
        <v>Below Target</v>
      </c>
      <c r="W2531" t="str">
        <f>IF(tblOperations[[#This Row],[Quality_Pass_Rate]]&gt;=_xlfn.XLOOKUP('04_References'!$A$4,tblKPITargets[KPI_Name],tblKPITargets[Target_Value]),"Met","Below Target")</f>
        <v>Met</v>
      </c>
      <c r="X2531" t="str">
        <f>IF(tblOperations[[#This Row],[Average_Completion_Days]]&lt;=_xlfn.XLOOKUP('04_References'!$A$7,tblKPITargets[KPI_Name],tblKPITargets[Target_Value]),"Met","Below Target")</f>
        <v>Below Target</v>
      </c>
      <c r="Y2531" t="str">
        <f>IF(tblOperations[[#This Row],[Closing_Backlog]]&lt;=_xlfn.XLOOKUP('04_References'!$A$8,tblKPITargets[KPI_Name],tblKPITargets[Target_Value]),"Met","Below Target")</f>
        <v>Below Target</v>
      </c>
    </row>
    <row r="2532" spans="1:25">
      <c r="A2532" s="6" t="s">
        <v>2562</v>
      </c>
      <c r="B2532" s="7">
        <v>46136</v>
      </c>
      <c r="C2532" s="2" t="s">
        <v>32</v>
      </c>
      <c r="D2532" s="2" t="s">
        <v>23</v>
      </c>
      <c r="E2532" s="2">
        <v>1815</v>
      </c>
      <c r="F2532" s="2">
        <v>36</v>
      </c>
      <c r="G2532" s="2">
        <v>1851</v>
      </c>
      <c r="H2532" s="2">
        <v>26</v>
      </c>
      <c r="I2532" s="2">
        <v>1825</v>
      </c>
      <c r="J2532" s="2">
        <v>0</v>
      </c>
      <c r="K2532" s="2">
        <v>0</v>
      </c>
      <c r="L2532" s="2">
        <v>8</v>
      </c>
      <c r="M2532" s="2">
        <v>0.6</v>
      </c>
      <c r="N2532" s="2">
        <v>1</v>
      </c>
      <c r="O2532" s="2">
        <v>2.5</v>
      </c>
      <c r="P2532" s="2">
        <v>0.69299999999999995</v>
      </c>
      <c r="Q2532" s="3">
        <v>1.4E-2</v>
      </c>
      <c r="R2532" s="4" t="str">
        <f>TRIM(tblOperations[[#This Row],[Region]])</f>
        <v>North West</v>
      </c>
      <c r="S2532" s="4" t="str">
        <f>TRIM(tblOperations[[#This Row],[Team]])</f>
        <v>Estates Support</v>
      </c>
      <c r="T2532" s="4" t="str">
        <f>_xlfn.XLOOKUP(R2532,tblRegionReference[Region],tblRegionReference[Area],"Not Found")</f>
        <v>North</v>
      </c>
      <c r="U2532" s="4" t="str">
        <f>IF(tblOperations[[#This Row],[Completion_Rate]]&gt;=_xlfn.XLOOKUP("Completion Rate",tblKPITargets[KPI_Name],tblKPITargets[Target_Value]),"Met","Below Target")</f>
        <v>Below Target</v>
      </c>
      <c r="V2532" t="str">
        <f>IF(tblOperations[[#This Row],[SLA_Compliance]]&gt;=_xlfn.XLOOKUP('04_References'!$A$3,tblKPITargets[KPI_Name],tblKPITargets[Target_Value]),"Met","Below Target")</f>
        <v>Below Target</v>
      </c>
      <c r="W2532" t="str">
        <f>IF(tblOperations[[#This Row],[Quality_Pass_Rate]]&gt;=_xlfn.XLOOKUP('04_References'!$A$4,tblKPITargets[KPI_Name],tblKPITargets[Target_Value]),"Met","Below Target")</f>
        <v>Met</v>
      </c>
      <c r="X2532" t="str">
        <f>IF(tblOperations[[#This Row],[Average_Completion_Days]]&lt;=_xlfn.XLOOKUP('04_References'!$A$7,tblKPITargets[KPI_Name],tblKPITargets[Target_Value]),"Met","Below Target")</f>
        <v>Below Target</v>
      </c>
      <c r="Y2532" t="str">
        <f>IF(tblOperations[[#This Row],[Closing_Backlog]]&lt;=_xlfn.XLOOKUP('04_References'!$A$8,tblKPITargets[KPI_Name],tblKPITargets[Target_Value]),"Met","Below Target")</f>
        <v>Below Target</v>
      </c>
    </row>
    <row r="2533" spans="1:25">
      <c r="A2533" s="8" t="s">
        <v>2563</v>
      </c>
      <c r="B2533" s="9">
        <v>46136</v>
      </c>
      <c r="C2533" s="4" t="s">
        <v>32</v>
      </c>
      <c r="D2533" s="4" t="s">
        <v>25</v>
      </c>
      <c r="E2533" s="4">
        <v>0</v>
      </c>
      <c r="F2533" s="4">
        <v>40</v>
      </c>
      <c r="G2533" s="4">
        <v>40</v>
      </c>
      <c r="H2533" s="4">
        <v>40</v>
      </c>
      <c r="I2533" s="4">
        <v>0</v>
      </c>
      <c r="J2533" s="4">
        <v>0</v>
      </c>
      <c r="K2533" s="4">
        <v>0</v>
      </c>
      <c r="L2533" s="4">
        <v>1.2</v>
      </c>
      <c r="M2533" s="4">
        <v>1</v>
      </c>
      <c r="N2533" s="4">
        <v>0.998</v>
      </c>
      <c r="O2533" s="4">
        <v>4.5</v>
      </c>
      <c r="P2533" s="4">
        <v>0.70199999999999996</v>
      </c>
      <c r="Q2533" s="5">
        <v>1</v>
      </c>
      <c r="R2533" s="4" t="str">
        <f>TRIM(tblOperations[[#This Row],[Region]])</f>
        <v>North West</v>
      </c>
      <c r="S2533" s="4" t="str">
        <f>TRIM(tblOperations[[#This Row],[Team]])</f>
        <v>Workplace Projects</v>
      </c>
      <c r="T2533" s="4" t="str">
        <f>_xlfn.XLOOKUP(R2533,tblRegionReference[Region],tblRegionReference[Area],"Not Found")</f>
        <v>North</v>
      </c>
      <c r="U2533" s="4" t="str">
        <f>IF(tblOperations[[#This Row],[Completion_Rate]]&gt;=_xlfn.XLOOKUP("Completion Rate",tblKPITargets[KPI_Name],tblKPITargets[Target_Value]),"Met","Below Target")</f>
        <v>Met</v>
      </c>
      <c r="V2533" t="str">
        <f>IF(tblOperations[[#This Row],[SLA_Compliance]]&gt;=_xlfn.XLOOKUP('04_References'!$A$3,tblKPITargets[KPI_Name],tblKPITargets[Target_Value]),"Met","Below Target")</f>
        <v>Met</v>
      </c>
      <c r="W2533" t="str">
        <f>IF(tblOperations[[#This Row],[Quality_Pass_Rate]]&gt;=_xlfn.XLOOKUP('04_References'!$A$4,tblKPITargets[KPI_Name],tblKPITargets[Target_Value]),"Met","Below Target")</f>
        <v>Met</v>
      </c>
      <c r="X2533" t="str">
        <f>IF(tblOperations[[#This Row],[Average_Completion_Days]]&lt;=_xlfn.XLOOKUP('04_References'!$A$7,tblKPITargets[KPI_Name],tblKPITargets[Target_Value]),"Met","Below Target")</f>
        <v>Met</v>
      </c>
      <c r="Y2533" t="str">
        <f>IF(tblOperations[[#This Row],[Closing_Backlog]]&lt;=_xlfn.XLOOKUP('04_References'!$A$8,tblKPITargets[KPI_Name],tblKPITargets[Target_Value]),"Met","Below Target")</f>
        <v>Met</v>
      </c>
    </row>
    <row r="2534" spans="1:25">
      <c r="A2534" s="6" t="s">
        <v>2564</v>
      </c>
      <c r="B2534" s="7">
        <v>46136</v>
      </c>
      <c r="C2534" s="2" t="s">
        <v>37</v>
      </c>
      <c r="D2534" s="2" t="s">
        <v>19</v>
      </c>
      <c r="E2534" s="2">
        <v>2</v>
      </c>
      <c r="F2534" s="2">
        <v>33</v>
      </c>
      <c r="G2534" s="2">
        <v>35</v>
      </c>
      <c r="H2534" s="2">
        <v>35</v>
      </c>
      <c r="I2534" s="2">
        <v>0</v>
      </c>
      <c r="J2534" s="2">
        <v>0</v>
      </c>
      <c r="K2534" s="2">
        <v>0</v>
      </c>
      <c r="L2534" s="2">
        <v>0.8</v>
      </c>
      <c r="M2534" s="2">
        <v>0.93200000000000005</v>
      </c>
      <c r="N2534" s="2">
        <v>1</v>
      </c>
      <c r="O2534" s="2">
        <v>4.4000000000000004</v>
      </c>
      <c r="P2534" s="2">
        <v>0.67</v>
      </c>
      <c r="Q2534" s="3">
        <v>1</v>
      </c>
      <c r="R2534" s="4" t="str">
        <f>TRIM(tblOperations[[#This Row],[Region]])</f>
        <v>Midlands</v>
      </c>
      <c r="S2534" s="4" t="str">
        <f>TRIM(tblOperations[[#This Row],[Team]])</f>
        <v>Workplace Services</v>
      </c>
      <c r="T2534" s="4" t="str">
        <f>_xlfn.XLOOKUP(R2534,tblRegionReference[Region],tblRegionReference[Area],"Not Found")</f>
        <v>Central</v>
      </c>
      <c r="U2534" s="4" t="str">
        <f>IF(tblOperations[[#This Row],[Completion_Rate]]&gt;=_xlfn.XLOOKUP("Completion Rate",tblKPITargets[KPI_Name],tblKPITargets[Target_Value]),"Met","Below Target")</f>
        <v>Met</v>
      </c>
      <c r="V2534" t="str">
        <f>IF(tblOperations[[#This Row],[SLA_Compliance]]&gt;=_xlfn.XLOOKUP('04_References'!$A$3,tblKPITargets[KPI_Name],tblKPITargets[Target_Value]),"Met","Below Target")</f>
        <v>Met</v>
      </c>
      <c r="W2534" t="str">
        <f>IF(tblOperations[[#This Row],[Quality_Pass_Rate]]&gt;=_xlfn.XLOOKUP('04_References'!$A$4,tblKPITargets[KPI_Name],tblKPITargets[Target_Value]),"Met","Below Target")</f>
        <v>Met</v>
      </c>
      <c r="X2534" t="str">
        <f>IF(tblOperations[[#This Row],[Average_Completion_Days]]&lt;=_xlfn.XLOOKUP('04_References'!$A$7,tblKPITargets[KPI_Name],tblKPITargets[Target_Value]),"Met","Below Target")</f>
        <v>Met</v>
      </c>
      <c r="Y2534" t="str">
        <f>IF(tblOperations[[#This Row],[Closing_Backlog]]&lt;=_xlfn.XLOOKUP('04_References'!$A$8,tblKPITargets[KPI_Name],tblKPITargets[Target_Value]),"Met","Below Target")</f>
        <v>Met</v>
      </c>
    </row>
    <row r="2535" spans="1:25">
      <c r="A2535" s="8" t="s">
        <v>2565</v>
      </c>
      <c r="B2535" s="9">
        <v>46136</v>
      </c>
      <c r="C2535" s="4" t="s">
        <v>37</v>
      </c>
      <c r="D2535" s="4" t="s">
        <v>21</v>
      </c>
      <c r="E2535" s="4">
        <v>769</v>
      </c>
      <c r="F2535" s="4">
        <v>33</v>
      </c>
      <c r="G2535" s="4">
        <v>802</v>
      </c>
      <c r="H2535" s="4">
        <v>31</v>
      </c>
      <c r="I2535" s="4">
        <v>771</v>
      </c>
      <c r="J2535" s="4">
        <v>0</v>
      </c>
      <c r="K2535" s="4">
        <v>0</v>
      </c>
      <c r="L2535" s="4">
        <v>8</v>
      </c>
      <c r="M2535" s="4">
        <v>0.6</v>
      </c>
      <c r="N2535" s="4">
        <v>0.98599999999999999</v>
      </c>
      <c r="O2535" s="4">
        <v>2.5</v>
      </c>
      <c r="P2535" s="4">
        <v>0.68400000000000005</v>
      </c>
      <c r="Q2535" s="5">
        <v>3.9E-2</v>
      </c>
      <c r="R2535" s="4" t="str">
        <f>TRIM(tblOperations[[#This Row],[Region]])</f>
        <v>Midlands</v>
      </c>
      <c r="S2535" s="4" t="str">
        <f>TRIM(tblOperations[[#This Row],[Team]])</f>
        <v>Facilities Response</v>
      </c>
      <c r="T2535" s="4" t="str">
        <f>_xlfn.XLOOKUP(R2535,tblRegionReference[Region],tblRegionReference[Area],"Not Found")</f>
        <v>Central</v>
      </c>
      <c r="U2535" s="4" t="str">
        <f>IF(tblOperations[[#This Row],[Completion_Rate]]&gt;=_xlfn.XLOOKUP("Completion Rate",tblKPITargets[KPI_Name],tblKPITargets[Target_Value]),"Met","Below Target")</f>
        <v>Below Target</v>
      </c>
      <c r="V2535" t="str">
        <f>IF(tblOperations[[#This Row],[SLA_Compliance]]&gt;=_xlfn.XLOOKUP('04_References'!$A$3,tblKPITargets[KPI_Name],tblKPITargets[Target_Value]),"Met","Below Target")</f>
        <v>Below Target</v>
      </c>
      <c r="W2535" t="str">
        <f>IF(tblOperations[[#This Row],[Quality_Pass_Rate]]&gt;=_xlfn.XLOOKUP('04_References'!$A$4,tblKPITargets[KPI_Name],tblKPITargets[Target_Value]),"Met","Below Target")</f>
        <v>Met</v>
      </c>
      <c r="X2535" t="str">
        <f>IF(tblOperations[[#This Row],[Average_Completion_Days]]&lt;=_xlfn.XLOOKUP('04_References'!$A$7,tblKPITargets[KPI_Name],tblKPITargets[Target_Value]),"Met","Below Target")</f>
        <v>Below Target</v>
      </c>
      <c r="Y2535" t="str">
        <f>IF(tblOperations[[#This Row],[Closing_Backlog]]&lt;=_xlfn.XLOOKUP('04_References'!$A$8,tblKPITargets[KPI_Name],tblKPITargets[Target_Value]),"Met","Below Target")</f>
        <v>Below Target</v>
      </c>
    </row>
    <row r="2536" spans="1:25">
      <c r="A2536" s="6" t="s">
        <v>2566</v>
      </c>
      <c r="B2536" s="7">
        <v>46136</v>
      </c>
      <c r="C2536" s="2" t="s">
        <v>37</v>
      </c>
      <c r="D2536" s="2" t="s">
        <v>23</v>
      </c>
      <c r="E2536" s="2">
        <v>588</v>
      </c>
      <c r="F2536" s="2">
        <v>46</v>
      </c>
      <c r="G2536" s="2">
        <v>634</v>
      </c>
      <c r="H2536" s="2">
        <v>38</v>
      </c>
      <c r="I2536" s="2">
        <v>596</v>
      </c>
      <c r="J2536" s="2">
        <v>0</v>
      </c>
      <c r="K2536" s="2">
        <v>0</v>
      </c>
      <c r="L2536" s="2">
        <v>8</v>
      </c>
      <c r="M2536" s="2">
        <v>0.6</v>
      </c>
      <c r="N2536" s="2">
        <v>0.96799999999999997</v>
      </c>
      <c r="O2536" s="2">
        <v>2.5</v>
      </c>
      <c r="P2536" s="2">
        <v>0.76800000000000002</v>
      </c>
      <c r="Q2536" s="3">
        <v>0.06</v>
      </c>
      <c r="R2536" s="4" t="str">
        <f>TRIM(tblOperations[[#This Row],[Region]])</f>
        <v>Midlands</v>
      </c>
      <c r="S2536" s="4" t="str">
        <f>TRIM(tblOperations[[#This Row],[Team]])</f>
        <v>Estates Support</v>
      </c>
      <c r="T2536" s="4" t="str">
        <f>_xlfn.XLOOKUP(R2536,tblRegionReference[Region],tblRegionReference[Area],"Not Found")</f>
        <v>Central</v>
      </c>
      <c r="U2536" s="4" t="str">
        <f>IF(tblOperations[[#This Row],[Completion_Rate]]&gt;=_xlfn.XLOOKUP("Completion Rate",tblKPITargets[KPI_Name],tblKPITargets[Target_Value]),"Met","Below Target")</f>
        <v>Below Target</v>
      </c>
      <c r="V2536" t="str">
        <f>IF(tblOperations[[#This Row],[SLA_Compliance]]&gt;=_xlfn.XLOOKUP('04_References'!$A$3,tblKPITargets[KPI_Name],tblKPITargets[Target_Value]),"Met","Below Target")</f>
        <v>Below Target</v>
      </c>
      <c r="W2536" t="str">
        <f>IF(tblOperations[[#This Row],[Quality_Pass_Rate]]&gt;=_xlfn.XLOOKUP('04_References'!$A$4,tblKPITargets[KPI_Name],tblKPITargets[Target_Value]),"Met","Below Target")</f>
        <v>Met</v>
      </c>
      <c r="X2536" t="str">
        <f>IF(tblOperations[[#This Row],[Average_Completion_Days]]&lt;=_xlfn.XLOOKUP('04_References'!$A$7,tblKPITargets[KPI_Name],tblKPITargets[Target_Value]),"Met","Below Target")</f>
        <v>Below Target</v>
      </c>
      <c r="Y2536" t="str">
        <f>IF(tblOperations[[#This Row],[Closing_Backlog]]&lt;=_xlfn.XLOOKUP('04_References'!$A$8,tblKPITargets[KPI_Name],tblKPITargets[Target_Value]),"Met","Below Target")</f>
        <v>Below Target</v>
      </c>
    </row>
    <row r="2537" spans="1:25">
      <c r="A2537" s="8" t="s">
        <v>2567</v>
      </c>
      <c r="B2537" s="9">
        <v>46136</v>
      </c>
      <c r="C2537" s="4" t="s">
        <v>37</v>
      </c>
      <c r="D2537" s="4" t="s">
        <v>25</v>
      </c>
      <c r="E2537" s="4">
        <v>10</v>
      </c>
      <c r="F2537" s="4">
        <v>35</v>
      </c>
      <c r="G2537" s="4">
        <v>45</v>
      </c>
      <c r="H2537" s="4">
        <v>36</v>
      </c>
      <c r="I2537" s="4">
        <v>9</v>
      </c>
      <c r="J2537" s="4">
        <v>1</v>
      </c>
      <c r="K2537" s="4">
        <v>0</v>
      </c>
      <c r="L2537" s="4">
        <v>2.6</v>
      </c>
      <c r="M2537" s="4">
        <v>0.92300000000000004</v>
      </c>
      <c r="N2537" s="4">
        <v>0.98799999999999999</v>
      </c>
      <c r="O2537" s="4">
        <v>4.0999999999999996</v>
      </c>
      <c r="P2537" s="4">
        <v>0.72199999999999998</v>
      </c>
      <c r="Q2537" s="5">
        <v>0.8</v>
      </c>
      <c r="R2537" s="4" t="str">
        <f>TRIM(tblOperations[[#This Row],[Region]])</f>
        <v>Midlands</v>
      </c>
      <c r="S2537" s="4" t="str">
        <f>TRIM(tblOperations[[#This Row],[Team]])</f>
        <v>Workplace Projects</v>
      </c>
      <c r="T2537" s="4" t="str">
        <f>_xlfn.XLOOKUP(R2537,tblRegionReference[Region],tblRegionReference[Area],"Not Found")</f>
        <v>Central</v>
      </c>
      <c r="U2537" s="4" t="str">
        <f>IF(tblOperations[[#This Row],[Completion_Rate]]&gt;=_xlfn.XLOOKUP("Completion Rate",tblKPITargets[KPI_Name],tblKPITargets[Target_Value]),"Met","Below Target")</f>
        <v>Below Target</v>
      </c>
      <c r="V2537" t="str">
        <f>IF(tblOperations[[#This Row],[SLA_Compliance]]&gt;=_xlfn.XLOOKUP('04_References'!$A$3,tblKPITargets[KPI_Name],tblKPITargets[Target_Value]),"Met","Below Target")</f>
        <v>Met</v>
      </c>
      <c r="W2537" t="str">
        <f>IF(tblOperations[[#This Row],[Quality_Pass_Rate]]&gt;=_xlfn.XLOOKUP('04_References'!$A$4,tblKPITargets[KPI_Name],tblKPITargets[Target_Value]),"Met","Below Target")</f>
        <v>Met</v>
      </c>
      <c r="X2537" t="str">
        <f>IF(tblOperations[[#This Row],[Average_Completion_Days]]&lt;=_xlfn.XLOOKUP('04_References'!$A$7,tblKPITargets[KPI_Name],tblKPITargets[Target_Value]),"Met","Below Target")</f>
        <v>Met</v>
      </c>
      <c r="Y2537" t="str">
        <f>IF(tblOperations[[#This Row],[Closing_Backlog]]&lt;=_xlfn.XLOOKUP('04_References'!$A$8,tblKPITargets[KPI_Name],tblKPITargets[Target_Value]),"Met","Below Target")</f>
        <v>Met</v>
      </c>
    </row>
    <row r="2538" spans="1:25">
      <c r="A2538" s="6" t="s">
        <v>2568</v>
      </c>
      <c r="B2538" s="7">
        <v>46136</v>
      </c>
      <c r="C2538" s="2" t="s">
        <v>43</v>
      </c>
      <c r="D2538" s="2" t="s">
        <v>19</v>
      </c>
      <c r="E2538" s="2">
        <v>1340</v>
      </c>
      <c r="F2538" s="2">
        <v>34</v>
      </c>
      <c r="G2538" s="2">
        <v>1374</v>
      </c>
      <c r="H2538" s="2">
        <v>26</v>
      </c>
      <c r="I2538" s="2">
        <v>1348</v>
      </c>
      <c r="J2538" s="2">
        <v>0</v>
      </c>
      <c r="K2538" s="2">
        <v>0</v>
      </c>
      <c r="L2538" s="2">
        <v>8</v>
      </c>
      <c r="M2538" s="2">
        <v>0.6</v>
      </c>
      <c r="N2538" s="2">
        <v>0.96</v>
      </c>
      <c r="O2538" s="2">
        <v>2.5</v>
      </c>
      <c r="P2538" s="2">
        <v>0.76800000000000002</v>
      </c>
      <c r="Q2538" s="3">
        <v>1.9E-2</v>
      </c>
      <c r="R2538" s="4" t="str">
        <f>TRIM(tblOperations[[#This Row],[Region]])</f>
        <v>South West</v>
      </c>
      <c r="S2538" s="4" t="str">
        <f>TRIM(tblOperations[[#This Row],[Team]])</f>
        <v>Workplace Services</v>
      </c>
      <c r="T2538" s="4" t="str">
        <f>_xlfn.XLOOKUP(R2538,tblRegionReference[Region],tblRegionReference[Area],"Not Found")</f>
        <v>South</v>
      </c>
      <c r="U2538" s="4" t="str">
        <f>IF(tblOperations[[#This Row],[Completion_Rate]]&gt;=_xlfn.XLOOKUP("Completion Rate",tblKPITargets[KPI_Name],tblKPITargets[Target_Value]),"Met","Below Target")</f>
        <v>Below Target</v>
      </c>
      <c r="V2538" t="str">
        <f>IF(tblOperations[[#This Row],[SLA_Compliance]]&gt;=_xlfn.XLOOKUP('04_References'!$A$3,tblKPITargets[KPI_Name],tblKPITargets[Target_Value]),"Met","Below Target")</f>
        <v>Below Target</v>
      </c>
      <c r="W2538" t="str">
        <f>IF(tblOperations[[#This Row],[Quality_Pass_Rate]]&gt;=_xlfn.XLOOKUP('04_References'!$A$4,tblKPITargets[KPI_Name],tblKPITargets[Target_Value]),"Met","Below Target")</f>
        <v>Met</v>
      </c>
      <c r="X2538" t="str">
        <f>IF(tblOperations[[#This Row],[Average_Completion_Days]]&lt;=_xlfn.XLOOKUP('04_References'!$A$7,tblKPITargets[KPI_Name],tblKPITargets[Target_Value]),"Met","Below Target")</f>
        <v>Below Target</v>
      </c>
      <c r="Y2538" t="str">
        <f>IF(tblOperations[[#This Row],[Closing_Backlog]]&lt;=_xlfn.XLOOKUP('04_References'!$A$8,tblKPITargets[KPI_Name],tblKPITargets[Target_Value]),"Met","Below Target")</f>
        <v>Below Target</v>
      </c>
    </row>
    <row r="2539" spans="1:25">
      <c r="A2539" s="8" t="s">
        <v>2569</v>
      </c>
      <c r="B2539" s="9">
        <v>46136</v>
      </c>
      <c r="C2539" s="4" t="s">
        <v>43</v>
      </c>
      <c r="D2539" s="4" t="s">
        <v>21</v>
      </c>
      <c r="E2539" s="4">
        <v>0</v>
      </c>
      <c r="F2539" s="4">
        <v>28</v>
      </c>
      <c r="G2539" s="4">
        <v>28</v>
      </c>
      <c r="H2539" s="4">
        <v>28</v>
      </c>
      <c r="I2539" s="4">
        <v>0</v>
      </c>
      <c r="J2539" s="4">
        <v>0</v>
      </c>
      <c r="K2539" s="4">
        <v>0</v>
      </c>
      <c r="L2539" s="4">
        <v>1.5</v>
      </c>
      <c r="M2539" s="4">
        <v>1</v>
      </c>
      <c r="N2539" s="4">
        <v>0.98799999999999999</v>
      </c>
      <c r="O2539" s="4">
        <v>4.7</v>
      </c>
      <c r="P2539" s="4">
        <v>0.64100000000000001</v>
      </c>
      <c r="Q2539" s="5">
        <v>1</v>
      </c>
      <c r="R2539" s="4" t="str">
        <f>TRIM(tblOperations[[#This Row],[Region]])</f>
        <v>South West</v>
      </c>
      <c r="S2539" s="4" t="str">
        <f>TRIM(tblOperations[[#This Row],[Team]])</f>
        <v>Facilities Response</v>
      </c>
      <c r="T2539" s="4" t="str">
        <f>_xlfn.XLOOKUP(R2539,tblRegionReference[Region],tblRegionReference[Area],"Not Found")</f>
        <v>South</v>
      </c>
      <c r="U2539" s="4" t="str">
        <f>IF(tblOperations[[#This Row],[Completion_Rate]]&gt;=_xlfn.XLOOKUP("Completion Rate",tblKPITargets[KPI_Name],tblKPITargets[Target_Value]),"Met","Below Target")</f>
        <v>Met</v>
      </c>
      <c r="V2539" t="str">
        <f>IF(tblOperations[[#This Row],[SLA_Compliance]]&gt;=_xlfn.XLOOKUP('04_References'!$A$3,tblKPITargets[KPI_Name],tblKPITargets[Target_Value]),"Met","Below Target")</f>
        <v>Met</v>
      </c>
      <c r="W2539" t="str">
        <f>IF(tblOperations[[#This Row],[Quality_Pass_Rate]]&gt;=_xlfn.XLOOKUP('04_References'!$A$4,tblKPITargets[KPI_Name],tblKPITargets[Target_Value]),"Met","Below Target")</f>
        <v>Met</v>
      </c>
      <c r="X2539" t="str">
        <f>IF(tblOperations[[#This Row],[Average_Completion_Days]]&lt;=_xlfn.XLOOKUP('04_References'!$A$7,tblKPITargets[KPI_Name],tblKPITargets[Target_Value]),"Met","Below Target")</f>
        <v>Met</v>
      </c>
      <c r="Y2539" t="str">
        <f>IF(tblOperations[[#This Row],[Closing_Backlog]]&lt;=_xlfn.XLOOKUP('04_References'!$A$8,tblKPITargets[KPI_Name],tblKPITargets[Target_Value]),"Met","Below Target")</f>
        <v>Met</v>
      </c>
    </row>
    <row r="2540" spans="1:25">
      <c r="A2540" s="6" t="s">
        <v>2570</v>
      </c>
      <c r="B2540" s="7">
        <v>46136</v>
      </c>
      <c r="C2540" s="2" t="s">
        <v>43</v>
      </c>
      <c r="D2540" s="2" t="s">
        <v>23</v>
      </c>
      <c r="E2540" s="2">
        <v>0</v>
      </c>
      <c r="F2540" s="2">
        <v>33</v>
      </c>
      <c r="G2540" s="2">
        <v>33</v>
      </c>
      <c r="H2540" s="2">
        <v>33</v>
      </c>
      <c r="I2540" s="2">
        <v>0</v>
      </c>
      <c r="J2540" s="2">
        <v>1</v>
      </c>
      <c r="K2540" s="2">
        <v>0</v>
      </c>
      <c r="L2540" s="2">
        <v>1.9</v>
      </c>
      <c r="M2540" s="2">
        <v>0.96599999999999997</v>
      </c>
      <c r="N2540" s="2">
        <v>0.95899999999999996</v>
      </c>
      <c r="O2540" s="2">
        <v>4.4000000000000004</v>
      </c>
      <c r="P2540" s="2">
        <v>0.78600000000000003</v>
      </c>
      <c r="Q2540" s="3">
        <v>1</v>
      </c>
      <c r="R2540" s="4" t="str">
        <f>TRIM(tblOperations[[#This Row],[Region]])</f>
        <v>South West</v>
      </c>
      <c r="S2540" s="4" t="str">
        <f>TRIM(tblOperations[[#This Row],[Team]])</f>
        <v>Estates Support</v>
      </c>
      <c r="T2540" s="4" t="str">
        <f>_xlfn.XLOOKUP(R2540,tblRegionReference[Region],tblRegionReference[Area],"Not Found")</f>
        <v>South</v>
      </c>
      <c r="U2540" s="4" t="str">
        <f>IF(tblOperations[[#This Row],[Completion_Rate]]&gt;=_xlfn.XLOOKUP("Completion Rate",tblKPITargets[KPI_Name],tblKPITargets[Target_Value]),"Met","Below Target")</f>
        <v>Met</v>
      </c>
      <c r="V2540" t="str">
        <f>IF(tblOperations[[#This Row],[SLA_Compliance]]&gt;=_xlfn.XLOOKUP('04_References'!$A$3,tblKPITargets[KPI_Name],tblKPITargets[Target_Value]),"Met","Below Target")</f>
        <v>Met</v>
      </c>
      <c r="W2540" t="str">
        <f>IF(tblOperations[[#This Row],[Quality_Pass_Rate]]&gt;=_xlfn.XLOOKUP('04_References'!$A$4,tblKPITargets[KPI_Name],tblKPITargets[Target_Value]),"Met","Below Target")</f>
        <v>Met</v>
      </c>
      <c r="X2540" t="str">
        <f>IF(tblOperations[[#This Row],[Average_Completion_Days]]&lt;=_xlfn.XLOOKUP('04_References'!$A$7,tblKPITargets[KPI_Name],tblKPITargets[Target_Value]),"Met","Below Target")</f>
        <v>Met</v>
      </c>
      <c r="Y2540" t="str">
        <f>IF(tblOperations[[#This Row],[Closing_Backlog]]&lt;=_xlfn.XLOOKUP('04_References'!$A$8,tblKPITargets[KPI_Name],tblKPITargets[Target_Value]),"Met","Below Target")</f>
        <v>Met</v>
      </c>
    </row>
    <row r="2541" spans="1:25">
      <c r="A2541" s="8" t="s">
        <v>2571</v>
      </c>
      <c r="B2541" s="9">
        <v>46136</v>
      </c>
      <c r="C2541" s="4" t="s">
        <v>43</v>
      </c>
      <c r="D2541" s="4" t="s">
        <v>25</v>
      </c>
      <c r="E2541" s="4">
        <v>0</v>
      </c>
      <c r="F2541" s="4">
        <v>28</v>
      </c>
      <c r="G2541" s="4">
        <v>28</v>
      </c>
      <c r="H2541" s="4">
        <v>28</v>
      </c>
      <c r="I2541" s="4">
        <v>0</v>
      </c>
      <c r="J2541" s="4">
        <v>0</v>
      </c>
      <c r="K2541" s="4">
        <v>0</v>
      </c>
      <c r="L2541" s="4">
        <v>1.7</v>
      </c>
      <c r="M2541" s="4">
        <v>1</v>
      </c>
      <c r="N2541" s="4">
        <v>1</v>
      </c>
      <c r="O2541" s="4">
        <v>4.5999999999999996</v>
      </c>
      <c r="P2541" s="4">
        <v>0.79200000000000004</v>
      </c>
      <c r="Q2541" s="5">
        <v>1</v>
      </c>
      <c r="R2541" s="4" t="str">
        <f>TRIM(tblOperations[[#This Row],[Region]])</f>
        <v>South West</v>
      </c>
      <c r="S2541" s="4" t="str">
        <f>TRIM(tblOperations[[#This Row],[Team]])</f>
        <v>Workplace Projects</v>
      </c>
      <c r="T2541" s="4" t="str">
        <f>_xlfn.XLOOKUP(R2541,tblRegionReference[Region],tblRegionReference[Area],"Not Found")</f>
        <v>South</v>
      </c>
      <c r="U2541" s="4" t="str">
        <f>IF(tblOperations[[#This Row],[Completion_Rate]]&gt;=_xlfn.XLOOKUP("Completion Rate",tblKPITargets[KPI_Name],tblKPITargets[Target_Value]),"Met","Below Target")</f>
        <v>Met</v>
      </c>
      <c r="V2541" t="str">
        <f>IF(tblOperations[[#This Row],[SLA_Compliance]]&gt;=_xlfn.XLOOKUP('04_References'!$A$3,tblKPITargets[KPI_Name],tblKPITargets[Target_Value]),"Met","Below Target")</f>
        <v>Met</v>
      </c>
      <c r="W2541" t="str">
        <f>IF(tblOperations[[#This Row],[Quality_Pass_Rate]]&gt;=_xlfn.XLOOKUP('04_References'!$A$4,tblKPITargets[KPI_Name],tblKPITargets[Target_Value]),"Met","Below Target")</f>
        <v>Met</v>
      </c>
      <c r="X2541" t="str">
        <f>IF(tblOperations[[#This Row],[Average_Completion_Days]]&lt;=_xlfn.XLOOKUP('04_References'!$A$7,tblKPITargets[KPI_Name],tblKPITargets[Target_Value]),"Met","Below Target")</f>
        <v>Met</v>
      </c>
      <c r="Y2541" t="str">
        <f>IF(tblOperations[[#This Row],[Closing_Backlog]]&lt;=_xlfn.XLOOKUP('04_References'!$A$8,tblKPITargets[KPI_Name],tblKPITargets[Target_Value]),"Met","Below Target")</f>
        <v>Met</v>
      </c>
    </row>
    <row r="2542" spans="1:25">
      <c r="A2542" s="6" t="s">
        <v>2572</v>
      </c>
      <c r="B2542" s="7">
        <v>46136</v>
      </c>
      <c r="C2542" s="2" t="s">
        <v>48</v>
      </c>
      <c r="D2542" s="2" t="s">
        <v>19</v>
      </c>
      <c r="E2542" s="2">
        <v>0</v>
      </c>
      <c r="F2542" s="2">
        <v>52</v>
      </c>
      <c r="G2542" s="2">
        <v>52</v>
      </c>
      <c r="H2542" s="2">
        <v>47</v>
      </c>
      <c r="I2542" s="2">
        <v>5</v>
      </c>
      <c r="J2542" s="2">
        <v>0</v>
      </c>
      <c r="K2542" s="2">
        <v>0</v>
      </c>
      <c r="L2542" s="2">
        <v>1.6</v>
      </c>
      <c r="M2542" s="2">
        <v>0.92900000000000005</v>
      </c>
      <c r="N2542" s="2">
        <v>0.95199999999999996</v>
      </c>
      <c r="O2542" s="2">
        <v>4.4000000000000004</v>
      </c>
      <c r="P2542" s="2">
        <v>0.70199999999999996</v>
      </c>
      <c r="Q2542" s="3">
        <v>0.90400000000000003</v>
      </c>
      <c r="R2542" s="4" t="str">
        <f>TRIM(tblOperations[[#This Row],[Region]])</f>
        <v>South East</v>
      </c>
      <c r="S2542" s="4" t="str">
        <f>TRIM(tblOperations[[#This Row],[Team]])</f>
        <v>Workplace Services</v>
      </c>
      <c r="T2542" s="4" t="str">
        <f>_xlfn.XLOOKUP(R2542,tblRegionReference[Region],tblRegionReference[Area],"Not Found")</f>
        <v>South</v>
      </c>
      <c r="U2542" s="4" t="str">
        <f>IF(tblOperations[[#This Row],[Completion_Rate]]&gt;=_xlfn.XLOOKUP("Completion Rate",tblKPITargets[KPI_Name],tblKPITargets[Target_Value]),"Met","Below Target")</f>
        <v>Below Target</v>
      </c>
      <c r="V2542" t="str">
        <f>IF(tblOperations[[#This Row],[SLA_Compliance]]&gt;=_xlfn.XLOOKUP('04_References'!$A$3,tblKPITargets[KPI_Name],tblKPITargets[Target_Value]),"Met","Below Target")</f>
        <v>Met</v>
      </c>
      <c r="W2542" t="str">
        <f>IF(tblOperations[[#This Row],[Quality_Pass_Rate]]&gt;=_xlfn.XLOOKUP('04_References'!$A$4,tblKPITargets[KPI_Name],tblKPITargets[Target_Value]),"Met","Below Target")</f>
        <v>Met</v>
      </c>
      <c r="X2542" t="str">
        <f>IF(tblOperations[[#This Row],[Average_Completion_Days]]&lt;=_xlfn.XLOOKUP('04_References'!$A$7,tblKPITargets[KPI_Name],tblKPITargets[Target_Value]),"Met","Below Target")</f>
        <v>Met</v>
      </c>
      <c r="Y2542" t="str">
        <f>IF(tblOperations[[#This Row],[Closing_Backlog]]&lt;=_xlfn.XLOOKUP('04_References'!$A$8,tblKPITargets[KPI_Name],tblKPITargets[Target_Value]),"Met","Below Target")</f>
        <v>Met</v>
      </c>
    </row>
    <row r="2543" spans="1:25">
      <c r="A2543" s="8" t="s">
        <v>2573</v>
      </c>
      <c r="B2543" s="9">
        <v>46136</v>
      </c>
      <c r="C2543" s="4" t="s">
        <v>48</v>
      </c>
      <c r="D2543" s="4" t="s">
        <v>21</v>
      </c>
      <c r="E2543" s="4">
        <v>2329</v>
      </c>
      <c r="F2543" s="4">
        <v>39</v>
      </c>
      <c r="G2543" s="4">
        <v>2368</v>
      </c>
      <c r="H2543" s="4">
        <v>21</v>
      </c>
      <c r="I2543" s="4">
        <v>2347</v>
      </c>
      <c r="J2543" s="4">
        <v>0</v>
      </c>
      <c r="K2543" s="4">
        <v>0</v>
      </c>
      <c r="L2543" s="4">
        <v>8</v>
      </c>
      <c r="M2543" s="4">
        <v>0.6</v>
      </c>
      <c r="N2543" s="4">
        <v>0.94399999999999995</v>
      </c>
      <c r="O2543" s="4">
        <v>2.5</v>
      </c>
      <c r="P2543" s="4">
        <v>0.71899999999999997</v>
      </c>
      <c r="Q2543" s="5">
        <v>8.9999999999999993E-3</v>
      </c>
      <c r="R2543" s="4" t="str">
        <f>TRIM(tblOperations[[#This Row],[Region]])</f>
        <v>South East</v>
      </c>
      <c r="S2543" s="4" t="str">
        <f>TRIM(tblOperations[[#This Row],[Team]])</f>
        <v>Facilities Response</v>
      </c>
      <c r="T2543" s="4" t="str">
        <f>_xlfn.XLOOKUP(R2543,tblRegionReference[Region],tblRegionReference[Area],"Not Found")</f>
        <v>South</v>
      </c>
      <c r="U2543" s="4" t="str">
        <f>IF(tblOperations[[#This Row],[Completion_Rate]]&gt;=_xlfn.XLOOKUP("Completion Rate",tblKPITargets[KPI_Name],tblKPITargets[Target_Value]),"Met","Below Target")</f>
        <v>Below Target</v>
      </c>
      <c r="V2543" t="str">
        <f>IF(tblOperations[[#This Row],[SLA_Compliance]]&gt;=_xlfn.XLOOKUP('04_References'!$A$3,tblKPITargets[KPI_Name],tblKPITargets[Target_Value]),"Met","Below Target")</f>
        <v>Below Target</v>
      </c>
      <c r="W2543" t="str">
        <f>IF(tblOperations[[#This Row],[Quality_Pass_Rate]]&gt;=_xlfn.XLOOKUP('04_References'!$A$4,tblKPITargets[KPI_Name],tblKPITargets[Target_Value]),"Met","Below Target")</f>
        <v>Below Target</v>
      </c>
      <c r="X2543" t="str">
        <f>IF(tblOperations[[#This Row],[Average_Completion_Days]]&lt;=_xlfn.XLOOKUP('04_References'!$A$7,tblKPITargets[KPI_Name],tblKPITargets[Target_Value]),"Met","Below Target")</f>
        <v>Below Target</v>
      </c>
      <c r="Y2543" t="str">
        <f>IF(tblOperations[[#This Row],[Closing_Backlog]]&lt;=_xlfn.XLOOKUP('04_References'!$A$8,tblKPITargets[KPI_Name],tblKPITargets[Target_Value]),"Met","Below Target")</f>
        <v>Below Target</v>
      </c>
    </row>
    <row r="2544" spans="1:25">
      <c r="A2544" s="6" t="s">
        <v>2574</v>
      </c>
      <c r="B2544" s="7">
        <v>46136</v>
      </c>
      <c r="C2544" s="2" t="s">
        <v>48</v>
      </c>
      <c r="D2544" s="2" t="s">
        <v>23</v>
      </c>
      <c r="E2544" s="2">
        <v>0</v>
      </c>
      <c r="F2544" s="2">
        <v>44</v>
      </c>
      <c r="G2544" s="2">
        <v>44</v>
      </c>
      <c r="H2544" s="2">
        <v>44</v>
      </c>
      <c r="I2544" s="2">
        <v>0</v>
      </c>
      <c r="J2544" s="2">
        <v>0</v>
      </c>
      <c r="K2544" s="2">
        <v>0</v>
      </c>
      <c r="L2544" s="2">
        <v>1.2</v>
      </c>
      <c r="M2544" s="2">
        <v>0.95299999999999996</v>
      </c>
      <c r="N2544" s="2">
        <v>0.96499999999999997</v>
      </c>
      <c r="O2544" s="2">
        <v>4.5999999999999996</v>
      </c>
      <c r="P2544" s="2">
        <v>0.68500000000000005</v>
      </c>
      <c r="Q2544" s="3">
        <v>1</v>
      </c>
      <c r="R2544" s="4" t="str">
        <f>TRIM(tblOperations[[#This Row],[Region]])</f>
        <v>South East</v>
      </c>
      <c r="S2544" s="4" t="str">
        <f>TRIM(tblOperations[[#This Row],[Team]])</f>
        <v>Estates Support</v>
      </c>
      <c r="T2544" s="4" t="str">
        <f>_xlfn.XLOOKUP(R2544,tblRegionReference[Region],tblRegionReference[Area],"Not Found")</f>
        <v>South</v>
      </c>
      <c r="U2544" s="4" t="str">
        <f>IF(tblOperations[[#This Row],[Completion_Rate]]&gt;=_xlfn.XLOOKUP("Completion Rate",tblKPITargets[KPI_Name],tblKPITargets[Target_Value]),"Met","Below Target")</f>
        <v>Met</v>
      </c>
      <c r="V2544" t="str">
        <f>IF(tblOperations[[#This Row],[SLA_Compliance]]&gt;=_xlfn.XLOOKUP('04_References'!$A$3,tblKPITargets[KPI_Name],tblKPITargets[Target_Value]),"Met","Below Target")</f>
        <v>Met</v>
      </c>
      <c r="W2544" t="str">
        <f>IF(tblOperations[[#This Row],[Quality_Pass_Rate]]&gt;=_xlfn.XLOOKUP('04_References'!$A$4,tblKPITargets[KPI_Name],tblKPITargets[Target_Value]),"Met","Below Target")</f>
        <v>Met</v>
      </c>
      <c r="X2544" t="str">
        <f>IF(tblOperations[[#This Row],[Average_Completion_Days]]&lt;=_xlfn.XLOOKUP('04_References'!$A$7,tblKPITargets[KPI_Name],tblKPITargets[Target_Value]),"Met","Below Target")</f>
        <v>Met</v>
      </c>
      <c r="Y2544" t="str">
        <f>IF(tblOperations[[#This Row],[Closing_Backlog]]&lt;=_xlfn.XLOOKUP('04_References'!$A$8,tblKPITargets[KPI_Name],tblKPITargets[Target_Value]),"Met","Below Target")</f>
        <v>Met</v>
      </c>
    </row>
    <row r="2545" spans="1:25">
      <c r="A2545" s="8" t="s">
        <v>2575</v>
      </c>
      <c r="B2545" s="9">
        <v>46136</v>
      </c>
      <c r="C2545" s="4" t="s">
        <v>48</v>
      </c>
      <c r="D2545" s="4" t="s">
        <v>25</v>
      </c>
      <c r="E2545" s="4">
        <v>762</v>
      </c>
      <c r="F2545" s="4">
        <v>21</v>
      </c>
      <c r="G2545" s="4">
        <v>783</v>
      </c>
      <c r="H2545" s="4">
        <v>25</v>
      </c>
      <c r="I2545" s="4">
        <v>758</v>
      </c>
      <c r="J2545" s="4">
        <v>0</v>
      </c>
      <c r="K2545" s="4">
        <v>0</v>
      </c>
      <c r="L2545" s="4">
        <v>8</v>
      </c>
      <c r="M2545" s="4">
        <v>0.6</v>
      </c>
      <c r="N2545" s="4">
        <v>0.98299999999999998</v>
      </c>
      <c r="O2545" s="4">
        <v>2.5</v>
      </c>
      <c r="P2545" s="4">
        <v>0.71299999999999997</v>
      </c>
      <c r="Q2545" s="5">
        <v>3.2000000000000001E-2</v>
      </c>
      <c r="R2545" s="4" t="str">
        <f>TRIM(tblOperations[[#This Row],[Region]])</f>
        <v>South East</v>
      </c>
      <c r="S2545" s="4" t="str">
        <f>TRIM(tblOperations[[#This Row],[Team]])</f>
        <v>Workplace Projects</v>
      </c>
      <c r="T2545" s="4" t="str">
        <f>_xlfn.XLOOKUP(R2545,tblRegionReference[Region],tblRegionReference[Area],"Not Found")</f>
        <v>South</v>
      </c>
      <c r="U2545" s="4" t="str">
        <f>IF(tblOperations[[#This Row],[Completion_Rate]]&gt;=_xlfn.XLOOKUP("Completion Rate",tblKPITargets[KPI_Name],tblKPITargets[Target_Value]),"Met","Below Target")</f>
        <v>Below Target</v>
      </c>
      <c r="V2545" t="str">
        <f>IF(tblOperations[[#This Row],[SLA_Compliance]]&gt;=_xlfn.XLOOKUP('04_References'!$A$3,tblKPITargets[KPI_Name],tblKPITargets[Target_Value]),"Met","Below Target")</f>
        <v>Below Target</v>
      </c>
      <c r="W2545" t="str">
        <f>IF(tblOperations[[#This Row],[Quality_Pass_Rate]]&gt;=_xlfn.XLOOKUP('04_References'!$A$4,tblKPITargets[KPI_Name],tblKPITargets[Target_Value]),"Met","Below Target")</f>
        <v>Met</v>
      </c>
      <c r="X2545" t="str">
        <f>IF(tblOperations[[#This Row],[Average_Completion_Days]]&lt;=_xlfn.XLOOKUP('04_References'!$A$7,tblKPITargets[KPI_Name],tblKPITargets[Target_Value]),"Met","Below Target")</f>
        <v>Below Target</v>
      </c>
      <c r="Y2545" t="str">
        <f>IF(tblOperations[[#This Row],[Closing_Backlog]]&lt;=_xlfn.XLOOKUP('04_References'!$A$8,tblKPITargets[KPI_Name],tblKPITargets[Target_Value]),"Met","Below Target")</f>
        <v>Below Target</v>
      </c>
    </row>
    <row r="2546" spans="1:25">
      <c r="A2546" s="6" t="s">
        <v>2576</v>
      </c>
      <c r="B2546" s="7">
        <v>46136</v>
      </c>
      <c r="C2546" s="2" t="s">
        <v>53</v>
      </c>
      <c r="D2546" s="2" t="s">
        <v>19</v>
      </c>
      <c r="E2546" s="2">
        <v>1337</v>
      </c>
      <c r="F2546" s="2">
        <v>43</v>
      </c>
      <c r="G2546" s="2">
        <v>1380</v>
      </c>
      <c r="H2546" s="2">
        <v>29</v>
      </c>
      <c r="I2546" s="2">
        <v>1351</v>
      </c>
      <c r="J2546" s="2">
        <v>0</v>
      </c>
      <c r="K2546" s="2">
        <v>0</v>
      </c>
      <c r="L2546" s="2">
        <v>8</v>
      </c>
      <c r="M2546" s="2">
        <v>0.6</v>
      </c>
      <c r="N2546" s="2">
        <v>0.98499999999999999</v>
      </c>
      <c r="O2546" s="2">
        <v>2.5</v>
      </c>
      <c r="P2546" s="2">
        <v>0.70299999999999996</v>
      </c>
      <c r="Q2546" s="3">
        <v>2.1000000000000001E-2</v>
      </c>
      <c r="R2546" s="4" t="str">
        <f>TRIM(tblOperations[[#This Row],[Region]])</f>
        <v>Wales</v>
      </c>
      <c r="S2546" s="4" t="str">
        <f>TRIM(tblOperations[[#This Row],[Team]])</f>
        <v>Workplace Services</v>
      </c>
      <c r="T2546" s="4" t="str">
        <f>_xlfn.XLOOKUP(R2546,tblRegionReference[Region],tblRegionReference[Area],"Not Found")</f>
        <v>Wales</v>
      </c>
      <c r="U2546" s="4" t="str">
        <f>IF(tblOperations[[#This Row],[Completion_Rate]]&gt;=_xlfn.XLOOKUP("Completion Rate",tblKPITargets[KPI_Name],tblKPITargets[Target_Value]),"Met","Below Target")</f>
        <v>Below Target</v>
      </c>
      <c r="V2546" t="str">
        <f>IF(tblOperations[[#This Row],[SLA_Compliance]]&gt;=_xlfn.XLOOKUP('04_References'!$A$3,tblKPITargets[KPI_Name],tblKPITargets[Target_Value]),"Met","Below Target")</f>
        <v>Below Target</v>
      </c>
      <c r="W2546" t="str">
        <f>IF(tblOperations[[#This Row],[Quality_Pass_Rate]]&gt;=_xlfn.XLOOKUP('04_References'!$A$4,tblKPITargets[KPI_Name],tblKPITargets[Target_Value]),"Met","Below Target")</f>
        <v>Met</v>
      </c>
      <c r="X2546" t="str">
        <f>IF(tblOperations[[#This Row],[Average_Completion_Days]]&lt;=_xlfn.XLOOKUP('04_References'!$A$7,tblKPITargets[KPI_Name],tblKPITargets[Target_Value]),"Met","Below Target")</f>
        <v>Below Target</v>
      </c>
      <c r="Y2546" t="str">
        <f>IF(tblOperations[[#This Row],[Closing_Backlog]]&lt;=_xlfn.XLOOKUP('04_References'!$A$8,tblKPITargets[KPI_Name],tblKPITargets[Target_Value]),"Met","Below Target")</f>
        <v>Below Target</v>
      </c>
    </row>
    <row r="2547" spans="1:25">
      <c r="A2547" s="8" t="s">
        <v>2577</v>
      </c>
      <c r="B2547" s="9">
        <v>46136</v>
      </c>
      <c r="C2547" s="4" t="s">
        <v>53</v>
      </c>
      <c r="D2547" s="4" t="s">
        <v>21</v>
      </c>
      <c r="E2547" s="4">
        <v>1395</v>
      </c>
      <c r="F2547" s="4">
        <v>34</v>
      </c>
      <c r="G2547" s="4">
        <v>1429</v>
      </c>
      <c r="H2547" s="4">
        <v>21</v>
      </c>
      <c r="I2547" s="4">
        <v>1408</v>
      </c>
      <c r="J2547" s="4">
        <v>0</v>
      </c>
      <c r="K2547" s="4">
        <v>0</v>
      </c>
      <c r="L2547" s="4">
        <v>8</v>
      </c>
      <c r="M2547" s="4">
        <v>0.6</v>
      </c>
      <c r="N2547" s="4">
        <v>0.98599999999999999</v>
      </c>
      <c r="O2547" s="4">
        <v>2.5</v>
      </c>
      <c r="P2547" s="4">
        <v>0.77200000000000002</v>
      </c>
      <c r="Q2547" s="5">
        <v>1.4999999999999999E-2</v>
      </c>
      <c r="R2547" s="4" t="str">
        <f>TRIM(tblOperations[[#This Row],[Region]])</f>
        <v>Wales</v>
      </c>
      <c r="S2547" s="4" t="str">
        <f>TRIM(tblOperations[[#This Row],[Team]])</f>
        <v>Facilities Response</v>
      </c>
      <c r="T2547" s="4" t="str">
        <f>_xlfn.XLOOKUP(R2547,tblRegionReference[Region],tblRegionReference[Area],"Not Found")</f>
        <v>Wales</v>
      </c>
      <c r="U2547" s="4" t="str">
        <f>IF(tblOperations[[#This Row],[Completion_Rate]]&gt;=_xlfn.XLOOKUP("Completion Rate",tblKPITargets[KPI_Name],tblKPITargets[Target_Value]),"Met","Below Target")</f>
        <v>Below Target</v>
      </c>
      <c r="V2547" t="str">
        <f>IF(tblOperations[[#This Row],[SLA_Compliance]]&gt;=_xlfn.XLOOKUP('04_References'!$A$3,tblKPITargets[KPI_Name],tblKPITargets[Target_Value]),"Met","Below Target")</f>
        <v>Below Target</v>
      </c>
      <c r="W2547" t="str">
        <f>IF(tblOperations[[#This Row],[Quality_Pass_Rate]]&gt;=_xlfn.XLOOKUP('04_References'!$A$4,tblKPITargets[KPI_Name],tblKPITargets[Target_Value]),"Met","Below Target")</f>
        <v>Met</v>
      </c>
      <c r="X2547" t="str">
        <f>IF(tblOperations[[#This Row],[Average_Completion_Days]]&lt;=_xlfn.XLOOKUP('04_References'!$A$7,tblKPITargets[KPI_Name],tblKPITargets[Target_Value]),"Met","Below Target")</f>
        <v>Below Target</v>
      </c>
      <c r="Y2547" t="str">
        <f>IF(tblOperations[[#This Row],[Closing_Backlog]]&lt;=_xlfn.XLOOKUP('04_References'!$A$8,tblKPITargets[KPI_Name],tblKPITargets[Target_Value]),"Met","Below Target")</f>
        <v>Below Target</v>
      </c>
    </row>
    <row r="2548" spans="1:25">
      <c r="A2548" s="6" t="s">
        <v>2578</v>
      </c>
      <c r="B2548" s="7">
        <v>46136</v>
      </c>
      <c r="C2548" s="2" t="s">
        <v>53</v>
      </c>
      <c r="D2548" s="2" t="s">
        <v>23</v>
      </c>
      <c r="E2548" s="2">
        <v>925</v>
      </c>
      <c r="F2548" s="2">
        <v>35</v>
      </c>
      <c r="G2548" s="2">
        <v>960</v>
      </c>
      <c r="H2548" s="2">
        <v>28</v>
      </c>
      <c r="I2548" s="2">
        <v>932</v>
      </c>
      <c r="J2548" s="2">
        <v>0</v>
      </c>
      <c r="K2548" s="2">
        <v>0</v>
      </c>
      <c r="L2548" s="2">
        <v>8</v>
      </c>
      <c r="M2548" s="2">
        <v>0.6</v>
      </c>
      <c r="N2548" s="2">
        <v>0.96</v>
      </c>
      <c r="O2548" s="2">
        <v>2.5</v>
      </c>
      <c r="P2548" s="2">
        <v>0.72699999999999998</v>
      </c>
      <c r="Q2548" s="3">
        <v>2.9000000000000001E-2</v>
      </c>
      <c r="R2548" s="4" t="str">
        <f>TRIM(tblOperations[[#This Row],[Region]])</f>
        <v>Wales</v>
      </c>
      <c r="S2548" s="4" t="str">
        <f>TRIM(tblOperations[[#This Row],[Team]])</f>
        <v>Estates Support</v>
      </c>
      <c r="T2548" s="4" t="str">
        <f>_xlfn.XLOOKUP(R2548,tblRegionReference[Region],tblRegionReference[Area],"Not Found")</f>
        <v>Wales</v>
      </c>
      <c r="U2548" s="4" t="str">
        <f>IF(tblOperations[[#This Row],[Completion_Rate]]&gt;=_xlfn.XLOOKUP("Completion Rate",tblKPITargets[KPI_Name],tblKPITargets[Target_Value]),"Met","Below Target")</f>
        <v>Below Target</v>
      </c>
      <c r="V2548" t="str">
        <f>IF(tblOperations[[#This Row],[SLA_Compliance]]&gt;=_xlfn.XLOOKUP('04_References'!$A$3,tblKPITargets[KPI_Name],tblKPITargets[Target_Value]),"Met","Below Target")</f>
        <v>Below Target</v>
      </c>
      <c r="W2548" t="str">
        <f>IF(tblOperations[[#This Row],[Quality_Pass_Rate]]&gt;=_xlfn.XLOOKUP('04_References'!$A$4,tblKPITargets[KPI_Name],tblKPITargets[Target_Value]),"Met","Below Target")</f>
        <v>Met</v>
      </c>
      <c r="X2548" t="str">
        <f>IF(tblOperations[[#This Row],[Average_Completion_Days]]&lt;=_xlfn.XLOOKUP('04_References'!$A$7,tblKPITargets[KPI_Name],tblKPITargets[Target_Value]),"Met","Below Target")</f>
        <v>Below Target</v>
      </c>
      <c r="Y2548" t="str">
        <f>IF(tblOperations[[#This Row],[Closing_Backlog]]&lt;=_xlfn.XLOOKUP('04_References'!$A$8,tblKPITargets[KPI_Name],tblKPITargets[Target_Value]),"Met","Below Target")</f>
        <v>Below Target</v>
      </c>
    </row>
    <row r="2549" spans="1:25">
      <c r="A2549" s="8" t="s">
        <v>2579</v>
      </c>
      <c r="B2549" s="9">
        <v>46136</v>
      </c>
      <c r="C2549" s="4" t="s">
        <v>53</v>
      </c>
      <c r="D2549" s="4" t="s">
        <v>25</v>
      </c>
      <c r="E2549" s="4">
        <v>0</v>
      </c>
      <c r="F2549" s="4">
        <v>18</v>
      </c>
      <c r="G2549" s="4">
        <v>18</v>
      </c>
      <c r="H2549" s="4">
        <v>18</v>
      </c>
      <c r="I2549" s="4">
        <v>0</v>
      </c>
      <c r="J2549" s="4">
        <v>2</v>
      </c>
      <c r="K2549" s="4">
        <v>0</v>
      </c>
      <c r="L2549" s="4">
        <v>1.5</v>
      </c>
      <c r="M2549" s="4">
        <v>0.91</v>
      </c>
      <c r="N2549" s="4">
        <v>0.96699999999999997</v>
      </c>
      <c r="O2549" s="4">
        <v>4.5999999999999996</v>
      </c>
      <c r="P2549" s="4">
        <v>0.76200000000000001</v>
      </c>
      <c r="Q2549" s="5">
        <v>1</v>
      </c>
      <c r="R2549" s="4" t="str">
        <f>TRIM(tblOperations[[#This Row],[Region]])</f>
        <v>Wales</v>
      </c>
      <c r="S2549" s="4" t="str">
        <f>TRIM(tblOperations[[#This Row],[Team]])</f>
        <v>Workplace Projects</v>
      </c>
      <c r="T2549" s="4" t="str">
        <f>_xlfn.XLOOKUP(R2549,tblRegionReference[Region],tblRegionReference[Area],"Not Found")</f>
        <v>Wales</v>
      </c>
      <c r="U2549" s="4" t="str">
        <f>IF(tblOperations[[#This Row],[Completion_Rate]]&gt;=_xlfn.XLOOKUP("Completion Rate",tblKPITargets[KPI_Name],tblKPITargets[Target_Value]),"Met","Below Target")</f>
        <v>Met</v>
      </c>
      <c r="V2549" t="str">
        <f>IF(tblOperations[[#This Row],[SLA_Compliance]]&gt;=_xlfn.XLOOKUP('04_References'!$A$3,tblKPITargets[KPI_Name],tblKPITargets[Target_Value]),"Met","Below Target")</f>
        <v>Below Target</v>
      </c>
      <c r="W2549" t="str">
        <f>IF(tblOperations[[#This Row],[Quality_Pass_Rate]]&gt;=_xlfn.XLOOKUP('04_References'!$A$4,tblKPITargets[KPI_Name],tblKPITargets[Target_Value]),"Met","Below Target")</f>
        <v>Met</v>
      </c>
      <c r="X2549" t="str">
        <f>IF(tblOperations[[#This Row],[Average_Completion_Days]]&lt;=_xlfn.XLOOKUP('04_References'!$A$7,tblKPITargets[KPI_Name],tblKPITargets[Target_Value]),"Met","Below Target")</f>
        <v>Met</v>
      </c>
      <c r="Y2549" t="str">
        <f>IF(tblOperations[[#This Row],[Closing_Backlog]]&lt;=_xlfn.XLOOKUP('04_References'!$A$8,tblKPITargets[KPI_Name],tblKPITargets[Target_Value]),"Met","Below Target")</f>
        <v>Met</v>
      </c>
    </row>
    <row r="2550" spans="1:25">
      <c r="A2550" s="6" t="s">
        <v>2580</v>
      </c>
      <c r="B2550" s="7">
        <v>46137</v>
      </c>
      <c r="C2550" s="2" t="s">
        <v>18</v>
      </c>
      <c r="D2550" s="2" t="s">
        <v>19</v>
      </c>
      <c r="E2550" s="2">
        <v>356</v>
      </c>
      <c r="F2550" s="2">
        <v>62</v>
      </c>
      <c r="G2550" s="2">
        <v>418</v>
      </c>
      <c r="H2550" s="2">
        <v>39</v>
      </c>
      <c r="I2550" s="2">
        <v>379</v>
      </c>
      <c r="J2550" s="2">
        <v>0</v>
      </c>
      <c r="K2550" s="2">
        <v>0</v>
      </c>
      <c r="L2550" s="2">
        <v>8</v>
      </c>
      <c r="M2550" s="2">
        <v>0.6</v>
      </c>
      <c r="N2550" s="2">
        <v>0.99</v>
      </c>
      <c r="O2550" s="2">
        <v>2.5</v>
      </c>
      <c r="P2550" s="2">
        <v>0.78600000000000003</v>
      </c>
      <c r="Q2550" s="3">
        <v>9.2999999999999999E-2</v>
      </c>
      <c r="R2550" s="4" t="str">
        <f>TRIM(tblOperations[[#This Row],[Region]])</f>
        <v>Scotland</v>
      </c>
      <c r="S2550" s="4" t="str">
        <f>TRIM(tblOperations[[#This Row],[Team]])</f>
        <v>Workplace Services</v>
      </c>
      <c r="T2550" s="4" t="str">
        <f>_xlfn.XLOOKUP(R2550,tblRegionReference[Region],tblRegionReference[Area],"Not Found")</f>
        <v>North</v>
      </c>
      <c r="U2550" s="4" t="str">
        <f>IF(tblOperations[[#This Row],[Completion_Rate]]&gt;=_xlfn.XLOOKUP("Completion Rate",tblKPITargets[KPI_Name],tblKPITargets[Target_Value]),"Met","Below Target")</f>
        <v>Below Target</v>
      </c>
      <c r="V2550" t="str">
        <f>IF(tblOperations[[#This Row],[SLA_Compliance]]&gt;=_xlfn.XLOOKUP('04_References'!$A$3,tblKPITargets[KPI_Name],tblKPITargets[Target_Value]),"Met","Below Target")</f>
        <v>Below Target</v>
      </c>
      <c r="W2550" t="str">
        <f>IF(tblOperations[[#This Row],[Quality_Pass_Rate]]&gt;=_xlfn.XLOOKUP('04_References'!$A$4,tblKPITargets[KPI_Name],tblKPITargets[Target_Value]),"Met","Below Target")</f>
        <v>Met</v>
      </c>
      <c r="X2550" t="str">
        <f>IF(tblOperations[[#This Row],[Average_Completion_Days]]&lt;=_xlfn.XLOOKUP('04_References'!$A$7,tblKPITargets[KPI_Name],tblKPITargets[Target_Value]),"Met","Below Target")</f>
        <v>Below Target</v>
      </c>
      <c r="Y2550" t="str">
        <f>IF(tblOperations[[#This Row],[Closing_Backlog]]&lt;=_xlfn.XLOOKUP('04_References'!$A$8,tblKPITargets[KPI_Name],tblKPITargets[Target_Value]),"Met","Below Target")</f>
        <v>Below Target</v>
      </c>
    </row>
    <row r="2551" spans="1:25">
      <c r="A2551" s="8" t="s">
        <v>2581</v>
      </c>
      <c r="B2551" s="9">
        <v>46137</v>
      </c>
      <c r="C2551" s="4" t="s">
        <v>18</v>
      </c>
      <c r="D2551" s="4" t="s">
        <v>21</v>
      </c>
      <c r="E2551" s="4">
        <v>0</v>
      </c>
      <c r="F2551" s="4">
        <v>34</v>
      </c>
      <c r="G2551" s="4">
        <v>34</v>
      </c>
      <c r="H2551" s="4">
        <v>34</v>
      </c>
      <c r="I2551" s="4">
        <v>0</v>
      </c>
      <c r="J2551" s="4">
        <v>0</v>
      </c>
      <c r="K2551" s="4">
        <v>0</v>
      </c>
      <c r="L2551" s="4">
        <v>1.3</v>
      </c>
      <c r="M2551" s="4">
        <v>0.97099999999999997</v>
      </c>
      <c r="N2551" s="4">
        <v>0.96099999999999997</v>
      </c>
      <c r="O2551" s="4">
        <v>4.9000000000000004</v>
      </c>
      <c r="P2551" s="4">
        <v>0.73199999999999998</v>
      </c>
      <c r="Q2551" s="5">
        <v>1</v>
      </c>
      <c r="R2551" s="4" t="str">
        <f>TRIM(tblOperations[[#This Row],[Region]])</f>
        <v>Scotland</v>
      </c>
      <c r="S2551" s="4" t="str">
        <f>TRIM(tblOperations[[#This Row],[Team]])</f>
        <v>Facilities Response</v>
      </c>
      <c r="T2551" s="4" t="str">
        <f>_xlfn.XLOOKUP(R2551,tblRegionReference[Region],tblRegionReference[Area],"Not Found")</f>
        <v>North</v>
      </c>
      <c r="U2551" s="4" t="str">
        <f>IF(tblOperations[[#This Row],[Completion_Rate]]&gt;=_xlfn.XLOOKUP("Completion Rate",tblKPITargets[KPI_Name],tblKPITargets[Target_Value]),"Met","Below Target")</f>
        <v>Met</v>
      </c>
      <c r="V2551" t="str">
        <f>IF(tblOperations[[#This Row],[SLA_Compliance]]&gt;=_xlfn.XLOOKUP('04_References'!$A$3,tblKPITargets[KPI_Name],tblKPITargets[Target_Value]),"Met","Below Target")</f>
        <v>Met</v>
      </c>
      <c r="W2551" t="str">
        <f>IF(tblOperations[[#This Row],[Quality_Pass_Rate]]&gt;=_xlfn.XLOOKUP('04_References'!$A$4,tblKPITargets[KPI_Name],tblKPITargets[Target_Value]),"Met","Below Target")</f>
        <v>Met</v>
      </c>
      <c r="X2551" t="str">
        <f>IF(tblOperations[[#This Row],[Average_Completion_Days]]&lt;=_xlfn.XLOOKUP('04_References'!$A$7,tblKPITargets[KPI_Name],tblKPITargets[Target_Value]),"Met","Below Target")</f>
        <v>Met</v>
      </c>
      <c r="Y2551" t="str">
        <f>IF(tblOperations[[#This Row],[Closing_Backlog]]&lt;=_xlfn.XLOOKUP('04_References'!$A$8,tblKPITargets[KPI_Name],tblKPITargets[Target_Value]),"Met","Below Target")</f>
        <v>Met</v>
      </c>
    </row>
    <row r="2552" spans="1:25">
      <c r="A2552" s="6" t="s">
        <v>2582</v>
      </c>
      <c r="B2552" s="7">
        <v>46137</v>
      </c>
      <c r="C2552" s="2" t="s">
        <v>18</v>
      </c>
      <c r="D2552" s="2" t="s">
        <v>23</v>
      </c>
      <c r="E2552" s="2">
        <v>656</v>
      </c>
      <c r="F2552" s="2">
        <v>54</v>
      </c>
      <c r="G2552" s="2">
        <v>710</v>
      </c>
      <c r="H2552" s="2">
        <v>32</v>
      </c>
      <c r="I2552" s="2">
        <v>678</v>
      </c>
      <c r="J2552" s="2">
        <v>0</v>
      </c>
      <c r="K2552" s="2">
        <v>0</v>
      </c>
      <c r="L2552" s="2">
        <v>8</v>
      </c>
      <c r="M2552" s="2">
        <v>0.6</v>
      </c>
      <c r="N2552" s="2">
        <v>0.97499999999999998</v>
      </c>
      <c r="O2552" s="2">
        <v>2.5</v>
      </c>
      <c r="P2552" s="2">
        <v>0.78600000000000003</v>
      </c>
      <c r="Q2552" s="3">
        <v>4.4999999999999998E-2</v>
      </c>
      <c r="R2552" s="4" t="str">
        <f>TRIM(tblOperations[[#This Row],[Region]])</f>
        <v>Scotland</v>
      </c>
      <c r="S2552" s="4" t="str">
        <f>TRIM(tblOperations[[#This Row],[Team]])</f>
        <v>Estates Support</v>
      </c>
      <c r="T2552" s="4" t="str">
        <f>_xlfn.XLOOKUP(R2552,tblRegionReference[Region],tblRegionReference[Area],"Not Found")</f>
        <v>North</v>
      </c>
      <c r="U2552" s="4" t="str">
        <f>IF(tblOperations[[#This Row],[Completion_Rate]]&gt;=_xlfn.XLOOKUP("Completion Rate",tblKPITargets[KPI_Name],tblKPITargets[Target_Value]),"Met","Below Target")</f>
        <v>Below Target</v>
      </c>
      <c r="V2552" t="str">
        <f>IF(tblOperations[[#This Row],[SLA_Compliance]]&gt;=_xlfn.XLOOKUP('04_References'!$A$3,tblKPITargets[KPI_Name],tblKPITargets[Target_Value]),"Met","Below Target")</f>
        <v>Below Target</v>
      </c>
      <c r="W2552" t="str">
        <f>IF(tblOperations[[#This Row],[Quality_Pass_Rate]]&gt;=_xlfn.XLOOKUP('04_References'!$A$4,tblKPITargets[KPI_Name],tblKPITargets[Target_Value]),"Met","Below Target")</f>
        <v>Met</v>
      </c>
      <c r="X2552" t="str">
        <f>IF(tblOperations[[#This Row],[Average_Completion_Days]]&lt;=_xlfn.XLOOKUP('04_References'!$A$7,tblKPITargets[KPI_Name],tblKPITargets[Target_Value]),"Met","Below Target")</f>
        <v>Below Target</v>
      </c>
      <c r="Y2552" t="str">
        <f>IF(tblOperations[[#This Row],[Closing_Backlog]]&lt;=_xlfn.XLOOKUP('04_References'!$A$8,tblKPITargets[KPI_Name],tblKPITargets[Target_Value]),"Met","Below Target")</f>
        <v>Below Target</v>
      </c>
    </row>
    <row r="2553" spans="1:25">
      <c r="A2553" s="8" t="s">
        <v>2583</v>
      </c>
      <c r="B2553" s="9">
        <v>46137</v>
      </c>
      <c r="C2553" s="4" t="s">
        <v>18</v>
      </c>
      <c r="D2553" s="4" t="s">
        <v>25</v>
      </c>
      <c r="E2553" s="4">
        <v>0</v>
      </c>
      <c r="F2553" s="4">
        <v>24</v>
      </c>
      <c r="G2553" s="4">
        <v>24</v>
      </c>
      <c r="H2553" s="4">
        <v>24</v>
      </c>
      <c r="I2553" s="4">
        <v>0</v>
      </c>
      <c r="J2553" s="4">
        <v>0</v>
      </c>
      <c r="K2553" s="4">
        <v>0</v>
      </c>
      <c r="L2553" s="4">
        <v>1.2</v>
      </c>
      <c r="M2553" s="4">
        <v>0.94799999999999995</v>
      </c>
      <c r="N2553" s="4">
        <v>0.97899999999999998</v>
      </c>
      <c r="O2553" s="4">
        <v>4.5</v>
      </c>
      <c r="P2553" s="4">
        <v>0.76100000000000001</v>
      </c>
      <c r="Q2553" s="5">
        <v>1</v>
      </c>
      <c r="R2553" s="4" t="str">
        <f>TRIM(tblOperations[[#This Row],[Region]])</f>
        <v>Scotland</v>
      </c>
      <c r="S2553" s="4" t="str">
        <f>TRIM(tblOperations[[#This Row],[Team]])</f>
        <v>Workplace Projects</v>
      </c>
      <c r="T2553" s="4" t="str">
        <f>_xlfn.XLOOKUP(R2553,tblRegionReference[Region],tblRegionReference[Area],"Not Found")</f>
        <v>North</v>
      </c>
      <c r="U2553" s="4" t="str">
        <f>IF(tblOperations[[#This Row],[Completion_Rate]]&gt;=_xlfn.XLOOKUP("Completion Rate",tblKPITargets[KPI_Name],tblKPITargets[Target_Value]),"Met","Below Target")</f>
        <v>Met</v>
      </c>
      <c r="V2553" t="str">
        <f>IF(tblOperations[[#This Row],[SLA_Compliance]]&gt;=_xlfn.XLOOKUP('04_References'!$A$3,tblKPITargets[KPI_Name],tblKPITargets[Target_Value]),"Met","Below Target")</f>
        <v>Met</v>
      </c>
      <c r="W2553" t="str">
        <f>IF(tblOperations[[#This Row],[Quality_Pass_Rate]]&gt;=_xlfn.XLOOKUP('04_References'!$A$4,tblKPITargets[KPI_Name],tblKPITargets[Target_Value]),"Met","Below Target")</f>
        <v>Met</v>
      </c>
      <c r="X2553" t="str">
        <f>IF(tblOperations[[#This Row],[Average_Completion_Days]]&lt;=_xlfn.XLOOKUP('04_References'!$A$7,tblKPITargets[KPI_Name],tblKPITargets[Target_Value]),"Met","Below Target")</f>
        <v>Met</v>
      </c>
      <c r="Y2553" t="str">
        <f>IF(tblOperations[[#This Row],[Closing_Backlog]]&lt;=_xlfn.XLOOKUP('04_References'!$A$8,tblKPITargets[KPI_Name],tblKPITargets[Target_Value]),"Met","Below Target")</f>
        <v>Met</v>
      </c>
    </row>
    <row r="2554" spans="1:25">
      <c r="A2554" s="6" t="s">
        <v>2584</v>
      </c>
      <c r="B2554" s="7">
        <v>46137</v>
      </c>
      <c r="C2554" s="2" t="s">
        <v>27</v>
      </c>
      <c r="D2554" s="2" t="s">
        <v>19</v>
      </c>
      <c r="E2554" s="2">
        <v>0</v>
      </c>
      <c r="F2554" s="2">
        <v>43</v>
      </c>
      <c r="G2554" s="2">
        <v>43</v>
      </c>
      <c r="H2554" s="2">
        <v>43</v>
      </c>
      <c r="I2554" s="2">
        <v>0</v>
      </c>
      <c r="J2554" s="2">
        <v>0</v>
      </c>
      <c r="K2554" s="2">
        <v>0</v>
      </c>
      <c r="L2554" s="2">
        <v>1.6</v>
      </c>
      <c r="M2554" s="2">
        <v>0.97599999999999998</v>
      </c>
      <c r="N2554" s="2">
        <v>0.98699999999999999</v>
      </c>
      <c r="O2554" s="2">
        <v>4.8</v>
      </c>
      <c r="P2554" s="2">
        <v>0.71799999999999997</v>
      </c>
      <c r="Q2554" s="3">
        <v>1</v>
      </c>
      <c r="R2554" s="4" t="str">
        <f>TRIM(tblOperations[[#This Row],[Region]])</f>
        <v>North East</v>
      </c>
      <c r="S2554" s="4" t="str">
        <f>TRIM(tblOperations[[#This Row],[Team]])</f>
        <v>Workplace Services</v>
      </c>
      <c r="T2554" s="4" t="str">
        <f>_xlfn.XLOOKUP(R2554,tblRegionReference[Region],tblRegionReference[Area],"Not Found")</f>
        <v>North</v>
      </c>
      <c r="U2554" s="4" t="str">
        <f>IF(tblOperations[[#This Row],[Completion_Rate]]&gt;=_xlfn.XLOOKUP("Completion Rate",tblKPITargets[KPI_Name],tblKPITargets[Target_Value]),"Met","Below Target")</f>
        <v>Met</v>
      </c>
      <c r="V2554" t="str">
        <f>IF(tblOperations[[#This Row],[SLA_Compliance]]&gt;=_xlfn.XLOOKUP('04_References'!$A$3,tblKPITargets[KPI_Name],tblKPITargets[Target_Value]),"Met","Below Target")</f>
        <v>Met</v>
      </c>
      <c r="W2554" t="str">
        <f>IF(tblOperations[[#This Row],[Quality_Pass_Rate]]&gt;=_xlfn.XLOOKUP('04_References'!$A$4,tblKPITargets[KPI_Name],tblKPITargets[Target_Value]),"Met","Below Target")</f>
        <v>Met</v>
      </c>
      <c r="X2554" t="str">
        <f>IF(tblOperations[[#This Row],[Average_Completion_Days]]&lt;=_xlfn.XLOOKUP('04_References'!$A$7,tblKPITargets[KPI_Name],tblKPITargets[Target_Value]),"Met","Below Target")</f>
        <v>Met</v>
      </c>
      <c r="Y2554" t="str">
        <f>IF(tblOperations[[#This Row],[Closing_Backlog]]&lt;=_xlfn.XLOOKUP('04_References'!$A$8,tblKPITargets[KPI_Name],tblKPITargets[Target_Value]),"Met","Below Target")</f>
        <v>Met</v>
      </c>
    </row>
    <row r="2555" spans="1:25">
      <c r="A2555" s="8" t="s">
        <v>2585</v>
      </c>
      <c r="B2555" s="9">
        <v>46137</v>
      </c>
      <c r="C2555" s="4" t="s">
        <v>27</v>
      </c>
      <c r="D2555" s="4" t="s">
        <v>21</v>
      </c>
      <c r="E2555" s="4">
        <v>0</v>
      </c>
      <c r="F2555" s="4">
        <v>48</v>
      </c>
      <c r="G2555" s="4">
        <v>48</v>
      </c>
      <c r="H2555" s="4">
        <v>48</v>
      </c>
      <c r="I2555" s="4">
        <v>0</v>
      </c>
      <c r="J2555" s="4">
        <v>0</v>
      </c>
      <c r="K2555" s="4">
        <v>0</v>
      </c>
      <c r="L2555" s="4">
        <v>1.9</v>
      </c>
      <c r="M2555" s="4">
        <v>0.97399999999999998</v>
      </c>
      <c r="N2555" s="4">
        <v>0.98199999999999998</v>
      </c>
      <c r="O2555" s="4">
        <v>4.5999999999999996</v>
      </c>
      <c r="P2555" s="4">
        <v>0.70699999999999996</v>
      </c>
      <c r="Q2555" s="5">
        <v>1</v>
      </c>
      <c r="R2555" s="4" t="str">
        <f>TRIM(tblOperations[[#This Row],[Region]])</f>
        <v>North East</v>
      </c>
      <c r="S2555" s="4" t="str">
        <f>TRIM(tblOperations[[#This Row],[Team]])</f>
        <v>Facilities Response</v>
      </c>
      <c r="T2555" s="4" t="str">
        <f>_xlfn.XLOOKUP(R2555,tblRegionReference[Region],tblRegionReference[Area],"Not Found")</f>
        <v>North</v>
      </c>
      <c r="U2555" s="4" t="str">
        <f>IF(tblOperations[[#This Row],[Completion_Rate]]&gt;=_xlfn.XLOOKUP("Completion Rate",tblKPITargets[KPI_Name],tblKPITargets[Target_Value]),"Met","Below Target")</f>
        <v>Met</v>
      </c>
      <c r="V2555" t="str">
        <f>IF(tblOperations[[#This Row],[SLA_Compliance]]&gt;=_xlfn.XLOOKUP('04_References'!$A$3,tblKPITargets[KPI_Name],tblKPITargets[Target_Value]),"Met","Below Target")</f>
        <v>Met</v>
      </c>
      <c r="W2555" t="str">
        <f>IF(tblOperations[[#This Row],[Quality_Pass_Rate]]&gt;=_xlfn.XLOOKUP('04_References'!$A$4,tblKPITargets[KPI_Name],tblKPITargets[Target_Value]),"Met","Below Target")</f>
        <v>Met</v>
      </c>
      <c r="X2555" t="str">
        <f>IF(tblOperations[[#This Row],[Average_Completion_Days]]&lt;=_xlfn.XLOOKUP('04_References'!$A$7,tblKPITargets[KPI_Name],tblKPITargets[Target_Value]),"Met","Below Target")</f>
        <v>Met</v>
      </c>
      <c r="Y2555" t="str">
        <f>IF(tblOperations[[#This Row],[Closing_Backlog]]&lt;=_xlfn.XLOOKUP('04_References'!$A$8,tblKPITargets[KPI_Name],tblKPITargets[Target_Value]),"Met","Below Target")</f>
        <v>Met</v>
      </c>
    </row>
    <row r="2556" spans="1:25">
      <c r="A2556" s="6" t="s">
        <v>2586</v>
      </c>
      <c r="B2556" s="7">
        <v>46137</v>
      </c>
      <c r="C2556" s="2" t="s">
        <v>27</v>
      </c>
      <c r="D2556" s="2" t="s">
        <v>23</v>
      </c>
      <c r="E2556" s="2">
        <v>1658</v>
      </c>
      <c r="F2556" s="2">
        <v>44</v>
      </c>
      <c r="G2556" s="2">
        <v>1702</v>
      </c>
      <c r="H2556" s="2">
        <v>23</v>
      </c>
      <c r="I2556" s="2">
        <v>1679</v>
      </c>
      <c r="J2556" s="2">
        <v>0</v>
      </c>
      <c r="K2556" s="2">
        <v>0</v>
      </c>
      <c r="L2556" s="2">
        <v>8</v>
      </c>
      <c r="M2556" s="2">
        <v>0.6</v>
      </c>
      <c r="N2556" s="2">
        <v>0.99</v>
      </c>
      <c r="O2556" s="2">
        <v>2.5</v>
      </c>
      <c r="P2556" s="2">
        <v>0.71299999999999997</v>
      </c>
      <c r="Q2556" s="3">
        <v>1.4E-2</v>
      </c>
      <c r="R2556" s="4" t="str">
        <f>TRIM(tblOperations[[#This Row],[Region]])</f>
        <v>North East</v>
      </c>
      <c r="S2556" s="4" t="str">
        <f>TRIM(tblOperations[[#This Row],[Team]])</f>
        <v>Estates Support</v>
      </c>
      <c r="T2556" s="4" t="str">
        <f>_xlfn.XLOOKUP(R2556,tblRegionReference[Region],tblRegionReference[Area],"Not Found")</f>
        <v>North</v>
      </c>
      <c r="U2556" s="4" t="str">
        <f>IF(tblOperations[[#This Row],[Completion_Rate]]&gt;=_xlfn.XLOOKUP("Completion Rate",tblKPITargets[KPI_Name],tblKPITargets[Target_Value]),"Met","Below Target")</f>
        <v>Below Target</v>
      </c>
      <c r="V2556" t="str">
        <f>IF(tblOperations[[#This Row],[SLA_Compliance]]&gt;=_xlfn.XLOOKUP('04_References'!$A$3,tblKPITargets[KPI_Name],tblKPITargets[Target_Value]),"Met","Below Target")</f>
        <v>Below Target</v>
      </c>
      <c r="W2556" t="str">
        <f>IF(tblOperations[[#This Row],[Quality_Pass_Rate]]&gt;=_xlfn.XLOOKUP('04_References'!$A$4,tblKPITargets[KPI_Name],tblKPITargets[Target_Value]),"Met","Below Target")</f>
        <v>Met</v>
      </c>
      <c r="X2556" t="str">
        <f>IF(tblOperations[[#This Row],[Average_Completion_Days]]&lt;=_xlfn.XLOOKUP('04_References'!$A$7,tblKPITargets[KPI_Name],tblKPITargets[Target_Value]),"Met","Below Target")</f>
        <v>Below Target</v>
      </c>
      <c r="Y2556" t="str">
        <f>IF(tblOperations[[#This Row],[Closing_Backlog]]&lt;=_xlfn.XLOOKUP('04_References'!$A$8,tblKPITargets[KPI_Name],tblKPITargets[Target_Value]),"Met","Below Target")</f>
        <v>Below Target</v>
      </c>
    </row>
    <row r="2557" spans="1:25">
      <c r="A2557" s="8" t="s">
        <v>2587</v>
      </c>
      <c r="B2557" s="9">
        <v>46137</v>
      </c>
      <c r="C2557" s="4" t="s">
        <v>27</v>
      </c>
      <c r="D2557" s="4" t="s">
        <v>25</v>
      </c>
      <c r="E2557" s="4">
        <v>75</v>
      </c>
      <c r="F2557" s="4">
        <v>32</v>
      </c>
      <c r="G2557" s="4">
        <v>107</v>
      </c>
      <c r="H2557" s="4">
        <v>24</v>
      </c>
      <c r="I2557" s="4">
        <v>83</v>
      </c>
      <c r="J2557" s="4">
        <v>0</v>
      </c>
      <c r="K2557" s="4">
        <v>0</v>
      </c>
      <c r="L2557" s="4">
        <v>8</v>
      </c>
      <c r="M2557" s="4">
        <v>0.6</v>
      </c>
      <c r="N2557" s="4">
        <v>0.97699999999999998</v>
      </c>
      <c r="O2557" s="4">
        <v>2.5</v>
      </c>
      <c r="P2557" s="4">
        <v>0.65500000000000003</v>
      </c>
      <c r="Q2557" s="5">
        <v>0.224</v>
      </c>
      <c r="R2557" s="4" t="str">
        <f>TRIM(tblOperations[[#This Row],[Region]])</f>
        <v>North East</v>
      </c>
      <c r="S2557" s="4" t="str">
        <f>TRIM(tblOperations[[#This Row],[Team]])</f>
        <v>Workplace Projects</v>
      </c>
      <c r="T2557" s="4" t="str">
        <f>_xlfn.XLOOKUP(R2557,tblRegionReference[Region],tblRegionReference[Area],"Not Found")</f>
        <v>North</v>
      </c>
      <c r="U2557" s="4" t="str">
        <f>IF(tblOperations[[#This Row],[Completion_Rate]]&gt;=_xlfn.XLOOKUP("Completion Rate",tblKPITargets[KPI_Name],tblKPITargets[Target_Value]),"Met","Below Target")</f>
        <v>Below Target</v>
      </c>
      <c r="V2557" t="str">
        <f>IF(tblOperations[[#This Row],[SLA_Compliance]]&gt;=_xlfn.XLOOKUP('04_References'!$A$3,tblKPITargets[KPI_Name],tblKPITargets[Target_Value]),"Met","Below Target")</f>
        <v>Below Target</v>
      </c>
      <c r="W2557" t="str">
        <f>IF(tblOperations[[#This Row],[Quality_Pass_Rate]]&gt;=_xlfn.XLOOKUP('04_References'!$A$4,tblKPITargets[KPI_Name],tblKPITargets[Target_Value]),"Met","Below Target")</f>
        <v>Met</v>
      </c>
      <c r="X2557" t="str">
        <f>IF(tblOperations[[#This Row],[Average_Completion_Days]]&lt;=_xlfn.XLOOKUP('04_References'!$A$7,tblKPITargets[KPI_Name],tblKPITargets[Target_Value]),"Met","Below Target")</f>
        <v>Below Target</v>
      </c>
      <c r="Y2557" t="str">
        <f>IF(tblOperations[[#This Row],[Closing_Backlog]]&lt;=_xlfn.XLOOKUP('04_References'!$A$8,tblKPITargets[KPI_Name],tblKPITargets[Target_Value]),"Met","Below Target")</f>
        <v>Below Target</v>
      </c>
    </row>
    <row r="2558" spans="1:25">
      <c r="A2558" s="6" t="s">
        <v>2588</v>
      </c>
      <c r="B2558" s="7">
        <v>46137</v>
      </c>
      <c r="C2558" s="2" t="s">
        <v>32</v>
      </c>
      <c r="D2558" s="2" t="s">
        <v>19</v>
      </c>
      <c r="E2558" s="2">
        <v>687</v>
      </c>
      <c r="F2558" s="2">
        <v>49</v>
      </c>
      <c r="G2558" s="2">
        <v>736</v>
      </c>
      <c r="H2558" s="2">
        <v>35</v>
      </c>
      <c r="I2558" s="2">
        <v>701</v>
      </c>
      <c r="J2558" s="2">
        <v>0</v>
      </c>
      <c r="K2558" s="2">
        <v>0</v>
      </c>
      <c r="L2558" s="2">
        <v>8</v>
      </c>
      <c r="M2558" s="2">
        <v>0.6</v>
      </c>
      <c r="N2558" s="2">
        <v>0.99</v>
      </c>
      <c r="O2558" s="2">
        <v>2.5</v>
      </c>
      <c r="P2558" s="2">
        <v>0.78700000000000003</v>
      </c>
      <c r="Q2558" s="3">
        <v>4.8000000000000001E-2</v>
      </c>
      <c r="R2558" s="4" t="str">
        <f>TRIM(tblOperations[[#This Row],[Region]])</f>
        <v>North West</v>
      </c>
      <c r="S2558" s="4" t="str">
        <f>TRIM(tblOperations[[#This Row],[Team]])</f>
        <v>Workplace Services</v>
      </c>
      <c r="T2558" s="4" t="str">
        <f>_xlfn.XLOOKUP(R2558,tblRegionReference[Region],tblRegionReference[Area],"Not Found")</f>
        <v>North</v>
      </c>
      <c r="U2558" s="4" t="str">
        <f>IF(tblOperations[[#This Row],[Completion_Rate]]&gt;=_xlfn.XLOOKUP("Completion Rate",tblKPITargets[KPI_Name],tblKPITargets[Target_Value]),"Met","Below Target")</f>
        <v>Below Target</v>
      </c>
      <c r="V2558" t="str">
        <f>IF(tblOperations[[#This Row],[SLA_Compliance]]&gt;=_xlfn.XLOOKUP('04_References'!$A$3,tblKPITargets[KPI_Name],tblKPITargets[Target_Value]),"Met","Below Target")</f>
        <v>Below Target</v>
      </c>
      <c r="W2558" t="str">
        <f>IF(tblOperations[[#This Row],[Quality_Pass_Rate]]&gt;=_xlfn.XLOOKUP('04_References'!$A$4,tblKPITargets[KPI_Name],tblKPITargets[Target_Value]),"Met","Below Target")</f>
        <v>Met</v>
      </c>
      <c r="X2558" t="str">
        <f>IF(tblOperations[[#This Row],[Average_Completion_Days]]&lt;=_xlfn.XLOOKUP('04_References'!$A$7,tblKPITargets[KPI_Name],tblKPITargets[Target_Value]),"Met","Below Target")</f>
        <v>Below Target</v>
      </c>
      <c r="Y2558" t="str">
        <f>IF(tblOperations[[#This Row],[Closing_Backlog]]&lt;=_xlfn.XLOOKUP('04_References'!$A$8,tblKPITargets[KPI_Name],tblKPITargets[Target_Value]),"Met","Below Target")</f>
        <v>Below Target</v>
      </c>
    </row>
    <row r="2559" spans="1:25">
      <c r="A2559" s="8" t="s">
        <v>2589</v>
      </c>
      <c r="B2559" s="9">
        <v>46137</v>
      </c>
      <c r="C2559" s="4" t="s">
        <v>32</v>
      </c>
      <c r="D2559" s="4" t="s">
        <v>21</v>
      </c>
      <c r="E2559" s="4">
        <v>1753</v>
      </c>
      <c r="F2559" s="4">
        <v>42</v>
      </c>
      <c r="G2559" s="4">
        <v>1795</v>
      </c>
      <c r="H2559" s="4">
        <v>27</v>
      </c>
      <c r="I2559" s="4">
        <v>1768</v>
      </c>
      <c r="J2559" s="4">
        <v>0</v>
      </c>
      <c r="K2559" s="4">
        <v>0</v>
      </c>
      <c r="L2559" s="4">
        <v>8</v>
      </c>
      <c r="M2559" s="4">
        <v>0.6</v>
      </c>
      <c r="N2559" s="4">
        <v>0.98499999999999999</v>
      </c>
      <c r="O2559" s="4">
        <v>2.5</v>
      </c>
      <c r="P2559" s="4">
        <v>0.70199999999999996</v>
      </c>
      <c r="Q2559" s="5">
        <v>1.4999999999999999E-2</v>
      </c>
      <c r="R2559" s="4" t="str">
        <f>TRIM(tblOperations[[#This Row],[Region]])</f>
        <v>North West</v>
      </c>
      <c r="S2559" s="4" t="str">
        <f>TRIM(tblOperations[[#This Row],[Team]])</f>
        <v>Facilities Response</v>
      </c>
      <c r="T2559" s="4" t="str">
        <f>_xlfn.XLOOKUP(R2559,tblRegionReference[Region],tblRegionReference[Area],"Not Found")</f>
        <v>North</v>
      </c>
      <c r="U2559" s="4" t="str">
        <f>IF(tblOperations[[#This Row],[Completion_Rate]]&gt;=_xlfn.XLOOKUP("Completion Rate",tblKPITargets[KPI_Name],tblKPITargets[Target_Value]),"Met","Below Target")</f>
        <v>Below Target</v>
      </c>
      <c r="V2559" t="str">
        <f>IF(tblOperations[[#This Row],[SLA_Compliance]]&gt;=_xlfn.XLOOKUP('04_References'!$A$3,tblKPITargets[KPI_Name],tblKPITargets[Target_Value]),"Met","Below Target")</f>
        <v>Below Target</v>
      </c>
      <c r="W2559" t="str">
        <f>IF(tblOperations[[#This Row],[Quality_Pass_Rate]]&gt;=_xlfn.XLOOKUP('04_References'!$A$4,tblKPITargets[KPI_Name],tblKPITargets[Target_Value]),"Met","Below Target")</f>
        <v>Met</v>
      </c>
      <c r="X2559" t="str">
        <f>IF(tblOperations[[#This Row],[Average_Completion_Days]]&lt;=_xlfn.XLOOKUP('04_References'!$A$7,tblKPITargets[KPI_Name],tblKPITargets[Target_Value]),"Met","Below Target")</f>
        <v>Below Target</v>
      </c>
      <c r="Y2559" t="str">
        <f>IF(tblOperations[[#This Row],[Closing_Backlog]]&lt;=_xlfn.XLOOKUP('04_References'!$A$8,tblKPITargets[KPI_Name],tblKPITargets[Target_Value]),"Met","Below Target")</f>
        <v>Below Target</v>
      </c>
    </row>
    <row r="2560" spans="1:25">
      <c r="A2560" s="6" t="s">
        <v>2590</v>
      </c>
      <c r="B2560" s="7">
        <v>46137</v>
      </c>
      <c r="C2560" s="2" t="s">
        <v>32</v>
      </c>
      <c r="D2560" s="2" t="s">
        <v>23</v>
      </c>
      <c r="E2560" s="2">
        <v>1825</v>
      </c>
      <c r="F2560" s="2">
        <v>34</v>
      </c>
      <c r="G2560" s="2">
        <v>1859</v>
      </c>
      <c r="H2560" s="2">
        <v>28</v>
      </c>
      <c r="I2560" s="2">
        <v>1831</v>
      </c>
      <c r="J2560" s="2">
        <v>0</v>
      </c>
      <c r="K2560" s="2">
        <v>0</v>
      </c>
      <c r="L2560" s="2">
        <v>8</v>
      </c>
      <c r="M2560" s="2">
        <v>0.6</v>
      </c>
      <c r="N2560" s="2">
        <v>1</v>
      </c>
      <c r="O2560" s="2">
        <v>2.5</v>
      </c>
      <c r="P2560" s="2">
        <v>0.69299999999999995</v>
      </c>
      <c r="Q2560" s="3">
        <v>1.4999999999999999E-2</v>
      </c>
      <c r="R2560" s="4" t="str">
        <f>TRIM(tblOperations[[#This Row],[Region]])</f>
        <v>North West</v>
      </c>
      <c r="S2560" s="4" t="str">
        <f>TRIM(tblOperations[[#This Row],[Team]])</f>
        <v>Estates Support</v>
      </c>
      <c r="T2560" s="4" t="str">
        <f>_xlfn.XLOOKUP(R2560,tblRegionReference[Region],tblRegionReference[Area],"Not Found")</f>
        <v>North</v>
      </c>
      <c r="U2560" s="4" t="str">
        <f>IF(tblOperations[[#This Row],[Completion_Rate]]&gt;=_xlfn.XLOOKUP("Completion Rate",tblKPITargets[KPI_Name],tblKPITargets[Target_Value]),"Met","Below Target")</f>
        <v>Below Target</v>
      </c>
      <c r="V2560" t="str">
        <f>IF(tblOperations[[#This Row],[SLA_Compliance]]&gt;=_xlfn.XLOOKUP('04_References'!$A$3,tblKPITargets[KPI_Name],tblKPITargets[Target_Value]),"Met","Below Target")</f>
        <v>Below Target</v>
      </c>
      <c r="W2560" t="str">
        <f>IF(tblOperations[[#This Row],[Quality_Pass_Rate]]&gt;=_xlfn.XLOOKUP('04_References'!$A$4,tblKPITargets[KPI_Name],tblKPITargets[Target_Value]),"Met","Below Target")</f>
        <v>Met</v>
      </c>
      <c r="X2560" t="str">
        <f>IF(tblOperations[[#This Row],[Average_Completion_Days]]&lt;=_xlfn.XLOOKUP('04_References'!$A$7,tblKPITargets[KPI_Name],tblKPITargets[Target_Value]),"Met","Below Target")</f>
        <v>Below Target</v>
      </c>
      <c r="Y2560" t="str">
        <f>IF(tblOperations[[#This Row],[Closing_Backlog]]&lt;=_xlfn.XLOOKUP('04_References'!$A$8,tblKPITargets[KPI_Name],tblKPITargets[Target_Value]),"Met","Below Target")</f>
        <v>Below Target</v>
      </c>
    </row>
    <row r="2561" spans="1:25">
      <c r="A2561" s="8" t="s">
        <v>2591</v>
      </c>
      <c r="B2561" s="9">
        <v>46137</v>
      </c>
      <c r="C2561" s="4" t="s">
        <v>32</v>
      </c>
      <c r="D2561" s="4" t="s">
        <v>25</v>
      </c>
      <c r="E2561" s="4">
        <v>0</v>
      </c>
      <c r="F2561" s="4">
        <v>42</v>
      </c>
      <c r="G2561" s="4">
        <v>42</v>
      </c>
      <c r="H2561" s="4">
        <v>42</v>
      </c>
      <c r="I2561" s="4">
        <v>0</v>
      </c>
      <c r="J2561" s="4">
        <v>0</v>
      </c>
      <c r="K2561" s="4">
        <v>0</v>
      </c>
      <c r="L2561" s="4">
        <v>1.2</v>
      </c>
      <c r="M2561" s="4">
        <v>0.92800000000000005</v>
      </c>
      <c r="N2561" s="4">
        <v>0.97699999999999998</v>
      </c>
      <c r="O2561" s="4">
        <v>4.5999999999999996</v>
      </c>
      <c r="P2561" s="4">
        <v>0.70199999999999996</v>
      </c>
      <c r="Q2561" s="5">
        <v>1</v>
      </c>
      <c r="R2561" s="4" t="str">
        <f>TRIM(tblOperations[[#This Row],[Region]])</f>
        <v>North West</v>
      </c>
      <c r="S2561" s="4" t="str">
        <f>TRIM(tblOperations[[#This Row],[Team]])</f>
        <v>Workplace Projects</v>
      </c>
      <c r="T2561" s="4" t="str">
        <f>_xlfn.XLOOKUP(R2561,tblRegionReference[Region],tblRegionReference[Area],"Not Found")</f>
        <v>North</v>
      </c>
      <c r="U2561" s="4" t="str">
        <f>IF(tblOperations[[#This Row],[Completion_Rate]]&gt;=_xlfn.XLOOKUP("Completion Rate",tblKPITargets[KPI_Name],tblKPITargets[Target_Value]),"Met","Below Target")</f>
        <v>Met</v>
      </c>
      <c r="V2561" t="str">
        <f>IF(tblOperations[[#This Row],[SLA_Compliance]]&gt;=_xlfn.XLOOKUP('04_References'!$A$3,tblKPITargets[KPI_Name],tblKPITargets[Target_Value]),"Met","Below Target")</f>
        <v>Met</v>
      </c>
      <c r="W2561" t="str">
        <f>IF(tblOperations[[#This Row],[Quality_Pass_Rate]]&gt;=_xlfn.XLOOKUP('04_References'!$A$4,tblKPITargets[KPI_Name],tblKPITargets[Target_Value]),"Met","Below Target")</f>
        <v>Met</v>
      </c>
      <c r="X2561" t="str">
        <f>IF(tblOperations[[#This Row],[Average_Completion_Days]]&lt;=_xlfn.XLOOKUP('04_References'!$A$7,tblKPITargets[KPI_Name],tblKPITargets[Target_Value]),"Met","Below Target")</f>
        <v>Met</v>
      </c>
      <c r="Y2561" t="str">
        <f>IF(tblOperations[[#This Row],[Closing_Backlog]]&lt;=_xlfn.XLOOKUP('04_References'!$A$8,tblKPITargets[KPI_Name],tblKPITargets[Target_Value]),"Met","Below Target")</f>
        <v>Met</v>
      </c>
    </row>
    <row r="2562" spans="1:25">
      <c r="A2562" s="6" t="s">
        <v>2592</v>
      </c>
      <c r="B2562" s="7">
        <v>46137</v>
      </c>
      <c r="C2562" s="2" t="s">
        <v>37</v>
      </c>
      <c r="D2562" s="2" t="s">
        <v>19</v>
      </c>
      <c r="E2562" s="2">
        <v>0</v>
      </c>
      <c r="F2562" s="2">
        <v>35</v>
      </c>
      <c r="G2562" s="2">
        <v>35</v>
      </c>
      <c r="H2562" s="2">
        <v>35</v>
      </c>
      <c r="I2562" s="2">
        <v>0</v>
      </c>
      <c r="J2562" s="2">
        <v>0</v>
      </c>
      <c r="K2562" s="2">
        <v>0</v>
      </c>
      <c r="L2562" s="2">
        <v>1.4</v>
      </c>
      <c r="M2562" s="2">
        <v>0.94499999999999995</v>
      </c>
      <c r="N2562" s="2">
        <v>0.97</v>
      </c>
      <c r="O2562" s="2">
        <v>4.5</v>
      </c>
      <c r="P2562" s="2">
        <v>0.67</v>
      </c>
      <c r="Q2562" s="3">
        <v>1</v>
      </c>
      <c r="R2562" s="4" t="str">
        <f>TRIM(tblOperations[[#This Row],[Region]])</f>
        <v>Midlands</v>
      </c>
      <c r="S2562" s="4" t="str">
        <f>TRIM(tblOperations[[#This Row],[Team]])</f>
        <v>Workplace Services</v>
      </c>
      <c r="T2562" s="4" t="str">
        <f>_xlfn.XLOOKUP(R2562,tblRegionReference[Region],tblRegionReference[Area],"Not Found")</f>
        <v>Central</v>
      </c>
      <c r="U2562" s="4" t="str">
        <f>IF(tblOperations[[#This Row],[Completion_Rate]]&gt;=_xlfn.XLOOKUP("Completion Rate",tblKPITargets[KPI_Name],tblKPITargets[Target_Value]),"Met","Below Target")</f>
        <v>Met</v>
      </c>
      <c r="V2562" t="str">
        <f>IF(tblOperations[[#This Row],[SLA_Compliance]]&gt;=_xlfn.XLOOKUP('04_References'!$A$3,tblKPITargets[KPI_Name],tblKPITargets[Target_Value]),"Met","Below Target")</f>
        <v>Met</v>
      </c>
      <c r="W2562" t="str">
        <f>IF(tblOperations[[#This Row],[Quality_Pass_Rate]]&gt;=_xlfn.XLOOKUP('04_References'!$A$4,tblKPITargets[KPI_Name],tblKPITargets[Target_Value]),"Met","Below Target")</f>
        <v>Met</v>
      </c>
      <c r="X2562" t="str">
        <f>IF(tblOperations[[#This Row],[Average_Completion_Days]]&lt;=_xlfn.XLOOKUP('04_References'!$A$7,tblKPITargets[KPI_Name],tblKPITargets[Target_Value]),"Met","Below Target")</f>
        <v>Met</v>
      </c>
      <c r="Y2562" t="str">
        <f>IF(tblOperations[[#This Row],[Closing_Backlog]]&lt;=_xlfn.XLOOKUP('04_References'!$A$8,tblKPITargets[KPI_Name],tblKPITargets[Target_Value]),"Met","Below Target")</f>
        <v>Met</v>
      </c>
    </row>
    <row r="2563" spans="1:25">
      <c r="A2563" s="8" t="s">
        <v>2593</v>
      </c>
      <c r="B2563" s="9">
        <v>46137</v>
      </c>
      <c r="C2563" s="4" t="s">
        <v>37</v>
      </c>
      <c r="D2563" s="4" t="s">
        <v>21</v>
      </c>
      <c r="E2563" s="4">
        <v>771</v>
      </c>
      <c r="F2563" s="4">
        <v>40</v>
      </c>
      <c r="G2563" s="4">
        <v>811</v>
      </c>
      <c r="H2563" s="4">
        <v>34</v>
      </c>
      <c r="I2563" s="4">
        <v>777</v>
      </c>
      <c r="J2563" s="4">
        <v>0</v>
      </c>
      <c r="K2563" s="4">
        <v>0</v>
      </c>
      <c r="L2563" s="4">
        <v>8</v>
      </c>
      <c r="M2563" s="4">
        <v>0.6</v>
      </c>
      <c r="N2563" s="4">
        <v>0.95699999999999996</v>
      </c>
      <c r="O2563" s="4">
        <v>2.5</v>
      </c>
      <c r="P2563" s="4">
        <v>0.68400000000000005</v>
      </c>
      <c r="Q2563" s="5">
        <v>4.2000000000000003E-2</v>
      </c>
      <c r="R2563" s="4" t="str">
        <f>TRIM(tblOperations[[#This Row],[Region]])</f>
        <v>Midlands</v>
      </c>
      <c r="S2563" s="4" t="str">
        <f>TRIM(tblOperations[[#This Row],[Team]])</f>
        <v>Facilities Response</v>
      </c>
      <c r="T2563" s="4" t="str">
        <f>_xlfn.XLOOKUP(R2563,tblRegionReference[Region],tblRegionReference[Area],"Not Found")</f>
        <v>Central</v>
      </c>
      <c r="U2563" s="4" t="str">
        <f>IF(tblOperations[[#This Row],[Completion_Rate]]&gt;=_xlfn.XLOOKUP("Completion Rate",tblKPITargets[KPI_Name],tblKPITargets[Target_Value]),"Met","Below Target")</f>
        <v>Below Target</v>
      </c>
      <c r="V2563" t="str">
        <f>IF(tblOperations[[#This Row],[SLA_Compliance]]&gt;=_xlfn.XLOOKUP('04_References'!$A$3,tblKPITargets[KPI_Name],tblKPITargets[Target_Value]),"Met","Below Target")</f>
        <v>Below Target</v>
      </c>
      <c r="W2563" t="str">
        <f>IF(tblOperations[[#This Row],[Quality_Pass_Rate]]&gt;=_xlfn.XLOOKUP('04_References'!$A$4,tblKPITargets[KPI_Name],tblKPITargets[Target_Value]),"Met","Below Target")</f>
        <v>Met</v>
      </c>
      <c r="X2563" t="str">
        <f>IF(tblOperations[[#This Row],[Average_Completion_Days]]&lt;=_xlfn.XLOOKUP('04_References'!$A$7,tblKPITargets[KPI_Name],tblKPITargets[Target_Value]),"Met","Below Target")</f>
        <v>Below Target</v>
      </c>
      <c r="Y2563" t="str">
        <f>IF(tblOperations[[#This Row],[Closing_Backlog]]&lt;=_xlfn.XLOOKUP('04_References'!$A$8,tblKPITargets[KPI_Name],tblKPITargets[Target_Value]),"Met","Below Target")</f>
        <v>Below Target</v>
      </c>
    </row>
    <row r="2564" spans="1:25">
      <c r="A2564" s="6" t="s">
        <v>2594</v>
      </c>
      <c r="B2564" s="7">
        <v>46137</v>
      </c>
      <c r="C2564" s="2" t="s">
        <v>37</v>
      </c>
      <c r="D2564" s="2" t="s">
        <v>23</v>
      </c>
      <c r="E2564" s="2">
        <v>596</v>
      </c>
      <c r="F2564" s="2">
        <v>48</v>
      </c>
      <c r="G2564" s="2">
        <v>644</v>
      </c>
      <c r="H2564" s="2">
        <v>36</v>
      </c>
      <c r="I2564" s="2">
        <v>608</v>
      </c>
      <c r="J2564" s="2">
        <v>0</v>
      </c>
      <c r="K2564" s="2">
        <v>0</v>
      </c>
      <c r="L2564" s="2">
        <v>8</v>
      </c>
      <c r="M2564" s="2">
        <v>0.6</v>
      </c>
      <c r="N2564" s="2">
        <v>0.99099999999999999</v>
      </c>
      <c r="O2564" s="2">
        <v>2.5</v>
      </c>
      <c r="P2564" s="2">
        <v>0.76800000000000002</v>
      </c>
      <c r="Q2564" s="3">
        <v>5.6000000000000001E-2</v>
      </c>
      <c r="R2564" s="4" t="str">
        <f>TRIM(tblOperations[[#This Row],[Region]])</f>
        <v>Midlands</v>
      </c>
      <c r="S2564" s="4" t="str">
        <f>TRIM(tblOperations[[#This Row],[Team]])</f>
        <v>Estates Support</v>
      </c>
      <c r="T2564" s="4" t="str">
        <f>_xlfn.XLOOKUP(R2564,tblRegionReference[Region],tblRegionReference[Area],"Not Found")</f>
        <v>Central</v>
      </c>
      <c r="U2564" s="4" t="str">
        <f>IF(tblOperations[[#This Row],[Completion_Rate]]&gt;=_xlfn.XLOOKUP("Completion Rate",tblKPITargets[KPI_Name],tblKPITargets[Target_Value]),"Met","Below Target")</f>
        <v>Below Target</v>
      </c>
      <c r="V2564" t="str">
        <f>IF(tblOperations[[#This Row],[SLA_Compliance]]&gt;=_xlfn.XLOOKUP('04_References'!$A$3,tblKPITargets[KPI_Name],tblKPITargets[Target_Value]),"Met","Below Target")</f>
        <v>Below Target</v>
      </c>
      <c r="W2564" t="str">
        <f>IF(tblOperations[[#This Row],[Quality_Pass_Rate]]&gt;=_xlfn.XLOOKUP('04_References'!$A$4,tblKPITargets[KPI_Name],tblKPITargets[Target_Value]),"Met","Below Target")</f>
        <v>Met</v>
      </c>
      <c r="X2564" t="str">
        <f>IF(tblOperations[[#This Row],[Average_Completion_Days]]&lt;=_xlfn.XLOOKUP('04_References'!$A$7,tblKPITargets[KPI_Name],tblKPITargets[Target_Value]),"Met","Below Target")</f>
        <v>Below Target</v>
      </c>
      <c r="Y2564" t="str">
        <f>IF(tblOperations[[#This Row],[Closing_Backlog]]&lt;=_xlfn.XLOOKUP('04_References'!$A$8,tblKPITargets[KPI_Name],tblKPITargets[Target_Value]),"Met","Below Target")</f>
        <v>Below Target</v>
      </c>
    </row>
    <row r="2565" spans="1:25">
      <c r="A2565" s="8" t="s">
        <v>2595</v>
      </c>
      <c r="B2565" s="9">
        <v>46137</v>
      </c>
      <c r="C2565" s="4" t="s">
        <v>37</v>
      </c>
      <c r="D2565" s="4" t="s">
        <v>25</v>
      </c>
      <c r="E2565" s="4">
        <v>9</v>
      </c>
      <c r="F2565" s="4">
        <v>35</v>
      </c>
      <c r="G2565" s="4">
        <v>44</v>
      </c>
      <c r="H2565" s="4">
        <v>44</v>
      </c>
      <c r="I2565" s="4">
        <v>0</v>
      </c>
      <c r="J2565" s="4">
        <v>0</v>
      </c>
      <c r="K2565" s="4">
        <v>0</v>
      </c>
      <c r="L2565" s="4">
        <v>1.5</v>
      </c>
      <c r="M2565" s="4">
        <v>0.94499999999999995</v>
      </c>
      <c r="N2565" s="4">
        <v>0.97499999999999998</v>
      </c>
      <c r="O2565" s="4">
        <v>4.3</v>
      </c>
      <c r="P2565" s="4">
        <v>0.72199999999999998</v>
      </c>
      <c r="Q2565" s="5">
        <v>1</v>
      </c>
      <c r="R2565" s="4" t="str">
        <f>TRIM(tblOperations[[#This Row],[Region]])</f>
        <v>Midlands</v>
      </c>
      <c r="S2565" s="4" t="str">
        <f>TRIM(tblOperations[[#This Row],[Team]])</f>
        <v>Workplace Projects</v>
      </c>
      <c r="T2565" s="4" t="str">
        <f>_xlfn.XLOOKUP(R2565,tblRegionReference[Region],tblRegionReference[Area],"Not Found")</f>
        <v>Central</v>
      </c>
      <c r="U2565" s="4" t="str">
        <f>IF(tblOperations[[#This Row],[Completion_Rate]]&gt;=_xlfn.XLOOKUP("Completion Rate",tblKPITargets[KPI_Name],tblKPITargets[Target_Value]),"Met","Below Target")</f>
        <v>Met</v>
      </c>
      <c r="V2565" t="str">
        <f>IF(tblOperations[[#This Row],[SLA_Compliance]]&gt;=_xlfn.XLOOKUP('04_References'!$A$3,tblKPITargets[KPI_Name],tblKPITargets[Target_Value]),"Met","Below Target")</f>
        <v>Met</v>
      </c>
      <c r="W2565" t="str">
        <f>IF(tblOperations[[#This Row],[Quality_Pass_Rate]]&gt;=_xlfn.XLOOKUP('04_References'!$A$4,tblKPITargets[KPI_Name],tblKPITargets[Target_Value]),"Met","Below Target")</f>
        <v>Met</v>
      </c>
      <c r="X2565" t="str">
        <f>IF(tblOperations[[#This Row],[Average_Completion_Days]]&lt;=_xlfn.XLOOKUP('04_References'!$A$7,tblKPITargets[KPI_Name],tblKPITargets[Target_Value]),"Met","Below Target")</f>
        <v>Met</v>
      </c>
      <c r="Y2565" t="str">
        <f>IF(tblOperations[[#This Row],[Closing_Backlog]]&lt;=_xlfn.XLOOKUP('04_References'!$A$8,tblKPITargets[KPI_Name],tblKPITargets[Target_Value]),"Met","Below Target")</f>
        <v>Met</v>
      </c>
    </row>
    <row r="2566" spans="1:25">
      <c r="A2566" s="6" t="s">
        <v>2596</v>
      </c>
      <c r="B2566" s="7">
        <v>46137</v>
      </c>
      <c r="C2566" s="2" t="s">
        <v>43</v>
      </c>
      <c r="D2566" s="2" t="s">
        <v>19</v>
      </c>
      <c r="E2566" s="2">
        <v>1348</v>
      </c>
      <c r="F2566" s="2">
        <v>49</v>
      </c>
      <c r="G2566" s="2">
        <v>1397</v>
      </c>
      <c r="H2566" s="2">
        <v>31</v>
      </c>
      <c r="I2566" s="2">
        <v>1366</v>
      </c>
      <c r="J2566" s="2">
        <v>0</v>
      </c>
      <c r="K2566" s="2">
        <v>0</v>
      </c>
      <c r="L2566" s="2">
        <v>8</v>
      </c>
      <c r="M2566" s="2">
        <v>0.6</v>
      </c>
      <c r="N2566" s="2">
        <v>0.97</v>
      </c>
      <c r="O2566" s="2">
        <v>2.5</v>
      </c>
      <c r="P2566" s="2">
        <v>0.76800000000000002</v>
      </c>
      <c r="Q2566" s="3">
        <v>2.1999999999999999E-2</v>
      </c>
      <c r="R2566" s="4" t="str">
        <f>TRIM(tblOperations[[#This Row],[Region]])</f>
        <v>South West</v>
      </c>
      <c r="S2566" s="4" t="str">
        <f>TRIM(tblOperations[[#This Row],[Team]])</f>
        <v>Workplace Services</v>
      </c>
      <c r="T2566" s="4" t="str">
        <f>_xlfn.XLOOKUP(R2566,tblRegionReference[Region],tblRegionReference[Area],"Not Found")</f>
        <v>South</v>
      </c>
      <c r="U2566" s="4" t="str">
        <f>IF(tblOperations[[#This Row],[Completion_Rate]]&gt;=_xlfn.XLOOKUP("Completion Rate",tblKPITargets[KPI_Name],tblKPITargets[Target_Value]),"Met","Below Target")</f>
        <v>Below Target</v>
      </c>
      <c r="V2566" t="str">
        <f>IF(tblOperations[[#This Row],[SLA_Compliance]]&gt;=_xlfn.XLOOKUP('04_References'!$A$3,tblKPITargets[KPI_Name],tblKPITargets[Target_Value]),"Met","Below Target")</f>
        <v>Below Target</v>
      </c>
      <c r="W2566" t="str">
        <f>IF(tblOperations[[#This Row],[Quality_Pass_Rate]]&gt;=_xlfn.XLOOKUP('04_References'!$A$4,tblKPITargets[KPI_Name],tblKPITargets[Target_Value]),"Met","Below Target")</f>
        <v>Met</v>
      </c>
      <c r="X2566" t="str">
        <f>IF(tblOperations[[#This Row],[Average_Completion_Days]]&lt;=_xlfn.XLOOKUP('04_References'!$A$7,tblKPITargets[KPI_Name],tblKPITargets[Target_Value]),"Met","Below Target")</f>
        <v>Below Target</v>
      </c>
      <c r="Y2566" t="str">
        <f>IF(tblOperations[[#This Row],[Closing_Backlog]]&lt;=_xlfn.XLOOKUP('04_References'!$A$8,tblKPITargets[KPI_Name],tblKPITargets[Target_Value]),"Met","Below Target")</f>
        <v>Below Target</v>
      </c>
    </row>
    <row r="2567" spans="1:25">
      <c r="A2567" s="8" t="s">
        <v>2597</v>
      </c>
      <c r="B2567" s="9">
        <v>46137</v>
      </c>
      <c r="C2567" s="4" t="s">
        <v>43</v>
      </c>
      <c r="D2567" s="4" t="s">
        <v>21</v>
      </c>
      <c r="E2567" s="4">
        <v>0</v>
      </c>
      <c r="F2567" s="4">
        <v>26</v>
      </c>
      <c r="G2567" s="4">
        <v>26</v>
      </c>
      <c r="H2567" s="4">
        <v>26</v>
      </c>
      <c r="I2567" s="4">
        <v>0</v>
      </c>
      <c r="J2567" s="4">
        <v>0</v>
      </c>
      <c r="K2567" s="4">
        <v>0</v>
      </c>
      <c r="L2567" s="4">
        <v>1.5</v>
      </c>
      <c r="M2567" s="4">
        <v>0.96299999999999997</v>
      </c>
      <c r="N2567" s="4">
        <v>0.98299999999999998</v>
      </c>
      <c r="O2567" s="4">
        <v>4.7</v>
      </c>
      <c r="P2567" s="4">
        <v>0.64100000000000001</v>
      </c>
      <c r="Q2567" s="5">
        <v>1</v>
      </c>
      <c r="R2567" s="4" t="str">
        <f>TRIM(tblOperations[[#This Row],[Region]])</f>
        <v>South West</v>
      </c>
      <c r="S2567" s="4" t="str">
        <f>TRIM(tblOperations[[#This Row],[Team]])</f>
        <v>Facilities Response</v>
      </c>
      <c r="T2567" s="4" t="str">
        <f>_xlfn.XLOOKUP(R2567,tblRegionReference[Region],tblRegionReference[Area],"Not Found")</f>
        <v>South</v>
      </c>
      <c r="U2567" s="4" t="str">
        <f>IF(tblOperations[[#This Row],[Completion_Rate]]&gt;=_xlfn.XLOOKUP("Completion Rate",tblKPITargets[KPI_Name],tblKPITargets[Target_Value]),"Met","Below Target")</f>
        <v>Met</v>
      </c>
      <c r="V2567" t="str">
        <f>IF(tblOperations[[#This Row],[SLA_Compliance]]&gt;=_xlfn.XLOOKUP('04_References'!$A$3,tblKPITargets[KPI_Name],tblKPITargets[Target_Value]),"Met","Below Target")</f>
        <v>Met</v>
      </c>
      <c r="W2567" t="str">
        <f>IF(tblOperations[[#This Row],[Quality_Pass_Rate]]&gt;=_xlfn.XLOOKUP('04_References'!$A$4,tblKPITargets[KPI_Name],tblKPITargets[Target_Value]),"Met","Below Target")</f>
        <v>Met</v>
      </c>
      <c r="X2567" t="str">
        <f>IF(tblOperations[[#This Row],[Average_Completion_Days]]&lt;=_xlfn.XLOOKUP('04_References'!$A$7,tblKPITargets[KPI_Name],tblKPITargets[Target_Value]),"Met","Below Target")</f>
        <v>Met</v>
      </c>
      <c r="Y2567" t="str">
        <f>IF(tblOperations[[#This Row],[Closing_Backlog]]&lt;=_xlfn.XLOOKUP('04_References'!$A$8,tblKPITargets[KPI_Name],tblKPITargets[Target_Value]),"Met","Below Target")</f>
        <v>Met</v>
      </c>
    </row>
    <row r="2568" spans="1:25">
      <c r="A2568" s="6" t="s">
        <v>2598</v>
      </c>
      <c r="B2568" s="7">
        <v>46137</v>
      </c>
      <c r="C2568" s="2" t="s">
        <v>43</v>
      </c>
      <c r="D2568" s="2" t="s">
        <v>23</v>
      </c>
      <c r="E2568" s="2">
        <v>0</v>
      </c>
      <c r="F2568" s="2">
        <v>41</v>
      </c>
      <c r="G2568" s="2">
        <v>41</v>
      </c>
      <c r="H2568" s="2">
        <v>41</v>
      </c>
      <c r="I2568" s="2">
        <v>0</v>
      </c>
      <c r="J2568" s="2">
        <v>0</v>
      </c>
      <c r="K2568" s="2">
        <v>0</v>
      </c>
      <c r="L2568" s="2">
        <v>1.5</v>
      </c>
      <c r="M2568" s="2">
        <v>0.95399999999999996</v>
      </c>
      <c r="N2568" s="2">
        <v>0.997</v>
      </c>
      <c r="O2568" s="2">
        <v>4.7</v>
      </c>
      <c r="P2568" s="2">
        <v>0.78600000000000003</v>
      </c>
      <c r="Q2568" s="3">
        <v>1</v>
      </c>
      <c r="R2568" s="4" t="str">
        <f>TRIM(tblOperations[[#This Row],[Region]])</f>
        <v>South West</v>
      </c>
      <c r="S2568" s="4" t="str">
        <f>TRIM(tblOperations[[#This Row],[Team]])</f>
        <v>Estates Support</v>
      </c>
      <c r="T2568" s="4" t="str">
        <f>_xlfn.XLOOKUP(R2568,tblRegionReference[Region],tblRegionReference[Area],"Not Found")</f>
        <v>South</v>
      </c>
      <c r="U2568" s="4" t="str">
        <f>IF(tblOperations[[#This Row],[Completion_Rate]]&gt;=_xlfn.XLOOKUP("Completion Rate",tblKPITargets[KPI_Name],tblKPITargets[Target_Value]),"Met","Below Target")</f>
        <v>Met</v>
      </c>
      <c r="V2568" t="str">
        <f>IF(tblOperations[[#This Row],[SLA_Compliance]]&gt;=_xlfn.XLOOKUP('04_References'!$A$3,tblKPITargets[KPI_Name],tblKPITargets[Target_Value]),"Met","Below Target")</f>
        <v>Met</v>
      </c>
      <c r="W2568" t="str">
        <f>IF(tblOperations[[#This Row],[Quality_Pass_Rate]]&gt;=_xlfn.XLOOKUP('04_References'!$A$4,tblKPITargets[KPI_Name],tblKPITargets[Target_Value]),"Met","Below Target")</f>
        <v>Met</v>
      </c>
      <c r="X2568" t="str">
        <f>IF(tblOperations[[#This Row],[Average_Completion_Days]]&lt;=_xlfn.XLOOKUP('04_References'!$A$7,tblKPITargets[KPI_Name],tblKPITargets[Target_Value]),"Met","Below Target")</f>
        <v>Met</v>
      </c>
      <c r="Y2568" t="str">
        <f>IF(tblOperations[[#This Row],[Closing_Backlog]]&lt;=_xlfn.XLOOKUP('04_References'!$A$8,tblKPITargets[KPI_Name],tblKPITargets[Target_Value]),"Met","Below Target")</f>
        <v>Met</v>
      </c>
    </row>
    <row r="2569" spans="1:25">
      <c r="A2569" s="8" t="s">
        <v>2599</v>
      </c>
      <c r="B2569" s="9">
        <v>46137</v>
      </c>
      <c r="C2569" s="4" t="s">
        <v>43</v>
      </c>
      <c r="D2569" s="4" t="s">
        <v>25</v>
      </c>
      <c r="E2569" s="4">
        <v>0</v>
      </c>
      <c r="F2569" s="4">
        <v>18</v>
      </c>
      <c r="G2569" s="4">
        <v>18</v>
      </c>
      <c r="H2569" s="4">
        <v>18</v>
      </c>
      <c r="I2569" s="4">
        <v>0</v>
      </c>
      <c r="J2569" s="4">
        <v>0</v>
      </c>
      <c r="K2569" s="4">
        <v>0</v>
      </c>
      <c r="L2569" s="4">
        <v>1.1000000000000001</v>
      </c>
      <c r="M2569" s="4">
        <v>0.92200000000000004</v>
      </c>
      <c r="N2569" s="4">
        <v>1</v>
      </c>
      <c r="O2569" s="4">
        <v>4.5</v>
      </c>
      <c r="P2569" s="4">
        <v>0.79200000000000004</v>
      </c>
      <c r="Q2569" s="5">
        <v>1</v>
      </c>
      <c r="R2569" s="4" t="str">
        <f>TRIM(tblOperations[[#This Row],[Region]])</f>
        <v>South West</v>
      </c>
      <c r="S2569" s="4" t="str">
        <f>TRIM(tblOperations[[#This Row],[Team]])</f>
        <v>Workplace Projects</v>
      </c>
      <c r="T2569" s="4" t="str">
        <f>_xlfn.XLOOKUP(R2569,tblRegionReference[Region],tblRegionReference[Area],"Not Found")</f>
        <v>South</v>
      </c>
      <c r="U2569" s="4" t="str">
        <f>IF(tblOperations[[#This Row],[Completion_Rate]]&gt;=_xlfn.XLOOKUP("Completion Rate",tblKPITargets[KPI_Name],tblKPITargets[Target_Value]),"Met","Below Target")</f>
        <v>Met</v>
      </c>
      <c r="V2569" t="str">
        <f>IF(tblOperations[[#This Row],[SLA_Compliance]]&gt;=_xlfn.XLOOKUP('04_References'!$A$3,tblKPITargets[KPI_Name],tblKPITargets[Target_Value]),"Met","Below Target")</f>
        <v>Met</v>
      </c>
      <c r="W2569" t="str">
        <f>IF(tblOperations[[#This Row],[Quality_Pass_Rate]]&gt;=_xlfn.XLOOKUP('04_References'!$A$4,tblKPITargets[KPI_Name],tblKPITargets[Target_Value]),"Met","Below Target")</f>
        <v>Met</v>
      </c>
      <c r="X2569" t="str">
        <f>IF(tblOperations[[#This Row],[Average_Completion_Days]]&lt;=_xlfn.XLOOKUP('04_References'!$A$7,tblKPITargets[KPI_Name],tblKPITargets[Target_Value]),"Met","Below Target")</f>
        <v>Met</v>
      </c>
      <c r="Y2569" t="str">
        <f>IF(tblOperations[[#This Row],[Closing_Backlog]]&lt;=_xlfn.XLOOKUP('04_References'!$A$8,tblKPITargets[KPI_Name],tblKPITargets[Target_Value]),"Met","Below Target")</f>
        <v>Met</v>
      </c>
    </row>
    <row r="2570" spans="1:25">
      <c r="A2570" s="6" t="s">
        <v>2600</v>
      </c>
      <c r="B2570" s="7">
        <v>46137</v>
      </c>
      <c r="C2570" s="2" t="s">
        <v>48</v>
      </c>
      <c r="D2570" s="2" t="s">
        <v>19</v>
      </c>
      <c r="E2570" s="2">
        <v>5</v>
      </c>
      <c r="F2570" s="2">
        <v>76</v>
      </c>
      <c r="G2570" s="2">
        <v>81</v>
      </c>
      <c r="H2570" s="2">
        <v>51</v>
      </c>
      <c r="I2570" s="2">
        <v>30</v>
      </c>
      <c r="J2570" s="2">
        <v>0</v>
      </c>
      <c r="K2570" s="2">
        <v>0</v>
      </c>
      <c r="L2570" s="2">
        <v>3.5</v>
      </c>
      <c r="M2570" s="2">
        <v>0.81399999999999995</v>
      </c>
      <c r="N2570" s="2">
        <v>0.97</v>
      </c>
      <c r="O2570" s="2">
        <v>3.8</v>
      </c>
      <c r="P2570" s="2">
        <v>0.70199999999999996</v>
      </c>
      <c r="Q2570" s="3">
        <v>0.63</v>
      </c>
      <c r="R2570" s="4" t="str">
        <f>TRIM(tblOperations[[#This Row],[Region]])</f>
        <v>South East</v>
      </c>
      <c r="S2570" s="4" t="str">
        <f>TRIM(tblOperations[[#This Row],[Team]])</f>
        <v>Workplace Services</v>
      </c>
      <c r="T2570" s="4" t="str">
        <f>_xlfn.XLOOKUP(R2570,tblRegionReference[Region],tblRegionReference[Area],"Not Found")</f>
        <v>South</v>
      </c>
      <c r="U2570" s="4" t="str">
        <f>IF(tblOperations[[#This Row],[Completion_Rate]]&gt;=_xlfn.XLOOKUP("Completion Rate",tblKPITargets[KPI_Name],tblKPITargets[Target_Value]),"Met","Below Target")</f>
        <v>Below Target</v>
      </c>
      <c r="V2570" t="str">
        <f>IF(tblOperations[[#This Row],[SLA_Compliance]]&gt;=_xlfn.XLOOKUP('04_References'!$A$3,tblKPITargets[KPI_Name],tblKPITargets[Target_Value]),"Met","Below Target")</f>
        <v>Below Target</v>
      </c>
      <c r="W2570" t="str">
        <f>IF(tblOperations[[#This Row],[Quality_Pass_Rate]]&gt;=_xlfn.XLOOKUP('04_References'!$A$4,tblKPITargets[KPI_Name],tblKPITargets[Target_Value]),"Met","Below Target")</f>
        <v>Met</v>
      </c>
      <c r="X2570" t="str">
        <f>IF(tblOperations[[#This Row],[Average_Completion_Days]]&lt;=_xlfn.XLOOKUP('04_References'!$A$7,tblKPITargets[KPI_Name],tblKPITargets[Target_Value]),"Met","Below Target")</f>
        <v>Below Target</v>
      </c>
      <c r="Y2570" t="str">
        <f>IF(tblOperations[[#This Row],[Closing_Backlog]]&lt;=_xlfn.XLOOKUP('04_References'!$A$8,tblKPITargets[KPI_Name],tblKPITargets[Target_Value]),"Met","Below Target")</f>
        <v>Below Target</v>
      </c>
    </row>
    <row r="2571" spans="1:25">
      <c r="A2571" s="8" t="s">
        <v>2601</v>
      </c>
      <c r="B2571" s="9">
        <v>46137</v>
      </c>
      <c r="C2571" s="4" t="s">
        <v>48</v>
      </c>
      <c r="D2571" s="4" t="s">
        <v>21</v>
      </c>
      <c r="E2571" s="4">
        <v>2347</v>
      </c>
      <c r="F2571" s="4">
        <v>60</v>
      </c>
      <c r="G2571" s="4">
        <v>2407</v>
      </c>
      <c r="H2571" s="4">
        <v>25</v>
      </c>
      <c r="I2571" s="4">
        <v>2382</v>
      </c>
      <c r="J2571" s="4">
        <v>0</v>
      </c>
      <c r="K2571" s="4">
        <v>0</v>
      </c>
      <c r="L2571" s="4">
        <v>8</v>
      </c>
      <c r="M2571" s="4">
        <v>0.6</v>
      </c>
      <c r="N2571" s="4">
        <v>0.98299999999999998</v>
      </c>
      <c r="O2571" s="4">
        <v>2.5</v>
      </c>
      <c r="P2571" s="4">
        <v>0.71899999999999997</v>
      </c>
      <c r="Q2571" s="5">
        <v>0.01</v>
      </c>
      <c r="R2571" s="4" t="str">
        <f>TRIM(tblOperations[[#This Row],[Region]])</f>
        <v>South East</v>
      </c>
      <c r="S2571" s="4" t="str">
        <f>TRIM(tblOperations[[#This Row],[Team]])</f>
        <v>Facilities Response</v>
      </c>
      <c r="T2571" s="4" t="str">
        <f>_xlfn.XLOOKUP(R2571,tblRegionReference[Region],tblRegionReference[Area],"Not Found")</f>
        <v>South</v>
      </c>
      <c r="U2571" s="4" t="str">
        <f>IF(tblOperations[[#This Row],[Completion_Rate]]&gt;=_xlfn.XLOOKUP("Completion Rate",tblKPITargets[KPI_Name],tblKPITargets[Target_Value]),"Met","Below Target")</f>
        <v>Below Target</v>
      </c>
      <c r="V2571" t="str">
        <f>IF(tblOperations[[#This Row],[SLA_Compliance]]&gt;=_xlfn.XLOOKUP('04_References'!$A$3,tblKPITargets[KPI_Name],tblKPITargets[Target_Value]),"Met","Below Target")</f>
        <v>Below Target</v>
      </c>
      <c r="W2571" t="str">
        <f>IF(tblOperations[[#This Row],[Quality_Pass_Rate]]&gt;=_xlfn.XLOOKUP('04_References'!$A$4,tblKPITargets[KPI_Name],tblKPITargets[Target_Value]),"Met","Below Target")</f>
        <v>Met</v>
      </c>
      <c r="X2571" t="str">
        <f>IF(tblOperations[[#This Row],[Average_Completion_Days]]&lt;=_xlfn.XLOOKUP('04_References'!$A$7,tblKPITargets[KPI_Name],tblKPITargets[Target_Value]),"Met","Below Target")</f>
        <v>Below Target</v>
      </c>
      <c r="Y2571" t="str">
        <f>IF(tblOperations[[#This Row],[Closing_Backlog]]&lt;=_xlfn.XLOOKUP('04_References'!$A$8,tblKPITargets[KPI_Name],tblKPITargets[Target_Value]),"Met","Below Target")</f>
        <v>Below Target</v>
      </c>
    </row>
    <row r="2572" spans="1:25">
      <c r="A2572" s="6" t="s">
        <v>2602</v>
      </c>
      <c r="B2572" s="7">
        <v>46137</v>
      </c>
      <c r="C2572" s="2" t="s">
        <v>48</v>
      </c>
      <c r="D2572" s="2" t="s">
        <v>23</v>
      </c>
      <c r="E2572" s="2">
        <v>0</v>
      </c>
      <c r="F2572" s="2">
        <v>36</v>
      </c>
      <c r="G2572" s="2">
        <v>36</v>
      </c>
      <c r="H2572" s="2">
        <v>36</v>
      </c>
      <c r="I2572" s="2">
        <v>0</v>
      </c>
      <c r="J2572" s="2">
        <v>0</v>
      </c>
      <c r="K2572" s="2">
        <v>0</v>
      </c>
      <c r="L2572" s="2">
        <v>1.8</v>
      </c>
      <c r="M2572" s="2">
        <v>0.93899999999999995</v>
      </c>
      <c r="N2572" s="2">
        <v>0.98</v>
      </c>
      <c r="O2572" s="2">
        <v>4.8</v>
      </c>
      <c r="P2572" s="2">
        <v>0.68500000000000005</v>
      </c>
      <c r="Q2572" s="3">
        <v>1</v>
      </c>
      <c r="R2572" s="4" t="str">
        <f>TRIM(tblOperations[[#This Row],[Region]])</f>
        <v>South East</v>
      </c>
      <c r="S2572" s="4" t="str">
        <f>TRIM(tblOperations[[#This Row],[Team]])</f>
        <v>Estates Support</v>
      </c>
      <c r="T2572" s="4" t="str">
        <f>_xlfn.XLOOKUP(R2572,tblRegionReference[Region],tblRegionReference[Area],"Not Found")</f>
        <v>South</v>
      </c>
      <c r="U2572" s="4" t="str">
        <f>IF(tblOperations[[#This Row],[Completion_Rate]]&gt;=_xlfn.XLOOKUP("Completion Rate",tblKPITargets[KPI_Name],tblKPITargets[Target_Value]),"Met","Below Target")</f>
        <v>Met</v>
      </c>
      <c r="V2572" t="str">
        <f>IF(tblOperations[[#This Row],[SLA_Compliance]]&gt;=_xlfn.XLOOKUP('04_References'!$A$3,tblKPITargets[KPI_Name],tblKPITargets[Target_Value]),"Met","Below Target")</f>
        <v>Met</v>
      </c>
      <c r="W2572" t="str">
        <f>IF(tblOperations[[#This Row],[Quality_Pass_Rate]]&gt;=_xlfn.XLOOKUP('04_References'!$A$4,tblKPITargets[KPI_Name],tblKPITargets[Target_Value]),"Met","Below Target")</f>
        <v>Met</v>
      </c>
      <c r="X2572" t="str">
        <f>IF(tblOperations[[#This Row],[Average_Completion_Days]]&lt;=_xlfn.XLOOKUP('04_References'!$A$7,tblKPITargets[KPI_Name],tblKPITargets[Target_Value]),"Met","Below Target")</f>
        <v>Met</v>
      </c>
      <c r="Y2572" t="str">
        <f>IF(tblOperations[[#This Row],[Closing_Backlog]]&lt;=_xlfn.XLOOKUP('04_References'!$A$8,tblKPITargets[KPI_Name],tblKPITargets[Target_Value]),"Met","Below Target")</f>
        <v>Met</v>
      </c>
    </row>
    <row r="2573" spans="1:25">
      <c r="A2573" s="8" t="s">
        <v>2603</v>
      </c>
      <c r="B2573" s="9">
        <v>46137</v>
      </c>
      <c r="C2573" s="4" t="s">
        <v>48</v>
      </c>
      <c r="D2573" s="4" t="s">
        <v>25</v>
      </c>
      <c r="E2573" s="4">
        <v>758</v>
      </c>
      <c r="F2573" s="4">
        <v>34</v>
      </c>
      <c r="G2573" s="4">
        <v>792</v>
      </c>
      <c r="H2573" s="4">
        <v>27</v>
      </c>
      <c r="I2573" s="4">
        <v>765</v>
      </c>
      <c r="J2573" s="4">
        <v>0</v>
      </c>
      <c r="K2573" s="4">
        <v>0</v>
      </c>
      <c r="L2573" s="4">
        <v>8</v>
      </c>
      <c r="M2573" s="4">
        <v>0.6</v>
      </c>
      <c r="N2573" s="4">
        <v>0.98199999999999998</v>
      </c>
      <c r="O2573" s="4">
        <v>2.5</v>
      </c>
      <c r="P2573" s="4">
        <v>0.71299999999999997</v>
      </c>
      <c r="Q2573" s="5">
        <v>3.4000000000000002E-2</v>
      </c>
      <c r="R2573" s="4" t="str">
        <f>TRIM(tblOperations[[#This Row],[Region]])</f>
        <v>South East</v>
      </c>
      <c r="S2573" s="4" t="str">
        <f>TRIM(tblOperations[[#This Row],[Team]])</f>
        <v>Workplace Projects</v>
      </c>
      <c r="T2573" s="4" t="str">
        <f>_xlfn.XLOOKUP(R2573,tblRegionReference[Region],tblRegionReference[Area],"Not Found")</f>
        <v>South</v>
      </c>
      <c r="U2573" s="4" t="str">
        <f>IF(tblOperations[[#This Row],[Completion_Rate]]&gt;=_xlfn.XLOOKUP("Completion Rate",tblKPITargets[KPI_Name],tblKPITargets[Target_Value]),"Met","Below Target")</f>
        <v>Below Target</v>
      </c>
      <c r="V2573" t="str">
        <f>IF(tblOperations[[#This Row],[SLA_Compliance]]&gt;=_xlfn.XLOOKUP('04_References'!$A$3,tblKPITargets[KPI_Name],tblKPITargets[Target_Value]),"Met","Below Target")</f>
        <v>Below Target</v>
      </c>
      <c r="W2573" t="str">
        <f>IF(tblOperations[[#This Row],[Quality_Pass_Rate]]&gt;=_xlfn.XLOOKUP('04_References'!$A$4,tblKPITargets[KPI_Name],tblKPITargets[Target_Value]),"Met","Below Target")</f>
        <v>Met</v>
      </c>
      <c r="X2573" t="str">
        <f>IF(tblOperations[[#This Row],[Average_Completion_Days]]&lt;=_xlfn.XLOOKUP('04_References'!$A$7,tblKPITargets[KPI_Name],tblKPITargets[Target_Value]),"Met","Below Target")</f>
        <v>Below Target</v>
      </c>
      <c r="Y2573" t="str">
        <f>IF(tblOperations[[#This Row],[Closing_Backlog]]&lt;=_xlfn.XLOOKUP('04_References'!$A$8,tblKPITargets[KPI_Name],tblKPITargets[Target_Value]),"Met","Below Target")</f>
        <v>Below Target</v>
      </c>
    </row>
    <row r="2574" spans="1:25">
      <c r="A2574" s="6" t="s">
        <v>2604</v>
      </c>
      <c r="B2574" s="7">
        <v>46137</v>
      </c>
      <c r="C2574" s="2" t="s">
        <v>53</v>
      </c>
      <c r="D2574" s="2" t="s">
        <v>19</v>
      </c>
      <c r="E2574" s="2">
        <v>1351</v>
      </c>
      <c r="F2574" s="2">
        <v>43</v>
      </c>
      <c r="G2574" s="2">
        <v>1394</v>
      </c>
      <c r="H2574" s="2">
        <v>31</v>
      </c>
      <c r="I2574" s="2">
        <v>1363</v>
      </c>
      <c r="J2574" s="2">
        <v>0</v>
      </c>
      <c r="K2574" s="2">
        <v>0</v>
      </c>
      <c r="L2574" s="2">
        <v>8</v>
      </c>
      <c r="M2574" s="2">
        <v>0.6</v>
      </c>
      <c r="N2574" s="2">
        <v>0.99399999999999999</v>
      </c>
      <c r="O2574" s="2">
        <v>2.5</v>
      </c>
      <c r="P2574" s="2">
        <v>0.70299999999999996</v>
      </c>
      <c r="Q2574" s="3">
        <v>2.1999999999999999E-2</v>
      </c>
      <c r="R2574" s="4" t="str">
        <f>TRIM(tblOperations[[#This Row],[Region]])</f>
        <v>Wales</v>
      </c>
      <c r="S2574" s="4" t="str">
        <f>TRIM(tblOperations[[#This Row],[Team]])</f>
        <v>Workplace Services</v>
      </c>
      <c r="T2574" s="4" t="str">
        <f>_xlfn.XLOOKUP(R2574,tblRegionReference[Region],tblRegionReference[Area],"Not Found")</f>
        <v>Wales</v>
      </c>
      <c r="U2574" s="4" t="str">
        <f>IF(tblOperations[[#This Row],[Completion_Rate]]&gt;=_xlfn.XLOOKUP("Completion Rate",tblKPITargets[KPI_Name],tblKPITargets[Target_Value]),"Met","Below Target")</f>
        <v>Below Target</v>
      </c>
      <c r="V2574" t="str">
        <f>IF(tblOperations[[#This Row],[SLA_Compliance]]&gt;=_xlfn.XLOOKUP('04_References'!$A$3,tblKPITargets[KPI_Name],tblKPITargets[Target_Value]),"Met","Below Target")</f>
        <v>Below Target</v>
      </c>
      <c r="W2574" t="str">
        <f>IF(tblOperations[[#This Row],[Quality_Pass_Rate]]&gt;=_xlfn.XLOOKUP('04_References'!$A$4,tblKPITargets[KPI_Name],tblKPITargets[Target_Value]),"Met","Below Target")</f>
        <v>Met</v>
      </c>
      <c r="X2574" t="str">
        <f>IF(tblOperations[[#This Row],[Average_Completion_Days]]&lt;=_xlfn.XLOOKUP('04_References'!$A$7,tblKPITargets[KPI_Name],tblKPITargets[Target_Value]),"Met","Below Target")</f>
        <v>Below Target</v>
      </c>
      <c r="Y2574" t="str">
        <f>IF(tblOperations[[#This Row],[Closing_Backlog]]&lt;=_xlfn.XLOOKUP('04_References'!$A$8,tblKPITargets[KPI_Name],tblKPITargets[Target_Value]),"Met","Below Target")</f>
        <v>Below Target</v>
      </c>
    </row>
    <row r="2575" spans="1:25">
      <c r="A2575" s="8" t="s">
        <v>2605</v>
      </c>
      <c r="B2575" s="9">
        <v>46137</v>
      </c>
      <c r="C2575" s="4" t="s">
        <v>53</v>
      </c>
      <c r="D2575" s="4" t="s">
        <v>21</v>
      </c>
      <c r="E2575" s="4">
        <v>1408</v>
      </c>
      <c r="F2575" s="4">
        <v>37</v>
      </c>
      <c r="G2575" s="4">
        <v>1445</v>
      </c>
      <c r="H2575" s="4">
        <v>29</v>
      </c>
      <c r="I2575" s="4">
        <v>1416</v>
      </c>
      <c r="J2575" s="4">
        <v>0</v>
      </c>
      <c r="K2575" s="4">
        <v>0</v>
      </c>
      <c r="L2575" s="4">
        <v>8</v>
      </c>
      <c r="M2575" s="4">
        <v>0.6</v>
      </c>
      <c r="N2575" s="4">
        <v>0.95899999999999996</v>
      </c>
      <c r="O2575" s="4">
        <v>2.5</v>
      </c>
      <c r="P2575" s="4">
        <v>0.77200000000000002</v>
      </c>
      <c r="Q2575" s="5">
        <v>0.02</v>
      </c>
      <c r="R2575" s="4" t="str">
        <f>TRIM(tblOperations[[#This Row],[Region]])</f>
        <v>Wales</v>
      </c>
      <c r="S2575" s="4" t="str">
        <f>TRIM(tblOperations[[#This Row],[Team]])</f>
        <v>Facilities Response</v>
      </c>
      <c r="T2575" s="4" t="str">
        <f>_xlfn.XLOOKUP(R2575,tblRegionReference[Region],tblRegionReference[Area],"Not Found")</f>
        <v>Wales</v>
      </c>
      <c r="U2575" s="4" t="str">
        <f>IF(tblOperations[[#This Row],[Completion_Rate]]&gt;=_xlfn.XLOOKUP("Completion Rate",tblKPITargets[KPI_Name],tblKPITargets[Target_Value]),"Met","Below Target")</f>
        <v>Below Target</v>
      </c>
      <c r="V2575" t="str">
        <f>IF(tblOperations[[#This Row],[SLA_Compliance]]&gt;=_xlfn.XLOOKUP('04_References'!$A$3,tblKPITargets[KPI_Name],tblKPITargets[Target_Value]),"Met","Below Target")</f>
        <v>Below Target</v>
      </c>
      <c r="W2575" t="str">
        <f>IF(tblOperations[[#This Row],[Quality_Pass_Rate]]&gt;=_xlfn.XLOOKUP('04_References'!$A$4,tblKPITargets[KPI_Name],tblKPITargets[Target_Value]),"Met","Below Target")</f>
        <v>Met</v>
      </c>
      <c r="X2575" t="str">
        <f>IF(tblOperations[[#This Row],[Average_Completion_Days]]&lt;=_xlfn.XLOOKUP('04_References'!$A$7,tblKPITargets[KPI_Name],tblKPITargets[Target_Value]),"Met","Below Target")</f>
        <v>Below Target</v>
      </c>
      <c r="Y2575" t="str">
        <f>IF(tblOperations[[#This Row],[Closing_Backlog]]&lt;=_xlfn.XLOOKUP('04_References'!$A$8,tblKPITargets[KPI_Name],tblKPITargets[Target_Value]),"Met","Below Target")</f>
        <v>Below Target</v>
      </c>
    </row>
    <row r="2576" spans="1:25">
      <c r="A2576" s="6" t="s">
        <v>2606</v>
      </c>
      <c r="B2576" s="7">
        <v>46137</v>
      </c>
      <c r="C2576" s="2" t="s">
        <v>53</v>
      </c>
      <c r="D2576" s="2" t="s">
        <v>23</v>
      </c>
      <c r="E2576" s="2">
        <v>932</v>
      </c>
      <c r="F2576" s="2">
        <v>41</v>
      </c>
      <c r="G2576" s="2">
        <v>973</v>
      </c>
      <c r="H2576" s="2">
        <v>31</v>
      </c>
      <c r="I2576" s="2">
        <v>942</v>
      </c>
      <c r="J2576" s="2">
        <v>0</v>
      </c>
      <c r="K2576" s="2">
        <v>0</v>
      </c>
      <c r="L2576" s="2">
        <v>8</v>
      </c>
      <c r="M2576" s="2">
        <v>0.6</v>
      </c>
      <c r="N2576" s="2">
        <v>1</v>
      </c>
      <c r="O2576" s="2">
        <v>2.5</v>
      </c>
      <c r="P2576" s="2">
        <v>0.72699999999999998</v>
      </c>
      <c r="Q2576" s="3">
        <v>3.2000000000000001E-2</v>
      </c>
      <c r="R2576" s="4" t="str">
        <f>TRIM(tblOperations[[#This Row],[Region]])</f>
        <v>Wales</v>
      </c>
      <c r="S2576" s="4" t="str">
        <f>TRIM(tblOperations[[#This Row],[Team]])</f>
        <v>Estates Support</v>
      </c>
      <c r="T2576" s="4" t="str">
        <f>_xlfn.XLOOKUP(R2576,tblRegionReference[Region],tblRegionReference[Area],"Not Found")</f>
        <v>Wales</v>
      </c>
      <c r="U2576" s="4" t="str">
        <f>IF(tblOperations[[#This Row],[Completion_Rate]]&gt;=_xlfn.XLOOKUP("Completion Rate",tblKPITargets[KPI_Name],tblKPITargets[Target_Value]),"Met","Below Target")</f>
        <v>Below Target</v>
      </c>
      <c r="V2576" t="str">
        <f>IF(tblOperations[[#This Row],[SLA_Compliance]]&gt;=_xlfn.XLOOKUP('04_References'!$A$3,tblKPITargets[KPI_Name],tblKPITargets[Target_Value]),"Met","Below Target")</f>
        <v>Below Target</v>
      </c>
      <c r="W2576" t="str">
        <f>IF(tblOperations[[#This Row],[Quality_Pass_Rate]]&gt;=_xlfn.XLOOKUP('04_References'!$A$4,tblKPITargets[KPI_Name],tblKPITargets[Target_Value]),"Met","Below Target")</f>
        <v>Met</v>
      </c>
      <c r="X2576" t="str">
        <f>IF(tblOperations[[#This Row],[Average_Completion_Days]]&lt;=_xlfn.XLOOKUP('04_References'!$A$7,tblKPITargets[KPI_Name],tblKPITargets[Target_Value]),"Met","Below Target")</f>
        <v>Below Target</v>
      </c>
      <c r="Y2576" t="str">
        <f>IF(tblOperations[[#This Row],[Closing_Backlog]]&lt;=_xlfn.XLOOKUP('04_References'!$A$8,tblKPITargets[KPI_Name],tblKPITargets[Target_Value]),"Met","Below Target")</f>
        <v>Below Target</v>
      </c>
    </row>
    <row r="2577" spans="1:25">
      <c r="A2577" s="8" t="s">
        <v>2607</v>
      </c>
      <c r="B2577" s="9">
        <v>46137</v>
      </c>
      <c r="C2577" s="4" t="s">
        <v>53</v>
      </c>
      <c r="D2577" s="4" t="s">
        <v>25</v>
      </c>
      <c r="E2577" s="4">
        <v>0</v>
      </c>
      <c r="F2577" s="4">
        <v>32</v>
      </c>
      <c r="G2577" s="4">
        <v>32</v>
      </c>
      <c r="H2577" s="4">
        <v>32</v>
      </c>
      <c r="I2577" s="4">
        <v>0</v>
      </c>
      <c r="J2577" s="4">
        <v>0</v>
      </c>
      <c r="K2577" s="4">
        <v>0</v>
      </c>
      <c r="L2577" s="4">
        <v>1.4</v>
      </c>
      <c r="M2577" s="4">
        <v>0.92800000000000005</v>
      </c>
      <c r="N2577" s="4">
        <v>0.97799999999999998</v>
      </c>
      <c r="O2577" s="4">
        <v>4.4000000000000004</v>
      </c>
      <c r="P2577" s="4">
        <v>0.76200000000000001</v>
      </c>
      <c r="Q2577" s="5">
        <v>1</v>
      </c>
      <c r="R2577" s="4" t="str">
        <f>TRIM(tblOperations[[#This Row],[Region]])</f>
        <v>Wales</v>
      </c>
      <c r="S2577" s="4" t="str">
        <f>TRIM(tblOperations[[#This Row],[Team]])</f>
        <v>Workplace Projects</v>
      </c>
      <c r="T2577" s="4" t="str">
        <f>_xlfn.XLOOKUP(R2577,tblRegionReference[Region],tblRegionReference[Area],"Not Found")</f>
        <v>Wales</v>
      </c>
      <c r="U2577" s="4" t="str">
        <f>IF(tblOperations[[#This Row],[Completion_Rate]]&gt;=_xlfn.XLOOKUP("Completion Rate",tblKPITargets[KPI_Name],tblKPITargets[Target_Value]),"Met","Below Target")</f>
        <v>Met</v>
      </c>
      <c r="V2577" t="str">
        <f>IF(tblOperations[[#This Row],[SLA_Compliance]]&gt;=_xlfn.XLOOKUP('04_References'!$A$3,tblKPITargets[KPI_Name],tblKPITargets[Target_Value]),"Met","Below Target")</f>
        <v>Met</v>
      </c>
      <c r="W2577" t="str">
        <f>IF(tblOperations[[#This Row],[Quality_Pass_Rate]]&gt;=_xlfn.XLOOKUP('04_References'!$A$4,tblKPITargets[KPI_Name],tblKPITargets[Target_Value]),"Met","Below Target")</f>
        <v>Met</v>
      </c>
      <c r="X2577" t="str">
        <f>IF(tblOperations[[#This Row],[Average_Completion_Days]]&lt;=_xlfn.XLOOKUP('04_References'!$A$7,tblKPITargets[KPI_Name],tblKPITargets[Target_Value]),"Met","Below Target")</f>
        <v>Met</v>
      </c>
      <c r="Y2577" t="str">
        <f>IF(tblOperations[[#This Row],[Closing_Backlog]]&lt;=_xlfn.XLOOKUP('04_References'!$A$8,tblKPITargets[KPI_Name],tblKPITargets[Target_Value]),"Met","Below Target")</f>
        <v>Met</v>
      </c>
    </row>
    <row r="2578" spans="1:25">
      <c r="A2578" s="6" t="s">
        <v>2608</v>
      </c>
      <c r="B2578" s="7">
        <v>46138</v>
      </c>
      <c r="C2578" s="2" t="s">
        <v>18</v>
      </c>
      <c r="D2578" s="2" t="s">
        <v>19</v>
      </c>
      <c r="E2578" s="2">
        <v>379</v>
      </c>
      <c r="F2578" s="2">
        <v>38</v>
      </c>
      <c r="G2578" s="2">
        <v>417</v>
      </c>
      <c r="H2578" s="2">
        <v>44</v>
      </c>
      <c r="I2578" s="2">
        <v>373</v>
      </c>
      <c r="J2578" s="2">
        <v>0</v>
      </c>
      <c r="K2578" s="2">
        <v>0</v>
      </c>
      <c r="L2578" s="2">
        <v>8</v>
      </c>
      <c r="M2578" s="2">
        <v>0.6</v>
      </c>
      <c r="N2578" s="2">
        <v>0.99399999999999999</v>
      </c>
      <c r="O2578" s="2">
        <v>2.5</v>
      </c>
      <c r="P2578" s="2">
        <v>0.78600000000000003</v>
      </c>
      <c r="Q2578" s="3">
        <v>0.106</v>
      </c>
      <c r="R2578" s="4" t="str">
        <f>TRIM(tblOperations[[#This Row],[Region]])</f>
        <v>Scotland</v>
      </c>
      <c r="S2578" s="4" t="str">
        <f>TRIM(tblOperations[[#This Row],[Team]])</f>
        <v>Workplace Services</v>
      </c>
      <c r="T2578" s="4" t="str">
        <f>_xlfn.XLOOKUP(R2578,tblRegionReference[Region],tblRegionReference[Area],"Not Found")</f>
        <v>North</v>
      </c>
      <c r="U2578" s="4" t="str">
        <f>IF(tblOperations[[#This Row],[Completion_Rate]]&gt;=_xlfn.XLOOKUP("Completion Rate",tblKPITargets[KPI_Name],tblKPITargets[Target_Value]),"Met","Below Target")</f>
        <v>Below Target</v>
      </c>
      <c r="V2578" t="str">
        <f>IF(tblOperations[[#This Row],[SLA_Compliance]]&gt;=_xlfn.XLOOKUP('04_References'!$A$3,tblKPITargets[KPI_Name],tblKPITargets[Target_Value]),"Met","Below Target")</f>
        <v>Below Target</v>
      </c>
      <c r="W2578" t="str">
        <f>IF(tblOperations[[#This Row],[Quality_Pass_Rate]]&gt;=_xlfn.XLOOKUP('04_References'!$A$4,tblKPITargets[KPI_Name],tblKPITargets[Target_Value]),"Met","Below Target")</f>
        <v>Met</v>
      </c>
      <c r="X2578" t="str">
        <f>IF(tblOperations[[#This Row],[Average_Completion_Days]]&lt;=_xlfn.XLOOKUP('04_References'!$A$7,tblKPITargets[KPI_Name],tblKPITargets[Target_Value]),"Met","Below Target")</f>
        <v>Below Target</v>
      </c>
      <c r="Y2578" t="str">
        <f>IF(tblOperations[[#This Row],[Closing_Backlog]]&lt;=_xlfn.XLOOKUP('04_References'!$A$8,tblKPITargets[KPI_Name],tblKPITargets[Target_Value]),"Met","Below Target")</f>
        <v>Below Target</v>
      </c>
    </row>
    <row r="2579" spans="1:25">
      <c r="A2579" s="8" t="s">
        <v>2609</v>
      </c>
      <c r="B2579" s="9">
        <v>46138</v>
      </c>
      <c r="C2579" s="4" t="s">
        <v>18</v>
      </c>
      <c r="D2579" s="4" t="s">
        <v>21</v>
      </c>
      <c r="E2579" s="4">
        <v>0</v>
      </c>
      <c r="F2579" s="4">
        <v>42</v>
      </c>
      <c r="G2579" s="4">
        <v>42</v>
      </c>
      <c r="H2579" s="4">
        <v>42</v>
      </c>
      <c r="I2579" s="4">
        <v>0</v>
      </c>
      <c r="J2579" s="4">
        <v>1</v>
      </c>
      <c r="K2579" s="4">
        <v>0</v>
      </c>
      <c r="L2579" s="4">
        <v>1.6</v>
      </c>
      <c r="M2579" s="4">
        <v>0.92200000000000004</v>
      </c>
      <c r="N2579" s="4">
        <v>0.97799999999999998</v>
      </c>
      <c r="O2579" s="4">
        <v>4.8</v>
      </c>
      <c r="P2579" s="4">
        <v>0.73199999999999998</v>
      </c>
      <c r="Q2579" s="5">
        <v>1</v>
      </c>
      <c r="R2579" s="4" t="str">
        <f>TRIM(tblOperations[[#This Row],[Region]])</f>
        <v>Scotland</v>
      </c>
      <c r="S2579" s="4" t="str">
        <f>TRIM(tblOperations[[#This Row],[Team]])</f>
        <v>Facilities Response</v>
      </c>
      <c r="T2579" s="4" t="str">
        <f>_xlfn.XLOOKUP(R2579,tblRegionReference[Region],tblRegionReference[Area],"Not Found")</f>
        <v>North</v>
      </c>
      <c r="U2579" s="4" t="str">
        <f>IF(tblOperations[[#This Row],[Completion_Rate]]&gt;=_xlfn.XLOOKUP("Completion Rate",tblKPITargets[KPI_Name],tblKPITargets[Target_Value]),"Met","Below Target")</f>
        <v>Met</v>
      </c>
      <c r="V2579" t="str">
        <f>IF(tblOperations[[#This Row],[SLA_Compliance]]&gt;=_xlfn.XLOOKUP('04_References'!$A$3,tblKPITargets[KPI_Name],tblKPITargets[Target_Value]),"Met","Below Target")</f>
        <v>Met</v>
      </c>
      <c r="W2579" t="str">
        <f>IF(tblOperations[[#This Row],[Quality_Pass_Rate]]&gt;=_xlfn.XLOOKUP('04_References'!$A$4,tblKPITargets[KPI_Name],tblKPITargets[Target_Value]),"Met","Below Target")</f>
        <v>Met</v>
      </c>
      <c r="X2579" t="str">
        <f>IF(tblOperations[[#This Row],[Average_Completion_Days]]&lt;=_xlfn.XLOOKUP('04_References'!$A$7,tblKPITargets[KPI_Name],tblKPITargets[Target_Value]),"Met","Below Target")</f>
        <v>Met</v>
      </c>
      <c r="Y2579" t="str">
        <f>IF(tblOperations[[#This Row],[Closing_Backlog]]&lt;=_xlfn.XLOOKUP('04_References'!$A$8,tblKPITargets[KPI_Name],tblKPITargets[Target_Value]),"Met","Below Target")</f>
        <v>Met</v>
      </c>
    </row>
    <row r="2580" spans="1:25">
      <c r="A2580" s="6" t="s">
        <v>2610</v>
      </c>
      <c r="B2580" s="7">
        <v>46138</v>
      </c>
      <c r="C2580" s="2" t="s">
        <v>18</v>
      </c>
      <c r="D2580" s="2" t="s">
        <v>23</v>
      </c>
      <c r="E2580" s="2">
        <v>678</v>
      </c>
      <c r="F2580" s="2">
        <v>55</v>
      </c>
      <c r="G2580" s="2">
        <v>733</v>
      </c>
      <c r="H2580" s="2">
        <v>32</v>
      </c>
      <c r="I2580" s="2">
        <v>701</v>
      </c>
      <c r="J2580" s="2">
        <v>0</v>
      </c>
      <c r="K2580" s="2">
        <v>0</v>
      </c>
      <c r="L2580" s="2">
        <v>8</v>
      </c>
      <c r="M2580" s="2">
        <v>0.6</v>
      </c>
      <c r="N2580" s="2">
        <v>0.96399999999999997</v>
      </c>
      <c r="O2580" s="2">
        <v>2.5</v>
      </c>
      <c r="P2580" s="2">
        <v>0.78600000000000003</v>
      </c>
      <c r="Q2580" s="3">
        <v>4.3999999999999997E-2</v>
      </c>
      <c r="R2580" s="4" t="str">
        <f>TRIM(tblOperations[[#This Row],[Region]])</f>
        <v>Scotland</v>
      </c>
      <c r="S2580" s="4" t="str">
        <f>TRIM(tblOperations[[#This Row],[Team]])</f>
        <v>Estates Support</v>
      </c>
      <c r="T2580" s="4" t="str">
        <f>_xlfn.XLOOKUP(R2580,tblRegionReference[Region],tblRegionReference[Area],"Not Found")</f>
        <v>North</v>
      </c>
      <c r="U2580" s="4" t="str">
        <f>IF(tblOperations[[#This Row],[Completion_Rate]]&gt;=_xlfn.XLOOKUP("Completion Rate",tblKPITargets[KPI_Name],tblKPITargets[Target_Value]),"Met","Below Target")</f>
        <v>Below Target</v>
      </c>
      <c r="V2580" t="str">
        <f>IF(tblOperations[[#This Row],[SLA_Compliance]]&gt;=_xlfn.XLOOKUP('04_References'!$A$3,tblKPITargets[KPI_Name],tblKPITargets[Target_Value]),"Met","Below Target")</f>
        <v>Below Target</v>
      </c>
      <c r="W2580" t="str">
        <f>IF(tblOperations[[#This Row],[Quality_Pass_Rate]]&gt;=_xlfn.XLOOKUP('04_References'!$A$4,tblKPITargets[KPI_Name],tblKPITargets[Target_Value]),"Met","Below Target")</f>
        <v>Met</v>
      </c>
      <c r="X2580" t="str">
        <f>IF(tblOperations[[#This Row],[Average_Completion_Days]]&lt;=_xlfn.XLOOKUP('04_References'!$A$7,tblKPITargets[KPI_Name],tblKPITargets[Target_Value]),"Met","Below Target")</f>
        <v>Below Target</v>
      </c>
      <c r="Y2580" t="str">
        <f>IF(tblOperations[[#This Row],[Closing_Backlog]]&lt;=_xlfn.XLOOKUP('04_References'!$A$8,tblKPITargets[KPI_Name],tblKPITargets[Target_Value]),"Met","Below Target")</f>
        <v>Below Target</v>
      </c>
    </row>
    <row r="2581" spans="1:25">
      <c r="A2581" s="8" t="s">
        <v>2611</v>
      </c>
      <c r="B2581" s="9">
        <v>46138</v>
      </c>
      <c r="C2581" s="4" t="s">
        <v>18</v>
      </c>
      <c r="D2581" s="4" t="s">
        <v>25</v>
      </c>
      <c r="E2581" s="4">
        <v>0</v>
      </c>
      <c r="F2581" s="4">
        <v>22</v>
      </c>
      <c r="G2581" s="4">
        <v>22</v>
      </c>
      <c r="H2581" s="4">
        <v>22</v>
      </c>
      <c r="I2581" s="4">
        <v>0</v>
      </c>
      <c r="J2581" s="4">
        <v>0</v>
      </c>
      <c r="K2581" s="4">
        <v>0</v>
      </c>
      <c r="L2581" s="4">
        <v>2.4</v>
      </c>
      <c r="M2581" s="4">
        <v>0.95899999999999996</v>
      </c>
      <c r="N2581" s="4">
        <v>1</v>
      </c>
      <c r="O2581" s="4">
        <v>4.5</v>
      </c>
      <c r="P2581" s="4">
        <v>0.76100000000000001</v>
      </c>
      <c r="Q2581" s="5">
        <v>1</v>
      </c>
      <c r="R2581" s="4" t="str">
        <f>TRIM(tblOperations[[#This Row],[Region]])</f>
        <v>Scotland</v>
      </c>
      <c r="S2581" s="4" t="str">
        <f>TRIM(tblOperations[[#This Row],[Team]])</f>
        <v>Workplace Projects</v>
      </c>
      <c r="T2581" s="4" t="str">
        <f>_xlfn.XLOOKUP(R2581,tblRegionReference[Region],tblRegionReference[Area],"Not Found")</f>
        <v>North</v>
      </c>
      <c r="U2581" s="4" t="str">
        <f>IF(tblOperations[[#This Row],[Completion_Rate]]&gt;=_xlfn.XLOOKUP("Completion Rate",tblKPITargets[KPI_Name],tblKPITargets[Target_Value]),"Met","Below Target")</f>
        <v>Met</v>
      </c>
      <c r="V2581" t="str">
        <f>IF(tblOperations[[#This Row],[SLA_Compliance]]&gt;=_xlfn.XLOOKUP('04_References'!$A$3,tblKPITargets[KPI_Name],tblKPITargets[Target_Value]),"Met","Below Target")</f>
        <v>Met</v>
      </c>
      <c r="W2581" t="str">
        <f>IF(tblOperations[[#This Row],[Quality_Pass_Rate]]&gt;=_xlfn.XLOOKUP('04_References'!$A$4,tblKPITargets[KPI_Name],tblKPITargets[Target_Value]),"Met","Below Target")</f>
        <v>Met</v>
      </c>
      <c r="X2581" t="str">
        <f>IF(tblOperations[[#This Row],[Average_Completion_Days]]&lt;=_xlfn.XLOOKUP('04_References'!$A$7,tblKPITargets[KPI_Name],tblKPITargets[Target_Value]),"Met","Below Target")</f>
        <v>Met</v>
      </c>
      <c r="Y2581" t="str">
        <f>IF(tblOperations[[#This Row],[Closing_Backlog]]&lt;=_xlfn.XLOOKUP('04_References'!$A$8,tblKPITargets[KPI_Name],tblKPITargets[Target_Value]),"Met","Below Target")</f>
        <v>Met</v>
      </c>
    </row>
    <row r="2582" spans="1:25">
      <c r="A2582" s="6" t="s">
        <v>2612</v>
      </c>
      <c r="B2582" s="7">
        <v>46138</v>
      </c>
      <c r="C2582" s="2" t="s">
        <v>27</v>
      </c>
      <c r="D2582" s="2" t="s">
        <v>19</v>
      </c>
      <c r="E2582" s="2">
        <v>0</v>
      </c>
      <c r="F2582" s="2">
        <v>54</v>
      </c>
      <c r="G2582" s="2">
        <v>54</v>
      </c>
      <c r="H2582" s="2">
        <v>44</v>
      </c>
      <c r="I2582" s="2">
        <v>10</v>
      </c>
      <c r="J2582" s="2">
        <v>0</v>
      </c>
      <c r="K2582" s="2">
        <v>0</v>
      </c>
      <c r="L2582" s="2">
        <v>2.1</v>
      </c>
      <c r="M2582" s="2">
        <v>0.90600000000000003</v>
      </c>
      <c r="N2582" s="2">
        <v>0.95599999999999996</v>
      </c>
      <c r="O2582" s="2">
        <v>4.2</v>
      </c>
      <c r="P2582" s="2">
        <v>0.71799999999999997</v>
      </c>
      <c r="Q2582" s="3">
        <v>0.81499999999999995</v>
      </c>
      <c r="R2582" s="4" t="str">
        <f>TRIM(tblOperations[[#This Row],[Region]])</f>
        <v>North East</v>
      </c>
      <c r="S2582" s="4" t="str">
        <f>TRIM(tblOperations[[#This Row],[Team]])</f>
        <v>Workplace Services</v>
      </c>
      <c r="T2582" s="4" t="str">
        <f>_xlfn.XLOOKUP(R2582,tblRegionReference[Region],tblRegionReference[Area],"Not Found")</f>
        <v>North</v>
      </c>
      <c r="U2582" s="4" t="str">
        <f>IF(tblOperations[[#This Row],[Completion_Rate]]&gt;=_xlfn.XLOOKUP("Completion Rate",tblKPITargets[KPI_Name],tblKPITargets[Target_Value]),"Met","Below Target")</f>
        <v>Below Target</v>
      </c>
      <c r="V2582" t="str">
        <f>IF(tblOperations[[#This Row],[SLA_Compliance]]&gt;=_xlfn.XLOOKUP('04_References'!$A$3,tblKPITargets[KPI_Name],tblKPITargets[Target_Value]),"Met","Below Target")</f>
        <v>Below Target</v>
      </c>
      <c r="W2582" t="str">
        <f>IF(tblOperations[[#This Row],[Quality_Pass_Rate]]&gt;=_xlfn.XLOOKUP('04_References'!$A$4,tblKPITargets[KPI_Name],tblKPITargets[Target_Value]),"Met","Below Target")</f>
        <v>Met</v>
      </c>
      <c r="X2582" t="str">
        <f>IF(tblOperations[[#This Row],[Average_Completion_Days]]&lt;=_xlfn.XLOOKUP('04_References'!$A$7,tblKPITargets[KPI_Name],tblKPITargets[Target_Value]),"Met","Below Target")</f>
        <v>Met</v>
      </c>
      <c r="Y2582" t="str">
        <f>IF(tblOperations[[#This Row],[Closing_Backlog]]&lt;=_xlfn.XLOOKUP('04_References'!$A$8,tblKPITargets[KPI_Name],tblKPITargets[Target_Value]),"Met","Below Target")</f>
        <v>Met</v>
      </c>
    </row>
    <row r="2583" spans="1:25">
      <c r="A2583" s="8" t="s">
        <v>2613</v>
      </c>
      <c r="B2583" s="9">
        <v>46138</v>
      </c>
      <c r="C2583" s="4" t="s">
        <v>27</v>
      </c>
      <c r="D2583" s="4" t="s">
        <v>21</v>
      </c>
      <c r="E2583" s="4">
        <v>0</v>
      </c>
      <c r="F2583" s="4">
        <v>39</v>
      </c>
      <c r="G2583" s="4">
        <v>39</v>
      </c>
      <c r="H2583" s="4">
        <v>39</v>
      </c>
      <c r="I2583" s="4">
        <v>0</v>
      </c>
      <c r="J2583" s="4">
        <v>0</v>
      </c>
      <c r="K2583" s="4">
        <v>0</v>
      </c>
      <c r="L2583" s="4">
        <v>1.9</v>
      </c>
      <c r="M2583" s="4">
        <v>0.90600000000000003</v>
      </c>
      <c r="N2583" s="4">
        <v>0.96399999999999997</v>
      </c>
      <c r="O2583" s="4">
        <v>4.5999999999999996</v>
      </c>
      <c r="P2583" s="4">
        <v>0.70699999999999996</v>
      </c>
      <c r="Q2583" s="5">
        <v>1</v>
      </c>
      <c r="R2583" s="4" t="str">
        <f>TRIM(tblOperations[[#This Row],[Region]])</f>
        <v>North East</v>
      </c>
      <c r="S2583" s="4" t="str">
        <f>TRIM(tblOperations[[#This Row],[Team]])</f>
        <v>Facilities Response</v>
      </c>
      <c r="T2583" s="4" t="str">
        <f>_xlfn.XLOOKUP(R2583,tblRegionReference[Region],tblRegionReference[Area],"Not Found")</f>
        <v>North</v>
      </c>
      <c r="U2583" s="4" t="str">
        <f>IF(tblOperations[[#This Row],[Completion_Rate]]&gt;=_xlfn.XLOOKUP("Completion Rate",tblKPITargets[KPI_Name],tblKPITargets[Target_Value]),"Met","Below Target")</f>
        <v>Met</v>
      </c>
      <c r="V2583" t="str">
        <f>IF(tblOperations[[#This Row],[SLA_Compliance]]&gt;=_xlfn.XLOOKUP('04_References'!$A$3,tblKPITargets[KPI_Name],tblKPITargets[Target_Value]),"Met","Below Target")</f>
        <v>Below Target</v>
      </c>
      <c r="W2583" t="str">
        <f>IF(tblOperations[[#This Row],[Quality_Pass_Rate]]&gt;=_xlfn.XLOOKUP('04_References'!$A$4,tblKPITargets[KPI_Name],tblKPITargets[Target_Value]),"Met","Below Target")</f>
        <v>Met</v>
      </c>
      <c r="X2583" t="str">
        <f>IF(tblOperations[[#This Row],[Average_Completion_Days]]&lt;=_xlfn.XLOOKUP('04_References'!$A$7,tblKPITargets[KPI_Name],tblKPITargets[Target_Value]),"Met","Below Target")</f>
        <v>Met</v>
      </c>
      <c r="Y2583" t="str">
        <f>IF(tblOperations[[#This Row],[Closing_Backlog]]&lt;=_xlfn.XLOOKUP('04_References'!$A$8,tblKPITargets[KPI_Name],tblKPITargets[Target_Value]),"Met","Below Target")</f>
        <v>Met</v>
      </c>
    </row>
    <row r="2584" spans="1:25">
      <c r="A2584" s="6" t="s">
        <v>2614</v>
      </c>
      <c r="B2584" s="7">
        <v>46138</v>
      </c>
      <c r="C2584" s="2" t="s">
        <v>27</v>
      </c>
      <c r="D2584" s="2" t="s">
        <v>23</v>
      </c>
      <c r="E2584" s="2">
        <v>1679</v>
      </c>
      <c r="F2584" s="2">
        <v>43</v>
      </c>
      <c r="G2584" s="2">
        <v>1722</v>
      </c>
      <c r="H2584" s="2">
        <v>23</v>
      </c>
      <c r="I2584" s="2">
        <v>1699</v>
      </c>
      <c r="J2584" s="2">
        <v>1</v>
      </c>
      <c r="K2584" s="2">
        <v>0</v>
      </c>
      <c r="L2584" s="2">
        <v>8</v>
      </c>
      <c r="M2584" s="2">
        <v>0.6</v>
      </c>
      <c r="N2584" s="2">
        <v>0.97399999999999998</v>
      </c>
      <c r="O2584" s="2">
        <v>2.5</v>
      </c>
      <c r="P2584" s="2">
        <v>0.71299999999999997</v>
      </c>
      <c r="Q2584" s="3">
        <v>1.2999999999999999E-2</v>
      </c>
      <c r="R2584" s="4" t="str">
        <f>TRIM(tblOperations[[#This Row],[Region]])</f>
        <v>North East</v>
      </c>
      <c r="S2584" s="4" t="str">
        <f>TRIM(tblOperations[[#This Row],[Team]])</f>
        <v>Estates Support</v>
      </c>
      <c r="T2584" s="4" t="str">
        <f>_xlfn.XLOOKUP(R2584,tblRegionReference[Region],tblRegionReference[Area],"Not Found")</f>
        <v>North</v>
      </c>
      <c r="U2584" s="4" t="str">
        <f>IF(tblOperations[[#This Row],[Completion_Rate]]&gt;=_xlfn.XLOOKUP("Completion Rate",tblKPITargets[KPI_Name],tblKPITargets[Target_Value]),"Met","Below Target")</f>
        <v>Below Target</v>
      </c>
      <c r="V2584" t="str">
        <f>IF(tblOperations[[#This Row],[SLA_Compliance]]&gt;=_xlfn.XLOOKUP('04_References'!$A$3,tblKPITargets[KPI_Name],tblKPITargets[Target_Value]),"Met","Below Target")</f>
        <v>Below Target</v>
      </c>
      <c r="W2584" t="str">
        <f>IF(tblOperations[[#This Row],[Quality_Pass_Rate]]&gt;=_xlfn.XLOOKUP('04_References'!$A$4,tblKPITargets[KPI_Name],tblKPITargets[Target_Value]),"Met","Below Target")</f>
        <v>Met</v>
      </c>
      <c r="X2584" t="str">
        <f>IF(tblOperations[[#This Row],[Average_Completion_Days]]&lt;=_xlfn.XLOOKUP('04_References'!$A$7,tblKPITargets[KPI_Name],tblKPITargets[Target_Value]),"Met","Below Target")</f>
        <v>Below Target</v>
      </c>
      <c r="Y2584" t="str">
        <f>IF(tblOperations[[#This Row],[Closing_Backlog]]&lt;=_xlfn.XLOOKUP('04_References'!$A$8,tblKPITargets[KPI_Name],tblKPITargets[Target_Value]),"Met","Below Target")</f>
        <v>Below Target</v>
      </c>
    </row>
    <row r="2585" spans="1:25">
      <c r="A2585" s="8" t="s">
        <v>2615</v>
      </c>
      <c r="B2585" s="9">
        <v>46138</v>
      </c>
      <c r="C2585" s="4" t="s">
        <v>27</v>
      </c>
      <c r="D2585" s="4" t="s">
        <v>25</v>
      </c>
      <c r="E2585" s="4">
        <v>83</v>
      </c>
      <c r="F2585" s="4">
        <v>27</v>
      </c>
      <c r="G2585" s="4">
        <v>110</v>
      </c>
      <c r="H2585" s="4">
        <v>28</v>
      </c>
      <c r="I2585" s="4">
        <v>82</v>
      </c>
      <c r="J2585" s="4">
        <v>0</v>
      </c>
      <c r="K2585" s="4">
        <v>0</v>
      </c>
      <c r="L2585" s="4">
        <v>8</v>
      </c>
      <c r="M2585" s="4">
        <v>0.6</v>
      </c>
      <c r="N2585" s="4">
        <v>1</v>
      </c>
      <c r="O2585" s="4">
        <v>2.5</v>
      </c>
      <c r="P2585" s="4">
        <v>0.65500000000000003</v>
      </c>
      <c r="Q2585" s="5">
        <v>0.255</v>
      </c>
      <c r="R2585" s="4" t="str">
        <f>TRIM(tblOperations[[#This Row],[Region]])</f>
        <v>North East</v>
      </c>
      <c r="S2585" s="4" t="str">
        <f>TRIM(tblOperations[[#This Row],[Team]])</f>
        <v>Workplace Projects</v>
      </c>
      <c r="T2585" s="4" t="str">
        <f>_xlfn.XLOOKUP(R2585,tblRegionReference[Region],tblRegionReference[Area],"Not Found")</f>
        <v>North</v>
      </c>
      <c r="U2585" s="4" t="str">
        <f>IF(tblOperations[[#This Row],[Completion_Rate]]&gt;=_xlfn.XLOOKUP("Completion Rate",tblKPITargets[KPI_Name],tblKPITargets[Target_Value]),"Met","Below Target")</f>
        <v>Below Target</v>
      </c>
      <c r="V2585" t="str">
        <f>IF(tblOperations[[#This Row],[SLA_Compliance]]&gt;=_xlfn.XLOOKUP('04_References'!$A$3,tblKPITargets[KPI_Name],tblKPITargets[Target_Value]),"Met","Below Target")</f>
        <v>Below Target</v>
      </c>
      <c r="W2585" t="str">
        <f>IF(tblOperations[[#This Row],[Quality_Pass_Rate]]&gt;=_xlfn.XLOOKUP('04_References'!$A$4,tblKPITargets[KPI_Name],tblKPITargets[Target_Value]),"Met","Below Target")</f>
        <v>Met</v>
      </c>
      <c r="X2585" t="str">
        <f>IF(tblOperations[[#This Row],[Average_Completion_Days]]&lt;=_xlfn.XLOOKUP('04_References'!$A$7,tblKPITargets[KPI_Name],tblKPITargets[Target_Value]),"Met","Below Target")</f>
        <v>Below Target</v>
      </c>
      <c r="Y2585" t="str">
        <f>IF(tblOperations[[#This Row],[Closing_Backlog]]&lt;=_xlfn.XLOOKUP('04_References'!$A$8,tblKPITargets[KPI_Name],tblKPITargets[Target_Value]),"Met","Below Target")</f>
        <v>Below Target</v>
      </c>
    </row>
    <row r="2586" spans="1:25">
      <c r="A2586" s="6" t="s">
        <v>2616</v>
      </c>
      <c r="B2586" s="7">
        <v>46138</v>
      </c>
      <c r="C2586" s="2" t="s">
        <v>32</v>
      </c>
      <c r="D2586" s="2" t="s">
        <v>19</v>
      </c>
      <c r="E2586" s="2">
        <v>701</v>
      </c>
      <c r="F2586" s="2">
        <v>43</v>
      </c>
      <c r="G2586" s="2">
        <v>744</v>
      </c>
      <c r="H2586" s="2">
        <v>31</v>
      </c>
      <c r="I2586" s="2">
        <v>713</v>
      </c>
      <c r="J2586" s="2">
        <v>1</v>
      </c>
      <c r="K2586" s="2">
        <v>0</v>
      </c>
      <c r="L2586" s="2">
        <v>8</v>
      </c>
      <c r="M2586" s="2">
        <v>0.6</v>
      </c>
      <c r="N2586" s="2">
        <v>0.95199999999999996</v>
      </c>
      <c r="O2586" s="2">
        <v>2.5</v>
      </c>
      <c r="P2586" s="2">
        <v>0.78700000000000003</v>
      </c>
      <c r="Q2586" s="3">
        <v>4.2000000000000003E-2</v>
      </c>
      <c r="R2586" s="4" t="str">
        <f>TRIM(tblOperations[[#This Row],[Region]])</f>
        <v>North West</v>
      </c>
      <c r="S2586" s="4" t="str">
        <f>TRIM(tblOperations[[#This Row],[Team]])</f>
        <v>Workplace Services</v>
      </c>
      <c r="T2586" s="4" t="str">
        <f>_xlfn.XLOOKUP(R2586,tblRegionReference[Region],tblRegionReference[Area],"Not Found")</f>
        <v>North</v>
      </c>
      <c r="U2586" s="4" t="str">
        <f>IF(tblOperations[[#This Row],[Completion_Rate]]&gt;=_xlfn.XLOOKUP("Completion Rate",tblKPITargets[KPI_Name],tblKPITargets[Target_Value]),"Met","Below Target")</f>
        <v>Below Target</v>
      </c>
      <c r="V2586" t="str">
        <f>IF(tblOperations[[#This Row],[SLA_Compliance]]&gt;=_xlfn.XLOOKUP('04_References'!$A$3,tblKPITargets[KPI_Name],tblKPITargets[Target_Value]),"Met","Below Target")</f>
        <v>Below Target</v>
      </c>
      <c r="W2586" t="str">
        <f>IF(tblOperations[[#This Row],[Quality_Pass_Rate]]&gt;=_xlfn.XLOOKUP('04_References'!$A$4,tblKPITargets[KPI_Name],tblKPITargets[Target_Value]),"Met","Below Target")</f>
        <v>Met</v>
      </c>
      <c r="X2586" t="str">
        <f>IF(tblOperations[[#This Row],[Average_Completion_Days]]&lt;=_xlfn.XLOOKUP('04_References'!$A$7,tblKPITargets[KPI_Name],tblKPITargets[Target_Value]),"Met","Below Target")</f>
        <v>Below Target</v>
      </c>
      <c r="Y2586" t="str">
        <f>IF(tblOperations[[#This Row],[Closing_Backlog]]&lt;=_xlfn.XLOOKUP('04_References'!$A$8,tblKPITargets[KPI_Name],tblKPITargets[Target_Value]),"Met","Below Target")</f>
        <v>Below Target</v>
      </c>
    </row>
    <row r="2587" spans="1:25">
      <c r="A2587" s="8" t="s">
        <v>2617</v>
      </c>
      <c r="B2587" s="9">
        <v>46138</v>
      </c>
      <c r="C2587" s="4" t="s">
        <v>32</v>
      </c>
      <c r="D2587" s="4" t="s">
        <v>21</v>
      </c>
      <c r="E2587" s="4">
        <v>1768</v>
      </c>
      <c r="F2587" s="4">
        <v>52</v>
      </c>
      <c r="G2587" s="4">
        <v>1820</v>
      </c>
      <c r="H2587" s="4">
        <v>25</v>
      </c>
      <c r="I2587" s="4">
        <v>1795</v>
      </c>
      <c r="J2587" s="4">
        <v>0</v>
      </c>
      <c r="K2587" s="4">
        <v>0</v>
      </c>
      <c r="L2587" s="4">
        <v>8</v>
      </c>
      <c r="M2587" s="4">
        <v>0.6</v>
      </c>
      <c r="N2587" s="4">
        <v>0.98199999999999998</v>
      </c>
      <c r="O2587" s="4">
        <v>2.5</v>
      </c>
      <c r="P2587" s="4">
        <v>0.70199999999999996</v>
      </c>
      <c r="Q2587" s="5">
        <v>1.4E-2</v>
      </c>
      <c r="R2587" s="4" t="str">
        <f>TRIM(tblOperations[[#This Row],[Region]])</f>
        <v>North West</v>
      </c>
      <c r="S2587" s="4" t="str">
        <f>TRIM(tblOperations[[#This Row],[Team]])</f>
        <v>Facilities Response</v>
      </c>
      <c r="T2587" s="4" t="str">
        <f>_xlfn.XLOOKUP(R2587,tblRegionReference[Region],tblRegionReference[Area],"Not Found")</f>
        <v>North</v>
      </c>
      <c r="U2587" s="4" t="str">
        <f>IF(tblOperations[[#This Row],[Completion_Rate]]&gt;=_xlfn.XLOOKUP("Completion Rate",tblKPITargets[KPI_Name],tblKPITargets[Target_Value]),"Met","Below Target")</f>
        <v>Below Target</v>
      </c>
      <c r="V2587" t="str">
        <f>IF(tblOperations[[#This Row],[SLA_Compliance]]&gt;=_xlfn.XLOOKUP('04_References'!$A$3,tblKPITargets[KPI_Name],tblKPITargets[Target_Value]),"Met","Below Target")</f>
        <v>Below Target</v>
      </c>
      <c r="W2587" t="str">
        <f>IF(tblOperations[[#This Row],[Quality_Pass_Rate]]&gt;=_xlfn.XLOOKUP('04_References'!$A$4,tblKPITargets[KPI_Name],tblKPITargets[Target_Value]),"Met","Below Target")</f>
        <v>Met</v>
      </c>
      <c r="X2587" t="str">
        <f>IF(tblOperations[[#This Row],[Average_Completion_Days]]&lt;=_xlfn.XLOOKUP('04_References'!$A$7,tblKPITargets[KPI_Name],tblKPITargets[Target_Value]),"Met","Below Target")</f>
        <v>Below Target</v>
      </c>
      <c r="Y2587" t="str">
        <f>IF(tblOperations[[#This Row],[Closing_Backlog]]&lt;=_xlfn.XLOOKUP('04_References'!$A$8,tblKPITargets[KPI_Name],tblKPITargets[Target_Value]),"Met","Below Target")</f>
        <v>Below Target</v>
      </c>
    </row>
    <row r="2588" spans="1:25">
      <c r="A2588" s="6" t="s">
        <v>2618</v>
      </c>
      <c r="B2588" s="7">
        <v>46138</v>
      </c>
      <c r="C2588" s="2" t="s">
        <v>32</v>
      </c>
      <c r="D2588" s="2" t="s">
        <v>23</v>
      </c>
      <c r="E2588" s="2">
        <v>1831</v>
      </c>
      <c r="F2588" s="2">
        <v>38</v>
      </c>
      <c r="G2588" s="2">
        <v>1869</v>
      </c>
      <c r="H2588" s="2">
        <v>24</v>
      </c>
      <c r="I2588" s="2">
        <v>1845</v>
      </c>
      <c r="J2588" s="2">
        <v>0</v>
      </c>
      <c r="K2588" s="2">
        <v>0</v>
      </c>
      <c r="L2588" s="2">
        <v>8</v>
      </c>
      <c r="M2588" s="2">
        <v>0.6</v>
      </c>
      <c r="N2588" s="2">
        <v>1</v>
      </c>
      <c r="O2588" s="2">
        <v>2.5</v>
      </c>
      <c r="P2588" s="2">
        <v>0.69299999999999995</v>
      </c>
      <c r="Q2588" s="3">
        <v>1.2999999999999999E-2</v>
      </c>
      <c r="R2588" s="4" t="str">
        <f>TRIM(tblOperations[[#This Row],[Region]])</f>
        <v>North West</v>
      </c>
      <c r="S2588" s="4" t="str">
        <f>TRIM(tblOperations[[#This Row],[Team]])</f>
        <v>Estates Support</v>
      </c>
      <c r="T2588" s="4" t="str">
        <f>_xlfn.XLOOKUP(R2588,tblRegionReference[Region],tblRegionReference[Area],"Not Found")</f>
        <v>North</v>
      </c>
      <c r="U2588" s="4" t="str">
        <f>IF(tblOperations[[#This Row],[Completion_Rate]]&gt;=_xlfn.XLOOKUP("Completion Rate",tblKPITargets[KPI_Name],tblKPITargets[Target_Value]),"Met","Below Target")</f>
        <v>Below Target</v>
      </c>
      <c r="V2588" t="str">
        <f>IF(tblOperations[[#This Row],[SLA_Compliance]]&gt;=_xlfn.XLOOKUP('04_References'!$A$3,tblKPITargets[KPI_Name],tblKPITargets[Target_Value]),"Met","Below Target")</f>
        <v>Below Target</v>
      </c>
      <c r="W2588" t="str">
        <f>IF(tblOperations[[#This Row],[Quality_Pass_Rate]]&gt;=_xlfn.XLOOKUP('04_References'!$A$4,tblKPITargets[KPI_Name],tblKPITargets[Target_Value]),"Met","Below Target")</f>
        <v>Met</v>
      </c>
      <c r="X2588" t="str">
        <f>IF(tblOperations[[#This Row],[Average_Completion_Days]]&lt;=_xlfn.XLOOKUP('04_References'!$A$7,tblKPITargets[KPI_Name],tblKPITargets[Target_Value]),"Met","Below Target")</f>
        <v>Below Target</v>
      </c>
      <c r="Y2588" t="str">
        <f>IF(tblOperations[[#This Row],[Closing_Backlog]]&lt;=_xlfn.XLOOKUP('04_References'!$A$8,tblKPITargets[KPI_Name],tblKPITargets[Target_Value]),"Met","Below Target")</f>
        <v>Below Target</v>
      </c>
    </row>
    <row r="2589" spans="1:25">
      <c r="A2589" s="8" t="s">
        <v>2619</v>
      </c>
      <c r="B2589" s="9">
        <v>46138</v>
      </c>
      <c r="C2589" s="4" t="s">
        <v>32</v>
      </c>
      <c r="D2589" s="4" t="s">
        <v>25</v>
      </c>
      <c r="E2589" s="4">
        <v>0</v>
      </c>
      <c r="F2589" s="4">
        <v>25</v>
      </c>
      <c r="G2589" s="4">
        <v>25</v>
      </c>
      <c r="H2589" s="4">
        <v>25</v>
      </c>
      <c r="I2589" s="4">
        <v>0</v>
      </c>
      <c r="J2589" s="4">
        <v>0</v>
      </c>
      <c r="K2589" s="4">
        <v>0</v>
      </c>
      <c r="L2589" s="4">
        <v>1.5</v>
      </c>
      <c r="M2589" s="4">
        <v>0.97</v>
      </c>
      <c r="N2589" s="4">
        <v>1</v>
      </c>
      <c r="O2589" s="4">
        <v>4.5</v>
      </c>
      <c r="P2589" s="4">
        <v>0.70199999999999996</v>
      </c>
      <c r="Q2589" s="5">
        <v>1</v>
      </c>
      <c r="R2589" s="4" t="str">
        <f>TRIM(tblOperations[[#This Row],[Region]])</f>
        <v>North West</v>
      </c>
      <c r="S2589" s="4" t="str">
        <f>TRIM(tblOperations[[#This Row],[Team]])</f>
        <v>Workplace Projects</v>
      </c>
      <c r="T2589" s="4" t="str">
        <f>_xlfn.XLOOKUP(R2589,tblRegionReference[Region],tblRegionReference[Area],"Not Found")</f>
        <v>North</v>
      </c>
      <c r="U2589" s="4" t="str">
        <f>IF(tblOperations[[#This Row],[Completion_Rate]]&gt;=_xlfn.XLOOKUP("Completion Rate",tblKPITargets[KPI_Name],tblKPITargets[Target_Value]),"Met","Below Target")</f>
        <v>Met</v>
      </c>
      <c r="V2589" t="str">
        <f>IF(tblOperations[[#This Row],[SLA_Compliance]]&gt;=_xlfn.XLOOKUP('04_References'!$A$3,tblKPITargets[KPI_Name],tblKPITargets[Target_Value]),"Met","Below Target")</f>
        <v>Met</v>
      </c>
      <c r="W2589" t="str">
        <f>IF(tblOperations[[#This Row],[Quality_Pass_Rate]]&gt;=_xlfn.XLOOKUP('04_References'!$A$4,tblKPITargets[KPI_Name],tblKPITargets[Target_Value]),"Met","Below Target")</f>
        <v>Met</v>
      </c>
      <c r="X2589" t="str">
        <f>IF(tblOperations[[#This Row],[Average_Completion_Days]]&lt;=_xlfn.XLOOKUP('04_References'!$A$7,tblKPITargets[KPI_Name],tblKPITargets[Target_Value]),"Met","Below Target")</f>
        <v>Met</v>
      </c>
      <c r="Y2589" t="str">
        <f>IF(tblOperations[[#This Row],[Closing_Backlog]]&lt;=_xlfn.XLOOKUP('04_References'!$A$8,tblKPITargets[KPI_Name],tblKPITargets[Target_Value]),"Met","Below Target")</f>
        <v>Met</v>
      </c>
    </row>
    <row r="2590" spans="1:25">
      <c r="A2590" s="6" t="s">
        <v>2620</v>
      </c>
      <c r="B2590" s="7">
        <v>46138</v>
      </c>
      <c r="C2590" s="2" t="s">
        <v>37</v>
      </c>
      <c r="D2590" s="2" t="s">
        <v>19</v>
      </c>
      <c r="E2590" s="2">
        <v>0</v>
      </c>
      <c r="F2590" s="2">
        <v>24</v>
      </c>
      <c r="G2590" s="2">
        <v>24</v>
      </c>
      <c r="H2590" s="2">
        <v>24</v>
      </c>
      <c r="I2590" s="2">
        <v>0</v>
      </c>
      <c r="J2590" s="2">
        <v>0</v>
      </c>
      <c r="K2590" s="2">
        <v>0</v>
      </c>
      <c r="L2590" s="2">
        <v>1.8</v>
      </c>
      <c r="M2590" s="2">
        <v>0.97499999999999998</v>
      </c>
      <c r="N2590" s="2">
        <v>0.94099999999999995</v>
      </c>
      <c r="O2590" s="2">
        <v>4.5</v>
      </c>
      <c r="P2590" s="2">
        <v>0.67</v>
      </c>
      <c r="Q2590" s="3">
        <v>1</v>
      </c>
      <c r="R2590" s="4" t="str">
        <f>TRIM(tblOperations[[#This Row],[Region]])</f>
        <v>Midlands</v>
      </c>
      <c r="S2590" s="4" t="str">
        <f>TRIM(tblOperations[[#This Row],[Team]])</f>
        <v>Workplace Services</v>
      </c>
      <c r="T2590" s="4" t="str">
        <f>_xlfn.XLOOKUP(R2590,tblRegionReference[Region],tblRegionReference[Area],"Not Found")</f>
        <v>Central</v>
      </c>
      <c r="U2590" s="4" t="str">
        <f>IF(tblOperations[[#This Row],[Completion_Rate]]&gt;=_xlfn.XLOOKUP("Completion Rate",tblKPITargets[KPI_Name],tblKPITargets[Target_Value]),"Met","Below Target")</f>
        <v>Met</v>
      </c>
      <c r="V2590" t="str">
        <f>IF(tblOperations[[#This Row],[SLA_Compliance]]&gt;=_xlfn.XLOOKUP('04_References'!$A$3,tblKPITargets[KPI_Name],tblKPITargets[Target_Value]),"Met","Below Target")</f>
        <v>Met</v>
      </c>
      <c r="W2590" t="str">
        <f>IF(tblOperations[[#This Row],[Quality_Pass_Rate]]&gt;=_xlfn.XLOOKUP('04_References'!$A$4,tblKPITargets[KPI_Name],tblKPITargets[Target_Value]),"Met","Below Target")</f>
        <v>Below Target</v>
      </c>
      <c r="X2590" t="str">
        <f>IF(tblOperations[[#This Row],[Average_Completion_Days]]&lt;=_xlfn.XLOOKUP('04_References'!$A$7,tblKPITargets[KPI_Name],tblKPITargets[Target_Value]),"Met","Below Target")</f>
        <v>Met</v>
      </c>
      <c r="Y2590" t="str">
        <f>IF(tblOperations[[#This Row],[Closing_Backlog]]&lt;=_xlfn.XLOOKUP('04_References'!$A$8,tblKPITargets[KPI_Name],tblKPITargets[Target_Value]),"Met","Below Target")</f>
        <v>Met</v>
      </c>
    </row>
    <row r="2591" spans="1:25">
      <c r="A2591" s="8" t="s">
        <v>2621</v>
      </c>
      <c r="B2591" s="9">
        <v>46138</v>
      </c>
      <c r="C2591" s="4" t="s">
        <v>37</v>
      </c>
      <c r="D2591" s="4" t="s">
        <v>21</v>
      </c>
      <c r="E2591" s="4">
        <v>777</v>
      </c>
      <c r="F2591" s="4">
        <v>38</v>
      </c>
      <c r="G2591" s="4">
        <v>815</v>
      </c>
      <c r="H2591" s="4">
        <v>40</v>
      </c>
      <c r="I2591" s="4">
        <v>775</v>
      </c>
      <c r="J2591" s="4">
        <v>0</v>
      </c>
      <c r="K2591" s="4">
        <v>0</v>
      </c>
      <c r="L2591" s="4">
        <v>8</v>
      </c>
      <c r="M2591" s="4">
        <v>0.6</v>
      </c>
      <c r="N2591" s="4">
        <v>1</v>
      </c>
      <c r="O2591" s="4">
        <v>2.5</v>
      </c>
      <c r="P2591" s="4">
        <v>0.68400000000000005</v>
      </c>
      <c r="Q2591" s="5">
        <v>4.9000000000000002E-2</v>
      </c>
      <c r="R2591" s="4" t="str">
        <f>TRIM(tblOperations[[#This Row],[Region]])</f>
        <v>Midlands</v>
      </c>
      <c r="S2591" s="4" t="str">
        <f>TRIM(tblOperations[[#This Row],[Team]])</f>
        <v>Facilities Response</v>
      </c>
      <c r="T2591" s="4" t="str">
        <f>_xlfn.XLOOKUP(R2591,tblRegionReference[Region],tblRegionReference[Area],"Not Found")</f>
        <v>Central</v>
      </c>
      <c r="U2591" s="4" t="str">
        <f>IF(tblOperations[[#This Row],[Completion_Rate]]&gt;=_xlfn.XLOOKUP("Completion Rate",tblKPITargets[KPI_Name],tblKPITargets[Target_Value]),"Met","Below Target")</f>
        <v>Below Target</v>
      </c>
      <c r="V2591" t="str">
        <f>IF(tblOperations[[#This Row],[SLA_Compliance]]&gt;=_xlfn.XLOOKUP('04_References'!$A$3,tblKPITargets[KPI_Name],tblKPITargets[Target_Value]),"Met","Below Target")</f>
        <v>Below Target</v>
      </c>
      <c r="W2591" t="str">
        <f>IF(tblOperations[[#This Row],[Quality_Pass_Rate]]&gt;=_xlfn.XLOOKUP('04_References'!$A$4,tblKPITargets[KPI_Name],tblKPITargets[Target_Value]),"Met","Below Target")</f>
        <v>Met</v>
      </c>
      <c r="X2591" t="str">
        <f>IF(tblOperations[[#This Row],[Average_Completion_Days]]&lt;=_xlfn.XLOOKUP('04_References'!$A$7,tblKPITargets[KPI_Name],tblKPITargets[Target_Value]),"Met","Below Target")</f>
        <v>Below Target</v>
      </c>
      <c r="Y2591" t="str">
        <f>IF(tblOperations[[#This Row],[Closing_Backlog]]&lt;=_xlfn.XLOOKUP('04_References'!$A$8,tblKPITargets[KPI_Name],tblKPITargets[Target_Value]),"Met","Below Target")</f>
        <v>Below Target</v>
      </c>
    </row>
    <row r="2592" spans="1:25">
      <c r="A2592" s="6" t="s">
        <v>2622</v>
      </c>
      <c r="B2592" s="7">
        <v>46138</v>
      </c>
      <c r="C2592" s="2" t="s">
        <v>37</v>
      </c>
      <c r="D2592" s="2" t="s">
        <v>23</v>
      </c>
      <c r="E2592" s="2">
        <v>608</v>
      </c>
      <c r="F2592" s="2">
        <v>58</v>
      </c>
      <c r="G2592" s="2">
        <v>666</v>
      </c>
      <c r="H2592" s="2">
        <v>36</v>
      </c>
      <c r="I2592" s="2">
        <v>630</v>
      </c>
      <c r="J2592" s="2">
        <v>0</v>
      </c>
      <c r="K2592" s="2">
        <v>0</v>
      </c>
      <c r="L2592" s="2">
        <v>8</v>
      </c>
      <c r="M2592" s="2">
        <v>0.6</v>
      </c>
      <c r="N2592" s="2">
        <v>0.97</v>
      </c>
      <c r="O2592" s="2">
        <v>2.5</v>
      </c>
      <c r="P2592" s="2">
        <v>0.76800000000000002</v>
      </c>
      <c r="Q2592" s="3">
        <v>5.3999999999999999E-2</v>
      </c>
      <c r="R2592" s="4" t="str">
        <f>TRIM(tblOperations[[#This Row],[Region]])</f>
        <v>Midlands</v>
      </c>
      <c r="S2592" s="4" t="str">
        <f>TRIM(tblOperations[[#This Row],[Team]])</f>
        <v>Estates Support</v>
      </c>
      <c r="T2592" s="4" t="str">
        <f>_xlfn.XLOOKUP(R2592,tblRegionReference[Region],tblRegionReference[Area],"Not Found")</f>
        <v>Central</v>
      </c>
      <c r="U2592" s="4" t="str">
        <f>IF(tblOperations[[#This Row],[Completion_Rate]]&gt;=_xlfn.XLOOKUP("Completion Rate",tblKPITargets[KPI_Name],tblKPITargets[Target_Value]),"Met","Below Target")</f>
        <v>Below Target</v>
      </c>
      <c r="V2592" t="str">
        <f>IF(tblOperations[[#This Row],[SLA_Compliance]]&gt;=_xlfn.XLOOKUP('04_References'!$A$3,tblKPITargets[KPI_Name],tblKPITargets[Target_Value]),"Met","Below Target")</f>
        <v>Below Target</v>
      </c>
      <c r="W2592" t="str">
        <f>IF(tblOperations[[#This Row],[Quality_Pass_Rate]]&gt;=_xlfn.XLOOKUP('04_References'!$A$4,tblKPITargets[KPI_Name],tblKPITargets[Target_Value]),"Met","Below Target")</f>
        <v>Met</v>
      </c>
      <c r="X2592" t="str">
        <f>IF(tblOperations[[#This Row],[Average_Completion_Days]]&lt;=_xlfn.XLOOKUP('04_References'!$A$7,tblKPITargets[KPI_Name],tblKPITargets[Target_Value]),"Met","Below Target")</f>
        <v>Below Target</v>
      </c>
      <c r="Y2592" t="str">
        <f>IF(tblOperations[[#This Row],[Closing_Backlog]]&lt;=_xlfn.XLOOKUP('04_References'!$A$8,tblKPITargets[KPI_Name],tblKPITargets[Target_Value]),"Met","Below Target")</f>
        <v>Below Target</v>
      </c>
    </row>
    <row r="2593" spans="1:25">
      <c r="A2593" s="8" t="s">
        <v>2623</v>
      </c>
      <c r="B2593" s="9">
        <v>46138</v>
      </c>
      <c r="C2593" s="4" t="s">
        <v>37</v>
      </c>
      <c r="D2593" s="4" t="s">
        <v>25</v>
      </c>
      <c r="E2593" s="4">
        <v>0</v>
      </c>
      <c r="F2593" s="4">
        <v>37</v>
      </c>
      <c r="G2593" s="4">
        <v>37</v>
      </c>
      <c r="H2593" s="4">
        <v>37</v>
      </c>
      <c r="I2593" s="4">
        <v>0</v>
      </c>
      <c r="J2593" s="4">
        <v>0</v>
      </c>
      <c r="K2593" s="4">
        <v>0</v>
      </c>
      <c r="L2593" s="4">
        <v>1.4</v>
      </c>
      <c r="M2593" s="4">
        <v>0.96399999999999997</v>
      </c>
      <c r="N2593" s="4">
        <v>0.97599999999999998</v>
      </c>
      <c r="O2593" s="4">
        <v>4.5999999999999996</v>
      </c>
      <c r="P2593" s="4">
        <v>0.72199999999999998</v>
      </c>
      <c r="Q2593" s="5">
        <v>1</v>
      </c>
      <c r="R2593" s="4" t="str">
        <f>TRIM(tblOperations[[#This Row],[Region]])</f>
        <v>Midlands</v>
      </c>
      <c r="S2593" s="4" t="str">
        <f>TRIM(tblOperations[[#This Row],[Team]])</f>
        <v>Workplace Projects</v>
      </c>
      <c r="T2593" s="4" t="str">
        <f>_xlfn.XLOOKUP(R2593,tblRegionReference[Region],tblRegionReference[Area],"Not Found")</f>
        <v>Central</v>
      </c>
      <c r="U2593" s="4" t="str">
        <f>IF(tblOperations[[#This Row],[Completion_Rate]]&gt;=_xlfn.XLOOKUP("Completion Rate",tblKPITargets[KPI_Name],tblKPITargets[Target_Value]),"Met","Below Target")</f>
        <v>Met</v>
      </c>
      <c r="V2593" t="str">
        <f>IF(tblOperations[[#This Row],[SLA_Compliance]]&gt;=_xlfn.XLOOKUP('04_References'!$A$3,tblKPITargets[KPI_Name],tblKPITargets[Target_Value]),"Met","Below Target")</f>
        <v>Met</v>
      </c>
      <c r="W2593" t="str">
        <f>IF(tblOperations[[#This Row],[Quality_Pass_Rate]]&gt;=_xlfn.XLOOKUP('04_References'!$A$4,tblKPITargets[KPI_Name],tblKPITargets[Target_Value]),"Met","Below Target")</f>
        <v>Met</v>
      </c>
      <c r="X2593" t="str">
        <f>IF(tblOperations[[#This Row],[Average_Completion_Days]]&lt;=_xlfn.XLOOKUP('04_References'!$A$7,tblKPITargets[KPI_Name],tblKPITargets[Target_Value]),"Met","Below Target")</f>
        <v>Met</v>
      </c>
      <c r="Y2593" t="str">
        <f>IF(tblOperations[[#This Row],[Closing_Backlog]]&lt;=_xlfn.XLOOKUP('04_References'!$A$8,tblKPITargets[KPI_Name],tblKPITargets[Target_Value]),"Met","Below Target")</f>
        <v>Met</v>
      </c>
    </row>
    <row r="2594" spans="1:25">
      <c r="A2594" s="6" t="s">
        <v>2624</v>
      </c>
      <c r="B2594" s="7">
        <v>46138</v>
      </c>
      <c r="C2594" s="2" t="s">
        <v>43</v>
      </c>
      <c r="D2594" s="2" t="s">
        <v>19</v>
      </c>
      <c r="E2594" s="2">
        <v>1366</v>
      </c>
      <c r="F2594" s="2">
        <v>58</v>
      </c>
      <c r="G2594" s="2">
        <v>1424</v>
      </c>
      <c r="H2594" s="2">
        <v>26</v>
      </c>
      <c r="I2594" s="2">
        <v>1398</v>
      </c>
      <c r="J2594" s="2">
        <v>0</v>
      </c>
      <c r="K2594" s="2">
        <v>0</v>
      </c>
      <c r="L2594" s="2">
        <v>8</v>
      </c>
      <c r="M2594" s="2">
        <v>0.6</v>
      </c>
      <c r="N2594" s="2">
        <v>0.99</v>
      </c>
      <c r="O2594" s="2">
        <v>2.5</v>
      </c>
      <c r="P2594" s="2">
        <v>0.76800000000000002</v>
      </c>
      <c r="Q2594" s="3">
        <v>1.7999999999999999E-2</v>
      </c>
      <c r="R2594" s="4" t="str">
        <f>TRIM(tblOperations[[#This Row],[Region]])</f>
        <v>South West</v>
      </c>
      <c r="S2594" s="4" t="str">
        <f>TRIM(tblOperations[[#This Row],[Team]])</f>
        <v>Workplace Services</v>
      </c>
      <c r="T2594" s="4" t="str">
        <f>_xlfn.XLOOKUP(R2594,tblRegionReference[Region],tblRegionReference[Area],"Not Found")</f>
        <v>South</v>
      </c>
      <c r="U2594" s="4" t="str">
        <f>IF(tblOperations[[#This Row],[Completion_Rate]]&gt;=_xlfn.XLOOKUP("Completion Rate",tblKPITargets[KPI_Name],tblKPITargets[Target_Value]),"Met","Below Target")</f>
        <v>Below Target</v>
      </c>
      <c r="V2594" t="str">
        <f>IF(tblOperations[[#This Row],[SLA_Compliance]]&gt;=_xlfn.XLOOKUP('04_References'!$A$3,tblKPITargets[KPI_Name],tblKPITargets[Target_Value]),"Met","Below Target")</f>
        <v>Below Target</v>
      </c>
      <c r="W2594" t="str">
        <f>IF(tblOperations[[#This Row],[Quality_Pass_Rate]]&gt;=_xlfn.XLOOKUP('04_References'!$A$4,tblKPITargets[KPI_Name],tblKPITargets[Target_Value]),"Met","Below Target")</f>
        <v>Met</v>
      </c>
      <c r="X2594" t="str">
        <f>IF(tblOperations[[#This Row],[Average_Completion_Days]]&lt;=_xlfn.XLOOKUP('04_References'!$A$7,tblKPITargets[KPI_Name],tblKPITargets[Target_Value]),"Met","Below Target")</f>
        <v>Below Target</v>
      </c>
      <c r="Y2594" t="str">
        <f>IF(tblOperations[[#This Row],[Closing_Backlog]]&lt;=_xlfn.XLOOKUP('04_References'!$A$8,tblKPITargets[KPI_Name],tblKPITargets[Target_Value]),"Met","Below Target")</f>
        <v>Below Target</v>
      </c>
    </row>
    <row r="2595" spans="1:25">
      <c r="A2595" s="8" t="s">
        <v>2625</v>
      </c>
      <c r="B2595" s="9">
        <v>46138</v>
      </c>
      <c r="C2595" s="4" t="s">
        <v>43</v>
      </c>
      <c r="D2595" s="4" t="s">
        <v>21</v>
      </c>
      <c r="E2595" s="4">
        <v>0</v>
      </c>
      <c r="F2595" s="4">
        <v>48</v>
      </c>
      <c r="G2595" s="4">
        <v>48</v>
      </c>
      <c r="H2595" s="4">
        <v>48</v>
      </c>
      <c r="I2595" s="4">
        <v>0</v>
      </c>
      <c r="J2595" s="4">
        <v>0</v>
      </c>
      <c r="K2595" s="4">
        <v>0</v>
      </c>
      <c r="L2595" s="4">
        <v>1.4</v>
      </c>
      <c r="M2595" s="4">
        <v>1</v>
      </c>
      <c r="N2595" s="4">
        <v>0.97599999999999998</v>
      </c>
      <c r="O2595" s="4">
        <v>4.8</v>
      </c>
      <c r="P2595" s="4">
        <v>0.64100000000000001</v>
      </c>
      <c r="Q2595" s="5">
        <v>1</v>
      </c>
      <c r="R2595" s="4" t="str">
        <f>TRIM(tblOperations[[#This Row],[Region]])</f>
        <v>South West</v>
      </c>
      <c r="S2595" s="4" t="str">
        <f>TRIM(tblOperations[[#This Row],[Team]])</f>
        <v>Facilities Response</v>
      </c>
      <c r="T2595" s="4" t="str">
        <f>_xlfn.XLOOKUP(R2595,tblRegionReference[Region],tblRegionReference[Area],"Not Found")</f>
        <v>South</v>
      </c>
      <c r="U2595" s="4" t="str">
        <f>IF(tblOperations[[#This Row],[Completion_Rate]]&gt;=_xlfn.XLOOKUP("Completion Rate",tblKPITargets[KPI_Name],tblKPITargets[Target_Value]),"Met","Below Target")</f>
        <v>Met</v>
      </c>
      <c r="V2595" t="str">
        <f>IF(tblOperations[[#This Row],[SLA_Compliance]]&gt;=_xlfn.XLOOKUP('04_References'!$A$3,tblKPITargets[KPI_Name],tblKPITargets[Target_Value]),"Met","Below Target")</f>
        <v>Met</v>
      </c>
      <c r="W2595" t="str">
        <f>IF(tblOperations[[#This Row],[Quality_Pass_Rate]]&gt;=_xlfn.XLOOKUP('04_References'!$A$4,tblKPITargets[KPI_Name],tblKPITargets[Target_Value]),"Met","Below Target")</f>
        <v>Met</v>
      </c>
      <c r="X2595" t="str">
        <f>IF(tblOperations[[#This Row],[Average_Completion_Days]]&lt;=_xlfn.XLOOKUP('04_References'!$A$7,tblKPITargets[KPI_Name],tblKPITargets[Target_Value]),"Met","Below Target")</f>
        <v>Met</v>
      </c>
      <c r="Y2595" t="str">
        <f>IF(tblOperations[[#This Row],[Closing_Backlog]]&lt;=_xlfn.XLOOKUP('04_References'!$A$8,tblKPITargets[KPI_Name],tblKPITargets[Target_Value]),"Met","Below Target")</f>
        <v>Met</v>
      </c>
    </row>
    <row r="2596" spans="1:25">
      <c r="A2596" s="6" t="s">
        <v>2626</v>
      </c>
      <c r="B2596" s="7">
        <v>46138</v>
      </c>
      <c r="C2596" s="2" t="s">
        <v>43</v>
      </c>
      <c r="D2596" s="2" t="s">
        <v>23</v>
      </c>
      <c r="E2596" s="2">
        <v>0</v>
      </c>
      <c r="F2596" s="2">
        <v>42</v>
      </c>
      <c r="G2596" s="2">
        <v>42</v>
      </c>
      <c r="H2596" s="2">
        <v>42</v>
      </c>
      <c r="I2596" s="2">
        <v>0</v>
      </c>
      <c r="J2596" s="2">
        <v>0</v>
      </c>
      <c r="K2596" s="2">
        <v>0</v>
      </c>
      <c r="L2596" s="2">
        <v>1.2</v>
      </c>
      <c r="M2596" s="2">
        <v>0.95899999999999996</v>
      </c>
      <c r="N2596" s="2">
        <v>0.98</v>
      </c>
      <c r="O2596" s="2">
        <v>4.4000000000000004</v>
      </c>
      <c r="P2596" s="2">
        <v>0.78600000000000003</v>
      </c>
      <c r="Q2596" s="3">
        <v>1</v>
      </c>
      <c r="R2596" s="4" t="str">
        <f>TRIM(tblOperations[[#This Row],[Region]])</f>
        <v>South West</v>
      </c>
      <c r="S2596" s="4" t="str">
        <f>TRIM(tblOperations[[#This Row],[Team]])</f>
        <v>Estates Support</v>
      </c>
      <c r="T2596" s="4" t="str">
        <f>_xlfn.XLOOKUP(R2596,tblRegionReference[Region],tblRegionReference[Area],"Not Found")</f>
        <v>South</v>
      </c>
      <c r="U2596" s="4" t="str">
        <f>IF(tblOperations[[#This Row],[Completion_Rate]]&gt;=_xlfn.XLOOKUP("Completion Rate",tblKPITargets[KPI_Name],tblKPITargets[Target_Value]),"Met","Below Target")</f>
        <v>Met</v>
      </c>
      <c r="V2596" t="str">
        <f>IF(tblOperations[[#This Row],[SLA_Compliance]]&gt;=_xlfn.XLOOKUP('04_References'!$A$3,tblKPITargets[KPI_Name],tblKPITargets[Target_Value]),"Met","Below Target")</f>
        <v>Met</v>
      </c>
      <c r="W2596" t="str">
        <f>IF(tblOperations[[#This Row],[Quality_Pass_Rate]]&gt;=_xlfn.XLOOKUP('04_References'!$A$4,tblKPITargets[KPI_Name],tblKPITargets[Target_Value]),"Met","Below Target")</f>
        <v>Met</v>
      </c>
      <c r="X2596" t="str">
        <f>IF(tblOperations[[#This Row],[Average_Completion_Days]]&lt;=_xlfn.XLOOKUP('04_References'!$A$7,tblKPITargets[KPI_Name],tblKPITargets[Target_Value]),"Met","Below Target")</f>
        <v>Met</v>
      </c>
      <c r="Y2596" t="str">
        <f>IF(tblOperations[[#This Row],[Closing_Backlog]]&lt;=_xlfn.XLOOKUP('04_References'!$A$8,tblKPITargets[KPI_Name],tblKPITargets[Target_Value]),"Met","Below Target")</f>
        <v>Met</v>
      </c>
    </row>
    <row r="2597" spans="1:25">
      <c r="A2597" s="8" t="s">
        <v>2627</v>
      </c>
      <c r="B2597" s="9">
        <v>46138</v>
      </c>
      <c r="C2597" s="4" t="s">
        <v>43</v>
      </c>
      <c r="D2597" s="4" t="s">
        <v>25</v>
      </c>
      <c r="E2597" s="4">
        <v>0</v>
      </c>
      <c r="F2597" s="4">
        <v>24</v>
      </c>
      <c r="G2597" s="4">
        <v>24</v>
      </c>
      <c r="H2597" s="4">
        <v>24</v>
      </c>
      <c r="I2597" s="4">
        <v>0</v>
      </c>
      <c r="J2597" s="4">
        <v>0</v>
      </c>
      <c r="K2597" s="4">
        <v>0</v>
      </c>
      <c r="L2597" s="4">
        <v>1.5</v>
      </c>
      <c r="M2597" s="4">
        <v>0.95299999999999996</v>
      </c>
      <c r="N2597" s="4">
        <v>0.96699999999999997</v>
      </c>
      <c r="O2597" s="4">
        <v>4.5999999999999996</v>
      </c>
      <c r="P2597" s="4">
        <v>0.79200000000000004</v>
      </c>
      <c r="Q2597" s="5">
        <v>1</v>
      </c>
      <c r="R2597" s="4" t="str">
        <f>TRIM(tblOperations[[#This Row],[Region]])</f>
        <v>South West</v>
      </c>
      <c r="S2597" s="4" t="str">
        <f>TRIM(tblOperations[[#This Row],[Team]])</f>
        <v>Workplace Projects</v>
      </c>
      <c r="T2597" s="4" t="str">
        <f>_xlfn.XLOOKUP(R2597,tblRegionReference[Region],tblRegionReference[Area],"Not Found")</f>
        <v>South</v>
      </c>
      <c r="U2597" s="4" t="str">
        <f>IF(tblOperations[[#This Row],[Completion_Rate]]&gt;=_xlfn.XLOOKUP("Completion Rate",tblKPITargets[KPI_Name],tblKPITargets[Target_Value]),"Met","Below Target")</f>
        <v>Met</v>
      </c>
      <c r="V2597" t="str">
        <f>IF(tblOperations[[#This Row],[SLA_Compliance]]&gt;=_xlfn.XLOOKUP('04_References'!$A$3,tblKPITargets[KPI_Name],tblKPITargets[Target_Value]),"Met","Below Target")</f>
        <v>Met</v>
      </c>
      <c r="W2597" t="str">
        <f>IF(tblOperations[[#This Row],[Quality_Pass_Rate]]&gt;=_xlfn.XLOOKUP('04_References'!$A$4,tblKPITargets[KPI_Name],tblKPITargets[Target_Value]),"Met","Below Target")</f>
        <v>Met</v>
      </c>
      <c r="X2597" t="str">
        <f>IF(tblOperations[[#This Row],[Average_Completion_Days]]&lt;=_xlfn.XLOOKUP('04_References'!$A$7,tblKPITargets[KPI_Name],tblKPITargets[Target_Value]),"Met","Below Target")</f>
        <v>Met</v>
      </c>
      <c r="Y2597" t="str">
        <f>IF(tblOperations[[#This Row],[Closing_Backlog]]&lt;=_xlfn.XLOOKUP('04_References'!$A$8,tblKPITargets[KPI_Name],tblKPITargets[Target_Value]),"Met","Below Target")</f>
        <v>Met</v>
      </c>
    </row>
    <row r="2598" spans="1:25">
      <c r="A2598" s="6" t="s">
        <v>2628</v>
      </c>
      <c r="B2598" s="7">
        <v>46138</v>
      </c>
      <c r="C2598" s="2" t="s">
        <v>48</v>
      </c>
      <c r="D2598" s="2" t="s">
        <v>19</v>
      </c>
      <c r="E2598" s="2">
        <v>30</v>
      </c>
      <c r="F2598" s="2">
        <v>50</v>
      </c>
      <c r="G2598" s="2">
        <v>80</v>
      </c>
      <c r="H2598" s="2">
        <v>44</v>
      </c>
      <c r="I2598" s="2">
        <v>36</v>
      </c>
      <c r="J2598" s="2">
        <v>0</v>
      </c>
      <c r="K2598" s="2">
        <v>0</v>
      </c>
      <c r="L2598" s="2">
        <v>4.2</v>
      </c>
      <c r="M2598" s="2">
        <v>0.77200000000000002</v>
      </c>
      <c r="N2598" s="2">
        <v>0.99099999999999999</v>
      </c>
      <c r="O2598" s="2">
        <v>3.2</v>
      </c>
      <c r="P2598" s="2">
        <v>0.70199999999999996</v>
      </c>
      <c r="Q2598" s="3">
        <v>0.55000000000000004</v>
      </c>
      <c r="R2598" s="4" t="str">
        <f>TRIM(tblOperations[[#This Row],[Region]])</f>
        <v>South East</v>
      </c>
      <c r="S2598" s="4" t="str">
        <f>TRIM(tblOperations[[#This Row],[Team]])</f>
        <v>Workplace Services</v>
      </c>
      <c r="T2598" s="4" t="str">
        <f>_xlfn.XLOOKUP(R2598,tblRegionReference[Region],tblRegionReference[Area],"Not Found")</f>
        <v>South</v>
      </c>
      <c r="U2598" s="4" t="str">
        <f>IF(tblOperations[[#This Row],[Completion_Rate]]&gt;=_xlfn.XLOOKUP("Completion Rate",tblKPITargets[KPI_Name],tblKPITargets[Target_Value]),"Met","Below Target")</f>
        <v>Below Target</v>
      </c>
      <c r="V2598" t="str">
        <f>IF(tblOperations[[#This Row],[SLA_Compliance]]&gt;=_xlfn.XLOOKUP('04_References'!$A$3,tblKPITargets[KPI_Name],tblKPITargets[Target_Value]),"Met","Below Target")</f>
        <v>Below Target</v>
      </c>
      <c r="W2598" t="str">
        <f>IF(tblOperations[[#This Row],[Quality_Pass_Rate]]&gt;=_xlfn.XLOOKUP('04_References'!$A$4,tblKPITargets[KPI_Name],tblKPITargets[Target_Value]),"Met","Below Target")</f>
        <v>Met</v>
      </c>
      <c r="X2598" t="str">
        <f>IF(tblOperations[[#This Row],[Average_Completion_Days]]&lt;=_xlfn.XLOOKUP('04_References'!$A$7,tblKPITargets[KPI_Name],tblKPITargets[Target_Value]),"Met","Below Target")</f>
        <v>Below Target</v>
      </c>
      <c r="Y2598" t="str">
        <f>IF(tblOperations[[#This Row],[Closing_Backlog]]&lt;=_xlfn.XLOOKUP('04_References'!$A$8,tblKPITargets[KPI_Name],tblKPITargets[Target_Value]),"Met","Below Target")</f>
        <v>Below Target</v>
      </c>
    </row>
    <row r="2599" spans="1:25">
      <c r="A2599" s="8" t="s">
        <v>2629</v>
      </c>
      <c r="B2599" s="9">
        <v>46138</v>
      </c>
      <c r="C2599" s="4" t="s">
        <v>48</v>
      </c>
      <c r="D2599" s="4" t="s">
        <v>21</v>
      </c>
      <c r="E2599" s="4">
        <v>2382</v>
      </c>
      <c r="F2599" s="4">
        <v>36</v>
      </c>
      <c r="G2599" s="4">
        <v>2418</v>
      </c>
      <c r="H2599" s="4">
        <v>19</v>
      </c>
      <c r="I2599" s="4">
        <v>2399</v>
      </c>
      <c r="J2599" s="4">
        <v>0</v>
      </c>
      <c r="K2599" s="4">
        <v>0</v>
      </c>
      <c r="L2599" s="4">
        <v>8</v>
      </c>
      <c r="M2599" s="4">
        <v>0.6</v>
      </c>
      <c r="N2599" s="4">
        <v>1</v>
      </c>
      <c r="O2599" s="4">
        <v>2.5</v>
      </c>
      <c r="P2599" s="4">
        <v>0.71899999999999997</v>
      </c>
      <c r="Q2599" s="5">
        <v>8.0000000000000002E-3</v>
      </c>
      <c r="R2599" s="4" t="str">
        <f>TRIM(tblOperations[[#This Row],[Region]])</f>
        <v>South East</v>
      </c>
      <c r="S2599" s="4" t="str">
        <f>TRIM(tblOperations[[#This Row],[Team]])</f>
        <v>Facilities Response</v>
      </c>
      <c r="T2599" s="4" t="str">
        <f>_xlfn.XLOOKUP(R2599,tblRegionReference[Region],tblRegionReference[Area],"Not Found")</f>
        <v>South</v>
      </c>
      <c r="U2599" s="4" t="str">
        <f>IF(tblOperations[[#This Row],[Completion_Rate]]&gt;=_xlfn.XLOOKUP("Completion Rate",tblKPITargets[KPI_Name],tblKPITargets[Target_Value]),"Met","Below Target")</f>
        <v>Below Target</v>
      </c>
      <c r="V2599" t="str">
        <f>IF(tblOperations[[#This Row],[SLA_Compliance]]&gt;=_xlfn.XLOOKUP('04_References'!$A$3,tblKPITargets[KPI_Name],tblKPITargets[Target_Value]),"Met","Below Target")</f>
        <v>Below Target</v>
      </c>
      <c r="W2599" t="str">
        <f>IF(tblOperations[[#This Row],[Quality_Pass_Rate]]&gt;=_xlfn.XLOOKUP('04_References'!$A$4,tblKPITargets[KPI_Name],tblKPITargets[Target_Value]),"Met","Below Target")</f>
        <v>Met</v>
      </c>
      <c r="X2599" t="str">
        <f>IF(tblOperations[[#This Row],[Average_Completion_Days]]&lt;=_xlfn.XLOOKUP('04_References'!$A$7,tblKPITargets[KPI_Name],tblKPITargets[Target_Value]),"Met","Below Target")</f>
        <v>Below Target</v>
      </c>
      <c r="Y2599" t="str">
        <f>IF(tblOperations[[#This Row],[Closing_Backlog]]&lt;=_xlfn.XLOOKUP('04_References'!$A$8,tblKPITargets[KPI_Name],tblKPITargets[Target_Value]),"Met","Below Target")</f>
        <v>Below Target</v>
      </c>
    </row>
    <row r="2600" spans="1:25">
      <c r="A2600" s="6" t="s">
        <v>2630</v>
      </c>
      <c r="B2600" s="7">
        <v>46138</v>
      </c>
      <c r="C2600" s="2" t="s">
        <v>48</v>
      </c>
      <c r="D2600" s="2" t="s">
        <v>23</v>
      </c>
      <c r="E2600" s="2">
        <v>0</v>
      </c>
      <c r="F2600" s="2">
        <v>28</v>
      </c>
      <c r="G2600" s="2">
        <v>28</v>
      </c>
      <c r="H2600" s="2">
        <v>28</v>
      </c>
      <c r="I2600" s="2">
        <v>0</v>
      </c>
      <c r="J2600" s="2">
        <v>0</v>
      </c>
      <c r="K2600" s="2">
        <v>0</v>
      </c>
      <c r="L2600" s="2">
        <v>1.2</v>
      </c>
      <c r="M2600" s="2">
        <v>0.92600000000000005</v>
      </c>
      <c r="N2600" s="2">
        <v>0.96299999999999997</v>
      </c>
      <c r="O2600" s="2">
        <v>4.5</v>
      </c>
      <c r="P2600" s="2">
        <v>0.68500000000000005</v>
      </c>
      <c r="Q2600" s="3">
        <v>1</v>
      </c>
      <c r="R2600" s="4" t="str">
        <f>TRIM(tblOperations[[#This Row],[Region]])</f>
        <v>South East</v>
      </c>
      <c r="S2600" s="4" t="str">
        <f>TRIM(tblOperations[[#This Row],[Team]])</f>
        <v>Estates Support</v>
      </c>
      <c r="T2600" s="4" t="str">
        <f>_xlfn.XLOOKUP(R2600,tblRegionReference[Region],tblRegionReference[Area],"Not Found")</f>
        <v>South</v>
      </c>
      <c r="U2600" s="4" t="str">
        <f>IF(tblOperations[[#This Row],[Completion_Rate]]&gt;=_xlfn.XLOOKUP("Completion Rate",tblKPITargets[KPI_Name],tblKPITargets[Target_Value]),"Met","Below Target")</f>
        <v>Met</v>
      </c>
      <c r="V2600" t="str">
        <f>IF(tblOperations[[#This Row],[SLA_Compliance]]&gt;=_xlfn.XLOOKUP('04_References'!$A$3,tblKPITargets[KPI_Name],tblKPITargets[Target_Value]),"Met","Below Target")</f>
        <v>Met</v>
      </c>
      <c r="W2600" t="str">
        <f>IF(tblOperations[[#This Row],[Quality_Pass_Rate]]&gt;=_xlfn.XLOOKUP('04_References'!$A$4,tblKPITargets[KPI_Name],tblKPITargets[Target_Value]),"Met","Below Target")</f>
        <v>Met</v>
      </c>
      <c r="X2600" t="str">
        <f>IF(tblOperations[[#This Row],[Average_Completion_Days]]&lt;=_xlfn.XLOOKUP('04_References'!$A$7,tblKPITargets[KPI_Name],tblKPITargets[Target_Value]),"Met","Below Target")</f>
        <v>Met</v>
      </c>
      <c r="Y2600" t="str">
        <f>IF(tblOperations[[#This Row],[Closing_Backlog]]&lt;=_xlfn.XLOOKUP('04_References'!$A$8,tblKPITargets[KPI_Name],tblKPITargets[Target_Value]),"Met","Below Target")</f>
        <v>Met</v>
      </c>
    </row>
    <row r="2601" spans="1:25">
      <c r="A2601" s="8" t="s">
        <v>2631</v>
      </c>
      <c r="B2601" s="9">
        <v>46138</v>
      </c>
      <c r="C2601" s="4" t="s">
        <v>48</v>
      </c>
      <c r="D2601" s="4" t="s">
        <v>25</v>
      </c>
      <c r="E2601" s="4">
        <v>765</v>
      </c>
      <c r="F2601" s="4">
        <v>25</v>
      </c>
      <c r="G2601" s="4">
        <v>790</v>
      </c>
      <c r="H2601" s="4">
        <v>27</v>
      </c>
      <c r="I2601" s="4">
        <v>763</v>
      </c>
      <c r="J2601" s="4">
        <v>0</v>
      </c>
      <c r="K2601" s="4">
        <v>0</v>
      </c>
      <c r="L2601" s="4">
        <v>8</v>
      </c>
      <c r="M2601" s="4">
        <v>0.6</v>
      </c>
      <c r="N2601" s="4">
        <v>1</v>
      </c>
      <c r="O2601" s="4">
        <v>2.5</v>
      </c>
      <c r="P2601" s="4">
        <v>0.71299999999999997</v>
      </c>
      <c r="Q2601" s="5">
        <v>3.4000000000000002E-2</v>
      </c>
      <c r="R2601" s="4" t="str">
        <f>TRIM(tblOperations[[#This Row],[Region]])</f>
        <v>South East</v>
      </c>
      <c r="S2601" s="4" t="str">
        <f>TRIM(tblOperations[[#This Row],[Team]])</f>
        <v>Workplace Projects</v>
      </c>
      <c r="T2601" s="4" t="str">
        <f>_xlfn.XLOOKUP(R2601,tblRegionReference[Region],tblRegionReference[Area],"Not Found")</f>
        <v>South</v>
      </c>
      <c r="U2601" s="4" t="str">
        <f>IF(tblOperations[[#This Row],[Completion_Rate]]&gt;=_xlfn.XLOOKUP("Completion Rate",tblKPITargets[KPI_Name],tblKPITargets[Target_Value]),"Met","Below Target")</f>
        <v>Below Target</v>
      </c>
      <c r="V2601" t="str">
        <f>IF(tblOperations[[#This Row],[SLA_Compliance]]&gt;=_xlfn.XLOOKUP('04_References'!$A$3,tblKPITargets[KPI_Name],tblKPITargets[Target_Value]),"Met","Below Target")</f>
        <v>Below Target</v>
      </c>
      <c r="W2601" t="str">
        <f>IF(tblOperations[[#This Row],[Quality_Pass_Rate]]&gt;=_xlfn.XLOOKUP('04_References'!$A$4,tblKPITargets[KPI_Name],tblKPITargets[Target_Value]),"Met","Below Target")</f>
        <v>Met</v>
      </c>
      <c r="X2601" t="str">
        <f>IF(tblOperations[[#This Row],[Average_Completion_Days]]&lt;=_xlfn.XLOOKUP('04_References'!$A$7,tblKPITargets[KPI_Name],tblKPITargets[Target_Value]),"Met","Below Target")</f>
        <v>Below Target</v>
      </c>
      <c r="Y2601" t="str">
        <f>IF(tblOperations[[#This Row],[Closing_Backlog]]&lt;=_xlfn.XLOOKUP('04_References'!$A$8,tblKPITargets[KPI_Name],tblKPITargets[Target_Value]),"Met","Below Target")</f>
        <v>Below Target</v>
      </c>
    </row>
    <row r="2602" spans="1:25">
      <c r="A2602" s="6" t="s">
        <v>2632</v>
      </c>
      <c r="B2602" s="7">
        <v>46138</v>
      </c>
      <c r="C2602" s="2" t="s">
        <v>53</v>
      </c>
      <c r="D2602" s="2" t="s">
        <v>19</v>
      </c>
      <c r="E2602" s="2">
        <v>1363</v>
      </c>
      <c r="F2602" s="2">
        <v>44</v>
      </c>
      <c r="G2602" s="2">
        <v>1407</v>
      </c>
      <c r="H2602" s="2">
        <v>26</v>
      </c>
      <c r="I2602" s="2">
        <v>1381</v>
      </c>
      <c r="J2602" s="2">
        <v>0</v>
      </c>
      <c r="K2602" s="2">
        <v>0</v>
      </c>
      <c r="L2602" s="2">
        <v>8</v>
      </c>
      <c r="M2602" s="2">
        <v>0.6</v>
      </c>
      <c r="N2602" s="2">
        <v>0.94499999999999995</v>
      </c>
      <c r="O2602" s="2">
        <v>2.5</v>
      </c>
      <c r="P2602" s="2">
        <v>0.70299999999999996</v>
      </c>
      <c r="Q2602" s="3">
        <v>1.7999999999999999E-2</v>
      </c>
      <c r="R2602" s="4" t="str">
        <f>TRIM(tblOperations[[#This Row],[Region]])</f>
        <v>Wales</v>
      </c>
      <c r="S2602" s="4" t="str">
        <f>TRIM(tblOperations[[#This Row],[Team]])</f>
        <v>Workplace Services</v>
      </c>
      <c r="T2602" s="4" t="str">
        <f>_xlfn.XLOOKUP(R2602,tblRegionReference[Region],tblRegionReference[Area],"Not Found")</f>
        <v>Wales</v>
      </c>
      <c r="U2602" s="4" t="str">
        <f>IF(tblOperations[[#This Row],[Completion_Rate]]&gt;=_xlfn.XLOOKUP("Completion Rate",tblKPITargets[KPI_Name],tblKPITargets[Target_Value]),"Met","Below Target")</f>
        <v>Below Target</v>
      </c>
      <c r="V2602" t="str">
        <f>IF(tblOperations[[#This Row],[SLA_Compliance]]&gt;=_xlfn.XLOOKUP('04_References'!$A$3,tblKPITargets[KPI_Name],tblKPITargets[Target_Value]),"Met","Below Target")</f>
        <v>Below Target</v>
      </c>
      <c r="W2602" t="str">
        <f>IF(tblOperations[[#This Row],[Quality_Pass_Rate]]&gt;=_xlfn.XLOOKUP('04_References'!$A$4,tblKPITargets[KPI_Name],tblKPITargets[Target_Value]),"Met","Below Target")</f>
        <v>Below Target</v>
      </c>
      <c r="X2602" t="str">
        <f>IF(tblOperations[[#This Row],[Average_Completion_Days]]&lt;=_xlfn.XLOOKUP('04_References'!$A$7,tblKPITargets[KPI_Name],tblKPITargets[Target_Value]),"Met","Below Target")</f>
        <v>Below Target</v>
      </c>
      <c r="Y2602" t="str">
        <f>IF(tblOperations[[#This Row],[Closing_Backlog]]&lt;=_xlfn.XLOOKUP('04_References'!$A$8,tblKPITargets[KPI_Name],tblKPITargets[Target_Value]),"Met","Below Target")</f>
        <v>Below Target</v>
      </c>
    </row>
    <row r="2603" spans="1:25">
      <c r="A2603" s="8" t="s">
        <v>2633</v>
      </c>
      <c r="B2603" s="9">
        <v>46138</v>
      </c>
      <c r="C2603" s="4" t="s">
        <v>53</v>
      </c>
      <c r="D2603" s="4" t="s">
        <v>21</v>
      </c>
      <c r="E2603" s="4">
        <v>1416</v>
      </c>
      <c r="F2603" s="4">
        <v>38</v>
      </c>
      <c r="G2603" s="4">
        <v>1454</v>
      </c>
      <c r="H2603" s="4">
        <v>22</v>
      </c>
      <c r="I2603" s="4">
        <v>1432</v>
      </c>
      <c r="J2603" s="4">
        <v>0</v>
      </c>
      <c r="K2603" s="4">
        <v>0</v>
      </c>
      <c r="L2603" s="4">
        <v>8</v>
      </c>
      <c r="M2603" s="4">
        <v>0.6</v>
      </c>
      <c r="N2603" s="4">
        <v>1</v>
      </c>
      <c r="O2603" s="4">
        <v>2.5</v>
      </c>
      <c r="P2603" s="4">
        <v>0.77200000000000002</v>
      </c>
      <c r="Q2603" s="5">
        <v>1.4999999999999999E-2</v>
      </c>
      <c r="R2603" s="4" t="str">
        <f>TRIM(tblOperations[[#This Row],[Region]])</f>
        <v>Wales</v>
      </c>
      <c r="S2603" s="4" t="str">
        <f>TRIM(tblOperations[[#This Row],[Team]])</f>
        <v>Facilities Response</v>
      </c>
      <c r="T2603" s="4" t="str">
        <f>_xlfn.XLOOKUP(R2603,tblRegionReference[Region],tblRegionReference[Area],"Not Found")</f>
        <v>Wales</v>
      </c>
      <c r="U2603" s="4" t="str">
        <f>IF(tblOperations[[#This Row],[Completion_Rate]]&gt;=_xlfn.XLOOKUP("Completion Rate",tblKPITargets[KPI_Name],tblKPITargets[Target_Value]),"Met","Below Target")</f>
        <v>Below Target</v>
      </c>
      <c r="V2603" t="str">
        <f>IF(tblOperations[[#This Row],[SLA_Compliance]]&gt;=_xlfn.XLOOKUP('04_References'!$A$3,tblKPITargets[KPI_Name],tblKPITargets[Target_Value]),"Met","Below Target")</f>
        <v>Below Target</v>
      </c>
      <c r="W2603" t="str">
        <f>IF(tblOperations[[#This Row],[Quality_Pass_Rate]]&gt;=_xlfn.XLOOKUP('04_References'!$A$4,tblKPITargets[KPI_Name],tblKPITargets[Target_Value]),"Met","Below Target")</f>
        <v>Met</v>
      </c>
      <c r="X2603" t="str">
        <f>IF(tblOperations[[#This Row],[Average_Completion_Days]]&lt;=_xlfn.XLOOKUP('04_References'!$A$7,tblKPITargets[KPI_Name],tblKPITargets[Target_Value]),"Met","Below Target")</f>
        <v>Below Target</v>
      </c>
      <c r="Y2603" t="str">
        <f>IF(tblOperations[[#This Row],[Closing_Backlog]]&lt;=_xlfn.XLOOKUP('04_References'!$A$8,tblKPITargets[KPI_Name],tblKPITargets[Target_Value]),"Met","Below Target")</f>
        <v>Below Target</v>
      </c>
    </row>
    <row r="2604" spans="1:25">
      <c r="A2604" s="6" t="s">
        <v>2634</v>
      </c>
      <c r="B2604" s="7">
        <v>46138</v>
      </c>
      <c r="C2604" s="2" t="s">
        <v>53</v>
      </c>
      <c r="D2604" s="2" t="s">
        <v>23</v>
      </c>
      <c r="E2604" s="2">
        <v>942</v>
      </c>
      <c r="F2604" s="2">
        <v>41</v>
      </c>
      <c r="G2604" s="2">
        <v>983</v>
      </c>
      <c r="H2604" s="2">
        <v>25</v>
      </c>
      <c r="I2604" s="2">
        <v>958</v>
      </c>
      <c r="J2604" s="2">
        <v>0</v>
      </c>
      <c r="K2604" s="2">
        <v>0</v>
      </c>
      <c r="L2604" s="2">
        <v>8</v>
      </c>
      <c r="M2604" s="2">
        <v>0.6</v>
      </c>
      <c r="N2604" s="2">
        <v>0.96299999999999997</v>
      </c>
      <c r="O2604" s="2">
        <v>2.5</v>
      </c>
      <c r="P2604" s="2">
        <v>0.72699999999999998</v>
      </c>
      <c r="Q2604" s="3">
        <v>2.5000000000000001E-2</v>
      </c>
      <c r="R2604" s="4" t="str">
        <f>TRIM(tblOperations[[#This Row],[Region]])</f>
        <v>Wales</v>
      </c>
      <c r="S2604" s="4" t="str">
        <f>TRIM(tblOperations[[#This Row],[Team]])</f>
        <v>Estates Support</v>
      </c>
      <c r="T2604" s="4" t="str">
        <f>_xlfn.XLOOKUP(R2604,tblRegionReference[Region],tblRegionReference[Area],"Not Found")</f>
        <v>Wales</v>
      </c>
      <c r="U2604" s="4" t="str">
        <f>IF(tblOperations[[#This Row],[Completion_Rate]]&gt;=_xlfn.XLOOKUP("Completion Rate",tblKPITargets[KPI_Name],tblKPITargets[Target_Value]),"Met","Below Target")</f>
        <v>Below Target</v>
      </c>
      <c r="V2604" t="str">
        <f>IF(tblOperations[[#This Row],[SLA_Compliance]]&gt;=_xlfn.XLOOKUP('04_References'!$A$3,tblKPITargets[KPI_Name],tblKPITargets[Target_Value]),"Met","Below Target")</f>
        <v>Below Target</v>
      </c>
      <c r="W2604" t="str">
        <f>IF(tblOperations[[#This Row],[Quality_Pass_Rate]]&gt;=_xlfn.XLOOKUP('04_References'!$A$4,tblKPITargets[KPI_Name],tblKPITargets[Target_Value]),"Met","Below Target")</f>
        <v>Met</v>
      </c>
      <c r="X2604" t="str">
        <f>IF(tblOperations[[#This Row],[Average_Completion_Days]]&lt;=_xlfn.XLOOKUP('04_References'!$A$7,tblKPITargets[KPI_Name],tblKPITargets[Target_Value]),"Met","Below Target")</f>
        <v>Below Target</v>
      </c>
      <c r="Y2604" t="str">
        <f>IF(tblOperations[[#This Row],[Closing_Backlog]]&lt;=_xlfn.XLOOKUP('04_References'!$A$8,tblKPITargets[KPI_Name],tblKPITargets[Target_Value]),"Met","Below Target")</f>
        <v>Below Target</v>
      </c>
    </row>
    <row r="2605" spans="1:25">
      <c r="A2605" s="8" t="s">
        <v>2635</v>
      </c>
      <c r="B2605" s="9">
        <v>46138</v>
      </c>
      <c r="C2605" s="4" t="s">
        <v>53</v>
      </c>
      <c r="D2605" s="4" t="s">
        <v>25</v>
      </c>
      <c r="E2605" s="4">
        <v>0</v>
      </c>
      <c r="F2605" s="4">
        <v>29</v>
      </c>
      <c r="G2605" s="4">
        <v>29</v>
      </c>
      <c r="H2605" s="4">
        <v>29</v>
      </c>
      <c r="I2605" s="4">
        <v>0</v>
      </c>
      <c r="J2605" s="4">
        <v>0</v>
      </c>
      <c r="K2605" s="4">
        <v>0</v>
      </c>
      <c r="L2605" s="4">
        <v>1.3</v>
      </c>
      <c r="M2605" s="4">
        <v>0.95699999999999996</v>
      </c>
      <c r="N2605" s="4">
        <v>0.95499999999999996</v>
      </c>
      <c r="O2605" s="4">
        <v>4.3</v>
      </c>
      <c r="P2605" s="4">
        <v>0.76200000000000001</v>
      </c>
      <c r="Q2605" s="5">
        <v>1</v>
      </c>
      <c r="R2605" s="4" t="str">
        <f>TRIM(tblOperations[[#This Row],[Region]])</f>
        <v>Wales</v>
      </c>
      <c r="S2605" s="4" t="str">
        <f>TRIM(tblOperations[[#This Row],[Team]])</f>
        <v>Workplace Projects</v>
      </c>
      <c r="T2605" s="4" t="str">
        <f>_xlfn.XLOOKUP(R2605,tblRegionReference[Region],tblRegionReference[Area],"Not Found")</f>
        <v>Wales</v>
      </c>
      <c r="U2605" s="4" t="str">
        <f>IF(tblOperations[[#This Row],[Completion_Rate]]&gt;=_xlfn.XLOOKUP("Completion Rate",tblKPITargets[KPI_Name],tblKPITargets[Target_Value]),"Met","Below Target")</f>
        <v>Met</v>
      </c>
      <c r="V2605" t="str">
        <f>IF(tblOperations[[#This Row],[SLA_Compliance]]&gt;=_xlfn.XLOOKUP('04_References'!$A$3,tblKPITargets[KPI_Name],tblKPITargets[Target_Value]),"Met","Below Target")</f>
        <v>Met</v>
      </c>
      <c r="W2605" t="str">
        <f>IF(tblOperations[[#This Row],[Quality_Pass_Rate]]&gt;=_xlfn.XLOOKUP('04_References'!$A$4,tblKPITargets[KPI_Name],tblKPITargets[Target_Value]),"Met","Below Target")</f>
        <v>Met</v>
      </c>
      <c r="X2605" t="str">
        <f>IF(tblOperations[[#This Row],[Average_Completion_Days]]&lt;=_xlfn.XLOOKUP('04_References'!$A$7,tblKPITargets[KPI_Name],tblKPITargets[Target_Value]),"Met","Below Target")</f>
        <v>Met</v>
      </c>
      <c r="Y2605" t="str">
        <f>IF(tblOperations[[#This Row],[Closing_Backlog]]&lt;=_xlfn.XLOOKUP('04_References'!$A$8,tblKPITargets[KPI_Name],tblKPITargets[Target_Value]),"Met","Below Target")</f>
        <v>Met</v>
      </c>
    </row>
    <row r="2606" spans="1:25">
      <c r="A2606" s="6" t="s">
        <v>2636</v>
      </c>
      <c r="B2606" s="7">
        <v>46139</v>
      </c>
      <c r="C2606" s="2" t="s">
        <v>18</v>
      </c>
      <c r="D2606" s="2" t="s">
        <v>19</v>
      </c>
      <c r="E2606" s="2">
        <v>373</v>
      </c>
      <c r="F2606" s="2">
        <v>39</v>
      </c>
      <c r="G2606" s="2">
        <v>412</v>
      </c>
      <c r="H2606" s="2">
        <v>40</v>
      </c>
      <c r="I2606" s="2">
        <v>372</v>
      </c>
      <c r="J2606" s="2">
        <v>1</v>
      </c>
      <c r="K2606" s="2">
        <v>0</v>
      </c>
      <c r="L2606" s="2">
        <v>8</v>
      </c>
      <c r="M2606" s="2">
        <v>0.6</v>
      </c>
      <c r="N2606" s="2">
        <v>0.98199999999999998</v>
      </c>
      <c r="O2606" s="2">
        <v>2.5</v>
      </c>
      <c r="P2606" s="2">
        <v>0.78600000000000003</v>
      </c>
      <c r="Q2606" s="3">
        <v>9.7000000000000003E-2</v>
      </c>
      <c r="R2606" s="4" t="str">
        <f>TRIM(tblOperations[[#This Row],[Region]])</f>
        <v>Scotland</v>
      </c>
      <c r="S2606" s="4" t="str">
        <f>TRIM(tblOperations[[#This Row],[Team]])</f>
        <v>Workplace Services</v>
      </c>
      <c r="T2606" s="4" t="str">
        <f>_xlfn.XLOOKUP(R2606,tblRegionReference[Region],tblRegionReference[Area],"Not Found")</f>
        <v>North</v>
      </c>
      <c r="U2606" s="4" t="str">
        <f>IF(tblOperations[[#This Row],[Completion_Rate]]&gt;=_xlfn.XLOOKUP("Completion Rate",tblKPITargets[KPI_Name],tblKPITargets[Target_Value]),"Met","Below Target")</f>
        <v>Below Target</v>
      </c>
      <c r="V2606" t="str">
        <f>IF(tblOperations[[#This Row],[SLA_Compliance]]&gt;=_xlfn.XLOOKUP('04_References'!$A$3,tblKPITargets[KPI_Name],tblKPITargets[Target_Value]),"Met","Below Target")</f>
        <v>Below Target</v>
      </c>
      <c r="W2606" t="str">
        <f>IF(tblOperations[[#This Row],[Quality_Pass_Rate]]&gt;=_xlfn.XLOOKUP('04_References'!$A$4,tblKPITargets[KPI_Name],tblKPITargets[Target_Value]),"Met","Below Target")</f>
        <v>Met</v>
      </c>
      <c r="X2606" t="str">
        <f>IF(tblOperations[[#This Row],[Average_Completion_Days]]&lt;=_xlfn.XLOOKUP('04_References'!$A$7,tblKPITargets[KPI_Name],tblKPITargets[Target_Value]),"Met","Below Target")</f>
        <v>Below Target</v>
      </c>
      <c r="Y2606" t="str">
        <f>IF(tblOperations[[#This Row],[Closing_Backlog]]&lt;=_xlfn.XLOOKUP('04_References'!$A$8,tblKPITargets[KPI_Name],tblKPITargets[Target_Value]),"Met","Below Target")</f>
        <v>Below Target</v>
      </c>
    </row>
    <row r="2607" spans="1:25">
      <c r="A2607" s="8" t="s">
        <v>2637</v>
      </c>
      <c r="B2607" s="9">
        <v>46139</v>
      </c>
      <c r="C2607" s="4" t="s">
        <v>18</v>
      </c>
      <c r="D2607" s="4" t="s">
        <v>21</v>
      </c>
      <c r="E2607" s="4">
        <v>0</v>
      </c>
      <c r="F2607" s="4">
        <v>21</v>
      </c>
      <c r="G2607" s="4">
        <v>21</v>
      </c>
      <c r="H2607" s="4">
        <v>21</v>
      </c>
      <c r="I2607" s="4">
        <v>0</v>
      </c>
      <c r="J2607" s="4">
        <v>0</v>
      </c>
      <c r="K2607" s="4">
        <v>0</v>
      </c>
      <c r="L2607" s="4">
        <v>1</v>
      </c>
      <c r="M2607" s="4">
        <v>0.97699999999999998</v>
      </c>
      <c r="N2607" s="4">
        <v>0.98399999999999999</v>
      </c>
      <c r="O2607" s="4">
        <v>4.7</v>
      </c>
      <c r="P2607" s="4">
        <v>0.73199999999999998</v>
      </c>
      <c r="Q2607" s="5">
        <v>1</v>
      </c>
      <c r="R2607" s="4" t="str">
        <f>TRIM(tblOperations[[#This Row],[Region]])</f>
        <v>Scotland</v>
      </c>
      <c r="S2607" s="4" t="str">
        <f>TRIM(tblOperations[[#This Row],[Team]])</f>
        <v>Facilities Response</v>
      </c>
      <c r="T2607" s="4" t="str">
        <f>_xlfn.XLOOKUP(R2607,tblRegionReference[Region],tblRegionReference[Area],"Not Found")</f>
        <v>North</v>
      </c>
      <c r="U2607" s="4" t="str">
        <f>IF(tblOperations[[#This Row],[Completion_Rate]]&gt;=_xlfn.XLOOKUP("Completion Rate",tblKPITargets[KPI_Name],tblKPITargets[Target_Value]),"Met","Below Target")</f>
        <v>Met</v>
      </c>
      <c r="V2607" t="str">
        <f>IF(tblOperations[[#This Row],[SLA_Compliance]]&gt;=_xlfn.XLOOKUP('04_References'!$A$3,tblKPITargets[KPI_Name],tblKPITargets[Target_Value]),"Met","Below Target")</f>
        <v>Met</v>
      </c>
      <c r="W2607" t="str">
        <f>IF(tblOperations[[#This Row],[Quality_Pass_Rate]]&gt;=_xlfn.XLOOKUP('04_References'!$A$4,tblKPITargets[KPI_Name],tblKPITargets[Target_Value]),"Met","Below Target")</f>
        <v>Met</v>
      </c>
      <c r="X2607" t="str">
        <f>IF(tblOperations[[#This Row],[Average_Completion_Days]]&lt;=_xlfn.XLOOKUP('04_References'!$A$7,tblKPITargets[KPI_Name],tblKPITargets[Target_Value]),"Met","Below Target")</f>
        <v>Met</v>
      </c>
      <c r="Y2607" t="str">
        <f>IF(tblOperations[[#This Row],[Closing_Backlog]]&lt;=_xlfn.XLOOKUP('04_References'!$A$8,tblKPITargets[KPI_Name],tblKPITargets[Target_Value]),"Met","Below Target")</f>
        <v>Met</v>
      </c>
    </row>
    <row r="2608" spans="1:25">
      <c r="A2608" s="6" t="s">
        <v>2638</v>
      </c>
      <c r="B2608" s="7">
        <v>46139</v>
      </c>
      <c r="C2608" s="2" t="s">
        <v>18</v>
      </c>
      <c r="D2608" s="2" t="s">
        <v>23</v>
      </c>
      <c r="E2608" s="2">
        <v>701</v>
      </c>
      <c r="F2608" s="2">
        <v>42</v>
      </c>
      <c r="G2608" s="2">
        <v>743</v>
      </c>
      <c r="H2608" s="2">
        <v>34</v>
      </c>
      <c r="I2608" s="2">
        <v>709</v>
      </c>
      <c r="J2608" s="2">
        <v>0</v>
      </c>
      <c r="K2608" s="2">
        <v>0</v>
      </c>
      <c r="L2608" s="2">
        <v>8</v>
      </c>
      <c r="M2608" s="2">
        <v>0.6</v>
      </c>
      <c r="N2608" s="2">
        <v>0.99099999999999999</v>
      </c>
      <c r="O2608" s="2">
        <v>2.5</v>
      </c>
      <c r="P2608" s="2">
        <v>0.78600000000000003</v>
      </c>
      <c r="Q2608" s="3">
        <v>4.5999999999999999E-2</v>
      </c>
      <c r="R2608" s="4" t="str">
        <f>TRIM(tblOperations[[#This Row],[Region]])</f>
        <v>Scotland</v>
      </c>
      <c r="S2608" s="4" t="str">
        <f>TRIM(tblOperations[[#This Row],[Team]])</f>
        <v>Estates Support</v>
      </c>
      <c r="T2608" s="4" t="str">
        <f>_xlfn.XLOOKUP(R2608,tblRegionReference[Region],tblRegionReference[Area],"Not Found")</f>
        <v>North</v>
      </c>
      <c r="U2608" s="4" t="str">
        <f>IF(tblOperations[[#This Row],[Completion_Rate]]&gt;=_xlfn.XLOOKUP("Completion Rate",tblKPITargets[KPI_Name],tblKPITargets[Target_Value]),"Met","Below Target")</f>
        <v>Below Target</v>
      </c>
      <c r="V2608" t="str">
        <f>IF(tblOperations[[#This Row],[SLA_Compliance]]&gt;=_xlfn.XLOOKUP('04_References'!$A$3,tblKPITargets[KPI_Name],tblKPITargets[Target_Value]),"Met","Below Target")</f>
        <v>Below Target</v>
      </c>
      <c r="W2608" t="str">
        <f>IF(tblOperations[[#This Row],[Quality_Pass_Rate]]&gt;=_xlfn.XLOOKUP('04_References'!$A$4,tblKPITargets[KPI_Name],tblKPITargets[Target_Value]),"Met","Below Target")</f>
        <v>Met</v>
      </c>
      <c r="X2608" t="str">
        <f>IF(tblOperations[[#This Row],[Average_Completion_Days]]&lt;=_xlfn.XLOOKUP('04_References'!$A$7,tblKPITargets[KPI_Name],tblKPITargets[Target_Value]),"Met","Below Target")</f>
        <v>Below Target</v>
      </c>
      <c r="Y2608" t="str">
        <f>IF(tblOperations[[#This Row],[Closing_Backlog]]&lt;=_xlfn.XLOOKUP('04_References'!$A$8,tblKPITargets[KPI_Name],tblKPITargets[Target_Value]),"Met","Below Target")</f>
        <v>Below Target</v>
      </c>
    </row>
    <row r="2609" spans="1:25">
      <c r="A2609" s="8" t="s">
        <v>2639</v>
      </c>
      <c r="B2609" s="9">
        <v>46139</v>
      </c>
      <c r="C2609" s="4" t="s">
        <v>18</v>
      </c>
      <c r="D2609" s="4" t="s">
        <v>25</v>
      </c>
      <c r="E2609" s="4">
        <v>0</v>
      </c>
      <c r="F2609" s="4">
        <v>25</v>
      </c>
      <c r="G2609" s="4">
        <v>25</v>
      </c>
      <c r="H2609" s="4">
        <v>25</v>
      </c>
      <c r="I2609" s="4">
        <v>0</v>
      </c>
      <c r="J2609" s="4">
        <v>0</v>
      </c>
      <c r="K2609" s="4">
        <v>0</v>
      </c>
      <c r="L2609" s="4">
        <v>1.3</v>
      </c>
      <c r="M2609" s="4">
        <v>0.96299999999999997</v>
      </c>
      <c r="N2609" s="4">
        <v>0.99199999999999999</v>
      </c>
      <c r="O2609" s="4">
        <v>4.7</v>
      </c>
      <c r="P2609" s="4">
        <v>0.76100000000000001</v>
      </c>
      <c r="Q2609" s="5">
        <v>1</v>
      </c>
      <c r="R2609" s="4" t="str">
        <f>TRIM(tblOperations[[#This Row],[Region]])</f>
        <v>Scotland</v>
      </c>
      <c r="S2609" s="4" t="str">
        <f>TRIM(tblOperations[[#This Row],[Team]])</f>
        <v>Workplace Projects</v>
      </c>
      <c r="T2609" s="4" t="str">
        <f>_xlfn.XLOOKUP(R2609,tblRegionReference[Region],tblRegionReference[Area],"Not Found")</f>
        <v>North</v>
      </c>
      <c r="U2609" s="4" t="str">
        <f>IF(tblOperations[[#This Row],[Completion_Rate]]&gt;=_xlfn.XLOOKUP("Completion Rate",tblKPITargets[KPI_Name],tblKPITargets[Target_Value]),"Met","Below Target")</f>
        <v>Met</v>
      </c>
      <c r="V2609" t="str">
        <f>IF(tblOperations[[#This Row],[SLA_Compliance]]&gt;=_xlfn.XLOOKUP('04_References'!$A$3,tblKPITargets[KPI_Name],tblKPITargets[Target_Value]),"Met","Below Target")</f>
        <v>Met</v>
      </c>
      <c r="W2609" t="str">
        <f>IF(tblOperations[[#This Row],[Quality_Pass_Rate]]&gt;=_xlfn.XLOOKUP('04_References'!$A$4,tblKPITargets[KPI_Name],tblKPITargets[Target_Value]),"Met","Below Target")</f>
        <v>Met</v>
      </c>
      <c r="X2609" t="str">
        <f>IF(tblOperations[[#This Row],[Average_Completion_Days]]&lt;=_xlfn.XLOOKUP('04_References'!$A$7,tblKPITargets[KPI_Name],tblKPITargets[Target_Value]),"Met","Below Target")</f>
        <v>Met</v>
      </c>
      <c r="Y2609" t="str">
        <f>IF(tblOperations[[#This Row],[Closing_Backlog]]&lt;=_xlfn.XLOOKUP('04_References'!$A$8,tblKPITargets[KPI_Name],tblKPITargets[Target_Value]),"Met","Below Target")</f>
        <v>Met</v>
      </c>
    </row>
    <row r="2610" spans="1:25">
      <c r="A2610" s="6" t="s">
        <v>2640</v>
      </c>
      <c r="B2610" s="7">
        <v>46139</v>
      </c>
      <c r="C2610" s="2" t="s">
        <v>27</v>
      </c>
      <c r="D2610" s="2" t="s">
        <v>19</v>
      </c>
      <c r="E2610" s="2">
        <v>10</v>
      </c>
      <c r="F2610" s="2">
        <v>44</v>
      </c>
      <c r="G2610" s="2">
        <v>54</v>
      </c>
      <c r="H2610" s="2">
        <v>40</v>
      </c>
      <c r="I2610" s="2">
        <v>14</v>
      </c>
      <c r="J2610" s="2">
        <v>0</v>
      </c>
      <c r="K2610" s="2">
        <v>0</v>
      </c>
      <c r="L2610" s="2">
        <v>3</v>
      </c>
      <c r="M2610" s="2">
        <v>0.85</v>
      </c>
      <c r="N2610" s="2">
        <v>0.97299999999999998</v>
      </c>
      <c r="O2610" s="2">
        <v>4.2</v>
      </c>
      <c r="P2610" s="2">
        <v>0.71799999999999997</v>
      </c>
      <c r="Q2610" s="3">
        <v>0.74099999999999999</v>
      </c>
      <c r="R2610" s="4" t="str">
        <f>TRIM(tblOperations[[#This Row],[Region]])</f>
        <v>North East</v>
      </c>
      <c r="S2610" s="4" t="str">
        <f>TRIM(tblOperations[[#This Row],[Team]])</f>
        <v>Workplace Services</v>
      </c>
      <c r="T2610" s="4" t="str">
        <f>_xlfn.XLOOKUP(R2610,tblRegionReference[Region],tblRegionReference[Area],"Not Found")</f>
        <v>North</v>
      </c>
      <c r="U2610" s="4" t="str">
        <f>IF(tblOperations[[#This Row],[Completion_Rate]]&gt;=_xlfn.XLOOKUP("Completion Rate",tblKPITargets[KPI_Name],tblKPITargets[Target_Value]),"Met","Below Target")</f>
        <v>Below Target</v>
      </c>
      <c r="V2610" t="str">
        <f>IF(tblOperations[[#This Row],[SLA_Compliance]]&gt;=_xlfn.XLOOKUP('04_References'!$A$3,tblKPITargets[KPI_Name],tblKPITargets[Target_Value]),"Met","Below Target")</f>
        <v>Below Target</v>
      </c>
      <c r="W2610" t="str">
        <f>IF(tblOperations[[#This Row],[Quality_Pass_Rate]]&gt;=_xlfn.XLOOKUP('04_References'!$A$4,tblKPITargets[KPI_Name],tblKPITargets[Target_Value]),"Met","Below Target")</f>
        <v>Met</v>
      </c>
      <c r="X2610" t="str">
        <f>IF(tblOperations[[#This Row],[Average_Completion_Days]]&lt;=_xlfn.XLOOKUP('04_References'!$A$7,tblKPITargets[KPI_Name],tblKPITargets[Target_Value]),"Met","Below Target")</f>
        <v>Met</v>
      </c>
      <c r="Y2610" t="str">
        <f>IF(tblOperations[[#This Row],[Closing_Backlog]]&lt;=_xlfn.XLOOKUP('04_References'!$A$8,tblKPITargets[KPI_Name],tblKPITargets[Target_Value]),"Met","Below Target")</f>
        <v>Below Target</v>
      </c>
    </row>
    <row r="2611" spans="1:25">
      <c r="A2611" s="8" t="s">
        <v>2641</v>
      </c>
      <c r="B2611" s="9">
        <v>46139</v>
      </c>
      <c r="C2611" s="4" t="s">
        <v>27</v>
      </c>
      <c r="D2611" s="4" t="s">
        <v>21</v>
      </c>
      <c r="E2611" s="4">
        <v>0</v>
      </c>
      <c r="F2611" s="4">
        <v>52</v>
      </c>
      <c r="G2611" s="4">
        <v>52</v>
      </c>
      <c r="H2611" s="4">
        <v>50</v>
      </c>
      <c r="I2611" s="4">
        <v>2</v>
      </c>
      <c r="J2611" s="4">
        <v>0</v>
      </c>
      <c r="K2611" s="4">
        <v>0</v>
      </c>
      <c r="L2611" s="4">
        <v>1.8</v>
      </c>
      <c r="M2611" s="4">
        <v>0.95399999999999996</v>
      </c>
      <c r="N2611" s="4">
        <v>0.99</v>
      </c>
      <c r="O2611" s="4">
        <v>4.3</v>
      </c>
      <c r="P2611" s="4">
        <v>0.70699999999999996</v>
      </c>
      <c r="Q2611" s="5">
        <v>0.96199999999999997</v>
      </c>
      <c r="R2611" s="4" t="str">
        <f>TRIM(tblOperations[[#This Row],[Region]])</f>
        <v>North East</v>
      </c>
      <c r="S2611" s="4" t="str">
        <f>TRIM(tblOperations[[#This Row],[Team]])</f>
        <v>Facilities Response</v>
      </c>
      <c r="T2611" s="4" t="str">
        <f>_xlfn.XLOOKUP(R2611,tblRegionReference[Region],tblRegionReference[Area],"Not Found")</f>
        <v>North</v>
      </c>
      <c r="U2611" s="4" t="str">
        <f>IF(tblOperations[[#This Row],[Completion_Rate]]&gt;=_xlfn.XLOOKUP("Completion Rate",tblKPITargets[KPI_Name],tblKPITargets[Target_Value]),"Met","Below Target")</f>
        <v>Met</v>
      </c>
      <c r="V2611" t="str">
        <f>IF(tblOperations[[#This Row],[SLA_Compliance]]&gt;=_xlfn.XLOOKUP('04_References'!$A$3,tblKPITargets[KPI_Name],tblKPITargets[Target_Value]),"Met","Below Target")</f>
        <v>Met</v>
      </c>
      <c r="W2611" t="str">
        <f>IF(tblOperations[[#This Row],[Quality_Pass_Rate]]&gt;=_xlfn.XLOOKUP('04_References'!$A$4,tblKPITargets[KPI_Name],tblKPITargets[Target_Value]),"Met","Below Target")</f>
        <v>Met</v>
      </c>
      <c r="X2611" t="str">
        <f>IF(tblOperations[[#This Row],[Average_Completion_Days]]&lt;=_xlfn.XLOOKUP('04_References'!$A$7,tblKPITargets[KPI_Name],tblKPITargets[Target_Value]),"Met","Below Target")</f>
        <v>Met</v>
      </c>
      <c r="Y2611" t="str">
        <f>IF(tblOperations[[#This Row],[Closing_Backlog]]&lt;=_xlfn.XLOOKUP('04_References'!$A$8,tblKPITargets[KPI_Name],tblKPITargets[Target_Value]),"Met","Below Target")</f>
        <v>Met</v>
      </c>
    </row>
    <row r="2612" spans="1:25">
      <c r="A2612" s="6" t="s">
        <v>2642</v>
      </c>
      <c r="B2612" s="7">
        <v>46139</v>
      </c>
      <c r="C2612" s="2" t="s">
        <v>27</v>
      </c>
      <c r="D2612" s="2" t="s">
        <v>23</v>
      </c>
      <c r="E2612" s="2">
        <v>1699</v>
      </c>
      <c r="F2612" s="2">
        <v>60</v>
      </c>
      <c r="G2612" s="2">
        <v>1759</v>
      </c>
      <c r="H2612" s="2">
        <v>21</v>
      </c>
      <c r="I2612" s="2">
        <v>1738</v>
      </c>
      <c r="J2612" s="2">
        <v>0</v>
      </c>
      <c r="K2612" s="2">
        <v>0</v>
      </c>
      <c r="L2612" s="2">
        <v>8</v>
      </c>
      <c r="M2612" s="2">
        <v>0.6</v>
      </c>
      <c r="N2612" s="2">
        <v>0.97899999999999998</v>
      </c>
      <c r="O2612" s="2">
        <v>2.5</v>
      </c>
      <c r="P2612" s="2">
        <v>0.71299999999999997</v>
      </c>
      <c r="Q2612" s="3">
        <v>1.2E-2</v>
      </c>
      <c r="R2612" s="4" t="str">
        <f>TRIM(tblOperations[[#This Row],[Region]])</f>
        <v>North East</v>
      </c>
      <c r="S2612" s="4" t="str">
        <f>TRIM(tblOperations[[#This Row],[Team]])</f>
        <v>Estates Support</v>
      </c>
      <c r="T2612" s="4" t="str">
        <f>_xlfn.XLOOKUP(R2612,tblRegionReference[Region],tblRegionReference[Area],"Not Found")</f>
        <v>North</v>
      </c>
      <c r="U2612" s="4" t="str">
        <f>IF(tblOperations[[#This Row],[Completion_Rate]]&gt;=_xlfn.XLOOKUP("Completion Rate",tblKPITargets[KPI_Name],tblKPITargets[Target_Value]),"Met","Below Target")</f>
        <v>Below Target</v>
      </c>
      <c r="V2612" t="str">
        <f>IF(tblOperations[[#This Row],[SLA_Compliance]]&gt;=_xlfn.XLOOKUP('04_References'!$A$3,tblKPITargets[KPI_Name],tblKPITargets[Target_Value]),"Met","Below Target")</f>
        <v>Below Target</v>
      </c>
      <c r="W2612" t="str">
        <f>IF(tblOperations[[#This Row],[Quality_Pass_Rate]]&gt;=_xlfn.XLOOKUP('04_References'!$A$4,tblKPITargets[KPI_Name],tblKPITargets[Target_Value]),"Met","Below Target")</f>
        <v>Met</v>
      </c>
      <c r="X2612" t="str">
        <f>IF(tblOperations[[#This Row],[Average_Completion_Days]]&lt;=_xlfn.XLOOKUP('04_References'!$A$7,tblKPITargets[KPI_Name],tblKPITargets[Target_Value]),"Met","Below Target")</f>
        <v>Below Target</v>
      </c>
      <c r="Y2612" t="str">
        <f>IF(tblOperations[[#This Row],[Closing_Backlog]]&lt;=_xlfn.XLOOKUP('04_References'!$A$8,tblKPITargets[KPI_Name],tblKPITargets[Target_Value]),"Met","Below Target")</f>
        <v>Below Target</v>
      </c>
    </row>
    <row r="2613" spans="1:25">
      <c r="A2613" s="8" t="s">
        <v>2643</v>
      </c>
      <c r="B2613" s="9">
        <v>46139</v>
      </c>
      <c r="C2613" s="4" t="s">
        <v>27</v>
      </c>
      <c r="D2613" s="4" t="s">
        <v>25</v>
      </c>
      <c r="E2613" s="4">
        <v>82</v>
      </c>
      <c r="F2613" s="4">
        <v>29</v>
      </c>
      <c r="G2613" s="4">
        <v>111</v>
      </c>
      <c r="H2613" s="4">
        <v>26</v>
      </c>
      <c r="I2613" s="4">
        <v>85</v>
      </c>
      <c r="J2613" s="4">
        <v>0</v>
      </c>
      <c r="K2613" s="4">
        <v>0</v>
      </c>
      <c r="L2613" s="4">
        <v>8</v>
      </c>
      <c r="M2613" s="4">
        <v>0.6</v>
      </c>
      <c r="N2613" s="4">
        <v>0.97099999999999997</v>
      </c>
      <c r="O2613" s="4">
        <v>2.5</v>
      </c>
      <c r="P2613" s="4">
        <v>0.65500000000000003</v>
      </c>
      <c r="Q2613" s="5">
        <v>0.23400000000000001</v>
      </c>
      <c r="R2613" s="4" t="str">
        <f>TRIM(tblOperations[[#This Row],[Region]])</f>
        <v>North East</v>
      </c>
      <c r="S2613" s="4" t="str">
        <f>TRIM(tblOperations[[#This Row],[Team]])</f>
        <v>Workplace Projects</v>
      </c>
      <c r="T2613" s="4" t="str">
        <f>_xlfn.XLOOKUP(R2613,tblRegionReference[Region],tblRegionReference[Area],"Not Found")</f>
        <v>North</v>
      </c>
      <c r="U2613" s="4" t="str">
        <f>IF(tblOperations[[#This Row],[Completion_Rate]]&gt;=_xlfn.XLOOKUP("Completion Rate",tblKPITargets[KPI_Name],tblKPITargets[Target_Value]),"Met","Below Target")</f>
        <v>Below Target</v>
      </c>
      <c r="V2613" t="str">
        <f>IF(tblOperations[[#This Row],[SLA_Compliance]]&gt;=_xlfn.XLOOKUP('04_References'!$A$3,tblKPITargets[KPI_Name],tblKPITargets[Target_Value]),"Met","Below Target")</f>
        <v>Below Target</v>
      </c>
      <c r="W2613" t="str">
        <f>IF(tblOperations[[#This Row],[Quality_Pass_Rate]]&gt;=_xlfn.XLOOKUP('04_References'!$A$4,tblKPITargets[KPI_Name],tblKPITargets[Target_Value]),"Met","Below Target")</f>
        <v>Met</v>
      </c>
      <c r="X2613" t="str">
        <f>IF(tblOperations[[#This Row],[Average_Completion_Days]]&lt;=_xlfn.XLOOKUP('04_References'!$A$7,tblKPITargets[KPI_Name],tblKPITargets[Target_Value]),"Met","Below Target")</f>
        <v>Below Target</v>
      </c>
      <c r="Y2613" t="str">
        <f>IF(tblOperations[[#This Row],[Closing_Backlog]]&lt;=_xlfn.XLOOKUP('04_References'!$A$8,tblKPITargets[KPI_Name],tblKPITargets[Target_Value]),"Met","Below Target")</f>
        <v>Below Target</v>
      </c>
    </row>
    <row r="2614" spans="1:25">
      <c r="A2614" s="6" t="s">
        <v>2644</v>
      </c>
      <c r="B2614" s="7">
        <v>46139</v>
      </c>
      <c r="C2614" s="2" t="s">
        <v>32</v>
      </c>
      <c r="D2614" s="2" t="s">
        <v>19</v>
      </c>
      <c r="E2614" s="2">
        <v>713</v>
      </c>
      <c r="F2614" s="2">
        <v>56</v>
      </c>
      <c r="G2614" s="2">
        <v>769</v>
      </c>
      <c r="H2614" s="2">
        <v>30</v>
      </c>
      <c r="I2614" s="2">
        <v>739</v>
      </c>
      <c r="J2614" s="2">
        <v>0</v>
      </c>
      <c r="K2614" s="2">
        <v>0</v>
      </c>
      <c r="L2614" s="2">
        <v>8</v>
      </c>
      <c r="M2614" s="2">
        <v>0.6</v>
      </c>
      <c r="N2614" s="2">
        <v>1</v>
      </c>
      <c r="O2614" s="2">
        <v>2.5</v>
      </c>
      <c r="P2614" s="2">
        <v>0.78700000000000003</v>
      </c>
      <c r="Q2614" s="3">
        <v>3.9E-2</v>
      </c>
      <c r="R2614" s="4" t="str">
        <f>TRIM(tblOperations[[#This Row],[Region]])</f>
        <v>North West</v>
      </c>
      <c r="S2614" s="4" t="str">
        <f>TRIM(tblOperations[[#This Row],[Team]])</f>
        <v>Workplace Services</v>
      </c>
      <c r="T2614" s="4" t="str">
        <f>_xlfn.XLOOKUP(R2614,tblRegionReference[Region],tblRegionReference[Area],"Not Found")</f>
        <v>North</v>
      </c>
      <c r="U2614" s="4" t="str">
        <f>IF(tblOperations[[#This Row],[Completion_Rate]]&gt;=_xlfn.XLOOKUP("Completion Rate",tblKPITargets[KPI_Name],tblKPITargets[Target_Value]),"Met","Below Target")</f>
        <v>Below Target</v>
      </c>
      <c r="V2614" t="str">
        <f>IF(tblOperations[[#This Row],[SLA_Compliance]]&gt;=_xlfn.XLOOKUP('04_References'!$A$3,tblKPITargets[KPI_Name],tblKPITargets[Target_Value]),"Met","Below Target")</f>
        <v>Below Target</v>
      </c>
      <c r="W2614" t="str">
        <f>IF(tblOperations[[#This Row],[Quality_Pass_Rate]]&gt;=_xlfn.XLOOKUP('04_References'!$A$4,tblKPITargets[KPI_Name],tblKPITargets[Target_Value]),"Met","Below Target")</f>
        <v>Met</v>
      </c>
      <c r="X2614" t="str">
        <f>IF(tblOperations[[#This Row],[Average_Completion_Days]]&lt;=_xlfn.XLOOKUP('04_References'!$A$7,tblKPITargets[KPI_Name],tblKPITargets[Target_Value]),"Met","Below Target")</f>
        <v>Below Target</v>
      </c>
      <c r="Y2614" t="str">
        <f>IF(tblOperations[[#This Row],[Closing_Backlog]]&lt;=_xlfn.XLOOKUP('04_References'!$A$8,tblKPITargets[KPI_Name],tblKPITargets[Target_Value]),"Met","Below Target")</f>
        <v>Below Target</v>
      </c>
    </row>
    <row r="2615" spans="1:25">
      <c r="A2615" s="8" t="s">
        <v>2645</v>
      </c>
      <c r="B2615" s="9">
        <v>46139</v>
      </c>
      <c r="C2615" s="4" t="s">
        <v>32</v>
      </c>
      <c r="D2615" s="4" t="s">
        <v>21</v>
      </c>
      <c r="E2615" s="4">
        <v>1795</v>
      </c>
      <c r="F2615" s="4">
        <v>43</v>
      </c>
      <c r="G2615" s="4">
        <v>1838</v>
      </c>
      <c r="H2615" s="4">
        <v>27</v>
      </c>
      <c r="I2615" s="4">
        <v>1811</v>
      </c>
      <c r="J2615" s="4">
        <v>0</v>
      </c>
      <c r="K2615" s="4">
        <v>0</v>
      </c>
      <c r="L2615" s="4">
        <v>8</v>
      </c>
      <c r="M2615" s="4">
        <v>0.6</v>
      </c>
      <c r="N2615" s="4">
        <v>0.99299999999999999</v>
      </c>
      <c r="O2615" s="4">
        <v>2.5</v>
      </c>
      <c r="P2615" s="4">
        <v>0.70199999999999996</v>
      </c>
      <c r="Q2615" s="5">
        <v>1.4999999999999999E-2</v>
      </c>
      <c r="R2615" s="4" t="str">
        <f>TRIM(tblOperations[[#This Row],[Region]])</f>
        <v>North West</v>
      </c>
      <c r="S2615" s="4" t="str">
        <f>TRIM(tblOperations[[#This Row],[Team]])</f>
        <v>Facilities Response</v>
      </c>
      <c r="T2615" s="4" t="str">
        <f>_xlfn.XLOOKUP(R2615,tblRegionReference[Region],tblRegionReference[Area],"Not Found")</f>
        <v>North</v>
      </c>
      <c r="U2615" s="4" t="str">
        <f>IF(tblOperations[[#This Row],[Completion_Rate]]&gt;=_xlfn.XLOOKUP("Completion Rate",tblKPITargets[KPI_Name],tblKPITargets[Target_Value]),"Met","Below Target")</f>
        <v>Below Target</v>
      </c>
      <c r="V2615" t="str">
        <f>IF(tblOperations[[#This Row],[SLA_Compliance]]&gt;=_xlfn.XLOOKUP('04_References'!$A$3,tblKPITargets[KPI_Name],tblKPITargets[Target_Value]),"Met","Below Target")</f>
        <v>Below Target</v>
      </c>
      <c r="W2615" t="str">
        <f>IF(tblOperations[[#This Row],[Quality_Pass_Rate]]&gt;=_xlfn.XLOOKUP('04_References'!$A$4,tblKPITargets[KPI_Name],tblKPITargets[Target_Value]),"Met","Below Target")</f>
        <v>Met</v>
      </c>
      <c r="X2615" t="str">
        <f>IF(tblOperations[[#This Row],[Average_Completion_Days]]&lt;=_xlfn.XLOOKUP('04_References'!$A$7,tblKPITargets[KPI_Name],tblKPITargets[Target_Value]),"Met","Below Target")</f>
        <v>Below Target</v>
      </c>
      <c r="Y2615" t="str">
        <f>IF(tblOperations[[#This Row],[Closing_Backlog]]&lt;=_xlfn.XLOOKUP('04_References'!$A$8,tblKPITargets[KPI_Name],tblKPITargets[Target_Value]),"Met","Below Target")</f>
        <v>Below Target</v>
      </c>
    </row>
    <row r="2616" spans="1:25">
      <c r="A2616" s="6" t="s">
        <v>2646</v>
      </c>
      <c r="B2616" s="7">
        <v>46139</v>
      </c>
      <c r="C2616" s="2" t="s">
        <v>32</v>
      </c>
      <c r="D2616" s="2" t="s">
        <v>23</v>
      </c>
      <c r="E2616" s="2">
        <v>1845</v>
      </c>
      <c r="F2616" s="2">
        <v>44</v>
      </c>
      <c r="G2616" s="2">
        <v>1889</v>
      </c>
      <c r="H2616" s="2">
        <v>25</v>
      </c>
      <c r="I2616" s="2">
        <v>1864</v>
      </c>
      <c r="J2616" s="2">
        <v>0</v>
      </c>
      <c r="K2616" s="2">
        <v>0</v>
      </c>
      <c r="L2616" s="2">
        <v>8</v>
      </c>
      <c r="M2616" s="2">
        <v>0.6</v>
      </c>
      <c r="N2616" s="2">
        <v>0.96199999999999997</v>
      </c>
      <c r="O2616" s="2">
        <v>2.5</v>
      </c>
      <c r="P2616" s="2">
        <v>0.69299999999999995</v>
      </c>
      <c r="Q2616" s="3">
        <v>1.2999999999999999E-2</v>
      </c>
      <c r="R2616" s="4" t="str">
        <f>TRIM(tblOperations[[#This Row],[Region]])</f>
        <v>North West</v>
      </c>
      <c r="S2616" s="4" t="str">
        <f>TRIM(tblOperations[[#This Row],[Team]])</f>
        <v>Estates Support</v>
      </c>
      <c r="T2616" s="4" t="str">
        <f>_xlfn.XLOOKUP(R2616,tblRegionReference[Region],tblRegionReference[Area],"Not Found")</f>
        <v>North</v>
      </c>
      <c r="U2616" s="4" t="str">
        <f>IF(tblOperations[[#This Row],[Completion_Rate]]&gt;=_xlfn.XLOOKUP("Completion Rate",tblKPITargets[KPI_Name],tblKPITargets[Target_Value]),"Met","Below Target")</f>
        <v>Below Target</v>
      </c>
      <c r="V2616" t="str">
        <f>IF(tblOperations[[#This Row],[SLA_Compliance]]&gt;=_xlfn.XLOOKUP('04_References'!$A$3,tblKPITargets[KPI_Name],tblKPITargets[Target_Value]),"Met","Below Target")</f>
        <v>Below Target</v>
      </c>
      <c r="W2616" t="str">
        <f>IF(tblOperations[[#This Row],[Quality_Pass_Rate]]&gt;=_xlfn.XLOOKUP('04_References'!$A$4,tblKPITargets[KPI_Name],tblKPITargets[Target_Value]),"Met","Below Target")</f>
        <v>Met</v>
      </c>
      <c r="X2616" t="str">
        <f>IF(tblOperations[[#This Row],[Average_Completion_Days]]&lt;=_xlfn.XLOOKUP('04_References'!$A$7,tblKPITargets[KPI_Name],tblKPITargets[Target_Value]),"Met","Below Target")</f>
        <v>Below Target</v>
      </c>
      <c r="Y2616" t="str">
        <f>IF(tblOperations[[#This Row],[Closing_Backlog]]&lt;=_xlfn.XLOOKUP('04_References'!$A$8,tblKPITargets[KPI_Name],tblKPITargets[Target_Value]),"Met","Below Target")</f>
        <v>Below Target</v>
      </c>
    </row>
    <row r="2617" spans="1:25">
      <c r="A2617" s="8" t="s">
        <v>2647</v>
      </c>
      <c r="B2617" s="9">
        <v>46139</v>
      </c>
      <c r="C2617" s="4" t="s">
        <v>32</v>
      </c>
      <c r="D2617" s="4" t="s">
        <v>25</v>
      </c>
      <c r="E2617" s="4">
        <v>0</v>
      </c>
      <c r="F2617" s="4">
        <v>22</v>
      </c>
      <c r="G2617" s="4">
        <v>22</v>
      </c>
      <c r="H2617" s="4">
        <v>22</v>
      </c>
      <c r="I2617" s="4">
        <v>0</v>
      </c>
      <c r="J2617" s="4">
        <v>0</v>
      </c>
      <c r="K2617" s="4">
        <v>0</v>
      </c>
      <c r="L2617" s="4">
        <v>1.3</v>
      </c>
      <c r="M2617" s="4">
        <v>0.998</v>
      </c>
      <c r="N2617" s="4">
        <v>1</v>
      </c>
      <c r="O2617" s="4">
        <v>4.4000000000000004</v>
      </c>
      <c r="P2617" s="4">
        <v>0.70199999999999996</v>
      </c>
      <c r="Q2617" s="5">
        <v>1</v>
      </c>
      <c r="R2617" s="4" t="str">
        <f>TRIM(tblOperations[[#This Row],[Region]])</f>
        <v>North West</v>
      </c>
      <c r="S2617" s="4" t="str">
        <f>TRIM(tblOperations[[#This Row],[Team]])</f>
        <v>Workplace Projects</v>
      </c>
      <c r="T2617" s="4" t="str">
        <f>_xlfn.XLOOKUP(R2617,tblRegionReference[Region],tblRegionReference[Area],"Not Found")</f>
        <v>North</v>
      </c>
      <c r="U2617" s="4" t="str">
        <f>IF(tblOperations[[#This Row],[Completion_Rate]]&gt;=_xlfn.XLOOKUP("Completion Rate",tblKPITargets[KPI_Name],tblKPITargets[Target_Value]),"Met","Below Target")</f>
        <v>Met</v>
      </c>
      <c r="V2617" t="str">
        <f>IF(tblOperations[[#This Row],[SLA_Compliance]]&gt;=_xlfn.XLOOKUP('04_References'!$A$3,tblKPITargets[KPI_Name],tblKPITargets[Target_Value]),"Met","Below Target")</f>
        <v>Met</v>
      </c>
      <c r="W2617" t="str">
        <f>IF(tblOperations[[#This Row],[Quality_Pass_Rate]]&gt;=_xlfn.XLOOKUP('04_References'!$A$4,tblKPITargets[KPI_Name],tblKPITargets[Target_Value]),"Met","Below Target")</f>
        <v>Met</v>
      </c>
      <c r="X2617" t="str">
        <f>IF(tblOperations[[#This Row],[Average_Completion_Days]]&lt;=_xlfn.XLOOKUP('04_References'!$A$7,tblKPITargets[KPI_Name],tblKPITargets[Target_Value]),"Met","Below Target")</f>
        <v>Met</v>
      </c>
      <c r="Y2617" t="str">
        <f>IF(tblOperations[[#This Row],[Closing_Backlog]]&lt;=_xlfn.XLOOKUP('04_References'!$A$8,tblKPITargets[KPI_Name],tblKPITargets[Target_Value]),"Met","Below Target")</f>
        <v>Met</v>
      </c>
    </row>
    <row r="2618" spans="1:25">
      <c r="A2618" s="6" t="s">
        <v>2648</v>
      </c>
      <c r="B2618" s="7">
        <v>46139</v>
      </c>
      <c r="C2618" s="2" t="s">
        <v>37</v>
      </c>
      <c r="D2618" s="2" t="s">
        <v>19</v>
      </c>
      <c r="E2618" s="2">
        <v>0</v>
      </c>
      <c r="F2618" s="2">
        <v>35</v>
      </c>
      <c r="G2618" s="2">
        <v>35</v>
      </c>
      <c r="H2618" s="2">
        <v>35</v>
      </c>
      <c r="I2618" s="2">
        <v>0</v>
      </c>
      <c r="J2618" s="2">
        <v>0</v>
      </c>
      <c r="K2618" s="2">
        <v>0</v>
      </c>
      <c r="L2618" s="2">
        <v>1.6</v>
      </c>
      <c r="M2618" s="2">
        <v>0.96499999999999997</v>
      </c>
      <c r="N2618" s="2">
        <v>0.97799999999999998</v>
      </c>
      <c r="O2618" s="2">
        <v>4.8</v>
      </c>
      <c r="P2618" s="2">
        <v>0.67</v>
      </c>
      <c r="Q2618" s="3">
        <v>1</v>
      </c>
      <c r="R2618" s="4" t="str">
        <f>TRIM(tblOperations[[#This Row],[Region]])</f>
        <v>Midlands</v>
      </c>
      <c r="S2618" s="4" t="str">
        <f>TRIM(tblOperations[[#This Row],[Team]])</f>
        <v>Workplace Services</v>
      </c>
      <c r="T2618" s="4" t="str">
        <f>_xlfn.XLOOKUP(R2618,tblRegionReference[Region],tblRegionReference[Area],"Not Found")</f>
        <v>Central</v>
      </c>
      <c r="U2618" s="4" t="str">
        <f>IF(tblOperations[[#This Row],[Completion_Rate]]&gt;=_xlfn.XLOOKUP("Completion Rate",tblKPITargets[KPI_Name],tblKPITargets[Target_Value]),"Met","Below Target")</f>
        <v>Met</v>
      </c>
      <c r="V2618" t="str">
        <f>IF(tblOperations[[#This Row],[SLA_Compliance]]&gt;=_xlfn.XLOOKUP('04_References'!$A$3,tblKPITargets[KPI_Name],tblKPITargets[Target_Value]),"Met","Below Target")</f>
        <v>Met</v>
      </c>
      <c r="W2618" t="str">
        <f>IF(tblOperations[[#This Row],[Quality_Pass_Rate]]&gt;=_xlfn.XLOOKUP('04_References'!$A$4,tblKPITargets[KPI_Name],tblKPITargets[Target_Value]),"Met","Below Target")</f>
        <v>Met</v>
      </c>
      <c r="X2618" t="str">
        <f>IF(tblOperations[[#This Row],[Average_Completion_Days]]&lt;=_xlfn.XLOOKUP('04_References'!$A$7,tblKPITargets[KPI_Name],tblKPITargets[Target_Value]),"Met","Below Target")</f>
        <v>Met</v>
      </c>
      <c r="Y2618" t="str">
        <f>IF(tblOperations[[#This Row],[Closing_Backlog]]&lt;=_xlfn.XLOOKUP('04_References'!$A$8,tblKPITargets[KPI_Name],tblKPITargets[Target_Value]),"Met","Below Target")</f>
        <v>Met</v>
      </c>
    </row>
    <row r="2619" spans="1:25">
      <c r="A2619" s="8" t="s">
        <v>2649</v>
      </c>
      <c r="B2619" s="9">
        <v>46139</v>
      </c>
      <c r="C2619" s="4" t="s">
        <v>37</v>
      </c>
      <c r="D2619" s="4" t="s">
        <v>21</v>
      </c>
      <c r="E2619" s="4">
        <v>775</v>
      </c>
      <c r="F2619" s="4">
        <v>44</v>
      </c>
      <c r="G2619" s="4">
        <v>819</v>
      </c>
      <c r="H2619" s="4">
        <v>33</v>
      </c>
      <c r="I2619" s="4">
        <v>786</v>
      </c>
      <c r="J2619" s="4">
        <v>0</v>
      </c>
      <c r="K2619" s="4">
        <v>0</v>
      </c>
      <c r="L2619" s="4">
        <v>8</v>
      </c>
      <c r="M2619" s="4">
        <v>0.6</v>
      </c>
      <c r="N2619" s="4">
        <v>0.996</v>
      </c>
      <c r="O2619" s="4">
        <v>2.5</v>
      </c>
      <c r="P2619" s="4">
        <v>0.68400000000000005</v>
      </c>
      <c r="Q2619" s="5">
        <v>0.04</v>
      </c>
      <c r="R2619" s="4" t="str">
        <f>TRIM(tblOperations[[#This Row],[Region]])</f>
        <v>Midlands</v>
      </c>
      <c r="S2619" s="4" t="str">
        <f>TRIM(tblOperations[[#This Row],[Team]])</f>
        <v>Facilities Response</v>
      </c>
      <c r="T2619" s="4" t="str">
        <f>_xlfn.XLOOKUP(R2619,tblRegionReference[Region],tblRegionReference[Area],"Not Found")</f>
        <v>Central</v>
      </c>
      <c r="U2619" s="4" t="str">
        <f>IF(tblOperations[[#This Row],[Completion_Rate]]&gt;=_xlfn.XLOOKUP("Completion Rate",tblKPITargets[KPI_Name],tblKPITargets[Target_Value]),"Met","Below Target")</f>
        <v>Below Target</v>
      </c>
      <c r="V2619" t="str">
        <f>IF(tblOperations[[#This Row],[SLA_Compliance]]&gt;=_xlfn.XLOOKUP('04_References'!$A$3,tblKPITargets[KPI_Name],tblKPITargets[Target_Value]),"Met","Below Target")</f>
        <v>Below Target</v>
      </c>
      <c r="W2619" t="str">
        <f>IF(tblOperations[[#This Row],[Quality_Pass_Rate]]&gt;=_xlfn.XLOOKUP('04_References'!$A$4,tblKPITargets[KPI_Name],tblKPITargets[Target_Value]),"Met","Below Target")</f>
        <v>Met</v>
      </c>
      <c r="X2619" t="str">
        <f>IF(tblOperations[[#This Row],[Average_Completion_Days]]&lt;=_xlfn.XLOOKUP('04_References'!$A$7,tblKPITargets[KPI_Name],tblKPITargets[Target_Value]),"Met","Below Target")</f>
        <v>Below Target</v>
      </c>
      <c r="Y2619" t="str">
        <f>IF(tblOperations[[#This Row],[Closing_Backlog]]&lt;=_xlfn.XLOOKUP('04_References'!$A$8,tblKPITargets[KPI_Name],tblKPITargets[Target_Value]),"Met","Below Target")</f>
        <v>Below Target</v>
      </c>
    </row>
    <row r="2620" spans="1:25">
      <c r="A2620" s="6" t="s">
        <v>2650</v>
      </c>
      <c r="B2620" s="7">
        <v>46139</v>
      </c>
      <c r="C2620" s="2" t="s">
        <v>37</v>
      </c>
      <c r="D2620" s="2" t="s">
        <v>23</v>
      </c>
      <c r="E2620" s="2">
        <v>630</v>
      </c>
      <c r="F2620" s="2">
        <v>55</v>
      </c>
      <c r="G2620" s="2">
        <v>685</v>
      </c>
      <c r="H2620" s="2">
        <v>31</v>
      </c>
      <c r="I2620" s="2">
        <v>654</v>
      </c>
      <c r="J2620" s="2">
        <v>0</v>
      </c>
      <c r="K2620" s="2">
        <v>0</v>
      </c>
      <c r="L2620" s="2">
        <v>8</v>
      </c>
      <c r="M2620" s="2">
        <v>0.6</v>
      </c>
      <c r="N2620" s="2">
        <v>0.998</v>
      </c>
      <c r="O2620" s="2">
        <v>2.5</v>
      </c>
      <c r="P2620" s="2">
        <v>0.76800000000000002</v>
      </c>
      <c r="Q2620" s="3">
        <v>4.4999999999999998E-2</v>
      </c>
      <c r="R2620" s="4" t="str">
        <f>TRIM(tblOperations[[#This Row],[Region]])</f>
        <v>Midlands</v>
      </c>
      <c r="S2620" s="4" t="str">
        <f>TRIM(tblOperations[[#This Row],[Team]])</f>
        <v>Estates Support</v>
      </c>
      <c r="T2620" s="4" t="str">
        <f>_xlfn.XLOOKUP(R2620,tblRegionReference[Region],tblRegionReference[Area],"Not Found")</f>
        <v>Central</v>
      </c>
      <c r="U2620" s="4" t="str">
        <f>IF(tblOperations[[#This Row],[Completion_Rate]]&gt;=_xlfn.XLOOKUP("Completion Rate",tblKPITargets[KPI_Name],tblKPITargets[Target_Value]),"Met","Below Target")</f>
        <v>Below Target</v>
      </c>
      <c r="V2620" t="str">
        <f>IF(tblOperations[[#This Row],[SLA_Compliance]]&gt;=_xlfn.XLOOKUP('04_References'!$A$3,tblKPITargets[KPI_Name],tblKPITargets[Target_Value]),"Met","Below Target")</f>
        <v>Below Target</v>
      </c>
      <c r="W2620" t="str">
        <f>IF(tblOperations[[#This Row],[Quality_Pass_Rate]]&gt;=_xlfn.XLOOKUP('04_References'!$A$4,tblKPITargets[KPI_Name],tblKPITargets[Target_Value]),"Met","Below Target")</f>
        <v>Met</v>
      </c>
      <c r="X2620" t="str">
        <f>IF(tblOperations[[#This Row],[Average_Completion_Days]]&lt;=_xlfn.XLOOKUP('04_References'!$A$7,tblKPITargets[KPI_Name],tblKPITargets[Target_Value]),"Met","Below Target")</f>
        <v>Below Target</v>
      </c>
      <c r="Y2620" t="str">
        <f>IF(tblOperations[[#This Row],[Closing_Backlog]]&lt;=_xlfn.XLOOKUP('04_References'!$A$8,tblKPITargets[KPI_Name],tblKPITargets[Target_Value]),"Met","Below Target")</f>
        <v>Below Target</v>
      </c>
    </row>
    <row r="2621" spans="1:25">
      <c r="A2621" s="8" t="s">
        <v>2651</v>
      </c>
      <c r="B2621" s="9">
        <v>46139</v>
      </c>
      <c r="C2621" s="4" t="s">
        <v>37</v>
      </c>
      <c r="D2621" s="4" t="s">
        <v>25</v>
      </c>
      <c r="E2621" s="4">
        <v>0</v>
      </c>
      <c r="F2621" s="4">
        <v>28</v>
      </c>
      <c r="G2621" s="4">
        <v>28</v>
      </c>
      <c r="H2621" s="4">
        <v>28</v>
      </c>
      <c r="I2621" s="4">
        <v>0</v>
      </c>
      <c r="J2621" s="4">
        <v>0</v>
      </c>
      <c r="K2621" s="4">
        <v>0</v>
      </c>
      <c r="L2621" s="4">
        <v>1.6</v>
      </c>
      <c r="M2621" s="4">
        <v>0.94799999999999995</v>
      </c>
      <c r="N2621" s="4">
        <v>0.998</v>
      </c>
      <c r="O2621" s="4">
        <v>4.5999999999999996</v>
      </c>
      <c r="P2621" s="4">
        <v>0.72199999999999998</v>
      </c>
      <c r="Q2621" s="5">
        <v>1</v>
      </c>
      <c r="R2621" s="4" t="str">
        <f>TRIM(tblOperations[[#This Row],[Region]])</f>
        <v>Midlands</v>
      </c>
      <c r="S2621" s="4" t="str">
        <f>TRIM(tblOperations[[#This Row],[Team]])</f>
        <v>Workplace Projects</v>
      </c>
      <c r="T2621" s="4" t="str">
        <f>_xlfn.XLOOKUP(R2621,tblRegionReference[Region],tblRegionReference[Area],"Not Found")</f>
        <v>Central</v>
      </c>
      <c r="U2621" s="4" t="str">
        <f>IF(tblOperations[[#This Row],[Completion_Rate]]&gt;=_xlfn.XLOOKUP("Completion Rate",tblKPITargets[KPI_Name],tblKPITargets[Target_Value]),"Met","Below Target")</f>
        <v>Met</v>
      </c>
      <c r="V2621" t="str">
        <f>IF(tblOperations[[#This Row],[SLA_Compliance]]&gt;=_xlfn.XLOOKUP('04_References'!$A$3,tblKPITargets[KPI_Name],tblKPITargets[Target_Value]),"Met","Below Target")</f>
        <v>Met</v>
      </c>
      <c r="W2621" t="str">
        <f>IF(tblOperations[[#This Row],[Quality_Pass_Rate]]&gt;=_xlfn.XLOOKUP('04_References'!$A$4,tblKPITargets[KPI_Name],tblKPITargets[Target_Value]),"Met","Below Target")</f>
        <v>Met</v>
      </c>
      <c r="X2621" t="str">
        <f>IF(tblOperations[[#This Row],[Average_Completion_Days]]&lt;=_xlfn.XLOOKUP('04_References'!$A$7,tblKPITargets[KPI_Name],tblKPITargets[Target_Value]),"Met","Below Target")</f>
        <v>Met</v>
      </c>
      <c r="Y2621" t="str">
        <f>IF(tblOperations[[#This Row],[Closing_Backlog]]&lt;=_xlfn.XLOOKUP('04_References'!$A$8,tblKPITargets[KPI_Name],tblKPITargets[Target_Value]),"Met","Below Target")</f>
        <v>Met</v>
      </c>
    </row>
    <row r="2622" spans="1:25">
      <c r="A2622" s="6" t="s">
        <v>2652</v>
      </c>
      <c r="B2622" s="7">
        <v>46139</v>
      </c>
      <c r="C2622" s="2" t="s">
        <v>43</v>
      </c>
      <c r="D2622" s="2" t="s">
        <v>19</v>
      </c>
      <c r="E2622" s="2">
        <v>1398</v>
      </c>
      <c r="F2622" s="2">
        <v>28</v>
      </c>
      <c r="G2622" s="2">
        <v>1426</v>
      </c>
      <c r="H2622" s="2">
        <v>31</v>
      </c>
      <c r="I2622" s="2">
        <v>1395</v>
      </c>
      <c r="J2622" s="2">
        <v>0</v>
      </c>
      <c r="K2622" s="2">
        <v>0</v>
      </c>
      <c r="L2622" s="2">
        <v>8</v>
      </c>
      <c r="M2622" s="2">
        <v>0.6</v>
      </c>
      <c r="N2622" s="2">
        <v>0.98699999999999999</v>
      </c>
      <c r="O2622" s="2">
        <v>2.5</v>
      </c>
      <c r="P2622" s="2">
        <v>0.76800000000000002</v>
      </c>
      <c r="Q2622" s="3">
        <v>2.1999999999999999E-2</v>
      </c>
      <c r="R2622" s="4" t="str">
        <f>TRIM(tblOperations[[#This Row],[Region]])</f>
        <v>South West</v>
      </c>
      <c r="S2622" s="4" t="str">
        <f>TRIM(tblOperations[[#This Row],[Team]])</f>
        <v>Workplace Services</v>
      </c>
      <c r="T2622" s="4" t="str">
        <f>_xlfn.XLOOKUP(R2622,tblRegionReference[Region],tblRegionReference[Area],"Not Found")</f>
        <v>South</v>
      </c>
      <c r="U2622" s="4" t="str">
        <f>IF(tblOperations[[#This Row],[Completion_Rate]]&gt;=_xlfn.XLOOKUP("Completion Rate",tblKPITargets[KPI_Name],tblKPITargets[Target_Value]),"Met","Below Target")</f>
        <v>Below Target</v>
      </c>
      <c r="V2622" t="str">
        <f>IF(tblOperations[[#This Row],[SLA_Compliance]]&gt;=_xlfn.XLOOKUP('04_References'!$A$3,tblKPITargets[KPI_Name],tblKPITargets[Target_Value]),"Met","Below Target")</f>
        <v>Below Target</v>
      </c>
      <c r="W2622" t="str">
        <f>IF(tblOperations[[#This Row],[Quality_Pass_Rate]]&gt;=_xlfn.XLOOKUP('04_References'!$A$4,tblKPITargets[KPI_Name],tblKPITargets[Target_Value]),"Met","Below Target")</f>
        <v>Met</v>
      </c>
      <c r="X2622" t="str">
        <f>IF(tblOperations[[#This Row],[Average_Completion_Days]]&lt;=_xlfn.XLOOKUP('04_References'!$A$7,tblKPITargets[KPI_Name],tblKPITargets[Target_Value]),"Met","Below Target")</f>
        <v>Below Target</v>
      </c>
      <c r="Y2622" t="str">
        <f>IF(tblOperations[[#This Row],[Closing_Backlog]]&lt;=_xlfn.XLOOKUP('04_References'!$A$8,tblKPITargets[KPI_Name],tblKPITargets[Target_Value]),"Met","Below Target")</f>
        <v>Below Target</v>
      </c>
    </row>
    <row r="2623" spans="1:25">
      <c r="A2623" s="8" t="s">
        <v>2653</v>
      </c>
      <c r="B2623" s="9">
        <v>46139</v>
      </c>
      <c r="C2623" s="4" t="s">
        <v>43</v>
      </c>
      <c r="D2623" s="4" t="s">
        <v>21</v>
      </c>
      <c r="E2623" s="4">
        <v>0</v>
      </c>
      <c r="F2623" s="4">
        <v>44</v>
      </c>
      <c r="G2623" s="4">
        <v>44</v>
      </c>
      <c r="H2623" s="4">
        <v>44</v>
      </c>
      <c r="I2623" s="4">
        <v>0</v>
      </c>
      <c r="J2623" s="4">
        <v>1</v>
      </c>
      <c r="K2623" s="4">
        <v>0</v>
      </c>
      <c r="L2623" s="4">
        <v>2.2000000000000002</v>
      </c>
      <c r="M2623" s="4">
        <v>0.96399999999999997</v>
      </c>
      <c r="N2623" s="4">
        <v>0.98699999999999999</v>
      </c>
      <c r="O2623" s="4">
        <v>4.4000000000000004</v>
      </c>
      <c r="P2623" s="4">
        <v>0.64100000000000001</v>
      </c>
      <c r="Q2623" s="5">
        <v>1</v>
      </c>
      <c r="R2623" s="4" t="str">
        <f>TRIM(tblOperations[[#This Row],[Region]])</f>
        <v>South West</v>
      </c>
      <c r="S2623" s="4" t="str">
        <f>TRIM(tblOperations[[#This Row],[Team]])</f>
        <v>Facilities Response</v>
      </c>
      <c r="T2623" s="4" t="str">
        <f>_xlfn.XLOOKUP(R2623,tblRegionReference[Region],tblRegionReference[Area],"Not Found")</f>
        <v>South</v>
      </c>
      <c r="U2623" s="4" t="str">
        <f>IF(tblOperations[[#This Row],[Completion_Rate]]&gt;=_xlfn.XLOOKUP("Completion Rate",tblKPITargets[KPI_Name],tblKPITargets[Target_Value]),"Met","Below Target")</f>
        <v>Met</v>
      </c>
      <c r="V2623" t="str">
        <f>IF(tblOperations[[#This Row],[SLA_Compliance]]&gt;=_xlfn.XLOOKUP('04_References'!$A$3,tblKPITargets[KPI_Name],tblKPITargets[Target_Value]),"Met","Below Target")</f>
        <v>Met</v>
      </c>
      <c r="W2623" t="str">
        <f>IF(tblOperations[[#This Row],[Quality_Pass_Rate]]&gt;=_xlfn.XLOOKUP('04_References'!$A$4,tblKPITargets[KPI_Name],tblKPITargets[Target_Value]),"Met","Below Target")</f>
        <v>Met</v>
      </c>
      <c r="X2623" t="str">
        <f>IF(tblOperations[[#This Row],[Average_Completion_Days]]&lt;=_xlfn.XLOOKUP('04_References'!$A$7,tblKPITargets[KPI_Name],tblKPITargets[Target_Value]),"Met","Below Target")</f>
        <v>Met</v>
      </c>
      <c r="Y2623" t="str">
        <f>IF(tblOperations[[#This Row],[Closing_Backlog]]&lt;=_xlfn.XLOOKUP('04_References'!$A$8,tblKPITargets[KPI_Name],tblKPITargets[Target_Value]),"Met","Below Target")</f>
        <v>Met</v>
      </c>
    </row>
    <row r="2624" spans="1:25">
      <c r="A2624" s="6" t="s">
        <v>2654</v>
      </c>
      <c r="B2624" s="7">
        <v>46139</v>
      </c>
      <c r="C2624" s="2" t="s">
        <v>43</v>
      </c>
      <c r="D2624" s="2" t="s">
        <v>23</v>
      </c>
      <c r="E2624" s="2">
        <v>0</v>
      </c>
      <c r="F2624" s="2">
        <v>49</v>
      </c>
      <c r="G2624" s="2">
        <v>49</v>
      </c>
      <c r="H2624" s="2">
        <v>49</v>
      </c>
      <c r="I2624" s="2">
        <v>0</v>
      </c>
      <c r="J2624" s="2">
        <v>0</v>
      </c>
      <c r="K2624" s="2">
        <v>0</v>
      </c>
      <c r="L2624" s="2">
        <v>1.8</v>
      </c>
      <c r="M2624" s="2">
        <v>1</v>
      </c>
      <c r="N2624" s="2">
        <v>1</v>
      </c>
      <c r="O2624" s="2">
        <v>4.8</v>
      </c>
      <c r="P2624" s="2">
        <v>0.78600000000000003</v>
      </c>
      <c r="Q2624" s="3">
        <v>1</v>
      </c>
      <c r="R2624" s="4" t="str">
        <f>TRIM(tblOperations[[#This Row],[Region]])</f>
        <v>South West</v>
      </c>
      <c r="S2624" s="4" t="str">
        <f>TRIM(tblOperations[[#This Row],[Team]])</f>
        <v>Estates Support</v>
      </c>
      <c r="T2624" s="4" t="str">
        <f>_xlfn.XLOOKUP(R2624,tblRegionReference[Region],tblRegionReference[Area],"Not Found")</f>
        <v>South</v>
      </c>
      <c r="U2624" s="4" t="str">
        <f>IF(tblOperations[[#This Row],[Completion_Rate]]&gt;=_xlfn.XLOOKUP("Completion Rate",tblKPITargets[KPI_Name],tblKPITargets[Target_Value]),"Met","Below Target")</f>
        <v>Met</v>
      </c>
      <c r="V2624" t="str">
        <f>IF(tblOperations[[#This Row],[SLA_Compliance]]&gt;=_xlfn.XLOOKUP('04_References'!$A$3,tblKPITargets[KPI_Name],tblKPITargets[Target_Value]),"Met","Below Target")</f>
        <v>Met</v>
      </c>
      <c r="W2624" t="str">
        <f>IF(tblOperations[[#This Row],[Quality_Pass_Rate]]&gt;=_xlfn.XLOOKUP('04_References'!$A$4,tblKPITargets[KPI_Name],tblKPITargets[Target_Value]),"Met","Below Target")</f>
        <v>Met</v>
      </c>
      <c r="X2624" t="str">
        <f>IF(tblOperations[[#This Row],[Average_Completion_Days]]&lt;=_xlfn.XLOOKUP('04_References'!$A$7,tblKPITargets[KPI_Name],tblKPITargets[Target_Value]),"Met","Below Target")</f>
        <v>Met</v>
      </c>
      <c r="Y2624" t="str">
        <f>IF(tblOperations[[#This Row],[Closing_Backlog]]&lt;=_xlfn.XLOOKUP('04_References'!$A$8,tblKPITargets[KPI_Name],tblKPITargets[Target_Value]),"Met","Below Target")</f>
        <v>Met</v>
      </c>
    </row>
    <row r="2625" spans="1:25">
      <c r="A2625" s="8" t="s">
        <v>2655</v>
      </c>
      <c r="B2625" s="9">
        <v>46139</v>
      </c>
      <c r="C2625" s="4" t="s">
        <v>43</v>
      </c>
      <c r="D2625" s="4" t="s">
        <v>25</v>
      </c>
      <c r="E2625" s="4">
        <v>0</v>
      </c>
      <c r="F2625" s="4">
        <v>30</v>
      </c>
      <c r="G2625" s="4">
        <v>30</v>
      </c>
      <c r="H2625" s="4">
        <v>30</v>
      </c>
      <c r="I2625" s="4">
        <v>0</v>
      </c>
      <c r="J2625" s="4">
        <v>0</v>
      </c>
      <c r="K2625" s="4">
        <v>0</v>
      </c>
      <c r="L2625" s="4">
        <v>1.1000000000000001</v>
      </c>
      <c r="M2625" s="4">
        <v>1</v>
      </c>
      <c r="N2625" s="4">
        <v>0.95599999999999996</v>
      </c>
      <c r="O2625" s="4">
        <v>4.9000000000000004</v>
      </c>
      <c r="P2625" s="4">
        <v>0.79200000000000004</v>
      </c>
      <c r="Q2625" s="5">
        <v>1</v>
      </c>
      <c r="R2625" s="4" t="str">
        <f>TRIM(tblOperations[[#This Row],[Region]])</f>
        <v>South West</v>
      </c>
      <c r="S2625" s="4" t="str">
        <f>TRIM(tblOperations[[#This Row],[Team]])</f>
        <v>Workplace Projects</v>
      </c>
      <c r="T2625" s="4" t="str">
        <f>_xlfn.XLOOKUP(R2625,tblRegionReference[Region],tblRegionReference[Area],"Not Found")</f>
        <v>South</v>
      </c>
      <c r="U2625" s="4" t="str">
        <f>IF(tblOperations[[#This Row],[Completion_Rate]]&gt;=_xlfn.XLOOKUP("Completion Rate",tblKPITargets[KPI_Name],tblKPITargets[Target_Value]),"Met","Below Target")</f>
        <v>Met</v>
      </c>
      <c r="V2625" t="str">
        <f>IF(tblOperations[[#This Row],[SLA_Compliance]]&gt;=_xlfn.XLOOKUP('04_References'!$A$3,tblKPITargets[KPI_Name],tblKPITargets[Target_Value]),"Met","Below Target")</f>
        <v>Met</v>
      </c>
      <c r="W2625" t="str">
        <f>IF(tblOperations[[#This Row],[Quality_Pass_Rate]]&gt;=_xlfn.XLOOKUP('04_References'!$A$4,tblKPITargets[KPI_Name],tblKPITargets[Target_Value]),"Met","Below Target")</f>
        <v>Met</v>
      </c>
      <c r="X2625" t="str">
        <f>IF(tblOperations[[#This Row],[Average_Completion_Days]]&lt;=_xlfn.XLOOKUP('04_References'!$A$7,tblKPITargets[KPI_Name],tblKPITargets[Target_Value]),"Met","Below Target")</f>
        <v>Met</v>
      </c>
      <c r="Y2625" t="str">
        <f>IF(tblOperations[[#This Row],[Closing_Backlog]]&lt;=_xlfn.XLOOKUP('04_References'!$A$8,tblKPITargets[KPI_Name],tblKPITargets[Target_Value]),"Met","Below Target")</f>
        <v>Met</v>
      </c>
    </row>
    <row r="2626" spans="1:25">
      <c r="A2626" s="6" t="s">
        <v>2656</v>
      </c>
      <c r="B2626" s="7">
        <v>46139</v>
      </c>
      <c r="C2626" s="2" t="s">
        <v>48</v>
      </c>
      <c r="D2626" s="2" t="s">
        <v>19</v>
      </c>
      <c r="E2626" s="2">
        <v>36</v>
      </c>
      <c r="F2626" s="2">
        <v>37</v>
      </c>
      <c r="G2626" s="2">
        <v>73</v>
      </c>
      <c r="H2626" s="2">
        <v>47</v>
      </c>
      <c r="I2626" s="2">
        <v>26</v>
      </c>
      <c r="J2626" s="2">
        <v>0</v>
      </c>
      <c r="K2626" s="2">
        <v>0</v>
      </c>
      <c r="L2626" s="2">
        <v>3.4</v>
      </c>
      <c r="M2626" s="2">
        <v>0.78700000000000003</v>
      </c>
      <c r="N2626" s="2">
        <v>0.98699999999999999</v>
      </c>
      <c r="O2626" s="2">
        <v>3.3</v>
      </c>
      <c r="P2626" s="2">
        <v>0.70199999999999996</v>
      </c>
      <c r="Q2626" s="3">
        <v>0.64400000000000002</v>
      </c>
      <c r="R2626" s="4" t="str">
        <f>TRIM(tblOperations[[#This Row],[Region]])</f>
        <v>South East</v>
      </c>
      <c r="S2626" s="4" t="str">
        <f>TRIM(tblOperations[[#This Row],[Team]])</f>
        <v>Workplace Services</v>
      </c>
      <c r="T2626" s="4" t="str">
        <f>_xlfn.XLOOKUP(R2626,tblRegionReference[Region],tblRegionReference[Area],"Not Found")</f>
        <v>South</v>
      </c>
      <c r="U2626" s="4" t="str">
        <f>IF(tblOperations[[#This Row],[Completion_Rate]]&gt;=_xlfn.XLOOKUP("Completion Rate",tblKPITargets[KPI_Name],tblKPITargets[Target_Value]),"Met","Below Target")</f>
        <v>Below Target</v>
      </c>
      <c r="V2626" t="str">
        <f>IF(tblOperations[[#This Row],[SLA_Compliance]]&gt;=_xlfn.XLOOKUP('04_References'!$A$3,tblKPITargets[KPI_Name],tblKPITargets[Target_Value]),"Met","Below Target")</f>
        <v>Below Target</v>
      </c>
      <c r="W2626" t="str">
        <f>IF(tblOperations[[#This Row],[Quality_Pass_Rate]]&gt;=_xlfn.XLOOKUP('04_References'!$A$4,tblKPITargets[KPI_Name],tblKPITargets[Target_Value]),"Met","Below Target")</f>
        <v>Met</v>
      </c>
      <c r="X2626" t="str">
        <f>IF(tblOperations[[#This Row],[Average_Completion_Days]]&lt;=_xlfn.XLOOKUP('04_References'!$A$7,tblKPITargets[KPI_Name],tblKPITargets[Target_Value]),"Met","Below Target")</f>
        <v>Below Target</v>
      </c>
      <c r="Y2626" t="str">
        <f>IF(tblOperations[[#This Row],[Closing_Backlog]]&lt;=_xlfn.XLOOKUP('04_References'!$A$8,tblKPITargets[KPI_Name],tblKPITargets[Target_Value]),"Met","Below Target")</f>
        <v>Below Target</v>
      </c>
    </row>
    <row r="2627" spans="1:25">
      <c r="A2627" s="8" t="s">
        <v>2657</v>
      </c>
      <c r="B2627" s="9">
        <v>46139</v>
      </c>
      <c r="C2627" s="4" t="s">
        <v>48</v>
      </c>
      <c r="D2627" s="4" t="s">
        <v>21</v>
      </c>
      <c r="E2627" s="4">
        <v>2399</v>
      </c>
      <c r="F2627" s="4">
        <v>55</v>
      </c>
      <c r="G2627" s="4">
        <v>2454</v>
      </c>
      <c r="H2627" s="4">
        <v>19</v>
      </c>
      <c r="I2627" s="4">
        <v>2435</v>
      </c>
      <c r="J2627" s="4">
        <v>0</v>
      </c>
      <c r="K2627" s="4">
        <v>0</v>
      </c>
      <c r="L2627" s="4">
        <v>8</v>
      </c>
      <c r="M2627" s="4">
        <v>0.6</v>
      </c>
      <c r="N2627" s="4">
        <v>0.98499999999999999</v>
      </c>
      <c r="O2627" s="4">
        <v>2.5</v>
      </c>
      <c r="P2627" s="4">
        <v>0.71899999999999997</v>
      </c>
      <c r="Q2627" s="5">
        <v>8.0000000000000002E-3</v>
      </c>
      <c r="R2627" s="4" t="str">
        <f>TRIM(tblOperations[[#This Row],[Region]])</f>
        <v>South East</v>
      </c>
      <c r="S2627" s="4" t="str">
        <f>TRIM(tblOperations[[#This Row],[Team]])</f>
        <v>Facilities Response</v>
      </c>
      <c r="T2627" s="4" t="str">
        <f>_xlfn.XLOOKUP(R2627,tblRegionReference[Region],tblRegionReference[Area],"Not Found")</f>
        <v>South</v>
      </c>
      <c r="U2627" s="4" t="str">
        <f>IF(tblOperations[[#This Row],[Completion_Rate]]&gt;=_xlfn.XLOOKUP("Completion Rate",tblKPITargets[KPI_Name],tblKPITargets[Target_Value]),"Met","Below Target")</f>
        <v>Below Target</v>
      </c>
      <c r="V2627" t="str">
        <f>IF(tblOperations[[#This Row],[SLA_Compliance]]&gt;=_xlfn.XLOOKUP('04_References'!$A$3,tblKPITargets[KPI_Name],tblKPITargets[Target_Value]),"Met","Below Target")</f>
        <v>Below Target</v>
      </c>
      <c r="W2627" t="str">
        <f>IF(tblOperations[[#This Row],[Quality_Pass_Rate]]&gt;=_xlfn.XLOOKUP('04_References'!$A$4,tblKPITargets[KPI_Name],tblKPITargets[Target_Value]),"Met","Below Target")</f>
        <v>Met</v>
      </c>
      <c r="X2627" t="str">
        <f>IF(tblOperations[[#This Row],[Average_Completion_Days]]&lt;=_xlfn.XLOOKUP('04_References'!$A$7,tblKPITargets[KPI_Name],tblKPITargets[Target_Value]),"Met","Below Target")</f>
        <v>Below Target</v>
      </c>
      <c r="Y2627" t="str">
        <f>IF(tblOperations[[#This Row],[Closing_Backlog]]&lt;=_xlfn.XLOOKUP('04_References'!$A$8,tblKPITargets[KPI_Name],tblKPITargets[Target_Value]),"Met","Below Target")</f>
        <v>Below Target</v>
      </c>
    </row>
    <row r="2628" spans="1:25">
      <c r="A2628" s="6" t="s">
        <v>2658</v>
      </c>
      <c r="B2628" s="7">
        <v>46139</v>
      </c>
      <c r="C2628" s="2" t="s">
        <v>48</v>
      </c>
      <c r="D2628" s="2" t="s">
        <v>23</v>
      </c>
      <c r="E2628" s="2">
        <v>0</v>
      </c>
      <c r="F2628" s="2">
        <v>55</v>
      </c>
      <c r="G2628" s="2">
        <v>55</v>
      </c>
      <c r="H2628" s="2">
        <v>54</v>
      </c>
      <c r="I2628" s="2">
        <v>1</v>
      </c>
      <c r="J2628" s="2">
        <v>0</v>
      </c>
      <c r="K2628" s="2">
        <v>0</v>
      </c>
      <c r="L2628" s="2">
        <v>1.5</v>
      </c>
      <c r="M2628" s="2">
        <v>0.97199999999999998</v>
      </c>
      <c r="N2628" s="2">
        <v>0.97699999999999998</v>
      </c>
      <c r="O2628" s="2">
        <v>4.3</v>
      </c>
      <c r="P2628" s="2">
        <v>0.68500000000000005</v>
      </c>
      <c r="Q2628" s="3">
        <v>0.98199999999999998</v>
      </c>
      <c r="R2628" s="4" t="str">
        <f>TRIM(tblOperations[[#This Row],[Region]])</f>
        <v>South East</v>
      </c>
      <c r="S2628" s="4" t="str">
        <f>TRIM(tblOperations[[#This Row],[Team]])</f>
        <v>Estates Support</v>
      </c>
      <c r="T2628" s="4" t="str">
        <f>_xlfn.XLOOKUP(R2628,tblRegionReference[Region],tblRegionReference[Area],"Not Found")</f>
        <v>South</v>
      </c>
      <c r="U2628" s="4" t="str">
        <f>IF(tblOperations[[#This Row],[Completion_Rate]]&gt;=_xlfn.XLOOKUP("Completion Rate",tblKPITargets[KPI_Name],tblKPITargets[Target_Value]),"Met","Below Target")</f>
        <v>Met</v>
      </c>
      <c r="V2628" t="str">
        <f>IF(tblOperations[[#This Row],[SLA_Compliance]]&gt;=_xlfn.XLOOKUP('04_References'!$A$3,tblKPITargets[KPI_Name],tblKPITargets[Target_Value]),"Met","Below Target")</f>
        <v>Met</v>
      </c>
      <c r="W2628" t="str">
        <f>IF(tblOperations[[#This Row],[Quality_Pass_Rate]]&gt;=_xlfn.XLOOKUP('04_References'!$A$4,tblKPITargets[KPI_Name],tblKPITargets[Target_Value]),"Met","Below Target")</f>
        <v>Met</v>
      </c>
      <c r="X2628" t="str">
        <f>IF(tblOperations[[#This Row],[Average_Completion_Days]]&lt;=_xlfn.XLOOKUP('04_References'!$A$7,tblKPITargets[KPI_Name],tblKPITargets[Target_Value]),"Met","Below Target")</f>
        <v>Met</v>
      </c>
      <c r="Y2628" t="str">
        <f>IF(tblOperations[[#This Row],[Closing_Backlog]]&lt;=_xlfn.XLOOKUP('04_References'!$A$8,tblKPITargets[KPI_Name],tblKPITargets[Target_Value]),"Met","Below Target")</f>
        <v>Met</v>
      </c>
    </row>
    <row r="2629" spans="1:25">
      <c r="A2629" s="8" t="s">
        <v>2659</v>
      </c>
      <c r="B2629" s="9">
        <v>46139</v>
      </c>
      <c r="C2629" s="4" t="s">
        <v>48</v>
      </c>
      <c r="D2629" s="4" t="s">
        <v>25</v>
      </c>
      <c r="E2629" s="4">
        <v>763</v>
      </c>
      <c r="F2629" s="4">
        <v>31</v>
      </c>
      <c r="G2629" s="4">
        <v>794</v>
      </c>
      <c r="H2629" s="4">
        <v>27</v>
      </c>
      <c r="I2629" s="4">
        <v>767</v>
      </c>
      <c r="J2629" s="4">
        <v>1</v>
      </c>
      <c r="K2629" s="4">
        <v>0</v>
      </c>
      <c r="L2629" s="4">
        <v>8</v>
      </c>
      <c r="M2629" s="4">
        <v>0.6</v>
      </c>
      <c r="N2629" s="4">
        <v>0.98599999999999999</v>
      </c>
      <c r="O2629" s="4">
        <v>2.5</v>
      </c>
      <c r="P2629" s="4">
        <v>0.71299999999999997</v>
      </c>
      <c r="Q2629" s="5">
        <v>3.4000000000000002E-2</v>
      </c>
      <c r="R2629" s="4" t="str">
        <f>TRIM(tblOperations[[#This Row],[Region]])</f>
        <v>South East</v>
      </c>
      <c r="S2629" s="4" t="str">
        <f>TRIM(tblOperations[[#This Row],[Team]])</f>
        <v>Workplace Projects</v>
      </c>
      <c r="T2629" s="4" t="str">
        <f>_xlfn.XLOOKUP(R2629,tblRegionReference[Region],tblRegionReference[Area],"Not Found")</f>
        <v>South</v>
      </c>
      <c r="U2629" s="4" t="str">
        <f>IF(tblOperations[[#This Row],[Completion_Rate]]&gt;=_xlfn.XLOOKUP("Completion Rate",tblKPITargets[KPI_Name],tblKPITargets[Target_Value]),"Met","Below Target")</f>
        <v>Below Target</v>
      </c>
      <c r="V2629" t="str">
        <f>IF(tblOperations[[#This Row],[SLA_Compliance]]&gt;=_xlfn.XLOOKUP('04_References'!$A$3,tblKPITargets[KPI_Name],tblKPITargets[Target_Value]),"Met","Below Target")</f>
        <v>Below Target</v>
      </c>
      <c r="W2629" t="str">
        <f>IF(tblOperations[[#This Row],[Quality_Pass_Rate]]&gt;=_xlfn.XLOOKUP('04_References'!$A$4,tblKPITargets[KPI_Name],tblKPITargets[Target_Value]),"Met","Below Target")</f>
        <v>Met</v>
      </c>
      <c r="X2629" t="str">
        <f>IF(tblOperations[[#This Row],[Average_Completion_Days]]&lt;=_xlfn.XLOOKUP('04_References'!$A$7,tblKPITargets[KPI_Name],tblKPITargets[Target_Value]),"Met","Below Target")</f>
        <v>Below Target</v>
      </c>
      <c r="Y2629" t="str">
        <f>IF(tblOperations[[#This Row],[Closing_Backlog]]&lt;=_xlfn.XLOOKUP('04_References'!$A$8,tblKPITargets[KPI_Name],tblKPITargets[Target_Value]),"Met","Below Target")</f>
        <v>Below Target</v>
      </c>
    </row>
    <row r="2630" spans="1:25">
      <c r="A2630" s="6" t="s">
        <v>2660</v>
      </c>
      <c r="B2630" s="7">
        <v>46139</v>
      </c>
      <c r="C2630" s="2" t="s">
        <v>53</v>
      </c>
      <c r="D2630" s="2" t="s">
        <v>19</v>
      </c>
      <c r="E2630" s="2">
        <v>1381</v>
      </c>
      <c r="F2630" s="2">
        <v>49</v>
      </c>
      <c r="G2630" s="2">
        <v>1430</v>
      </c>
      <c r="H2630" s="2">
        <v>28</v>
      </c>
      <c r="I2630" s="2">
        <v>1402</v>
      </c>
      <c r="J2630" s="2">
        <v>0</v>
      </c>
      <c r="K2630" s="2">
        <v>0</v>
      </c>
      <c r="L2630" s="2">
        <v>8</v>
      </c>
      <c r="M2630" s="2">
        <v>0.6</v>
      </c>
      <c r="N2630" s="2">
        <v>1</v>
      </c>
      <c r="O2630" s="2">
        <v>2.5</v>
      </c>
      <c r="P2630" s="2">
        <v>0.70299999999999996</v>
      </c>
      <c r="Q2630" s="3">
        <v>0.02</v>
      </c>
      <c r="R2630" s="4" t="str">
        <f>TRIM(tblOperations[[#This Row],[Region]])</f>
        <v>Wales</v>
      </c>
      <c r="S2630" s="4" t="str">
        <f>TRIM(tblOperations[[#This Row],[Team]])</f>
        <v>Workplace Services</v>
      </c>
      <c r="T2630" s="4" t="str">
        <f>_xlfn.XLOOKUP(R2630,tblRegionReference[Region],tblRegionReference[Area],"Not Found")</f>
        <v>Wales</v>
      </c>
      <c r="U2630" s="4" t="str">
        <f>IF(tblOperations[[#This Row],[Completion_Rate]]&gt;=_xlfn.XLOOKUP("Completion Rate",tblKPITargets[KPI_Name],tblKPITargets[Target_Value]),"Met","Below Target")</f>
        <v>Below Target</v>
      </c>
      <c r="V2630" t="str">
        <f>IF(tblOperations[[#This Row],[SLA_Compliance]]&gt;=_xlfn.XLOOKUP('04_References'!$A$3,tblKPITargets[KPI_Name],tblKPITargets[Target_Value]),"Met","Below Target")</f>
        <v>Below Target</v>
      </c>
      <c r="W2630" t="str">
        <f>IF(tblOperations[[#This Row],[Quality_Pass_Rate]]&gt;=_xlfn.XLOOKUP('04_References'!$A$4,tblKPITargets[KPI_Name],tblKPITargets[Target_Value]),"Met","Below Target")</f>
        <v>Met</v>
      </c>
      <c r="X2630" t="str">
        <f>IF(tblOperations[[#This Row],[Average_Completion_Days]]&lt;=_xlfn.XLOOKUP('04_References'!$A$7,tblKPITargets[KPI_Name],tblKPITargets[Target_Value]),"Met","Below Target")</f>
        <v>Below Target</v>
      </c>
      <c r="Y2630" t="str">
        <f>IF(tblOperations[[#This Row],[Closing_Backlog]]&lt;=_xlfn.XLOOKUP('04_References'!$A$8,tblKPITargets[KPI_Name],tblKPITargets[Target_Value]),"Met","Below Target")</f>
        <v>Below Target</v>
      </c>
    </row>
    <row r="2631" spans="1:25">
      <c r="A2631" s="8" t="s">
        <v>2661</v>
      </c>
      <c r="B2631" s="9">
        <v>46139</v>
      </c>
      <c r="C2631" s="4" t="s">
        <v>53</v>
      </c>
      <c r="D2631" s="4" t="s">
        <v>21</v>
      </c>
      <c r="E2631" s="4">
        <v>1432</v>
      </c>
      <c r="F2631" s="4">
        <v>39</v>
      </c>
      <c r="G2631" s="4">
        <v>1471</v>
      </c>
      <c r="H2631" s="4">
        <v>23</v>
      </c>
      <c r="I2631" s="4">
        <v>1448</v>
      </c>
      <c r="J2631" s="4">
        <v>0</v>
      </c>
      <c r="K2631" s="4">
        <v>0</v>
      </c>
      <c r="L2631" s="4">
        <v>8</v>
      </c>
      <c r="M2631" s="4">
        <v>0.6</v>
      </c>
      <c r="N2631" s="4">
        <v>0.98399999999999999</v>
      </c>
      <c r="O2631" s="4">
        <v>2.5</v>
      </c>
      <c r="P2631" s="4">
        <v>0.77200000000000002</v>
      </c>
      <c r="Q2631" s="5">
        <v>1.6E-2</v>
      </c>
      <c r="R2631" s="4" t="str">
        <f>TRIM(tblOperations[[#This Row],[Region]])</f>
        <v>Wales</v>
      </c>
      <c r="S2631" s="4" t="str">
        <f>TRIM(tblOperations[[#This Row],[Team]])</f>
        <v>Facilities Response</v>
      </c>
      <c r="T2631" s="4" t="str">
        <f>_xlfn.XLOOKUP(R2631,tblRegionReference[Region],tblRegionReference[Area],"Not Found")</f>
        <v>Wales</v>
      </c>
      <c r="U2631" s="4" t="str">
        <f>IF(tblOperations[[#This Row],[Completion_Rate]]&gt;=_xlfn.XLOOKUP("Completion Rate",tblKPITargets[KPI_Name],tblKPITargets[Target_Value]),"Met","Below Target")</f>
        <v>Below Target</v>
      </c>
      <c r="V2631" t="str">
        <f>IF(tblOperations[[#This Row],[SLA_Compliance]]&gt;=_xlfn.XLOOKUP('04_References'!$A$3,tblKPITargets[KPI_Name],tblKPITargets[Target_Value]),"Met","Below Target")</f>
        <v>Below Target</v>
      </c>
      <c r="W2631" t="str">
        <f>IF(tblOperations[[#This Row],[Quality_Pass_Rate]]&gt;=_xlfn.XLOOKUP('04_References'!$A$4,tblKPITargets[KPI_Name],tblKPITargets[Target_Value]),"Met","Below Target")</f>
        <v>Met</v>
      </c>
      <c r="X2631" t="str">
        <f>IF(tblOperations[[#This Row],[Average_Completion_Days]]&lt;=_xlfn.XLOOKUP('04_References'!$A$7,tblKPITargets[KPI_Name],tblKPITargets[Target_Value]),"Met","Below Target")</f>
        <v>Below Target</v>
      </c>
      <c r="Y2631" t="str">
        <f>IF(tblOperations[[#This Row],[Closing_Backlog]]&lt;=_xlfn.XLOOKUP('04_References'!$A$8,tblKPITargets[KPI_Name],tblKPITargets[Target_Value]),"Met","Below Target")</f>
        <v>Below Target</v>
      </c>
    </row>
    <row r="2632" spans="1:25">
      <c r="A2632" s="6" t="s">
        <v>2662</v>
      </c>
      <c r="B2632" s="7">
        <v>46139</v>
      </c>
      <c r="C2632" s="2" t="s">
        <v>53</v>
      </c>
      <c r="D2632" s="2" t="s">
        <v>23</v>
      </c>
      <c r="E2632" s="2">
        <v>958</v>
      </c>
      <c r="F2632" s="2">
        <v>34</v>
      </c>
      <c r="G2632" s="2">
        <v>992</v>
      </c>
      <c r="H2632" s="2">
        <v>25</v>
      </c>
      <c r="I2632" s="2">
        <v>967</v>
      </c>
      <c r="J2632" s="2">
        <v>0</v>
      </c>
      <c r="K2632" s="2">
        <v>0</v>
      </c>
      <c r="L2632" s="2">
        <v>8</v>
      </c>
      <c r="M2632" s="2">
        <v>0.6</v>
      </c>
      <c r="N2632" s="2">
        <v>0.98699999999999999</v>
      </c>
      <c r="O2632" s="2">
        <v>2.5</v>
      </c>
      <c r="P2632" s="2">
        <v>0.72699999999999998</v>
      </c>
      <c r="Q2632" s="3">
        <v>2.5000000000000001E-2</v>
      </c>
      <c r="R2632" s="4" t="str">
        <f>TRIM(tblOperations[[#This Row],[Region]])</f>
        <v>Wales</v>
      </c>
      <c r="S2632" s="4" t="str">
        <f>TRIM(tblOperations[[#This Row],[Team]])</f>
        <v>Estates Support</v>
      </c>
      <c r="T2632" s="4" t="str">
        <f>_xlfn.XLOOKUP(R2632,tblRegionReference[Region],tblRegionReference[Area],"Not Found")</f>
        <v>Wales</v>
      </c>
      <c r="U2632" s="4" t="str">
        <f>IF(tblOperations[[#This Row],[Completion_Rate]]&gt;=_xlfn.XLOOKUP("Completion Rate",tblKPITargets[KPI_Name],tblKPITargets[Target_Value]),"Met","Below Target")</f>
        <v>Below Target</v>
      </c>
      <c r="V2632" t="str">
        <f>IF(tblOperations[[#This Row],[SLA_Compliance]]&gt;=_xlfn.XLOOKUP('04_References'!$A$3,tblKPITargets[KPI_Name],tblKPITargets[Target_Value]),"Met","Below Target")</f>
        <v>Below Target</v>
      </c>
      <c r="W2632" t="str">
        <f>IF(tblOperations[[#This Row],[Quality_Pass_Rate]]&gt;=_xlfn.XLOOKUP('04_References'!$A$4,tblKPITargets[KPI_Name],tblKPITargets[Target_Value]),"Met","Below Target")</f>
        <v>Met</v>
      </c>
      <c r="X2632" t="str">
        <f>IF(tblOperations[[#This Row],[Average_Completion_Days]]&lt;=_xlfn.XLOOKUP('04_References'!$A$7,tblKPITargets[KPI_Name],tblKPITargets[Target_Value]),"Met","Below Target")</f>
        <v>Below Target</v>
      </c>
      <c r="Y2632" t="str">
        <f>IF(tblOperations[[#This Row],[Closing_Backlog]]&lt;=_xlfn.XLOOKUP('04_References'!$A$8,tblKPITargets[KPI_Name],tblKPITargets[Target_Value]),"Met","Below Target")</f>
        <v>Below Target</v>
      </c>
    </row>
    <row r="2633" spans="1:25">
      <c r="A2633" s="8" t="s">
        <v>2663</v>
      </c>
      <c r="B2633" s="9">
        <v>46139</v>
      </c>
      <c r="C2633" s="4" t="s">
        <v>53</v>
      </c>
      <c r="D2633" s="4" t="s">
        <v>25</v>
      </c>
      <c r="E2633" s="4">
        <v>0</v>
      </c>
      <c r="F2633" s="4">
        <v>31</v>
      </c>
      <c r="G2633" s="4">
        <v>31</v>
      </c>
      <c r="H2633" s="4">
        <v>31</v>
      </c>
      <c r="I2633" s="4">
        <v>0</v>
      </c>
      <c r="J2633" s="4">
        <v>0</v>
      </c>
      <c r="K2633" s="4">
        <v>0</v>
      </c>
      <c r="L2633" s="4">
        <v>0.8</v>
      </c>
      <c r="M2633" s="4">
        <v>0.97</v>
      </c>
      <c r="N2633" s="4">
        <v>0.94799999999999995</v>
      </c>
      <c r="O2633" s="4">
        <v>4.5999999999999996</v>
      </c>
      <c r="P2633" s="4">
        <v>0.76200000000000001</v>
      </c>
      <c r="Q2633" s="5">
        <v>1</v>
      </c>
      <c r="R2633" s="4" t="str">
        <f>TRIM(tblOperations[[#This Row],[Region]])</f>
        <v>Wales</v>
      </c>
      <c r="S2633" s="4" t="str">
        <f>TRIM(tblOperations[[#This Row],[Team]])</f>
        <v>Workplace Projects</v>
      </c>
      <c r="T2633" s="4" t="str">
        <f>_xlfn.XLOOKUP(R2633,tblRegionReference[Region],tblRegionReference[Area],"Not Found")</f>
        <v>Wales</v>
      </c>
      <c r="U2633" s="4" t="str">
        <f>IF(tblOperations[[#This Row],[Completion_Rate]]&gt;=_xlfn.XLOOKUP("Completion Rate",tblKPITargets[KPI_Name],tblKPITargets[Target_Value]),"Met","Below Target")</f>
        <v>Met</v>
      </c>
      <c r="V2633" t="str">
        <f>IF(tblOperations[[#This Row],[SLA_Compliance]]&gt;=_xlfn.XLOOKUP('04_References'!$A$3,tblKPITargets[KPI_Name],tblKPITargets[Target_Value]),"Met","Below Target")</f>
        <v>Met</v>
      </c>
      <c r="W2633" t="str">
        <f>IF(tblOperations[[#This Row],[Quality_Pass_Rate]]&gt;=_xlfn.XLOOKUP('04_References'!$A$4,tblKPITargets[KPI_Name],tblKPITargets[Target_Value]),"Met","Below Target")</f>
        <v>Below Target</v>
      </c>
      <c r="X2633" t="str">
        <f>IF(tblOperations[[#This Row],[Average_Completion_Days]]&lt;=_xlfn.XLOOKUP('04_References'!$A$7,tblKPITargets[KPI_Name],tblKPITargets[Target_Value]),"Met","Below Target")</f>
        <v>Met</v>
      </c>
      <c r="Y2633" t="str">
        <f>IF(tblOperations[[#This Row],[Closing_Backlog]]&lt;=_xlfn.XLOOKUP('04_References'!$A$8,tblKPITargets[KPI_Name],tblKPITargets[Target_Value]),"Met","Below Target")</f>
        <v>Met</v>
      </c>
    </row>
    <row r="2634" spans="1:25">
      <c r="A2634" s="6" t="s">
        <v>2664</v>
      </c>
      <c r="B2634" s="7">
        <v>46140</v>
      </c>
      <c r="C2634" s="2" t="s">
        <v>18</v>
      </c>
      <c r="D2634" s="2" t="s">
        <v>19</v>
      </c>
      <c r="E2634" s="2">
        <v>372</v>
      </c>
      <c r="F2634" s="2">
        <v>40</v>
      </c>
      <c r="G2634" s="2">
        <v>412</v>
      </c>
      <c r="H2634" s="2">
        <v>35</v>
      </c>
      <c r="I2634" s="2">
        <v>377</v>
      </c>
      <c r="J2634" s="2">
        <v>0</v>
      </c>
      <c r="K2634" s="2">
        <v>0</v>
      </c>
      <c r="L2634" s="2">
        <v>8</v>
      </c>
      <c r="M2634" s="2">
        <v>0.6</v>
      </c>
      <c r="N2634" s="2">
        <v>0.995</v>
      </c>
      <c r="O2634" s="2">
        <v>2.5</v>
      </c>
      <c r="P2634" s="2">
        <v>0.78600000000000003</v>
      </c>
      <c r="Q2634" s="3">
        <v>8.5000000000000006E-2</v>
      </c>
      <c r="R2634" s="4" t="str">
        <f>TRIM(tblOperations[[#This Row],[Region]])</f>
        <v>Scotland</v>
      </c>
      <c r="S2634" s="4" t="str">
        <f>TRIM(tblOperations[[#This Row],[Team]])</f>
        <v>Workplace Services</v>
      </c>
      <c r="T2634" s="4" t="str">
        <f>_xlfn.XLOOKUP(R2634,tblRegionReference[Region],tblRegionReference[Area],"Not Found")</f>
        <v>North</v>
      </c>
      <c r="U2634" s="4" t="str">
        <f>IF(tblOperations[[#This Row],[Completion_Rate]]&gt;=_xlfn.XLOOKUP("Completion Rate",tblKPITargets[KPI_Name],tblKPITargets[Target_Value]),"Met","Below Target")</f>
        <v>Below Target</v>
      </c>
      <c r="V2634" t="str">
        <f>IF(tblOperations[[#This Row],[SLA_Compliance]]&gt;=_xlfn.XLOOKUP('04_References'!$A$3,tblKPITargets[KPI_Name],tblKPITargets[Target_Value]),"Met","Below Target")</f>
        <v>Below Target</v>
      </c>
      <c r="W2634" t="str">
        <f>IF(tblOperations[[#This Row],[Quality_Pass_Rate]]&gt;=_xlfn.XLOOKUP('04_References'!$A$4,tblKPITargets[KPI_Name],tblKPITargets[Target_Value]),"Met","Below Target")</f>
        <v>Met</v>
      </c>
      <c r="X2634" t="str">
        <f>IF(tblOperations[[#This Row],[Average_Completion_Days]]&lt;=_xlfn.XLOOKUP('04_References'!$A$7,tblKPITargets[KPI_Name],tblKPITargets[Target_Value]),"Met","Below Target")</f>
        <v>Below Target</v>
      </c>
      <c r="Y2634" t="str">
        <f>IF(tblOperations[[#This Row],[Closing_Backlog]]&lt;=_xlfn.XLOOKUP('04_References'!$A$8,tblKPITargets[KPI_Name],tblKPITargets[Target_Value]),"Met","Below Target")</f>
        <v>Below Target</v>
      </c>
    </row>
    <row r="2635" spans="1:25">
      <c r="A2635" s="8" t="s">
        <v>2665</v>
      </c>
      <c r="B2635" s="9">
        <v>46140</v>
      </c>
      <c r="C2635" s="4" t="s">
        <v>18</v>
      </c>
      <c r="D2635" s="4" t="s">
        <v>21</v>
      </c>
      <c r="E2635" s="4">
        <v>0</v>
      </c>
      <c r="F2635" s="4">
        <v>47</v>
      </c>
      <c r="G2635" s="4">
        <v>47</v>
      </c>
      <c r="H2635" s="4">
        <v>47</v>
      </c>
      <c r="I2635" s="4">
        <v>0</v>
      </c>
      <c r="J2635" s="4">
        <v>0</v>
      </c>
      <c r="K2635" s="4">
        <v>0</v>
      </c>
      <c r="L2635" s="4">
        <v>2.1</v>
      </c>
      <c r="M2635" s="4">
        <v>0.95599999999999996</v>
      </c>
      <c r="N2635" s="4">
        <v>1</v>
      </c>
      <c r="O2635" s="4">
        <v>4.5</v>
      </c>
      <c r="P2635" s="4">
        <v>0.73199999999999998</v>
      </c>
      <c r="Q2635" s="5">
        <v>1</v>
      </c>
      <c r="R2635" s="4" t="str">
        <f>TRIM(tblOperations[[#This Row],[Region]])</f>
        <v>Scotland</v>
      </c>
      <c r="S2635" s="4" t="str">
        <f>TRIM(tblOperations[[#This Row],[Team]])</f>
        <v>Facilities Response</v>
      </c>
      <c r="T2635" s="4" t="str">
        <f>_xlfn.XLOOKUP(R2635,tblRegionReference[Region],tblRegionReference[Area],"Not Found")</f>
        <v>North</v>
      </c>
      <c r="U2635" s="4" t="str">
        <f>IF(tblOperations[[#This Row],[Completion_Rate]]&gt;=_xlfn.XLOOKUP("Completion Rate",tblKPITargets[KPI_Name],tblKPITargets[Target_Value]),"Met","Below Target")</f>
        <v>Met</v>
      </c>
      <c r="V2635" t="str">
        <f>IF(tblOperations[[#This Row],[SLA_Compliance]]&gt;=_xlfn.XLOOKUP('04_References'!$A$3,tblKPITargets[KPI_Name],tblKPITargets[Target_Value]),"Met","Below Target")</f>
        <v>Met</v>
      </c>
      <c r="W2635" t="str">
        <f>IF(tblOperations[[#This Row],[Quality_Pass_Rate]]&gt;=_xlfn.XLOOKUP('04_References'!$A$4,tblKPITargets[KPI_Name],tblKPITargets[Target_Value]),"Met","Below Target")</f>
        <v>Met</v>
      </c>
      <c r="X2635" t="str">
        <f>IF(tblOperations[[#This Row],[Average_Completion_Days]]&lt;=_xlfn.XLOOKUP('04_References'!$A$7,tblKPITargets[KPI_Name],tblKPITargets[Target_Value]),"Met","Below Target")</f>
        <v>Met</v>
      </c>
      <c r="Y2635" t="str">
        <f>IF(tblOperations[[#This Row],[Closing_Backlog]]&lt;=_xlfn.XLOOKUP('04_References'!$A$8,tblKPITargets[KPI_Name],tblKPITargets[Target_Value]),"Met","Below Target")</f>
        <v>Met</v>
      </c>
    </row>
    <row r="2636" spans="1:25">
      <c r="A2636" s="6" t="s">
        <v>2666</v>
      </c>
      <c r="B2636" s="7">
        <v>46140</v>
      </c>
      <c r="C2636" s="2" t="s">
        <v>18</v>
      </c>
      <c r="D2636" s="2" t="s">
        <v>23</v>
      </c>
      <c r="E2636" s="2">
        <v>709</v>
      </c>
      <c r="F2636" s="2">
        <v>31</v>
      </c>
      <c r="G2636" s="2">
        <v>740</v>
      </c>
      <c r="H2636" s="2">
        <v>36</v>
      </c>
      <c r="I2636" s="2">
        <v>704</v>
      </c>
      <c r="J2636" s="2">
        <v>0</v>
      </c>
      <c r="K2636" s="2">
        <v>0</v>
      </c>
      <c r="L2636" s="2">
        <v>8</v>
      </c>
      <c r="M2636" s="2">
        <v>0.6</v>
      </c>
      <c r="N2636" s="2">
        <v>0.998</v>
      </c>
      <c r="O2636" s="2">
        <v>2.5</v>
      </c>
      <c r="P2636" s="2">
        <v>0.78600000000000003</v>
      </c>
      <c r="Q2636" s="3">
        <v>4.9000000000000002E-2</v>
      </c>
      <c r="R2636" s="4" t="str">
        <f>TRIM(tblOperations[[#This Row],[Region]])</f>
        <v>Scotland</v>
      </c>
      <c r="S2636" s="4" t="str">
        <f>TRIM(tblOperations[[#This Row],[Team]])</f>
        <v>Estates Support</v>
      </c>
      <c r="T2636" s="4" t="str">
        <f>_xlfn.XLOOKUP(R2636,tblRegionReference[Region],tblRegionReference[Area],"Not Found")</f>
        <v>North</v>
      </c>
      <c r="U2636" s="4" t="str">
        <f>IF(tblOperations[[#This Row],[Completion_Rate]]&gt;=_xlfn.XLOOKUP("Completion Rate",tblKPITargets[KPI_Name],tblKPITargets[Target_Value]),"Met","Below Target")</f>
        <v>Below Target</v>
      </c>
      <c r="V2636" t="str">
        <f>IF(tblOperations[[#This Row],[SLA_Compliance]]&gt;=_xlfn.XLOOKUP('04_References'!$A$3,tblKPITargets[KPI_Name],tblKPITargets[Target_Value]),"Met","Below Target")</f>
        <v>Below Target</v>
      </c>
      <c r="W2636" t="str">
        <f>IF(tblOperations[[#This Row],[Quality_Pass_Rate]]&gt;=_xlfn.XLOOKUP('04_References'!$A$4,tblKPITargets[KPI_Name],tblKPITargets[Target_Value]),"Met","Below Target")</f>
        <v>Met</v>
      </c>
      <c r="X2636" t="str">
        <f>IF(tblOperations[[#This Row],[Average_Completion_Days]]&lt;=_xlfn.XLOOKUP('04_References'!$A$7,tblKPITargets[KPI_Name],tblKPITargets[Target_Value]),"Met","Below Target")</f>
        <v>Below Target</v>
      </c>
      <c r="Y2636" t="str">
        <f>IF(tblOperations[[#This Row],[Closing_Backlog]]&lt;=_xlfn.XLOOKUP('04_References'!$A$8,tblKPITargets[KPI_Name],tblKPITargets[Target_Value]),"Met","Below Target")</f>
        <v>Below Target</v>
      </c>
    </row>
    <row r="2637" spans="1:25">
      <c r="A2637" s="8" t="s">
        <v>2667</v>
      </c>
      <c r="B2637" s="9">
        <v>46140</v>
      </c>
      <c r="C2637" s="4" t="s">
        <v>18</v>
      </c>
      <c r="D2637" s="4" t="s">
        <v>25</v>
      </c>
      <c r="E2637" s="4">
        <v>0</v>
      </c>
      <c r="F2637" s="4">
        <v>31</v>
      </c>
      <c r="G2637" s="4">
        <v>31</v>
      </c>
      <c r="H2637" s="4">
        <v>31</v>
      </c>
      <c r="I2637" s="4">
        <v>0</v>
      </c>
      <c r="J2637" s="4">
        <v>0</v>
      </c>
      <c r="K2637" s="4">
        <v>0</v>
      </c>
      <c r="L2637" s="4">
        <v>1</v>
      </c>
      <c r="M2637" s="4">
        <v>0.96499999999999997</v>
      </c>
      <c r="N2637" s="4">
        <v>0.98099999999999998</v>
      </c>
      <c r="O2637" s="4">
        <v>4.3</v>
      </c>
      <c r="P2637" s="4">
        <v>0.76100000000000001</v>
      </c>
      <c r="Q2637" s="5">
        <v>1</v>
      </c>
      <c r="R2637" s="4" t="str">
        <f>TRIM(tblOperations[[#This Row],[Region]])</f>
        <v>Scotland</v>
      </c>
      <c r="S2637" s="4" t="str">
        <f>TRIM(tblOperations[[#This Row],[Team]])</f>
        <v>Workplace Projects</v>
      </c>
      <c r="T2637" s="4" t="str">
        <f>_xlfn.XLOOKUP(R2637,tblRegionReference[Region],tblRegionReference[Area],"Not Found")</f>
        <v>North</v>
      </c>
      <c r="U2637" s="4" t="str">
        <f>IF(tblOperations[[#This Row],[Completion_Rate]]&gt;=_xlfn.XLOOKUP("Completion Rate",tblKPITargets[KPI_Name],tblKPITargets[Target_Value]),"Met","Below Target")</f>
        <v>Met</v>
      </c>
      <c r="V2637" t="str">
        <f>IF(tblOperations[[#This Row],[SLA_Compliance]]&gt;=_xlfn.XLOOKUP('04_References'!$A$3,tblKPITargets[KPI_Name],tblKPITargets[Target_Value]),"Met","Below Target")</f>
        <v>Met</v>
      </c>
      <c r="W2637" t="str">
        <f>IF(tblOperations[[#This Row],[Quality_Pass_Rate]]&gt;=_xlfn.XLOOKUP('04_References'!$A$4,tblKPITargets[KPI_Name],tblKPITargets[Target_Value]),"Met","Below Target")</f>
        <v>Met</v>
      </c>
      <c r="X2637" t="str">
        <f>IF(tblOperations[[#This Row],[Average_Completion_Days]]&lt;=_xlfn.XLOOKUP('04_References'!$A$7,tblKPITargets[KPI_Name],tblKPITargets[Target_Value]),"Met","Below Target")</f>
        <v>Met</v>
      </c>
      <c r="Y2637" t="str">
        <f>IF(tblOperations[[#This Row],[Closing_Backlog]]&lt;=_xlfn.XLOOKUP('04_References'!$A$8,tblKPITargets[KPI_Name],tblKPITargets[Target_Value]),"Met","Below Target")</f>
        <v>Met</v>
      </c>
    </row>
    <row r="2638" spans="1:25">
      <c r="A2638" s="6" t="s">
        <v>2668</v>
      </c>
      <c r="B2638" s="7">
        <v>46140</v>
      </c>
      <c r="C2638" s="2" t="s">
        <v>27</v>
      </c>
      <c r="D2638" s="2" t="s">
        <v>19</v>
      </c>
      <c r="E2638" s="2">
        <v>14</v>
      </c>
      <c r="F2638" s="2">
        <v>42</v>
      </c>
      <c r="G2638" s="2">
        <v>56</v>
      </c>
      <c r="H2638" s="2">
        <v>38</v>
      </c>
      <c r="I2638" s="2">
        <v>18</v>
      </c>
      <c r="J2638" s="2">
        <v>0</v>
      </c>
      <c r="K2638" s="2">
        <v>0</v>
      </c>
      <c r="L2638" s="2">
        <v>4</v>
      </c>
      <c r="M2638" s="2">
        <v>0.84799999999999998</v>
      </c>
      <c r="N2638" s="2">
        <v>1</v>
      </c>
      <c r="O2638" s="2">
        <v>4</v>
      </c>
      <c r="P2638" s="2">
        <v>0.71799999999999997</v>
      </c>
      <c r="Q2638" s="3">
        <v>0.67900000000000005</v>
      </c>
      <c r="R2638" s="4" t="str">
        <f>TRIM(tblOperations[[#This Row],[Region]])</f>
        <v>North East</v>
      </c>
      <c r="S2638" s="4" t="str">
        <f>TRIM(tblOperations[[#This Row],[Team]])</f>
        <v>Workplace Services</v>
      </c>
      <c r="T2638" s="4" t="str">
        <f>_xlfn.XLOOKUP(R2638,tblRegionReference[Region],tblRegionReference[Area],"Not Found")</f>
        <v>North</v>
      </c>
      <c r="U2638" s="4" t="str">
        <f>IF(tblOperations[[#This Row],[Completion_Rate]]&gt;=_xlfn.XLOOKUP("Completion Rate",tblKPITargets[KPI_Name],tblKPITargets[Target_Value]),"Met","Below Target")</f>
        <v>Below Target</v>
      </c>
      <c r="V2638" t="str">
        <f>IF(tblOperations[[#This Row],[SLA_Compliance]]&gt;=_xlfn.XLOOKUP('04_References'!$A$3,tblKPITargets[KPI_Name],tblKPITargets[Target_Value]),"Met","Below Target")</f>
        <v>Below Target</v>
      </c>
      <c r="W2638" t="str">
        <f>IF(tblOperations[[#This Row],[Quality_Pass_Rate]]&gt;=_xlfn.XLOOKUP('04_References'!$A$4,tblKPITargets[KPI_Name],tblKPITargets[Target_Value]),"Met","Below Target")</f>
        <v>Met</v>
      </c>
      <c r="X2638" t="str">
        <f>IF(tblOperations[[#This Row],[Average_Completion_Days]]&lt;=_xlfn.XLOOKUP('04_References'!$A$7,tblKPITargets[KPI_Name],tblKPITargets[Target_Value]),"Met","Below Target")</f>
        <v>Below Target</v>
      </c>
      <c r="Y2638" t="str">
        <f>IF(tblOperations[[#This Row],[Closing_Backlog]]&lt;=_xlfn.XLOOKUP('04_References'!$A$8,tblKPITargets[KPI_Name],tblKPITargets[Target_Value]),"Met","Below Target")</f>
        <v>Below Target</v>
      </c>
    </row>
    <row r="2639" spans="1:25">
      <c r="A2639" s="8" t="s">
        <v>2669</v>
      </c>
      <c r="B2639" s="9">
        <v>46140</v>
      </c>
      <c r="C2639" s="4" t="s">
        <v>27</v>
      </c>
      <c r="D2639" s="4" t="s">
        <v>21</v>
      </c>
      <c r="E2639" s="4">
        <v>2</v>
      </c>
      <c r="F2639" s="4">
        <v>36</v>
      </c>
      <c r="G2639" s="4">
        <v>38</v>
      </c>
      <c r="H2639" s="4">
        <v>38</v>
      </c>
      <c r="I2639" s="4">
        <v>0</v>
      </c>
      <c r="J2639" s="4">
        <v>0</v>
      </c>
      <c r="K2639" s="4">
        <v>0</v>
      </c>
      <c r="L2639" s="4">
        <v>1.4</v>
      </c>
      <c r="M2639" s="4">
        <v>1</v>
      </c>
      <c r="N2639" s="4">
        <v>0.995</v>
      </c>
      <c r="O2639" s="4">
        <v>4.7</v>
      </c>
      <c r="P2639" s="4">
        <v>0.70699999999999996</v>
      </c>
      <c r="Q2639" s="5">
        <v>1</v>
      </c>
      <c r="R2639" s="4" t="str">
        <f>TRIM(tblOperations[[#This Row],[Region]])</f>
        <v>North East</v>
      </c>
      <c r="S2639" s="4" t="str">
        <f>TRIM(tblOperations[[#This Row],[Team]])</f>
        <v>Facilities Response</v>
      </c>
      <c r="T2639" s="4" t="str">
        <f>_xlfn.XLOOKUP(R2639,tblRegionReference[Region],tblRegionReference[Area],"Not Found")</f>
        <v>North</v>
      </c>
      <c r="U2639" s="4" t="str">
        <f>IF(tblOperations[[#This Row],[Completion_Rate]]&gt;=_xlfn.XLOOKUP("Completion Rate",tblKPITargets[KPI_Name],tblKPITargets[Target_Value]),"Met","Below Target")</f>
        <v>Met</v>
      </c>
      <c r="V2639" t="str">
        <f>IF(tblOperations[[#This Row],[SLA_Compliance]]&gt;=_xlfn.XLOOKUP('04_References'!$A$3,tblKPITargets[KPI_Name],tblKPITargets[Target_Value]),"Met","Below Target")</f>
        <v>Met</v>
      </c>
      <c r="W2639" t="str">
        <f>IF(tblOperations[[#This Row],[Quality_Pass_Rate]]&gt;=_xlfn.XLOOKUP('04_References'!$A$4,tblKPITargets[KPI_Name],tblKPITargets[Target_Value]),"Met","Below Target")</f>
        <v>Met</v>
      </c>
      <c r="X2639" t="str">
        <f>IF(tblOperations[[#This Row],[Average_Completion_Days]]&lt;=_xlfn.XLOOKUP('04_References'!$A$7,tblKPITargets[KPI_Name],tblKPITargets[Target_Value]),"Met","Below Target")</f>
        <v>Met</v>
      </c>
      <c r="Y2639" t="str">
        <f>IF(tblOperations[[#This Row],[Closing_Backlog]]&lt;=_xlfn.XLOOKUP('04_References'!$A$8,tblKPITargets[KPI_Name],tblKPITargets[Target_Value]),"Met","Below Target")</f>
        <v>Met</v>
      </c>
    </row>
    <row r="2640" spans="1:25">
      <c r="A2640" s="6" t="s">
        <v>2670</v>
      </c>
      <c r="B2640" s="7">
        <v>46140</v>
      </c>
      <c r="C2640" s="2" t="s">
        <v>27</v>
      </c>
      <c r="D2640" s="2" t="s">
        <v>23</v>
      </c>
      <c r="E2640" s="2">
        <v>1738</v>
      </c>
      <c r="F2640" s="2">
        <v>32</v>
      </c>
      <c r="G2640" s="2">
        <v>1770</v>
      </c>
      <c r="H2640" s="2">
        <v>20</v>
      </c>
      <c r="I2640" s="2">
        <v>1750</v>
      </c>
      <c r="J2640" s="2">
        <v>0</v>
      </c>
      <c r="K2640" s="2">
        <v>0</v>
      </c>
      <c r="L2640" s="2">
        <v>8</v>
      </c>
      <c r="M2640" s="2">
        <v>0.6</v>
      </c>
      <c r="N2640" s="2">
        <v>0.96399999999999997</v>
      </c>
      <c r="O2640" s="2">
        <v>2.5</v>
      </c>
      <c r="P2640" s="2">
        <v>0.71299999999999997</v>
      </c>
      <c r="Q2640" s="3">
        <v>1.0999999999999999E-2</v>
      </c>
      <c r="R2640" s="4" t="str">
        <f>TRIM(tblOperations[[#This Row],[Region]])</f>
        <v>North East</v>
      </c>
      <c r="S2640" s="4" t="str">
        <f>TRIM(tblOperations[[#This Row],[Team]])</f>
        <v>Estates Support</v>
      </c>
      <c r="T2640" s="4" t="str">
        <f>_xlfn.XLOOKUP(R2640,tblRegionReference[Region],tblRegionReference[Area],"Not Found")</f>
        <v>North</v>
      </c>
      <c r="U2640" s="4" t="str">
        <f>IF(tblOperations[[#This Row],[Completion_Rate]]&gt;=_xlfn.XLOOKUP("Completion Rate",tblKPITargets[KPI_Name],tblKPITargets[Target_Value]),"Met","Below Target")</f>
        <v>Below Target</v>
      </c>
      <c r="V2640" t="str">
        <f>IF(tblOperations[[#This Row],[SLA_Compliance]]&gt;=_xlfn.XLOOKUP('04_References'!$A$3,tblKPITargets[KPI_Name],tblKPITargets[Target_Value]),"Met","Below Target")</f>
        <v>Below Target</v>
      </c>
      <c r="W2640" t="str">
        <f>IF(tblOperations[[#This Row],[Quality_Pass_Rate]]&gt;=_xlfn.XLOOKUP('04_References'!$A$4,tblKPITargets[KPI_Name],tblKPITargets[Target_Value]),"Met","Below Target")</f>
        <v>Met</v>
      </c>
      <c r="X2640" t="str">
        <f>IF(tblOperations[[#This Row],[Average_Completion_Days]]&lt;=_xlfn.XLOOKUP('04_References'!$A$7,tblKPITargets[KPI_Name],tblKPITargets[Target_Value]),"Met","Below Target")</f>
        <v>Below Target</v>
      </c>
      <c r="Y2640" t="str">
        <f>IF(tblOperations[[#This Row],[Closing_Backlog]]&lt;=_xlfn.XLOOKUP('04_References'!$A$8,tblKPITargets[KPI_Name],tblKPITargets[Target_Value]),"Met","Below Target")</f>
        <v>Below Target</v>
      </c>
    </row>
    <row r="2641" spans="1:25">
      <c r="A2641" s="8" t="s">
        <v>2671</v>
      </c>
      <c r="B2641" s="9">
        <v>46140</v>
      </c>
      <c r="C2641" s="4" t="s">
        <v>27</v>
      </c>
      <c r="D2641" s="4" t="s">
        <v>25</v>
      </c>
      <c r="E2641" s="4">
        <v>85</v>
      </c>
      <c r="F2641" s="4">
        <v>30</v>
      </c>
      <c r="G2641" s="4">
        <v>115</v>
      </c>
      <c r="H2641" s="4">
        <v>30</v>
      </c>
      <c r="I2641" s="4">
        <v>85</v>
      </c>
      <c r="J2641" s="4">
        <v>1</v>
      </c>
      <c r="K2641" s="4">
        <v>0</v>
      </c>
      <c r="L2641" s="4">
        <v>8</v>
      </c>
      <c r="M2641" s="4">
        <v>0.6</v>
      </c>
      <c r="N2641" s="4">
        <v>0.98199999999999998</v>
      </c>
      <c r="O2641" s="4">
        <v>2.5</v>
      </c>
      <c r="P2641" s="4">
        <v>0.65500000000000003</v>
      </c>
      <c r="Q2641" s="5">
        <v>0.26100000000000001</v>
      </c>
      <c r="R2641" s="4" t="str">
        <f>TRIM(tblOperations[[#This Row],[Region]])</f>
        <v>North East</v>
      </c>
      <c r="S2641" s="4" t="str">
        <f>TRIM(tblOperations[[#This Row],[Team]])</f>
        <v>Workplace Projects</v>
      </c>
      <c r="T2641" s="4" t="str">
        <f>_xlfn.XLOOKUP(R2641,tblRegionReference[Region],tblRegionReference[Area],"Not Found")</f>
        <v>North</v>
      </c>
      <c r="U2641" s="4" t="str">
        <f>IF(tblOperations[[#This Row],[Completion_Rate]]&gt;=_xlfn.XLOOKUP("Completion Rate",tblKPITargets[KPI_Name],tblKPITargets[Target_Value]),"Met","Below Target")</f>
        <v>Below Target</v>
      </c>
      <c r="V2641" t="str">
        <f>IF(tblOperations[[#This Row],[SLA_Compliance]]&gt;=_xlfn.XLOOKUP('04_References'!$A$3,tblKPITargets[KPI_Name],tblKPITargets[Target_Value]),"Met","Below Target")</f>
        <v>Below Target</v>
      </c>
      <c r="W2641" t="str">
        <f>IF(tblOperations[[#This Row],[Quality_Pass_Rate]]&gt;=_xlfn.XLOOKUP('04_References'!$A$4,tblKPITargets[KPI_Name],tblKPITargets[Target_Value]),"Met","Below Target")</f>
        <v>Met</v>
      </c>
      <c r="X2641" t="str">
        <f>IF(tblOperations[[#This Row],[Average_Completion_Days]]&lt;=_xlfn.XLOOKUP('04_References'!$A$7,tblKPITargets[KPI_Name],tblKPITargets[Target_Value]),"Met","Below Target")</f>
        <v>Below Target</v>
      </c>
      <c r="Y2641" t="str">
        <f>IF(tblOperations[[#This Row],[Closing_Backlog]]&lt;=_xlfn.XLOOKUP('04_References'!$A$8,tblKPITargets[KPI_Name],tblKPITargets[Target_Value]),"Met","Below Target")</f>
        <v>Below Target</v>
      </c>
    </row>
    <row r="2642" spans="1:25">
      <c r="A2642" s="6" t="s">
        <v>2672</v>
      </c>
      <c r="B2642" s="7">
        <v>46140</v>
      </c>
      <c r="C2642" s="2" t="s">
        <v>32</v>
      </c>
      <c r="D2642" s="2" t="s">
        <v>19</v>
      </c>
      <c r="E2642" s="2">
        <v>739</v>
      </c>
      <c r="F2642" s="2">
        <v>52</v>
      </c>
      <c r="G2642" s="2">
        <v>791</v>
      </c>
      <c r="H2642" s="2">
        <v>32</v>
      </c>
      <c r="I2642" s="2">
        <v>759</v>
      </c>
      <c r="J2642" s="2">
        <v>0</v>
      </c>
      <c r="K2642" s="2">
        <v>0</v>
      </c>
      <c r="L2642" s="2">
        <v>8</v>
      </c>
      <c r="M2642" s="2">
        <v>0.6</v>
      </c>
      <c r="N2642" s="2">
        <v>0.96199999999999997</v>
      </c>
      <c r="O2642" s="2">
        <v>2.5</v>
      </c>
      <c r="P2642" s="2">
        <v>0.78700000000000003</v>
      </c>
      <c r="Q2642" s="3">
        <v>0.04</v>
      </c>
      <c r="R2642" s="4" t="str">
        <f>TRIM(tblOperations[[#This Row],[Region]])</f>
        <v>North West</v>
      </c>
      <c r="S2642" s="4" t="str">
        <f>TRIM(tblOperations[[#This Row],[Team]])</f>
        <v>Workplace Services</v>
      </c>
      <c r="T2642" s="4" t="str">
        <f>_xlfn.XLOOKUP(R2642,tblRegionReference[Region],tblRegionReference[Area],"Not Found")</f>
        <v>North</v>
      </c>
      <c r="U2642" s="4" t="str">
        <f>IF(tblOperations[[#This Row],[Completion_Rate]]&gt;=_xlfn.XLOOKUP("Completion Rate",tblKPITargets[KPI_Name],tblKPITargets[Target_Value]),"Met","Below Target")</f>
        <v>Below Target</v>
      </c>
      <c r="V2642" t="str">
        <f>IF(tblOperations[[#This Row],[SLA_Compliance]]&gt;=_xlfn.XLOOKUP('04_References'!$A$3,tblKPITargets[KPI_Name],tblKPITargets[Target_Value]),"Met","Below Target")</f>
        <v>Below Target</v>
      </c>
      <c r="W2642" t="str">
        <f>IF(tblOperations[[#This Row],[Quality_Pass_Rate]]&gt;=_xlfn.XLOOKUP('04_References'!$A$4,tblKPITargets[KPI_Name],tblKPITargets[Target_Value]),"Met","Below Target")</f>
        <v>Met</v>
      </c>
      <c r="X2642" t="str">
        <f>IF(tblOperations[[#This Row],[Average_Completion_Days]]&lt;=_xlfn.XLOOKUP('04_References'!$A$7,tblKPITargets[KPI_Name],tblKPITargets[Target_Value]),"Met","Below Target")</f>
        <v>Below Target</v>
      </c>
      <c r="Y2642" t="str">
        <f>IF(tblOperations[[#This Row],[Closing_Backlog]]&lt;=_xlfn.XLOOKUP('04_References'!$A$8,tblKPITargets[KPI_Name],tblKPITargets[Target_Value]),"Met","Below Target")</f>
        <v>Below Target</v>
      </c>
    </row>
    <row r="2643" spans="1:25">
      <c r="A2643" s="8" t="s">
        <v>2673</v>
      </c>
      <c r="B2643" s="9">
        <v>46140</v>
      </c>
      <c r="C2643" s="4" t="s">
        <v>32</v>
      </c>
      <c r="D2643" s="4" t="s">
        <v>21</v>
      </c>
      <c r="E2643" s="4">
        <v>1811</v>
      </c>
      <c r="F2643" s="4">
        <v>41</v>
      </c>
      <c r="G2643" s="4">
        <v>1852</v>
      </c>
      <c r="H2643" s="4">
        <v>25</v>
      </c>
      <c r="I2643" s="4">
        <v>1827</v>
      </c>
      <c r="J2643" s="4">
        <v>0</v>
      </c>
      <c r="K2643" s="4">
        <v>0</v>
      </c>
      <c r="L2643" s="4">
        <v>8</v>
      </c>
      <c r="M2643" s="4">
        <v>0.6</v>
      </c>
      <c r="N2643" s="4">
        <v>0.99</v>
      </c>
      <c r="O2643" s="4">
        <v>2.5</v>
      </c>
      <c r="P2643" s="4">
        <v>0.70199999999999996</v>
      </c>
      <c r="Q2643" s="5">
        <v>1.2999999999999999E-2</v>
      </c>
      <c r="R2643" s="4" t="str">
        <f>TRIM(tblOperations[[#This Row],[Region]])</f>
        <v>North West</v>
      </c>
      <c r="S2643" s="4" t="str">
        <f>TRIM(tblOperations[[#This Row],[Team]])</f>
        <v>Facilities Response</v>
      </c>
      <c r="T2643" s="4" t="str">
        <f>_xlfn.XLOOKUP(R2643,tblRegionReference[Region],tblRegionReference[Area],"Not Found")</f>
        <v>North</v>
      </c>
      <c r="U2643" s="4" t="str">
        <f>IF(tblOperations[[#This Row],[Completion_Rate]]&gt;=_xlfn.XLOOKUP("Completion Rate",tblKPITargets[KPI_Name],tblKPITargets[Target_Value]),"Met","Below Target")</f>
        <v>Below Target</v>
      </c>
      <c r="V2643" t="str">
        <f>IF(tblOperations[[#This Row],[SLA_Compliance]]&gt;=_xlfn.XLOOKUP('04_References'!$A$3,tblKPITargets[KPI_Name],tblKPITargets[Target_Value]),"Met","Below Target")</f>
        <v>Below Target</v>
      </c>
      <c r="W2643" t="str">
        <f>IF(tblOperations[[#This Row],[Quality_Pass_Rate]]&gt;=_xlfn.XLOOKUP('04_References'!$A$4,tblKPITargets[KPI_Name],tblKPITargets[Target_Value]),"Met","Below Target")</f>
        <v>Met</v>
      </c>
      <c r="X2643" t="str">
        <f>IF(tblOperations[[#This Row],[Average_Completion_Days]]&lt;=_xlfn.XLOOKUP('04_References'!$A$7,tblKPITargets[KPI_Name],tblKPITargets[Target_Value]),"Met","Below Target")</f>
        <v>Below Target</v>
      </c>
      <c r="Y2643" t="str">
        <f>IF(tblOperations[[#This Row],[Closing_Backlog]]&lt;=_xlfn.XLOOKUP('04_References'!$A$8,tblKPITargets[KPI_Name],tblKPITargets[Target_Value]),"Met","Below Target")</f>
        <v>Below Target</v>
      </c>
    </row>
    <row r="2644" spans="1:25">
      <c r="A2644" s="6" t="s">
        <v>2674</v>
      </c>
      <c r="B2644" s="7">
        <v>46140</v>
      </c>
      <c r="C2644" s="2" t="s">
        <v>32</v>
      </c>
      <c r="D2644" s="2" t="s">
        <v>23</v>
      </c>
      <c r="E2644" s="2">
        <v>1864</v>
      </c>
      <c r="F2644" s="2">
        <v>50</v>
      </c>
      <c r="G2644" s="2">
        <v>1914</v>
      </c>
      <c r="H2644" s="2">
        <v>21</v>
      </c>
      <c r="I2644" s="2">
        <v>1893</v>
      </c>
      <c r="J2644" s="2">
        <v>0</v>
      </c>
      <c r="K2644" s="2">
        <v>0</v>
      </c>
      <c r="L2644" s="2">
        <v>8</v>
      </c>
      <c r="M2644" s="2">
        <v>0.6</v>
      </c>
      <c r="N2644" s="2">
        <v>0.98199999999999998</v>
      </c>
      <c r="O2644" s="2">
        <v>2.5</v>
      </c>
      <c r="P2644" s="2">
        <v>0.69299999999999995</v>
      </c>
      <c r="Q2644" s="3">
        <v>1.0999999999999999E-2</v>
      </c>
      <c r="R2644" s="4" t="str">
        <f>TRIM(tblOperations[[#This Row],[Region]])</f>
        <v>North West</v>
      </c>
      <c r="S2644" s="4" t="str">
        <f>TRIM(tblOperations[[#This Row],[Team]])</f>
        <v>Estates Support</v>
      </c>
      <c r="T2644" s="4" t="str">
        <f>_xlfn.XLOOKUP(R2644,tblRegionReference[Region],tblRegionReference[Area],"Not Found")</f>
        <v>North</v>
      </c>
      <c r="U2644" s="4" t="str">
        <f>IF(tblOperations[[#This Row],[Completion_Rate]]&gt;=_xlfn.XLOOKUP("Completion Rate",tblKPITargets[KPI_Name],tblKPITargets[Target_Value]),"Met","Below Target")</f>
        <v>Below Target</v>
      </c>
      <c r="V2644" t="str">
        <f>IF(tblOperations[[#This Row],[SLA_Compliance]]&gt;=_xlfn.XLOOKUP('04_References'!$A$3,tblKPITargets[KPI_Name],tblKPITargets[Target_Value]),"Met","Below Target")</f>
        <v>Below Target</v>
      </c>
      <c r="W2644" t="str">
        <f>IF(tblOperations[[#This Row],[Quality_Pass_Rate]]&gt;=_xlfn.XLOOKUP('04_References'!$A$4,tblKPITargets[KPI_Name],tblKPITargets[Target_Value]),"Met","Below Target")</f>
        <v>Met</v>
      </c>
      <c r="X2644" t="str">
        <f>IF(tblOperations[[#This Row],[Average_Completion_Days]]&lt;=_xlfn.XLOOKUP('04_References'!$A$7,tblKPITargets[KPI_Name],tblKPITargets[Target_Value]),"Met","Below Target")</f>
        <v>Below Target</v>
      </c>
      <c r="Y2644" t="str">
        <f>IF(tblOperations[[#This Row],[Closing_Backlog]]&lt;=_xlfn.XLOOKUP('04_References'!$A$8,tblKPITargets[KPI_Name],tblKPITargets[Target_Value]),"Met","Below Target")</f>
        <v>Below Target</v>
      </c>
    </row>
    <row r="2645" spans="1:25">
      <c r="A2645" s="8" t="s">
        <v>2675</v>
      </c>
      <c r="B2645" s="9">
        <v>46140</v>
      </c>
      <c r="C2645" s="4" t="s">
        <v>32</v>
      </c>
      <c r="D2645" s="4" t="s">
        <v>25</v>
      </c>
      <c r="E2645" s="4">
        <v>0</v>
      </c>
      <c r="F2645" s="4">
        <v>24</v>
      </c>
      <c r="G2645" s="4">
        <v>24</v>
      </c>
      <c r="H2645" s="4">
        <v>24</v>
      </c>
      <c r="I2645" s="4">
        <v>0</v>
      </c>
      <c r="J2645" s="4">
        <v>1</v>
      </c>
      <c r="K2645" s="4">
        <v>0</v>
      </c>
      <c r="L2645" s="4">
        <v>1.4</v>
      </c>
      <c r="M2645" s="4">
        <v>0.91</v>
      </c>
      <c r="N2645" s="4">
        <v>0.96399999999999997</v>
      </c>
      <c r="O2645" s="4">
        <v>4.4000000000000004</v>
      </c>
      <c r="P2645" s="4">
        <v>0.70199999999999996</v>
      </c>
      <c r="Q2645" s="5">
        <v>1</v>
      </c>
      <c r="R2645" s="4" t="str">
        <f>TRIM(tblOperations[[#This Row],[Region]])</f>
        <v>North West</v>
      </c>
      <c r="S2645" s="4" t="str">
        <f>TRIM(tblOperations[[#This Row],[Team]])</f>
        <v>Workplace Projects</v>
      </c>
      <c r="T2645" s="4" t="str">
        <f>_xlfn.XLOOKUP(R2645,tblRegionReference[Region],tblRegionReference[Area],"Not Found")</f>
        <v>North</v>
      </c>
      <c r="U2645" s="4" t="str">
        <f>IF(tblOperations[[#This Row],[Completion_Rate]]&gt;=_xlfn.XLOOKUP("Completion Rate",tblKPITargets[KPI_Name],tblKPITargets[Target_Value]),"Met","Below Target")</f>
        <v>Met</v>
      </c>
      <c r="V2645" t="str">
        <f>IF(tblOperations[[#This Row],[SLA_Compliance]]&gt;=_xlfn.XLOOKUP('04_References'!$A$3,tblKPITargets[KPI_Name],tblKPITargets[Target_Value]),"Met","Below Target")</f>
        <v>Below Target</v>
      </c>
      <c r="W2645" t="str">
        <f>IF(tblOperations[[#This Row],[Quality_Pass_Rate]]&gt;=_xlfn.XLOOKUP('04_References'!$A$4,tblKPITargets[KPI_Name],tblKPITargets[Target_Value]),"Met","Below Target")</f>
        <v>Met</v>
      </c>
      <c r="X2645" t="str">
        <f>IF(tblOperations[[#This Row],[Average_Completion_Days]]&lt;=_xlfn.XLOOKUP('04_References'!$A$7,tblKPITargets[KPI_Name],tblKPITargets[Target_Value]),"Met","Below Target")</f>
        <v>Met</v>
      </c>
      <c r="Y2645" t="str">
        <f>IF(tblOperations[[#This Row],[Closing_Backlog]]&lt;=_xlfn.XLOOKUP('04_References'!$A$8,tblKPITargets[KPI_Name],tblKPITargets[Target_Value]),"Met","Below Target")</f>
        <v>Met</v>
      </c>
    </row>
    <row r="2646" spans="1:25">
      <c r="A2646" s="6" t="s">
        <v>2676</v>
      </c>
      <c r="B2646" s="7">
        <v>46140</v>
      </c>
      <c r="C2646" s="2" t="s">
        <v>37</v>
      </c>
      <c r="D2646" s="2" t="s">
        <v>19</v>
      </c>
      <c r="E2646" s="2">
        <v>0</v>
      </c>
      <c r="F2646" s="2">
        <v>53</v>
      </c>
      <c r="G2646" s="2">
        <v>53</v>
      </c>
      <c r="H2646" s="2">
        <v>49</v>
      </c>
      <c r="I2646" s="2">
        <v>4</v>
      </c>
      <c r="J2646" s="2">
        <v>1</v>
      </c>
      <c r="K2646" s="2">
        <v>0</v>
      </c>
      <c r="L2646" s="2">
        <v>1.9</v>
      </c>
      <c r="M2646" s="2">
        <v>0.91400000000000003</v>
      </c>
      <c r="N2646" s="2">
        <v>0.99199999999999999</v>
      </c>
      <c r="O2646" s="2">
        <v>4.5</v>
      </c>
      <c r="P2646" s="2">
        <v>0.67</v>
      </c>
      <c r="Q2646" s="3">
        <v>0.92500000000000004</v>
      </c>
      <c r="R2646" s="4" t="str">
        <f>TRIM(tblOperations[[#This Row],[Region]])</f>
        <v>Midlands</v>
      </c>
      <c r="S2646" s="4" t="str">
        <f>TRIM(tblOperations[[#This Row],[Team]])</f>
        <v>Workplace Services</v>
      </c>
      <c r="T2646" s="4" t="str">
        <f>_xlfn.XLOOKUP(R2646,tblRegionReference[Region],tblRegionReference[Area],"Not Found")</f>
        <v>Central</v>
      </c>
      <c r="U2646" s="4" t="str">
        <f>IF(tblOperations[[#This Row],[Completion_Rate]]&gt;=_xlfn.XLOOKUP("Completion Rate",tblKPITargets[KPI_Name],tblKPITargets[Target_Value]),"Met","Below Target")</f>
        <v>Below Target</v>
      </c>
      <c r="V2646" t="str">
        <f>IF(tblOperations[[#This Row],[SLA_Compliance]]&gt;=_xlfn.XLOOKUP('04_References'!$A$3,tblKPITargets[KPI_Name],tblKPITargets[Target_Value]),"Met","Below Target")</f>
        <v>Below Target</v>
      </c>
      <c r="W2646" t="str">
        <f>IF(tblOperations[[#This Row],[Quality_Pass_Rate]]&gt;=_xlfn.XLOOKUP('04_References'!$A$4,tblKPITargets[KPI_Name],tblKPITargets[Target_Value]),"Met","Below Target")</f>
        <v>Met</v>
      </c>
      <c r="X2646" t="str">
        <f>IF(tblOperations[[#This Row],[Average_Completion_Days]]&lt;=_xlfn.XLOOKUP('04_References'!$A$7,tblKPITargets[KPI_Name],tblKPITargets[Target_Value]),"Met","Below Target")</f>
        <v>Met</v>
      </c>
      <c r="Y2646" t="str">
        <f>IF(tblOperations[[#This Row],[Closing_Backlog]]&lt;=_xlfn.XLOOKUP('04_References'!$A$8,tblKPITargets[KPI_Name],tblKPITargets[Target_Value]),"Met","Below Target")</f>
        <v>Met</v>
      </c>
    </row>
    <row r="2647" spans="1:25">
      <c r="A2647" s="8" t="s">
        <v>2677</v>
      </c>
      <c r="B2647" s="9">
        <v>46140</v>
      </c>
      <c r="C2647" s="4" t="s">
        <v>37</v>
      </c>
      <c r="D2647" s="4" t="s">
        <v>21</v>
      </c>
      <c r="E2647" s="4">
        <v>786</v>
      </c>
      <c r="F2647" s="4">
        <v>46</v>
      </c>
      <c r="G2647" s="4">
        <v>832</v>
      </c>
      <c r="H2647" s="4">
        <v>35</v>
      </c>
      <c r="I2647" s="4">
        <v>797</v>
      </c>
      <c r="J2647" s="4">
        <v>0</v>
      </c>
      <c r="K2647" s="4">
        <v>0</v>
      </c>
      <c r="L2647" s="4">
        <v>8</v>
      </c>
      <c r="M2647" s="4">
        <v>0.6</v>
      </c>
      <c r="N2647" s="4">
        <v>0.98299999999999998</v>
      </c>
      <c r="O2647" s="4">
        <v>2.5</v>
      </c>
      <c r="P2647" s="4">
        <v>0.68400000000000005</v>
      </c>
      <c r="Q2647" s="5">
        <v>4.2000000000000003E-2</v>
      </c>
      <c r="R2647" s="4" t="str">
        <f>TRIM(tblOperations[[#This Row],[Region]])</f>
        <v>Midlands</v>
      </c>
      <c r="S2647" s="4" t="str">
        <f>TRIM(tblOperations[[#This Row],[Team]])</f>
        <v>Facilities Response</v>
      </c>
      <c r="T2647" s="4" t="str">
        <f>_xlfn.XLOOKUP(R2647,tblRegionReference[Region],tblRegionReference[Area],"Not Found")</f>
        <v>Central</v>
      </c>
      <c r="U2647" s="4" t="str">
        <f>IF(tblOperations[[#This Row],[Completion_Rate]]&gt;=_xlfn.XLOOKUP("Completion Rate",tblKPITargets[KPI_Name],tblKPITargets[Target_Value]),"Met","Below Target")</f>
        <v>Below Target</v>
      </c>
      <c r="V2647" t="str">
        <f>IF(tblOperations[[#This Row],[SLA_Compliance]]&gt;=_xlfn.XLOOKUP('04_References'!$A$3,tblKPITargets[KPI_Name],tblKPITargets[Target_Value]),"Met","Below Target")</f>
        <v>Below Target</v>
      </c>
      <c r="W2647" t="str">
        <f>IF(tblOperations[[#This Row],[Quality_Pass_Rate]]&gt;=_xlfn.XLOOKUP('04_References'!$A$4,tblKPITargets[KPI_Name],tblKPITargets[Target_Value]),"Met","Below Target")</f>
        <v>Met</v>
      </c>
      <c r="X2647" t="str">
        <f>IF(tblOperations[[#This Row],[Average_Completion_Days]]&lt;=_xlfn.XLOOKUP('04_References'!$A$7,tblKPITargets[KPI_Name],tblKPITargets[Target_Value]),"Met","Below Target")</f>
        <v>Below Target</v>
      </c>
      <c r="Y2647" t="str">
        <f>IF(tblOperations[[#This Row],[Closing_Backlog]]&lt;=_xlfn.XLOOKUP('04_References'!$A$8,tblKPITargets[KPI_Name],tblKPITargets[Target_Value]),"Met","Below Target")</f>
        <v>Below Target</v>
      </c>
    </row>
    <row r="2648" spans="1:25">
      <c r="A2648" s="6" t="s">
        <v>2678</v>
      </c>
      <c r="B2648" s="7">
        <v>46140</v>
      </c>
      <c r="C2648" s="2" t="s">
        <v>37</v>
      </c>
      <c r="D2648" s="2" t="s">
        <v>23</v>
      </c>
      <c r="E2648" s="2">
        <v>654</v>
      </c>
      <c r="F2648" s="2">
        <v>50</v>
      </c>
      <c r="G2648" s="2">
        <v>704</v>
      </c>
      <c r="H2648" s="2">
        <v>37</v>
      </c>
      <c r="I2648" s="2">
        <v>667</v>
      </c>
      <c r="J2648" s="2">
        <v>0</v>
      </c>
      <c r="K2648" s="2">
        <v>0</v>
      </c>
      <c r="L2648" s="2">
        <v>8</v>
      </c>
      <c r="M2648" s="2">
        <v>0.6</v>
      </c>
      <c r="N2648" s="2">
        <v>0.96699999999999997</v>
      </c>
      <c r="O2648" s="2">
        <v>2.5</v>
      </c>
      <c r="P2648" s="2">
        <v>0.76800000000000002</v>
      </c>
      <c r="Q2648" s="3">
        <v>5.2999999999999999E-2</v>
      </c>
      <c r="R2648" s="4" t="str">
        <f>TRIM(tblOperations[[#This Row],[Region]])</f>
        <v>Midlands</v>
      </c>
      <c r="S2648" s="4" t="str">
        <f>TRIM(tblOperations[[#This Row],[Team]])</f>
        <v>Estates Support</v>
      </c>
      <c r="T2648" s="4" t="str">
        <f>_xlfn.XLOOKUP(R2648,tblRegionReference[Region],tblRegionReference[Area],"Not Found")</f>
        <v>Central</v>
      </c>
      <c r="U2648" s="4" t="str">
        <f>IF(tblOperations[[#This Row],[Completion_Rate]]&gt;=_xlfn.XLOOKUP("Completion Rate",tblKPITargets[KPI_Name],tblKPITargets[Target_Value]),"Met","Below Target")</f>
        <v>Below Target</v>
      </c>
      <c r="V2648" t="str">
        <f>IF(tblOperations[[#This Row],[SLA_Compliance]]&gt;=_xlfn.XLOOKUP('04_References'!$A$3,tblKPITargets[KPI_Name],tblKPITargets[Target_Value]),"Met","Below Target")</f>
        <v>Below Target</v>
      </c>
      <c r="W2648" t="str">
        <f>IF(tblOperations[[#This Row],[Quality_Pass_Rate]]&gt;=_xlfn.XLOOKUP('04_References'!$A$4,tblKPITargets[KPI_Name],tblKPITargets[Target_Value]),"Met","Below Target")</f>
        <v>Met</v>
      </c>
      <c r="X2648" t="str">
        <f>IF(tblOperations[[#This Row],[Average_Completion_Days]]&lt;=_xlfn.XLOOKUP('04_References'!$A$7,tblKPITargets[KPI_Name],tblKPITargets[Target_Value]),"Met","Below Target")</f>
        <v>Below Target</v>
      </c>
      <c r="Y2648" t="str">
        <f>IF(tblOperations[[#This Row],[Closing_Backlog]]&lt;=_xlfn.XLOOKUP('04_References'!$A$8,tblKPITargets[KPI_Name],tblKPITargets[Target_Value]),"Met","Below Target")</f>
        <v>Below Target</v>
      </c>
    </row>
    <row r="2649" spans="1:25">
      <c r="A2649" s="8" t="s">
        <v>2679</v>
      </c>
      <c r="B2649" s="9">
        <v>46140</v>
      </c>
      <c r="C2649" s="4" t="s">
        <v>37</v>
      </c>
      <c r="D2649" s="4" t="s">
        <v>25</v>
      </c>
      <c r="E2649" s="4">
        <v>0</v>
      </c>
      <c r="F2649" s="4">
        <v>34</v>
      </c>
      <c r="G2649" s="4">
        <v>34</v>
      </c>
      <c r="H2649" s="4">
        <v>34</v>
      </c>
      <c r="I2649" s="4">
        <v>0</v>
      </c>
      <c r="J2649" s="4">
        <v>1</v>
      </c>
      <c r="K2649" s="4">
        <v>0</v>
      </c>
      <c r="L2649" s="4">
        <v>1.7</v>
      </c>
      <c r="M2649" s="4">
        <v>0.96399999999999997</v>
      </c>
      <c r="N2649" s="4">
        <v>0.93799999999999994</v>
      </c>
      <c r="O2649" s="4">
        <v>4.7</v>
      </c>
      <c r="P2649" s="4">
        <v>0.72199999999999998</v>
      </c>
      <c r="Q2649" s="5">
        <v>1</v>
      </c>
      <c r="R2649" s="4" t="str">
        <f>TRIM(tblOperations[[#This Row],[Region]])</f>
        <v>Midlands</v>
      </c>
      <c r="S2649" s="4" t="str">
        <f>TRIM(tblOperations[[#This Row],[Team]])</f>
        <v>Workplace Projects</v>
      </c>
      <c r="T2649" s="4" t="str">
        <f>_xlfn.XLOOKUP(R2649,tblRegionReference[Region],tblRegionReference[Area],"Not Found")</f>
        <v>Central</v>
      </c>
      <c r="U2649" s="4" t="str">
        <f>IF(tblOperations[[#This Row],[Completion_Rate]]&gt;=_xlfn.XLOOKUP("Completion Rate",tblKPITargets[KPI_Name],tblKPITargets[Target_Value]),"Met","Below Target")</f>
        <v>Met</v>
      </c>
      <c r="V2649" t="str">
        <f>IF(tblOperations[[#This Row],[SLA_Compliance]]&gt;=_xlfn.XLOOKUP('04_References'!$A$3,tblKPITargets[KPI_Name],tblKPITargets[Target_Value]),"Met","Below Target")</f>
        <v>Met</v>
      </c>
      <c r="W2649" t="str">
        <f>IF(tblOperations[[#This Row],[Quality_Pass_Rate]]&gt;=_xlfn.XLOOKUP('04_References'!$A$4,tblKPITargets[KPI_Name],tblKPITargets[Target_Value]),"Met","Below Target")</f>
        <v>Below Target</v>
      </c>
      <c r="X2649" t="str">
        <f>IF(tblOperations[[#This Row],[Average_Completion_Days]]&lt;=_xlfn.XLOOKUP('04_References'!$A$7,tblKPITargets[KPI_Name],tblKPITargets[Target_Value]),"Met","Below Target")</f>
        <v>Met</v>
      </c>
      <c r="Y2649" t="str">
        <f>IF(tblOperations[[#This Row],[Closing_Backlog]]&lt;=_xlfn.XLOOKUP('04_References'!$A$8,tblKPITargets[KPI_Name],tblKPITargets[Target_Value]),"Met","Below Target")</f>
        <v>Met</v>
      </c>
    </row>
    <row r="2650" spans="1:25">
      <c r="A2650" s="6" t="s">
        <v>2680</v>
      </c>
      <c r="B2650" s="7">
        <v>46140</v>
      </c>
      <c r="C2650" s="2" t="s">
        <v>43</v>
      </c>
      <c r="D2650" s="2" t="s">
        <v>19</v>
      </c>
      <c r="E2650" s="2">
        <v>1395</v>
      </c>
      <c r="F2650" s="2">
        <v>41</v>
      </c>
      <c r="G2650" s="2">
        <v>1436</v>
      </c>
      <c r="H2650" s="2">
        <v>29</v>
      </c>
      <c r="I2650" s="2">
        <v>1407</v>
      </c>
      <c r="J2650" s="2">
        <v>0</v>
      </c>
      <c r="K2650" s="2">
        <v>0</v>
      </c>
      <c r="L2650" s="2">
        <v>8</v>
      </c>
      <c r="M2650" s="2">
        <v>0.6</v>
      </c>
      <c r="N2650" s="2">
        <v>0.97699999999999998</v>
      </c>
      <c r="O2650" s="2">
        <v>2.5</v>
      </c>
      <c r="P2650" s="2">
        <v>0.76800000000000002</v>
      </c>
      <c r="Q2650" s="3">
        <v>0.02</v>
      </c>
      <c r="R2650" s="4" t="str">
        <f>TRIM(tblOperations[[#This Row],[Region]])</f>
        <v>South West</v>
      </c>
      <c r="S2650" s="4" t="str">
        <f>TRIM(tblOperations[[#This Row],[Team]])</f>
        <v>Workplace Services</v>
      </c>
      <c r="T2650" s="4" t="str">
        <f>_xlfn.XLOOKUP(R2650,tblRegionReference[Region],tblRegionReference[Area],"Not Found")</f>
        <v>South</v>
      </c>
      <c r="U2650" s="4" t="str">
        <f>IF(tblOperations[[#This Row],[Completion_Rate]]&gt;=_xlfn.XLOOKUP("Completion Rate",tblKPITargets[KPI_Name],tblKPITargets[Target_Value]),"Met","Below Target")</f>
        <v>Below Target</v>
      </c>
      <c r="V2650" t="str">
        <f>IF(tblOperations[[#This Row],[SLA_Compliance]]&gt;=_xlfn.XLOOKUP('04_References'!$A$3,tblKPITargets[KPI_Name],tblKPITargets[Target_Value]),"Met","Below Target")</f>
        <v>Below Target</v>
      </c>
      <c r="W2650" t="str">
        <f>IF(tblOperations[[#This Row],[Quality_Pass_Rate]]&gt;=_xlfn.XLOOKUP('04_References'!$A$4,tblKPITargets[KPI_Name],tblKPITargets[Target_Value]),"Met","Below Target")</f>
        <v>Met</v>
      </c>
      <c r="X2650" t="str">
        <f>IF(tblOperations[[#This Row],[Average_Completion_Days]]&lt;=_xlfn.XLOOKUP('04_References'!$A$7,tblKPITargets[KPI_Name],tblKPITargets[Target_Value]),"Met","Below Target")</f>
        <v>Below Target</v>
      </c>
      <c r="Y2650" t="str">
        <f>IF(tblOperations[[#This Row],[Closing_Backlog]]&lt;=_xlfn.XLOOKUP('04_References'!$A$8,tblKPITargets[KPI_Name],tblKPITargets[Target_Value]),"Met","Below Target")</f>
        <v>Below Target</v>
      </c>
    </row>
    <row r="2651" spans="1:25">
      <c r="A2651" s="8" t="s">
        <v>2681</v>
      </c>
      <c r="B2651" s="9">
        <v>46140</v>
      </c>
      <c r="C2651" s="4" t="s">
        <v>43</v>
      </c>
      <c r="D2651" s="4" t="s">
        <v>21</v>
      </c>
      <c r="E2651" s="4">
        <v>0</v>
      </c>
      <c r="F2651" s="4">
        <v>46</v>
      </c>
      <c r="G2651" s="4">
        <v>46</v>
      </c>
      <c r="H2651" s="4">
        <v>46</v>
      </c>
      <c r="I2651" s="4">
        <v>0</v>
      </c>
      <c r="J2651" s="4">
        <v>1</v>
      </c>
      <c r="K2651" s="4">
        <v>0</v>
      </c>
      <c r="L2651" s="4">
        <v>1.9</v>
      </c>
      <c r="M2651" s="4">
        <v>0.91300000000000003</v>
      </c>
      <c r="N2651" s="4">
        <v>0.95299999999999996</v>
      </c>
      <c r="O2651" s="4">
        <v>4.3</v>
      </c>
      <c r="P2651" s="4">
        <v>0.64100000000000001</v>
      </c>
      <c r="Q2651" s="5">
        <v>1</v>
      </c>
      <c r="R2651" s="4" t="str">
        <f>TRIM(tblOperations[[#This Row],[Region]])</f>
        <v>South West</v>
      </c>
      <c r="S2651" s="4" t="str">
        <f>TRIM(tblOperations[[#This Row],[Team]])</f>
        <v>Facilities Response</v>
      </c>
      <c r="T2651" s="4" t="str">
        <f>_xlfn.XLOOKUP(R2651,tblRegionReference[Region],tblRegionReference[Area],"Not Found")</f>
        <v>South</v>
      </c>
      <c r="U2651" s="4" t="str">
        <f>IF(tblOperations[[#This Row],[Completion_Rate]]&gt;=_xlfn.XLOOKUP("Completion Rate",tblKPITargets[KPI_Name],tblKPITargets[Target_Value]),"Met","Below Target")</f>
        <v>Met</v>
      </c>
      <c r="V2651" t="str">
        <f>IF(tblOperations[[#This Row],[SLA_Compliance]]&gt;=_xlfn.XLOOKUP('04_References'!$A$3,tblKPITargets[KPI_Name],tblKPITargets[Target_Value]),"Met","Below Target")</f>
        <v>Below Target</v>
      </c>
      <c r="W2651" t="str">
        <f>IF(tblOperations[[#This Row],[Quality_Pass_Rate]]&gt;=_xlfn.XLOOKUP('04_References'!$A$4,tblKPITargets[KPI_Name],tblKPITargets[Target_Value]),"Met","Below Target")</f>
        <v>Met</v>
      </c>
      <c r="X2651" t="str">
        <f>IF(tblOperations[[#This Row],[Average_Completion_Days]]&lt;=_xlfn.XLOOKUP('04_References'!$A$7,tblKPITargets[KPI_Name],tblKPITargets[Target_Value]),"Met","Below Target")</f>
        <v>Met</v>
      </c>
      <c r="Y2651" t="str">
        <f>IF(tblOperations[[#This Row],[Closing_Backlog]]&lt;=_xlfn.XLOOKUP('04_References'!$A$8,tblKPITargets[KPI_Name],tblKPITargets[Target_Value]),"Met","Below Target")</f>
        <v>Met</v>
      </c>
    </row>
    <row r="2652" spans="1:25">
      <c r="A2652" s="6" t="s">
        <v>2682</v>
      </c>
      <c r="B2652" s="7">
        <v>46140</v>
      </c>
      <c r="C2652" s="2" t="s">
        <v>43</v>
      </c>
      <c r="D2652" s="2" t="s">
        <v>23</v>
      </c>
      <c r="E2652" s="2">
        <v>0</v>
      </c>
      <c r="F2652" s="2">
        <v>64</v>
      </c>
      <c r="G2652" s="2">
        <v>64</v>
      </c>
      <c r="H2652" s="2">
        <v>64</v>
      </c>
      <c r="I2652" s="2">
        <v>0</v>
      </c>
      <c r="J2652" s="2">
        <v>0</v>
      </c>
      <c r="K2652" s="2">
        <v>0</v>
      </c>
      <c r="L2652" s="2">
        <v>1.6</v>
      </c>
      <c r="M2652" s="2">
        <v>0.96599999999999997</v>
      </c>
      <c r="N2652" s="2">
        <v>1</v>
      </c>
      <c r="O2652" s="2">
        <v>4.3</v>
      </c>
      <c r="P2652" s="2">
        <v>0.78600000000000003</v>
      </c>
      <c r="Q2652" s="3">
        <v>1</v>
      </c>
      <c r="R2652" s="4" t="str">
        <f>TRIM(tblOperations[[#This Row],[Region]])</f>
        <v>South West</v>
      </c>
      <c r="S2652" s="4" t="str">
        <f>TRIM(tblOperations[[#This Row],[Team]])</f>
        <v>Estates Support</v>
      </c>
      <c r="T2652" s="4" t="str">
        <f>_xlfn.XLOOKUP(R2652,tblRegionReference[Region],tblRegionReference[Area],"Not Found")</f>
        <v>South</v>
      </c>
      <c r="U2652" s="4" t="str">
        <f>IF(tblOperations[[#This Row],[Completion_Rate]]&gt;=_xlfn.XLOOKUP("Completion Rate",tblKPITargets[KPI_Name],tblKPITargets[Target_Value]),"Met","Below Target")</f>
        <v>Met</v>
      </c>
      <c r="V2652" t="str">
        <f>IF(tblOperations[[#This Row],[SLA_Compliance]]&gt;=_xlfn.XLOOKUP('04_References'!$A$3,tblKPITargets[KPI_Name],tblKPITargets[Target_Value]),"Met","Below Target")</f>
        <v>Met</v>
      </c>
      <c r="W2652" t="str">
        <f>IF(tblOperations[[#This Row],[Quality_Pass_Rate]]&gt;=_xlfn.XLOOKUP('04_References'!$A$4,tblKPITargets[KPI_Name],tblKPITargets[Target_Value]),"Met","Below Target")</f>
        <v>Met</v>
      </c>
      <c r="X2652" t="str">
        <f>IF(tblOperations[[#This Row],[Average_Completion_Days]]&lt;=_xlfn.XLOOKUP('04_References'!$A$7,tblKPITargets[KPI_Name],tblKPITargets[Target_Value]),"Met","Below Target")</f>
        <v>Met</v>
      </c>
      <c r="Y2652" t="str">
        <f>IF(tblOperations[[#This Row],[Closing_Backlog]]&lt;=_xlfn.XLOOKUP('04_References'!$A$8,tblKPITargets[KPI_Name],tblKPITargets[Target_Value]),"Met","Below Target")</f>
        <v>Met</v>
      </c>
    </row>
    <row r="2653" spans="1:25">
      <c r="A2653" s="8" t="s">
        <v>2683</v>
      </c>
      <c r="B2653" s="9">
        <v>46140</v>
      </c>
      <c r="C2653" s="4" t="s">
        <v>43</v>
      </c>
      <c r="D2653" s="4" t="s">
        <v>25</v>
      </c>
      <c r="E2653" s="4">
        <v>0</v>
      </c>
      <c r="F2653" s="4">
        <v>19</v>
      </c>
      <c r="G2653" s="4">
        <v>19</v>
      </c>
      <c r="H2653" s="4">
        <v>19</v>
      </c>
      <c r="I2653" s="4">
        <v>0</v>
      </c>
      <c r="J2653" s="4">
        <v>1</v>
      </c>
      <c r="K2653" s="4">
        <v>0</v>
      </c>
      <c r="L2653" s="4">
        <v>1.7</v>
      </c>
      <c r="M2653" s="4">
        <v>0.998</v>
      </c>
      <c r="N2653" s="4">
        <v>0.96199999999999997</v>
      </c>
      <c r="O2653" s="4">
        <v>4.3</v>
      </c>
      <c r="P2653" s="4">
        <v>0.79200000000000004</v>
      </c>
      <c r="Q2653" s="5">
        <v>1</v>
      </c>
      <c r="R2653" s="4" t="str">
        <f>TRIM(tblOperations[[#This Row],[Region]])</f>
        <v>South West</v>
      </c>
      <c r="S2653" s="4" t="str">
        <f>TRIM(tblOperations[[#This Row],[Team]])</f>
        <v>Workplace Projects</v>
      </c>
      <c r="T2653" s="4" t="str">
        <f>_xlfn.XLOOKUP(R2653,tblRegionReference[Region],tblRegionReference[Area],"Not Found")</f>
        <v>South</v>
      </c>
      <c r="U2653" s="4" t="str">
        <f>IF(tblOperations[[#This Row],[Completion_Rate]]&gt;=_xlfn.XLOOKUP("Completion Rate",tblKPITargets[KPI_Name],tblKPITargets[Target_Value]),"Met","Below Target")</f>
        <v>Met</v>
      </c>
      <c r="V2653" t="str">
        <f>IF(tblOperations[[#This Row],[SLA_Compliance]]&gt;=_xlfn.XLOOKUP('04_References'!$A$3,tblKPITargets[KPI_Name],tblKPITargets[Target_Value]),"Met","Below Target")</f>
        <v>Met</v>
      </c>
      <c r="W2653" t="str">
        <f>IF(tblOperations[[#This Row],[Quality_Pass_Rate]]&gt;=_xlfn.XLOOKUP('04_References'!$A$4,tblKPITargets[KPI_Name],tblKPITargets[Target_Value]),"Met","Below Target")</f>
        <v>Met</v>
      </c>
      <c r="X2653" t="str">
        <f>IF(tblOperations[[#This Row],[Average_Completion_Days]]&lt;=_xlfn.XLOOKUP('04_References'!$A$7,tblKPITargets[KPI_Name],tblKPITargets[Target_Value]),"Met","Below Target")</f>
        <v>Met</v>
      </c>
      <c r="Y2653" t="str">
        <f>IF(tblOperations[[#This Row],[Closing_Backlog]]&lt;=_xlfn.XLOOKUP('04_References'!$A$8,tblKPITargets[KPI_Name],tblKPITargets[Target_Value]),"Met","Below Target")</f>
        <v>Met</v>
      </c>
    </row>
    <row r="2654" spans="1:25">
      <c r="A2654" s="6" t="s">
        <v>2684</v>
      </c>
      <c r="B2654" s="7">
        <v>46140</v>
      </c>
      <c r="C2654" s="2" t="s">
        <v>48</v>
      </c>
      <c r="D2654" s="2" t="s">
        <v>19</v>
      </c>
      <c r="E2654" s="2">
        <v>26</v>
      </c>
      <c r="F2654" s="2">
        <v>32</v>
      </c>
      <c r="G2654" s="2">
        <v>58</v>
      </c>
      <c r="H2654" s="2">
        <v>50</v>
      </c>
      <c r="I2654" s="2">
        <v>8</v>
      </c>
      <c r="J2654" s="2">
        <v>0</v>
      </c>
      <c r="K2654" s="2">
        <v>0</v>
      </c>
      <c r="L2654" s="2">
        <v>1.9</v>
      </c>
      <c r="M2654" s="2">
        <v>0.94099999999999995</v>
      </c>
      <c r="N2654" s="2">
        <v>0.98399999999999999</v>
      </c>
      <c r="O2654" s="2">
        <v>4.3</v>
      </c>
      <c r="P2654" s="2">
        <v>0.70199999999999996</v>
      </c>
      <c r="Q2654" s="3">
        <v>0.86199999999999999</v>
      </c>
      <c r="R2654" s="4" t="str">
        <f>TRIM(tblOperations[[#This Row],[Region]])</f>
        <v>South East</v>
      </c>
      <c r="S2654" s="4" t="str">
        <f>TRIM(tblOperations[[#This Row],[Team]])</f>
        <v>Workplace Services</v>
      </c>
      <c r="T2654" s="4" t="str">
        <f>_xlfn.XLOOKUP(R2654,tblRegionReference[Region],tblRegionReference[Area],"Not Found")</f>
        <v>South</v>
      </c>
      <c r="U2654" s="4" t="str">
        <f>IF(tblOperations[[#This Row],[Completion_Rate]]&gt;=_xlfn.XLOOKUP("Completion Rate",tblKPITargets[KPI_Name],tblKPITargets[Target_Value]),"Met","Below Target")</f>
        <v>Below Target</v>
      </c>
      <c r="V2654" t="str">
        <f>IF(tblOperations[[#This Row],[SLA_Compliance]]&gt;=_xlfn.XLOOKUP('04_References'!$A$3,tblKPITargets[KPI_Name],tblKPITargets[Target_Value]),"Met","Below Target")</f>
        <v>Met</v>
      </c>
      <c r="W2654" t="str">
        <f>IF(tblOperations[[#This Row],[Quality_Pass_Rate]]&gt;=_xlfn.XLOOKUP('04_References'!$A$4,tblKPITargets[KPI_Name],tblKPITargets[Target_Value]),"Met","Below Target")</f>
        <v>Met</v>
      </c>
      <c r="X2654" t="str">
        <f>IF(tblOperations[[#This Row],[Average_Completion_Days]]&lt;=_xlfn.XLOOKUP('04_References'!$A$7,tblKPITargets[KPI_Name],tblKPITargets[Target_Value]),"Met","Below Target")</f>
        <v>Met</v>
      </c>
      <c r="Y2654" t="str">
        <f>IF(tblOperations[[#This Row],[Closing_Backlog]]&lt;=_xlfn.XLOOKUP('04_References'!$A$8,tblKPITargets[KPI_Name],tblKPITargets[Target_Value]),"Met","Below Target")</f>
        <v>Met</v>
      </c>
    </row>
    <row r="2655" spans="1:25">
      <c r="A2655" s="8" t="s">
        <v>2685</v>
      </c>
      <c r="B2655" s="9">
        <v>46140</v>
      </c>
      <c r="C2655" s="4" t="s">
        <v>48</v>
      </c>
      <c r="D2655" s="4" t="s">
        <v>21</v>
      </c>
      <c r="E2655" s="4">
        <v>2435</v>
      </c>
      <c r="F2655" s="4">
        <v>29</v>
      </c>
      <c r="G2655" s="4">
        <v>2464</v>
      </c>
      <c r="H2655" s="4">
        <v>22</v>
      </c>
      <c r="I2655" s="4">
        <v>2442</v>
      </c>
      <c r="J2655" s="4">
        <v>0</v>
      </c>
      <c r="K2655" s="4">
        <v>0</v>
      </c>
      <c r="L2655" s="4">
        <v>8</v>
      </c>
      <c r="M2655" s="4">
        <v>0.6</v>
      </c>
      <c r="N2655" s="4">
        <v>0.995</v>
      </c>
      <c r="O2655" s="4">
        <v>2.5</v>
      </c>
      <c r="P2655" s="4">
        <v>0.71899999999999997</v>
      </c>
      <c r="Q2655" s="5">
        <v>8.9999999999999993E-3</v>
      </c>
      <c r="R2655" s="4" t="str">
        <f>TRIM(tblOperations[[#This Row],[Region]])</f>
        <v>South East</v>
      </c>
      <c r="S2655" s="4" t="str">
        <f>TRIM(tblOperations[[#This Row],[Team]])</f>
        <v>Facilities Response</v>
      </c>
      <c r="T2655" s="4" t="str">
        <f>_xlfn.XLOOKUP(R2655,tblRegionReference[Region],tblRegionReference[Area],"Not Found")</f>
        <v>South</v>
      </c>
      <c r="U2655" s="4" t="str">
        <f>IF(tblOperations[[#This Row],[Completion_Rate]]&gt;=_xlfn.XLOOKUP("Completion Rate",tblKPITargets[KPI_Name],tblKPITargets[Target_Value]),"Met","Below Target")</f>
        <v>Below Target</v>
      </c>
      <c r="V2655" t="str">
        <f>IF(tblOperations[[#This Row],[SLA_Compliance]]&gt;=_xlfn.XLOOKUP('04_References'!$A$3,tblKPITargets[KPI_Name],tblKPITargets[Target_Value]),"Met","Below Target")</f>
        <v>Below Target</v>
      </c>
      <c r="W2655" t="str">
        <f>IF(tblOperations[[#This Row],[Quality_Pass_Rate]]&gt;=_xlfn.XLOOKUP('04_References'!$A$4,tblKPITargets[KPI_Name],tblKPITargets[Target_Value]),"Met","Below Target")</f>
        <v>Met</v>
      </c>
      <c r="X2655" t="str">
        <f>IF(tblOperations[[#This Row],[Average_Completion_Days]]&lt;=_xlfn.XLOOKUP('04_References'!$A$7,tblKPITargets[KPI_Name],tblKPITargets[Target_Value]),"Met","Below Target")</f>
        <v>Below Target</v>
      </c>
      <c r="Y2655" t="str">
        <f>IF(tblOperations[[#This Row],[Closing_Backlog]]&lt;=_xlfn.XLOOKUP('04_References'!$A$8,tblKPITargets[KPI_Name],tblKPITargets[Target_Value]),"Met","Below Target")</f>
        <v>Below Target</v>
      </c>
    </row>
    <row r="2656" spans="1:25">
      <c r="A2656" s="6" t="s">
        <v>2686</v>
      </c>
      <c r="B2656" s="7">
        <v>46140</v>
      </c>
      <c r="C2656" s="2" t="s">
        <v>48</v>
      </c>
      <c r="D2656" s="2" t="s">
        <v>23</v>
      </c>
      <c r="E2656" s="2">
        <v>1</v>
      </c>
      <c r="F2656" s="2">
        <v>57</v>
      </c>
      <c r="G2656" s="2">
        <v>58</v>
      </c>
      <c r="H2656" s="2">
        <v>47</v>
      </c>
      <c r="I2656" s="2">
        <v>11</v>
      </c>
      <c r="J2656" s="2">
        <v>0</v>
      </c>
      <c r="K2656" s="2">
        <v>0</v>
      </c>
      <c r="L2656" s="2">
        <v>2.1</v>
      </c>
      <c r="M2656" s="2">
        <v>0.94699999999999995</v>
      </c>
      <c r="N2656" s="2">
        <v>0.995</v>
      </c>
      <c r="O2656" s="2">
        <v>4.0999999999999996</v>
      </c>
      <c r="P2656" s="2">
        <v>0.68500000000000005</v>
      </c>
      <c r="Q2656" s="3">
        <v>0.81</v>
      </c>
      <c r="R2656" s="4" t="str">
        <f>TRIM(tblOperations[[#This Row],[Region]])</f>
        <v>South East</v>
      </c>
      <c r="S2656" s="4" t="str">
        <f>TRIM(tblOperations[[#This Row],[Team]])</f>
        <v>Estates Support</v>
      </c>
      <c r="T2656" s="4" t="str">
        <f>_xlfn.XLOOKUP(R2656,tblRegionReference[Region],tblRegionReference[Area],"Not Found")</f>
        <v>South</v>
      </c>
      <c r="U2656" s="4" t="str">
        <f>IF(tblOperations[[#This Row],[Completion_Rate]]&gt;=_xlfn.XLOOKUP("Completion Rate",tblKPITargets[KPI_Name],tblKPITargets[Target_Value]),"Met","Below Target")</f>
        <v>Below Target</v>
      </c>
      <c r="V2656" t="str">
        <f>IF(tblOperations[[#This Row],[SLA_Compliance]]&gt;=_xlfn.XLOOKUP('04_References'!$A$3,tblKPITargets[KPI_Name],tblKPITargets[Target_Value]),"Met","Below Target")</f>
        <v>Met</v>
      </c>
      <c r="W2656" t="str">
        <f>IF(tblOperations[[#This Row],[Quality_Pass_Rate]]&gt;=_xlfn.XLOOKUP('04_References'!$A$4,tblKPITargets[KPI_Name],tblKPITargets[Target_Value]),"Met","Below Target")</f>
        <v>Met</v>
      </c>
      <c r="X2656" t="str">
        <f>IF(tblOperations[[#This Row],[Average_Completion_Days]]&lt;=_xlfn.XLOOKUP('04_References'!$A$7,tblKPITargets[KPI_Name],tblKPITargets[Target_Value]),"Met","Below Target")</f>
        <v>Met</v>
      </c>
      <c r="Y2656" t="str">
        <f>IF(tblOperations[[#This Row],[Closing_Backlog]]&lt;=_xlfn.XLOOKUP('04_References'!$A$8,tblKPITargets[KPI_Name],tblKPITargets[Target_Value]),"Met","Below Target")</f>
        <v>Below Target</v>
      </c>
    </row>
    <row r="2657" spans="1:25">
      <c r="A2657" s="8" t="s">
        <v>2687</v>
      </c>
      <c r="B2657" s="9">
        <v>46140</v>
      </c>
      <c r="C2657" s="4" t="s">
        <v>48</v>
      </c>
      <c r="D2657" s="4" t="s">
        <v>25</v>
      </c>
      <c r="E2657" s="4">
        <v>767</v>
      </c>
      <c r="F2657" s="4">
        <v>40</v>
      </c>
      <c r="G2657" s="4">
        <v>807</v>
      </c>
      <c r="H2657" s="4">
        <v>27</v>
      </c>
      <c r="I2657" s="4">
        <v>780</v>
      </c>
      <c r="J2657" s="4">
        <v>0</v>
      </c>
      <c r="K2657" s="4">
        <v>0</v>
      </c>
      <c r="L2657" s="4">
        <v>8</v>
      </c>
      <c r="M2657" s="4">
        <v>0.6</v>
      </c>
      <c r="N2657" s="4">
        <v>0.97699999999999998</v>
      </c>
      <c r="O2657" s="4">
        <v>2.5</v>
      </c>
      <c r="P2657" s="4">
        <v>0.71299999999999997</v>
      </c>
      <c r="Q2657" s="5">
        <v>3.3000000000000002E-2</v>
      </c>
      <c r="R2657" s="4" t="str">
        <f>TRIM(tblOperations[[#This Row],[Region]])</f>
        <v>South East</v>
      </c>
      <c r="S2657" s="4" t="str">
        <f>TRIM(tblOperations[[#This Row],[Team]])</f>
        <v>Workplace Projects</v>
      </c>
      <c r="T2657" s="4" t="str">
        <f>_xlfn.XLOOKUP(R2657,tblRegionReference[Region],tblRegionReference[Area],"Not Found")</f>
        <v>South</v>
      </c>
      <c r="U2657" s="4" t="str">
        <f>IF(tblOperations[[#This Row],[Completion_Rate]]&gt;=_xlfn.XLOOKUP("Completion Rate",tblKPITargets[KPI_Name],tblKPITargets[Target_Value]),"Met","Below Target")</f>
        <v>Below Target</v>
      </c>
      <c r="V2657" t="str">
        <f>IF(tblOperations[[#This Row],[SLA_Compliance]]&gt;=_xlfn.XLOOKUP('04_References'!$A$3,tblKPITargets[KPI_Name],tblKPITargets[Target_Value]),"Met","Below Target")</f>
        <v>Below Target</v>
      </c>
      <c r="W2657" t="str">
        <f>IF(tblOperations[[#This Row],[Quality_Pass_Rate]]&gt;=_xlfn.XLOOKUP('04_References'!$A$4,tblKPITargets[KPI_Name],tblKPITargets[Target_Value]),"Met","Below Target")</f>
        <v>Met</v>
      </c>
      <c r="X2657" t="str">
        <f>IF(tblOperations[[#This Row],[Average_Completion_Days]]&lt;=_xlfn.XLOOKUP('04_References'!$A$7,tblKPITargets[KPI_Name],tblKPITargets[Target_Value]),"Met","Below Target")</f>
        <v>Below Target</v>
      </c>
      <c r="Y2657" t="str">
        <f>IF(tblOperations[[#This Row],[Closing_Backlog]]&lt;=_xlfn.XLOOKUP('04_References'!$A$8,tblKPITargets[KPI_Name],tblKPITargets[Target_Value]),"Met","Below Target")</f>
        <v>Below Target</v>
      </c>
    </row>
    <row r="2658" spans="1:25">
      <c r="A2658" s="6" t="s">
        <v>2688</v>
      </c>
      <c r="B2658" s="7">
        <v>46140</v>
      </c>
      <c r="C2658" s="2" t="s">
        <v>53</v>
      </c>
      <c r="D2658" s="2" t="s">
        <v>19</v>
      </c>
      <c r="E2658" s="2">
        <v>1402</v>
      </c>
      <c r="F2658" s="2">
        <v>37</v>
      </c>
      <c r="G2658" s="2">
        <v>1439</v>
      </c>
      <c r="H2658" s="2">
        <v>28</v>
      </c>
      <c r="I2658" s="2">
        <v>1411</v>
      </c>
      <c r="J2658" s="2">
        <v>0</v>
      </c>
      <c r="K2658" s="2">
        <v>0</v>
      </c>
      <c r="L2658" s="2">
        <v>8</v>
      </c>
      <c r="M2658" s="2">
        <v>0.6</v>
      </c>
      <c r="N2658" s="2">
        <v>1</v>
      </c>
      <c r="O2658" s="2">
        <v>2.5</v>
      </c>
      <c r="P2658" s="2">
        <v>0.70299999999999996</v>
      </c>
      <c r="Q2658" s="3">
        <v>1.9E-2</v>
      </c>
      <c r="R2658" s="4" t="str">
        <f>TRIM(tblOperations[[#This Row],[Region]])</f>
        <v>Wales</v>
      </c>
      <c r="S2658" s="4" t="str">
        <f>TRIM(tblOperations[[#This Row],[Team]])</f>
        <v>Workplace Services</v>
      </c>
      <c r="T2658" s="4" t="str">
        <f>_xlfn.XLOOKUP(R2658,tblRegionReference[Region],tblRegionReference[Area],"Not Found")</f>
        <v>Wales</v>
      </c>
      <c r="U2658" s="4" t="str">
        <f>IF(tblOperations[[#This Row],[Completion_Rate]]&gt;=_xlfn.XLOOKUP("Completion Rate",tblKPITargets[KPI_Name],tblKPITargets[Target_Value]),"Met","Below Target")</f>
        <v>Below Target</v>
      </c>
      <c r="V2658" t="str">
        <f>IF(tblOperations[[#This Row],[SLA_Compliance]]&gt;=_xlfn.XLOOKUP('04_References'!$A$3,tblKPITargets[KPI_Name],tblKPITargets[Target_Value]),"Met","Below Target")</f>
        <v>Below Target</v>
      </c>
      <c r="W2658" t="str">
        <f>IF(tblOperations[[#This Row],[Quality_Pass_Rate]]&gt;=_xlfn.XLOOKUP('04_References'!$A$4,tblKPITargets[KPI_Name],tblKPITargets[Target_Value]),"Met","Below Target")</f>
        <v>Met</v>
      </c>
      <c r="X2658" t="str">
        <f>IF(tblOperations[[#This Row],[Average_Completion_Days]]&lt;=_xlfn.XLOOKUP('04_References'!$A$7,tblKPITargets[KPI_Name],tblKPITargets[Target_Value]),"Met","Below Target")</f>
        <v>Below Target</v>
      </c>
      <c r="Y2658" t="str">
        <f>IF(tblOperations[[#This Row],[Closing_Backlog]]&lt;=_xlfn.XLOOKUP('04_References'!$A$8,tblKPITargets[KPI_Name],tblKPITargets[Target_Value]),"Met","Below Target")</f>
        <v>Below Target</v>
      </c>
    </row>
    <row r="2659" spans="1:25">
      <c r="A2659" s="8" t="s">
        <v>2689</v>
      </c>
      <c r="B2659" s="9">
        <v>46140</v>
      </c>
      <c r="C2659" s="4" t="s">
        <v>53</v>
      </c>
      <c r="D2659" s="4" t="s">
        <v>21</v>
      </c>
      <c r="E2659" s="4">
        <v>1448</v>
      </c>
      <c r="F2659" s="4">
        <v>49</v>
      </c>
      <c r="G2659" s="4">
        <v>1497</v>
      </c>
      <c r="H2659" s="4">
        <v>23</v>
      </c>
      <c r="I2659" s="4">
        <v>1474</v>
      </c>
      <c r="J2659" s="4">
        <v>0</v>
      </c>
      <c r="K2659" s="4">
        <v>0</v>
      </c>
      <c r="L2659" s="4">
        <v>8</v>
      </c>
      <c r="M2659" s="4">
        <v>0.6</v>
      </c>
      <c r="N2659" s="4">
        <v>1</v>
      </c>
      <c r="O2659" s="4">
        <v>2.5</v>
      </c>
      <c r="P2659" s="4">
        <v>0.77200000000000002</v>
      </c>
      <c r="Q2659" s="5">
        <v>1.4999999999999999E-2</v>
      </c>
      <c r="R2659" s="4" t="str">
        <f>TRIM(tblOperations[[#This Row],[Region]])</f>
        <v>Wales</v>
      </c>
      <c r="S2659" s="4" t="str">
        <f>TRIM(tblOperations[[#This Row],[Team]])</f>
        <v>Facilities Response</v>
      </c>
      <c r="T2659" s="4" t="str">
        <f>_xlfn.XLOOKUP(R2659,tblRegionReference[Region],tblRegionReference[Area],"Not Found")</f>
        <v>Wales</v>
      </c>
      <c r="U2659" s="4" t="str">
        <f>IF(tblOperations[[#This Row],[Completion_Rate]]&gt;=_xlfn.XLOOKUP("Completion Rate",tblKPITargets[KPI_Name],tblKPITargets[Target_Value]),"Met","Below Target")</f>
        <v>Below Target</v>
      </c>
      <c r="V2659" t="str">
        <f>IF(tblOperations[[#This Row],[SLA_Compliance]]&gt;=_xlfn.XLOOKUP('04_References'!$A$3,tblKPITargets[KPI_Name],tblKPITargets[Target_Value]),"Met","Below Target")</f>
        <v>Below Target</v>
      </c>
      <c r="W2659" t="str">
        <f>IF(tblOperations[[#This Row],[Quality_Pass_Rate]]&gt;=_xlfn.XLOOKUP('04_References'!$A$4,tblKPITargets[KPI_Name],tblKPITargets[Target_Value]),"Met","Below Target")</f>
        <v>Met</v>
      </c>
      <c r="X2659" t="str">
        <f>IF(tblOperations[[#This Row],[Average_Completion_Days]]&lt;=_xlfn.XLOOKUP('04_References'!$A$7,tblKPITargets[KPI_Name],tblKPITargets[Target_Value]),"Met","Below Target")</f>
        <v>Below Target</v>
      </c>
      <c r="Y2659" t="str">
        <f>IF(tblOperations[[#This Row],[Closing_Backlog]]&lt;=_xlfn.XLOOKUP('04_References'!$A$8,tblKPITargets[KPI_Name],tblKPITargets[Target_Value]),"Met","Below Target")</f>
        <v>Below Target</v>
      </c>
    </row>
    <row r="2660" spans="1:25">
      <c r="A2660" s="6" t="s">
        <v>2690</v>
      </c>
      <c r="B2660" s="7">
        <v>46140</v>
      </c>
      <c r="C2660" s="2" t="s">
        <v>53</v>
      </c>
      <c r="D2660" s="2" t="s">
        <v>23</v>
      </c>
      <c r="E2660" s="2">
        <v>967</v>
      </c>
      <c r="F2660" s="2">
        <v>29</v>
      </c>
      <c r="G2660" s="2">
        <v>996</v>
      </c>
      <c r="H2660" s="2">
        <v>27</v>
      </c>
      <c r="I2660" s="2">
        <v>969</v>
      </c>
      <c r="J2660" s="2">
        <v>0</v>
      </c>
      <c r="K2660" s="2">
        <v>0</v>
      </c>
      <c r="L2660" s="2">
        <v>8</v>
      </c>
      <c r="M2660" s="2">
        <v>0.6</v>
      </c>
      <c r="N2660" s="2">
        <v>1</v>
      </c>
      <c r="O2660" s="2">
        <v>2.5</v>
      </c>
      <c r="P2660" s="2">
        <v>0.72699999999999998</v>
      </c>
      <c r="Q2660" s="3">
        <v>2.7E-2</v>
      </c>
      <c r="R2660" s="4" t="str">
        <f>TRIM(tblOperations[[#This Row],[Region]])</f>
        <v>Wales</v>
      </c>
      <c r="S2660" s="4" t="str">
        <f>TRIM(tblOperations[[#This Row],[Team]])</f>
        <v>Estates Support</v>
      </c>
      <c r="T2660" s="4" t="str">
        <f>_xlfn.XLOOKUP(R2660,tblRegionReference[Region],tblRegionReference[Area],"Not Found")</f>
        <v>Wales</v>
      </c>
      <c r="U2660" s="4" t="str">
        <f>IF(tblOperations[[#This Row],[Completion_Rate]]&gt;=_xlfn.XLOOKUP("Completion Rate",tblKPITargets[KPI_Name],tblKPITargets[Target_Value]),"Met","Below Target")</f>
        <v>Below Target</v>
      </c>
      <c r="V2660" t="str">
        <f>IF(tblOperations[[#This Row],[SLA_Compliance]]&gt;=_xlfn.XLOOKUP('04_References'!$A$3,tblKPITargets[KPI_Name],tblKPITargets[Target_Value]),"Met","Below Target")</f>
        <v>Below Target</v>
      </c>
      <c r="W2660" t="str">
        <f>IF(tblOperations[[#This Row],[Quality_Pass_Rate]]&gt;=_xlfn.XLOOKUP('04_References'!$A$4,tblKPITargets[KPI_Name],tblKPITargets[Target_Value]),"Met","Below Target")</f>
        <v>Met</v>
      </c>
      <c r="X2660" t="str">
        <f>IF(tblOperations[[#This Row],[Average_Completion_Days]]&lt;=_xlfn.XLOOKUP('04_References'!$A$7,tblKPITargets[KPI_Name],tblKPITargets[Target_Value]),"Met","Below Target")</f>
        <v>Below Target</v>
      </c>
      <c r="Y2660" t="str">
        <f>IF(tblOperations[[#This Row],[Closing_Backlog]]&lt;=_xlfn.XLOOKUP('04_References'!$A$8,tblKPITargets[KPI_Name],tblKPITargets[Target_Value]),"Met","Below Target")</f>
        <v>Below Target</v>
      </c>
    </row>
    <row r="2661" spans="1:25">
      <c r="A2661" s="8" t="s">
        <v>2691</v>
      </c>
      <c r="B2661" s="9">
        <v>46140</v>
      </c>
      <c r="C2661" s="4" t="s">
        <v>53</v>
      </c>
      <c r="D2661" s="4" t="s">
        <v>25</v>
      </c>
      <c r="E2661" s="4">
        <v>0</v>
      </c>
      <c r="F2661" s="4">
        <v>20</v>
      </c>
      <c r="G2661" s="4">
        <v>20</v>
      </c>
      <c r="H2661" s="4">
        <v>20</v>
      </c>
      <c r="I2661" s="4">
        <v>0</v>
      </c>
      <c r="J2661" s="4">
        <v>0</v>
      </c>
      <c r="K2661" s="4">
        <v>0</v>
      </c>
      <c r="L2661" s="4">
        <v>1.9</v>
      </c>
      <c r="M2661" s="4">
        <v>0.97599999999999998</v>
      </c>
      <c r="N2661" s="4">
        <v>0.97399999999999998</v>
      </c>
      <c r="O2661" s="4">
        <v>4.2</v>
      </c>
      <c r="P2661" s="4">
        <v>0.76200000000000001</v>
      </c>
      <c r="Q2661" s="5">
        <v>1</v>
      </c>
      <c r="R2661" s="4" t="str">
        <f>TRIM(tblOperations[[#This Row],[Region]])</f>
        <v>Wales</v>
      </c>
      <c r="S2661" s="4" t="str">
        <f>TRIM(tblOperations[[#This Row],[Team]])</f>
        <v>Workplace Projects</v>
      </c>
      <c r="T2661" s="4" t="str">
        <f>_xlfn.XLOOKUP(R2661,tblRegionReference[Region],tblRegionReference[Area],"Not Found")</f>
        <v>Wales</v>
      </c>
      <c r="U2661" s="4" t="str">
        <f>IF(tblOperations[[#This Row],[Completion_Rate]]&gt;=_xlfn.XLOOKUP("Completion Rate",tblKPITargets[KPI_Name],tblKPITargets[Target_Value]),"Met","Below Target")</f>
        <v>Met</v>
      </c>
      <c r="V2661" t="str">
        <f>IF(tblOperations[[#This Row],[SLA_Compliance]]&gt;=_xlfn.XLOOKUP('04_References'!$A$3,tblKPITargets[KPI_Name],tblKPITargets[Target_Value]),"Met","Below Target")</f>
        <v>Met</v>
      </c>
      <c r="W2661" t="str">
        <f>IF(tblOperations[[#This Row],[Quality_Pass_Rate]]&gt;=_xlfn.XLOOKUP('04_References'!$A$4,tblKPITargets[KPI_Name],tblKPITargets[Target_Value]),"Met","Below Target")</f>
        <v>Met</v>
      </c>
      <c r="X2661" t="str">
        <f>IF(tblOperations[[#This Row],[Average_Completion_Days]]&lt;=_xlfn.XLOOKUP('04_References'!$A$7,tblKPITargets[KPI_Name],tblKPITargets[Target_Value]),"Met","Below Target")</f>
        <v>Met</v>
      </c>
      <c r="Y2661" t="str">
        <f>IF(tblOperations[[#This Row],[Closing_Backlog]]&lt;=_xlfn.XLOOKUP('04_References'!$A$8,tblKPITargets[KPI_Name],tblKPITargets[Target_Value]),"Met","Below Target")</f>
        <v>Met</v>
      </c>
    </row>
    <row r="2662" spans="1:25">
      <c r="A2662" s="6" t="s">
        <v>2692</v>
      </c>
      <c r="B2662" s="7">
        <v>46141</v>
      </c>
      <c r="C2662" s="2" t="s">
        <v>18</v>
      </c>
      <c r="D2662" s="2" t="s">
        <v>19</v>
      </c>
      <c r="E2662" s="2">
        <v>377</v>
      </c>
      <c r="F2662" s="2">
        <v>34</v>
      </c>
      <c r="G2662" s="2">
        <v>411</v>
      </c>
      <c r="H2662" s="2">
        <v>44</v>
      </c>
      <c r="I2662" s="2">
        <v>367</v>
      </c>
      <c r="J2662" s="2">
        <v>0</v>
      </c>
      <c r="K2662" s="2">
        <v>0</v>
      </c>
      <c r="L2662" s="2">
        <v>8</v>
      </c>
      <c r="M2662" s="2">
        <v>0.6</v>
      </c>
      <c r="N2662" s="2">
        <v>0.97499999999999998</v>
      </c>
      <c r="O2662" s="2">
        <v>2.5</v>
      </c>
      <c r="P2662" s="2">
        <v>0.78600000000000003</v>
      </c>
      <c r="Q2662" s="3">
        <v>0.107</v>
      </c>
      <c r="R2662" s="4" t="str">
        <f>TRIM(tblOperations[[#This Row],[Region]])</f>
        <v>Scotland</v>
      </c>
      <c r="S2662" s="4" t="str">
        <f>TRIM(tblOperations[[#This Row],[Team]])</f>
        <v>Workplace Services</v>
      </c>
      <c r="T2662" s="4" t="str">
        <f>_xlfn.XLOOKUP(R2662,tblRegionReference[Region],tblRegionReference[Area],"Not Found")</f>
        <v>North</v>
      </c>
      <c r="U2662" s="4" t="str">
        <f>IF(tblOperations[[#This Row],[Completion_Rate]]&gt;=_xlfn.XLOOKUP("Completion Rate",tblKPITargets[KPI_Name],tblKPITargets[Target_Value]),"Met","Below Target")</f>
        <v>Below Target</v>
      </c>
      <c r="V2662" t="str">
        <f>IF(tblOperations[[#This Row],[SLA_Compliance]]&gt;=_xlfn.XLOOKUP('04_References'!$A$3,tblKPITargets[KPI_Name],tblKPITargets[Target_Value]),"Met","Below Target")</f>
        <v>Below Target</v>
      </c>
      <c r="W2662" t="str">
        <f>IF(tblOperations[[#This Row],[Quality_Pass_Rate]]&gt;=_xlfn.XLOOKUP('04_References'!$A$4,tblKPITargets[KPI_Name],tblKPITargets[Target_Value]),"Met","Below Target")</f>
        <v>Met</v>
      </c>
      <c r="X2662" t="str">
        <f>IF(tblOperations[[#This Row],[Average_Completion_Days]]&lt;=_xlfn.XLOOKUP('04_References'!$A$7,tblKPITargets[KPI_Name],tblKPITargets[Target_Value]),"Met","Below Target")</f>
        <v>Below Target</v>
      </c>
      <c r="Y2662" t="str">
        <f>IF(tblOperations[[#This Row],[Closing_Backlog]]&lt;=_xlfn.XLOOKUP('04_References'!$A$8,tblKPITargets[KPI_Name],tblKPITargets[Target_Value]),"Met","Below Target")</f>
        <v>Below Target</v>
      </c>
    </row>
    <row r="2663" spans="1:25">
      <c r="A2663" s="8" t="s">
        <v>2693</v>
      </c>
      <c r="B2663" s="9">
        <v>46141</v>
      </c>
      <c r="C2663" s="4" t="s">
        <v>18</v>
      </c>
      <c r="D2663" s="4" t="s">
        <v>21</v>
      </c>
      <c r="E2663" s="4">
        <v>0</v>
      </c>
      <c r="F2663" s="4">
        <v>43</v>
      </c>
      <c r="G2663" s="4">
        <v>43</v>
      </c>
      <c r="H2663" s="4">
        <v>43</v>
      </c>
      <c r="I2663" s="4">
        <v>0</v>
      </c>
      <c r="J2663" s="4">
        <v>0</v>
      </c>
      <c r="K2663" s="4">
        <v>0</v>
      </c>
      <c r="L2663" s="4">
        <v>1</v>
      </c>
      <c r="M2663" s="4">
        <v>0.98099999999999998</v>
      </c>
      <c r="N2663" s="4">
        <v>1</v>
      </c>
      <c r="O2663" s="4">
        <v>4.9000000000000004</v>
      </c>
      <c r="P2663" s="4">
        <v>0.73199999999999998</v>
      </c>
      <c r="Q2663" s="5">
        <v>1</v>
      </c>
      <c r="R2663" s="4" t="str">
        <f>TRIM(tblOperations[[#This Row],[Region]])</f>
        <v>Scotland</v>
      </c>
      <c r="S2663" s="4" t="str">
        <f>TRIM(tblOperations[[#This Row],[Team]])</f>
        <v>Facilities Response</v>
      </c>
      <c r="T2663" s="4" t="str">
        <f>_xlfn.XLOOKUP(R2663,tblRegionReference[Region],tblRegionReference[Area],"Not Found")</f>
        <v>North</v>
      </c>
      <c r="U2663" s="4" t="str">
        <f>IF(tblOperations[[#This Row],[Completion_Rate]]&gt;=_xlfn.XLOOKUP("Completion Rate",tblKPITargets[KPI_Name],tblKPITargets[Target_Value]),"Met","Below Target")</f>
        <v>Met</v>
      </c>
      <c r="V2663" t="str">
        <f>IF(tblOperations[[#This Row],[SLA_Compliance]]&gt;=_xlfn.XLOOKUP('04_References'!$A$3,tblKPITargets[KPI_Name],tblKPITargets[Target_Value]),"Met","Below Target")</f>
        <v>Met</v>
      </c>
      <c r="W2663" t="str">
        <f>IF(tblOperations[[#This Row],[Quality_Pass_Rate]]&gt;=_xlfn.XLOOKUP('04_References'!$A$4,tblKPITargets[KPI_Name],tblKPITargets[Target_Value]),"Met","Below Target")</f>
        <v>Met</v>
      </c>
      <c r="X2663" t="str">
        <f>IF(tblOperations[[#This Row],[Average_Completion_Days]]&lt;=_xlfn.XLOOKUP('04_References'!$A$7,tblKPITargets[KPI_Name],tblKPITargets[Target_Value]),"Met","Below Target")</f>
        <v>Met</v>
      </c>
      <c r="Y2663" t="str">
        <f>IF(tblOperations[[#This Row],[Closing_Backlog]]&lt;=_xlfn.XLOOKUP('04_References'!$A$8,tblKPITargets[KPI_Name],tblKPITargets[Target_Value]),"Met","Below Target")</f>
        <v>Met</v>
      </c>
    </row>
    <row r="2664" spans="1:25">
      <c r="A2664" s="6" t="s">
        <v>2694</v>
      </c>
      <c r="B2664" s="7">
        <v>46141</v>
      </c>
      <c r="C2664" s="2" t="s">
        <v>18</v>
      </c>
      <c r="D2664" s="2" t="s">
        <v>23</v>
      </c>
      <c r="E2664" s="2">
        <v>704</v>
      </c>
      <c r="F2664" s="2">
        <v>35</v>
      </c>
      <c r="G2664" s="2">
        <v>739</v>
      </c>
      <c r="H2664" s="2">
        <v>36</v>
      </c>
      <c r="I2664" s="2">
        <v>703</v>
      </c>
      <c r="J2664" s="2">
        <v>0</v>
      </c>
      <c r="K2664" s="2">
        <v>0</v>
      </c>
      <c r="L2664" s="2">
        <v>8</v>
      </c>
      <c r="M2664" s="2">
        <v>0.6</v>
      </c>
      <c r="N2664" s="2">
        <v>0.98799999999999999</v>
      </c>
      <c r="O2664" s="2">
        <v>2.5</v>
      </c>
      <c r="P2664" s="2">
        <v>0.78600000000000003</v>
      </c>
      <c r="Q2664" s="3">
        <v>4.9000000000000002E-2</v>
      </c>
      <c r="R2664" s="4" t="str">
        <f>TRIM(tblOperations[[#This Row],[Region]])</f>
        <v>Scotland</v>
      </c>
      <c r="S2664" s="4" t="str">
        <f>TRIM(tblOperations[[#This Row],[Team]])</f>
        <v>Estates Support</v>
      </c>
      <c r="T2664" s="4" t="str">
        <f>_xlfn.XLOOKUP(R2664,tblRegionReference[Region],tblRegionReference[Area],"Not Found")</f>
        <v>North</v>
      </c>
      <c r="U2664" s="4" t="str">
        <f>IF(tblOperations[[#This Row],[Completion_Rate]]&gt;=_xlfn.XLOOKUP("Completion Rate",tblKPITargets[KPI_Name],tblKPITargets[Target_Value]),"Met","Below Target")</f>
        <v>Below Target</v>
      </c>
      <c r="V2664" t="str">
        <f>IF(tblOperations[[#This Row],[SLA_Compliance]]&gt;=_xlfn.XLOOKUP('04_References'!$A$3,tblKPITargets[KPI_Name],tblKPITargets[Target_Value]),"Met","Below Target")</f>
        <v>Below Target</v>
      </c>
      <c r="W2664" t="str">
        <f>IF(tblOperations[[#This Row],[Quality_Pass_Rate]]&gt;=_xlfn.XLOOKUP('04_References'!$A$4,tblKPITargets[KPI_Name],tblKPITargets[Target_Value]),"Met","Below Target")</f>
        <v>Met</v>
      </c>
      <c r="X2664" t="str">
        <f>IF(tblOperations[[#This Row],[Average_Completion_Days]]&lt;=_xlfn.XLOOKUP('04_References'!$A$7,tblKPITargets[KPI_Name],tblKPITargets[Target_Value]),"Met","Below Target")</f>
        <v>Below Target</v>
      </c>
      <c r="Y2664" t="str">
        <f>IF(tblOperations[[#This Row],[Closing_Backlog]]&lt;=_xlfn.XLOOKUP('04_References'!$A$8,tblKPITargets[KPI_Name],tblKPITargets[Target_Value]),"Met","Below Target")</f>
        <v>Below Target</v>
      </c>
    </row>
    <row r="2665" spans="1:25">
      <c r="A2665" s="8" t="s">
        <v>2695</v>
      </c>
      <c r="B2665" s="9">
        <v>46141</v>
      </c>
      <c r="C2665" s="4" t="s">
        <v>18</v>
      </c>
      <c r="D2665" s="4" t="s">
        <v>25</v>
      </c>
      <c r="E2665" s="4">
        <v>0</v>
      </c>
      <c r="F2665" s="4">
        <v>19</v>
      </c>
      <c r="G2665" s="4">
        <v>19</v>
      </c>
      <c r="H2665" s="4">
        <v>19</v>
      </c>
      <c r="I2665" s="4">
        <v>0</v>
      </c>
      <c r="J2665" s="4">
        <v>0</v>
      </c>
      <c r="K2665" s="4">
        <v>0</v>
      </c>
      <c r="L2665" s="4">
        <v>1.7</v>
      </c>
      <c r="M2665" s="4">
        <v>1</v>
      </c>
      <c r="N2665" s="4">
        <v>0.95899999999999996</v>
      </c>
      <c r="O2665" s="4">
        <v>4.3</v>
      </c>
      <c r="P2665" s="4">
        <v>0.76100000000000001</v>
      </c>
      <c r="Q2665" s="5">
        <v>1</v>
      </c>
      <c r="R2665" s="4" t="str">
        <f>TRIM(tblOperations[[#This Row],[Region]])</f>
        <v>Scotland</v>
      </c>
      <c r="S2665" s="4" t="str">
        <f>TRIM(tblOperations[[#This Row],[Team]])</f>
        <v>Workplace Projects</v>
      </c>
      <c r="T2665" s="4" t="str">
        <f>_xlfn.XLOOKUP(R2665,tblRegionReference[Region],tblRegionReference[Area],"Not Found")</f>
        <v>North</v>
      </c>
      <c r="U2665" s="4" t="str">
        <f>IF(tblOperations[[#This Row],[Completion_Rate]]&gt;=_xlfn.XLOOKUP("Completion Rate",tblKPITargets[KPI_Name],tblKPITargets[Target_Value]),"Met","Below Target")</f>
        <v>Met</v>
      </c>
      <c r="V2665" t="str">
        <f>IF(tblOperations[[#This Row],[SLA_Compliance]]&gt;=_xlfn.XLOOKUP('04_References'!$A$3,tblKPITargets[KPI_Name],tblKPITargets[Target_Value]),"Met","Below Target")</f>
        <v>Met</v>
      </c>
      <c r="W2665" t="str">
        <f>IF(tblOperations[[#This Row],[Quality_Pass_Rate]]&gt;=_xlfn.XLOOKUP('04_References'!$A$4,tblKPITargets[KPI_Name],tblKPITargets[Target_Value]),"Met","Below Target")</f>
        <v>Met</v>
      </c>
      <c r="X2665" t="str">
        <f>IF(tblOperations[[#This Row],[Average_Completion_Days]]&lt;=_xlfn.XLOOKUP('04_References'!$A$7,tblKPITargets[KPI_Name],tblKPITargets[Target_Value]),"Met","Below Target")</f>
        <v>Met</v>
      </c>
      <c r="Y2665" t="str">
        <f>IF(tblOperations[[#This Row],[Closing_Backlog]]&lt;=_xlfn.XLOOKUP('04_References'!$A$8,tblKPITargets[KPI_Name],tblKPITargets[Target_Value]),"Met","Below Target")</f>
        <v>Met</v>
      </c>
    </row>
    <row r="2666" spans="1:25">
      <c r="A2666" s="6" t="s">
        <v>2696</v>
      </c>
      <c r="B2666" s="7">
        <v>46141</v>
      </c>
      <c r="C2666" s="2" t="s">
        <v>27</v>
      </c>
      <c r="D2666" s="2" t="s">
        <v>19</v>
      </c>
      <c r="E2666" s="2">
        <v>18</v>
      </c>
      <c r="F2666" s="2">
        <v>44</v>
      </c>
      <c r="G2666" s="2">
        <v>62</v>
      </c>
      <c r="H2666" s="2">
        <v>45</v>
      </c>
      <c r="I2666" s="2">
        <v>17</v>
      </c>
      <c r="J2666" s="2">
        <v>0</v>
      </c>
      <c r="K2666" s="2">
        <v>0</v>
      </c>
      <c r="L2666" s="2">
        <v>2.9</v>
      </c>
      <c r="M2666" s="2">
        <v>0.85899999999999999</v>
      </c>
      <c r="N2666" s="2">
        <v>0.97899999999999998</v>
      </c>
      <c r="O2666" s="2">
        <v>3.8</v>
      </c>
      <c r="P2666" s="2">
        <v>0.71799999999999997</v>
      </c>
      <c r="Q2666" s="3">
        <v>0.72599999999999998</v>
      </c>
      <c r="R2666" s="4" t="str">
        <f>TRIM(tblOperations[[#This Row],[Region]])</f>
        <v>North East</v>
      </c>
      <c r="S2666" s="4" t="str">
        <f>TRIM(tblOperations[[#This Row],[Team]])</f>
        <v>Workplace Services</v>
      </c>
      <c r="T2666" s="4" t="str">
        <f>_xlfn.XLOOKUP(R2666,tblRegionReference[Region],tblRegionReference[Area],"Not Found")</f>
        <v>North</v>
      </c>
      <c r="U2666" s="4" t="str">
        <f>IF(tblOperations[[#This Row],[Completion_Rate]]&gt;=_xlfn.XLOOKUP("Completion Rate",tblKPITargets[KPI_Name],tblKPITargets[Target_Value]),"Met","Below Target")</f>
        <v>Below Target</v>
      </c>
      <c r="V2666" t="str">
        <f>IF(tblOperations[[#This Row],[SLA_Compliance]]&gt;=_xlfn.XLOOKUP('04_References'!$A$3,tblKPITargets[KPI_Name],tblKPITargets[Target_Value]),"Met","Below Target")</f>
        <v>Below Target</v>
      </c>
      <c r="W2666" t="str">
        <f>IF(tblOperations[[#This Row],[Quality_Pass_Rate]]&gt;=_xlfn.XLOOKUP('04_References'!$A$4,tblKPITargets[KPI_Name],tblKPITargets[Target_Value]),"Met","Below Target")</f>
        <v>Met</v>
      </c>
      <c r="X2666" t="str">
        <f>IF(tblOperations[[#This Row],[Average_Completion_Days]]&lt;=_xlfn.XLOOKUP('04_References'!$A$7,tblKPITargets[KPI_Name],tblKPITargets[Target_Value]),"Met","Below Target")</f>
        <v>Met</v>
      </c>
      <c r="Y2666" t="str">
        <f>IF(tblOperations[[#This Row],[Closing_Backlog]]&lt;=_xlfn.XLOOKUP('04_References'!$A$8,tblKPITargets[KPI_Name],tblKPITargets[Target_Value]),"Met","Below Target")</f>
        <v>Below Target</v>
      </c>
    </row>
    <row r="2667" spans="1:25">
      <c r="A2667" s="8" t="s">
        <v>2697</v>
      </c>
      <c r="B2667" s="9">
        <v>46141</v>
      </c>
      <c r="C2667" s="4" t="s">
        <v>27</v>
      </c>
      <c r="D2667" s="4" t="s">
        <v>21</v>
      </c>
      <c r="E2667" s="4">
        <v>0</v>
      </c>
      <c r="F2667" s="4">
        <v>49</v>
      </c>
      <c r="G2667" s="4">
        <v>49</v>
      </c>
      <c r="H2667" s="4">
        <v>49</v>
      </c>
      <c r="I2667" s="4">
        <v>0</v>
      </c>
      <c r="J2667" s="4">
        <v>0</v>
      </c>
      <c r="K2667" s="4">
        <v>0</v>
      </c>
      <c r="L2667" s="4">
        <v>1.2</v>
      </c>
      <c r="M2667" s="4">
        <v>0.95299999999999996</v>
      </c>
      <c r="N2667" s="4">
        <v>0.97499999999999998</v>
      </c>
      <c r="O2667" s="4">
        <v>4.5999999999999996</v>
      </c>
      <c r="P2667" s="4">
        <v>0.70699999999999996</v>
      </c>
      <c r="Q2667" s="5">
        <v>1</v>
      </c>
      <c r="R2667" s="4" t="str">
        <f>TRIM(tblOperations[[#This Row],[Region]])</f>
        <v>North East</v>
      </c>
      <c r="S2667" s="4" t="str">
        <f>TRIM(tblOperations[[#This Row],[Team]])</f>
        <v>Facilities Response</v>
      </c>
      <c r="T2667" s="4" t="str">
        <f>_xlfn.XLOOKUP(R2667,tblRegionReference[Region],tblRegionReference[Area],"Not Found")</f>
        <v>North</v>
      </c>
      <c r="U2667" s="4" t="str">
        <f>IF(tblOperations[[#This Row],[Completion_Rate]]&gt;=_xlfn.XLOOKUP("Completion Rate",tblKPITargets[KPI_Name],tblKPITargets[Target_Value]),"Met","Below Target")</f>
        <v>Met</v>
      </c>
      <c r="V2667" t="str">
        <f>IF(tblOperations[[#This Row],[SLA_Compliance]]&gt;=_xlfn.XLOOKUP('04_References'!$A$3,tblKPITargets[KPI_Name],tblKPITargets[Target_Value]),"Met","Below Target")</f>
        <v>Met</v>
      </c>
      <c r="W2667" t="str">
        <f>IF(tblOperations[[#This Row],[Quality_Pass_Rate]]&gt;=_xlfn.XLOOKUP('04_References'!$A$4,tblKPITargets[KPI_Name],tblKPITargets[Target_Value]),"Met","Below Target")</f>
        <v>Met</v>
      </c>
      <c r="X2667" t="str">
        <f>IF(tblOperations[[#This Row],[Average_Completion_Days]]&lt;=_xlfn.XLOOKUP('04_References'!$A$7,tblKPITargets[KPI_Name],tblKPITargets[Target_Value]),"Met","Below Target")</f>
        <v>Met</v>
      </c>
      <c r="Y2667" t="str">
        <f>IF(tblOperations[[#This Row],[Closing_Backlog]]&lt;=_xlfn.XLOOKUP('04_References'!$A$8,tblKPITargets[KPI_Name],tblKPITargets[Target_Value]),"Met","Below Target")</f>
        <v>Met</v>
      </c>
    </row>
    <row r="2668" spans="1:25">
      <c r="A2668" s="6" t="s">
        <v>2698</v>
      </c>
      <c r="B2668" s="7">
        <v>46141</v>
      </c>
      <c r="C2668" s="2" t="s">
        <v>27</v>
      </c>
      <c r="D2668" s="2" t="s">
        <v>23</v>
      </c>
      <c r="E2668" s="2">
        <v>1750</v>
      </c>
      <c r="F2668" s="2">
        <v>55</v>
      </c>
      <c r="G2668" s="2">
        <v>1805</v>
      </c>
      <c r="H2668" s="2">
        <v>25</v>
      </c>
      <c r="I2668" s="2">
        <v>1780</v>
      </c>
      <c r="J2668" s="2">
        <v>0</v>
      </c>
      <c r="K2668" s="2">
        <v>0</v>
      </c>
      <c r="L2668" s="2">
        <v>8</v>
      </c>
      <c r="M2668" s="2">
        <v>0.6</v>
      </c>
      <c r="N2668" s="2">
        <v>0.99</v>
      </c>
      <c r="O2668" s="2">
        <v>2.5</v>
      </c>
      <c r="P2668" s="2">
        <v>0.71299999999999997</v>
      </c>
      <c r="Q2668" s="3">
        <v>1.4E-2</v>
      </c>
      <c r="R2668" s="4" t="str">
        <f>TRIM(tblOperations[[#This Row],[Region]])</f>
        <v>North East</v>
      </c>
      <c r="S2668" s="4" t="str">
        <f>TRIM(tblOperations[[#This Row],[Team]])</f>
        <v>Estates Support</v>
      </c>
      <c r="T2668" s="4" t="str">
        <f>_xlfn.XLOOKUP(R2668,tblRegionReference[Region],tblRegionReference[Area],"Not Found")</f>
        <v>North</v>
      </c>
      <c r="U2668" s="4" t="str">
        <f>IF(tblOperations[[#This Row],[Completion_Rate]]&gt;=_xlfn.XLOOKUP("Completion Rate",tblKPITargets[KPI_Name],tblKPITargets[Target_Value]),"Met","Below Target")</f>
        <v>Below Target</v>
      </c>
      <c r="V2668" t="str">
        <f>IF(tblOperations[[#This Row],[SLA_Compliance]]&gt;=_xlfn.XLOOKUP('04_References'!$A$3,tblKPITargets[KPI_Name],tblKPITargets[Target_Value]),"Met","Below Target")</f>
        <v>Below Target</v>
      </c>
      <c r="W2668" t="str">
        <f>IF(tblOperations[[#This Row],[Quality_Pass_Rate]]&gt;=_xlfn.XLOOKUP('04_References'!$A$4,tblKPITargets[KPI_Name],tblKPITargets[Target_Value]),"Met","Below Target")</f>
        <v>Met</v>
      </c>
      <c r="X2668" t="str">
        <f>IF(tblOperations[[#This Row],[Average_Completion_Days]]&lt;=_xlfn.XLOOKUP('04_References'!$A$7,tblKPITargets[KPI_Name],tblKPITargets[Target_Value]),"Met","Below Target")</f>
        <v>Below Target</v>
      </c>
      <c r="Y2668" t="str">
        <f>IF(tblOperations[[#This Row],[Closing_Backlog]]&lt;=_xlfn.XLOOKUP('04_References'!$A$8,tblKPITargets[KPI_Name],tblKPITargets[Target_Value]),"Met","Below Target")</f>
        <v>Below Target</v>
      </c>
    </row>
    <row r="2669" spans="1:25">
      <c r="A2669" s="8" t="s">
        <v>2699</v>
      </c>
      <c r="B2669" s="9">
        <v>46141</v>
      </c>
      <c r="C2669" s="4" t="s">
        <v>27</v>
      </c>
      <c r="D2669" s="4" t="s">
        <v>25</v>
      </c>
      <c r="E2669" s="4">
        <v>85</v>
      </c>
      <c r="F2669" s="4">
        <v>34</v>
      </c>
      <c r="G2669" s="4">
        <v>119</v>
      </c>
      <c r="H2669" s="4">
        <v>30</v>
      </c>
      <c r="I2669" s="4">
        <v>89</v>
      </c>
      <c r="J2669" s="4">
        <v>0</v>
      </c>
      <c r="K2669" s="4">
        <v>0</v>
      </c>
      <c r="L2669" s="4">
        <v>8</v>
      </c>
      <c r="M2669" s="4">
        <v>0.6</v>
      </c>
      <c r="N2669" s="4">
        <v>0.97499999999999998</v>
      </c>
      <c r="O2669" s="4">
        <v>2.5</v>
      </c>
      <c r="P2669" s="4">
        <v>0.65500000000000003</v>
      </c>
      <c r="Q2669" s="5">
        <v>0.252</v>
      </c>
      <c r="R2669" s="4" t="str">
        <f>TRIM(tblOperations[[#This Row],[Region]])</f>
        <v>North East</v>
      </c>
      <c r="S2669" s="4" t="str">
        <f>TRIM(tblOperations[[#This Row],[Team]])</f>
        <v>Workplace Projects</v>
      </c>
      <c r="T2669" s="4" t="str">
        <f>_xlfn.XLOOKUP(R2669,tblRegionReference[Region],tblRegionReference[Area],"Not Found")</f>
        <v>North</v>
      </c>
      <c r="U2669" s="4" t="str">
        <f>IF(tblOperations[[#This Row],[Completion_Rate]]&gt;=_xlfn.XLOOKUP("Completion Rate",tblKPITargets[KPI_Name],tblKPITargets[Target_Value]),"Met","Below Target")</f>
        <v>Below Target</v>
      </c>
      <c r="V2669" t="str">
        <f>IF(tblOperations[[#This Row],[SLA_Compliance]]&gt;=_xlfn.XLOOKUP('04_References'!$A$3,tblKPITargets[KPI_Name],tblKPITargets[Target_Value]),"Met","Below Target")</f>
        <v>Below Target</v>
      </c>
      <c r="W2669" t="str">
        <f>IF(tblOperations[[#This Row],[Quality_Pass_Rate]]&gt;=_xlfn.XLOOKUP('04_References'!$A$4,tblKPITargets[KPI_Name],tblKPITargets[Target_Value]),"Met","Below Target")</f>
        <v>Met</v>
      </c>
      <c r="X2669" t="str">
        <f>IF(tblOperations[[#This Row],[Average_Completion_Days]]&lt;=_xlfn.XLOOKUP('04_References'!$A$7,tblKPITargets[KPI_Name],tblKPITargets[Target_Value]),"Met","Below Target")</f>
        <v>Below Target</v>
      </c>
      <c r="Y2669" t="str">
        <f>IF(tblOperations[[#This Row],[Closing_Backlog]]&lt;=_xlfn.XLOOKUP('04_References'!$A$8,tblKPITargets[KPI_Name],tblKPITargets[Target_Value]),"Met","Below Target")</f>
        <v>Below Target</v>
      </c>
    </row>
    <row r="2670" spans="1:25">
      <c r="A2670" s="6" t="s">
        <v>2700</v>
      </c>
      <c r="B2670" s="7">
        <v>46141</v>
      </c>
      <c r="C2670" s="2" t="s">
        <v>32</v>
      </c>
      <c r="D2670" s="2" t="s">
        <v>19</v>
      </c>
      <c r="E2670" s="2">
        <v>759</v>
      </c>
      <c r="F2670" s="2">
        <v>34</v>
      </c>
      <c r="G2670" s="2">
        <v>793</v>
      </c>
      <c r="H2670" s="2">
        <v>36</v>
      </c>
      <c r="I2670" s="2">
        <v>757</v>
      </c>
      <c r="J2670" s="2">
        <v>0</v>
      </c>
      <c r="K2670" s="2">
        <v>0</v>
      </c>
      <c r="L2670" s="2">
        <v>8</v>
      </c>
      <c r="M2670" s="2">
        <v>0.6</v>
      </c>
      <c r="N2670" s="2">
        <v>0.98599999999999999</v>
      </c>
      <c r="O2670" s="2">
        <v>2.5</v>
      </c>
      <c r="P2670" s="2">
        <v>0.78700000000000003</v>
      </c>
      <c r="Q2670" s="3">
        <v>4.4999999999999998E-2</v>
      </c>
      <c r="R2670" s="4" t="str">
        <f>TRIM(tblOperations[[#This Row],[Region]])</f>
        <v>North West</v>
      </c>
      <c r="S2670" s="4" t="str">
        <f>TRIM(tblOperations[[#This Row],[Team]])</f>
        <v>Workplace Services</v>
      </c>
      <c r="T2670" s="4" t="str">
        <f>_xlfn.XLOOKUP(R2670,tblRegionReference[Region],tblRegionReference[Area],"Not Found")</f>
        <v>North</v>
      </c>
      <c r="U2670" s="4" t="str">
        <f>IF(tblOperations[[#This Row],[Completion_Rate]]&gt;=_xlfn.XLOOKUP("Completion Rate",tblKPITargets[KPI_Name],tblKPITargets[Target_Value]),"Met","Below Target")</f>
        <v>Below Target</v>
      </c>
      <c r="V2670" t="str">
        <f>IF(tblOperations[[#This Row],[SLA_Compliance]]&gt;=_xlfn.XLOOKUP('04_References'!$A$3,tblKPITargets[KPI_Name],tblKPITargets[Target_Value]),"Met","Below Target")</f>
        <v>Below Target</v>
      </c>
      <c r="W2670" t="str">
        <f>IF(tblOperations[[#This Row],[Quality_Pass_Rate]]&gt;=_xlfn.XLOOKUP('04_References'!$A$4,tblKPITargets[KPI_Name],tblKPITargets[Target_Value]),"Met","Below Target")</f>
        <v>Met</v>
      </c>
      <c r="X2670" t="str">
        <f>IF(tblOperations[[#This Row],[Average_Completion_Days]]&lt;=_xlfn.XLOOKUP('04_References'!$A$7,tblKPITargets[KPI_Name],tblKPITargets[Target_Value]),"Met","Below Target")</f>
        <v>Below Target</v>
      </c>
      <c r="Y2670" t="str">
        <f>IF(tblOperations[[#This Row],[Closing_Backlog]]&lt;=_xlfn.XLOOKUP('04_References'!$A$8,tblKPITargets[KPI_Name],tblKPITargets[Target_Value]),"Met","Below Target")</f>
        <v>Below Target</v>
      </c>
    </row>
    <row r="2671" spans="1:25">
      <c r="A2671" s="8" t="s">
        <v>2701</v>
      </c>
      <c r="B2671" s="9">
        <v>46141</v>
      </c>
      <c r="C2671" s="4" t="s">
        <v>32</v>
      </c>
      <c r="D2671" s="4" t="s">
        <v>21</v>
      </c>
      <c r="E2671" s="4">
        <v>1827</v>
      </c>
      <c r="F2671" s="4">
        <v>41</v>
      </c>
      <c r="G2671" s="4">
        <v>1868</v>
      </c>
      <c r="H2671" s="4">
        <v>25</v>
      </c>
      <c r="I2671" s="4">
        <v>1843</v>
      </c>
      <c r="J2671" s="4">
        <v>0</v>
      </c>
      <c r="K2671" s="4">
        <v>0</v>
      </c>
      <c r="L2671" s="4">
        <v>8</v>
      </c>
      <c r="M2671" s="4">
        <v>0.6</v>
      </c>
      <c r="N2671" s="4">
        <v>0.99</v>
      </c>
      <c r="O2671" s="4">
        <v>2.5</v>
      </c>
      <c r="P2671" s="4">
        <v>0.70199999999999996</v>
      </c>
      <c r="Q2671" s="5">
        <v>1.2999999999999999E-2</v>
      </c>
      <c r="R2671" s="4" t="str">
        <f>TRIM(tblOperations[[#This Row],[Region]])</f>
        <v>North West</v>
      </c>
      <c r="S2671" s="4" t="str">
        <f>TRIM(tblOperations[[#This Row],[Team]])</f>
        <v>Facilities Response</v>
      </c>
      <c r="T2671" s="4" t="str">
        <f>_xlfn.XLOOKUP(R2671,tblRegionReference[Region],tblRegionReference[Area],"Not Found")</f>
        <v>North</v>
      </c>
      <c r="U2671" s="4" t="str">
        <f>IF(tblOperations[[#This Row],[Completion_Rate]]&gt;=_xlfn.XLOOKUP("Completion Rate",tblKPITargets[KPI_Name],tblKPITargets[Target_Value]),"Met","Below Target")</f>
        <v>Below Target</v>
      </c>
      <c r="V2671" t="str">
        <f>IF(tblOperations[[#This Row],[SLA_Compliance]]&gt;=_xlfn.XLOOKUP('04_References'!$A$3,tblKPITargets[KPI_Name],tblKPITargets[Target_Value]),"Met","Below Target")</f>
        <v>Below Target</v>
      </c>
      <c r="W2671" t="str">
        <f>IF(tblOperations[[#This Row],[Quality_Pass_Rate]]&gt;=_xlfn.XLOOKUP('04_References'!$A$4,tblKPITargets[KPI_Name],tblKPITargets[Target_Value]),"Met","Below Target")</f>
        <v>Met</v>
      </c>
      <c r="X2671" t="str">
        <f>IF(tblOperations[[#This Row],[Average_Completion_Days]]&lt;=_xlfn.XLOOKUP('04_References'!$A$7,tblKPITargets[KPI_Name],tblKPITargets[Target_Value]),"Met","Below Target")</f>
        <v>Below Target</v>
      </c>
      <c r="Y2671" t="str">
        <f>IF(tblOperations[[#This Row],[Closing_Backlog]]&lt;=_xlfn.XLOOKUP('04_References'!$A$8,tblKPITargets[KPI_Name],tblKPITargets[Target_Value]),"Met","Below Target")</f>
        <v>Below Target</v>
      </c>
    </row>
    <row r="2672" spans="1:25">
      <c r="A2672" s="6" t="s">
        <v>2702</v>
      </c>
      <c r="B2672" s="7">
        <v>46141</v>
      </c>
      <c r="C2672" s="2" t="s">
        <v>32</v>
      </c>
      <c r="D2672" s="2" t="s">
        <v>23</v>
      </c>
      <c r="E2672" s="2">
        <v>1893</v>
      </c>
      <c r="F2672" s="2">
        <v>25</v>
      </c>
      <c r="G2672" s="2">
        <v>1918</v>
      </c>
      <c r="H2672" s="2">
        <v>21</v>
      </c>
      <c r="I2672" s="2">
        <v>1897</v>
      </c>
      <c r="J2672" s="2">
        <v>0</v>
      </c>
      <c r="K2672" s="2">
        <v>0</v>
      </c>
      <c r="L2672" s="2">
        <v>8</v>
      </c>
      <c r="M2672" s="2">
        <v>0.6</v>
      </c>
      <c r="N2672" s="2">
        <v>1</v>
      </c>
      <c r="O2672" s="2">
        <v>2.5</v>
      </c>
      <c r="P2672" s="2">
        <v>0.69299999999999995</v>
      </c>
      <c r="Q2672" s="3">
        <v>1.0999999999999999E-2</v>
      </c>
      <c r="R2672" s="4" t="str">
        <f>TRIM(tblOperations[[#This Row],[Region]])</f>
        <v>North West</v>
      </c>
      <c r="S2672" s="4" t="str">
        <f>TRIM(tblOperations[[#This Row],[Team]])</f>
        <v>Estates Support</v>
      </c>
      <c r="T2672" s="4" t="str">
        <f>_xlfn.XLOOKUP(R2672,tblRegionReference[Region],tblRegionReference[Area],"Not Found")</f>
        <v>North</v>
      </c>
      <c r="U2672" s="4" t="str">
        <f>IF(tblOperations[[#This Row],[Completion_Rate]]&gt;=_xlfn.XLOOKUP("Completion Rate",tblKPITargets[KPI_Name],tblKPITargets[Target_Value]),"Met","Below Target")</f>
        <v>Below Target</v>
      </c>
      <c r="V2672" t="str">
        <f>IF(tblOperations[[#This Row],[SLA_Compliance]]&gt;=_xlfn.XLOOKUP('04_References'!$A$3,tblKPITargets[KPI_Name],tblKPITargets[Target_Value]),"Met","Below Target")</f>
        <v>Below Target</v>
      </c>
      <c r="W2672" t="str">
        <f>IF(tblOperations[[#This Row],[Quality_Pass_Rate]]&gt;=_xlfn.XLOOKUP('04_References'!$A$4,tblKPITargets[KPI_Name],tblKPITargets[Target_Value]),"Met","Below Target")</f>
        <v>Met</v>
      </c>
      <c r="X2672" t="str">
        <f>IF(tblOperations[[#This Row],[Average_Completion_Days]]&lt;=_xlfn.XLOOKUP('04_References'!$A$7,tblKPITargets[KPI_Name],tblKPITargets[Target_Value]),"Met","Below Target")</f>
        <v>Below Target</v>
      </c>
      <c r="Y2672" t="str">
        <f>IF(tblOperations[[#This Row],[Closing_Backlog]]&lt;=_xlfn.XLOOKUP('04_References'!$A$8,tblKPITargets[KPI_Name],tblKPITargets[Target_Value]),"Met","Below Target")</f>
        <v>Below Target</v>
      </c>
    </row>
    <row r="2673" spans="1:25">
      <c r="A2673" s="8" t="s">
        <v>2703</v>
      </c>
      <c r="B2673" s="9">
        <v>46141</v>
      </c>
      <c r="C2673" s="4" t="s">
        <v>32</v>
      </c>
      <c r="D2673" s="4" t="s">
        <v>25</v>
      </c>
      <c r="E2673" s="4">
        <v>0</v>
      </c>
      <c r="F2673" s="4">
        <v>35</v>
      </c>
      <c r="G2673" s="4">
        <v>35</v>
      </c>
      <c r="H2673" s="4">
        <v>35</v>
      </c>
      <c r="I2673" s="4">
        <v>0</v>
      </c>
      <c r="J2673" s="4">
        <v>0</v>
      </c>
      <c r="K2673" s="4">
        <v>0</v>
      </c>
      <c r="L2673" s="4">
        <v>1.8</v>
      </c>
      <c r="M2673" s="4">
        <v>1</v>
      </c>
      <c r="N2673" s="4">
        <v>0.95399999999999996</v>
      </c>
      <c r="O2673" s="4">
        <v>4.5</v>
      </c>
      <c r="P2673" s="4">
        <v>0.70199999999999996</v>
      </c>
      <c r="Q2673" s="5">
        <v>1</v>
      </c>
      <c r="R2673" s="4" t="str">
        <f>TRIM(tblOperations[[#This Row],[Region]])</f>
        <v>North West</v>
      </c>
      <c r="S2673" s="4" t="str">
        <f>TRIM(tblOperations[[#This Row],[Team]])</f>
        <v>Workplace Projects</v>
      </c>
      <c r="T2673" s="4" t="str">
        <f>_xlfn.XLOOKUP(R2673,tblRegionReference[Region],tblRegionReference[Area],"Not Found")</f>
        <v>North</v>
      </c>
      <c r="U2673" s="4" t="str">
        <f>IF(tblOperations[[#This Row],[Completion_Rate]]&gt;=_xlfn.XLOOKUP("Completion Rate",tblKPITargets[KPI_Name],tblKPITargets[Target_Value]),"Met","Below Target")</f>
        <v>Met</v>
      </c>
      <c r="V2673" t="str">
        <f>IF(tblOperations[[#This Row],[SLA_Compliance]]&gt;=_xlfn.XLOOKUP('04_References'!$A$3,tblKPITargets[KPI_Name],tblKPITargets[Target_Value]),"Met","Below Target")</f>
        <v>Met</v>
      </c>
      <c r="W2673" t="str">
        <f>IF(tblOperations[[#This Row],[Quality_Pass_Rate]]&gt;=_xlfn.XLOOKUP('04_References'!$A$4,tblKPITargets[KPI_Name],tblKPITargets[Target_Value]),"Met","Below Target")</f>
        <v>Met</v>
      </c>
      <c r="X2673" t="str">
        <f>IF(tblOperations[[#This Row],[Average_Completion_Days]]&lt;=_xlfn.XLOOKUP('04_References'!$A$7,tblKPITargets[KPI_Name],tblKPITargets[Target_Value]),"Met","Below Target")</f>
        <v>Met</v>
      </c>
      <c r="Y2673" t="str">
        <f>IF(tblOperations[[#This Row],[Closing_Backlog]]&lt;=_xlfn.XLOOKUP('04_References'!$A$8,tblKPITargets[KPI_Name],tblKPITargets[Target_Value]),"Met","Below Target")</f>
        <v>Met</v>
      </c>
    </row>
    <row r="2674" spans="1:25">
      <c r="A2674" s="6" t="s">
        <v>2704</v>
      </c>
      <c r="B2674" s="7">
        <v>46141</v>
      </c>
      <c r="C2674" s="2" t="s">
        <v>37</v>
      </c>
      <c r="D2674" s="2" t="s">
        <v>19</v>
      </c>
      <c r="E2674" s="2">
        <v>4</v>
      </c>
      <c r="F2674" s="2">
        <v>48</v>
      </c>
      <c r="G2674" s="2">
        <v>52</v>
      </c>
      <c r="H2674" s="2">
        <v>49</v>
      </c>
      <c r="I2674" s="2">
        <v>3</v>
      </c>
      <c r="J2674" s="2">
        <v>0</v>
      </c>
      <c r="K2674" s="2">
        <v>0</v>
      </c>
      <c r="L2674" s="2">
        <v>2.2999999999999998</v>
      </c>
      <c r="M2674" s="2">
        <v>0.92400000000000004</v>
      </c>
      <c r="N2674" s="2">
        <v>1</v>
      </c>
      <c r="O2674" s="2">
        <v>4.7</v>
      </c>
      <c r="P2674" s="2">
        <v>0.67</v>
      </c>
      <c r="Q2674" s="3">
        <v>0.94199999999999995</v>
      </c>
      <c r="R2674" s="4" t="str">
        <f>TRIM(tblOperations[[#This Row],[Region]])</f>
        <v>Midlands</v>
      </c>
      <c r="S2674" s="4" t="str">
        <f>TRIM(tblOperations[[#This Row],[Team]])</f>
        <v>Workplace Services</v>
      </c>
      <c r="T2674" s="4" t="str">
        <f>_xlfn.XLOOKUP(R2674,tblRegionReference[Region],tblRegionReference[Area],"Not Found")</f>
        <v>Central</v>
      </c>
      <c r="U2674" s="4" t="str">
        <f>IF(tblOperations[[#This Row],[Completion_Rate]]&gt;=_xlfn.XLOOKUP("Completion Rate",tblKPITargets[KPI_Name],tblKPITargets[Target_Value]),"Met","Below Target")</f>
        <v>Below Target</v>
      </c>
      <c r="V2674" t="str">
        <f>IF(tblOperations[[#This Row],[SLA_Compliance]]&gt;=_xlfn.XLOOKUP('04_References'!$A$3,tblKPITargets[KPI_Name],tblKPITargets[Target_Value]),"Met","Below Target")</f>
        <v>Met</v>
      </c>
      <c r="W2674" t="str">
        <f>IF(tblOperations[[#This Row],[Quality_Pass_Rate]]&gt;=_xlfn.XLOOKUP('04_References'!$A$4,tblKPITargets[KPI_Name],tblKPITargets[Target_Value]),"Met","Below Target")</f>
        <v>Met</v>
      </c>
      <c r="X2674" t="str">
        <f>IF(tblOperations[[#This Row],[Average_Completion_Days]]&lt;=_xlfn.XLOOKUP('04_References'!$A$7,tblKPITargets[KPI_Name],tblKPITargets[Target_Value]),"Met","Below Target")</f>
        <v>Met</v>
      </c>
      <c r="Y2674" t="str">
        <f>IF(tblOperations[[#This Row],[Closing_Backlog]]&lt;=_xlfn.XLOOKUP('04_References'!$A$8,tblKPITargets[KPI_Name],tblKPITargets[Target_Value]),"Met","Below Target")</f>
        <v>Met</v>
      </c>
    </row>
    <row r="2675" spans="1:25">
      <c r="A2675" s="8" t="s">
        <v>2705</v>
      </c>
      <c r="B2675" s="9">
        <v>46141</v>
      </c>
      <c r="C2675" s="4" t="s">
        <v>37</v>
      </c>
      <c r="D2675" s="4" t="s">
        <v>21</v>
      </c>
      <c r="E2675" s="4">
        <v>797</v>
      </c>
      <c r="F2675" s="4">
        <v>38</v>
      </c>
      <c r="G2675" s="4">
        <v>835</v>
      </c>
      <c r="H2675" s="4">
        <v>33</v>
      </c>
      <c r="I2675" s="4">
        <v>802</v>
      </c>
      <c r="J2675" s="4">
        <v>0</v>
      </c>
      <c r="K2675" s="4">
        <v>0</v>
      </c>
      <c r="L2675" s="4">
        <v>8</v>
      </c>
      <c r="M2675" s="4">
        <v>0.6</v>
      </c>
      <c r="N2675" s="4">
        <v>0.98199999999999998</v>
      </c>
      <c r="O2675" s="4">
        <v>2.5</v>
      </c>
      <c r="P2675" s="4">
        <v>0.68400000000000005</v>
      </c>
      <c r="Q2675" s="5">
        <v>0.04</v>
      </c>
      <c r="R2675" s="4" t="str">
        <f>TRIM(tblOperations[[#This Row],[Region]])</f>
        <v>Midlands</v>
      </c>
      <c r="S2675" s="4" t="str">
        <f>TRIM(tblOperations[[#This Row],[Team]])</f>
        <v>Facilities Response</v>
      </c>
      <c r="T2675" s="4" t="str">
        <f>_xlfn.XLOOKUP(R2675,tblRegionReference[Region],tblRegionReference[Area],"Not Found")</f>
        <v>Central</v>
      </c>
      <c r="U2675" s="4" t="str">
        <f>IF(tblOperations[[#This Row],[Completion_Rate]]&gt;=_xlfn.XLOOKUP("Completion Rate",tblKPITargets[KPI_Name],tblKPITargets[Target_Value]),"Met","Below Target")</f>
        <v>Below Target</v>
      </c>
      <c r="V2675" t="str">
        <f>IF(tblOperations[[#This Row],[SLA_Compliance]]&gt;=_xlfn.XLOOKUP('04_References'!$A$3,tblKPITargets[KPI_Name],tblKPITargets[Target_Value]),"Met","Below Target")</f>
        <v>Below Target</v>
      </c>
      <c r="W2675" t="str">
        <f>IF(tblOperations[[#This Row],[Quality_Pass_Rate]]&gt;=_xlfn.XLOOKUP('04_References'!$A$4,tblKPITargets[KPI_Name],tblKPITargets[Target_Value]),"Met","Below Target")</f>
        <v>Met</v>
      </c>
      <c r="X2675" t="str">
        <f>IF(tblOperations[[#This Row],[Average_Completion_Days]]&lt;=_xlfn.XLOOKUP('04_References'!$A$7,tblKPITargets[KPI_Name],tblKPITargets[Target_Value]),"Met","Below Target")</f>
        <v>Below Target</v>
      </c>
      <c r="Y2675" t="str">
        <f>IF(tblOperations[[#This Row],[Closing_Backlog]]&lt;=_xlfn.XLOOKUP('04_References'!$A$8,tblKPITargets[KPI_Name],tblKPITargets[Target_Value]),"Met","Below Target")</f>
        <v>Below Target</v>
      </c>
    </row>
    <row r="2676" spans="1:25">
      <c r="A2676" s="6" t="s">
        <v>2706</v>
      </c>
      <c r="B2676" s="7">
        <v>46141</v>
      </c>
      <c r="C2676" s="2" t="s">
        <v>37</v>
      </c>
      <c r="D2676" s="2" t="s">
        <v>23</v>
      </c>
      <c r="E2676" s="2">
        <v>667</v>
      </c>
      <c r="F2676" s="2">
        <v>42</v>
      </c>
      <c r="G2676" s="2">
        <v>709</v>
      </c>
      <c r="H2676" s="2">
        <v>35</v>
      </c>
      <c r="I2676" s="2">
        <v>674</v>
      </c>
      <c r="J2676" s="2">
        <v>0</v>
      </c>
      <c r="K2676" s="2">
        <v>0</v>
      </c>
      <c r="L2676" s="2">
        <v>8</v>
      </c>
      <c r="M2676" s="2">
        <v>0.6</v>
      </c>
      <c r="N2676" s="2">
        <v>1</v>
      </c>
      <c r="O2676" s="2">
        <v>2.5</v>
      </c>
      <c r="P2676" s="2">
        <v>0.76800000000000002</v>
      </c>
      <c r="Q2676" s="3">
        <v>4.9000000000000002E-2</v>
      </c>
      <c r="R2676" s="4" t="str">
        <f>TRIM(tblOperations[[#This Row],[Region]])</f>
        <v>Midlands</v>
      </c>
      <c r="S2676" s="4" t="str">
        <f>TRIM(tblOperations[[#This Row],[Team]])</f>
        <v>Estates Support</v>
      </c>
      <c r="T2676" s="4" t="str">
        <f>_xlfn.XLOOKUP(R2676,tblRegionReference[Region],tblRegionReference[Area],"Not Found")</f>
        <v>Central</v>
      </c>
      <c r="U2676" s="4" t="str">
        <f>IF(tblOperations[[#This Row],[Completion_Rate]]&gt;=_xlfn.XLOOKUP("Completion Rate",tblKPITargets[KPI_Name],tblKPITargets[Target_Value]),"Met","Below Target")</f>
        <v>Below Target</v>
      </c>
      <c r="V2676" t="str">
        <f>IF(tblOperations[[#This Row],[SLA_Compliance]]&gt;=_xlfn.XLOOKUP('04_References'!$A$3,tblKPITargets[KPI_Name],tblKPITargets[Target_Value]),"Met","Below Target")</f>
        <v>Below Target</v>
      </c>
      <c r="W2676" t="str">
        <f>IF(tblOperations[[#This Row],[Quality_Pass_Rate]]&gt;=_xlfn.XLOOKUP('04_References'!$A$4,tblKPITargets[KPI_Name],tblKPITargets[Target_Value]),"Met","Below Target")</f>
        <v>Met</v>
      </c>
      <c r="X2676" t="str">
        <f>IF(tblOperations[[#This Row],[Average_Completion_Days]]&lt;=_xlfn.XLOOKUP('04_References'!$A$7,tblKPITargets[KPI_Name],tblKPITargets[Target_Value]),"Met","Below Target")</f>
        <v>Below Target</v>
      </c>
      <c r="Y2676" t="str">
        <f>IF(tblOperations[[#This Row],[Closing_Backlog]]&lt;=_xlfn.XLOOKUP('04_References'!$A$8,tblKPITargets[KPI_Name],tblKPITargets[Target_Value]),"Met","Below Target")</f>
        <v>Below Target</v>
      </c>
    </row>
    <row r="2677" spans="1:25">
      <c r="A2677" s="8" t="s">
        <v>2707</v>
      </c>
      <c r="B2677" s="9">
        <v>46141</v>
      </c>
      <c r="C2677" s="4" t="s">
        <v>37</v>
      </c>
      <c r="D2677" s="4" t="s">
        <v>25</v>
      </c>
      <c r="E2677" s="4">
        <v>0</v>
      </c>
      <c r="F2677" s="4">
        <v>29</v>
      </c>
      <c r="G2677" s="4">
        <v>29</v>
      </c>
      <c r="H2677" s="4">
        <v>29</v>
      </c>
      <c r="I2677" s="4">
        <v>0</v>
      </c>
      <c r="J2677" s="4">
        <v>0</v>
      </c>
      <c r="K2677" s="4">
        <v>0</v>
      </c>
      <c r="L2677" s="4">
        <v>1.5</v>
      </c>
      <c r="M2677" s="4">
        <v>0.97199999999999998</v>
      </c>
      <c r="N2677" s="4">
        <v>1</v>
      </c>
      <c r="O2677" s="4">
        <v>4.4000000000000004</v>
      </c>
      <c r="P2677" s="4">
        <v>0.72199999999999998</v>
      </c>
      <c r="Q2677" s="5">
        <v>1</v>
      </c>
      <c r="R2677" s="4" t="str">
        <f>TRIM(tblOperations[[#This Row],[Region]])</f>
        <v>Midlands</v>
      </c>
      <c r="S2677" s="4" t="str">
        <f>TRIM(tblOperations[[#This Row],[Team]])</f>
        <v>Workplace Projects</v>
      </c>
      <c r="T2677" s="4" t="str">
        <f>_xlfn.XLOOKUP(R2677,tblRegionReference[Region],tblRegionReference[Area],"Not Found")</f>
        <v>Central</v>
      </c>
      <c r="U2677" s="4" t="str">
        <f>IF(tblOperations[[#This Row],[Completion_Rate]]&gt;=_xlfn.XLOOKUP("Completion Rate",tblKPITargets[KPI_Name],tblKPITargets[Target_Value]),"Met","Below Target")</f>
        <v>Met</v>
      </c>
      <c r="V2677" t="str">
        <f>IF(tblOperations[[#This Row],[SLA_Compliance]]&gt;=_xlfn.XLOOKUP('04_References'!$A$3,tblKPITargets[KPI_Name],tblKPITargets[Target_Value]),"Met","Below Target")</f>
        <v>Met</v>
      </c>
      <c r="W2677" t="str">
        <f>IF(tblOperations[[#This Row],[Quality_Pass_Rate]]&gt;=_xlfn.XLOOKUP('04_References'!$A$4,tblKPITargets[KPI_Name],tblKPITargets[Target_Value]),"Met","Below Target")</f>
        <v>Met</v>
      </c>
      <c r="X2677" t="str">
        <f>IF(tblOperations[[#This Row],[Average_Completion_Days]]&lt;=_xlfn.XLOOKUP('04_References'!$A$7,tblKPITargets[KPI_Name],tblKPITargets[Target_Value]),"Met","Below Target")</f>
        <v>Met</v>
      </c>
      <c r="Y2677" t="str">
        <f>IF(tblOperations[[#This Row],[Closing_Backlog]]&lt;=_xlfn.XLOOKUP('04_References'!$A$8,tblKPITargets[KPI_Name],tblKPITargets[Target_Value]),"Met","Below Target")</f>
        <v>Met</v>
      </c>
    </row>
    <row r="2678" spans="1:25">
      <c r="A2678" s="6" t="s">
        <v>2708</v>
      </c>
      <c r="B2678" s="7">
        <v>46141</v>
      </c>
      <c r="C2678" s="2" t="s">
        <v>43</v>
      </c>
      <c r="D2678" s="2" t="s">
        <v>19</v>
      </c>
      <c r="E2678" s="2">
        <v>1407</v>
      </c>
      <c r="F2678" s="2">
        <v>49</v>
      </c>
      <c r="G2678" s="2">
        <v>1456</v>
      </c>
      <c r="H2678" s="2">
        <v>30</v>
      </c>
      <c r="I2678" s="2">
        <v>1426</v>
      </c>
      <c r="J2678" s="2">
        <v>0</v>
      </c>
      <c r="K2678" s="2">
        <v>0</v>
      </c>
      <c r="L2678" s="2">
        <v>8</v>
      </c>
      <c r="M2678" s="2">
        <v>0.6</v>
      </c>
      <c r="N2678" s="2">
        <v>0.99299999999999999</v>
      </c>
      <c r="O2678" s="2">
        <v>2.5</v>
      </c>
      <c r="P2678" s="2">
        <v>0.76800000000000002</v>
      </c>
      <c r="Q2678" s="3">
        <v>2.1000000000000001E-2</v>
      </c>
      <c r="R2678" s="4" t="str">
        <f>TRIM(tblOperations[[#This Row],[Region]])</f>
        <v>South West</v>
      </c>
      <c r="S2678" s="4" t="str">
        <f>TRIM(tblOperations[[#This Row],[Team]])</f>
        <v>Workplace Services</v>
      </c>
      <c r="T2678" s="4" t="str">
        <f>_xlfn.XLOOKUP(R2678,tblRegionReference[Region],tblRegionReference[Area],"Not Found")</f>
        <v>South</v>
      </c>
      <c r="U2678" s="4" t="str">
        <f>IF(tblOperations[[#This Row],[Completion_Rate]]&gt;=_xlfn.XLOOKUP("Completion Rate",tblKPITargets[KPI_Name],tblKPITargets[Target_Value]),"Met","Below Target")</f>
        <v>Below Target</v>
      </c>
      <c r="V2678" t="str">
        <f>IF(tblOperations[[#This Row],[SLA_Compliance]]&gt;=_xlfn.XLOOKUP('04_References'!$A$3,tblKPITargets[KPI_Name],tblKPITargets[Target_Value]),"Met","Below Target")</f>
        <v>Below Target</v>
      </c>
      <c r="W2678" t="str">
        <f>IF(tblOperations[[#This Row],[Quality_Pass_Rate]]&gt;=_xlfn.XLOOKUP('04_References'!$A$4,tblKPITargets[KPI_Name],tblKPITargets[Target_Value]),"Met","Below Target")</f>
        <v>Met</v>
      </c>
      <c r="X2678" t="str">
        <f>IF(tblOperations[[#This Row],[Average_Completion_Days]]&lt;=_xlfn.XLOOKUP('04_References'!$A$7,tblKPITargets[KPI_Name],tblKPITargets[Target_Value]),"Met","Below Target")</f>
        <v>Below Target</v>
      </c>
      <c r="Y2678" t="str">
        <f>IF(tblOperations[[#This Row],[Closing_Backlog]]&lt;=_xlfn.XLOOKUP('04_References'!$A$8,tblKPITargets[KPI_Name],tblKPITargets[Target_Value]),"Met","Below Target")</f>
        <v>Below Target</v>
      </c>
    </row>
    <row r="2679" spans="1:25">
      <c r="A2679" s="8" t="s">
        <v>2709</v>
      </c>
      <c r="B2679" s="9">
        <v>46141</v>
      </c>
      <c r="C2679" s="4" t="s">
        <v>43</v>
      </c>
      <c r="D2679" s="4" t="s">
        <v>21</v>
      </c>
      <c r="E2679" s="4">
        <v>0</v>
      </c>
      <c r="F2679" s="4">
        <v>33</v>
      </c>
      <c r="G2679" s="4">
        <v>33</v>
      </c>
      <c r="H2679" s="4">
        <v>33</v>
      </c>
      <c r="I2679" s="4">
        <v>0</v>
      </c>
      <c r="J2679" s="4">
        <v>0</v>
      </c>
      <c r="K2679" s="4">
        <v>0</v>
      </c>
      <c r="L2679" s="4">
        <v>1.6</v>
      </c>
      <c r="M2679" s="4">
        <v>0.95799999999999996</v>
      </c>
      <c r="N2679" s="4">
        <v>1</v>
      </c>
      <c r="O2679" s="4">
        <v>4.4000000000000004</v>
      </c>
      <c r="P2679" s="4">
        <v>0.64100000000000001</v>
      </c>
      <c r="Q2679" s="5">
        <v>1</v>
      </c>
      <c r="R2679" s="4" t="str">
        <f>TRIM(tblOperations[[#This Row],[Region]])</f>
        <v>South West</v>
      </c>
      <c r="S2679" s="4" t="str">
        <f>TRIM(tblOperations[[#This Row],[Team]])</f>
        <v>Facilities Response</v>
      </c>
      <c r="T2679" s="4" t="str">
        <f>_xlfn.XLOOKUP(R2679,tblRegionReference[Region],tblRegionReference[Area],"Not Found")</f>
        <v>South</v>
      </c>
      <c r="U2679" s="4" t="str">
        <f>IF(tblOperations[[#This Row],[Completion_Rate]]&gt;=_xlfn.XLOOKUP("Completion Rate",tblKPITargets[KPI_Name],tblKPITargets[Target_Value]),"Met","Below Target")</f>
        <v>Met</v>
      </c>
      <c r="V2679" t="str">
        <f>IF(tblOperations[[#This Row],[SLA_Compliance]]&gt;=_xlfn.XLOOKUP('04_References'!$A$3,tblKPITargets[KPI_Name],tblKPITargets[Target_Value]),"Met","Below Target")</f>
        <v>Met</v>
      </c>
      <c r="W2679" t="str">
        <f>IF(tblOperations[[#This Row],[Quality_Pass_Rate]]&gt;=_xlfn.XLOOKUP('04_References'!$A$4,tblKPITargets[KPI_Name],tblKPITargets[Target_Value]),"Met","Below Target")</f>
        <v>Met</v>
      </c>
      <c r="X2679" t="str">
        <f>IF(tblOperations[[#This Row],[Average_Completion_Days]]&lt;=_xlfn.XLOOKUP('04_References'!$A$7,tblKPITargets[KPI_Name],tblKPITargets[Target_Value]),"Met","Below Target")</f>
        <v>Met</v>
      </c>
      <c r="Y2679" t="str">
        <f>IF(tblOperations[[#This Row],[Closing_Backlog]]&lt;=_xlfn.XLOOKUP('04_References'!$A$8,tblKPITargets[KPI_Name],tblKPITargets[Target_Value]),"Met","Below Target")</f>
        <v>Met</v>
      </c>
    </row>
    <row r="2680" spans="1:25">
      <c r="A2680" s="6" t="s">
        <v>2710</v>
      </c>
      <c r="B2680" s="7">
        <v>46141</v>
      </c>
      <c r="C2680" s="2" t="s">
        <v>43</v>
      </c>
      <c r="D2680" s="2" t="s">
        <v>23</v>
      </c>
      <c r="E2680" s="2">
        <v>0</v>
      </c>
      <c r="F2680" s="2">
        <v>44</v>
      </c>
      <c r="G2680" s="2">
        <v>44</v>
      </c>
      <c r="H2680" s="2">
        <v>44</v>
      </c>
      <c r="I2680" s="2">
        <v>0</v>
      </c>
      <c r="J2680" s="2">
        <v>0</v>
      </c>
      <c r="K2680" s="2">
        <v>0</v>
      </c>
      <c r="L2680" s="2">
        <v>1</v>
      </c>
      <c r="M2680" s="2">
        <v>0.93</v>
      </c>
      <c r="N2680" s="2">
        <v>0.996</v>
      </c>
      <c r="O2680" s="2">
        <v>4.5999999999999996</v>
      </c>
      <c r="P2680" s="2">
        <v>0.78600000000000003</v>
      </c>
      <c r="Q2680" s="3">
        <v>1</v>
      </c>
      <c r="R2680" s="4" t="str">
        <f>TRIM(tblOperations[[#This Row],[Region]])</f>
        <v>South West</v>
      </c>
      <c r="S2680" s="4" t="str">
        <f>TRIM(tblOperations[[#This Row],[Team]])</f>
        <v>Estates Support</v>
      </c>
      <c r="T2680" s="4" t="str">
        <f>_xlfn.XLOOKUP(R2680,tblRegionReference[Region],tblRegionReference[Area],"Not Found")</f>
        <v>South</v>
      </c>
      <c r="U2680" s="4" t="str">
        <f>IF(tblOperations[[#This Row],[Completion_Rate]]&gt;=_xlfn.XLOOKUP("Completion Rate",tblKPITargets[KPI_Name],tblKPITargets[Target_Value]),"Met","Below Target")</f>
        <v>Met</v>
      </c>
      <c r="V2680" t="str">
        <f>IF(tblOperations[[#This Row],[SLA_Compliance]]&gt;=_xlfn.XLOOKUP('04_References'!$A$3,tblKPITargets[KPI_Name],tblKPITargets[Target_Value]),"Met","Below Target")</f>
        <v>Met</v>
      </c>
      <c r="W2680" t="str">
        <f>IF(tblOperations[[#This Row],[Quality_Pass_Rate]]&gt;=_xlfn.XLOOKUP('04_References'!$A$4,tblKPITargets[KPI_Name],tblKPITargets[Target_Value]),"Met","Below Target")</f>
        <v>Met</v>
      </c>
      <c r="X2680" t="str">
        <f>IF(tblOperations[[#This Row],[Average_Completion_Days]]&lt;=_xlfn.XLOOKUP('04_References'!$A$7,tblKPITargets[KPI_Name],tblKPITargets[Target_Value]),"Met","Below Target")</f>
        <v>Met</v>
      </c>
      <c r="Y2680" t="str">
        <f>IF(tblOperations[[#This Row],[Closing_Backlog]]&lt;=_xlfn.XLOOKUP('04_References'!$A$8,tblKPITargets[KPI_Name],tblKPITargets[Target_Value]),"Met","Below Target")</f>
        <v>Met</v>
      </c>
    </row>
    <row r="2681" spans="1:25">
      <c r="A2681" s="8" t="s">
        <v>2711</v>
      </c>
      <c r="B2681" s="9">
        <v>46141</v>
      </c>
      <c r="C2681" s="4" t="s">
        <v>43</v>
      </c>
      <c r="D2681" s="4" t="s">
        <v>25</v>
      </c>
      <c r="E2681" s="4">
        <v>0</v>
      </c>
      <c r="F2681" s="4">
        <v>29</v>
      </c>
      <c r="G2681" s="4">
        <v>29</v>
      </c>
      <c r="H2681" s="4">
        <v>29</v>
      </c>
      <c r="I2681" s="4">
        <v>0</v>
      </c>
      <c r="J2681" s="4">
        <v>0</v>
      </c>
      <c r="K2681" s="4">
        <v>0</v>
      </c>
      <c r="L2681" s="4">
        <v>0.6</v>
      </c>
      <c r="M2681" s="4">
        <v>0.98299999999999998</v>
      </c>
      <c r="N2681" s="4">
        <v>1</v>
      </c>
      <c r="O2681" s="4">
        <v>4.5999999999999996</v>
      </c>
      <c r="P2681" s="4">
        <v>0.79200000000000004</v>
      </c>
      <c r="Q2681" s="5">
        <v>1</v>
      </c>
      <c r="R2681" s="4" t="str">
        <f>TRIM(tblOperations[[#This Row],[Region]])</f>
        <v>South West</v>
      </c>
      <c r="S2681" s="4" t="str">
        <f>TRIM(tblOperations[[#This Row],[Team]])</f>
        <v>Workplace Projects</v>
      </c>
      <c r="T2681" s="4" t="str">
        <f>_xlfn.XLOOKUP(R2681,tblRegionReference[Region],tblRegionReference[Area],"Not Found")</f>
        <v>South</v>
      </c>
      <c r="U2681" s="4" t="str">
        <f>IF(tblOperations[[#This Row],[Completion_Rate]]&gt;=_xlfn.XLOOKUP("Completion Rate",tblKPITargets[KPI_Name],tblKPITargets[Target_Value]),"Met","Below Target")</f>
        <v>Met</v>
      </c>
      <c r="V2681" t="str">
        <f>IF(tblOperations[[#This Row],[SLA_Compliance]]&gt;=_xlfn.XLOOKUP('04_References'!$A$3,tblKPITargets[KPI_Name],tblKPITargets[Target_Value]),"Met","Below Target")</f>
        <v>Met</v>
      </c>
      <c r="W2681" t="str">
        <f>IF(tblOperations[[#This Row],[Quality_Pass_Rate]]&gt;=_xlfn.XLOOKUP('04_References'!$A$4,tblKPITargets[KPI_Name],tblKPITargets[Target_Value]),"Met","Below Target")</f>
        <v>Met</v>
      </c>
      <c r="X2681" t="str">
        <f>IF(tblOperations[[#This Row],[Average_Completion_Days]]&lt;=_xlfn.XLOOKUP('04_References'!$A$7,tblKPITargets[KPI_Name],tblKPITargets[Target_Value]),"Met","Below Target")</f>
        <v>Met</v>
      </c>
      <c r="Y2681" t="str">
        <f>IF(tblOperations[[#This Row],[Closing_Backlog]]&lt;=_xlfn.XLOOKUP('04_References'!$A$8,tblKPITargets[KPI_Name],tblKPITargets[Target_Value]),"Met","Below Target")</f>
        <v>Met</v>
      </c>
    </row>
    <row r="2682" spans="1:25">
      <c r="A2682" s="6" t="s">
        <v>2712</v>
      </c>
      <c r="B2682" s="7">
        <v>46141</v>
      </c>
      <c r="C2682" s="2" t="s">
        <v>48</v>
      </c>
      <c r="D2682" s="2" t="s">
        <v>19</v>
      </c>
      <c r="E2682" s="2">
        <v>8</v>
      </c>
      <c r="F2682" s="2">
        <v>30</v>
      </c>
      <c r="G2682" s="2">
        <v>38</v>
      </c>
      <c r="H2682" s="2">
        <v>38</v>
      </c>
      <c r="I2682" s="2">
        <v>0</v>
      </c>
      <c r="J2682" s="2">
        <v>0</v>
      </c>
      <c r="K2682" s="2">
        <v>0</v>
      </c>
      <c r="L2682" s="2">
        <v>1.9</v>
      </c>
      <c r="M2682" s="2">
        <v>0.93899999999999995</v>
      </c>
      <c r="N2682" s="2">
        <v>0.94499999999999995</v>
      </c>
      <c r="O2682" s="2">
        <v>4.5999999999999996</v>
      </c>
      <c r="P2682" s="2">
        <v>0.70199999999999996</v>
      </c>
      <c r="Q2682" s="3">
        <v>1</v>
      </c>
      <c r="R2682" s="4" t="str">
        <f>TRIM(tblOperations[[#This Row],[Region]])</f>
        <v>South East</v>
      </c>
      <c r="S2682" s="4" t="str">
        <f>TRIM(tblOperations[[#This Row],[Team]])</f>
        <v>Workplace Services</v>
      </c>
      <c r="T2682" s="4" t="str">
        <f>_xlfn.XLOOKUP(R2682,tblRegionReference[Region],tblRegionReference[Area],"Not Found")</f>
        <v>South</v>
      </c>
      <c r="U2682" s="4" t="str">
        <f>IF(tblOperations[[#This Row],[Completion_Rate]]&gt;=_xlfn.XLOOKUP("Completion Rate",tblKPITargets[KPI_Name],tblKPITargets[Target_Value]),"Met","Below Target")</f>
        <v>Met</v>
      </c>
      <c r="V2682" t="str">
        <f>IF(tblOperations[[#This Row],[SLA_Compliance]]&gt;=_xlfn.XLOOKUP('04_References'!$A$3,tblKPITargets[KPI_Name],tblKPITargets[Target_Value]),"Met","Below Target")</f>
        <v>Met</v>
      </c>
      <c r="W2682" t="str">
        <f>IF(tblOperations[[#This Row],[Quality_Pass_Rate]]&gt;=_xlfn.XLOOKUP('04_References'!$A$4,tblKPITargets[KPI_Name],tblKPITargets[Target_Value]),"Met","Below Target")</f>
        <v>Below Target</v>
      </c>
      <c r="X2682" t="str">
        <f>IF(tblOperations[[#This Row],[Average_Completion_Days]]&lt;=_xlfn.XLOOKUP('04_References'!$A$7,tblKPITargets[KPI_Name],tblKPITargets[Target_Value]),"Met","Below Target")</f>
        <v>Met</v>
      </c>
      <c r="Y2682" t="str">
        <f>IF(tblOperations[[#This Row],[Closing_Backlog]]&lt;=_xlfn.XLOOKUP('04_References'!$A$8,tblKPITargets[KPI_Name],tblKPITargets[Target_Value]),"Met","Below Target")</f>
        <v>Met</v>
      </c>
    </row>
    <row r="2683" spans="1:25">
      <c r="A2683" s="8" t="s">
        <v>2713</v>
      </c>
      <c r="B2683" s="9">
        <v>46141</v>
      </c>
      <c r="C2683" s="4" t="s">
        <v>48</v>
      </c>
      <c r="D2683" s="4" t="s">
        <v>21</v>
      </c>
      <c r="E2683" s="4">
        <v>2442</v>
      </c>
      <c r="F2683" s="4">
        <v>62</v>
      </c>
      <c r="G2683" s="4">
        <v>2504</v>
      </c>
      <c r="H2683" s="4">
        <v>22</v>
      </c>
      <c r="I2683" s="4">
        <v>2482</v>
      </c>
      <c r="J2683" s="4">
        <v>0</v>
      </c>
      <c r="K2683" s="4">
        <v>0</v>
      </c>
      <c r="L2683" s="4">
        <v>8</v>
      </c>
      <c r="M2683" s="4">
        <v>0.6</v>
      </c>
      <c r="N2683" s="4">
        <v>0.97599999999999998</v>
      </c>
      <c r="O2683" s="4">
        <v>2.5</v>
      </c>
      <c r="P2683" s="4">
        <v>0.71899999999999997</v>
      </c>
      <c r="Q2683" s="5">
        <v>8.9999999999999993E-3</v>
      </c>
      <c r="R2683" s="4" t="str">
        <f>TRIM(tblOperations[[#This Row],[Region]])</f>
        <v>South East</v>
      </c>
      <c r="S2683" s="4" t="str">
        <f>TRIM(tblOperations[[#This Row],[Team]])</f>
        <v>Facilities Response</v>
      </c>
      <c r="T2683" s="4" t="str">
        <f>_xlfn.XLOOKUP(R2683,tblRegionReference[Region],tblRegionReference[Area],"Not Found")</f>
        <v>South</v>
      </c>
      <c r="U2683" s="4" t="str">
        <f>IF(tblOperations[[#This Row],[Completion_Rate]]&gt;=_xlfn.XLOOKUP("Completion Rate",tblKPITargets[KPI_Name],tblKPITargets[Target_Value]),"Met","Below Target")</f>
        <v>Below Target</v>
      </c>
      <c r="V2683" t="str">
        <f>IF(tblOperations[[#This Row],[SLA_Compliance]]&gt;=_xlfn.XLOOKUP('04_References'!$A$3,tblKPITargets[KPI_Name],tblKPITargets[Target_Value]),"Met","Below Target")</f>
        <v>Below Target</v>
      </c>
      <c r="W2683" t="str">
        <f>IF(tblOperations[[#This Row],[Quality_Pass_Rate]]&gt;=_xlfn.XLOOKUP('04_References'!$A$4,tblKPITargets[KPI_Name],tblKPITargets[Target_Value]),"Met","Below Target")</f>
        <v>Met</v>
      </c>
      <c r="X2683" t="str">
        <f>IF(tblOperations[[#This Row],[Average_Completion_Days]]&lt;=_xlfn.XLOOKUP('04_References'!$A$7,tblKPITargets[KPI_Name],tblKPITargets[Target_Value]),"Met","Below Target")</f>
        <v>Below Target</v>
      </c>
      <c r="Y2683" t="str">
        <f>IF(tblOperations[[#This Row],[Closing_Backlog]]&lt;=_xlfn.XLOOKUP('04_References'!$A$8,tblKPITargets[KPI_Name],tblKPITargets[Target_Value]),"Met","Below Target")</f>
        <v>Below Target</v>
      </c>
    </row>
    <row r="2684" spans="1:25">
      <c r="A2684" s="6" t="s">
        <v>2714</v>
      </c>
      <c r="B2684" s="7">
        <v>46141</v>
      </c>
      <c r="C2684" s="2" t="s">
        <v>48</v>
      </c>
      <c r="D2684" s="2" t="s">
        <v>23</v>
      </c>
      <c r="E2684" s="2">
        <v>11</v>
      </c>
      <c r="F2684" s="2">
        <v>58</v>
      </c>
      <c r="G2684" s="2">
        <v>69</v>
      </c>
      <c r="H2684" s="2">
        <v>61</v>
      </c>
      <c r="I2684" s="2">
        <v>8</v>
      </c>
      <c r="J2684" s="2">
        <v>0</v>
      </c>
      <c r="K2684" s="2">
        <v>0</v>
      </c>
      <c r="L2684" s="2">
        <v>1.9</v>
      </c>
      <c r="M2684" s="2">
        <v>0.90800000000000003</v>
      </c>
      <c r="N2684" s="2">
        <v>0.96199999999999997</v>
      </c>
      <c r="O2684" s="2">
        <v>4.5999999999999996</v>
      </c>
      <c r="P2684" s="2">
        <v>0.68500000000000005</v>
      </c>
      <c r="Q2684" s="3">
        <v>0.88400000000000001</v>
      </c>
      <c r="R2684" s="4" t="str">
        <f>TRIM(tblOperations[[#This Row],[Region]])</f>
        <v>South East</v>
      </c>
      <c r="S2684" s="4" t="str">
        <f>TRIM(tblOperations[[#This Row],[Team]])</f>
        <v>Estates Support</v>
      </c>
      <c r="T2684" s="4" t="str">
        <f>_xlfn.XLOOKUP(R2684,tblRegionReference[Region],tblRegionReference[Area],"Not Found")</f>
        <v>South</v>
      </c>
      <c r="U2684" s="4" t="str">
        <f>IF(tblOperations[[#This Row],[Completion_Rate]]&gt;=_xlfn.XLOOKUP("Completion Rate",tblKPITargets[KPI_Name],tblKPITargets[Target_Value]),"Met","Below Target")</f>
        <v>Below Target</v>
      </c>
      <c r="V2684" t="str">
        <f>IF(tblOperations[[#This Row],[SLA_Compliance]]&gt;=_xlfn.XLOOKUP('04_References'!$A$3,tblKPITargets[KPI_Name],tblKPITargets[Target_Value]),"Met","Below Target")</f>
        <v>Below Target</v>
      </c>
      <c r="W2684" t="str">
        <f>IF(tblOperations[[#This Row],[Quality_Pass_Rate]]&gt;=_xlfn.XLOOKUP('04_References'!$A$4,tblKPITargets[KPI_Name],tblKPITargets[Target_Value]),"Met","Below Target")</f>
        <v>Met</v>
      </c>
      <c r="X2684" t="str">
        <f>IF(tblOperations[[#This Row],[Average_Completion_Days]]&lt;=_xlfn.XLOOKUP('04_References'!$A$7,tblKPITargets[KPI_Name],tblKPITargets[Target_Value]),"Met","Below Target")</f>
        <v>Met</v>
      </c>
      <c r="Y2684" t="str">
        <f>IF(tblOperations[[#This Row],[Closing_Backlog]]&lt;=_xlfn.XLOOKUP('04_References'!$A$8,tblKPITargets[KPI_Name],tblKPITargets[Target_Value]),"Met","Below Target")</f>
        <v>Met</v>
      </c>
    </row>
    <row r="2685" spans="1:25">
      <c r="A2685" s="8" t="s">
        <v>2715</v>
      </c>
      <c r="B2685" s="9">
        <v>46141</v>
      </c>
      <c r="C2685" s="4" t="s">
        <v>48</v>
      </c>
      <c r="D2685" s="4" t="s">
        <v>25</v>
      </c>
      <c r="E2685" s="4">
        <v>780</v>
      </c>
      <c r="F2685" s="4">
        <v>43</v>
      </c>
      <c r="G2685" s="4">
        <v>823</v>
      </c>
      <c r="H2685" s="4">
        <v>28</v>
      </c>
      <c r="I2685" s="4">
        <v>795</v>
      </c>
      <c r="J2685" s="4">
        <v>0</v>
      </c>
      <c r="K2685" s="4">
        <v>0</v>
      </c>
      <c r="L2685" s="4">
        <v>8</v>
      </c>
      <c r="M2685" s="4">
        <v>0.6</v>
      </c>
      <c r="N2685" s="4">
        <v>0.97699999999999998</v>
      </c>
      <c r="O2685" s="4">
        <v>2.5</v>
      </c>
      <c r="P2685" s="4">
        <v>0.71299999999999997</v>
      </c>
      <c r="Q2685" s="5">
        <v>3.4000000000000002E-2</v>
      </c>
      <c r="R2685" s="4" t="str">
        <f>TRIM(tblOperations[[#This Row],[Region]])</f>
        <v>South East</v>
      </c>
      <c r="S2685" s="4" t="str">
        <f>TRIM(tblOperations[[#This Row],[Team]])</f>
        <v>Workplace Projects</v>
      </c>
      <c r="T2685" s="4" t="str">
        <f>_xlfn.XLOOKUP(R2685,tblRegionReference[Region],tblRegionReference[Area],"Not Found")</f>
        <v>South</v>
      </c>
      <c r="U2685" s="4" t="str">
        <f>IF(tblOperations[[#This Row],[Completion_Rate]]&gt;=_xlfn.XLOOKUP("Completion Rate",tblKPITargets[KPI_Name],tblKPITargets[Target_Value]),"Met","Below Target")</f>
        <v>Below Target</v>
      </c>
      <c r="V2685" t="str">
        <f>IF(tblOperations[[#This Row],[SLA_Compliance]]&gt;=_xlfn.XLOOKUP('04_References'!$A$3,tblKPITargets[KPI_Name],tblKPITargets[Target_Value]),"Met","Below Target")</f>
        <v>Below Target</v>
      </c>
      <c r="W2685" t="str">
        <f>IF(tblOperations[[#This Row],[Quality_Pass_Rate]]&gt;=_xlfn.XLOOKUP('04_References'!$A$4,tblKPITargets[KPI_Name],tblKPITargets[Target_Value]),"Met","Below Target")</f>
        <v>Met</v>
      </c>
      <c r="X2685" t="str">
        <f>IF(tblOperations[[#This Row],[Average_Completion_Days]]&lt;=_xlfn.XLOOKUP('04_References'!$A$7,tblKPITargets[KPI_Name],tblKPITargets[Target_Value]),"Met","Below Target")</f>
        <v>Below Target</v>
      </c>
      <c r="Y2685" t="str">
        <f>IF(tblOperations[[#This Row],[Closing_Backlog]]&lt;=_xlfn.XLOOKUP('04_References'!$A$8,tblKPITargets[KPI_Name],tblKPITargets[Target_Value]),"Met","Below Target")</f>
        <v>Below Target</v>
      </c>
    </row>
    <row r="2686" spans="1:25">
      <c r="A2686" s="6" t="s">
        <v>2716</v>
      </c>
      <c r="B2686" s="7">
        <v>46141</v>
      </c>
      <c r="C2686" s="2" t="s">
        <v>53</v>
      </c>
      <c r="D2686" s="2" t="s">
        <v>19</v>
      </c>
      <c r="E2686" s="2">
        <v>1411</v>
      </c>
      <c r="F2686" s="2">
        <v>64</v>
      </c>
      <c r="G2686" s="2">
        <v>1475</v>
      </c>
      <c r="H2686" s="2">
        <v>27</v>
      </c>
      <c r="I2686" s="2">
        <v>1448</v>
      </c>
      <c r="J2686" s="2">
        <v>0</v>
      </c>
      <c r="K2686" s="2">
        <v>0</v>
      </c>
      <c r="L2686" s="2">
        <v>8</v>
      </c>
      <c r="M2686" s="2">
        <v>0.6</v>
      </c>
      <c r="N2686" s="2">
        <v>0.98599999999999999</v>
      </c>
      <c r="O2686" s="2">
        <v>2.5</v>
      </c>
      <c r="P2686" s="2">
        <v>0.70299999999999996</v>
      </c>
      <c r="Q2686" s="3">
        <v>1.7999999999999999E-2</v>
      </c>
      <c r="R2686" s="4" t="str">
        <f>TRIM(tblOperations[[#This Row],[Region]])</f>
        <v>Wales</v>
      </c>
      <c r="S2686" s="4" t="str">
        <f>TRIM(tblOperations[[#This Row],[Team]])</f>
        <v>Workplace Services</v>
      </c>
      <c r="T2686" s="4" t="str">
        <f>_xlfn.XLOOKUP(R2686,tblRegionReference[Region],tblRegionReference[Area],"Not Found")</f>
        <v>Wales</v>
      </c>
      <c r="U2686" s="4" t="str">
        <f>IF(tblOperations[[#This Row],[Completion_Rate]]&gt;=_xlfn.XLOOKUP("Completion Rate",tblKPITargets[KPI_Name],tblKPITargets[Target_Value]),"Met","Below Target")</f>
        <v>Below Target</v>
      </c>
      <c r="V2686" t="str">
        <f>IF(tblOperations[[#This Row],[SLA_Compliance]]&gt;=_xlfn.XLOOKUP('04_References'!$A$3,tblKPITargets[KPI_Name],tblKPITargets[Target_Value]),"Met","Below Target")</f>
        <v>Below Target</v>
      </c>
      <c r="W2686" t="str">
        <f>IF(tblOperations[[#This Row],[Quality_Pass_Rate]]&gt;=_xlfn.XLOOKUP('04_References'!$A$4,tblKPITargets[KPI_Name],tblKPITargets[Target_Value]),"Met","Below Target")</f>
        <v>Met</v>
      </c>
      <c r="X2686" t="str">
        <f>IF(tblOperations[[#This Row],[Average_Completion_Days]]&lt;=_xlfn.XLOOKUP('04_References'!$A$7,tblKPITargets[KPI_Name],tblKPITargets[Target_Value]),"Met","Below Target")</f>
        <v>Below Target</v>
      </c>
      <c r="Y2686" t="str">
        <f>IF(tblOperations[[#This Row],[Closing_Backlog]]&lt;=_xlfn.XLOOKUP('04_References'!$A$8,tblKPITargets[KPI_Name],tblKPITargets[Target_Value]),"Met","Below Target")</f>
        <v>Below Target</v>
      </c>
    </row>
    <row r="2687" spans="1:25">
      <c r="A2687" s="8" t="s">
        <v>2717</v>
      </c>
      <c r="B2687" s="9">
        <v>46141</v>
      </c>
      <c r="C2687" s="4" t="s">
        <v>53</v>
      </c>
      <c r="D2687" s="4" t="s">
        <v>21</v>
      </c>
      <c r="E2687" s="4">
        <v>1474</v>
      </c>
      <c r="F2687" s="4">
        <v>28</v>
      </c>
      <c r="G2687" s="4">
        <v>1502</v>
      </c>
      <c r="H2687" s="4">
        <v>28</v>
      </c>
      <c r="I2687" s="4">
        <v>1474</v>
      </c>
      <c r="J2687" s="4">
        <v>0</v>
      </c>
      <c r="K2687" s="4">
        <v>0</v>
      </c>
      <c r="L2687" s="4">
        <v>8</v>
      </c>
      <c r="M2687" s="4">
        <v>0.6</v>
      </c>
      <c r="N2687" s="4">
        <v>0.98</v>
      </c>
      <c r="O2687" s="4">
        <v>2.5</v>
      </c>
      <c r="P2687" s="4">
        <v>0.77200000000000002</v>
      </c>
      <c r="Q2687" s="5">
        <v>1.9E-2</v>
      </c>
      <c r="R2687" s="4" t="str">
        <f>TRIM(tblOperations[[#This Row],[Region]])</f>
        <v>Wales</v>
      </c>
      <c r="S2687" s="4" t="str">
        <f>TRIM(tblOperations[[#This Row],[Team]])</f>
        <v>Facilities Response</v>
      </c>
      <c r="T2687" s="4" t="str">
        <f>_xlfn.XLOOKUP(R2687,tblRegionReference[Region],tblRegionReference[Area],"Not Found")</f>
        <v>Wales</v>
      </c>
      <c r="U2687" s="4" t="str">
        <f>IF(tblOperations[[#This Row],[Completion_Rate]]&gt;=_xlfn.XLOOKUP("Completion Rate",tblKPITargets[KPI_Name],tblKPITargets[Target_Value]),"Met","Below Target")</f>
        <v>Below Target</v>
      </c>
      <c r="V2687" t="str">
        <f>IF(tblOperations[[#This Row],[SLA_Compliance]]&gt;=_xlfn.XLOOKUP('04_References'!$A$3,tblKPITargets[KPI_Name],tblKPITargets[Target_Value]),"Met","Below Target")</f>
        <v>Below Target</v>
      </c>
      <c r="W2687" t="str">
        <f>IF(tblOperations[[#This Row],[Quality_Pass_Rate]]&gt;=_xlfn.XLOOKUP('04_References'!$A$4,tblKPITargets[KPI_Name],tblKPITargets[Target_Value]),"Met","Below Target")</f>
        <v>Met</v>
      </c>
      <c r="X2687" t="str">
        <f>IF(tblOperations[[#This Row],[Average_Completion_Days]]&lt;=_xlfn.XLOOKUP('04_References'!$A$7,tblKPITargets[KPI_Name],tblKPITargets[Target_Value]),"Met","Below Target")</f>
        <v>Below Target</v>
      </c>
      <c r="Y2687" t="str">
        <f>IF(tblOperations[[#This Row],[Closing_Backlog]]&lt;=_xlfn.XLOOKUP('04_References'!$A$8,tblKPITargets[KPI_Name],tblKPITargets[Target_Value]),"Met","Below Target")</f>
        <v>Below Target</v>
      </c>
    </row>
    <row r="2688" spans="1:25">
      <c r="A2688" s="6" t="s">
        <v>2718</v>
      </c>
      <c r="B2688" s="7">
        <v>46141</v>
      </c>
      <c r="C2688" s="2" t="s">
        <v>53</v>
      </c>
      <c r="D2688" s="2" t="s">
        <v>23</v>
      </c>
      <c r="E2688" s="2">
        <v>969</v>
      </c>
      <c r="F2688" s="2">
        <v>32</v>
      </c>
      <c r="G2688" s="2">
        <v>1001</v>
      </c>
      <c r="H2688" s="2">
        <v>29</v>
      </c>
      <c r="I2688" s="2">
        <v>972</v>
      </c>
      <c r="J2688" s="2">
        <v>0</v>
      </c>
      <c r="K2688" s="2">
        <v>0</v>
      </c>
      <c r="L2688" s="2">
        <v>8</v>
      </c>
      <c r="M2688" s="2">
        <v>0.6</v>
      </c>
      <c r="N2688" s="2">
        <v>0.98699999999999999</v>
      </c>
      <c r="O2688" s="2">
        <v>2.5</v>
      </c>
      <c r="P2688" s="2">
        <v>0.72699999999999998</v>
      </c>
      <c r="Q2688" s="3">
        <v>2.9000000000000001E-2</v>
      </c>
      <c r="R2688" s="4" t="str">
        <f>TRIM(tblOperations[[#This Row],[Region]])</f>
        <v>Wales</v>
      </c>
      <c r="S2688" s="4" t="str">
        <f>TRIM(tblOperations[[#This Row],[Team]])</f>
        <v>Estates Support</v>
      </c>
      <c r="T2688" s="4" t="str">
        <f>_xlfn.XLOOKUP(R2688,tblRegionReference[Region],tblRegionReference[Area],"Not Found")</f>
        <v>Wales</v>
      </c>
      <c r="U2688" s="4" t="str">
        <f>IF(tblOperations[[#This Row],[Completion_Rate]]&gt;=_xlfn.XLOOKUP("Completion Rate",tblKPITargets[KPI_Name],tblKPITargets[Target_Value]),"Met","Below Target")</f>
        <v>Below Target</v>
      </c>
      <c r="V2688" t="str">
        <f>IF(tblOperations[[#This Row],[SLA_Compliance]]&gt;=_xlfn.XLOOKUP('04_References'!$A$3,tblKPITargets[KPI_Name],tblKPITargets[Target_Value]),"Met","Below Target")</f>
        <v>Below Target</v>
      </c>
      <c r="W2688" t="str">
        <f>IF(tblOperations[[#This Row],[Quality_Pass_Rate]]&gt;=_xlfn.XLOOKUP('04_References'!$A$4,tblKPITargets[KPI_Name],tblKPITargets[Target_Value]),"Met","Below Target")</f>
        <v>Met</v>
      </c>
      <c r="X2688" t="str">
        <f>IF(tblOperations[[#This Row],[Average_Completion_Days]]&lt;=_xlfn.XLOOKUP('04_References'!$A$7,tblKPITargets[KPI_Name],tblKPITargets[Target_Value]),"Met","Below Target")</f>
        <v>Below Target</v>
      </c>
      <c r="Y2688" t="str">
        <f>IF(tblOperations[[#This Row],[Closing_Backlog]]&lt;=_xlfn.XLOOKUP('04_References'!$A$8,tblKPITargets[KPI_Name],tblKPITargets[Target_Value]),"Met","Below Target")</f>
        <v>Below Target</v>
      </c>
    </row>
    <row r="2689" spans="1:25">
      <c r="A2689" s="8" t="s">
        <v>2719</v>
      </c>
      <c r="B2689" s="9">
        <v>46141</v>
      </c>
      <c r="C2689" s="4" t="s">
        <v>53</v>
      </c>
      <c r="D2689" s="4" t="s">
        <v>25</v>
      </c>
      <c r="E2689" s="4">
        <v>0</v>
      </c>
      <c r="F2689" s="4">
        <v>31</v>
      </c>
      <c r="G2689" s="4">
        <v>31</v>
      </c>
      <c r="H2689" s="4">
        <v>31</v>
      </c>
      <c r="I2689" s="4">
        <v>0</v>
      </c>
      <c r="J2689" s="4">
        <v>0</v>
      </c>
      <c r="K2689" s="4">
        <v>0</v>
      </c>
      <c r="L2689" s="4">
        <v>1.3</v>
      </c>
      <c r="M2689" s="4">
        <v>0.93799999999999994</v>
      </c>
      <c r="N2689" s="4">
        <v>0.96699999999999997</v>
      </c>
      <c r="O2689" s="4">
        <v>4.5</v>
      </c>
      <c r="P2689" s="4">
        <v>0.76200000000000001</v>
      </c>
      <c r="Q2689" s="5">
        <v>1</v>
      </c>
      <c r="R2689" s="4" t="str">
        <f>TRIM(tblOperations[[#This Row],[Region]])</f>
        <v>Wales</v>
      </c>
      <c r="S2689" s="4" t="str">
        <f>TRIM(tblOperations[[#This Row],[Team]])</f>
        <v>Workplace Projects</v>
      </c>
      <c r="T2689" s="4" t="str">
        <f>_xlfn.XLOOKUP(R2689,tblRegionReference[Region],tblRegionReference[Area],"Not Found")</f>
        <v>Wales</v>
      </c>
      <c r="U2689" s="4" t="str">
        <f>IF(tblOperations[[#This Row],[Completion_Rate]]&gt;=_xlfn.XLOOKUP("Completion Rate",tblKPITargets[KPI_Name],tblKPITargets[Target_Value]),"Met","Below Target")</f>
        <v>Met</v>
      </c>
      <c r="V2689" t="str">
        <f>IF(tblOperations[[#This Row],[SLA_Compliance]]&gt;=_xlfn.XLOOKUP('04_References'!$A$3,tblKPITargets[KPI_Name],tblKPITargets[Target_Value]),"Met","Below Target")</f>
        <v>Met</v>
      </c>
      <c r="W2689" t="str">
        <f>IF(tblOperations[[#This Row],[Quality_Pass_Rate]]&gt;=_xlfn.XLOOKUP('04_References'!$A$4,tblKPITargets[KPI_Name],tblKPITargets[Target_Value]),"Met","Below Target")</f>
        <v>Met</v>
      </c>
      <c r="X2689" t="str">
        <f>IF(tblOperations[[#This Row],[Average_Completion_Days]]&lt;=_xlfn.XLOOKUP('04_References'!$A$7,tblKPITargets[KPI_Name],tblKPITargets[Target_Value]),"Met","Below Target")</f>
        <v>Met</v>
      </c>
      <c r="Y2689" t="str">
        <f>IF(tblOperations[[#This Row],[Closing_Backlog]]&lt;=_xlfn.XLOOKUP('04_References'!$A$8,tblKPITargets[KPI_Name],tblKPITargets[Target_Value]),"Met","Below Target")</f>
        <v>Met</v>
      </c>
    </row>
    <row r="2690" spans="1:25">
      <c r="A2690" s="6" t="s">
        <v>2720</v>
      </c>
      <c r="B2690" s="7">
        <v>46142</v>
      </c>
      <c r="C2690" s="2" t="s">
        <v>18</v>
      </c>
      <c r="D2690" s="2" t="s">
        <v>19</v>
      </c>
      <c r="E2690" s="2">
        <v>367</v>
      </c>
      <c r="F2690" s="2">
        <v>34</v>
      </c>
      <c r="G2690" s="2">
        <v>401</v>
      </c>
      <c r="H2690" s="2">
        <v>42</v>
      </c>
      <c r="I2690" s="2">
        <v>359</v>
      </c>
      <c r="J2690" s="2">
        <v>0</v>
      </c>
      <c r="K2690" s="2">
        <v>0</v>
      </c>
      <c r="L2690" s="2">
        <v>8</v>
      </c>
      <c r="M2690" s="2">
        <v>0.6</v>
      </c>
      <c r="N2690" s="2">
        <v>0.99199999999999999</v>
      </c>
      <c r="O2690" s="2">
        <v>2.5</v>
      </c>
      <c r="P2690" s="2">
        <v>0.78600000000000003</v>
      </c>
      <c r="Q2690" s="3">
        <v>0.105</v>
      </c>
      <c r="R2690" s="4" t="str">
        <f>TRIM(tblOperations[[#This Row],[Region]])</f>
        <v>Scotland</v>
      </c>
      <c r="S2690" s="4" t="str">
        <f>TRIM(tblOperations[[#This Row],[Team]])</f>
        <v>Workplace Services</v>
      </c>
      <c r="T2690" s="4" t="str">
        <f>_xlfn.XLOOKUP(R2690,tblRegionReference[Region],tblRegionReference[Area],"Not Found")</f>
        <v>North</v>
      </c>
      <c r="U2690" s="4" t="str">
        <f>IF(tblOperations[[#This Row],[Completion_Rate]]&gt;=_xlfn.XLOOKUP("Completion Rate",tblKPITargets[KPI_Name],tblKPITargets[Target_Value]),"Met","Below Target")</f>
        <v>Below Target</v>
      </c>
      <c r="V2690" t="str">
        <f>IF(tblOperations[[#This Row],[SLA_Compliance]]&gt;=_xlfn.XLOOKUP('04_References'!$A$3,tblKPITargets[KPI_Name],tblKPITargets[Target_Value]),"Met","Below Target")</f>
        <v>Below Target</v>
      </c>
      <c r="W2690" t="str">
        <f>IF(tblOperations[[#This Row],[Quality_Pass_Rate]]&gt;=_xlfn.XLOOKUP('04_References'!$A$4,tblKPITargets[KPI_Name],tblKPITargets[Target_Value]),"Met","Below Target")</f>
        <v>Met</v>
      </c>
      <c r="X2690" t="str">
        <f>IF(tblOperations[[#This Row],[Average_Completion_Days]]&lt;=_xlfn.XLOOKUP('04_References'!$A$7,tblKPITargets[KPI_Name],tblKPITargets[Target_Value]),"Met","Below Target")</f>
        <v>Below Target</v>
      </c>
      <c r="Y2690" t="str">
        <f>IF(tblOperations[[#This Row],[Closing_Backlog]]&lt;=_xlfn.XLOOKUP('04_References'!$A$8,tblKPITargets[KPI_Name],tblKPITargets[Target_Value]),"Met","Below Target")</f>
        <v>Below Target</v>
      </c>
    </row>
    <row r="2691" spans="1:25">
      <c r="A2691" s="8" t="s">
        <v>2721</v>
      </c>
      <c r="B2691" s="9">
        <v>46142</v>
      </c>
      <c r="C2691" s="4" t="s">
        <v>18</v>
      </c>
      <c r="D2691" s="4" t="s">
        <v>21</v>
      </c>
      <c r="E2691" s="4">
        <v>0</v>
      </c>
      <c r="F2691" s="4">
        <v>57</v>
      </c>
      <c r="G2691" s="4">
        <v>57</v>
      </c>
      <c r="H2691" s="4">
        <v>48</v>
      </c>
      <c r="I2691" s="4">
        <v>9</v>
      </c>
      <c r="J2691" s="4">
        <v>0</v>
      </c>
      <c r="K2691" s="4">
        <v>0</v>
      </c>
      <c r="L2691" s="4">
        <v>3</v>
      </c>
      <c r="M2691" s="4">
        <v>0.92700000000000005</v>
      </c>
      <c r="N2691" s="4">
        <v>0.94399999999999995</v>
      </c>
      <c r="O2691" s="4">
        <v>4.4000000000000004</v>
      </c>
      <c r="P2691" s="4">
        <v>0.73199999999999998</v>
      </c>
      <c r="Q2691" s="5">
        <v>0.84199999999999997</v>
      </c>
      <c r="R2691" s="4" t="str">
        <f>TRIM(tblOperations[[#This Row],[Region]])</f>
        <v>Scotland</v>
      </c>
      <c r="S2691" s="4" t="str">
        <f>TRIM(tblOperations[[#This Row],[Team]])</f>
        <v>Facilities Response</v>
      </c>
      <c r="T2691" s="4" t="str">
        <f>_xlfn.XLOOKUP(R2691,tblRegionReference[Region],tblRegionReference[Area],"Not Found")</f>
        <v>North</v>
      </c>
      <c r="U2691" s="4" t="str">
        <f>IF(tblOperations[[#This Row],[Completion_Rate]]&gt;=_xlfn.XLOOKUP("Completion Rate",tblKPITargets[KPI_Name],tblKPITargets[Target_Value]),"Met","Below Target")</f>
        <v>Below Target</v>
      </c>
      <c r="V2691" t="str">
        <f>IF(tblOperations[[#This Row],[SLA_Compliance]]&gt;=_xlfn.XLOOKUP('04_References'!$A$3,tblKPITargets[KPI_Name],tblKPITargets[Target_Value]),"Met","Below Target")</f>
        <v>Met</v>
      </c>
      <c r="W2691" t="str">
        <f>IF(tblOperations[[#This Row],[Quality_Pass_Rate]]&gt;=_xlfn.XLOOKUP('04_References'!$A$4,tblKPITargets[KPI_Name],tblKPITargets[Target_Value]),"Met","Below Target")</f>
        <v>Below Target</v>
      </c>
      <c r="X2691" t="str">
        <f>IF(tblOperations[[#This Row],[Average_Completion_Days]]&lt;=_xlfn.XLOOKUP('04_References'!$A$7,tblKPITargets[KPI_Name],tblKPITargets[Target_Value]),"Met","Below Target")</f>
        <v>Met</v>
      </c>
      <c r="Y2691" t="str">
        <f>IF(tblOperations[[#This Row],[Closing_Backlog]]&lt;=_xlfn.XLOOKUP('04_References'!$A$8,tblKPITargets[KPI_Name],tblKPITargets[Target_Value]),"Met","Below Target")</f>
        <v>Met</v>
      </c>
    </row>
    <row r="2692" spans="1:25">
      <c r="A2692" s="6" t="s">
        <v>2722</v>
      </c>
      <c r="B2692" s="7">
        <v>46142</v>
      </c>
      <c r="C2692" s="2" t="s">
        <v>18</v>
      </c>
      <c r="D2692" s="2" t="s">
        <v>23</v>
      </c>
      <c r="E2692" s="2">
        <v>703</v>
      </c>
      <c r="F2692" s="2">
        <v>48</v>
      </c>
      <c r="G2692" s="2">
        <v>751</v>
      </c>
      <c r="H2692" s="2">
        <v>37</v>
      </c>
      <c r="I2692" s="2">
        <v>714</v>
      </c>
      <c r="J2692" s="2">
        <v>0</v>
      </c>
      <c r="K2692" s="2">
        <v>0</v>
      </c>
      <c r="L2692" s="2">
        <v>8</v>
      </c>
      <c r="M2692" s="2">
        <v>0.6</v>
      </c>
      <c r="N2692" s="2">
        <v>0.999</v>
      </c>
      <c r="O2692" s="2">
        <v>2.5</v>
      </c>
      <c r="P2692" s="2">
        <v>0.78600000000000003</v>
      </c>
      <c r="Q2692" s="3">
        <v>4.9000000000000002E-2</v>
      </c>
      <c r="R2692" s="4" t="str">
        <f>TRIM(tblOperations[[#This Row],[Region]])</f>
        <v>Scotland</v>
      </c>
      <c r="S2692" s="4" t="str">
        <f>TRIM(tblOperations[[#This Row],[Team]])</f>
        <v>Estates Support</v>
      </c>
      <c r="T2692" s="4" t="str">
        <f>_xlfn.XLOOKUP(R2692,tblRegionReference[Region],tblRegionReference[Area],"Not Found")</f>
        <v>North</v>
      </c>
      <c r="U2692" s="4" t="str">
        <f>IF(tblOperations[[#This Row],[Completion_Rate]]&gt;=_xlfn.XLOOKUP("Completion Rate",tblKPITargets[KPI_Name],tblKPITargets[Target_Value]),"Met","Below Target")</f>
        <v>Below Target</v>
      </c>
      <c r="V2692" t="str">
        <f>IF(tblOperations[[#This Row],[SLA_Compliance]]&gt;=_xlfn.XLOOKUP('04_References'!$A$3,tblKPITargets[KPI_Name],tblKPITargets[Target_Value]),"Met","Below Target")</f>
        <v>Below Target</v>
      </c>
      <c r="W2692" t="str">
        <f>IF(tblOperations[[#This Row],[Quality_Pass_Rate]]&gt;=_xlfn.XLOOKUP('04_References'!$A$4,tblKPITargets[KPI_Name],tblKPITargets[Target_Value]),"Met","Below Target")</f>
        <v>Met</v>
      </c>
      <c r="X2692" t="str">
        <f>IF(tblOperations[[#This Row],[Average_Completion_Days]]&lt;=_xlfn.XLOOKUP('04_References'!$A$7,tblKPITargets[KPI_Name],tblKPITargets[Target_Value]),"Met","Below Target")</f>
        <v>Below Target</v>
      </c>
      <c r="Y2692" t="str">
        <f>IF(tblOperations[[#This Row],[Closing_Backlog]]&lt;=_xlfn.XLOOKUP('04_References'!$A$8,tblKPITargets[KPI_Name],tblKPITargets[Target_Value]),"Met","Below Target")</f>
        <v>Below Target</v>
      </c>
    </row>
    <row r="2693" spans="1:25">
      <c r="A2693" s="8" t="s">
        <v>2723</v>
      </c>
      <c r="B2693" s="9">
        <v>46142</v>
      </c>
      <c r="C2693" s="4" t="s">
        <v>18</v>
      </c>
      <c r="D2693" s="4" t="s">
        <v>25</v>
      </c>
      <c r="E2693" s="4">
        <v>0</v>
      </c>
      <c r="F2693" s="4">
        <v>16</v>
      </c>
      <c r="G2693" s="4">
        <v>16</v>
      </c>
      <c r="H2693" s="4">
        <v>16</v>
      </c>
      <c r="I2693" s="4">
        <v>0</v>
      </c>
      <c r="J2693" s="4">
        <v>0</v>
      </c>
      <c r="K2693" s="4">
        <v>0</v>
      </c>
      <c r="L2693" s="4">
        <v>1.4</v>
      </c>
      <c r="M2693" s="4">
        <v>0.93600000000000005</v>
      </c>
      <c r="N2693" s="4">
        <v>0.98899999999999999</v>
      </c>
      <c r="O2693" s="4">
        <v>4.3</v>
      </c>
      <c r="P2693" s="4">
        <v>0.76100000000000001</v>
      </c>
      <c r="Q2693" s="5">
        <v>1</v>
      </c>
      <c r="R2693" s="4" t="str">
        <f>TRIM(tblOperations[[#This Row],[Region]])</f>
        <v>Scotland</v>
      </c>
      <c r="S2693" s="4" t="str">
        <f>TRIM(tblOperations[[#This Row],[Team]])</f>
        <v>Workplace Projects</v>
      </c>
      <c r="T2693" s="4" t="str">
        <f>_xlfn.XLOOKUP(R2693,tblRegionReference[Region],tblRegionReference[Area],"Not Found")</f>
        <v>North</v>
      </c>
      <c r="U2693" s="4" t="str">
        <f>IF(tblOperations[[#This Row],[Completion_Rate]]&gt;=_xlfn.XLOOKUP("Completion Rate",tblKPITargets[KPI_Name],tblKPITargets[Target_Value]),"Met","Below Target")</f>
        <v>Met</v>
      </c>
      <c r="V2693" t="str">
        <f>IF(tblOperations[[#This Row],[SLA_Compliance]]&gt;=_xlfn.XLOOKUP('04_References'!$A$3,tblKPITargets[KPI_Name],tblKPITargets[Target_Value]),"Met","Below Target")</f>
        <v>Met</v>
      </c>
      <c r="W2693" t="str">
        <f>IF(tblOperations[[#This Row],[Quality_Pass_Rate]]&gt;=_xlfn.XLOOKUP('04_References'!$A$4,tblKPITargets[KPI_Name],tblKPITargets[Target_Value]),"Met","Below Target")</f>
        <v>Met</v>
      </c>
      <c r="X2693" t="str">
        <f>IF(tblOperations[[#This Row],[Average_Completion_Days]]&lt;=_xlfn.XLOOKUP('04_References'!$A$7,tblKPITargets[KPI_Name],tblKPITargets[Target_Value]),"Met","Below Target")</f>
        <v>Met</v>
      </c>
      <c r="Y2693" t="str">
        <f>IF(tblOperations[[#This Row],[Closing_Backlog]]&lt;=_xlfn.XLOOKUP('04_References'!$A$8,tblKPITargets[KPI_Name],tblKPITargets[Target_Value]),"Met","Below Target")</f>
        <v>Met</v>
      </c>
    </row>
    <row r="2694" spans="1:25">
      <c r="A2694" s="6" t="s">
        <v>2724</v>
      </c>
      <c r="B2694" s="7">
        <v>46142</v>
      </c>
      <c r="C2694" s="2" t="s">
        <v>27</v>
      </c>
      <c r="D2694" s="2" t="s">
        <v>19</v>
      </c>
      <c r="E2694" s="2">
        <v>17</v>
      </c>
      <c r="F2694" s="2">
        <v>32</v>
      </c>
      <c r="G2694" s="2">
        <v>49</v>
      </c>
      <c r="H2694" s="2">
        <v>46</v>
      </c>
      <c r="I2694" s="2">
        <v>3</v>
      </c>
      <c r="J2694" s="2">
        <v>0</v>
      </c>
      <c r="K2694" s="2">
        <v>0</v>
      </c>
      <c r="L2694" s="2">
        <v>1.6</v>
      </c>
      <c r="M2694" s="2">
        <v>0.95799999999999996</v>
      </c>
      <c r="N2694" s="2">
        <v>0.95399999999999996</v>
      </c>
      <c r="O2694" s="2">
        <v>4.2</v>
      </c>
      <c r="P2694" s="2">
        <v>0.71799999999999997</v>
      </c>
      <c r="Q2694" s="3">
        <v>0.93899999999999995</v>
      </c>
      <c r="R2694" s="4" t="str">
        <f>TRIM(tblOperations[[#This Row],[Region]])</f>
        <v>North East</v>
      </c>
      <c r="S2694" s="4" t="str">
        <f>TRIM(tblOperations[[#This Row],[Team]])</f>
        <v>Workplace Services</v>
      </c>
      <c r="T2694" s="4" t="str">
        <f>_xlfn.XLOOKUP(R2694,tblRegionReference[Region],tblRegionReference[Area],"Not Found")</f>
        <v>North</v>
      </c>
      <c r="U2694" s="4" t="str">
        <f>IF(tblOperations[[#This Row],[Completion_Rate]]&gt;=_xlfn.XLOOKUP("Completion Rate",tblKPITargets[KPI_Name],tblKPITargets[Target_Value]),"Met","Below Target")</f>
        <v>Below Target</v>
      </c>
      <c r="V2694" t="str">
        <f>IF(tblOperations[[#This Row],[SLA_Compliance]]&gt;=_xlfn.XLOOKUP('04_References'!$A$3,tblKPITargets[KPI_Name],tblKPITargets[Target_Value]),"Met","Below Target")</f>
        <v>Met</v>
      </c>
      <c r="W2694" t="str">
        <f>IF(tblOperations[[#This Row],[Quality_Pass_Rate]]&gt;=_xlfn.XLOOKUP('04_References'!$A$4,tblKPITargets[KPI_Name],tblKPITargets[Target_Value]),"Met","Below Target")</f>
        <v>Met</v>
      </c>
      <c r="X2694" t="str">
        <f>IF(tblOperations[[#This Row],[Average_Completion_Days]]&lt;=_xlfn.XLOOKUP('04_References'!$A$7,tblKPITargets[KPI_Name],tblKPITargets[Target_Value]),"Met","Below Target")</f>
        <v>Met</v>
      </c>
      <c r="Y2694" t="str">
        <f>IF(tblOperations[[#This Row],[Closing_Backlog]]&lt;=_xlfn.XLOOKUP('04_References'!$A$8,tblKPITargets[KPI_Name],tblKPITargets[Target_Value]),"Met","Below Target")</f>
        <v>Met</v>
      </c>
    </row>
    <row r="2695" spans="1:25">
      <c r="A2695" s="8" t="s">
        <v>2725</v>
      </c>
      <c r="B2695" s="9">
        <v>46142</v>
      </c>
      <c r="C2695" s="4" t="s">
        <v>27</v>
      </c>
      <c r="D2695" s="4" t="s">
        <v>21</v>
      </c>
      <c r="E2695" s="4">
        <v>0</v>
      </c>
      <c r="F2695" s="4">
        <v>47</v>
      </c>
      <c r="G2695" s="4">
        <v>47</v>
      </c>
      <c r="H2695" s="4">
        <v>44</v>
      </c>
      <c r="I2695" s="4">
        <v>3</v>
      </c>
      <c r="J2695" s="4">
        <v>0</v>
      </c>
      <c r="K2695" s="4">
        <v>0</v>
      </c>
      <c r="L2695" s="4">
        <v>1.2</v>
      </c>
      <c r="M2695" s="4">
        <v>0.92100000000000004</v>
      </c>
      <c r="N2695" s="4">
        <v>0.98799999999999999</v>
      </c>
      <c r="O2695" s="4">
        <v>4.3</v>
      </c>
      <c r="P2695" s="4">
        <v>0.70699999999999996</v>
      </c>
      <c r="Q2695" s="5">
        <v>0.93600000000000005</v>
      </c>
      <c r="R2695" s="4" t="str">
        <f>TRIM(tblOperations[[#This Row],[Region]])</f>
        <v>North East</v>
      </c>
      <c r="S2695" s="4" t="str">
        <f>TRIM(tblOperations[[#This Row],[Team]])</f>
        <v>Facilities Response</v>
      </c>
      <c r="T2695" s="4" t="str">
        <f>_xlfn.XLOOKUP(R2695,tblRegionReference[Region],tblRegionReference[Area],"Not Found")</f>
        <v>North</v>
      </c>
      <c r="U2695" s="4" t="str">
        <f>IF(tblOperations[[#This Row],[Completion_Rate]]&gt;=_xlfn.XLOOKUP("Completion Rate",tblKPITargets[KPI_Name],tblKPITargets[Target_Value]),"Met","Below Target")</f>
        <v>Below Target</v>
      </c>
      <c r="V2695" t="str">
        <f>IF(tblOperations[[#This Row],[SLA_Compliance]]&gt;=_xlfn.XLOOKUP('04_References'!$A$3,tblKPITargets[KPI_Name],tblKPITargets[Target_Value]),"Met","Below Target")</f>
        <v>Met</v>
      </c>
      <c r="W2695" t="str">
        <f>IF(tblOperations[[#This Row],[Quality_Pass_Rate]]&gt;=_xlfn.XLOOKUP('04_References'!$A$4,tblKPITargets[KPI_Name],tblKPITargets[Target_Value]),"Met","Below Target")</f>
        <v>Met</v>
      </c>
      <c r="X2695" t="str">
        <f>IF(tblOperations[[#This Row],[Average_Completion_Days]]&lt;=_xlfn.XLOOKUP('04_References'!$A$7,tblKPITargets[KPI_Name],tblKPITargets[Target_Value]),"Met","Below Target")</f>
        <v>Met</v>
      </c>
      <c r="Y2695" t="str">
        <f>IF(tblOperations[[#This Row],[Closing_Backlog]]&lt;=_xlfn.XLOOKUP('04_References'!$A$8,tblKPITargets[KPI_Name],tblKPITargets[Target_Value]),"Met","Below Target")</f>
        <v>Met</v>
      </c>
    </row>
    <row r="2696" spans="1:25">
      <c r="A2696" s="6" t="s">
        <v>2726</v>
      </c>
      <c r="B2696" s="7">
        <v>46142</v>
      </c>
      <c r="C2696" s="2" t="s">
        <v>27</v>
      </c>
      <c r="D2696" s="2" t="s">
        <v>23</v>
      </c>
      <c r="E2696" s="2">
        <v>1780</v>
      </c>
      <c r="F2696" s="2">
        <v>49</v>
      </c>
      <c r="G2696" s="2">
        <v>1829</v>
      </c>
      <c r="H2696" s="2">
        <v>19</v>
      </c>
      <c r="I2696" s="2">
        <v>1810</v>
      </c>
      <c r="J2696" s="2">
        <v>0</v>
      </c>
      <c r="K2696" s="2">
        <v>0</v>
      </c>
      <c r="L2696" s="2">
        <v>8</v>
      </c>
      <c r="M2696" s="2">
        <v>0.6</v>
      </c>
      <c r="N2696" s="2">
        <v>0.996</v>
      </c>
      <c r="O2696" s="2">
        <v>2.5</v>
      </c>
      <c r="P2696" s="2">
        <v>0.71299999999999997</v>
      </c>
      <c r="Q2696" s="3">
        <v>0.01</v>
      </c>
      <c r="R2696" s="4" t="str">
        <f>TRIM(tblOperations[[#This Row],[Region]])</f>
        <v>North East</v>
      </c>
      <c r="S2696" s="4" t="str">
        <f>TRIM(tblOperations[[#This Row],[Team]])</f>
        <v>Estates Support</v>
      </c>
      <c r="T2696" s="4" t="str">
        <f>_xlfn.XLOOKUP(R2696,tblRegionReference[Region],tblRegionReference[Area],"Not Found")</f>
        <v>North</v>
      </c>
      <c r="U2696" s="4" t="str">
        <f>IF(tblOperations[[#This Row],[Completion_Rate]]&gt;=_xlfn.XLOOKUP("Completion Rate",tblKPITargets[KPI_Name],tblKPITargets[Target_Value]),"Met","Below Target")</f>
        <v>Below Target</v>
      </c>
      <c r="V2696" t="str">
        <f>IF(tblOperations[[#This Row],[SLA_Compliance]]&gt;=_xlfn.XLOOKUP('04_References'!$A$3,tblKPITargets[KPI_Name],tblKPITargets[Target_Value]),"Met","Below Target")</f>
        <v>Below Target</v>
      </c>
      <c r="W2696" t="str">
        <f>IF(tblOperations[[#This Row],[Quality_Pass_Rate]]&gt;=_xlfn.XLOOKUP('04_References'!$A$4,tblKPITargets[KPI_Name],tblKPITargets[Target_Value]),"Met","Below Target")</f>
        <v>Met</v>
      </c>
      <c r="X2696" t="str">
        <f>IF(tblOperations[[#This Row],[Average_Completion_Days]]&lt;=_xlfn.XLOOKUP('04_References'!$A$7,tblKPITargets[KPI_Name],tblKPITargets[Target_Value]),"Met","Below Target")</f>
        <v>Below Target</v>
      </c>
      <c r="Y2696" t="str">
        <f>IF(tblOperations[[#This Row],[Closing_Backlog]]&lt;=_xlfn.XLOOKUP('04_References'!$A$8,tblKPITargets[KPI_Name],tblKPITargets[Target_Value]),"Met","Below Target")</f>
        <v>Below Target</v>
      </c>
    </row>
    <row r="2697" spans="1:25">
      <c r="A2697" s="8" t="s">
        <v>2727</v>
      </c>
      <c r="B2697" s="9">
        <v>46142</v>
      </c>
      <c r="C2697" s="4" t="s">
        <v>27</v>
      </c>
      <c r="D2697" s="4" t="s">
        <v>25</v>
      </c>
      <c r="E2697" s="4">
        <v>89</v>
      </c>
      <c r="F2697" s="4">
        <v>28</v>
      </c>
      <c r="G2697" s="4">
        <v>117</v>
      </c>
      <c r="H2697" s="4">
        <v>30</v>
      </c>
      <c r="I2697" s="4">
        <v>87</v>
      </c>
      <c r="J2697" s="4">
        <v>0</v>
      </c>
      <c r="K2697" s="4">
        <v>0</v>
      </c>
      <c r="L2697" s="4">
        <v>8</v>
      </c>
      <c r="M2697" s="4">
        <v>0.6</v>
      </c>
      <c r="N2697" s="4">
        <v>1</v>
      </c>
      <c r="O2697" s="4">
        <v>2.5</v>
      </c>
      <c r="P2697" s="4">
        <v>0.65500000000000003</v>
      </c>
      <c r="Q2697" s="5">
        <v>0.25600000000000001</v>
      </c>
      <c r="R2697" s="4" t="str">
        <f>TRIM(tblOperations[[#This Row],[Region]])</f>
        <v>North East</v>
      </c>
      <c r="S2697" s="4" t="str">
        <f>TRIM(tblOperations[[#This Row],[Team]])</f>
        <v>Workplace Projects</v>
      </c>
      <c r="T2697" s="4" t="str">
        <f>_xlfn.XLOOKUP(R2697,tblRegionReference[Region],tblRegionReference[Area],"Not Found")</f>
        <v>North</v>
      </c>
      <c r="U2697" s="4" t="str">
        <f>IF(tblOperations[[#This Row],[Completion_Rate]]&gt;=_xlfn.XLOOKUP("Completion Rate",tblKPITargets[KPI_Name],tblKPITargets[Target_Value]),"Met","Below Target")</f>
        <v>Below Target</v>
      </c>
      <c r="V2697" t="str">
        <f>IF(tblOperations[[#This Row],[SLA_Compliance]]&gt;=_xlfn.XLOOKUP('04_References'!$A$3,tblKPITargets[KPI_Name],tblKPITargets[Target_Value]),"Met","Below Target")</f>
        <v>Below Target</v>
      </c>
      <c r="W2697" t="str">
        <f>IF(tblOperations[[#This Row],[Quality_Pass_Rate]]&gt;=_xlfn.XLOOKUP('04_References'!$A$4,tblKPITargets[KPI_Name],tblKPITargets[Target_Value]),"Met","Below Target")</f>
        <v>Met</v>
      </c>
      <c r="X2697" t="str">
        <f>IF(tblOperations[[#This Row],[Average_Completion_Days]]&lt;=_xlfn.XLOOKUP('04_References'!$A$7,tblKPITargets[KPI_Name],tblKPITargets[Target_Value]),"Met","Below Target")</f>
        <v>Below Target</v>
      </c>
      <c r="Y2697" t="str">
        <f>IF(tblOperations[[#This Row],[Closing_Backlog]]&lt;=_xlfn.XLOOKUP('04_References'!$A$8,tblKPITargets[KPI_Name],tblKPITargets[Target_Value]),"Met","Below Target")</f>
        <v>Below Target</v>
      </c>
    </row>
    <row r="2698" spans="1:25">
      <c r="A2698" s="6" t="s">
        <v>2728</v>
      </c>
      <c r="B2698" s="7">
        <v>46142</v>
      </c>
      <c r="C2698" s="2" t="s">
        <v>32</v>
      </c>
      <c r="D2698" s="2" t="s">
        <v>19</v>
      </c>
      <c r="E2698" s="2">
        <v>757</v>
      </c>
      <c r="F2698" s="2">
        <v>48</v>
      </c>
      <c r="G2698" s="2">
        <v>805</v>
      </c>
      <c r="H2698" s="2">
        <v>36</v>
      </c>
      <c r="I2698" s="2">
        <v>769</v>
      </c>
      <c r="J2698" s="2">
        <v>0</v>
      </c>
      <c r="K2698" s="2">
        <v>0</v>
      </c>
      <c r="L2698" s="2">
        <v>8</v>
      </c>
      <c r="M2698" s="2">
        <v>0.6</v>
      </c>
      <c r="N2698" s="2">
        <v>0.97399999999999998</v>
      </c>
      <c r="O2698" s="2">
        <v>2.5</v>
      </c>
      <c r="P2698" s="2">
        <v>0.78700000000000003</v>
      </c>
      <c r="Q2698" s="3">
        <v>4.4999999999999998E-2</v>
      </c>
      <c r="R2698" s="4" t="str">
        <f>TRIM(tblOperations[[#This Row],[Region]])</f>
        <v>North West</v>
      </c>
      <c r="S2698" s="4" t="str">
        <f>TRIM(tblOperations[[#This Row],[Team]])</f>
        <v>Workplace Services</v>
      </c>
      <c r="T2698" s="4" t="str">
        <f>_xlfn.XLOOKUP(R2698,tblRegionReference[Region],tblRegionReference[Area],"Not Found")</f>
        <v>North</v>
      </c>
      <c r="U2698" s="4" t="str">
        <f>IF(tblOperations[[#This Row],[Completion_Rate]]&gt;=_xlfn.XLOOKUP("Completion Rate",tblKPITargets[KPI_Name],tblKPITargets[Target_Value]),"Met","Below Target")</f>
        <v>Below Target</v>
      </c>
      <c r="V2698" t="str">
        <f>IF(tblOperations[[#This Row],[SLA_Compliance]]&gt;=_xlfn.XLOOKUP('04_References'!$A$3,tblKPITargets[KPI_Name],tblKPITargets[Target_Value]),"Met","Below Target")</f>
        <v>Below Target</v>
      </c>
      <c r="W2698" t="str">
        <f>IF(tblOperations[[#This Row],[Quality_Pass_Rate]]&gt;=_xlfn.XLOOKUP('04_References'!$A$4,tblKPITargets[KPI_Name],tblKPITargets[Target_Value]),"Met","Below Target")</f>
        <v>Met</v>
      </c>
      <c r="X2698" t="str">
        <f>IF(tblOperations[[#This Row],[Average_Completion_Days]]&lt;=_xlfn.XLOOKUP('04_References'!$A$7,tblKPITargets[KPI_Name],tblKPITargets[Target_Value]),"Met","Below Target")</f>
        <v>Below Target</v>
      </c>
      <c r="Y2698" t="str">
        <f>IF(tblOperations[[#This Row],[Closing_Backlog]]&lt;=_xlfn.XLOOKUP('04_References'!$A$8,tblKPITargets[KPI_Name],tblKPITargets[Target_Value]),"Met","Below Target")</f>
        <v>Below Target</v>
      </c>
    </row>
    <row r="2699" spans="1:25">
      <c r="A2699" s="8" t="s">
        <v>2729</v>
      </c>
      <c r="B2699" s="9">
        <v>46142</v>
      </c>
      <c r="C2699" s="4" t="s">
        <v>32</v>
      </c>
      <c r="D2699" s="4" t="s">
        <v>21</v>
      </c>
      <c r="E2699" s="4">
        <v>1843</v>
      </c>
      <c r="F2699" s="4">
        <v>42</v>
      </c>
      <c r="G2699" s="4">
        <v>1885</v>
      </c>
      <c r="H2699" s="4">
        <v>21</v>
      </c>
      <c r="I2699" s="4">
        <v>1864</v>
      </c>
      <c r="J2699" s="4">
        <v>0</v>
      </c>
      <c r="K2699" s="4">
        <v>0</v>
      </c>
      <c r="L2699" s="4">
        <v>8</v>
      </c>
      <c r="M2699" s="4">
        <v>0.6</v>
      </c>
      <c r="N2699" s="4">
        <v>0.99199999999999999</v>
      </c>
      <c r="O2699" s="4">
        <v>2.5</v>
      </c>
      <c r="P2699" s="4">
        <v>0.70199999999999996</v>
      </c>
      <c r="Q2699" s="5">
        <v>1.0999999999999999E-2</v>
      </c>
      <c r="R2699" s="4" t="str">
        <f>TRIM(tblOperations[[#This Row],[Region]])</f>
        <v>North West</v>
      </c>
      <c r="S2699" s="4" t="str">
        <f>TRIM(tblOperations[[#This Row],[Team]])</f>
        <v>Facilities Response</v>
      </c>
      <c r="T2699" s="4" t="str">
        <f>_xlfn.XLOOKUP(R2699,tblRegionReference[Region],tblRegionReference[Area],"Not Found")</f>
        <v>North</v>
      </c>
      <c r="U2699" s="4" t="str">
        <f>IF(tblOperations[[#This Row],[Completion_Rate]]&gt;=_xlfn.XLOOKUP("Completion Rate",tblKPITargets[KPI_Name],tblKPITargets[Target_Value]),"Met","Below Target")</f>
        <v>Below Target</v>
      </c>
      <c r="V2699" t="str">
        <f>IF(tblOperations[[#This Row],[SLA_Compliance]]&gt;=_xlfn.XLOOKUP('04_References'!$A$3,tblKPITargets[KPI_Name],tblKPITargets[Target_Value]),"Met","Below Target")</f>
        <v>Below Target</v>
      </c>
      <c r="W2699" t="str">
        <f>IF(tblOperations[[#This Row],[Quality_Pass_Rate]]&gt;=_xlfn.XLOOKUP('04_References'!$A$4,tblKPITargets[KPI_Name],tblKPITargets[Target_Value]),"Met","Below Target")</f>
        <v>Met</v>
      </c>
      <c r="X2699" t="str">
        <f>IF(tblOperations[[#This Row],[Average_Completion_Days]]&lt;=_xlfn.XLOOKUP('04_References'!$A$7,tblKPITargets[KPI_Name],tblKPITargets[Target_Value]),"Met","Below Target")</f>
        <v>Below Target</v>
      </c>
      <c r="Y2699" t="str">
        <f>IF(tblOperations[[#This Row],[Closing_Backlog]]&lt;=_xlfn.XLOOKUP('04_References'!$A$8,tblKPITargets[KPI_Name],tblKPITargets[Target_Value]),"Met","Below Target")</f>
        <v>Below Target</v>
      </c>
    </row>
    <row r="2700" spans="1:25">
      <c r="A2700" s="6" t="s">
        <v>2730</v>
      </c>
      <c r="B2700" s="7">
        <v>46142</v>
      </c>
      <c r="C2700" s="2" t="s">
        <v>32</v>
      </c>
      <c r="D2700" s="2" t="s">
        <v>23</v>
      </c>
      <c r="E2700" s="2">
        <v>1897</v>
      </c>
      <c r="F2700" s="2">
        <v>40</v>
      </c>
      <c r="G2700" s="2">
        <v>1937</v>
      </c>
      <c r="H2700" s="2">
        <v>22</v>
      </c>
      <c r="I2700" s="2">
        <v>1915</v>
      </c>
      <c r="J2700" s="2">
        <v>1</v>
      </c>
      <c r="K2700" s="2">
        <v>0</v>
      </c>
      <c r="L2700" s="2">
        <v>8</v>
      </c>
      <c r="M2700" s="2">
        <v>0.6</v>
      </c>
      <c r="N2700" s="2">
        <v>0.98899999999999999</v>
      </c>
      <c r="O2700" s="2">
        <v>2.5</v>
      </c>
      <c r="P2700" s="2">
        <v>0.69299999999999995</v>
      </c>
      <c r="Q2700" s="3">
        <v>1.0999999999999999E-2</v>
      </c>
      <c r="R2700" s="4" t="str">
        <f>TRIM(tblOperations[[#This Row],[Region]])</f>
        <v>North West</v>
      </c>
      <c r="S2700" s="4" t="str">
        <f>TRIM(tblOperations[[#This Row],[Team]])</f>
        <v>Estates Support</v>
      </c>
      <c r="T2700" s="4" t="str">
        <f>_xlfn.XLOOKUP(R2700,tblRegionReference[Region],tblRegionReference[Area],"Not Found")</f>
        <v>North</v>
      </c>
      <c r="U2700" s="4" t="str">
        <f>IF(tblOperations[[#This Row],[Completion_Rate]]&gt;=_xlfn.XLOOKUP("Completion Rate",tblKPITargets[KPI_Name],tblKPITargets[Target_Value]),"Met","Below Target")</f>
        <v>Below Target</v>
      </c>
      <c r="V2700" t="str">
        <f>IF(tblOperations[[#This Row],[SLA_Compliance]]&gt;=_xlfn.XLOOKUP('04_References'!$A$3,tblKPITargets[KPI_Name],tblKPITargets[Target_Value]),"Met","Below Target")</f>
        <v>Below Target</v>
      </c>
      <c r="W2700" t="str">
        <f>IF(tblOperations[[#This Row],[Quality_Pass_Rate]]&gt;=_xlfn.XLOOKUP('04_References'!$A$4,tblKPITargets[KPI_Name],tblKPITargets[Target_Value]),"Met","Below Target")</f>
        <v>Met</v>
      </c>
      <c r="X2700" t="str">
        <f>IF(tblOperations[[#This Row],[Average_Completion_Days]]&lt;=_xlfn.XLOOKUP('04_References'!$A$7,tblKPITargets[KPI_Name],tblKPITargets[Target_Value]),"Met","Below Target")</f>
        <v>Below Target</v>
      </c>
      <c r="Y2700" t="str">
        <f>IF(tblOperations[[#This Row],[Closing_Backlog]]&lt;=_xlfn.XLOOKUP('04_References'!$A$8,tblKPITargets[KPI_Name],tblKPITargets[Target_Value]),"Met","Below Target")</f>
        <v>Below Target</v>
      </c>
    </row>
    <row r="2701" spans="1:25">
      <c r="A2701" s="8" t="s">
        <v>2731</v>
      </c>
      <c r="B2701" s="9">
        <v>46142</v>
      </c>
      <c r="C2701" s="4" t="s">
        <v>32</v>
      </c>
      <c r="D2701" s="4" t="s">
        <v>25</v>
      </c>
      <c r="E2701" s="4">
        <v>0</v>
      </c>
      <c r="F2701" s="4">
        <v>32</v>
      </c>
      <c r="G2701" s="4">
        <v>32</v>
      </c>
      <c r="H2701" s="4">
        <v>32</v>
      </c>
      <c r="I2701" s="4">
        <v>0</v>
      </c>
      <c r="J2701" s="4">
        <v>0</v>
      </c>
      <c r="K2701" s="4">
        <v>0</v>
      </c>
      <c r="L2701" s="4">
        <v>1.7</v>
      </c>
      <c r="M2701" s="4">
        <v>0.97799999999999998</v>
      </c>
      <c r="N2701" s="4">
        <v>0.96</v>
      </c>
      <c r="O2701" s="4">
        <v>4.9000000000000004</v>
      </c>
      <c r="P2701" s="4">
        <v>0.70199999999999996</v>
      </c>
      <c r="Q2701" s="5">
        <v>1</v>
      </c>
      <c r="R2701" s="4" t="str">
        <f>TRIM(tblOperations[[#This Row],[Region]])</f>
        <v>North West</v>
      </c>
      <c r="S2701" s="4" t="str">
        <f>TRIM(tblOperations[[#This Row],[Team]])</f>
        <v>Workplace Projects</v>
      </c>
      <c r="T2701" s="4" t="str">
        <f>_xlfn.XLOOKUP(R2701,tblRegionReference[Region],tblRegionReference[Area],"Not Found")</f>
        <v>North</v>
      </c>
      <c r="U2701" s="4" t="str">
        <f>IF(tblOperations[[#This Row],[Completion_Rate]]&gt;=_xlfn.XLOOKUP("Completion Rate",tblKPITargets[KPI_Name],tblKPITargets[Target_Value]),"Met","Below Target")</f>
        <v>Met</v>
      </c>
      <c r="V2701" t="str">
        <f>IF(tblOperations[[#This Row],[SLA_Compliance]]&gt;=_xlfn.XLOOKUP('04_References'!$A$3,tblKPITargets[KPI_Name],tblKPITargets[Target_Value]),"Met","Below Target")</f>
        <v>Met</v>
      </c>
      <c r="W2701" t="str">
        <f>IF(tblOperations[[#This Row],[Quality_Pass_Rate]]&gt;=_xlfn.XLOOKUP('04_References'!$A$4,tblKPITargets[KPI_Name],tblKPITargets[Target_Value]),"Met","Below Target")</f>
        <v>Met</v>
      </c>
      <c r="X2701" t="str">
        <f>IF(tblOperations[[#This Row],[Average_Completion_Days]]&lt;=_xlfn.XLOOKUP('04_References'!$A$7,tblKPITargets[KPI_Name],tblKPITargets[Target_Value]),"Met","Below Target")</f>
        <v>Met</v>
      </c>
      <c r="Y2701" t="str">
        <f>IF(tblOperations[[#This Row],[Closing_Backlog]]&lt;=_xlfn.XLOOKUP('04_References'!$A$8,tblKPITargets[KPI_Name],tblKPITargets[Target_Value]),"Met","Below Target")</f>
        <v>Met</v>
      </c>
    </row>
    <row r="2702" spans="1:25">
      <c r="A2702" s="6" t="s">
        <v>2732</v>
      </c>
      <c r="B2702" s="7">
        <v>46142</v>
      </c>
      <c r="C2702" s="2" t="s">
        <v>37</v>
      </c>
      <c r="D2702" s="2" t="s">
        <v>19</v>
      </c>
      <c r="E2702" s="2">
        <v>3</v>
      </c>
      <c r="F2702" s="2">
        <v>42</v>
      </c>
      <c r="G2702" s="2">
        <v>45</v>
      </c>
      <c r="H2702" s="2">
        <v>41</v>
      </c>
      <c r="I2702" s="2">
        <v>4</v>
      </c>
      <c r="J2702" s="2">
        <v>0</v>
      </c>
      <c r="K2702" s="2">
        <v>0</v>
      </c>
      <c r="L2702" s="2">
        <v>1.6</v>
      </c>
      <c r="M2702" s="2">
        <v>0.95299999999999996</v>
      </c>
      <c r="N2702" s="2">
        <v>0.96399999999999997</v>
      </c>
      <c r="O2702" s="2">
        <v>4.5999999999999996</v>
      </c>
      <c r="P2702" s="2">
        <v>0.67</v>
      </c>
      <c r="Q2702" s="3">
        <v>0.91100000000000003</v>
      </c>
      <c r="R2702" s="4" t="str">
        <f>TRIM(tblOperations[[#This Row],[Region]])</f>
        <v>Midlands</v>
      </c>
      <c r="S2702" s="4" t="str">
        <f>TRIM(tblOperations[[#This Row],[Team]])</f>
        <v>Workplace Services</v>
      </c>
      <c r="T2702" s="4" t="str">
        <f>_xlfn.XLOOKUP(R2702,tblRegionReference[Region],tblRegionReference[Area],"Not Found")</f>
        <v>Central</v>
      </c>
      <c r="U2702" s="4" t="str">
        <f>IF(tblOperations[[#This Row],[Completion_Rate]]&gt;=_xlfn.XLOOKUP("Completion Rate",tblKPITargets[KPI_Name],tblKPITargets[Target_Value]),"Met","Below Target")</f>
        <v>Below Target</v>
      </c>
      <c r="V2702" t="str">
        <f>IF(tblOperations[[#This Row],[SLA_Compliance]]&gt;=_xlfn.XLOOKUP('04_References'!$A$3,tblKPITargets[KPI_Name],tblKPITargets[Target_Value]),"Met","Below Target")</f>
        <v>Met</v>
      </c>
      <c r="W2702" t="str">
        <f>IF(tblOperations[[#This Row],[Quality_Pass_Rate]]&gt;=_xlfn.XLOOKUP('04_References'!$A$4,tblKPITargets[KPI_Name],tblKPITargets[Target_Value]),"Met","Below Target")</f>
        <v>Met</v>
      </c>
      <c r="X2702" t="str">
        <f>IF(tblOperations[[#This Row],[Average_Completion_Days]]&lt;=_xlfn.XLOOKUP('04_References'!$A$7,tblKPITargets[KPI_Name],tblKPITargets[Target_Value]),"Met","Below Target")</f>
        <v>Met</v>
      </c>
      <c r="Y2702" t="str">
        <f>IF(tblOperations[[#This Row],[Closing_Backlog]]&lt;=_xlfn.XLOOKUP('04_References'!$A$8,tblKPITargets[KPI_Name],tblKPITargets[Target_Value]),"Met","Below Target")</f>
        <v>Met</v>
      </c>
    </row>
    <row r="2703" spans="1:25">
      <c r="A2703" s="8" t="s">
        <v>2733</v>
      </c>
      <c r="B2703" s="9">
        <v>46142</v>
      </c>
      <c r="C2703" s="4" t="s">
        <v>37</v>
      </c>
      <c r="D2703" s="4" t="s">
        <v>21</v>
      </c>
      <c r="E2703" s="4">
        <v>802</v>
      </c>
      <c r="F2703" s="4">
        <v>37</v>
      </c>
      <c r="G2703" s="4">
        <v>839</v>
      </c>
      <c r="H2703" s="4">
        <v>39</v>
      </c>
      <c r="I2703" s="4">
        <v>800</v>
      </c>
      <c r="J2703" s="4">
        <v>0</v>
      </c>
      <c r="K2703" s="4">
        <v>0</v>
      </c>
      <c r="L2703" s="4">
        <v>8</v>
      </c>
      <c r="M2703" s="4">
        <v>0.6</v>
      </c>
      <c r="N2703" s="4">
        <v>0.95299999999999996</v>
      </c>
      <c r="O2703" s="4">
        <v>2.5</v>
      </c>
      <c r="P2703" s="4">
        <v>0.68400000000000005</v>
      </c>
      <c r="Q2703" s="5">
        <v>4.5999999999999999E-2</v>
      </c>
      <c r="R2703" s="4" t="str">
        <f>TRIM(tblOperations[[#This Row],[Region]])</f>
        <v>Midlands</v>
      </c>
      <c r="S2703" s="4" t="str">
        <f>TRIM(tblOperations[[#This Row],[Team]])</f>
        <v>Facilities Response</v>
      </c>
      <c r="T2703" s="4" t="str">
        <f>_xlfn.XLOOKUP(R2703,tblRegionReference[Region],tblRegionReference[Area],"Not Found")</f>
        <v>Central</v>
      </c>
      <c r="U2703" s="4" t="str">
        <f>IF(tblOperations[[#This Row],[Completion_Rate]]&gt;=_xlfn.XLOOKUP("Completion Rate",tblKPITargets[KPI_Name],tblKPITargets[Target_Value]),"Met","Below Target")</f>
        <v>Below Target</v>
      </c>
      <c r="V2703" t="str">
        <f>IF(tblOperations[[#This Row],[SLA_Compliance]]&gt;=_xlfn.XLOOKUP('04_References'!$A$3,tblKPITargets[KPI_Name],tblKPITargets[Target_Value]),"Met","Below Target")</f>
        <v>Below Target</v>
      </c>
      <c r="W2703" t="str">
        <f>IF(tblOperations[[#This Row],[Quality_Pass_Rate]]&gt;=_xlfn.XLOOKUP('04_References'!$A$4,tblKPITargets[KPI_Name],tblKPITargets[Target_Value]),"Met","Below Target")</f>
        <v>Met</v>
      </c>
      <c r="X2703" t="str">
        <f>IF(tblOperations[[#This Row],[Average_Completion_Days]]&lt;=_xlfn.XLOOKUP('04_References'!$A$7,tblKPITargets[KPI_Name],tblKPITargets[Target_Value]),"Met","Below Target")</f>
        <v>Below Target</v>
      </c>
      <c r="Y2703" t="str">
        <f>IF(tblOperations[[#This Row],[Closing_Backlog]]&lt;=_xlfn.XLOOKUP('04_References'!$A$8,tblKPITargets[KPI_Name],tblKPITargets[Target_Value]),"Met","Below Target")</f>
        <v>Below Target</v>
      </c>
    </row>
    <row r="2704" spans="1:25">
      <c r="A2704" s="6" t="s">
        <v>2734</v>
      </c>
      <c r="B2704" s="7">
        <v>46142</v>
      </c>
      <c r="C2704" s="2" t="s">
        <v>37</v>
      </c>
      <c r="D2704" s="2" t="s">
        <v>23</v>
      </c>
      <c r="E2704" s="2">
        <v>674</v>
      </c>
      <c r="F2704" s="2">
        <v>33</v>
      </c>
      <c r="G2704" s="2">
        <v>707</v>
      </c>
      <c r="H2704" s="2">
        <v>31</v>
      </c>
      <c r="I2704" s="2">
        <v>676</v>
      </c>
      <c r="J2704" s="2">
        <v>0</v>
      </c>
      <c r="K2704" s="2">
        <v>0</v>
      </c>
      <c r="L2704" s="2">
        <v>8</v>
      </c>
      <c r="M2704" s="2">
        <v>0.6</v>
      </c>
      <c r="N2704" s="2">
        <v>0.95499999999999996</v>
      </c>
      <c r="O2704" s="2">
        <v>2.5</v>
      </c>
      <c r="P2704" s="2">
        <v>0.76800000000000002</v>
      </c>
      <c r="Q2704" s="3">
        <v>4.3999999999999997E-2</v>
      </c>
      <c r="R2704" s="4" t="str">
        <f>TRIM(tblOperations[[#This Row],[Region]])</f>
        <v>Midlands</v>
      </c>
      <c r="S2704" s="4" t="str">
        <f>TRIM(tblOperations[[#This Row],[Team]])</f>
        <v>Estates Support</v>
      </c>
      <c r="T2704" s="4" t="str">
        <f>_xlfn.XLOOKUP(R2704,tblRegionReference[Region],tblRegionReference[Area],"Not Found")</f>
        <v>Central</v>
      </c>
      <c r="U2704" s="4" t="str">
        <f>IF(tblOperations[[#This Row],[Completion_Rate]]&gt;=_xlfn.XLOOKUP("Completion Rate",tblKPITargets[KPI_Name],tblKPITargets[Target_Value]),"Met","Below Target")</f>
        <v>Below Target</v>
      </c>
      <c r="V2704" t="str">
        <f>IF(tblOperations[[#This Row],[SLA_Compliance]]&gt;=_xlfn.XLOOKUP('04_References'!$A$3,tblKPITargets[KPI_Name],tblKPITargets[Target_Value]),"Met","Below Target")</f>
        <v>Below Target</v>
      </c>
      <c r="W2704" t="str">
        <f>IF(tblOperations[[#This Row],[Quality_Pass_Rate]]&gt;=_xlfn.XLOOKUP('04_References'!$A$4,tblKPITargets[KPI_Name],tblKPITargets[Target_Value]),"Met","Below Target")</f>
        <v>Met</v>
      </c>
      <c r="X2704" t="str">
        <f>IF(tblOperations[[#This Row],[Average_Completion_Days]]&lt;=_xlfn.XLOOKUP('04_References'!$A$7,tblKPITargets[KPI_Name],tblKPITargets[Target_Value]),"Met","Below Target")</f>
        <v>Below Target</v>
      </c>
      <c r="Y2704" t="str">
        <f>IF(tblOperations[[#This Row],[Closing_Backlog]]&lt;=_xlfn.XLOOKUP('04_References'!$A$8,tblKPITargets[KPI_Name],tblKPITargets[Target_Value]),"Met","Below Target")</f>
        <v>Below Target</v>
      </c>
    </row>
    <row r="2705" spans="1:25">
      <c r="A2705" s="8" t="s">
        <v>2735</v>
      </c>
      <c r="B2705" s="9">
        <v>46142</v>
      </c>
      <c r="C2705" s="4" t="s">
        <v>37</v>
      </c>
      <c r="D2705" s="4" t="s">
        <v>25</v>
      </c>
      <c r="E2705" s="4">
        <v>0</v>
      </c>
      <c r="F2705" s="4">
        <v>23</v>
      </c>
      <c r="G2705" s="4">
        <v>23</v>
      </c>
      <c r="H2705" s="4">
        <v>23</v>
      </c>
      <c r="I2705" s="4">
        <v>0</v>
      </c>
      <c r="J2705" s="4">
        <v>0</v>
      </c>
      <c r="K2705" s="4">
        <v>0</v>
      </c>
      <c r="L2705" s="4">
        <v>1.6</v>
      </c>
      <c r="M2705" s="4">
        <v>0.97499999999999998</v>
      </c>
      <c r="N2705" s="4">
        <v>0.98699999999999999</v>
      </c>
      <c r="O2705" s="4">
        <v>4.4000000000000004</v>
      </c>
      <c r="P2705" s="4">
        <v>0.72199999999999998</v>
      </c>
      <c r="Q2705" s="5">
        <v>1</v>
      </c>
      <c r="R2705" s="4" t="str">
        <f>TRIM(tblOperations[[#This Row],[Region]])</f>
        <v>Midlands</v>
      </c>
      <c r="S2705" s="4" t="str">
        <f>TRIM(tblOperations[[#This Row],[Team]])</f>
        <v>Workplace Projects</v>
      </c>
      <c r="T2705" s="4" t="str">
        <f>_xlfn.XLOOKUP(R2705,tblRegionReference[Region],tblRegionReference[Area],"Not Found")</f>
        <v>Central</v>
      </c>
      <c r="U2705" s="4" t="str">
        <f>IF(tblOperations[[#This Row],[Completion_Rate]]&gt;=_xlfn.XLOOKUP("Completion Rate",tblKPITargets[KPI_Name],tblKPITargets[Target_Value]),"Met","Below Target")</f>
        <v>Met</v>
      </c>
      <c r="V2705" t="str">
        <f>IF(tblOperations[[#This Row],[SLA_Compliance]]&gt;=_xlfn.XLOOKUP('04_References'!$A$3,tblKPITargets[KPI_Name],tblKPITargets[Target_Value]),"Met","Below Target")</f>
        <v>Met</v>
      </c>
      <c r="W2705" t="str">
        <f>IF(tblOperations[[#This Row],[Quality_Pass_Rate]]&gt;=_xlfn.XLOOKUP('04_References'!$A$4,tblKPITargets[KPI_Name],tblKPITargets[Target_Value]),"Met","Below Target")</f>
        <v>Met</v>
      </c>
      <c r="X2705" t="str">
        <f>IF(tblOperations[[#This Row],[Average_Completion_Days]]&lt;=_xlfn.XLOOKUP('04_References'!$A$7,tblKPITargets[KPI_Name],tblKPITargets[Target_Value]),"Met","Below Target")</f>
        <v>Met</v>
      </c>
      <c r="Y2705" t="str">
        <f>IF(tblOperations[[#This Row],[Closing_Backlog]]&lt;=_xlfn.XLOOKUP('04_References'!$A$8,tblKPITargets[KPI_Name],tblKPITargets[Target_Value]),"Met","Below Target")</f>
        <v>Met</v>
      </c>
    </row>
    <row r="2706" spans="1:25">
      <c r="A2706" s="6" t="s">
        <v>2736</v>
      </c>
      <c r="B2706" s="7">
        <v>46142</v>
      </c>
      <c r="C2706" s="2" t="s">
        <v>43</v>
      </c>
      <c r="D2706" s="2" t="s">
        <v>19</v>
      </c>
      <c r="E2706" s="2">
        <v>1426</v>
      </c>
      <c r="F2706" s="2">
        <v>38</v>
      </c>
      <c r="G2706" s="2">
        <v>1464</v>
      </c>
      <c r="H2706" s="2">
        <v>27</v>
      </c>
      <c r="I2706" s="2">
        <v>1437</v>
      </c>
      <c r="J2706" s="2">
        <v>0</v>
      </c>
      <c r="K2706" s="2">
        <v>0</v>
      </c>
      <c r="L2706" s="2">
        <v>8</v>
      </c>
      <c r="M2706" s="2">
        <v>0.6</v>
      </c>
      <c r="N2706" s="2">
        <v>0.98299999999999998</v>
      </c>
      <c r="O2706" s="2">
        <v>2.5</v>
      </c>
      <c r="P2706" s="2">
        <v>0.76800000000000002</v>
      </c>
      <c r="Q2706" s="3">
        <v>1.7999999999999999E-2</v>
      </c>
      <c r="R2706" s="4" t="str">
        <f>TRIM(tblOperations[[#This Row],[Region]])</f>
        <v>South West</v>
      </c>
      <c r="S2706" s="4" t="str">
        <f>TRIM(tblOperations[[#This Row],[Team]])</f>
        <v>Workplace Services</v>
      </c>
      <c r="T2706" s="4" t="str">
        <f>_xlfn.XLOOKUP(R2706,tblRegionReference[Region],tblRegionReference[Area],"Not Found")</f>
        <v>South</v>
      </c>
      <c r="U2706" s="4" t="str">
        <f>IF(tblOperations[[#This Row],[Completion_Rate]]&gt;=_xlfn.XLOOKUP("Completion Rate",tblKPITargets[KPI_Name],tblKPITargets[Target_Value]),"Met","Below Target")</f>
        <v>Below Target</v>
      </c>
      <c r="V2706" t="str">
        <f>IF(tblOperations[[#This Row],[SLA_Compliance]]&gt;=_xlfn.XLOOKUP('04_References'!$A$3,tblKPITargets[KPI_Name],tblKPITargets[Target_Value]),"Met","Below Target")</f>
        <v>Below Target</v>
      </c>
      <c r="W2706" t="str">
        <f>IF(tblOperations[[#This Row],[Quality_Pass_Rate]]&gt;=_xlfn.XLOOKUP('04_References'!$A$4,tblKPITargets[KPI_Name],tblKPITargets[Target_Value]),"Met","Below Target")</f>
        <v>Met</v>
      </c>
      <c r="X2706" t="str">
        <f>IF(tblOperations[[#This Row],[Average_Completion_Days]]&lt;=_xlfn.XLOOKUP('04_References'!$A$7,tblKPITargets[KPI_Name],tblKPITargets[Target_Value]),"Met","Below Target")</f>
        <v>Below Target</v>
      </c>
      <c r="Y2706" t="str">
        <f>IF(tblOperations[[#This Row],[Closing_Backlog]]&lt;=_xlfn.XLOOKUP('04_References'!$A$8,tblKPITargets[KPI_Name],tblKPITargets[Target_Value]),"Met","Below Target")</f>
        <v>Below Target</v>
      </c>
    </row>
    <row r="2707" spans="1:25">
      <c r="A2707" s="8" t="s">
        <v>2737</v>
      </c>
      <c r="B2707" s="9">
        <v>46142</v>
      </c>
      <c r="C2707" s="4" t="s">
        <v>43</v>
      </c>
      <c r="D2707" s="4" t="s">
        <v>21</v>
      </c>
      <c r="E2707" s="4">
        <v>0</v>
      </c>
      <c r="F2707" s="4">
        <v>54</v>
      </c>
      <c r="G2707" s="4">
        <v>54</v>
      </c>
      <c r="H2707" s="4">
        <v>51</v>
      </c>
      <c r="I2707" s="4">
        <v>3</v>
      </c>
      <c r="J2707" s="4">
        <v>0</v>
      </c>
      <c r="K2707" s="4">
        <v>0</v>
      </c>
      <c r="L2707" s="4">
        <v>2.6</v>
      </c>
      <c r="M2707" s="4">
        <v>0.99099999999999999</v>
      </c>
      <c r="N2707" s="4">
        <v>0.996</v>
      </c>
      <c r="O2707" s="4">
        <v>4.5999999999999996</v>
      </c>
      <c r="P2707" s="4">
        <v>0.64100000000000001</v>
      </c>
      <c r="Q2707" s="5">
        <v>0.94399999999999995</v>
      </c>
      <c r="R2707" s="4" t="str">
        <f>TRIM(tblOperations[[#This Row],[Region]])</f>
        <v>South West</v>
      </c>
      <c r="S2707" s="4" t="str">
        <f>TRIM(tblOperations[[#This Row],[Team]])</f>
        <v>Facilities Response</v>
      </c>
      <c r="T2707" s="4" t="str">
        <f>_xlfn.XLOOKUP(R2707,tblRegionReference[Region],tblRegionReference[Area],"Not Found")</f>
        <v>South</v>
      </c>
      <c r="U2707" s="4" t="str">
        <f>IF(tblOperations[[#This Row],[Completion_Rate]]&gt;=_xlfn.XLOOKUP("Completion Rate",tblKPITargets[KPI_Name],tblKPITargets[Target_Value]),"Met","Below Target")</f>
        <v>Below Target</v>
      </c>
      <c r="V2707" t="str">
        <f>IF(tblOperations[[#This Row],[SLA_Compliance]]&gt;=_xlfn.XLOOKUP('04_References'!$A$3,tblKPITargets[KPI_Name],tblKPITargets[Target_Value]),"Met","Below Target")</f>
        <v>Met</v>
      </c>
      <c r="W2707" t="str">
        <f>IF(tblOperations[[#This Row],[Quality_Pass_Rate]]&gt;=_xlfn.XLOOKUP('04_References'!$A$4,tblKPITargets[KPI_Name],tblKPITargets[Target_Value]),"Met","Below Target")</f>
        <v>Met</v>
      </c>
      <c r="X2707" t="str">
        <f>IF(tblOperations[[#This Row],[Average_Completion_Days]]&lt;=_xlfn.XLOOKUP('04_References'!$A$7,tblKPITargets[KPI_Name],tblKPITargets[Target_Value]),"Met","Below Target")</f>
        <v>Met</v>
      </c>
      <c r="Y2707" t="str">
        <f>IF(tblOperations[[#This Row],[Closing_Backlog]]&lt;=_xlfn.XLOOKUP('04_References'!$A$8,tblKPITargets[KPI_Name],tblKPITargets[Target_Value]),"Met","Below Target")</f>
        <v>Met</v>
      </c>
    </row>
    <row r="2708" spans="1:25">
      <c r="A2708" s="6" t="s">
        <v>2738</v>
      </c>
      <c r="B2708" s="7">
        <v>46142</v>
      </c>
      <c r="C2708" s="2" t="s">
        <v>43</v>
      </c>
      <c r="D2708" s="2" t="s">
        <v>23</v>
      </c>
      <c r="E2708" s="2">
        <v>0</v>
      </c>
      <c r="F2708" s="2">
        <v>36</v>
      </c>
      <c r="G2708" s="2">
        <v>36</v>
      </c>
      <c r="H2708" s="2">
        <v>36</v>
      </c>
      <c r="I2708" s="2">
        <v>0</v>
      </c>
      <c r="J2708" s="2">
        <v>0</v>
      </c>
      <c r="K2708" s="2">
        <v>0</v>
      </c>
      <c r="L2708" s="2">
        <v>1.7</v>
      </c>
      <c r="M2708" s="2">
        <v>0.97299999999999998</v>
      </c>
      <c r="N2708" s="2">
        <v>1</v>
      </c>
      <c r="O2708" s="2">
        <v>4.5</v>
      </c>
      <c r="P2708" s="2">
        <v>0.78600000000000003</v>
      </c>
      <c r="Q2708" s="3">
        <v>1</v>
      </c>
      <c r="R2708" s="4" t="str">
        <f>TRIM(tblOperations[[#This Row],[Region]])</f>
        <v>South West</v>
      </c>
      <c r="S2708" s="4" t="str">
        <f>TRIM(tblOperations[[#This Row],[Team]])</f>
        <v>Estates Support</v>
      </c>
      <c r="T2708" s="4" t="str">
        <f>_xlfn.XLOOKUP(R2708,tblRegionReference[Region],tblRegionReference[Area],"Not Found")</f>
        <v>South</v>
      </c>
      <c r="U2708" s="4" t="str">
        <f>IF(tblOperations[[#This Row],[Completion_Rate]]&gt;=_xlfn.XLOOKUP("Completion Rate",tblKPITargets[KPI_Name],tblKPITargets[Target_Value]),"Met","Below Target")</f>
        <v>Met</v>
      </c>
      <c r="V2708" t="str">
        <f>IF(tblOperations[[#This Row],[SLA_Compliance]]&gt;=_xlfn.XLOOKUP('04_References'!$A$3,tblKPITargets[KPI_Name],tblKPITargets[Target_Value]),"Met","Below Target")</f>
        <v>Met</v>
      </c>
      <c r="W2708" t="str">
        <f>IF(tblOperations[[#This Row],[Quality_Pass_Rate]]&gt;=_xlfn.XLOOKUP('04_References'!$A$4,tblKPITargets[KPI_Name],tblKPITargets[Target_Value]),"Met","Below Target")</f>
        <v>Met</v>
      </c>
      <c r="X2708" t="str">
        <f>IF(tblOperations[[#This Row],[Average_Completion_Days]]&lt;=_xlfn.XLOOKUP('04_References'!$A$7,tblKPITargets[KPI_Name],tblKPITargets[Target_Value]),"Met","Below Target")</f>
        <v>Met</v>
      </c>
      <c r="Y2708" t="str">
        <f>IF(tblOperations[[#This Row],[Closing_Backlog]]&lt;=_xlfn.XLOOKUP('04_References'!$A$8,tblKPITargets[KPI_Name],tblKPITargets[Target_Value]),"Met","Below Target")</f>
        <v>Met</v>
      </c>
    </row>
    <row r="2709" spans="1:25">
      <c r="A2709" s="8" t="s">
        <v>2739</v>
      </c>
      <c r="B2709" s="9">
        <v>46142</v>
      </c>
      <c r="C2709" s="4" t="s">
        <v>43</v>
      </c>
      <c r="D2709" s="4" t="s">
        <v>25</v>
      </c>
      <c r="E2709" s="4">
        <v>0</v>
      </c>
      <c r="F2709" s="4">
        <v>24</v>
      </c>
      <c r="G2709" s="4">
        <v>24</v>
      </c>
      <c r="H2709" s="4">
        <v>24</v>
      </c>
      <c r="I2709" s="4">
        <v>0</v>
      </c>
      <c r="J2709" s="4">
        <v>0</v>
      </c>
      <c r="K2709" s="4">
        <v>0</v>
      </c>
      <c r="L2709" s="4">
        <v>1.6</v>
      </c>
      <c r="M2709" s="4">
        <v>0.995</v>
      </c>
      <c r="N2709" s="4">
        <v>1</v>
      </c>
      <c r="O2709" s="4">
        <v>4.0999999999999996</v>
      </c>
      <c r="P2709" s="4">
        <v>0.79200000000000004</v>
      </c>
      <c r="Q2709" s="5">
        <v>1</v>
      </c>
      <c r="R2709" s="4" t="str">
        <f>TRIM(tblOperations[[#This Row],[Region]])</f>
        <v>South West</v>
      </c>
      <c r="S2709" s="4" t="str">
        <f>TRIM(tblOperations[[#This Row],[Team]])</f>
        <v>Workplace Projects</v>
      </c>
      <c r="T2709" s="4" t="str">
        <f>_xlfn.XLOOKUP(R2709,tblRegionReference[Region],tblRegionReference[Area],"Not Found")</f>
        <v>South</v>
      </c>
      <c r="U2709" s="4" t="str">
        <f>IF(tblOperations[[#This Row],[Completion_Rate]]&gt;=_xlfn.XLOOKUP("Completion Rate",tblKPITargets[KPI_Name],tblKPITargets[Target_Value]),"Met","Below Target")</f>
        <v>Met</v>
      </c>
      <c r="V2709" t="str">
        <f>IF(tblOperations[[#This Row],[SLA_Compliance]]&gt;=_xlfn.XLOOKUP('04_References'!$A$3,tblKPITargets[KPI_Name],tblKPITargets[Target_Value]),"Met","Below Target")</f>
        <v>Met</v>
      </c>
      <c r="W2709" t="str">
        <f>IF(tblOperations[[#This Row],[Quality_Pass_Rate]]&gt;=_xlfn.XLOOKUP('04_References'!$A$4,tblKPITargets[KPI_Name],tblKPITargets[Target_Value]),"Met","Below Target")</f>
        <v>Met</v>
      </c>
      <c r="X2709" t="str">
        <f>IF(tblOperations[[#This Row],[Average_Completion_Days]]&lt;=_xlfn.XLOOKUP('04_References'!$A$7,tblKPITargets[KPI_Name],tblKPITargets[Target_Value]),"Met","Below Target")</f>
        <v>Met</v>
      </c>
      <c r="Y2709" t="str">
        <f>IF(tblOperations[[#This Row],[Closing_Backlog]]&lt;=_xlfn.XLOOKUP('04_References'!$A$8,tblKPITargets[KPI_Name],tblKPITargets[Target_Value]),"Met","Below Target")</f>
        <v>Met</v>
      </c>
    </row>
    <row r="2710" spans="1:25">
      <c r="A2710" s="6" t="s">
        <v>2740</v>
      </c>
      <c r="B2710" s="7">
        <v>46142</v>
      </c>
      <c r="C2710" s="2" t="s">
        <v>48</v>
      </c>
      <c r="D2710" s="2" t="s">
        <v>19</v>
      </c>
      <c r="E2710" s="2">
        <v>0</v>
      </c>
      <c r="F2710" s="2">
        <v>34</v>
      </c>
      <c r="G2710" s="2">
        <v>34</v>
      </c>
      <c r="H2710" s="2">
        <v>34</v>
      </c>
      <c r="I2710" s="2">
        <v>0</v>
      </c>
      <c r="J2710" s="2">
        <v>0</v>
      </c>
      <c r="K2710" s="2">
        <v>0</v>
      </c>
      <c r="L2710" s="2">
        <v>1</v>
      </c>
      <c r="M2710" s="2">
        <v>0.96099999999999997</v>
      </c>
      <c r="N2710" s="2">
        <v>1</v>
      </c>
      <c r="O2710" s="2">
        <v>4.7</v>
      </c>
      <c r="P2710" s="2">
        <v>0.70199999999999996</v>
      </c>
      <c r="Q2710" s="3">
        <v>1</v>
      </c>
      <c r="R2710" s="4" t="str">
        <f>TRIM(tblOperations[[#This Row],[Region]])</f>
        <v>South East</v>
      </c>
      <c r="S2710" s="4" t="str">
        <f>TRIM(tblOperations[[#This Row],[Team]])</f>
        <v>Workplace Services</v>
      </c>
      <c r="T2710" s="4" t="str">
        <f>_xlfn.XLOOKUP(R2710,tblRegionReference[Region],tblRegionReference[Area],"Not Found")</f>
        <v>South</v>
      </c>
      <c r="U2710" s="4" t="str">
        <f>IF(tblOperations[[#This Row],[Completion_Rate]]&gt;=_xlfn.XLOOKUP("Completion Rate",tblKPITargets[KPI_Name],tblKPITargets[Target_Value]),"Met","Below Target")</f>
        <v>Met</v>
      </c>
      <c r="V2710" t="str">
        <f>IF(tblOperations[[#This Row],[SLA_Compliance]]&gt;=_xlfn.XLOOKUP('04_References'!$A$3,tblKPITargets[KPI_Name],tblKPITargets[Target_Value]),"Met","Below Target")</f>
        <v>Met</v>
      </c>
      <c r="W2710" t="str">
        <f>IF(tblOperations[[#This Row],[Quality_Pass_Rate]]&gt;=_xlfn.XLOOKUP('04_References'!$A$4,tblKPITargets[KPI_Name],tblKPITargets[Target_Value]),"Met","Below Target")</f>
        <v>Met</v>
      </c>
      <c r="X2710" t="str">
        <f>IF(tblOperations[[#This Row],[Average_Completion_Days]]&lt;=_xlfn.XLOOKUP('04_References'!$A$7,tblKPITargets[KPI_Name],tblKPITargets[Target_Value]),"Met","Below Target")</f>
        <v>Met</v>
      </c>
      <c r="Y2710" t="str">
        <f>IF(tblOperations[[#This Row],[Closing_Backlog]]&lt;=_xlfn.XLOOKUP('04_References'!$A$8,tblKPITargets[KPI_Name],tblKPITargets[Target_Value]),"Met","Below Target")</f>
        <v>Met</v>
      </c>
    </row>
    <row r="2711" spans="1:25">
      <c r="A2711" s="8" t="s">
        <v>2741</v>
      </c>
      <c r="B2711" s="9">
        <v>46142</v>
      </c>
      <c r="C2711" s="4" t="s">
        <v>48</v>
      </c>
      <c r="D2711" s="4" t="s">
        <v>21</v>
      </c>
      <c r="E2711" s="4">
        <v>2482</v>
      </c>
      <c r="F2711" s="4">
        <v>43</v>
      </c>
      <c r="G2711" s="4">
        <v>2525</v>
      </c>
      <c r="H2711" s="4">
        <v>20</v>
      </c>
      <c r="I2711" s="4">
        <v>2505</v>
      </c>
      <c r="J2711" s="4">
        <v>0</v>
      </c>
      <c r="K2711" s="4">
        <v>0</v>
      </c>
      <c r="L2711" s="4">
        <v>8</v>
      </c>
      <c r="M2711" s="4">
        <v>0.6</v>
      </c>
      <c r="N2711" s="4">
        <v>0.98699999999999999</v>
      </c>
      <c r="O2711" s="4">
        <v>2.5</v>
      </c>
      <c r="P2711" s="4">
        <v>0.71899999999999997</v>
      </c>
      <c r="Q2711" s="5">
        <v>8.0000000000000002E-3</v>
      </c>
      <c r="R2711" s="4" t="str">
        <f>TRIM(tblOperations[[#This Row],[Region]])</f>
        <v>South East</v>
      </c>
      <c r="S2711" s="4" t="str">
        <f>TRIM(tblOperations[[#This Row],[Team]])</f>
        <v>Facilities Response</v>
      </c>
      <c r="T2711" s="4" t="str">
        <f>_xlfn.XLOOKUP(R2711,tblRegionReference[Region],tblRegionReference[Area],"Not Found")</f>
        <v>South</v>
      </c>
      <c r="U2711" s="4" t="str">
        <f>IF(tblOperations[[#This Row],[Completion_Rate]]&gt;=_xlfn.XLOOKUP("Completion Rate",tblKPITargets[KPI_Name],tblKPITargets[Target_Value]),"Met","Below Target")</f>
        <v>Below Target</v>
      </c>
      <c r="V2711" t="str">
        <f>IF(tblOperations[[#This Row],[SLA_Compliance]]&gt;=_xlfn.XLOOKUP('04_References'!$A$3,tblKPITargets[KPI_Name],tblKPITargets[Target_Value]),"Met","Below Target")</f>
        <v>Below Target</v>
      </c>
      <c r="W2711" t="str">
        <f>IF(tblOperations[[#This Row],[Quality_Pass_Rate]]&gt;=_xlfn.XLOOKUP('04_References'!$A$4,tblKPITargets[KPI_Name],tblKPITargets[Target_Value]),"Met","Below Target")</f>
        <v>Met</v>
      </c>
      <c r="X2711" t="str">
        <f>IF(tblOperations[[#This Row],[Average_Completion_Days]]&lt;=_xlfn.XLOOKUP('04_References'!$A$7,tblKPITargets[KPI_Name],tblKPITargets[Target_Value]),"Met","Below Target")</f>
        <v>Below Target</v>
      </c>
      <c r="Y2711" t="str">
        <f>IF(tblOperations[[#This Row],[Closing_Backlog]]&lt;=_xlfn.XLOOKUP('04_References'!$A$8,tblKPITargets[KPI_Name],tblKPITargets[Target_Value]),"Met","Below Target")</f>
        <v>Below Target</v>
      </c>
    </row>
    <row r="2712" spans="1:25">
      <c r="A2712" s="6" t="s">
        <v>2742</v>
      </c>
      <c r="B2712" s="7">
        <v>46142</v>
      </c>
      <c r="C2712" s="2" t="s">
        <v>48</v>
      </c>
      <c r="D2712" s="2" t="s">
        <v>23</v>
      </c>
      <c r="E2712" s="2">
        <v>8</v>
      </c>
      <c r="F2712" s="2">
        <v>37</v>
      </c>
      <c r="G2712" s="2">
        <v>45</v>
      </c>
      <c r="H2712" s="2">
        <v>45</v>
      </c>
      <c r="I2712" s="2">
        <v>0</v>
      </c>
      <c r="J2712" s="2">
        <v>0</v>
      </c>
      <c r="K2712" s="2">
        <v>0</v>
      </c>
      <c r="L2712" s="2">
        <v>1.2</v>
      </c>
      <c r="M2712" s="2">
        <v>1</v>
      </c>
      <c r="N2712" s="2">
        <v>1</v>
      </c>
      <c r="O2712" s="2">
        <v>4.8</v>
      </c>
      <c r="P2712" s="2">
        <v>0.68500000000000005</v>
      </c>
      <c r="Q2712" s="3">
        <v>1</v>
      </c>
      <c r="R2712" s="4" t="str">
        <f>TRIM(tblOperations[[#This Row],[Region]])</f>
        <v>South East</v>
      </c>
      <c r="S2712" s="4" t="str">
        <f>TRIM(tblOperations[[#This Row],[Team]])</f>
        <v>Estates Support</v>
      </c>
      <c r="T2712" s="4" t="str">
        <f>_xlfn.XLOOKUP(R2712,tblRegionReference[Region],tblRegionReference[Area],"Not Found")</f>
        <v>South</v>
      </c>
      <c r="U2712" s="4" t="str">
        <f>IF(tblOperations[[#This Row],[Completion_Rate]]&gt;=_xlfn.XLOOKUP("Completion Rate",tblKPITargets[KPI_Name],tblKPITargets[Target_Value]),"Met","Below Target")</f>
        <v>Met</v>
      </c>
      <c r="V2712" t="str">
        <f>IF(tblOperations[[#This Row],[SLA_Compliance]]&gt;=_xlfn.XLOOKUP('04_References'!$A$3,tblKPITargets[KPI_Name],tblKPITargets[Target_Value]),"Met","Below Target")</f>
        <v>Met</v>
      </c>
      <c r="W2712" t="str">
        <f>IF(tblOperations[[#This Row],[Quality_Pass_Rate]]&gt;=_xlfn.XLOOKUP('04_References'!$A$4,tblKPITargets[KPI_Name],tblKPITargets[Target_Value]),"Met","Below Target")</f>
        <v>Met</v>
      </c>
      <c r="X2712" t="str">
        <f>IF(tblOperations[[#This Row],[Average_Completion_Days]]&lt;=_xlfn.XLOOKUP('04_References'!$A$7,tblKPITargets[KPI_Name],tblKPITargets[Target_Value]),"Met","Below Target")</f>
        <v>Met</v>
      </c>
      <c r="Y2712" t="str">
        <f>IF(tblOperations[[#This Row],[Closing_Backlog]]&lt;=_xlfn.XLOOKUP('04_References'!$A$8,tblKPITargets[KPI_Name],tblKPITargets[Target_Value]),"Met","Below Target")</f>
        <v>Met</v>
      </c>
    </row>
    <row r="2713" spans="1:25">
      <c r="A2713" s="8" t="s">
        <v>2743</v>
      </c>
      <c r="B2713" s="9">
        <v>46142</v>
      </c>
      <c r="C2713" s="4" t="s">
        <v>48</v>
      </c>
      <c r="D2713" s="4" t="s">
        <v>25</v>
      </c>
      <c r="E2713" s="4">
        <v>795</v>
      </c>
      <c r="F2713" s="4">
        <v>30</v>
      </c>
      <c r="G2713" s="4">
        <v>825</v>
      </c>
      <c r="H2713" s="4">
        <v>23</v>
      </c>
      <c r="I2713" s="4">
        <v>802</v>
      </c>
      <c r="J2713" s="4">
        <v>0</v>
      </c>
      <c r="K2713" s="4">
        <v>0</v>
      </c>
      <c r="L2713" s="4">
        <v>8</v>
      </c>
      <c r="M2713" s="4">
        <v>0.6</v>
      </c>
      <c r="N2713" s="4">
        <v>0.94299999999999995</v>
      </c>
      <c r="O2713" s="4">
        <v>2.5</v>
      </c>
      <c r="P2713" s="4">
        <v>0.71299999999999997</v>
      </c>
      <c r="Q2713" s="5">
        <v>2.8000000000000001E-2</v>
      </c>
      <c r="R2713" s="4" t="str">
        <f>TRIM(tblOperations[[#This Row],[Region]])</f>
        <v>South East</v>
      </c>
      <c r="S2713" s="4" t="str">
        <f>TRIM(tblOperations[[#This Row],[Team]])</f>
        <v>Workplace Projects</v>
      </c>
      <c r="T2713" s="4" t="str">
        <f>_xlfn.XLOOKUP(R2713,tblRegionReference[Region],tblRegionReference[Area],"Not Found")</f>
        <v>South</v>
      </c>
      <c r="U2713" s="4" t="str">
        <f>IF(tblOperations[[#This Row],[Completion_Rate]]&gt;=_xlfn.XLOOKUP("Completion Rate",tblKPITargets[KPI_Name],tblKPITargets[Target_Value]),"Met","Below Target")</f>
        <v>Below Target</v>
      </c>
      <c r="V2713" t="str">
        <f>IF(tblOperations[[#This Row],[SLA_Compliance]]&gt;=_xlfn.XLOOKUP('04_References'!$A$3,tblKPITargets[KPI_Name],tblKPITargets[Target_Value]),"Met","Below Target")</f>
        <v>Below Target</v>
      </c>
      <c r="W2713" t="str">
        <f>IF(tblOperations[[#This Row],[Quality_Pass_Rate]]&gt;=_xlfn.XLOOKUP('04_References'!$A$4,tblKPITargets[KPI_Name],tblKPITargets[Target_Value]),"Met","Below Target")</f>
        <v>Below Target</v>
      </c>
      <c r="X2713" t="str">
        <f>IF(tblOperations[[#This Row],[Average_Completion_Days]]&lt;=_xlfn.XLOOKUP('04_References'!$A$7,tblKPITargets[KPI_Name],tblKPITargets[Target_Value]),"Met","Below Target")</f>
        <v>Below Target</v>
      </c>
      <c r="Y2713" t="str">
        <f>IF(tblOperations[[#This Row],[Closing_Backlog]]&lt;=_xlfn.XLOOKUP('04_References'!$A$8,tblKPITargets[KPI_Name],tblKPITargets[Target_Value]),"Met","Below Target")</f>
        <v>Below Target</v>
      </c>
    </row>
    <row r="2714" spans="1:25">
      <c r="A2714" s="6" t="s">
        <v>2744</v>
      </c>
      <c r="B2714" s="7">
        <v>46142</v>
      </c>
      <c r="C2714" s="2" t="s">
        <v>53</v>
      </c>
      <c r="D2714" s="2" t="s">
        <v>19</v>
      </c>
      <c r="E2714" s="2">
        <v>1448</v>
      </c>
      <c r="F2714" s="2">
        <v>38</v>
      </c>
      <c r="G2714" s="2">
        <v>1486</v>
      </c>
      <c r="H2714" s="2">
        <v>29</v>
      </c>
      <c r="I2714" s="2">
        <v>1457</v>
      </c>
      <c r="J2714" s="2">
        <v>1</v>
      </c>
      <c r="K2714" s="2">
        <v>0</v>
      </c>
      <c r="L2714" s="2">
        <v>8</v>
      </c>
      <c r="M2714" s="2">
        <v>0.6</v>
      </c>
      <c r="N2714" s="2">
        <v>0.98699999999999999</v>
      </c>
      <c r="O2714" s="2">
        <v>2.5</v>
      </c>
      <c r="P2714" s="2">
        <v>0.70299999999999996</v>
      </c>
      <c r="Q2714" s="3">
        <v>0.02</v>
      </c>
      <c r="R2714" s="4" t="str">
        <f>TRIM(tblOperations[[#This Row],[Region]])</f>
        <v>Wales</v>
      </c>
      <c r="S2714" s="4" t="str">
        <f>TRIM(tblOperations[[#This Row],[Team]])</f>
        <v>Workplace Services</v>
      </c>
      <c r="T2714" s="4" t="str">
        <f>_xlfn.XLOOKUP(R2714,tblRegionReference[Region],tblRegionReference[Area],"Not Found")</f>
        <v>Wales</v>
      </c>
      <c r="U2714" s="4" t="str">
        <f>IF(tblOperations[[#This Row],[Completion_Rate]]&gt;=_xlfn.XLOOKUP("Completion Rate",tblKPITargets[KPI_Name],tblKPITargets[Target_Value]),"Met","Below Target")</f>
        <v>Below Target</v>
      </c>
      <c r="V2714" t="str">
        <f>IF(tblOperations[[#This Row],[SLA_Compliance]]&gt;=_xlfn.XLOOKUP('04_References'!$A$3,tblKPITargets[KPI_Name],tblKPITargets[Target_Value]),"Met","Below Target")</f>
        <v>Below Target</v>
      </c>
      <c r="W2714" t="str">
        <f>IF(tblOperations[[#This Row],[Quality_Pass_Rate]]&gt;=_xlfn.XLOOKUP('04_References'!$A$4,tblKPITargets[KPI_Name],tblKPITargets[Target_Value]),"Met","Below Target")</f>
        <v>Met</v>
      </c>
      <c r="X2714" t="str">
        <f>IF(tblOperations[[#This Row],[Average_Completion_Days]]&lt;=_xlfn.XLOOKUP('04_References'!$A$7,tblKPITargets[KPI_Name],tblKPITargets[Target_Value]),"Met","Below Target")</f>
        <v>Below Target</v>
      </c>
      <c r="Y2714" t="str">
        <f>IF(tblOperations[[#This Row],[Closing_Backlog]]&lt;=_xlfn.XLOOKUP('04_References'!$A$8,tblKPITargets[KPI_Name],tblKPITargets[Target_Value]),"Met","Below Target")</f>
        <v>Below Target</v>
      </c>
    </row>
    <row r="2715" spans="1:25">
      <c r="A2715" s="8" t="s">
        <v>2745</v>
      </c>
      <c r="B2715" s="9">
        <v>46142</v>
      </c>
      <c r="C2715" s="4" t="s">
        <v>53</v>
      </c>
      <c r="D2715" s="4" t="s">
        <v>21</v>
      </c>
      <c r="E2715" s="4">
        <v>1474</v>
      </c>
      <c r="F2715" s="4">
        <v>50</v>
      </c>
      <c r="G2715" s="4">
        <v>1524</v>
      </c>
      <c r="H2715" s="4">
        <v>24</v>
      </c>
      <c r="I2715" s="4">
        <v>1500</v>
      </c>
      <c r="J2715" s="4">
        <v>0</v>
      </c>
      <c r="K2715" s="4">
        <v>0</v>
      </c>
      <c r="L2715" s="4">
        <v>8</v>
      </c>
      <c r="M2715" s="4">
        <v>0.6</v>
      </c>
      <c r="N2715" s="4">
        <v>0.97099999999999997</v>
      </c>
      <c r="O2715" s="4">
        <v>2.5</v>
      </c>
      <c r="P2715" s="4">
        <v>0.77200000000000002</v>
      </c>
      <c r="Q2715" s="5">
        <v>1.6E-2</v>
      </c>
      <c r="R2715" s="4" t="str">
        <f>TRIM(tblOperations[[#This Row],[Region]])</f>
        <v>Wales</v>
      </c>
      <c r="S2715" s="4" t="str">
        <f>TRIM(tblOperations[[#This Row],[Team]])</f>
        <v>Facilities Response</v>
      </c>
      <c r="T2715" s="4" t="str">
        <f>_xlfn.XLOOKUP(R2715,tblRegionReference[Region],tblRegionReference[Area],"Not Found")</f>
        <v>Wales</v>
      </c>
      <c r="U2715" s="4" t="str">
        <f>IF(tblOperations[[#This Row],[Completion_Rate]]&gt;=_xlfn.XLOOKUP("Completion Rate",tblKPITargets[KPI_Name],tblKPITargets[Target_Value]),"Met","Below Target")</f>
        <v>Below Target</v>
      </c>
      <c r="V2715" t="str">
        <f>IF(tblOperations[[#This Row],[SLA_Compliance]]&gt;=_xlfn.XLOOKUP('04_References'!$A$3,tblKPITargets[KPI_Name],tblKPITargets[Target_Value]),"Met","Below Target")</f>
        <v>Below Target</v>
      </c>
      <c r="W2715" t="str">
        <f>IF(tblOperations[[#This Row],[Quality_Pass_Rate]]&gt;=_xlfn.XLOOKUP('04_References'!$A$4,tblKPITargets[KPI_Name],tblKPITargets[Target_Value]),"Met","Below Target")</f>
        <v>Met</v>
      </c>
      <c r="X2715" t="str">
        <f>IF(tblOperations[[#This Row],[Average_Completion_Days]]&lt;=_xlfn.XLOOKUP('04_References'!$A$7,tblKPITargets[KPI_Name],tblKPITargets[Target_Value]),"Met","Below Target")</f>
        <v>Below Target</v>
      </c>
      <c r="Y2715" t="str">
        <f>IF(tblOperations[[#This Row],[Closing_Backlog]]&lt;=_xlfn.XLOOKUP('04_References'!$A$8,tblKPITargets[KPI_Name],tblKPITargets[Target_Value]),"Met","Below Target")</f>
        <v>Below Target</v>
      </c>
    </row>
    <row r="2716" spans="1:25">
      <c r="A2716" s="6" t="s">
        <v>2746</v>
      </c>
      <c r="B2716" s="7">
        <v>46142</v>
      </c>
      <c r="C2716" s="2" t="s">
        <v>53</v>
      </c>
      <c r="D2716" s="2" t="s">
        <v>23</v>
      </c>
      <c r="E2716" s="2">
        <v>972</v>
      </c>
      <c r="F2716" s="2">
        <v>37</v>
      </c>
      <c r="G2716" s="2">
        <v>1009</v>
      </c>
      <c r="H2716" s="2">
        <v>29</v>
      </c>
      <c r="I2716" s="2">
        <v>980</v>
      </c>
      <c r="J2716" s="2">
        <v>1</v>
      </c>
      <c r="K2716" s="2">
        <v>0</v>
      </c>
      <c r="L2716" s="2">
        <v>8</v>
      </c>
      <c r="M2716" s="2">
        <v>0.6</v>
      </c>
      <c r="N2716" s="2">
        <v>0.97599999999999998</v>
      </c>
      <c r="O2716" s="2">
        <v>2.5</v>
      </c>
      <c r="P2716" s="2">
        <v>0.72699999999999998</v>
      </c>
      <c r="Q2716" s="3">
        <v>2.9000000000000001E-2</v>
      </c>
      <c r="R2716" s="4" t="str">
        <f>TRIM(tblOperations[[#This Row],[Region]])</f>
        <v>Wales</v>
      </c>
      <c r="S2716" s="4" t="str">
        <f>TRIM(tblOperations[[#This Row],[Team]])</f>
        <v>Estates Support</v>
      </c>
      <c r="T2716" s="4" t="str">
        <f>_xlfn.XLOOKUP(R2716,tblRegionReference[Region],tblRegionReference[Area],"Not Found")</f>
        <v>Wales</v>
      </c>
      <c r="U2716" s="4" t="str">
        <f>IF(tblOperations[[#This Row],[Completion_Rate]]&gt;=_xlfn.XLOOKUP("Completion Rate",tblKPITargets[KPI_Name],tblKPITargets[Target_Value]),"Met","Below Target")</f>
        <v>Below Target</v>
      </c>
      <c r="V2716" t="str">
        <f>IF(tblOperations[[#This Row],[SLA_Compliance]]&gt;=_xlfn.XLOOKUP('04_References'!$A$3,tblKPITargets[KPI_Name],tblKPITargets[Target_Value]),"Met","Below Target")</f>
        <v>Below Target</v>
      </c>
      <c r="W2716" t="str">
        <f>IF(tblOperations[[#This Row],[Quality_Pass_Rate]]&gt;=_xlfn.XLOOKUP('04_References'!$A$4,tblKPITargets[KPI_Name],tblKPITargets[Target_Value]),"Met","Below Target")</f>
        <v>Met</v>
      </c>
      <c r="X2716" t="str">
        <f>IF(tblOperations[[#This Row],[Average_Completion_Days]]&lt;=_xlfn.XLOOKUP('04_References'!$A$7,tblKPITargets[KPI_Name],tblKPITargets[Target_Value]),"Met","Below Target")</f>
        <v>Below Target</v>
      </c>
      <c r="Y2716" t="str">
        <f>IF(tblOperations[[#This Row],[Closing_Backlog]]&lt;=_xlfn.XLOOKUP('04_References'!$A$8,tblKPITargets[KPI_Name],tblKPITargets[Target_Value]),"Met","Below Target")</f>
        <v>Below Target</v>
      </c>
    </row>
    <row r="2717" spans="1:25">
      <c r="A2717" s="8" t="s">
        <v>2747</v>
      </c>
      <c r="B2717" s="9">
        <v>46142</v>
      </c>
      <c r="C2717" s="4" t="s">
        <v>53</v>
      </c>
      <c r="D2717" s="4" t="s">
        <v>25</v>
      </c>
      <c r="E2717" s="4">
        <v>0</v>
      </c>
      <c r="F2717" s="4">
        <v>33</v>
      </c>
      <c r="G2717" s="4">
        <v>33</v>
      </c>
      <c r="H2717" s="4">
        <v>33</v>
      </c>
      <c r="I2717" s="4">
        <v>0</v>
      </c>
      <c r="J2717" s="4">
        <v>0</v>
      </c>
      <c r="K2717" s="4">
        <v>0</v>
      </c>
      <c r="L2717" s="4">
        <v>1.5</v>
      </c>
      <c r="M2717" s="4">
        <v>1</v>
      </c>
      <c r="N2717" s="4">
        <v>0.98499999999999999</v>
      </c>
      <c r="O2717" s="4">
        <v>4.8</v>
      </c>
      <c r="P2717" s="4">
        <v>0.76200000000000001</v>
      </c>
      <c r="Q2717" s="5">
        <v>1</v>
      </c>
      <c r="R2717" s="4" t="str">
        <f>TRIM(tblOperations[[#This Row],[Region]])</f>
        <v>Wales</v>
      </c>
      <c r="S2717" s="4" t="str">
        <f>TRIM(tblOperations[[#This Row],[Team]])</f>
        <v>Workplace Projects</v>
      </c>
      <c r="T2717" s="4" t="str">
        <f>_xlfn.XLOOKUP(R2717,tblRegionReference[Region],tblRegionReference[Area],"Not Found")</f>
        <v>Wales</v>
      </c>
      <c r="U2717" s="4" t="str">
        <f>IF(tblOperations[[#This Row],[Completion_Rate]]&gt;=_xlfn.XLOOKUP("Completion Rate",tblKPITargets[KPI_Name],tblKPITargets[Target_Value]),"Met","Below Target")</f>
        <v>Met</v>
      </c>
      <c r="V2717" t="str">
        <f>IF(tblOperations[[#This Row],[SLA_Compliance]]&gt;=_xlfn.XLOOKUP('04_References'!$A$3,tblKPITargets[KPI_Name],tblKPITargets[Target_Value]),"Met","Below Target")</f>
        <v>Met</v>
      </c>
      <c r="W2717" t="str">
        <f>IF(tblOperations[[#This Row],[Quality_Pass_Rate]]&gt;=_xlfn.XLOOKUP('04_References'!$A$4,tblKPITargets[KPI_Name],tblKPITargets[Target_Value]),"Met","Below Target")</f>
        <v>Met</v>
      </c>
      <c r="X2717" t="str">
        <f>IF(tblOperations[[#This Row],[Average_Completion_Days]]&lt;=_xlfn.XLOOKUP('04_References'!$A$7,tblKPITargets[KPI_Name],tblKPITargets[Target_Value]),"Met","Below Target")</f>
        <v>Met</v>
      </c>
      <c r="Y2717" t="str">
        <f>IF(tblOperations[[#This Row],[Closing_Backlog]]&lt;=_xlfn.XLOOKUP('04_References'!$A$8,tblKPITargets[KPI_Name],tblKPITargets[Target_Value]),"Met","Below Target")</f>
        <v>Met</v>
      </c>
    </row>
    <row r="2718" spans="1:25">
      <c r="A2718" s="6" t="s">
        <v>2748</v>
      </c>
      <c r="B2718" s="7">
        <v>46143</v>
      </c>
      <c r="C2718" s="2" t="s">
        <v>18</v>
      </c>
      <c r="D2718" s="2" t="s">
        <v>19</v>
      </c>
      <c r="E2718" s="2">
        <v>359</v>
      </c>
      <c r="F2718" s="2">
        <v>37</v>
      </c>
      <c r="G2718" s="2">
        <v>396</v>
      </c>
      <c r="H2718" s="2">
        <v>36</v>
      </c>
      <c r="I2718" s="2">
        <v>360</v>
      </c>
      <c r="J2718" s="2">
        <v>0</v>
      </c>
      <c r="K2718" s="2">
        <v>0</v>
      </c>
      <c r="L2718" s="2">
        <v>8</v>
      </c>
      <c r="M2718" s="2">
        <v>0.6</v>
      </c>
      <c r="N2718" s="2">
        <v>0.97199999999999998</v>
      </c>
      <c r="O2718" s="2">
        <v>2.5</v>
      </c>
      <c r="P2718" s="2">
        <v>0.72399999999999998</v>
      </c>
      <c r="Q2718" s="3">
        <v>9.0999999999999998E-2</v>
      </c>
      <c r="R2718" s="4" t="str">
        <f>TRIM(tblOperations[[#This Row],[Region]])</f>
        <v>Scotland</v>
      </c>
      <c r="S2718" s="4" t="str">
        <f>TRIM(tblOperations[[#This Row],[Team]])</f>
        <v>Workplace Services</v>
      </c>
      <c r="T2718" s="4" t="str">
        <f>_xlfn.XLOOKUP(R2718,tblRegionReference[Region],tblRegionReference[Area],"Not Found")</f>
        <v>North</v>
      </c>
      <c r="U2718" s="4" t="str">
        <f>IF(tblOperations[[#This Row],[Completion_Rate]]&gt;=_xlfn.XLOOKUP("Completion Rate",tblKPITargets[KPI_Name],tblKPITargets[Target_Value]),"Met","Below Target")</f>
        <v>Below Target</v>
      </c>
      <c r="V2718" t="str">
        <f>IF(tblOperations[[#This Row],[SLA_Compliance]]&gt;=_xlfn.XLOOKUP('04_References'!$A$3,tblKPITargets[KPI_Name],tblKPITargets[Target_Value]),"Met","Below Target")</f>
        <v>Below Target</v>
      </c>
      <c r="W2718" t="str">
        <f>IF(tblOperations[[#This Row],[Quality_Pass_Rate]]&gt;=_xlfn.XLOOKUP('04_References'!$A$4,tblKPITargets[KPI_Name],tblKPITargets[Target_Value]),"Met","Below Target")</f>
        <v>Met</v>
      </c>
      <c r="X2718" t="str">
        <f>IF(tblOperations[[#This Row],[Average_Completion_Days]]&lt;=_xlfn.XLOOKUP('04_References'!$A$7,tblKPITargets[KPI_Name],tblKPITargets[Target_Value]),"Met","Below Target")</f>
        <v>Below Target</v>
      </c>
      <c r="Y2718" t="str">
        <f>IF(tblOperations[[#This Row],[Closing_Backlog]]&lt;=_xlfn.XLOOKUP('04_References'!$A$8,tblKPITargets[KPI_Name],tblKPITargets[Target_Value]),"Met","Below Target")</f>
        <v>Below Target</v>
      </c>
    </row>
    <row r="2719" spans="1:25">
      <c r="A2719" s="8" t="s">
        <v>2749</v>
      </c>
      <c r="B2719" s="9">
        <v>46143</v>
      </c>
      <c r="C2719" s="4" t="s">
        <v>18</v>
      </c>
      <c r="D2719" s="4" t="s">
        <v>21</v>
      </c>
      <c r="E2719" s="4">
        <v>9</v>
      </c>
      <c r="F2719" s="4">
        <v>41</v>
      </c>
      <c r="G2719" s="4">
        <v>50</v>
      </c>
      <c r="H2719" s="4">
        <v>50</v>
      </c>
      <c r="I2719" s="4">
        <v>0</v>
      </c>
      <c r="J2719" s="4">
        <v>0</v>
      </c>
      <c r="K2719" s="4">
        <v>0</v>
      </c>
      <c r="L2719" s="4">
        <v>1.6</v>
      </c>
      <c r="M2719" s="4">
        <v>1</v>
      </c>
      <c r="N2719" s="4">
        <v>0.99399999999999999</v>
      </c>
      <c r="O2719" s="4">
        <v>4.7</v>
      </c>
      <c r="P2719" s="4">
        <v>0.8</v>
      </c>
      <c r="Q2719" s="5">
        <v>1</v>
      </c>
      <c r="R2719" s="4" t="str">
        <f>TRIM(tblOperations[[#This Row],[Region]])</f>
        <v>Scotland</v>
      </c>
      <c r="S2719" s="4" t="str">
        <f>TRIM(tblOperations[[#This Row],[Team]])</f>
        <v>Facilities Response</v>
      </c>
      <c r="T2719" s="4" t="str">
        <f>_xlfn.XLOOKUP(R2719,tblRegionReference[Region],tblRegionReference[Area],"Not Found")</f>
        <v>North</v>
      </c>
      <c r="U2719" s="4" t="str">
        <f>IF(tblOperations[[#This Row],[Completion_Rate]]&gt;=_xlfn.XLOOKUP("Completion Rate",tblKPITargets[KPI_Name],tblKPITargets[Target_Value]),"Met","Below Target")</f>
        <v>Met</v>
      </c>
      <c r="V2719" t="str">
        <f>IF(tblOperations[[#This Row],[SLA_Compliance]]&gt;=_xlfn.XLOOKUP('04_References'!$A$3,tblKPITargets[KPI_Name],tblKPITargets[Target_Value]),"Met","Below Target")</f>
        <v>Met</v>
      </c>
      <c r="W2719" t="str">
        <f>IF(tblOperations[[#This Row],[Quality_Pass_Rate]]&gt;=_xlfn.XLOOKUP('04_References'!$A$4,tblKPITargets[KPI_Name],tblKPITargets[Target_Value]),"Met","Below Target")</f>
        <v>Met</v>
      </c>
      <c r="X2719" t="str">
        <f>IF(tblOperations[[#This Row],[Average_Completion_Days]]&lt;=_xlfn.XLOOKUP('04_References'!$A$7,tblKPITargets[KPI_Name],tblKPITargets[Target_Value]),"Met","Below Target")</f>
        <v>Met</v>
      </c>
      <c r="Y2719" t="str">
        <f>IF(tblOperations[[#This Row],[Closing_Backlog]]&lt;=_xlfn.XLOOKUP('04_References'!$A$8,tblKPITargets[KPI_Name],tblKPITargets[Target_Value]),"Met","Below Target")</f>
        <v>Met</v>
      </c>
    </row>
    <row r="2720" spans="1:25">
      <c r="A2720" s="6" t="s">
        <v>2750</v>
      </c>
      <c r="B2720" s="7">
        <v>46143</v>
      </c>
      <c r="C2720" s="2" t="s">
        <v>18</v>
      </c>
      <c r="D2720" s="2" t="s">
        <v>23</v>
      </c>
      <c r="E2720" s="2">
        <v>714</v>
      </c>
      <c r="F2720" s="2">
        <v>48</v>
      </c>
      <c r="G2720" s="2">
        <v>762</v>
      </c>
      <c r="H2720" s="2">
        <v>40</v>
      </c>
      <c r="I2720" s="2">
        <v>722</v>
      </c>
      <c r="J2720" s="2">
        <v>0</v>
      </c>
      <c r="K2720" s="2">
        <v>0</v>
      </c>
      <c r="L2720" s="2">
        <v>8</v>
      </c>
      <c r="M2720" s="2">
        <v>0.6</v>
      </c>
      <c r="N2720" s="2">
        <v>0.97199999999999998</v>
      </c>
      <c r="O2720" s="2">
        <v>2.5</v>
      </c>
      <c r="P2720" s="2">
        <v>0.77700000000000002</v>
      </c>
      <c r="Q2720" s="3">
        <v>5.1999999999999998E-2</v>
      </c>
      <c r="R2720" s="4" t="str">
        <f>TRIM(tblOperations[[#This Row],[Region]])</f>
        <v>Scotland</v>
      </c>
      <c r="S2720" s="4" t="str">
        <f>TRIM(tblOperations[[#This Row],[Team]])</f>
        <v>Estates Support</v>
      </c>
      <c r="T2720" s="4" t="str">
        <f>_xlfn.XLOOKUP(R2720,tblRegionReference[Region],tblRegionReference[Area],"Not Found")</f>
        <v>North</v>
      </c>
      <c r="U2720" s="4" t="str">
        <f>IF(tblOperations[[#This Row],[Completion_Rate]]&gt;=_xlfn.XLOOKUP("Completion Rate",tblKPITargets[KPI_Name],tblKPITargets[Target_Value]),"Met","Below Target")</f>
        <v>Below Target</v>
      </c>
      <c r="V2720" t="str">
        <f>IF(tblOperations[[#This Row],[SLA_Compliance]]&gt;=_xlfn.XLOOKUP('04_References'!$A$3,tblKPITargets[KPI_Name],tblKPITargets[Target_Value]),"Met","Below Target")</f>
        <v>Below Target</v>
      </c>
      <c r="W2720" t="str">
        <f>IF(tblOperations[[#This Row],[Quality_Pass_Rate]]&gt;=_xlfn.XLOOKUP('04_References'!$A$4,tblKPITargets[KPI_Name],tblKPITargets[Target_Value]),"Met","Below Target")</f>
        <v>Met</v>
      </c>
      <c r="X2720" t="str">
        <f>IF(tblOperations[[#This Row],[Average_Completion_Days]]&lt;=_xlfn.XLOOKUP('04_References'!$A$7,tblKPITargets[KPI_Name],tblKPITargets[Target_Value]),"Met","Below Target")</f>
        <v>Below Target</v>
      </c>
      <c r="Y2720" t="str">
        <f>IF(tblOperations[[#This Row],[Closing_Backlog]]&lt;=_xlfn.XLOOKUP('04_References'!$A$8,tblKPITargets[KPI_Name],tblKPITargets[Target_Value]),"Met","Below Target")</f>
        <v>Below Target</v>
      </c>
    </row>
    <row r="2721" spans="1:25">
      <c r="A2721" s="8" t="s">
        <v>2751</v>
      </c>
      <c r="B2721" s="9">
        <v>46143</v>
      </c>
      <c r="C2721" s="4" t="s">
        <v>18</v>
      </c>
      <c r="D2721" s="4" t="s">
        <v>25</v>
      </c>
      <c r="E2721" s="4">
        <v>0</v>
      </c>
      <c r="F2721" s="4">
        <v>22</v>
      </c>
      <c r="G2721" s="4">
        <v>22</v>
      </c>
      <c r="H2721" s="4">
        <v>22</v>
      </c>
      <c r="I2721" s="4">
        <v>0</v>
      </c>
      <c r="J2721" s="4">
        <v>0</v>
      </c>
      <c r="K2721" s="4">
        <v>0</v>
      </c>
      <c r="L2721" s="4">
        <v>1.5</v>
      </c>
      <c r="M2721" s="4">
        <v>0.94099999999999995</v>
      </c>
      <c r="N2721" s="4">
        <v>1</v>
      </c>
      <c r="O2721" s="4">
        <v>4.4000000000000004</v>
      </c>
      <c r="P2721" s="4">
        <v>0.76500000000000001</v>
      </c>
      <c r="Q2721" s="5">
        <v>1</v>
      </c>
      <c r="R2721" s="4" t="str">
        <f>TRIM(tblOperations[[#This Row],[Region]])</f>
        <v>Scotland</v>
      </c>
      <c r="S2721" s="4" t="str">
        <f>TRIM(tblOperations[[#This Row],[Team]])</f>
        <v>Workplace Projects</v>
      </c>
      <c r="T2721" s="4" t="str">
        <f>_xlfn.XLOOKUP(R2721,tblRegionReference[Region],tblRegionReference[Area],"Not Found")</f>
        <v>North</v>
      </c>
      <c r="U2721" s="4" t="str">
        <f>IF(tblOperations[[#This Row],[Completion_Rate]]&gt;=_xlfn.XLOOKUP("Completion Rate",tblKPITargets[KPI_Name],tblKPITargets[Target_Value]),"Met","Below Target")</f>
        <v>Met</v>
      </c>
      <c r="V2721" t="str">
        <f>IF(tblOperations[[#This Row],[SLA_Compliance]]&gt;=_xlfn.XLOOKUP('04_References'!$A$3,tblKPITargets[KPI_Name],tblKPITargets[Target_Value]),"Met","Below Target")</f>
        <v>Met</v>
      </c>
      <c r="W2721" t="str">
        <f>IF(tblOperations[[#This Row],[Quality_Pass_Rate]]&gt;=_xlfn.XLOOKUP('04_References'!$A$4,tblKPITargets[KPI_Name],tblKPITargets[Target_Value]),"Met","Below Target")</f>
        <v>Met</v>
      </c>
      <c r="X2721" t="str">
        <f>IF(tblOperations[[#This Row],[Average_Completion_Days]]&lt;=_xlfn.XLOOKUP('04_References'!$A$7,tblKPITargets[KPI_Name],tblKPITargets[Target_Value]),"Met","Below Target")</f>
        <v>Met</v>
      </c>
      <c r="Y2721" t="str">
        <f>IF(tblOperations[[#This Row],[Closing_Backlog]]&lt;=_xlfn.XLOOKUP('04_References'!$A$8,tblKPITargets[KPI_Name],tblKPITargets[Target_Value]),"Met","Below Target")</f>
        <v>Met</v>
      </c>
    </row>
    <row r="2722" spans="1:25">
      <c r="A2722" s="6" t="s">
        <v>2752</v>
      </c>
      <c r="B2722" s="7">
        <v>46143</v>
      </c>
      <c r="C2722" s="2" t="s">
        <v>27</v>
      </c>
      <c r="D2722" s="2" t="s">
        <v>19</v>
      </c>
      <c r="E2722" s="2">
        <v>3</v>
      </c>
      <c r="F2722" s="2">
        <v>45</v>
      </c>
      <c r="G2722" s="2">
        <v>48</v>
      </c>
      <c r="H2722" s="2">
        <v>43</v>
      </c>
      <c r="I2722" s="2">
        <v>5</v>
      </c>
      <c r="J2722" s="2">
        <v>0</v>
      </c>
      <c r="K2722" s="2">
        <v>0</v>
      </c>
      <c r="L2722" s="2">
        <v>1.2</v>
      </c>
      <c r="M2722" s="2">
        <v>0.95</v>
      </c>
      <c r="N2722" s="2">
        <v>0.97599999999999998</v>
      </c>
      <c r="O2722" s="2">
        <v>4.8</v>
      </c>
      <c r="P2722" s="2">
        <v>0.70499999999999996</v>
      </c>
      <c r="Q2722" s="3">
        <v>0.89600000000000002</v>
      </c>
      <c r="R2722" s="4" t="str">
        <f>TRIM(tblOperations[[#This Row],[Region]])</f>
        <v>North East</v>
      </c>
      <c r="S2722" s="4" t="str">
        <f>TRIM(tblOperations[[#This Row],[Team]])</f>
        <v>Workplace Services</v>
      </c>
      <c r="T2722" s="4" t="str">
        <f>_xlfn.XLOOKUP(R2722,tblRegionReference[Region],tblRegionReference[Area],"Not Found")</f>
        <v>North</v>
      </c>
      <c r="U2722" s="4" t="str">
        <f>IF(tblOperations[[#This Row],[Completion_Rate]]&gt;=_xlfn.XLOOKUP("Completion Rate",tblKPITargets[KPI_Name],tblKPITargets[Target_Value]),"Met","Below Target")</f>
        <v>Below Target</v>
      </c>
      <c r="V2722" t="str">
        <f>IF(tblOperations[[#This Row],[SLA_Compliance]]&gt;=_xlfn.XLOOKUP('04_References'!$A$3,tblKPITargets[KPI_Name],tblKPITargets[Target_Value]),"Met","Below Target")</f>
        <v>Met</v>
      </c>
      <c r="W2722" t="str">
        <f>IF(tblOperations[[#This Row],[Quality_Pass_Rate]]&gt;=_xlfn.XLOOKUP('04_References'!$A$4,tblKPITargets[KPI_Name],tblKPITargets[Target_Value]),"Met","Below Target")</f>
        <v>Met</v>
      </c>
      <c r="X2722" t="str">
        <f>IF(tblOperations[[#This Row],[Average_Completion_Days]]&lt;=_xlfn.XLOOKUP('04_References'!$A$7,tblKPITargets[KPI_Name],tblKPITargets[Target_Value]),"Met","Below Target")</f>
        <v>Met</v>
      </c>
      <c r="Y2722" t="str">
        <f>IF(tblOperations[[#This Row],[Closing_Backlog]]&lt;=_xlfn.XLOOKUP('04_References'!$A$8,tblKPITargets[KPI_Name],tblKPITargets[Target_Value]),"Met","Below Target")</f>
        <v>Met</v>
      </c>
    </row>
    <row r="2723" spans="1:25">
      <c r="A2723" s="8" t="s">
        <v>2753</v>
      </c>
      <c r="B2723" s="9">
        <v>46143</v>
      </c>
      <c r="C2723" s="4" t="s">
        <v>27</v>
      </c>
      <c r="D2723" s="4" t="s">
        <v>21</v>
      </c>
      <c r="E2723" s="4">
        <v>3</v>
      </c>
      <c r="F2723" s="4">
        <v>43</v>
      </c>
      <c r="G2723" s="4">
        <v>46</v>
      </c>
      <c r="H2723" s="4">
        <v>46</v>
      </c>
      <c r="I2723" s="4">
        <v>0</v>
      </c>
      <c r="J2723" s="4">
        <v>0</v>
      </c>
      <c r="K2723" s="4">
        <v>0</v>
      </c>
      <c r="L2723" s="4">
        <v>1.8</v>
      </c>
      <c r="M2723" s="4">
        <v>0.93400000000000005</v>
      </c>
      <c r="N2723" s="4">
        <v>0.98599999999999999</v>
      </c>
      <c r="O2723" s="4">
        <v>4.5</v>
      </c>
      <c r="P2723" s="4">
        <v>0.70699999999999996</v>
      </c>
      <c r="Q2723" s="5">
        <v>1</v>
      </c>
      <c r="R2723" s="4" t="str">
        <f>TRIM(tblOperations[[#This Row],[Region]])</f>
        <v>North East</v>
      </c>
      <c r="S2723" s="4" t="str">
        <f>TRIM(tblOperations[[#This Row],[Team]])</f>
        <v>Facilities Response</v>
      </c>
      <c r="T2723" s="4" t="str">
        <f>_xlfn.XLOOKUP(R2723,tblRegionReference[Region],tblRegionReference[Area],"Not Found")</f>
        <v>North</v>
      </c>
      <c r="U2723" s="4" t="str">
        <f>IF(tblOperations[[#This Row],[Completion_Rate]]&gt;=_xlfn.XLOOKUP("Completion Rate",tblKPITargets[KPI_Name],tblKPITargets[Target_Value]),"Met","Below Target")</f>
        <v>Met</v>
      </c>
      <c r="V2723" t="str">
        <f>IF(tblOperations[[#This Row],[SLA_Compliance]]&gt;=_xlfn.XLOOKUP('04_References'!$A$3,tblKPITargets[KPI_Name],tblKPITargets[Target_Value]),"Met","Below Target")</f>
        <v>Met</v>
      </c>
      <c r="W2723" t="str">
        <f>IF(tblOperations[[#This Row],[Quality_Pass_Rate]]&gt;=_xlfn.XLOOKUP('04_References'!$A$4,tblKPITargets[KPI_Name],tblKPITargets[Target_Value]),"Met","Below Target")</f>
        <v>Met</v>
      </c>
      <c r="X2723" t="str">
        <f>IF(tblOperations[[#This Row],[Average_Completion_Days]]&lt;=_xlfn.XLOOKUP('04_References'!$A$7,tblKPITargets[KPI_Name],tblKPITargets[Target_Value]),"Met","Below Target")</f>
        <v>Met</v>
      </c>
      <c r="Y2723" t="str">
        <f>IF(tblOperations[[#This Row],[Closing_Backlog]]&lt;=_xlfn.XLOOKUP('04_References'!$A$8,tblKPITargets[KPI_Name],tblKPITargets[Target_Value]),"Met","Below Target")</f>
        <v>Met</v>
      </c>
    </row>
    <row r="2724" spans="1:25">
      <c r="A2724" s="6" t="s">
        <v>2754</v>
      </c>
      <c r="B2724" s="7">
        <v>46143</v>
      </c>
      <c r="C2724" s="2" t="s">
        <v>27</v>
      </c>
      <c r="D2724" s="2" t="s">
        <v>23</v>
      </c>
      <c r="E2724" s="2">
        <v>1810</v>
      </c>
      <c r="F2724" s="2">
        <v>66</v>
      </c>
      <c r="G2724" s="2">
        <v>1876</v>
      </c>
      <c r="H2724" s="2">
        <v>22</v>
      </c>
      <c r="I2724" s="2">
        <v>1854</v>
      </c>
      <c r="J2724" s="2">
        <v>0</v>
      </c>
      <c r="K2724" s="2">
        <v>0</v>
      </c>
      <c r="L2724" s="2">
        <v>8</v>
      </c>
      <c r="M2724" s="2">
        <v>0.6</v>
      </c>
      <c r="N2724" s="2">
        <v>0.998</v>
      </c>
      <c r="O2724" s="2">
        <v>2.5</v>
      </c>
      <c r="P2724" s="2">
        <v>0.71699999999999997</v>
      </c>
      <c r="Q2724" s="3">
        <v>1.2E-2</v>
      </c>
      <c r="R2724" s="4" t="str">
        <f>TRIM(tblOperations[[#This Row],[Region]])</f>
        <v>North East</v>
      </c>
      <c r="S2724" s="4" t="str">
        <f>TRIM(tblOperations[[#This Row],[Team]])</f>
        <v>Estates Support</v>
      </c>
      <c r="T2724" s="4" t="str">
        <f>_xlfn.XLOOKUP(R2724,tblRegionReference[Region],tblRegionReference[Area],"Not Found")</f>
        <v>North</v>
      </c>
      <c r="U2724" s="4" t="str">
        <f>IF(tblOperations[[#This Row],[Completion_Rate]]&gt;=_xlfn.XLOOKUP("Completion Rate",tblKPITargets[KPI_Name],tblKPITargets[Target_Value]),"Met","Below Target")</f>
        <v>Below Target</v>
      </c>
      <c r="V2724" t="str">
        <f>IF(tblOperations[[#This Row],[SLA_Compliance]]&gt;=_xlfn.XLOOKUP('04_References'!$A$3,tblKPITargets[KPI_Name],tblKPITargets[Target_Value]),"Met","Below Target")</f>
        <v>Below Target</v>
      </c>
      <c r="W2724" t="str">
        <f>IF(tblOperations[[#This Row],[Quality_Pass_Rate]]&gt;=_xlfn.XLOOKUP('04_References'!$A$4,tblKPITargets[KPI_Name],tblKPITargets[Target_Value]),"Met","Below Target")</f>
        <v>Met</v>
      </c>
      <c r="X2724" t="str">
        <f>IF(tblOperations[[#This Row],[Average_Completion_Days]]&lt;=_xlfn.XLOOKUP('04_References'!$A$7,tblKPITargets[KPI_Name],tblKPITargets[Target_Value]),"Met","Below Target")</f>
        <v>Below Target</v>
      </c>
      <c r="Y2724" t="str">
        <f>IF(tblOperations[[#This Row],[Closing_Backlog]]&lt;=_xlfn.XLOOKUP('04_References'!$A$8,tblKPITargets[KPI_Name],tblKPITargets[Target_Value]),"Met","Below Target")</f>
        <v>Below Target</v>
      </c>
    </row>
    <row r="2725" spans="1:25">
      <c r="A2725" s="8" t="s">
        <v>2755</v>
      </c>
      <c r="B2725" s="9">
        <v>46143</v>
      </c>
      <c r="C2725" s="4" t="s">
        <v>27</v>
      </c>
      <c r="D2725" s="4" t="s">
        <v>25</v>
      </c>
      <c r="E2725" s="4">
        <v>87</v>
      </c>
      <c r="F2725" s="4">
        <v>33</v>
      </c>
      <c r="G2725" s="4">
        <v>120</v>
      </c>
      <c r="H2725" s="4">
        <v>27</v>
      </c>
      <c r="I2725" s="4">
        <v>93</v>
      </c>
      <c r="J2725" s="4">
        <v>0</v>
      </c>
      <c r="K2725" s="4">
        <v>0</v>
      </c>
      <c r="L2725" s="4">
        <v>8</v>
      </c>
      <c r="M2725" s="4">
        <v>0.6</v>
      </c>
      <c r="N2725" s="4">
        <v>1</v>
      </c>
      <c r="O2725" s="4">
        <v>2.5</v>
      </c>
      <c r="P2725" s="4">
        <v>0.72899999999999998</v>
      </c>
      <c r="Q2725" s="5">
        <v>0.22500000000000001</v>
      </c>
      <c r="R2725" s="4" t="str">
        <f>TRIM(tblOperations[[#This Row],[Region]])</f>
        <v>North East</v>
      </c>
      <c r="S2725" s="4" t="str">
        <f>TRIM(tblOperations[[#This Row],[Team]])</f>
        <v>Workplace Projects</v>
      </c>
      <c r="T2725" s="4" t="str">
        <f>_xlfn.XLOOKUP(R2725,tblRegionReference[Region],tblRegionReference[Area],"Not Found")</f>
        <v>North</v>
      </c>
      <c r="U2725" s="4" t="str">
        <f>IF(tblOperations[[#This Row],[Completion_Rate]]&gt;=_xlfn.XLOOKUP("Completion Rate",tblKPITargets[KPI_Name],tblKPITargets[Target_Value]),"Met","Below Target")</f>
        <v>Below Target</v>
      </c>
      <c r="V2725" t="str">
        <f>IF(tblOperations[[#This Row],[SLA_Compliance]]&gt;=_xlfn.XLOOKUP('04_References'!$A$3,tblKPITargets[KPI_Name],tblKPITargets[Target_Value]),"Met","Below Target")</f>
        <v>Below Target</v>
      </c>
      <c r="W2725" t="str">
        <f>IF(tblOperations[[#This Row],[Quality_Pass_Rate]]&gt;=_xlfn.XLOOKUP('04_References'!$A$4,tblKPITargets[KPI_Name],tblKPITargets[Target_Value]),"Met","Below Target")</f>
        <v>Met</v>
      </c>
      <c r="X2725" t="str">
        <f>IF(tblOperations[[#This Row],[Average_Completion_Days]]&lt;=_xlfn.XLOOKUP('04_References'!$A$7,tblKPITargets[KPI_Name],tblKPITargets[Target_Value]),"Met","Below Target")</f>
        <v>Below Target</v>
      </c>
      <c r="Y2725" t="str">
        <f>IF(tblOperations[[#This Row],[Closing_Backlog]]&lt;=_xlfn.XLOOKUP('04_References'!$A$8,tblKPITargets[KPI_Name],tblKPITargets[Target_Value]),"Met","Below Target")</f>
        <v>Below Target</v>
      </c>
    </row>
    <row r="2726" spans="1:25">
      <c r="A2726" s="6" t="s">
        <v>2756</v>
      </c>
      <c r="B2726" s="7">
        <v>46143</v>
      </c>
      <c r="C2726" s="2" t="s">
        <v>32</v>
      </c>
      <c r="D2726" s="2" t="s">
        <v>19</v>
      </c>
      <c r="E2726" s="2">
        <v>769</v>
      </c>
      <c r="F2726" s="2">
        <v>41</v>
      </c>
      <c r="G2726" s="2">
        <v>810</v>
      </c>
      <c r="H2726" s="2">
        <v>33</v>
      </c>
      <c r="I2726" s="2">
        <v>777</v>
      </c>
      <c r="J2726" s="2">
        <v>0</v>
      </c>
      <c r="K2726" s="2">
        <v>0</v>
      </c>
      <c r="L2726" s="2">
        <v>8</v>
      </c>
      <c r="M2726" s="2">
        <v>0.6</v>
      </c>
      <c r="N2726" s="2">
        <v>0.99</v>
      </c>
      <c r="O2726" s="2">
        <v>2.5</v>
      </c>
      <c r="P2726" s="2">
        <v>0.77</v>
      </c>
      <c r="Q2726" s="3">
        <v>4.1000000000000002E-2</v>
      </c>
      <c r="R2726" s="4" t="str">
        <f>TRIM(tblOperations[[#This Row],[Region]])</f>
        <v>North West</v>
      </c>
      <c r="S2726" s="4" t="str">
        <f>TRIM(tblOperations[[#This Row],[Team]])</f>
        <v>Workplace Services</v>
      </c>
      <c r="T2726" s="4" t="str">
        <f>_xlfn.XLOOKUP(R2726,tblRegionReference[Region],tblRegionReference[Area],"Not Found")</f>
        <v>North</v>
      </c>
      <c r="U2726" s="4" t="str">
        <f>IF(tblOperations[[#This Row],[Completion_Rate]]&gt;=_xlfn.XLOOKUP("Completion Rate",tblKPITargets[KPI_Name],tblKPITargets[Target_Value]),"Met","Below Target")</f>
        <v>Below Target</v>
      </c>
      <c r="V2726" t="str">
        <f>IF(tblOperations[[#This Row],[SLA_Compliance]]&gt;=_xlfn.XLOOKUP('04_References'!$A$3,tblKPITargets[KPI_Name],tblKPITargets[Target_Value]),"Met","Below Target")</f>
        <v>Below Target</v>
      </c>
      <c r="W2726" t="str">
        <f>IF(tblOperations[[#This Row],[Quality_Pass_Rate]]&gt;=_xlfn.XLOOKUP('04_References'!$A$4,tblKPITargets[KPI_Name],tblKPITargets[Target_Value]),"Met","Below Target")</f>
        <v>Met</v>
      </c>
      <c r="X2726" t="str">
        <f>IF(tblOperations[[#This Row],[Average_Completion_Days]]&lt;=_xlfn.XLOOKUP('04_References'!$A$7,tblKPITargets[KPI_Name],tblKPITargets[Target_Value]),"Met","Below Target")</f>
        <v>Below Target</v>
      </c>
      <c r="Y2726" t="str">
        <f>IF(tblOperations[[#This Row],[Closing_Backlog]]&lt;=_xlfn.XLOOKUP('04_References'!$A$8,tblKPITargets[KPI_Name],tblKPITargets[Target_Value]),"Met","Below Target")</f>
        <v>Below Target</v>
      </c>
    </row>
    <row r="2727" spans="1:25">
      <c r="A2727" s="8" t="s">
        <v>2757</v>
      </c>
      <c r="B2727" s="9">
        <v>46143</v>
      </c>
      <c r="C2727" s="4" t="s">
        <v>32</v>
      </c>
      <c r="D2727" s="4" t="s">
        <v>21</v>
      </c>
      <c r="E2727" s="4">
        <v>1864</v>
      </c>
      <c r="F2727" s="4">
        <v>37</v>
      </c>
      <c r="G2727" s="4">
        <v>1901</v>
      </c>
      <c r="H2727" s="4">
        <v>26</v>
      </c>
      <c r="I2727" s="4">
        <v>1875</v>
      </c>
      <c r="J2727" s="4">
        <v>0</v>
      </c>
      <c r="K2727" s="4">
        <v>0</v>
      </c>
      <c r="L2727" s="4">
        <v>8</v>
      </c>
      <c r="M2727" s="4">
        <v>0.6</v>
      </c>
      <c r="N2727" s="4">
        <v>0.96299999999999997</v>
      </c>
      <c r="O2727" s="4">
        <v>2.5</v>
      </c>
      <c r="P2727" s="4">
        <v>0.72</v>
      </c>
      <c r="Q2727" s="5">
        <v>1.4E-2</v>
      </c>
      <c r="R2727" s="4" t="str">
        <f>TRIM(tblOperations[[#This Row],[Region]])</f>
        <v>North West</v>
      </c>
      <c r="S2727" s="4" t="str">
        <f>TRIM(tblOperations[[#This Row],[Team]])</f>
        <v>Facilities Response</v>
      </c>
      <c r="T2727" s="4" t="str">
        <f>_xlfn.XLOOKUP(R2727,tblRegionReference[Region],tblRegionReference[Area],"Not Found")</f>
        <v>North</v>
      </c>
      <c r="U2727" s="4" t="str">
        <f>IF(tblOperations[[#This Row],[Completion_Rate]]&gt;=_xlfn.XLOOKUP("Completion Rate",tblKPITargets[KPI_Name],tblKPITargets[Target_Value]),"Met","Below Target")</f>
        <v>Below Target</v>
      </c>
      <c r="V2727" t="str">
        <f>IF(tblOperations[[#This Row],[SLA_Compliance]]&gt;=_xlfn.XLOOKUP('04_References'!$A$3,tblKPITargets[KPI_Name],tblKPITargets[Target_Value]),"Met","Below Target")</f>
        <v>Below Target</v>
      </c>
      <c r="W2727" t="str">
        <f>IF(tblOperations[[#This Row],[Quality_Pass_Rate]]&gt;=_xlfn.XLOOKUP('04_References'!$A$4,tblKPITargets[KPI_Name],tblKPITargets[Target_Value]),"Met","Below Target")</f>
        <v>Met</v>
      </c>
      <c r="X2727" t="str">
        <f>IF(tblOperations[[#This Row],[Average_Completion_Days]]&lt;=_xlfn.XLOOKUP('04_References'!$A$7,tblKPITargets[KPI_Name],tblKPITargets[Target_Value]),"Met","Below Target")</f>
        <v>Below Target</v>
      </c>
      <c r="Y2727" t="str">
        <f>IF(tblOperations[[#This Row],[Closing_Backlog]]&lt;=_xlfn.XLOOKUP('04_References'!$A$8,tblKPITargets[KPI_Name],tblKPITargets[Target_Value]),"Met","Below Target")</f>
        <v>Below Target</v>
      </c>
    </row>
    <row r="2728" spans="1:25">
      <c r="A2728" s="6" t="s">
        <v>2758</v>
      </c>
      <c r="B2728" s="7">
        <v>46143</v>
      </c>
      <c r="C2728" s="2" t="s">
        <v>32</v>
      </c>
      <c r="D2728" s="2" t="s">
        <v>23</v>
      </c>
      <c r="E2728" s="2">
        <v>1915</v>
      </c>
      <c r="F2728" s="2">
        <v>49</v>
      </c>
      <c r="G2728" s="2">
        <v>1964</v>
      </c>
      <c r="H2728" s="2">
        <v>22</v>
      </c>
      <c r="I2728" s="2">
        <v>1942</v>
      </c>
      <c r="J2728" s="2">
        <v>0</v>
      </c>
      <c r="K2728" s="2">
        <v>0</v>
      </c>
      <c r="L2728" s="2">
        <v>8</v>
      </c>
      <c r="M2728" s="2">
        <v>0.6</v>
      </c>
      <c r="N2728" s="2">
        <v>0.995</v>
      </c>
      <c r="O2728" s="2">
        <v>2.5</v>
      </c>
      <c r="P2728" s="2">
        <v>0.73499999999999999</v>
      </c>
      <c r="Q2728" s="3">
        <v>1.0999999999999999E-2</v>
      </c>
      <c r="R2728" s="4" t="str">
        <f>TRIM(tblOperations[[#This Row],[Region]])</f>
        <v>North West</v>
      </c>
      <c r="S2728" s="4" t="str">
        <f>TRIM(tblOperations[[#This Row],[Team]])</f>
        <v>Estates Support</v>
      </c>
      <c r="T2728" s="4" t="str">
        <f>_xlfn.XLOOKUP(R2728,tblRegionReference[Region],tblRegionReference[Area],"Not Found")</f>
        <v>North</v>
      </c>
      <c r="U2728" s="4" t="str">
        <f>IF(tblOperations[[#This Row],[Completion_Rate]]&gt;=_xlfn.XLOOKUP("Completion Rate",tblKPITargets[KPI_Name],tblKPITargets[Target_Value]),"Met","Below Target")</f>
        <v>Below Target</v>
      </c>
      <c r="V2728" t="str">
        <f>IF(tblOperations[[#This Row],[SLA_Compliance]]&gt;=_xlfn.XLOOKUP('04_References'!$A$3,tblKPITargets[KPI_Name],tblKPITargets[Target_Value]),"Met","Below Target")</f>
        <v>Below Target</v>
      </c>
      <c r="W2728" t="str">
        <f>IF(tblOperations[[#This Row],[Quality_Pass_Rate]]&gt;=_xlfn.XLOOKUP('04_References'!$A$4,tblKPITargets[KPI_Name],tblKPITargets[Target_Value]),"Met","Below Target")</f>
        <v>Met</v>
      </c>
      <c r="X2728" t="str">
        <f>IF(tblOperations[[#This Row],[Average_Completion_Days]]&lt;=_xlfn.XLOOKUP('04_References'!$A$7,tblKPITargets[KPI_Name],tblKPITargets[Target_Value]),"Met","Below Target")</f>
        <v>Below Target</v>
      </c>
      <c r="Y2728" t="str">
        <f>IF(tblOperations[[#This Row],[Closing_Backlog]]&lt;=_xlfn.XLOOKUP('04_References'!$A$8,tblKPITargets[KPI_Name],tblKPITargets[Target_Value]),"Met","Below Target")</f>
        <v>Below Target</v>
      </c>
    </row>
    <row r="2729" spans="1:25">
      <c r="A2729" s="8" t="s">
        <v>2759</v>
      </c>
      <c r="B2729" s="9">
        <v>46143</v>
      </c>
      <c r="C2729" s="4" t="s">
        <v>32</v>
      </c>
      <c r="D2729" s="4" t="s">
        <v>25</v>
      </c>
      <c r="E2729" s="4">
        <v>0</v>
      </c>
      <c r="F2729" s="4">
        <v>25</v>
      </c>
      <c r="G2729" s="4">
        <v>25</v>
      </c>
      <c r="H2729" s="4">
        <v>25</v>
      </c>
      <c r="I2729" s="4">
        <v>0</v>
      </c>
      <c r="J2729" s="4">
        <v>0</v>
      </c>
      <c r="K2729" s="4">
        <v>0</v>
      </c>
      <c r="L2729" s="4">
        <v>1.5</v>
      </c>
      <c r="M2729" s="4">
        <v>0.98199999999999998</v>
      </c>
      <c r="N2729" s="4">
        <v>1</v>
      </c>
      <c r="O2729" s="4">
        <v>4.4000000000000004</v>
      </c>
      <c r="P2729" s="4">
        <v>0.72899999999999998</v>
      </c>
      <c r="Q2729" s="5">
        <v>1</v>
      </c>
      <c r="R2729" s="4" t="str">
        <f>TRIM(tblOperations[[#This Row],[Region]])</f>
        <v>North West</v>
      </c>
      <c r="S2729" s="4" t="str">
        <f>TRIM(tblOperations[[#This Row],[Team]])</f>
        <v>Workplace Projects</v>
      </c>
      <c r="T2729" s="4" t="str">
        <f>_xlfn.XLOOKUP(R2729,tblRegionReference[Region],tblRegionReference[Area],"Not Found")</f>
        <v>North</v>
      </c>
      <c r="U2729" s="4" t="str">
        <f>IF(tblOperations[[#This Row],[Completion_Rate]]&gt;=_xlfn.XLOOKUP("Completion Rate",tblKPITargets[KPI_Name],tblKPITargets[Target_Value]),"Met","Below Target")</f>
        <v>Met</v>
      </c>
      <c r="V2729" t="str">
        <f>IF(tblOperations[[#This Row],[SLA_Compliance]]&gt;=_xlfn.XLOOKUP('04_References'!$A$3,tblKPITargets[KPI_Name],tblKPITargets[Target_Value]),"Met","Below Target")</f>
        <v>Met</v>
      </c>
      <c r="W2729" t="str">
        <f>IF(tblOperations[[#This Row],[Quality_Pass_Rate]]&gt;=_xlfn.XLOOKUP('04_References'!$A$4,tblKPITargets[KPI_Name],tblKPITargets[Target_Value]),"Met","Below Target")</f>
        <v>Met</v>
      </c>
      <c r="X2729" t="str">
        <f>IF(tblOperations[[#This Row],[Average_Completion_Days]]&lt;=_xlfn.XLOOKUP('04_References'!$A$7,tblKPITargets[KPI_Name],tblKPITargets[Target_Value]),"Met","Below Target")</f>
        <v>Met</v>
      </c>
      <c r="Y2729" t="str">
        <f>IF(tblOperations[[#This Row],[Closing_Backlog]]&lt;=_xlfn.XLOOKUP('04_References'!$A$8,tblKPITargets[KPI_Name],tblKPITargets[Target_Value]),"Met","Below Target")</f>
        <v>Met</v>
      </c>
    </row>
    <row r="2730" spans="1:25">
      <c r="A2730" s="6" t="s">
        <v>2760</v>
      </c>
      <c r="B2730" s="7">
        <v>46143</v>
      </c>
      <c r="C2730" s="2" t="s">
        <v>37</v>
      </c>
      <c r="D2730" s="2" t="s">
        <v>19</v>
      </c>
      <c r="E2730" s="2">
        <v>4</v>
      </c>
      <c r="F2730" s="2">
        <v>45</v>
      </c>
      <c r="G2730" s="2">
        <v>49</v>
      </c>
      <c r="H2730" s="2">
        <v>48</v>
      </c>
      <c r="I2730" s="2">
        <v>1</v>
      </c>
      <c r="J2730" s="2">
        <v>0</v>
      </c>
      <c r="K2730" s="2">
        <v>0</v>
      </c>
      <c r="L2730" s="2">
        <v>2.2000000000000002</v>
      </c>
      <c r="M2730" s="2">
        <v>0.93899999999999995</v>
      </c>
      <c r="N2730" s="2">
        <v>0.96399999999999997</v>
      </c>
      <c r="O2730" s="2">
        <v>4.8</v>
      </c>
      <c r="P2730" s="2">
        <v>0.627</v>
      </c>
      <c r="Q2730" s="3">
        <v>0.98</v>
      </c>
      <c r="R2730" s="4" t="str">
        <f>TRIM(tblOperations[[#This Row],[Region]])</f>
        <v>Midlands</v>
      </c>
      <c r="S2730" s="4" t="str">
        <f>TRIM(tblOperations[[#This Row],[Team]])</f>
        <v>Workplace Services</v>
      </c>
      <c r="T2730" s="4" t="str">
        <f>_xlfn.XLOOKUP(R2730,tblRegionReference[Region],tblRegionReference[Area],"Not Found")</f>
        <v>Central</v>
      </c>
      <c r="U2730" s="4" t="str">
        <f>IF(tblOperations[[#This Row],[Completion_Rate]]&gt;=_xlfn.XLOOKUP("Completion Rate",tblKPITargets[KPI_Name],tblKPITargets[Target_Value]),"Met","Below Target")</f>
        <v>Met</v>
      </c>
      <c r="V2730" t="str">
        <f>IF(tblOperations[[#This Row],[SLA_Compliance]]&gt;=_xlfn.XLOOKUP('04_References'!$A$3,tblKPITargets[KPI_Name],tblKPITargets[Target_Value]),"Met","Below Target")</f>
        <v>Met</v>
      </c>
      <c r="W2730" t="str">
        <f>IF(tblOperations[[#This Row],[Quality_Pass_Rate]]&gt;=_xlfn.XLOOKUP('04_References'!$A$4,tblKPITargets[KPI_Name],tblKPITargets[Target_Value]),"Met","Below Target")</f>
        <v>Met</v>
      </c>
      <c r="X2730" t="str">
        <f>IF(tblOperations[[#This Row],[Average_Completion_Days]]&lt;=_xlfn.XLOOKUP('04_References'!$A$7,tblKPITargets[KPI_Name],tblKPITargets[Target_Value]),"Met","Below Target")</f>
        <v>Met</v>
      </c>
      <c r="Y2730" t="str">
        <f>IF(tblOperations[[#This Row],[Closing_Backlog]]&lt;=_xlfn.XLOOKUP('04_References'!$A$8,tblKPITargets[KPI_Name],tblKPITargets[Target_Value]),"Met","Below Target")</f>
        <v>Met</v>
      </c>
    </row>
    <row r="2731" spans="1:25">
      <c r="A2731" s="8" t="s">
        <v>2761</v>
      </c>
      <c r="B2731" s="9">
        <v>46143</v>
      </c>
      <c r="C2731" s="4" t="s">
        <v>37</v>
      </c>
      <c r="D2731" s="4" t="s">
        <v>21</v>
      </c>
      <c r="E2731" s="4">
        <v>800</v>
      </c>
      <c r="F2731" s="4">
        <v>48</v>
      </c>
      <c r="G2731" s="4">
        <v>848</v>
      </c>
      <c r="H2731" s="4">
        <v>35</v>
      </c>
      <c r="I2731" s="4">
        <v>813</v>
      </c>
      <c r="J2731" s="4">
        <v>0</v>
      </c>
      <c r="K2731" s="4">
        <v>0</v>
      </c>
      <c r="L2731" s="4">
        <v>8</v>
      </c>
      <c r="M2731" s="4">
        <v>0.6</v>
      </c>
      <c r="N2731" s="4">
        <v>0.98599999999999999</v>
      </c>
      <c r="O2731" s="4">
        <v>2.5</v>
      </c>
      <c r="P2731" s="4">
        <v>0.66900000000000004</v>
      </c>
      <c r="Q2731" s="5">
        <v>4.1000000000000002E-2</v>
      </c>
      <c r="R2731" s="4" t="str">
        <f>TRIM(tblOperations[[#This Row],[Region]])</f>
        <v>Midlands</v>
      </c>
      <c r="S2731" s="4" t="str">
        <f>TRIM(tblOperations[[#This Row],[Team]])</f>
        <v>Facilities Response</v>
      </c>
      <c r="T2731" s="4" t="str">
        <f>_xlfn.XLOOKUP(R2731,tblRegionReference[Region],tblRegionReference[Area],"Not Found")</f>
        <v>Central</v>
      </c>
      <c r="U2731" s="4" t="str">
        <f>IF(tblOperations[[#This Row],[Completion_Rate]]&gt;=_xlfn.XLOOKUP("Completion Rate",tblKPITargets[KPI_Name],tblKPITargets[Target_Value]),"Met","Below Target")</f>
        <v>Below Target</v>
      </c>
      <c r="V2731" t="str">
        <f>IF(tblOperations[[#This Row],[SLA_Compliance]]&gt;=_xlfn.XLOOKUP('04_References'!$A$3,tblKPITargets[KPI_Name],tblKPITargets[Target_Value]),"Met","Below Target")</f>
        <v>Below Target</v>
      </c>
      <c r="W2731" t="str">
        <f>IF(tblOperations[[#This Row],[Quality_Pass_Rate]]&gt;=_xlfn.XLOOKUP('04_References'!$A$4,tblKPITargets[KPI_Name],tblKPITargets[Target_Value]),"Met","Below Target")</f>
        <v>Met</v>
      </c>
      <c r="X2731" t="str">
        <f>IF(tblOperations[[#This Row],[Average_Completion_Days]]&lt;=_xlfn.XLOOKUP('04_References'!$A$7,tblKPITargets[KPI_Name],tblKPITargets[Target_Value]),"Met","Below Target")</f>
        <v>Below Target</v>
      </c>
      <c r="Y2731" t="str">
        <f>IF(tblOperations[[#This Row],[Closing_Backlog]]&lt;=_xlfn.XLOOKUP('04_References'!$A$8,tblKPITargets[KPI_Name],tblKPITargets[Target_Value]),"Met","Below Target")</f>
        <v>Below Target</v>
      </c>
    </row>
    <row r="2732" spans="1:25">
      <c r="A2732" s="6" t="s">
        <v>2762</v>
      </c>
      <c r="B2732" s="7">
        <v>46143</v>
      </c>
      <c r="C2732" s="2" t="s">
        <v>37</v>
      </c>
      <c r="D2732" s="2" t="s">
        <v>23</v>
      </c>
      <c r="E2732" s="2">
        <v>676</v>
      </c>
      <c r="F2732" s="2">
        <v>42</v>
      </c>
      <c r="G2732" s="2">
        <v>718</v>
      </c>
      <c r="H2732" s="2">
        <v>34</v>
      </c>
      <c r="I2732" s="2">
        <v>684</v>
      </c>
      <c r="J2732" s="2">
        <v>0</v>
      </c>
      <c r="K2732" s="2">
        <v>0</v>
      </c>
      <c r="L2732" s="2">
        <v>8</v>
      </c>
      <c r="M2732" s="2">
        <v>0.6</v>
      </c>
      <c r="N2732" s="2">
        <v>0.98499999999999999</v>
      </c>
      <c r="O2732" s="2">
        <v>2.5</v>
      </c>
      <c r="P2732" s="2">
        <v>0.77300000000000002</v>
      </c>
      <c r="Q2732" s="3">
        <v>4.7E-2</v>
      </c>
      <c r="R2732" s="4" t="str">
        <f>TRIM(tblOperations[[#This Row],[Region]])</f>
        <v>Midlands</v>
      </c>
      <c r="S2732" s="4" t="str">
        <f>TRIM(tblOperations[[#This Row],[Team]])</f>
        <v>Estates Support</v>
      </c>
      <c r="T2732" s="4" t="str">
        <f>_xlfn.XLOOKUP(R2732,tblRegionReference[Region],tblRegionReference[Area],"Not Found")</f>
        <v>Central</v>
      </c>
      <c r="U2732" s="4" t="str">
        <f>IF(tblOperations[[#This Row],[Completion_Rate]]&gt;=_xlfn.XLOOKUP("Completion Rate",tblKPITargets[KPI_Name],tblKPITargets[Target_Value]),"Met","Below Target")</f>
        <v>Below Target</v>
      </c>
      <c r="V2732" t="str">
        <f>IF(tblOperations[[#This Row],[SLA_Compliance]]&gt;=_xlfn.XLOOKUP('04_References'!$A$3,tblKPITargets[KPI_Name],tblKPITargets[Target_Value]),"Met","Below Target")</f>
        <v>Below Target</v>
      </c>
      <c r="W2732" t="str">
        <f>IF(tblOperations[[#This Row],[Quality_Pass_Rate]]&gt;=_xlfn.XLOOKUP('04_References'!$A$4,tblKPITargets[KPI_Name],tblKPITargets[Target_Value]),"Met","Below Target")</f>
        <v>Met</v>
      </c>
      <c r="X2732" t="str">
        <f>IF(tblOperations[[#This Row],[Average_Completion_Days]]&lt;=_xlfn.XLOOKUP('04_References'!$A$7,tblKPITargets[KPI_Name],tblKPITargets[Target_Value]),"Met","Below Target")</f>
        <v>Below Target</v>
      </c>
      <c r="Y2732" t="str">
        <f>IF(tblOperations[[#This Row],[Closing_Backlog]]&lt;=_xlfn.XLOOKUP('04_References'!$A$8,tblKPITargets[KPI_Name],tblKPITargets[Target_Value]),"Met","Below Target")</f>
        <v>Below Target</v>
      </c>
    </row>
    <row r="2733" spans="1:25">
      <c r="A2733" s="8" t="s">
        <v>2763</v>
      </c>
      <c r="B2733" s="9">
        <v>46143</v>
      </c>
      <c r="C2733" s="4" t="s">
        <v>37</v>
      </c>
      <c r="D2733" s="4" t="s">
        <v>25</v>
      </c>
      <c r="E2733" s="4">
        <v>0</v>
      </c>
      <c r="F2733" s="4">
        <v>30</v>
      </c>
      <c r="G2733" s="4">
        <v>30</v>
      </c>
      <c r="H2733" s="4">
        <v>30</v>
      </c>
      <c r="I2733" s="4">
        <v>0</v>
      </c>
      <c r="J2733" s="4">
        <v>0</v>
      </c>
      <c r="K2733" s="4">
        <v>0</v>
      </c>
      <c r="L2733" s="4">
        <v>1.9</v>
      </c>
      <c r="M2733" s="4">
        <v>0.97899999999999998</v>
      </c>
      <c r="N2733" s="4">
        <v>1</v>
      </c>
      <c r="O2733" s="4">
        <v>4.5999999999999996</v>
      </c>
      <c r="P2733" s="4">
        <v>0.65400000000000003</v>
      </c>
      <c r="Q2733" s="5">
        <v>1</v>
      </c>
      <c r="R2733" s="4" t="str">
        <f>TRIM(tblOperations[[#This Row],[Region]])</f>
        <v>Midlands</v>
      </c>
      <c r="S2733" s="4" t="str">
        <f>TRIM(tblOperations[[#This Row],[Team]])</f>
        <v>Workplace Projects</v>
      </c>
      <c r="T2733" s="4" t="str">
        <f>_xlfn.XLOOKUP(R2733,tblRegionReference[Region],tblRegionReference[Area],"Not Found")</f>
        <v>Central</v>
      </c>
      <c r="U2733" s="4" t="str">
        <f>IF(tblOperations[[#This Row],[Completion_Rate]]&gt;=_xlfn.XLOOKUP("Completion Rate",tblKPITargets[KPI_Name],tblKPITargets[Target_Value]),"Met","Below Target")</f>
        <v>Met</v>
      </c>
      <c r="V2733" t="str">
        <f>IF(tblOperations[[#This Row],[SLA_Compliance]]&gt;=_xlfn.XLOOKUP('04_References'!$A$3,tblKPITargets[KPI_Name],tblKPITargets[Target_Value]),"Met","Below Target")</f>
        <v>Met</v>
      </c>
      <c r="W2733" t="str">
        <f>IF(tblOperations[[#This Row],[Quality_Pass_Rate]]&gt;=_xlfn.XLOOKUP('04_References'!$A$4,tblKPITargets[KPI_Name],tblKPITargets[Target_Value]),"Met","Below Target")</f>
        <v>Met</v>
      </c>
      <c r="X2733" t="str">
        <f>IF(tblOperations[[#This Row],[Average_Completion_Days]]&lt;=_xlfn.XLOOKUP('04_References'!$A$7,tblKPITargets[KPI_Name],tblKPITargets[Target_Value]),"Met","Below Target")</f>
        <v>Met</v>
      </c>
      <c r="Y2733" t="str">
        <f>IF(tblOperations[[#This Row],[Closing_Backlog]]&lt;=_xlfn.XLOOKUP('04_References'!$A$8,tblKPITargets[KPI_Name],tblKPITargets[Target_Value]),"Met","Below Target")</f>
        <v>Met</v>
      </c>
    </row>
    <row r="2734" spans="1:25">
      <c r="A2734" s="6" t="s">
        <v>2764</v>
      </c>
      <c r="B2734" s="7">
        <v>46143</v>
      </c>
      <c r="C2734" s="2" t="s">
        <v>43</v>
      </c>
      <c r="D2734" s="2" t="s">
        <v>19</v>
      </c>
      <c r="E2734" s="2">
        <v>1437</v>
      </c>
      <c r="F2734" s="2">
        <v>39</v>
      </c>
      <c r="G2734" s="2">
        <v>1476</v>
      </c>
      <c r="H2734" s="2">
        <v>25</v>
      </c>
      <c r="I2734" s="2">
        <v>1451</v>
      </c>
      <c r="J2734" s="2">
        <v>0</v>
      </c>
      <c r="K2734" s="2">
        <v>0</v>
      </c>
      <c r="L2734" s="2">
        <v>8</v>
      </c>
      <c r="M2734" s="2">
        <v>0.6</v>
      </c>
      <c r="N2734" s="2">
        <v>1</v>
      </c>
      <c r="O2734" s="2">
        <v>2.5</v>
      </c>
      <c r="P2734" s="2">
        <v>0.73399999999999999</v>
      </c>
      <c r="Q2734" s="3">
        <v>1.7000000000000001E-2</v>
      </c>
      <c r="R2734" s="4" t="str">
        <f>TRIM(tblOperations[[#This Row],[Region]])</f>
        <v>South West</v>
      </c>
      <c r="S2734" s="4" t="str">
        <f>TRIM(tblOperations[[#This Row],[Team]])</f>
        <v>Workplace Services</v>
      </c>
      <c r="T2734" s="4" t="str">
        <f>_xlfn.XLOOKUP(R2734,tblRegionReference[Region],tblRegionReference[Area],"Not Found")</f>
        <v>South</v>
      </c>
      <c r="U2734" s="4" t="str">
        <f>IF(tblOperations[[#This Row],[Completion_Rate]]&gt;=_xlfn.XLOOKUP("Completion Rate",tblKPITargets[KPI_Name],tblKPITargets[Target_Value]),"Met","Below Target")</f>
        <v>Below Target</v>
      </c>
      <c r="V2734" t="str">
        <f>IF(tblOperations[[#This Row],[SLA_Compliance]]&gt;=_xlfn.XLOOKUP('04_References'!$A$3,tblKPITargets[KPI_Name],tblKPITargets[Target_Value]),"Met","Below Target")</f>
        <v>Below Target</v>
      </c>
      <c r="W2734" t="str">
        <f>IF(tblOperations[[#This Row],[Quality_Pass_Rate]]&gt;=_xlfn.XLOOKUP('04_References'!$A$4,tblKPITargets[KPI_Name],tblKPITargets[Target_Value]),"Met","Below Target")</f>
        <v>Met</v>
      </c>
      <c r="X2734" t="str">
        <f>IF(tblOperations[[#This Row],[Average_Completion_Days]]&lt;=_xlfn.XLOOKUP('04_References'!$A$7,tblKPITargets[KPI_Name],tblKPITargets[Target_Value]),"Met","Below Target")</f>
        <v>Below Target</v>
      </c>
      <c r="Y2734" t="str">
        <f>IF(tblOperations[[#This Row],[Closing_Backlog]]&lt;=_xlfn.XLOOKUP('04_References'!$A$8,tblKPITargets[KPI_Name],tblKPITargets[Target_Value]),"Met","Below Target")</f>
        <v>Below Target</v>
      </c>
    </row>
    <row r="2735" spans="1:25">
      <c r="A2735" s="8" t="s">
        <v>2765</v>
      </c>
      <c r="B2735" s="9">
        <v>46143</v>
      </c>
      <c r="C2735" s="4" t="s">
        <v>43</v>
      </c>
      <c r="D2735" s="4" t="s">
        <v>21</v>
      </c>
      <c r="E2735" s="4">
        <v>3</v>
      </c>
      <c r="F2735" s="4">
        <v>27</v>
      </c>
      <c r="G2735" s="4">
        <v>30</v>
      </c>
      <c r="H2735" s="4">
        <v>30</v>
      </c>
      <c r="I2735" s="4">
        <v>0</v>
      </c>
      <c r="J2735" s="4">
        <v>0</v>
      </c>
      <c r="K2735" s="4">
        <v>0</v>
      </c>
      <c r="L2735" s="4">
        <v>1.6</v>
      </c>
      <c r="M2735" s="4">
        <v>0.95599999999999996</v>
      </c>
      <c r="N2735" s="4">
        <v>0.98099999999999998</v>
      </c>
      <c r="O2735" s="4">
        <v>4.4000000000000004</v>
      </c>
      <c r="P2735" s="4">
        <v>0.621</v>
      </c>
      <c r="Q2735" s="5">
        <v>1</v>
      </c>
      <c r="R2735" s="4" t="str">
        <f>TRIM(tblOperations[[#This Row],[Region]])</f>
        <v>South West</v>
      </c>
      <c r="S2735" s="4" t="str">
        <f>TRIM(tblOperations[[#This Row],[Team]])</f>
        <v>Facilities Response</v>
      </c>
      <c r="T2735" s="4" t="str">
        <f>_xlfn.XLOOKUP(R2735,tblRegionReference[Region],tblRegionReference[Area],"Not Found")</f>
        <v>South</v>
      </c>
      <c r="U2735" s="4" t="str">
        <f>IF(tblOperations[[#This Row],[Completion_Rate]]&gt;=_xlfn.XLOOKUP("Completion Rate",tblKPITargets[KPI_Name],tblKPITargets[Target_Value]),"Met","Below Target")</f>
        <v>Met</v>
      </c>
      <c r="V2735" t="str">
        <f>IF(tblOperations[[#This Row],[SLA_Compliance]]&gt;=_xlfn.XLOOKUP('04_References'!$A$3,tblKPITargets[KPI_Name],tblKPITargets[Target_Value]),"Met","Below Target")</f>
        <v>Met</v>
      </c>
      <c r="W2735" t="str">
        <f>IF(tblOperations[[#This Row],[Quality_Pass_Rate]]&gt;=_xlfn.XLOOKUP('04_References'!$A$4,tblKPITargets[KPI_Name],tblKPITargets[Target_Value]),"Met","Below Target")</f>
        <v>Met</v>
      </c>
      <c r="X2735" t="str">
        <f>IF(tblOperations[[#This Row],[Average_Completion_Days]]&lt;=_xlfn.XLOOKUP('04_References'!$A$7,tblKPITargets[KPI_Name],tblKPITargets[Target_Value]),"Met","Below Target")</f>
        <v>Met</v>
      </c>
      <c r="Y2735" t="str">
        <f>IF(tblOperations[[#This Row],[Closing_Backlog]]&lt;=_xlfn.XLOOKUP('04_References'!$A$8,tblKPITargets[KPI_Name],tblKPITargets[Target_Value]),"Met","Below Target")</f>
        <v>Met</v>
      </c>
    </row>
    <row r="2736" spans="1:25">
      <c r="A2736" s="6" t="s">
        <v>2766</v>
      </c>
      <c r="B2736" s="7">
        <v>46143</v>
      </c>
      <c r="C2736" s="2" t="s">
        <v>43</v>
      </c>
      <c r="D2736" s="2" t="s">
        <v>23</v>
      </c>
      <c r="E2736" s="2">
        <v>0</v>
      </c>
      <c r="F2736" s="2">
        <v>39</v>
      </c>
      <c r="G2736" s="2">
        <v>39</v>
      </c>
      <c r="H2736" s="2">
        <v>39</v>
      </c>
      <c r="I2736" s="2">
        <v>0</v>
      </c>
      <c r="J2736" s="2">
        <v>0</v>
      </c>
      <c r="K2736" s="2">
        <v>0</v>
      </c>
      <c r="L2736" s="2">
        <v>1.5</v>
      </c>
      <c r="M2736" s="2">
        <v>1</v>
      </c>
      <c r="N2736" s="2">
        <v>1</v>
      </c>
      <c r="O2736" s="2">
        <v>4.8</v>
      </c>
      <c r="P2736" s="2">
        <v>0.754</v>
      </c>
      <c r="Q2736" s="3">
        <v>1</v>
      </c>
      <c r="R2736" s="4" t="str">
        <f>TRIM(tblOperations[[#This Row],[Region]])</f>
        <v>South West</v>
      </c>
      <c r="S2736" s="4" t="str">
        <f>TRIM(tblOperations[[#This Row],[Team]])</f>
        <v>Estates Support</v>
      </c>
      <c r="T2736" s="4" t="str">
        <f>_xlfn.XLOOKUP(R2736,tblRegionReference[Region],tblRegionReference[Area],"Not Found")</f>
        <v>South</v>
      </c>
      <c r="U2736" s="4" t="str">
        <f>IF(tblOperations[[#This Row],[Completion_Rate]]&gt;=_xlfn.XLOOKUP("Completion Rate",tblKPITargets[KPI_Name],tblKPITargets[Target_Value]),"Met","Below Target")</f>
        <v>Met</v>
      </c>
      <c r="V2736" t="str">
        <f>IF(tblOperations[[#This Row],[SLA_Compliance]]&gt;=_xlfn.XLOOKUP('04_References'!$A$3,tblKPITargets[KPI_Name],tblKPITargets[Target_Value]),"Met","Below Target")</f>
        <v>Met</v>
      </c>
      <c r="W2736" t="str">
        <f>IF(tblOperations[[#This Row],[Quality_Pass_Rate]]&gt;=_xlfn.XLOOKUP('04_References'!$A$4,tblKPITargets[KPI_Name],tblKPITargets[Target_Value]),"Met","Below Target")</f>
        <v>Met</v>
      </c>
      <c r="X2736" t="str">
        <f>IF(tblOperations[[#This Row],[Average_Completion_Days]]&lt;=_xlfn.XLOOKUP('04_References'!$A$7,tblKPITargets[KPI_Name],tblKPITargets[Target_Value]),"Met","Below Target")</f>
        <v>Met</v>
      </c>
      <c r="Y2736" t="str">
        <f>IF(tblOperations[[#This Row],[Closing_Backlog]]&lt;=_xlfn.XLOOKUP('04_References'!$A$8,tblKPITargets[KPI_Name],tblKPITargets[Target_Value]),"Met","Below Target")</f>
        <v>Met</v>
      </c>
    </row>
    <row r="2737" spans="1:25">
      <c r="A2737" s="8" t="s">
        <v>2767</v>
      </c>
      <c r="B2737" s="9">
        <v>46143</v>
      </c>
      <c r="C2737" s="4" t="s">
        <v>43</v>
      </c>
      <c r="D2737" s="4" t="s">
        <v>25</v>
      </c>
      <c r="E2737" s="4">
        <v>0</v>
      </c>
      <c r="F2737" s="4">
        <v>27</v>
      </c>
      <c r="G2737" s="4">
        <v>27</v>
      </c>
      <c r="H2737" s="4">
        <v>27</v>
      </c>
      <c r="I2737" s="4">
        <v>0</v>
      </c>
      <c r="J2737" s="4">
        <v>0</v>
      </c>
      <c r="K2737" s="4">
        <v>0</v>
      </c>
      <c r="L2737" s="4">
        <v>2.1</v>
      </c>
      <c r="M2737" s="4">
        <v>1</v>
      </c>
      <c r="N2737" s="4">
        <v>1</v>
      </c>
      <c r="O2737" s="4">
        <v>4.4000000000000004</v>
      </c>
      <c r="P2737" s="4">
        <v>0.78100000000000003</v>
      </c>
      <c r="Q2737" s="5">
        <v>1</v>
      </c>
      <c r="R2737" s="4" t="str">
        <f>TRIM(tblOperations[[#This Row],[Region]])</f>
        <v>South West</v>
      </c>
      <c r="S2737" s="4" t="str">
        <f>TRIM(tblOperations[[#This Row],[Team]])</f>
        <v>Workplace Projects</v>
      </c>
      <c r="T2737" s="4" t="str">
        <f>_xlfn.XLOOKUP(R2737,tblRegionReference[Region],tblRegionReference[Area],"Not Found")</f>
        <v>South</v>
      </c>
      <c r="U2737" s="4" t="str">
        <f>IF(tblOperations[[#This Row],[Completion_Rate]]&gt;=_xlfn.XLOOKUP("Completion Rate",tblKPITargets[KPI_Name],tblKPITargets[Target_Value]),"Met","Below Target")</f>
        <v>Met</v>
      </c>
      <c r="V2737" t="str">
        <f>IF(tblOperations[[#This Row],[SLA_Compliance]]&gt;=_xlfn.XLOOKUP('04_References'!$A$3,tblKPITargets[KPI_Name],tblKPITargets[Target_Value]),"Met","Below Target")</f>
        <v>Met</v>
      </c>
      <c r="W2737" t="str">
        <f>IF(tblOperations[[#This Row],[Quality_Pass_Rate]]&gt;=_xlfn.XLOOKUP('04_References'!$A$4,tblKPITargets[KPI_Name],tblKPITargets[Target_Value]),"Met","Below Target")</f>
        <v>Met</v>
      </c>
      <c r="X2737" t="str">
        <f>IF(tblOperations[[#This Row],[Average_Completion_Days]]&lt;=_xlfn.XLOOKUP('04_References'!$A$7,tblKPITargets[KPI_Name],tblKPITargets[Target_Value]),"Met","Below Target")</f>
        <v>Met</v>
      </c>
      <c r="Y2737" t="str">
        <f>IF(tblOperations[[#This Row],[Closing_Backlog]]&lt;=_xlfn.XLOOKUP('04_References'!$A$8,tblKPITargets[KPI_Name],tblKPITargets[Target_Value]),"Met","Below Target")</f>
        <v>Met</v>
      </c>
    </row>
    <row r="2738" spans="1:25">
      <c r="A2738" s="6" t="s">
        <v>2768</v>
      </c>
      <c r="B2738" s="7">
        <v>46143</v>
      </c>
      <c r="C2738" s="2" t="s">
        <v>48</v>
      </c>
      <c r="D2738" s="2" t="s">
        <v>19</v>
      </c>
      <c r="E2738" s="2">
        <v>0</v>
      </c>
      <c r="F2738" s="2">
        <v>35</v>
      </c>
      <c r="G2738" s="2">
        <v>35</v>
      </c>
      <c r="H2738" s="2">
        <v>35</v>
      </c>
      <c r="I2738" s="2">
        <v>0</v>
      </c>
      <c r="J2738" s="2">
        <v>0</v>
      </c>
      <c r="K2738" s="2">
        <v>0</v>
      </c>
      <c r="L2738" s="2">
        <v>1.8</v>
      </c>
      <c r="M2738" s="2">
        <v>0.996</v>
      </c>
      <c r="N2738" s="2">
        <v>0.99299999999999999</v>
      </c>
      <c r="O2738" s="2">
        <v>4.9000000000000004</v>
      </c>
      <c r="P2738" s="2">
        <v>0.74299999999999999</v>
      </c>
      <c r="Q2738" s="3">
        <v>1</v>
      </c>
      <c r="R2738" s="4" t="str">
        <f>TRIM(tblOperations[[#This Row],[Region]])</f>
        <v>South East</v>
      </c>
      <c r="S2738" s="4" t="str">
        <f>TRIM(tblOperations[[#This Row],[Team]])</f>
        <v>Workplace Services</v>
      </c>
      <c r="T2738" s="4" t="str">
        <f>_xlfn.XLOOKUP(R2738,tblRegionReference[Region],tblRegionReference[Area],"Not Found")</f>
        <v>South</v>
      </c>
      <c r="U2738" s="4" t="str">
        <f>IF(tblOperations[[#This Row],[Completion_Rate]]&gt;=_xlfn.XLOOKUP("Completion Rate",tblKPITargets[KPI_Name],tblKPITargets[Target_Value]),"Met","Below Target")</f>
        <v>Met</v>
      </c>
      <c r="V2738" t="str">
        <f>IF(tblOperations[[#This Row],[SLA_Compliance]]&gt;=_xlfn.XLOOKUP('04_References'!$A$3,tblKPITargets[KPI_Name],tblKPITargets[Target_Value]),"Met","Below Target")</f>
        <v>Met</v>
      </c>
      <c r="W2738" t="str">
        <f>IF(tblOperations[[#This Row],[Quality_Pass_Rate]]&gt;=_xlfn.XLOOKUP('04_References'!$A$4,tblKPITargets[KPI_Name],tblKPITargets[Target_Value]),"Met","Below Target")</f>
        <v>Met</v>
      </c>
      <c r="X2738" t="str">
        <f>IF(tblOperations[[#This Row],[Average_Completion_Days]]&lt;=_xlfn.XLOOKUP('04_References'!$A$7,tblKPITargets[KPI_Name],tblKPITargets[Target_Value]),"Met","Below Target")</f>
        <v>Met</v>
      </c>
      <c r="Y2738" t="str">
        <f>IF(tblOperations[[#This Row],[Closing_Backlog]]&lt;=_xlfn.XLOOKUP('04_References'!$A$8,tblKPITargets[KPI_Name],tblKPITargets[Target_Value]),"Met","Below Target")</f>
        <v>Met</v>
      </c>
    </row>
    <row r="2739" spans="1:25">
      <c r="A2739" s="8" t="s">
        <v>2769</v>
      </c>
      <c r="B2739" s="9">
        <v>46143</v>
      </c>
      <c r="C2739" s="4" t="s">
        <v>48</v>
      </c>
      <c r="D2739" s="4" t="s">
        <v>21</v>
      </c>
      <c r="E2739" s="4">
        <v>2505</v>
      </c>
      <c r="F2739" s="4">
        <v>43</v>
      </c>
      <c r="G2739" s="4">
        <v>2548</v>
      </c>
      <c r="H2739" s="4">
        <v>20</v>
      </c>
      <c r="I2739" s="4">
        <v>2528</v>
      </c>
      <c r="J2739" s="4">
        <v>0</v>
      </c>
      <c r="K2739" s="4">
        <v>0</v>
      </c>
      <c r="L2739" s="4">
        <v>8</v>
      </c>
      <c r="M2739" s="4">
        <v>0.6</v>
      </c>
      <c r="N2739" s="4">
        <v>0.96099999999999997</v>
      </c>
      <c r="O2739" s="4">
        <v>2.5</v>
      </c>
      <c r="P2739" s="4">
        <v>0.69199999999999995</v>
      </c>
      <c r="Q2739" s="5">
        <v>8.0000000000000002E-3</v>
      </c>
      <c r="R2739" s="4" t="str">
        <f>TRIM(tblOperations[[#This Row],[Region]])</f>
        <v>South East</v>
      </c>
      <c r="S2739" s="4" t="str">
        <f>TRIM(tblOperations[[#This Row],[Team]])</f>
        <v>Facilities Response</v>
      </c>
      <c r="T2739" s="4" t="str">
        <f>_xlfn.XLOOKUP(R2739,tblRegionReference[Region],tblRegionReference[Area],"Not Found")</f>
        <v>South</v>
      </c>
      <c r="U2739" s="4" t="str">
        <f>IF(tblOperations[[#This Row],[Completion_Rate]]&gt;=_xlfn.XLOOKUP("Completion Rate",tblKPITargets[KPI_Name],tblKPITargets[Target_Value]),"Met","Below Target")</f>
        <v>Below Target</v>
      </c>
      <c r="V2739" t="str">
        <f>IF(tblOperations[[#This Row],[SLA_Compliance]]&gt;=_xlfn.XLOOKUP('04_References'!$A$3,tblKPITargets[KPI_Name],tblKPITargets[Target_Value]),"Met","Below Target")</f>
        <v>Below Target</v>
      </c>
      <c r="W2739" t="str">
        <f>IF(tblOperations[[#This Row],[Quality_Pass_Rate]]&gt;=_xlfn.XLOOKUP('04_References'!$A$4,tblKPITargets[KPI_Name],tblKPITargets[Target_Value]),"Met","Below Target")</f>
        <v>Met</v>
      </c>
      <c r="X2739" t="str">
        <f>IF(tblOperations[[#This Row],[Average_Completion_Days]]&lt;=_xlfn.XLOOKUP('04_References'!$A$7,tblKPITargets[KPI_Name],tblKPITargets[Target_Value]),"Met","Below Target")</f>
        <v>Below Target</v>
      </c>
      <c r="Y2739" t="str">
        <f>IF(tblOperations[[#This Row],[Closing_Backlog]]&lt;=_xlfn.XLOOKUP('04_References'!$A$8,tblKPITargets[KPI_Name],tblKPITargets[Target_Value]),"Met","Below Target")</f>
        <v>Below Target</v>
      </c>
    </row>
    <row r="2740" spans="1:25">
      <c r="A2740" s="6" t="s">
        <v>2770</v>
      </c>
      <c r="B2740" s="7">
        <v>46143</v>
      </c>
      <c r="C2740" s="2" t="s">
        <v>48</v>
      </c>
      <c r="D2740" s="2" t="s">
        <v>23</v>
      </c>
      <c r="E2740" s="2">
        <v>0</v>
      </c>
      <c r="F2740" s="2">
        <v>48</v>
      </c>
      <c r="G2740" s="2">
        <v>48</v>
      </c>
      <c r="H2740" s="2">
        <v>48</v>
      </c>
      <c r="I2740" s="2">
        <v>0</v>
      </c>
      <c r="J2740" s="2">
        <v>1</v>
      </c>
      <c r="K2740" s="2">
        <v>0</v>
      </c>
      <c r="L2740" s="2">
        <v>2</v>
      </c>
      <c r="M2740" s="2">
        <v>0.97499999999999998</v>
      </c>
      <c r="N2740" s="2">
        <v>0.97799999999999998</v>
      </c>
      <c r="O2740" s="2">
        <v>4.3</v>
      </c>
      <c r="P2740" s="2">
        <v>0.80200000000000005</v>
      </c>
      <c r="Q2740" s="3">
        <v>1</v>
      </c>
      <c r="R2740" s="4" t="str">
        <f>TRIM(tblOperations[[#This Row],[Region]])</f>
        <v>South East</v>
      </c>
      <c r="S2740" s="4" t="str">
        <f>TRIM(tblOperations[[#This Row],[Team]])</f>
        <v>Estates Support</v>
      </c>
      <c r="T2740" s="4" t="str">
        <f>_xlfn.XLOOKUP(R2740,tblRegionReference[Region],tblRegionReference[Area],"Not Found")</f>
        <v>South</v>
      </c>
      <c r="U2740" s="4" t="str">
        <f>IF(tblOperations[[#This Row],[Completion_Rate]]&gt;=_xlfn.XLOOKUP("Completion Rate",tblKPITargets[KPI_Name],tblKPITargets[Target_Value]),"Met","Below Target")</f>
        <v>Met</v>
      </c>
      <c r="V2740" t="str">
        <f>IF(tblOperations[[#This Row],[SLA_Compliance]]&gt;=_xlfn.XLOOKUP('04_References'!$A$3,tblKPITargets[KPI_Name],tblKPITargets[Target_Value]),"Met","Below Target")</f>
        <v>Met</v>
      </c>
      <c r="W2740" t="str">
        <f>IF(tblOperations[[#This Row],[Quality_Pass_Rate]]&gt;=_xlfn.XLOOKUP('04_References'!$A$4,tblKPITargets[KPI_Name],tblKPITargets[Target_Value]),"Met","Below Target")</f>
        <v>Met</v>
      </c>
      <c r="X2740" t="str">
        <f>IF(tblOperations[[#This Row],[Average_Completion_Days]]&lt;=_xlfn.XLOOKUP('04_References'!$A$7,tblKPITargets[KPI_Name],tblKPITargets[Target_Value]),"Met","Below Target")</f>
        <v>Met</v>
      </c>
      <c r="Y2740" t="str">
        <f>IF(tblOperations[[#This Row],[Closing_Backlog]]&lt;=_xlfn.XLOOKUP('04_References'!$A$8,tblKPITargets[KPI_Name],tblKPITargets[Target_Value]),"Met","Below Target")</f>
        <v>Met</v>
      </c>
    </row>
    <row r="2741" spans="1:25">
      <c r="A2741" s="8" t="s">
        <v>2771</v>
      </c>
      <c r="B2741" s="9">
        <v>46143</v>
      </c>
      <c r="C2741" s="4" t="s">
        <v>48</v>
      </c>
      <c r="D2741" s="4" t="s">
        <v>25</v>
      </c>
      <c r="E2741" s="4">
        <v>802</v>
      </c>
      <c r="F2741" s="4">
        <v>31</v>
      </c>
      <c r="G2741" s="4">
        <v>833</v>
      </c>
      <c r="H2741" s="4">
        <v>25</v>
      </c>
      <c r="I2741" s="4">
        <v>808</v>
      </c>
      <c r="J2741" s="4">
        <v>0</v>
      </c>
      <c r="K2741" s="4">
        <v>0</v>
      </c>
      <c r="L2741" s="4">
        <v>8</v>
      </c>
      <c r="M2741" s="4">
        <v>0.6</v>
      </c>
      <c r="N2741" s="4">
        <v>0.98599999999999999</v>
      </c>
      <c r="O2741" s="4">
        <v>2.5</v>
      </c>
      <c r="P2741" s="4">
        <v>0.747</v>
      </c>
      <c r="Q2741" s="5">
        <v>0.03</v>
      </c>
      <c r="R2741" s="4" t="str">
        <f>TRIM(tblOperations[[#This Row],[Region]])</f>
        <v>South East</v>
      </c>
      <c r="S2741" s="4" t="str">
        <f>TRIM(tblOperations[[#This Row],[Team]])</f>
        <v>Workplace Projects</v>
      </c>
      <c r="T2741" s="4" t="str">
        <f>_xlfn.XLOOKUP(R2741,tblRegionReference[Region],tblRegionReference[Area],"Not Found")</f>
        <v>South</v>
      </c>
      <c r="U2741" s="4" t="str">
        <f>IF(tblOperations[[#This Row],[Completion_Rate]]&gt;=_xlfn.XLOOKUP("Completion Rate",tblKPITargets[KPI_Name],tblKPITargets[Target_Value]),"Met","Below Target")</f>
        <v>Below Target</v>
      </c>
      <c r="V2741" t="str">
        <f>IF(tblOperations[[#This Row],[SLA_Compliance]]&gt;=_xlfn.XLOOKUP('04_References'!$A$3,tblKPITargets[KPI_Name],tblKPITargets[Target_Value]),"Met","Below Target")</f>
        <v>Below Target</v>
      </c>
      <c r="W2741" t="str">
        <f>IF(tblOperations[[#This Row],[Quality_Pass_Rate]]&gt;=_xlfn.XLOOKUP('04_References'!$A$4,tblKPITargets[KPI_Name],tblKPITargets[Target_Value]),"Met","Below Target")</f>
        <v>Met</v>
      </c>
      <c r="X2741" t="str">
        <f>IF(tblOperations[[#This Row],[Average_Completion_Days]]&lt;=_xlfn.XLOOKUP('04_References'!$A$7,tblKPITargets[KPI_Name],tblKPITargets[Target_Value]),"Met","Below Target")</f>
        <v>Below Target</v>
      </c>
      <c r="Y2741" t="str">
        <f>IF(tblOperations[[#This Row],[Closing_Backlog]]&lt;=_xlfn.XLOOKUP('04_References'!$A$8,tblKPITargets[KPI_Name],tblKPITargets[Target_Value]),"Met","Below Target")</f>
        <v>Below Target</v>
      </c>
    </row>
    <row r="2742" spans="1:25">
      <c r="A2742" s="6" t="s">
        <v>2772</v>
      </c>
      <c r="B2742" s="7">
        <v>46143</v>
      </c>
      <c r="C2742" s="2" t="s">
        <v>53</v>
      </c>
      <c r="D2742" s="2" t="s">
        <v>19</v>
      </c>
      <c r="E2742" s="2">
        <v>1457</v>
      </c>
      <c r="F2742" s="2">
        <v>33</v>
      </c>
      <c r="G2742" s="2">
        <v>1490</v>
      </c>
      <c r="H2742" s="2">
        <v>24</v>
      </c>
      <c r="I2742" s="2">
        <v>1466</v>
      </c>
      <c r="J2742" s="2">
        <v>0</v>
      </c>
      <c r="K2742" s="2">
        <v>0</v>
      </c>
      <c r="L2742" s="2">
        <v>8</v>
      </c>
      <c r="M2742" s="2">
        <v>0.6</v>
      </c>
      <c r="N2742" s="2">
        <v>0.98699999999999999</v>
      </c>
      <c r="O2742" s="2">
        <v>2.5</v>
      </c>
      <c r="P2742" s="2">
        <v>0.69299999999999995</v>
      </c>
      <c r="Q2742" s="3">
        <v>1.6E-2</v>
      </c>
      <c r="R2742" s="4" t="str">
        <f>TRIM(tblOperations[[#This Row],[Region]])</f>
        <v>Wales</v>
      </c>
      <c r="S2742" s="4" t="str">
        <f>TRIM(tblOperations[[#This Row],[Team]])</f>
        <v>Workplace Services</v>
      </c>
      <c r="T2742" s="4" t="str">
        <f>_xlfn.XLOOKUP(R2742,tblRegionReference[Region],tblRegionReference[Area],"Not Found")</f>
        <v>Wales</v>
      </c>
      <c r="U2742" s="4" t="str">
        <f>IF(tblOperations[[#This Row],[Completion_Rate]]&gt;=_xlfn.XLOOKUP("Completion Rate",tblKPITargets[KPI_Name],tblKPITargets[Target_Value]),"Met","Below Target")</f>
        <v>Below Target</v>
      </c>
      <c r="V2742" t="str">
        <f>IF(tblOperations[[#This Row],[SLA_Compliance]]&gt;=_xlfn.XLOOKUP('04_References'!$A$3,tblKPITargets[KPI_Name],tblKPITargets[Target_Value]),"Met","Below Target")</f>
        <v>Below Target</v>
      </c>
      <c r="W2742" t="str">
        <f>IF(tblOperations[[#This Row],[Quality_Pass_Rate]]&gt;=_xlfn.XLOOKUP('04_References'!$A$4,tblKPITargets[KPI_Name],tblKPITargets[Target_Value]),"Met","Below Target")</f>
        <v>Met</v>
      </c>
      <c r="X2742" t="str">
        <f>IF(tblOperations[[#This Row],[Average_Completion_Days]]&lt;=_xlfn.XLOOKUP('04_References'!$A$7,tblKPITargets[KPI_Name],tblKPITargets[Target_Value]),"Met","Below Target")</f>
        <v>Below Target</v>
      </c>
      <c r="Y2742" t="str">
        <f>IF(tblOperations[[#This Row],[Closing_Backlog]]&lt;=_xlfn.XLOOKUP('04_References'!$A$8,tblKPITargets[KPI_Name],tblKPITargets[Target_Value]),"Met","Below Target")</f>
        <v>Below Target</v>
      </c>
    </row>
    <row r="2743" spans="1:25">
      <c r="A2743" s="8" t="s">
        <v>2773</v>
      </c>
      <c r="B2743" s="9">
        <v>46143</v>
      </c>
      <c r="C2743" s="4" t="s">
        <v>53</v>
      </c>
      <c r="D2743" s="4" t="s">
        <v>21</v>
      </c>
      <c r="E2743" s="4">
        <v>1500</v>
      </c>
      <c r="F2743" s="4">
        <v>35</v>
      </c>
      <c r="G2743" s="4">
        <v>1535</v>
      </c>
      <c r="H2743" s="4">
        <v>18</v>
      </c>
      <c r="I2743" s="4">
        <v>1517</v>
      </c>
      <c r="J2743" s="4">
        <v>0</v>
      </c>
      <c r="K2743" s="4">
        <v>0</v>
      </c>
      <c r="L2743" s="4">
        <v>8</v>
      </c>
      <c r="M2743" s="4">
        <v>0.6</v>
      </c>
      <c r="N2743" s="4">
        <v>0.97899999999999998</v>
      </c>
      <c r="O2743" s="4">
        <v>2.5</v>
      </c>
      <c r="P2743" s="4">
        <v>0.66400000000000003</v>
      </c>
      <c r="Q2743" s="5">
        <v>1.2E-2</v>
      </c>
      <c r="R2743" s="4" t="str">
        <f>TRIM(tblOperations[[#This Row],[Region]])</f>
        <v>Wales</v>
      </c>
      <c r="S2743" s="4" t="str">
        <f>TRIM(tblOperations[[#This Row],[Team]])</f>
        <v>Facilities Response</v>
      </c>
      <c r="T2743" s="4" t="str">
        <f>_xlfn.XLOOKUP(R2743,tblRegionReference[Region],tblRegionReference[Area],"Not Found")</f>
        <v>Wales</v>
      </c>
      <c r="U2743" s="4" t="str">
        <f>IF(tblOperations[[#This Row],[Completion_Rate]]&gt;=_xlfn.XLOOKUP("Completion Rate",tblKPITargets[KPI_Name],tblKPITargets[Target_Value]),"Met","Below Target")</f>
        <v>Below Target</v>
      </c>
      <c r="V2743" t="str">
        <f>IF(tblOperations[[#This Row],[SLA_Compliance]]&gt;=_xlfn.XLOOKUP('04_References'!$A$3,tblKPITargets[KPI_Name],tblKPITargets[Target_Value]),"Met","Below Target")</f>
        <v>Below Target</v>
      </c>
      <c r="W2743" t="str">
        <f>IF(tblOperations[[#This Row],[Quality_Pass_Rate]]&gt;=_xlfn.XLOOKUP('04_References'!$A$4,tblKPITargets[KPI_Name],tblKPITargets[Target_Value]),"Met","Below Target")</f>
        <v>Met</v>
      </c>
      <c r="X2743" t="str">
        <f>IF(tblOperations[[#This Row],[Average_Completion_Days]]&lt;=_xlfn.XLOOKUP('04_References'!$A$7,tblKPITargets[KPI_Name],tblKPITargets[Target_Value]),"Met","Below Target")</f>
        <v>Below Target</v>
      </c>
      <c r="Y2743" t="str">
        <f>IF(tblOperations[[#This Row],[Closing_Backlog]]&lt;=_xlfn.XLOOKUP('04_References'!$A$8,tblKPITargets[KPI_Name],tblKPITargets[Target_Value]),"Met","Below Target")</f>
        <v>Below Target</v>
      </c>
    </row>
    <row r="2744" spans="1:25">
      <c r="A2744" s="6" t="s">
        <v>2774</v>
      </c>
      <c r="B2744" s="7">
        <v>46143</v>
      </c>
      <c r="C2744" s="2" t="s">
        <v>53</v>
      </c>
      <c r="D2744" s="2" t="s">
        <v>23</v>
      </c>
      <c r="E2744" s="2">
        <v>980</v>
      </c>
      <c r="F2744" s="2">
        <v>46</v>
      </c>
      <c r="G2744" s="2">
        <v>1026</v>
      </c>
      <c r="H2744" s="2">
        <v>28</v>
      </c>
      <c r="I2744" s="2">
        <v>998</v>
      </c>
      <c r="J2744" s="2">
        <v>0</v>
      </c>
      <c r="K2744" s="2">
        <v>0</v>
      </c>
      <c r="L2744" s="2">
        <v>8</v>
      </c>
      <c r="M2744" s="2">
        <v>0.6</v>
      </c>
      <c r="N2744" s="2">
        <v>0.99299999999999999</v>
      </c>
      <c r="O2744" s="2">
        <v>2.5</v>
      </c>
      <c r="P2744" s="2">
        <v>0.77800000000000002</v>
      </c>
      <c r="Q2744" s="3">
        <v>2.7E-2</v>
      </c>
      <c r="R2744" s="4" t="str">
        <f>TRIM(tblOperations[[#This Row],[Region]])</f>
        <v>Wales</v>
      </c>
      <c r="S2744" s="4" t="str">
        <f>TRIM(tblOperations[[#This Row],[Team]])</f>
        <v>Estates Support</v>
      </c>
      <c r="T2744" s="4" t="str">
        <f>_xlfn.XLOOKUP(R2744,tblRegionReference[Region],tblRegionReference[Area],"Not Found")</f>
        <v>Wales</v>
      </c>
      <c r="U2744" s="4" t="str">
        <f>IF(tblOperations[[#This Row],[Completion_Rate]]&gt;=_xlfn.XLOOKUP("Completion Rate",tblKPITargets[KPI_Name],tblKPITargets[Target_Value]),"Met","Below Target")</f>
        <v>Below Target</v>
      </c>
      <c r="V2744" t="str">
        <f>IF(tblOperations[[#This Row],[SLA_Compliance]]&gt;=_xlfn.XLOOKUP('04_References'!$A$3,tblKPITargets[KPI_Name],tblKPITargets[Target_Value]),"Met","Below Target")</f>
        <v>Below Target</v>
      </c>
      <c r="W2744" t="str">
        <f>IF(tblOperations[[#This Row],[Quality_Pass_Rate]]&gt;=_xlfn.XLOOKUP('04_References'!$A$4,tblKPITargets[KPI_Name],tblKPITargets[Target_Value]),"Met","Below Target")</f>
        <v>Met</v>
      </c>
      <c r="X2744" t="str">
        <f>IF(tblOperations[[#This Row],[Average_Completion_Days]]&lt;=_xlfn.XLOOKUP('04_References'!$A$7,tblKPITargets[KPI_Name],tblKPITargets[Target_Value]),"Met","Below Target")</f>
        <v>Below Target</v>
      </c>
      <c r="Y2744" t="str">
        <f>IF(tblOperations[[#This Row],[Closing_Backlog]]&lt;=_xlfn.XLOOKUP('04_References'!$A$8,tblKPITargets[KPI_Name],tblKPITargets[Target_Value]),"Met","Below Target")</f>
        <v>Below Target</v>
      </c>
    </row>
    <row r="2745" spans="1:25">
      <c r="A2745" s="8" t="s">
        <v>2775</v>
      </c>
      <c r="B2745" s="9">
        <v>46143</v>
      </c>
      <c r="C2745" s="4" t="s">
        <v>53</v>
      </c>
      <c r="D2745" s="4" t="s">
        <v>25</v>
      </c>
      <c r="E2745" s="4">
        <v>0</v>
      </c>
      <c r="F2745" s="4">
        <v>46</v>
      </c>
      <c r="G2745" s="4">
        <v>46</v>
      </c>
      <c r="H2745" s="4">
        <v>46</v>
      </c>
      <c r="I2745" s="4">
        <v>0</v>
      </c>
      <c r="J2745" s="4">
        <v>0</v>
      </c>
      <c r="K2745" s="4">
        <v>0</v>
      </c>
      <c r="L2745" s="4">
        <v>1.4</v>
      </c>
      <c r="M2745" s="4">
        <v>1</v>
      </c>
      <c r="N2745" s="4">
        <v>0.98399999999999999</v>
      </c>
      <c r="O2745" s="4">
        <v>4.5999999999999996</v>
      </c>
      <c r="P2745" s="4">
        <v>0.71299999999999997</v>
      </c>
      <c r="Q2745" s="5">
        <v>1</v>
      </c>
      <c r="R2745" s="4" t="str">
        <f>TRIM(tblOperations[[#This Row],[Region]])</f>
        <v>Wales</v>
      </c>
      <c r="S2745" s="4" t="str">
        <f>TRIM(tblOperations[[#This Row],[Team]])</f>
        <v>Workplace Projects</v>
      </c>
      <c r="T2745" s="4" t="str">
        <f>_xlfn.XLOOKUP(R2745,tblRegionReference[Region],tblRegionReference[Area],"Not Found")</f>
        <v>Wales</v>
      </c>
      <c r="U2745" s="4" t="str">
        <f>IF(tblOperations[[#This Row],[Completion_Rate]]&gt;=_xlfn.XLOOKUP("Completion Rate",tblKPITargets[KPI_Name],tblKPITargets[Target_Value]),"Met","Below Target")</f>
        <v>Met</v>
      </c>
      <c r="V2745" t="str">
        <f>IF(tblOperations[[#This Row],[SLA_Compliance]]&gt;=_xlfn.XLOOKUP('04_References'!$A$3,tblKPITargets[KPI_Name],tblKPITargets[Target_Value]),"Met","Below Target")</f>
        <v>Met</v>
      </c>
      <c r="W2745" t="str">
        <f>IF(tblOperations[[#This Row],[Quality_Pass_Rate]]&gt;=_xlfn.XLOOKUP('04_References'!$A$4,tblKPITargets[KPI_Name],tblKPITargets[Target_Value]),"Met","Below Target")</f>
        <v>Met</v>
      </c>
      <c r="X2745" t="str">
        <f>IF(tblOperations[[#This Row],[Average_Completion_Days]]&lt;=_xlfn.XLOOKUP('04_References'!$A$7,tblKPITargets[KPI_Name],tblKPITargets[Target_Value]),"Met","Below Target")</f>
        <v>Met</v>
      </c>
      <c r="Y2745" t="str">
        <f>IF(tblOperations[[#This Row],[Closing_Backlog]]&lt;=_xlfn.XLOOKUP('04_References'!$A$8,tblKPITargets[KPI_Name],tblKPITargets[Target_Value]),"Met","Below Target")</f>
        <v>Met</v>
      </c>
    </row>
    <row r="2746" spans="1:25">
      <c r="A2746" s="6" t="s">
        <v>2776</v>
      </c>
      <c r="B2746" s="7">
        <v>46144</v>
      </c>
      <c r="C2746" s="2" t="s">
        <v>18</v>
      </c>
      <c r="D2746" s="2" t="s">
        <v>19</v>
      </c>
      <c r="E2746" s="2">
        <v>360</v>
      </c>
      <c r="F2746" s="2">
        <v>29</v>
      </c>
      <c r="G2746" s="2">
        <v>389</v>
      </c>
      <c r="H2746" s="2">
        <v>37</v>
      </c>
      <c r="I2746" s="2">
        <v>352</v>
      </c>
      <c r="J2746" s="2">
        <v>0</v>
      </c>
      <c r="K2746" s="2">
        <v>0</v>
      </c>
      <c r="L2746" s="2">
        <v>8</v>
      </c>
      <c r="M2746" s="2">
        <v>0.6</v>
      </c>
      <c r="N2746" s="2">
        <v>0.99099999999999999</v>
      </c>
      <c r="O2746" s="2">
        <v>2.5</v>
      </c>
      <c r="P2746" s="2">
        <v>0.72399999999999998</v>
      </c>
      <c r="Q2746" s="3">
        <v>9.5000000000000001E-2</v>
      </c>
      <c r="R2746" s="4" t="str">
        <f>TRIM(tblOperations[[#This Row],[Region]])</f>
        <v>Scotland</v>
      </c>
      <c r="S2746" s="4" t="str">
        <f>TRIM(tblOperations[[#This Row],[Team]])</f>
        <v>Workplace Services</v>
      </c>
      <c r="T2746" s="4" t="str">
        <f>_xlfn.XLOOKUP(R2746,tblRegionReference[Region],tblRegionReference[Area],"Not Found")</f>
        <v>North</v>
      </c>
      <c r="U2746" s="4" t="str">
        <f>IF(tblOperations[[#This Row],[Completion_Rate]]&gt;=_xlfn.XLOOKUP("Completion Rate",tblKPITargets[KPI_Name],tblKPITargets[Target_Value]),"Met","Below Target")</f>
        <v>Below Target</v>
      </c>
      <c r="V2746" t="str">
        <f>IF(tblOperations[[#This Row],[SLA_Compliance]]&gt;=_xlfn.XLOOKUP('04_References'!$A$3,tblKPITargets[KPI_Name],tblKPITargets[Target_Value]),"Met","Below Target")</f>
        <v>Below Target</v>
      </c>
      <c r="W2746" t="str">
        <f>IF(tblOperations[[#This Row],[Quality_Pass_Rate]]&gt;=_xlfn.XLOOKUP('04_References'!$A$4,tblKPITargets[KPI_Name],tblKPITargets[Target_Value]),"Met","Below Target")</f>
        <v>Met</v>
      </c>
      <c r="X2746" t="str">
        <f>IF(tblOperations[[#This Row],[Average_Completion_Days]]&lt;=_xlfn.XLOOKUP('04_References'!$A$7,tblKPITargets[KPI_Name],tblKPITargets[Target_Value]),"Met","Below Target")</f>
        <v>Below Target</v>
      </c>
      <c r="Y2746" t="str">
        <f>IF(tblOperations[[#This Row],[Closing_Backlog]]&lt;=_xlfn.XLOOKUP('04_References'!$A$8,tblKPITargets[KPI_Name],tblKPITargets[Target_Value]),"Met","Below Target")</f>
        <v>Below Target</v>
      </c>
    </row>
    <row r="2747" spans="1:25">
      <c r="A2747" s="8" t="s">
        <v>2777</v>
      </c>
      <c r="B2747" s="9">
        <v>46144</v>
      </c>
      <c r="C2747" s="4" t="s">
        <v>18</v>
      </c>
      <c r="D2747" s="4" t="s">
        <v>21</v>
      </c>
      <c r="E2747" s="4">
        <v>0</v>
      </c>
      <c r="F2747" s="4">
        <v>54</v>
      </c>
      <c r="G2747" s="4">
        <v>54</v>
      </c>
      <c r="H2747" s="4">
        <v>54</v>
      </c>
      <c r="I2747" s="4">
        <v>0</v>
      </c>
      <c r="J2747" s="4">
        <v>1</v>
      </c>
      <c r="K2747" s="4">
        <v>0</v>
      </c>
      <c r="L2747" s="4">
        <v>1.9</v>
      </c>
      <c r="M2747" s="4">
        <v>0.95899999999999996</v>
      </c>
      <c r="N2747" s="4">
        <v>0.95599999999999996</v>
      </c>
      <c r="O2747" s="4">
        <v>4.4000000000000004</v>
      </c>
      <c r="P2747" s="4">
        <v>0.8</v>
      </c>
      <c r="Q2747" s="5">
        <v>1</v>
      </c>
      <c r="R2747" s="4" t="str">
        <f>TRIM(tblOperations[[#This Row],[Region]])</f>
        <v>Scotland</v>
      </c>
      <c r="S2747" s="4" t="str">
        <f>TRIM(tblOperations[[#This Row],[Team]])</f>
        <v>Facilities Response</v>
      </c>
      <c r="T2747" s="4" t="str">
        <f>_xlfn.XLOOKUP(R2747,tblRegionReference[Region],tblRegionReference[Area],"Not Found")</f>
        <v>North</v>
      </c>
      <c r="U2747" s="4" t="str">
        <f>IF(tblOperations[[#This Row],[Completion_Rate]]&gt;=_xlfn.XLOOKUP("Completion Rate",tblKPITargets[KPI_Name],tblKPITargets[Target_Value]),"Met","Below Target")</f>
        <v>Met</v>
      </c>
      <c r="V2747" t="str">
        <f>IF(tblOperations[[#This Row],[SLA_Compliance]]&gt;=_xlfn.XLOOKUP('04_References'!$A$3,tblKPITargets[KPI_Name],tblKPITargets[Target_Value]),"Met","Below Target")</f>
        <v>Met</v>
      </c>
      <c r="W2747" t="str">
        <f>IF(tblOperations[[#This Row],[Quality_Pass_Rate]]&gt;=_xlfn.XLOOKUP('04_References'!$A$4,tblKPITargets[KPI_Name],tblKPITargets[Target_Value]),"Met","Below Target")</f>
        <v>Met</v>
      </c>
      <c r="X2747" t="str">
        <f>IF(tblOperations[[#This Row],[Average_Completion_Days]]&lt;=_xlfn.XLOOKUP('04_References'!$A$7,tblKPITargets[KPI_Name],tblKPITargets[Target_Value]),"Met","Below Target")</f>
        <v>Met</v>
      </c>
      <c r="Y2747" t="str">
        <f>IF(tblOperations[[#This Row],[Closing_Backlog]]&lt;=_xlfn.XLOOKUP('04_References'!$A$8,tblKPITargets[KPI_Name],tblKPITargets[Target_Value]),"Met","Below Target")</f>
        <v>Met</v>
      </c>
    </row>
    <row r="2748" spans="1:25">
      <c r="A2748" s="6" t="s">
        <v>2778</v>
      </c>
      <c r="B2748" s="7">
        <v>46144</v>
      </c>
      <c r="C2748" s="2" t="s">
        <v>18</v>
      </c>
      <c r="D2748" s="2" t="s">
        <v>23</v>
      </c>
      <c r="E2748" s="2">
        <v>722</v>
      </c>
      <c r="F2748" s="2">
        <v>31</v>
      </c>
      <c r="G2748" s="2">
        <v>753</v>
      </c>
      <c r="H2748" s="2">
        <v>32</v>
      </c>
      <c r="I2748" s="2">
        <v>721</v>
      </c>
      <c r="J2748" s="2">
        <v>0</v>
      </c>
      <c r="K2748" s="2">
        <v>0</v>
      </c>
      <c r="L2748" s="2">
        <v>8</v>
      </c>
      <c r="M2748" s="2">
        <v>0.6</v>
      </c>
      <c r="N2748" s="2">
        <v>0.97399999999999998</v>
      </c>
      <c r="O2748" s="2">
        <v>2.5</v>
      </c>
      <c r="P2748" s="2">
        <v>0.77700000000000002</v>
      </c>
      <c r="Q2748" s="3">
        <v>4.2000000000000003E-2</v>
      </c>
      <c r="R2748" s="4" t="str">
        <f>TRIM(tblOperations[[#This Row],[Region]])</f>
        <v>Scotland</v>
      </c>
      <c r="S2748" s="4" t="str">
        <f>TRIM(tblOperations[[#This Row],[Team]])</f>
        <v>Estates Support</v>
      </c>
      <c r="T2748" s="4" t="str">
        <f>_xlfn.XLOOKUP(R2748,tblRegionReference[Region],tblRegionReference[Area],"Not Found")</f>
        <v>North</v>
      </c>
      <c r="U2748" s="4" t="str">
        <f>IF(tblOperations[[#This Row],[Completion_Rate]]&gt;=_xlfn.XLOOKUP("Completion Rate",tblKPITargets[KPI_Name],tblKPITargets[Target_Value]),"Met","Below Target")</f>
        <v>Below Target</v>
      </c>
      <c r="V2748" t="str">
        <f>IF(tblOperations[[#This Row],[SLA_Compliance]]&gt;=_xlfn.XLOOKUP('04_References'!$A$3,tblKPITargets[KPI_Name],tblKPITargets[Target_Value]),"Met","Below Target")</f>
        <v>Below Target</v>
      </c>
      <c r="W2748" t="str">
        <f>IF(tblOperations[[#This Row],[Quality_Pass_Rate]]&gt;=_xlfn.XLOOKUP('04_References'!$A$4,tblKPITargets[KPI_Name],tblKPITargets[Target_Value]),"Met","Below Target")</f>
        <v>Met</v>
      </c>
      <c r="X2748" t="str">
        <f>IF(tblOperations[[#This Row],[Average_Completion_Days]]&lt;=_xlfn.XLOOKUP('04_References'!$A$7,tblKPITargets[KPI_Name],tblKPITargets[Target_Value]),"Met","Below Target")</f>
        <v>Below Target</v>
      </c>
      <c r="Y2748" t="str">
        <f>IF(tblOperations[[#This Row],[Closing_Backlog]]&lt;=_xlfn.XLOOKUP('04_References'!$A$8,tblKPITargets[KPI_Name],tblKPITargets[Target_Value]),"Met","Below Target")</f>
        <v>Below Target</v>
      </c>
    </row>
    <row r="2749" spans="1:25">
      <c r="A2749" s="8" t="s">
        <v>2779</v>
      </c>
      <c r="B2749" s="9">
        <v>46144</v>
      </c>
      <c r="C2749" s="4" t="s">
        <v>18</v>
      </c>
      <c r="D2749" s="4" t="s">
        <v>25</v>
      </c>
      <c r="E2749" s="4">
        <v>0</v>
      </c>
      <c r="F2749" s="4">
        <v>31</v>
      </c>
      <c r="G2749" s="4">
        <v>31</v>
      </c>
      <c r="H2749" s="4">
        <v>31</v>
      </c>
      <c r="I2749" s="4">
        <v>0</v>
      </c>
      <c r="J2749" s="4">
        <v>0</v>
      </c>
      <c r="K2749" s="4">
        <v>0</v>
      </c>
      <c r="L2749" s="4">
        <v>1.2</v>
      </c>
      <c r="M2749" s="4">
        <v>0.97799999999999998</v>
      </c>
      <c r="N2749" s="4">
        <v>1</v>
      </c>
      <c r="O2749" s="4">
        <v>4.4000000000000004</v>
      </c>
      <c r="P2749" s="4">
        <v>0.76500000000000001</v>
      </c>
      <c r="Q2749" s="5">
        <v>1</v>
      </c>
      <c r="R2749" s="4" t="str">
        <f>TRIM(tblOperations[[#This Row],[Region]])</f>
        <v>Scotland</v>
      </c>
      <c r="S2749" s="4" t="str">
        <f>TRIM(tblOperations[[#This Row],[Team]])</f>
        <v>Workplace Projects</v>
      </c>
      <c r="T2749" s="4" t="str">
        <f>_xlfn.XLOOKUP(R2749,tblRegionReference[Region],tblRegionReference[Area],"Not Found")</f>
        <v>North</v>
      </c>
      <c r="U2749" s="4" t="str">
        <f>IF(tblOperations[[#This Row],[Completion_Rate]]&gt;=_xlfn.XLOOKUP("Completion Rate",tblKPITargets[KPI_Name],tblKPITargets[Target_Value]),"Met","Below Target")</f>
        <v>Met</v>
      </c>
      <c r="V2749" t="str">
        <f>IF(tblOperations[[#This Row],[SLA_Compliance]]&gt;=_xlfn.XLOOKUP('04_References'!$A$3,tblKPITargets[KPI_Name],tblKPITargets[Target_Value]),"Met","Below Target")</f>
        <v>Met</v>
      </c>
      <c r="W2749" t="str">
        <f>IF(tblOperations[[#This Row],[Quality_Pass_Rate]]&gt;=_xlfn.XLOOKUP('04_References'!$A$4,tblKPITargets[KPI_Name],tblKPITargets[Target_Value]),"Met","Below Target")</f>
        <v>Met</v>
      </c>
      <c r="X2749" t="str">
        <f>IF(tblOperations[[#This Row],[Average_Completion_Days]]&lt;=_xlfn.XLOOKUP('04_References'!$A$7,tblKPITargets[KPI_Name],tblKPITargets[Target_Value]),"Met","Below Target")</f>
        <v>Met</v>
      </c>
      <c r="Y2749" t="str">
        <f>IF(tblOperations[[#This Row],[Closing_Backlog]]&lt;=_xlfn.XLOOKUP('04_References'!$A$8,tblKPITargets[KPI_Name],tblKPITargets[Target_Value]),"Met","Below Target")</f>
        <v>Met</v>
      </c>
    </row>
    <row r="2750" spans="1:25">
      <c r="A2750" s="6" t="s">
        <v>2780</v>
      </c>
      <c r="B2750" s="7">
        <v>46144</v>
      </c>
      <c r="C2750" s="2" t="s">
        <v>27</v>
      </c>
      <c r="D2750" s="2" t="s">
        <v>19</v>
      </c>
      <c r="E2750" s="2">
        <v>5</v>
      </c>
      <c r="F2750" s="2">
        <v>43</v>
      </c>
      <c r="G2750" s="2">
        <v>48</v>
      </c>
      <c r="H2750" s="2">
        <v>47</v>
      </c>
      <c r="I2750" s="2">
        <v>1</v>
      </c>
      <c r="J2750" s="2">
        <v>0</v>
      </c>
      <c r="K2750" s="2">
        <v>0</v>
      </c>
      <c r="L2750" s="2">
        <v>1</v>
      </c>
      <c r="M2750" s="2">
        <v>0.99099999999999999</v>
      </c>
      <c r="N2750" s="2">
        <v>0.98399999999999999</v>
      </c>
      <c r="O2750" s="2">
        <v>4.7</v>
      </c>
      <c r="P2750" s="2">
        <v>0.70499999999999996</v>
      </c>
      <c r="Q2750" s="3">
        <v>0.97899999999999998</v>
      </c>
      <c r="R2750" s="4" t="str">
        <f>TRIM(tblOperations[[#This Row],[Region]])</f>
        <v>North East</v>
      </c>
      <c r="S2750" s="4" t="str">
        <f>TRIM(tblOperations[[#This Row],[Team]])</f>
        <v>Workplace Services</v>
      </c>
      <c r="T2750" s="4" t="str">
        <f>_xlfn.XLOOKUP(R2750,tblRegionReference[Region],tblRegionReference[Area],"Not Found")</f>
        <v>North</v>
      </c>
      <c r="U2750" s="4" t="str">
        <f>IF(tblOperations[[#This Row],[Completion_Rate]]&gt;=_xlfn.XLOOKUP("Completion Rate",tblKPITargets[KPI_Name],tblKPITargets[Target_Value]),"Met","Below Target")</f>
        <v>Met</v>
      </c>
      <c r="V2750" t="str">
        <f>IF(tblOperations[[#This Row],[SLA_Compliance]]&gt;=_xlfn.XLOOKUP('04_References'!$A$3,tblKPITargets[KPI_Name],tblKPITargets[Target_Value]),"Met","Below Target")</f>
        <v>Met</v>
      </c>
      <c r="W2750" t="str">
        <f>IF(tblOperations[[#This Row],[Quality_Pass_Rate]]&gt;=_xlfn.XLOOKUP('04_References'!$A$4,tblKPITargets[KPI_Name],tblKPITargets[Target_Value]),"Met","Below Target")</f>
        <v>Met</v>
      </c>
      <c r="X2750" t="str">
        <f>IF(tblOperations[[#This Row],[Average_Completion_Days]]&lt;=_xlfn.XLOOKUP('04_References'!$A$7,tblKPITargets[KPI_Name],tblKPITargets[Target_Value]),"Met","Below Target")</f>
        <v>Met</v>
      </c>
      <c r="Y2750" t="str">
        <f>IF(tblOperations[[#This Row],[Closing_Backlog]]&lt;=_xlfn.XLOOKUP('04_References'!$A$8,tblKPITargets[KPI_Name],tblKPITargets[Target_Value]),"Met","Below Target")</f>
        <v>Met</v>
      </c>
    </row>
    <row r="2751" spans="1:25">
      <c r="A2751" s="8" t="s">
        <v>2781</v>
      </c>
      <c r="B2751" s="9">
        <v>46144</v>
      </c>
      <c r="C2751" s="4" t="s">
        <v>27</v>
      </c>
      <c r="D2751" s="4" t="s">
        <v>21</v>
      </c>
      <c r="E2751" s="4">
        <v>0</v>
      </c>
      <c r="F2751" s="4">
        <v>29</v>
      </c>
      <c r="G2751" s="4">
        <v>29</v>
      </c>
      <c r="H2751" s="4">
        <v>29</v>
      </c>
      <c r="I2751" s="4">
        <v>0</v>
      </c>
      <c r="J2751" s="4">
        <v>0</v>
      </c>
      <c r="K2751" s="4">
        <v>0</v>
      </c>
      <c r="L2751" s="4">
        <v>1.5</v>
      </c>
      <c r="M2751" s="4">
        <v>0.96599999999999997</v>
      </c>
      <c r="N2751" s="4">
        <v>0.995</v>
      </c>
      <c r="O2751" s="4">
        <v>5</v>
      </c>
      <c r="P2751" s="4">
        <v>0.70699999999999996</v>
      </c>
      <c r="Q2751" s="5">
        <v>1</v>
      </c>
      <c r="R2751" s="4" t="str">
        <f>TRIM(tblOperations[[#This Row],[Region]])</f>
        <v>North East</v>
      </c>
      <c r="S2751" s="4" t="str">
        <f>TRIM(tblOperations[[#This Row],[Team]])</f>
        <v>Facilities Response</v>
      </c>
      <c r="T2751" s="4" t="str">
        <f>_xlfn.XLOOKUP(R2751,tblRegionReference[Region],tblRegionReference[Area],"Not Found")</f>
        <v>North</v>
      </c>
      <c r="U2751" s="4" t="str">
        <f>IF(tblOperations[[#This Row],[Completion_Rate]]&gt;=_xlfn.XLOOKUP("Completion Rate",tblKPITargets[KPI_Name],tblKPITargets[Target_Value]),"Met","Below Target")</f>
        <v>Met</v>
      </c>
      <c r="V2751" t="str">
        <f>IF(tblOperations[[#This Row],[SLA_Compliance]]&gt;=_xlfn.XLOOKUP('04_References'!$A$3,tblKPITargets[KPI_Name],tblKPITargets[Target_Value]),"Met","Below Target")</f>
        <v>Met</v>
      </c>
      <c r="W2751" t="str">
        <f>IF(tblOperations[[#This Row],[Quality_Pass_Rate]]&gt;=_xlfn.XLOOKUP('04_References'!$A$4,tblKPITargets[KPI_Name],tblKPITargets[Target_Value]),"Met","Below Target")</f>
        <v>Met</v>
      </c>
      <c r="X2751" t="str">
        <f>IF(tblOperations[[#This Row],[Average_Completion_Days]]&lt;=_xlfn.XLOOKUP('04_References'!$A$7,tblKPITargets[KPI_Name],tblKPITargets[Target_Value]),"Met","Below Target")</f>
        <v>Met</v>
      </c>
      <c r="Y2751" t="str">
        <f>IF(tblOperations[[#This Row],[Closing_Backlog]]&lt;=_xlfn.XLOOKUP('04_References'!$A$8,tblKPITargets[KPI_Name],tblKPITargets[Target_Value]),"Met","Below Target")</f>
        <v>Met</v>
      </c>
    </row>
    <row r="2752" spans="1:25">
      <c r="A2752" s="6" t="s">
        <v>2782</v>
      </c>
      <c r="B2752" s="7">
        <v>46144</v>
      </c>
      <c r="C2752" s="2" t="s">
        <v>27</v>
      </c>
      <c r="D2752" s="2" t="s">
        <v>23</v>
      </c>
      <c r="E2752" s="2">
        <v>1854</v>
      </c>
      <c r="F2752" s="2">
        <v>37</v>
      </c>
      <c r="G2752" s="2">
        <v>1891</v>
      </c>
      <c r="H2752" s="2">
        <v>25</v>
      </c>
      <c r="I2752" s="2">
        <v>1866</v>
      </c>
      <c r="J2752" s="2">
        <v>0</v>
      </c>
      <c r="K2752" s="2">
        <v>0</v>
      </c>
      <c r="L2752" s="2">
        <v>8</v>
      </c>
      <c r="M2752" s="2">
        <v>0.6</v>
      </c>
      <c r="N2752" s="2">
        <v>0.98099999999999998</v>
      </c>
      <c r="O2752" s="2">
        <v>2.5</v>
      </c>
      <c r="P2752" s="2">
        <v>0.71699999999999997</v>
      </c>
      <c r="Q2752" s="3">
        <v>1.2999999999999999E-2</v>
      </c>
      <c r="R2752" s="4" t="str">
        <f>TRIM(tblOperations[[#This Row],[Region]])</f>
        <v>North East</v>
      </c>
      <c r="S2752" s="4" t="str">
        <f>TRIM(tblOperations[[#This Row],[Team]])</f>
        <v>Estates Support</v>
      </c>
      <c r="T2752" s="4" t="str">
        <f>_xlfn.XLOOKUP(R2752,tblRegionReference[Region],tblRegionReference[Area],"Not Found")</f>
        <v>North</v>
      </c>
      <c r="U2752" s="4" t="str">
        <f>IF(tblOperations[[#This Row],[Completion_Rate]]&gt;=_xlfn.XLOOKUP("Completion Rate",tblKPITargets[KPI_Name],tblKPITargets[Target_Value]),"Met","Below Target")</f>
        <v>Below Target</v>
      </c>
      <c r="V2752" t="str">
        <f>IF(tblOperations[[#This Row],[SLA_Compliance]]&gt;=_xlfn.XLOOKUP('04_References'!$A$3,tblKPITargets[KPI_Name],tblKPITargets[Target_Value]),"Met","Below Target")</f>
        <v>Below Target</v>
      </c>
      <c r="W2752" t="str">
        <f>IF(tblOperations[[#This Row],[Quality_Pass_Rate]]&gt;=_xlfn.XLOOKUP('04_References'!$A$4,tblKPITargets[KPI_Name],tblKPITargets[Target_Value]),"Met","Below Target")</f>
        <v>Met</v>
      </c>
      <c r="X2752" t="str">
        <f>IF(tblOperations[[#This Row],[Average_Completion_Days]]&lt;=_xlfn.XLOOKUP('04_References'!$A$7,tblKPITargets[KPI_Name],tblKPITargets[Target_Value]),"Met","Below Target")</f>
        <v>Below Target</v>
      </c>
      <c r="Y2752" t="str">
        <f>IF(tblOperations[[#This Row],[Closing_Backlog]]&lt;=_xlfn.XLOOKUP('04_References'!$A$8,tblKPITargets[KPI_Name],tblKPITargets[Target_Value]),"Met","Below Target")</f>
        <v>Below Target</v>
      </c>
    </row>
    <row r="2753" spans="1:25">
      <c r="A2753" s="8" t="s">
        <v>2783</v>
      </c>
      <c r="B2753" s="9">
        <v>46144</v>
      </c>
      <c r="C2753" s="4" t="s">
        <v>27</v>
      </c>
      <c r="D2753" s="4" t="s">
        <v>25</v>
      </c>
      <c r="E2753" s="4">
        <v>93</v>
      </c>
      <c r="F2753" s="4">
        <v>23</v>
      </c>
      <c r="G2753" s="4">
        <v>116</v>
      </c>
      <c r="H2753" s="4">
        <v>29</v>
      </c>
      <c r="I2753" s="4">
        <v>87</v>
      </c>
      <c r="J2753" s="4">
        <v>0</v>
      </c>
      <c r="K2753" s="4">
        <v>0</v>
      </c>
      <c r="L2753" s="4">
        <v>8</v>
      </c>
      <c r="M2753" s="4">
        <v>0.6</v>
      </c>
      <c r="N2753" s="4">
        <v>0.98799999999999999</v>
      </c>
      <c r="O2753" s="4">
        <v>2.5</v>
      </c>
      <c r="P2753" s="4">
        <v>0.72899999999999998</v>
      </c>
      <c r="Q2753" s="5">
        <v>0.25</v>
      </c>
      <c r="R2753" s="4" t="str">
        <f>TRIM(tblOperations[[#This Row],[Region]])</f>
        <v>North East</v>
      </c>
      <c r="S2753" s="4" t="str">
        <f>TRIM(tblOperations[[#This Row],[Team]])</f>
        <v>Workplace Projects</v>
      </c>
      <c r="T2753" s="4" t="str">
        <f>_xlfn.XLOOKUP(R2753,tblRegionReference[Region],tblRegionReference[Area],"Not Found")</f>
        <v>North</v>
      </c>
      <c r="U2753" s="4" t="str">
        <f>IF(tblOperations[[#This Row],[Completion_Rate]]&gt;=_xlfn.XLOOKUP("Completion Rate",tblKPITargets[KPI_Name],tblKPITargets[Target_Value]),"Met","Below Target")</f>
        <v>Below Target</v>
      </c>
      <c r="V2753" t="str">
        <f>IF(tblOperations[[#This Row],[SLA_Compliance]]&gt;=_xlfn.XLOOKUP('04_References'!$A$3,tblKPITargets[KPI_Name],tblKPITargets[Target_Value]),"Met","Below Target")</f>
        <v>Below Target</v>
      </c>
      <c r="W2753" t="str">
        <f>IF(tblOperations[[#This Row],[Quality_Pass_Rate]]&gt;=_xlfn.XLOOKUP('04_References'!$A$4,tblKPITargets[KPI_Name],tblKPITargets[Target_Value]),"Met","Below Target")</f>
        <v>Met</v>
      </c>
      <c r="X2753" t="str">
        <f>IF(tblOperations[[#This Row],[Average_Completion_Days]]&lt;=_xlfn.XLOOKUP('04_References'!$A$7,tblKPITargets[KPI_Name],tblKPITargets[Target_Value]),"Met","Below Target")</f>
        <v>Below Target</v>
      </c>
      <c r="Y2753" t="str">
        <f>IF(tblOperations[[#This Row],[Closing_Backlog]]&lt;=_xlfn.XLOOKUP('04_References'!$A$8,tblKPITargets[KPI_Name],tblKPITargets[Target_Value]),"Met","Below Target")</f>
        <v>Below Target</v>
      </c>
    </row>
    <row r="2754" spans="1:25">
      <c r="A2754" s="6" t="s">
        <v>2784</v>
      </c>
      <c r="B2754" s="7">
        <v>46144</v>
      </c>
      <c r="C2754" s="2" t="s">
        <v>32</v>
      </c>
      <c r="D2754" s="2" t="s">
        <v>19</v>
      </c>
      <c r="E2754" s="2">
        <v>777</v>
      </c>
      <c r="F2754" s="2">
        <v>30</v>
      </c>
      <c r="G2754" s="2">
        <v>807</v>
      </c>
      <c r="H2754" s="2">
        <v>33</v>
      </c>
      <c r="I2754" s="2">
        <v>774</v>
      </c>
      <c r="J2754" s="2">
        <v>0</v>
      </c>
      <c r="K2754" s="2">
        <v>0</v>
      </c>
      <c r="L2754" s="2">
        <v>8</v>
      </c>
      <c r="M2754" s="2">
        <v>0.6</v>
      </c>
      <c r="N2754" s="2">
        <v>0.997</v>
      </c>
      <c r="O2754" s="2">
        <v>2.5</v>
      </c>
      <c r="P2754" s="2">
        <v>0.77</v>
      </c>
      <c r="Q2754" s="3">
        <v>4.1000000000000002E-2</v>
      </c>
      <c r="R2754" s="4" t="str">
        <f>TRIM(tblOperations[[#This Row],[Region]])</f>
        <v>North West</v>
      </c>
      <c r="S2754" s="4" t="str">
        <f>TRIM(tblOperations[[#This Row],[Team]])</f>
        <v>Workplace Services</v>
      </c>
      <c r="T2754" s="4" t="str">
        <f>_xlfn.XLOOKUP(R2754,tblRegionReference[Region],tblRegionReference[Area],"Not Found")</f>
        <v>North</v>
      </c>
      <c r="U2754" s="4" t="str">
        <f>IF(tblOperations[[#This Row],[Completion_Rate]]&gt;=_xlfn.XLOOKUP("Completion Rate",tblKPITargets[KPI_Name],tblKPITargets[Target_Value]),"Met","Below Target")</f>
        <v>Below Target</v>
      </c>
      <c r="V2754" t="str">
        <f>IF(tblOperations[[#This Row],[SLA_Compliance]]&gt;=_xlfn.XLOOKUP('04_References'!$A$3,tblKPITargets[KPI_Name],tblKPITargets[Target_Value]),"Met","Below Target")</f>
        <v>Below Target</v>
      </c>
      <c r="W2754" t="str">
        <f>IF(tblOperations[[#This Row],[Quality_Pass_Rate]]&gt;=_xlfn.XLOOKUP('04_References'!$A$4,tblKPITargets[KPI_Name],tblKPITargets[Target_Value]),"Met","Below Target")</f>
        <v>Met</v>
      </c>
      <c r="X2754" t="str">
        <f>IF(tblOperations[[#This Row],[Average_Completion_Days]]&lt;=_xlfn.XLOOKUP('04_References'!$A$7,tblKPITargets[KPI_Name],tblKPITargets[Target_Value]),"Met","Below Target")</f>
        <v>Below Target</v>
      </c>
      <c r="Y2754" t="str">
        <f>IF(tblOperations[[#This Row],[Closing_Backlog]]&lt;=_xlfn.XLOOKUP('04_References'!$A$8,tblKPITargets[KPI_Name],tblKPITargets[Target_Value]),"Met","Below Target")</f>
        <v>Below Target</v>
      </c>
    </row>
    <row r="2755" spans="1:25">
      <c r="A2755" s="8" t="s">
        <v>2785</v>
      </c>
      <c r="B2755" s="9">
        <v>46144</v>
      </c>
      <c r="C2755" s="4" t="s">
        <v>32</v>
      </c>
      <c r="D2755" s="4" t="s">
        <v>21</v>
      </c>
      <c r="E2755" s="4">
        <v>1875</v>
      </c>
      <c r="F2755" s="4">
        <v>33</v>
      </c>
      <c r="G2755" s="4">
        <v>1908</v>
      </c>
      <c r="H2755" s="4">
        <v>24</v>
      </c>
      <c r="I2755" s="4">
        <v>1884</v>
      </c>
      <c r="J2755" s="4">
        <v>1</v>
      </c>
      <c r="K2755" s="4">
        <v>0</v>
      </c>
      <c r="L2755" s="4">
        <v>8</v>
      </c>
      <c r="M2755" s="4">
        <v>0.6</v>
      </c>
      <c r="N2755" s="4">
        <v>0.98499999999999999</v>
      </c>
      <c r="O2755" s="4">
        <v>2.5</v>
      </c>
      <c r="P2755" s="4">
        <v>0.72</v>
      </c>
      <c r="Q2755" s="5">
        <v>1.2999999999999999E-2</v>
      </c>
      <c r="R2755" s="4" t="str">
        <f>TRIM(tblOperations[[#This Row],[Region]])</f>
        <v>North West</v>
      </c>
      <c r="S2755" s="4" t="str">
        <f>TRIM(tblOperations[[#This Row],[Team]])</f>
        <v>Facilities Response</v>
      </c>
      <c r="T2755" s="4" t="str">
        <f>_xlfn.XLOOKUP(R2755,tblRegionReference[Region],tblRegionReference[Area],"Not Found")</f>
        <v>North</v>
      </c>
      <c r="U2755" s="4" t="str">
        <f>IF(tblOperations[[#This Row],[Completion_Rate]]&gt;=_xlfn.XLOOKUP("Completion Rate",tblKPITargets[KPI_Name],tblKPITargets[Target_Value]),"Met","Below Target")</f>
        <v>Below Target</v>
      </c>
      <c r="V2755" t="str">
        <f>IF(tblOperations[[#This Row],[SLA_Compliance]]&gt;=_xlfn.XLOOKUP('04_References'!$A$3,tblKPITargets[KPI_Name],tblKPITargets[Target_Value]),"Met","Below Target")</f>
        <v>Below Target</v>
      </c>
      <c r="W2755" t="str">
        <f>IF(tblOperations[[#This Row],[Quality_Pass_Rate]]&gt;=_xlfn.XLOOKUP('04_References'!$A$4,tblKPITargets[KPI_Name],tblKPITargets[Target_Value]),"Met","Below Target")</f>
        <v>Met</v>
      </c>
      <c r="X2755" t="str">
        <f>IF(tblOperations[[#This Row],[Average_Completion_Days]]&lt;=_xlfn.XLOOKUP('04_References'!$A$7,tblKPITargets[KPI_Name],tblKPITargets[Target_Value]),"Met","Below Target")</f>
        <v>Below Target</v>
      </c>
      <c r="Y2755" t="str">
        <f>IF(tblOperations[[#This Row],[Closing_Backlog]]&lt;=_xlfn.XLOOKUP('04_References'!$A$8,tblKPITargets[KPI_Name],tblKPITargets[Target_Value]),"Met","Below Target")</f>
        <v>Below Target</v>
      </c>
    </row>
    <row r="2756" spans="1:25">
      <c r="A2756" s="6" t="s">
        <v>2786</v>
      </c>
      <c r="B2756" s="7">
        <v>46144</v>
      </c>
      <c r="C2756" s="2" t="s">
        <v>32</v>
      </c>
      <c r="D2756" s="2" t="s">
        <v>23</v>
      </c>
      <c r="E2756" s="2">
        <v>1942</v>
      </c>
      <c r="F2756" s="2">
        <v>58</v>
      </c>
      <c r="G2756" s="2">
        <v>2000</v>
      </c>
      <c r="H2756" s="2">
        <v>23</v>
      </c>
      <c r="I2756" s="2">
        <v>1977</v>
      </c>
      <c r="J2756" s="2">
        <v>0</v>
      </c>
      <c r="K2756" s="2">
        <v>0</v>
      </c>
      <c r="L2756" s="2">
        <v>8</v>
      </c>
      <c r="M2756" s="2">
        <v>0.6</v>
      </c>
      <c r="N2756" s="2">
        <v>1</v>
      </c>
      <c r="O2756" s="2">
        <v>2.5</v>
      </c>
      <c r="P2756" s="2">
        <v>0.73499999999999999</v>
      </c>
      <c r="Q2756" s="3">
        <v>1.0999999999999999E-2</v>
      </c>
      <c r="R2756" s="4" t="str">
        <f>TRIM(tblOperations[[#This Row],[Region]])</f>
        <v>North West</v>
      </c>
      <c r="S2756" s="4" t="str">
        <f>TRIM(tblOperations[[#This Row],[Team]])</f>
        <v>Estates Support</v>
      </c>
      <c r="T2756" s="4" t="str">
        <f>_xlfn.XLOOKUP(R2756,tblRegionReference[Region],tblRegionReference[Area],"Not Found")</f>
        <v>North</v>
      </c>
      <c r="U2756" s="4" t="str">
        <f>IF(tblOperations[[#This Row],[Completion_Rate]]&gt;=_xlfn.XLOOKUP("Completion Rate",tblKPITargets[KPI_Name],tblKPITargets[Target_Value]),"Met","Below Target")</f>
        <v>Below Target</v>
      </c>
      <c r="V2756" t="str">
        <f>IF(tblOperations[[#This Row],[SLA_Compliance]]&gt;=_xlfn.XLOOKUP('04_References'!$A$3,tblKPITargets[KPI_Name],tblKPITargets[Target_Value]),"Met","Below Target")</f>
        <v>Below Target</v>
      </c>
      <c r="W2756" t="str">
        <f>IF(tblOperations[[#This Row],[Quality_Pass_Rate]]&gt;=_xlfn.XLOOKUP('04_References'!$A$4,tblKPITargets[KPI_Name],tblKPITargets[Target_Value]),"Met","Below Target")</f>
        <v>Met</v>
      </c>
      <c r="X2756" t="str">
        <f>IF(tblOperations[[#This Row],[Average_Completion_Days]]&lt;=_xlfn.XLOOKUP('04_References'!$A$7,tblKPITargets[KPI_Name],tblKPITargets[Target_Value]),"Met","Below Target")</f>
        <v>Below Target</v>
      </c>
      <c r="Y2756" t="str">
        <f>IF(tblOperations[[#This Row],[Closing_Backlog]]&lt;=_xlfn.XLOOKUP('04_References'!$A$8,tblKPITargets[KPI_Name],tblKPITargets[Target_Value]),"Met","Below Target")</f>
        <v>Below Target</v>
      </c>
    </row>
    <row r="2757" spans="1:25">
      <c r="A2757" s="8" t="s">
        <v>2787</v>
      </c>
      <c r="B2757" s="9">
        <v>46144</v>
      </c>
      <c r="C2757" s="4" t="s">
        <v>32</v>
      </c>
      <c r="D2757" s="4" t="s">
        <v>25</v>
      </c>
      <c r="E2757" s="4">
        <v>0</v>
      </c>
      <c r="F2757" s="4">
        <v>18</v>
      </c>
      <c r="G2757" s="4">
        <v>18</v>
      </c>
      <c r="H2757" s="4">
        <v>18</v>
      </c>
      <c r="I2757" s="4">
        <v>0</v>
      </c>
      <c r="J2757" s="4">
        <v>0</v>
      </c>
      <c r="K2757" s="4">
        <v>0</v>
      </c>
      <c r="L2757" s="4">
        <v>1.9</v>
      </c>
      <c r="M2757" s="4">
        <v>0.95799999999999996</v>
      </c>
      <c r="N2757" s="4">
        <v>0.98899999999999999</v>
      </c>
      <c r="O2757" s="4">
        <v>4.7</v>
      </c>
      <c r="P2757" s="4">
        <v>0.72899999999999998</v>
      </c>
      <c r="Q2757" s="5">
        <v>1</v>
      </c>
      <c r="R2757" s="4" t="str">
        <f>TRIM(tblOperations[[#This Row],[Region]])</f>
        <v>North West</v>
      </c>
      <c r="S2757" s="4" t="str">
        <f>TRIM(tblOperations[[#This Row],[Team]])</f>
        <v>Workplace Projects</v>
      </c>
      <c r="T2757" s="4" t="str">
        <f>_xlfn.XLOOKUP(R2757,tblRegionReference[Region],tblRegionReference[Area],"Not Found")</f>
        <v>North</v>
      </c>
      <c r="U2757" s="4" t="str">
        <f>IF(tblOperations[[#This Row],[Completion_Rate]]&gt;=_xlfn.XLOOKUP("Completion Rate",tblKPITargets[KPI_Name],tblKPITargets[Target_Value]),"Met","Below Target")</f>
        <v>Met</v>
      </c>
      <c r="V2757" t="str">
        <f>IF(tblOperations[[#This Row],[SLA_Compliance]]&gt;=_xlfn.XLOOKUP('04_References'!$A$3,tblKPITargets[KPI_Name],tblKPITargets[Target_Value]),"Met","Below Target")</f>
        <v>Met</v>
      </c>
      <c r="W2757" t="str">
        <f>IF(tblOperations[[#This Row],[Quality_Pass_Rate]]&gt;=_xlfn.XLOOKUP('04_References'!$A$4,tblKPITargets[KPI_Name],tblKPITargets[Target_Value]),"Met","Below Target")</f>
        <v>Met</v>
      </c>
      <c r="X2757" t="str">
        <f>IF(tblOperations[[#This Row],[Average_Completion_Days]]&lt;=_xlfn.XLOOKUP('04_References'!$A$7,tblKPITargets[KPI_Name],tblKPITargets[Target_Value]),"Met","Below Target")</f>
        <v>Met</v>
      </c>
      <c r="Y2757" t="str">
        <f>IF(tblOperations[[#This Row],[Closing_Backlog]]&lt;=_xlfn.XLOOKUP('04_References'!$A$8,tblKPITargets[KPI_Name],tblKPITargets[Target_Value]),"Met","Below Target")</f>
        <v>Met</v>
      </c>
    </row>
    <row r="2758" spans="1:25">
      <c r="A2758" s="6" t="s">
        <v>2788</v>
      </c>
      <c r="B2758" s="7">
        <v>46144</v>
      </c>
      <c r="C2758" s="2" t="s">
        <v>37</v>
      </c>
      <c r="D2758" s="2" t="s">
        <v>19</v>
      </c>
      <c r="E2758" s="2">
        <v>1</v>
      </c>
      <c r="F2758" s="2">
        <v>54</v>
      </c>
      <c r="G2758" s="2">
        <v>55</v>
      </c>
      <c r="H2758" s="2">
        <v>49</v>
      </c>
      <c r="I2758" s="2">
        <v>6</v>
      </c>
      <c r="J2758" s="2">
        <v>0</v>
      </c>
      <c r="K2758" s="2">
        <v>0</v>
      </c>
      <c r="L2758" s="2">
        <v>2.2000000000000002</v>
      </c>
      <c r="M2758" s="2">
        <v>0.94599999999999995</v>
      </c>
      <c r="N2758" s="2">
        <v>0.999</v>
      </c>
      <c r="O2758" s="2">
        <v>4.0999999999999996</v>
      </c>
      <c r="P2758" s="2">
        <v>0.627</v>
      </c>
      <c r="Q2758" s="3">
        <v>0.89100000000000001</v>
      </c>
      <c r="R2758" s="4" t="str">
        <f>TRIM(tblOperations[[#This Row],[Region]])</f>
        <v>Midlands</v>
      </c>
      <c r="S2758" s="4" t="str">
        <f>TRIM(tblOperations[[#This Row],[Team]])</f>
        <v>Workplace Services</v>
      </c>
      <c r="T2758" s="4" t="str">
        <f>_xlfn.XLOOKUP(R2758,tblRegionReference[Region],tblRegionReference[Area],"Not Found")</f>
        <v>Central</v>
      </c>
      <c r="U2758" s="4" t="str">
        <f>IF(tblOperations[[#This Row],[Completion_Rate]]&gt;=_xlfn.XLOOKUP("Completion Rate",tblKPITargets[KPI_Name],tblKPITargets[Target_Value]),"Met","Below Target")</f>
        <v>Below Target</v>
      </c>
      <c r="V2758" t="str">
        <f>IF(tblOperations[[#This Row],[SLA_Compliance]]&gt;=_xlfn.XLOOKUP('04_References'!$A$3,tblKPITargets[KPI_Name],tblKPITargets[Target_Value]),"Met","Below Target")</f>
        <v>Met</v>
      </c>
      <c r="W2758" t="str">
        <f>IF(tblOperations[[#This Row],[Quality_Pass_Rate]]&gt;=_xlfn.XLOOKUP('04_References'!$A$4,tblKPITargets[KPI_Name],tblKPITargets[Target_Value]),"Met","Below Target")</f>
        <v>Met</v>
      </c>
      <c r="X2758" t="str">
        <f>IF(tblOperations[[#This Row],[Average_Completion_Days]]&lt;=_xlfn.XLOOKUP('04_References'!$A$7,tblKPITargets[KPI_Name],tblKPITargets[Target_Value]),"Met","Below Target")</f>
        <v>Met</v>
      </c>
      <c r="Y2758" t="str">
        <f>IF(tblOperations[[#This Row],[Closing_Backlog]]&lt;=_xlfn.XLOOKUP('04_References'!$A$8,tblKPITargets[KPI_Name],tblKPITargets[Target_Value]),"Met","Below Target")</f>
        <v>Met</v>
      </c>
    </row>
    <row r="2759" spans="1:25">
      <c r="A2759" s="8" t="s">
        <v>2789</v>
      </c>
      <c r="B2759" s="9">
        <v>46144</v>
      </c>
      <c r="C2759" s="4" t="s">
        <v>37</v>
      </c>
      <c r="D2759" s="4" t="s">
        <v>21</v>
      </c>
      <c r="E2759" s="4">
        <v>813</v>
      </c>
      <c r="F2759" s="4">
        <v>44</v>
      </c>
      <c r="G2759" s="4">
        <v>857</v>
      </c>
      <c r="H2759" s="4">
        <v>36</v>
      </c>
      <c r="I2759" s="4">
        <v>821</v>
      </c>
      <c r="J2759" s="4">
        <v>0</v>
      </c>
      <c r="K2759" s="4">
        <v>0</v>
      </c>
      <c r="L2759" s="4">
        <v>8</v>
      </c>
      <c r="M2759" s="4">
        <v>0.6</v>
      </c>
      <c r="N2759" s="4">
        <v>0.97299999999999998</v>
      </c>
      <c r="O2759" s="4">
        <v>2.5</v>
      </c>
      <c r="P2759" s="4">
        <v>0.66900000000000004</v>
      </c>
      <c r="Q2759" s="5">
        <v>4.2000000000000003E-2</v>
      </c>
      <c r="R2759" s="4" t="str">
        <f>TRIM(tblOperations[[#This Row],[Region]])</f>
        <v>Midlands</v>
      </c>
      <c r="S2759" s="4" t="str">
        <f>TRIM(tblOperations[[#This Row],[Team]])</f>
        <v>Facilities Response</v>
      </c>
      <c r="T2759" s="4" t="str">
        <f>_xlfn.XLOOKUP(R2759,tblRegionReference[Region],tblRegionReference[Area],"Not Found")</f>
        <v>Central</v>
      </c>
      <c r="U2759" s="4" t="str">
        <f>IF(tblOperations[[#This Row],[Completion_Rate]]&gt;=_xlfn.XLOOKUP("Completion Rate",tblKPITargets[KPI_Name],tblKPITargets[Target_Value]),"Met","Below Target")</f>
        <v>Below Target</v>
      </c>
      <c r="V2759" t="str">
        <f>IF(tblOperations[[#This Row],[SLA_Compliance]]&gt;=_xlfn.XLOOKUP('04_References'!$A$3,tblKPITargets[KPI_Name],tblKPITargets[Target_Value]),"Met","Below Target")</f>
        <v>Below Target</v>
      </c>
      <c r="W2759" t="str">
        <f>IF(tblOperations[[#This Row],[Quality_Pass_Rate]]&gt;=_xlfn.XLOOKUP('04_References'!$A$4,tblKPITargets[KPI_Name],tblKPITargets[Target_Value]),"Met","Below Target")</f>
        <v>Met</v>
      </c>
      <c r="X2759" t="str">
        <f>IF(tblOperations[[#This Row],[Average_Completion_Days]]&lt;=_xlfn.XLOOKUP('04_References'!$A$7,tblKPITargets[KPI_Name],tblKPITargets[Target_Value]),"Met","Below Target")</f>
        <v>Below Target</v>
      </c>
      <c r="Y2759" t="str">
        <f>IF(tblOperations[[#This Row],[Closing_Backlog]]&lt;=_xlfn.XLOOKUP('04_References'!$A$8,tblKPITargets[KPI_Name],tblKPITargets[Target_Value]),"Met","Below Target")</f>
        <v>Below Target</v>
      </c>
    </row>
    <row r="2760" spans="1:25">
      <c r="A2760" s="6" t="s">
        <v>2790</v>
      </c>
      <c r="B2760" s="7">
        <v>46144</v>
      </c>
      <c r="C2760" s="2" t="s">
        <v>37</v>
      </c>
      <c r="D2760" s="2" t="s">
        <v>23</v>
      </c>
      <c r="E2760" s="2">
        <v>684</v>
      </c>
      <c r="F2760" s="2">
        <v>37</v>
      </c>
      <c r="G2760" s="2">
        <v>721</v>
      </c>
      <c r="H2760" s="2">
        <v>41</v>
      </c>
      <c r="I2760" s="2">
        <v>680</v>
      </c>
      <c r="J2760" s="2">
        <v>0</v>
      </c>
      <c r="K2760" s="2">
        <v>0</v>
      </c>
      <c r="L2760" s="2">
        <v>8</v>
      </c>
      <c r="M2760" s="2">
        <v>0.6</v>
      </c>
      <c r="N2760" s="2">
        <v>0.99399999999999999</v>
      </c>
      <c r="O2760" s="2">
        <v>2.5</v>
      </c>
      <c r="P2760" s="2">
        <v>0.77300000000000002</v>
      </c>
      <c r="Q2760" s="3">
        <v>5.7000000000000002E-2</v>
      </c>
      <c r="R2760" s="4" t="str">
        <f>TRIM(tblOperations[[#This Row],[Region]])</f>
        <v>Midlands</v>
      </c>
      <c r="S2760" s="4" t="str">
        <f>TRIM(tblOperations[[#This Row],[Team]])</f>
        <v>Estates Support</v>
      </c>
      <c r="T2760" s="4" t="str">
        <f>_xlfn.XLOOKUP(R2760,tblRegionReference[Region],tblRegionReference[Area],"Not Found")</f>
        <v>Central</v>
      </c>
      <c r="U2760" s="4" t="str">
        <f>IF(tblOperations[[#This Row],[Completion_Rate]]&gt;=_xlfn.XLOOKUP("Completion Rate",tblKPITargets[KPI_Name],tblKPITargets[Target_Value]),"Met","Below Target")</f>
        <v>Below Target</v>
      </c>
      <c r="V2760" t="str">
        <f>IF(tblOperations[[#This Row],[SLA_Compliance]]&gt;=_xlfn.XLOOKUP('04_References'!$A$3,tblKPITargets[KPI_Name],tblKPITargets[Target_Value]),"Met","Below Target")</f>
        <v>Below Target</v>
      </c>
      <c r="W2760" t="str">
        <f>IF(tblOperations[[#This Row],[Quality_Pass_Rate]]&gt;=_xlfn.XLOOKUP('04_References'!$A$4,tblKPITargets[KPI_Name],tblKPITargets[Target_Value]),"Met","Below Target")</f>
        <v>Met</v>
      </c>
      <c r="X2760" t="str">
        <f>IF(tblOperations[[#This Row],[Average_Completion_Days]]&lt;=_xlfn.XLOOKUP('04_References'!$A$7,tblKPITargets[KPI_Name],tblKPITargets[Target_Value]),"Met","Below Target")</f>
        <v>Below Target</v>
      </c>
      <c r="Y2760" t="str">
        <f>IF(tblOperations[[#This Row],[Closing_Backlog]]&lt;=_xlfn.XLOOKUP('04_References'!$A$8,tblKPITargets[KPI_Name],tblKPITargets[Target_Value]),"Met","Below Target")</f>
        <v>Below Target</v>
      </c>
    </row>
    <row r="2761" spans="1:25">
      <c r="A2761" s="8" t="s">
        <v>2791</v>
      </c>
      <c r="B2761" s="9">
        <v>46144</v>
      </c>
      <c r="C2761" s="4" t="s">
        <v>37</v>
      </c>
      <c r="D2761" s="4" t="s">
        <v>25</v>
      </c>
      <c r="E2761" s="4">
        <v>0</v>
      </c>
      <c r="F2761" s="4">
        <v>33</v>
      </c>
      <c r="G2761" s="4">
        <v>33</v>
      </c>
      <c r="H2761" s="4">
        <v>33</v>
      </c>
      <c r="I2761" s="4">
        <v>0</v>
      </c>
      <c r="J2761" s="4">
        <v>0</v>
      </c>
      <c r="K2761" s="4">
        <v>0</v>
      </c>
      <c r="L2761" s="4">
        <v>1.7</v>
      </c>
      <c r="M2761" s="4">
        <v>0.93899999999999995</v>
      </c>
      <c r="N2761" s="4">
        <v>0.98299999999999998</v>
      </c>
      <c r="O2761" s="4">
        <v>4.7</v>
      </c>
      <c r="P2761" s="4">
        <v>0.65400000000000003</v>
      </c>
      <c r="Q2761" s="5">
        <v>1</v>
      </c>
      <c r="R2761" s="4" t="str">
        <f>TRIM(tblOperations[[#This Row],[Region]])</f>
        <v>Midlands</v>
      </c>
      <c r="S2761" s="4" t="str">
        <f>TRIM(tblOperations[[#This Row],[Team]])</f>
        <v>Workplace Projects</v>
      </c>
      <c r="T2761" s="4" t="str">
        <f>_xlfn.XLOOKUP(R2761,tblRegionReference[Region],tblRegionReference[Area],"Not Found")</f>
        <v>Central</v>
      </c>
      <c r="U2761" s="4" t="str">
        <f>IF(tblOperations[[#This Row],[Completion_Rate]]&gt;=_xlfn.XLOOKUP("Completion Rate",tblKPITargets[KPI_Name],tblKPITargets[Target_Value]),"Met","Below Target")</f>
        <v>Met</v>
      </c>
      <c r="V2761" t="str">
        <f>IF(tblOperations[[#This Row],[SLA_Compliance]]&gt;=_xlfn.XLOOKUP('04_References'!$A$3,tblKPITargets[KPI_Name],tblKPITargets[Target_Value]),"Met","Below Target")</f>
        <v>Met</v>
      </c>
      <c r="W2761" t="str">
        <f>IF(tblOperations[[#This Row],[Quality_Pass_Rate]]&gt;=_xlfn.XLOOKUP('04_References'!$A$4,tblKPITargets[KPI_Name],tblKPITargets[Target_Value]),"Met","Below Target")</f>
        <v>Met</v>
      </c>
      <c r="X2761" t="str">
        <f>IF(tblOperations[[#This Row],[Average_Completion_Days]]&lt;=_xlfn.XLOOKUP('04_References'!$A$7,tblKPITargets[KPI_Name],tblKPITargets[Target_Value]),"Met","Below Target")</f>
        <v>Met</v>
      </c>
      <c r="Y2761" t="str">
        <f>IF(tblOperations[[#This Row],[Closing_Backlog]]&lt;=_xlfn.XLOOKUP('04_References'!$A$8,tblKPITargets[KPI_Name],tblKPITargets[Target_Value]),"Met","Below Target")</f>
        <v>Met</v>
      </c>
    </row>
    <row r="2762" spans="1:25">
      <c r="A2762" s="6" t="s">
        <v>2792</v>
      </c>
      <c r="B2762" s="7">
        <v>46144</v>
      </c>
      <c r="C2762" s="2" t="s">
        <v>43</v>
      </c>
      <c r="D2762" s="2" t="s">
        <v>19</v>
      </c>
      <c r="E2762" s="2">
        <v>1451</v>
      </c>
      <c r="F2762" s="2">
        <v>45</v>
      </c>
      <c r="G2762" s="2">
        <v>1496</v>
      </c>
      <c r="H2762" s="2">
        <v>23</v>
      </c>
      <c r="I2762" s="2">
        <v>1473</v>
      </c>
      <c r="J2762" s="2">
        <v>0</v>
      </c>
      <c r="K2762" s="2">
        <v>0</v>
      </c>
      <c r="L2762" s="2">
        <v>8</v>
      </c>
      <c r="M2762" s="2">
        <v>0.6</v>
      </c>
      <c r="N2762" s="2">
        <v>1</v>
      </c>
      <c r="O2762" s="2">
        <v>2.5</v>
      </c>
      <c r="P2762" s="2">
        <v>0.73399999999999999</v>
      </c>
      <c r="Q2762" s="3">
        <v>1.4999999999999999E-2</v>
      </c>
      <c r="R2762" s="4" t="str">
        <f>TRIM(tblOperations[[#This Row],[Region]])</f>
        <v>South West</v>
      </c>
      <c r="S2762" s="4" t="str">
        <f>TRIM(tblOperations[[#This Row],[Team]])</f>
        <v>Workplace Services</v>
      </c>
      <c r="T2762" s="4" t="str">
        <f>_xlfn.XLOOKUP(R2762,tblRegionReference[Region],tblRegionReference[Area],"Not Found")</f>
        <v>South</v>
      </c>
      <c r="U2762" s="4" t="str">
        <f>IF(tblOperations[[#This Row],[Completion_Rate]]&gt;=_xlfn.XLOOKUP("Completion Rate",tblKPITargets[KPI_Name],tblKPITargets[Target_Value]),"Met","Below Target")</f>
        <v>Below Target</v>
      </c>
      <c r="V2762" t="str">
        <f>IF(tblOperations[[#This Row],[SLA_Compliance]]&gt;=_xlfn.XLOOKUP('04_References'!$A$3,tblKPITargets[KPI_Name],tblKPITargets[Target_Value]),"Met","Below Target")</f>
        <v>Below Target</v>
      </c>
      <c r="W2762" t="str">
        <f>IF(tblOperations[[#This Row],[Quality_Pass_Rate]]&gt;=_xlfn.XLOOKUP('04_References'!$A$4,tblKPITargets[KPI_Name],tblKPITargets[Target_Value]),"Met","Below Target")</f>
        <v>Met</v>
      </c>
      <c r="X2762" t="str">
        <f>IF(tblOperations[[#This Row],[Average_Completion_Days]]&lt;=_xlfn.XLOOKUP('04_References'!$A$7,tblKPITargets[KPI_Name],tblKPITargets[Target_Value]),"Met","Below Target")</f>
        <v>Below Target</v>
      </c>
      <c r="Y2762" t="str">
        <f>IF(tblOperations[[#This Row],[Closing_Backlog]]&lt;=_xlfn.XLOOKUP('04_References'!$A$8,tblKPITargets[KPI_Name],tblKPITargets[Target_Value]),"Met","Below Target")</f>
        <v>Below Target</v>
      </c>
    </row>
    <row r="2763" spans="1:25">
      <c r="A2763" s="8" t="s">
        <v>2793</v>
      </c>
      <c r="B2763" s="9">
        <v>46144</v>
      </c>
      <c r="C2763" s="4" t="s">
        <v>43</v>
      </c>
      <c r="D2763" s="4" t="s">
        <v>21</v>
      </c>
      <c r="E2763" s="4">
        <v>0</v>
      </c>
      <c r="F2763" s="4">
        <v>49</v>
      </c>
      <c r="G2763" s="4">
        <v>49</v>
      </c>
      <c r="H2763" s="4">
        <v>49</v>
      </c>
      <c r="I2763" s="4">
        <v>0</v>
      </c>
      <c r="J2763" s="4">
        <v>0</v>
      </c>
      <c r="K2763" s="4">
        <v>0</v>
      </c>
      <c r="L2763" s="4">
        <v>2.1</v>
      </c>
      <c r="M2763" s="4">
        <v>0.92500000000000004</v>
      </c>
      <c r="N2763" s="4">
        <v>0.98299999999999998</v>
      </c>
      <c r="O2763" s="4">
        <v>4.5</v>
      </c>
      <c r="P2763" s="4">
        <v>0.621</v>
      </c>
      <c r="Q2763" s="5">
        <v>1</v>
      </c>
      <c r="R2763" s="4" t="str">
        <f>TRIM(tblOperations[[#This Row],[Region]])</f>
        <v>South West</v>
      </c>
      <c r="S2763" s="4" t="str">
        <f>TRIM(tblOperations[[#This Row],[Team]])</f>
        <v>Facilities Response</v>
      </c>
      <c r="T2763" s="4" t="str">
        <f>_xlfn.XLOOKUP(R2763,tblRegionReference[Region],tblRegionReference[Area],"Not Found")</f>
        <v>South</v>
      </c>
      <c r="U2763" s="4" t="str">
        <f>IF(tblOperations[[#This Row],[Completion_Rate]]&gt;=_xlfn.XLOOKUP("Completion Rate",tblKPITargets[KPI_Name],tblKPITargets[Target_Value]),"Met","Below Target")</f>
        <v>Met</v>
      </c>
      <c r="V2763" t="str">
        <f>IF(tblOperations[[#This Row],[SLA_Compliance]]&gt;=_xlfn.XLOOKUP('04_References'!$A$3,tblKPITargets[KPI_Name],tblKPITargets[Target_Value]),"Met","Below Target")</f>
        <v>Met</v>
      </c>
      <c r="W2763" t="str">
        <f>IF(tblOperations[[#This Row],[Quality_Pass_Rate]]&gt;=_xlfn.XLOOKUP('04_References'!$A$4,tblKPITargets[KPI_Name],tblKPITargets[Target_Value]),"Met","Below Target")</f>
        <v>Met</v>
      </c>
      <c r="X2763" t="str">
        <f>IF(tblOperations[[#This Row],[Average_Completion_Days]]&lt;=_xlfn.XLOOKUP('04_References'!$A$7,tblKPITargets[KPI_Name],tblKPITargets[Target_Value]),"Met","Below Target")</f>
        <v>Met</v>
      </c>
      <c r="Y2763" t="str">
        <f>IF(tblOperations[[#This Row],[Closing_Backlog]]&lt;=_xlfn.XLOOKUP('04_References'!$A$8,tblKPITargets[KPI_Name],tblKPITargets[Target_Value]),"Met","Below Target")</f>
        <v>Met</v>
      </c>
    </row>
    <row r="2764" spans="1:25">
      <c r="A2764" s="6" t="s">
        <v>2794</v>
      </c>
      <c r="B2764" s="7">
        <v>46144</v>
      </c>
      <c r="C2764" s="2" t="s">
        <v>43</v>
      </c>
      <c r="D2764" s="2" t="s">
        <v>23</v>
      </c>
      <c r="E2764" s="2">
        <v>0</v>
      </c>
      <c r="F2764" s="2">
        <v>53</v>
      </c>
      <c r="G2764" s="2">
        <v>53</v>
      </c>
      <c r="H2764" s="2">
        <v>44</v>
      </c>
      <c r="I2764" s="2">
        <v>9</v>
      </c>
      <c r="J2764" s="2">
        <v>0</v>
      </c>
      <c r="K2764" s="2">
        <v>0</v>
      </c>
      <c r="L2764" s="2">
        <v>1.8</v>
      </c>
      <c r="M2764" s="2">
        <v>0.94699999999999995</v>
      </c>
      <c r="N2764" s="2">
        <v>0.96299999999999997</v>
      </c>
      <c r="O2764" s="2">
        <v>4.2</v>
      </c>
      <c r="P2764" s="2">
        <v>0.754</v>
      </c>
      <c r="Q2764" s="3">
        <v>0.83</v>
      </c>
      <c r="R2764" s="4" t="str">
        <f>TRIM(tblOperations[[#This Row],[Region]])</f>
        <v>South West</v>
      </c>
      <c r="S2764" s="4" t="str">
        <f>TRIM(tblOperations[[#This Row],[Team]])</f>
        <v>Estates Support</v>
      </c>
      <c r="T2764" s="4" t="str">
        <f>_xlfn.XLOOKUP(R2764,tblRegionReference[Region],tblRegionReference[Area],"Not Found")</f>
        <v>South</v>
      </c>
      <c r="U2764" s="4" t="str">
        <f>IF(tblOperations[[#This Row],[Completion_Rate]]&gt;=_xlfn.XLOOKUP("Completion Rate",tblKPITargets[KPI_Name],tblKPITargets[Target_Value]),"Met","Below Target")</f>
        <v>Below Target</v>
      </c>
      <c r="V2764" t="str">
        <f>IF(tblOperations[[#This Row],[SLA_Compliance]]&gt;=_xlfn.XLOOKUP('04_References'!$A$3,tblKPITargets[KPI_Name],tblKPITargets[Target_Value]),"Met","Below Target")</f>
        <v>Met</v>
      </c>
      <c r="W2764" t="str">
        <f>IF(tblOperations[[#This Row],[Quality_Pass_Rate]]&gt;=_xlfn.XLOOKUP('04_References'!$A$4,tblKPITargets[KPI_Name],tblKPITargets[Target_Value]),"Met","Below Target")</f>
        <v>Met</v>
      </c>
      <c r="X2764" t="str">
        <f>IF(tblOperations[[#This Row],[Average_Completion_Days]]&lt;=_xlfn.XLOOKUP('04_References'!$A$7,tblKPITargets[KPI_Name],tblKPITargets[Target_Value]),"Met","Below Target")</f>
        <v>Met</v>
      </c>
      <c r="Y2764" t="str">
        <f>IF(tblOperations[[#This Row],[Closing_Backlog]]&lt;=_xlfn.XLOOKUP('04_References'!$A$8,tblKPITargets[KPI_Name],tblKPITargets[Target_Value]),"Met","Below Target")</f>
        <v>Met</v>
      </c>
    </row>
    <row r="2765" spans="1:25">
      <c r="A2765" s="8" t="s">
        <v>2795</v>
      </c>
      <c r="B2765" s="9">
        <v>46144</v>
      </c>
      <c r="C2765" s="4" t="s">
        <v>43</v>
      </c>
      <c r="D2765" s="4" t="s">
        <v>25</v>
      </c>
      <c r="E2765" s="4">
        <v>0</v>
      </c>
      <c r="F2765" s="4">
        <v>20</v>
      </c>
      <c r="G2765" s="4">
        <v>20</v>
      </c>
      <c r="H2765" s="4">
        <v>20</v>
      </c>
      <c r="I2765" s="4">
        <v>0</v>
      </c>
      <c r="J2765" s="4">
        <v>0</v>
      </c>
      <c r="K2765" s="4">
        <v>0</v>
      </c>
      <c r="L2765" s="4">
        <v>1.1000000000000001</v>
      </c>
      <c r="M2765" s="4">
        <v>0.92300000000000004</v>
      </c>
      <c r="N2765" s="4">
        <v>1</v>
      </c>
      <c r="O2765" s="4">
        <v>4.9000000000000004</v>
      </c>
      <c r="P2765" s="4">
        <v>0.78100000000000003</v>
      </c>
      <c r="Q2765" s="5">
        <v>1</v>
      </c>
      <c r="R2765" s="4" t="str">
        <f>TRIM(tblOperations[[#This Row],[Region]])</f>
        <v>South West</v>
      </c>
      <c r="S2765" s="4" t="str">
        <f>TRIM(tblOperations[[#This Row],[Team]])</f>
        <v>Workplace Projects</v>
      </c>
      <c r="T2765" s="4" t="str">
        <f>_xlfn.XLOOKUP(R2765,tblRegionReference[Region],tblRegionReference[Area],"Not Found")</f>
        <v>South</v>
      </c>
      <c r="U2765" s="4" t="str">
        <f>IF(tblOperations[[#This Row],[Completion_Rate]]&gt;=_xlfn.XLOOKUP("Completion Rate",tblKPITargets[KPI_Name],tblKPITargets[Target_Value]),"Met","Below Target")</f>
        <v>Met</v>
      </c>
      <c r="V2765" t="str">
        <f>IF(tblOperations[[#This Row],[SLA_Compliance]]&gt;=_xlfn.XLOOKUP('04_References'!$A$3,tblKPITargets[KPI_Name],tblKPITargets[Target_Value]),"Met","Below Target")</f>
        <v>Met</v>
      </c>
      <c r="W2765" t="str">
        <f>IF(tblOperations[[#This Row],[Quality_Pass_Rate]]&gt;=_xlfn.XLOOKUP('04_References'!$A$4,tblKPITargets[KPI_Name],tblKPITargets[Target_Value]),"Met","Below Target")</f>
        <v>Met</v>
      </c>
      <c r="X2765" t="str">
        <f>IF(tblOperations[[#This Row],[Average_Completion_Days]]&lt;=_xlfn.XLOOKUP('04_References'!$A$7,tblKPITargets[KPI_Name],tblKPITargets[Target_Value]),"Met","Below Target")</f>
        <v>Met</v>
      </c>
      <c r="Y2765" t="str">
        <f>IF(tblOperations[[#This Row],[Closing_Backlog]]&lt;=_xlfn.XLOOKUP('04_References'!$A$8,tblKPITargets[KPI_Name],tblKPITargets[Target_Value]),"Met","Below Target")</f>
        <v>Met</v>
      </c>
    </row>
    <row r="2766" spans="1:25">
      <c r="A2766" s="6" t="s">
        <v>2796</v>
      </c>
      <c r="B2766" s="7">
        <v>46144</v>
      </c>
      <c r="C2766" s="2" t="s">
        <v>48</v>
      </c>
      <c r="D2766" s="2" t="s">
        <v>19</v>
      </c>
      <c r="E2766" s="2">
        <v>0</v>
      </c>
      <c r="F2766" s="2">
        <v>51</v>
      </c>
      <c r="G2766" s="2">
        <v>51</v>
      </c>
      <c r="H2766" s="2">
        <v>50</v>
      </c>
      <c r="I2766" s="2">
        <v>1</v>
      </c>
      <c r="J2766" s="2">
        <v>0</v>
      </c>
      <c r="K2766" s="2">
        <v>0</v>
      </c>
      <c r="L2766" s="2">
        <v>1.6</v>
      </c>
      <c r="M2766" s="2">
        <v>0.97099999999999997</v>
      </c>
      <c r="N2766" s="2">
        <v>0.97399999999999998</v>
      </c>
      <c r="O2766" s="2">
        <v>4.5</v>
      </c>
      <c r="P2766" s="2">
        <v>0.74299999999999999</v>
      </c>
      <c r="Q2766" s="3">
        <v>0.98</v>
      </c>
      <c r="R2766" s="4" t="str">
        <f>TRIM(tblOperations[[#This Row],[Region]])</f>
        <v>South East</v>
      </c>
      <c r="S2766" s="4" t="str">
        <f>TRIM(tblOperations[[#This Row],[Team]])</f>
        <v>Workplace Services</v>
      </c>
      <c r="T2766" s="4" t="str">
        <f>_xlfn.XLOOKUP(R2766,tblRegionReference[Region],tblRegionReference[Area],"Not Found")</f>
        <v>South</v>
      </c>
      <c r="U2766" s="4" t="str">
        <f>IF(tblOperations[[#This Row],[Completion_Rate]]&gt;=_xlfn.XLOOKUP("Completion Rate",tblKPITargets[KPI_Name],tblKPITargets[Target_Value]),"Met","Below Target")</f>
        <v>Met</v>
      </c>
      <c r="V2766" t="str">
        <f>IF(tblOperations[[#This Row],[SLA_Compliance]]&gt;=_xlfn.XLOOKUP('04_References'!$A$3,tblKPITargets[KPI_Name],tblKPITargets[Target_Value]),"Met","Below Target")</f>
        <v>Met</v>
      </c>
      <c r="W2766" t="str">
        <f>IF(tblOperations[[#This Row],[Quality_Pass_Rate]]&gt;=_xlfn.XLOOKUP('04_References'!$A$4,tblKPITargets[KPI_Name],tblKPITargets[Target_Value]),"Met","Below Target")</f>
        <v>Met</v>
      </c>
      <c r="X2766" t="str">
        <f>IF(tblOperations[[#This Row],[Average_Completion_Days]]&lt;=_xlfn.XLOOKUP('04_References'!$A$7,tblKPITargets[KPI_Name],tblKPITargets[Target_Value]),"Met","Below Target")</f>
        <v>Met</v>
      </c>
      <c r="Y2766" t="str">
        <f>IF(tblOperations[[#This Row],[Closing_Backlog]]&lt;=_xlfn.XLOOKUP('04_References'!$A$8,tblKPITargets[KPI_Name],tblKPITargets[Target_Value]),"Met","Below Target")</f>
        <v>Met</v>
      </c>
    </row>
    <row r="2767" spans="1:25">
      <c r="A2767" s="8" t="s">
        <v>2797</v>
      </c>
      <c r="B2767" s="9">
        <v>46144</v>
      </c>
      <c r="C2767" s="4" t="s">
        <v>48</v>
      </c>
      <c r="D2767" s="4" t="s">
        <v>21</v>
      </c>
      <c r="E2767" s="4">
        <v>2528</v>
      </c>
      <c r="F2767" s="4">
        <v>32</v>
      </c>
      <c r="G2767" s="4">
        <v>2560</v>
      </c>
      <c r="H2767" s="4">
        <v>19</v>
      </c>
      <c r="I2767" s="4">
        <v>2541</v>
      </c>
      <c r="J2767" s="4">
        <v>0</v>
      </c>
      <c r="K2767" s="4">
        <v>0</v>
      </c>
      <c r="L2767" s="4">
        <v>8</v>
      </c>
      <c r="M2767" s="4">
        <v>0.6</v>
      </c>
      <c r="N2767" s="4">
        <v>0.98699999999999999</v>
      </c>
      <c r="O2767" s="4">
        <v>2.5</v>
      </c>
      <c r="P2767" s="4">
        <v>0.69199999999999995</v>
      </c>
      <c r="Q2767" s="5">
        <v>7.0000000000000001E-3</v>
      </c>
      <c r="R2767" s="4" t="str">
        <f>TRIM(tblOperations[[#This Row],[Region]])</f>
        <v>South East</v>
      </c>
      <c r="S2767" s="4" t="str">
        <f>TRIM(tblOperations[[#This Row],[Team]])</f>
        <v>Facilities Response</v>
      </c>
      <c r="T2767" s="4" t="str">
        <f>_xlfn.XLOOKUP(R2767,tblRegionReference[Region],tblRegionReference[Area],"Not Found")</f>
        <v>South</v>
      </c>
      <c r="U2767" s="4" t="str">
        <f>IF(tblOperations[[#This Row],[Completion_Rate]]&gt;=_xlfn.XLOOKUP("Completion Rate",tblKPITargets[KPI_Name],tblKPITargets[Target_Value]),"Met","Below Target")</f>
        <v>Below Target</v>
      </c>
      <c r="V2767" t="str">
        <f>IF(tblOperations[[#This Row],[SLA_Compliance]]&gt;=_xlfn.XLOOKUP('04_References'!$A$3,tblKPITargets[KPI_Name],tblKPITargets[Target_Value]),"Met","Below Target")</f>
        <v>Below Target</v>
      </c>
      <c r="W2767" t="str">
        <f>IF(tblOperations[[#This Row],[Quality_Pass_Rate]]&gt;=_xlfn.XLOOKUP('04_References'!$A$4,tblKPITargets[KPI_Name],tblKPITargets[Target_Value]),"Met","Below Target")</f>
        <v>Met</v>
      </c>
      <c r="X2767" t="str">
        <f>IF(tblOperations[[#This Row],[Average_Completion_Days]]&lt;=_xlfn.XLOOKUP('04_References'!$A$7,tblKPITargets[KPI_Name],tblKPITargets[Target_Value]),"Met","Below Target")</f>
        <v>Below Target</v>
      </c>
      <c r="Y2767" t="str">
        <f>IF(tblOperations[[#This Row],[Closing_Backlog]]&lt;=_xlfn.XLOOKUP('04_References'!$A$8,tblKPITargets[KPI_Name],tblKPITargets[Target_Value]),"Met","Below Target")</f>
        <v>Below Target</v>
      </c>
    </row>
    <row r="2768" spans="1:25">
      <c r="A2768" s="6" t="s">
        <v>2798</v>
      </c>
      <c r="B2768" s="7">
        <v>46144</v>
      </c>
      <c r="C2768" s="2" t="s">
        <v>48</v>
      </c>
      <c r="D2768" s="2" t="s">
        <v>23</v>
      </c>
      <c r="E2768" s="2">
        <v>0</v>
      </c>
      <c r="F2768" s="2">
        <v>45</v>
      </c>
      <c r="G2768" s="2">
        <v>45</v>
      </c>
      <c r="H2768" s="2">
        <v>44</v>
      </c>
      <c r="I2768" s="2">
        <v>1</v>
      </c>
      <c r="J2768" s="2">
        <v>1</v>
      </c>
      <c r="K2768" s="2">
        <v>1</v>
      </c>
      <c r="L2768" s="2">
        <v>2.2999999999999998</v>
      </c>
      <c r="M2768" s="2">
        <v>0.86499999999999999</v>
      </c>
      <c r="N2768" s="2">
        <v>0.95599999999999996</v>
      </c>
      <c r="O2768" s="2">
        <v>4.0999999999999996</v>
      </c>
      <c r="P2768" s="2">
        <v>0.80200000000000005</v>
      </c>
      <c r="Q2768" s="3">
        <v>0.97799999999999998</v>
      </c>
      <c r="R2768" s="4" t="str">
        <f>TRIM(tblOperations[[#This Row],[Region]])</f>
        <v>South East</v>
      </c>
      <c r="S2768" s="4" t="str">
        <f>TRIM(tblOperations[[#This Row],[Team]])</f>
        <v>Estates Support</v>
      </c>
      <c r="T2768" s="4" t="str">
        <f>_xlfn.XLOOKUP(R2768,tblRegionReference[Region],tblRegionReference[Area],"Not Found")</f>
        <v>South</v>
      </c>
      <c r="U2768" s="4" t="str">
        <f>IF(tblOperations[[#This Row],[Completion_Rate]]&gt;=_xlfn.XLOOKUP("Completion Rate",tblKPITargets[KPI_Name],tblKPITargets[Target_Value]),"Met","Below Target")</f>
        <v>Met</v>
      </c>
      <c r="V2768" t="str">
        <f>IF(tblOperations[[#This Row],[SLA_Compliance]]&gt;=_xlfn.XLOOKUP('04_References'!$A$3,tblKPITargets[KPI_Name],tblKPITargets[Target_Value]),"Met","Below Target")</f>
        <v>Below Target</v>
      </c>
      <c r="W2768" t="str">
        <f>IF(tblOperations[[#This Row],[Quality_Pass_Rate]]&gt;=_xlfn.XLOOKUP('04_References'!$A$4,tblKPITargets[KPI_Name],tblKPITargets[Target_Value]),"Met","Below Target")</f>
        <v>Met</v>
      </c>
      <c r="X2768" t="str">
        <f>IF(tblOperations[[#This Row],[Average_Completion_Days]]&lt;=_xlfn.XLOOKUP('04_References'!$A$7,tblKPITargets[KPI_Name],tblKPITargets[Target_Value]),"Met","Below Target")</f>
        <v>Met</v>
      </c>
      <c r="Y2768" t="str">
        <f>IF(tblOperations[[#This Row],[Closing_Backlog]]&lt;=_xlfn.XLOOKUP('04_References'!$A$8,tblKPITargets[KPI_Name],tblKPITargets[Target_Value]),"Met","Below Target")</f>
        <v>Met</v>
      </c>
    </row>
    <row r="2769" spans="1:25">
      <c r="A2769" s="8" t="s">
        <v>2799</v>
      </c>
      <c r="B2769" s="9">
        <v>46144</v>
      </c>
      <c r="C2769" s="4" t="s">
        <v>48</v>
      </c>
      <c r="D2769" s="4" t="s">
        <v>25</v>
      </c>
      <c r="E2769" s="4">
        <v>808</v>
      </c>
      <c r="F2769" s="4">
        <v>25</v>
      </c>
      <c r="G2769" s="4">
        <v>833</v>
      </c>
      <c r="H2769" s="4">
        <v>25</v>
      </c>
      <c r="I2769" s="4">
        <v>808</v>
      </c>
      <c r="J2769" s="4">
        <v>0</v>
      </c>
      <c r="K2769" s="4">
        <v>0</v>
      </c>
      <c r="L2769" s="4">
        <v>8</v>
      </c>
      <c r="M2769" s="4">
        <v>0.6</v>
      </c>
      <c r="N2769" s="4">
        <v>0.97399999999999998</v>
      </c>
      <c r="O2769" s="4">
        <v>2.5</v>
      </c>
      <c r="P2769" s="4">
        <v>0.747</v>
      </c>
      <c r="Q2769" s="5">
        <v>0.03</v>
      </c>
      <c r="R2769" s="4" t="str">
        <f>TRIM(tblOperations[[#This Row],[Region]])</f>
        <v>South East</v>
      </c>
      <c r="S2769" s="4" t="str">
        <f>TRIM(tblOperations[[#This Row],[Team]])</f>
        <v>Workplace Projects</v>
      </c>
      <c r="T2769" s="4" t="str">
        <f>_xlfn.XLOOKUP(R2769,tblRegionReference[Region],tblRegionReference[Area],"Not Found")</f>
        <v>South</v>
      </c>
      <c r="U2769" s="4" t="str">
        <f>IF(tblOperations[[#This Row],[Completion_Rate]]&gt;=_xlfn.XLOOKUP("Completion Rate",tblKPITargets[KPI_Name],tblKPITargets[Target_Value]),"Met","Below Target")</f>
        <v>Below Target</v>
      </c>
      <c r="V2769" t="str">
        <f>IF(tblOperations[[#This Row],[SLA_Compliance]]&gt;=_xlfn.XLOOKUP('04_References'!$A$3,tblKPITargets[KPI_Name],tblKPITargets[Target_Value]),"Met","Below Target")</f>
        <v>Below Target</v>
      </c>
      <c r="W2769" t="str">
        <f>IF(tblOperations[[#This Row],[Quality_Pass_Rate]]&gt;=_xlfn.XLOOKUP('04_References'!$A$4,tblKPITargets[KPI_Name],tblKPITargets[Target_Value]),"Met","Below Target")</f>
        <v>Met</v>
      </c>
      <c r="X2769" t="str">
        <f>IF(tblOperations[[#This Row],[Average_Completion_Days]]&lt;=_xlfn.XLOOKUP('04_References'!$A$7,tblKPITargets[KPI_Name],tblKPITargets[Target_Value]),"Met","Below Target")</f>
        <v>Below Target</v>
      </c>
      <c r="Y2769" t="str">
        <f>IF(tblOperations[[#This Row],[Closing_Backlog]]&lt;=_xlfn.XLOOKUP('04_References'!$A$8,tblKPITargets[KPI_Name],tblKPITargets[Target_Value]),"Met","Below Target")</f>
        <v>Below Target</v>
      </c>
    </row>
    <row r="2770" spans="1:25">
      <c r="A2770" s="6" t="s">
        <v>2800</v>
      </c>
      <c r="B2770" s="7">
        <v>46144</v>
      </c>
      <c r="C2770" s="2" t="s">
        <v>53</v>
      </c>
      <c r="D2770" s="2" t="s">
        <v>19</v>
      </c>
      <c r="E2770" s="2">
        <v>1466</v>
      </c>
      <c r="F2770" s="2">
        <v>34</v>
      </c>
      <c r="G2770" s="2">
        <v>1500</v>
      </c>
      <c r="H2770" s="2">
        <v>30</v>
      </c>
      <c r="I2770" s="2">
        <v>1470</v>
      </c>
      <c r="J2770" s="2">
        <v>1</v>
      </c>
      <c r="K2770" s="2">
        <v>0</v>
      </c>
      <c r="L2770" s="2">
        <v>8</v>
      </c>
      <c r="M2770" s="2">
        <v>0.6</v>
      </c>
      <c r="N2770" s="2">
        <v>0.96399999999999997</v>
      </c>
      <c r="O2770" s="2">
        <v>2.5</v>
      </c>
      <c r="P2770" s="2">
        <v>0.69299999999999995</v>
      </c>
      <c r="Q2770" s="3">
        <v>0.02</v>
      </c>
      <c r="R2770" s="4" t="str">
        <f>TRIM(tblOperations[[#This Row],[Region]])</f>
        <v>Wales</v>
      </c>
      <c r="S2770" s="4" t="str">
        <f>TRIM(tblOperations[[#This Row],[Team]])</f>
        <v>Workplace Services</v>
      </c>
      <c r="T2770" s="4" t="str">
        <f>_xlfn.XLOOKUP(R2770,tblRegionReference[Region],tblRegionReference[Area],"Not Found")</f>
        <v>Wales</v>
      </c>
      <c r="U2770" s="4" t="str">
        <f>IF(tblOperations[[#This Row],[Completion_Rate]]&gt;=_xlfn.XLOOKUP("Completion Rate",tblKPITargets[KPI_Name],tblKPITargets[Target_Value]),"Met","Below Target")</f>
        <v>Below Target</v>
      </c>
      <c r="V2770" t="str">
        <f>IF(tblOperations[[#This Row],[SLA_Compliance]]&gt;=_xlfn.XLOOKUP('04_References'!$A$3,tblKPITargets[KPI_Name],tblKPITargets[Target_Value]),"Met","Below Target")</f>
        <v>Below Target</v>
      </c>
      <c r="W2770" t="str">
        <f>IF(tblOperations[[#This Row],[Quality_Pass_Rate]]&gt;=_xlfn.XLOOKUP('04_References'!$A$4,tblKPITargets[KPI_Name],tblKPITargets[Target_Value]),"Met","Below Target")</f>
        <v>Met</v>
      </c>
      <c r="X2770" t="str">
        <f>IF(tblOperations[[#This Row],[Average_Completion_Days]]&lt;=_xlfn.XLOOKUP('04_References'!$A$7,tblKPITargets[KPI_Name],tblKPITargets[Target_Value]),"Met","Below Target")</f>
        <v>Below Target</v>
      </c>
      <c r="Y2770" t="str">
        <f>IF(tblOperations[[#This Row],[Closing_Backlog]]&lt;=_xlfn.XLOOKUP('04_References'!$A$8,tblKPITargets[KPI_Name],tblKPITargets[Target_Value]),"Met","Below Target")</f>
        <v>Below Target</v>
      </c>
    </row>
    <row r="2771" spans="1:25">
      <c r="A2771" s="8" t="s">
        <v>2801</v>
      </c>
      <c r="B2771" s="9">
        <v>46144</v>
      </c>
      <c r="C2771" s="4" t="s">
        <v>53</v>
      </c>
      <c r="D2771" s="4" t="s">
        <v>21</v>
      </c>
      <c r="E2771" s="4">
        <v>1517</v>
      </c>
      <c r="F2771" s="4">
        <v>36</v>
      </c>
      <c r="G2771" s="4">
        <v>1553</v>
      </c>
      <c r="H2771" s="4">
        <v>24</v>
      </c>
      <c r="I2771" s="4">
        <v>1529</v>
      </c>
      <c r="J2771" s="4">
        <v>0</v>
      </c>
      <c r="K2771" s="4">
        <v>0</v>
      </c>
      <c r="L2771" s="4">
        <v>8</v>
      </c>
      <c r="M2771" s="4">
        <v>0.6</v>
      </c>
      <c r="N2771" s="4">
        <v>0.998</v>
      </c>
      <c r="O2771" s="4">
        <v>2.5</v>
      </c>
      <c r="P2771" s="4">
        <v>0.66400000000000003</v>
      </c>
      <c r="Q2771" s="5">
        <v>1.4999999999999999E-2</v>
      </c>
      <c r="R2771" s="4" t="str">
        <f>TRIM(tblOperations[[#This Row],[Region]])</f>
        <v>Wales</v>
      </c>
      <c r="S2771" s="4" t="str">
        <f>TRIM(tblOperations[[#This Row],[Team]])</f>
        <v>Facilities Response</v>
      </c>
      <c r="T2771" s="4" t="str">
        <f>_xlfn.XLOOKUP(R2771,tblRegionReference[Region],tblRegionReference[Area],"Not Found")</f>
        <v>Wales</v>
      </c>
      <c r="U2771" s="4" t="str">
        <f>IF(tblOperations[[#This Row],[Completion_Rate]]&gt;=_xlfn.XLOOKUP("Completion Rate",tblKPITargets[KPI_Name],tblKPITargets[Target_Value]),"Met","Below Target")</f>
        <v>Below Target</v>
      </c>
      <c r="V2771" t="str">
        <f>IF(tblOperations[[#This Row],[SLA_Compliance]]&gt;=_xlfn.XLOOKUP('04_References'!$A$3,tblKPITargets[KPI_Name],tblKPITargets[Target_Value]),"Met","Below Target")</f>
        <v>Below Target</v>
      </c>
      <c r="W2771" t="str">
        <f>IF(tblOperations[[#This Row],[Quality_Pass_Rate]]&gt;=_xlfn.XLOOKUP('04_References'!$A$4,tblKPITargets[KPI_Name],tblKPITargets[Target_Value]),"Met","Below Target")</f>
        <v>Met</v>
      </c>
      <c r="X2771" t="str">
        <f>IF(tblOperations[[#This Row],[Average_Completion_Days]]&lt;=_xlfn.XLOOKUP('04_References'!$A$7,tblKPITargets[KPI_Name],tblKPITargets[Target_Value]),"Met","Below Target")</f>
        <v>Below Target</v>
      </c>
      <c r="Y2771" t="str">
        <f>IF(tblOperations[[#This Row],[Closing_Backlog]]&lt;=_xlfn.XLOOKUP('04_References'!$A$8,tblKPITargets[KPI_Name],tblKPITargets[Target_Value]),"Met","Below Target")</f>
        <v>Below Target</v>
      </c>
    </row>
    <row r="2772" spans="1:25">
      <c r="A2772" s="6" t="s">
        <v>2802</v>
      </c>
      <c r="B2772" s="7">
        <v>46144</v>
      </c>
      <c r="C2772" s="2" t="s">
        <v>53</v>
      </c>
      <c r="D2772" s="2" t="s">
        <v>23</v>
      </c>
      <c r="E2772" s="2">
        <v>998</v>
      </c>
      <c r="F2772" s="2">
        <v>45</v>
      </c>
      <c r="G2772" s="2">
        <v>1043</v>
      </c>
      <c r="H2772" s="2">
        <v>25</v>
      </c>
      <c r="I2772" s="2">
        <v>1018</v>
      </c>
      <c r="J2772" s="2">
        <v>0</v>
      </c>
      <c r="K2772" s="2">
        <v>0</v>
      </c>
      <c r="L2772" s="2">
        <v>8</v>
      </c>
      <c r="M2772" s="2">
        <v>0.6</v>
      </c>
      <c r="N2772" s="2">
        <v>1</v>
      </c>
      <c r="O2772" s="2">
        <v>2.5</v>
      </c>
      <c r="P2772" s="2">
        <v>0.77800000000000002</v>
      </c>
      <c r="Q2772" s="3">
        <v>2.4E-2</v>
      </c>
      <c r="R2772" s="4" t="str">
        <f>TRIM(tblOperations[[#This Row],[Region]])</f>
        <v>Wales</v>
      </c>
      <c r="S2772" s="4" t="str">
        <f>TRIM(tblOperations[[#This Row],[Team]])</f>
        <v>Estates Support</v>
      </c>
      <c r="T2772" s="4" t="str">
        <f>_xlfn.XLOOKUP(R2772,tblRegionReference[Region],tblRegionReference[Area],"Not Found")</f>
        <v>Wales</v>
      </c>
      <c r="U2772" s="4" t="str">
        <f>IF(tblOperations[[#This Row],[Completion_Rate]]&gt;=_xlfn.XLOOKUP("Completion Rate",tblKPITargets[KPI_Name],tblKPITargets[Target_Value]),"Met","Below Target")</f>
        <v>Below Target</v>
      </c>
      <c r="V2772" t="str">
        <f>IF(tblOperations[[#This Row],[SLA_Compliance]]&gt;=_xlfn.XLOOKUP('04_References'!$A$3,tblKPITargets[KPI_Name],tblKPITargets[Target_Value]),"Met","Below Target")</f>
        <v>Below Target</v>
      </c>
      <c r="W2772" t="str">
        <f>IF(tblOperations[[#This Row],[Quality_Pass_Rate]]&gt;=_xlfn.XLOOKUP('04_References'!$A$4,tblKPITargets[KPI_Name],tblKPITargets[Target_Value]),"Met","Below Target")</f>
        <v>Met</v>
      </c>
      <c r="X2772" t="str">
        <f>IF(tblOperations[[#This Row],[Average_Completion_Days]]&lt;=_xlfn.XLOOKUP('04_References'!$A$7,tblKPITargets[KPI_Name],tblKPITargets[Target_Value]),"Met","Below Target")</f>
        <v>Below Target</v>
      </c>
      <c r="Y2772" t="str">
        <f>IF(tblOperations[[#This Row],[Closing_Backlog]]&lt;=_xlfn.XLOOKUP('04_References'!$A$8,tblKPITargets[KPI_Name],tblKPITargets[Target_Value]),"Met","Below Target")</f>
        <v>Below Target</v>
      </c>
    </row>
    <row r="2773" spans="1:25">
      <c r="A2773" s="8" t="s">
        <v>2803</v>
      </c>
      <c r="B2773" s="9">
        <v>46144</v>
      </c>
      <c r="C2773" s="4" t="s">
        <v>53</v>
      </c>
      <c r="D2773" s="4" t="s">
        <v>25</v>
      </c>
      <c r="E2773" s="4">
        <v>0</v>
      </c>
      <c r="F2773" s="4">
        <v>29</v>
      </c>
      <c r="G2773" s="4">
        <v>29</v>
      </c>
      <c r="H2773" s="4">
        <v>29</v>
      </c>
      <c r="I2773" s="4">
        <v>0</v>
      </c>
      <c r="J2773" s="4">
        <v>0</v>
      </c>
      <c r="K2773" s="4">
        <v>0</v>
      </c>
      <c r="L2773" s="4">
        <v>1.7</v>
      </c>
      <c r="M2773" s="4">
        <v>0.96699999999999997</v>
      </c>
      <c r="N2773" s="4">
        <v>0.96399999999999997</v>
      </c>
      <c r="O2773" s="4">
        <v>4.4000000000000004</v>
      </c>
      <c r="P2773" s="4">
        <v>0.71299999999999997</v>
      </c>
      <c r="Q2773" s="5">
        <v>1</v>
      </c>
      <c r="R2773" s="4" t="str">
        <f>TRIM(tblOperations[[#This Row],[Region]])</f>
        <v>Wales</v>
      </c>
      <c r="S2773" s="4" t="str">
        <f>TRIM(tblOperations[[#This Row],[Team]])</f>
        <v>Workplace Projects</v>
      </c>
      <c r="T2773" s="4" t="str">
        <f>_xlfn.XLOOKUP(R2773,tblRegionReference[Region],tblRegionReference[Area],"Not Found")</f>
        <v>Wales</v>
      </c>
      <c r="U2773" s="4" t="str">
        <f>IF(tblOperations[[#This Row],[Completion_Rate]]&gt;=_xlfn.XLOOKUP("Completion Rate",tblKPITargets[KPI_Name],tblKPITargets[Target_Value]),"Met","Below Target")</f>
        <v>Met</v>
      </c>
      <c r="V2773" t="str">
        <f>IF(tblOperations[[#This Row],[SLA_Compliance]]&gt;=_xlfn.XLOOKUP('04_References'!$A$3,tblKPITargets[KPI_Name],tblKPITargets[Target_Value]),"Met","Below Target")</f>
        <v>Met</v>
      </c>
      <c r="W2773" t="str">
        <f>IF(tblOperations[[#This Row],[Quality_Pass_Rate]]&gt;=_xlfn.XLOOKUP('04_References'!$A$4,tblKPITargets[KPI_Name],tblKPITargets[Target_Value]),"Met","Below Target")</f>
        <v>Met</v>
      </c>
      <c r="X2773" t="str">
        <f>IF(tblOperations[[#This Row],[Average_Completion_Days]]&lt;=_xlfn.XLOOKUP('04_References'!$A$7,tblKPITargets[KPI_Name],tblKPITargets[Target_Value]),"Met","Below Target")</f>
        <v>Met</v>
      </c>
      <c r="Y2773" t="str">
        <f>IF(tblOperations[[#This Row],[Closing_Backlog]]&lt;=_xlfn.XLOOKUP('04_References'!$A$8,tblKPITargets[KPI_Name],tblKPITargets[Target_Value]),"Met","Below Target")</f>
        <v>Met</v>
      </c>
    </row>
    <row r="2774" spans="1:25">
      <c r="A2774" s="6" t="s">
        <v>2804</v>
      </c>
      <c r="B2774" s="7">
        <v>46146</v>
      </c>
      <c r="C2774" s="2" t="s">
        <v>18</v>
      </c>
      <c r="D2774" s="2" t="s">
        <v>19</v>
      </c>
      <c r="E2774" s="2">
        <v>352</v>
      </c>
      <c r="F2774" s="2">
        <v>49</v>
      </c>
      <c r="G2774" s="2">
        <v>401</v>
      </c>
      <c r="H2774" s="2">
        <v>36</v>
      </c>
      <c r="I2774" s="2">
        <v>365</v>
      </c>
      <c r="J2774" s="2">
        <v>0</v>
      </c>
      <c r="K2774" s="2">
        <v>0</v>
      </c>
      <c r="L2774" s="2">
        <v>8</v>
      </c>
      <c r="M2774" s="2">
        <v>0.6</v>
      </c>
      <c r="N2774" s="2">
        <v>0.98599999999999999</v>
      </c>
      <c r="O2774" s="2">
        <v>2.5</v>
      </c>
      <c r="P2774" s="2">
        <v>0.72399999999999998</v>
      </c>
      <c r="Q2774" s="3">
        <v>0.09</v>
      </c>
      <c r="R2774" s="4" t="str">
        <f>TRIM(tblOperations[[#This Row],[Region]])</f>
        <v>Scotland</v>
      </c>
      <c r="S2774" s="4" t="str">
        <f>TRIM(tblOperations[[#This Row],[Team]])</f>
        <v>Workplace Services</v>
      </c>
      <c r="T2774" s="4" t="str">
        <f>_xlfn.XLOOKUP(R2774,tblRegionReference[Region],tblRegionReference[Area],"Not Found")</f>
        <v>North</v>
      </c>
      <c r="U2774" s="4" t="str">
        <f>IF(tblOperations[[#This Row],[Completion_Rate]]&gt;=_xlfn.XLOOKUP("Completion Rate",tblKPITargets[KPI_Name],tblKPITargets[Target_Value]),"Met","Below Target")</f>
        <v>Below Target</v>
      </c>
      <c r="V2774" t="str">
        <f>IF(tblOperations[[#This Row],[SLA_Compliance]]&gt;=_xlfn.XLOOKUP('04_References'!$A$3,tblKPITargets[KPI_Name],tblKPITargets[Target_Value]),"Met","Below Target")</f>
        <v>Below Target</v>
      </c>
      <c r="W2774" t="str">
        <f>IF(tblOperations[[#This Row],[Quality_Pass_Rate]]&gt;=_xlfn.XLOOKUP('04_References'!$A$4,tblKPITargets[KPI_Name],tblKPITargets[Target_Value]),"Met","Below Target")</f>
        <v>Met</v>
      </c>
      <c r="X2774" t="str">
        <f>IF(tblOperations[[#This Row],[Average_Completion_Days]]&lt;=_xlfn.XLOOKUP('04_References'!$A$7,tblKPITargets[KPI_Name],tblKPITargets[Target_Value]),"Met","Below Target")</f>
        <v>Below Target</v>
      </c>
      <c r="Y2774" t="str">
        <f>IF(tblOperations[[#This Row],[Closing_Backlog]]&lt;=_xlfn.XLOOKUP('04_References'!$A$8,tblKPITargets[KPI_Name],tblKPITargets[Target_Value]),"Met","Below Target")</f>
        <v>Below Target</v>
      </c>
    </row>
    <row r="2775" spans="1:25">
      <c r="A2775" s="8" t="s">
        <v>2805</v>
      </c>
      <c r="B2775" s="9">
        <v>46146</v>
      </c>
      <c r="C2775" s="4" t="s">
        <v>18</v>
      </c>
      <c r="D2775" s="4" t="s">
        <v>21</v>
      </c>
      <c r="E2775" s="4">
        <v>0</v>
      </c>
      <c r="F2775" s="4">
        <v>55</v>
      </c>
      <c r="G2775" s="4">
        <v>55</v>
      </c>
      <c r="H2775" s="4">
        <v>53</v>
      </c>
      <c r="I2775" s="4">
        <v>2</v>
      </c>
      <c r="J2775" s="4">
        <v>0</v>
      </c>
      <c r="K2775" s="4">
        <v>0</v>
      </c>
      <c r="L2775" s="4">
        <v>1.6</v>
      </c>
      <c r="M2775" s="4">
        <v>0.94399999999999995</v>
      </c>
      <c r="N2775" s="4">
        <v>0.98799999999999999</v>
      </c>
      <c r="O2775" s="4">
        <v>4.8</v>
      </c>
      <c r="P2775" s="4">
        <v>0.8</v>
      </c>
      <c r="Q2775" s="5">
        <v>0.96399999999999997</v>
      </c>
      <c r="R2775" s="4" t="str">
        <f>TRIM(tblOperations[[#This Row],[Region]])</f>
        <v>Scotland</v>
      </c>
      <c r="S2775" s="4" t="str">
        <f>TRIM(tblOperations[[#This Row],[Team]])</f>
        <v>Facilities Response</v>
      </c>
      <c r="T2775" s="4" t="str">
        <f>_xlfn.XLOOKUP(R2775,tblRegionReference[Region],tblRegionReference[Area],"Not Found")</f>
        <v>North</v>
      </c>
      <c r="U2775" s="4" t="str">
        <f>IF(tblOperations[[#This Row],[Completion_Rate]]&gt;=_xlfn.XLOOKUP("Completion Rate",tblKPITargets[KPI_Name],tblKPITargets[Target_Value]),"Met","Below Target")</f>
        <v>Met</v>
      </c>
      <c r="V2775" t="str">
        <f>IF(tblOperations[[#This Row],[SLA_Compliance]]&gt;=_xlfn.XLOOKUP('04_References'!$A$3,tblKPITargets[KPI_Name],tblKPITargets[Target_Value]),"Met","Below Target")</f>
        <v>Met</v>
      </c>
      <c r="W2775" t="str">
        <f>IF(tblOperations[[#This Row],[Quality_Pass_Rate]]&gt;=_xlfn.XLOOKUP('04_References'!$A$4,tblKPITargets[KPI_Name],tblKPITargets[Target_Value]),"Met","Below Target")</f>
        <v>Met</v>
      </c>
      <c r="X2775" t="str">
        <f>IF(tblOperations[[#This Row],[Average_Completion_Days]]&lt;=_xlfn.XLOOKUP('04_References'!$A$7,tblKPITargets[KPI_Name],tblKPITargets[Target_Value]),"Met","Below Target")</f>
        <v>Met</v>
      </c>
      <c r="Y2775" t="str">
        <f>IF(tblOperations[[#This Row],[Closing_Backlog]]&lt;=_xlfn.XLOOKUP('04_References'!$A$8,tblKPITargets[KPI_Name],tblKPITargets[Target_Value]),"Met","Below Target")</f>
        <v>Met</v>
      </c>
    </row>
    <row r="2776" spans="1:25">
      <c r="A2776" s="6" t="s">
        <v>2806</v>
      </c>
      <c r="B2776" s="7">
        <v>46146</v>
      </c>
      <c r="C2776" s="2" t="s">
        <v>18</v>
      </c>
      <c r="D2776" s="2" t="s">
        <v>23</v>
      </c>
      <c r="E2776" s="2">
        <v>721</v>
      </c>
      <c r="F2776" s="2">
        <v>50</v>
      </c>
      <c r="G2776" s="2">
        <v>771</v>
      </c>
      <c r="H2776" s="2">
        <v>36</v>
      </c>
      <c r="I2776" s="2">
        <v>735</v>
      </c>
      <c r="J2776" s="2">
        <v>1</v>
      </c>
      <c r="K2776" s="2">
        <v>0</v>
      </c>
      <c r="L2776" s="2">
        <v>8</v>
      </c>
      <c r="M2776" s="2">
        <v>0.6</v>
      </c>
      <c r="N2776" s="2">
        <v>0.96499999999999997</v>
      </c>
      <c r="O2776" s="2">
        <v>2.5</v>
      </c>
      <c r="P2776" s="2">
        <v>0.77700000000000002</v>
      </c>
      <c r="Q2776" s="3">
        <v>4.7E-2</v>
      </c>
      <c r="R2776" s="4" t="str">
        <f>TRIM(tblOperations[[#This Row],[Region]])</f>
        <v>Scotland</v>
      </c>
      <c r="S2776" s="4" t="str">
        <f>TRIM(tblOperations[[#This Row],[Team]])</f>
        <v>Estates Support</v>
      </c>
      <c r="T2776" s="4" t="str">
        <f>_xlfn.XLOOKUP(R2776,tblRegionReference[Region],tblRegionReference[Area],"Not Found")</f>
        <v>North</v>
      </c>
      <c r="U2776" s="4" t="str">
        <f>IF(tblOperations[[#This Row],[Completion_Rate]]&gt;=_xlfn.XLOOKUP("Completion Rate",tblKPITargets[KPI_Name],tblKPITargets[Target_Value]),"Met","Below Target")</f>
        <v>Below Target</v>
      </c>
      <c r="V2776" t="str">
        <f>IF(tblOperations[[#This Row],[SLA_Compliance]]&gt;=_xlfn.XLOOKUP('04_References'!$A$3,tblKPITargets[KPI_Name],tblKPITargets[Target_Value]),"Met","Below Target")</f>
        <v>Below Target</v>
      </c>
      <c r="W2776" t="str">
        <f>IF(tblOperations[[#This Row],[Quality_Pass_Rate]]&gt;=_xlfn.XLOOKUP('04_References'!$A$4,tblKPITargets[KPI_Name],tblKPITargets[Target_Value]),"Met","Below Target")</f>
        <v>Met</v>
      </c>
      <c r="X2776" t="str">
        <f>IF(tblOperations[[#This Row],[Average_Completion_Days]]&lt;=_xlfn.XLOOKUP('04_References'!$A$7,tblKPITargets[KPI_Name],tblKPITargets[Target_Value]),"Met","Below Target")</f>
        <v>Below Target</v>
      </c>
      <c r="Y2776" t="str">
        <f>IF(tblOperations[[#This Row],[Closing_Backlog]]&lt;=_xlfn.XLOOKUP('04_References'!$A$8,tblKPITargets[KPI_Name],tblKPITargets[Target_Value]),"Met","Below Target")</f>
        <v>Below Target</v>
      </c>
    </row>
    <row r="2777" spans="1:25">
      <c r="A2777" s="8" t="s">
        <v>2807</v>
      </c>
      <c r="B2777" s="9">
        <v>46146</v>
      </c>
      <c r="C2777" s="4" t="s">
        <v>18</v>
      </c>
      <c r="D2777" s="4" t="s">
        <v>25</v>
      </c>
      <c r="E2777" s="4">
        <v>0</v>
      </c>
      <c r="F2777" s="4">
        <v>34</v>
      </c>
      <c r="G2777" s="4">
        <v>34</v>
      </c>
      <c r="H2777" s="4">
        <v>34</v>
      </c>
      <c r="I2777" s="4">
        <v>0</v>
      </c>
      <c r="J2777" s="4">
        <v>0</v>
      </c>
      <c r="K2777" s="4">
        <v>0</v>
      </c>
      <c r="L2777" s="4">
        <v>1.4</v>
      </c>
      <c r="M2777" s="4">
        <v>1</v>
      </c>
      <c r="N2777" s="4">
        <v>0.97699999999999998</v>
      </c>
      <c r="O2777" s="4">
        <v>4.5</v>
      </c>
      <c r="P2777" s="4">
        <v>0.76500000000000001</v>
      </c>
      <c r="Q2777" s="5">
        <v>1</v>
      </c>
      <c r="R2777" s="4" t="str">
        <f>TRIM(tblOperations[[#This Row],[Region]])</f>
        <v>Scotland</v>
      </c>
      <c r="S2777" s="4" t="str">
        <f>TRIM(tblOperations[[#This Row],[Team]])</f>
        <v>Workplace Projects</v>
      </c>
      <c r="T2777" s="4" t="str">
        <f>_xlfn.XLOOKUP(R2777,tblRegionReference[Region],tblRegionReference[Area],"Not Found")</f>
        <v>North</v>
      </c>
      <c r="U2777" s="4" t="str">
        <f>IF(tblOperations[[#This Row],[Completion_Rate]]&gt;=_xlfn.XLOOKUP("Completion Rate",tblKPITargets[KPI_Name],tblKPITargets[Target_Value]),"Met","Below Target")</f>
        <v>Met</v>
      </c>
      <c r="V2777" t="str">
        <f>IF(tblOperations[[#This Row],[SLA_Compliance]]&gt;=_xlfn.XLOOKUP('04_References'!$A$3,tblKPITargets[KPI_Name],tblKPITargets[Target_Value]),"Met","Below Target")</f>
        <v>Met</v>
      </c>
      <c r="W2777" t="str">
        <f>IF(tblOperations[[#This Row],[Quality_Pass_Rate]]&gt;=_xlfn.XLOOKUP('04_References'!$A$4,tblKPITargets[KPI_Name],tblKPITargets[Target_Value]),"Met","Below Target")</f>
        <v>Met</v>
      </c>
      <c r="X2777" t="str">
        <f>IF(tblOperations[[#This Row],[Average_Completion_Days]]&lt;=_xlfn.XLOOKUP('04_References'!$A$7,tblKPITargets[KPI_Name],tblKPITargets[Target_Value]),"Met","Below Target")</f>
        <v>Met</v>
      </c>
      <c r="Y2777" t="str">
        <f>IF(tblOperations[[#This Row],[Closing_Backlog]]&lt;=_xlfn.XLOOKUP('04_References'!$A$8,tblKPITargets[KPI_Name],tblKPITargets[Target_Value]),"Met","Below Target")</f>
        <v>Met</v>
      </c>
    </row>
    <row r="2778" spans="1:25">
      <c r="A2778" s="6" t="s">
        <v>2808</v>
      </c>
      <c r="B2778" s="7">
        <v>46146</v>
      </c>
      <c r="C2778" s="2" t="s">
        <v>27</v>
      </c>
      <c r="D2778" s="2" t="s">
        <v>19</v>
      </c>
      <c r="E2778" s="2">
        <v>1</v>
      </c>
      <c r="F2778" s="2">
        <v>46</v>
      </c>
      <c r="G2778" s="2">
        <v>47</v>
      </c>
      <c r="H2778" s="2">
        <v>39</v>
      </c>
      <c r="I2778" s="2">
        <v>8</v>
      </c>
      <c r="J2778" s="2">
        <v>0</v>
      </c>
      <c r="K2778" s="2">
        <v>0</v>
      </c>
      <c r="L2778" s="2">
        <v>2.1</v>
      </c>
      <c r="M2778" s="2">
        <v>0.91</v>
      </c>
      <c r="N2778" s="2">
        <v>0.999</v>
      </c>
      <c r="O2778" s="2">
        <v>4.2</v>
      </c>
      <c r="P2778" s="2">
        <v>0.70499999999999996</v>
      </c>
      <c r="Q2778" s="3">
        <v>0.83</v>
      </c>
      <c r="R2778" s="4" t="str">
        <f>TRIM(tblOperations[[#This Row],[Region]])</f>
        <v>North East</v>
      </c>
      <c r="S2778" s="4" t="str">
        <f>TRIM(tblOperations[[#This Row],[Team]])</f>
        <v>Workplace Services</v>
      </c>
      <c r="T2778" s="4" t="str">
        <f>_xlfn.XLOOKUP(R2778,tblRegionReference[Region],tblRegionReference[Area],"Not Found")</f>
        <v>North</v>
      </c>
      <c r="U2778" s="4" t="str">
        <f>IF(tblOperations[[#This Row],[Completion_Rate]]&gt;=_xlfn.XLOOKUP("Completion Rate",tblKPITargets[KPI_Name],tblKPITargets[Target_Value]),"Met","Below Target")</f>
        <v>Below Target</v>
      </c>
      <c r="V2778" t="str">
        <f>IF(tblOperations[[#This Row],[SLA_Compliance]]&gt;=_xlfn.XLOOKUP('04_References'!$A$3,tblKPITargets[KPI_Name],tblKPITargets[Target_Value]),"Met","Below Target")</f>
        <v>Below Target</v>
      </c>
      <c r="W2778" t="str">
        <f>IF(tblOperations[[#This Row],[Quality_Pass_Rate]]&gt;=_xlfn.XLOOKUP('04_References'!$A$4,tblKPITargets[KPI_Name],tblKPITargets[Target_Value]),"Met","Below Target")</f>
        <v>Met</v>
      </c>
      <c r="X2778" t="str">
        <f>IF(tblOperations[[#This Row],[Average_Completion_Days]]&lt;=_xlfn.XLOOKUP('04_References'!$A$7,tblKPITargets[KPI_Name],tblKPITargets[Target_Value]),"Met","Below Target")</f>
        <v>Met</v>
      </c>
      <c r="Y2778" t="str">
        <f>IF(tblOperations[[#This Row],[Closing_Backlog]]&lt;=_xlfn.XLOOKUP('04_References'!$A$8,tblKPITargets[KPI_Name],tblKPITargets[Target_Value]),"Met","Below Target")</f>
        <v>Met</v>
      </c>
    </row>
    <row r="2779" spans="1:25">
      <c r="A2779" s="8" t="s">
        <v>2809</v>
      </c>
      <c r="B2779" s="9">
        <v>46146</v>
      </c>
      <c r="C2779" s="4" t="s">
        <v>27</v>
      </c>
      <c r="D2779" s="4" t="s">
        <v>21</v>
      </c>
      <c r="E2779" s="4">
        <v>0</v>
      </c>
      <c r="F2779" s="4">
        <v>46</v>
      </c>
      <c r="G2779" s="4">
        <v>46</v>
      </c>
      <c r="H2779" s="4">
        <v>45</v>
      </c>
      <c r="I2779" s="4">
        <v>1</v>
      </c>
      <c r="J2779" s="4">
        <v>0</v>
      </c>
      <c r="K2779" s="4">
        <v>0</v>
      </c>
      <c r="L2779" s="4">
        <v>1</v>
      </c>
      <c r="M2779" s="4">
        <v>0.95899999999999996</v>
      </c>
      <c r="N2779" s="4">
        <v>0.998</v>
      </c>
      <c r="O2779" s="4">
        <v>4.8</v>
      </c>
      <c r="P2779" s="4">
        <v>0.70699999999999996</v>
      </c>
      <c r="Q2779" s="5">
        <v>0.97799999999999998</v>
      </c>
      <c r="R2779" s="4" t="str">
        <f>TRIM(tblOperations[[#This Row],[Region]])</f>
        <v>North East</v>
      </c>
      <c r="S2779" s="4" t="str">
        <f>TRIM(tblOperations[[#This Row],[Team]])</f>
        <v>Facilities Response</v>
      </c>
      <c r="T2779" s="4" t="str">
        <f>_xlfn.XLOOKUP(R2779,tblRegionReference[Region],tblRegionReference[Area],"Not Found")</f>
        <v>North</v>
      </c>
      <c r="U2779" s="4" t="str">
        <f>IF(tblOperations[[#This Row],[Completion_Rate]]&gt;=_xlfn.XLOOKUP("Completion Rate",tblKPITargets[KPI_Name],tblKPITargets[Target_Value]),"Met","Below Target")</f>
        <v>Met</v>
      </c>
      <c r="V2779" t="str">
        <f>IF(tblOperations[[#This Row],[SLA_Compliance]]&gt;=_xlfn.XLOOKUP('04_References'!$A$3,tblKPITargets[KPI_Name],tblKPITargets[Target_Value]),"Met","Below Target")</f>
        <v>Met</v>
      </c>
      <c r="W2779" t="str">
        <f>IF(tblOperations[[#This Row],[Quality_Pass_Rate]]&gt;=_xlfn.XLOOKUP('04_References'!$A$4,tblKPITargets[KPI_Name],tblKPITargets[Target_Value]),"Met","Below Target")</f>
        <v>Met</v>
      </c>
      <c r="X2779" t="str">
        <f>IF(tblOperations[[#This Row],[Average_Completion_Days]]&lt;=_xlfn.XLOOKUP('04_References'!$A$7,tblKPITargets[KPI_Name],tblKPITargets[Target_Value]),"Met","Below Target")</f>
        <v>Met</v>
      </c>
      <c r="Y2779" t="str">
        <f>IF(tblOperations[[#This Row],[Closing_Backlog]]&lt;=_xlfn.XLOOKUP('04_References'!$A$8,tblKPITargets[KPI_Name],tblKPITargets[Target_Value]),"Met","Below Target")</f>
        <v>Met</v>
      </c>
    </row>
    <row r="2780" spans="1:25">
      <c r="A2780" s="6" t="s">
        <v>2810</v>
      </c>
      <c r="B2780" s="7">
        <v>46146</v>
      </c>
      <c r="C2780" s="2" t="s">
        <v>27</v>
      </c>
      <c r="D2780" s="2" t="s">
        <v>23</v>
      </c>
      <c r="E2780" s="2">
        <v>1866</v>
      </c>
      <c r="F2780" s="2">
        <v>29</v>
      </c>
      <c r="G2780" s="2">
        <v>1895</v>
      </c>
      <c r="H2780" s="2">
        <v>28</v>
      </c>
      <c r="I2780" s="2">
        <v>1867</v>
      </c>
      <c r="J2780" s="2">
        <v>0</v>
      </c>
      <c r="K2780" s="2">
        <v>0</v>
      </c>
      <c r="L2780" s="2">
        <v>8</v>
      </c>
      <c r="M2780" s="2">
        <v>0.6</v>
      </c>
      <c r="N2780" s="2">
        <v>1</v>
      </c>
      <c r="O2780" s="2">
        <v>2.5</v>
      </c>
      <c r="P2780" s="2">
        <v>0.71699999999999997</v>
      </c>
      <c r="Q2780" s="3">
        <v>1.4999999999999999E-2</v>
      </c>
      <c r="R2780" s="4" t="str">
        <f>TRIM(tblOperations[[#This Row],[Region]])</f>
        <v>North East</v>
      </c>
      <c r="S2780" s="4" t="str">
        <f>TRIM(tblOperations[[#This Row],[Team]])</f>
        <v>Estates Support</v>
      </c>
      <c r="T2780" s="4" t="str">
        <f>_xlfn.XLOOKUP(R2780,tblRegionReference[Region],tblRegionReference[Area],"Not Found")</f>
        <v>North</v>
      </c>
      <c r="U2780" s="4" t="str">
        <f>IF(tblOperations[[#This Row],[Completion_Rate]]&gt;=_xlfn.XLOOKUP("Completion Rate",tblKPITargets[KPI_Name],tblKPITargets[Target_Value]),"Met","Below Target")</f>
        <v>Below Target</v>
      </c>
      <c r="V2780" t="str">
        <f>IF(tblOperations[[#This Row],[SLA_Compliance]]&gt;=_xlfn.XLOOKUP('04_References'!$A$3,tblKPITargets[KPI_Name],tblKPITargets[Target_Value]),"Met","Below Target")</f>
        <v>Below Target</v>
      </c>
      <c r="W2780" t="str">
        <f>IF(tblOperations[[#This Row],[Quality_Pass_Rate]]&gt;=_xlfn.XLOOKUP('04_References'!$A$4,tblKPITargets[KPI_Name],tblKPITargets[Target_Value]),"Met","Below Target")</f>
        <v>Met</v>
      </c>
      <c r="X2780" t="str">
        <f>IF(tblOperations[[#This Row],[Average_Completion_Days]]&lt;=_xlfn.XLOOKUP('04_References'!$A$7,tblKPITargets[KPI_Name],tblKPITargets[Target_Value]),"Met","Below Target")</f>
        <v>Below Target</v>
      </c>
      <c r="Y2780" t="str">
        <f>IF(tblOperations[[#This Row],[Closing_Backlog]]&lt;=_xlfn.XLOOKUP('04_References'!$A$8,tblKPITargets[KPI_Name],tblKPITargets[Target_Value]),"Met","Below Target")</f>
        <v>Below Target</v>
      </c>
    </row>
    <row r="2781" spans="1:25">
      <c r="A2781" s="8" t="s">
        <v>2811</v>
      </c>
      <c r="B2781" s="9">
        <v>46146</v>
      </c>
      <c r="C2781" s="4" t="s">
        <v>27</v>
      </c>
      <c r="D2781" s="4" t="s">
        <v>25</v>
      </c>
      <c r="E2781" s="4">
        <v>87</v>
      </c>
      <c r="F2781" s="4">
        <v>29</v>
      </c>
      <c r="G2781" s="4">
        <v>116</v>
      </c>
      <c r="H2781" s="4">
        <v>24</v>
      </c>
      <c r="I2781" s="4">
        <v>92</v>
      </c>
      <c r="J2781" s="4">
        <v>0</v>
      </c>
      <c r="K2781" s="4">
        <v>0</v>
      </c>
      <c r="L2781" s="4">
        <v>8</v>
      </c>
      <c r="M2781" s="4">
        <v>0.6</v>
      </c>
      <c r="N2781" s="4">
        <v>0.999</v>
      </c>
      <c r="O2781" s="4">
        <v>2.5</v>
      </c>
      <c r="P2781" s="4">
        <v>0.72899999999999998</v>
      </c>
      <c r="Q2781" s="5">
        <v>0.20699999999999999</v>
      </c>
      <c r="R2781" s="4" t="str">
        <f>TRIM(tblOperations[[#This Row],[Region]])</f>
        <v>North East</v>
      </c>
      <c r="S2781" s="4" t="str">
        <f>TRIM(tblOperations[[#This Row],[Team]])</f>
        <v>Workplace Projects</v>
      </c>
      <c r="T2781" s="4" t="str">
        <f>_xlfn.XLOOKUP(R2781,tblRegionReference[Region],tblRegionReference[Area],"Not Found")</f>
        <v>North</v>
      </c>
      <c r="U2781" s="4" t="str">
        <f>IF(tblOperations[[#This Row],[Completion_Rate]]&gt;=_xlfn.XLOOKUP("Completion Rate",tblKPITargets[KPI_Name],tblKPITargets[Target_Value]),"Met","Below Target")</f>
        <v>Below Target</v>
      </c>
      <c r="V2781" t="str">
        <f>IF(tblOperations[[#This Row],[SLA_Compliance]]&gt;=_xlfn.XLOOKUP('04_References'!$A$3,tblKPITargets[KPI_Name],tblKPITargets[Target_Value]),"Met","Below Target")</f>
        <v>Below Target</v>
      </c>
      <c r="W2781" t="str">
        <f>IF(tblOperations[[#This Row],[Quality_Pass_Rate]]&gt;=_xlfn.XLOOKUP('04_References'!$A$4,tblKPITargets[KPI_Name],tblKPITargets[Target_Value]),"Met","Below Target")</f>
        <v>Met</v>
      </c>
      <c r="X2781" t="str">
        <f>IF(tblOperations[[#This Row],[Average_Completion_Days]]&lt;=_xlfn.XLOOKUP('04_References'!$A$7,tblKPITargets[KPI_Name],tblKPITargets[Target_Value]),"Met","Below Target")</f>
        <v>Below Target</v>
      </c>
      <c r="Y2781" t="str">
        <f>IF(tblOperations[[#This Row],[Closing_Backlog]]&lt;=_xlfn.XLOOKUP('04_References'!$A$8,tblKPITargets[KPI_Name],tblKPITargets[Target_Value]),"Met","Below Target")</f>
        <v>Below Target</v>
      </c>
    </row>
    <row r="2782" spans="1:25">
      <c r="A2782" s="6" t="s">
        <v>2812</v>
      </c>
      <c r="B2782" s="7">
        <v>46146</v>
      </c>
      <c r="C2782" s="2" t="s">
        <v>32</v>
      </c>
      <c r="D2782" s="2" t="s">
        <v>19</v>
      </c>
      <c r="E2782" s="2">
        <v>774</v>
      </c>
      <c r="F2782" s="2">
        <v>44</v>
      </c>
      <c r="G2782" s="2">
        <v>818</v>
      </c>
      <c r="H2782" s="2">
        <v>35</v>
      </c>
      <c r="I2782" s="2">
        <v>783</v>
      </c>
      <c r="J2782" s="2">
        <v>0</v>
      </c>
      <c r="K2782" s="2">
        <v>0</v>
      </c>
      <c r="L2782" s="2">
        <v>8</v>
      </c>
      <c r="M2782" s="2">
        <v>0.6</v>
      </c>
      <c r="N2782" s="2">
        <v>1</v>
      </c>
      <c r="O2782" s="2">
        <v>2.5</v>
      </c>
      <c r="P2782" s="2">
        <v>0.77</v>
      </c>
      <c r="Q2782" s="3">
        <v>4.2999999999999997E-2</v>
      </c>
      <c r="R2782" s="4" t="str">
        <f>TRIM(tblOperations[[#This Row],[Region]])</f>
        <v>North West</v>
      </c>
      <c r="S2782" s="4" t="str">
        <f>TRIM(tblOperations[[#This Row],[Team]])</f>
        <v>Workplace Services</v>
      </c>
      <c r="T2782" s="4" t="str">
        <f>_xlfn.XLOOKUP(R2782,tblRegionReference[Region],tblRegionReference[Area],"Not Found")</f>
        <v>North</v>
      </c>
      <c r="U2782" s="4" t="str">
        <f>IF(tblOperations[[#This Row],[Completion_Rate]]&gt;=_xlfn.XLOOKUP("Completion Rate",tblKPITargets[KPI_Name],tblKPITargets[Target_Value]),"Met","Below Target")</f>
        <v>Below Target</v>
      </c>
      <c r="V2782" t="str">
        <f>IF(tblOperations[[#This Row],[SLA_Compliance]]&gt;=_xlfn.XLOOKUP('04_References'!$A$3,tblKPITargets[KPI_Name],tblKPITargets[Target_Value]),"Met","Below Target")</f>
        <v>Below Target</v>
      </c>
      <c r="W2782" t="str">
        <f>IF(tblOperations[[#This Row],[Quality_Pass_Rate]]&gt;=_xlfn.XLOOKUP('04_References'!$A$4,tblKPITargets[KPI_Name],tblKPITargets[Target_Value]),"Met","Below Target")</f>
        <v>Met</v>
      </c>
      <c r="X2782" t="str">
        <f>IF(tblOperations[[#This Row],[Average_Completion_Days]]&lt;=_xlfn.XLOOKUP('04_References'!$A$7,tblKPITargets[KPI_Name],tblKPITargets[Target_Value]),"Met","Below Target")</f>
        <v>Below Target</v>
      </c>
      <c r="Y2782" t="str">
        <f>IF(tblOperations[[#This Row],[Closing_Backlog]]&lt;=_xlfn.XLOOKUP('04_References'!$A$8,tblKPITargets[KPI_Name],tblKPITargets[Target_Value]),"Met","Below Target")</f>
        <v>Below Target</v>
      </c>
    </row>
    <row r="2783" spans="1:25">
      <c r="A2783" s="8" t="s">
        <v>2813</v>
      </c>
      <c r="B2783" s="9">
        <v>46146</v>
      </c>
      <c r="C2783" s="4" t="s">
        <v>32</v>
      </c>
      <c r="D2783" s="4" t="s">
        <v>21</v>
      </c>
      <c r="E2783" s="4">
        <v>1884</v>
      </c>
      <c r="F2783" s="4">
        <v>29</v>
      </c>
      <c r="G2783" s="4">
        <v>1913</v>
      </c>
      <c r="H2783" s="4">
        <v>24</v>
      </c>
      <c r="I2783" s="4">
        <v>1889</v>
      </c>
      <c r="J2783" s="4">
        <v>0</v>
      </c>
      <c r="K2783" s="4">
        <v>0</v>
      </c>
      <c r="L2783" s="4">
        <v>8</v>
      </c>
      <c r="M2783" s="4">
        <v>0.6</v>
      </c>
      <c r="N2783" s="4">
        <v>0.98</v>
      </c>
      <c r="O2783" s="4">
        <v>2.5</v>
      </c>
      <c r="P2783" s="4">
        <v>0.72</v>
      </c>
      <c r="Q2783" s="5">
        <v>1.2999999999999999E-2</v>
      </c>
      <c r="R2783" s="4" t="str">
        <f>TRIM(tblOperations[[#This Row],[Region]])</f>
        <v>North West</v>
      </c>
      <c r="S2783" s="4" t="str">
        <f>TRIM(tblOperations[[#This Row],[Team]])</f>
        <v>Facilities Response</v>
      </c>
      <c r="T2783" s="4" t="str">
        <f>_xlfn.XLOOKUP(R2783,tblRegionReference[Region],tblRegionReference[Area],"Not Found")</f>
        <v>North</v>
      </c>
      <c r="U2783" s="4" t="str">
        <f>IF(tblOperations[[#This Row],[Completion_Rate]]&gt;=_xlfn.XLOOKUP("Completion Rate",tblKPITargets[KPI_Name],tblKPITargets[Target_Value]),"Met","Below Target")</f>
        <v>Below Target</v>
      </c>
      <c r="V2783" t="str">
        <f>IF(tblOperations[[#This Row],[SLA_Compliance]]&gt;=_xlfn.XLOOKUP('04_References'!$A$3,tblKPITargets[KPI_Name],tblKPITargets[Target_Value]),"Met","Below Target")</f>
        <v>Below Target</v>
      </c>
      <c r="W2783" t="str">
        <f>IF(tblOperations[[#This Row],[Quality_Pass_Rate]]&gt;=_xlfn.XLOOKUP('04_References'!$A$4,tblKPITargets[KPI_Name],tblKPITargets[Target_Value]),"Met","Below Target")</f>
        <v>Met</v>
      </c>
      <c r="X2783" t="str">
        <f>IF(tblOperations[[#This Row],[Average_Completion_Days]]&lt;=_xlfn.XLOOKUP('04_References'!$A$7,tblKPITargets[KPI_Name],tblKPITargets[Target_Value]),"Met","Below Target")</f>
        <v>Below Target</v>
      </c>
      <c r="Y2783" t="str">
        <f>IF(tblOperations[[#This Row],[Closing_Backlog]]&lt;=_xlfn.XLOOKUP('04_References'!$A$8,tblKPITargets[KPI_Name],tblKPITargets[Target_Value]),"Met","Below Target")</f>
        <v>Below Target</v>
      </c>
    </row>
    <row r="2784" spans="1:25">
      <c r="A2784" s="6" t="s">
        <v>2814</v>
      </c>
      <c r="B2784" s="7">
        <v>46146</v>
      </c>
      <c r="C2784" s="2" t="s">
        <v>32</v>
      </c>
      <c r="D2784" s="2" t="s">
        <v>23</v>
      </c>
      <c r="E2784" s="2">
        <v>1977</v>
      </c>
      <c r="F2784" s="2">
        <v>43</v>
      </c>
      <c r="G2784" s="2">
        <v>2020</v>
      </c>
      <c r="H2784" s="2">
        <v>20</v>
      </c>
      <c r="I2784" s="2">
        <v>2000</v>
      </c>
      <c r="J2784" s="2">
        <v>0</v>
      </c>
      <c r="K2784" s="2">
        <v>0</v>
      </c>
      <c r="L2784" s="2">
        <v>8</v>
      </c>
      <c r="M2784" s="2">
        <v>0.6</v>
      </c>
      <c r="N2784" s="2">
        <v>1</v>
      </c>
      <c r="O2784" s="2">
        <v>2.5</v>
      </c>
      <c r="P2784" s="2">
        <v>0.73499999999999999</v>
      </c>
      <c r="Q2784" s="3">
        <v>0.01</v>
      </c>
      <c r="R2784" s="4" t="str">
        <f>TRIM(tblOperations[[#This Row],[Region]])</f>
        <v>North West</v>
      </c>
      <c r="S2784" s="4" t="str">
        <f>TRIM(tblOperations[[#This Row],[Team]])</f>
        <v>Estates Support</v>
      </c>
      <c r="T2784" s="4" t="str">
        <f>_xlfn.XLOOKUP(R2784,tblRegionReference[Region],tblRegionReference[Area],"Not Found")</f>
        <v>North</v>
      </c>
      <c r="U2784" s="4" t="str">
        <f>IF(tblOperations[[#This Row],[Completion_Rate]]&gt;=_xlfn.XLOOKUP("Completion Rate",tblKPITargets[KPI_Name],tblKPITargets[Target_Value]),"Met","Below Target")</f>
        <v>Below Target</v>
      </c>
      <c r="V2784" t="str">
        <f>IF(tblOperations[[#This Row],[SLA_Compliance]]&gt;=_xlfn.XLOOKUP('04_References'!$A$3,tblKPITargets[KPI_Name],tblKPITargets[Target_Value]),"Met","Below Target")</f>
        <v>Below Target</v>
      </c>
      <c r="W2784" t="str">
        <f>IF(tblOperations[[#This Row],[Quality_Pass_Rate]]&gt;=_xlfn.XLOOKUP('04_References'!$A$4,tblKPITargets[KPI_Name],tblKPITargets[Target_Value]),"Met","Below Target")</f>
        <v>Met</v>
      </c>
      <c r="X2784" t="str">
        <f>IF(tblOperations[[#This Row],[Average_Completion_Days]]&lt;=_xlfn.XLOOKUP('04_References'!$A$7,tblKPITargets[KPI_Name],tblKPITargets[Target_Value]),"Met","Below Target")</f>
        <v>Below Target</v>
      </c>
      <c r="Y2784" t="str">
        <f>IF(tblOperations[[#This Row],[Closing_Backlog]]&lt;=_xlfn.XLOOKUP('04_References'!$A$8,tblKPITargets[KPI_Name],tblKPITargets[Target_Value]),"Met","Below Target")</f>
        <v>Below Target</v>
      </c>
    </row>
    <row r="2785" spans="1:25">
      <c r="A2785" s="8" t="s">
        <v>2815</v>
      </c>
      <c r="B2785" s="9">
        <v>46146</v>
      </c>
      <c r="C2785" s="4" t="s">
        <v>32</v>
      </c>
      <c r="D2785" s="4" t="s">
        <v>25</v>
      </c>
      <c r="E2785" s="4">
        <v>0</v>
      </c>
      <c r="F2785" s="4">
        <v>26</v>
      </c>
      <c r="G2785" s="4">
        <v>26</v>
      </c>
      <c r="H2785" s="4">
        <v>26</v>
      </c>
      <c r="I2785" s="4">
        <v>0</v>
      </c>
      <c r="J2785" s="4">
        <v>0</v>
      </c>
      <c r="K2785" s="4">
        <v>0</v>
      </c>
      <c r="L2785" s="4">
        <v>1.7</v>
      </c>
      <c r="M2785" s="4">
        <v>0.97199999999999998</v>
      </c>
      <c r="N2785" s="4">
        <v>0.96799999999999997</v>
      </c>
      <c r="O2785" s="4">
        <v>4.5999999999999996</v>
      </c>
      <c r="P2785" s="4">
        <v>0.72899999999999998</v>
      </c>
      <c r="Q2785" s="5">
        <v>1</v>
      </c>
      <c r="R2785" s="4" t="str">
        <f>TRIM(tblOperations[[#This Row],[Region]])</f>
        <v>North West</v>
      </c>
      <c r="S2785" s="4" t="str">
        <f>TRIM(tblOperations[[#This Row],[Team]])</f>
        <v>Workplace Projects</v>
      </c>
      <c r="T2785" s="4" t="str">
        <f>_xlfn.XLOOKUP(R2785,tblRegionReference[Region],tblRegionReference[Area],"Not Found")</f>
        <v>North</v>
      </c>
      <c r="U2785" s="4" t="str">
        <f>IF(tblOperations[[#This Row],[Completion_Rate]]&gt;=_xlfn.XLOOKUP("Completion Rate",tblKPITargets[KPI_Name],tblKPITargets[Target_Value]),"Met","Below Target")</f>
        <v>Met</v>
      </c>
      <c r="V2785" t="str">
        <f>IF(tblOperations[[#This Row],[SLA_Compliance]]&gt;=_xlfn.XLOOKUP('04_References'!$A$3,tblKPITargets[KPI_Name],tblKPITargets[Target_Value]),"Met","Below Target")</f>
        <v>Met</v>
      </c>
      <c r="W2785" t="str">
        <f>IF(tblOperations[[#This Row],[Quality_Pass_Rate]]&gt;=_xlfn.XLOOKUP('04_References'!$A$4,tblKPITargets[KPI_Name],tblKPITargets[Target_Value]),"Met","Below Target")</f>
        <v>Met</v>
      </c>
      <c r="X2785" t="str">
        <f>IF(tblOperations[[#This Row],[Average_Completion_Days]]&lt;=_xlfn.XLOOKUP('04_References'!$A$7,tblKPITargets[KPI_Name],tblKPITargets[Target_Value]),"Met","Below Target")</f>
        <v>Met</v>
      </c>
      <c r="Y2785" t="str">
        <f>IF(tblOperations[[#This Row],[Closing_Backlog]]&lt;=_xlfn.XLOOKUP('04_References'!$A$8,tblKPITargets[KPI_Name],tblKPITargets[Target_Value]),"Met","Below Target")</f>
        <v>Met</v>
      </c>
    </row>
    <row r="2786" spans="1:25">
      <c r="A2786" s="6" t="s">
        <v>2816</v>
      </c>
      <c r="B2786" s="7">
        <v>46146</v>
      </c>
      <c r="C2786" s="2" t="s">
        <v>37</v>
      </c>
      <c r="D2786" s="2" t="s">
        <v>19</v>
      </c>
      <c r="E2786" s="2">
        <v>6</v>
      </c>
      <c r="F2786" s="2">
        <v>33</v>
      </c>
      <c r="G2786" s="2">
        <v>39</v>
      </c>
      <c r="H2786" s="2">
        <v>39</v>
      </c>
      <c r="I2786" s="2">
        <v>0</v>
      </c>
      <c r="J2786" s="2">
        <v>0</v>
      </c>
      <c r="K2786" s="2">
        <v>0</v>
      </c>
      <c r="L2786" s="2">
        <v>1.3</v>
      </c>
      <c r="M2786" s="2">
        <v>0.95299999999999996</v>
      </c>
      <c r="N2786" s="2">
        <v>0.99</v>
      </c>
      <c r="O2786" s="2">
        <v>4.2</v>
      </c>
      <c r="P2786" s="2">
        <v>0.627</v>
      </c>
      <c r="Q2786" s="3">
        <v>1</v>
      </c>
      <c r="R2786" s="4" t="str">
        <f>TRIM(tblOperations[[#This Row],[Region]])</f>
        <v>Midlands</v>
      </c>
      <c r="S2786" s="4" t="str">
        <f>TRIM(tblOperations[[#This Row],[Team]])</f>
        <v>Workplace Services</v>
      </c>
      <c r="T2786" s="4" t="str">
        <f>_xlfn.XLOOKUP(R2786,tblRegionReference[Region],tblRegionReference[Area],"Not Found")</f>
        <v>Central</v>
      </c>
      <c r="U2786" s="4" t="str">
        <f>IF(tblOperations[[#This Row],[Completion_Rate]]&gt;=_xlfn.XLOOKUP("Completion Rate",tblKPITargets[KPI_Name],tblKPITargets[Target_Value]),"Met","Below Target")</f>
        <v>Met</v>
      </c>
      <c r="V2786" t="str">
        <f>IF(tblOperations[[#This Row],[SLA_Compliance]]&gt;=_xlfn.XLOOKUP('04_References'!$A$3,tblKPITargets[KPI_Name],tblKPITargets[Target_Value]),"Met","Below Target")</f>
        <v>Met</v>
      </c>
      <c r="W2786" t="str">
        <f>IF(tblOperations[[#This Row],[Quality_Pass_Rate]]&gt;=_xlfn.XLOOKUP('04_References'!$A$4,tblKPITargets[KPI_Name],tblKPITargets[Target_Value]),"Met","Below Target")</f>
        <v>Met</v>
      </c>
      <c r="X2786" t="str">
        <f>IF(tblOperations[[#This Row],[Average_Completion_Days]]&lt;=_xlfn.XLOOKUP('04_References'!$A$7,tblKPITargets[KPI_Name],tblKPITargets[Target_Value]),"Met","Below Target")</f>
        <v>Met</v>
      </c>
      <c r="Y2786" t="str">
        <f>IF(tblOperations[[#This Row],[Closing_Backlog]]&lt;=_xlfn.XLOOKUP('04_References'!$A$8,tblKPITargets[KPI_Name],tblKPITargets[Target_Value]),"Met","Below Target")</f>
        <v>Met</v>
      </c>
    </row>
    <row r="2787" spans="1:25">
      <c r="A2787" s="8" t="s">
        <v>2817</v>
      </c>
      <c r="B2787" s="9">
        <v>46146</v>
      </c>
      <c r="C2787" s="4" t="s">
        <v>37</v>
      </c>
      <c r="D2787" s="4" t="s">
        <v>21</v>
      </c>
      <c r="E2787" s="4">
        <v>821</v>
      </c>
      <c r="F2787" s="4">
        <v>64</v>
      </c>
      <c r="G2787" s="4">
        <v>885</v>
      </c>
      <c r="H2787" s="4">
        <v>34</v>
      </c>
      <c r="I2787" s="4">
        <v>851</v>
      </c>
      <c r="J2787" s="4">
        <v>0</v>
      </c>
      <c r="K2787" s="4">
        <v>0</v>
      </c>
      <c r="L2787" s="4">
        <v>8</v>
      </c>
      <c r="M2787" s="4">
        <v>0.6</v>
      </c>
      <c r="N2787" s="4">
        <v>0.98499999999999999</v>
      </c>
      <c r="O2787" s="4">
        <v>2.5</v>
      </c>
      <c r="P2787" s="4">
        <v>0.66900000000000004</v>
      </c>
      <c r="Q2787" s="5">
        <v>3.7999999999999999E-2</v>
      </c>
      <c r="R2787" s="4" t="str">
        <f>TRIM(tblOperations[[#This Row],[Region]])</f>
        <v>Midlands</v>
      </c>
      <c r="S2787" s="4" t="str">
        <f>TRIM(tblOperations[[#This Row],[Team]])</f>
        <v>Facilities Response</v>
      </c>
      <c r="T2787" s="4" t="str">
        <f>_xlfn.XLOOKUP(R2787,tblRegionReference[Region],tblRegionReference[Area],"Not Found")</f>
        <v>Central</v>
      </c>
      <c r="U2787" s="4" t="str">
        <f>IF(tblOperations[[#This Row],[Completion_Rate]]&gt;=_xlfn.XLOOKUP("Completion Rate",tblKPITargets[KPI_Name],tblKPITargets[Target_Value]),"Met","Below Target")</f>
        <v>Below Target</v>
      </c>
      <c r="V2787" t="str">
        <f>IF(tblOperations[[#This Row],[SLA_Compliance]]&gt;=_xlfn.XLOOKUP('04_References'!$A$3,tblKPITargets[KPI_Name],tblKPITargets[Target_Value]),"Met","Below Target")</f>
        <v>Below Target</v>
      </c>
      <c r="W2787" t="str">
        <f>IF(tblOperations[[#This Row],[Quality_Pass_Rate]]&gt;=_xlfn.XLOOKUP('04_References'!$A$4,tblKPITargets[KPI_Name],tblKPITargets[Target_Value]),"Met","Below Target")</f>
        <v>Met</v>
      </c>
      <c r="X2787" t="str">
        <f>IF(tblOperations[[#This Row],[Average_Completion_Days]]&lt;=_xlfn.XLOOKUP('04_References'!$A$7,tblKPITargets[KPI_Name],tblKPITargets[Target_Value]),"Met","Below Target")</f>
        <v>Below Target</v>
      </c>
      <c r="Y2787" t="str">
        <f>IF(tblOperations[[#This Row],[Closing_Backlog]]&lt;=_xlfn.XLOOKUP('04_References'!$A$8,tblKPITargets[KPI_Name],tblKPITargets[Target_Value]),"Met","Below Target")</f>
        <v>Below Target</v>
      </c>
    </row>
    <row r="2788" spans="1:25">
      <c r="A2788" s="6" t="s">
        <v>2818</v>
      </c>
      <c r="B2788" s="7">
        <v>46146</v>
      </c>
      <c r="C2788" s="2" t="s">
        <v>37</v>
      </c>
      <c r="D2788" s="2" t="s">
        <v>23</v>
      </c>
      <c r="E2788" s="2">
        <v>680</v>
      </c>
      <c r="F2788" s="2">
        <v>31</v>
      </c>
      <c r="G2788" s="2">
        <v>711</v>
      </c>
      <c r="H2788" s="2">
        <v>42</v>
      </c>
      <c r="I2788" s="2">
        <v>669</v>
      </c>
      <c r="J2788" s="2">
        <v>0</v>
      </c>
      <c r="K2788" s="2">
        <v>0</v>
      </c>
      <c r="L2788" s="2">
        <v>8</v>
      </c>
      <c r="M2788" s="2">
        <v>0.6</v>
      </c>
      <c r="N2788" s="2">
        <v>0.999</v>
      </c>
      <c r="O2788" s="2">
        <v>2.5</v>
      </c>
      <c r="P2788" s="2">
        <v>0.77300000000000002</v>
      </c>
      <c r="Q2788" s="3">
        <v>5.8999999999999997E-2</v>
      </c>
      <c r="R2788" s="4" t="str">
        <f>TRIM(tblOperations[[#This Row],[Region]])</f>
        <v>Midlands</v>
      </c>
      <c r="S2788" s="4" t="str">
        <f>TRIM(tblOperations[[#This Row],[Team]])</f>
        <v>Estates Support</v>
      </c>
      <c r="T2788" s="4" t="str">
        <f>_xlfn.XLOOKUP(R2788,tblRegionReference[Region],tblRegionReference[Area],"Not Found")</f>
        <v>Central</v>
      </c>
      <c r="U2788" s="4" t="str">
        <f>IF(tblOperations[[#This Row],[Completion_Rate]]&gt;=_xlfn.XLOOKUP("Completion Rate",tblKPITargets[KPI_Name],tblKPITargets[Target_Value]),"Met","Below Target")</f>
        <v>Below Target</v>
      </c>
      <c r="V2788" t="str">
        <f>IF(tblOperations[[#This Row],[SLA_Compliance]]&gt;=_xlfn.XLOOKUP('04_References'!$A$3,tblKPITargets[KPI_Name],tblKPITargets[Target_Value]),"Met","Below Target")</f>
        <v>Below Target</v>
      </c>
      <c r="W2788" t="str">
        <f>IF(tblOperations[[#This Row],[Quality_Pass_Rate]]&gt;=_xlfn.XLOOKUP('04_References'!$A$4,tblKPITargets[KPI_Name],tblKPITargets[Target_Value]),"Met","Below Target")</f>
        <v>Met</v>
      </c>
      <c r="X2788" t="str">
        <f>IF(tblOperations[[#This Row],[Average_Completion_Days]]&lt;=_xlfn.XLOOKUP('04_References'!$A$7,tblKPITargets[KPI_Name],tblKPITargets[Target_Value]),"Met","Below Target")</f>
        <v>Below Target</v>
      </c>
      <c r="Y2788" t="str">
        <f>IF(tblOperations[[#This Row],[Closing_Backlog]]&lt;=_xlfn.XLOOKUP('04_References'!$A$8,tblKPITargets[KPI_Name],tblKPITargets[Target_Value]),"Met","Below Target")</f>
        <v>Below Target</v>
      </c>
    </row>
    <row r="2789" spans="1:25">
      <c r="A2789" s="8" t="s">
        <v>2819</v>
      </c>
      <c r="B2789" s="9">
        <v>46146</v>
      </c>
      <c r="C2789" s="4" t="s">
        <v>37</v>
      </c>
      <c r="D2789" s="4" t="s">
        <v>25</v>
      </c>
      <c r="E2789" s="4">
        <v>0</v>
      </c>
      <c r="F2789" s="4">
        <v>39</v>
      </c>
      <c r="G2789" s="4">
        <v>39</v>
      </c>
      <c r="H2789" s="4">
        <v>39</v>
      </c>
      <c r="I2789" s="4">
        <v>0</v>
      </c>
      <c r="J2789" s="4">
        <v>0</v>
      </c>
      <c r="K2789" s="4">
        <v>0</v>
      </c>
      <c r="L2789" s="4">
        <v>2.1</v>
      </c>
      <c r="M2789" s="4">
        <v>0.94499999999999995</v>
      </c>
      <c r="N2789" s="4">
        <v>0.96399999999999997</v>
      </c>
      <c r="O2789" s="4">
        <v>4.4000000000000004</v>
      </c>
      <c r="P2789" s="4">
        <v>0.65400000000000003</v>
      </c>
      <c r="Q2789" s="5">
        <v>1</v>
      </c>
      <c r="R2789" s="4" t="str">
        <f>TRIM(tblOperations[[#This Row],[Region]])</f>
        <v>Midlands</v>
      </c>
      <c r="S2789" s="4" t="str">
        <f>TRIM(tblOperations[[#This Row],[Team]])</f>
        <v>Workplace Projects</v>
      </c>
      <c r="T2789" s="4" t="str">
        <f>_xlfn.XLOOKUP(R2789,tblRegionReference[Region],tblRegionReference[Area],"Not Found")</f>
        <v>Central</v>
      </c>
      <c r="U2789" s="4" t="str">
        <f>IF(tblOperations[[#This Row],[Completion_Rate]]&gt;=_xlfn.XLOOKUP("Completion Rate",tblKPITargets[KPI_Name],tblKPITargets[Target_Value]),"Met","Below Target")</f>
        <v>Met</v>
      </c>
      <c r="V2789" t="str">
        <f>IF(tblOperations[[#This Row],[SLA_Compliance]]&gt;=_xlfn.XLOOKUP('04_References'!$A$3,tblKPITargets[KPI_Name],tblKPITargets[Target_Value]),"Met","Below Target")</f>
        <v>Met</v>
      </c>
      <c r="W2789" t="str">
        <f>IF(tblOperations[[#This Row],[Quality_Pass_Rate]]&gt;=_xlfn.XLOOKUP('04_References'!$A$4,tblKPITargets[KPI_Name],tblKPITargets[Target_Value]),"Met","Below Target")</f>
        <v>Met</v>
      </c>
      <c r="X2789" t="str">
        <f>IF(tblOperations[[#This Row],[Average_Completion_Days]]&lt;=_xlfn.XLOOKUP('04_References'!$A$7,tblKPITargets[KPI_Name],tblKPITargets[Target_Value]),"Met","Below Target")</f>
        <v>Met</v>
      </c>
      <c r="Y2789" t="str">
        <f>IF(tblOperations[[#This Row],[Closing_Backlog]]&lt;=_xlfn.XLOOKUP('04_References'!$A$8,tblKPITargets[KPI_Name],tblKPITargets[Target_Value]),"Met","Below Target")</f>
        <v>Met</v>
      </c>
    </row>
    <row r="2790" spans="1:25">
      <c r="A2790" s="6" t="s">
        <v>2820</v>
      </c>
      <c r="B2790" s="7">
        <v>46146</v>
      </c>
      <c r="C2790" s="2" t="s">
        <v>43</v>
      </c>
      <c r="D2790" s="2" t="s">
        <v>19</v>
      </c>
      <c r="E2790" s="2">
        <v>1473</v>
      </c>
      <c r="F2790" s="2">
        <v>38</v>
      </c>
      <c r="G2790" s="2">
        <v>1511</v>
      </c>
      <c r="H2790" s="2">
        <v>22</v>
      </c>
      <c r="I2790" s="2">
        <v>1489</v>
      </c>
      <c r="J2790" s="2">
        <v>0</v>
      </c>
      <c r="K2790" s="2">
        <v>0</v>
      </c>
      <c r="L2790" s="2">
        <v>8</v>
      </c>
      <c r="M2790" s="2">
        <v>0.6</v>
      </c>
      <c r="N2790" s="2">
        <v>0.98799999999999999</v>
      </c>
      <c r="O2790" s="2">
        <v>2.5</v>
      </c>
      <c r="P2790" s="2">
        <v>0.73399999999999999</v>
      </c>
      <c r="Q2790" s="3">
        <v>1.4999999999999999E-2</v>
      </c>
      <c r="R2790" s="4" t="str">
        <f>TRIM(tblOperations[[#This Row],[Region]])</f>
        <v>South West</v>
      </c>
      <c r="S2790" s="4" t="str">
        <f>TRIM(tblOperations[[#This Row],[Team]])</f>
        <v>Workplace Services</v>
      </c>
      <c r="T2790" s="4" t="str">
        <f>_xlfn.XLOOKUP(R2790,tblRegionReference[Region],tblRegionReference[Area],"Not Found")</f>
        <v>South</v>
      </c>
      <c r="U2790" s="4" t="str">
        <f>IF(tblOperations[[#This Row],[Completion_Rate]]&gt;=_xlfn.XLOOKUP("Completion Rate",tblKPITargets[KPI_Name],tblKPITargets[Target_Value]),"Met","Below Target")</f>
        <v>Below Target</v>
      </c>
      <c r="V2790" t="str">
        <f>IF(tblOperations[[#This Row],[SLA_Compliance]]&gt;=_xlfn.XLOOKUP('04_References'!$A$3,tblKPITargets[KPI_Name],tblKPITargets[Target_Value]),"Met","Below Target")</f>
        <v>Below Target</v>
      </c>
      <c r="W2790" t="str">
        <f>IF(tblOperations[[#This Row],[Quality_Pass_Rate]]&gt;=_xlfn.XLOOKUP('04_References'!$A$4,tblKPITargets[KPI_Name],tblKPITargets[Target_Value]),"Met","Below Target")</f>
        <v>Met</v>
      </c>
      <c r="X2790" t="str">
        <f>IF(tblOperations[[#This Row],[Average_Completion_Days]]&lt;=_xlfn.XLOOKUP('04_References'!$A$7,tblKPITargets[KPI_Name],tblKPITargets[Target_Value]),"Met","Below Target")</f>
        <v>Below Target</v>
      </c>
      <c r="Y2790" t="str">
        <f>IF(tblOperations[[#This Row],[Closing_Backlog]]&lt;=_xlfn.XLOOKUP('04_References'!$A$8,tblKPITargets[KPI_Name],tblKPITargets[Target_Value]),"Met","Below Target")</f>
        <v>Below Target</v>
      </c>
    </row>
    <row r="2791" spans="1:25">
      <c r="A2791" s="8" t="s">
        <v>2821</v>
      </c>
      <c r="B2791" s="9">
        <v>46146</v>
      </c>
      <c r="C2791" s="4" t="s">
        <v>43</v>
      </c>
      <c r="D2791" s="4" t="s">
        <v>21</v>
      </c>
      <c r="E2791" s="4">
        <v>0</v>
      </c>
      <c r="F2791" s="4">
        <v>29</v>
      </c>
      <c r="G2791" s="4">
        <v>29</v>
      </c>
      <c r="H2791" s="4">
        <v>29</v>
      </c>
      <c r="I2791" s="4">
        <v>0</v>
      </c>
      <c r="J2791" s="4">
        <v>1</v>
      </c>
      <c r="K2791" s="4">
        <v>0</v>
      </c>
      <c r="L2791" s="4">
        <v>1.9</v>
      </c>
      <c r="M2791" s="4">
        <v>0.94699999999999995</v>
      </c>
      <c r="N2791" s="4">
        <v>0.96799999999999997</v>
      </c>
      <c r="O2791" s="4">
        <v>4.5</v>
      </c>
      <c r="P2791" s="4">
        <v>0.621</v>
      </c>
      <c r="Q2791" s="5">
        <v>1</v>
      </c>
      <c r="R2791" s="4" t="str">
        <f>TRIM(tblOperations[[#This Row],[Region]])</f>
        <v>South West</v>
      </c>
      <c r="S2791" s="4" t="str">
        <f>TRIM(tblOperations[[#This Row],[Team]])</f>
        <v>Facilities Response</v>
      </c>
      <c r="T2791" s="4" t="str">
        <f>_xlfn.XLOOKUP(R2791,tblRegionReference[Region],tblRegionReference[Area],"Not Found")</f>
        <v>South</v>
      </c>
      <c r="U2791" s="4" t="str">
        <f>IF(tblOperations[[#This Row],[Completion_Rate]]&gt;=_xlfn.XLOOKUP("Completion Rate",tblKPITargets[KPI_Name],tblKPITargets[Target_Value]),"Met","Below Target")</f>
        <v>Met</v>
      </c>
      <c r="V2791" t="str">
        <f>IF(tblOperations[[#This Row],[SLA_Compliance]]&gt;=_xlfn.XLOOKUP('04_References'!$A$3,tblKPITargets[KPI_Name],tblKPITargets[Target_Value]),"Met","Below Target")</f>
        <v>Met</v>
      </c>
      <c r="W2791" t="str">
        <f>IF(tblOperations[[#This Row],[Quality_Pass_Rate]]&gt;=_xlfn.XLOOKUP('04_References'!$A$4,tblKPITargets[KPI_Name],tblKPITargets[Target_Value]),"Met","Below Target")</f>
        <v>Met</v>
      </c>
      <c r="X2791" t="str">
        <f>IF(tblOperations[[#This Row],[Average_Completion_Days]]&lt;=_xlfn.XLOOKUP('04_References'!$A$7,tblKPITargets[KPI_Name],tblKPITargets[Target_Value]),"Met","Below Target")</f>
        <v>Met</v>
      </c>
      <c r="Y2791" t="str">
        <f>IF(tblOperations[[#This Row],[Closing_Backlog]]&lt;=_xlfn.XLOOKUP('04_References'!$A$8,tblKPITargets[KPI_Name],tblKPITargets[Target_Value]),"Met","Below Target")</f>
        <v>Met</v>
      </c>
    </row>
    <row r="2792" spans="1:25">
      <c r="A2792" s="6" t="s">
        <v>2822</v>
      </c>
      <c r="B2792" s="7">
        <v>46146</v>
      </c>
      <c r="C2792" s="2" t="s">
        <v>43</v>
      </c>
      <c r="D2792" s="2" t="s">
        <v>23</v>
      </c>
      <c r="E2792" s="2">
        <v>9</v>
      </c>
      <c r="F2792" s="2">
        <v>21</v>
      </c>
      <c r="G2792" s="2">
        <v>30</v>
      </c>
      <c r="H2792" s="2">
        <v>30</v>
      </c>
      <c r="I2792" s="2">
        <v>0</v>
      </c>
      <c r="J2792" s="2">
        <v>0</v>
      </c>
      <c r="K2792" s="2">
        <v>0</v>
      </c>
      <c r="L2792" s="2">
        <v>1.2</v>
      </c>
      <c r="M2792" s="2">
        <v>0.999</v>
      </c>
      <c r="N2792" s="2">
        <v>0.97099999999999997</v>
      </c>
      <c r="O2792" s="2">
        <v>4.4000000000000004</v>
      </c>
      <c r="P2792" s="2">
        <v>0.754</v>
      </c>
      <c r="Q2792" s="3">
        <v>1</v>
      </c>
      <c r="R2792" s="4" t="str">
        <f>TRIM(tblOperations[[#This Row],[Region]])</f>
        <v>South West</v>
      </c>
      <c r="S2792" s="4" t="str">
        <f>TRIM(tblOperations[[#This Row],[Team]])</f>
        <v>Estates Support</v>
      </c>
      <c r="T2792" s="4" t="str">
        <f>_xlfn.XLOOKUP(R2792,tblRegionReference[Region],tblRegionReference[Area],"Not Found")</f>
        <v>South</v>
      </c>
      <c r="U2792" s="4" t="str">
        <f>IF(tblOperations[[#This Row],[Completion_Rate]]&gt;=_xlfn.XLOOKUP("Completion Rate",tblKPITargets[KPI_Name],tblKPITargets[Target_Value]),"Met","Below Target")</f>
        <v>Met</v>
      </c>
      <c r="V2792" t="str">
        <f>IF(tblOperations[[#This Row],[SLA_Compliance]]&gt;=_xlfn.XLOOKUP('04_References'!$A$3,tblKPITargets[KPI_Name],tblKPITargets[Target_Value]),"Met","Below Target")</f>
        <v>Met</v>
      </c>
      <c r="W2792" t="str">
        <f>IF(tblOperations[[#This Row],[Quality_Pass_Rate]]&gt;=_xlfn.XLOOKUP('04_References'!$A$4,tblKPITargets[KPI_Name],tblKPITargets[Target_Value]),"Met","Below Target")</f>
        <v>Met</v>
      </c>
      <c r="X2792" t="str">
        <f>IF(tblOperations[[#This Row],[Average_Completion_Days]]&lt;=_xlfn.XLOOKUP('04_References'!$A$7,tblKPITargets[KPI_Name],tblKPITargets[Target_Value]),"Met","Below Target")</f>
        <v>Met</v>
      </c>
      <c r="Y2792" t="str">
        <f>IF(tblOperations[[#This Row],[Closing_Backlog]]&lt;=_xlfn.XLOOKUP('04_References'!$A$8,tblKPITargets[KPI_Name],tblKPITargets[Target_Value]),"Met","Below Target")</f>
        <v>Met</v>
      </c>
    </row>
    <row r="2793" spans="1:25">
      <c r="A2793" s="8" t="s">
        <v>2823</v>
      </c>
      <c r="B2793" s="9">
        <v>46146</v>
      </c>
      <c r="C2793" s="4" t="s">
        <v>43</v>
      </c>
      <c r="D2793" s="4" t="s">
        <v>25</v>
      </c>
      <c r="E2793" s="4">
        <v>0</v>
      </c>
      <c r="F2793" s="4">
        <v>34</v>
      </c>
      <c r="G2793" s="4">
        <v>34</v>
      </c>
      <c r="H2793" s="4">
        <v>34</v>
      </c>
      <c r="I2793" s="4">
        <v>0</v>
      </c>
      <c r="J2793" s="4">
        <v>0</v>
      </c>
      <c r="K2793" s="4">
        <v>0</v>
      </c>
      <c r="L2793" s="4">
        <v>1.5</v>
      </c>
      <c r="M2793" s="4">
        <v>0.95199999999999996</v>
      </c>
      <c r="N2793" s="4">
        <v>0.98799999999999999</v>
      </c>
      <c r="O2793" s="4">
        <v>4.5</v>
      </c>
      <c r="P2793" s="4">
        <v>0.78100000000000003</v>
      </c>
      <c r="Q2793" s="5">
        <v>1</v>
      </c>
      <c r="R2793" s="4" t="str">
        <f>TRIM(tblOperations[[#This Row],[Region]])</f>
        <v>South West</v>
      </c>
      <c r="S2793" s="4" t="str">
        <f>TRIM(tblOperations[[#This Row],[Team]])</f>
        <v>Workplace Projects</v>
      </c>
      <c r="T2793" s="4" t="str">
        <f>_xlfn.XLOOKUP(R2793,tblRegionReference[Region],tblRegionReference[Area],"Not Found")</f>
        <v>South</v>
      </c>
      <c r="U2793" s="4" t="str">
        <f>IF(tblOperations[[#This Row],[Completion_Rate]]&gt;=_xlfn.XLOOKUP("Completion Rate",tblKPITargets[KPI_Name],tblKPITargets[Target_Value]),"Met","Below Target")</f>
        <v>Met</v>
      </c>
      <c r="V2793" t="str">
        <f>IF(tblOperations[[#This Row],[SLA_Compliance]]&gt;=_xlfn.XLOOKUP('04_References'!$A$3,tblKPITargets[KPI_Name],tblKPITargets[Target_Value]),"Met","Below Target")</f>
        <v>Met</v>
      </c>
      <c r="W2793" t="str">
        <f>IF(tblOperations[[#This Row],[Quality_Pass_Rate]]&gt;=_xlfn.XLOOKUP('04_References'!$A$4,tblKPITargets[KPI_Name],tblKPITargets[Target_Value]),"Met","Below Target")</f>
        <v>Met</v>
      </c>
      <c r="X2793" t="str">
        <f>IF(tblOperations[[#This Row],[Average_Completion_Days]]&lt;=_xlfn.XLOOKUP('04_References'!$A$7,tblKPITargets[KPI_Name],tblKPITargets[Target_Value]),"Met","Below Target")</f>
        <v>Met</v>
      </c>
      <c r="Y2793" t="str">
        <f>IF(tblOperations[[#This Row],[Closing_Backlog]]&lt;=_xlfn.XLOOKUP('04_References'!$A$8,tblKPITargets[KPI_Name],tblKPITargets[Target_Value]),"Met","Below Target")</f>
        <v>Met</v>
      </c>
    </row>
    <row r="2794" spans="1:25">
      <c r="A2794" s="6" t="s">
        <v>2824</v>
      </c>
      <c r="B2794" s="7">
        <v>46146</v>
      </c>
      <c r="C2794" s="2" t="s">
        <v>48</v>
      </c>
      <c r="D2794" s="2" t="s">
        <v>19</v>
      </c>
      <c r="E2794" s="2">
        <v>1</v>
      </c>
      <c r="F2794" s="2">
        <v>37</v>
      </c>
      <c r="G2794" s="2">
        <v>38</v>
      </c>
      <c r="H2794" s="2">
        <v>38</v>
      </c>
      <c r="I2794" s="2">
        <v>0</v>
      </c>
      <c r="J2794" s="2">
        <v>0</v>
      </c>
      <c r="K2794" s="2">
        <v>0</v>
      </c>
      <c r="L2794" s="2">
        <v>1.3</v>
      </c>
      <c r="M2794" s="2">
        <v>0.93600000000000005</v>
      </c>
      <c r="N2794" s="2">
        <v>1</v>
      </c>
      <c r="O2794" s="2">
        <v>4.5999999999999996</v>
      </c>
      <c r="P2794" s="2">
        <v>0.74299999999999999</v>
      </c>
      <c r="Q2794" s="3">
        <v>1</v>
      </c>
      <c r="R2794" s="4" t="str">
        <f>TRIM(tblOperations[[#This Row],[Region]])</f>
        <v>South East</v>
      </c>
      <c r="S2794" s="4" t="str">
        <f>TRIM(tblOperations[[#This Row],[Team]])</f>
        <v>Workplace Services</v>
      </c>
      <c r="T2794" s="4" t="str">
        <f>_xlfn.XLOOKUP(R2794,tblRegionReference[Region],tblRegionReference[Area],"Not Found")</f>
        <v>South</v>
      </c>
      <c r="U2794" s="4" t="str">
        <f>IF(tblOperations[[#This Row],[Completion_Rate]]&gt;=_xlfn.XLOOKUP("Completion Rate",tblKPITargets[KPI_Name],tblKPITargets[Target_Value]),"Met","Below Target")</f>
        <v>Met</v>
      </c>
      <c r="V2794" t="str">
        <f>IF(tblOperations[[#This Row],[SLA_Compliance]]&gt;=_xlfn.XLOOKUP('04_References'!$A$3,tblKPITargets[KPI_Name],tblKPITargets[Target_Value]),"Met","Below Target")</f>
        <v>Met</v>
      </c>
      <c r="W2794" t="str">
        <f>IF(tblOperations[[#This Row],[Quality_Pass_Rate]]&gt;=_xlfn.XLOOKUP('04_References'!$A$4,tblKPITargets[KPI_Name],tblKPITargets[Target_Value]),"Met","Below Target")</f>
        <v>Met</v>
      </c>
      <c r="X2794" t="str">
        <f>IF(tblOperations[[#This Row],[Average_Completion_Days]]&lt;=_xlfn.XLOOKUP('04_References'!$A$7,tblKPITargets[KPI_Name],tblKPITargets[Target_Value]),"Met","Below Target")</f>
        <v>Met</v>
      </c>
      <c r="Y2794" t="str">
        <f>IF(tblOperations[[#This Row],[Closing_Backlog]]&lt;=_xlfn.XLOOKUP('04_References'!$A$8,tblKPITargets[KPI_Name],tblKPITargets[Target_Value]),"Met","Below Target")</f>
        <v>Met</v>
      </c>
    </row>
    <row r="2795" spans="1:25">
      <c r="A2795" s="8" t="s">
        <v>2825</v>
      </c>
      <c r="B2795" s="9">
        <v>46146</v>
      </c>
      <c r="C2795" s="4" t="s">
        <v>48</v>
      </c>
      <c r="D2795" s="4" t="s">
        <v>21</v>
      </c>
      <c r="E2795" s="4">
        <v>2541</v>
      </c>
      <c r="F2795" s="4">
        <v>29</v>
      </c>
      <c r="G2795" s="4">
        <v>2570</v>
      </c>
      <c r="H2795" s="4">
        <v>16</v>
      </c>
      <c r="I2795" s="4">
        <v>2554</v>
      </c>
      <c r="J2795" s="4">
        <v>1</v>
      </c>
      <c r="K2795" s="4">
        <v>0</v>
      </c>
      <c r="L2795" s="4">
        <v>8</v>
      </c>
      <c r="M2795" s="4">
        <v>0.6</v>
      </c>
      <c r="N2795" s="4">
        <v>0.97899999999999998</v>
      </c>
      <c r="O2795" s="4">
        <v>2.5</v>
      </c>
      <c r="P2795" s="4">
        <v>0.69199999999999995</v>
      </c>
      <c r="Q2795" s="5">
        <v>6.0000000000000001E-3</v>
      </c>
      <c r="R2795" s="4" t="str">
        <f>TRIM(tblOperations[[#This Row],[Region]])</f>
        <v>South East</v>
      </c>
      <c r="S2795" s="4" t="str">
        <f>TRIM(tblOperations[[#This Row],[Team]])</f>
        <v>Facilities Response</v>
      </c>
      <c r="T2795" s="4" t="str">
        <f>_xlfn.XLOOKUP(R2795,tblRegionReference[Region],tblRegionReference[Area],"Not Found")</f>
        <v>South</v>
      </c>
      <c r="U2795" s="4" t="str">
        <f>IF(tblOperations[[#This Row],[Completion_Rate]]&gt;=_xlfn.XLOOKUP("Completion Rate",tblKPITargets[KPI_Name],tblKPITargets[Target_Value]),"Met","Below Target")</f>
        <v>Below Target</v>
      </c>
      <c r="V2795" t="str">
        <f>IF(tblOperations[[#This Row],[SLA_Compliance]]&gt;=_xlfn.XLOOKUP('04_References'!$A$3,tblKPITargets[KPI_Name],tblKPITargets[Target_Value]),"Met","Below Target")</f>
        <v>Below Target</v>
      </c>
      <c r="W2795" t="str">
        <f>IF(tblOperations[[#This Row],[Quality_Pass_Rate]]&gt;=_xlfn.XLOOKUP('04_References'!$A$4,tblKPITargets[KPI_Name],tblKPITargets[Target_Value]),"Met","Below Target")</f>
        <v>Met</v>
      </c>
      <c r="X2795" t="str">
        <f>IF(tblOperations[[#This Row],[Average_Completion_Days]]&lt;=_xlfn.XLOOKUP('04_References'!$A$7,tblKPITargets[KPI_Name],tblKPITargets[Target_Value]),"Met","Below Target")</f>
        <v>Below Target</v>
      </c>
      <c r="Y2795" t="str">
        <f>IF(tblOperations[[#This Row],[Closing_Backlog]]&lt;=_xlfn.XLOOKUP('04_References'!$A$8,tblKPITargets[KPI_Name],tblKPITargets[Target_Value]),"Met","Below Target")</f>
        <v>Below Target</v>
      </c>
    </row>
    <row r="2796" spans="1:25">
      <c r="A2796" s="6" t="s">
        <v>2826</v>
      </c>
      <c r="B2796" s="7">
        <v>46146</v>
      </c>
      <c r="C2796" s="2" t="s">
        <v>48</v>
      </c>
      <c r="D2796" s="2" t="s">
        <v>23</v>
      </c>
      <c r="E2796" s="2">
        <v>1</v>
      </c>
      <c r="F2796" s="2">
        <v>59</v>
      </c>
      <c r="G2796" s="2">
        <v>60</v>
      </c>
      <c r="H2796" s="2">
        <v>49</v>
      </c>
      <c r="I2796" s="2">
        <v>11</v>
      </c>
      <c r="J2796" s="2">
        <v>0</v>
      </c>
      <c r="K2796" s="2">
        <v>0</v>
      </c>
      <c r="L2796" s="2">
        <v>2.2999999999999998</v>
      </c>
      <c r="M2796" s="2">
        <v>0.92300000000000004</v>
      </c>
      <c r="N2796" s="2">
        <v>0.95599999999999996</v>
      </c>
      <c r="O2796" s="2">
        <v>4.0999999999999996</v>
      </c>
      <c r="P2796" s="2">
        <v>0.80200000000000005</v>
      </c>
      <c r="Q2796" s="3">
        <v>0.81699999999999995</v>
      </c>
      <c r="R2796" s="4" t="str">
        <f>TRIM(tblOperations[[#This Row],[Region]])</f>
        <v>South East</v>
      </c>
      <c r="S2796" s="4" t="str">
        <f>TRIM(tblOperations[[#This Row],[Team]])</f>
        <v>Estates Support</v>
      </c>
      <c r="T2796" s="4" t="str">
        <f>_xlfn.XLOOKUP(R2796,tblRegionReference[Region],tblRegionReference[Area],"Not Found")</f>
        <v>South</v>
      </c>
      <c r="U2796" s="4" t="str">
        <f>IF(tblOperations[[#This Row],[Completion_Rate]]&gt;=_xlfn.XLOOKUP("Completion Rate",tblKPITargets[KPI_Name],tblKPITargets[Target_Value]),"Met","Below Target")</f>
        <v>Below Target</v>
      </c>
      <c r="V2796" t="str">
        <f>IF(tblOperations[[#This Row],[SLA_Compliance]]&gt;=_xlfn.XLOOKUP('04_References'!$A$3,tblKPITargets[KPI_Name],tblKPITargets[Target_Value]),"Met","Below Target")</f>
        <v>Met</v>
      </c>
      <c r="W2796" t="str">
        <f>IF(tblOperations[[#This Row],[Quality_Pass_Rate]]&gt;=_xlfn.XLOOKUP('04_References'!$A$4,tblKPITargets[KPI_Name],tblKPITargets[Target_Value]),"Met","Below Target")</f>
        <v>Met</v>
      </c>
      <c r="X2796" t="str">
        <f>IF(tblOperations[[#This Row],[Average_Completion_Days]]&lt;=_xlfn.XLOOKUP('04_References'!$A$7,tblKPITargets[KPI_Name],tblKPITargets[Target_Value]),"Met","Below Target")</f>
        <v>Met</v>
      </c>
      <c r="Y2796" t="str">
        <f>IF(tblOperations[[#This Row],[Closing_Backlog]]&lt;=_xlfn.XLOOKUP('04_References'!$A$8,tblKPITargets[KPI_Name],tblKPITargets[Target_Value]),"Met","Below Target")</f>
        <v>Below Target</v>
      </c>
    </row>
    <row r="2797" spans="1:25">
      <c r="A2797" s="8" t="s">
        <v>2827</v>
      </c>
      <c r="B2797" s="9">
        <v>46146</v>
      </c>
      <c r="C2797" s="4" t="s">
        <v>48</v>
      </c>
      <c r="D2797" s="4" t="s">
        <v>25</v>
      </c>
      <c r="E2797" s="4">
        <v>808</v>
      </c>
      <c r="F2797" s="4">
        <v>38</v>
      </c>
      <c r="G2797" s="4">
        <v>846</v>
      </c>
      <c r="H2797" s="4">
        <v>23</v>
      </c>
      <c r="I2797" s="4">
        <v>823</v>
      </c>
      <c r="J2797" s="4">
        <v>0</v>
      </c>
      <c r="K2797" s="4">
        <v>0</v>
      </c>
      <c r="L2797" s="4">
        <v>8</v>
      </c>
      <c r="M2797" s="4">
        <v>0.6</v>
      </c>
      <c r="N2797" s="4">
        <v>0.997</v>
      </c>
      <c r="O2797" s="4">
        <v>2.5</v>
      </c>
      <c r="P2797" s="4">
        <v>0.747</v>
      </c>
      <c r="Q2797" s="5">
        <v>2.7E-2</v>
      </c>
      <c r="R2797" s="4" t="str">
        <f>TRIM(tblOperations[[#This Row],[Region]])</f>
        <v>South East</v>
      </c>
      <c r="S2797" s="4" t="str">
        <f>TRIM(tblOperations[[#This Row],[Team]])</f>
        <v>Workplace Projects</v>
      </c>
      <c r="T2797" s="4" t="str">
        <f>_xlfn.XLOOKUP(R2797,tblRegionReference[Region],tblRegionReference[Area],"Not Found")</f>
        <v>South</v>
      </c>
      <c r="U2797" s="4" t="str">
        <f>IF(tblOperations[[#This Row],[Completion_Rate]]&gt;=_xlfn.XLOOKUP("Completion Rate",tblKPITargets[KPI_Name],tblKPITargets[Target_Value]),"Met","Below Target")</f>
        <v>Below Target</v>
      </c>
      <c r="V2797" t="str">
        <f>IF(tblOperations[[#This Row],[SLA_Compliance]]&gt;=_xlfn.XLOOKUP('04_References'!$A$3,tblKPITargets[KPI_Name],tblKPITargets[Target_Value]),"Met","Below Target")</f>
        <v>Below Target</v>
      </c>
      <c r="W2797" t="str">
        <f>IF(tblOperations[[#This Row],[Quality_Pass_Rate]]&gt;=_xlfn.XLOOKUP('04_References'!$A$4,tblKPITargets[KPI_Name],tblKPITargets[Target_Value]),"Met","Below Target")</f>
        <v>Met</v>
      </c>
      <c r="X2797" t="str">
        <f>IF(tblOperations[[#This Row],[Average_Completion_Days]]&lt;=_xlfn.XLOOKUP('04_References'!$A$7,tblKPITargets[KPI_Name],tblKPITargets[Target_Value]),"Met","Below Target")</f>
        <v>Below Target</v>
      </c>
      <c r="Y2797" t="str">
        <f>IF(tblOperations[[#This Row],[Closing_Backlog]]&lt;=_xlfn.XLOOKUP('04_References'!$A$8,tblKPITargets[KPI_Name],tblKPITargets[Target_Value]),"Met","Below Target")</f>
        <v>Below Target</v>
      </c>
    </row>
    <row r="2798" spans="1:25">
      <c r="A2798" s="6" t="s">
        <v>2828</v>
      </c>
      <c r="B2798" s="7">
        <v>46146</v>
      </c>
      <c r="C2798" s="2" t="s">
        <v>53</v>
      </c>
      <c r="D2798" s="2" t="s">
        <v>19</v>
      </c>
      <c r="E2798" s="2">
        <v>1470</v>
      </c>
      <c r="F2798" s="2">
        <v>46</v>
      </c>
      <c r="G2798" s="2">
        <v>1516</v>
      </c>
      <c r="H2798" s="2">
        <v>28</v>
      </c>
      <c r="I2798" s="2">
        <v>1488</v>
      </c>
      <c r="J2798" s="2">
        <v>0</v>
      </c>
      <c r="K2798" s="2">
        <v>0</v>
      </c>
      <c r="L2798" s="2">
        <v>8</v>
      </c>
      <c r="M2798" s="2">
        <v>0.6</v>
      </c>
      <c r="N2798" s="2">
        <v>0.96199999999999997</v>
      </c>
      <c r="O2798" s="2">
        <v>2.5</v>
      </c>
      <c r="P2798" s="2">
        <v>0.69299999999999995</v>
      </c>
      <c r="Q2798" s="3">
        <v>1.7999999999999999E-2</v>
      </c>
      <c r="R2798" s="4" t="str">
        <f>TRIM(tblOperations[[#This Row],[Region]])</f>
        <v>Wales</v>
      </c>
      <c r="S2798" s="4" t="str">
        <f>TRIM(tblOperations[[#This Row],[Team]])</f>
        <v>Workplace Services</v>
      </c>
      <c r="T2798" s="4" t="str">
        <f>_xlfn.XLOOKUP(R2798,tblRegionReference[Region],tblRegionReference[Area],"Not Found")</f>
        <v>Wales</v>
      </c>
      <c r="U2798" s="4" t="str">
        <f>IF(tblOperations[[#This Row],[Completion_Rate]]&gt;=_xlfn.XLOOKUP("Completion Rate",tblKPITargets[KPI_Name],tblKPITargets[Target_Value]),"Met","Below Target")</f>
        <v>Below Target</v>
      </c>
      <c r="V2798" t="str">
        <f>IF(tblOperations[[#This Row],[SLA_Compliance]]&gt;=_xlfn.XLOOKUP('04_References'!$A$3,tblKPITargets[KPI_Name],tblKPITargets[Target_Value]),"Met","Below Target")</f>
        <v>Below Target</v>
      </c>
      <c r="W2798" t="str">
        <f>IF(tblOperations[[#This Row],[Quality_Pass_Rate]]&gt;=_xlfn.XLOOKUP('04_References'!$A$4,tblKPITargets[KPI_Name],tblKPITargets[Target_Value]),"Met","Below Target")</f>
        <v>Met</v>
      </c>
      <c r="X2798" t="str">
        <f>IF(tblOperations[[#This Row],[Average_Completion_Days]]&lt;=_xlfn.XLOOKUP('04_References'!$A$7,tblKPITargets[KPI_Name],tblKPITargets[Target_Value]),"Met","Below Target")</f>
        <v>Below Target</v>
      </c>
      <c r="Y2798" t="str">
        <f>IF(tblOperations[[#This Row],[Closing_Backlog]]&lt;=_xlfn.XLOOKUP('04_References'!$A$8,tblKPITargets[KPI_Name],tblKPITargets[Target_Value]),"Met","Below Target")</f>
        <v>Below Target</v>
      </c>
    </row>
    <row r="2799" spans="1:25">
      <c r="A2799" s="8" t="s">
        <v>2829</v>
      </c>
      <c r="B2799" s="9">
        <v>46146</v>
      </c>
      <c r="C2799" s="4" t="s">
        <v>53</v>
      </c>
      <c r="D2799" s="4" t="s">
        <v>21</v>
      </c>
      <c r="E2799" s="4">
        <v>1529</v>
      </c>
      <c r="F2799" s="4">
        <v>44</v>
      </c>
      <c r="G2799" s="4">
        <v>1573</v>
      </c>
      <c r="H2799" s="4">
        <v>24</v>
      </c>
      <c r="I2799" s="4">
        <v>1549</v>
      </c>
      <c r="J2799" s="4">
        <v>0</v>
      </c>
      <c r="K2799" s="4">
        <v>0</v>
      </c>
      <c r="L2799" s="4">
        <v>8</v>
      </c>
      <c r="M2799" s="4">
        <v>0.6</v>
      </c>
      <c r="N2799" s="4">
        <v>0.996</v>
      </c>
      <c r="O2799" s="4">
        <v>2.5</v>
      </c>
      <c r="P2799" s="4">
        <v>0.66400000000000003</v>
      </c>
      <c r="Q2799" s="5">
        <v>1.4999999999999999E-2</v>
      </c>
      <c r="R2799" s="4" t="str">
        <f>TRIM(tblOperations[[#This Row],[Region]])</f>
        <v>Wales</v>
      </c>
      <c r="S2799" s="4" t="str">
        <f>TRIM(tblOperations[[#This Row],[Team]])</f>
        <v>Facilities Response</v>
      </c>
      <c r="T2799" s="4" t="str">
        <f>_xlfn.XLOOKUP(R2799,tblRegionReference[Region],tblRegionReference[Area],"Not Found")</f>
        <v>Wales</v>
      </c>
      <c r="U2799" s="4" t="str">
        <f>IF(tblOperations[[#This Row],[Completion_Rate]]&gt;=_xlfn.XLOOKUP("Completion Rate",tblKPITargets[KPI_Name],tblKPITargets[Target_Value]),"Met","Below Target")</f>
        <v>Below Target</v>
      </c>
      <c r="V2799" t="str">
        <f>IF(tblOperations[[#This Row],[SLA_Compliance]]&gt;=_xlfn.XLOOKUP('04_References'!$A$3,tblKPITargets[KPI_Name],tblKPITargets[Target_Value]),"Met","Below Target")</f>
        <v>Below Target</v>
      </c>
      <c r="W2799" t="str">
        <f>IF(tblOperations[[#This Row],[Quality_Pass_Rate]]&gt;=_xlfn.XLOOKUP('04_References'!$A$4,tblKPITargets[KPI_Name],tblKPITargets[Target_Value]),"Met","Below Target")</f>
        <v>Met</v>
      </c>
      <c r="X2799" t="str">
        <f>IF(tblOperations[[#This Row],[Average_Completion_Days]]&lt;=_xlfn.XLOOKUP('04_References'!$A$7,tblKPITargets[KPI_Name],tblKPITargets[Target_Value]),"Met","Below Target")</f>
        <v>Below Target</v>
      </c>
      <c r="Y2799" t="str">
        <f>IF(tblOperations[[#This Row],[Closing_Backlog]]&lt;=_xlfn.XLOOKUP('04_References'!$A$8,tblKPITargets[KPI_Name],tblKPITargets[Target_Value]),"Met","Below Target")</f>
        <v>Below Target</v>
      </c>
    </row>
    <row r="2800" spans="1:25">
      <c r="A2800" s="6" t="s">
        <v>2830</v>
      </c>
      <c r="B2800" s="7">
        <v>46146</v>
      </c>
      <c r="C2800" s="2" t="s">
        <v>53</v>
      </c>
      <c r="D2800" s="2" t="s">
        <v>23</v>
      </c>
      <c r="E2800" s="2">
        <v>1018</v>
      </c>
      <c r="F2800" s="2">
        <v>33</v>
      </c>
      <c r="G2800" s="2">
        <v>1051</v>
      </c>
      <c r="H2800" s="2">
        <v>26</v>
      </c>
      <c r="I2800" s="2">
        <v>1025</v>
      </c>
      <c r="J2800" s="2">
        <v>0</v>
      </c>
      <c r="K2800" s="2">
        <v>0</v>
      </c>
      <c r="L2800" s="2">
        <v>8</v>
      </c>
      <c r="M2800" s="2">
        <v>0.6</v>
      </c>
      <c r="N2800" s="2">
        <v>0.96</v>
      </c>
      <c r="O2800" s="2">
        <v>2.5</v>
      </c>
      <c r="P2800" s="2">
        <v>0.77800000000000002</v>
      </c>
      <c r="Q2800" s="3">
        <v>2.5000000000000001E-2</v>
      </c>
      <c r="R2800" s="4" t="str">
        <f>TRIM(tblOperations[[#This Row],[Region]])</f>
        <v>Wales</v>
      </c>
      <c r="S2800" s="4" t="str">
        <f>TRIM(tblOperations[[#This Row],[Team]])</f>
        <v>Estates Support</v>
      </c>
      <c r="T2800" s="4" t="str">
        <f>_xlfn.XLOOKUP(R2800,tblRegionReference[Region],tblRegionReference[Area],"Not Found")</f>
        <v>Wales</v>
      </c>
      <c r="U2800" s="4" t="str">
        <f>IF(tblOperations[[#This Row],[Completion_Rate]]&gt;=_xlfn.XLOOKUP("Completion Rate",tblKPITargets[KPI_Name],tblKPITargets[Target_Value]),"Met","Below Target")</f>
        <v>Below Target</v>
      </c>
      <c r="V2800" t="str">
        <f>IF(tblOperations[[#This Row],[SLA_Compliance]]&gt;=_xlfn.XLOOKUP('04_References'!$A$3,tblKPITargets[KPI_Name],tblKPITargets[Target_Value]),"Met","Below Target")</f>
        <v>Below Target</v>
      </c>
      <c r="W2800" t="str">
        <f>IF(tblOperations[[#This Row],[Quality_Pass_Rate]]&gt;=_xlfn.XLOOKUP('04_References'!$A$4,tblKPITargets[KPI_Name],tblKPITargets[Target_Value]),"Met","Below Target")</f>
        <v>Met</v>
      </c>
      <c r="X2800" t="str">
        <f>IF(tblOperations[[#This Row],[Average_Completion_Days]]&lt;=_xlfn.XLOOKUP('04_References'!$A$7,tblKPITargets[KPI_Name],tblKPITargets[Target_Value]),"Met","Below Target")</f>
        <v>Below Target</v>
      </c>
      <c r="Y2800" t="str">
        <f>IF(tblOperations[[#This Row],[Closing_Backlog]]&lt;=_xlfn.XLOOKUP('04_References'!$A$8,tblKPITargets[KPI_Name],tblKPITargets[Target_Value]),"Met","Below Target")</f>
        <v>Below Target</v>
      </c>
    </row>
    <row r="2801" spans="1:25">
      <c r="A2801" s="8" t="s">
        <v>2831</v>
      </c>
      <c r="B2801" s="9">
        <v>46146</v>
      </c>
      <c r="C2801" s="4" t="s">
        <v>53</v>
      </c>
      <c r="D2801" s="4" t="s">
        <v>25</v>
      </c>
      <c r="E2801" s="4">
        <v>0</v>
      </c>
      <c r="F2801" s="4">
        <v>40</v>
      </c>
      <c r="G2801" s="4">
        <v>40</v>
      </c>
      <c r="H2801" s="4">
        <v>40</v>
      </c>
      <c r="I2801" s="4">
        <v>0</v>
      </c>
      <c r="J2801" s="4">
        <v>0</v>
      </c>
      <c r="K2801" s="4">
        <v>0</v>
      </c>
      <c r="L2801" s="4">
        <v>1.6</v>
      </c>
      <c r="M2801" s="4">
        <v>0.98799999999999999</v>
      </c>
      <c r="N2801" s="4">
        <v>0.98299999999999998</v>
      </c>
      <c r="O2801" s="4">
        <v>4.5</v>
      </c>
      <c r="P2801" s="4">
        <v>0.71299999999999997</v>
      </c>
      <c r="Q2801" s="5">
        <v>1</v>
      </c>
      <c r="R2801" s="4" t="str">
        <f>TRIM(tblOperations[[#This Row],[Region]])</f>
        <v>Wales</v>
      </c>
      <c r="S2801" s="4" t="str">
        <f>TRIM(tblOperations[[#This Row],[Team]])</f>
        <v>Workplace Projects</v>
      </c>
      <c r="T2801" s="4" t="str">
        <f>_xlfn.XLOOKUP(R2801,tblRegionReference[Region],tblRegionReference[Area],"Not Found")</f>
        <v>Wales</v>
      </c>
      <c r="U2801" s="4" t="str">
        <f>IF(tblOperations[[#This Row],[Completion_Rate]]&gt;=_xlfn.XLOOKUP("Completion Rate",tblKPITargets[KPI_Name],tblKPITargets[Target_Value]),"Met","Below Target")</f>
        <v>Met</v>
      </c>
      <c r="V2801" t="str">
        <f>IF(tblOperations[[#This Row],[SLA_Compliance]]&gt;=_xlfn.XLOOKUP('04_References'!$A$3,tblKPITargets[KPI_Name],tblKPITargets[Target_Value]),"Met","Below Target")</f>
        <v>Met</v>
      </c>
      <c r="W2801" t="str">
        <f>IF(tblOperations[[#This Row],[Quality_Pass_Rate]]&gt;=_xlfn.XLOOKUP('04_References'!$A$4,tblKPITargets[KPI_Name],tblKPITargets[Target_Value]),"Met","Below Target")</f>
        <v>Met</v>
      </c>
      <c r="X2801" t="str">
        <f>IF(tblOperations[[#This Row],[Average_Completion_Days]]&lt;=_xlfn.XLOOKUP('04_References'!$A$7,tblKPITargets[KPI_Name],tblKPITargets[Target_Value]),"Met","Below Target")</f>
        <v>Met</v>
      </c>
      <c r="Y2801" t="str">
        <f>IF(tblOperations[[#This Row],[Closing_Backlog]]&lt;=_xlfn.XLOOKUP('04_References'!$A$8,tblKPITargets[KPI_Name],tblKPITargets[Target_Value]),"Met","Below Target")</f>
        <v>Met</v>
      </c>
    </row>
    <row r="2802" spans="1:25">
      <c r="A2802" s="6" t="s">
        <v>2832</v>
      </c>
      <c r="B2802" s="7">
        <v>46147</v>
      </c>
      <c r="C2802" s="2" t="s">
        <v>18</v>
      </c>
      <c r="D2802" s="2" t="s">
        <v>19</v>
      </c>
      <c r="E2802" s="2">
        <v>365</v>
      </c>
      <c r="F2802" s="2">
        <v>51</v>
      </c>
      <c r="G2802" s="2">
        <v>416</v>
      </c>
      <c r="H2802" s="2">
        <v>36</v>
      </c>
      <c r="I2802" s="2">
        <v>380</v>
      </c>
      <c r="J2802" s="2">
        <v>0</v>
      </c>
      <c r="K2802" s="2">
        <v>0</v>
      </c>
      <c r="L2802" s="2">
        <v>8</v>
      </c>
      <c r="M2802" s="2">
        <v>0.6</v>
      </c>
      <c r="N2802" s="2">
        <v>0.99399999999999999</v>
      </c>
      <c r="O2802" s="2">
        <v>2.5</v>
      </c>
      <c r="P2802" s="2">
        <v>0.72399999999999998</v>
      </c>
      <c r="Q2802" s="3">
        <v>8.6999999999999994E-2</v>
      </c>
      <c r="R2802" s="4" t="str">
        <f>TRIM(tblOperations[[#This Row],[Region]])</f>
        <v>Scotland</v>
      </c>
      <c r="S2802" s="4" t="str">
        <f>TRIM(tblOperations[[#This Row],[Team]])</f>
        <v>Workplace Services</v>
      </c>
      <c r="T2802" s="4" t="str">
        <f>_xlfn.XLOOKUP(R2802,tblRegionReference[Region],tblRegionReference[Area],"Not Found")</f>
        <v>North</v>
      </c>
      <c r="U2802" s="4" t="str">
        <f>IF(tblOperations[[#This Row],[Completion_Rate]]&gt;=_xlfn.XLOOKUP("Completion Rate",tblKPITargets[KPI_Name],tblKPITargets[Target_Value]),"Met","Below Target")</f>
        <v>Below Target</v>
      </c>
      <c r="V2802" t="str">
        <f>IF(tblOperations[[#This Row],[SLA_Compliance]]&gt;=_xlfn.XLOOKUP('04_References'!$A$3,tblKPITargets[KPI_Name],tblKPITargets[Target_Value]),"Met","Below Target")</f>
        <v>Below Target</v>
      </c>
      <c r="W2802" t="str">
        <f>IF(tblOperations[[#This Row],[Quality_Pass_Rate]]&gt;=_xlfn.XLOOKUP('04_References'!$A$4,tblKPITargets[KPI_Name],tblKPITargets[Target_Value]),"Met","Below Target")</f>
        <v>Met</v>
      </c>
      <c r="X2802" t="str">
        <f>IF(tblOperations[[#This Row],[Average_Completion_Days]]&lt;=_xlfn.XLOOKUP('04_References'!$A$7,tblKPITargets[KPI_Name],tblKPITargets[Target_Value]),"Met","Below Target")</f>
        <v>Below Target</v>
      </c>
      <c r="Y2802" t="str">
        <f>IF(tblOperations[[#This Row],[Closing_Backlog]]&lt;=_xlfn.XLOOKUP('04_References'!$A$8,tblKPITargets[KPI_Name],tblKPITargets[Target_Value]),"Met","Below Target")</f>
        <v>Below Target</v>
      </c>
    </row>
    <row r="2803" spans="1:25">
      <c r="A2803" s="8" t="s">
        <v>2833</v>
      </c>
      <c r="B2803" s="9">
        <v>46147</v>
      </c>
      <c r="C2803" s="4" t="s">
        <v>18</v>
      </c>
      <c r="D2803" s="4" t="s">
        <v>21</v>
      </c>
      <c r="E2803" s="4">
        <v>2</v>
      </c>
      <c r="F2803" s="4">
        <v>40</v>
      </c>
      <c r="G2803" s="4">
        <v>42</v>
      </c>
      <c r="H2803" s="4">
        <v>42</v>
      </c>
      <c r="I2803" s="4">
        <v>0</v>
      </c>
      <c r="J2803" s="4">
        <v>0</v>
      </c>
      <c r="K2803" s="4">
        <v>0</v>
      </c>
      <c r="L2803" s="4">
        <v>1.5</v>
      </c>
      <c r="M2803" s="4">
        <v>0.96299999999999997</v>
      </c>
      <c r="N2803" s="4">
        <v>1</v>
      </c>
      <c r="O2803" s="4">
        <v>4.5</v>
      </c>
      <c r="P2803" s="4">
        <v>0.8</v>
      </c>
      <c r="Q2803" s="5">
        <v>1</v>
      </c>
      <c r="R2803" s="4" t="str">
        <f>TRIM(tblOperations[[#This Row],[Region]])</f>
        <v>Scotland</v>
      </c>
      <c r="S2803" s="4" t="str">
        <f>TRIM(tblOperations[[#This Row],[Team]])</f>
        <v>Facilities Response</v>
      </c>
      <c r="T2803" s="4" t="str">
        <f>_xlfn.XLOOKUP(R2803,tblRegionReference[Region],tblRegionReference[Area],"Not Found")</f>
        <v>North</v>
      </c>
      <c r="U2803" s="4" t="str">
        <f>IF(tblOperations[[#This Row],[Completion_Rate]]&gt;=_xlfn.XLOOKUP("Completion Rate",tblKPITargets[KPI_Name],tblKPITargets[Target_Value]),"Met","Below Target")</f>
        <v>Met</v>
      </c>
      <c r="V2803" t="str">
        <f>IF(tblOperations[[#This Row],[SLA_Compliance]]&gt;=_xlfn.XLOOKUP('04_References'!$A$3,tblKPITargets[KPI_Name],tblKPITargets[Target_Value]),"Met","Below Target")</f>
        <v>Met</v>
      </c>
      <c r="W2803" t="str">
        <f>IF(tblOperations[[#This Row],[Quality_Pass_Rate]]&gt;=_xlfn.XLOOKUP('04_References'!$A$4,tblKPITargets[KPI_Name],tblKPITargets[Target_Value]),"Met","Below Target")</f>
        <v>Met</v>
      </c>
      <c r="X2803" t="str">
        <f>IF(tblOperations[[#This Row],[Average_Completion_Days]]&lt;=_xlfn.XLOOKUP('04_References'!$A$7,tblKPITargets[KPI_Name],tblKPITargets[Target_Value]),"Met","Below Target")</f>
        <v>Met</v>
      </c>
      <c r="Y2803" t="str">
        <f>IF(tblOperations[[#This Row],[Closing_Backlog]]&lt;=_xlfn.XLOOKUP('04_References'!$A$8,tblKPITargets[KPI_Name],tblKPITargets[Target_Value]),"Met","Below Target")</f>
        <v>Met</v>
      </c>
    </row>
    <row r="2804" spans="1:25">
      <c r="A2804" s="6" t="s">
        <v>2834</v>
      </c>
      <c r="B2804" s="7">
        <v>46147</v>
      </c>
      <c r="C2804" s="2" t="s">
        <v>18</v>
      </c>
      <c r="D2804" s="2" t="s">
        <v>23</v>
      </c>
      <c r="E2804" s="2">
        <v>735</v>
      </c>
      <c r="F2804" s="2">
        <v>52</v>
      </c>
      <c r="G2804" s="2">
        <v>787</v>
      </c>
      <c r="H2804" s="2">
        <v>40</v>
      </c>
      <c r="I2804" s="2">
        <v>747</v>
      </c>
      <c r="J2804" s="2">
        <v>0</v>
      </c>
      <c r="K2804" s="2">
        <v>0</v>
      </c>
      <c r="L2804" s="2">
        <v>8</v>
      </c>
      <c r="M2804" s="2">
        <v>0.6</v>
      </c>
      <c r="N2804" s="2">
        <v>0.96499999999999997</v>
      </c>
      <c r="O2804" s="2">
        <v>2.5</v>
      </c>
      <c r="P2804" s="2">
        <v>0.77700000000000002</v>
      </c>
      <c r="Q2804" s="3">
        <v>5.0999999999999997E-2</v>
      </c>
      <c r="R2804" s="4" t="str">
        <f>TRIM(tblOperations[[#This Row],[Region]])</f>
        <v>Scotland</v>
      </c>
      <c r="S2804" s="4" t="str">
        <f>TRIM(tblOperations[[#This Row],[Team]])</f>
        <v>Estates Support</v>
      </c>
      <c r="T2804" s="4" t="str">
        <f>_xlfn.XLOOKUP(R2804,tblRegionReference[Region],tblRegionReference[Area],"Not Found")</f>
        <v>North</v>
      </c>
      <c r="U2804" s="4" t="str">
        <f>IF(tblOperations[[#This Row],[Completion_Rate]]&gt;=_xlfn.XLOOKUP("Completion Rate",tblKPITargets[KPI_Name],tblKPITargets[Target_Value]),"Met","Below Target")</f>
        <v>Below Target</v>
      </c>
      <c r="V2804" t="str">
        <f>IF(tblOperations[[#This Row],[SLA_Compliance]]&gt;=_xlfn.XLOOKUP('04_References'!$A$3,tblKPITargets[KPI_Name],tblKPITargets[Target_Value]),"Met","Below Target")</f>
        <v>Below Target</v>
      </c>
      <c r="W2804" t="str">
        <f>IF(tblOperations[[#This Row],[Quality_Pass_Rate]]&gt;=_xlfn.XLOOKUP('04_References'!$A$4,tblKPITargets[KPI_Name],tblKPITargets[Target_Value]),"Met","Below Target")</f>
        <v>Met</v>
      </c>
      <c r="X2804" t="str">
        <f>IF(tblOperations[[#This Row],[Average_Completion_Days]]&lt;=_xlfn.XLOOKUP('04_References'!$A$7,tblKPITargets[KPI_Name],tblKPITargets[Target_Value]),"Met","Below Target")</f>
        <v>Below Target</v>
      </c>
      <c r="Y2804" t="str">
        <f>IF(tblOperations[[#This Row],[Closing_Backlog]]&lt;=_xlfn.XLOOKUP('04_References'!$A$8,tblKPITargets[KPI_Name],tblKPITargets[Target_Value]),"Met","Below Target")</f>
        <v>Below Target</v>
      </c>
    </row>
    <row r="2805" spans="1:25">
      <c r="A2805" s="8" t="s">
        <v>2835</v>
      </c>
      <c r="B2805" s="9">
        <v>46147</v>
      </c>
      <c r="C2805" s="4" t="s">
        <v>18</v>
      </c>
      <c r="D2805" s="4" t="s">
        <v>25</v>
      </c>
      <c r="E2805" s="4">
        <v>0</v>
      </c>
      <c r="F2805" s="4">
        <v>21</v>
      </c>
      <c r="G2805" s="4">
        <v>21</v>
      </c>
      <c r="H2805" s="4">
        <v>21</v>
      </c>
      <c r="I2805" s="4">
        <v>0</v>
      </c>
      <c r="J2805" s="4">
        <v>0</v>
      </c>
      <c r="K2805" s="4">
        <v>0</v>
      </c>
      <c r="L2805" s="4">
        <v>2</v>
      </c>
      <c r="M2805" s="4">
        <v>0.96099999999999997</v>
      </c>
      <c r="N2805" s="4">
        <v>0.998</v>
      </c>
      <c r="O2805" s="4">
        <v>4.5999999999999996</v>
      </c>
      <c r="P2805" s="4">
        <v>0.76500000000000001</v>
      </c>
      <c r="Q2805" s="5">
        <v>1</v>
      </c>
      <c r="R2805" s="4" t="str">
        <f>TRIM(tblOperations[[#This Row],[Region]])</f>
        <v>Scotland</v>
      </c>
      <c r="S2805" s="4" t="str">
        <f>TRIM(tblOperations[[#This Row],[Team]])</f>
        <v>Workplace Projects</v>
      </c>
      <c r="T2805" s="4" t="str">
        <f>_xlfn.XLOOKUP(R2805,tblRegionReference[Region],tblRegionReference[Area],"Not Found")</f>
        <v>North</v>
      </c>
      <c r="U2805" s="4" t="str">
        <f>IF(tblOperations[[#This Row],[Completion_Rate]]&gt;=_xlfn.XLOOKUP("Completion Rate",tblKPITargets[KPI_Name],tblKPITargets[Target_Value]),"Met","Below Target")</f>
        <v>Met</v>
      </c>
      <c r="V2805" t="str">
        <f>IF(tblOperations[[#This Row],[SLA_Compliance]]&gt;=_xlfn.XLOOKUP('04_References'!$A$3,tblKPITargets[KPI_Name],tblKPITargets[Target_Value]),"Met","Below Target")</f>
        <v>Met</v>
      </c>
      <c r="W2805" t="str">
        <f>IF(tblOperations[[#This Row],[Quality_Pass_Rate]]&gt;=_xlfn.XLOOKUP('04_References'!$A$4,tblKPITargets[KPI_Name],tblKPITargets[Target_Value]),"Met","Below Target")</f>
        <v>Met</v>
      </c>
      <c r="X2805" t="str">
        <f>IF(tblOperations[[#This Row],[Average_Completion_Days]]&lt;=_xlfn.XLOOKUP('04_References'!$A$7,tblKPITargets[KPI_Name],tblKPITargets[Target_Value]),"Met","Below Target")</f>
        <v>Met</v>
      </c>
      <c r="Y2805" t="str">
        <f>IF(tblOperations[[#This Row],[Closing_Backlog]]&lt;=_xlfn.XLOOKUP('04_References'!$A$8,tblKPITargets[KPI_Name],tblKPITargets[Target_Value]),"Met","Below Target")</f>
        <v>Met</v>
      </c>
    </row>
    <row r="2806" spans="1:25">
      <c r="A2806" s="6" t="s">
        <v>2836</v>
      </c>
      <c r="B2806" s="7">
        <v>46147</v>
      </c>
      <c r="C2806" s="2" t="s">
        <v>27</v>
      </c>
      <c r="D2806" s="2" t="s">
        <v>19</v>
      </c>
      <c r="E2806" s="2">
        <v>8</v>
      </c>
      <c r="F2806" s="2">
        <v>41</v>
      </c>
      <c r="G2806" s="2">
        <v>49</v>
      </c>
      <c r="H2806" s="2">
        <v>39</v>
      </c>
      <c r="I2806" s="2">
        <v>10</v>
      </c>
      <c r="J2806" s="2">
        <v>0</v>
      </c>
      <c r="K2806" s="2">
        <v>0</v>
      </c>
      <c r="L2806" s="2">
        <v>2.1</v>
      </c>
      <c r="M2806" s="2">
        <v>0.88300000000000001</v>
      </c>
      <c r="N2806" s="2">
        <v>0.999</v>
      </c>
      <c r="O2806" s="2">
        <v>4.0999999999999996</v>
      </c>
      <c r="P2806" s="2">
        <v>0.70499999999999996</v>
      </c>
      <c r="Q2806" s="3">
        <v>0.79600000000000004</v>
      </c>
      <c r="R2806" s="4" t="str">
        <f>TRIM(tblOperations[[#This Row],[Region]])</f>
        <v>North East</v>
      </c>
      <c r="S2806" s="4" t="str">
        <f>TRIM(tblOperations[[#This Row],[Team]])</f>
        <v>Workplace Services</v>
      </c>
      <c r="T2806" s="4" t="str">
        <f>_xlfn.XLOOKUP(R2806,tblRegionReference[Region],tblRegionReference[Area],"Not Found")</f>
        <v>North</v>
      </c>
      <c r="U2806" s="4" t="str">
        <f>IF(tblOperations[[#This Row],[Completion_Rate]]&gt;=_xlfn.XLOOKUP("Completion Rate",tblKPITargets[KPI_Name],tblKPITargets[Target_Value]),"Met","Below Target")</f>
        <v>Below Target</v>
      </c>
      <c r="V2806" t="str">
        <f>IF(tblOperations[[#This Row],[SLA_Compliance]]&gt;=_xlfn.XLOOKUP('04_References'!$A$3,tblKPITargets[KPI_Name],tblKPITargets[Target_Value]),"Met","Below Target")</f>
        <v>Below Target</v>
      </c>
      <c r="W2806" t="str">
        <f>IF(tblOperations[[#This Row],[Quality_Pass_Rate]]&gt;=_xlfn.XLOOKUP('04_References'!$A$4,tblKPITargets[KPI_Name],tblKPITargets[Target_Value]),"Met","Below Target")</f>
        <v>Met</v>
      </c>
      <c r="X2806" t="str">
        <f>IF(tblOperations[[#This Row],[Average_Completion_Days]]&lt;=_xlfn.XLOOKUP('04_References'!$A$7,tblKPITargets[KPI_Name],tblKPITargets[Target_Value]),"Met","Below Target")</f>
        <v>Met</v>
      </c>
      <c r="Y2806" t="str">
        <f>IF(tblOperations[[#This Row],[Closing_Backlog]]&lt;=_xlfn.XLOOKUP('04_References'!$A$8,tblKPITargets[KPI_Name],tblKPITargets[Target_Value]),"Met","Below Target")</f>
        <v>Met</v>
      </c>
    </row>
    <row r="2807" spans="1:25">
      <c r="A2807" s="8" t="s">
        <v>2837</v>
      </c>
      <c r="B2807" s="9">
        <v>46147</v>
      </c>
      <c r="C2807" s="4" t="s">
        <v>27</v>
      </c>
      <c r="D2807" s="4" t="s">
        <v>21</v>
      </c>
      <c r="E2807" s="4">
        <v>1</v>
      </c>
      <c r="F2807" s="4">
        <v>36</v>
      </c>
      <c r="G2807" s="4">
        <v>37</v>
      </c>
      <c r="H2807" s="4">
        <v>37</v>
      </c>
      <c r="I2807" s="4">
        <v>0</v>
      </c>
      <c r="J2807" s="4">
        <v>0</v>
      </c>
      <c r="K2807" s="4">
        <v>0</v>
      </c>
      <c r="L2807" s="4">
        <v>1.4</v>
      </c>
      <c r="M2807" s="4">
        <v>0.98</v>
      </c>
      <c r="N2807" s="4">
        <v>1</v>
      </c>
      <c r="O2807" s="4">
        <v>4.7</v>
      </c>
      <c r="P2807" s="4">
        <v>0.70699999999999996</v>
      </c>
      <c r="Q2807" s="5">
        <v>1</v>
      </c>
      <c r="R2807" s="4" t="str">
        <f>TRIM(tblOperations[[#This Row],[Region]])</f>
        <v>North East</v>
      </c>
      <c r="S2807" s="4" t="str">
        <f>TRIM(tblOperations[[#This Row],[Team]])</f>
        <v>Facilities Response</v>
      </c>
      <c r="T2807" s="4" t="str">
        <f>_xlfn.XLOOKUP(R2807,tblRegionReference[Region],tblRegionReference[Area],"Not Found")</f>
        <v>North</v>
      </c>
      <c r="U2807" s="4" t="str">
        <f>IF(tblOperations[[#This Row],[Completion_Rate]]&gt;=_xlfn.XLOOKUP("Completion Rate",tblKPITargets[KPI_Name],tblKPITargets[Target_Value]),"Met","Below Target")</f>
        <v>Met</v>
      </c>
      <c r="V2807" t="str">
        <f>IF(tblOperations[[#This Row],[SLA_Compliance]]&gt;=_xlfn.XLOOKUP('04_References'!$A$3,tblKPITargets[KPI_Name],tblKPITargets[Target_Value]),"Met","Below Target")</f>
        <v>Met</v>
      </c>
      <c r="W2807" t="str">
        <f>IF(tblOperations[[#This Row],[Quality_Pass_Rate]]&gt;=_xlfn.XLOOKUP('04_References'!$A$4,tblKPITargets[KPI_Name],tblKPITargets[Target_Value]),"Met","Below Target")</f>
        <v>Met</v>
      </c>
      <c r="X2807" t="str">
        <f>IF(tblOperations[[#This Row],[Average_Completion_Days]]&lt;=_xlfn.XLOOKUP('04_References'!$A$7,tblKPITargets[KPI_Name],tblKPITargets[Target_Value]),"Met","Below Target")</f>
        <v>Met</v>
      </c>
      <c r="Y2807" t="str">
        <f>IF(tblOperations[[#This Row],[Closing_Backlog]]&lt;=_xlfn.XLOOKUP('04_References'!$A$8,tblKPITargets[KPI_Name],tblKPITargets[Target_Value]),"Met","Below Target")</f>
        <v>Met</v>
      </c>
    </row>
    <row r="2808" spans="1:25">
      <c r="A2808" s="6" t="s">
        <v>2838</v>
      </c>
      <c r="B2808" s="7">
        <v>46147</v>
      </c>
      <c r="C2808" s="2" t="s">
        <v>27</v>
      </c>
      <c r="D2808" s="2" t="s">
        <v>23</v>
      </c>
      <c r="E2808" s="2">
        <v>1867</v>
      </c>
      <c r="F2808" s="2">
        <v>38</v>
      </c>
      <c r="G2808" s="2">
        <v>1905</v>
      </c>
      <c r="H2808" s="2">
        <v>22</v>
      </c>
      <c r="I2808" s="2">
        <v>1883</v>
      </c>
      <c r="J2808" s="2">
        <v>0</v>
      </c>
      <c r="K2808" s="2">
        <v>0</v>
      </c>
      <c r="L2808" s="2">
        <v>8</v>
      </c>
      <c r="M2808" s="2">
        <v>0.6</v>
      </c>
      <c r="N2808" s="2">
        <v>0.95799999999999996</v>
      </c>
      <c r="O2808" s="2">
        <v>2.5</v>
      </c>
      <c r="P2808" s="2">
        <v>0.71699999999999997</v>
      </c>
      <c r="Q2808" s="3">
        <v>1.2E-2</v>
      </c>
      <c r="R2808" s="4" t="str">
        <f>TRIM(tblOperations[[#This Row],[Region]])</f>
        <v>North East</v>
      </c>
      <c r="S2808" s="4" t="str">
        <f>TRIM(tblOperations[[#This Row],[Team]])</f>
        <v>Estates Support</v>
      </c>
      <c r="T2808" s="4" t="str">
        <f>_xlfn.XLOOKUP(R2808,tblRegionReference[Region],tblRegionReference[Area],"Not Found")</f>
        <v>North</v>
      </c>
      <c r="U2808" s="4" t="str">
        <f>IF(tblOperations[[#This Row],[Completion_Rate]]&gt;=_xlfn.XLOOKUP("Completion Rate",tblKPITargets[KPI_Name],tblKPITargets[Target_Value]),"Met","Below Target")</f>
        <v>Below Target</v>
      </c>
      <c r="V2808" t="str">
        <f>IF(tblOperations[[#This Row],[SLA_Compliance]]&gt;=_xlfn.XLOOKUP('04_References'!$A$3,tblKPITargets[KPI_Name],tblKPITargets[Target_Value]),"Met","Below Target")</f>
        <v>Below Target</v>
      </c>
      <c r="W2808" t="str">
        <f>IF(tblOperations[[#This Row],[Quality_Pass_Rate]]&gt;=_xlfn.XLOOKUP('04_References'!$A$4,tblKPITargets[KPI_Name],tblKPITargets[Target_Value]),"Met","Below Target")</f>
        <v>Met</v>
      </c>
      <c r="X2808" t="str">
        <f>IF(tblOperations[[#This Row],[Average_Completion_Days]]&lt;=_xlfn.XLOOKUP('04_References'!$A$7,tblKPITargets[KPI_Name],tblKPITargets[Target_Value]),"Met","Below Target")</f>
        <v>Below Target</v>
      </c>
      <c r="Y2808" t="str">
        <f>IF(tblOperations[[#This Row],[Closing_Backlog]]&lt;=_xlfn.XLOOKUP('04_References'!$A$8,tblKPITargets[KPI_Name],tblKPITargets[Target_Value]),"Met","Below Target")</f>
        <v>Below Target</v>
      </c>
    </row>
    <row r="2809" spans="1:25">
      <c r="A2809" s="8" t="s">
        <v>2839</v>
      </c>
      <c r="B2809" s="9">
        <v>46147</v>
      </c>
      <c r="C2809" s="4" t="s">
        <v>27</v>
      </c>
      <c r="D2809" s="4" t="s">
        <v>25</v>
      </c>
      <c r="E2809" s="4">
        <v>92</v>
      </c>
      <c r="F2809" s="4">
        <v>37</v>
      </c>
      <c r="G2809" s="4">
        <v>129</v>
      </c>
      <c r="H2809" s="4">
        <v>29</v>
      </c>
      <c r="I2809" s="4">
        <v>100</v>
      </c>
      <c r="J2809" s="4">
        <v>0</v>
      </c>
      <c r="K2809" s="4">
        <v>0</v>
      </c>
      <c r="L2809" s="4">
        <v>8</v>
      </c>
      <c r="M2809" s="4">
        <v>0.6</v>
      </c>
      <c r="N2809" s="4">
        <v>1</v>
      </c>
      <c r="O2809" s="4">
        <v>2.5</v>
      </c>
      <c r="P2809" s="4">
        <v>0.72899999999999998</v>
      </c>
      <c r="Q2809" s="5">
        <v>0.22500000000000001</v>
      </c>
      <c r="R2809" s="4" t="str">
        <f>TRIM(tblOperations[[#This Row],[Region]])</f>
        <v>North East</v>
      </c>
      <c r="S2809" s="4" t="str">
        <f>TRIM(tblOperations[[#This Row],[Team]])</f>
        <v>Workplace Projects</v>
      </c>
      <c r="T2809" s="4" t="str">
        <f>_xlfn.XLOOKUP(R2809,tblRegionReference[Region],tblRegionReference[Area],"Not Found")</f>
        <v>North</v>
      </c>
      <c r="U2809" s="4" t="str">
        <f>IF(tblOperations[[#This Row],[Completion_Rate]]&gt;=_xlfn.XLOOKUP("Completion Rate",tblKPITargets[KPI_Name],tblKPITargets[Target_Value]),"Met","Below Target")</f>
        <v>Below Target</v>
      </c>
      <c r="V2809" t="str">
        <f>IF(tblOperations[[#This Row],[SLA_Compliance]]&gt;=_xlfn.XLOOKUP('04_References'!$A$3,tblKPITargets[KPI_Name],tblKPITargets[Target_Value]),"Met","Below Target")</f>
        <v>Below Target</v>
      </c>
      <c r="W2809" t="str">
        <f>IF(tblOperations[[#This Row],[Quality_Pass_Rate]]&gt;=_xlfn.XLOOKUP('04_References'!$A$4,tblKPITargets[KPI_Name],tblKPITargets[Target_Value]),"Met","Below Target")</f>
        <v>Met</v>
      </c>
      <c r="X2809" t="str">
        <f>IF(tblOperations[[#This Row],[Average_Completion_Days]]&lt;=_xlfn.XLOOKUP('04_References'!$A$7,tblKPITargets[KPI_Name],tblKPITargets[Target_Value]),"Met","Below Target")</f>
        <v>Below Target</v>
      </c>
      <c r="Y2809" t="str">
        <f>IF(tblOperations[[#This Row],[Closing_Backlog]]&lt;=_xlfn.XLOOKUP('04_References'!$A$8,tblKPITargets[KPI_Name],tblKPITargets[Target_Value]),"Met","Below Target")</f>
        <v>Below Target</v>
      </c>
    </row>
    <row r="2810" spans="1:25">
      <c r="A2810" s="6" t="s">
        <v>2840</v>
      </c>
      <c r="B2810" s="7">
        <v>46147</v>
      </c>
      <c r="C2810" s="2" t="s">
        <v>32</v>
      </c>
      <c r="D2810" s="2" t="s">
        <v>19</v>
      </c>
      <c r="E2810" s="2">
        <v>783</v>
      </c>
      <c r="F2810" s="2">
        <v>35</v>
      </c>
      <c r="G2810" s="2">
        <v>818</v>
      </c>
      <c r="H2810" s="2">
        <v>33</v>
      </c>
      <c r="I2810" s="2">
        <v>785</v>
      </c>
      <c r="J2810" s="2">
        <v>0</v>
      </c>
      <c r="K2810" s="2">
        <v>0</v>
      </c>
      <c r="L2810" s="2">
        <v>8</v>
      </c>
      <c r="M2810" s="2">
        <v>0.6</v>
      </c>
      <c r="N2810" s="2">
        <v>1</v>
      </c>
      <c r="O2810" s="2">
        <v>2.5</v>
      </c>
      <c r="P2810" s="2">
        <v>0.77</v>
      </c>
      <c r="Q2810" s="3">
        <v>0.04</v>
      </c>
      <c r="R2810" s="4" t="str">
        <f>TRIM(tblOperations[[#This Row],[Region]])</f>
        <v>North West</v>
      </c>
      <c r="S2810" s="4" t="str">
        <f>TRIM(tblOperations[[#This Row],[Team]])</f>
        <v>Workplace Services</v>
      </c>
      <c r="T2810" s="4" t="str">
        <f>_xlfn.XLOOKUP(R2810,tblRegionReference[Region],tblRegionReference[Area],"Not Found")</f>
        <v>North</v>
      </c>
      <c r="U2810" s="4" t="str">
        <f>IF(tblOperations[[#This Row],[Completion_Rate]]&gt;=_xlfn.XLOOKUP("Completion Rate",tblKPITargets[KPI_Name],tblKPITargets[Target_Value]),"Met","Below Target")</f>
        <v>Below Target</v>
      </c>
      <c r="V2810" t="str">
        <f>IF(tblOperations[[#This Row],[SLA_Compliance]]&gt;=_xlfn.XLOOKUP('04_References'!$A$3,tblKPITargets[KPI_Name],tblKPITargets[Target_Value]),"Met","Below Target")</f>
        <v>Below Target</v>
      </c>
      <c r="W2810" t="str">
        <f>IF(tblOperations[[#This Row],[Quality_Pass_Rate]]&gt;=_xlfn.XLOOKUP('04_References'!$A$4,tblKPITargets[KPI_Name],tblKPITargets[Target_Value]),"Met","Below Target")</f>
        <v>Met</v>
      </c>
      <c r="X2810" t="str">
        <f>IF(tblOperations[[#This Row],[Average_Completion_Days]]&lt;=_xlfn.XLOOKUP('04_References'!$A$7,tblKPITargets[KPI_Name],tblKPITargets[Target_Value]),"Met","Below Target")</f>
        <v>Below Target</v>
      </c>
      <c r="Y2810" t="str">
        <f>IF(tblOperations[[#This Row],[Closing_Backlog]]&lt;=_xlfn.XLOOKUP('04_References'!$A$8,tblKPITargets[KPI_Name],tblKPITargets[Target_Value]),"Met","Below Target")</f>
        <v>Below Target</v>
      </c>
    </row>
    <row r="2811" spans="1:25">
      <c r="A2811" s="8" t="s">
        <v>2841</v>
      </c>
      <c r="B2811" s="9">
        <v>46147</v>
      </c>
      <c r="C2811" s="4" t="s">
        <v>32</v>
      </c>
      <c r="D2811" s="4" t="s">
        <v>21</v>
      </c>
      <c r="E2811" s="4">
        <v>1889</v>
      </c>
      <c r="F2811" s="4">
        <v>33</v>
      </c>
      <c r="G2811" s="4">
        <v>1922</v>
      </c>
      <c r="H2811" s="4">
        <v>22</v>
      </c>
      <c r="I2811" s="4">
        <v>1900</v>
      </c>
      <c r="J2811" s="4">
        <v>0</v>
      </c>
      <c r="K2811" s="4">
        <v>0</v>
      </c>
      <c r="L2811" s="4">
        <v>8</v>
      </c>
      <c r="M2811" s="4">
        <v>0.6</v>
      </c>
      <c r="N2811" s="4">
        <v>0.96799999999999997</v>
      </c>
      <c r="O2811" s="4">
        <v>2.5</v>
      </c>
      <c r="P2811" s="4">
        <v>0.72</v>
      </c>
      <c r="Q2811" s="5">
        <v>1.0999999999999999E-2</v>
      </c>
      <c r="R2811" s="4" t="str">
        <f>TRIM(tblOperations[[#This Row],[Region]])</f>
        <v>North West</v>
      </c>
      <c r="S2811" s="4" t="str">
        <f>TRIM(tblOperations[[#This Row],[Team]])</f>
        <v>Facilities Response</v>
      </c>
      <c r="T2811" s="4" t="str">
        <f>_xlfn.XLOOKUP(R2811,tblRegionReference[Region],tblRegionReference[Area],"Not Found")</f>
        <v>North</v>
      </c>
      <c r="U2811" s="4" t="str">
        <f>IF(tblOperations[[#This Row],[Completion_Rate]]&gt;=_xlfn.XLOOKUP("Completion Rate",tblKPITargets[KPI_Name],tblKPITargets[Target_Value]),"Met","Below Target")</f>
        <v>Below Target</v>
      </c>
      <c r="V2811" t="str">
        <f>IF(tblOperations[[#This Row],[SLA_Compliance]]&gt;=_xlfn.XLOOKUP('04_References'!$A$3,tblKPITargets[KPI_Name],tblKPITargets[Target_Value]),"Met","Below Target")</f>
        <v>Below Target</v>
      </c>
      <c r="W2811" t="str">
        <f>IF(tblOperations[[#This Row],[Quality_Pass_Rate]]&gt;=_xlfn.XLOOKUP('04_References'!$A$4,tblKPITargets[KPI_Name],tblKPITargets[Target_Value]),"Met","Below Target")</f>
        <v>Met</v>
      </c>
      <c r="X2811" t="str">
        <f>IF(tblOperations[[#This Row],[Average_Completion_Days]]&lt;=_xlfn.XLOOKUP('04_References'!$A$7,tblKPITargets[KPI_Name],tblKPITargets[Target_Value]),"Met","Below Target")</f>
        <v>Below Target</v>
      </c>
      <c r="Y2811" t="str">
        <f>IF(tblOperations[[#This Row],[Closing_Backlog]]&lt;=_xlfn.XLOOKUP('04_References'!$A$8,tblKPITargets[KPI_Name],tblKPITargets[Target_Value]),"Met","Below Target")</f>
        <v>Below Target</v>
      </c>
    </row>
    <row r="2812" spans="1:25">
      <c r="A2812" s="6" t="s">
        <v>2842</v>
      </c>
      <c r="B2812" s="7">
        <v>46147</v>
      </c>
      <c r="C2812" s="2" t="s">
        <v>32</v>
      </c>
      <c r="D2812" s="2" t="s">
        <v>23</v>
      </c>
      <c r="E2812" s="2">
        <v>2000</v>
      </c>
      <c r="F2812" s="2">
        <v>32</v>
      </c>
      <c r="G2812" s="2">
        <v>2032</v>
      </c>
      <c r="H2812" s="2">
        <v>18</v>
      </c>
      <c r="I2812" s="2">
        <v>2014</v>
      </c>
      <c r="J2812" s="2">
        <v>1</v>
      </c>
      <c r="K2812" s="2">
        <v>0</v>
      </c>
      <c r="L2812" s="2">
        <v>8</v>
      </c>
      <c r="M2812" s="2">
        <v>0.6</v>
      </c>
      <c r="N2812" s="2">
        <v>0.97199999999999998</v>
      </c>
      <c r="O2812" s="2">
        <v>2.5</v>
      </c>
      <c r="P2812" s="2">
        <v>0.73499999999999999</v>
      </c>
      <c r="Q2812" s="3">
        <v>8.9999999999999993E-3</v>
      </c>
      <c r="R2812" s="4" t="str">
        <f>TRIM(tblOperations[[#This Row],[Region]])</f>
        <v>North West</v>
      </c>
      <c r="S2812" s="4" t="str">
        <f>TRIM(tblOperations[[#This Row],[Team]])</f>
        <v>Estates Support</v>
      </c>
      <c r="T2812" s="4" t="str">
        <f>_xlfn.XLOOKUP(R2812,tblRegionReference[Region],tblRegionReference[Area],"Not Found")</f>
        <v>North</v>
      </c>
      <c r="U2812" s="4" t="str">
        <f>IF(tblOperations[[#This Row],[Completion_Rate]]&gt;=_xlfn.XLOOKUP("Completion Rate",tblKPITargets[KPI_Name],tblKPITargets[Target_Value]),"Met","Below Target")</f>
        <v>Below Target</v>
      </c>
      <c r="V2812" t="str">
        <f>IF(tblOperations[[#This Row],[SLA_Compliance]]&gt;=_xlfn.XLOOKUP('04_References'!$A$3,tblKPITargets[KPI_Name],tblKPITargets[Target_Value]),"Met","Below Target")</f>
        <v>Below Target</v>
      </c>
      <c r="W2812" t="str">
        <f>IF(tblOperations[[#This Row],[Quality_Pass_Rate]]&gt;=_xlfn.XLOOKUP('04_References'!$A$4,tblKPITargets[KPI_Name],tblKPITargets[Target_Value]),"Met","Below Target")</f>
        <v>Met</v>
      </c>
      <c r="X2812" t="str">
        <f>IF(tblOperations[[#This Row],[Average_Completion_Days]]&lt;=_xlfn.XLOOKUP('04_References'!$A$7,tblKPITargets[KPI_Name],tblKPITargets[Target_Value]),"Met","Below Target")</f>
        <v>Below Target</v>
      </c>
      <c r="Y2812" t="str">
        <f>IF(tblOperations[[#This Row],[Closing_Backlog]]&lt;=_xlfn.XLOOKUP('04_References'!$A$8,tblKPITargets[KPI_Name],tblKPITargets[Target_Value]),"Met","Below Target")</f>
        <v>Below Target</v>
      </c>
    </row>
    <row r="2813" spans="1:25">
      <c r="A2813" s="8" t="s">
        <v>2843</v>
      </c>
      <c r="B2813" s="9">
        <v>46147</v>
      </c>
      <c r="C2813" s="4" t="s">
        <v>32</v>
      </c>
      <c r="D2813" s="4" t="s">
        <v>25</v>
      </c>
      <c r="E2813" s="4">
        <v>0</v>
      </c>
      <c r="F2813" s="4">
        <v>33</v>
      </c>
      <c r="G2813" s="4">
        <v>33</v>
      </c>
      <c r="H2813" s="4">
        <v>33</v>
      </c>
      <c r="I2813" s="4">
        <v>0</v>
      </c>
      <c r="J2813" s="4">
        <v>0</v>
      </c>
      <c r="K2813" s="4">
        <v>0</v>
      </c>
      <c r="L2813" s="4">
        <v>1.7</v>
      </c>
      <c r="M2813" s="4">
        <v>0.97599999999999998</v>
      </c>
      <c r="N2813" s="4">
        <v>0.97699999999999998</v>
      </c>
      <c r="O2813" s="4">
        <v>4.5</v>
      </c>
      <c r="P2813" s="4">
        <v>0.72899999999999998</v>
      </c>
      <c r="Q2813" s="5">
        <v>1</v>
      </c>
      <c r="R2813" s="4" t="str">
        <f>TRIM(tblOperations[[#This Row],[Region]])</f>
        <v>North West</v>
      </c>
      <c r="S2813" s="4" t="str">
        <f>TRIM(tblOperations[[#This Row],[Team]])</f>
        <v>Workplace Projects</v>
      </c>
      <c r="T2813" s="4" t="str">
        <f>_xlfn.XLOOKUP(R2813,tblRegionReference[Region],tblRegionReference[Area],"Not Found")</f>
        <v>North</v>
      </c>
      <c r="U2813" s="4" t="str">
        <f>IF(tblOperations[[#This Row],[Completion_Rate]]&gt;=_xlfn.XLOOKUP("Completion Rate",tblKPITargets[KPI_Name],tblKPITargets[Target_Value]),"Met","Below Target")</f>
        <v>Met</v>
      </c>
      <c r="V2813" t="str">
        <f>IF(tblOperations[[#This Row],[SLA_Compliance]]&gt;=_xlfn.XLOOKUP('04_References'!$A$3,tblKPITargets[KPI_Name],tblKPITargets[Target_Value]),"Met","Below Target")</f>
        <v>Met</v>
      </c>
      <c r="W2813" t="str">
        <f>IF(tblOperations[[#This Row],[Quality_Pass_Rate]]&gt;=_xlfn.XLOOKUP('04_References'!$A$4,tblKPITargets[KPI_Name],tblKPITargets[Target_Value]),"Met","Below Target")</f>
        <v>Met</v>
      </c>
      <c r="X2813" t="str">
        <f>IF(tblOperations[[#This Row],[Average_Completion_Days]]&lt;=_xlfn.XLOOKUP('04_References'!$A$7,tblKPITargets[KPI_Name],tblKPITargets[Target_Value]),"Met","Below Target")</f>
        <v>Met</v>
      </c>
      <c r="Y2813" t="str">
        <f>IF(tblOperations[[#This Row],[Closing_Backlog]]&lt;=_xlfn.XLOOKUP('04_References'!$A$8,tblKPITargets[KPI_Name],tblKPITargets[Target_Value]),"Met","Below Target")</f>
        <v>Met</v>
      </c>
    </row>
    <row r="2814" spans="1:25">
      <c r="A2814" s="6" t="s">
        <v>2844</v>
      </c>
      <c r="B2814" s="7">
        <v>46147</v>
      </c>
      <c r="C2814" s="2" t="s">
        <v>37</v>
      </c>
      <c r="D2814" s="2" t="s">
        <v>19</v>
      </c>
      <c r="E2814" s="2">
        <v>0</v>
      </c>
      <c r="F2814" s="2">
        <v>34</v>
      </c>
      <c r="G2814" s="2">
        <v>34</v>
      </c>
      <c r="H2814" s="2">
        <v>34</v>
      </c>
      <c r="I2814" s="2">
        <v>0</v>
      </c>
      <c r="J2814" s="2">
        <v>0</v>
      </c>
      <c r="K2814" s="2">
        <v>0</v>
      </c>
      <c r="L2814" s="2">
        <v>1.1000000000000001</v>
      </c>
      <c r="M2814" s="2">
        <v>0.98399999999999999</v>
      </c>
      <c r="N2814" s="2">
        <v>0.98699999999999999</v>
      </c>
      <c r="O2814" s="2">
        <v>4.5999999999999996</v>
      </c>
      <c r="P2814" s="2">
        <v>0.627</v>
      </c>
      <c r="Q2814" s="3">
        <v>1</v>
      </c>
      <c r="R2814" s="4" t="str">
        <f>TRIM(tblOperations[[#This Row],[Region]])</f>
        <v>Midlands</v>
      </c>
      <c r="S2814" s="4" t="str">
        <f>TRIM(tblOperations[[#This Row],[Team]])</f>
        <v>Workplace Services</v>
      </c>
      <c r="T2814" s="4" t="str">
        <f>_xlfn.XLOOKUP(R2814,tblRegionReference[Region],tblRegionReference[Area],"Not Found")</f>
        <v>Central</v>
      </c>
      <c r="U2814" s="4" t="str">
        <f>IF(tblOperations[[#This Row],[Completion_Rate]]&gt;=_xlfn.XLOOKUP("Completion Rate",tblKPITargets[KPI_Name],tblKPITargets[Target_Value]),"Met","Below Target")</f>
        <v>Met</v>
      </c>
      <c r="V2814" t="str">
        <f>IF(tblOperations[[#This Row],[SLA_Compliance]]&gt;=_xlfn.XLOOKUP('04_References'!$A$3,tblKPITargets[KPI_Name],tblKPITargets[Target_Value]),"Met","Below Target")</f>
        <v>Met</v>
      </c>
      <c r="W2814" t="str">
        <f>IF(tblOperations[[#This Row],[Quality_Pass_Rate]]&gt;=_xlfn.XLOOKUP('04_References'!$A$4,tblKPITargets[KPI_Name],tblKPITargets[Target_Value]),"Met","Below Target")</f>
        <v>Met</v>
      </c>
      <c r="X2814" t="str">
        <f>IF(tblOperations[[#This Row],[Average_Completion_Days]]&lt;=_xlfn.XLOOKUP('04_References'!$A$7,tblKPITargets[KPI_Name],tblKPITargets[Target_Value]),"Met","Below Target")</f>
        <v>Met</v>
      </c>
      <c r="Y2814" t="str">
        <f>IF(tblOperations[[#This Row],[Closing_Backlog]]&lt;=_xlfn.XLOOKUP('04_References'!$A$8,tblKPITargets[KPI_Name],tblKPITargets[Target_Value]),"Met","Below Target")</f>
        <v>Met</v>
      </c>
    </row>
    <row r="2815" spans="1:25">
      <c r="A2815" s="8" t="s">
        <v>2845</v>
      </c>
      <c r="B2815" s="9">
        <v>46147</v>
      </c>
      <c r="C2815" s="4" t="s">
        <v>37</v>
      </c>
      <c r="D2815" s="4" t="s">
        <v>21</v>
      </c>
      <c r="E2815" s="4">
        <v>851</v>
      </c>
      <c r="F2815" s="4">
        <v>38</v>
      </c>
      <c r="G2815" s="4">
        <v>889</v>
      </c>
      <c r="H2815" s="4">
        <v>33</v>
      </c>
      <c r="I2815" s="4">
        <v>856</v>
      </c>
      <c r="J2815" s="4">
        <v>0</v>
      </c>
      <c r="K2815" s="4">
        <v>0</v>
      </c>
      <c r="L2815" s="4">
        <v>8</v>
      </c>
      <c r="M2815" s="4">
        <v>0.6</v>
      </c>
      <c r="N2815" s="4">
        <v>0.97199999999999998</v>
      </c>
      <c r="O2815" s="4">
        <v>2.5</v>
      </c>
      <c r="P2815" s="4">
        <v>0.66900000000000004</v>
      </c>
      <c r="Q2815" s="5">
        <v>3.6999999999999998E-2</v>
      </c>
      <c r="R2815" s="4" t="str">
        <f>TRIM(tblOperations[[#This Row],[Region]])</f>
        <v>Midlands</v>
      </c>
      <c r="S2815" s="4" t="str">
        <f>TRIM(tblOperations[[#This Row],[Team]])</f>
        <v>Facilities Response</v>
      </c>
      <c r="T2815" s="4" t="str">
        <f>_xlfn.XLOOKUP(R2815,tblRegionReference[Region],tblRegionReference[Area],"Not Found")</f>
        <v>Central</v>
      </c>
      <c r="U2815" s="4" t="str">
        <f>IF(tblOperations[[#This Row],[Completion_Rate]]&gt;=_xlfn.XLOOKUP("Completion Rate",tblKPITargets[KPI_Name],tblKPITargets[Target_Value]),"Met","Below Target")</f>
        <v>Below Target</v>
      </c>
      <c r="V2815" t="str">
        <f>IF(tblOperations[[#This Row],[SLA_Compliance]]&gt;=_xlfn.XLOOKUP('04_References'!$A$3,tblKPITargets[KPI_Name],tblKPITargets[Target_Value]),"Met","Below Target")</f>
        <v>Below Target</v>
      </c>
      <c r="W2815" t="str">
        <f>IF(tblOperations[[#This Row],[Quality_Pass_Rate]]&gt;=_xlfn.XLOOKUP('04_References'!$A$4,tblKPITargets[KPI_Name],tblKPITargets[Target_Value]),"Met","Below Target")</f>
        <v>Met</v>
      </c>
      <c r="X2815" t="str">
        <f>IF(tblOperations[[#This Row],[Average_Completion_Days]]&lt;=_xlfn.XLOOKUP('04_References'!$A$7,tblKPITargets[KPI_Name],tblKPITargets[Target_Value]),"Met","Below Target")</f>
        <v>Below Target</v>
      </c>
      <c r="Y2815" t="str">
        <f>IF(tblOperations[[#This Row],[Closing_Backlog]]&lt;=_xlfn.XLOOKUP('04_References'!$A$8,tblKPITargets[KPI_Name],tblKPITargets[Target_Value]),"Met","Below Target")</f>
        <v>Below Target</v>
      </c>
    </row>
    <row r="2816" spans="1:25">
      <c r="A2816" s="6" t="s">
        <v>2846</v>
      </c>
      <c r="B2816" s="7">
        <v>46147</v>
      </c>
      <c r="C2816" s="2" t="s">
        <v>37</v>
      </c>
      <c r="D2816" s="2" t="s">
        <v>23</v>
      </c>
      <c r="E2816" s="2">
        <v>669</v>
      </c>
      <c r="F2816" s="2">
        <v>40</v>
      </c>
      <c r="G2816" s="2">
        <v>709</v>
      </c>
      <c r="H2816" s="2">
        <v>34</v>
      </c>
      <c r="I2816" s="2">
        <v>675</v>
      </c>
      <c r="J2816" s="2">
        <v>0</v>
      </c>
      <c r="K2816" s="2">
        <v>0</v>
      </c>
      <c r="L2816" s="2">
        <v>8</v>
      </c>
      <c r="M2816" s="2">
        <v>0.6</v>
      </c>
      <c r="N2816" s="2">
        <v>0.98799999999999999</v>
      </c>
      <c r="O2816" s="2">
        <v>2.5</v>
      </c>
      <c r="P2816" s="2">
        <v>0.77300000000000002</v>
      </c>
      <c r="Q2816" s="3">
        <v>4.8000000000000001E-2</v>
      </c>
      <c r="R2816" s="4" t="str">
        <f>TRIM(tblOperations[[#This Row],[Region]])</f>
        <v>Midlands</v>
      </c>
      <c r="S2816" s="4" t="str">
        <f>TRIM(tblOperations[[#This Row],[Team]])</f>
        <v>Estates Support</v>
      </c>
      <c r="T2816" s="4" t="str">
        <f>_xlfn.XLOOKUP(R2816,tblRegionReference[Region],tblRegionReference[Area],"Not Found")</f>
        <v>Central</v>
      </c>
      <c r="U2816" s="4" t="str">
        <f>IF(tblOperations[[#This Row],[Completion_Rate]]&gt;=_xlfn.XLOOKUP("Completion Rate",tblKPITargets[KPI_Name],tblKPITargets[Target_Value]),"Met","Below Target")</f>
        <v>Below Target</v>
      </c>
      <c r="V2816" t="str">
        <f>IF(tblOperations[[#This Row],[SLA_Compliance]]&gt;=_xlfn.XLOOKUP('04_References'!$A$3,tblKPITargets[KPI_Name],tblKPITargets[Target_Value]),"Met","Below Target")</f>
        <v>Below Target</v>
      </c>
      <c r="W2816" t="str">
        <f>IF(tblOperations[[#This Row],[Quality_Pass_Rate]]&gt;=_xlfn.XLOOKUP('04_References'!$A$4,tblKPITargets[KPI_Name],tblKPITargets[Target_Value]),"Met","Below Target")</f>
        <v>Met</v>
      </c>
      <c r="X2816" t="str">
        <f>IF(tblOperations[[#This Row],[Average_Completion_Days]]&lt;=_xlfn.XLOOKUP('04_References'!$A$7,tblKPITargets[KPI_Name],tblKPITargets[Target_Value]),"Met","Below Target")</f>
        <v>Below Target</v>
      </c>
      <c r="Y2816" t="str">
        <f>IF(tblOperations[[#This Row],[Closing_Backlog]]&lt;=_xlfn.XLOOKUP('04_References'!$A$8,tblKPITargets[KPI_Name],tblKPITargets[Target_Value]),"Met","Below Target")</f>
        <v>Below Target</v>
      </c>
    </row>
    <row r="2817" spans="1:25">
      <c r="A2817" s="8" t="s">
        <v>2847</v>
      </c>
      <c r="B2817" s="9">
        <v>46147</v>
      </c>
      <c r="C2817" s="4" t="s">
        <v>37</v>
      </c>
      <c r="D2817" s="4" t="s">
        <v>25</v>
      </c>
      <c r="E2817" s="4">
        <v>0</v>
      </c>
      <c r="F2817" s="4">
        <v>26</v>
      </c>
      <c r="G2817" s="4">
        <v>26</v>
      </c>
      <c r="H2817" s="4">
        <v>26</v>
      </c>
      <c r="I2817" s="4">
        <v>0</v>
      </c>
      <c r="J2817" s="4">
        <v>1</v>
      </c>
      <c r="K2817" s="4">
        <v>0</v>
      </c>
      <c r="L2817" s="4">
        <v>1.4</v>
      </c>
      <c r="M2817" s="4">
        <v>0.92200000000000004</v>
      </c>
      <c r="N2817" s="4">
        <v>1</v>
      </c>
      <c r="O2817" s="4">
        <v>4.5</v>
      </c>
      <c r="P2817" s="4">
        <v>0.65400000000000003</v>
      </c>
      <c r="Q2817" s="5">
        <v>1</v>
      </c>
      <c r="R2817" s="4" t="str">
        <f>TRIM(tblOperations[[#This Row],[Region]])</f>
        <v>Midlands</v>
      </c>
      <c r="S2817" s="4" t="str">
        <f>TRIM(tblOperations[[#This Row],[Team]])</f>
        <v>Workplace Projects</v>
      </c>
      <c r="T2817" s="4" t="str">
        <f>_xlfn.XLOOKUP(R2817,tblRegionReference[Region],tblRegionReference[Area],"Not Found")</f>
        <v>Central</v>
      </c>
      <c r="U2817" s="4" t="str">
        <f>IF(tblOperations[[#This Row],[Completion_Rate]]&gt;=_xlfn.XLOOKUP("Completion Rate",tblKPITargets[KPI_Name],tblKPITargets[Target_Value]),"Met","Below Target")</f>
        <v>Met</v>
      </c>
      <c r="V2817" t="str">
        <f>IF(tblOperations[[#This Row],[SLA_Compliance]]&gt;=_xlfn.XLOOKUP('04_References'!$A$3,tblKPITargets[KPI_Name],tblKPITargets[Target_Value]),"Met","Below Target")</f>
        <v>Met</v>
      </c>
      <c r="W2817" t="str">
        <f>IF(tblOperations[[#This Row],[Quality_Pass_Rate]]&gt;=_xlfn.XLOOKUP('04_References'!$A$4,tblKPITargets[KPI_Name],tblKPITargets[Target_Value]),"Met","Below Target")</f>
        <v>Met</v>
      </c>
      <c r="X2817" t="str">
        <f>IF(tblOperations[[#This Row],[Average_Completion_Days]]&lt;=_xlfn.XLOOKUP('04_References'!$A$7,tblKPITargets[KPI_Name],tblKPITargets[Target_Value]),"Met","Below Target")</f>
        <v>Met</v>
      </c>
      <c r="Y2817" t="str">
        <f>IF(tblOperations[[#This Row],[Closing_Backlog]]&lt;=_xlfn.XLOOKUP('04_References'!$A$8,tblKPITargets[KPI_Name],tblKPITargets[Target_Value]),"Met","Below Target")</f>
        <v>Met</v>
      </c>
    </row>
    <row r="2818" spans="1:25">
      <c r="A2818" s="6" t="s">
        <v>2848</v>
      </c>
      <c r="B2818" s="7">
        <v>46147</v>
      </c>
      <c r="C2818" s="2" t="s">
        <v>43</v>
      </c>
      <c r="D2818" s="2" t="s">
        <v>19</v>
      </c>
      <c r="E2818" s="2">
        <v>1489</v>
      </c>
      <c r="F2818" s="2">
        <v>31</v>
      </c>
      <c r="G2818" s="2">
        <v>1520</v>
      </c>
      <c r="H2818" s="2">
        <v>25</v>
      </c>
      <c r="I2818" s="2">
        <v>1495</v>
      </c>
      <c r="J2818" s="2">
        <v>0</v>
      </c>
      <c r="K2818" s="2">
        <v>0</v>
      </c>
      <c r="L2818" s="2">
        <v>8</v>
      </c>
      <c r="M2818" s="2">
        <v>0.6</v>
      </c>
      <c r="N2818" s="2">
        <v>0.97399999999999998</v>
      </c>
      <c r="O2818" s="2">
        <v>2.5</v>
      </c>
      <c r="P2818" s="2">
        <v>0.73399999999999999</v>
      </c>
      <c r="Q2818" s="3">
        <v>1.6E-2</v>
      </c>
      <c r="R2818" s="4" t="str">
        <f>TRIM(tblOperations[[#This Row],[Region]])</f>
        <v>South West</v>
      </c>
      <c r="S2818" s="4" t="str">
        <f>TRIM(tblOperations[[#This Row],[Team]])</f>
        <v>Workplace Services</v>
      </c>
      <c r="T2818" s="4" t="str">
        <f>_xlfn.XLOOKUP(R2818,tblRegionReference[Region],tblRegionReference[Area],"Not Found")</f>
        <v>South</v>
      </c>
      <c r="U2818" s="4" t="str">
        <f>IF(tblOperations[[#This Row],[Completion_Rate]]&gt;=_xlfn.XLOOKUP("Completion Rate",tblKPITargets[KPI_Name],tblKPITargets[Target_Value]),"Met","Below Target")</f>
        <v>Below Target</v>
      </c>
      <c r="V2818" t="str">
        <f>IF(tblOperations[[#This Row],[SLA_Compliance]]&gt;=_xlfn.XLOOKUP('04_References'!$A$3,tblKPITargets[KPI_Name],tblKPITargets[Target_Value]),"Met","Below Target")</f>
        <v>Below Target</v>
      </c>
      <c r="W2818" t="str">
        <f>IF(tblOperations[[#This Row],[Quality_Pass_Rate]]&gt;=_xlfn.XLOOKUP('04_References'!$A$4,tblKPITargets[KPI_Name],tblKPITargets[Target_Value]),"Met","Below Target")</f>
        <v>Met</v>
      </c>
      <c r="X2818" t="str">
        <f>IF(tblOperations[[#This Row],[Average_Completion_Days]]&lt;=_xlfn.XLOOKUP('04_References'!$A$7,tblKPITargets[KPI_Name],tblKPITargets[Target_Value]),"Met","Below Target")</f>
        <v>Below Target</v>
      </c>
      <c r="Y2818" t="str">
        <f>IF(tblOperations[[#This Row],[Closing_Backlog]]&lt;=_xlfn.XLOOKUP('04_References'!$A$8,tblKPITargets[KPI_Name],tblKPITargets[Target_Value]),"Met","Below Target")</f>
        <v>Below Target</v>
      </c>
    </row>
    <row r="2819" spans="1:25">
      <c r="A2819" s="8" t="s">
        <v>2849</v>
      </c>
      <c r="B2819" s="9">
        <v>46147</v>
      </c>
      <c r="C2819" s="4" t="s">
        <v>43</v>
      </c>
      <c r="D2819" s="4" t="s">
        <v>21</v>
      </c>
      <c r="E2819" s="4">
        <v>0</v>
      </c>
      <c r="F2819" s="4">
        <v>36</v>
      </c>
      <c r="G2819" s="4">
        <v>36</v>
      </c>
      <c r="H2819" s="4">
        <v>36</v>
      </c>
      <c r="I2819" s="4">
        <v>0</v>
      </c>
      <c r="J2819" s="4">
        <v>0</v>
      </c>
      <c r="K2819" s="4">
        <v>0</v>
      </c>
      <c r="L2819" s="4">
        <v>1.9</v>
      </c>
      <c r="M2819" s="4">
        <v>0.98599999999999999</v>
      </c>
      <c r="N2819" s="4">
        <v>1</v>
      </c>
      <c r="O2819" s="4">
        <v>4.8</v>
      </c>
      <c r="P2819" s="4">
        <v>0.621</v>
      </c>
      <c r="Q2819" s="5">
        <v>1</v>
      </c>
      <c r="R2819" s="4" t="str">
        <f>TRIM(tblOperations[[#This Row],[Region]])</f>
        <v>South West</v>
      </c>
      <c r="S2819" s="4" t="str">
        <f>TRIM(tblOperations[[#This Row],[Team]])</f>
        <v>Facilities Response</v>
      </c>
      <c r="T2819" s="4" t="str">
        <f>_xlfn.XLOOKUP(R2819,tblRegionReference[Region],tblRegionReference[Area],"Not Found")</f>
        <v>South</v>
      </c>
      <c r="U2819" s="4" t="str">
        <f>IF(tblOperations[[#This Row],[Completion_Rate]]&gt;=_xlfn.XLOOKUP("Completion Rate",tblKPITargets[KPI_Name],tblKPITargets[Target_Value]),"Met","Below Target")</f>
        <v>Met</v>
      </c>
      <c r="V2819" t="str">
        <f>IF(tblOperations[[#This Row],[SLA_Compliance]]&gt;=_xlfn.XLOOKUP('04_References'!$A$3,tblKPITargets[KPI_Name],tblKPITargets[Target_Value]),"Met","Below Target")</f>
        <v>Met</v>
      </c>
      <c r="W2819" t="str">
        <f>IF(tblOperations[[#This Row],[Quality_Pass_Rate]]&gt;=_xlfn.XLOOKUP('04_References'!$A$4,tblKPITargets[KPI_Name],tblKPITargets[Target_Value]),"Met","Below Target")</f>
        <v>Met</v>
      </c>
      <c r="X2819" t="str">
        <f>IF(tblOperations[[#This Row],[Average_Completion_Days]]&lt;=_xlfn.XLOOKUP('04_References'!$A$7,tblKPITargets[KPI_Name],tblKPITargets[Target_Value]),"Met","Below Target")</f>
        <v>Met</v>
      </c>
      <c r="Y2819" t="str">
        <f>IF(tblOperations[[#This Row],[Closing_Backlog]]&lt;=_xlfn.XLOOKUP('04_References'!$A$8,tblKPITargets[KPI_Name],tblKPITargets[Target_Value]),"Met","Below Target")</f>
        <v>Met</v>
      </c>
    </row>
    <row r="2820" spans="1:25">
      <c r="A2820" s="6" t="s">
        <v>2850</v>
      </c>
      <c r="B2820" s="7">
        <v>46147</v>
      </c>
      <c r="C2820" s="2" t="s">
        <v>43</v>
      </c>
      <c r="D2820" s="2" t="s">
        <v>23</v>
      </c>
      <c r="E2820" s="2">
        <v>0</v>
      </c>
      <c r="F2820" s="2">
        <v>60</v>
      </c>
      <c r="G2820" s="2">
        <v>60</v>
      </c>
      <c r="H2820" s="2">
        <v>56</v>
      </c>
      <c r="I2820" s="2">
        <v>4</v>
      </c>
      <c r="J2820" s="2">
        <v>0</v>
      </c>
      <c r="K2820" s="2">
        <v>0</v>
      </c>
      <c r="L2820" s="2">
        <v>1.6</v>
      </c>
      <c r="M2820" s="2">
        <v>0.89</v>
      </c>
      <c r="N2820" s="2">
        <v>1</v>
      </c>
      <c r="O2820" s="2">
        <v>4.2</v>
      </c>
      <c r="P2820" s="2">
        <v>0.754</v>
      </c>
      <c r="Q2820" s="3">
        <v>0.93300000000000005</v>
      </c>
      <c r="R2820" s="4" t="str">
        <f>TRIM(tblOperations[[#This Row],[Region]])</f>
        <v>South West</v>
      </c>
      <c r="S2820" s="4" t="str">
        <f>TRIM(tblOperations[[#This Row],[Team]])</f>
        <v>Estates Support</v>
      </c>
      <c r="T2820" s="4" t="str">
        <f>_xlfn.XLOOKUP(R2820,tblRegionReference[Region],tblRegionReference[Area],"Not Found")</f>
        <v>South</v>
      </c>
      <c r="U2820" s="4" t="str">
        <f>IF(tblOperations[[#This Row],[Completion_Rate]]&gt;=_xlfn.XLOOKUP("Completion Rate",tblKPITargets[KPI_Name],tblKPITargets[Target_Value]),"Met","Below Target")</f>
        <v>Below Target</v>
      </c>
      <c r="V2820" t="str">
        <f>IF(tblOperations[[#This Row],[SLA_Compliance]]&gt;=_xlfn.XLOOKUP('04_References'!$A$3,tblKPITargets[KPI_Name],tblKPITargets[Target_Value]),"Met","Below Target")</f>
        <v>Below Target</v>
      </c>
      <c r="W2820" t="str">
        <f>IF(tblOperations[[#This Row],[Quality_Pass_Rate]]&gt;=_xlfn.XLOOKUP('04_References'!$A$4,tblKPITargets[KPI_Name],tblKPITargets[Target_Value]),"Met","Below Target")</f>
        <v>Met</v>
      </c>
      <c r="X2820" t="str">
        <f>IF(tblOperations[[#This Row],[Average_Completion_Days]]&lt;=_xlfn.XLOOKUP('04_References'!$A$7,tblKPITargets[KPI_Name],tblKPITargets[Target_Value]),"Met","Below Target")</f>
        <v>Met</v>
      </c>
      <c r="Y2820" t="str">
        <f>IF(tblOperations[[#This Row],[Closing_Backlog]]&lt;=_xlfn.XLOOKUP('04_References'!$A$8,tblKPITargets[KPI_Name],tblKPITargets[Target_Value]),"Met","Below Target")</f>
        <v>Met</v>
      </c>
    </row>
    <row r="2821" spans="1:25">
      <c r="A2821" s="8" t="s">
        <v>2851</v>
      </c>
      <c r="B2821" s="9">
        <v>46147</v>
      </c>
      <c r="C2821" s="4" t="s">
        <v>43</v>
      </c>
      <c r="D2821" s="4" t="s">
        <v>25</v>
      </c>
      <c r="E2821" s="4">
        <v>0</v>
      </c>
      <c r="F2821" s="4">
        <v>43</v>
      </c>
      <c r="G2821" s="4">
        <v>43</v>
      </c>
      <c r="H2821" s="4">
        <v>43</v>
      </c>
      <c r="I2821" s="4">
        <v>0</v>
      </c>
      <c r="J2821" s="4">
        <v>0</v>
      </c>
      <c r="K2821" s="4">
        <v>0</v>
      </c>
      <c r="L2821" s="4">
        <v>1.6</v>
      </c>
      <c r="M2821" s="4">
        <v>0.95</v>
      </c>
      <c r="N2821" s="4">
        <v>0.96799999999999997</v>
      </c>
      <c r="O2821" s="4">
        <v>4.5999999999999996</v>
      </c>
      <c r="P2821" s="4">
        <v>0.78100000000000003</v>
      </c>
      <c r="Q2821" s="5">
        <v>1</v>
      </c>
      <c r="R2821" s="4" t="str">
        <f>TRIM(tblOperations[[#This Row],[Region]])</f>
        <v>South West</v>
      </c>
      <c r="S2821" s="4" t="str">
        <f>TRIM(tblOperations[[#This Row],[Team]])</f>
        <v>Workplace Projects</v>
      </c>
      <c r="T2821" s="4" t="str">
        <f>_xlfn.XLOOKUP(R2821,tblRegionReference[Region],tblRegionReference[Area],"Not Found")</f>
        <v>South</v>
      </c>
      <c r="U2821" s="4" t="str">
        <f>IF(tblOperations[[#This Row],[Completion_Rate]]&gt;=_xlfn.XLOOKUP("Completion Rate",tblKPITargets[KPI_Name],tblKPITargets[Target_Value]),"Met","Below Target")</f>
        <v>Met</v>
      </c>
      <c r="V2821" t="str">
        <f>IF(tblOperations[[#This Row],[SLA_Compliance]]&gt;=_xlfn.XLOOKUP('04_References'!$A$3,tblKPITargets[KPI_Name],tblKPITargets[Target_Value]),"Met","Below Target")</f>
        <v>Met</v>
      </c>
      <c r="W2821" t="str">
        <f>IF(tblOperations[[#This Row],[Quality_Pass_Rate]]&gt;=_xlfn.XLOOKUP('04_References'!$A$4,tblKPITargets[KPI_Name],tblKPITargets[Target_Value]),"Met","Below Target")</f>
        <v>Met</v>
      </c>
      <c r="X2821" t="str">
        <f>IF(tblOperations[[#This Row],[Average_Completion_Days]]&lt;=_xlfn.XLOOKUP('04_References'!$A$7,tblKPITargets[KPI_Name],tblKPITargets[Target_Value]),"Met","Below Target")</f>
        <v>Met</v>
      </c>
      <c r="Y2821" t="str">
        <f>IF(tblOperations[[#This Row],[Closing_Backlog]]&lt;=_xlfn.XLOOKUP('04_References'!$A$8,tblKPITargets[KPI_Name],tblKPITargets[Target_Value]),"Met","Below Target")</f>
        <v>Met</v>
      </c>
    </row>
    <row r="2822" spans="1:25">
      <c r="A2822" s="6" t="s">
        <v>2852</v>
      </c>
      <c r="B2822" s="7">
        <v>46147</v>
      </c>
      <c r="C2822" s="2" t="s">
        <v>48</v>
      </c>
      <c r="D2822" s="2" t="s">
        <v>19</v>
      </c>
      <c r="E2822" s="2">
        <v>0</v>
      </c>
      <c r="F2822" s="2">
        <v>50</v>
      </c>
      <c r="G2822" s="2">
        <v>50</v>
      </c>
      <c r="H2822" s="2">
        <v>47</v>
      </c>
      <c r="I2822" s="2">
        <v>3</v>
      </c>
      <c r="J2822" s="2">
        <v>0</v>
      </c>
      <c r="K2822" s="2">
        <v>0</v>
      </c>
      <c r="L2822" s="2">
        <v>1.4</v>
      </c>
      <c r="M2822" s="2">
        <v>0.98799999999999999</v>
      </c>
      <c r="N2822" s="2">
        <v>0.99399999999999999</v>
      </c>
      <c r="O2822" s="2">
        <v>4.2</v>
      </c>
      <c r="P2822" s="2">
        <v>0.74299999999999999</v>
      </c>
      <c r="Q2822" s="3">
        <v>0.94</v>
      </c>
      <c r="R2822" s="4" t="str">
        <f>TRIM(tblOperations[[#This Row],[Region]])</f>
        <v>South East</v>
      </c>
      <c r="S2822" s="4" t="str">
        <f>TRIM(tblOperations[[#This Row],[Team]])</f>
        <v>Workplace Services</v>
      </c>
      <c r="T2822" s="4" t="str">
        <f>_xlfn.XLOOKUP(R2822,tblRegionReference[Region],tblRegionReference[Area],"Not Found")</f>
        <v>South</v>
      </c>
      <c r="U2822" s="4" t="str">
        <f>IF(tblOperations[[#This Row],[Completion_Rate]]&gt;=_xlfn.XLOOKUP("Completion Rate",tblKPITargets[KPI_Name],tblKPITargets[Target_Value]),"Met","Below Target")</f>
        <v>Below Target</v>
      </c>
      <c r="V2822" t="str">
        <f>IF(tblOperations[[#This Row],[SLA_Compliance]]&gt;=_xlfn.XLOOKUP('04_References'!$A$3,tblKPITargets[KPI_Name],tblKPITargets[Target_Value]),"Met","Below Target")</f>
        <v>Met</v>
      </c>
      <c r="W2822" t="str">
        <f>IF(tblOperations[[#This Row],[Quality_Pass_Rate]]&gt;=_xlfn.XLOOKUP('04_References'!$A$4,tblKPITargets[KPI_Name],tblKPITargets[Target_Value]),"Met","Below Target")</f>
        <v>Met</v>
      </c>
      <c r="X2822" t="str">
        <f>IF(tblOperations[[#This Row],[Average_Completion_Days]]&lt;=_xlfn.XLOOKUP('04_References'!$A$7,tblKPITargets[KPI_Name],tblKPITargets[Target_Value]),"Met","Below Target")</f>
        <v>Met</v>
      </c>
      <c r="Y2822" t="str">
        <f>IF(tblOperations[[#This Row],[Closing_Backlog]]&lt;=_xlfn.XLOOKUP('04_References'!$A$8,tblKPITargets[KPI_Name],tblKPITargets[Target_Value]),"Met","Below Target")</f>
        <v>Met</v>
      </c>
    </row>
    <row r="2823" spans="1:25">
      <c r="A2823" s="8" t="s">
        <v>2853</v>
      </c>
      <c r="B2823" s="9">
        <v>46147</v>
      </c>
      <c r="C2823" s="4" t="s">
        <v>48</v>
      </c>
      <c r="D2823" s="4" t="s">
        <v>21</v>
      </c>
      <c r="E2823" s="4">
        <v>2554</v>
      </c>
      <c r="F2823" s="4">
        <v>50</v>
      </c>
      <c r="G2823" s="4">
        <v>2604</v>
      </c>
      <c r="H2823" s="4">
        <v>17</v>
      </c>
      <c r="I2823" s="4">
        <v>2587</v>
      </c>
      <c r="J2823" s="4">
        <v>0</v>
      </c>
      <c r="K2823" s="4">
        <v>0</v>
      </c>
      <c r="L2823" s="4">
        <v>8</v>
      </c>
      <c r="M2823" s="4">
        <v>0.6</v>
      </c>
      <c r="N2823" s="4">
        <v>0.95799999999999996</v>
      </c>
      <c r="O2823" s="4">
        <v>2.5</v>
      </c>
      <c r="P2823" s="4">
        <v>0.69199999999999995</v>
      </c>
      <c r="Q2823" s="5">
        <v>7.0000000000000001E-3</v>
      </c>
      <c r="R2823" s="4" t="str">
        <f>TRIM(tblOperations[[#This Row],[Region]])</f>
        <v>South East</v>
      </c>
      <c r="S2823" s="4" t="str">
        <f>TRIM(tblOperations[[#This Row],[Team]])</f>
        <v>Facilities Response</v>
      </c>
      <c r="T2823" s="4" t="str">
        <f>_xlfn.XLOOKUP(R2823,tblRegionReference[Region],tblRegionReference[Area],"Not Found")</f>
        <v>South</v>
      </c>
      <c r="U2823" s="4" t="str">
        <f>IF(tblOperations[[#This Row],[Completion_Rate]]&gt;=_xlfn.XLOOKUP("Completion Rate",tblKPITargets[KPI_Name],tblKPITargets[Target_Value]),"Met","Below Target")</f>
        <v>Below Target</v>
      </c>
      <c r="V2823" t="str">
        <f>IF(tblOperations[[#This Row],[SLA_Compliance]]&gt;=_xlfn.XLOOKUP('04_References'!$A$3,tblKPITargets[KPI_Name],tblKPITargets[Target_Value]),"Met","Below Target")</f>
        <v>Below Target</v>
      </c>
      <c r="W2823" t="str">
        <f>IF(tblOperations[[#This Row],[Quality_Pass_Rate]]&gt;=_xlfn.XLOOKUP('04_References'!$A$4,tblKPITargets[KPI_Name],tblKPITargets[Target_Value]),"Met","Below Target")</f>
        <v>Met</v>
      </c>
      <c r="X2823" t="str">
        <f>IF(tblOperations[[#This Row],[Average_Completion_Days]]&lt;=_xlfn.XLOOKUP('04_References'!$A$7,tblKPITargets[KPI_Name],tblKPITargets[Target_Value]),"Met","Below Target")</f>
        <v>Below Target</v>
      </c>
      <c r="Y2823" t="str">
        <f>IF(tblOperations[[#This Row],[Closing_Backlog]]&lt;=_xlfn.XLOOKUP('04_References'!$A$8,tblKPITargets[KPI_Name],tblKPITargets[Target_Value]),"Met","Below Target")</f>
        <v>Below Target</v>
      </c>
    </row>
    <row r="2824" spans="1:25">
      <c r="A2824" s="6" t="s">
        <v>2854</v>
      </c>
      <c r="B2824" s="7">
        <v>46147</v>
      </c>
      <c r="C2824" s="2" t="s">
        <v>48</v>
      </c>
      <c r="D2824" s="2" t="s">
        <v>23</v>
      </c>
      <c r="E2824" s="2">
        <v>11</v>
      </c>
      <c r="F2824" s="2">
        <v>49</v>
      </c>
      <c r="G2824" s="2">
        <v>60</v>
      </c>
      <c r="H2824" s="2">
        <v>52</v>
      </c>
      <c r="I2824" s="2">
        <v>8</v>
      </c>
      <c r="J2824" s="2">
        <v>0</v>
      </c>
      <c r="K2824" s="2">
        <v>0</v>
      </c>
      <c r="L2824" s="2">
        <v>2</v>
      </c>
      <c r="M2824" s="2">
        <v>0.92200000000000004</v>
      </c>
      <c r="N2824" s="2">
        <v>1</v>
      </c>
      <c r="O2824" s="2">
        <v>4.2</v>
      </c>
      <c r="P2824" s="2">
        <v>0.80200000000000005</v>
      </c>
      <c r="Q2824" s="3">
        <v>0.86699999999999999</v>
      </c>
      <c r="R2824" s="4" t="str">
        <f>TRIM(tblOperations[[#This Row],[Region]])</f>
        <v>South East</v>
      </c>
      <c r="S2824" s="4" t="str">
        <f>TRIM(tblOperations[[#This Row],[Team]])</f>
        <v>Estates Support</v>
      </c>
      <c r="T2824" s="4" t="str">
        <f>_xlfn.XLOOKUP(R2824,tblRegionReference[Region],tblRegionReference[Area],"Not Found")</f>
        <v>South</v>
      </c>
      <c r="U2824" s="4" t="str">
        <f>IF(tblOperations[[#This Row],[Completion_Rate]]&gt;=_xlfn.XLOOKUP("Completion Rate",tblKPITargets[KPI_Name],tblKPITargets[Target_Value]),"Met","Below Target")</f>
        <v>Below Target</v>
      </c>
      <c r="V2824" t="str">
        <f>IF(tblOperations[[#This Row],[SLA_Compliance]]&gt;=_xlfn.XLOOKUP('04_References'!$A$3,tblKPITargets[KPI_Name],tblKPITargets[Target_Value]),"Met","Below Target")</f>
        <v>Met</v>
      </c>
      <c r="W2824" t="str">
        <f>IF(tblOperations[[#This Row],[Quality_Pass_Rate]]&gt;=_xlfn.XLOOKUP('04_References'!$A$4,tblKPITargets[KPI_Name],tblKPITargets[Target_Value]),"Met","Below Target")</f>
        <v>Met</v>
      </c>
      <c r="X2824" t="str">
        <f>IF(tblOperations[[#This Row],[Average_Completion_Days]]&lt;=_xlfn.XLOOKUP('04_References'!$A$7,tblKPITargets[KPI_Name],tblKPITargets[Target_Value]),"Met","Below Target")</f>
        <v>Met</v>
      </c>
      <c r="Y2824" t="str">
        <f>IF(tblOperations[[#This Row],[Closing_Backlog]]&lt;=_xlfn.XLOOKUP('04_References'!$A$8,tblKPITargets[KPI_Name],tblKPITargets[Target_Value]),"Met","Below Target")</f>
        <v>Met</v>
      </c>
    </row>
    <row r="2825" spans="1:25">
      <c r="A2825" s="8" t="s">
        <v>2855</v>
      </c>
      <c r="B2825" s="9">
        <v>46147</v>
      </c>
      <c r="C2825" s="4" t="s">
        <v>48</v>
      </c>
      <c r="D2825" s="4" t="s">
        <v>25</v>
      </c>
      <c r="E2825" s="4">
        <v>823</v>
      </c>
      <c r="F2825" s="4">
        <v>34</v>
      </c>
      <c r="G2825" s="4">
        <v>857</v>
      </c>
      <c r="H2825" s="4">
        <v>22</v>
      </c>
      <c r="I2825" s="4">
        <v>835</v>
      </c>
      <c r="J2825" s="4">
        <v>1</v>
      </c>
      <c r="K2825" s="4">
        <v>0</v>
      </c>
      <c r="L2825" s="4">
        <v>8</v>
      </c>
      <c r="M2825" s="4">
        <v>0.6</v>
      </c>
      <c r="N2825" s="4">
        <v>0.98299999999999998</v>
      </c>
      <c r="O2825" s="4">
        <v>2.5</v>
      </c>
      <c r="P2825" s="4">
        <v>0.747</v>
      </c>
      <c r="Q2825" s="5">
        <v>2.5999999999999999E-2</v>
      </c>
      <c r="R2825" s="4" t="str">
        <f>TRIM(tblOperations[[#This Row],[Region]])</f>
        <v>South East</v>
      </c>
      <c r="S2825" s="4" t="str">
        <f>TRIM(tblOperations[[#This Row],[Team]])</f>
        <v>Workplace Projects</v>
      </c>
      <c r="T2825" s="4" t="str">
        <f>_xlfn.XLOOKUP(R2825,tblRegionReference[Region],tblRegionReference[Area],"Not Found")</f>
        <v>South</v>
      </c>
      <c r="U2825" s="4" t="str">
        <f>IF(tblOperations[[#This Row],[Completion_Rate]]&gt;=_xlfn.XLOOKUP("Completion Rate",tblKPITargets[KPI_Name],tblKPITargets[Target_Value]),"Met","Below Target")</f>
        <v>Below Target</v>
      </c>
      <c r="V2825" t="str">
        <f>IF(tblOperations[[#This Row],[SLA_Compliance]]&gt;=_xlfn.XLOOKUP('04_References'!$A$3,tblKPITargets[KPI_Name],tblKPITargets[Target_Value]),"Met","Below Target")</f>
        <v>Below Target</v>
      </c>
      <c r="W2825" t="str">
        <f>IF(tblOperations[[#This Row],[Quality_Pass_Rate]]&gt;=_xlfn.XLOOKUP('04_References'!$A$4,tblKPITargets[KPI_Name],tblKPITargets[Target_Value]),"Met","Below Target")</f>
        <v>Met</v>
      </c>
      <c r="X2825" t="str">
        <f>IF(tblOperations[[#This Row],[Average_Completion_Days]]&lt;=_xlfn.XLOOKUP('04_References'!$A$7,tblKPITargets[KPI_Name],tblKPITargets[Target_Value]),"Met","Below Target")</f>
        <v>Below Target</v>
      </c>
      <c r="Y2825" t="str">
        <f>IF(tblOperations[[#This Row],[Closing_Backlog]]&lt;=_xlfn.XLOOKUP('04_References'!$A$8,tblKPITargets[KPI_Name],tblKPITargets[Target_Value]),"Met","Below Target")</f>
        <v>Below Target</v>
      </c>
    </row>
    <row r="2826" spans="1:25">
      <c r="A2826" s="6" t="s">
        <v>2856</v>
      </c>
      <c r="B2826" s="7">
        <v>46147</v>
      </c>
      <c r="C2826" s="2" t="s">
        <v>53</v>
      </c>
      <c r="D2826" s="2" t="s">
        <v>19</v>
      </c>
      <c r="E2826" s="2">
        <v>1488</v>
      </c>
      <c r="F2826" s="2">
        <v>61</v>
      </c>
      <c r="G2826" s="2">
        <v>1549</v>
      </c>
      <c r="H2826" s="2">
        <v>25</v>
      </c>
      <c r="I2826" s="2">
        <v>1524</v>
      </c>
      <c r="J2826" s="2">
        <v>0</v>
      </c>
      <c r="K2826" s="2">
        <v>0</v>
      </c>
      <c r="L2826" s="2">
        <v>8</v>
      </c>
      <c r="M2826" s="2">
        <v>0.6</v>
      </c>
      <c r="N2826" s="2">
        <v>0.996</v>
      </c>
      <c r="O2826" s="2">
        <v>2.5</v>
      </c>
      <c r="P2826" s="2">
        <v>0.69299999999999995</v>
      </c>
      <c r="Q2826" s="3">
        <v>1.6E-2</v>
      </c>
      <c r="R2826" s="4" t="str">
        <f>TRIM(tblOperations[[#This Row],[Region]])</f>
        <v>Wales</v>
      </c>
      <c r="S2826" s="4" t="str">
        <f>TRIM(tblOperations[[#This Row],[Team]])</f>
        <v>Workplace Services</v>
      </c>
      <c r="T2826" s="4" t="str">
        <f>_xlfn.XLOOKUP(R2826,tblRegionReference[Region],tblRegionReference[Area],"Not Found")</f>
        <v>Wales</v>
      </c>
      <c r="U2826" s="4" t="str">
        <f>IF(tblOperations[[#This Row],[Completion_Rate]]&gt;=_xlfn.XLOOKUP("Completion Rate",tblKPITargets[KPI_Name],tblKPITargets[Target_Value]),"Met","Below Target")</f>
        <v>Below Target</v>
      </c>
      <c r="V2826" t="str">
        <f>IF(tblOperations[[#This Row],[SLA_Compliance]]&gt;=_xlfn.XLOOKUP('04_References'!$A$3,tblKPITargets[KPI_Name],tblKPITargets[Target_Value]),"Met","Below Target")</f>
        <v>Below Target</v>
      </c>
      <c r="W2826" t="str">
        <f>IF(tblOperations[[#This Row],[Quality_Pass_Rate]]&gt;=_xlfn.XLOOKUP('04_References'!$A$4,tblKPITargets[KPI_Name],tblKPITargets[Target_Value]),"Met","Below Target")</f>
        <v>Met</v>
      </c>
      <c r="X2826" t="str">
        <f>IF(tblOperations[[#This Row],[Average_Completion_Days]]&lt;=_xlfn.XLOOKUP('04_References'!$A$7,tblKPITargets[KPI_Name],tblKPITargets[Target_Value]),"Met","Below Target")</f>
        <v>Below Target</v>
      </c>
      <c r="Y2826" t="str">
        <f>IF(tblOperations[[#This Row],[Closing_Backlog]]&lt;=_xlfn.XLOOKUP('04_References'!$A$8,tblKPITargets[KPI_Name],tblKPITargets[Target_Value]),"Met","Below Target")</f>
        <v>Below Target</v>
      </c>
    </row>
    <row r="2827" spans="1:25">
      <c r="A2827" s="8" t="s">
        <v>2857</v>
      </c>
      <c r="B2827" s="9">
        <v>46147</v>
      </c>
      <c r="C2827" s="4" t="s">
        <v>53</v>
      </c>
      <c r="D2827" s="4" t="s">
        <v>21</v>
      </c>
      <c r="E2827" s="4">
        <v>1549</v>
      </c>
      <c r="F2827" s="4">
        <v>46</v>
      </c>
      <c r="G2827" s="4">
        <v>1595</v>
      </c>
      <c r="H2827" s="4">
        <v>19</v>
      </c>
      <c r="I2827" s="4">
        <v>1576</v>
      </c>
      <c r="J2827" s="4">
        <v>0</v>
      </c>
      <c r="K2827" s="4">
        <v>0</v>
      </c>
      <c r="L2827" s="4">
        <v>8</v>
      </c>
      <c r="M2827" s="4">
        <v>0.6</v>
      </c>
      <c r="N2827" s="4">
        <v>1</v>
      </c>
      <c r="O2827" s="4">
        <v>2.5</v>
      </c>
      <c r="P2827" s="4">
        <v>0.66400000000000003</v>
      </c>
      <c r="Q2827" s="5">
        <v>1.2E-2</v>
      </c>
      <c r="R2827" s="4" t="str">
        <f>TRIM(tblOperations[[#This Row],[Region]])</f>
        <v>Wales</v>
      </c>
      <c r="S2827" s="4" t="str">
        <f>TRIM(tblOperations[[#This Row],[Team]])</f>
        <v>Facilities Response</v>
      </c>
      <c r="T2827" s="4" t="str">
        <f>_xlfn.XLOOKUP(R2827,tblRegionReference[Region],tblRegionReference[Area],"Not Found")</f>
        <v>Wales</v>
      </c>
      <c r="U2827" s="4" t="str">
        <f>IF(tblOperations[[#This Row],[Completion_Rate]]&gt;=_xlfn.XLOOKUP("Completion Rate",tblKPITargets[KPI_Name],tblKPITargets[Target_Value]),"Met","Below Target")</f>
        <v>Below Target</v>
      </c>
      <c r="V2827" t="str">
        <f>IF(tblOperations[[#This Row],[SLA_Compliance]]&gt;=_xlfn.XLOOKUP('04_References'!$A$3,tblKPITargets[KPI_Name],tblKPITargets[Target_Value]),"Met","Below Target")</f>
        <v>Below Target</v>
      </c>
      <c r="W2827" t="str">
        <f>IF(tblOperations[[#This Row],[Quality_Pass_Rate]]&gt;=_xlfn.XLOOKUP('04_References'!$A$4,tblKPITargets[KPI_Name],tblKPITargets[Target_Value]),"Met","Below Target")</f>
        <v>Met</v>
      </c>
      <c r="X2827" t="str">
        <f>IF(tblOperations[[#This Row],[Average_Completion_Days]]&lt;=_xlfn.XLOOKUP('04_References'!$A$7,tblKPITargets[KPI_Name],tblKPITargets[Target_Value]),"Met","Below Target")</f>
        <v>Below Target</v>
      </c>
      <c r="Y2827" t="str">
        <f>IF(tblOperations[[#This Row],[Closing_Backlog]]&lt;=_xlfn.XLOOKUP('04_References'!$A$8,tblKPITargets[KPI_Name],tblKPITargets[Target_Value]),"Met","Below Target")</f>
        <v>Below Target</v>
      </c>
    </row>
    <row r="2828" spans="1:25">
      <c r="A2828" s="6" t="s">
        <v>2858</v>
      </c>
      <c r="B2828" s="7">
        <v>46147</v>
      </c>
      <c r="C2828" s="2" t="s">
        <v>53</v>
      </c>
      <c r="D2828" s="2" t="s">
        <v>23</v>
      </c>
      <c r="E2828" s="2">
        <v>1025</v>
      </c>
      <c r="F2828" s="2">
        <v>54</v>
      </c>
      <c r="G2828" s="2">
        <v>1079</v>
      </c>
      <c r="H2828" s="2">
        <v>32</v>
      </c>
      <c r="I2828" s="2">
        <v>1047</v>
      </c>
      <c r="J2828" s="2">
        <v>0</v>
      </c>
      <c r="K2828" s="2">
        <v>0</v>
      </c>
      <c r="L2828" s="2">
        <v>8</v>
      </c>
      <c r="M2828" s="2">
        <v>0.6</v>
      </c>
      <c r="N2828" s="2">
        <v>1</v>
      </c>
      <c r="O2828" s="2">
        <v>2.5</v>
      </c>
      <c r="P2828" s="2">
        <v>0.77800000000000002</v>
      </c>
      <c r="Q2828" s="3">
        <v>0.03</v>
      </c>
      <c r="R2828" s="4" t="str">
        <f>TRIM(tblOperations[[#This Row],[Region]])</f>
        <v>Wales</v>
      </c>
      <c r="S2828" s="4" t="str">
        <f>TRIM(tblOperations[[#This Row],[Team]])</f>
        <v>Estates Support</v>
      </c>
      <c r="T2828" s="4" t="str">
        <f>_xlfn.XLOOKUP(R2828,tblRegionReference[Region],tblRegionReference[Area],"Not Found")</f>
        <v>Wales</v>
      </c>
      <c r="U2828" s="4" t="str">
        <f>IF(tblOperations[[#This Row],[Completion_Rate]]&gt;=_xlfn.XLOOKUP("Completion Rate",tblKPITargets[KPI_Name],tblKPITargets[Target_Value]),"Met","Below Target")</f>
        <v>Below Target</v>
      </c>
      <c r="V2828" t="str">
        <f>IF(tblOperations[[#This Row],[SLA_Compliance]]&gt;=_xlfn.XLOOKUP('04_References'!$A$3,tblKPITargets[KPI_Name],tblKPITargets[Target_Value]),"Met","Below Target")</f>
        <v>Below Target</v>
      </c>
      <c r="W2828" t="str">
        <f>IF(tblOperations[[#This Row],[Quality_Pass_Rate]]&gt;=_xlfn.XLOOKUP('04_References'!$A$4,tblKPITargets[KPI_Name],tblKPITargets[Target_Value]),"Met","Below Target")</f>
        <v>Met</v>
      </c>
      <c r="X2828" t="str">
        <f>IF(tblOperations[[#This Row],[Average_Completion_Days]]&lt;=_xlfn.XLOOKUP('04_References'!$A$7,tblKPITargets[KPI_Name],tblKPITargets[Target_Value]),"Met","Below Target")</f>
        <v>Below Target</v>
      </c>
      <c r="Y2828" t="str">
        <f>IF(tblOperations[[#This Row],[Closing_Backlog]]&lt;=_xlfn.XLOOKUP('04_References'!$A$8,tblKPITargets[KPI_Name],tblKPITargets[Target_Value]),"Met","Below Target")</f>
        <v>Below Target</v>
      </c>
    </row>
    <row r="2829" spans="1:25">
      <c r="A2829" s="8" t="s">
        <v>2859</v>
      </c>
      <c r="B2829" s="9">
        <v>46147</v>
      </c>
      <c r="C2829" s="4" t="s">
        <v>53</v>
      </c>
      <c r="D2829" s="4" t="s">
        <v>25</v>
      </c>
      <c r="E2829" s="4">
        <v>0</v>
      </c>
      <c r="F2829" s="4">
        <v>20</v>
      </c>
      <c r="G2829" s="4">
        <v>20</v>
      </c>
      <c r="H2829" s="4">
        <v>20</v>
      </c>
      <c r="I2829" s="4">
        <v>0</v>
      </c>
      <c r="J2829" s="4">
        <v>0</v>
      </c>
      <c r="K2829" s="4">
        <v>0</v>
      </c>
      <c r="L2829" s="4">
        <v>1.3</v>
      </c>
      <c r="M2829" s="4">
        <v>0.95299999999999996</v>
      </c>
      <c r="N2829" s="4">
        <v>1</v>
      </c>
      <c r="O2829" s="4">
        <v>4.7</v>
      </c>
      <c r="P2829" s="4">
        <v>0.71299999999999997</v>
      </c>
      <c r="Q2829" s="5">
        <v>1</v>
      </c>
      <c r="R2829" s="4" t="str">
        <f>TRIM(tblOperations[[#This Row],[Region]])</f>
        <v>Wales</v>
      </c>
      <c r="S2829" s="4" t="str">
        <f>TRIM(tblOperations[[#This Row],[Team]])</f>
        <v>Workplace Projects</v>
      </c>
      <c r="T2829" s="4" t="str">
        <f>_xlfn.XLOOKUP(R2829,tblRegionReference[Region],tblRegionReference[Area],"Not Found")</f>
        <v>Wales</v>
      </c>
      <c r="U2829" s="4" t="str">
        <f>IF(tblOperations[[#This Row],[Completion_Rate]]&gt;=_xlfn.XLOOKUP("Completion Rate",tblKPITargets[KPI_Name],tblKPITargets[Target_Value]),"Met","Below Target")</f>
        <v>Met</v>
      </c>
      <c r="V2829" t="str">
        <f>IF(tblOperations[[#This Row],[SLA_Compliance]]&gt;=_xlfn.XLOOKUP('04_References'!$A$3,tblKPITargets[KPI_Name],tblKPITargets[Target_Value]),"Met","Below Target")</f>
        <v>Met</v>
      </c>
      <c r="W2829" t="str">
        <f>IF(tblOperations[[#This Row],[Quality_Pass_Rate]]&gt;=_xlfn.XLOOKUP('04_References'!$A$4,tblKPITargets[KPI_Name],tblKPITargets[Target_Value]),"Met","Below Target")</f>
        <v>Met</v>
      </c>
      <c r="X2829" t="str">
        <f>IF(tblOperations[[#This Row],[Average_Completion_Days]]&lt;=_xlfn.XLOOKUP('04_References'!$A$7,tblKPITargets[KPI_Name],tblKPITargets[Target_Value]),"Met","Below Target")</f>
        <v>Met</v>
      </c>
      <c r="Y2829" t="str">
        <f>IF(tblOperations[[#This Row],[Closing_Backlog]]&lt;=_xlfn.XLOOKUP('04_References'!$A$8,tblKPITargets[KPI_Name],tblKPITargets[Target_Value]),"Met","Below Target")</f>
        <v>Met</v>
      </c>
    </row>
    <row r="2830" spans="1:25">
      <c r="A2830" s="6" t="s">
        <v>2860</v>
      </c>
      <c r="B2830" s="7">
        <v>46148</v>
      </c>
      <c r="C2830" s="2" t="s">
        <v>18</v>
      </c>
      <c r="D2830" s="2" t="s">
        <v>19</v>
      </c>
      <c r="E2830" s="2">
        <v>380</v>
      </c>
      <c r="F2830" s="2">
        <v>34</v>
      </c>
      <c r="G2830" s="2">
        <v>414</v>
      </c>
      <c r="H2830" s="2">
        <v>32</v>
      </c>
      <c r="I2830" s="2">
        <v>382</v>
      </c>
      <c r="J2830" s="2">
        <v>0</v>
      </c>
      <c r="K2830" s="2">
        <v>0</v>
      </c>
      <c r="L2830" s="2">
        <v>8</v>
      </c>
      <c r="M2830" s="2">
        <v>0.6</v>
      </c>
      <c r="N2830" s="2">
        <v>0.995</v>
      </c>
      <c r="O2830" s="2">
        <v>2.5</v>
      </c>
      <c r="P2830" s="2">
        <v>0.72399999999999998</v>
      </c>
      <c r="Q2830" s="3">
        <v>7.6999999999999999E-2</v>
      </c>
      <c r="R2830" s="4" t="str">
        <f>TRIM(tblOperations[[#This Row],[Region]])</f>
        <v>Scotland</v>
      </c>
      <c r="S2830" s="4" t="str">
        <f>TRIM(tblOperations[[#This Row],[Team]])</f>
        <v>Workplace Services</v>
      </c>
      <c r="T2830" s="4" t="str">
        <f>_xlfn.XLOOKUP(R2830,tblRegionReference[Region],tblRegionReference[Area],"Not Found")</f>
        <v>North</v>
      </c>
      <c r="U2830" s="4" t="str">
        <f>IF(tblOperations[[#This Row],[Completion_Rate]]&gt;=_xlfn.XLOOKUP("Completion Rate",tblKPITargets[KPI_Name],tblKPITargets[Target_Value]),"Met","Below Target")</f>
        <v>Below Target</v>
      </c>
      <c r="V2830" t="str">
        <f>IF(tblOperations[[#This Row],[SLA_Compliance]]&gt;=_xlfn.XLOOKUP('04_References'!$A$3,tblKPITargets[KPI_Name],tblKPITargets[Target_Value]),"Met","Below Target")</f>
        <v>Below Target</v>
      </c>
      <c r="W2830" t="str">
        <f>IF(tblOperations[[#This Row],[Quality_Pass_Rate]]&gt;=_xlfn.XLOOKUP('04_References'!$A$4,tblKPITargets[KPI_Name],tblKPITargets[Target_Value]),"Met","Below Target")</f>
        <v>Met</v>
      </c>
      <c r="X2830" t="str">
        <f>IF(tblOperations[[#This Row],[Average_Completion_Days]]&lt;=_xlfn.XLOOKUP('04_References'!$A$7,tblKPITargets[KPI_Name],tblKPITargets[Target_Value]),"Met","Below Target")</f>
        <v>Below Target</v>
      </c>
      <c r="Y2830" t="str">
        <f>IF(tblOperations[[#This Row],[Closing_Backlog]]&lt;=_xlfn.XLOOKUP('04_References'!$A$8,tblKPITargets[KPI_Name],tblKPITargets[Target_Value]),"Met","Below Target")</f>
        <v>Below Target</v>
      </c>
    </row>
    <row r="2831" spans="1:25">
      <c r="A2831" s="8" t="s">
        <v>2861</v>
      </c>
      <c r="B2831" s="9">
        <v>46148</v>
      </c>
      <c r="C2831" s="4" t="s">
        <v>18</v>
      </c>
      <c r="D2831" s="4" t="s">
        <v>21</v>
      </c>
      <c r="E2831" s="4">
        <v>0</v>
      </c>
      <c r="F2831" s="4">
        <v>26</v>
      </c>
      <c r="G2831" s="4">
        <v>26</v>
      </c>
      <c r="H2831" s="4">
        <v>26</v>
      </c>
      <c r="I2831" s="4">
        <v>0</v>
      </c>
      <c r="J2831" s="4">
        <v>0</v>
      </c>
      <c r="K2831" s="4">
        <v>0</v>
      </c>
      <c r="L2831" s="4">
        <v>1.9</v>
      </c>
      <c r="M2831" s="4">
        <v>0.97899999999999998</v>
      </c>
      <c r="N2831" s="4">
        <v>1</v>
      </c>
      <c r="O2831" s="4">
        <v>4.0999999999999996</v>
      </c>
      <c r="P2831" s="4">
        <v>0.8</v>
      </c>
      <c r="Q2831" s="5">
        <v>1</v>
      </c>
      <c r="R2831" s="4" t="str">
        <f>TRIM(tblOperations[[#This Row],[Region]])</f>
        <v>Scotland</v>
      </c>
      <c r="S2831" s="4" t="str">
        <f>TRIM(tblOperations[[#This Row],[Team]])</f>
        <v>Facilities Response</v>
      </c>
      <c r="T2831" s="4" t="str">
        <f>_xlfn.XLOOKUP(R2831,tblRegionReference[Region],tblRegionReference[Area],"Not Found")</f>
        <v>North</v>
      </c>
      <c r="U2831" s="4" t="str">
        <f>IF(tblOperations[[#This Row],[Completion_Rate]]&gt;=_xlfn.XLOOKUP("Completion Rate",tblKPITargets[KPI_Name],tblKPITargets[Target_Value]),"Met","Below Target")</f>
        <v>Met</v>
      </c>
      <c r="V2831" t="str">
        <f>IF(tblOperations[[#This Row],[SLA_Compliance]]&gt;=_xlfn.XLOOKUP('04_References'!$A$3,tblKPITargets[KPI_Name],tblKPITargets[Target_Value]),"Met","Below Target")</f>
        <v>Met</v>
      </c>
      <c r="W2831" t="str">
        <f>IF(tblOperations[[#This Row],[Quality_Pass_Rate]]&gt;=_xlfn.XLOOKUP('04_References'!$A$4,tblKPITargets[KPI_Name],tblKPITargets[Target_Value]),"Met","Below Target")</f>
        <v>Met</v>
      </c>
      <c r="X2831" t="str">
        <f>IF(tblOperations[[#This Row],[Average_Completion_Days]]&lt;=_xlfn.XLOOKUP('04_References'!$A$7,tblKPITargets[KPI_Name],tblKPITargets[Target_Value]),"Met","Below Target")</f>
        <v>Met</v>
      </c>
      <c r="Y2831" t="str">
        <f>IF(tblOperations[[#This Row],[Closing_Backlog]]&lt;=_xlfn.XLOOKUP('04_References'!$A$8,tblKPITargets[KPI_Name],tblKPITargets[Target_Value]),"Met","Below Target")</f>
        <v>Met</v>
      </c>
    </row>
    <row r="2832" spans="1:25">
      <c r="A2832" s="6" t="s">
        <v>2862</v>
      </c>
      <c r="B2832" s="7">
        <v>46148</v>
      </c>
      <c r="C2832" s="2" t="s">
        <v>18</v>
      </c>
      <c r="D2832" s="2" t="s">
        <v>23</v>
      </c>
      <c r="E2832" s="2">
        <v>747</v>
      </c>
      <c r="F2832" s="2">
        <v>46</v>
      </c>
      <c r="G2832" s="2">
        <v>793</v>
      </c>
      <c r="H2832" s="2">
        <v>34</v>
      </c>
      <c r="I2832" s="2">
        <v>759</v>
      </c>
      <c r="J2832" s="2">
        <v>0</v>
      </c>
      <c r="K2832" s="2">
        <v>0</v>
      </c>
      <c r="L2832" s="2">
        <v>8</v>
      </c>
      <c r="M2832" s="2">
        <v>0.6</v>
      </c>
      <c r="N2832" s="2">
        <v>1</v>
      </c>
      <c r="O2832" s="2">
        <v>2.5</v>
      </c>
      <c r="P2832" s="2">
        <v>0.77700000000000002</v>
      </c>
      <c r="Q2832" s="3">
        <v>4.2999999999999997E-2</v>
      </c>
      <c r="R2832" s="4" t="str">
        <f>TRIM(tblOperations[[#This Row],[Region]])</f>
        <v>Scotland</v>
      </c>
      <c r="S2832" s="4" t="str">
        <f>TRIM(tblOperations[[#This Row],[Team]])</f>
        <v>Estates Support</v>
      </c>
      <c r="T2832" s="4" t="str">
        <f>_xlfn.XLOOKUP(R2832,tblRegionReference[Region],tblRegionReference[Area],"Not Found")</f>
        <v>North</v>
      </c>
      <c r="U2832" s="4" t="str">
        <f>IF(tblOperations[[#This Row],[Completion_Rate]]&gt;=_xlfn.XLOOKUP("Completion Rate",tblKPITargets[KPI_Name],tblKPITargets[Target_Value]),"Met","Below Target")</f>
        <v>Below Target</v>
      </c>
      <c r="V2832" t="str">
        <f>IF(tblOperations[[#This Row],[SLA_Compliance]]&gt;=_xlfn.XLOOKUP('04_References'!$A$3,tblKPITargets[KPI_Name],tblKPITargets[Target_Value]),"Met","Below Target")</f>
        <v>Below Target</v>
      </c>
      <c r="W2832" t="str">
        <f>IF(tblOperations[[#This Row],[Quality_Pass_Rate]]&gt;=_xlfn.XLOOKUP('04_References'!$A$4,tblKPITargets[KPI_Name],tblKPITargets[Target_Value]),"Met","Below Target")</f>
        <v>Met</v>
      </c>
      <c r="X2832" t="str">
        <f>IF(tblOperations[[#This Row],[Average_Completion_Days]]&lt;=_xlfn.XLOOKUP('04_References'!$A$7,tblKPITargets[KPI_Name],tblKPITargets[Target_Value]),"Met","Below Target")</f>
        <v>Below Target</v>
      </c>
      <c r="Y2832" t="str">
        <f>IF(tblOperations[[#This Row],[Closing_Backlog]]&lt;=_xlfn.XLOOKUP('04_References'!$A$8,tblKPITargets[KPI_Name],tblKPITargets[Target_Value]),"Met","Below Target")</f>
        <v>Below Target</v>
      </c>
    </row>
    <row r="2833" spans="1:25">
      <c r="A2833" s="8" t="s">
        <v>2863</v>
      </c>
      <c r="B2833" s="9">
        <v>46148</v>
      </c>
      <c r="C2833" s="4" t="s">
        <v>18</v>
      </c>
      <c r="D2833" s="4" t="s">
        <v>25</v>
      </c>
      <c r="E2833" s="4">
        <v>0</v>
      </c>
      <c r="F2833" s="4">
        <v>40</v>
      </c>
      <c r="G2833" s="4">
        <v>40</v>
      </c>
      <c r="H2833" s="4">
        <v>34</v>
      </c>
      <c r="I2833" s="4">
        <v>6</v>
      </c>
      <c r="J2833" s="4">
        <v>0</v>
      </c>
      <c r="K2833" s="4">
        <v>0</v>
      </c>
      <c r="L2833" s="4">
        <v>1.8</v>
      </c>
      <c r="M2833" s="4">
        <v>0.93100000000000005</v>
      </c>
      <c r="N2833" s="4">
        <v>1</v>
      </c>
      <c r="O2833" s="4">
        <v>4.4000000000000004</v>
      </c>
      <c r="P2833" s="4">
        <v>0.76500000000000001</v>
      </c>
      <c r="Q2833" s="5">
        <v>0.85</v>
      </c>
      <c r="R2833" s="4" t="str">
        <f>TRIM(tblOperations[[#This Row],[Region]])</f>
        <v>Scotland</v>
      </c>
      <c r="S2833" s="4" t="str">
        <f>TRIM(tblOperations[[#This Row],[Team]])</f>
        <v>Workplace Projects</v>
      </c>
      <c r="T2833" s="4" t="str">
        <f>_xlfn.XLOOKUP(R2833,tblRegionReference[Region],tblRegionReference[Area],"Not Found")</f>
        <v>North</v>
      </c>
      <c r="U2833" s="4" t="str">
        <f>IF(tblOperations[[#This Row],[Completion_Rate]]&gt;=_xlfn.XLOOKUP("Completion Rate",tblKPITargets[KPI_Name],tblKPITargets[Target_Value]),"Met","Below Target")</f>
        <v>Below Target</v>
      </c>
      <c r="V2833" t="str">
        <f>IF(tblOperations[[#This Row],[SLA_Compliance]]&gt;=_xlfn.XLOOKUP('04_References'!$A$3,tblKPITargets[KPI_Name],tblKPITargets[Target_Value]),"Met","Below Target")</f>
        <v>Met</v>
      </c>
      <c r="W2833" t="str">
        <f>IF(tblOperations[[#This Row],[Quality_Pass_Rate]]&gt;=_xlfn.XLOOKUP('04_References'!$A$4,tblKPITargets[KPI_Name],tblKPITargets[Target_Value]),"Met","Below Target")</f>
        <v>Met</v>
      </c>
      <c r="X2833" t="str">
        <f>IF(tblOperations[[#This Row],[Average_Completion_Days]]&lt;=_xlfn.XLOOKUP('04_References'!$A$7,tblKPITargets[KPI_Name],tblKPITargets[Target_Value]),"Met","Below Target")</f>
        <v>Met</v>
      </c>
      <c r="Y2833" t="str">
        <f>IF(tblOperations[[#This Row],[Closing_Backlog]]&lt;=_xlfn.XLOOKUP('04_References'!$A$8,tblKPITargets[KPI_Name],tblKPITargets[Target_Value]),"Met","Below Target")</f>
        <v>Met</v>
      </c>
    </row>
    <row r="2834" spans="1:25">
      <c r="A2834" s="6" t="s">
        <v>2864</v>
      </c>
      <c r="B2834" s="7">
        <v>46148</v>
      </c>
      <c r="C2834" s="2" t="s">
        <v>27</v>
      </c>
      <c r="D2834" s="2" t="s">
        <v>19</v>
      </c>
      <c r="E2834" s="2">
        <v>10</v>
      </c>
      <c r="F2834" s="2">
        <v>52</v>
      </c>
      <c r="G2834" s="2">
        <v>62</v>
      </c>
      <c r="H2834" s="2">
        <v>47</v>
      </c>
      <c r="I2834" s="2">
        <v>15</v>
      </c>
      <c r="J2834" s="2">
        <v>0</v>
      </c>
      <c r="K2834" s="2">
        <v>0</v>
      </c>
      <c r="L2834" s="2">
        <v>2.7</v>
      </c>
      <c r="M2834" s="2">
        <v>0.86899999999999999</v>
      </c>
      <c r="N2834" s="2">
        <v>0.99</v>
      </c>
      <c r="O2834" s="2">
        <v>3.9</v>
      </c>
      <c r="P2834" s="2">
        <v>0.70499999999999996</v>
      </c>
      <c r="Q2834" s="3">
        <v>0.75800000000000001</v>
      </c>
      <c r="R2834" s="4" t="str">
        <f>TRIM(tblOperations[[#This Row],[Region]])</f>
        <v>North East</v>
      </c>
      <c r="S2834" s="4" t="str">
        <f>TRIM(tblOperations[[#This Row],[Team]])</f>
        <v>Workplace Services</v>
      </c>
      <c r="T2834" s="4" t="str">
        <f>_xlfn.XLOOKUP(R2834,tblRegionReference[Region],tblRegionReference[Area],"Not Found")</f>
        <v>North</v>
      </c>
      <c r="U2834" s="4" t="str">
        <f>IF(tblOperations[[#This Row],[Completion_Rate]]&gt;=_xlfn.XLOOKUP("Completion Rate",tblKPITargets[KPI_Name],tblKPITargets[Target_Value]),"Met","Below Target")</f>
        <v>Below Target</v>
      </c>
      <c r="V2834" t="str">
        <f>IF(tblOperations[[#This Row],[SLA_Compliance]]&gt;=_xlfn.XLOOKUP('04_References'!$A$3,tblKPITargets[KPI_Name],tblKPITargets[Target_Value]),"Met","Below Target")</f>
        <v>Below Target</v>
      </c>
      <c r="W2834" t="str">
        <f>IF(tblOperations[[#This Row],[Quality_Pass_Rate]]&gt;=_xlfn.XLOOKUP('04_References'!$A$4,tblKPITargets[KPI_Name],tblKPITargets[Target_Value]),"Met","Below Target")</f>
        <v>Met</v>
      </c>
      <c r="X2834" t="str">
        <f>IF(tblOperations[[#This Row],[Average_Completion_Days]]&lt;=_xlfn.XLOOKUP('04_References'!$A$7,tblKPITargets[KPI_Name],tblKPITargets[Target_Value]),"Met","Below Target")</f>
        <v>Met</v>
      </c>
      <c r="Y2834" t="str">
        <f>IF(tblOperations[[#This Row],[Closing_Backlog]]&lt;=_xlfn.XLOOKUP('04_References'!$A$8,tblKPITargets[KPI_Name],tblKPITargets[Target_Value]),"Met","Below Target")</f>
        <v>Below Target</v>
      </c>
    </row>
    <row r="2835" spans="1:25">
      <c r="A2835" s="8" t="s">
        <v>2865</v>
      </c>
      <c r="B2835" s="9">
        <v>46148</v>
      </c>
      <c r="C2835" s="4" t="s">
        <v>27</v>
      </c>
      <c r="D2835" s="4" t="s">
        <v>21</v>
      </c>
      <c r="E2835" s="4">
        <v>0</v>
      </c>
      <c r="F2835" s="4">
        <v>39</v>
      </c>
      <c r="G2835" s="4">
        <v>39</v>
      </c>
      <c r="H2835" s="4">
        <v>39</v>
      </c>
      <c r="I2835" s="4">
        <v>0</v>
      </c>
      <c r="J2835" s="4">
        <v>0</v>
      </c>
      <c r="K2835" s="4">
        <v>0</v>
      </c>
      <c r="L2835" s="4">
        <v>1.9</v>
      </c>
      <c r="M2835" s="4">
        <v>0.95699999999999996</v>
      </c>
      <c r="N2835" s="4">
        <v>0.98</v>
      </c>
      <c r="O2835" s="4">
        <v>4.5999999999999996</v>
      </c>
      <c r="P2835" s="4">
        <v>0.70699999999999996</v>
      </c>
      <c r="Q2835" s="5">
        <v>1</v>
      </c>
      <c r="R2835" s="4" t="str">
        <f>TRIM(tblOperations[[#This Row],[Region]])</f>
        <v>North East</v>
      </c>
      <c r="S2835" s="4" t="str">
        <f>TRIM(tblOperations[[#This Row],[Team]])</f>
        <v>Facilities Response</v>
      </c>
      <c r="T2835" s="4" t="str">
        <f>_xlfn.XLOOKUP(R2835,tblRegionReference[Region],tblRegionReference[Area],"Not Found")</f>
        <v>North</v>
      </c>
      <c r="U2835" s="4" t="str">
        <f>IF(tblOperations[[#This Row],[Completion_Rate]]&gt;=_xlfn.XLOOKUP("Completion Rate",tblKPITargets[KPI_Name],tblKPITargets[Target_Value]),"Met","Below Target")</f>
        <v>Met</v>
      </c>
      <c r="V2835" t="str">
        <f>IF(tblOperations[[#This Row],[SLA_Compliance]]&gt;=_xlfn.XLOOKUP('04_References'!$A$3,tblKPITargets[KPI_Name],tblKPITargets[Target_Value]),"Met","Below Target")</f>
        <v>Met</v>
      </c>
      <c r="W2835" t="str">
        <f>IF(tblOperations[[#This Row],[Quality_Pass_Rate]]&gt;=_xlfn.XLOOKUP('04_References'!$A$4,tblKPITargets[KPI_Name],tblKPITargets[Target_Value]),"Met","Below Target")</f>
        <v>Met</v>
      </c>
      <c r="X2835" t="str">
        <f>IF(tblOperations[[#This Row],[Average_Completion_Days]]&lt;=_xlfn.XLOOKUP('04_References'!$A$7,tblKPITargets[KPI_Name],tblKPITargets[Target_Value]),"Met","Below Target")</f>
        <v>Met</v>
      </c>
      <c r="Y2835" t="str">
        <f>IF(tblOperations[[#This Row],[Closing_Backlog]]&lt;=_xlfn.XLOOKUP('04_References'!$A$8,tblKPITargets[KPI_Name],tblKPITargets[Target_Value]),"Met","Below Target")</f>
        <v>Met</v>
      </c>
    </row>
    <row r="2836" spans="1:25">
      <c r="A2836" s="6" t="s">
        <v>2866</v>
      </c>
      <c r="B2836" s="7">
        <v>46148</v>
      </c>
      <c r="C2836" s="2" t="s">
        <v>27</v>
      </c>
      <c r="D2836" s="2" t="s">
        <v>23</v>
      </c>
      <c r="E2836" s="2">
        <v>1883</v>
      </c>
      <c r="F2836" s="2">
        <v>29</v>
      </c>
      <c r="G2836" s="2">
        <v>1912</v>
      </c>
      <c r="H2836" s="2">
        <v>25</v>
      </c>
      <c r="I2836" s="2">
        <v>1887</v>
      </c>
      <c r="J2836" s="2">
        <v>0</v>
      </c>
      <c r="K2836" s="2">
        <v>0</v>
      </c>
      <c r="L2836" s="2">
        <v>8</v>
      </c>
      <c r="M2836" s="2">
        <v>0.6</v>
      </c>
      <c r="N2836" s="2">
        <v>0.97</v>
      </c>
      <c r="O2836" s="2">
        <v>2.5</v>
      </c>
      <c r="P2836" s="2">
        <v>0.71699999999999997</v>
      </c>
      <c r="Q2836" s="3">
        <v>1.2999999999999999E-2</v>
      </c>
      <c r="R2836" s="4" t="str">
        <f>TRIM(tblOperations[[#This Row],[Region]])</f>
        <v>North East</v>
      </c>
      <c r="S2836" s="4" t="str">
        <f>TRIM(tblOperations[[#This Row],[Team]])</f>
        <v>Estates Support</v>
      </c>
      <c r="T2836" s="4" t="str">
        <f>_xlfn.XLOOKUP(R2836,tblRegionReference[Region],tblRegionReference[Area],"Not Found")</f>
        <v>North</v>
      </c>
      <c r="U2836" s="4" t="str">
        <f>IF(tblOperations[[#This Row],[Completion_Rate]]&gt;=_xlfn.XLOOKUP("Completion Rate",tblKPITargets[KPI_Name],tblKPITargets[Target_Value]),"Met","Below Target")</f>
        <v>Below Target</v>
      </c>
      <c r="V2836" t="str">
        <f>IF(tblOperations[[#This Row],[SLA_Compliance]]&gt;=_xlfn.XLOOKUP('04_References'!$A$3,tblKPITargets[KPI_Name],tblKPITargets[Target_Value]),"Met","Below Target")</f>
        <v>Below Target</v>
      </c>
      <c r="W2836" t="str">
        <f>IF(tblOperations[[#This Row],[Quality_Pass_Rate]]&gt;=_xlfn.XLOOKUP('04_References'!$A$4,tblKPITargets[KPI_Name],tblKPITargets[Target_Value]),"Met","Below Target")</f>
        <v>Met</v>
      </c>
      <c r="X2836" t="str">
        <f>IF(tblOperations[[#This Row],[Average_Completion_Days]]&lt;=_xlfn.XLOOKUP('04_References'!$A$7,tblKPITargets[KPI_Name],tblKPITargets[Target_Value]),"Met","Below Target")</f>
        <v>Below Target</v>
      </c>
      <c r="Y2836" t="str">
        <f>IF(tblOperations[[#This Row],[Closing_Backlog]]&lt;=_xlfn.XLOOKUP('04_References'!$A$8,tblKPITargets[KPI_Name],tblKPITargets[Target_Value]),"Met","Below Target")</f>
        <v>Below Target</v>
      </c>
    </row>
    <row r="2837" spans="1:25">
      <c r="A2837" s="8" t="s">
        <v>2867</v>
      </c>
      <c r="B2837" s="9">
        <v>46148</v>
      </c>
      <c r="C2837" s="4" t="s">
        <v>27</v>
      </c>
      <c r="D2837" s="4" t="s">
        <v>25</v>
      </c>
      <c r="E2837" s="4">
        <v>100</v>
      </c>
      <c r="F2837" s="4">
        <v>21</v>
      </c>
      <c r="G2837" s="4">
        <v>121</v>
      </c>
      <c r="H2837" s="4">
        <v>29</v>
      </c>
      <c r="I2837" s="4">
        <v>92</v>
      </c>
      <c r="J2837" s="4">
        <v>0</v>
      </c>
      <c r="K2837" s="4">
        <v>0</v>
      </c>
      <c r="L2837" s="4">
        <v>8</v>
      </c>
      <c r="M2837" s="4">
        <v>0.6</v>
      </c>
      <c r="N2837" s="4">
        <v>0.97299999999999998</v>
      </c>
      <c r="O2837" s="4">
        <v>2.5</v>
      </c>
      <c r="P2837" s="4">
        <v>0.72899999999999998</v>
      </c>
      <c r="Q2837" s="5">
        <v>0.24</v>
      </c>
      <c r="R2837" s="4" t="str">
        <f>TRIM(tblOperations[[#This Row],[Region]])</f>
        <v>North East</v>
      </c>
      <c r="S2837" s="4" t="str">
        <f>TRIM(tblOperations[[#This Row],[Team]])</f>
        <v>Workplace Projects</v>
      </c>
      <c r="T2837" s="4" t="str">
        <f>_xlfn.XLOOKUP(R2837,tblRegionReference[Region],tblRegionReference[Area],"Not Found")</f>
        <v>North</v>
      </c>
      <c r="U2837" s="4" t="str">
        <f>IF(tblOperations[[#This Row],[Completion_Rate]]&gt;=_xlfn.XLOOKUP("Completion Rate",tblKPITargets[KPI_Name],tblKPITargets[Target_Value]),"Met","Below Target")</f>
        <v>Below Target</v>
      </c>
      <c r="V2837" t="str">
        <f>IF(tblOperations[[#This Row],[SLA_Compliance]]&gt;=_xlfn.XLOOKUP('04_References'!$A$3,tblKPITargets[KPI_Name],tblKPITargets[Target_Value]),"Met","Below Target")</f>
        <v>Below Target</v>
      </c>
      <c r="W2837" t="str">
        <f>IF(tblOperations[[#This Row],[Quality_Pass_Rate]]&gt;=_xlfn.XLOOKUP('04_References'!$A$4,tblKPITargets[KPI_Name],tblKPITargets[Target_Value]),"Met","Below Target")</f>
        <v>Met</v>
      </c>
      <c r="X2837" t="str">
        <f>IF(tblOperations[[#This Row],[Average_Completion_Days]]&lt;=_xlfn.XLOOKUP('04_References'!$A$7,tblKPITargets[KPI_Name],tblKPITargets[Target_Value]),"Met","Below Target")</f>
        <v>Below Target</v>
      </c>
      <c r="Y2837" t="str">
        <f>IF(tblOperations[[#This Row],[Closing_Backlog]]&lt;=_xlfn.XLOOKUP('04_References'!$A$8,tblKPITargets[KPI_Name],tblKPITargets[Target_Value]),"Met","Below Target")</f>
        <v>Below Target</v>
      </c>
    </row>
    <row r="2838" spans="1:25">
      <c r="A2838" s="6" t="s">
        <v>2868</v>
      </c>
      <c r="B2838" s="7">
        <v>46148</v>
      </c>
      <c r="C2838" s="2" t="s">
        <v>32</v>
      </c>
      <c r="D2838" s="2" t="s">
        <v>19</v>
      </c>
      <c r="E2838" s="2">
        <v>785</v>
      </c>
      <c r="F2838" s="2">
        <v>43</v>
      </c>
      <c r="G2838" s="2">
        <v>828</v>
      </c>
      <c r="H2838" s="2">
        <v>26</v>
      </c>
      <c r="I2838" s="2">
        <v>802</v>
      </c>
      <c r="J2838" s="2">
        <v>0</v>
      </c>
      <c r="K2838" s="2">
        <v>0</v>
      </c>
      <c r="L2838" s="2">
        <v>8</v>
      </c>
      <c r="M2838" s="2">
        <v>0.6</v>
      </c>
      <c r="N2838" s="2">
        <v>1</v>
      </c>
      <c r="O2838" s="2">
        <v>2.5</v>
      </c>
      <c r="P2838" s="2">
        <v>0.77</v>
      </c>
      <c r="Q2838" s="3">
        <v>3.1E-2</v>
      </c>
      <c r="R2838" s="4" t="str">
        <f>TRIM(tblOperations[[#This Row],[Region]])</f>
        <v>North West</v>
      </c>
      <c r="S2838" s="4" t="str">
        <f>TRIM(tblOperations[[#This Row],[Team]])</f>
        <v>Workplace Services</v>
      </c>
      <c r="T2838" s="4" t="str">
        <f>_xlfn.XLOOKUP(R2838,tblRegionReference[Region],tblRegionReference[Area],"Not Found")</f>
        <v>North</v>
      </c>
      <c r="U2838" s="4" t="str">
        <f>IF(tblOperations[[#This Row],[Completion_Rate]]&gt;=_xlfn.XLOOKUP("Completion Rate",tblKPITargets[KPI_Name],tblKPITargets[Target_Value]),"Met","Below Target")</f>
        <v>Below Target</v>
      </c>
      <c r="V2838" t="str">
        <f>IF(tblOperations[[#This Row],[SLA_Compliance]]&gt;=_xlfn.XLOOKUP('04_References'!$A$3,tblKPITargets[KPI_Name],tblKPITargets[Target_Value]),"Met","Below Target")</f>
        <v>Below Target</v>
      </c>
      <c r="W2838" t="str">
        <f>IF(tblOperations[[#This Row],[Quality_Pass_Rate]]&gt;=_xlfn.XLOOKUP('04_References'!$A$4,tblKPITargets[KPI_Name],tblKPITargets[Target_Value]),"Met","Below Target")</f>
        <v>Met</v>
      </c>
      <c r="X2838" t="str">
        <f>IF(tblOperations[[#This Row],[Average_Completion_Days]]&lt;=_xlfn.XLOOKUP('04_References'!$A$7,tblKPITargets[KPI_Name],tblKPITargets[Target_Value]),"Met","Below Target")</f>
        <v>Below Target</v>
      </c>
      <c r="Y2838" t="str">
        <f>IF(tblOperations[[#This Row],[Closing_Backlog]]&lt;=_xlfn.XLOOKUP('04_References'!$A$8,tblKPITargets[KPI_Name],tblKPITargets[Target_Value]),"Met","Below Target")</f>
        <v>Below Target</v>
      </c>
    </row>
    <row r="2839" spans="1:25">
      <c r="A2839" s="8" t="s">
        <v>2869</v>
      </c>
      <c r="B2839" s="9">
        <v>46148</v>
      </c>
      <c r="C2839" s="4" t="s">
        <v>32</v>
      </c>
      <c r="D2839" s="4" t="s">
        <v>21</v>
      </c>
      <c r="E2839" s="4">
        <v>1900</v>
      </c>
      <c r="F2839" s="4">
        <v>43</v>
      </c>
      <c r="G2839" s="4">
        <v>1943</v>
      </c>
      <c r="H2839" s="4">
        <v>26</v>
      </c>
      <c r="I2839" s="4">
        <v>1917</v>
      </c>
      <c r="J2839" s="4">
        <v>0</v>
      </c>
      <c r="K2839" s="4">
        <v>0</v>
      </c>
      <c r="L2839" s="4">
        <v>8</v>
      </c>
      <c r="M2839" s="4">
        <v>0.6</v>
      </c>
      <c r="N2839" s="4">
        <v>1</v>
      </c>
      <c r="O2839" s="4">
        <v>2.5</v>
      </c>
      <c r="P2839" s="4">
        <v>0.72</v>
      </c>
      <c r="Q2839" s="5">
        <v>1.2999999999999999E-2</v>
      </c>
      <c r="R2839" s="4" t="str">
        <f>TRIM(tblOperations[[#This Row],[Region]])</f>
        <v>North West</v>
      </c>
      <c r="S2839" s="4" t="str">
        <f>TRIM(tblOperations[[#This Row],[Team]])</f>
        <v>Facilities Response</v>
      </c>
      <c r="T2839" s="4" t="str">
        <f>_xlfn.XLOOKUP(R2839,tblRegionReference[Region],tblRegionReference[Area],"Not Found")</f>
        <v>North</v>
      </c>
      <c r="U2839" s="4" t="str">
        <f>IF(tblOperations[[#This Row],[Completion_Rate]]&gt;=_xlfn.XLOOKUP("Completion Rate",tblKPITargets[KPI_Name],tblKPITargets[Target_Value]),"Met","Below Target")</f>
        <v>Below Target</v>
      </c>
      <c r="V2839" t="str">
        <f>IF(tblOperations[[#This Row],[SLA_Compliance]]&gt;=_xlfn.XLOOKUP('04_References'!$A$3,tblKPITargets[KPI_Name],tblKPITargets[Target_Value]),"Met","Below Target")</f>
        <v>Below Target</v>
      </c>
      <c r="W2839" t="str">
        <f>IF(tblOperations[[#This Row],[Quality_Pass_Rate]]&gt;=_xlfn.XLOOKUP('04_References'!$A$4,tblKPITargets[KPI_Name],tblKPITargets[Target_Value]),"Met","Below Target")</f>
        <v>Met</v>
      </c>
      <c r="X2839" t="str">
        <f>IF(tblOperations[[#This Row],[Average_Completion_Days]]&lt;=_xlfn.XLOOKUP('04_References'!$A$7,tblKPITargets[KPI_Name],tblKPITargets[Target_Value]),"Met","Below Target")</f>
        <v>Below Target</v>
      </c>
      <c r="Y2839" t="str">
        <f>IF(tblOperations[[#This Row],[Closing_Backlog]]&lt;=_xlfn.XLOOKUP('04_References'!$A$8,tblKPITargets[KPI_Name],tblKPITargets[Target_Value]),"Met","Below Target")</f>
        <v>Below Target</v>
      </c>
    </row>
    <row r="2840" spans="1:25">
      <c r="A2840" s="6" t="s">
        <v>2870</v>
      </c>
      <c r="B2840" s="7">
        <v>46148</v>
      </c>
      <c r="C2840" s="2" t="s">
        <v>32</v>
      </c>
      <c r="D2840" s="2" t="s">
        <v>23</v>
      </c>
      <c r="E2840" s="2">
        <v>2014</v>
      </c>
      <c r="F2840" s="2">
        <v>53</v>
      </c>
      <c r="G2840" s="2">
        <v>2067</v>
      </c>
      <c r="H2840" s="2">
        <v>22</v>
      </c>
      <c r="I2840" s="2">
        <v>2045</v>
      </c>
      <c r="J2840" s="2">
        <v>1</v>
      </c>
      <c r="K2840" s="2">
        <v>1</v>
      </c>
      <c r="L2840" s="2">
        <v>8</v>
      </c>
      <c r="M2840" s="2">
        <v>0.6</v>
      </c>
      <c r="N2840" s="2">
        <v>0.96</v>
      </c>
      <c r="O2840" s="2">
        <v>2.5</v>
      </c>
      <c r="P2840" s="2">
        <v>0.73499999999999999</v>
      </c>
      <c r="Q2840" s="3">
        <v>1.0999999999999999E-2</v>
      </c>
      <c r="R2840" s="4" t="str">
        <f>TRIM(tblOperations[[#This Row],[Region]])</f>
        <v>North West</v>
      </c>
      <c r="S2840" s="4" t="str">
        <f>TRIM(tblOperations[[#This Row],[Team]])</f>
        <v>Estates Support</v>
      </c>
      <c r="T2840" s="4" t="str">
        <f>_xlfn.XLOOKUP(R2840,tblRegionReference[Region],tblRegionReference[Area],"Not Found")</f>
        <v>North</v>
      </c>
      <c r="U2840" s="4" t="str">
        <f>IF(tblOperations[[#This Row],[Completion_Rate]]&gt;=_xlfn.XLOOKUP("Completion Rate",tblKPITargets[KPI_Name],tblKPITargets[Target_Value]),"Met","Below Target")</f>
        <v>Below Target</v>
      </c>
      <c r="V2840" t="str">
        <f>IF(tblOperations[[#This Row],[SLA_Compliance]]&gt;=_xlfn.XLOOKUP('04_References'!$A$3,tblKPITargets[KPI_Name],tblKPITargets[Target_Value]),"Met","Below Target")</f>
        <v>Below Target</v>
      </c>
      <c r="W2840" t="str">
        <f>IF(tblOperations[[#This Row],[Quality_Pass_Rate]]&gt;=_xlfn.XLOOKUP('04_References'!$A$4,tblKPITargets[KPI_Name],tblKPITargets[Target_Value]),"Met","Below Target")</f>
        <v>Met</v>
      </c>
      <c r="X2840" t="str">
        <f>IF(tblOperations[[#This Row],[Average_Completion_Days]]&lt;=_xlfn.XLOOKUP('04_References'!$A$7,tblKPITargets[KPI_Name],tblKPITargets[Target_Value]),"Met","Below Target")</f>
        <v>Below Target</v>
      </c>
      <c r="Y2840" t="str">
        <f>IF(tblOperations[[#This Row],[Closing_Backlog]]&lt;=_xlfn.XLOOKUP('04_References'!$A$8,tblKPITargets[KPI_Name],tblKPITargets[Target_Value]),"Met","Below Target")</f>
        <v>Below Target</v>
      </c>
    </row>
    <row r="2841" spans="1:25">
      <c r="A2841" s="8" t="s">
        <v>2871</v>
      </c>
      <c r="B2841" s="9">
        <v>46148</v>
      </c>
      <c r="C2841" s="4" t="s">
        <v>32</v>
      </c>
      <c r="D2841" s="4" t="s">
        <v>25</v>
      </c>
      <c r="E2841" s="4">
        <v>0</v>
      </c>
      <c r="F2841" s="4">
        <v>26</v>
      </c>
      <c r="G2841" s="4">
        <v>26</v>
      </c>
      <c r="H2841" s="4">
        <v>26</v>
      </c>
      <c r="I2841" s="4">
        <v>0</v>
      </c>
      <c r="J2841" s="4">
        <v>0</v>
      </c>
      <c r="K2841" s="4">
        <v>0</v>
      </c>
      <c r="L2841" s="4">
        <v>1.6</v>
      </c>
      <c r="M2841" s="4">
        <v>0.95599999999999996</v>
      </c>
      <c r="N2841" s="4">
        <v>0.98299999999999998</v>
      </c>
      <c r="O2841" s="4">
        <v>4.7</v>
      </c>
      <c r="P2841" s="4">
        <v>0.72899999999999998</v>
      </c>
      <c r="Q2841" s="5">
        <v>1</v>
      </c>
      <c r="R2841" s="4" t="str">
        <f>TRIM(tblOperations[[#This Row],[Region]])</f>
        <v>North West</v>
      </c>
      <c r="S2841" s="4" t="str">
        <f>TRIM(tblOperations[[#This Row],[Team]])</f>
        <v>Workplace Projects</v>
      </c>
      <c r="T2841" s="4" t="str">
        <f>_xlfn.XLOOKUP(R2841,tblRegionReference[Region],tblRegionReference[Area],"Not Found")</f>
        <v>North</v>
      </c>
      <c r="U2841" s="4" t="str">
        <f>IF(tblOperations[[#This Row],[Completion_Rate]]&gt;=_xlfn.XLOOKUP("Completion Rate",tblKPITargets[KPI_Name],tblKPITargets[Target_Value]),"Met","Below Target")</f>
        <v>Met</v>
      </c>
      <c r="V2841" t="str">
        <f>IF(tblOperations[[#This Row],[SLA_Compliance]]&gt;=_xlfn.XLOOKUP('04_References'!$A$3,tblKPITargets[KPI_Name],tblKPITargets[Target_Value]),"Met","Below Target")</f>
        <v>Met</v>
      </c>
      <c r="W2841" t="str">
        <f>IF(tblOperations[[#This Row],[Quality_Pass_Rate]]&gt;=_xlfn.XLOOKUP('04_References'!$A$4,tblKPITargets[KPI_Name],tblKPITargets[Target_Value]),"Met","Below Target")</f>
        <v>Met</v>
      </c>
      <c r="X2841" t="str">
        <f>IF(tblOperations[[#This Row],[Average_Completion_Days]]&lt;=_xlfn.XLOOKUP('04_References'!$A$7,tblKPITargets[KPI_Name],tblKPITargets[Target_Value]),"Met","Below Target")</f>
        <v>Met</v>
      </c>
      <c r="Y2841" t="str">
        <f>IF(tblOperations[[#This Row],[Closing_Backlog]]&lt;=_xlfn.XLOOKUP('04_References'!$A$8,tblKPITargets[KPI_Name],tblKPITargets[Target_Value]),"Met","Below Target")</f>
        <v>Met</v>
      </c>
    </row>
    <row r="2842" spans="1:25">
      <c r="A2842" s="6" t="s">
        <v>2872</v>
      </c>
      <c r="B2842" s="7">
        <v>46148</v>
      </c>
      <c r="C2842" s="2" t="s">
        <v>37</v>
      </c>
      <c r="D2842" s="2" t="s">
        <v>19</v>
      </c>
      <c r="E2842" s="2">
        <v>0</v>
      </c>
      <c r="F2842" s="2">
        <v>60</v>
      </c>
      <c r="G2842" s="2">
        <v>60</v>
      </c>
      <c r="H2842" s="2">
        <v>52</v>
      </c>
      <c r="I2842" s="2">
        <v>8</v>
      </c>
      <c r="J2842" s="2">
        <v>1</v>
      </c>
      <c r="K2842" s="2">
        <v>0</v>
      </c>
      <c r="L2842" s="2">
        <v>1.9</v>
      </c>
      <c r="M2842" s="2">
        <v>0.88800000000000001</v>
      </c>
      <c r="N2842" s="2">
        <v>0.95599999999999996</v>
      </c>
      <c r="O2842" s="2">
        <v>4.2</v>
      </c>
      <c r="P2842" s="2">
        <v>0.627</v>
      </c>
      <c r="Q2842" s="3">
        <v>0.86699999999999999</v>
      </c>
      <c r="R2842" s="4" t="str">
        <f>TRIM(tblOperations[[#This Row],[Region]])</f>
        <v>Midlands</v>
      </c>
      <c r="S2842" s="4" t="str">
        <f>TRIM(tblOperations[[#This Row],[Team]])</f>
        <v>Workplace Services</v>
      </c>
      <c r="T2842" s="4" t="str">
        <f>_xlfn.XLOOKUP(R2842,tblRegionReference[Region],tblRegionReference[Area],"Not Found")</f>
        <v>Central</v>
      </c>
      <c r="U2842" s="4" t="str">
        <f>IF(tblOperations[[#This Row],[Completion_Rate]]&gt;=_xlfn.XLOOKUP("Completion Rate",tblKPITargets[KPI_Name],tblKPITargets[Target_Value]),"Met","Below Target")</f>
        <v>Below Target</v>
      </c>
      <c r="V2842" t="str">
        <f>IF(tblOperations[[#This Row],[SLA_Compliance]]&gt;=_xlfn.XLOOKUP('04_References'!$A$3,tblKPITargets[KPI_Name],tblKPITargets[Target_Value]),"Met","Below Target")</f>
        <v>Below Target</v>
      </c>
      <c r="W2842" t="str">
        <f>IF(tblOperations[[#This Row],[Quality_Pass_Rate]]&gt;=_xlfn.XLOOKUP('04_References'!$A$4,tblKPITargets[KPI_Name],tblKPITargets[Target_Value]),"Met","Below Target")</f>
        <v>Met</v>
      </c>
      <c r="X2842" t="str">
        <f>IF(tblOperations[[#This Row],[Average_Completion_Days]]&lt;=_xlfn.XLOOKUP('04_References'!$A$7,tblKPITargets[KPI_Name],tblKPITargets[Target_Value]),"Met","Below Target")</f>
        <v>Met</v>
      </c>
      <c r="Y2842" t="str">
        <f>IF(tblOperations[[#This Row],[Closing_Backlog]]&lt;=_xlfn.XLOOKUP('04_References'!$A$8,tblKPITargets[KPI_Name],tblKPITargets[Target_Value]),"Met","Below Target")</f>
        <v>Met</v>
      </c>
    </row>
    <row r="2843" spans="1:25">
      <c r="A2843" s="8" t="s">
        <v>2873</v>
      </c>
      <c r="B2843" s="9">
        <v>46148</v>
      </c>
      <c r="C2843" s="4" t="s">
        <v>37</v>
      </c>
      <c r="D2843" s="4" t="s">
        <v>21</v>
      </c>
      <c r="E2843" s="4">
        <v>856</v>
      </c>
      <c r="F2843" s="4">
        <v>36</v>
      </c>
      <c r="G2843" s="4">
        <v>892</v>
      </c>
      <c r="H2843" s="4">
        <v>30</v>
      </c>
      <c r="I2843" s="4">
        <v>862</v>
      </c>
      <c r="J2843" s="4">
        <v>0</v>
      </c>
      <c r="K2843" s="4">
        <v>0</v>
      </c>
      <c r="L2843" s="4">
        <v>8</v>
      </c>
      <c r="M2843" s="4">
        <v>0.6</v>
      </c>
      <c r="N2843" s="4">
        <v>1</v>
      </c>
      <c r="O2843" s="4">
        <v>2.5</v>
      </c>
      <c r="P2843" s="4">
        <v>0.66900000000000004</v>
      </c>
      <c r="Q2843" s="5">
        <v>3.4000000000000002E-2</v>
      </c>
      <c r="R2843" s="4" t="str">
        <f>TRIM(tblOperations[[#This Row],[Region]])</f>
        <v>Midlands</v>
      </c>
      <c r="S2843" s="4" t="str">
        <f>TRIM(tblOperations[[#This Row],[Team]])</f>
        <v>Facilities Response</v>
      </c>
      <c r="T2843" s="4" t="str">
        <f>_xlfn.XLOOKUP(R2843,tblRegionReference[Region],tblRegionReference[Area],"Not Found")</f>
        <v>Central</v>
      </c>
      <c r="U2843" s="4" t="str">
        <f>IF(tblOperations[[#This Row],[Completion_Rate]]&gt;=_xlfn.XLOOKUP("Completion Rate",tblKPITargets[KPI_Name],tblKPITargets[Target_Value]),"Met","Below Target")</f>
        <v>Below Target</v>
      </c>
      <c r="V2843" t="str">
        <f>IF(tblOperations[[#This Row],[SLA_Compliance]]&gt;=_xlfn.XLOOKUP('04_References'!$A$3,tblKPITargets[KPI_Name],tblKPITargets[Target_Value]),"Met","Below Target")</f>
        <v>Below Target</v>
      </c>
      <c r="W2843" t="str">
        <f>IF(tblOperations[[#This Row],[Quality_Pass_Rate]]&gt;=_xlfn.XLOOKUP('04_References'!$A$4,tblKPITargets[KPI_Name],tblKPITargets[Target_Value]),"Met","Below Target")</f>
        <v>Met</v>
      </c>
      <c r="X2843" t="str">
        <f>IF(tblOperations[[#This Row],[Average_Completion_Days]]&lt;=_xlfn.XLOOKUP('04_References'!$A$7,tblKPITargets[KPI_Name],tblKPITargets[Target_Value]),"Met","Below Target")</f>
        <v>Below Target</v>
      </c>
      <c r="Y2843" t="str">
        <f>IF(tblOperations[[#This Row],[Closing_Backlog]]&lt;=_xlfn.XLOOKUP('04_References'!$A$8,tblKPITargets[KPI_Name],tblKPITargets[Target_Value]),"Met","Below Target")</f>
        <v>Below Target</v>
      </c>
    </row>
    <row r="2844" spans="1:25">
      <c r="A2844" s="6" t="s">
        <v>2874</v>
      </c>
      <c r="B2844" s="7">
        <v>46148</v>
      </c>
      <c r="C2844" s="2" t="s">
        <v>37</v>
      </c>
      <c r="D2844" s="2" t="s">
        <v>23</v>
      </c>
      <c r="E2844" s="2">
        <v>675</v>
      </c>
      <c r="F2844" s="2">
        <v>34</v>
      </c>
      <c r="G2844" s="2">
        <v>709</v>
      </c>
      <c r="H2844" s="2">
        <v>41</v>
      </c>
      <c r="I2844" s="2">
        <v>668</v>
      </c>
      <c r="J2844" s="2">
        <v>0</v>
      </c>
      <c r="K2844" s="2">
        <v>0</v>
      </c>
      <c r="L2844" s="2">
        <v>8</v>
      </c>
      <c r="M2844" s="2">
        <v>0.6</v>
      </c>
      <c r="N2844" s="2">
        <v>0.97699999999999998</v>
      </c>
      <c r="O2844" s="2">
        <v>2.5</v>
      </c>
      <c r="P2844" s="2">
        <v>0.77300000000000002</v>
      </c>
      <c r="Q2844" s="3">
        <v>5.8000000000000003E-2</v>
      </c>
      <c r="R2844" s="4" t="str">
        <f>TRIM(tblOperations[[#This Row],[Region]])</f>
        <v>Midlands</v>
      </c>
      <c r="S2844" s="4" t="str">
        <f>TRIM(tblOperations[[#This Row],[Team]])</f>
        <v>Estates Support</v>
      </c>
      <c r="T2844" s="4" t="str">
        <f>_xlfn.XLOOKUP(R2844,tblRegionReference[Region],tblRegionReference[Area],"Not Found")</f>
        <v>Central</v>
      </c>
      <c r="U2844" s="4" t="str">
        <f>IF(tblOperations[[#This Row],[Completion_Rate]]&gt;=_xlfn.XLOOKUP("Completion Rate",tblKPITargets[KPI_Name],tblKPITargets[Target_Value]),"Met","Below Target")</f>
        <v>Below Target</v>
      </c>
      <c r="V2844" t="str">
        <f>IF(tblOperations[[#This Row],[SLA_Compliance]]&gt;=_xlfn.XLOOKUP('04_References'!$A$3,tblKPITargets[KPI_Name],tblKPITargets[Target_Value]),"Met","Below Target")</f>
        <v>Below Target</v>
      </c>
      <c r="W2844" t="str">
        <f>IF(tblOperations[[#This Row],[Quality_Pass_Rate]]&gt;=_xlfn.XLOOKUP('04_References'!$A$4,tblKPITargets[KPI_Name],tblKPITargets[Target_Value]),"Met","Below Target")</f>
        <v>Met</v>
      </c>
      <c r="X2844" t="str">
        <f>IF(tblOperations[[#This Row],[Average_Completion_Days]]&lt;=_xlfn.XLOOKUP('04_References'!$A$7,tblKPITargets[KPI_Name],tblKPITargets[Target_Value]),"Met","Below Target")</f>
        <v>Below Target</v>
      </c>
      <c r="Y2844" t="str">
        <f>IF(tblOperations[[#This Row],[Closing_Backlog]]&lt;=_xlfn.XLOOKUP('04_References'!$A$8,tblKPITargets[KPI_Name],tblKPITargets[Target_Value]),"Met","Below Target")</f>
        <v>Below Target</v>
      </c>
    </row>
    <row r="2845" spans="1:25">
      <c r="A2845" s="8" t="s">
        <v>2875</v>
      </c>
      <c r="B2845" s="9">
        <v>46148</v>
      </c>
      <c r="C2845" s="4" t="s">
        <v>37</v>
      </c>
      <c r="D2845" s="4" t="s">
        <v>25</v>
      </c>
      <c r="E2845" s="4">
        <v>0</v>
      </c>
      <c r="F2845" s="4">
        <v>38</v>
      </c>
      <c r="G2845" s="4">
        <v>38</v>
      </c>
      <c r="H2845" s="4">
        <v>38</v>
      </c>
      <c r="I2845" s="4">
        <v>0</v>
      </c>
      <c r="J2845" s="4">
        <v>0</v>
      </c>
      <c r="K2845" s="4">
        <v>0</v>
      </c>
      <c r="L2845" s="4">
        <v>1.5</v>
      </c>
      <c r="M2845" s="4">
        <v>0.93899999999999995</v>
      </c>
      <c r="N2845" s="4">
        <v>0.96399999999999997</v>
      </c>
      <c r="O2845" s="4">
        <v>4.3</v>
      </c>
      <c r="P2845" s="4">
        <v>0.65400000000000003</v>
      </c>
      <c r="Q2845" s="5">
        <v>1</v>
      </c>
      <c r="R2845" s="4" t="str">
        <f>TRIM(tblOperations[[#This Row],[Region]])</f>
        <v>Midlands</v>
      </c>
      <c r="S2845" s="4" t="str">
        <f>TRIM(tblOperations[[#This Row],[Team]])</f>
        <v>Workplace Projects</v>
      </c>
      <c r="T2845" s="4" t="str">
        <f>_xlfn.XLOOKUP(R2845,tblRegionReference[Region],tblRegionReference[Area],"Not Found")</f>
        <v>Central</v>
      </c>
      <c r="U2845" s="4" t="str">
        <f>IF(tblOperations[[#This Row],[Completion_Rate]]&gt;=_xlfn.XLOOKUP("Completion Rate",tblKPITargets[KPI_Name],tblKPITargets[Target_Value]),"Met","Below Target")</f>
        <v>Met</v>
      </c>
      <c r="V2845" t="str">
        <f>IF(tblOperations[[#This Row],[SLA_Compliance]]&gt;=_xlfn.XLOOKUP('04_References'!$A$3,tblKPITargets[KPI_Name],tblKPITargets[Target_Value]),"Met","Below Target")</f>
        <v>Met</v>
      </c>
      <c r="W2845" t="str">
        <f>IF(tblOperations[[#This Row],[Quality_Pass_Rate]]&gt;=_xlfn.XLOOKUP('04_References'!$A$4,tblKPITargets[KPI_Name],tblKPITargets[Target_Value]),"Met","Below Target")</f>
        <v>Met</v>
      </c>
      <c r="X2845" t="str">
        <f>IF(tblOperations[[#This Row],[Average_Completion_Days]]&lt;=_xlfn.XLOOKUP('04_References'!$A$7,tblKPITargets[KPI_Name],tblKPITargets[Target_Value]),"Met","Below Target")</f>
        <v>Met</v>
      </c>
      <c r="Y2845" t="str">
        <f>IF(tblOperations[[#This Row],[Closing_Backlog]]&lt;=_xlfn.XLOOKUP('04_References'!$A$8,tblKPITargets[KPI_Name],tblKPITargets[Target_Value]),"Met","Below Target")</f>
        <v>Met</v>
      </c>
    </row>
    <row r="2846" spans="1:25">
      <c r="A2846" s="6" t="s">
        <v>2876</v>
      </c>
      <c r="B2846" s="7">
        <v>46148</v>
      </c>
      <c r="C2846" s="2" t="s">
        <v>43</v>
      </c>
      <c r="D2846" s="2" t="s">
        <v>19</v>
      </c>
      <c r="E2846" s="2">
        <v>1495</v>
      </c>
      <c r="F2846" s="2">
        <v>46</v>
      </c>
      <c r="G2846" s="2">
        <v>1541</v>
      </c>
      <c r="H2846" s="2">
        <v>22</v>
      </c>
      <c r="I2846" s="2">
        <v>1519</v>
      </c>
      <c r="J2846" s="2">
        <v>0</v>
      </c>
      <c r="K2846" s="2">
        <v>0</v>
      </c>
      <c r="L2846" s="2">
        <v>8</v>
      </c>
      <c r="M2846" s="2">
        <v>0.6</v>
      </c>
      <c r="N2846" s="2">
        <v>0.94599999999999995</v>
      </c>
      <c r="O2846" s="2">
        <v>2.5</v>
      </c>
      <c r="P2846" s="2">
        <v>0.73399999999999999</v>
      </c>
      <c r="Q2846" s="3">
        <v>1.4E-2</v>
      </c>
      <c r="R2846" s="4" t="str">
        <f>TRIM(tblOperations[[#This Row],[Region]])</f>
        <v>South West</v>
      </c>
      <c r="S2846" s="4" t="str">
        <f>TRIM(tblOperations[[#This Row],[Team]])</f>
        <v>Workplace Services</v>
      </c>
      <c r="T2846" s="4" t="str">
        <f>_xlfn.XLOOKUP(R2846,tblRegionReference[Region],tblRegionReference[Area],"Not Found")</f>
        <v>South</v>
      </c>
      <c r="U2846" s="4" t="str">
        <f>IF(tblOperations[[#This Row],[Completion_Rate]]&gt;=_xlfn.XLOOKUP("Completion Rate",tblKPITargets[KPI_Name],tblKPITargets[Target_Value]),"Met","Below Target")</f>
        <v>Below Target</v>
      </c>
      <c r="V2846" t="str">
        <f>IF(tblOperations[[#This Row],[SLA_Compliance]]&gt;=_xlfn.XLOOKUP('04_References'!$A$3,tblKPITargets[KPI_Name],tblKPITargets[Target_Value]),"Met","Below Target")</f>
        <v>Below Target</v>
      </c>
      <c r="W2846" t="str">
        <f>IF(tblOperations[[#This Row],[Quality_Pass_Rate]]&gt;=_xlfn.XLOOKUP('04_References'!$A$4,tblKPITargets[KPI_Name],tblKPITargets[Target_Value]),"Met","Below Target")</f>
        <v>Below Target</v>
      </c>
      <c r="X2846" t="str">
        <f>IF(tblOperations[[#This Row],[Average_Completion_Days]]&lt;=_xlfn.XLOOKUP('04_References'!$A$7,tblKPITargets[KPI_Name],tblKPITargets[Target_Value]),"Met","Below Target")</f>
        <v>Below Target</v>
      </c>
      <c r="Y2846" t="str">
        <f>IF(tblOperations[[#This Row],[Closing_Backlog]]&lt;=_xlfn.XLOOKUP('04_References'!$A$8,tblKPITargets[KPI_Name],tblKPITargets[Target_Value]),"Met","Below Target")</f>
        <v>Below Target</v>
      </c>
    </row>
    <row r="2847" spans="1:25">
      <c r="A2847" s="8" t="s">
        <v>2877</v>
      </c>
      <c r="B2847" s="9">
        <v>46148</v>
      </c>
      <c r="C2847" s="4" t="s">
        <v>43</v>
      </c>
      <c r="D2847" s="4" t="s">
        <v>21</v>
      </c>
      <c r="E2847" s="4">
        <v>0</v>
      </c>
      <c r="F2847" s="4">
        <v>45</v>
      </c>
      <c r="G2847" s="4">
        <v>45</v>
      </c>
      <c r="H2847" s="4">
        <v>45</v>
      </c>
      <c r="I2847" s="4">
        <v>0</v>
      </c>
      <c r="J2847" s="4">
        <v>0</v>
      </c>
      <c r="K2847" s="4">
        <v>0</v>
      </c>
      <c r="L2847" s="4">
        <v>1.2</v>
      </c>
      <c r="M2847" s="4">
        <v>0.92800000000000005</v>
      </c>
      <c r="N2847" s="4">
        <v>0.98199999999999998</v>
      </c>
      <c r="O2847" s="4">
        <v>4.4000000000000004</v>
      </c>
      <c r="P2847" s="4">
        <v>0.621</v>
      </c>
      <c r="Q2847" s="5">
        <v>1</v>
      </c>
      <c r="R2847" s="4" t="str">
        <f>TRIM(tblOperations[[#This Row],[Region]])</f>
        <v>South West</v>
      </c>
      <c r="S2847" s="4" t="str">
        <f>TRIM(tblOperations[[#This Row],[Team]])</f>
        <v>Facilities Response</v>
      </c>
      <c r="T2847" s="4" t="str">
        <f>_xlfn.XLOOKUP(R2847,tblRegionReference[Region],tblRegionReference[Area],"Not Found")</f>
        <v>South</v>
      </c>
      <c r="U2847" s="4" t="str">
        <f>IF(tblOperations[[#This Row],[Completion_Rate]]&gt;=_xlfn.XLOOKUP("Completion Rate",tblKPITargets[KPI_Name],tblKPITargets[Target_Value]),"Met","Below Target")</f>
        <v>Met</v>
      </c>
      <c r="V2847" t="str">
        <f>IF(tblOperations[[#This Row],[SLA_Compliance]]&gt;=_xlfn.XLOOKUP('04_References'!$A$3,tblKPITargets[KPI_Name],tblKPITargets[Target_Value]),"Met","Below Target")</f>
        <v>Met</v>
      </c>
      <c r="W2847" t="str">
        <f>IF(tblOperations[[#This Row],[Quality_Pass_Rate]]&gt;=_xlfn.XLOOKUP('04_References'!$A$4,tblKPITargets[KPI_Name],tblKPITargets[Target_Value]),"Met","Below Target")</f>
        <v>Met</v>
      </c>
      <c r="X2847" t="str">
        <f>IF(tblOperations[[#This Row],[Average_Completion_Days]]&lt;=_xlfn.XLOOKUP('04_References'!$A$7,tblKPITargets[KPI_Name],tblKPITargets[Target_Value]),"Met","Below Target")</f>
        <v>Met</v>
      </c>
      <c r="Y2847" t="str">
        <f>IF(tblOperations[[#This Row],[Closing_Backlog]]&lt;=_xlfn.XLOOKUP('04_References'!$A$8,tblKPITargets[KPI_Name],tblKPITargets[Target_Value]),"Met","Below Target")</f>
        <v>Met</v>
      </c>
    </row>
    <row r="2848" spans="1:25">
      <c r="A2848" s="6" t="s">
        <v>2878</v>
      </c>
      <c r="B2848" s="7">
        <v>46148</v>
      </c>
      <c r="C2848" s="2" t="s">
        <v>43</v>
      </c>
      <c r="D2848" s="2" t="s">
        <v>23</v>
      </c>
      <c r="E2848" s="2">
        <v>4</v>
      </c>
      <c r="F2848" s="2">
        <v>59</v>
      </c>
      <c r="G2848" s="2">
        <v>63</v>
      </c>
      <c r="H2848" s="2">
        <v>45</v>
      </c>
      <c r="I2848" s="2">
        <v>18</v>
      </c>
      <c r="J2848" s="2">
        <v>0</v>
      </c>
      <c r="K2848" s="2">
        <v>0</v>
      </c>
      <c r="L2848" s="2">
        <v>2.9</v>
      </c>
      <c r="M2848" s="2">
        <v>0.86599999999999999</v>
      </c>
      <c r="N2848" s="2">
        <v>0.996</v>
      </c>
      <c r="O2848" s="2">
        <v>3.9</v>
      </c>
      <c r="P2848" s="2">
        <v>0.754</v>
      </c>
      <c r="Q2848" s="3">
        <v>0.71399999999999997</v>
      </c>
      <c r="R2848" s="4" t="str">
        <f>TRIM(tblOperations[[#This Row],[Region]])</f>
        <v>South West</v>
      </c>
      <c r="S2848" s="4" t="str">
        <f>TRIM(tblOperations[[#This Row],[Team]])</f>
        <v>Estates Support</v>
      </c>
      <c r="T2848" s="4" t="str">
        <f>_xlfn.XLOOKUP(R2848,tblRegionReference[Region],tblRegionReference[Area],"Not Found")</f>
        <v>South</v>
      </c>
      <c r="U2848" s="4" t="str">
        <f>IF(tblOperations[[#This Row],[Completion_Rate]]&gt;=_xlfn.XLOOKUP("Completion Rate",tblKPITargets[KPI_Name],tblKPITargets[Target_Value]),"Met","Below Target")</f>
        <v>Below Target</v>
      </c>
      <c r="V2848" t="str">
        <f>IF(tblOperations[[#This Row],[SLA_Compliance]]&gt;=_xlfn.XLOOKUP('04_References'!$A$3,tblKPITargets[KPI_Name],tblKPITargets[Target_Value]),"Met","Below Target")</f>
        <v>Below Target</v>
      </c>
      <c r="W2848" t="str">
        <f>IF(tblOperations[[#This Row],[Quality_Pass_Rate]]&gt;=_xlfn.XLOOKUP('04_References'!$A$4,tblKPITargets[KPI_Name],tblKPITargets[Target_Value]),"Met","Below Target")</f>
        <v>Met</v>
      </c>
      <c r="X2848" t="str">
        <f>IF(tblOperations[[#This Row],[Average_Completion_Days]]&lt;=_xlfn.XLOOKUP('04_References'!$A$7,tblKPITargets[KPI_Name],tblKPITargets[Target_Value]),"Met","Below Target")</f>
        <v>Met</v>
      </c>
      <c r="Y2848" t="str">
        <f>IF(tblOperations[[#This Row],[Closing_Backlog]]&lt;=_xlfn.XLOOKUP('04_References'!$A$8,tblKPITargets[KPI_Name],tblKPITargets[Target_Value]),"Met","Below Target")</f>
        <v>Below Target</v>
      </c>
    </row>
    <row r="2849" spans="1:25">
      <c r="A2849" s="8" t="s">
        <v>2879</v>
      </c>
      <c r="B2849" s="9">
        <v>46148</v>
      </c>
      <c r="C2849" s="4" t="s">
        <v>43</v>
      </c>
      <c r="D2849" s="4" t="s">
        <v>25</v>
      </c>
      <c r="E2849" s="4">
        <v>0</v>
      </c>
      <c r="F2849" s="4">
        <v>37</v>
      </c>
      <c r="G2849" s="4">
        <v>37</v>
      </c>
      <c r="H2849" s="4">
        <v>37</v>
      </c>
      <c r="I2849" s="4">
        <v>0</v>
      </c>
      <c r="J2849" s="4">
        <v>0</v>
      </c>
      <c r="K2849" s="4">
        <v>0</v>
      </c>
      <c r="L2849" s="4">
        <v>1.4</v>
      </c>
      <c r="M2849" s="4">
        <v>0.97599999999999998</v>
      </c>
      <c r="N2849" s="4">
        <v>0.95299999999999996</v>
      </c>
      <c r="O2849" s="4">
        <v>4.5999999999999996</v>
      </c>
      <c r="P2849" s="4">
        <v>0.78100000000000003</v>
      </c>
      <c r="Q2849" s="5">
        <v>1</v>
      </c>
      <c r="R2849" s="4" t="str">
        <f>TRIM(tblOperations[[#This Row],[Region]])</f>
        <v>South West</v>
      </c>
      <c r="S2849" s="4" t="str">
        <f>TRIM(tblOperations[[#This Row],[Team]])</f>
        <v>Workplace Projects</v>
      </c>
      <c r="T2849" s="4" t="str">
        <f>_xlfn.XLOOKUP(R2849,tblRegionReference[Region],tblRegionReference[Area],"Not Found")</f>
        <v>South</v>
      </c>
      <c r="U2849" s="4" t="str">
        <f>IF(tblOperations[[#This Row],[Completion_Rate]]&gt;=_xlfn.XLOOKUP("Completion Rate",tblKPITargets[KPI_Name],tblKPITargets[Target_Value]),"Met","Below Target")</f>
        <v>Met</v>
      </c>
      <c r="V2849" t="str">
        <f>IF(tblOperations[[#This Row],[SLA_Compliance]]&gt;=_xlfn.XLOOKUP('04_References'!$A$3,tblKPITargets[KPI_Name],tblKPITargets[Target_Value]),"Met","Below Target")</f>
        <v>Met</v>
      </c>
      <c r="W2849" t="str">
        <f>IF(tblOperations[[#This Row],[Quality_Pass_Rate]]&gt;=_xlfn.XLOOKUP('04_References'!$A$4,tblKPITargets[KPI_Name],tblKPITargets[Target_Value]),"Met","Below Target")</f>
        <v>Met</v>
      </c>
      <c r="X2849" t="str">
        <f>IF(tblOperations[[#This Row],[Average_Completion_Days]]&lt;=_xlfn.XLOOKUP('04_References'!$A$7,tblKPITargets[KPI_Name],tblKPITargets[Target_Value]),"Met","Below Target")</f>
        <v>Met</v>
      </c>
      <c r="Y2849" t="str">
        <f>IF(tblOperations[[#This Row],[Closing_Backlog]]&lt;=_xlfn.XLOOKUP('04_References'!$A$8,tblKPITargets[KPI_Name],tblKPITargets[Target_Value]),"Met","Below Target")</f>
        <v>Met</v>
      </c>
    </row>
    <row r="2850" spans="1:25">
      <c r="A2850" s="6" t="s">
        <v>2880</v>
      </c>
      <c r="B2850" s="7">
        <v>46148</v>
      </c>
      <c r="C2850" s="2" t="s">
        <v>48</v>
      </c>
      <c r="D2850" s="2" t="s">
        <v>19</v>
      </c>
      <c r="E2850" s="2">
        <v>3</v>
      </c>
      <c r="F2850" s="2">
        <v>24</v>
      </c>
      <c r="G2850" s="2">
        <v>27</v>
      </c>
      <c r="H2850" s="2">
        <v>27</v>
      </c>
      <c r="I2850" s="2">
        <v>0</v>
      </c>
      <c r="J2850" s="2">
        <v>0</v>
      </c>
      <c r="K2850" s="2">
        <v>0</v>
      </c>
      <c r="L2850" s="2">
        <v>1.6</v>
      </c>
      <c r="M2850" s="2">
        <v>0.94899999999999995</v>
      </c>
      <c r="N2850" s="2">
        <v>0.95199999999999996</v>
      </c>
      <c r="O2850" s="2">
        <v>4.8</v>
      </c>
      <c r="P2850" s="2">
        <v>0.74299999999999999</v>
      </c>
      <c r="Q2850" s="3">
        <v>1</v>
      </c>
      <c r="R2850" s="4" t="str">
        <f>TRIM(tblOperations[[#This Row],[Region]])</f>
        <v>South East</v>
      </c>
      <c r="S2850" s="4" t="str">
        <f>TRIM(tblOperations[[#This Row],[Team]])</f>
        <v>Workplace Services</v>
      </c>
      <c r="T2850" s="4" t="str">
        <f>_xlfn.XLOOKUP(R2850,tblRegionReference[Region],tblRegionReference[Area],"Not Found")</f>
        <v>South</v>
      </c>
      <c r="U2850" s="4" t="str">
        <f>IF(tblOperations[[#This Row],[Completion_Rate]]&gt;=_xlfn.XLOOKUP("Completion Rate",tblKPITargets[KPI_Name],tblKPITargets[Target_Value]),"Met","Below Target")</f>
        <v>Met</v>
      </c>
      <c r="V2850" t="str">
        <f>IF(tblOperations[[#This Row],[SLA_Compliance]]&gt;=_xlfn.XLOOKUP('04_References'!$A$3,tblKPITargets[KPI_Name],tblKPITargets[Target_Value]),"Met","Below Target")</f>
        <v>Met</v>
      </c>
      <c r="W2850" t="str">
        <f>IF(tblOperations[[#This Row],[Quality_Pass_Rate]]&gt;=_xlfn.XLOOKUP('04_References'!$A$4,tblKPITargets[KPI_Name],tblKPITargets[Target_Value]),"Met","Below Target")</f>
        <v>Met</v>
      </c>
      <c r="X2850" t="str">
        <f>IF(tblOperations[[#This Row],[Average_Completion_Days]]&lt;=_xlfn.XLOOKUP('04_References'!$A$7,tblKPITargets[KPI_Name],tblKPITargets[Target_Value]),"Met","Below Target")</f>
        <v>Met</v>
      </c>
      <c r="Y2850" t="str">
        <f>IF(tblOperations[[#This Row],[Closing_Backlog]]&lt;=_xlfn.XLOOKUP('04_References'!$A$8,tblKPITargets[KPI_Name],tblKPITargets[Target_Value]),"Met","Below Target")</f>
        <v>Met</v>
      </c>
    </row>
    <row r="2851" spans="1:25">
      <c r="A2851" s="8" t="s">
        <v>2881</v>
      </c>
      <c r="B2851" s="9">
        <v>46148</v>
      </c>
      <c r="C2851" s="4" t="s">
        <v>48</v>
      </c>
      <c r="D2851" s="4" t="s">
        <v>21</v>
      </c>
      <c r="E2851" s="4">
        <v>2587</v>
      </c>
      <c r="F2851" s="4">
        <v>23</v>
      </c>
      <c r="G2851" s="4">
        <v>2610</v>
      </c>
      <c r="H2851" s="4">
        <v>19</v>
      </c>
      <c r="I2851" s="4">
        <v>2591</v>
      </c>
      <c r="J2851" s="4">
        <v>1</v>
      </c>
      <c r="K2851" s="4">
        <v>1</v>
      </c>
      <c r="L2851" s="4">
        <v>8</v>
      </c>
      <c r="M2851" s="4">
        <v>0.6</v>
      </c>
      <c r="N2851" s="4">
        <v>0.94699999999999995</v>
      </c>
      <c r="O2851" s="4">
        <v>2.5</v>
      </c>
      <c r="P2851" s="4">
        <v>0.69199999999999995</v>
      </c>
      <c r="Q2851" s="5">
        <v>7.0000000000000001E-3</v>
      </c>
      <c r="R2851" s="4" t="str">
        <f>TRIM(tblOperations[[#This Row],[Region]])</f>
        <v>South East</v>
      </c>
      <c r="S2851" s="4" t="str">
        <f>TRIM(tblOperations[[#This Row],[Team]])</f>
        <v>Facilities Response</v>
      </c>
      <c r="T2851" s="4" t="str">
        <f>_xlfn.XLOOKUP(R2851,tblRegionReference[Region],tblRegionReference[Area],"Not Found")</f>
        <v>South</v>
      </c>
      <c r="U2851" s="4" t="str">
        <f>IF(tblOperations[[#This Row],[Completion_Rate]]&gt;=_xlfn.XLOOKUP("Completion Rate",tblKPITargets[KPI_Name],tblKPITargets[Target_Value]),"Met","Below Target")</f>
        <v>Below Target</v>
      </c>
      <c r="V2851" t="str">
        <f>IF(tblOperations[[#This Row],[SLA_Compliance]]&gt;=_xlfn.XLOOKUP('04_References'!$A$3,tblKPITargets[KPI_Name],tblKPITargets[Target_Value]),"Met","Below Target")</f>
        <v>Below Target</v>
      </c>
      <c r="W2851" t="str">
        <f>IF(tblOperations[[#This Row],[Quality_Pass_Rate]]&gt;=_xlfn.XLOOKUP('04_References'!$A$4,tblKPITargets[KPI_Name],tblKPITargets[Target_Value]),"Met","Below Target")</f>
        <v>Below Target</v>
      </c>
      <c r="X2851" t="str">
        <f>IF(tblOperations[[#This Row],[Average_Completion_Days]]&lt;=_xlfn.XLOOKUP('04_References'!$A$7,tblKPITargets[KPI_Name],tblKPITargets[Target_Value]),"Met","Below Target")</f>
        <v>Below Target</v>
      </c>
      <c r="Y2851" t="str">
        <f>IF(tblOperations[[#This Row],[Closing_Backlog]]&lt;=_xlfn.XLOOKUP('04_References'!$A$8,tblKPITargets[KPI_Name],tblKPITargets[Target_Value]),"Met","Below Target")</f>
        <v>Below Target</v>
      </c>
    </row>
    <row r="2852" spans="1:25">
      <c r="A2852" s="6" t="s">
        <v>2882</v>
      </c>
      <c r="B2852" s="7">
        <v>46148</v>
      </c>
      <c r="C2852" s="2" t="s">
        <v>48</v>
      </c>
      <c r="D2852" s="2" t="s">
        <v>23</v>
      </c>
      <c r="E2852" s="2">
        <v>8</v>
      </c>
      <c r="F2852" s="2">
        <v>37</v>
      </c>
      <c r="G2852" s="2">
        <v>45</v>
      </c>
      <c r="H2852" s="2">
        <v>45</v>
      </c>
      <c r="I2852" s="2">
        <v>0</v>
      </c>
      <c r="J2852" s="2">
        <v>0</v>
      </c>
      <c r="K2852" s="2">
        <v>0</v>
      </c>
      <c r="L2852" s="2">
        <v>2.2999999999999998</v>
      </c>
      <c r="M2852" s="2">
        <v>0.995</v>
      </c>
      <c r="N2852" s="2">
        <v>0.97599999999999998</v>
      </c>
      <c r="O2852" s="2">
        <v>4.8</v>
      </c>
      <c r="P2852" s="2">
        <v>0.80200000000000005</v>
      </c>
      <c r="Q2852" s="3">
        <v>1</v>
      </c>
      <c r="R2852" s="4" t="str">
        <f>TRIM(tblOperations[[#This Row],[Region]])</f>
        <v>South East</v>
      </c>
      <c r="S2852" s="4" t="str">
        <f>TRIM(tblOperations[[#This Row],[Team]])</f>
        <v>Estates Support</v>
      </c>
      <c r="T2852" s="4" t="str">
        <f>_xlfn.XLOOKUP(R2852,tblRegionReference[Region],tblRegionReference[Area],"Not Found")</f>
        <v>South</v>
      </c>
      <c r="U2852" s="4" t="str">
        <f>IF(tblOperations[[#This Row],[Completion_Rate]]&gt;=_xlfn.XLOOKUP("Completion Rate",tblKPITargets[KPI_Name],tblKPITargets[Target_Value]),"Met","Below Target")</f>
        <v>Met</v>
      </c>
      <c r="V2852" t="str">
        <f>IF(tblOperations[[#This Row],[SLA_Compliance]]&gt;=_xlfn.XLOOKUP('04_References'!$A$3,tblKPITargets[KPI_Name],tblKPITargets[Target_Value]),"Met","Below Target")</f>
        <v>Met</v>
      </c>
      <c r="W2852" t="str">
        <f>IF(tblOperations[[#This Row],[Quality_Pass_Rate]]&gt;=_xlfn.XLOOKUP('04_References'!$A$4,tblKPITargets[KPI_Name],tblKPITargets[Target_Value]),"Met","Below Target")</f>
        <v>Met</v>
      </c>
      <c r="X2852" t="str">
        <f>IF(tblOperations[[#This Row],[Average_Completion_Days]]&lt;=_xlfn.XLOOKUP('04_References'!$A$7,tblKPITargets[KPI_Name],tblKPITargets[Target_Value]),"Met","Below Target")</f>
        <v>Met</v>
      </c>
      <c r="Y2852" t="str">
        <f>IF(tblOperations[[#This Row],[Closing_Backlog]]&lt;=_xlfn.XLOOKUP('04_References'!$A$8,tblKPITargets[KPI_Name],tblKPITargets[Target_Value]),"Met","Below Target")</f>
        <v>Met</v>
      </c>
    </row>
    <row r="2853" spans="1:25">
      <c r="A2853" s="8" t="s">
        <v>2883</v>
      </c>
      <c r="B2853" s="9">
        <v>46148</v>
      </c>
      <c r="C2853" s="4" t="s">
        <v>48</v>
      </c>
      <c r="D2853" s="4" t="s">
        <v>25</v>
      </c>
      <c r="E2853" s="4">
        <v>835</v>
      </c>
      <c r="F2853" s="4">
        <v>28</v>
      </c>
      <c r="G2853" s="4">
        <v>863</v>
      </c>
      <c r="H2853" s="4">
        <v>21</v>
      </c>
      <c r="I2853" s="4">
        <v>842</v>
      </c>
      <c r="J2853" s="4">
        <v>2</v>
      </c>
      <c r="K2853" s="4">
        <v>0</v>
      </c>
      <c r="L2853" s="4">
        <v>8</v>
      </c>
      <c r="M2853" s="4">
        <v>0.6</v>
      </c>
      <c r="N2853" s="4">
        <v>0.94299999999999995</v>
      </c>
      <c r="O2853" s="4">
        <v>2.5</v>
      </c>
      <c r="P2853" s="4">
        <v>0.747</v>
      </c>
      <c r="Q2853" s="5">
        <v>2.4E-2</v>
      </c>
      <c r="R2853" s="4" t="str">
        <f>TRIM(tblOperations[[#This Row],[Region]])</f>
        <v>South East</v>
      </c>
      <c r="S2853" s="4" t="str">
        <f>TRIM(tblOperations[[#This Row],[Team]])</f>
        <v>Workplace Projects</v>
      </c>
      <c r="T2853" s="4" t="str">
        <f>_xlfn.XLOOKUP(R2853,tblRegionReference[Region],tblRegionReference[Area],"Not Found")</f>
        <v>South</v>
      </c>
      <c r="U2853" s="4" t="str">
        <f>IF(tblOperations[[#This Row],[Completion_Rate]]&gt;=_xlfn.XLOOKUP("Completion Rate",tblKPITargets[KPI_Name],tblKPITargets[Target_Value]),"Met","Below Target")</f>
        <v>Below Target</v>
      </c>
      <c r="V2853" t="str">
        <f>IF(tblOperations[[#This Row],[SLA_Compliance]]&gt;=_xlfn.XLOOKUP('04_References'!$A$3,tblKPITargets[KPI_Name],tblKPITargets[Target_Value]),"Met","Below Target")</f>
        <v>Below Target</v>
      </c>
      <c r="W2853" t="str">
        <f>IF(tblOperations[[#This Row],[Quality_Pass_Rate]]&gt;=_xlfn.XLOOKUP('04_References'!$A$4,tblKPITargets[KPI_Name],tblKPITargets[Target_Value]),"Met","Below Target")</f>
        <v>Below Target</v>
      </c>
      <c r="X2853" t="str">
        <f>IF(tblOperations[[#This Row],[Average_Completion_Days]]&lt;=_xlfn.XLOOKUP('04_References'!$A$7,tblKPITargets[KPI_Name],tblKPITargets[Target_Value]),"Met","Below Target")</f>
        <v>Below Target</v>
      </c>
      <c r="Y2853" t="str">
        <f>IF(tblOperations[[#This Row],[Closing_Backlog]]&lt;=_xlfn.XLOOKUP('04_References'!$A$8,tblKPITargets[KPI_Name],tblKPITargets[Target_Value]),"Met","Below Target")</f>
        <v>Below Target</v>
      </c>
    </row>
    <row r="2854" spans="1:25">
      <c r="A2854" s="6" t="s">
        <v>2884</v>
      </c>
      <c r="B2854" s="7">
        <v>46148</v>
      </c>
      <c r="C2854" s="2" t="s">
        <v>53</v>
      </c>
      <c r="D2854" s="2" t="s">
        <v>19</v>
      </c>
      <c r="E2854" s="2">
        <v>1524</v>
      </c>
      <c r="F2854" s="2">
        <v>37</v>
      </c>
      <c r="G2854" s="2">
        <v>1561</v>
      </c>
      <c r="H2854" s="2">
        <v>26</v>
      </c>
      <c r="I2854" s="2">
        <v>1535</v>
      </c>
      <c r="J2854" s="2">
        <v>0</v>
      </c>
      <c r="K2854" s="2">
        <v>0</v>
      </c>
      <c r="L2854" s="2">
        <v>8</v>
      </c>
      <c r="M2854" s="2">
        <v>0.6</v>
      </c>
      <c r="N2854" s="2">
        <v>0.97699999999999998</v>
      </c>
      <c r="O2854" s="2">
        <v>2.5</v>
      </c>
      <c r="P2854" s="2">
        <v>0.69299999999999995</v>
      </c>
      <c r="Q2854" s="3">
        <v>1.7000000000000001E-2</v>
      </c>
      <c r="R2854" s="4" t="str">
        <f>TRIM(tblOperations[[#This Row],[Region]])</f>
        <v>Wales</v>
      </c>
      <c r="S2854" s="4" t="str">
        <f>TRIM(tblOperations[[#This Row],[Team]])</f>
        <v>Workplace Services</v>
      </c>
      <c r="T2854" s="4" t="str">
        <f>_xlfn.XLOOKUP(R2854,tblRegionReference[Region],tblRegionReference[Area],"Not Found")</f>
        <v>Wales</v>
      </c>
      <c r="U2854" s="4" t="str">
        <f>IF(tblOperations[[#This Row],[Completion_Rate]]&gt;=_xlfn.XLOOKUP("Completion Rate",tblKPITargets[KPI_Name],tblKPITargets[Target_Value]),"Met","Below Target")</f>
        <v>Below Target</v>
      </c>
      <c r="V2854" t="str">
        <f>IF(tblOperations[[#This Row],[SLA_Compliance]]&gt;=_xlfn.XLOOKUP('04_References'!$A$3,tblKPITargets[KPI_Name],tblKPITargets[Target_Value]),"Met","Below Target")</f>
        <v>Below Target</v>
      </c>
      <c r="W2854" t="str">
        <f>IF(tblOperations[[#This Row],[Quality_Pass_Rate]]&gt;=_xlfn.XLOOKUP('04_References'!$A$4,tblKPITargets[KPI_Name],tblKPITargets[Target_Value]),"Met","Below Target")</f>
        <v>Met</v>
      </c>
      <c r="X2854" t="str">
        <f>IF(tblOperations[[#This Row],[Average_Completion_Days]]&lt;=_xlfn.XLOOKUP('04_References'!$A$7,tblKPITargets[KPI_Name],tblKPITargets[Target_Value]),"Met","Below Target")</f>
        <v>Below Target</v>
      </c>
      <c r="Y2854" t="str">
        <f>IF(tblOperations[[#This Row],[Closing_Backlog]]&lt;=_xlfn.XLOOKUP('04_References'!$A$8,tblKPITargets[KPI_Name],tblKPITargets[Target_Value]),"Met","Below Target")</f>
        <v>Below Target</v>
      </c>
    </row>
    <row r="2855" spans="1:25">
      <c r="A2855" s="8" t="s">
        <v>2885</v>
      </c>
      <c r="B2855" s="9">
        <v>46148</v>
      </c>
      <c r="C2855" s="4" t="s">
        <v>53</v>
      </c>
      <c r="D2855" s="4" t="s">
        <v>21</v>
      </c>
      <c r="E2855" s="4">
        <v>1576</v>
      </c>
      <c r="F2855" s="4">
        <v>40</v>
      </c>
      <c r="G2855" s="4">
        <v>1616</v>
      </c>
      <c r="H2855" s="4">
        <v>24</v>
      </c>
      <c r="I2855" s="4">
        <v>1592</v>
      </c>
      <c r="J2855" s="4">
        <v>0</v>
      </c>
      <c r="K2855" s="4">
        <v>0</v>
      </c>
      <c r="L2855" s="4">
        <v>8</v>
      </c>
      <c r="M2855" s="4">
        <v>0.6</v>
      </c>
      <c r="N2855" s="4">
        <v>0.95299999999999996</v>
      </c>
      <c r="O2855" s="4">
        <v>2.5</v>
      </c>
      <c r="P2855" s="4">
        <v>0.66400000000000003</v>
      </c>
      <c r="Q2855" s="5">
        <v>1.4999999999999999E-2</v>
      </c>
      <c r="R2855" s="4" t="str">
        <f>TRIM(tblOperations[[#This Row],[Region]])</f>
        <v>Wales</v>
      </c>
      <c r="S2855" s="4" t="str">
        <f>TRIM(tblOperations[[#This Row],[Team]])</f>
        <v>Facilities Response</v>
      </c>
      <c r="T2855" s="4" t="str">
        <f>_xlfn.XLOOKUP(R2855,tblRegionReference[Region],tblRegionReference[Area],"Not Found")</f>
        <v>Wales</v>
      </c>
      <c r="U2855" s="4" t="str">
        <f>IF(tblOperations[[#This Row],[Completion_Rate]]&gt;=_xlfn.XLOOKUP("Completion Rate",tblKPITargets[KPI_Name],tblKPITargets[Target_Value]),"Met","Below Target")</f>
        <v>Below Target</v>
      </c>
      <c r="V2855" t="str">
        <f>IF(tblOperations[[#This Row],[SLA_Compliance]]&gt;=_xlfn.XLOOKUP('04_References'!$A$3,tblKPITargets[KPI_Name],tblKPITargets[Target_Value]),"Met","Below Target")</f>
        <v>Below Target</v>
      </c>
      <c r="W2855" t="str">
        <f>IF(tblOperations[[#This Row],[Quality_Pass_Rate]]&gt;=_xlfn.XLOOKUP('04_References'!$A$4,tblKPITargets[KPI_Name],tblKPITargets[Target_Value]),"Met","Below Target")</f>
        <v>Met</v>
      </c>
      <c r="X2855" t="str">
        <f>IF(tblOperations[[#This Row],[Average_Completion_Days]]&lt;=_xlfn.XLOOKUP('04_References'!$A$7,tblKPITargets[KPI_Name],tblKPITargets[Target_Value]),"Met","Below Target")</f>
        <v>Below Target</v>
      </c>
      <c r="Y2855" t="str">
        <f>IF(tblOperations[[#This Row],[Closing_Backlog]]&lt;=_xlfn.XLOOKUP('04_References'!$A$8,tblKPITargets[KPI_Name],tblKPITargets[Target_Value]),"Met","Below Target")</f>
        <v>Below Target</v>
      </c>
    </row>
    <row r="2856" spans="1:25">
      <c r="A2856" s="6" t="s">
        <v>2886</v>
      </c>
      <c r="B2856" s="7">
        <v>46148</v>
      </c>
      <c r="C2856" s="2" t="s">
        <v>53</v>
      </c>
      <c r="D2856" s="2" t="s">
        <v>23</v>
      </c>
      <c r="E2856" s="2">
        <v>1047</v>
      </c>
      <c r="F2856" s="2">
        <v>59</v>
      </c>
      <c r="G2856" s="2">
        <v>1106</v>
      </c>
      <c r="H2856" s="2">
        <v>28</v>
      </c>
      <c r="I2856" s="2">
        <v>1078</v>
      </c>
      <c r="J2856" s="2">
        <v>0</v>
      </c>
      <c r="K2856" s="2">
        <v>0</v>
      </c>
      <c r="L2856" s="2">
        <v>8</v>
      </c>
      <c r="M2856" s="2">
        <v>0.6</v>
      </c>
      <c r="N2856" s="2">
        <v>1</v>
      </c>
      <c r="O2856" s="2">
        <v>2.5</v>
      </c>
      <c r="P2856" s="2">
        <v>0.77800000000000002</v>
      </c>
      <c r="Q2856" s="3">
        <v>2.5000000000000001E-2</v>
      </c>
      <c r="R2856" s="4" t="str">
        <f>TRIM(tblOperations[[#This Row],[Region]])</f>
        <v>Wales</v>
      </c>
      <c r="S2856" s="4" t="str">
        <f>TRIM(tblOperations[[#This Row],[Team]])</f>
        <v>Estates Support</v>
      </c>
      <c r="T2856" s="4" t="str">
        <f>_xlfn.XLOOKUP(R2856,tblRegionReference[Region],tblRegionReference[Area],"Not Found")</f>
        <v>Wales</v>
      </c>
      <c r="U2856" s="4" t="str">
        <f>IF(tblOperations[[#This Row],[Completion_Rate]]&gt;=_xlfn.XLOOKUP("Completion Rate",tblKPITargets[KPI_Name],tblKPITargets[Target_Value]),"Met","Below Target")</f>
        <v>Below Target</v>
      </c>
      <c r="V2856" t="str">
        <f>IF(tblOperations[[#This Row],[SLA_Compliance]]&gt;=_xlfn.XLOOKUP('04_References'!$A$3,tblKPITargets[KPI_Name],tblKPITargets[Target_Value]),"Met","Below Target")</f>
        <v>Below Target</v>
      </c>
      <c r="W2856" t="str">
        <f>IF(tblOperations[[#This Row],[Quality_Pass_Rate]]&gt;=_xlfn.XLOOKUP('04_References'!$A$4,tblKPITargets[KPI_Name],tblKPITargets[Target_Value]),"Met","Below Target")</f>
        <v>Met</v>
      </c>
      <c r="X2856" t="str">
        <f>IF(tblOperations[[#This Row],[Average_Completion_Days]]&lt;=_xlfn.XLOOKUP('04_References'!$A$7,tblKPITargets[KPI_Name],tblKPITargets[Target_Value]),"Met","Below Target")</f>
        <v>Below Target</v>
      </c>
      <c r="Y2856" t="str">
        <f>IF(tblOperations[[#This Row],[Closing_Backlog]]&lt;=_xlfn.XLOOKUP('04_References'!$A$8,tblKPITargets[KPI_Name],tblKPITargets[Target_Value]),"Met","Below Target")</f>
        <v>Below Target</v>
      </c>
    </row>
    <row r="2857" spans="1:25">
      <c r="A2857" s="8" t="s">
        <v>2887</v>
      </c>
      <c r="B2857" s="9">
        <v>46148</v>
      </c>
      <c r="C2857" s="4" t="s">
        <v>53</v>
      </c>
      <c r="D2857" s="4" t="s">
        <v>25</v>
      </c>
      <c r="E2857" s="4">
        <v>0</v>
      </c>
      <c r="F2857" s="4">
        <v>22</v>
      </c>
      <c r="G2857" s="4">
        <v>22</v>
      </c>
      <c r="H2857" s="4">
        <v>22</v>
      </c>
      <c r="I2857" s="4">
        <v>0</v>
      </c>
      <c r="J2857" s="4">
        <v>0</v>
      </c>
      <c r="K2857" s="4">
        <v>0</v>
      </c>
      <c r="L2857" s="4">
        <v>1.5</v>
      </c>
      <c r="M2857" s="4">
        <v>0.94799999999999995</v>
      </c>
      <c r="N2857" s="4">
        <v>0.93300000000000005</v>
      </c>
      <c r="O2857" s="4">
        <v>4.4000000000000004</v>
      </c>
      <c r="P2857" s="4">
        <v>0.71299999999999997</v>
      </c>
      <c r="Q2857" s="5">
        <v>1</v>
      </c>
      <c r="R2857" s="4" t="str">
        <f>TRIM(tblOperations[[#This Row],[Region]])</f>
        <v>Wales</v>
      </c>
      <c r="S2857" s="4" t="str">
        <f>TRIM(tblOperations[[#This Row],[Team]])</f>
        <v>Workplace Projects</v>
      </c>
      <c r="T2857" s="4" t="str">
        <f>_xlfn.XLOOKUP(R2857,tblRegionReference[Region],tblRegionReference[Area],"Not Found")</f>
        <v>Wales</v>
      </c>
      <c r="U2857" s="4" t="str">
        <f>IF(tblOperations[[#This Row],[Completion_Rate]]&gt;=_xlfn.XLOOKUP("Completion Rate",tblKPITargets[KPI_Name],tblKPITargets[Target_Value]),"Met","Below Target")</f>
        <v>Met</v>
      </c>
      <c r="V2857" t="str">
        <f>IF(tblOperations[[#This Row],[SLA_Compliance]]&gt;=_xlfn.XLOOKUP('04_References'!$A$3,tblKPITargets[KPI_Name],tblKPITargets[Target_Value]),"Met","Below Target")</f>
        <v>Met</v>
      </c>
      <c r="W2857" t="str">
        <f>IF(tblOperations[[#This Row],[Quality_Pass_Rate]]&gt;=_xlfn.XLOOKUP('04_References'!$A$4,tblKPITargets[KPI_Name],tblKPITargets[Target_Value]),"Met","Below Target")</f>
        <v>Below Target</v>
      </c>
      <c r="X2857" t="str">
        <f>IF(tblOperations[[#This Row],[Average_Completion_Days]]&lt;=_xlfn.XLOOKUP('04_References'!$A$7,tblKPITargets[KPI_Name],tblKPITargets[Target_Value]),"Met","Below Target")</f>
        <v>Met</v>
      </c>
      <c r="Y2857" t="str">
        <f>IF(tblOperations[[#This Row],[Closing_Backlog]]&lt;=_xlfn.XLOOKUP('04_References'!$A$8,tblKPITargets[KPI_Name],tblKPITargets[Target_Value]),"Met","Below Target")</f>
        <v>Met</v>
      </c>
    </row>
    <row r="2858" spans="1:25">
      <c r="A2858" s="6" t="s">
        <v>2888</v>
      </c>
      <c r="B2858" s="7">
        <v>46149</v>
      </c>
      <c r="C2858" s="2" t="s">
        <v>18</v>
      </c>
      <c r="D2858" s="2" t="s">
        <v>19</v>
      </c>
      <c r="E2858" s="2">
        <v>382</v>
      </c>
      <c r="F2858" s="2">
        <v>35</v>
      </c>
      <c r="G2858" s="2">
        <v>417</v>
      </c>
      <c r="H2858" s="2">
        <v>37</v>
      </c>
      <c r="I2858" s="2">
        <v>380</v>
      </c>
      <c r="J2858" s="2">
        <v>0</v>
      </c>
      <c r="K2858" s="2">
        <v>0</v>
      </c>
      <c r="L2858" s="2">
        <v>8</v>
      </c>
      <c r="M2858" s="2">
        <v>0.6</v>
      </c>
      <c r="N2858" s="2">
        <v>0.97099999999999997</v>
      </c>
      <c r="O2858" s="2">
        <v>2.5</v>
      </c>
      <c r="P2858" s="2">
        <v>0.72399999999999998</v>
      </c>
      <c r="Q2858" s="3">
        <v>8.8999999999999996E-2</v>
      </c>
      <c r="R2858" s="4" t="str">
        <f>TRIM(tblOperations[[#This Row],[Region]])</f>
        <v>Scotland</v>
      </c>
      <c r="S2858" s="4" t="str">
        <f>TRIM(tblOperations[[#This Row],[Team]])</f>
        <v>Workplace Services</v>
      </c>
      <c r="T2858" s="4" t="str">
        <f>_xlfn.XLOOKUP(R2858,tblRegionReference[Region],tblRegionReference[Area],"Not Found")</f>
        <v>North</v>
      </c>
      <c r="U2858" s="4" t="str">
        <f>IF(tblOperations[[#This Row],[Completion_Rate]]&gt;=_xlfn.XLOOKUP("Completion Rate",tblKPITargets[KPI_Name],tblKPITargets[Target_Value]),"Met","Below Target")</f>
        <v>Below Target</v>
      </c>
      <c r="V2858" t="str">
        <f>IF(tblOperations[[#This Row],[SLA_Compliance]]&gt;=_xlfn.XLOOKUP('04_References'!$A$3,tblKPITargets[KPI_Name],tblKPITargets[Target_Value]),"Met","Below Target")</f>
        <v>Below Target</v>
      </c>
      <c r="W2858" t="str">
        <f>IF(tblOperations[[#This Row],[Quality_Pass_Rate]]&gt;=_xlfn.XLOOKUP('04_References'!$A$4,tblKPITargets[KPI_Name],tblKPITargets[Target_Value]),"Met","Below Target")</f>
        <v>Met</v>
      </c>
      <c r="X2858" t="str">
        <f>IF(tblOperations[[#This Row],[Average_Completion_Days]]&lt;=_xlfn.XLOOKUP('04_References'!$A$7,tblKPITargets[KPI_Name],tblKPITargets[Target_Value]),"Met","Below Target")</f>
        <v>Below Target</v>
      </c>
      <c r="Y2858" t="str">
        <f>IF(tblOperations[[#This Row],[Closing_Backlog]]&lt;=_xlfn.XLOOKUP('04_References'!$A$8,tblKPITargets[KPI_Name],tblKPITargets[Target_Value]),"Met","Below Target")</f>
        <v>Below Target</v>
      </c>
    </row>
    <row r="2859" spans="1:25">
      <c r="A2859" s="8" t="s">
        <v>2889</v>
      </c>
      <c r="B2859" s="9">
        <v>46149</v>
      </c>
      <c r="C2859" s="4" t="s">
        <v>18</v>
      </c>
      <c r="D2859" s="4" t="s">
        <v>21</v>
      </c>
      <c r="E2859" s="4">
        <v>0</v>
      </c>
      <c r="F2859" s="4">
        <v>58</v>
      </c>
      <c r="G2859" s="4">
        <v>58</v>
      </c>
      <c r="H2859" s="4">
        <v>47</v>
      </c>
      <c r="I2859" s="4">
        <v>11</v>
      </c>
      <c r="J2859" s="4">
        <v>0</v>
      </c>
      <c r="K2859" s="4">
        <v>0</v>
      </c>
      <c r="L2859" s="4">
        <v>2.4</v>
      </c>
      <c r="M2859" s="4">
        <v>0.88700000000000001</v>
      </c>
      <c r="N2859" s="4">
        <v>0.98499999999999999</v>
      </c>
      <c r="O2859" s="4">
        <v>4.2</v>
      </c>
      <c r="P2859" s="4">
        <v>0.8</v>
      </c>
      <c r="Q2859" s="5">
        <v>0.81</v>
      </c>
      <c r="R2859" s="4" t="str">
        <f>TRIM(tblOperations[[#This Row],[Region]])</f>
        <v>Scotland</v>
      </c>
      <c r="S2859" s="4" t="str">
        <f>TRIM(tblOperations[[#This Row],[Team]])</f>
        <v>Facilities Response</v>
      </c>
      <c r="T2859" s="4" t="str">
        <f>_xlfn.XLOOKUP(R2859,tblRegionReference[Region],tblRegionReference[Area],"Not Found")</f>
        <v>North</v>
      </c>
      <c r="U2859" s="4" t="str">
        <f>IF(tblOperations[[#This Row],[Completion_Rate]]&gt;=_xlfn.XLOOKUP("Completion Rate",tblKPITargets[KPI_Name],tblKPITargets[Target_Value]),"Met","Below Target")</f>
        <v>Below Target</v>
      </c>
      <c r="V2859" t="str">
        <f>IF(tblOperations[[#This Row],[SLA_Compliance]]&gt;=_xlfn.XLOOKUP('04_References'!$A$3,tblKPITargets[KPI_Name],tblKPITargets[Target_Value]),"Met","Below Target")</f>
        <v>Below Target</v>
      </c>
      <c r="W2859" t="str">
        <f>IF(tblOperations[[#This Row],[Quality_Pass_Rate]]&gt;=_xlfn.XLOOKUP('04_References'!$A$4,tblKPITargets[KPI_Name],tblKPITargets[Target_Value]),"Met","Below Target")</f>
        <v>Met</v>
      </c>
      <c r="X2859" t="str">
        <f>IF(tblOperations[[#This Row],[Average_Completion_Days]]&lt;=_xlfn.XLOOKUP('04_References'!$A$7,tblKPITargets[KPI_Name],tblKPITargets[Target_Value]),"Met","Below Target")</f>
        <v>Met</v>
      </c>
      <c r="Y2859" t="str">
        <f>IF(tblOperations[[#This Row],[Closing_Backlog]]&lt;=_xlfn.XLOOKUP('04_References'!$A$8,tblKPITargets[KPI_Name],tblKPITargets[Target_Value]),"Met","Below Target")</f>
        <v>Below Target</v>
      </c>
    </row>
    <row r="2860" spans="1:25">
      <c r="A2860" s="6" t="s">
        <v>2890</v>
      </c>
      <c r="B2860" s="7">
        <v>46149</v>
      </c>
      <c r="C2860" s="2" t="s">
        <v>18</v>
      </c>
      <c r="D2860" s="2" t="s">
        <v>23</v>
      </c>
      <c r="E2860" s="2">
        <v>759</v>
      </c>
      <c r="F2860" s="2">
        <v>50</v>
      </c>
      <c r="G2860" s="2">
        <v>809</v>
      </c>
      <c r="H2860" s="2">
        <v>36</v>
      </c>
      <c r="I2860" s="2">
        <v>773</v>
      </c>
      <c r="J2860" s="2">
        <v>0</v>
      </c>
      <c r="K2860" s="2">
        <v>0</v>
      </c>
      <c r="L2860" s="2">
        <v>8</v>
      </c>
      <c r="M2860" s="2">
        <v>0.6</v>
      </c>
      <c r="N2860" s="2">
        <v>0.98899999999999999</v>
      </c>
      <c r="O2860" s="2">
        <v>2.5</v>
      </c>
      <c r="P2860" s="2">
        <v>0.77700000000000002</v>
      </c>
      <c r="Q2860" s="3">
        <v>4.3999999999999997E-2</v>
      </c>
      <c r="R2860" s="4" t="str">
        <f>TRIM(tblOperations[[#This Row],[Region]])</f>
        <v>Scotland</v>
      </c>
      <c r="S2860" s="4" t="str">
        <f>TRIM(tblOperations[[#This Row],[Team]])</f>
        <v>Estates Support</v>
      </c>
      <c r="T2860" s="4" t="str">
        <f>_xlfn.XLOOKUP(R2860,tblRegionReference[Region],tblRegionReference[Area],"Not Found")</f>
        <v>North</v>
      </c>
      <c r="U2860" s="4" t="str">
        <f>IF(tblOperations[[#This Row],[Completion_Rate]]&gt;=_xlfn.XLOOKUP("Completion Rate",tblKPITargets[KPI_Name],tblKPITargets[Target_Value]),"Met","Below Target")</f>
        <v>Below Target</v>
      </c>
      <c r="V2860" t="str">
        <f>IF(tblOperations[[#This Row],[SLA_Compliance]]&gt;=_xlfn.XLOOKUP('04_References'!$A$3,tblKPITargets[KPI_Name],tblKPITargets[Target_Value]),"Met","Below Target")</f>
        <v>Below Target</v>
      </c>
      <c r="W2860" t="str">
        <f>IF(tblOperations[[#This Row],[Quality_Pass_Rate]]&gt;=_xlfn.XLOOKUP('04_References'!$A$4,tblKPITargets[KPI_Name],tblKPITargets[Target_Value]),"Met","Below Target")</f>
        <v>Met</v>
      </c>
      <c r="X2860" t="str">
        <f>IF(tblOperations[[#This Row],[Average_Completion_Days]]&lt;=_xlfn.XLOOKUP('04_References'!$A$7,tblKPITargets[KPI_Name],tblKPITargets[Target_Value]),"Met","Below Target")</f>
        <v>Below Target</v>
      </c>
      <c r="Y2860" t="str">
        <f>IF(tblOperations[[#This Row],[Closing_Backlog]]&lt;=_xlfn.XLOOKUP('04_References'!$A$8,tblKPITargets[KPI_Name],tblKPITargets[Target_Value]),"Met","Below Target")</f>
        <v>Below Target</v>
      </c>
    </row>
    <row r="2861" spans="1:25">
      <c r="A2861" s="8" t="s">
        <v>2891</v>
      </c>
      <c r="B2861" s="9">
        <v>46149</v>
      </c>
      <c r="C2861" s="4" t="s">
        <v>18</v>
      </c>
      <c r="D2861" s="4" t="s">
        <v>25</v>
      </c>
      <c r="E2861" s="4">
        <v>6</v>
      </c>
      <c r="F2861" s="4">
        <v>35</v>
      </c>
      <c r="G2861" s="4">
        <v>41</v>
      </c>
      <c r="H2861" s="4">
        <v>38</v>
      </c>
      <c r="I2861" s="4">
        <v>3</v>
      </c>
      <c r="J2861" s="4">
        <v>0</v>
      </c>
      <c r="K2861" s="4">
        <v>0</v>
      </c>
      <c r="L2861" s="4">
        <v>2.2999999999999998</v>
      </c>
      <c r="M2861" s="4">
        <v>0.93799999999999994</v>
      </c>
      <c r="N2861" s="4">
        <v>0.97099999999999997</v>
      </c>
      <c r="O2861" s="4">
        <v>4.5999999999999996</v>
      </c>
      <c r="P2861" s="4">
        <v>0.76500000000000001</v>
      </c>
      <c r="Q2861" s="5">
        <v>0.92700000000000005</v>
      </c>
      <c r="R2861" s="4" t="str">
        <f>TRIM(tblOperations[[#This Row],[Region]])</f>
        <v>Scotland</v>
      </c>
      <c r="S2861" s="4" t="str">
        <f>TRIM(tblOperations[[#This Row],[Team]])</f>
        <v>Workplace Projects</v>
      </c>
      <c r="T2861" s="4" t="str">
        <f>_xlfn.XLOOKUP(R2861,tblRegionReference[Region],tblRegionReference[Area],"Not Found")</f>
        <v>North</v>
      </c>
      <c r="U2861" s="4" t="str">
        <f>IF(tblOperations[[#This Row],[Completion_Rate]]&gt;=_xlfn.XLOOKUP("Completion Rate",tblKPITargets[KPI_Name],tblKPITargets[Target_Value]),"Met","Below Target")</f>
        <v>Below Target</v>
      </c>
      <c r="V2861" t="str">
        <f>IF(tblOperations[[#This Row],[SLA_Compliance]]&gt;=_xlfn.XLOOKUP('04_References'!$A$3,tblKPITargets[KPI_Name],tblKPITargets[Target_Value]),"Met","Below Target")</f>
        <v>Met</v>
      </c>
      <c r="W2861" t="str">
        <f>IF(tblOperations[[#This Row],[Quality_Pass_Rate]]&gt;=_xlfn.XLOOKUP('04_References'!$A$4,tblKPITargets[KPI_Name],tblKPITargets[Target_Value]),"Met","Below Target")</f>
        <v>Met</v>
      </c>
      <c r="X2861" t="str">
        <f>IF(tblOperations[[#This Row],[Average_Completion_Days]]&lt;=_xlfn.XLOOKUP('04_References'!$A$7,tblKPITargets[KPI_Name],tblKPITargets[Target_Value]),"Met","Below Target")</f>
        <v>Met</v>
      </c>
      <c r="Y2861" t="str">
        <f>IF(tblOperations[[#This Row],[Closing_Backlog]]&lt;=_xlfn.XLOOKUP('04_References'!$A$8,tblKPITargets[KPI_Name],tblKPITargets[Target_Value]),"Met","Below Target")</f>
        <v>Met</v>
      </c>
    </row>
    <row r="2862" spans="1:25">
      <c r="A2862" s="6" t="s">
        <v>2892</v>
      </c>
      <c r="B2862" s="7">
        <v>46149</v>
      </c>
      <c r="C2862" s="2" t="s">
        <v>27</v>
      </c>
      <c r="D2862" s="2" t="s">
        <v>19</v>
      </c>
      <c r="E2862" s="2">
        <v>15</v>
      </c>
      <c r="F2862" s="2">
        <v>44</v>
      </c>
      <c r="G2862" s="2">
        <v>59</v>
      </c>
      <c r="H2862" s="2">
        <v>46</v>
      </c>
      <c r="I2862" s="2">
        <v>13</v>
      </c>
      <c r="J2862" s="2">
        <v>0</v>
      </c>
      <c r="K2862" s="2">
        <v>0</v>
      </c>
      <c r="L2862" s="2">
        <v>2.5</v>
      </c>
      <c r="M2862" s="2">
        <v>0.90300000000000002</v>
      </c>
      <c r="N2862" s="2">
        <v>0.99399999999999999</v>
      </c>
      <c r="O2862" s="2">
        <v>3.9</v>
      </c>
      <c r="P2862" s="2">
        <v>0.70499999999999996</v>
      </c>
      <c r="Q2862" s="3">
        <v>0.78</v>
      </c>
      <c r="R2862" s="4" t="str">
        <f>TRIM(tblOperations[[#This Row],[Region]])</f>
        <v>North East</v>
      </c>
      <c r="S2862" s="4" t="str">
        <f>TRIM(tblOperations[[#This Row],[Team]])</f>
        <v>Workplace Services</v>
      </c>
      <c r="T2862" s="4" t="str">
        <f>_xlfn.XLOOKUP(R2862,tblRegionReference[Region],tblRegionReference[Area],"Not Found")</f>
        <v>North</v>
      </c>
      <c r="U2862" s="4" t="str">
        <f>IF(tblOperations[[#This Row],[Completion_Rate]]&gt;=_xlfn.XLOOKUP("Completion Rate",tblKPITargets[KPI_Name],tblKPITargets[Target_Value]),"Met","Below Target")</f>
        <v>Below Target</v>
      </c>
      <c r="V2862" t="str">
        <f>IF(tblOperations[[#This Row],[SLA_Compliance]]&gt;=_xlfn.XLOOKUP('04_References'!$A$3,tblKPITargets[KPI_Name],tblKPITargets[Target_Value]),"Met","Below Target")</f>
        <v>Below Target</v>
      </c>
      <c r="W2862" t="str">
        <f>IF(tblOperations[[#This Row],[Quality_Pass_Rate]]&gt;=_xlfn.XLOOKUP('04_References'!$A$4,tblKPITargets[KPI_Name],tblKPITargets[Target_Value]),"Met","Below Target")</f>
        <v>Met</v>
      </c>
      <c r="X2862" t="str">
        <f>IF(tblOperations[[#This Row],[Average_Completion_Days]]&lt;=_xlfn.XLOOKUP('04_References'!$A$7,tblKPITargets[KPI_Name],tblKPITargets[Target_Value]),"Met","Below Target")</f>
        <v>Met</v>
      </c>
      <c r="Y2862" t="str">
        <f>IF(tblOperations[[#This Row],[Closing_Backlog]]&lt;=_xlfn.XLOOKUP('04_References'!$A$8,tblKPITargets[KPI_Name],tblKPITargets[Target_Value]),"Met","Below Target")</f>
        <v>Below Target</v>
      </c>
    </row>
    <row r="2863" spans="1:25">
      <c r="A2863" s="8" t="s">
        <v>2893</v>
      </c>
      <c r="B2863" s="9">
        <v>46149</v>
      </c>
      <c r="C2863" s="4" t="s">
        <v>27</v>
      </c>
      <c r="D2863" s="4" t="s">
        <v>21</v>
      </c>
      <c r="E2863" s="4">
        <v>0</v>
      </c>
      <c r="F2863" s="4">
        <v>31</v>
      </c>
      <c r="G2863" s="4">
        <v>31</v>
      </c>
      <c r="H2863" s="4">
        <v>31</v>
      </c>
      <c r="I2863" s="4">
        <v>0</v>
      </c>
      <c r="J2863" s="4">
        <v>0</v>
      </c>
      <c r="K2863" s="4">
        <v>0</v>
      </c>
      <c r="L2863" s="4">
        <v>1.5</v>
      </c>
      <c r="M2863" s="4">
        <v>0.95099999999999996</v>
      </c>
      <c r="N2863" s="4">
        <v>0.97099999999999997</v>
      </c>
      <c r="O2863" s="4">
        <v>4.8</v>
      </c>
      <c r="P2863" s="4">
        <v>0.70699999999999996</v>
      </c>
      <c r="Q2863" s="5">
        <v>1</v>
      </c>
      <c r="R2863" s="4" t="str">
        <f>TRIM(tblOperations[[#This Row],[Region]])</f>
        <v>North East</v>
      </c>
      <c r="S2863" s="4" t="str">
        <f>TRIM(tblOperations[[#This Row],[Team]])</f>
        <v>Facilities Response</v>
      </c>
      <c r="T2863" s="4" t="str">
        <f>_xlfn.XLOOKUP(R2863,tblRegionReference[Region],tblRegionReference[Area],"Not Found")</f>
        <v>North</v>
      </c>
      <c r="U2863" s="4" t="str">
        <f>IF(tblOperations[[#This Row],[Completion_Rate]]&gt;=_xlfn.XLOOKUP("Completion Rate",tblKPITargets[KPI_Name],tblKPITargets[Target_Value]),"Met","Below Target")</f>
        <v>Met</v>
      </c>
      <c r="V2863" t="str">
        <f>IF(tblOperations[[#This Row],[SLA_Compliance]]&gt;=_xlfn.XLOOKUP('04_References'!$A$3,tblKPITargets[KPI_Name],tblKPITargets[Target_Value]),"Met","Below Target")</f>
        <v>Met</v>
      </c>
      <c r="W2863" t="str">
        <f>IF(tblOperations[[#This Row],[Quality_Pass_Rate]]&gt;=_xlfn.XLOOKUP('04_References'!$A$4,tblKPITargets[KPI_Name],tblKPITargets[Target_Value]),"Met","Below Target")</f>
        <v>Met</v>
      </c>
      <c r="X2863" t="str">
        <f>IF(tblOperations[[#This Row],[Average_Completion_Days]]&lt;=_xlfn.XLOOKUP('04_References'!$A$7,tblKPITargets[KPI_Name],tblKPITargets[Target_Value]),"Met","Below Target")</f>
        <v>Met</v>
      </c>
      <c r="Y2863" t="str">
        <f>IF(tblOperations[[#This Row],[Closing_Backlog]]&lt;=_xlfn.XLOOKUP('04_References'!$A$8,tblKPITargets[KPI_Name],tblKPITargets[Target_Value]),"Met","Below Target")</f>
        <v>Met</v>
      </c>
    </row>
    <row r="2864" spans="1:25">
      <c r="A2864" s="6" t="s">
        <v>2894</v>
      </c>
      <c r="B2864" s="7">
        <v>46149</v>
      </c>
      <c r="C2864" s="2" t="s">
        <v>27</v>
      </c>
      <c r="D2864" s="2" t="s">
        <v>23</v>
      </c>
      <c r="E2864" s="2">
        <v>1887</v>
      </c>
      <c r="F2864" s="2">
        <v>64</v>
      </c>
      <c r="G2864" s="2">
        <v>1951</v>
      </c>
      <c r="H2864" s="2">
        <v>21</v>
      </c>
      <c r="I2864" s="2">
        <v>1930</v>
      </c>
      <c r="J2864" s="2">
        <v>0</v>
      </c>
      <c r="K2864" s="2">
        <v>0</v>
      </c>
      <c r="L2864" s="2">
        <v>8</v>
      </c>
      <c r="M2864" s="2">
        <v>0.6</v>
      </c>
      <c r="N2864" s="2">
        <v>0.98499999999999999</v>
      </c>
      <c r="O2864" s="2">
        <v>2.5</v>
      </c>
      <c r="P2864" s="2">
        <v>0.71699999999999997</v>
      </c>
      <c r="Q2864" s="3">
        <v>1.0999999999999999E-2</v>
      </c>
      <c r="R2864" s="4" t="str">
        <f>TRIM(tblOperations[[#This Row],[Region]])</f>
        <v>North East</v>
      </c>
      <c r="S2864" s="4" t="str">
        <f>TRIM(tblOperations[[#This Row],[Team]])</f>
        <v>Estates Support</v>
      </c>
      <c r="T2864" s="4" t="str">
        <f>_xlfn.XLOOKUP(R2864,tblRegionReference[Region],tblRegionReference[Area],"Not Found")</f>
        <v>North</v>
      </c>
      <c r="U2864" s="4" t="str">
        <f>IF(tblOperations[[#This Row],[Completion_Rate]]&gt;=_xlfn.XLOOKUP("Completion Rate",tblKPITargets[KPI_Name],tblKPITargets[Target_Value]),"Met","Below Target")</f>
        <v>Below Target</v>
      </c>
      <c r="V2864" t="str">
        <f>IF(tblOperations[[#This Row],[SLA_Compliance]]&gt;=_xlfn.XLOOKUP('04_References'!$A$3,tblKPITargets[KPI_Name],tblKPITargets[Target_Value]),"Met","Below Target")</f>
        <v>Below Target</v>
      </c>
      <c r="W2864" t="str">
        <f>IF(tblOperations[[#This Row],[Quality_Pass_Rate]]&gt;=_xlfn.XLOOKUP('04_References'!$A$4,tblKPITargets[KPI_Name],tblKPITargets[Target_Value]),"Met","Below Target")</f>
        <v>Met</v>
      </c>
      <c r="X2864" t="str">
        <f>IF(tblOperations[[#This Row],[Average_Completion_Days]]&lt;=_xlfn.XLOOKUP('04_References'!$A$7,tblKPITargets[KPI_Name],tblKPITargets[Target_Value]),"Met","Below Target")</f>
        <v>Below Target</v>
      </c>
      <c r="Y2864" t="str">
        <f>IF(tblOperations[[#This Row],[Closing_Backlog]]&lt;=_xlfn.XLOOKUP('04_References'!$A$8,tblKPITargets[KPI_Name],tblKPITargets[Target_Value]),"Met","Below Target")</f>
        <v>Below Target</v>
      </c>
    </row>
    <row r="2865" spans="1:25">
      <c r="A2865" s="8" t="s">
        <v>2895</v>
      </c>
      <c r="B2865" s="9">
        <v>46149</v>
      </c>
      <c r="C2865" s="4" t="s">
        <v>27</v>
      </c>
      <c r="D2865" s="4" t="s">
        <v>25</v>
      </c>
      <c r="E2865" s="4">
        <v>92</v>
      </c>
      <c r="F2865" s="4">
        <v>33</v>
      </c>
      <c r="G2865" s="4">
        <v>125</v>
      </c>
      <c r="H2865" s="4">
        <v>26</v>
      </c>
      <c r="I2865" s="4">
        <v>99</v>
      </c>
      <c r="J2865" s="4">
        <v>0</v>
      </c>
      <c r="K2865" s="4">
        <v>0</v>
      </c>
      <c r="L2865" s="4">
        <v>8</v>
      </c>
      <c r="M2865" s="4">
        <v>0.6</v>
      </c>
      <c r="N2865" s="4">
        <v>0.996</v>
      </c>
      <c r="O2865" s="4">
        <v>2.5</v>
      </c>
      <c r="P2865" s="4">
        <v>0.72899999999999998</v>
      </c>
      <c r="Q2865" s="5">
        <v>0.20799999999999999</v>
      </c>
      <c r="R2865" s="4" t="str">
        <f>TRIM(tblOperations[[#This Row],[Region]])</f>
        <v>North East</v>
      </c>
      <c r="S2865" s="4" t="str">
        <f>TRIM(tblOperations[[#This Row],[Team]])</f>
        <v>Workplace Projects</v>
      </c>
      <c r="T2865" s="4" t="str">
        <f>_xlfn.XLOOKUP(R2865,tblRegionReference[Region],tblRegionReference[Area],"Not Found")</f>
        <v>North</v>
      </c>
      <c r="U2865" s="4" t="str">
        <f>IF(tblOperations[[#This Row],[Completion_Rate]]&gt;=_xlfn.XLOOKUP("Completion Rate",tblKPITargets[KPI_Name],tblKPITargets[Target_Value]),"Met","Below Target")</f>
        <v>Below Target</v>
      </c>
      <c r="V2865" t="str">
        <f>IF(tblOperations[[#This Row],[SLA_Compliance]]&gt;=_xlfn.XLOOKUP('04_References'!$A$3,tblKPITargets[KPI_Name],tblKPITargets[Target_Value]),"Met","Below Target")</f>
        <v>Below Target</v>
      </c>
      <c r="W2865" t="str">
        <f>IF(tblOperations[[#This Row],[Quality_Pass_Rate]]&gt;=_xlfn.XLOOKUP('04_References'!$A$4,tblKPITargets[KPI_Name],tblKPITargets[Target_Value]),"Met","Below Target")</f>
        <v>Met</v>
      </c>
      <c r="X2865" t="str">
        <f>IF(tblOperations[[#This Row],[Average_Completion_Days]]&lt;=_xlfn.XLOOKUP('04_References'!$A$7,tblKPITargets[KPI_Name],tblKPITargets[Target_Value]),"Met","Below Target")</f>
        <v>Below Target</v>
      </c>
      <c r="Y2865" t="str">
        <f>IF(tblOperations[[#This Row],[Closing_Backlog]]&lt;=_xlfn.XLOOKUP('04_References'!$A$8,tblKPITargets[KPI_Name],tblKPITargets[Target_Value]),"Met","Below Target")</f>
        <v>Below Target</v>
      </c>
    </row>
    <row r="2866" spans="1:25">
      <c r="A2866" s="6" t="s">
        <v>2896</v>
      </c>
      <c r="B2866" s="7">
        <v>46149</v>
      </c>
      <c r="C2866" s="2" t="s">
        <v>32</v>
      </c>
      <c r="D2866" s="2" t="s">
        <v>19</v>
      </c>
      <c r="E2866" s="2">
        <v>802</v>
      </c>
      <c r="F2866" s="2">
        <v>48</v>
      </c>
      <c r="G2866" s="2">
        <v>850</v>
      </c>
      <c r="H2866" s="2">
        <v>33</v>
      </c>
      <c r="I2866" s="2">
        <v>817</v>
      </c>
      <c r="J2866" s="2">
        <v>0</v>
      </c>
      <c r="K2866" s="2">
        <v>0</v>
      </c>
      <c r="L2866" s="2">
        <v>8</v>
      </c>
      <c r="M2866" s="2">
        <v>0.6</v>
      </c>
      <c r="N2866" s="2">
        <v>0.97099999999999997</v>
      </c>
      <c r="O2866" s="2">
        <v>2.5</v>
      </c>
      <c r="P2866" s="2">
        <v>0.77</v>
      </c>
      <c r="Q2866" s="3">
        <v>3.9E-2</v>
      </c>
      <c r="R2866" s="4" t="str">
        <f>TRIM(tblOperations[[#This Row],[Region]])</f>
        <v>North West</v>
      </c>
      <c r="S2866" s="4" t="str">
        <f>TRIM(tblOperations[[#This Row],[Team]])</f>
        <v>Workplace Services</v>
      </c>
      <c r="T2866" s="4" t="str">
        <f>_xlfn.XLOOKUP(R2866,tblRegionReference[Region],tblRegionReference[Area],"Not Found")</f>
        <v>North</v>
      </c>
      <c r="U2866" s="4" t="str">
        <f>IF(tblOperations[[#This Row],[Completion_Rate]]&gt;=_xlfn.XLOOKUP("Completion Rate",tblKPITargets[KPI_Name],tblKPITargets[Target_Value]),"Met","Below Target")</f>
        <v>Below Target</v>
      </c>
      <c r="V2866" t="str">
        <f>IF(tblOperations[[#This Row],[SLA_Compliance]]&gt;=_xlfn.XLOOKUP('04_References'!$A$3,tblKPITargets[KPI_Name],tblKPITargets[Target_Value]),"Met","Below Target")</f>
        <v>Below Target</v>
      </c>
      <c r="W2866" t="str">
        <f>IF(tblOperations[[#This Row],[Quality_Pass_Rate]]&gt;=_xlfn.XLOOKUP('04_References'!$A$4,tblKPITargets[KPI_Name],tblKPITargets[Target_Value]),"Met","Below Target")</f>
        <v>Met</v>
      </c>
      <c r="X2866" t="str">
        <f>IF(tblOperations[[#This Row],[Average_Completion_Days]]&lt;=_xlfn.XLOOKUP('04_References'!$A$7,tblKPITargets[KPI_Name],tblKPITargets[Target_Value]),"Met","Below Target")</f>
        <v>Below Target</v>
      </c>
      <c r="Y2866" t="str">
        <f>IF(tblOperations[[#This Row],[Closing_Backlog]]&lt;=_xlfn.XLOOKUP('04_References'!$A$8,tblKPITargets[KPI_Name],tblKPITargets[Target_Value]),"Met","Below Target")</f>
        <v>Below Target</v>
      </c>
    </row>
    <row r="2867" spans="1:25">
      <c r="A2867" s="8" t="s">
        <v>2897</v>
      </c>
      <c r="B2867" s="9">
        <v>46149</v>
      </c>
      <c r="C2867" s="4" t="s">
        <v>32</v>
      </c>
      <c r="D2867" s="4" t="s">
        <v>21</v>
      </c>
      <c r="E2867" s="4">
        <v>1917</v>
      </c>
      <c r="F2867" s="4">
        <v>52</v>
      </c>
      <c r="G2867" s="4">
        <v>1969</v>
      </c>
      <c r="H2867" s="4">
        <v>26</v>
      </c>
      <c r="I2867" s="4">
        <v>1943</v>
      </c>
      <c r="J2867" s="4">
        <v>0</v>
      </c>
      <c r="K2867" s="4">
        <v>0</v>
      </c>
      <c r="L2867" s="4">
        <v>8</v>
      </c>
      <c r="M2867" s="4">
        <v>0.6</v>
      </c>
      <c r="N2867" s="4">
        <v>1</v>
      </c>
      <c r="O2867" s="4">
        <v>2.5</v>
      </c>
      <c r="P2867" s="4">
        <v>0.72</v>
      </c>
      <c r="Q2867" s="5">
        <v>1.2999999999999999E-2</v>
      </c>
      <c r="R2867" s="4" t="str">
        <f>TRIM(tblOperations[[#This Row],[Region]])</f>
        <v>North West</v>
      </c>
      <c r="S2867" s="4" t="str">
        <f>TRIM(tblOperations[[#This Row],[Team]])</f>
        <v>Facilities Response</v>
      </c>
      <c r="T2867" s="4" t="str">
        <f>_xlfn.XLOOKUP(R2867,tblRegionReference[Region],tblRegionReference[Area],"Not Found")</f>
        <v>North</v>
      </c>
      <c r="U2867" s="4" t="str">
        <f>IF(tblOperations[[#This Row],[Completion_Rate]]&gt;=_xlfn.XLOOKUP("Completion Rate",tblKPITargets[KPI_Name],tblKPITargets[Target_Value]),"Met","Below Target")</f>
        <v>Below Target</v>
      </c>
      <c r="V2867" t="str">
        <f>IF(tblOperations[[#This Row],[SLA_Compliance]]&gt;=_xlfn.XLOOKUP('04_References'!$A$3,tblKPITargets[KPI_Name],tblKPITargets[Target_Value]),"Met","Below Target")</f>
        <v>Below Target</v>
      </c>
      <c r="W2867" t="str">
        <f>IF(tblOperations[[#This Row],[Quality_Pass_Rate]]&gt;=_xlfn.XLOOKUP('04_References'!$A$4,tblKPITargets[KPI_Name],tblKPITargets[Target_Value]),"Met","Below Target")</f>
        <v>Met</v>
      </c>
      <c r="X2867" t="str">
        <f>IF(tblOperations[[#This Row],[Average_Completion_Days]]&lt;=_xlfn.XLOOKUP('04_References'!$A$7,tblKPITargets[KPI_Name],tblKPITargets[Target_Value]),"Met","Below Target")</f>
        <v>Below Target</v>
      </c>
      <c r="Y2867" t="str">
        <f>IF(tblOperations[[#This Row],[Closing_Backlog]]&lt;=_xlfn.XLOOKUP('04_References'!$A$8,tblKPITargets[KPI_Name],tblKPITargets[Target_Value]),"Met","Below Target")</f>
        <v>Below Target</v>
      </c>
    </row>
    <row r="2868" spans="1:25">
      <c r="A2868" s="6" t="s">
        <v>2898</v>
      </c>
      <c r="B2868" s="7">
        <v>46149</v>
      </c>
      <c r="C2868" s="2" t="s">
        <v>32</v>
      </c>
      <c r="D2868" s="2" t="s">
        <v>23</v>
      </c>
      <c r="E2868" s="2">
        <v>2045</v>
      </c>
      <c r="F2868" s="2">
        <v>42</v>
      </c>
      <c r="G2868" s="2">
        <v>2087</v>
      </c>
      <c r="H2868" s="2">
        <v>22</v>
      </c>
      <c r="I2868" s="2">
        <v>2065</v>
      </c>
      <c r="J2868" s="2">
        <v>0</v>
      </c>
      <c r="K2868" s="2">
        <v>0</v>
      </c>
      <c r="L2868" s="2">
        <v>8</v>
      </c>
      <c r="M2868" s="2">
        <v>0.6</v>
      </c>
      <c r="N2868" s="2">
        <v>0.99</v>
      </c>
      <c r="O2868" s="2">
        <v>2.5</v>
      </c>
      <c r="P2868" s="2">
        <v>0.73499999999999999</v>
      </c>
      <c r="Q2868" s="3">
        <v>1.0999999999999999E-2</v>
      </c>
      <c r="R2868" s="4" t="str">
        <f>TRIM(tblOperations[[#This Row],[Region]])</f>
        <v>North West</v>
      </c>
      <c r="S2868" s="4" t="str">
        <f>TRIM(tblOperations[[#This Row],[Team]])</f>
        <v>Estates Support</v>
      </c>
      <c r="T2868" s="4" t="str">
        <f>_xlfn.XLOOKUP(R2868,tblRegionReference[Region],tblRegionReference[Area],"Not Found")</f>
        <v>North</v>
      </c>
      <c r="U2868" s="4" t="str">
        <f>IF(tblOperations[[#This Row],[Completion_Rate]]&gt;=_xlfn.XLOOKUP("Completion Rate",tblKPITargets[KPI_Name],tblKPITargets[Target_Value]),"Met","Below Target")</f>
        <v>Below Target</v>
      </c>
      <c r="V2868" t="str">
        <f>IF(tblOperations[[#This Row],[SLA_Compliance]]&gt;=_xlfn.XLOOKUP('04_References'!$A$3,tblKPITargets[KPI_Name],tblKPITargets[Target_Value]),"Met","Below Target")</f>
        <v>Below Target</v>
      </c>
      <c r="W2868" t="str">
        <f>IF(tblOperations[[#This Row],[Quality_Pass_Rate]]&gt;=_xlfn.XLOOKUP('04_References'!$A$4,tblKPITargets[KPI_Name],tblKPITargets[Target_Value]),"Met","Below Target")</f>
        <v>Met</v>
      </c>
      <c r="X2868" t="str">
        <f>IF(tblOperations[[#This Row],[Average_Completion_Days]]&lt;=_xlfn.XLOOKUP('04_References'!$A$7,tblKPITargets[KPI_Name],tblKPITargets[Target_Value]),"Met","Below Target")</f>
        <v>Below Target</v>
      </c>
      <c r="Y2868" t="str">
        <f>IF(tblOperations[[#This Row],[Closing_Backlog]]&lt;=_xlfn.XLOOKUP('04_References'!$A$8,tblKPITargets[KPI_Name],tblKPITargets[Target_Value]),"Met","Below Target")</f>
        <v>Below Target</v>
      </c>
    </row>
    <row r="2869" spans="1:25">
      <c r="A2869" s="8" t="s">
        <v>2899</v>
      </c>
      <c r="B2869" s="9">
        <v>46149</v>
      </c>
      <c r="C2869" s="4" t="s">
        <v>32</v>
      </c>
      <c r="D2869" s="4" t="s">
        <v>25</v>
      </c>
      <c r="E2869" s="4">
        <v>0</v>
      </c>
      <c r="F2869" s="4">
        <v>37</v>
      </c>
      <c r="G2869" s="4">
        <v>37</v>
      </c>
      <c r="H2869" s="4">
        <v>37</v>
      </c>
      <c r="I2869" s="4">
        <v>0</v>
      </c>
      <c r="J2869" s="4">
        <v>0</v>
      </c>
      <c r="K2869" s="4">
        <v>0</v>
      </c>
      <c r="L2869" s="4">
        <v>1.8</v>
      </c>
      <c r="M2869" s="4">
        <v>0.91700000000000004</v>
      </c>
      <c r="N2869" s="4">
        <v>0.95599999999999996</v>
      </c>
      <c r="O2869" s="4">
        <v>4.8</v>
      </c>
      <c r="P2869" s="4">
        <v>0.72899999999999998</v>
      </c>
      <c r="Q2869" s="5">
        <v>1</v>
      </c>
      <c r="R2869" s="4" t="str">
        <f>TRIM(tblOperations[[#This Row],[Region]])</f>
        <v>North West</v>
      </c>
      <c r="S2869" s="4" t="str">
        <f>TRIM(tblOperations[[#This Row],[Team]])</f>
        <v>Workplace Projects</v>
      </c>
      <c r="T2869" s="4" t="str">
        <f>_xlfn.XLOOKUP(R2869,tblRegionReference[Region],tblRegionReference[Area],"Not Found")</f>
        <v>North</v>
      </c>
      <c r="U2869" s="4" t="str">
        <f>IF(tblOperations[[#This Row],[Completion_Rate]]&gt;=_xlfn.XLOOKUP("Completion Rate",tblKPITargets[KPI_Name],tblKPITargets[Target_Value]),"Met","Below Target")</f>
        <v>Met</v>
      </c>
      <c r="V2869" t="str">
        <f>IF(tblOperations[[#This Row],[SLA_Compliance]]&gt;=_xlfn.XLOOKUP('04_References'!$A$3,tblKPITargets[KPI_Name],tblKPITargets[Target_Value]),"Met","Below Target")</f>
        <v>Below Target</v>
      </c>
      <c r="W2869" t="str">
        <f>IF(tblOperations[[#This Row],[Quality_Pass_Rate]]&gt;=_xlfn.XLOOKUP('04_References'!$A$4,tblKPITargets[KPI_Name],tblKPITargets[Target_Value]),"Met","Below Target")</f>
        <v>Met</v>
      </c>
      <c r="X2869" t="str">
        <f>IF(tblOperations[[#This Row],[Average_Completion_Days]]&lt;=_xlfn.XLOOKUP('04_References'!$A$7,tblKPITargets[KPI_Name],tblKPITargets[Target_Value]),"Met","Below Target")</f>
        <v>Met</v>
      </c>
      <c r="Y2869" t="str">
        <f>IF(tblOperations[[#This Row],[Closing_Backlog]]&lt;=_xlfn.XLOOKUP('04_References'!$A$8,tblKPITargets[KPI_Name],tblKPITargets[Target_Value]),"Met","Below Target")</f>
        <v>Met</v>
      </c>
    </row>
    <row r="2870" spans="1:25">
      <c r="A2870" s="6" t="s">
        <v>2900</v>
      </c>
      <c r="B2870" s="7">
        <v>46149</v>
      </c>
      <c r="C2870" s="2" t="s">
        <v>37</v>
      </c>
      <c r="D2870" s="2" t="s">
        <v>19</v>
      </c>
      <c r="E2870" s="2">
        <v>8</v>
      </c>
      <c r="F2870" s="2">
        <v>33</v>
      </c>
      <c r="G2870" s="2">
        <v>41</v>
      </c>
      <c r="H2870" s="2">
        <v>41</v>
      </c>
      <c r="I2870" s="2">
        <v>0</v>
      </c>
      <c r="J2870" s="2">
        <v>0</v>
      </c>
      <c r="K2870" s="2">
        <v>0</v>
      </c>
      <c r="L2870" s="2">
        <v>1</v>
      </c>
      <c r="M2870" s="2">
        <v>0.96599999999999997</v>
      </c>
      <c r="N2870" s="2">
        <v>1</v>
      </c>
      <c r="O2870" s="2">
        <v>4.3</v>
      </c>
      <c r="P2870" s="2">
        <v>0.627</v>
      </c>
      <c r="Q2870" s="3">
        <v>1</v>
      </c>
      <c r="R2870" s="4" t="str">
        <f>TRIM(tblOperations[[#This Row],[Region]])</f>
        <v>Midlands</v>
      </c>
      <c r="S2870" s="4" t="str">
        <f>TRIM(tblOperations[[#This Row],[Team]])</f>
        <v>Workplace Services</v>
      </c>
      <c r="T2870" s="4" t="str">
        <f>_xlfn.XLOOKUP(R2870,tblRegionReference[Region],tblRegionReference[Area],"Not Found")</f>
        <v>Central</v>
      </c>
      <c r="U2870" s="4" t="str">
        <f>IF(tblOperations[[#This Row],[Completion_Rate]]&gt;=_xlfn.XLOOKUP("Completion Rate",tblKPITargets[KPI_Name],tblKPITargets[Target_Value]),"Met","Below Target")</f>
        <v>Met</v>
      </c>
      <c r="V2870" t="str">
        <f>IF(tblOperations[[#This Row],[SLA_Compliance]]&gt;=_xlfn.XLOOKUP('04_References'!$A$3,tblKPITargets[KPI_Name],tblKPITargets[Target_Value]),"Met","Below Target")</f>
        <v>Met</v>
      </c>
      <c r="W2870" t="str">
        <f>IF(tblOperations[[#This Row],[Quality_Pass_Rate]]&gt;=_xlfn.XLOOKUP('04_References'!$A$4,tblKPITargets[KPI_Name],tblKPITargets[Target_Value]),"Met","Below Target")</f>
        <v>Met</v>
      </c>
      <c r="X2870" t="str">
        <f>IF(tblOperations[[#This Row],[Average_Completion_Days]]&lt;=_xlfn.XLOOKUP('04_References'!$A$7,tblKPITargets[KPI_Name],tblKPITargets[Target_Value]),"Met","Below Target")</f>
        <v>Met</v>
      </c>
      <c r="Y2870" t="str">
        <f>IF(tblOperations[[#This Row],[Closing_Backlog]]&lt;=_xlfn.XLOOKUP('04_References'!$A$8,tblKPITargets[KPI_Name],tblKPITargets[Target_Value]),"Met","Below Target")</f>
        <v>Met</v>
      </c>
    </row>
    <row r="2871" spans="1:25">
      <c r="A2871" s="8" t="s">
        <v>2901</v>
      </c>
      <c r="B2871" s="9">
        <v>46149</v>
      </c>
      <c r="C2871" s="4" t="s">
        <v>37</v>
      </c>
      <c r="D2871" s="4" t="s">
        <v>21</v>
      </c>
      <c r="E2871" s="4">
        <v>862</v>
      </c>
      <c r="F2871" s="4">
        <v>35</v>
      </c>
      <c r="G2871" s="4">
        <v>897</v>
      </c>
      <c r="H2871" s="4">
        <v>31</v>
      </c>
      <c r="I2871" s="4">
        <v>866</v>
      </c>
      <c r="J2871" s="4">
        <v>0</v>
      </c>
      <c r="K2871" s="4">
        <v>0</v>
      </c>
      <c r="L2871" s="4">
        <v>8</v>
      </c>
      <c r="M2871" s="4">
        <v>0.6</v>
      </c>
      <c r="N2871" s="4">
        <v>0.99399999999999999</v>
      </c>
      <c r="O2871" s="4">
        <v>2.5</v>
      </c>
      <c r="P2871" s="4">
        <v>0.66900000000000004</v>
      </c>
      <c r="Q2871" s="5">
        <v>3.5000000000000003E-2</v>
      </c>
      <c r="R2871" s="4" t="str">
        <f>TRIM(tblOperations[[#This Row],[Region]])</f>
        <v>Midlands</v>
      </c>
      <c r="S2871" s="4" t="str">
        <f>TRIM(tblOperations[[#This Row],[Team]])</f>
        <v>Facilities Response</v>
      </c>
      <c r="T2871" s="4" t="str">
        <f>_xlfn.XLOOKUP(R2871,tblRegionReference[Region],tblRegionReference[Area],"Not Found")</f>
        <v>Central</v>
      </c>
      <c r="U2871" s="4" t="str">
        <f>IF(tblOperations[[#This Row],[Completion_Rate]]&gt;=_xlfn.XLOOKUP("Completion Rate",tblKPITargets[KPI_Name],tblKPITargets[Target_Value]),"Met","Below Target")</f>
        <v>Below Target</v>
      </c>
      <c r="V2871" t="str">
        <f>IF(tblOperations[[#This Row],[SLA_Compliance]]&gt;=_xlfn.XLOOKUP('04_References'!$A$3,tblKPITargets[KPI_Name],tblKPITargets[Target_Value]),"Met","Below Target")</f>
        <v>Below Target</v>
      </c>
      <c r="W2871" t="str">
        <f>IF(tblOperations[[#This Row],[Quality_Pass_Rate]]&gt;=_xlfn.XLOOKUP('04_References'!$A$4,tblKPITargets[KPI_Name],tblKPITargets[Target_Value]),"Met","Below Target")</f>
        <v>Met</v>
      </c>
      <c r="X2871" t="str">
        <f>IF(tblOperations[[#This Row],[Average_Completion_Days]]&lt;=_xlfn.XLOOKUP('04_References'!$A$7,tblKPITargets[KPI_Name],tblKPITargets[Target_Value]),"Met","Below Target")</f>
        <v>Below Target</v>
      </c>
      <c r="Y2871" t="str">
        <f>IF(tblOperations[[#This Row],[Closing_Backlog]]&lt;=_xlfn.XLOOKUP('04_References'!$A$8,tblKPITargets[KPI_Name],tblKPITargets[Target_Value]),"Met","Below Target")</f>
        <v>Below Target</v>
      </c>
    </row>
    <row r="2872" spans="1:25">
      <c r="A2872" s="6" t="s">
        <v>2902</v>
      </c>
      <c r="B2872" s="7">
        <v>46149</v>
      </c>
      <c r="C2872" s="2" t="s">
        <v>37</v>
      </c>
      <c r="D2872" s="2" t="s">
        <v>23</v>
      </c>
      <c r="E2872" s="2">
        <v>668</v>
      </c>
      <c r="F2872" s="2">
        <v>52</v>
      </c>
      <c r="G2872" s="2">
        <v>720</v>
      </c>
      <c r="H2872" s="2">
        <v>32</v>
      </c>
      <c r="I2872" s="2">
        <v>688</v>
      </c>
      <c r="J2872" s="2">
        <v>0</v>
      </c>
      <c r="K2872" s="2">
        <v>0</v>
      </c>
      <c r="L2872" s="2">
        <v>8</v>
      </c>
      <c r="M2872" s="2">
        <v>0.6</v>
      </c>
      <c r="N2872" s="2">
        <v>0.998</v>
      </c>
      <c r="O2872" s="2">
        <v>2.5</v>
      </c>
      <c r="P2872" s="2">
        <v>0.77300000000000002</v>
      </c>
      <c r="Q2872" s="3">
        <v>4.3999999999999997E-2</v>
      </c>
      <c r="R2872" s="4" t="str">
        <f>TRIM(tblOperations[[#This Row],[Region]])</f>
        <v>Midlands</v>
      </c>
      <c r="S2872" s="4" t="str">
        <f>TRIM(tblOperations[[#This Row],[Team]])</f>
        <v>Estates Support</v>
      </c>
      <c r="T2872" s="4" t="str">
        <f>_xlfn.XLOOKUP(R2872,tblRegionReference[Region],tblRegionReference[Area],"Not Found")</f>
        <v>Central</v>
      </c>
      <c r="U2872" s="4" t="str">
        <f>IF(tblOperations[[#This Row],[Completion_Rate]]&gt;=_xlfn.XLOOKUP("Completion Rate",tblKPITargets[KPI_Name],tblKPITargets[Target_Value]),"Met","Below Target")</f>
        <v>Below Target</v>
      </c>
      <c r="V2872" t="str">
        <f>IF(tblOperations[[#This Row],[SLA_Compliance]]&gt;=_xlfn.XLOOKUP('04_References'!$A$3,tblKPITargets[KPI_Name],tblKPITargets[Target_Value]),"Met","Below Target")</f>
        <v>Below Target</v>
      </c>
      <c r="W2872" t="str">
        <f>IF(tblOperations[[#This Row],[Quality_Pass_Rate]]&gt;=_xlfn.XLOOKUP('04_References'!$A$4,tblKPITargets[KPI_Name],tblKPITargets[Target_Value]),"Met","Below Target")</f>
        <v>Met</v>
      </c>
      <c r="X2872" t="str">
        <f>IF(tblOperations[[#This Row],[Average_Completion_Days]]&lt;=_xlfn.XLOOKUP('04_References'!$A$7,tblKPITargets[KPI_Name],tblKPITargets[Target_Value]),"Met","Below Target")</f>
        <v>Below Target</v>
      </c>
      <c r="Y2872" t="str">
        <f>IF(tblOperations[[#This Row],[Closing_Backlog]]&lt;=_xlfn.XLOOKUP('04_References'!$A$8,tblKPITargets[KPI_Name],tblKPITargets[Target_Value]),"Met","Below Target")</f>
        <v>Below Target</v>
      </c>
    </row>
    <row r="2873" spans="1:25">
      <c r="A2873" s="8" t="s">
        <v>2903</v>
      </c>
      <c r="B2873" s="9">
        <v>46149</v>
      </c>
      <c r="C2873" s="4" t="s">
        <v>37</v>
      </c>
      <c r="D2873" s="4" t="s">
        <v>25</v>
      </c>
      <c r="E2873" s="4">
        <v>0</v>
      </c>
      <c r="F2873" s="4">
        <v>19</v>
      </c>
      <c r="G2873" s="4">
        <v>19</v>
      </c>
      <c r="H2873" s="4">
        <v>19</v>
      </c>
      <c r="I2873" s="4">
        <v>0</v>
      </c>
      <c r="J2873" s="4">
        <v>0</v>
      </c>
      <c r="K2873" s="4">
        <v>0</v>
      </c>
      <c r="L2873" s="4">
        <v>1.7</v>
      </c>
      <c r="M2873" s="4">
        <v>1</v>
      </c>
      <c r="N2873" s="4">
        <v>0.98499999999999999</v>
      </c>
      <c r="O2873" s="4">
        <v>4.5999999999999996</v>
      </c>
      <c r="P2873" s="4">
        <v>0.65400000000000003</v>
      </c>
      <c r="Q2873" s="5">
        <v>1</v>
      </c>
      <c r="R2873" s="4" t="str">
        <f>TRIM(tblOperations[[#This Row],[Region]])</f>
        <v>Midlands</v>
      </c>
      <c r="S2873" s="4" t="str">
        <f>TRIM(tblOperations[[#This Row],[Team]])</f>
        <v>Workplace Projects</v>
      </c>
      <c r="T2873" s="4" t="str">
        <f>_xlfn.XLOOKUP(R2873,tblRegionReference[Region],tblRegionReference[Area],"Not Found")</f>
        <v>Central</v>
      </c>
      <c r="U2873" s="4" t="str">
        <f>IF(tblOperations[[#This Row],[Completion_Rate]]&gt;=_xlfn.XLOOKUP("Completion Rate",tblKPITargets[KPI_Name],tblKPITargets[Target_Value]),"Met","Below Target")</f>
        <v>Met</v>
      </c>
      <c r="V2873" t="str">
        <f>IF(tblOperations[[#This Row],[SLA_Compliance]]&gt;=_xlfn.XLOOKUP('04_References'!$A$3,tblKPITargets[KPI_Name],tblKPITargets[Target_Value]),"Met","Below Target")</f>
        <v>Met</v>
      </c>
      <c r="W2873" t="str">
        <f>IF(tblOperations[[#This Row],[Quality_Pass_Rate]]&gt;=_xlfn.XLOOKUP('04_References'!$A$4,tblKPITargets[KPI_Name],tblKPITargets[Target_Value]),"Met","Below Target")</f>
        <v>Met</v>
      </c>
      <c r="X2873" t="str">
        <f>IF(tblOperations[[#This Row],[Average_Completion_Days]]&lt;=_xlfn.XLOOKUP('04_References'!$A$7,tblKPITargets[KPI_Name],tblKPITargets[Target_Value]),"Met","Below Target")</f>
        <v>Met</v>
      </c>
      <c r="Y2873" t="str">
        <f>IF(tblOperations[[#This Row],[Closing_Backlog]]&lt;=_xlfn.XLOOKUP('04_References'!$A$8,tblKPITargets[KPI_Name],tblKPITargets[Target_Value]),"Met","Below Target")</f>
        <v>Met</v>
      </c>
    </row>
    <row r="2874" spans="1:25">
      <c r="A2874" s="6" t="s">
        <v>2904</v>
      </c>
      <c r="B2874" s="7">
        <v>46149</v>
      </c>
      <c r="C2874" s="2" t="s">
        <v>43</v>
      </c>
      <c r="D2874" s="2" t="s">
        <v>19</v>
      </c>
      <c r="E2874" s="2">
        <v>1519</v>
      </c>
      <c r="F2874" s="2">
        <v>45</v>
      </c>
      <c r="G2874" s="2">
        <v>1564</v>
      </c>
      <c r="H2874" s="2">
        <v>22</v>
      </c>
      <c r="I2874" s="2">
        <v>1542</v>
      </c>
      <c r="J2874" s="2">
        <v>0</v>
      </c>
      <c r="K2874" s="2">
        <v>0</v>
      </c>
      <c r="L2874" s="2">
        <v>8</v>
      </c>
      <c r="M2874" s="2">
        <v>0.6</v>
      </c>
      <c r="N2874" s="2">
        <v>0.98299999999999998</v>
      </c>
      <c r="O2874" s="2">
        <v>2.5</v>
      </c>
      <c r="P2874" s="2">
        <v>0.73399999999999999</v>
      </c>
      <c r="Q2874" s="3">
        <v>1.4E-2</v>
      </c>
      <c r="R2874" s="4" t="str">
        <f>TRIM(tblOperations[[#This Row],[Region]])</f>
        <v>South West</v>
      </c>
      <c r="S2874" s="4" t="str">
        <f>TRIM(tblOperations[[#This Row],[Team]])</f>
        <v>Workplace Services</v>
      </c>
      <c r="T2874" s="4" t="str">
        <f>_xlfn.XLOOKUP(R2874,tblRegionReference[Region],tblRegionReference[Area],"Not Found")</f>
        <v>South</v>
      </c>
      <c r="U2874" s="4" t="str">
        <f>IF(tblOperations[[#This Row],[Completion_Rate]]&gt;=_xlfn.XLOOKUP("Completion Rate",tblKPITargets[KPI_Name],tblKPITargets[Target_Value]),"Met","Below Target")</f>
        <v>Below Target</v>
      </c>
      <c r="V2874" t="str">
        <f>IF(tblOperations[[#This Row],[SLA_Compliance]]&gt;=_xlfn.XLOOKUP('04_References'!$A$3,tblKPITargets[KPI_Name],tblKPITargets[Target_Value]),"Met","Below Target")</f>
        <v>Below Target</v>
      </c>
      <c r="W2874" t="str">
        <f>IF(tblOperations[[#This Row],[Quality_Pass_Rate]]&gt;=_xlfn.XLOOKUP('04_References'!$A$4,tblKPITargets[KPI_Name],tblKPITargets[Target_Value]),"Met","Below Target")</f>
        <v>Met</v>
      </c>
      <c r="X2874" t="str">
        <f>IF(tblOperations[[#This Row],[Average_Completion_Days]]&lt;=_xlfn.XLOOKUP('04_References'!$A$7,tblKPITargets[KPI_Name],tblKPITargets[Target_Value]),"Met","Below Target")</f>
        <v>Below Target</v>
      </c>
      <c r="Y2874" t="str">
        <f>IF(tblOperations[[#This Row],[Closing_Backlog]]&lt;=_xlfn.XLOOKUP('04_References'!$A$8,tblKPITargets[KPI_Name],tblKPITargets[Target_Value]),"Met","Below Target")</f>
        <v>Below Target</v>
      </c>
    </row>
    <row r="2875" spans="1:25">
      <c r="A2875" s="8" t="s">
        <v>2905</v>
      </c>
      <c r="B2875" s="9">
        <v>46149</v>
      </c>
      <c r="C2875" s="4" t="s">
        <v>43</v>
      </c>
      <c r="D2875" s="4" t="s">
        <v>21</v>
      </c>
      <c r="E2875" s="4">
        <v>0</v>
      </c>
      <c r="F2875" s="4">
        <v>62</v>
      </c>
      <c r="G2875" s="4">
        <v>62</v>
      </c>
      <c r="H2875" s="4">
        <v>43</v>
      </c>
      <c r="I2875" s="4">
        <v>19</v>
      </c>
      <c r="J2875" s="4">
        <v>0</v>
      </c>
      <c r="K2875" s="4">
        <v>0</v>
      </c>
      <c r="L2875" s="4">
        <v>2.7</v>
      </c>
      <c r="M2875" s="4">
        <v>0.82599999999999996</v>
      </c>
      <c r="N2875" s="4">
        <v>1</v>
      </c>
      <c r="O2875" s="4">
        <v>3.8</v>
      </c>
      <c r="P2875" s="4">
        <v>0.621</v>
      </c>
      <c r="Q2875" s="5">
        <v>0.69399999999999995</v>
      </c>
      <c r="R2875" s="4" t="str">
        <f>TRIM(tblOperations[[#This Row],[Region]])</f>
        <v>South West</v>
      </c>
      <c r="S2875" s="4" t="str">
        <f>TRIM(tblOperations[[#This Row],[Team]])</f>
        <v>Facilities Response</v>
      </c>
      <c r="T2875" s="4" t="str">
        <f>_xlfn.XLOOKUP(R2875,tblRegionReference[Region],tblRegionReference[Area],"Not Found")</f>
        <v>South</v>
      </c>
      <c r="U2875" s="4" t="str">
        <f>IF(tblOperations[[#This Row],[Completion_Rate]]&gt;=_xlfn.XLOOKUP("Completion Rate",tblKPITargets[KPI_Name],tblKPITargets[Target_Value]),"Met","Below Target")</f>
        <v>Below Target</v>
      </c>
      <c r="V2875" t="str">
        <f>IF(tblOperations[[#This Row],[SLA_Compliance]]&gt;=_xlfn.XLOOKUP('04_References'!$A$3,tblKPITargets[KPI_Name],tblKPITargets[Target_Value]),"Met","Below Target")</f>
        <v>Below Target</v>
      </c>
      <c r="W2875" t="str">
        <f>IF(tblOperations[[#This Row],[Quality_Pass_Rate]]&gt;=_xlfn.XLOOKUP('04_References'!$A$4,tblKPITargets[KPI_Name],tblKPITargets[Target_Value]),"Met","Below Target")</f>
        <v>Met</v>
      </c>
      <c r="X2875" t="str">
        <f>IF(tblOperations[[#This Row],[Average_Completion_Days]]&lt;=_xlfn.XLOOKUP('04_References'!$A$7,tblKPITargets[KPI_Name],tblKPITargets[Target_Value]),"Met","Below Target")</f>
        <v>Met</v>
      </c>
      <c r="Y2875" t="str">
        <f>IF(tblOperations[[#This Row],[Closing_Backlog]]&lt;=_xlfn.XLOOKUP('04_References'!$A$8,tblKPITargets[KPI_Name],tblKPITargets[Target_Value]),"Met","Below Target")</f>
        <v>Below Target</v>
      </c>
    </row>
    <row r="2876" spans="1:25">
      <c r="A2876" s="6" t="s">
        <v>2906</v>
      </c>
      <c r="B2876" s="7">
        <v>46149</v>
      </c>
      <c r="C2876" s="2" t="s">
        <v>43</v>
      </c>
      <c r="D2876" s="2" t="s">
        <v>23</v>
      </c>
      <c r="E2876" s="2">
        <v>18</v>
      </c>
      <c r="F2876" s="2">
        <v>56</v>
      </c>
      <c r="G2876" s="2">
        <v>74</v>
      </c>
      <c r="H2876" s="2">
        <v>44</v>
      </c>
      <c r="I2876" s="2">
        <v>30</v>
      </c>
      <c r="J2876" s="2">
        <v>0</v>
      </c>
      <c r="K2876" s="2">
        <v>0</v>
      </c>
      <c r="L2876" s="2">
        <v>4.0999999999999996</v>
      </c>
      <c r="M2876" s="2">
        <v>0.76100000000000001</v>
      </c>
      <c r="N2876" s="2">
        <v>0.99399999999999999</v>
      </c>
      <c r="O2876" s="2">
        <v>3.5</v>
      </c>
      <c r="P2876" s="2">
        <v>0.754</v>
      </c>
      <c r="Q2876" s="3">
        <v>0.59499999999999997</v>
      </c>
      <c r="R2876" s="4" t="str">
        <f>TRIM(tblOperations[[#This Row],[Region]])</f>
        <v>South West</v>
      </c>
      <c r="S2876" s="4" t="str">
        <f>TRIM(tblOperations[[#This Row],[Team]])</f>
        <v>Estates Support</v>
      </c>
      <c r="T2876" s="4" t="str">
        <f>_xlfn.XLOOKUP(R2876,tblRegionReference[Region],tblRegionReference[Area],"Not Found")</f>
        <v>South</v>
      </c>
      <c r="U2876" s="4" t="str">
        <f>IF(tblOperations[[#This Row],[Completion_Rate]]&gt;=_xlfn.XLOOKUP("Completion Rate",tblKPITargets[KPI_Name],tblKPITargets[Target_Value]),"Met","Below Target")</f>
        <v>Below Target</v>
      </c>
      <c r="V2876" t="str">
        <f>IF(tblOperations[[#This Row],[SLA_Compliance]]&gt;=_xlfn.XLOOKUP('04_References'!$A$3,tblKPITargets[KPI_Name],tblKPITargets[Target_Value]),"Met","Below Target")</f>
        <v>Below Target</v>
      </c>
      <c r="W2876" t="str">
        <f>IF(tblOperations[[#This Row],[Quality_Pass_Rate]]&gt;=_xlfn.XLOOKUP('04_References'!$A$4,tblKPITargets[KPI_Name],tblKPITargets[Target_Value]),"Met","Below Target")</f>
        <v>Met</v>
      </c>
      <c r="X2876" t="str">
        <f>IF(tblOperations[[#This Row],[Average_Completion_Days]]&lt;=_xlfn.XLOOKUP('04_References'!$A$7,tblKPITargets[KPI_Name],tblKPITargets[Target_Value]),"Met","Below Target")</f>
        <v>Below Target</v>
      </c>
      <c r="Y2876" t="str">
        <f>IF(tblOperations[[#This Row],[Closing_Backlog]]&lt;=_xlfn.XLOOKUP('04_References'!$A$8,tblKPITargets[KPI_Name],tblKPITargets[Target_Value]),"Met","Below Target")</f>
        <v>Below Target</v>
      </c>
    </row>
    <row r="2877" spans="1:25">
      <c r="A2877" s="8" t="s">
        <v>2907</v>
      </c>
      <c r="B2877" s="9">
        <v>46149</v>
      </c>
      <c r="C2877" s="4" t="s">
        <v>43</v>
      </c>
      <c r="D2877" s="4" t="s">
        <v>25</v>
      </c>
      <c r="E2877" s="4">
        <v>0</v>
      </c>
      <c r="F2877" s="4">
        <v>21</v>
      </c>
      <c r="G2877" s="4">
        <v>21</v>
      </c>
      <c r="H2877" s="4">
        <v>21</v>
      </c>
      <c r="I2877" s="4">
        <v>0</v>
      </c>
      <c r="J2877" s="4">
        <v>1</v>
      </c>
      <c r="K2877" s="4">
        <v>0</v>
      </c>
      <c r="L2877" s="4">
        <v>1.5</v>
      </c>
      <c r="M2877" s="4">
        <v>0.93600000000000005</v>
      </c>
      <c r="N2877" s="4">
        <v>0.97899999999999998</v>
      </c>
      <c r="O2877" s="4">
        <v>4.8</v>
      </c>
      <c r="P2877" s="4">
        <v>0.78100000000000003</v>
      </c>
      <c r="Q2877" s="5">
        <v>1</v>
      </c>
      <c r="R2877" s="4" t="str">
        <f>TRIM(tblOperations[[#This Row],[Region]])</f>
        <v>South West</v>
      </c>
      <c r="S2877" s="4" t="str">
        <f>TRIM(tblOperations[[#This Row],[Team]])</f>
        <v>Workplace Projects</v>
      </c>
      <c r="T2877" s="4" t="str">
        <f>_xlfn.XLOOKUP(R2877,tblRegionReference[Region],tblRegionReference[Area],"Not Found")</f>
        <v>South</v>
      </c>
      <c r="U2877" s="4" t="str">
        <f>IF(tblOperations[[#This Row],[Completion_Rate]]&gt;=_xlfn.XLOOKUP("Completion Rate",tblKPITargets[KPI_Name],tblKPITargets[Target_Value]),"Met","Below Target")</f>
        <v>Met</v>
      </c>
      <c r="V2877" t="str">
        <f>IF(tblOperations[[#This Row],[SLA_Compliance]]&gt;=_xlfn.XLOOKUP('04_References'!$A$3,tblKPITargets[KPI_Name],tblKPITargets[Target_Value]),"Met","Below Target")</f>
        <v>Met</v>
      </c>
      <c r="W2877" t="str">
        <f>IF(tblOperations[[#This Row],[Quality_Pass_Rate]]&gt;=_xlfn.XLOOKUP('04_References'!$A$4,tblKPITargets[KPI_Name],tblKPITargets[Target_Value]),"Met","Below Target")</f>
        <v>Met</v>
      </c>
      <c r="X2877" t="str">
        <f>IF(tblOperations[[#This Row],[Average_Completion_Days]]&lt;=_xlfn.XLOOKUP('04_References'!$A$7,tblKPITargets[KPI_Name],tblKPITargets[Target_Value]),"Met","Below Target")</f>
        <v>Met</v>
      </c>
      <c r="Y2877" t="str">
        <f>IF(tblOperations[[#This Row],[Closing_Backlog]]&lt;=_xlfn.XLOOKUP('04_References'!$A$8,tblKPITargets[KPI_Name],tblKPITargets[Target_Value]),"Met","Below Target")</f>
        <v>Met</v>
      </c>
    </row>
    <row r="2878" spans="1:25">
      <c r="A2878" s="6" t="s">
        <v>2908</v>
      </c>
      <c r="B2878" s="7">
        <v>46149</v>
      </c>
      <c r="C2878" s="2" t="s">
        <v>48</v>
      </c>
      <c r="D2878" s="2" t="s">
        <v>19</v>
      </c>
      <c r="E2878" s="2">
        <v>0</v>
      </c>
      <c r="F2878" s="2">
        <v>44</v>
      </c>
      <c r="G2878" s="2">
        <v>44</v>
      </c>
      <c r="H2878" s="2">
        <v>44</v>
      </c>
      <c r="I2878" s="2">
        <v>0</v>
      </c>
      <c r="J2878" s="2">
        <v>0</v>
      </c>
      <c r="K2878" s="2">
        <v>0</v>
      </c>
      <c r="L2878" s="2">
        <v>1.3</v>
      </c>
      <c r="M2878" s="2">
        <v>0.98799999999999999</v>
      </c>
      <c r="N2878" s="2">
        <v>0.97099999999999997</v>
      </c>
      <c r="O2878" s="2">
        <v>4.5999999999999996</v>
      </c>
      <c r="P2878" s="2">
        <v>0.74299999999999999</v>
      </c>
      <c r="Q2878" s="3">
        <v>1</v>
      </c>
      <c r="R2878" s="4" t="str">
        <f>TRIM(tblOperations[[#This Row],[Region]])</f>
        <v>South East</v>
      </c>
      <c r="S2878" s="4" t="str">
        <f>TRIM(tblOperations[[#This Row],[Team]])</f>
        <v>Workplace Services</v>
      </c>
      <c r="T2878" s="4" t="str">
        <f>_xlfn.XLOOKUP(R2878,tblRegionReference[Region],tblRegionReference[Area],"Not Found")</f>
        <v>South</v>
      </c>
      <c r="U2878" s="4" t="str">
        <f>IF(tblOperations[[#This Row],[Completion_Rate]]&gt;=_xlfn.XLOOKUP("Completion Rate",tblKPITargets[KPI_Name],tblKPITargets[Target_Value]),"Met","Below Target")</f>
        <v>Met</v>
      </c>
      <c r="V2878" t="str">
        <f>IF(tblOperations[[#This Row],[SLA_Compliance]]&gt;=_xlfn.XLOOKUP('04_References'!$A$3,tblKPITargets[KPI_Name],tblKPITargets[Target_Value]),"Met","Below Target")</f>
        <v>Met</v>
      </c>
      <c r="W2878" t="str">
        <f>IF(tblOperations[[#This Row],[Quality_Pass_Rate]]&gt;=_xlfn.XLOOKUP('04_References'!$A$4,tblKPITargets[KPI_Name],tblKPITargets[Target_Value]),"Met","Below Target")</f>
        <v>Met</v>
      </c>
      <c r="X2878" t="str">
        <f>IF(tblOperations[[#This Row],[Average_Completion_Days]]&lt;=_xlfn.XLOOKUP('04_References'!$A$7,tblKPITargets[KPI_Name],tblKPITargets[Target_Value]),"Met","Below Target")</f>
        <v>Met</v>
      </c>
      <c r="Y2878" t="str">
        <f>IF(tblOperations[[#This Row],[Closing_Backlog]]&lt;=_xlfn.XLOOKUP('04_References'!$A$8,tblKPITargets[KPI_Name],tblKPITargets[Target_Value]),"Met","Below Target")</f>
        <v>Met</v>
      </c>
    </row>
    <row r="2879" spans="1:25">
      <c r="A2879" s="8" t="s">
        <v>2909</v>
      </c>
      <c r="B2879" s="9">
        <v>46149</v>
      </c>
      <c r="C2879" s="4" t="s">
        <v>48</v>
      </c>
      <c r="D2879" s="4" t="s">
        <v>21</v>
      </c>
      <c r="E2879" s="4">
        <v>2591</v>
      </c>
      <c r="F2879" s="4">
        <v>46</v>
      </c>
      <c r="G2879" s="4">
        <v>2637</v>
      </c>
      <c r="H2879" s="4">
        <v>19</v>
      </c>
      <c r="I2879" s="4">
        <v>2618</v>
      </c>
      <c r="J2879" s="4">
        <v>0</v>
      </c>
      <c r="K2879" s="4">
        <v>0</v>
      </c>
      <c r="L2879" s="4">
        <v>8</v>
      </c>
      <c r="M2879" s="4">
        <v>0.6</v>
      </c>
      <c r="N2879" s="4">
        <v>0.95199999999999996</v>
      </c>
      <c r="O2879" s="4">
        <v>2.5</v>
      </c>
      <c r="P2879" s="4">
        <v>0.69199999999999995</v>
      </c>
      <c r="Q2879" s="5">
        <v>7.0000000000000001E-3</v>
      </c>
      <c r="R2879" s="4" t="str">
        <f>TRIM(tblOperations[[#This Row],[Region]])</f>
        <v>South East</v>
      </c>
      <c r="S2879" s="4" t="str">
        <f>TRIM(tblOperations[[#This Row],[Team]])</f>
        <v>Facilities Response</v>
      </c>
      <c r="T2879" s="4" t="str">
        <f>_xlfn.XLOOKUP(R2879,tblRegionReference[Region],tblRegionReference[Area],"Not Found")</f>
        <v>South</v>
      </c>
      <c r="U2879" s="4" t="str">
        <f>IF(tblOperations[[#This Row],[Completion_Rate]]&gt;=_xlfn.XLOOKUP("Completion Rate",tblKPITargets[KPI_Name],tblKPITargets[Target_Value]),"Met","Below Target")</f>
        <v>Below Target</v>
      </c>
      <c r="V2879" t="str">
        <f>IF(tblOperations[[#This Row],[SLA_Compliance]]&gt;=_xlfn.XLOOKUP('04_References'!$A$3,tblKPITargets[KPI_Name],tblKPITargets[Target_Value]),"Met","Below Target")</f>
        <v>Below Target</v>
      </c>
      <c r="W2879" t="str">
        <f>IF(tblOperations[[#This Row],[Quality_Pass_Rate]]&gt;=_xlfn.XLOOKUP('04_References'!$A$4,tblKPITargets[KPI_Name],tblKPITargets[Target_Value]),"Met","Below Target")</f>
        <v>Met</v>
      </c>
      <c r="X2879" t="str">
        <f>IF(tblOperations[[#This Row],[Average_Completion_Days]]&lt;=_xlfn.XLOOKUP('04_References'!$A$7,tblKPITargets[KPI_Name],tblKPITargets[Target_Value]),"Met","Below Target")</f>
        <v>Below Target</v>
      </c>
      <c r="Y2879" t="str">
        <f>IF(tblOperations[[#This Row],[Closing_Backlog]]&lt;=_xlfn.XLOOKUP('04_References'!$A$8,tblKPITargets[KPI_Name],tblKPITargets[Target_Value]),"Met","Below Target")</f>
        <v>Below Target</v>
      </c>
    </row>
    <row r="2880" spans="1:25">
      <c r="A2880" s="6" t="s">
        <v>2910</v>
      </c>
      <c r="B2880" s="7">
        <v>46149</v>
      </c>
      <c r="C2880" s="2" t="s">
        <v>48</v>
      </c>
      <c r="D2880" s="2" t="s">
        <v>23</v>
      </c>
      <c r="E2880" s="2">
        <v>0</v>
      </c>
      <c r="F2880" s="2">
        <v>34</v>
      </c>
      <c r="G2880" s="2">
        <v>34</v>
      </c>
      <c r="H2880" s="2">
        <v>34</v>
      </c>
      <c r="I2880" s="2">
        <v>0</v>
      </c>
      <c r="J2880" s="2">
        <v>1</v>
      </c>
      <c r="K2880" s="2">
        <v>0</v>
      </c>
      <c r="L2880" s="2">
        <v>1.7</v>
      </c>
      <c r="M2880" s="2">
        <v>0.94499999999999995</v>
      </c>
      <c r="N2880" s="2">
        <v>0.94599999999999995</v>
      </c>
      <c r="O2880" s="2">
        <v>4.5999999999999996</v>
      </c>
      <c r="P2880" s="2">
        <v>0.80200000000000005</v>
      </c>
      <c r="Q2880" s="3">
        <v>1</v>
      </c>
      <c r="R2880" s="4" t="str">
        <f>TRIM(tblOperations[[#This Row],[Region]])</f>
        <v>South East</v>
      </c>
      <c r="S2880" s="4" t="str">
        <f>TRIM(tblOperations[[#This Row],[Team]])</f>
        <v>Estates Support</v>
      </c>
      <c r="T2880" s="4" t="str">
        <f>_xlfn.XLOOKUP(R2880,tblRegionReference[Region],tblRegionReference[Area],"Not Found")</f>
        <v>South</v>
      </c>
      <c r="U2880" s="4" t="str">
        <f>IF(tblOperations[[#This Row],[Completion_Rate]]&gt;=_xlfn.XLOOKUP("Completion Rate",tblKPITargets[KPI_Name],tblKPITargets[Target_Value]),"Met","Below Target")</f>
        <v>Met</v>
      </c>
      <c r="V2880" t="str">
        <f>IF(tblOperations[[#This Row],[SLA_Compliance]]&gt;=_xlfn.XLOOKUP('04_References'!$A$3,tblKPITargets[KPI_Name],tblKPITargets[Target_Value]),"Met","Below Target")</f>
        <v>Met</v>
      </c>
      <c r="W2880" t="str">
        <f>IF(tblOperations[[#This Row],[Quality_Pass_Rate]]&gt;=_xlfn.XLOOKUP('04_References'!$A$4,tblKPITargets[KPI_Name],tblKPITargets[Target_Value]),"Met","Below Target")</f>
        <v>Below Target</v>
      </c>
      <c r="X2880" t="str">
        <f>IF(tblOperations[[#This Row],[Average_Completion_Days]]&lt;=_xlfn.XLOOKUP('04_References'!$A$7,tblKPITargets[KPI_Name],tblKPITargets[Target_Value]),"Met","Below Target")</f>
        <v>Met</v>
      </c>
      <c r="Y2880" t="str">
        <f>IF(tblOperations[[#This Row],[Closing_Backlog]]&lt;=_xlfn.XLOOKUP('04_References'!$A$8,tblKPITargets[KPI_Name],tblKPITargets[Target_Value]),"Met","Below Target")</f>
        <v>Met</v>
      </c>
    </row>
    <row r="2881" spans="1:25">
      <c r="A2881" s="8" t="s">
        <v>2911</v>
      </c>
      <c r="B2881" s="9">
        <v>46149</v>
      </c>
      <c r="C2881" s="4" t="s">
        <v>48</v>
      </c>
      <c r="D2881" s="4" t="s">
        <v>25</v>
      </c>
      <c r="E2881" s="4">
        <v>842</v>
      </c>
      <c r="F2881" s="4">
        <v>47</v>
      </c>
      <c r="G2881" s="4">
        <v>889</v>
      </c>
      <c r="H2881" s="4">
        <v>28</v>
      </c>
      <c r="I2881" s="4">
        <v>861</v>
      </c>
      <c r="J2881" s="4">
        <v>0</v>
      </c>
      <c r="K2881" s="4">
        <v>0</v>
      </c>
      <c r="L2881" s="4">
        <v>8</v>
      </c>
      <c r="M2881" s="4">
        <v>0.6</v>
      </c>
      <c r="N2881" s="4">
        <v>0.97799999999999998</v>
      </c>
      <c r="O2881" s="4">
        <v>2.5</v>
      </c>
      <c r="P2881" s="4">
        <v>0.747</v>
      </c>
      <c r="Q2881" s="5">
        <v>3.1E-2</v>
      </c>
      <c r="R2881" s="4" t="str">
        <f>TRIM(tblOperations[[#This Row],[Region]])</f>
        <v>South East</v>
      </c>
      <c r="S2881" s="4" t="str">
        <f>TRIM(tblOperations[[#This Row],[Team]])</f>
        <v>Workplace Projects</v>
      </c>
      <c r="T2881" s="4" t="str">
        <f>_xlfn.XLOOKUP(R2881,tblRegionReference[Region],tblRegionReference[Area],"Not Found")</f>
        <v>South</v>
      </c>
      <c r="U2881" s="4" t="str">
        <f>IF(tblOperations[[#This Row],[Completion_Rate]]&gt;=_xlfn.XLOOKUP("Completion Rate",tblKPITargets[KPI_Name],tblKPITargets[Target_Value]),"Met","Below Target")</f>
        <v>Below Target</v>
      </c>
      <c r="V2881" t="str">
        <f>IF(tblOperations[[#This Row],[SLA_Compliance]]&gt;=_xlfn.XLOOKUP('04_References'!$A$3,tblKPITargets[KPI_Name],tblKPITargets[Target_Value]),"Met","Below Target")</f>
        <v>Below Target</v>
      </c>
      <c r="W2881" t="str">
        <f>IF(tblOperations[[#This Row],[Quality_Pass_Rate]]&gt;=_xlfn.XLOOKUP('04_References'!$A$4,tblKPITargets[KPI_Name],tblKPITargets[Target_Value]),"Met","Below Target")</f>
        <v>Met</v>
      </c>
      <c r="X2881" t="str">
        <f>IF(tblOperations[[#This Row],[Average_Completion_Days]]&lt;=_xlfn.XLOOKUP('04_References'!$A$7,tblKPITargets[KPI_Name],tblKPITargets[Target_Value]),"Met","Below Target")</f>
        <v>Below Target</v>
      </c>
      <c r="Y2881" t="str">
        <f>IF(tblOperations[[#This Row],[Closing_Backlog]]&lt;=_xlfn.XLOOKUP('04_References'!$A$8,tblKPITargets[KPI_Name],tblKPITargets[Target_Value]),"Met","Below Target")</f>
        <v>Below Target</v>
      </c>
    </row>
    <row r="2882" spans="1:25">
      <c r="A2882" s="6" t="s">
        <v>2912</v>
      </c>
      <c r="B2882" s="7">
        <v>46149</v>
      </c>
      <c r="C2882" s="2" t="s">
        <v>53</v>
      </c>
      <c r="D2882" s="2" t="s">
        <v>19</v>
      </c>
      <c r="E2882" s="2">
        <v>1535</v>
      </c>
      <c r="F2882" s="2">
        <v>53</v>
      </c>
      <c r="G2882" s="2">
        <v>1588</v>
      </c>
      <c r="H2882" s="2">
        <v>24</v>
      </c>
      <c r="I2882" s="2">
        <v>1564</v>
      </c>
      <c r="J2882" s="2">
        <v>0</v>
      </c>
      <c r="K2882" s="2">
        <v>0</v>
      </c>
      <c r="L2882" s="2">
        <v>8</v>
      </c>
      <c r="M2882" s="2">
        <v>0.6</v>
      </c>
      <c r="N2882" s="2">
        <v>1</v>
      </c>
      <c r="O2882" s="2">
        <v>2.5</v>
      </c>
      <c r="P2882" s="2">
        <v>0.69299999999999995</v>
      </c>
      <c r="Q2882" s="3">
        <v>1.4999999999999999E-2</v>
      </c>
      <c r="R2882" s="4" t="str">
        <f>TRIM(tblOperations[[#This Row],[Region]])</f>
        <v>Wales</v>
      </c>
      <c r="S2882" s="4" t="str">
        <f>TRIM(tblOperations[[#This Row],[Team]])</f>
        <v>Workplace Services</v>
      </c>
      <c r="T2882" s="4" t="str">
        <f>_xlfn.XLOOKUP(R2882,tblRegionReference[Region],tblRegionReference[Area],"Not Found")</f>
        <v>Wales</v>
      </c>
      <c r="U2882" s="4" t="str">
        <f>IF(tblOperations[[#This Row],[Completion_Rate]]&gt;=_xlfn.XLOOKUP("Completion Rate",tblKPITargets[KPI_Name],tblKPITargets[Target_Value]),"Met","Below Target")</f>
        <v>Below Target</v>
      </c>
      <c r="V2882" t="str">
        <f>IF(tblOperations[[#This Row],[SLA_Compliance]]&gt;=_xlfn.XLOOKUP('04_References'!$A$3,tblKPITargets[KPI_Name],tblKPITargets[Target_Value]),"Met","Below Target")</f>
        <v>Below Target</v>
      </c>
      <c r="W2882" t="str">
        <f>IF(tblOperations[[#This Row],[Quality_Pass_Rate]]&gt;=_xlfn.XLOOKUP('04_References'!$A$4,tblKPITargets[KPI_Name],tblKPITargets[Target_Value]),"Met","Below Target")</f>
        <v>Met</v>
      </c>
      <c r="X2882" t="str">
        <f>IF(tblOperations[[#This Row],[Average_Completion_Days]]&lt;=_xlfn.XLOOKUP('04_References'!$A$7,tblKPITargets[KPI_Name],tblKPITargets[Target_Value]),"Met","Below Target")</f>
        <v>Below Target</v>
      </c>
      <c r="Y2882" t="str">
        <f>IF(tblOperations[[#This Row],[Closing_Backlog]]&lt;=_xlfn.XLOOKUP('04_References'!$A$8,tblKPITargets[KPI_Name],tblKPITargets[Target_Value]),"Met","Below Target")</f>
        <v>Below Target</v>
      </c>
    </row>
    <row r="2883" spans="1:25">
      <c r="A2883" s="8" t="s">
        <v>2913</v>
      </c>
      <c r="B2883" s="9">
        <v>46149</v>
      </c>
      <c r="C2883" s="4" t="s">
        <v>53</v>
      </c>
      <c r="D2883" s="4" t="s">
        <v>21</v>
      </c>
      <c r="E2883" s="4">
        <v>1592</v>
      </c>
      <c r="F2883" s="4">
        <v>61</v>
      </c>
      <c r="G2883" s="4">
        <v>1653</v>
      </c>
      <c r="H2883" s="4">
        <v>18</v>
      </c>
      <c r="I2883" s="4">
        <v>1635</v>
      </c>
      <c r="J2883" s="4">
        <v>0</v>
      </c>
      <c r="K2883" s="4">
        <v>0</v>
      </c>
      <c r="L2883" s="4">
        <v>8</v>
      </c>
      <c r="M2883" s="4">
        <v>0.6</v>
      </c>
      <c r="N2883" s="4">
        <v>0.97399999999999998</v>
      </c>
      <c r="O2883" s="4">
        <v>2.5</v>
      </c>
      <c r="P2883" s="4">
        <v>0.66400000000000003</v>
      </c>
      <c r="Q2883" s="5">
        <v>1.0999999999999999E-2</v>
      </c>
      <c r="R2883" s="4" t="str">
        <f>TRIM(tblOperations[[#This Row],[Region]])</f>
        <v>Wales</v>
      </c>
      <c r="S2883" s="4" t="str">
        <f>TRIM(tblOperations[[#This Row],[Team]])</f>
        <v>Facilities Response</v>
      </c>
      <c r="T2883" s="4" t="str">
        <f>_xlfn.XLOOKUP(R2883,tblRegionReference[Region],tblRegionReference[Area],"Not Found")</f>
        <v>Wales</v>
      </c>
      <c r="U2883" s="4" t="str">
        <f>IF(tblOperations[[#This Row],[Completion_Rate]]&gt;=_xlfn.XLOOKUP("Completion Rate",tblKPITargets[KPI_Name],tblKPITargets[Target_Value]),"Met","Below Target")</f>
        <v>Below Target</v>
      </c>
      <c r="V2883" t="str">
        <f>IF(tblOperations[[#This Row],[SLA_Compliance]]&gt;=_xlfn.XLOOKUP('04_References'!$A$3,tblKPITargets[KPI_Name],tblKPITargets[Target_Value]),"Met","Below Target")</f>
        <v>Below Target</v>
      </c>
      <c r="W2883" t="str">
        <f>IF(tblOperations[[#This Row],[Quality_Pass_Rate]]&gt;=_xlfn.XLOOKUP('04_References'!$A$4,tblKPITargets[KPI_Name],tblKPITargets[Target_Value]),"Met","Below Target")</f>
        <v>Met</v>
      </c>
      <c r="X2883" t="str">
        <f>IF(tblOperations[[#This Row],[Average_Completion_Days]]&lt;=_xlfn.XLOOKUP('04_References'!$A$7,tblKPITargets[KPI_Name],tblKPITargets[Target_Value]),"Met","Below Target")</f>
        <v>Below Target</v>
      </c>
      <c r="Y2883" t="str">
        <f>IF(tblOperations[[#This Row],[Closing_Backlog]]&lt;=_xlfn.XLOOKUP('04_References'!$A$8,tblKPITargets[KPI_Name],tblKPITargets[Target_Value]),"Met","Below Target")</f>
        <v>Below Target</v>
      </c>
    </row>
    <row r="2884" spans="1:25">
      <c r="A2884" s="6" t="s">
        <v>2914</v>
      </c>
      <c r="B2884" s="7">
        <v>46149</v>
      </c>
      <c r="C2884" s="2" t="s">
        <v>53</v>
      </c>
      <c r="D2884" s="2" t="s">
        <v>23</v>
      </c>
      <c r="E2884" s="2">
        <v>1078</v>
      </c>
      <c r="F2884" s="2">
        <v>27</v>
      </c>
      <c r="G2884" s="2">
        <v>1105</v>
      </c>
      <c r="H2884" s="2">
        <v>28</v>
      </c>
      <c r="I2884" s="2">
        <v>1077</v>
      </c>
      <c r="J2884" s="2">
        <v>0</v>
      </c>
      <c r="K2884" s="2">
        <v>0</v>
      </c>
      <c r="L2884" s="2">
        <v>8</v>
      </c>
      <c r="M2884" s="2">
        <v>0.6</v>
      </c>
      <c r="N2884" s="2">
        <v>1</v>
      </c>
      <c r="O2884" s="2">
        <v>2.5</v>
      </c>
      <c r="P2884" s="2">
        <v>0.77800000000000002</v>
      </c>
      <c r="Q2884" s="3">
        <v>2.5000000000000001E-2</v>
      </c>
      <c r="R2884" s="4" t="str">
        <f>TRIM(tblOperations[[#This Row],[Region]])</f>
        <v>Wales</v>
      </c>
      <c r="S2884" s="4" t="str">
        <f>TRIM(tblOperations[[#This Row],[Team]])</f>
        <v>Estates Support</v>
      </c>
      <c r="T2884" s="4" t="str">
        <f>_xlfn.XLOOKUP(R2884,tblRegionReference[Region],tblRegionReference[Area],"Not Found")</f>
        <v>Wales</v>
      </c>
      <c r="U2884" s="4" t="str">
        <f>IF(tblOperations[[#This Row],[Completion_Rate]]&gt;=_xlfn.XLOOKUP("Completion Rate",tblKPITargets[KPI_Name],tblKPITargets[Target_Value]),"Met","Below Target")</f>
        <v>Below Target</v>
      </c>
      <c r="V2884" t="str">
        <f>IF(tblOperations[[#This Row],[SLA_Compliance]]&gt;=_xlfn.XLOOKUP('04_References'!$A$3,tblKPITargets[KPI_Name],tblKPITargets[Target_Value]),"Met","Below Target")</f>
        <v>Below Target</v>
      </c>
      <c r="W2884" t="str">
        <f>IF(tblOperations[[#This Row],[Quality_Pass_Rate]]&gt;=_xlfn.XLOOKUP('04_References'!$A$4,tblKPITargets[KPI_Name],tblKPITargets[Target_Value]),"Met","Below Target")</f>
        <v>Met</v>
      </c>
      <c r="X2884" t="str">
        <f>IF(tblOperations[[#This Row],[Average_Completion_Days]]&lt;=_xlfn.XLOOKUP('04_References'!$A$7,tblKPITargets[KPI_Name],tblKPITargets[Target_Value]),"Met","Below Target")</f>
        <v>Below Target</v>
      </c>
      <c r="Y2884" t="str">
        <f>IF(tblOperations[[#This Row],[Closing_Backlog]]&lt;=_xlfn.XLOOKUP('04_References'!$A$8,tblKPITargets[KPI_Name],tblKPITargets[Target_Value]),"Met","Below Target")</f>
        <v>Below Target</v>
      </c>
    </row>
    <row r="2885" spans="1:25">
      <c r="A2885" s="8" t="s">
        <v>2915</v>
      </c>
      <c r="B2885" s="9">
        <v>46149</v>
      </c>
      <c r="C2885" s="4" t="s">
        <v>53</v>
      </c>
      <c r="D2885" s="4" t="s">
        <v>25</v>
      </c>
      <c r="E2885" s="4">
        <v>0</v>
      </c>
      <c r="F2885" s="4">
        <v>23</v>
      </c>
      <c r="G2885" s="4">
        <v>23</v>
      </c>
      <c r="H2885" s="4">
        <v>23</v>
      </c>
      <c r="I2885" s="4">
        <v>0</v>
      </c>
      <c r="J2885" s="4">
        <v>0</v>
      </c>
      <c r="K2885" s="4">
        <v>0</v>
      </c>
      <c r="L2885" s="4">
        <v>1.7</v>
      </c>
      <c r="M2885" s="4">
        <v>0.96099999999999997</v>
      </c>
      <c r="N2885" s="4">
        <v>1</v>
      </c>
      <c r="O2885" s="4">
        <v>4.4000000000000004</v>
      </c>
      <c r="P2885" s="4">
        <v>0.71299999999999997</v>
      </c>
      <c r="Q2885" s="5">
        <v>1</v>
      </c>
      <c r="R2885" s="4" t="str">
        <f>TRIM(tblOperations[[#This Row],[Region]])</f>
        <v>Wales</v>
      </c>
      <c r="S2885" s="4" t="str">
        <f>TRIM(tblOperations[[#This Row],[Team]])</f>
        <v>Workplace Projects</v>
      </c>
      <c r="T2885" s="4" t="str">
        <f>_xlfn.XLOOKUP(R2885,tblRegionReference[Region],tblRegionReference[Area],"Not Found")</f>
        <v>Wales</v>
      </c>
      <c r="U2885" s="4" t="str">
        <f>IF(tblOperations[[#This Row],[Completion_Rate]]&gt;=_xlfn.XLOOKUP("Completion Rate",tblKPITargets[KPI_Name],tblKPITargets[Target_Value]),"Met","Below Target")</f>
        <v>Met</v>
      </c>
      <c r="V2885" t="str">
        <f>IF(tblOperations[[#This Row],[SLA_Compliance]]&gt;=_xlfn.XLOOKUP('04_References'!$A$3,tblKPITargets[KPI_Name],tblKPITargets[Target_Value]),"Met","Below Target")</f>
        <v>Met</v>
      </c>
      <c r="W2885" t="str">
        <f>IF(tblOperations[[#This Row],[Quality_Pass_Rate]]&gt;=_xlfn.XLOOKUP('04_References'!$A$4,tblKPITargets[KPI_Name],tblKPITargets[Target_Value]),"Met","Below Target")</f>
        <v>Met</v>
      </c>
      <c r="X2885" t="str">
        <f>IF(tblOperations[[#This Row],[Average_Completion_Days]]&lt;=_xlfn.XLOOKUP('04_References'!$A$7,tblKPITargets[KPI_Name],tblKPITargets[Target_Value]),"Met","Below Target")</f>
        <v>Met</v>
      </c>
      <c r="Y2885" t="str">
        <f>IF(tblOperations[[#This Row],[Closing_Backlog]]&lt;=_xlfn.XLOOKUP('04_References'!$A$8,tblKPITargets[KPI_Name],tblKPITargets[Target_Value]),"Met","Below Target")</f>
        <v>Met</v>
      </c>
    </row>
    <row r="2886" spans="1:25">
      <c r="A2886" s="6" t="s">
        <v>2916</v>
      </c>
      <c r="B2886" s="7">
        <v>46150</v>
      </c>
      <c r="C2886" s="2" t="s">
        <v>18</v>
      </c>
      <c r="D2886" s="2" t="s">
        <v>19</v>
      </c>
      <c r="E2886" s="2">
        <v>380</v>
      </c>
      <c r="F2886" s="2">
        <v>59</v>
      </c>
      <c r="G2886" s="2">
        <v>439</v>
      </c>
      <c r="H2886" s="2">
        <v>41</v>
      </c>
      <c r="I2886" s="2">
        <v>398</v>
      </c>
      <c r="J2886" s="2">
        <v>0</v>
      </c>
      <c r="K2886" s="2">
        <v>0</v>
      </c>
      <c r="L2886" s="2">
        <v>8</v>
      </c>
      <c r="M2886" s="2">
        <v>0.6</v>
      </c>
      <c r="N2886" s="2">
        <v>0.97699999999999998</v>
      </c>
      <c r="O2886" s="2">
        <v>2.5</v>
      </c>
      <c r="P2886" s="2">
        <v>0.72399999999999998</v>
      </c>
      <c r="Q2886" s="3">
        <v>9.2999999999999999E-2</v>
      </c>
      <c r="R2886" s="4" t="str">
        <f>TRIM(tblOperations[[#This Row],[Region]])</f>
        <v>Scotland</v>
      </c>
      <c r="S2886" s="4" t="str">
        <f>TRIM(tblOperations[[#This Row],[Team]])</f>
        <v>Workplace Services</v>
      </c>
      <c r="T2886" s="4" t="str">
        <f>_xlfn.XLOOKUP(R2886,tblRegionReference[Region],tblRegionReference[Area],"Not Found")</f>
        <v>North</v>
      </c>
      <c r="U2886" s="4" t="str">
        <f>IF(tblOperations[[#This Row],[Completion_Rate]]&gt;=_xlfn.XLOOKUP("Completion Rate",tblKPITargets[KPI_Name],tblKPITargets[Target_Value]),"Met","Below Target")</f>
        <v>Below Target</v>
      </c>
      <c r="V2886" t="str">
        <f>IF(tblOperations[[#This Row],[SLA_Compliance]]&gt;=_xlfn.XLOOKUP('04_References'!$A$3,tblKPITargets[KPI_Name],tblKPITargets[Target_Value]),"Met","Below Target")</f>
        <v>Below Target</v>
      </c>
      <c r="W2886" t="str">
        <f>IF(tblOperations[[#This Row],[Quality_Pass_Rate]]&gt;=_xlfn.XLOOKUP('04_References'!$A$4,tblKPITargets[KPI_Name],tblKPITargets[Target_Value]),"Met","Below Target")</f>
        <v>Met</v>
      </c>
      <c r="X2886" t="str">
        <f>IF(tblOperations[[#This Row],[Average_Completion_Days]]&lt;=_xlfn.XLOOKUP('04_References'!$A$7,tblKPITargets[KPI_Name],tblKPITargets[Target_Value]),"Met","Below Target")</f>
        <v>Below Target</v>
      </c>
      <c r="Y2886" t="str">
        <f>IF(tblOperations[[#This Row],[Closing_Backlog]]&lt;=_xlfn.XLOOKUP('04_References'!$A$8,tblKPITargets[KPI_Name],tblKPITargets[Target_Value]),"Met","Below Target")</f>
        <v>Below Target</v>
      </c>
    </row>
    <row r="2887" spans="1:25">
      <c r="A2887" s="8" t="s">
        <v>2917</v>
      </c>
      <c r="B2887" s="9">
        <v>46150</v>
      </c>
      <c r="C2887" s="4" t="s">
        <v>18</v>
      </c>
      <c r="D2887" s="4" t="s">
        <v>21</v>
      </c>
      <c r="E2887" s="4">
        <v>11</v>
      </c>
      <c r="F2887" s="4">
        <v>50</v>
      </c>
      <c r="G2887" s="4">
        <v>61</v>
      </c>
      <c r="H2887" s="4">
        <v>60</v>
      </c>
      <c r="I2887" s="4">
        <v>1</v>
      </c>
      <c r="J2887" s="4">
        <v>0</v>
      </c>
      <c r="K2887" s="4">
        <v>0</v>
      </c>
      <c r="L2887" s="4">
        <v>1.8</v>
      </c>
      <c r="M2887" s="4">
        <v>0.98299999999999998</v>
      </c>
      <c r="N2887" s="4">
        <v>0.95699999999999996</v>
      </c>
      <c r="O2887" s="4">
        <v>4.5</v>
      </c>
      <c r="P2887" s="4">
        <v>0.8</v>
      </c>
      <c r="Q2887" s="5">
        <v>0.98399999999999999</v>
      </c>
      <c r="R2887" s="4" t="str">
        <f>TRIM(tblOperations[[#This Row],[Region]])</f>
        <v>Scotland</v>
      </c>
      <c r="S2887" s="4" t="str">
        <f>TRIM(tblOperations[[#This Row],[Team]])</f>
        <v>Facilities Response</v>
      </c>
      <c r="T2887" s="4" t="str">
        <f>_xlfn.XLOOKUP(R2887,tblRegionReference[Region],tblRegionReference[Area],"Not Found")</f>
        <v>North</v>
      </c>
      <c r="U2887" s="4" t="str">
        <f>IF(tblOperations[[#This Row],[Completion_Rate]]&gt;=_xlfn.XLOOKUP("Completion Rate",tblKPITargets[KPI_Name],tblKPITargets[Target_Value]),"Met","Below Target")</f>
        <v>Met</v>
      </c>
      <c r="V2887" t="str">
        <f>IF(tblOperations[[#This Row],[SLA_Compliance]]&gt;=_xlfn.XLOOKUP('04_References'!$A$3,tblKPITargets[KPI_Name],tblKPITargets[Target_Value]),"Met","Below Target")</f>
        <v>Met</v>
      </c>
      <c r="W2887" t="str">
        <f>IF(tblOperations[[#This Row],[Quality_Pass_Rate]]&gt;=_xlfn.XLOOKUP('04_References'!$A$4,tblKPITargets[KPI_Name],tblKPITargets[Target_Value]),"Met","Below Target")</f>
        <v>Met</v>
      </c>
      <c r="X2887" t="str">
        <f>IF(tblOperations[[#This Row],[Average_Completion_Days]]&lt;=_xlfn.XLOOKUP('04_References'!$A$7,tblKPITargets[KPI_Name],tblKPITargets[Target_Value]),"Met","Below Target")</f>
        <v>Met</v>
      </c>
      <c r="Y2887" t="str">
        <f>IF(tblOperations[[#This Row],[Closing_Backlog]]&lt;=_xlfn.XLOOKUP('04_References'!$A$8,tblKPITargets[KPI_Name],tblKPITargets[Target_Value]),"Met","Below Target")</f>
        <v>Met</v>
      </c>
    </row>
    <row r="2888" spans="1:25">
      <c r="A2888" s="6" t="s">
        <v>2918</v>
      </c>
      <c r="B2888" s="7">
        <v>46150</v>
      </c>
      <c r="C2888" s="2" t="s">
        <v>18</v>
      </c>
      <c r="D2888" s="2" t="s">
        <v>23</v>
      </c>
      <c r="E2888" s="2">
        <v>773</v>
      </c>
      <c r="F2888" s="2">
        <v>40</v>
      </c>
      <c r="G2888" s="2">
        <v>813</v>
      </c>
      <c r="H2888" s="2">
        <v>34</v>
      </c>
      <c r="I2888" s="2">
        <v>779</v>
      </c>
      <c r="J2888" s="2">
        <v>1</v>
      </c>
      <c r="K2888" s="2">
        <v>0</v>
      </c>
      <c r="L2888" s="2">
        <v>8</v>
      </c>
      <c r="M2888" s="2">
        <v>0.6</v>
      </c>
      <c r="N2888" s="2">
        <v>0.97</v>
      </c>
      <c r="O2888" s="2">
        <v>2.5</v>
      </c>
      <c r="P2888" s="2">
        <v>0.77700000000000002</v>
      </c>
      <c r="Q2888" s="3">
        <v>4.2000000000000003E-2</v>
      </c>
      <c r="R2888" s="4" t="str">
        <f>TRIM(tblOperations[[#This Row],[Region]])</f>
        <v>Scotland</v>
      </c>
      <c r="S2888" s="4" t="str">
        <f>TRIM(tblOperations[[#This Row],[Team]])</f>
        <v>Estates Support</v>
      </c>
      <c r="T2888" s="4" t="str">
        <f>_xlfn.XLOOKUP(R2888,tblRegionReference[Region],tblRegionReference[Area],"Not Found")</f>
        <v>North</v>
      </c>
      <c r="U2888" s="4" t="str">
        <f>IF(tblOperations[[#This Row],[Completion_Rate]]&gt;=_xlfn.XLOOKUP("Completion Rate",tblKPITargets[KPI_Name],tblKPITargets[Target_Value]),"Met","Below Target")</f>
        <v>Below Target</v>
      </c>
      <c r="V2888" t="str">
        <f>IF(tblOperations[[#This Row],[SLA_Compliance]]&gt;=_xlfn.XLOOKUP('04_References'!$A$3,tblKPITargets[KPI_Name],tblKPITargets[Target_Value]),"Met","Below Target")</f>
        <v>Below Target</v>
      </c>
      <c r="W2888" t="str">
        <f>IF(tblOperations[[#This Row],[Quality_Pass_Rate]]&gt;=_xlfn.XLOOKUP('04_References'!$A$4,tblKPITargets[KPI_Name],tblKPITargets[Target_Value]),"Met","Below Target")</f>
        <v>Met</v>
      </c>
      <c r="X2888" t="str">
        <f>IF(tblOperations[[#This Row],[Average_Completion_Days]]&lt;=_xlfn.XLOOKUP('04_References'!$A$7,tblKPITargets[KPI_Name],tblKPITargets[Target_Value]),"Met","Below Target")</f>
        <v>Below Target</v>
      </c>
      <c r="Y2888" t="str">
        <f>IF(tblOperations[[#This Row],[Closing_Backlog]]&lt;=_xlfn.XLOOKUP('04_References'!$A$8,tblKPITargets[KPI_Name],tblKPITargets[Target_Value]),"Met","Below Target")</f>
        <v>Below Target</v>
      </c>
    </row>
    <row r="2889" spans="1:25">
      <c r="A2889" s="8" t="s">
        <v>2919</v>
      </c>
      <c r="B2889" s="9">
        <v>46150</v>
      </c>
      <c r="C2889" s="4" t="s">
        <v>18</v>
      </c>
      <c r="D2889" s="4" t="s">
        <v>25</v>
      </c>
      <c r="E2889" s="4">
        <v>3</v>
      </c>
      <c r="F2889" s="4">
        <v>29</v>
      </c>
      <c r="G2889" s="4">
        <v>32</v>
      </c>
      <c r="H2889" s="4">
        <v>32</v>
      </c>
      <c r="I2889" s="4">
        <v>0</v>
      </c>
      <c r="J2889" s="4">
        <v>0</v>
      </c>
      <c r="K2889" s="4">
        <v>0</v>
      </c>
      <c r="L2889" s="4">
        <v>1.7</v>
      </c>
      <c r="M2889" s="4">
        <v>0.98899999999999999</v>
      </c>
      <c r="N2889" s="4">
        <v>0.96799999999999997</v>
      </c>
      <c r="O2889" s="4">
        <v>4.8</v>
      </c>
      <c r="P2889" s="4">
        <v>0.76500000000000001</v>
      </c>
      <c r="Q2889" s="5">
        <v>1</v>
      </c>
      <c r="R2889" s="4" t="str">
        <f>TRIM(tblOperations[[#This Row],[Region]])</f>
        <v>Scotland</v>
      </c>
      <c r="S2889" s="4" t="str">
        <f>TRIM(tblOperations[[#This Row],[Team]])</f>
        <v>Workplace Projects</v>
      </c>
      <c r="T2889" s="4" t="str">
        <f>_xlfn.XLOOKUP(R2889,tblRegionReference[Region],tblRegionReference[Area],"Not Found")</f>
        <v>North</v>
      </c>
      <c r="U2889" s="4" t="str">
        <f>IF(tblOperations[[#This Row],[Completion_Rate]]&gt;=_xlfn.XLOOKUP("Completion Rate",tblKPITargets[KPI_Name],tblKPITargets[Target_Value]),"Met","Below Target")</f>
        <v>Met</v>
      </c>
      <c r="V2889" t="str">
        <f>IF(tblOperations[[#This Row],[SLA_Compliance]]&gt;=_xlfn.XLOOKUP('04_References'!$A$3,tblKPITargets[KPI_Name],tblKPITargets[Target_Value]),"Met","Below Target")</f>
        <v>Met</v>
      </c>
      <c r="W2889" t="str">
        <f>IF(tblOperations[[#This Row],[Quality_Pass_Rate]]&gt;=_xlfn.XLOOKUP('04_References'!$A$4,tblKPITargets[KPI_Name],tblKPITargets[Target_Value]),"Met","Below Target")</f>
        <v>Met</v>
      </c>
      <c r="X2889" t="str">
        <f>IF(tblOperations[[#This Row],[Average_Completion_Days]]&lt;=_xlfn.XLOOKUP('04_References'!$A$7,tblKPITargets[KPI_Name],tblKPITargets[Target_Value]),"Met","Below Target")</f>
        <v>Met</v>
      </c>
      <c r="Y2889" t="str">
        <f>IF(tblOperations[[#This Row],[Closing_Backlog]]&lt;=_xlfn.XLOOKUP('04_References'!$A$8,tblKPITargets[KPI_Name],tblKPITargets[Target_Value]),"Met","Below Target")</f>
        <v>Met</v>
      </c>
    </row>
    <row r="2890" spans="1:25">
      <c r="A2890" s="6" t="s">
        <v>2920</v>
      </c>
      <c r="B2890" s="7">
        <v>46150</v>
      </c>
      <c r="C2890" s="2" t="s">
        <v>27</v>
      </c>
      <c r="D2890" s="2" t="s">
        <v>19</v>
      </c>
      <c r="E2890" s="2">
        <v>13</v>
      </c>
      <c r="F2890" s="2">
        <v>35</v>
      </c>
      <c r="G2890" s="2">
        <v>48</v>
      </c>
      <c r="H2890" s="2">
        <v>42</v>
      </c>
      <c r="I2890" s="2">
        <v>6</v>
      </c>
      <c r="J2890" s="2">
        <v>0</v>
      </c>
      <c r="K2890" s="2">
        <v>0</v>
      </c>
      <c r="L2890" s="2">
        <v>1.9</v>
      </c>
      <c r="M2890" s="2">
        <v>0.92</v>
      </c>
      <c r="N2890" s="2">
        <v>0.995</v>
      </c>
      <c r="O2890" s="2">
        <v>4.3</v>
      </c>
      <c r="P2890" s="2">
        <v>0.70499999999999996</v>
      </c>
      <c r="Q2890" s="3">
        <v>0.875</v>
      </c>
      <c r="R2890" s="4" t="str">
        <f>TRIM(tblOperations[[#This Row],[Region]])</f>
        <v>North East</v>
      </c>
      <c r="S2890" s="4" t="str">
        <f>TRIM(tblOperations[[#This Row],[Team]])</f>
        <v>Workplace Services</v>
      </c>
      <c r="T2890" s="4" t="str">
        <f>_xlfn.XLOOKUP(R2890,tblRegionReference[Region],tblRegionReference[Area],"Not Found")</f>
        <v>North</v>
      </c>
      <c r="U2890" s="4" t="str">
        <f>IF(tblOperations[[#This Row],[Completion_Rate]]&gt;=_xlfn.XLOOKUP("Completion Rate",tblKPITargets[KPI_Name],tblKPITargets[Target_Value]),"Met","Below Target")</f>
        <v>Below Target</v>
      </c>
      <c r="V2890" t="str">
        <f>IF(tblOperations[[#This Row],[SLA_Compliance]]&gt;=_xlfn.XLOOKUP('04_References'!$A$3,tblKPITargets[KPI_Name],tblKPITargets[Target_Value]),"Met","Below Target")</f>
        <v>Met</v>
      </c>
      <c r="W2890" t="str">
        <f>IF(tblOperations[[#This Row],[Quality_Pass_Rate]]&gt;=_xlfn.XLOOKUP('04_References'!$A$4,tblKPITargets[KPI_Name],tblKPITargets[Target_Value]),"Met","Below Target")</f>
        <v>Met</v>
      </c>
      <c r="X2890" t="str">
        <f>IF(tblOperations[[#This Row],[Average_Completion_Days]]&lt;=_xlfn.XLOOKUP('04_References'!$A$7,tblKPITargets[KPI_Name],tblKPITargets[Target_Value]),"Met","Below Target")</f>
        <v>Met</v>
      </c>
      <c r="Y2890" t="str">
        <f>IF(tblOperations[[#This Row],[Closing_Backlog]]&lt;=_xlfn.XLOOKUP('04_References'!$A$8,tblKPITargets[KPI_Name],tblKPITargets[Target_Value]),"Met","Below Target")</f>
        <v>Met</v>
      </c>
    </row>
    <row r="2891" spans="1:25">
      <c r="A2891" s="8" t="s">
        <v>2921</v>
      </c>
      <c r="B2891" s="9">
        <v>46150</v>
      </c>
      <c r="C2891" s="4" t="s">
        <v>27</v>
      </c>
      <c r="D2891" s="4" t="s">
        <v>21</v>
      </c>
      <c r="E2891" s="4">
        <v>0</v>
      </c>
      <c r="F2891" s="4">
        <v>40</v>
      </c>
      <c r="G2891" s="4">
        <v>40</v>
      </c>
      <c r="H2891" s="4">
        <v>40</v>
      </c>
      <c r="I2891" s="4">
        <v>0</v>
      </c>
      <c r="J2891" s="4">
        <v>0</v>
      </c>
      <c r="K2891" s="4">
        <v>0</v>
      </c>
      <c r="L2891" s="4">
        <v>1.2</v>
      </c>
      <c r="M2891" s="4">
        <v>0.94899999999999995</v>
      </c>
      <c r="N2891" s="4">
        <v>0.996</v>
      </c>
      <c r="O2891" s="4">
        <v>4.7</v>
      </c>
      <c r="P2891" s="4">
        <v>0.70699999999999996</v>
      </c>
      <c r="Q2891" s="5">
        <v>1</v>
      </c>
      <c r="R2891" s="4" t="str">
        <f>TRIM(tblOperations[[#This Row],[Region]])</f>
        <v>North East</v>
      </c>
      <c r="S2891" s="4" t="str">
        <f>TRIM(tblOperations[[#This Row],[Team]])</f>
        <v>Facilities Response</v>
      </c>
      <c r="T2891" s="4" t="str">
        <f>_xlfn.XLOOKUP(R2891,tblRegionReference[Region],tblRegionReference[Area],"Not Found")</f>
        <v>North</v>
      </c>
      <c r="U2891" s="4" t="str">
        <f>IF(tblOperations[[#This Row],[Completion_Rate]]&gt;=_xlfn.XLOOKUP("Completion Rate",tblKPITargets[KPI_Name],tblKPITargets[Target_Value]),"Met","Below Target")</f>
        <v>Met</v>
      </c>
      <c r="V2891" t="str">
        <f>IF(tblOperations[[#This Row],[SLA_Compliance]]&gt;=_xlfn.XLOOKUP('04_References'!$A$3,tblKPITargets[KPI_Name],tblKPITargets[Target_Value]),"Met","Below Target")</f>
        <v>Met</v>
      </c>
      <c r="W2891" t="str">
        <f>IF(tblOperations[[#This Row],[Quality_Pass_Rate]]&gt;=_xlfn.XLOOKUP('04_References'!$A$4,tblKPITargets[KPI_Name],tblKPITargets[Target_Value]),"Met","Below Target")</f>
        <v>Met</v>
      </c>
      <c r="X2891" t="str">
        <f>IF(tblOperations[[#This Row],[Average_Completion_Days]]&lt;=_xlfn.XLOOKUP('04_References'!$A$7,tblKPITargets[KPI_Name],tblKPITargets[Target_Value]),"Met","Below Target")</f>
        <v>Met</v>
      </c>
      <c r="Y2891" t="str">
        <f>IF(tblOperations[[#This Row],[Closing_Backlog]]&lt;=_xlfn.XLOOKUP('04_References'!$A$8,tblKPITargets[KPI_Name],tblKPITargets[Target_Value]),"Met","Below Target")</f>
        <v>Met</v>
      </c>
    </row>
    <row r="2892" spans="1:25">
      <c r="A2892" s="6" t="s">
        <v>2922</v>
      </c>
      <c r="B2892" s="7">
        <v>46150</v>
      </c>
      <c r="C2892" s="2" t="s">
        <v>27</v>
      </c>
      <c r="D2892" s="2" t="s">
        <v>23</v>
      </c>
      <c r="E2892" s="2">
        <v>1930</v>
      </c>
      <c r="F2892" s="2">
        <v>32</v>
      </c>
      <c r="G2892" s="2">
        <v>1962</v>
      </c>
      <c r="H2892" s="2">
        <v>22</v>
      </c>
      <c r="I2892" s="2">
        <v>1940</v>
      </c>
      <c r="J2892" s="2">
        <v>0</v>
      </c>
      <c r="K2892" s="2">
        <v>0</v>
      </c>
      <c r="L2892" s="2">
        <v>8</v>
      </c>
      <c r="M2892" s="2">
        <v>0.6</v>
      </c>
      <c r="N2892" s="2">
        <v>0.95699999999999996</v>
      </c>
      <c r="O2892" s="2">
        <v>2.5</v>
      </c>
      <c r="P2892" s="2">
        <v>0.71699999999999997</v>
      </c>
      <c r="Q2892" s="3">
        <v>1.0999999999999999E-2</v>
      </c>
      <c r="R2892" s="4" t="str">
        <f>TRIM(tblOperations[[#This Row],[Region]])</f>
        <v>North East</v>
      </c>
      <c r="S2892" s="4" t="str">
        <f>TRIM(tblOperations[[#This Row],[Team]])</f>
        <v>Estates Support</v>
      </c>
      <c r="T2892" s="4" t="str">
        <f>_xlfn.XLOOKUP(R2892,tblRegionReference[Region],tblRegionReference[Area],"Not Found")</f>
        <v>North</v>
      </c>
      <c r="U2892" s="4" t="str">
        <f>IF(tblOperations[[#This Row],[Completion_Rate]]&gt;=_xlfn.XLOOKUP("Completion Rate",tblKPITargets[KPI_Name],tblKPITargets[Target_Value]),"Met","Below Target")</f>
        <v>Below Target</v>
      </c>
      <c r="V2892" t="str">
        <f>IF(tblOperations[[#This Row],[SLA_Compliance]]&gt;=_xlfn.XLOOKUP('04_References'!$A$3,tblKPITargets[KPI_Name],tblKPITargets[Target_Value]),"Met","Below Target")</f>
        <v>Below Target</v>
      </c>
      <c r="W2892" t="str">
        <f>IF(tblOperations[[#This Row],[Quality_Pass_Rate]]&gt;=_xlfn.XLOOKUP('04_References'!$A$4,tblKPITargets[KPI_Name],tblKPITargets[Target_Value]),"Met","Below Target")</f>
        <v>Met</v>
      </c>
      <c r="X2892" t="str">
        <f>IF(tblOperations[[#This Row],[Average_Completion_Days]]&lt;=_xlfn.XLOOKUP('04_References'!$A$7,tblKPITargets[KPI_Name],tblKPITargets[Target_Value]),"Met","Below Target")</f>
        <v>Below Target</v>
      </c>
      <c r="Y2892" t="str">
        <f>IF(tblOperations[[#This Row],[Closing_Backlog]]&lt;=_xlfn.XLOOKUP('04_References'!$A$8,tblKPITargets[KPI_Name],tblKPITargets[Target_Value]),"Met","Below Target")</f>
        <v>Below Target</v>
      </c>
    </row>
    <row r="2893" spans="1:25">
      <c r="A2893" s="8" t="s">
        <v>2923</v>
      </c>
      <c r="B2893" s="9">
        <v>46150</v>
      </c>
      <c r="C2893" s="4" t="s">
        <v>27</v>
      </c>
      <c r="D2893" s="4" t="s">
        <v>25</v>
      </c>
      <c r="E2893" s="4">
        <v>99</v>
      </c>
      <c r="F2893" s="4">
        <v>26</v>
      </c>
      <c r="G2893" s="4">
        <v>125</v>
      </c>
      <c r="H2893" s="4">
        <v>24</v>
      </c>
      <c r="I2893" s="4">
        <v>101</v>
      </c>
      <c r="J2893" s="4">
        <v>0</v>
      </c>
      <c r="K2893" s="4">
        <v>0</v>
      </c>
      <c r="L2893" s="4">
        <v>8</v>
      </c>
      <c r="M2893" s="4">
        <v>0.6</v>
      </c>
      <c r="N2893" s="4">
        <v>0.98799999999999999</v>
      </c>
      <c r="O2893" s="4">
        <v>2.5</v>
      </c>
      <c r="P2893" s="4">
        <v>0.72899999999999998</v>
      </c>
      <c r="Q2893" s="5">
        <v>0.192</v>
      </c>
      <c r="R2893" s="4" t="str">
        <f>TRIM(tblOperations[[#This Row],[Region]])</f>
        <v>North East</v>
      </c>
      <c r="S2893" s="4" t="str">
        <f>TRIM(tblOperations[[#This Row],[Team]])</f>
        <v>Workplace Projects</v>
      </c>
      <c r="T2893" s="4" t="str">
        <f>_xlfn.XLOOKUP(R2893,tblRegionReference[Region],tblRegionReference[Area],"Not Found")</f>
        <v>North</v>
      </c>
      <c r="U2893" s="4" t="str">
        <f>IF(tblOperations[[#This Row],[Completion_Rate]]&gt;=_xlfn.XLOOKUP("Completion Rate",tblKPITargets[KPI_Name],tblKPITargets[Target_Value]),"Met","Below Target")</f>
        <v>Below Target</v>
      </c>
      <c r="V2893" t="str">
        <f>IF(tblOperations[[#This Row],[SLA_Compliance]]&gt;=_xlfn.XLOOKUP('04_References'!$A$3,tblKPITargets[KPI_Name],tblKPITargets[Target_Value]),"Met","Below Target")</f>
        <v>Below Target</v>
      </c>
      <c r="W2893" t="str">
        <f>IF(tblOperations[[#This Row],[Quality_Pass_Rate]]&gt;=_xlfn.XLOOKUP('04_References'!$A$4,tblKPITargets[KPI_Name],tblKPITargets[Target_Value]),"Met","Below Target")</f>
        <v>Met</v>
      </c>
      <c r="X2893" t="str">
        <f>IF(tblOperations[[#This Row],[Average_Completion_Days]]&lt;=_xlfn.XLOOKUP('04_References'!$A$7,tblKPITargets[KPI_Name],tblKPITargets[Target_Value]),"Met","Below Target")</f>
        <v>Below Target</v>
      </c>
      <c r="Y2893" t="str">
        <f>IF(tblOperations[[#This Row],[Closing_Backlog]]&lt;=_xlfn.XLOOKUP('04_References'!$A$8,tblKPITargets[KPI_Name],tblKPITargets[Target_Value]),"Met","Below Target")</f>
        <v>Below Target</v>
      </c>
    </row>
    <row r="2894" spans="1:25">
      <c r="A2894" s="6" t="s">
        <v>2924</v>
      </c>
      <c r="B2894" s="7">
        <v>46150</v>
      </c>
      <c r="C2894" s="2" t="s">
        <v>32</v>
      </c>
      <c r="D2894" s="2" t="s">
        <v>19</v>
      </c>
      <c r="E2894" s="2">
        <v>817</v>
      </c>
      <c r="F2894" s="2">
        <v>32</v>
      </c>
      <c r="G2894" s="2">
        <v>849</v>
      </c>
      <c r="H2894" s="2">
        <v>28</v>
      </c>
      <c r="I2894" s="2">
        <v>821</v>
      </c>
      <c r="J2894" s="2">
        <v>0</v>
      </c>
      <c r="K2894" s="2">
        <v>0</v>
      </c>
      <c r="L2894" s="2">
        <v>8</v>
      </c>
      <c r="M2894" s="2">
        <v>0.6</v>
      </c>
      <c r="N2894" s="2">
        <v>1</v>
      </c>
      <c r="O2894" s="2">
        <v>2.5</v>
      </c>
      <c r="P2894" s="2">
        <v>0.77</v>
      </c>
      <c r="Q2894" s="3">
        <v>3.3000000000000002E-2</v>
      </c>
      <c r="R2894" s="4" t="str">
        <f>TRIM(tblOperations[[#This Row],[Region]])</f>
        <v>North West</v>
      </c>
      <c r="S2894" s="4" t="str">
        <f>TRIM(tblOperations[[#This Row],[Team]])</f>
        <v>Workplace Services</v>
      </c>
      <c r="T2894" s="4" t="str">
        <f>_xlfn.XLOOKUP(R2894,tblRegionReference[Region],tblRegionReference[Area],"Not Found")</f>
        <v>North</v>
      </c>
      <c r="U2894" s="4" t="str">
        <f>IF(tblOperations[[#This Row],[Completion_Rate]]&gt;=_xlfn.XLOOKUP("Completion Rate",tblKPITargets[KPI_Name],tblKPITargets[Target_Value]),"Met","Below Target")</f>
        <v>Below Target</v>
      </c>
      <c r="V2894" t="str">
        <f>IF(tblOperations[[#This Row],[SLA_Compliance]]&gt;=_xlfn.XLOOKUP('04_References'!$A$3,tblKPITargets[KPI_Name],tblKPITargets[Target_Value]),"Met","Below Target")</f>
        <v>Below Target</v>
      </c>
      <c r="W2894" t="str">
        <f>IF(tblOperations[[#This Row],[Quality_Pass_Rate]]&gt;=_xlfn.XLOOKUP('04_References'!$A$4,tblKPITargets[KPI_Name],tblKPITargets[Target_Value]),"Met","Below Target")</f>
        <v>Met</v>
      </c>
      <c r="X2894" t="str">
        <f>IF(tblOperations[[#This Row],[Average_Completion_Days]]&lt;=_xlfn.XLOOKUP('04_References'!$A$7,tblKPITargets[KPI_Name],tblKPITargets[Target_Value]),"Met","Below Target")</f>
        <v>Below Target</v>
      </c>
      <c r="Y2894" t="str">
        <f>IF(tblOperations[[#This Row],[Closing_Backlog]]&lt;=_xlfn.XLOOKUP('04_References'!$A$8,tblKPITargets[KPI_Name],tblKPITargets[Target_Value]),"Met","Below Target")</f>
        <v>Below Target</v>
      </c>
    </row>
    <row r="2895" spans="1:25">
      <c r="A2895" s="8" t="s">
        <v>2925</v>
      </c>
      <c r="B2895" s="9">
        <v>46150</v>
      </c>
      <c r="C2895" s="4" t="s">
        <v>32</v>
      </c>
      <c r="D2895" s="4" t="s">
        <v>21</v>
      </c>
      <c r="E2895" s="4">
        <v>1943</v>
      </c>
      <c r="F2895" s="4">
        <v>31</v>
      </c>
      <c r="G2895" s="4">
        <v>1974</v>
      </c>
      <c r="H2895" s="4">
        <v>26</v>
      </c>
      <c r="I2895" s="4">
        <v>1948</v>
      </c>
      <c r="J2895" s="4">
        <v>0</v>
      </c>
      <c r="K2895" s="4">
        <v>0</v>
      </c>
      <c r="L2895" s="4">
        <v>8</v>
      </c>
      <c r="M2895" s="4">
        <v>0.6</v>
      </c>
      <c r="N2895" s="4">
        <v>0.98099999999999998</v>
      </c>
      <c r="O2895" s="4">
        <v>2.5</v>
      </c>
      <c r="P2895" s="4">
        <v>0.72</v>
      </c>
      <c r="Q2895" s="5">
        <v>1.2999999999999999E-2</v>
      </c>
      <c r="R2895" s="4" t="str">
        <f>TRIM(tblOperations[[#This Row],[Region]])</f>
        <v>North West</v>
      </c>
      <c r="S2895" s="4" t="str">
        <f>TRIM(tblOperations[[#This Row],[Team]])</f>
        <v>Facilities Response</v>
      </c>
      <c r="T2895" s="4" t="str">
        <f>_xlfn.XLOOKUP(R2895,tblRegionReference[Region],tblRegionReference[Area],"Not Found")</f>
        <v>North</v>
      </c>
      <c r="U2895" s="4" t="str">
        <f>IF(tblOperations[[#This Row],[Completion_Rate]]&gt;=_xlfn.XLOOKUP("Completion Rate",tblKPITargets[KPI_Name],tblKPITargets[Target_Value]),"Met","Below Target")</f>
        <v>Below Target</v>
      </c>
      <c r="V2895" t="str">
        <f>IF(tblOperations[[#This Row],[SLA_Compliance]]&gt;=_xlfn.XLOOKUP('04_References'!$A$3,tblKPITargets[KPI_Name],tblKPITargets[Target_Value]),"Met","Below Target")</f>
        <v>Below Target</v>
      </c>
      <c r="W2895" t="str">
        <f>IF(tblOperations[[#This Row],[Quality_Pass_Rate]]&gt;=_xlfn.XLOOKUP('04_References'!$A$4,tblKPITargets[KPI_Name],tblKPITargets[Target_Value]),"Met","Below Target")</f>
        <v>Met</v>
      </c>
      <c r="X2895" t="str">
        <f>IF(tblOperations[[#This Row],[Average_Completion_Days]]&lt;=_xlfn.XLOOKUP('04_References'!$A$7,tblKPITargets[KPI_Name],tblKPITargets[Target_Value]),"Met","Below Target")</f>
        <v>Below Target</v>
      </c>
      <c r="Y2895" t="str">
        <f>IF(tblOperations[[#This Row],[Closing_Backlog]]&lt;=_xlfn.XLOOKUP('04_References'!$A$8,tblKPITargets[KPI_Name],tblKPITargets[Target_Value]),"Met","Below Target")</f>
        <v>Below Target</v>
      </c>
    </row>
    <row r="2896" spans="1:25">
      <c r="A2896" s="6" t="s">
        <v>2926</v>
      </c>
      <c r="B2896" s="7">
        <v>46150</v>
      </c>
      <c r="C2896" s="2" t="s">
        <v>32</v>
      </c>
      <c r="D2896" s="2" t="s">
        <v>23</v>
      </c>
      <c r="E2896" s="2">
        <v>2065</v>
      </c>
      <c r="F2896" s="2">
        <v>27</v>
      </c>
      <c r="G2896" s="2">
        <v>2092</v>
      </c>
      <c r="H2896" s="2">
        <v>20</v>
      </c>
      <c r="I2896" s="2">
        <v>2072</v>
      </c>
      <c r="J2896" s="2">
        <v>0</v>
      </c>
      <c r="K2896" s="2">
        <v>0</v>
      </c>
      <c r="L2896" s="2">
        <v>8</v>
      </c>
      <c r="M2896" s="2">
        <v>0.6</v>
      </c>
      <c r="N2896" s="2">
        <v>0.97899999999999998</v>
      </c>
      <c r="O2896" s="2">
        <v>2.5</v>
      </c>
      <c r="P2896" s="2">
        <v>0.73499999999999999</v>
      </c>
      <c r="Q2896" s="3">
        <v>0.01</v>
      </c>
      <c r="R2896" s="4" t="str">
        <f>TRIM(tblOperations[[#This Row],[Region]])</f>
        <v>North West</v>
      </c>
      <c r="S2896" s="4" t="str">
        <f>TRIM(tblOperations[[#This Row],[Team]])</f>
        <v>Estates Support</v>
      </c>
      <c r="T2896" s="4" t="str">
        <f>_xlfn.XLOOKUP(R2896,tblRegionReference[Region],tblRegionReference[Area],"Not Found")</f>
        <v>North</v>
      </c>
      <c r="U2896" s="4" t="str">
        <f>IF(tblOperations[[#This Row],[Completion_Rate]]&gt;=_xlfn.XLOOKUP("Completion Rate",tblKPITargets[KPI_Name],tblKPITargets[Target_Value]),"Met","Below Target")</f>
        <v>Below Target</v>
      </c>
      <c r="V2896" t="str">
        <f>IF(tblOperations[[#This Row],[SLA_Compliance]]&gt;=_xlfn.XLOOKUP('04_References'!$A$3,tblKPITargets[KPI_Name],tblKPITargets[Target_Value]),"Met","Below Target")</f>
        <v>Below Target</v>
      </c>
      <c r="W2896" t="str">
        <f>IF(tblOperations[[#This Row],[Quality_Pass_Rate]]&gt;=_xlfn.XLOOKUP('04_References'!$A$4,tblKPITargets[KPI_Name],tblKPITargets[Target_Value]),"Met","Below Target")</f>
        <v>Met</v>
      </c>
      <c r="X2896" t="str">
        <f>IF(tblOperations[[#This Row],[Average_Completion_Days]]&lt;=_xlfn.XLOOKUP('04_References'!$A$7,tblKPITargets[KPI_Name],tblKPITargets[Target_Value]),"Met","Below Target")</f>
        <v>Below Target</v>
      </c>
      <c r="Y2896" t="str">
        <f>IF(tblOperations[[#This Row],[Closing_Backlog]]&lt;=_xlfn.XLOOKUP('04_References'!$A$8,tblKPITargets[KPI_Name],tblKPITargets[Target_Value]),"Met","Below Target")</f>
        <v>Below Target</v>
      </c>
    </row>
    <row r="2897" spans="1:25">
      <c r="A2897" s="8" t="s">
        <v>2927</v>
      </c>
      <c r="B2897" s="9">
        <v>46150</v>
      </c>
      <c r="C2897" s="4" t="s">
        <v>32</v>
      </c>
      <c r="D2897" s="4" t="s">
        <v>25</v>
      </c>
      <c r="E2897" s="4">
        <v>0</v>
      </c>
      <c r="F2897" s="4">
        <v>28</v>
      </c>
      <c r="G2897" s="4">
        <v>28</v>
      </c>
      <c r="H2897" s="4">
        <v>28</v>
      </c>
      <c r="I2897" s="4">
        <v>0</v>
      </c>
      <c r="J2897" s="4">
        <v>0</v>
      </c>
      <c r="K2897" s="4">
        <v>0</v>
      </c>
      <c r="L2897" s="4">
        <v>1.9</v>
      </c>
      <c r="M2897" s="4">
        <v>0.96699999999999997</v>
      </c>
      <c r="N2897" s="4">
        <v>0.98</v>
      </c>
      <c r="O2897" s="4">
        <v>4.7</v>
      </c>
      <c r="P2897" s="4">
        <v>0.72899999999999998</v>
      </c>
      <c r="Q2897" s="5">
        <v>1</v>
      </c>
      <c r="R2897" s="4" t="str">
        <f>TRIM(tblOperations[[#This Row],[Region]])</f>
        <v>North West</v>
      </c>
      <c r="S2897" s="4" t="str">
        <f>TRIM(tblOperations[[#This Row],[Team]])</f>
        <v>Workplace Projects</v>
      </c>
      <c r="T2897" s="4" t="str">
        <f>_xlfn.XLOOKUP(R2897,tblRegionReference[Region],tblRegionReference[Area],"Not Found")</f>
        <v>North</v>
      </c>
      <c r="U2897" s="4" t="str">
        <f>IF(tblOperations[[#This Row],[Completion_Rate]]&gt;=_xlfn.XLOOKUP("Completion Rate",tblKPITargets[KPI_Name],tblKPITargets[Target_Value]),"Met","Below Target")</f>
        <v>Met</v>
      </c>
      <c r="V2897" t="str">
        <f>IF(tblOperations[[#This Row],[SLA_Compliance]]&gt;=_xlfn.XLOOKUP('04_References'!$A$3,tblKPITargets[KPI_Name],tblKPITargets[Target_Value]),"Met","Below Target")</f>
        <v>Met</v>
      </c>
      <c r="W2897" t="str">
        <f>IF(tblOperations[[#This Row],[Quality_Pass_Rate]]&gt;=_xlfn.XLOOKUP('04_References'!$A$4,tblKPITargets[KPI_Name],tblKPITargets[Target_Value]),"Met","Below Target")</f>
        <v>Met</v>
      </c>
      <c r="X2897" t="str">
        <f>IF(tblOperations[[#This Row],[Average_Completion_Days]]&lt;=_xlfn.XLOOKUP('04_References'!$A$7,tblKPITargets[KPI_Name],tblKPITargets[Target_Value]),"Met","Below Target")</f>
        <v>Met</v>
      </c>
      <c r="Y2897" t="str">
        <f>IF(tblOperations[[#This Row],[Closing_Backlog]]&lt;=_xlfn.XLOOKUP('04_References'!$A$8,tblKPITargets[KPI_Name],tblKPITargets[Target_Value]),"Met","Below Target")</f>
        <v>Met</v>
      </c>
    </row>
    <row r="2898" spans="1:25">
      <c r="A2898" s="6" t="s">
        <v>2928</v>
      </c>
      <c r="B2898" s="7">
        <v>46150</v>
      </c>
      <c r="C2898" s="2" t="s">
        <v>37</v>
      </c>
      <c r="D2898" s="2" t="s">
        <v>19</v>
      </c>
      <c r="E2898" s="2">
        <v>0</v>
      </c>
      <c r="F2898" s="2">
        <v>37</v>
      </c>
      <c r="G2898" s="2">
        <v>37</v>
      </c>
      <c r="H2898" s="2">
        <v>37</v>
      </c>
      <c r="I2898" s="2">
        <v>0</v>
      </c>
      <c r="J2898" s="2">
        <v>0</v>
      </c>
      <c r="K2898" s="2">
        <v>0</v>
      </c>
      <c r="L2898" s="2">
        <v>2</v>
      </c>
      <c r="M2898" s="2">
        <v>0.96299999999999997</v>
      </c>
      <c r="N2898" s="2">
        <v>0.97899999999999998</v>
      </c>
      <c r="O2898" s="2">
        <v>4.5999999999999996</v>
      </c>
      <c r="P2898" s="2">
        <v>0.627</v>
      </c>
      <c r="Q2898" s="3">
        <v>1</v>
      </c>
      <c r="R2898" s="4" t="str">
        <f>TRIM(tblOperations[[#This Row],[Region]])</f>
        <v>Midlands</v>
      </c>
      <c r="S2898" s="4" t="str">
        <f>TRIM(tblOperations[[#This Row],[Team]])</f>
        <v>Workplace Services</v>
      </c>
      <c r="T2898" s="4" t="str">
        <f>_xlfn.XLOOKUP(R2898,tblRegionReference[Region],tblRegionReference[Area],"Not Found")</f>
        <v>Central</v>
      </c>
      <c r="U2898" s="4" t="str">
        <f>IF(tblOperations[[#This Row],[Completion_Rate]]&gt;=_xlfn.XLOOKUP("Completion Rate",tblKPITargets[KPI_Name],tblKPITargets[Target_Value]),"Met","Below Target")</f>
        <v>Met</v>
      </c>
      <c r="V2898" t="str">
        <f>IF(tblOperations[[#This Row],[SLA_Compliance]]&gt;=_xlfn.XLOOKUP('04_References'!$A$3,tblKPITargets[KPI_Name],tblKPITargets[Target_Value]),"Met","Below Target")</f>
        <v>Met</v>
      </c>
      <c r="W2898" t="str">
        <f>IF(tblOperations[[#This Row],[Quality_Pass_Rate]]&gt;=_xlfn.XLOOKUP('04_References'!$A$4,tblKPITargets[KPI_Name],tblKPITargets[Target_Value]),"Met","Below Target")</f>
        <v>Met</v>
      </c>
      <c r="X2898" t="str">
        <f>IF(tblOperations[[#This Row],[Average_Completion_Days]]&lt;=_xlfn.XLOOKUP('04_References'!$A$7,tblKPITargets[KPI_Name],tblKPITargets[Target_Value]),"Met","Below Target")</f>
        <v>Met</v>
      </c>
      <c r="Y2898" t="str">
        <f>IF(tblOperations[[#This Row],[Closing_Backlog]]&lt;=_xlfn.XLOOKUP('04_References'!$A$8,tblKPITargets[KPI_Name],tblKPITargets[Target_Value]),"Met","Below Target")</f>
        <v>Met</v>
      </c>
    </row>
    <row r="2899" spans="1:25">
      <c r="A2899" s="8" t="s">
        <v>2929</v>
      </c>
      <c r="B2899" s="9">
        <v>46150</v>
      </c>
      <c r="C2899" s="4" t="s">
        <v>37</v>
      </c>
      <c r="D2899" s="4" t="s">
        <v>21</v>
      </c>
      <c r="E2899" s="4">
        <v>866</v>
      </c>
      <c r="F2899" s="4">
        <v>38</v>
      </c>
      <c r="G2899" s="4">
        <v>904</v>
      </c>
      <c r="H2899" s="4">
        <v>30</v>
      </c>
      <c r="I2899" s="4">
        <v>874</v>
      </c>
      <c r="J2899" s="4">
        <v>0</v>
      </c>
      <c r="K2899" s="4">
        <v>0</v>
      </c>
      <c r="L2899" s="4">
        <v>8</v>
      </c>
      <c r="M2899" s="4">
        <v>0.6</v>
      </c>
      <c r="N2899" s="4">
        <v>1</v>
      </c>
      <c r="O2899" s="4">
        <v>2.5</v>
      </c>
      <c r="P2899" s="4">
        <v>0.66900000000000004</v>
      </c>
      <c r="Q2899" s="5">
        <v>3.3000000000000002E-2</v>
      </c>
      <c r="R2899" s="4" t="str">
        <f>TRIM(tblOperations[[#This Row],[Region]])</f>
        <v>Midlands</v>
      </c>
      <c r="S2899" s="4" t="str">
        <f>TRIM(tblOperations[[#This Row],[Team]])</f>
        <v>Facilities Response</v>
      </c>
      <c r="T2899" s="4" t="str">
        <f>_xlfn.XLOOKUP(R2899,tblRegionReference[Region],tblRegionReference[Area],"Not Found")</f>
        <v>Central</v>
      </c>
      <c r="U2899" s="4" t="str">
        <f>IF(tblOperations[[#This Row],[Completion_Rate]]&gt;=_xlfn.XLOOKUP("Completion Rate",tblKPITargets[KPI_Name],tblKPITargets[Target_Value]),"Met","Below Target")</f>
        <v>Below Target</v>
      </c>
      <c r="V2899" t="str">
        <f>IF(tblOperations[[#This Row],[SLA_Compliance]]&gt;=_xlfn.XLOOKUP('04_References'!$A$3,tblKPITargets[KPI_Name],tblKPITargets[Target_Value]),"Met","Below Target")</f>
        <v>Below Target</v>
      </c>
      <c r="W2899" t="str">
        <f>IF(tblOperations[[#This Row],[Quality_Pass_Rate]]&gt;=_xlfn.XLOOKUP('04_References'!$A$4,tblKPITargets[KPI_Name],tblKPITargets[Target_Value]),"Met","Below Target")</f>
        <v>Met</v>
      </c>
      <c r="X2899" t="str">
        <f>IF(tblOperations[[#This Row],[Average_Completion_Days]]&lt;=_xlfn.XLOOKUP('04_References'!$A$7,tblKPITargets[KPI_Name],tblKPITargets[Target_Value]),"Met","Below Target")</f>
        <v>Below Target</v>
      </c>
      <c r="Y2899" t="str">
        <f>IF(tblOperations[[#This Row],[Closing_Backlog]]&lt;=_xlfn.XLOOKUP('04_References'!$A$8,tblKPITargets[KPI_Name],tblKPITargets[Target_Value]),"Met","Below Target")</f>
        <v>Below Target</v>
      </c>
    </row>
    <row r="2900" spans="1:25">
      <c r="A2900" s="6" t="s">
        <v>2930</v>
      </c>
      <c r="B2900" s="7">
        <v>46150</v>
      </c>
      <c r="C2900" s="2" t="s">
        <v>37</v>
      </c>
      <c r="D2900" s="2" t="s">
        <v>23</v>
      </c>
      <c r="E2900" s="2">
        <v>688</v>
      </c>
      <c r="F2900" s="2">
        <v>47</v>
      </c>
      <c r="G2900" s="2">
        <v>735</v>
      </c>
      <c r="H2900" s="2">
        <v>40</v>
      </c>
      <c r="I2900" s="2">
        <v>695</v>
      </c>
      <c r="J2900" s="2">
        <v>0</v>
      </c>
      <c r="K2900" s="2">
        <v>0</v>
      </c>
      <c r="L2900" s="2">
        <v>8</v>
      </c>
      <c r="M2900" s="2">
        <v>0.6</v>
      </c>
      <c r="N2900" s="2">
        <v>0.98399999999999999</v>
      </c>
      <c r="O2900" s="2">
        <v>2.5</v>
      </c>
      <c r="P2900" s="2">
        <v>0.77300000000000002</v>
      </c>
      <c r="Q2900" s="3">
        <v>5.3999999999999999E-2</v>
      </c>
      <c r="R2900" s="4" t="str">
        <f>TRIM(tblOperations[[#This Row],[Region]])</f>
        <v>Midlands</v>
      </c>
      <c r="S2900" s="4" t="str">
        <f>TRIM(tblOperations[[#This Row],[Team]])</f>
        <v>Estates Support</v>
      </c>
      <c r="T2900" s="4" t="str">
        <f>_xlfn.XLOOKUP(R2900,tblRegionReference[Region],tblRegionReference[Area],"Not Found")</f>
        <v>Central</v>
      </c>
      <c r="U2900" s="4" t="str">
        <f>IF(tblOperations[[#This Row],[Completion_Rate]]&gt;=_xlfn.XLOOKUP("Completion Rate",tblKPITargets[KPI_Name],tblKPITargets[Target_Value]),"Met","Below Target")</f>
        <v>Below Target</v>
      </c>
      <c r="V2900" t="str">
        <f>IF(tblOperations[[#This Row],[SLA_Compliance]]&gt;=_xlfn.XLOOKUP('04_References'!$A$3,tblKPITargets[KPI_Name],tblKPITargets[Target_Value]),"Met","Below Target")</f>
        <v>Below Target</v>
      </c>
      <c r="W2900" t="str">
        <f>IF(tblOperations[[#This Row],[Quality_Pass_Rate]]&gt;=_xlfn.XLOOKUP('04_References'!$A$4,tblKPITargets[KPI_Name],tblKPITargets[Target_Value]),"Met","Below Target")</f>
        <v>Met</v>
      </c>
      <c r="X2900" t="str">
        <f>IF(tblOperations[[#This Row],[Average_Completion_Days]]&lt;=_xlfn.XLOOKUP('04_References'!$A$7,tblKPITargets[KPI_Name],tblKPITargets[Target_Value]),"Met","Below Target")</f>
        <v>Below Target</v>
      </c>
      <c r="Y2900" t="str">
        <f>IF(tblOperations[[#This Row],[Closing_Backlog]]&lt;=_xlfn.XLOOKUP('04_References'!$A$8,tblKPITargets[KPI_Name],tblKPITargets[Target_Value]),"Met","Below Target")</f>
        <v>Below Target</v>
      </c>
    </row>
    <row r="2901" spans="1:25">
      <c r="A2901" s="8" t="s">
        <v>2931</v>
      </c>
      <c r="B2901" s="9">
        <v>46150</v>
      </c>
      <c r="C2901" s="4" t="s">
        <v>37</v>
      </c>
      <c r="D2901" s="4" t="s">
        <v>25</v>
      </c>
      <c r="E2901" s="4">
        <v>0</v>
      </c>
      <c r="F2901" s="4">
        <v>36</v>
      </c>
      <c r="G2901" s="4">
        <v>36</v>
      </c>
      <c r="H2901" s="4">
        <v>36</v>
      </c>
      <c r="I2901" s="4">
        <v>0</v>
      </c>
      <c r="J2901" s="4">
        <v>0</v>
      </c>
      <c r="K2901" s="4">
        <v>0</v>
      </c>
      <c r="L2901" s="4">
        <v>1.3</v>
      </c>
      <c r="M2901" s="4">
        <v>0.99</v>
      </c>
      <c r="N2901" s="4">
        <v>0.999</v>
      </c>
      <c r="O2901" s="4">
        <v>4.5</v>
      </c>
      <c r="P2901" s="4">
        <v>0.65400000000000003</v>
      </c>
      <c r="Q2901" s="5">
        <v>1</v>
      </c>
      <c r="R2901" s="4" t="str">
        <f>TRIM(tblOperations[[#This Row],[Region]])</f>
        <v>Midlands</v>
      </c>
      <c r="S2901" s="4" t="str">
        <f>TRIM(tblOperations[[#This Row],[Team]])</f>
        <v>Workplace Projects</v>
      </c>
      <c r="T2901" s="4" t="str">
        <f>_xlfn.XLOOKUP(R2901,tblRegionReference[Region],tblRegionReference[Area],"Not Found")</f>
        <v>Central</v>
      </c>
      <c r="U2901" s="4" t="str">
        <f>IF(tblOperations[[#This Row],[Completion_Rate]]&gt;=_xlfn.XLOOKUP("Completion Rate",tblKPITargets[KPI_Name],tblKPITargets[Target_Value]),"Met","Below Target")</f>
        <v>Met</v>
      </c>
      <c r="V2901" t="str">
        <f>IF(tblOperations[[#This Row],[SLA_Compliance]]&gt;=_xlfn.XLOOKUP('04_References'!$A$3,tblKPITargets[KPI_Name],tblKPITargets[Target_Value]),"Met","Below Target")</f>
        <v>Met</v>
      </c>
      <c r="W2901" t="str">
        <f>IF(tblOperations[[#This Row],[Quality_Pass_Rate]]&gt;=_xlfn.XLOOKUP('04_References'!$A$4,tblKPITargets[KPI_Name],tblKPITargets[Target_Value]),"Met","Below Target")</f>
        <v>Met</v>
      </c>
      <c r="X2901" t="str">
        <f>IF(tblOperations[[#This Row],[Average_Completion_Days]]&lt;=_xlfn.XLOOKUP('04_References'!$A$7,tblKPITargets[KPI_Name],tblKPITargets[Target_Value]),"Met","Below Target")</f>
        <v>Met</v>
      </c>
      <c r="Y2901" t="str">
        <f>IF(tblOperations[[#This Row],[Closing_Backlog]]&lt;=_xlfn.XLOOKUP('04_References'!$A$8,tblKPITargets[KPI_Name],tblKPITargets[Target_Value]),"Met","Below Target")</f>
        <v>Met</v>
      </c>
    </row>
    <row r="2902" spans="1:25">
      <c r="A2902" s="6" t="s">
        <v>2932</v>
      </c>
      <c r="B2902" s="7">
        <v>46150</v>
      </c>
      <c r="C2902" s="2" t="s">
        <v>43</v>
      </c>
      <c r="D2902" s="2" t="s">
        <v>19</v>
      </c>
      <c r="E2902" s="2">
        <v>1542</v>
      </c>
      <c r="F2902" s="2">
        <v>52</v>
      </c>
      <c r="G2902" s="2">
        <v>1594</v>
      </c>
      <c r="H2902" s="2">
        <v>25</v>
      </c>
      <c r="I2902" s="2">
        <v>1569</v>
      </c>
      <c r="J2902" s="2">
        <v>0</v>
      </c>
      <c r="K2902" s="2">
        <v>0</v>
      </c>
      <c r="L2902" s="2">
        <v>8</v>
      </c>
      <c r="M2902" s="2">
        <v>0.6</v>
      </c>
      <c r="N2902" s="2">
        <v>0.96</v>
      </c>
      <c r="O2902" s="2">
        <v>2.5</v>
      </c>
      <c r="P2902" s="2">
        <v>0.73399999999999999</v>
      </c>
      <c r="Q2902" s="3">
        <v>1.6E-2</v>
      </c>
      <c r="R2902" s="4" t="str">
        <f>TRIM(tblOperations[[#This Row],[Region]])</f>
        <v>South West</v>
      </c>
      <c r="S2902" s="4" t="str">
        <f>TRIM(tblOperations[[#This Row],[Team]])</f>
        <v>Workplace Services</v>
      </c>
      <c r="T2902" s="4" t="str">
        <f>_xlfn.XLOOKUP(R2902,tblRegionReference[Region],tblRegionReference[Area],"Not Found")</f>
        <v>South</v>
      </c>
      <c r="U2902" s="4" t="str">
        <f>IF(tblOperations[[#This Row],[Completion_Rate]]&gt;=_xlfn.XLOOKUP("Completion Rate",tblKPITargets[KPI_Name],tblKPITargets[Target_Value]),"Met","Below Target")</f>
        <v>Below Target</v>
      </c>
      <c r="V2902" t="str">
        <f>IF(tblOperations[[#This Row],[SLA_Compliance]]&gt;=_xlfn.XLOOKUP('04_References'!$A$3,tblKPITargets[KPI_Name],tblKPITargets[Target_Value]),"Met","Below Target")</f>
        <v>Below Target</v>
      </c>
      <c r="W2902" t="str">
        <f>IF(tblOperations[[#This Row],[Quality_Pass_Rate]]&gt;=_xlfn.XLOOKUP('04_References'!$A$4,tblKPITargets[KPI_Name],tblKPITargets[Target_Value]),"Met","Below Target")</f>
        <v>Met</v>
      </c>
      <c r="X2902" t="str">
        <f>IF(tblOperations[[#This Row],[Average_Completion_Days]]&lt;=_xlfn.XLOOKUP('04_References'!$A$7,tblKPITargets[KPI_Name],tblKPITargets[Target_Value]),"Met","Below Target")</f>
        <v>Below Target</v>
      </c>
      <c r="Y2902" t="str">
        <f>IF(tblOperations[[#This Row],[Closing_Backlog]]&lt;=_xlfn.XLOOKUP('04_References'!$A$8,tblKPITargets[KPI_Name],tblKPITargets[Target_Value]),"Met","Below Target")</f>
        <v>Below Target</v>
      </c>
    </row>
    <row r="2903" spans="1:25">
      <c r="A2903" s="8" t="s">
        <v>2933</v>
      </c>
      <c r="B2903" s="9">
        <v>46150</v>
      </c>
      <c r="C2903" s="4" t="s">
        <v>43</v>
      </c>
      <c r="D2903" s="4" t="s">
        <v>21</v>
      </c>
      <c r="E2903" s="4">
        <v>19</v>
      </c>
      <c r="F2903" s="4">
        <v>38</v>
      </c>
      <c r="G2903" s="4">
        <v>57</v>
      </c>
      <c r="H2903" s="4">
        <v>51</v>
      </c>
      <c r="I2903" s="4">
        <v>6</v>
      </c>
      <c r="J2903" s="4">
        <v>0</v>
      </c>
      <c r="K2903" s="4">
        <v>0</v>
      </c>
      <c r="L2903" s="4">
        <v>1.6</v>
      </c>
      <c r="M2903" s="4">
        <v>0.95599999999999996</v>
      </c>
      <c r="N2903" s="4">
        <v>0.995</v>
      </c>
      <c r="O2903" s="4">
        <v>4.5</v>
      </c>
      <c r="P2903" s="4">
        <v>0.621</v>
      </c>
      <c r="Q2903" s="5">
        <v>0.89500000000000002</v>
      </c>
      <c r="R2903" s="4" t="str">
        <f>TRIM(tblOperations[[#This Row],[Region]])</f>
        <v>South West</v>
      </c>
      <c r="S2903" s="4" t="str">
        <f>TRIM(tblOperations[[#This Row],[Team]])</f>
        <v>Facilities Response</v>
      </c>
      <c r="T2903" s="4" t="str">
        <f>_xlfn.XLOOKUP(R2903,tblRegionReference[Region],tblRegionReference[Area],"Not Found")</f>
        <v>South</v>
      </c>
      <c r="U2903" s="4" t="str">
        <f>IF(tblOperations[[#This Row],[Completion_Rate]]&gt;=_xlfn.XLOOKUP("Completion Rate",tblKPITargets[KPI_Name],tblKPITargets[Target_Value]),"Met","Below Target")</f>
        <v>Below Target</v>
      </c>
      <c r="V2903" t="str">
        <f>IF(tblOperations[[#This Row],[SLA_Compliance]]&gt;=_xlfn.XLOOKUP('04_References'!$A$3,tblKPITargets[KPI_Name],tblKPITargets[Target_Value]),"Met","Below Target")</f>
        <v>Met</v>
      </c>
      <c r="W2903" t="str">
        <f>IF(tblOperations[[#This Row],[Quality_Pass_Rate]]&gt;=_xlfn.XLOOKUP('04_References'!$A$4,tblKPITargets[KPI_Name],tblKPITargets[Target_Value]),"Met","Below Target")</f>
        <v>Met</v>
      </c>
      <c r="X2903" t="str">
        <f>IF(tblOperations[[#This Row],[Average_Completion_Days]]&lt;=_xlfn.XLOOKUP('04_References'!$A$7,tblKPITargets[KPI_Name],tblKPITargets[Target_Value]),"Met","Below Target")</f>
        <v>Met</v>
      </c>
      <c r="Y2903" t="str">
        <f>IF(tblOperations[[#This Row],[Closing_Backlog]]&lt;=_xlfn.XLOOKUP('04_References'!$A$8,tblKPITargets[KPI_Name],tblKPITargets[Target_Value]),"Met","Below Target")</f>
        <v>Met</v>
      </c>
    </row>
    <row r="2904" spans="1:25">
      <c r="A2904" s="6" t="s">
        <v>2934</v>
      </c>
      <c r="B2904" s="7">
        <v>46150</v>
      </c>
      <c r="C2904" s="2" t="s">
        <v>43</v>
      </c>
      <c r="D2904" s="2" t="s">
        <v>23</v>
      </c>
      <c r="E2904" s="2">
        <v>30</v>
      </c>
      <c r="F2904" s="2">
        <v>42</v>
      </c>
      <c r="G2904" s="2">
        <v>72</v>
      </c>
      <c r="H2904" s="2">
        <v>46</v>
      </c>
      <c r="I2904" s="2">
        <v>26</v>
      </c>
      <c r="J2904" s="2">
        <v>0</v>
      </c>
      <c r="K2904" s="2">
        <v>0</v>
      </c>
      <c r="L2904" s="2">
        <v>3.6</v>
      </c>
      <c r="M2904" s="2">
        <v>0.84899999999999998</v>
      </c>
      <c r="N2904" s="2">
        <v>0.97799999999999998</v>
      </c>
      <c r="O2904" s="2">
        <v>3.6</v>
      </c>
      <c r="P2904" s="2">
        <v>0.754</v>
      </c>
      <c r="Q2904" s="3">
        <v>0.63900000000000001</v>
      </c>
      <c r="R2904" s="4" t="str">
        <f>TRIM(tblOperations[[#This Row],[Region]])</f>
        <v>South West</v>
      </c>
      <c r="S2904" s="4" t="str">
        <f>TRIM(tblOperations[[#This Row],[Team]])</f>
        <v>Estates Support</v>
      </c>
      <c r="T2904" s="4" t="str">
        <f>_xlfn.XLOOKUP(R2904,tblRegionReference[Region],tblRegionReference[Area],"Not Found")</f>
        <v>South</v>
      </c>
      <c r="U2904" s="4" t="str">
        <f>IF(tblOperations[[#This Row],[Completion_Rate]]&gt;=_xlfn.XLOOKUP("Completion Rate",tblKPITargets[KPI_Name],tblKPITargets[Target_Value]),"Met","Below Target")</f>
        <v>Below Target</v>
      </c>
      <c r="V2904" t="str">
        <f>IF(tblOperations[[#This Row],[SLA_Compliance]]&gt;=_xlfn.XLOOKUP('04_References'!$A$3,tblKPITargets[KPI_Name],tblKPITargets[Target_Value]),"Met","Below Target")</f>
        <v>Below Target</v>
      </c>
      <c r="W2904" t="str">
        <f>IF(tblOperations[[#This Row],[Quality_Pass_Rate]]&gt;=_xlfn.XLOOKUP('04_References'!$A$4,tblKPITargets[KPI_Name],tblKPITargets[Target_Value]),"Met","Below Target")</f>
        <v>Met</v>
      </c>
      <c r="X2904" t="str">
        <f>IF(tblOperations[[#This Row],[Average_Completion_Days]]&lt;=_xlfn.XLOOKUP('04_References'!$A$7,tblKPITargets[KPI_Name],tblKPITargets[Target_Value]),"Met","Below Target")</f>
        <v>Below Target</v>
      </c>
      <c r="Y2904" t="str">
        <f>IF(tblOperations[[#This Row],[Closing_Backlog]]&lt;=_xlfn.XLOOKUP('04_References'!$A$8,tblKPITargets[KPI_Name],tblKPITargets[Target_Value]),"Met","Below Target")</f>
        <v>Below Target</v>
      </c>
    </row>
    <row r="2905" spans="1:25">
      <c r="A2905" s="8" t="s">
        <v>2935</v>
      </c>
      <c r="B2905" s="9">
        <v>46150</v>
      </c>
      <c r="C2905" s="4" t="s">
        <v>43</v>
      </c>
      <c r="D2905" s="4" t="s">
        <v>25</v>
      </c>
      <c r="E2905" s="4">
        <v>0</v>
      </c>
      <c r="F2905" s="4">
        <v>31</v>
      </c>
      <c r="G2905" s="4">
        <v>31</v>
      </c>
      <c r="H2905" s="4">
        <v>31</v>
      </c>
      <c r="I2905" s="4">
        <v>0</v>
      </c>
      <c r="J2905" s="4">
        <v>0</v>
      </c>
      <c r="K2905" s="4">
        <v>0</v>
      </c>
      <c r="L2905" s="4">
        <v>1.7</v>
      </c>
      <c r="M2905" s="4">
        <v>0.998</v>
      </c>
      <c r="N2905" s="4">
        <v>0.96799999999999997</v>
      </c>
      <c r="O2905" s="4">
        <v>4.5999999999999996</v>
      </c>
      <c r="P2905" s="4">
        <v>0.78100000000000003</v>
      </c>
      <c r="Q2905" s="5">
        <v>1</v>
      </c>
      <c r="R2905" s="4" t="str">
        <f>TRIM(tblOperations[[#This Row],[Region]])</f>
        <v>South West</v>
      </c>
      <c r="S2905" s="4" t="str">
        <f>TRIM(tblOperations[[#This Row],[Team]])</f>
        <v>Workplace Projects</v>
      </c>
      <c r="T2905" s="4" t="str">
        <f>_xlfn.XLOOKUP(R2905,tblRegionReference[Region],tblRegionReference[Area],"Not Found")</f>
        <v>South</v>
      </c>
      <c r="U2905" s="4" t="str">
        <f>IF(tblOperations[[#This Row],[Completion_Rate]]&gt;=_xlfn.XLOOKUP("Completion Rate",tblKPITargets[KPI_Name],tblKPITargets[Target_Value]),"Met","Below Target")</f>
        <v>Met</v>
      </c>
      <c r="V2905" t="str">
        <f>IF(tblOperations[[#This Row],[SLA_Compliance]]&gt;=_xlfn.XLOOKUP('04_References'!$A$3,tblKPITargets[KPI_Name],tblKPITargets[Target_Value]),"Met","Below Target")</f>
        <v>Met</v>
      </c>
      <c r="W2905" t="str">
        <f>IF(tblOperations[[#This Row],[Quality_Pass_Rate]]&gt;=_xlfn.XLOOKUP('04_References'!$A$4,tblKPITargets[KPI_Name],tblKPITargets[Target_Value]),"Met","Below Target")</f>
        <v>Met</v>
      </c>
      <c r="X2905" t="str">
        <f>IF(tblOperations[[#This Row],[Average_Completion_Days]]&lt;=_xlfn.XLOOKUP('04_References'!$A$7,tblKPITargets[KPI_Name],tblKPITargets[Target_Value]),"Met","Below Target")</f>
        <v>Met</v>
      </c>
      <c r="Y2905" t="str">
        <f>IF(tblOperations[[#This Row],[Closing_Backlog]]&lt;=_xlfn.XLOOKUP('04_References'!$A$8,tblKPITargets[KPI_Name],tblKPITargets[Target_Value]),"Met","Below Target")</f>
        <v>Met</v>
      </c>
    </row>
    <row r="2906" spans="1:25">
      <c r="A2906" s="6" t="s">
        <v>2936</v>
      </c>
      <c r="B2906" s="7">
        <v>46150</v>
      </c>
      <c r="C2906" s="2" t="s">
        <v>48</v>
      </c>
      <c r="D2906" s="2" t="s">
        <v>19</v>
      </c>
      <c r="E2906" s="2">
        <v>0</v>
      </c>
      <c r="F2906" s="2">
        <v>40</v>
      </c>
      <c r="G2906" s="2">
        <v>40</v>
      </c>
      <c r="H2906" s="2">
        <v>37</v>
      </c>
      <c r="I2906" s="2">
        <v>3</v>
      </c>
      <c r="J2906" s="2">
        <v>2</v>
      </c>
      <c r="K2906" s="2">
        <v>2</v>
      </c>
      <c r="L2906" s="2">
        <v>2.9</v>
      </c>
      <c r="M2906" s="2">
        <v>0.73599999999999999</v>
      </c>
      <c r="N2906" s="2">
        <v>0.93500000000000005</v>
      </c>
      <c r="O2906" s="2">
        <v>4.0999999999999996</v>
      </c>
      <c r="P2906" s="2">
        <v>0.74299999999999999</v>
      </c>
      <c r="Q2906" s="3">
        <v>0.92500000000000004</v>
      </c>
      <c r="R2906" s="4" t="str">
        <f>TRIM(tblOperations[[#This Row],[Region]])</f>
        <v>South East</v>
      </c>
      <c r="S2906" s="4" t="str">
        <f>TRIM(tblOperations[[#This Row],[Team]])</f>
        <v>Workplace Services</v>
      </c>
      <c r="T2906" s="4" t="str">
        <f>_xlfn.XLOOKUP(R2906,tblRegionReference[Region],tblRegionReference[Area],"Not Found")</f>
        <v>South</v>
      </c>
      <c r="U2906" s="4" t="str">
        <f>IF(tblOperations[[#This Row],[Completion_Rate]]&gt;=_xlfn.XLOOKUP("Completion Rate",tblKPITargets[KPI_Name],tblKPITargets[Target_Value]),"Met","Below Target")</f>
        <v>Below Target</v>
      </c>
      <c r="V2906" t="str">
        <f>IF(tblOperations[[#This Row],[SLA_Compliance]]&gt;=_xlfn.XLOOKUP('04_References'!$A$3,tblKPITargets[KPI_Name],tblKPITargets[Target_Value]),"Met","Below Target")</f>
        <v>Below Target</v>
      </c>
      <c r="W2906" t="str">
        <f>IF(tblOperations[[#This Row],[Quality_Pass_Rate]]&gt;=_xlfn.XLOOKUP('04_References'!$A$4,tblKPITargets[KPI_Name],tblKPITargets[Target_Value]),"Met","Below Target")</f>
        <v>Below Target</v>
      </c>
      <c r="X2906" t="str">
        <f>IF(tblOperations[[#This Row],[Average_Completion_Days]]&lt;=_xlfn.XLOOKUP('04_References'!$A$7,tblKPITargets[KPI_Name],tblKPITargets[Target_Value]),"Met","Below Target")</f>
        <v>Met</v>
      </c>
      <c r="Y2906" t="str">
        <f>IF(tblOperations[[#This Row],[Closing_Backlog]]&lt;=_xlfn.XLOOKUP('04_References'!$A$8,tblKPITargets[KPI_Name],tblKPITargets[Target_Value]),"Met","Below Target")</f>
        <v>Met</v>
      </c>
    </row>
    <row r="2907" spans="1:25">
      <c r="A2907" s="8" t="s">
        <v>2937</v>
      </c>
      <c r="B2907" s="9">
        <v>46150</v>
      </c>
      <c r="C2907" s="4" t="s">
        <v>48</v>
      </c>
      <c r="D2907" s="4" t="s">
        <v>21</v>
      </c>
      <c r="E2907" s="4">
        <v>2618</v>
      </c>
      <c r="F2907" s="4">
        <v>35</v>
      </c>
      <c r="G2907" s="4">
        <v>2653</v>
      </c>
      <c r="H2907" s="4">
        <v>20</v>
      </c>
      <c r="I2907" s="4">
        <v>2633</v>
      </c>
      <c r="J2907" s="4">
        <v>0</v>
      </c>
      <c r="K2907" s="4">
        <v>0</v>
      </c>
      <c r="L2907" s="4">
        <v>8</v>
      </c>
      <c r="M2907" s="4">
        <v>0.6</v>
      </c>
      <c r="N2907" s="4">
        <v>0.97699999999999998</v>
      </c>
      <c r="O2907" s="4">
        <v>2.5</v>
      </c>
      <c r="P2907" s="4">
        <v>0.69199999999999995</v>
      </c>
      <c r="Q2907" s="5">
        <v>8.0000000000000002E-3</v>
      </c>
      <c r="R2907" s="4" t="str">
        <f>TRIM(tblOperations[[#This Row],[Region]])</f>
        <v>South East</v>
      </c>
      <c r="S2907" s="4" t="str">
        <f>TRIM(tblOperations[[#This Row],[Team]])</f>
        <v>Facilities Response</v>
      </c>
      <c r="T2907" s="4" t="str">
        <f>_xlfn.XLOOKUP(R2907,tblRegionReference[Region],tblRegionReference[Area],"Not Found")</f>
        <v>South</v>
      </c>
      <c r="U2907" s="4" t="str">
        <f>IF(tblOperations[[#This Row],[Completion_Rate]]&gt;=_xlfn.XLOOKUP("Completion Rate",tblKPITargets[KPI_Name],tblKPITargets[Target_Value]),"Met","Below Target")</f>
        <v>Below Target</v>
      </c>
      <c r="V2907" t="str">
        <f>IF(tblOperations[[#This Row],[SLA_Compliance]]&gt;=_xlfn.XLOOKUP('04_References'!$A$3,tblKPITargets[KPI_Name],tblKPITargets[Target_Value]),"Met","Below Target")</f>
        <v>Below Target</v>
      </c>
      <c r="W2907" t="str">
        <f>IF(tblOperations[[#This Row],[Quality_Pass_Rate]]&gt;=_xlfn.XLOOKUP('04_References'!$A$4,tblKPITargets[KPI_Name],tblKPITargets[Target_Value]),"Met","Below Target")</f>
        <v>Met</v>
      </c>
      <c r="X2907" t="str">
        <f>IF(tblOperations[[#This Row],[Average_Completion_Days]]&lt;=_xlfn.XLOOKUP('04_References'!$A$7,tblKPITargets[KPI_Name],tblKPITargets[Target_Value]),"Met","Below Target")</f>
        <v>Below Target</v>
      </c>
      <c r="Y2907" t="str">
        <f>IF(tblOperations[[#This Row],[Closing_Backlog]]&lt;=_xlfn.XLOOKUP('04_References'!$A$8,tblKPITargets[KPI_Name],tblKPITargets[Target_Value]),"Met","Below Target")</f>
        <v>Below Target</v>
      </c>
    </row>
    <row r="2908" spans="1:25">
      <c r="A2908" s="6" t="s">
        <v>2938</v>
      </c>
      <c r="B2908" s="7">
        <v>46150</v>
      </c>
      <c r="C2908" s="2" t="s">
        <v>48</v>
      </c>
      <c r="D2908" s="2" t="s">
        <v>23</v>
      </c>
      <c r="E2908" s="2">
        <v>0</v>
      </c>
      <c r="F2908" s="2">
        <v>47</v>
      </c>
      <c r="G2908" s="2">
        <v>47</v>
      </c>
      <c r="H2908" s="2">
        <v>47</v>
      </c>
      <c r="I2908" s="2">
        <v>0</v>
      </c>
      <c r="J2908" s="2">
        <v>0</v>
      </c>
      <c r="K2908" s="2">
        <v>0</v>
      </c>
      <c r="L2908" s="2">
        <v>1.6</v>
      </c>
      <c r="M2908" s="2">
        <v>0.98799999999999999</v>
      </c>
      <c r="N2908" s="2">
        <v>0.98599999999999999</v>
      </c>
      <c r="O2908" s="2">
        <v>4.7</v>
      </c>
      <c r="P2908" s="2">
        <v>0.80200000000000005</v>
      </c>
      <c r="Q2908" s="3">
        <v>1</v>
      </c>
      <c r="R2908" s="4" t="str">
        <f>TRIM(tblOperations[[#This Row],[Region]])</f>
        <v>South East</v>
      </c>
      <c r="S2908" s="4" t="str">
        <f>TRIM(tblOperations[[#This Row],[Team]])</f>
        <v>Estates Support</v>
      </c>
      <c r="T2908" s="4" t="str">
        <f>_xlfn.XLOOKUP(R2908,tblRegionReference[Region],tblRegionReference[Area],"Not Found")</f>
        <v>South</v>
      </c>
      <c r="U2908" s="4" t="str">
        <f>IF(tblOperations[[#This Row],[Completion_Rate]]&gt;=_xlfn.XLOOKUP("Completion Rate",tblKPITargets[KPI_Name],tblKPITargets[Target_Value]),"Met","Below Target")</f>
        <v>Met</v>
      </c>
      <c r="V2908" t="str">
        <f>IF(tblOperations[[#This Row],[SLA_Compliance]]&gt;=_xlfn.XLOOKUP('04_References'!$A$3,tblKPITargets[KPI_Name],tblKPITargets[Target_Value]),"Met","Below Target")</f>
        <v>Met</v>
      </c>
      <c r="W2908" t="str">
        <f>IF(tblOperations[[#This Row],[Quality_Pass_Rate]]&gt;=_xlfn.XLOOKUP('04_References'!$A$4,tblKPITargets[KPI_Name],tblKPITargets[Target_Value]),"Met","Below Target")</f>
        <v>Met</v>
      </c>
      <c r="X2908" t="str">
        <f>IF(tblOperations[[#This Row],[Average_Completion_Days]]&lt;=_xlfn.XLOOKUP('04_References'!$A$7,tblKPITargets[KPI_Name],tblKPITargets[Target_Value]),"Met","Below Target")</f>
        <v>Met</v>
      </c>
      <c r="Y2908" t="str">
        <f>IF(tblOperations[[#This Row],[Closing_Backlog]]&lt;=_xlfn.XLOOKUP('04_References'!$A$8,tblKPITargets[KPI_Name],tblKPITargets[Target_Value]),"Met","Below Target")</f>
        <v>Met</v>
      </c>
    </row>
    <row r="2909" spans="1:25">
      <c r="A2909" s="8" t="s">
        <v>2939</v>
      </c>
      <c r="B2909" s="9">
        <v>46150</v>
      </c>
      <c r="C2909" s="4" t="s">
        <v>48</v>
      </c>
      <c r="D2909" s="4" t="s">
        <v>25</v>
      </c>
      <c r="E2909" s="4">
        <v>861</v>
      </c>
      <c r="F2909" s="4">
        <v>35</v>
      </c>
      <c r="G2909" s="4">
        <v>896</v>
      </c>
      <c r="H2909" s="4">
        <v>24</v>
      </c>
      <c r="I2909" s="4">
        <v>872</v>
      </c>
      <c r="J2909" s="4">
        <v>0</v>
      </c>
      <c r="K2909" s="4">
        <v>0</v>
      </c>
      <c r="L2909" s="4">
        <v>8</v>
      </c>
      <c r="M2909" s="4">
        <v>0.6</v>
      </c>
      <c r="N2909" s="4">
        <v>0.98099999999999998</v>
      </c>
      <c r="O2909" s="4">
        <v>2.5</v>
      </c>
      <c r="P2909" s="4">
        <v>0.747</v>
      </c>
      <c r="Q2909" s="5">
        <v>2.7E-2</v>
      </c>
      <c r="R2909" s="4" t="str">
        <f>TRIM(tblOperations[[#This Row],[Region]])</f>
        <v>South East</v>
      </c>
      <c r="S2909" s="4" t="str">
        <f>TRIM(tblOperations[[#This Row],[Team]])</f>
        <v>Workplace Projects</v>
      </c>
      <c r="T2909" s="4" t="str">
        <f>_xlfn.XLOOKUP(R2909,tblRegionReference[Region],tblRegionReference[Area],"Not Found")</f>
        <v>South</v>
      </c>
      <c r="U2909" s="4" t="str">
        <f>IF(tblOperations[[#This Row],[Completion_Rate]]&gt;=_xlfn.XLOOKUP("Completion Rate",tblKPITargets[KPI_Name],tblKPITargets[Target_Value]),"Met","Below Target")</f>
        <v>Below Target</v>
      </c>
      <c r="V2909" t="str">
        <f>IF(tblOperations[[#This Row],[SLA_Compliance]]&gt;=_xlfn.XLOOKUP('04_References'!$A$3,tblKPITargets[KPI_Name],tblKPITargets[Target_Value]),"Met","Below Target")</f>
        <v>Below Target</v>
      </c>
      <c r="W2909" t="str">
        <f>IF(tblOperations[[#This Row],[Quality_Pass_Rate]]&gt;=_xlfn.XLOOKUP('04_References'!$A$4,tblKPITargets[KPI_Name],tblKPITargets[Target_Value]),"Met","Below Target")</f>
        <v>Met</v>
      </c>
      <c r="X2909" t="str">
        <f>IF(tblOperations[[#This Row],[Average_Completion_Days]]&lt;=_xlfn.XLOOKUP('04_References'!$A$7,tblKPITargets[KPI_Name],tblKPITargets[Target_Value]),"Met","Below Target")</f>
        <v>Below Target</v>
      </c>
      <c r="Y2909" t="str">
        <f>IF(tblOperations[[#This Row],[Closing_Backlog]]&lt;=_xlfn.XLOOKUP('04_References'!$A$8,tblKPITargets[KPI_Name],tblKPITargets[Target_Value]),"Met","Below Target")</f>
        <v>Below Target</v>
      </c>
    </row>
    <row r="2910" spans="1:25">
      <c r="A2910" s="6" t="s">
        <v>2940</v>
      </c>
      <c r="B2910" s="7">
        <v>46150</v>
      </c>
      <c r="C2910" s="2" t="s">
        <v>53</v>
      </c>
      <c r="D2910" s="2" t="s">
        <v>19</v>
      </c>
      <c r="E2910" s="2">
        <v>1564</v>
      </c>
      <c r="F2910" s="2">
        <v>37</v>
      </c>
      <c r="G2910" s="2">
        <v>1601</v>
      </c>
      <c r="H2910" s="2">
        <v>23</v>
      </c>
      <c r="I2910" s="2">
        <v>1578</v>
      </c>
      <c r="J2910" s="2">
        <v>0</v>
      </c>
      <c r="K2910" s="2">
        <v>0</v>
      </c>
      <c r="L2910" s="2">
        <v>8</v>
      </c>
      <c r="M2910" s="2">
        <v>0.6</v>
      </c>
      <c r="N2910" s="2">
        <v>0.96099999999999997</v>
      </c>
      <c r="O2910" s="2">
        <v>2.5</v>
      </c>
      <c r="P2910" s="2">
        <v>0.69299999999999995</v>
      </c>
      <c r="Q2910" s="3">
        <v>1.4E-2</v>
      </c>
      <c r="R2910" s="4" t="str">
        <f>TRIM(tblOperations[[#This Row],[Region]])</f>
        <v>Wales</v>
      </c>
      <c r="S2910" s="4" t="str">
        <f>TRIM(tblOperations[[#This Row],[Team]])</f>
        <v>Workplace Services</v>
      </c>
      <c r="T2910" s="4" t="str">
        <f>_xlfn.XLOOKUP(R2910,tblRegionReference[Region],tblRegionReference[Area],"Not Found")</f>
        <v>Wales</v>
      </c>
      <c r="U2910" s="4" t="str">
        <f>IF(tblOperations[[#This Row],[Completion_Rate]]&gt;=_xlfn.XLOOKUP("Completion Rate",tblKPITargets[KPI_Name],tblKPITargets[Target_Value]),"Met","Below Target")</f>
        <v>Below Target</v>
      </c>
      <c r="V2910" t="str">
        <f>IF(tblOperations[[#This Row],[SLA_Compliance]]&gt;=_xlfn.XLOOKUP('04_References'!$A$3,tblKPITargets[KPI_Name],tblKPITargets[Target_Value]),"Met","Below Target")</f>
        <v>Below Target</v>
      </c>
      <c r="W2910" t="str">
        <f>IF(tblOperations[[#This Row],[Quality_Pass_Rate]]&gt;=_xlfn.XLOOKUP('04_References'!$A$4,tblKPITargets[KPI_Name],tblKPITargets[Target_Value]),"Met","Below Target")</f>
        <v>Met</v>
      </c>
      <c r="X2910" t="str">
        <f>IF(tblOperations[[#This Row],[Average_Completion_Days]]&lt;=_xlfn.XLOOKUP('04_References'!$A$7,tblKPITargets[KPI_Name],tblKPITargets[Target_Value]),"Met","Below Target")</f>
        <v>Below Target</v>
      </c>
      <c r="Y2910" t="str">
        <f>IF(tblOperations[[#This Row],[Closing_Backlog]]&lt;=_xlfn.XLOOKUP('04_References'!$A$8,tblKPITargets[KPI_Name],tblKPITargets[Target_Value]),"Met","Below Target")</f>
        <v>Below Target</v>
      </c>
    </row>
    <row r="2911" spans="1:25">
      <c r="A2911" s="8" t="s">
        <v>2941</v>
      </c>
      <c r="B2911" s="9">
        <v>46150</v>
      </c>
      <c r="C2911" s="4" t="s">
        <v>53</v>
      </c>
      <c r="D2911" s="4" t="s">
        <v>21</v>
      </c>
      <c r="E2911" s="4">
        <v>1635</v>
      </c>
      <c r="F2911" s="4">
        <v>27</v>
      </c>
      <c r="G2911" s="4">
        <v>1662</v>
      </c>
      <c r="H2911" s="4">
        <v>24</v>
      </c>
      <c r="I2911" s="4">
        <v>1638</v>
      </c>
      <c r="J2911" s="4">
        <v>0</v>
      </c>
      <c r="K2911" s="4">
        <v>0</v>
      </c>
      <c r="L2911" s="4">
        <v>8</v>
      </c>
      <c r="M2911" s="4">
        <v>0.6</v>
      </c>
      <c r="N2911" s="4">
        <v>1</v>
      </c>
      <c r="O2911" s="4">
        <v>2.5</v>
      </c>
      <c r="P2911" s="4">
        <v>0.66400000000000003</v>
      </c>
      <c r="Q2911" s="5">
        <v>1.4E-2</v>
      </c>
      <c r="R2911" s="4" t="str">
        <f>TRIM(tblOperations[[#This Row],[Region]])</f>
        <v>Wales</v>
      </c>
      <c r="S2911" s="4" t="str">
        <f>TRIM(tblOperations[[#This Row],[Team]])</f>
        <v>Facilities Response</v>
      </c>
      <c r="T2911" s="4" t="str">
        <f>_xlfn.XLOOKUP(R2911,tblRegionReference[Region],tblRegionReference[Area],"Not Found")</f>
        <v>Wales</v>
      </c>
      <c r="U2911" s="4" t="str">
        <f>IF(tblOperations[[#This Row],[Completion_Rate]]&gt;=_xlfn.XLOOKUP("Completion Rate",tblKPITargets[KPI_Name],tblKPITargets[Target_Value]),"Met","Below Target")</f>
        <v>Below Target</v>
      </c>
      <c r="V2911" t="str">
        <f>IF(tblOperations[[#This Row],[SLA_Compliance]]&gt;=_xlfn.XLOOKUP('04_References'!$A$3,tblKPITargets[KPI_Name],tblKPITargets[Target_Value]),"Met","Below Target")</f>
        <v>Below Target</v>
      </c>
      <c r="W2911" t="str">
        <f>IF(tblOperations[[#This Row],[Quality_Pass_Rate]]&gt;=_xlfn.XLOOKUP('04_References'!$A$4,tblKPITargets[KPI_Name],tblKPITargets[Target_Value]),"Met","Below Target")</f>
        <v>Met</v>
      </c>
      <c r="X2911" t="str">
        <f>IF(tblOperations[[#This Row],[Average_Completion_Days]]&lt;=_xlfn.XLOOKUP('04_References'!$A$7,tblKPITargets[KPI_Name],tblKPITargets[Target_Value]),"Met","Below Target")</f>
        <v>Below Target</v>
      </c>
      <c r="Y2911" t="str">
        <f>IF(tblOperations[[#This Row],[Closing_Backlog]]&lt;=_xlfn.XLOOKUP('04_References'!$A$8,tblKPITargets[KPI_Name],tblKPITargets[Target_Value]),"Met","Below Target")</f>
        <v>Below Target</v>
      </c>
    </row>
    <row r="2912" spans="1:25">
      <c r="A2912" s="6" t="s">
        <v>2942</v>
      </c>
      <c r="B2912" s="7">
        <v>46150</v>
      </c>
      <c r="C2912" s="2" t="s">
        <v>53</v>
      </c>
      <c r="D2912" s="2" t="s">
        <v>23</v>
      </c>
      <c r="E2912" s="2">
        <v>1077</v>
      </c>
      <c r="F2912" s="2">
        <v>44</v>
      </c>
      <c r="G2912" s="2">
        <v>1121</v>
      </c>
      <c r="H2912" s="2">
        <v>28</v>
      </c>
      <c r="I2912" s="2">
        <v>1093</v>
      </c>
      <c r="J2912" s="2">
        <v>0</v>
      </c>
      <c r="K2912" s="2">
        <v>0</v>
      </c>
      <c r="L2912" s="2">
        <v>8</v>
      </c>
      <c r="M2912" s="2">
        <v>0.6</v>
      </c>
      <c r="N2912" s="2">
        <v>0.97899999999999998</v>
      </c>
      <c r="O2912" s="2">
        <v>2.5</v>
      </c>
      <c r="P2912" s="2">
        <v>0.77800000000000002</v>
      </c>
      <c r="Q2912" s="3">
        <v>2.5000000000000001E-2</v>
      </c>
      <c r="R2912" s="4" t="str">
        <f>TRIM(tblOperations[[#This Row],[Region]])</f>
        <v>Wales</v>
      </c>
      <c r="S2912" s="4" t="str">
        <f>TRIM(tblOperations[[#This Row],[Team]])</f>
        <v>Estates Support</v>
      </c>
      <c r="T2912" s="4" t="str">
        <f>_xlfn.XLOOKUP(R2912,tblRegionReference[Region],tblRegionReference[Area],"Not Found")</f>
        <v>Wales</v>
      </c>
      <c r="U2912" s="4" t="str">
        <f>IF(tblOperations[[#This Row],[Completion_Rate]]&gt;=_xlfn.XLOOKUP("Completion Rate",tblKPITargets[KPI_Name],tblKPITargets[Target_Value]),"Met","Below Target")</f>
        <v>Below Target</v>
      </c>
      <c r="V2912" t="str">
        <f>IF(tblOperations[[#This Row],[SLA_Compliance]]&gt;=_xlfn.XLOOKUP('04_References'!$A$3,tblKPITargets[KPI_Name],tblKPITargets[Target_Value]),"Met","Below Target")</f>
        <v>Below Target</v>
      </c>
      <c r="W2912" t="str">
        <f>IF(tblOperations[[#This Row],[Quality_Pass_Rate]]&gt;=_xlfn.XLOOKUP('04_References'!$A$4,tblKPITargets[KPI_Name],tblKPITargets[Target_Value]),"Met","Below Target")</f>
        <v>Met</v>
      </c>
      <c r="X2912" t="str">
        <f>IF(tblOperations[[#This Row],[Average_Completion_Days]]&lt;=_xlfn.XLOOKUP('04_References'!$A$7,tblKPITargets[KPI_Name],tblKPITargets[Target_Value]),"Met","Below Target")</f>
        <v>Below Target</v>
      </c>
      <c r="Y2912" t="str">
        <f>IF(tblOperations[[#This Row],[Closing_Backlog]]&lt;=_xlfn.XLOOKUP('04_References'!$A$8,tblKPITargets[KPI_Name],tblKPITargets[Target_Value]),"Met","Below Target")</f>
        <v>Below Target</v>
      </c>
    </row>
    <row r="2913" spans="1:25">
      <c r="A2913" s="8" t="s">
        <v>2943</v>
      </c>
      <c r="B2913" s="9">
        <v>46150</v>
      </c>
      <c r="C2913" s="4" t="s">
        <v>53</v>
      </c>
      <c r="D2913" s="4" t="s">
        <v>25</v>
      </c>
      <c r="E2913" s="4">
        <v>0</v>
      </c>
      <c r="F2913" s="4">
        <v>28</v>
      </c>
      <c r="G2913" s="4">
        <v>28</v>
      </c>
      <c r="H2913" s="4">
        <v>28</v>
      </c>
      <c r="I2913" s="4">
        <v>0</v>
      </c>
      <c r="J2913" s="4">
        <v>0</v>
      </c>
      <c r="K2913" s="4">
        <v>0</v>
      </c>
      <c r="L2913" s="4">
        <v>1.6</v>
      </c>
      <c r="M2913" s="4">
        <v>0.96599999999999997</v>
      </c>
      <c r="N2913" s="4">
        <v>0.97499999999999998</v>
      </c>
      <c r="O2913" s="4">
        <v>4.5</v>
      </c>
      <c r="P2913" s="4">
        <v>0.71299999999999997</v>
      </c>
      <c r="Q2913" s="5">
        <v>1</v>
      </c>
      <c r="R2913" s="4" t="str">
        <f>TRIM(tblOperations[[#This Row],[Region]])</f>
        <v>Wales</v>
      </c>
      <c r="S2913" s="4" t="str">
        <f>TRIM(tblOperations[[#This Row],[Team]])</f>
        <v>Workplace Projects</v>
      </c>
      <c r="T2913" s="4" t="str">
        <f>_xlfn.XLOOKUP(R2913,tblRegionReference[Region],tblRegionReference[Area],"Not Found")</f>
        <v>Wales</v>
      </c>
      <c r="U2913" s="4" t="str">
        <f>IF(tblOperations[[#This Row],[Completion_Rate]]&gt;=_xlfn.XLOOKUP("Completion Rate",tblKPITargets[KPI_Name],tblKPITargets[Target_Value]),"Met","Below Target")</f>
        <v>Met</v>
      </c>
      <c r="V2913" t="str">
        <f>IF(tblOperations[[#This Row],[SLA_Compliance]]&gt;=_xlfn.XLOOKUP('04_References'!$A$3,tblKPITargets[KPI_Name],tblKPITargets[Target_Value]),"Met","Below Target")</f>
        <v>Met</v>
      </c>
      <c r="W2913" t="str">
        <f>IF(tblOperations[[#This Row],[Quality_Pass_Rate]]&gt;=_xlfn.XLOOKUP('04_References'!$A$4,tblKPITargets[KPI_Name],tblKPITargets[Target_Value]),"Met","Below Target")</f>
        <v>Met</v>
      </c>
      <c r="X2913" t="str">
        <f>IF(tblOperations[[#This Row],[Average_Completion_Days]]&lt;=_xlfn.XLOOKUP('04_References'!$A$7,tblKPITargets[KPI_Name],tblKPITargets[Target_Value]),"Met","Below Target")</f>
        <v>Met</v>
      </c>
      <c r="Y2913" t="str">
        <f>IF(tblOperations[[#This Row],[Closing_Backlog]]&lt;=_xlfn.XLOOKUP('04_References'!$A$8,tblKPITargets[KPI_Name],tblKPITargets[Target_Value]),"Met","Below Target")</f>
        <v>Met</v>
      </c>
    </row>
    <row r="2914" spans="1:25">
      <c r="A2914" s="6" t="s">
        <v>2944</v>
      </c>
      <c r="B2914" s="7">
        <v>46153</v>
      </c>
      <c r="C2914" s="2" t="s">
        <v>18</v>
      </c>
      <c r="D2914" s="2" t="s">
        <v>19</v>
      </c>
      <c r="E2914" s="2">
        <v>398</v>
      </c>
      <c r="F2914" s="2">
        <v>61</v>
      </c>
      <c r="G2914" s="2">
        <v>459</v>
      </c>
      <c r="H2914" s="2">
        <v>34</v>
      </c>
      <c r="I2914" s="2">
        <v>425</v>
      </c>
      <c r="J2914" s="2">
        <v>0</v>
      </c>
      <c r="K2914" s="2">
        <v>0</v>
      </c>
      <c r="L2914" s="2">
        <v>8</v>
      </c>
      <c r="M2914" s="2">
        <v>0.6</v>
      </c>
      <c r="N2914" s="2">
        <v>1</v>
      </c>
      <c r="O2914" s="2">
        <v>2.5</v>
      </c>
      <c r="P2914" s="2">
        <v>0.72399999999999998</v>
      </c>
      <c r="Q2914" s="3">
        <v>7.3999999999999996E-2</v>
      </c>
      <c r="R2914" s="4" t="str">
        <f>TRIM(tblOperations[[#This Row],[Region]])</f>
        <v>Scotland</v>
      </c>
      <c r="S2914" s="4" t="str">
        <f>TRIM(tblOperations[[#This Row],[Team]])</f>
        <v>Workplace Services</v>
      </c>
      <c r="T2914" s="4" t="str">
        <f>_xlfn.XLOOKUP(R2914,tblRegionReference[Region],tblRegionReference[Area],"Not Found")</f>
        <v>North</v>
      </c>
      <c r="U2914" s="4" t="str">
        <f>IF(tblOperations[[#This Row],[Completion_Rate]]&gt;=_xlfn.XLOOKUP("Completion Rate",tblKPITargets[KPI_Name],tblKPITargets[Target_Value]),"Met","Below Target")</f>
        <v>Below Target</v>
      </c>
      <c r="V2914" t="str">
        <f>IF(tblOperations[[#This Row],[SLA_Compliance]]&gt;=_xlfn.XLOOKUP('04_References'!$A$3,tblKPITargets[KPI_Name],tblKPITargets[Target_Value]),"Met","Below Target")</f>
        <v>Below Target</v>
      </c>
      <c r="W2914" t="str">
        <f>IF(tblOperations[[#This Row],[Quality_Pass_Rate]]&gt;=_xlfn.XLOOKUP('04_References'!$A$4,tblKPITargets[KPI_Name],tblKPITargets[Target_Value]),"Met","Below Target")</f>
        <v>Met</v>
      </c>
      <c r="X2914" t="str">
        <f>IF(tblOperations[[#This Row],[Average_Completion_Days]]&lt;=_xlfn.XLOOKUP('04_References'!$A$7,tblKPITargets[KPI_Name],tblKPITargets[Target_Value]),"Met","Below Target")</f>
        <v>Below Target</v>
      </c>
      <c r="Y2914" t="str">
        <f>IF(tblOperations[[#This Row],[Closing_Backlog]]&lt;=_xlfn.XLOOKUP('04_References'!$A$8,tblKPITargets[KPI_Name],tblKPITargets[Target_Value]),"Met","Below Target")</f>
        <v>Below Target</v>
      </c>
    </row>
    <row r="2915" spans="1:25">
      <c r="A2915" s="8" t="s">
        <v>2945</v>
      </c>
      <c r="B2915" s="9">
        <v>46153</v>
      </c>
      <c r="C2915" s="4" t="s">
        <v>18</v>
      </c>
      <c r="D2915" s="4" t="s">
        <v>21</v>
      </c>
      <c r="E2915" s="4">
        <v>1</v>
      </c>
      <c r="F2915" s="4">
        <v>43</v>
      </c>
      <c r="G2915" s="4">
        <v>44</v>
      </c>
      <c r="H2915" s="4">
        <v>44</v>
      </c>
      <c r="I2915" s="4">
        <v>0</v>
      </c>
      <c r="J2915" s="4">
        <v>0</v>
      </c>
      <c r="K2915" s="4">
        <v>0</v>
      </c>
      <c r="L2915" s="4">
        <v>1.5</v>
      </c>
      <c r="M2915" s="4">
        <v>0.98799999999999999</v>
      </c>
      <c r="N2915" s="4">
        <v>1</v>
      </c>
      <c r="O2915" s="4">
        <v>4.5999999999999996</v>
      </c>
      <c r="P2915" s="4">
        <v>0.8</v>
      </c>
      <c r="Q2915" s="5">
        <v>1</v>
      </c>
      <c r="R2915" s="4" t="str">
        <f>TRIM(tblOperations[[#This Row],[Region]])</f>
        <v>Scotland</v>
      </c>
      <c r="S2915" s="4" t="str">
        <f>TRIM(tblOperations[[#This Row],[Team]])</f>
        <v>Facilities Response</v>
      </c>
      <c r="T2915" s="4" t="str">
        <f>_xlfn.XLOOKUP(R2915,tblRegionReference[Region],tblRegionReference[Area],"Not Found")</f>
        <v>North</v>
      </c>
      <c r="U2915" s="4" t="str">
        <f>IF(tblOperations[[#This Row],[Completion_Rate]]&gt;=_xlfn.XLOOKUP("Completion Rate",tblKPITargets[KPI_Name],tblKPITargets[Target_Value]),"Met","Below Target")</f>
        <v>Met</v>
      </c>
      <c r="V2915" t="str">
        <f>IF(tblOperations[[#This Row],[SLA_Compliance]]&gt;=_xlfn.XLOOKUP('04_References'!$A$3,tblKPITargets[KPI_Name],tblKPITargets[Target_Value]),"Met","Below Target")</f>
        <v>Met</v>
      </c>
      <c r="W2915" t="str">
        <f>IF(tblOperations[[#This Row],[Quality_Pass_Rate]]&gt;=_xlfn.XLOOKUP('04_References'!$A$4,tblKPITargets[KPI_Name],tblKPITargets[Target_Value]),"Met","Below Target")</f>
        <v>Met</v>
      </c>
      <c r="X2915" t="str">
        <f>IF(tblOperations[[#This Row],[Average_Completion_Days]]&lt;=_xlfn.XLOOKUP('04_References'!$A$7,tblKPITargets[KPI_Name],tblKPITargets[Target_Value]),"Met","Below Target")</f>
        <v>Met</v>
      </c>
      <c r="Y2915" t="str">
        <f>IF(tblOperations[[#This Row],[Closing_Backlog]]&lt;=_xlfn.XLOOKUP('04_References'!$A$8,tblKPITargets[KPI_Name],tblKPITargets[Target_Value]),"Met","Below Target")</f>
        <v>Met</v>
      </c>
    </row>
    <row r="2916" spans="1:25">
      <c r="A2916" s="6" t="s">
        <v>2946</v>
      </c>
      <c r="B2916" s="7">
        <v>46153</v>
      </c>
      <c r="C2916" s="2" t="s">
        <v>18</v>
      </c>
      <c r="D2916" s="2" t="s">
        <v>23</v>
      </c>
      <c r="E2916" s="2">
        <v>779</v>
      </c>
      <c r="F2916" s="2">
        <v>33</v>
      </c>
      <c r="G2916" s="2">
        <v>812</v>
      </c>
      <c r="H2916" s="2">
        <v>37</v>
      </c>
      <c r="I2916" s="2">
        <v>775</v>
      </c>
      <c r="J2916" s="2">
        <v>1</v>
      </c>
      <c r="K2916" s="2">
        <v>0</v>
      </c>
      <c r="L2916" s="2">
        <v>8</v>
      </c>
      <c r="M2916" s="2">
        <v>0.6</v>
      </c>
      <c r="N2916" s="2">
        <v>1</v>
      </c>
      <c r="O2916" s="2">
        <v>2.5</v>
      </c>
      <c r="P2916" s="2">
        <v>0.77700000000000002</v>
      </c>
      <c r="Q2916" s="3">
        <v>4.5999999999999999E-2</v>
      </c>
      <c r="R2916" s="4" t="str">
        <f>TRIM(tblOperations[[#This Row],[Region]])</f>
        <v>Scotland</v>
      </c>
      <c r="S2916" s="4" t="str">
        <f>TRIM(tblOperations[[#This Row],[Team]])</f>
        <v>Estates Support</v>
      </c>
      <c r="T2916" s="4" t="str">
        <f>_xlfn.XLOOKUP(R2916,tblRegionReference[Region],tblRegionReference[Area],"Not Found")</f>
        <v>North</v>
      </c>
      <c r="U2916" s="4" t="str">
        <f>IF(tblOperations[[#This Row],[Completion_Rate]]&gt;=_xlfn.XLOOKUP("Completion Rate",tblKPITargets[KPI_Name],tblKPITargets[Target_Value]),"Met","Below Target")</f>
        <v>Below Target</v>
      </c>
      <c r="V2916" t="str">
        <f>IF(tblOperations[[#This Row],[SLA_Compliance]]&gt;=_xlfn.XLOOKUP('04_References'!$A$3,tblKPITargets[KPI_Name],tblKPITargets[Target_Value]),"Met","Below Target")</f>
        <v>Below Target</v>
      </c>
      <c r="W2916" t="str">
        <f>IF(tblOperations[[#This Row],[Quality_Pass_Rate]]&gt;=_xlfn.XLOOKUP('04_References'!$A$4,tblKPITargets[KPI_Name],tblKPITargets[Target_Value]),"Met","Below Target")</f>
        <v>Met</v>
      </c>
      <c r="X2916" t="str">
        <f>IF(tblOperations[[#This Row],[Average_Completion_Days]]&lt;=_xlfn.XLOOKUP('04_References'!$A$7,tblKPITargets[KPI_Name],tblKPITargets[Target_Value]),"Met","Below Target")</f>
        <v>Below Target</v>
      </c>
      <c r="Y2916" t="str">
        <f>IF(tblOperations[[#This Row],[Closing_Backlog]]&lt;=_xlfn.XLOOKUP('04_References'!$A$8,tblKPITargets[KPI_Name],tblKPITargets[Target_Value]),"Met","Below Target")</f>
        <v>Below Target</v>
      </c>
    </row>
    <row r="2917" spans="1:25">
      <c r="A2917" s="8" t="s">
        <v>2947</v>
      </c>
      <c r="B2917" s="9">
        <v>46153</v>
      </c>
      <c r="C2917" s="4" t="s">
        <v>18</v>
      </c>
      <c r="D2917" s="4" t="s">
        <v>25</v>
      </c>
      <c r="E2917" s="4">
        <v>0</v>
      </c>
      <c r="F2917" s="4">
        <v>22</v>
      </c>
      <c r="G2917" s="4">
        <v>22</v>
      </c>
      <c r="H2917" s="4">
        <v>22</v>
      </c>
      <c r="I2917" s="4">
        <v>0</v>
      </c>
      <c r="J2917" s="4">
        <v>1</v>
      </c>
      <c r="K2917" s="4">
        <v>0</v>
      </c>
      <c r="L2917" s="4">
        <v>2.1</v>
      </c>
      <c r="M2917" s="4">
        <v>0.98799999999999999</v>
      </c>
      <c r="N2917" s="4">
        <v>1</v>
      </c>
      <c r="O2917" s="4">
        <v>4.2</v>
      </c>
      <c r="P2917" s="4">
        <v>0.76500000000000001</v>
      </c>
      <c r="Q2917" s="5">
        <v>1</v>
      </c>
      <c r="R2917" s="4" t="str">
        <f>TRIM(tblOperations[[#This Row],[Region]])</f>
        <v>Scotland</v>
      </c>
      <c r="S2917" s="4" t="str">
        <f>TRIM(tblOperations[[#This Row],[Team]])</f>
        <v>Workplace Projects</v>
      </c>
      <c r="T2917" s="4" t="str">
        <f>_xlfn.XLOOKUP(R2917,tblRegionReference[Region],tblRegionReference[Area],"Not Found")</f>
        <v>North</v>
      </c>
      <c r="U2917" s="4" t="str">
        <f>IF(tblOperations[[#This Row],[Completion_Rate]]&gt;=_xlfn.XLOOKUP("Completion Rate",tblKPITargets[KPI_Name],tblKPITargets[Target_Value]),"Met","Below Target")</f>
        <v>Met</v>
      </c>
      <c r="V2917" t="str">
        <f>IF(tblOperations[[#This Row],[SLA_Compliance]]&gt;=_xlfn.XLOOKUP('04_References'!$A$3,tblKPITargets[KPI_Name],tblKPITargets[Target_Value]),"Met","Below Target")</f>
        <v>Met</v>
      </c>
      <c r="W2917" t="str">
        <f>IF(tblOperations[[#This Row],[Quality_Pass_Rate]]&gt;=_xlfn.XLOOKUP('04_References'!$A$4,tblKPITargets[KPI_Name],tblKPITargets[Target_Value]),"Met","Below Target")</f>
        <v>Met</v>
      </c>
      <c r="X2917" t="str">
        <f>IF(tblOperations[[#This Row],[Average_Completion_Days]]&lt;=_xlfn.XLOOKUP('04_References'!$A$7,tblKPITargets[KPI_Name],tblKPITargets[Target_Value]),"Met","Below Target")</f>
        <v>Met</v>
      </c>
      <c r="Y2917" t="str">
        <f>IF(tblOperations[[#This Row],[Closing_Backlog]]&lt;=_xlfn.XLOOKUP('04_References'!$A$8,tblKPITargets[KPI_Name],tblKPITargets[Target_Value]),"Met","Below Target")</f>
        <v>Met</v>
      </c>
    </row>
    <row r="2918" spans="1:25">
      <c r="A2918" s="6" t="s">
        <v>2948</v>
      </c>
      <c r="B2918" s="7">
        <v>46153</v>
      </c>
      <c r="C2918" s="2" t="s">
        <v>27</v>
      </c>
      <c r="D2918" s="2" t="s">
        <v>19</v>
      </c>
      <c r="E2918" s="2">
        <v>6</v>
      </c>
      <c r="F2918" s="2">
        <v>50</v>
      </c>
      <c r="G2918" s="2">
        <v>56</v>
      </c>
      <c r="H2918" s="2">
        <v>44</v>
      </c>
      <c r="I2918" s="2">
        <v>12</v>
      </c>
      <c r="J2918" s="2">
        <v>0</v>
      </c>
      <c r="K2918" s="2">
        <v>0</v>
      </c>
      <c r="L2918" s="2">
        <v>2.6</v>
      </c>
      <c r="M2918" s="2">
        <v>0.86499999999999999</v>
      </c>
      <c r="N2918" s="2">
        <v>0.99199999999999999</v>
      </c>
      <c r="O2918" s="2">
        <v>3.8</v>
      </c>
      <c r="P2918" s="2">
        <v>0.70499999999999996</v>
      </c>
      <c r="Q2918" s="3">
        <v>0.78600000000000003</v>
      </c>
      <c r="R2918" s="4" t="str">
        <f>TRIM(tblOperations[[#This Row],[Region]])</f>
        <v>North East</v>
      </c>
      <c r="S2918" s="4" t="str">
        <f>TRIM(tblOperations[[#This Row],[Team]])</f>
        <v>Workplace Services</v>
      </c>
      <c r="T2918" s="4" t="str">
        <f>_xlfn.XLOOKUP(R2918,tblRegionReference[Region],tblRegionReference[Area],"Not Found")</f>
        <v>North</v>
      </c>
      <c r="U2918" s="4" t="str">
        <f>IF(tblOperations[[#This Row],[Completion_Rate]]&gt;=_xlfn.XLOOKUP("Completion Rate",tblKPITargets[KPI_Name],tblKPITargets[Target_Value]),"Met","Below Target")</f>
        <v>Below Target</v>
      </c>
      <c r="V2918" t="str">
        <f>IF(tblOperations[[#This Row],[SLA_Compliance]]&gt;=_xlfn.XLOOKUP('04_References'!$A$3,tblKPITargets[KPI_Name],tblKPITargets[Target_Value]),"Met","Below Target")</f>
        <v>Below Target</v>
      </c>
      <c r="W2918" t="str">
        <f>IF(tblOperations[[#This Row],[Quality_Pass_Rate]]&gt;=_xlfn.XLOOKUP('04_References'!$A$4,tblKPITargets[KPI_Name],tblKPITargets[Target_Value]),"Met","Below Target")</f>
        <v>Met</v>
      </c>
      <c r="X2918" t="str">
        <f>IF(tblOperations[[#This Row],[Average_Completion_Days]]&lt;=_xlfn.XLOOKUP('04_References'!$A$7,tblKPITargets[KPI_Name],tblKPITargets[Target_Value]),"Met","Below Target")</f>
        <v>Met</v>
      </c>
      <c r="Y2918" t="str">
        <f>IF(tblOperations[[#This Row],[Closing_Backlog]]&lt;=_xlfn.XLOOKUP('04_References'!$A$8,tblKPITargets[KPI_Name],tblKPITargets[Target_Value]),"Met","Below Target")</f>
        <v>Below Target</v>
      </c>
    </row>
    <row r="2919" spans="1:25">
      <c r="A2919" s="8" t="s">
        <v>2949</v>
      </c>
      <c r="B2919" s="9">
        <v>46153</v>
      </c>
      <c r="C2919" s="4" t="s">
        <v>27</v>
      </c>
      <c r="D2919" s="4" t="s">
        <v>21</v>
      </c>
      <c r="E2919" s="4">
        <v>0</v>
      </c>
      <c r="F2919" s="4">
        <v>57</v>
      </c>
      <c r="G2919" s="4">
        <v>57</v>
      </c>
      <c r="H2919" s="4">
        <v>50</v>
      </c>
      <c r="I2919" s="4">
        <v>7</v>
      </c>
      <c r="J2919" s="4">
        <v>0</v>
      </c>
      <c r="K2919" s="4">
        <v>0</v>
      </c>
      <c r="L2919" s="4">
        <v>2.4</v>
      </c>
      <c r="M2919" s="4">
        <v>0.89</v>
      </c>
      <c r="N2919" s="4">
        <v>0.96099999999999997</v>
      </c>
      <c r="O2919" s="4">
        <v>4.4000000000000004</v>
      </c>
      <c r="P2919" s="4">
        <v>0.70699999999999996</v>
      </c>
      <c r="Q2919" s="5">
        <v>0.877</v>
      </c>
      <c r="R2919" s="4" t="str">
        <f>TRIM(tblOperations[[#This Row],[Region]])</f>
        <v>North East</v>
      </c>
      <c r="S2919" s="4" t="str">
        <f>TRIM(tblOperations[[#This Row],[Team]])</f>
        <v>Facilities Response</v>
      </c>
      <c r="T2919" s="4" t="str">
        <f>_xlfn.XLOOKUP(R2919,tblRegionReference[Region],tblRegionReference[Area],"Not Found")</f>
        <v>North</v>
      </c>
      <c r="U2919" s="4" t="str">
        <f>IF(tblOperations[[#This Row],[Completion_Rate]]&gt;=_xlfn.XLOOKUP("Completion Rate",tblKPITargets[KPI_Name],tblKPITargets[Target_Value]),"Met","Below Target")</f>
        <v>Below Target</v>
      </c>
      <c r="V2919" t="str">
        <f>IF(tblOperations[[#This Row],[SLA_Compliance]]&gt;=_xlfn.XLOOKUP('04_References'!$A$3,tblKPITargets[KPI_Name],tblKPITargets[Target_Value]),"Met","Below Target")</f>
        <v>Below Target</v>
      </c>
      <c r="W2919" t="str">
        <f>IF(tblOperations[[#This Row],[Quality_Pass_Rate]]&gt;=_xlfn.XLOOKUP('04_References'!$A$4,tblKPITargets[KPI_Name],tblKPITargets[Target_Value]),"Met","Below Target")</f>
        <v>Met</v>
      </c>
      <c r="X2919" t="str">
        <f>IF(tblOperations[[#This Row],[Average_Completion_Days]]&lt;=_xlfn.XLOOKUP('04_References'!$A$7,tblKPITargets[KPI_Name],tblKPITargets[Target_Value]),"Met","Below Target")</f>
        <v>Met</v>
      </c>
      <c r="Y2919" t="str">
        <f>IF(tblOperations[[#This Row],[Closing_Backlog]]&lt;=_xlfn.XLOOKUP('04_References'!$A$8,tblKPITargets[KPI_Name],tblKPITargets[Target_Value]),"Met","Below Target")</f>
        <v>Met</v>
      </c>
    </row>
    <row r="2920" spans="1:25">
      <c r="A2920" s="6" t="s">
        <v>2950</v>
      </c>
      <c r="B2920" s="7">
        <v>46153</v>
      </c>
      <c r="C2920" s="2" t="s">
        <v>27</v>
      </c>
      <c r="D2920" s="2" t="s">
        <v>23</v>
      </c>
      <c r="E2920" s="2">
        <v>1940</v>
      </c>
      <c r="F2920" s="2">
        <v>51</v>
      </c>
      <c r="G2920" s="2">
        <v>1991</v>
      </c>
      <c r="H2920" s="2">
        <v>21</v>
      </c>
      <c r="I2920" s="2">
        <v>1970</v>
      </c>
      <c r="J2920" s="2">
        <v>0</v>
      </c>
      <c r="K2920" s="2">
        <v>0</v>
      </c>
      <c r="L2920" s="2">
        <v>8</v>
      </c>
      <c r="M2920" s="2">
        <v>0.6</v>
      </c>
      <c r="N2920" s="2">
        <v>0.97699999999999998</v>
      </c>
      <c r="O2920" s="2">
        <v>2.5</v>
      </c>
      <c r="P2920" s="2">
        <v>0.71699999999999997</v>
      </c>
      <c r="Q2920" s="3">
        <v>1.0999999999999999E-2</v>
      </c>
      <c r="R2920" s="4" t="str">
        <f>TRIM(tblOperations[[#This Row],[Region]])</f>
        <v>North East</v>
      </c>
      <c r="S2920" s="4" t="str">
        <f>TRIM(tblOperations[[#This Row],[Team]])</f>
        <v>Estates Support</v>
      </c>
      <c r="T2920" s="4" t="str">
        <f>_xlfn.XLOOKUP(R2920,tblRegionReference[Region],tblRegionReference[Area],"Not Found")</f>
        <v>North</v>
      </c>
      <c r="U2920" s="4" t="str">
        <f>IF(tblOperations[[#This Row],[Completion_Rate]]&gt;=_xlfn.XLOOKUP("Completion Rate",tblKPITargets[KPI_Name],tblKPITargets[Target_Value]),"Met","Below Target")</f>
        <v>Below Target</v>
      </c>
      <c r="V2920" t="str">
        <f>IF(tblOperations[[#This Row],[SLA_Compliance]]&gt;=_xlfn.XLOOKUP('04_References'!$A$3,tblKPITargets[KPI_Name],tblKPITargets[Target_Value]),"Met","Below Target")</f>
        <v>Below Target</v>
      </c>
      <c r="W2920" t="str">
        <f>IF(tblOperations[[#This Row],[Quality_Pass_Rate]]&gt;=_xlfn.XLOOKUP('04_References'!$A$4,tblKPITargets[KPI_Name],tblKPITargets[Target_Value]),"Met","Below Target")</f>
        <v>Met</v>
      </c>
      <c r="X2920" t="str">
        <f>IF(tblOperations[[#This Row],[Average_Completion_Days]]&lt;=_xlfn.XLOOKUP('04_References'!$A$7,tblKPITargets[KPI_Name],tblKPITargets[Target_Value]),"Met","Below Target")</f>
        <v>Below Target</v>
      </c>
      <c r="Y2920" t="str">
        <f>IF(tblOperations[[#This Row],[Closing_Backlog]]&lt;=_xlfn.XLOOKUP('04_References'!$A$8,tblKPITargets[KPI_Name],tblKPITargets[Target_Value]),"Met","Below Target")</f>
        <v>Below Target</v>
      </c>
    </row>
    <row r="2921" spans="1:25">
      <c r="A2921" s="8" t="s">
        <v>2951</v>
      </c>
      <c r="B2921" s="9">
        <v>46153</v>
      </c>
      <c r="C2921" s="4" t="s">
        <v>27</v>
      </c>
      <c r="D2921" s="4" t="s">
        <v>25</v>
      </c>
      <c r="E2921" s="4">
        <v>101</v>
      </c>
      <c r="F2921" s="4">
        <v>27</v>
      </c>
      <c r="G2921" s="4">
        <v>128</v>
      </c>
      <c r="H2921" s="4">
        <v>26</v>
      </c>
      <c r="I2921" s="4">
        <v>102</v>
      </c>
      <c r="J2921" s="4">
        <v>0</v>
      </c>
      <c r="K2921" s="4">
        <v>0</v>
      </c>
      <c r="L2921" s="4">
        <v>8</v>
      </c>
      <c r="M2921" s="4">
        <v>0.6</v>
      </c>
      <c r="N2921" s="4">
        <v>1</v>
      </c>
      <c r="O2921" s="4">
        <v>2.5</v>
      </c>
      <c r="P2921" s="4">
        <v>0.72899999999999998</v>
      </c>
      <c r="Q2921" s="5">
        <v>0.20300000000000001</v>
      </c>
      <c r="R2921" s="4" t="str">
        <f>TRIM(tblOperations[[#This Row],[Region]])</f>
        <v>North East</v>
      </c>
      <c r="S2921" s="4" t="str">
        <f>TRIM(tblOperations[[#This Row],[Team]])</f>
        <v>Workplace Projects</v>
      </c>
      <c r="T2921" s="4" t="str">
        <f>_xlfn.XLOOKUP(R2921,tblRegionReference[Region],tblRegionReference[Area],"Not Found")</f>
        <v>North</v>
      </c>
      <c r="U2921" s="4" t="str">
        <f>IF(tblOperations[[#This Row],[Completion_Rate]]&gt;=_xlfn.XLOOKUP("Completion Rate",tblKPITargets[KPI_Name],tblKPITargets[Target_Value]),"Met","Below Target")</f>
        <v>Below Target</v>
      </c>
      <c r="V2921" t="str">
        <f>IF(tblOperations[[#This Row],[SLA_Compliance]]&gt;=_xlfn.XLOOKUP('04_References'!$A$3,tblKPITargets[KPI_Name],tblKPITargets[Target_Value]),"Met","Below Target")</f>
        <v>Below Target</v>
      </c>
      <c r="W2921" t="str">
        <f>IF(tblOperations[[#This Row],[Quality_Pass_Rate]]&gt;=_xlfn.XLOOKUP('04_References'!$A$4,tblKPITargets[KPI_Name],tblKPITargets[Target_Value]),"Met","Below Target")</f>
        <v>Met</v>
      </c>
      <c r="X2921" t="str">
        <f>IF(tblOperations[[#This Row],[Average_Completion_Days]]&lt;=_xlfn.XLOOKUP('04_References'!$A$7,tblKPITargets[KPI_Name],tblKPITargets[Target_Value]),"Met","Below Target")</f>
        <v>Below Target</v>
      </c>
      <c r="Y2921" t="str">
        <f>IF(tblOperations[[#This Row],[Closing_Backlog]]&lt;=_xlfn.XLOOKUP('04_References'!$A$8,tblKPITargets[KPI_Name],tblKPITargets[Target_Value]),"Met","Below Target")</f>
        <v>Below Target</v>
      </c>
    </row>
    <row r="2922" spans="1:25">
      <c r="A2922" s="6" t="s">
        <v>2952</v>
      </c>
      <c r="B2922" s="7">
        <v>46153</v>
      </c>
      <c r="C2922" s="2" t="s">
        <v>32</v>
      </c>
      <c r="D2922" s="2" t="s">
        <v>19</v>
      </c>
      <c r="E2922" s="2">
        <v>821</v>
      </c>
      <c r="F2922" s="2">
        <v>68</v>
      </c>
      <c r="G2922" s="2">
        <v>889</v>
      </c>
      <c r="H2922" s="2">
        <v>25</v>
      </c>
      <c r="I2922" s="2">
        <v>864</v>
      </c>
      <c r="J2922" s="2">
        <v>1</v>
      </c>
      <c r="K2922" s="2">
        <v>1</v>
      </c>
      <c r="L2922" s="2">
        <v>8</v>
      </c>
      <c r="M2922" s="2">
        <v>0.6</v>
      </c>
      <c r="N2922" s="2">
        <v>0.93799999999999994</v>
      </c>
      <c r="O2922" s="2">
        <v>2.5</v>
      </c>
      <c r="P2922" s="2">
        <v>0.77</v>
      </c>
      <c r="Q2922" s="3">
        <v>2.8000000000000001E-2</v>
      </c>
      <c r="R2922" s="4" t="str">
        <f>TRIM(tblOperations[[#This Row],[Region]])</f>
        <v>North West</v>
      </c>
      <c r="S2922" s="4" t="str">
        <f>TRIM(tblOperations[[#This Row],[Team]])</f>
        <v>Workplace Services</v>
      </c>
      <c r="T2922" s="4" t="str">
        <f>_xlfn.XLOOKUP(R2922,tblRegionReference[Region],tblRegionReference[Area],"Not Found")</f>
        <v>North</v>
      </c>
      <c r="U2922" s="4" t="str">
        <f>IF(tblOperations[[#This Row],[Completion_Rate]]&gt;=_xlfn.XLOOKUP("Completion Rate",tblKPITargets[KPI_Name],tblKPITargets[Target_Value]),"Met","Below Target")</f>
        <v>Below Target</v>
      </c>
      <c r="V2922" t="str">
        <f>IF(tblOperations[[#This Row],[SLA_Compliance]]&gt;=_xlfn.XLOOKUP('04_References'!$A$3,tblKPITargets[KPI_Name],tblKPITargets[Target_Value]),"Met","Below Target")</f>
        <v>Below Target</v>
      </c>
      <c r="W2922" t="str">
        <f>IF(tblOperations[[#This Row],[Quality_Pass_Rate]]&gt;=_xlfn.XLOOKUP('04_References'!$A$4,tblKPITargets[KPI_Name],tblKPITargets[Target_Value]),"Met","Below Target")</f>
        <v>Below Target</v>
      </c>
      <c r="X2922" t="str">
        <f>IF(tblOperations[[#This Row],[Average_Completion_Days]]&lt;=_xlfn.XLOOKUP('04_References'!$A$7,tblKPITargets[KPI_Name],tblKPITargets[Target_Value]),"Met","Below Target")</f>
        <v>Below Target</v>
      </c>
      <c r="Y2922" t="str">
        <f>IF(tblOperations[[#This Row],[Closing_Backlog]]&lt;=_xlfn.XLOOKUP('04_References'!$A$8,tblKPITargets[KPI_Name],tblKPITargets[Target_Value]),"Met","Below Target")</f>
        <v>Below Target</v>
      </c>
    </row>
    <row r="2923" spans="1:25">
      <c r="A2923" s="8" t="s">
        <v>2953</v>
      </c>
      <c r="B2923" s="9">
        <v>46153</v>
      </c>
      <c r="C2923" s="4" t="s">
        <v>32</v>
      </c>
      <c r="D2923" s="4" t="s">
        <v>21</v>
      </c>
      <c r="E2923" s="4">
        <v>1948</v>
      </c>
      <c r="F2923" s="4">
        <v>38</v>
      </c>
      <c r="G2923" s="4">
        <v>1986</v>
      </c>
      <c r="H2923" s="4">
        <v>22</v>
      </c>
      <c r="I2923" s="4">
        <v>1964</v>
      </c>
      <c r="J2923" s="4">
        <v>0</v>
      </c>
      <c r="K2923" s="4">
        <v>0</v>
      </c>
      <c r="L2923" s="4">
        <v>8</v>
      </c>
      <c r="M2923" s="4">
        <v>0.6</v>
      </c>
      <c r="N2923" s="4">
        <v>0.995</v>
      </c>
      <c r="O2923" s="4">
        <v>2.5</v>
      </c>
      <c r="P2923" s="4">
        <v>0.72</v>
      </c>
      <c r="Q2923" s="5">
        <v>1.0999999999999999E-2</v>
      </c>
      <c r="R2923" s="4" t="str">
        <f>TRIM(tblOperations[[#This Row],[Region]])</f>
        <v>North West</v>
      </c>
      <c r="S2923" s="4" t="str">
        <f>TRIM(tblOperations[[#This Row],[Team]])</f>
        <v>Facilities Response</v>
      </c>
      <c r="T2923" s="4" t="str">
        <f>_xlfn.XLOOKUP(R2923,tblRegionReference[Region],tblRegionReference[Area],"Not Found")</f>
        <v>North</v>
      </c>
      <c r="U2923" s="4" t="str">
        <f>IF(tblOperations[[#This Row],[Completion_Rate]]&gt;=_xlfn.XLOOKUP("Completion Rate",tblKPITargets[KPI_Name],tblKPITargets[Target_Value]),"Met","Below Target")</f>
        <v>Below Target</v>
      </c>
      <c r="V2923" t="str">
        <f>IF(tblOperations[[#This Row],[SLA_Compliance]]&gt;=_xlfn.XLOOKUP('04_References'!$A$3,tblKPITargets[KPI_Name],tblKPITargets[Target_Value]),"Met","Below Target")</f>
        <v>Below Target</v>
      </c>
      <c r="W2923" t="str">
        <f>IF(tblOperations[[#This Row],[Quality_Pass_Rate]]&gt;=_xlfn.XLOOKUP('04_References'!$A$4,tblKPITargets[KPI_Name],tblKPITargets[Target_Value]),"Met","Below Target")</f>
        <v>Met</v>
      </c>
      <c r="X2923" t="str">
        <f>IF(tblOperations[[#This Row],[Average_Completion_Days]]&lt;=_xlfn.XLOOKUP('04_References'!$A$7,tblKPITargets[KPI_Name],tblKPITargets[Target_Value]),"Met","Below Target")</f>
        <v>Below Target</v>
      </c>
      <c r="Y2923" t="str">
        <f>IF(tblOperations[[#This Row],[Closing_Backlog]]&lt;=_xlfn.XLOOKUP('04_References'!$A$8,tblKPITargets[KPI_Name],tblKPITargets[Target_Value]),"Met","Below Target")</f>
        <v>Below Target</v>
      </c>
    </row>
    <row r="2924" spans="1:25">
      <c r="A2924" s="6" t="s">
        <v>2954</v>
      </c>
      <c r="B2924" s="7">
        <v>46153</v>
      </c>
      <c r="C2924" s="2" t="s">
        <v>32</v>
      </c>
      <c r="D2924" s="2" t="s">
        <v>23</v>
      </c>
      <c r="E2924" s="2">
        <v>2072</v>
      </c>
      <c r="F2924" s="2">
        <v>48</v>
      </c>
      <c r="G2924" s="2">
        <v>2120</v>
      </c>
      <c r="H2924" s="2">
        <v>21</v>
      </c>
      <c r="I2924" s="2">
        <v>2099</v>
      </c>
      <c r="J2924" s="2">
        <v>0</v>
      </c>
      <c r="K2924" s="2">
        <v>0</v>
      </c>
      <c r="L2924" s="2">
        <v>8</v>
      </c>
      <c r="M2924" s="2">
        <v>0.6</v>
      </c>
      <c r="N2924" s="2">
        <v>0.95699999999999996</v>
      </c>
      <c r="O2924" s="2">
        <v>2.5</v>
      </c>
      <c r="P2924" s="2">
        <v>0.73499999999999999</v>
      </c>
      <c r="Q2924" s="3">
        <v>0.01</v>
      </c>
      <c r="R2924" s="4" t="str">
        <f>TRIM(tblOperations[[#This Row],[Region]])</f>
        <v>North West</v>
      </c>
      <c r="S2924" s="4" t="str">
        <f>TRIM(tblOperations[[#This Row],[Team]])</f>
        <v>Estates Support</v>
      </c>
      <c r="T2924" s="4" t="str">
        <f>_xlfn.XLOOKUP(R2924,tblRegionReference[Region],tblRegionReference[Area],"Not Found")</f>
        <v>North</v>
      </c>
      <c r="U2924" s="4" t="str">
        <f>IF(tblOperations[[#This Row],[Completion_Rate]]&gt;=_xlfn.XLOOKUP("Completion Rate",tblKPITargets[KPI_Name],tblKPITargets[Target_Value]),"Met","Below Target")</f>
        <v>Below Target</v>
      </c>
      <c r="V2924" t="str">
        <f>IF(tblOperations[[#This Row],[SLA_Compliance]]&gt;=_xlfn.XLOOKUP('04_References'!$A$3,tblKPITargets[KPI_Name],tblKPITargets[Target_Value]),"Met","Below Target")</f>
        <v>Below Target</v>
      </c>
      <c r="W2924" t="str">
        <f>IF(tblOperations[[#This Row],[Quality_Pass_Rate]]&gt;=_xlfn.XLOOKUP('04_References'!$A$4,tblKPITargets[KPI_Name],tblKPITargets[Target_Value]),"Met","Below Target")</f>
        <v>Met</v>
      </c>
      <c r="X2924" t="str">
        <f>IF(tblOperations[[#This Row],[Average_Completion_Days]]&lt;=_xlfn.XLOOKUP('04_References'!$A$7,tblKPITargets[KPI_Name],tblKPITargets[Target_Value]),"Met","Below Target")</f>
        <v>Below Target</v>
      </c>
      <c r="Y2924" t="str">
        <f>IF(tblOperations[[#This Row],[Closing_Backlog]]&lt;=_xlfn.XLOOKUP('04_References'!$A$8,tblKPITargets[KPI_Name],tblKPITargets[Target_Value]),"Met","Below Target")</f>
        <v>Below Target</v>
      </c>
    </row>
    <row r="2925" spans="1:25">
      <c r="A2925" s="8" t="s">
        <v>2955</v>
      </c>
      <c r="B2925" s="9">
        <v>46153</v>
      </c>
      <c r="C2925" s="4" t="s">
        <v>32</v>
      </c>
      <c r="D2925" s="4" t="s">
        <v>25</v>
      </c>
      <c r="E2925" s="4">
        <v>0</v>
      </c>
      <c r="F2925" s="4">
        <v>38</v>
      </c>
      <c r="G2925" s="4">
        <v>38</v>
      </c>
      <c r="H2925" s="4">
        <v>38</v>
      </c>
      <c r="I2925" s="4">
        <v>0</v>
      </c>
      <c r="J2925" s="4">
        <v>0</v>
      </c>
      <c r="K2925" s="4">
        <v>0</v>
      </c>
      <c r="L2925" s="4">
        <v>1.5</v>
      </c>
      <c r="M2925" s="4">
        <v>0.93100000000000005</v>
      </c>
      <c r="N2925" s="4">
        <v>0.96199999999999997</v>
      </c>
      <c r="O2925" s="4">
        <v>4.5999999999999996</v>
      </c>
      <c r="P2925" s="4">
        <v>0.72899999999999998</v>
      </c>
      <c r="Q2925" s="5">
        <v>1</v>
      </c>
      <c r="R2925" s="4" t="str">
        <f>TRIM(tblOperations[[#This Row],[Region]])</f>
        <v>North West</v>
      </c>
      <c r="S2925" s="4" t="str">
        <f>TRIM(tblOperations[[#This Row],[Team]])</f>
        <v>Workplace Projects</v>
      </c>
      <c r="T2925" s="4" t="str">
        <f>_xlfn.XLOOKUP(R2925,tblRegionReference[Region],tblRegionReference[Area],"Not Found")</f>
        <v>North</v>
      </c>
      <c r="U2925" s="4" t="str">
        <f>IF(tblOperations[[#This Row],[Completion_Rate]]&gt;=_xlfn.XLOOKUP("Completion Rate",tblKPITargets[KPI_Name],tblKPITargets[Target_Value]),"Met","Below Target")</f>
        <v>Met</v>
      </c>
      <c r="V2925" t="str">
        <f>IF(tblOperations[[#This Row],[SLA_Compliance]]&gt;=_xlfn.XLOOKUP('04_References'!$A$3,tblKPITargets[KPI_Name],tblKPITargets[Target_Value]),"Met","Below Target")</f>
        <v>Met</v>
      </c>
      <c r="W2925" t="str">
        <f>IF(tblOperations[[#This Row],[Quality_Pass_Rate]]&gt;=_xlfn.XLOOKUP('04_References'!$A$4,tblKPITargets[KPI_Name],tblKPITargets[Target_Value]),"Met","Below Target")</f>
        <v>Met</v>
      </c>
      <c r="X2925" t="str">
        <f>IF(tblOperations[[#This Row],[Average_Completion_Days]]&lt;=_xlfn.XLOOKUP('04_References'!$A$7,tblKPITargets[KPI_Name],tblKPITargets[Target_Value]),"Met","Below Target")</f>
        <v>Met</v>
      </c>
      <c r="Y2925" t="str">
        <f>IF(tblOperations[[#This Row],[Closing_Backlog]]&lt;=_xlfn.XLOOKUP('04_References'!$A$8,tblKPITargets[KPI_Name],tblKPITargets[Target_Value]),"Met","Below Target")</f>
        <v>Met</v>
      </c>
    </row>
    <row r="2926" spans="1:25">
      <c r="A2926" s="6" t="s">
        <v>2956</v>
      </c>
      <c r="B2926" s="7">
        <v>46153</v>
      </c>
      <c r="C2926" s="2" t="s">
        <v>37</v>
      </c>
      <c r="D2926" s="2" t="s">
        <v>19</v>
      </c>
      <c r="E2926" s="2">
        <v>0</v>
      </c>
      <c r="F2926" s="2">
        <v>38</v>
      </c>
      <c r="G2926" s="2">
        <v>38</v>
      </c>
      <c r="H2926" s="2">
        <v>38</v>
      </c>
      <c r="I2926" s="2">
        <v>0</v>
      </c>
      <c r="J2926" s="2">
        <v>1</v>
      </c>
      <c r="K2926" s="2">
        <v>1</v>
      </c>
      <c r="L2926" s="2">
        <v>1.5</v>
      </c>
      <c r="M2926" s="2">
        <v>0.86899999999999999</v>
      </c>
      <c r="N2926" s="2">
        <v>0.95199999999999996</v>
      </c>
      <c r="O2926" s="2">
        <v>4.3</v>
      </c>
      <c r="P2926" s="2">
        <v>0.627</v>
      </c>
      <c r="Q2926" s="3">
        <v>1</v>
      </c>
      <c r="R2926" s="4" t="str">
        <f>TRIM(tblOperations[[#This Row],[Region]])</f>
        <v>Midlands</v>
      </c>
      <c r="S2926" s="4" t="str">
        <f>TRIM(tblOperations[[#This Row],[Team]])</f>
        <v>Workplace Services</v>
      </c>
      <c r="T2926" s="4" t="str">
        <f>_xlfn.XLOOKUP(R2926,tblRegionReference[Region],tblRegionReference[Area],"Not Found")</f>
        <v>Central</v>
      </c>
      <c r="U2926" s="4" t="str">
        <f>IF(tblOperations[[#This Row],[Completion_Rate]]&gt;=_xlfn.XLOOKUP("Completion Rate",tblKPITargets[KPI_Name],tblKPITargets[Target_Value]),"Met","Below Target")</f>
        <v>Met</v>
      </c>
      <c r="V2926" t="str">
        <f>IF(tblOperations[[#This Row],[SLA_Compliance]]&gt;=_xlfn.XLOOKUP('04_References'!$A$3,tblKPITargets[KPI_Name],tblKPITargets[Target_Value]),"Met","Below Target")</f>
        <v>Below Target</v>
      </c>
      <c r="W2926" t="str">
        <f>IF(tblOperations[[#This Row],[Quality_Pass_Rate]]&gt;=_xlfn.XLOOKUP('04_References'!$A$4,tblKPITargets[KPI_Name],tblKPITargets[Target_Value]),"Met","Below Target")</f>
        <v>Met</v>
      </c>
      <c r="X2926" t="str">
        <f>IF(tblOperations[[#This Row],[Average_Completion_Days]]&lt;=_xlfn.XLOOKUP('04_References'!$A$7,tblKPITargets[KPI_Name],tblKPITargets[Target_Value]),"Met","Below Target")</f>
        <v>Met</v>
      </c>
      <c r="Y2926" t="str">
        <f>IF(tblOperations[[#This Row],[Closing_Backlog]]&lt;=_xlfn.XLOOKUP('04_References'!$A$8,tblKPITargets[KPI_Name],tblKPITargets[Target_Value]),"Met","Below Target")</f>
        <v>Met</v>
      </c>
    </row>
    <row r="2927" spans="1:25">
      <c r="A2927" s="8" t="s">
        <v>2957</v>
      </c>
      <c r="B2927" s="9">
        <v>46153</v>
      </c>
      <c r="C2927" s="4" t="s">
        <v>37</v>
      </c>
      <c r="D2927" s="4" t="s">
        <v>21</v>
      </c>
      <c r="E2927" s="4">
        <v>874</v>
      </c>
      <c r="F2927" s="4">
        <v>58</v>
      </c>
      <c r="G2927" s="4">
        <v>932</v>
      </c>
      <c r="H2927" s="4">
        <v>28</v>
      </c>
      <c r="I2927" s="4">
        <v>904</v>
      </c>
      <c r="J2927" s="4">
        <v>0</v>
      </c>
      <c r="K2927" s="4">
        <v>0</v>
      </c>
      <c r="L2927" s="4">
        <v>8</v>
      </c>
      <c r="M2927" s="4">
        <v>0.6</v>
      </c>
      <c r="N2927" s="4">
        <v>0.97299999999999998</v>
      </c>
      <c r="O2927" s="4">
        <v>2.5</v>
      </c>
      <c r="P2927" s="4">
        <v>0.66900000000000004</v>
      </c>
      <c r="Q2927" s="5">
        <v>0.03</v>
      </c>
      <c r="R2927" s="4" t="str">
        <f>TRIM(tblOperations[[#This Row],[Region]])</f>
        <v>Midlands</v>
      </c>
      <c r="S2927" s="4" t="str">
        <f>TRIM(tblOperations[[#This Row],[Team]])</f>
        <v>Facilities Response</v>
      </c>
      <c r="T2927" s="4" t="str">
        <f>_xlfn.XLOOKUP(R2927,tblRegionReference[Region],tblRegionReference[Area],"Not Found")</f>
        <v>Central</v>
      </c>
      <c r="U2927" s="4" t="str">
        <f>IF(tblOperations[[#This Row],[Completion_Rate]]&gt;=_xlfn.XLOOKUP("Completion Rate",tblKPITargets[KPI_Name],tblKPITargets[Target_Value]),"Met","Below Target")</f>
        <v>Below Target</v>
      </c>
      <c r="V2927" t="str">
        <f>IF(tblOperations[[#This Row],[SLA_Compliance]]&gt;=_xlfn.XLOOKUP('04_References'!$A$3,tblKPITargets[KPI_Name],tblKPITargets[Target_Value]),"Met","Below Target")</f>
        <v>Below Target</v>
      </c>
      <c r="W2927" t="str">
        <f>IF(tblOperations[[#This Row],[Quality_Pass_Rate]]&gt;=_xlfn.XLOOKUP('04_References'!$A$4,tblKPITargets[KPI_Name],tblKPITargets[Target_Value]),"Met","Below Target")</f>
        <v>Met</v>
      </c>
      <c r="X2927" t="str">
        <f>IF(tblOperations[[#This Row],[Average_Completion_Days]]&lt;=_xlfn.XLOOKUP('04_References'!$A$7,tblKPITargets[KPI_Name],tblKPITargets[Target_Value]),"Met","Below Target")</f>
        <v>Below Target</v>
      </c>
      <c r="Y2927" t="str">
        <f>IF(tblOperations[[#This Row],[Closing_Backlog]]&lt;=_xlfn.XLOOKUP('04_References'!$A$8,tblKPITargets[KPI_Name],tblKPITargets[Target_Value]),"Met","Below Target")</f>
        <v>Below Target</v>
      </c>
    </row>
    <row r="2928" spans="1:25">
      <c r="A2928" s="6" t="s">
        <v>2958</v>
      </c>
      <c r="B2928" s="7">
        <v>46153</v>
      </c>
      <c r="C2928" s="2" t="s">
        <v>37</v>
      </c>
      <c r="D2928" s="2" t="s">
        <v>23</v>
      </c>
      <c r="E2928" s="2">
        <v>695</v>
      </c>
      <c r="F2928" s="2">
        <v>40</v>
      </c>
      <c r="G2928" s="2">
        <v>735</v>
      </c>
      <c r="H2928" s="2">
        <v>31</v>
      </c>
      <c r="I2928" s="2">
        <v>704</v>
      </c>
      <c r="J2928" s="2">
        <v>0</v>
      </c>
      <c r="K2928" s="2">
        <v>0</v>
      </c>
      <c r="L2928" s="2">
        <v>8</v>
      </c>
      <c r="M2928" s="2">
        <v>0.6</v>
      </c>
      <c r="N2928" s="2">
        <v>0.99</v>
      </c>
      <c r="O2928" s="2">
        <v>2.5</v>
      </c>
      <c r="P2928" s="2">
        <v>0.77300000000000002</v>
      </c>
      <c r="Q2928" s="3">
        <v>4.2000000000000003E-2</v>
      </c>
      <c r="R2928" s="4" t="str">
        <f>TRIM(tblOperations[[#This Row],[Region]])</f>
        <v>Midlands</v>
      </c>
      <c r="S2928" s="4" t="str">
        <f>TRIM(tblOperations[[#This Row],[Team]])</f>
        <v>Estates Support</v>
      </c>
      <c r="T2928" s="4" t="str">
        <f>_xlfn.XLOOKUP(R2928,tblRegionReference[Region],tblRegionReference[Area],"Not Found")</f>
        <v>Central</v>
      </c>
      <c r="U2928" s="4" t="str">
        <f>IF(tblOperations[[#This Row],[Completion_Rate]]&gt;=_xlfn.XLOOKUP("Completion Rate",tblKPITargets[KPI_Name],tblKPITargets[Target_Value]),"Met","Below Target")</f>
        <v>Below Target</v>
      </c>
      <c r="V2928" t="str">
        <f>IF(tblOperations[[#This Row],[SLA_Compliance]]&gt;=_xlfn.XLOOKUP('04_References'!$A$3,tblKPITargets[KPI_Name],tblKPITargets[Target_Value]),"Met","Below Target")</f>
        <v>Below Target</v>
      </c>
      <c r="W2928" t="str">
        <f>IF(tblOperations[[#This Row],[Quality_Pass_Rate]]&gt;=_xlfn.XLOOKUP('04_References'!$A$4,tblKPITargets[KPI_Name],tblKPITargets[Target_Value]),"Met","Below Target")</f>
        <v>Met</v>
      </c>
      <c r="X2928" t="str">
        <f>IF(tblOperations[[#This Row],[Average_Completion_Days]]&lt;=_xlfn.XLOOKUP('04_References'!$A$7,tblKPITargets[KPI_Name],tblKPITargets[Target_Value]),"Met","Below Target")</f>
        <v>Below Target</v>
      </c>
      <c r="Y2928" t="str">
        <f>IF(tblOperations[[#This Row],[Closing_Backlog]]&lt;=_xlfn.XLOOKUP('04_References'!$A$8,tblKPITargets[KPI_Name],tblKPITargets[Target_Value]),"Met","Below Target")</f>
        <v>Below Target</v>
      </c>
    </row>
    <row r="2929" spans="1:25">
      <c r="A2929" s="8" t="s">
        <v>2959</v>
      </c>
      <c r="B2929" s="9">
        <v>46153</v>
      </c>
      <c r="C2929" s="4" t="s">
        <v>37</v>
      </c>
      <c r="D2929" s="4" t="s">
        <v>25</v>
      </c>
      <c r="E2929" s="4">
        <v>0</v>
      </c>
      <c r="F2929" s="4">
        <v>33</v>
      </c>
      <c r="G2929" s="4">
        <v>33</v>
      </c>
      <c r="H2929" s="4">
        <v>33</v>
      </c>
      <c r="I2929" s="4">
        <v>0</v>
      </c>
      <c r="J2929" s="4">
        <v>0</v>
      </c>
      <c r="K2929" s="4">
        <v>0</v>
      </c>
      <c r="L2929" s="4">
        <v>2.1</v>
      </c>
      <c r="M2929" s="4">
        <v>0.97099999999999997</v>
      </c>
      <c r="N2929" s="4">
        <v>1</v>
      </c>
      <c r="O2929" s="4">
        <v>4.7</v>
      </c>
      <c r="P2929" s="4">
        <v>0.65400000000000003</v>
      </c>
      <c r="Q2929" s="5">
        <v>1</v>
      </c>
      <c r="R2929" s="4" t="str">
        <f>TRIM(tblOperations[[#This Row],[Region]])</f>
        <v>Midlands</v>
      </c>
      <c r="S2929" s="4" t="str">
        <f>TRIM(tblOperations[[#This Row],[Team]])</f>
        <v>Workplace Projects</v>
      </c>
      <c r="T2929" s="4" t="str">
        <f>_xlfn.XLOOKUP(R2929,tblRegionReference[Region],tblRegionReference[Area],"Not Found")</f>
        <v>Central</v>
      </c>
      <c r="U2929" s="4" t="str">
        <f>IF(tblOperations[[#This Row],[Completion_Rate]]&gt;=_xlfn.XLOOKUP("Completion Rate",tblKPITargets[KPI_Name],tblKPITargets[Target_Value]),"Met","Below Target")</f>
        <v>Met</v>
      </c>
      <c r="V2929" t="str">
        <f>IF(tblOperations[[#This Row],[SLA_Compliance]]&gt;=_xlfn.XLOOKUP('04_References'!$A$3,tblKPITargets[KPI_Name],tblKPITargets[Target_Value]),"Met","Below Target")</f>
        <v>Met</v>
      </c>
      <c r="W2929" t="str">
        <f>IF(tblOperations[[#This Row],[Quality_Pass_Rate]]&gt;=_xlfn.XLOOKUP('04_References'!$A$4,tblKPITargets[KPI_Name],tblKPITargets[Target_Value]),"Met","Below Target")</f>
        <v>Met</v>
      </c>
      <c r="X2929" t="str">
        <f>IF(tblOperations[[#This Row],[Average_Completion_Days]]&lt;=_xlfn.XLOOKUP('04_References'!$A$7,tblKPITargets[KPI_Name],tblKPITargets[Target_Value]),"Met","Below Target")</f>
        <v>Met</v>
      </c>
      <c r="Y2929" t="str">
        <f>IF(tblOperations[[#This Row],[Closing_Backlog]]&lt;=_xlfn.XLOOKUP('04_References'!$A$8,tblKPITargets[KPI_Name],tblKPITargets[Target_Value]),"Met","Below Target")</f>
        <v>Met</v>
      </c>
    </row>
    <row r="2930" spans="1:25">
      <c r="A2930" s="6" t="s">
        <v>2960</v>
      </c>
      <c r="B2930" s="7">
        <v>46153</v>
      </c>
      <c r="C2930" s="2" t="s">
        <v>43</v>
      </c>
      <c r="D2930" s="2" t="s">
        <v>19</v>
      </c>
      <c r="E2930" s="2">
        <v>1569</v>
      </c>
      <c r="F2930" s="2">
        <v>38</v>
      </c>
      <c r="G2930" s="2">
        <v>1607</v>
      </c>
      <c r="H2930" s="2">
        <v>23</v>
      </c>
      <c r="I2930" s="2">
        <v>1584</v>
      </c>
      <c r="J2930" s="2">
        <v>0</v>
      </c>
      <c r="K2930" s="2">
        <v>0</v>
      </c>
      <c r="L2930" s="2">
        <v>8</v>
      </c>
      <c r="M2930" s="2">
        <v>0.6</v>
      </c>
      <c r="N2930" s="2">
        <v>0.97599999999999998</v>
      </c>
      <c r="O2930" s="2">
        <v>2.5</v>
      </c>
      <c r="P2930" s="2">
        <v>0.73399999999999999</v>
      </c>
      <c r="Q2930" s="3">
        <v>1.4E-2</v>
      </c>
      <c r="R2930" s="4" t="str">
        <f>TRIM(tblOperations[[#This Row],[Region]])</f>
        <v>South West</v>
      </c>
      <c r="S2930" s="4" t="str">
        <f>TRIM(tblOperations[[#This Row],[Team]])</f>
        <v>Workplace Services</v>
      </c>
      <c r="T2930" s="4" t="str">
        <f>_xlfn.XLOOKUP(R2930,tblRegionReference[Region],tblRegionReference[Area],"Not Found")</f>
        <v>South</v>
      </c>
      <c r="U2930" s="4" t="str">
        <f>IF(tblOperations[[#This Row],[Completion_Rate]]&gt;=_xlfn.XLOOKUP("Completion Rate",tblKPITargets[KPI_Name],tblKPITargets[Target_Value]),"Met","Below Target")</f>
        <v>Below Target</v>
      </c>
      <c r="V2930" t="str">
        <f>IF(tblOperations[[#This Row],[SLA_Compliance]]&gt;=_xlfn.XLOOKUP('04_References'!$A$3,tblKPITargets[KPI_Name],tblKPITargets[Target_Value]),"Met","Below Target")</f>
        <v>Below Target</v>
      </c>
      <c r="W2930" t="str">
        <f>IF(tblOperations[[#This Row],[Quality_Pass_Rate]]&gt;=_xlfn.XLOOKUP('04_References'!$A$4,tblKPITargets[KPI_Name],tblKPITargets[Target_Value]),"Met","Below Target")</f>
        <v>Met</v>
      </c>
      <c r="X2930" t="str">
        <f>IF(tblOperations[[#This Row],[Average_Completion_Days]]&lt;=_xlfn.XLOOKUP('04_References'!$A$7,tblKPITargets[KPI_Name],tblKPITargets[Target_Value]),"Met","Below Target")</f>
        <v>Below Target</v>
      </c>
      <c r="Y2930" t="str">
        <f>IF(tblOperations[[#This Row],[Closing_Backlog]]&lt;=_xlfn.XLOOKUP('04_References'!$A$8,tblKPITargets[KPI_Name],tblKPITargets[Target_Value]),"Met","Below Target")</f>
        <v>Below Target</v>
      </c>
    </row>
    <row r="2931" spans="1:25">
      <c r="A2931" s="8" t="s">
        <v>2961</v>
      </c>
      <c r="B2931" s="9">
        <v>46153</v>
      </c>
      <c r="C2931" s="4" t="s">
        <v>43</v>
      </c>
      <c r="D2931" s="4" t="s">
        <v>21</v>
      </c>
      <c r="E2931" s="4">
        <v>6</v>
      </c>
      <c r="F2931" s="4">
        <v>49</v>
      </c>
      <c r="G2931" s="4">
        <v>55</v>
      </c>
      <c r="H2931" s="4">
        <v>55</v>
      </c>
      <c r="I2931" s="4">
        <v>0</v>
      </c>
      <c r="J2931" s="4">
        <v>0</v>
      </c>
      <c r="K2931" s="4">
        <v>0</v>
      </c>
      <c r="L2931" s="4">
        <v>1.9</v>
      </c>
      <c r="M2931" s="4">
        <v>0.95599999999999996</v>
      </c>
      <c r="N2931" s="4">
        <v>0.97699999999999998</v>
      </c>
      <c r="O2931" s="4">
        <v>4.5999999999999996</v>
      </c>
      <c r="P2931" s="4">
        <v>0.621</v>
      </c>
      <c r="Q2931" s="5">
        <v>1</v>
      </c>
      <c r="R2931" s="4" t="str">
        <f>TRIM(tblOperations[[#This Row],[Region]])</f>
        <v>South West</v>
      </c>
      <c r="S2931" s="4" t="str">
        <f>TRIM(tblOperations[[#This Row],[Team]])</f>
        <v>Facilities Response</v>
      </c>
      <c r="T2931" s="4" t="str">
        <f>_xlfn.XLOOKUP(R2931,tblRegionReference[Region],tblRegionReference[Area],"Not Found")</f>
        <v>South</v>
      </c>
      <c r="U2931" s="4" t="str">
        <f>IF(tblOperations[[#This Row],[Completion_Rate]]&gt;=_xlfn.XLOOKUP("Completion Rate",tblKPITargets[KPI_Name],tblKPITargets[Target_Value]),"Met","Below Target")</f>
        <v>Met</v>
      </c>
      <c r="V2931" t="str">
        <f>IF(tblOperations[[#This Row],[SLA_Compliance]]&gt;=_xlfn.XLOOKUP('04_References'!$A$3,tblKPITargets[KPI_Name],tblKPITargets[Target_Value]),"Met","Below Target")</f>
        <v>Met</v>
      </c>
      <c r="W2931" t="str">
        <f>IF(tblOperations[[#This Row],[Quality_Pass_Rate]]&gt;=_xlfn.XLOOKUP('04_References'!$A$4,tblKPITargets[KPI_Name],tblKPITargets[Target_Value]),"Met","Below Target")</f>
        <v>Met</v>
      </c>
      <c r="X2931" t="str">
        <f>IF(tblOperations[[#This Row],[Average_Completion_Days]]&lt;=_xlfn.XLOOKUP('04_References'!$A$7,tblKPITargets[KPI_Name],tblKPITargets[Target_Value]),"Met","Below Target")</f>
        <v>Met</v>
      </c>
      <c r="Y2931" t="str">
        <f>IF(tblOperations[[#This Row],[Closing_Backlog]]&lt;=_xlfn.XLOOKUP('04_References'!$A$8,tblKPITargets[KPI_Name],tblKPITargets[Target_Value]),"Met","Below Target")</f>
        <v>Met</v>
      </c>
    </row>
    <row r="2932" spans="1:25">
      <c r="A2932" s="6" t="s">
        <v>2962</v>
      </c>
      <c r="B2932" s="7">
        <v>46153</v>
      </c>
      <c r="C2932" s="2" t="s">
        <v>43</v>
      </c>
      <c r="D2932" s="2" t="s">
        <v>23</v>
      </c>
      <c r="E2932" s="2">
        <v>26</v>
      </c>
      <c r="F2932" s="2">
        <v>42</v>
      </c>
      <c r="G2932" s="2">
        <v>68</v>
      </c>
      <c r="H2932" s="2">
        <v>57</v>
      </c>
      <c r="I2932" s="2">
        <v>11</v>
      </c>
      <c r="J2932" s="2">
        <v>0</v>
      </c>
      <c r="K2932" s="2">
        <v>0</v>
      </c>
      <c r="L2932" s="2">
        <v>2.1</v>
      </c>
      <c r="M2932" s="2">
        <v>0.92400000000000004</v>
      </c>
      <c r="N2932" s="2">
        <v>0.98499999999999999</v>
      </c>
      <c r="O2932" s="2">
        <v>4.4000000000000004</v>
      </c>
      <c r="P2932" s="2">
        <v>0.754</v>
      </c>
      <c r="Q2932" s="3">
        <v>0.83799999999999997</v>
      </c>
      <c r="R2932" s="4" t="str">
        <f>TRIM(tblOperations[[#This Row],[Region]])</f>
        <v>South West</v>
      </c>
      <c r="S2932" s="4" t="str">
        <f>TRIM(tblOperations[[#This Row],[Team]])</f>
        <v>Estates Support</v>
      </c>
      <c r="T2932" s="4" t="str">
        <f>_xlfn.XLOOKUP(R2932,tblRegionReference[Region],tblRegionReference[Area],"Not Found")</f>
        <v>South</v>
      </c>
      <c r="U2932" s="4" t="str">
        <f>IF(tblOperations[[#This Row],[Completion_Rate]]&gt;=_xlfn.XLOOKUP("Completion Rate",tblKPITargets[KPI_Name],tblKPITargets[Target_Value]),"Met","Below Target")</f>
        <v>Below Target</v>
      </c>
      <c r="V2932" t="str">
        <f>IF(tblOperations[[#This Row],[SLA_Compliance]]&gt;=_xlfn.XLOOKUP('04_References'!$A$3,tblKPITargets[KPI_Name],tblKPITargets[Target_Value]),"Met","Below Target")</f>
        <v>Met</v>
      </c>
      <c r="W2932" t="str">
        <f>IF(tblOperations[[#This Row],[Quality_Pass_Rate]]&gt;=_xlfn.XLOOKUP('04_References'!$A$4,tblKPITargets[KPI_Name],tblKPITargets[Target_Value]),"Met","Below Target")</f>
        <v>Met</v>
      </c>
      <c r="X2932" t="str">
        <f>IF(tblOperations[[#This Row],[Average_Completion_Days]]&lt;=_xlfn.XLOOKUP('04_References'!$A$7,tblKPITargets[KPI_Name],tblKPITargets[Target_Value]),"Met","Below Target")</f>
        <v>Met</v>
      </c>
      <c r="Y2932" t="str">
        <f>IF(tblOperations[[#This Row],[Closing_Backlog]]&lt;=_xlfn.XLOOKUP('04_References'!$A$8,tblKPITargets[KPI_Name],tblKPITargets[Target_Value]),"Met","Below Target")</f>
        <v>Below Target</v>
      </c>
    </row>
    <row r="2933" spans="1:25">
      <c r="A2933" s="8" t="s">
        <v>2963</v>
      </c>
      <c r="B2933" s="9">
        <v>46153</v>
      </c>
      <c r="C2933" s="4" t="s">
        <v>43</v>
      </c>
      <c r="D2933" s="4" t="s">
        <v>25</v>
      </c>
      <c r="E2933" s="4">
        <v>0</v>
      </c>
      <c r="F2933" s="4">
        <v>33</v>
      </c>
      <c r="G2933" s="4">
        <v>33</v>
      </c>
      <c r="H2933" s="4">
        <v>33</v>
      </c>
      <c r="I2933" s="4">
        <v>0</v>
      </c>
      <c r="J2933" s="4">
        <v>0</v>
      </c>
      <c r="K2933" s="4">
        <v>0</v>
      </c>
      <c r="L2933" s="4">
        <v>1.3</v>
      </c>
      <c r="M2933" s="4">
        <v>0.88200000000000001</v>
      </c>
      <c r="N2933" s="4">
        <v>0.97299999999999998</v>
      </c>
      <c r="O2933" s="4">
        <v>4.4000000000000004</v>
      </c>
      <c r="P2933" s="4">
        <v>0.78100000000000003</v>
      </c>
      <c r="Q2933" s="5">
        <v>1</v>
      </c>
      <c r="R2933" s="4" t="str">
        <f>TRIM(tblOperations[[#This Row],[Region]])</f>
        <v>South West</v>
      </c>
      <c r="S2933" s="4" t="str">
        <f>TRIM(tblOperations[[#This Row],[Team]])</f>
        <v>Workplace Projects</v>
      </c>
      <c r="T2933" s="4" t="str">
        <f>_xlfn.XLOOKUP(R2933,tblRegionReference[Region],tblRegionReference[Area],"Not Found")</f>
        <v>South</v>
      </c>
      <c r="U2933" s="4" t="str">
        <f>IF(tblOperations[[#This Row],[Completion_Rate]]&gt;=_xlfn.XLOOKUP("Completion Rate",tblKPITargets[KPI_Name],tblKPITargets[Target_Value]),"Met","Below Target")</f>
        <v>Met</v>
      </c>
      <c r="V2933" t="str">
        <f>IF(tblOperations[[#This Row],[SLA_Compliance]]&gt;=_xlfn.XLOOKUP('04_References'!$A$3,tblKPITargets[KPI_Name],tblKPITargets[Target_Value]),"Met","Below Target")</f>
        <v>Below Target</v>
      </c>
      <c r="W2933" t="str">
        <f>IF(tblOperations[[#This Row],[Quality_Pass_Rate]]&gt;=_xlfn.XLOOKUP('04_References'!$A$4,tblKPITargets[KPI_Name],tblKPITargets[Target_Value]),"Met","Below Target")</f>
        <v>Met</v>
      </c>
      <c r="X2933" t="str">
        <f>IF(tblOperations[[#This Row],[Average_Completion_Days]]&lt;=_xlfn.XLOOKUP('04_References'!$A$7,tblKPITargets[KPI_Name],tblKPITargets[Target_Value]),"Met","Below Target")</f>
        <v>Met</v>
      </c>
      <c r="Y2933" t="str">
        <f>IF(tblOperations[[#This Row],[Closing_Backlog]]&lt;=_xlfn.XLOOKUP('04_References'!$A$8,tblKPITargets[KPI_Name],tblKPITargets[Target_Value]),"Met","Below Target")</f>
        <v>Met</v>
      </c>
    </row>
    <row r="2934" spans="1:25">
      <c r="A2934" s="6" t="s">
        <v>2964</v>
      </c>
      <c r="B2934" s="7">
        <v>46153</v>
      </c>
      <c r="C2934" s="2" t="s">
        <v>48</v>
      </c>
      <c r="D2934" s="2" t="s">
        <v>19</v>
      </c>
      <c r="E2934" s="2">
        <v>3</v>
      </c>
      <c r="F2934" s="2">
        <v>44</v>
      </c>
      <c r="G2934" s="2">
        <v>47</v>
      </c>
      <c r="H2934" s="2">
        <v>47</v>
      </c>
      <c r="I2934" s="2">
        <v>0</v>
      </c>
      <c r="J2934" s="2">
        <v>1</v>
      </c>
      <c r="K2934" s="2">
        <v>0</v>
      </c>
      <c r="L2934" s="2">
        <v>1.4</v>
      </c>
      <c r="M2934" s="2">
        <v>0.96499999999999997</v>
      </c>
      <c r="N2934" s="2">
        <v>1</v>
      </c>
      <c r="O2934" s="2">
        <v>4.4000000000000004</v>
      </c>
      <c r="P2934" s="2">
        <v>0.74299999999999999</v>
      </c>
      <c r="Q2934" s="3">
        <v>1</v>
      </c>
      <c r="R2934" s="4" t="str">
        <f>TRIM(tblOperations[[#This Row],[Region]])</f>
        <v>South East</v>
      </c>
      <c r="S2934" s="4" t="str">
        <f>TRIM(tblOperations[[#This Row],[Team]])</f>
        <v>Workplace Services</v>
      </c>
      <c r="T2934" s="4" t="str">
        <f>_xlfn.XLOOKUP(R2934,tblRegionReference[Region],tblRegionReference[Area],"Not Found")</f>
        <v>South</v>
      </c>
      <c r="U2934" s="4" t="str">
        <f>IF(tblOperations[[#This Row],[Completion_Rate]]&gt;=_xlfn.XLOOKUP("Completion Rate",tblKPITargets[KPI_Name],tblKPITargets[Target_Value]),"Met","Below Target")</f>
        <v>Met</v>
      </c>
      <c r="V2934" t="str">
        <f>IF(tblOperations[[#This Row],[SLA_Compliance]]&gt;=_xlfn.XLOOKUP('04_References'!$A$3,tblKPITargets[KPI_Name],tblKPITargets[Target_Value]),"Met","Below Target")</f>
        <v>Met</v>
      </c>
      <c r="W2934" t="str">
        <f>IF(tblOperations[[#This Row],[Quality_Pass_Rate]]&gt;=_xlfn.XLOOKUP('04_References'!$A$4,tblKPITargets[KPI_Name],tblKPITargets[Target_Value]),"Met","Below Target")</f>
        <v>Met</v>
      </c>
      <c r="X2934" t="str">
        <f>IF(tblOperations[[#This Row],[Average_Completion_Days]]&lt;=_xlfn.XLOOKUP('04_References'!$A$7,tblKPITargets[KPI_Name],tblKPITargets[Target_Value]),"Met","Below Target")</f>
        <v>Met</v>
      </c>
      <c r="Y2934" t="str">
        <f>IF(tblOperations[[#This Row],[Closing_Backlog]]&lt;=_xlfn.XLOOKUP('04_References'!$A$8,tblKPITargets[KPI_Name],tblKPITargets[Target_Value]),"Met","Below Target")</f>
        <v>Met</v>
      </c>
    </row>
    <row r="2935" spans="1:25">
      <c r="A2935" s="8" t="s">
        <v>2965</v>
      </c>
      <c r="B2935" s="9">
        <v>46153</v>
      </c>
      <c r="C2935" s="4" t="s">
        <v>48</v>
      </c>
      <c r="D2935" s="4" t="s">
        <v>21</v>
      </c>
      <c r="E2935" s="4">
        <v>2633</v>
      </c>
      <c r="F2935" s="4">
        <v>35</v>
      </c>
      <c r="G2935" s="4">
        <v>2668</v>
      </c>
      <c r="H2935" s="4">
        <v>16</v>
      </c>
      <c r="I2935" s="4">
        <v>2652</v>
      </c>
      <c r="J2935" s="4">
        <v>0</v>
      </c>
      <c r="K2935" s="4">
        <v>0</v>
      </c>
      <c r="L2935" s="4">
        <v>8</v>
      </c>
      <c r="M2935" s="4">
        <v>0.6</v>
      </c>
      <c r="N2935" s="4">
        <v>1</v>
      </c>
      <c r="O2935" s="4">
        <v>2.5</v>
      </c>
      <c r="P2935" s="4">
        <v>0.69199999999999995</v>
      </c>
      <c r="Q2935" s="5">
        <v>6.0000000000000001E-3</v>
      </c>
      <c r="R2935" s="4" t="str">
        <f>TRIM(tblOperations[[#This Row],[Region]])</f>
        <v>South East</v>
      </c>
      <c r="S2935" s="4" t="str">
        <f>TRIM(tblOperations[[#This Row],[Team]])</f>
        <v>Facilities Response</v>
      </c>
      <c r="T2935" s="4" t="str">
        <f>_xlfn.XLOOKUP(R2935,tblRegionReference[Region],tblRegionReference[Area],"Not Found")</f>
        <v>South</v>
      </c>
      <c r="U2935" s="4" t="str">
        <f>IF(tblOperations[[#This Row],[Completion_Rate]]&gt;=_xlfn.XLOOKUP("Completion Rate",tblKPITargets[KPI_Name],tblKPITargets[Target_Value]),"Met","Below Target")</f>
        <v>Below Target</v>
      </c>
      <c r="V2935" t="str">
        <f>IF(tblOperations[[#This Row],[SLA_Compliance]]&gt;=_xlfn.XLOOKUP('04_References'!$A$3,tblKPITargets[KPI_Name],tblKPITargets[Target_Value]),"Met","Below Target")</f>
        <v>Below Target</v>
      </c>
      <c r="W2935" t="str">
        <f>IF(tblOperations[[#This Row],[Quality_Pass_Rate]]&gt;=_xlfn.XLOOKUP('04_References'!$A$4,tblKPITargets[KPI_Name],tblKPITargets[Target_Value]),"Met","Below Target")</f>
        <v>Met</v>
      </c>
      <c r="X2935" t="str">
        <f>IF(tblOperations[[#This Row],[Average_Completion_Days]]&lt;=_xlfn.XLOOKUP('04_References'!$A$7,tblKPITargets[KPI_Name],tblKPITargets[Target_Value]),"Met","Below Target")</f>
        <v>Below Target</v>
      </c>
      <c r="Y2935" t="str">
        <f>IF(tblOperations[[#This Row],[Closing_Backlog]]&lt;=_xlfn.XLOOKUP('04_References'!$A$8,tblKPITargets[KPI_Name],tblKPITargets[Target_Value]),"Met","Below Target")</f>
        <v>Below Target</v>
      </c>
    </row>
    <row r="2936" spans="1:25">
      <c r="A2936" s="6" t="s">
        <v>2966</v>
      </c>
      <c r="B2936" s="7">
        <v>46153</v>
      </c>
      <c r="C2936" s="2" t="s">
        <v>48</v>
      </c>
      <c r="D2936" s="2" t="s">
        <v>23</v>
      </c>
      <c r="E2936" s="2">
        <v>0</v>
      </c>
      <c r="F2936" s="2">
        <v>41</v>
      </c>
      <c r="G2936" s="2">
        <v>41</v>
      </c>
      <c r="H2936" s="2">
        <v>41</v>
      </c>
      <c r="I2936" s="2">
        <v>0</v>
      </c>
      <c r="J2936" s="2">
        <v>0</v>
      </c>
      <c r="K2936" s="2">
        <v>0</v>
      </c>
      <c r="L2936" s="2">
        <v>1.6</v>
      </c>
      <c r="M2936" s="2">
        <v>0.97199999999999998</v>
      </c>
      <c r="N2936" s="2">
        <v>0.98799999999999999</v>
      </c>
      <c r="O2936" s="2">
        <v>4.4000000000000004</v>
      </c>
      <c r="P2936" s="2">
        <v>0.80200000000000005</v>
      </c>
      <c r="Q2936" s="3">
        <v>1</v>
      </c>
      <c r="R2936" s="4" t="str">
        <f>TRIM(tblOperations[[#This Row],[Region]])</f>
        <v>South East</v>
      </c>
      <c r="S2936" s="4" t="str">
        <f>TRIM(tblOperations[[#This Row],[Team]])</f>
        <v>Estates Support</v>
      </c>
      <c r="T2936" s="4" t="str">
        <f>_xlfn.XLOOKUP(R2936,tblRegionReference[Region],tblRegionReference[Area],"Not Found")</f>
        <v>South</v>
      </c>
      <c r="U2936" s="4" t="str">
        <f>IF(tblOperations[[#This Row],[Completion_Rate]]&gt;=_xlfn.XLOOKUP("Completion Rate",tblKPITargets[KPI_Name],tblKPITargets[Target_Value]),"Met","Below Target")</f>
        <v>Met</v>
      </c>
      <c r="V2936" t="str">
        <f>IF(tblOperations[[#This Row],[SLA_Compliance]]&gt;=_xlfn.XLOOKUP('04_References'!$A$3,tblKPITargets[KPI_Name],tblKPITargets[Target_Value]),"Met","Below Target")</f>
        <v>Met</v>
      </c>
      <c r="W2936" t="str">
        <f>IF(tblOperations[[#This Row],[Quality_Pass_Rate]]&gt;=_xlfn.XLOOKUP('04_References'!$A$4,tblKPITargets[KPI_Name],tblKPITargets[Target_Value]),"Met","Below Target")</f>
        <v>Met</v>
      </c>
      <c r="X2936" t="str">
        <f>IF(tblOperations[[#This Row],[Average_Completion_Days]]&lt;=_xlfn.XLOOKUP('04_References'!$A$7,tblKPITargets[KPI_Name],tblKPITargets[Target_Value]),"Met","Below Target")</f>
        <v>Met</v>
      </c>
      <c r="Y2936" t="str">
        <f>IF(tblOperations[[#This Row],[Closing_Backlog]]&lt;=_xlfn.XLOOKUP('04_References'!$A$8,tblKPITargets[KPI_Name],tblKPITargets[Target_Value]),"Met","Below Target")</f>
        <v>Met</v>
      </c>
    </row>
    <row r="2937" spans="1:25">
      <c r="A2937" s="8" t="s">
        <v>2967</v>
      </c>
      <c r="B2937" s="9">
        <v>46153</v>
      </c>
      <c r="C2937" s="4" t="s">
        <v>48</v>
      </c>
      <c r="D2937" s="4" t="s">
        <v>25</v>
      </c>
      <c r="E2937" s="4">
        <v>872</v>
      </c>
      <c r="F2937" s="4">
        <v>30</v>
      </c>
      <c r="G2937" s="4">
        <v>902</v>
      </c>
      <c r="H2937" s="4">
        <v>26</v>
      </c>
      <c r="I2937" s="4">
        <v>876</v>
      </c>
      <c r="J2937" s="4">
        <v>0</v>
      </c>
      <c r="K2937" s="4">
        <v>0</v>
      </c>
      <c r="L2937" s="4">
        <v>8</v>
      </c>
      <c r="M2937" s="4">
        <v>0.6</v>
      </c>
      <c r="N2937" s="4">
        <v>1</v>
      </c>
      <c r="O2937" s="4">
        <v>2.5</v>
      </c>
      <c r="P2937" s="4">
        <v>0.747</v>
      </c>
      <c r="Q2937" s="5">
        <v>2.9000000000000001E-2</v>
      </c>
      <c r="R2937" s="4" t="str">
        <f>TRIM(tblOperations[[#This Row],[Region]])</f>
        <v>South East</v>
      </c>
      <c r="S2937" s="4" t="str">
        <f>TRIM(tblOperations[[#This Row],[Team]])</f>
        <v>Workplace Projects</v>
      </c>
      <c r="T2937" s="4" t="str">
        <f>_xlfn.XLOOKUP(R2937,tblRegionReference[Region],tblRegionReference[Area],"Not Found")</f>
        <v>South</v>
      </c>
      <c r="U2937" s="4" t="str">
        <f>IF(tblOperations[[#This Row],[Completion_Rate]]&gt;=_xlfn.XLOOKUP("Completion Rate",tblKPITargets[KPI_Name],tblKPITargets[Target_Value]),"Met","Below Target")</f>
        <v>Below Target</v>
      </c>
      <c r="V2937" t="str">
        <f>IF(tblOperations[[#This Row],[SLA_Compliance]]&gt;=_xlfn.XLOOKUP('04_References'!$A$3,tblKPITargets[KPI_Name],tblKPITargets[Target_Value]),"Met","Below Target")</f>
        <v>Below Target</v>
      </c>
      <c r="W2937" t="str">
        <f>IF(tblOperations[[#This Row],[Quality_Pass_Rate]]&gt;=_xlfn.XLOOKUP('04_References'!$A$4,tblKPITargets[KPI_Name],tblKPITargets[Target_Value]),"Met","Below Target")</f>
        <v>Met</v>
      </c>
      <c r="X2937" t="str">
        <f>IF(tblOperations[[#This Row],[Average_Completion_Days]]&lt;=_xlfn.XLOOKUP('04_References'!$A$7,tblKPITargets[KPI_Name],tblKPITargets[Target_Value]),"Met","Below Target")</f>
        <v>Below Target</v>
      </c>
      <c r="Y2937" t="str">
        <f>IF(tblOperations[[#This Row],[Closing_Backlog]]&lt;=_xlfn.XLOOKUP('04_References'!$A$8,tblKPITargets[KPI_Name],tblKPITargets[Target_Value]),"Met","Below Target")</f>
        <v>Below Target</v>
      </c>
    </row>
    <row r="2938" spans="1:25">
      <c r="A2938" s="6" t="s">
        <v>2968</v>
      </c>
      <c r="B2938" s="7">
        <v>46153</v>
      </c>
      <c r="C2938" s="2" t="s">
        <v>53</v>
      </c>
      <c r="D2938" s="2" t="s">
        <v>19</v>
      </c>
      <c r="E2938" s="2">
        <v>1578</v>
      </c>
      <c r="F2938" s="2">
        <v>65</v>
      </c>
      <c r="G2938" s="2">
        <v>1643</v>
      </c>
      <c r="H2938" s="2">
        <v>27</v>
      </c>
      <c r="I2938" s="2">
        <v>1616</v>
      </c>
      <c r="J2938" s="2">
        <v>0</v>
      </c>
      <c r="K2938" s="2">
        <v>0</v>
      </c>
      <c r="L2938" s="2">
        <v>8</v>
      </c>
      <c r="M2938" s="2">
        <v>0.6</v>
      </c>
      <c r="N2938" s="2">
        <v>0.99399999999999999</v>
      </c>
      <c r="O2938" s="2">
        <v>2.5</v>
      </c>
      <c r="P2938" s="2">
        <v>0.69299999999999995</v>
      </c>
      <c r="Q2938" s="3">
        <v>1.6E-2</v>
      </c>
      <c r="R2938" s="4" t="str">
        <f>TRIM(tblOperations[[#This Row],[Region]])</f>
        <v>Wales</v>
      </c>
      <c r="S2938" s="4" t="str">
        <f>TRIM(tblOperations[[#This Row],[Team]])</f>
        <v>Workplace Services</v>
      </c>
      <c r="T2938" s="4" t="str">
        <f>_xlfn.XLOOKUP(R2938,tblRegionReference[Region],tblRegionReference[Area],"Not Found")</f>
        <v>Wales</v>
      </c>
      <c r="U2938" s="4" t="str">
        <f>IF(tblOperations[[#This Row],[Completion_Rate]]&gt;=_xlfn.XLOOKUP("Completion Rate",tblKPITargets[KPI_Name],tblKPITargets[Target_Value]),"Met","Below Target")</f>
        <v>Below Target</v>
      </c>
      <c r="V2938" t="str">
        <f>IF(tblOperations[[#This Row],[SLA_Compliance]]&gt;=_xlfn.XLOOKUP('04_References'!$A$3,tblKPITargets[KPI_Name],tblKPITargets[Target_Value]),"Met","Below Target")</f>
        <v>Below Target</v>
      </c>
      <c r="W2938" t="str">
        <f>IF(tblOperations[[#This Row],[Quality_Pass_Rate]]&gt;=_xlfn.XLOOKUP('04_References'!$A$4,tblKPITargets[KPI_Name],tblKPITargets[Target_Value]),"Met","Below Target")</f>
        <v>Met</v>
      </c>
      <c r="X2938" t="str">
        <f>IF(tblOperations[[#This Row],[Average_Completion_Days]]&lt;=_xlfn.XLOOKUP('04_References'!$A$7,tblKPITargets[KPI_Name],tblKPITargets[Target_Value]),"Met","Below Target")</f>
        <v>Below Target</v>
      </c>
      <c r="Y2938" t="str">
        <f>IF(tblOperations[[#This Row],[Closing_Backlog]]&lt;=_xlfn.XLOOKUP('04_References'!$A$8,tblKPITargets[KPI_Name],tblKPITargets[Target_Value]),"Met","Below Target")</f>
        <v>Below Target</v>
      </c>
    </row>
    <row r="2939" spans="1:25">
      <c r="A2939" s="8" t="s">
        <v>2969</v>
      </c>
      <c r="B2939" s="9">
        <v>46153</v>
      </c>
      <c r="C2939" s="4" t="s">
        <v>53</v>
      </c>
      <c r="D2939" s="4" t="s">
        <v>21</v>
      </c>
      <c r="E2939" s="4">
        <v>1638</v>
      </c>
      <c r="F2939" s="4">
        <v>52</v>
      </c>
      <c r="G2939" s="4">
        <v>1690</v>
      </c>
      <c r="H2939" s="4">
        <v>23</v>
      </c>
      <c r="I2939" s="4">
        <v>1667</v>
      </c>
      <c r="J2939" s="4">
        <v>0</v>
      </c>
      <c r="K2939" s="4">
        <v>0</v>
      </c>
      <c r="L2939" s="4">
        <v>8</v>
      </c>
      <c r="M2939" s="4">
        <v>0.6</v>
      </c>
      <c r="N2939" s="4">
        <v>0.98499999999999999</v>
      </c>
      <c r="O2939" s="4">
        <v>2.5</v>
      </c>
      <c r="P2939" s="4">
        <v>0.66400000000000003</v>
      </c>
      <c r="Q2939" s="5">
        <v>1.4E-2</v>
      </c>
      <c r="R2939" s="4" t="str">
        <f>TRIM(tblOperations[[#This Row],[Region]])</f>
        <v>Wales</v>
      </c>
      <c r="S2939" s="4" t="str">
        <f>TRIM(tblOperations[[#This Row],[Team]])</f>
        <v>Facilities Response</v>
      </c>
      <c r="T2939" s="4" t="str">
        <f>_xlfn.XLOOKUP(R2939,tblRegionReference[Region],tblRegionReference[Area],"Not Found")</f>
        <v>Wales</v>
      </c>
      <c r="U2939" s="4" t="str">
        <f>IF(tblOperations[[#This Row],[Completion_Rate]]&gt;=_xlfn.XLOOKUP("Completion Rate",tblKPITargets[KPI_Name],tblKPITargets[Target_Value]),"Met","Below Target")</f>
        <v>Below Target</v>
      </c>
      <c r="V2939" t="str">
        <f>IF(tblOperations[[#This Row],[SLA_Compliance]]&gt;=_xlfn.XLOOKUP('04_References'!$A$3,tblKPITargets[KPI_Name],tblKPITargets[Target_Value]),"Met","Below Target")</f>
        <v>Below Target</v>
      </c>
      <c r="W2939" t="str">
        <f>IF(tblOperations[[#This Row],[Quality_Pass_Rate]]&gt;=_xlfn.XLOOKUP('04_References'!$A$4,tblKPITargets[KPI_Name],tblKPITargets[Target_Value]),"Met","Below Target")</f>
        <v>Met</v>
      </c>
      <c r="X2939" t="str">
        <f>IF(tblOperations[[#This Row],[Average_Completion_Days]]&lt;=_xlfn.XLOOKUP('04_References'!$A$7,tblKPITargets[KPI_Name],tblKPITargets[Target_Value]),"Met","Below Target")</f>
        <v>Below Target</v>
      </c>
      <c r="Y2939" t="str">
        <f>IF(tblOperations[[#This Row],[Closing_Backlog]]&lt;=_xlfn.XLOOKUP('04_References'!$A$8,tblKPITargets[KPI_Name],tblKPITargets[Target_Value]),"Met","Below Target")</f>
        <v>Below Target</v>
      </c>
    </row>
    <row r="2940" spans="1:25">
      <c r="A2940" s="6" t="s">
        <v>2970</v>
      </c>
      <c r="B2940" s="7">
        <v>46153</v>
      </c>
      <c r="C2940" s="2" t="s">
        <v>53</v>
      </c>
      <c r="D2940" s="2" t="s">
        <v>23</v>
      </c>
      <c r="E2940" s="2">
        <v>1093</v>
      </c>
      <c r="F2940" s="2">
        <v>17</v>
      </c>
      <c r="G2940" s="2">
        <v>1110</v>
      </c>
      <c r="H2940" s="2">
        <v>26</v>
      </c>
      <c r="I2940" s="2">
        <v>1084</v>
      </c>
      <c r="J2940" s="2">
        <v>0</v>
      </c>
      <c r="K2940" s="2">
        <v>0</v>
      </c>
      <c r="L2940" s="2">
        <v>8</v>
      </c>
      <c r="M2940" s="2">
        <v>0.6</v>
      </c>
      <c r="N2940" s="2">
        <v>1</v>
      </c>
      <c r="O2940" s="2">
        <v>2.5</v>
      </c>
      <c r="P2940" s="2">
        <v>0.77800000000000002</v>
      </c>
      <c r="Q2940" s="3">
        <v>2.3E-2</v>
      </c>
      <c r="R2940" s="4" t="str">
        <f>TRIM(tblOperations[[#This Row],[Region]])</f>
        <v>Wales</v>
      </c>
      <c r="S2940" s="4" t="str">
        <f>TRIM(tblOperations[[#This Row],[Team]])</f>
        <v>Estates Support</v>
      </c>
      <c r="T2940" s="4" t="str">
        <f>_xlfn.XLOOKUP(R2940,tblRegionReference[Region],tblRegionReference[Area],"Not Found")</f>
        <v>Wales</v>
      </c>
      <c r="U2940" s="4" t="str">
        <f>IF(tblOperations[[#This Row],[Completion_Rate]]&gt;=_xlfn.XLOOKUP("Completion Rate",tblKPITargets[KPI_Name],tblKPITargets[Target_Value]),"Met","Below Target")</f>
        <v>Below Target</v>
      </c>
      <c r="V2940" t="str">
        <f>IF(tblOperations[[#This Row],[SLA_Compliance]]&gt;=_xlfn.XLOOKUP('04_References'!$A$3,tblKPITargets[KPI_Name],tblKPITargets[Target_Value]),"Met","Below Target")</f>
        <v>Below Target</v>
      </c>
      <c r="W2940" t="str">
        <f>IF(tblOperations[[#This Row],[Quality_Pass_Rate]]&gt;=_xlfn.XLOOKUP('04_References'!$A$4,tblKPITargets[KPI_Name],tblKPITargets[Target_Value]),"Met","Below Target")</f>
        <v>Met</v>
      </c>
      <c r="X2940" t="str">
        <f>IF(tblOperations[[#This Row],[Average_Completion_Days]]&lt;=_xlfn.XLOOKUP('04_References'!$A$7,tblKPITargets[KPI_Name],tblKPITargets[Target_Value]),"Met","Below Target")</f>
        <v>Below Target</v>
      </c>
      <c r="Y2940" t="str">
        <f>IF(tblOperations[[#This Row],[Closing_Backlog]]&lt;=_xlfn.XLOOKUP('04_References'!$A$8,tblKPITargets[KPI_Name],tblKPITargets[Target_Value]),"Met","Below Target")</f>
        <v>Below Target</v>
      </c>
    </row>
    <row r="2941" spans="1:25">
      <c r="A2941" s="8" t="s">
        <v>2971</v>
      </c>
      <c r="B2941" s="9">
        <v>46153</v>
      </c>
      <c r="C2941" s="4" t="s">
        <v>53</v>
      </c>
      <c r="D2941" s="4" t="s">
        <v>25</v>
      </c>
      <c r="E2941" s="4">
        <v>0</v>
      </c>
      <c r="F2941" s="4">
        <v>24</v>
      </c>
      <c r="G2941" s="4">
        <v>24</v>
      </c>
      <c r="H2941" s="4">
        <v>24</v>
      </c>
      <c r="I2941" s="4">
        <v>0</v>
      </c>
      <c r="J2941" s="4">
        <v>0</v>
      </c>
      <c r="K2941" s="4">
        <v>0</v>
      </c>
      <c r="L2941" s="4">
        <v>1.9</v>
      </c>
      <c r="M2941" s="4">
        <v>0.98899999999999999</v>
      </c>
      <c r="N2941" s="4">
        <v>0.97399999999999998</v>
      </c>
      <c r="O2941" s="4">
        <v>4.3</v>
      </c>
      <c r="P2941" s="4">
        <v>0.71299999999999997</v>
      </c>
      <c r="Q2941" s="5">
        <v>1</v>
      </c>
      <c r="R2941" s="4" t="str">
        <f>TRIM(tblOperations[[#This Row],[Region]])</f>
        <v>Wales</v>
      </c>
      <c r="S2941" s="4" t="str">
        <f>TRIM(tblOperations[[#This Row],[Team]])</f>
        <v>Workplace Projects</v>
      </c>
      <c r="T2941" s="4" t="str">
        <f>_xlfn.XLOOKUP(R2941,tblRegionReference[Region],tblRegionReference[Area],"Not Found")</f>
        <v>Wales</v>
      </c>
      <c r="U2941" s="4" t="str">
        <f>IF(tblOperations[[#This Row],[Completion_Rate]]&gt;=_xlfn.XLOOKUP("Completion Rate",tblKPITargets[KPI_Name],tblKPITargets[Target_Value]),"Met","Below Target")</f>
        <v>Met</v>
      </c>
      <c r="V2941" t="str">
        <f>IF(tblOperations[[#This Row],[SLA_Compliance]]&gt;=_xlfn.XLOOKUP('04_References'!$A$3,tblKPITargets[KPI_Name],tblKPITargets[Target_Value]),"Met","Below Target")</f>
        <v>Met</v>
      </c>
      <c r="W2941" t="str">
        <f>IF(tblOperations[[#This Row],[Quality_Pass_Rate]]&gt;=_xlfn.XLOOKUP('04_References'!$A$4,tblKPITargets[KPI_Name],tblKPITargets[Target_Value]),"Met","Below Target")</f>
        <v>Met</v>
      </c>
      <c r="X2941" t="str">
        <f>IF(tblOperations[[#This Row],[Average_Completion_Days]]&lt;=_xlfn.XLOOKUP('04_References'!$A$7,tblKPITargets[KPI_Name],tblKPITargets[Target_Value]),"Met","Below Target")</f>
        <v>Met</v>
      </c>
      <c r="Y2941" t="str">
        <f>IF(tblOperations[[#This Row],[Closing_Backlog]]&lt;=_xlfn.XLOOKUP('04_References'!$A$8,tblKPITargets[KPI_Name],tblKPITargets[Target_Value]),"Met","Below Target")</f>
        <v>Met</v>
      </c>
    </row>
    <row r="2942" spans="1:25">
      <c r="A2942" s="6" t="s">
        <v>2972</v>
      </c>
      <c r="B2942" s="7">
        <v>46154</v>
      </c>
      <c r="C2942" s="2" t="s">
        <v>18</v>
      </c>
      <c r="D2942" s="2" t="s">
        <v>19</v>
      </c>
      <c r="E2942" s="2">
        <v>425</v>
      </c>
      <c r="F2942" s="2">
        <v>38</v>
      </c>
      <c r="G2942" s="2">
        <v>463</v>
      </c>
      <c r="H2942" s="2">
        <v>35</v>
      </c>
      <c r="I2942" s="2">
        <v>428</v>
      </c>
      <c r="J2942" s="2">
        <v>0</v>
      </c>
      <c r="K2942" s="2">
        <v>0</v>
      </c>
      <c r="L2942" s="2">
        <v>8</v>
      </c>
      <c r="M2942" s="2">
        <v>0.6</v>
      </c>
      <c r="N2942" s="2">
        <v>1</v>
      </c>
      <c r="O2942" s="2">
        <v>2.5</v>
      </c>
      <c r="P2942" s="2">
        <v>0.72399999999999998</v>
      </c>
      <c r="Q2942" s="3">
        <v>7.5999999999999998E-2</v>
      </c>
      <c r="R2942" s="4" t="str">
        <f>TRIM(tblOperations[[#This Row],[Region]])</f>
        <v>Scotland</v>
      </c>
      <c r="S2942" s="4" t="str">
        <f>TRIM(tblOperations[[#This Row],[Team]])</f>
        <v>Workplace Services</v>
      </c>
      <c r="T2942" s="4" t="str">
        <f>_xlfn.XLOOKUP(R2942,tblRegionReference[Region],tblRegionReference[Area],"Not Found")</f>
        <v>North</v>
      </c>
      <c r="U2942" s="4" t="str">
        <f>IF(tblOperations[[#This Row],[Completion_Rate]]&gt;=_xlfn.XLOOKUP("Completion Rate",tblKPITargets[KPI_Name],tblKPITargets[Target_Value]),"Met","Below Target")</f>
        <v>Below Target</v>
      </c>
      <c r="V2942" t="str">
        <f>IF(tblOperations[[#This Row],[SLA_Compliance]]&gt;=_xlfn.XLOOKUP('04_References'!$A$3,tblKPITargets[KPI_Name],tblKPITargets[Target_Value]),"Met","Below Target")</f>
        <v>Below Target</v>
      </c>
      <c r="W2942" t="str">
        <f>IF(tblOperations[[#This Row],[Quality_Pass_Rate]]&gt;=_xlfn.XLOOKUP('04_References'!$A$4,tblKPITargets[KPI_Name],tblKPITargets[Target_Value]),"Met","Below Target")</f>
        <v>Met</v>
      </c>
      <c r="X2942" t="str">
        <f>IF(tblOperations[[#This Row],[Average_Completion_Days]]&lt;=_xlfn.XLOOKUP('04_References'!$A$7,tblKPITargets[KPI_Name],tblKPITargets[Target_Value]),"Met","Below Target")</f>
        <v>Below Target</v>
      </c>
      <c r="Y2942" t="str">
        <f>IF(tblOperations[[#This Row],[Closing_Backlog]]&lt;=_xlfn.XLOOKUP('04_References'!$A$8,tblKPITargets[KPI_Name],tblKPITargets[Target_Value]),"Met","Below Target")</f>
        <v>Below Target</v>
      </c>
    </row>
    <row r="2943" spans="1:25">
      <c r="A2943" s="8" t="s">
        <v>2973</v>
      </c>
      <c r="B2943" s="9">
        <v>46154</v>
      </c>
      <c r="C2943" s="4" t="s">
        <v>18</v>
      </c>
      <c r="D2943" s="4" t="s">
        <v>21</v>
      </c>
      <c r="E2943" s="4">
        <v>0</v>
      </c>
      <c r="F2943" s="4">
        <v>36</v>
      </c>
      <c r="G2943" s="4">
        <v>36</v>
      </c>
      <c r="H2943" s="4">
        <v>36</v>
      </c>
      <c r="I2943" s="4">
        <v>0</v>
      </c>
      <c r="J2943" s="4">
        <v>0</v>
      </c>
      <c r="K2943" s="4">
        <v>0</v>
      </c>
      <c r="L2943" s="4">
        <v>1.3</v>
      </c>
      <c r="M2943" s="4">
        <v>0.97099999999999997</v>
      </c>
      <c r="N2943" s="4">
        <v>0.97299999999999998</v>
      </c>
      <c r="O2943" s="4">
        <v>4.7</v>
      </c>
      <c r="P2943" s="4">
        <v>0.8</v>
      </c>
      <c r="Q2943" s="5">
        <v>1</v>
      </c>
      <c r="R2943" s="4" t="str">
        <f>TRIM(tblOperations[[#This Row],[Region]])</f>
        <v>Scotland</v>
      </c>
      <c r="S2943" s="4" t="str">
        <f>TRIM(tblOperations[[#This Row],[Team]])</f>
        <v>Facilities Response</v>
      </c>
      <c r="T2943" s="4" t="str">
        <f>_xlfn.XLOOKUP(R2943,tblRegionReference[Region],tblRegionReference[Area],"Not Found")</f>
        <v>North</v>
      </c>
      <c r="U2943" s="4" t="str">
        <f>IF(tblOperations[[#This Row],[Completion_Rate]]&gt;=_xlfn.XLOOKUP("Completion Rate",tblKPITargets[KPI_Name],tblKPITargets[Target_Value]),"Met","Below Target")</f>
        <v>Met</v>
      </c>
      <c r="V2943" t="str">
        <f>IF(tblOperations[[#This Row],[SLA_Compliance]]&gt;=_xlfn.XLOOKUP('04_References'!$A$3,tblKPITargets[KPI_Name],tblKPITargets[Target_Value]),"Met","Below Target")</f>
        <v>Met</v>
      </c>
      <c r="W2943" t="str">
        <f>IF(tblOperations[[#This Row],[Quality_Pass_Rate]]&gt;=_xlfn.XLOOKUP('04_References'!$A$4,tblKPITargets[KPI_Name],tblKPITargets[Target_Value]),"Met","Below Target")</f>
        <v>Met</v>
      </c>
      <c r="X2943" t="str">
        <f>IF(tblOperations[[#This Row],[Average_Completion_Days]]&lt;=_xlfn.XLOOKUP('04_References'!$A$7,tblKPITargets[KPI_Name],tblKPITargets[Target_Value]),"Met","Below Target")</f>
        <v>Met</v>
      </c>
      <c r="Y2943" t="str">
        <f>IF(tblOperations[[#This Row],[Closing_Backlog]]&lt;=_xlfn.XLOOKUP('04_References'!$A$8,tblKPITargets[KPI_Name],tblKPITargets[Target_Value]),"Met","Below Target")</f>
        <v>Met</v>
      </c>
    </row>
    <row r="2944" spans="1:25">
      <c r="A2944" s="6" t="s">
        <v>2974</v>
      </c>
      <c r="B2944" s="7">
        <v>46154</v>
      </c>
      <c r="C2944" s="2" t="s">
        <v>18</v>
      </c>
      <c r="D2944" s="2" t="s">
        <v>23</v>
      </c>
      <c r="E2944" s="2">
        <v>775</v>
      </c>
      <c r="F2944" s="2">
        <v>37</v>
      </c>
      <c r="G2944" s="2">
        <v>812</v>
      </c>
      <c r="H2944" s="2">
        <v>36</v>
      </c>
      <c r="I2944" s="2">
        <v>776</v>
      </c>
      <c r="J2944" s="2">
        <v>0</v>
      </c>
      <c r="K2944" s="2">
        <v>0</v>
      </c>
      <c r="L2944" s="2">
        <v>8</v>
      </c>
      <c r="M2944" s="2">
        <v>0.6</v>
      </c>
      <c r="N2944" s="2">
        <v>0.98799999999999999</v>
      </c>
      <c r="O2944" s="2">
        <v>2.5</v>
      </c>
      <c r="P2944" s="2">
        <v>0.77700000000000002</v>
      </c>
      <c r="Q2944" s="3">
        <v>4.3999999999999997E-2</v>
      </c>
      <c r="R2944" s="4" t="str">
        <f>TRIM(tblOperations[[#This Row],[Region]])</f>
        <v>Scotland</v>
      </c>
      <c r="S2944" s="4" t="str">
        <f>TRIM(tblOperations[[#This Row],[Team]])</f>
        <v>Estates Support</v>
      </c>
      <c r="T2944" s="4" t="str">
        <f>_xlfn.XLOOKUP(R2944,tblRegionReference[Region],tblRegionReference[Area],"Not Found")</f>
        <v>North</v>
      </c>
      <c r="U2944" s="4" t="str">
        <f>IF(tblOperations[[#This Row],[Completion_Rate]]&gt;=_xlfn.XLOOKUP("Completion Rate",tblKPITargets[KPI_Name],tblKPITargets[Target_Value]),"Met","Below Target")</f>
        <v>Below Target</v>
      </c>
      <c r="V2944" t="str">
        <f>IF(tblOperations[[#This Row],[SLA_Compliance]]&gt;=_xlfn.XLOOKUP('04_References'!$A$3,tblKPITargets[KPI_Name],tblKPITargets[Target_Value]),"Met","Below Target")</f>
        <v>Below Target</v>
      </c>
      <c r="W2944" t="str">
        <f>IF(tblOperations[[#This Row],[Quality_Pass_Rate]]&gt;=_xlfn.XLOOKUP('04_References'!$A$4,tblKPITargets[KPI_Name],tblKPITargets[Target_Value]),"Met","Below Target")</f>
        <v>Met</v>
      </c>
      <c r="X2944" t="str">
        <f>IF(tblOperations[[#This Row],[Average_Completion_Days]]&lt;=_xlfn.XLOOKUP('04_References'!$A$7,tblKPITargets[KPI_Name],tblKPITargets[Target_Value]),"Met","Below Target")</f>
        <v>Below Target</v>
      </c>
      <c r="Y2944" t="str">
        <f>IF(tblOperations[[#This Row],[Closing_Backlog]]&lt;=_xlfn.XLOOKUP('04_References'!$A$8,tblKPITargets[KPI_Name],tblKPITargets[Target_Value]),"Met","Below Target")</f>
        <v>Below Target</v>
      </c>
    </row>
    <row r="2945" spans="1:25">
      <c r="A2945" s="8" t="s">
        <v>2975</v>
      </c>
      <c r="B2945" s="9">
        <v>46154</v>
      </c>
      <c r="C2945" s="4" t="s">
        <v>18</v>
      </c>
      <c r="D2945" s="4" t="s">
        <v>25</v>
      </c>
      <c r="E2945" s="4">
        <v>0</v>
      </c>
      <c r="F2945" s="4">
        <v>30</v>
      </c>
      <c r="G2945" s="4">
        <v>30</v>
      </c>
      <c r="H2945" s="4">
        <v>30</v>
      </c>
      <c r="I2945" s="4">
        <v>0</v>
      </c>
      <c r="J2945" s="4">
        <v>0</v>
      </c>
      <c r="K2945" s="4">
        <v>0</v>
      </c>
      <c r="L2945" s="4">
        <v>1.4</v>
      </c>
      <c r="M2945" s="4">
        <v>0.94399999999999995</v>
      </c>
      <c r="N2945" s="4">
        <v>0.98699999999999999</v>
      </c>
      <c r="O2945" s="4">
        <v>4.2</v>
      </c>
      <c r="P2945" s="4">
        <v>0.76500000000000001</v>
      </c>
      <c r="Q2945" s="5">
        <v>1</v>
      </c>
      <c r="R2945" s="4" t="str">
        <f>TRIM(tblOperations[[#This Row],[Region]])</f>
        <v>Scotland</v>
      </c>
      <c r="S2945" s="4" t="str">
        <f>TRIM(tblOperations[[#This Row],[Team]])</f>
        <v>Workplace Projects</v>
      </c>
      <c r="T2945" s="4" t="str">
        <f>_xlfn.XLOOKUP(R2945,tblRegionReference[Region],tblRegionReference[Area],"Not Found")</f>
        <v>North</v>
      </c>
      <c r="U2945" s="4" t="str">
        <f>IF(tblOperations[[#This Row],[Completion_Rate]]&gt;=_xlfn.XLOOKUP("Completion Rate",tblKPITargets[KPI_Name],tblKPITargets[Target_Value]),"Met","Below Target")</f>
        <v>Met</v>
      </c>
      <c r="V2945" t="str">
        <f>IF(tblOperations[[#This Row],[SLA_Compliance]]&gt;=_xlfn.XLOOKUP('04_References'!$A$3,tblKPITargets[KPI_Name],tblKPITargets[Target_Value]),"Met","Below Target")</f>
        <v>Met</v>
      </c>
      <c r="W2945" t="str">
        <f>IF(tblOperations[[#This Row],[Quality_Pass_Rate]]&gt;=_xlfn.XLOOKUP('04_References'!$A$4,tblKPITargets[KPI_Name],tblKPITargets[Target_Value]),"Met","Below Target")</f>
        <v>Met</v>
      </c>
      <c r="X2945" t="str">
        <f>IF(tblOperations[[#This Row],[Average_Completion_Days]]&lt;=_xlfn.XLOOKUP('04_References'!$A$7,tblKPITargets[KPI_Name],tblKPITargets[Target_Value]),"Met","Below Target")</f>
        <v>Met</v>
      </c>
      <c r="Y2945" t="str">
        <f>IF(tblOperations[[#This Row],[Closing_Backlog]]&lt;=_xlfn.XLOOKUP('04_References'!$A$8,tblKPITargets[KPI_Name],tblKPITargets[Target_Value]),"Met","Below Target")</f>
        <v>Met</v>
      </c>
    </row>
    <row r="2946" spans="1:25">
      <c r="A2946" s="6" t="s">
        <v>2976</v>
      </c>
      <c r="B2946" s="7">
        <v>46154</v>
      </c>
      <c r="C2946" s="2" t="s">
        <v>27</v>
      </c>
      <c r="D2946" s="2" t="s">
        <v>19</v>
      </c>
      <c r="E2946" s="2">
        <v>12</v>
      </c>
      <c r="F2946" s="2">
        <v>37</v>
      </c>
      <c r="G2946" s="2">
        <v>49</v>
      </c>
      <c r="H2946" s="2">
        <v>36</v>
      </c>
      <c r="I2946" s="2">
        <v>13</v>
      </c>
      <c r="J2946" s="2">
        <v>0</v>
      </c>
      <c r="K2946" s="2">
        <v>0</v>
      </c>
      <c r="L2946" s="2">
        <v>2.5</v>
      </c>
      <c r="M2946" s="2">
        <v>0.872</v>
      </c>
      <c r="N2946" s="2">
        <v>0.97399999999999998</v>
      </c>
      <c r="O2946" s="2">
        <v>3.9</v>
      </c>
      <c r="P2946" s="2">
        <v>0.70499999999999996</v>
      </c>
      <c r="Q2946" s="3">
        <v>0.73499999999999999</v>
      </c>
      <c r="R2946" s="4" t="str">
        <f>TRIM(tblOperations[[#This Row],[Region]])</f>
        <v>North East</v>
      </c>
      <c r="S2946" s="4" t="str">
        <f>TRIM(tblOperations[[#This Row],[Team]])</f>
        <v>Workplace Services</v>
      </c>
      <c r="T2946" s="4" t="str">
        <f>_xlfn.XLOOKUP(R2946,tblRegionReference[Region],tblRegionReference[Area],"Not Found")</f>
        <v>North</v>
      </c>
      <c r="U2946" s="4" t="str">
        <f>IF(tblOperations[[#This Row],[Completion_Rate]]&gt;=_xlfn.XLOOKUP("Completion Rate",tblKPITargets[KPI_Name],tblKPITargets[Target_Value]),"Met","Below Target")</f>
        <v>Below Target</v>
      </c>
      <c r="V2946" t="str">
        <f>IF(tblOperations[[#This Row],[SLA_Compliance]]&gt;=_xlfn.XLOOKUP('04_References'!$A$3,tblKPITargets[KPI_Name],tblKPITargets[Target_Value]),"Met","Below Target")</f>
        <v>Below Target</v>
      </c>
      <c r="W2946" t="str">
        <f>IF(tblOperations[[#This Row],[Quality_Pass_Rate]]&gt;=_xlfn.XLOOKUP('04_References'!$A$4,tblKPITargets[KPI_Name],tblKPITargets[Target_Value]),"Met","Below Target")</f>
        <v>Met</v>
      </c>
      <c r="X2946" t="str">
        <f>IF(tblOperations[[#This Row],[Average_Completion_Days]]&lt;=_xlfn.XLOOKUP('04_References'!$A$7,tblKPITargets[KPI_Name],tblKPITargets[Target_Value]),"Met","Below Target")</f>
        <v>Met</v>
      </c>
      <c r="Y2946" t="str">
        <f>IF(tblOperations[[#This Row],[Closing_Backlog]]&lt;=_xlfn.XLOOKUP('04_References'!$A$8,tblKPITargets[KPI_Name],tblKPITargets[Target_Value]),"Met","Below Target")</f>
        <v>Below Target</v>
      </c>
    </row>
    <row r="2947" spans="1:25">
      <c r="A2947" s="8" t="s">
        <v>2977</v>
      </c>
      <c r="B2947" s="9">
        <v>46154</v>
      </c>
      <c r="C2947" s="4" t="s">
        <v>27</v>
      </c>
      <c r="D2947" s="4" t="s">
        <v>21</v>
      </c>
      <c r="E2947" s="4">
        <v>7</v>
      </c>
      <c r="F2947" s="4">
        <v>37</v>
      </c>
      <c r="G2947" s="4">
        <v>44</v>
      </c>
      <c r="H2947" s="4">
        <v>44</v>
      </c>
      <c r="I2947" s="4">
        <v>0</v>
      </c>
      <c r="J2947" s="4">
        <v>0</v>
      </c>
      <c r="K2947" s="4">
        <v>0</v>
      </c>
      <c r="L2947" s="4">
        <v>1.8</v>
      </c>
      <c r="M2947" s="4">
        <v>1</v>
      </c>
      <c r="N2947" s="4">
        <v>0.98099999999999998</v>
      </c>
      <c r="O2947" s="4">
        <v>4.7</v>
      </c>
      <c r="P2947" s="4">
        <v>0.70699999999999996</v>
      </c>
      <c r="Q2947" s="5">
        <v>1</v>
      </c>
      <c r="R2947" s="4" t="str">
        <f>TRIM(tblOperations[[#This Row],[Region]])</f>
        <v>North East</v>
      </c>
      <c r="S2947" s="4" t="str">
        <f>TRIM(tblOperations[[#This Row],[Team]])</f>
        <v>Facilities Response</v>
      </c>
      <c r="T2947" s="4" t="str">
        <f>_xlfn.XLOOKUP(R2947,tblRegionReference[Region],tblRegionReference[Area],"Not Found")</f>
        <v>North</v>
      </c>
      <c r="U2947" s="4" t="str">
        <f>IF(tblOperations[[#This Row],[Completion_Rate]]&gt;=_xlfn.XLOOKUP("Completion Rate",tblKPITargets[KPI_Name],tblKPITargets[Target_Value]),"Met","Below Target")</f>
        <v>Met</v>
      </c>
      <c r="V2947" t="str">
        <f>IF(tblOperations[[#This Row],[SLA_Compliance]]&gt;=_xlfn.XLOOKUP('04_References'!$A$3,tblKPITargets[KPI_Name],tblKPITargets[Target_Value]),"Met","Below Target")</f>
        <v>Met</v>
      </c>
      <c r="W2947" t="str">
        <f>IF(tblOperations[[#This Row],[Quality_Pass_Rate]]&gt;=_xlfn.XLOOKUP('04_References'!$A$4,tblKPITargets[KPI_Name],tblKPITargets[Target_Value]),"Met","Below Target")</f>
        <v>Met</v>
      </c>
      <c r="X2947" t="str">
        <f>IF(tblOperations[[#This Row],[Average_Completion_Days]]&lt;=_xlfn.XLOOKUP('04_References'!$A$7,tblKPITargets[KPI_Name],tblKPITargets[Target_Value]),"Met","Below Target")</f>
        <v>Met</v>
      </c>
      <c r="Y2947" t="str">
        <f>IF(tblOperations[[#This Row],[Closing_Backlog]]&lt;=_xlfn.XLOOKUP('04_References'!$A$8,tblKPITargets[KPI_Name],tblKPITargets[Target_Value]),"Met","Below Target")</f>
        <v>Met</v>
      </c>
    </row>
    <row r="2948" spans="1:25">
      <c r="A2948" s="6" t="s">
        <v>2978</v>
      </c>
      <c r="B2948" s="7">
        <v>46154</v>
      </c>
      <c r="C2948" s="2" t="s">
        <v>27</v>
      </c>
      <c r="D2948" s="2" t="s">
        <v>23</v>
      </c>
      <c r="E2948" s="2">
        <v>1970</v>
      </c>
      <c r="F2948" s="2">
        <v>32</v>
      </c>
      <c r="G2948" s="2">
        <v>2002</v>
      </c>
      <c r="H2948" s="2">
        <v>23</v>
      </c>
      <c r="I2948" s="2">
        <v>1979</v>
      </c>
      <c r="J2948" s="2">
        <v>0</v>
      </c>
      <c r="K2948" s="2">
        <v>0</v>
      </c>
      <c r="L2948" s="2">
        <v>8</v>
      </c>
      <c r="M2948" s="2">
        <v>0.6</v>
      </c>
      <c r="N2948" s="2">
        <v>0.96599999999999997</v>
      </c>
      <c r="O2948" s="2">
        <v>2.5</v>
      </c>
      <c r="P2948" s="2">
        <v>0.71699999999999997</v>
      </c>
      <c r="Q2948" s="3">
        <v>1.0999999999999999E-2</v>
      </c>
      <c r="R2948" s="4" t="str">
        <f>TRIM(tblOperations[[#This Row],[Region]])</f>
        <v>North East</v>
      </c>
      <c r="S2948" s="4" t="str">
        <f>TRIM(tblOperations[[#This Row],[Team]])</f>
        <v>Estates Support</v>
      </c>
      <c r="T2948" s="4" t="str">
        <f>_xlfn.XLOOKUP(R2948,tblRegionReference[Region],tblRegionReference[Area],"Not Found")</f>
        <v>North</v>
      </c>
      <c r="U2948" s="4" t="str">
        <f>IF(tblOperations[[#This Row],[Completion_Rate]]&gt;=_xlfn.XLOOKUP("Completion Rate",tblKPITargets[KPI_Name],tblKPITargets[Target_Value]),"Met","Below Target")</f>
        <v>Below Target</v>
      </c>
      <c r="V2948" t="str">
        <f>IF(tblOperations[[#This Row],[SLA_Compliance]]&gt;=_xlfn.XLOOKUP('04_References'!$A$3,tblKPITargets[KPI_Name],tblKPITargets[Target_Value]),"Met","Below Target")</f>
        <v>Below Target</v>
      </c>
      <c r="W2948" t="str">
        <f>IF(tblOperations[[#This Row],[Quality_Pass_Rate]]&gt;=_xlfn.XLOOKUP('04_References'!$A$4,tblKPITargets[KPI_Name],tblKPITargets[Target_Value]),"Met","Below Target")</f>
        <v>Met</v>
      </c>
      <c r="X2948" t="str">
        <f>IF(tblOperations[[#This Row],[Average_Completion_Days]]&lt;=_xlfn.XLOOKUP('04_References'!$A$7,tblKPITargets[KPI_Name],tblKPITargets[Target_Value]),"Met","Below Target")</f>
        <v>Below Target</v>
      </c>
      <c r="Y2948" t="str">
        <f>IF(tblOperations[[#This Row],[Closing_Backlog]]&lt;=_xlfn.XLOOKUP('04_References'!$A$8,tblKPITargets[KPI_Name],tblKPITargets[Target_Value]),"Met","Below Target")</f>
        <v>Below Target</v>
      </c>
    </row>
    <row r="2949" spans="1:25">
      <c r="A2949" s="8" t="s">
        <v>2979</v>
      </c>
      <c r="B2949" s="9">
        <v>46154</v>
      </c>
      <c r="C2949" s="4" t="s">
        <v>27</v>
      </c>
      <c r="D2949" s="4" t="s">
        <v>25</v>
      </c>
      <c r="E2949" s="4">
        <v>102</v>
      </c>
      <c r="F2949" s="4">
        <v>40</v>
      </c>
      <c r="G2949" s="4">
        <v>142</v>
      </c>
      <c r="H2949" s="4">
        <v>25</v>
      </c>
      <c r="I2949" s="4">
        <v>117</v>
      </c>
      <c r="J2949" s="4">
        <v>0</v>
      </c>
      <c r="K2949" s="4">
        <v>0</v>
      </c>
      <c r="L2949" s="4">
        <v>8</v>
      </c>
      <c r="M2949" s="4">
        <v>0.6</v>
      </c>
      <c r="N2949" s="4">
        <v>1</v>
      </c>
      <c r="O2949" s="4">
        <v>2.5</v>
      </c>
      <c r="P2949" s="4">
        <v>0.72899999999999998</v>
      </c>
      <c r="Q2949" s="5">
        <v>0.17599999999999999</v>
      </c>
      <c r="R2949" s="4" t="str">
        <f>TRIM(tblOperations[[#This Row],[Region]])</f>
        <v>North East</v>
      </c>
      <c r="S2949" s="4" t="str">
        <f>TRIM(tblOperations[[#This Row],[Team]])</f>
        <v>Workplace Projects</v>
      </c>
      <c r="T2949" s="4" t="str">
        <f>_xlfn.XLOOKUP(R2949,tblRegionReference[Region],tblRegionReference[Area],"Not Found")</f>
        <v>North</v>
      </c>
      <c r="U2949" s="4" t="str">
        <f>IF(tblOperations[[#This Row],[Completion_Rate]]&gt;=_xlfn.XLOOKUP("Completion Rate",tblKPITargets[KPI_Name],tblKPITargets[Target_Value]),"Met","Below Target")</f>
        <v>Below Target</v>
      </c>
      <c r="V2949" t="str">
        <f>IF(tblOperations[[#This Row],[SLA_Compliance]]&gt;=_xlfn.XLOOKUP('04_References'!$A$3,tblKPITargets[KPI_Name],tblKPITargets[Target_Value]),"Met","Below Target")</f>
        <v>Below Target</v>
      </c>
      <c r="W2949" t="str">
        <f>IF(tblOperations[[#This Row],[Quality_Pass_Rate]]&gt;=_xlfn.XLOOKUP('04_References'!$A$4,tblKPITargets[KPI_Name],tblKPITargets[Target_Value]),"Met","Below Target")</f>
        <v>Met</v>
      </c>
      <c r="X2949" t="str">
        <f>IF(tblOperations[[#This Row],[Average_Completion_Days]]&lt;=_xlfn.XLOOKUP('04_References'!$A$7,tblKPITargets[KPI_Name],tblKPITargets[Target_Value]),"Met","Below Target")</f>
        <v>Below Target</v>
      </c>
      <c r="Y2949" t="str">
        <f>IF(tblOperations[[#This Row],[Closing_Backlog]]&lt;=_xlfn.XLOOKUP('04_References'!$A$8,tblKPITargets[KPI_Name],tblKPITargets[Target_Value]),"Met","Below Target")</f>
        <v>Below Target</v>
      </c>
    </row>
    <row r="2950" spans="1:25">
      <c r="A2950" s="6" t="s">
        <v>2980</v>
      </c>
      <c r="B2950" s="7">
        <v>46154</v>
      </c>
      <c r="C2950" s="2" t="s">
        <v>32</v>
      </c>
      <c r="D2950" s="2" t="s">
        <v>19</v>
      </c>
      <c r="E2950" s="2">
        <v>864</v>
      </c>
      <c r="F2950" s="2">
        <v>39</v>
      </c>
      <c r="G2950" s="2">
        <v>903</v>
      </c>
      <c r="H2950" s="2">
        <v>34</v>
      </c>
      <c r="I2950" s="2">
        <v>869</v>
      </c>
      <c r="J2950" s="2">
        <v>0</v>
      </c>
      <c r="K2950" s="2">
        <v>0</v>
      </c>
      <c r="L2950" s="2">
        <v>8</v>
      </c>
      <c r="M2950" s="2">
        <v>0.6</v>
      </c>
      <c r="N2950" s="2">
        <v>0.999</v>
      </c>
      <c r="O2950" s="2">
        <v>2.5</v>
      </c>
      <c r="P2950" s="2">
        <v>0.77</v>
      </c>
      <c r="Q2950" s="3">
        <v>3.7999999999999999E-2</v>
      </c>
      <c r="R2950" s="4" t="str">
        <f>TRIM(tblOperations[[#This Row],[Region]])</f>
        <v>North West</v>
      </c>
      <c r="S2950" s="4" t="str">
        <f>TRIM(tblOperations[[#This Row],[Team]])</f>
        <v>Workplace Services</v>
      </c>
      <c r="T2950" s="4" t="str">
        <f>_xlfn.XLOOKUP(R2950,tblRegionReference[Region],tblRegionReference[Area],"Not Found")</f>
        <v>North</v>
      </c>
      <c r="U2950" s="4" t="str">
        <f>IF(tblOperations[[#This Row],[Completion_Rate]]&gt;=_xlfn.XLOOKUP("Completion Rate",tblKPITargets[KPI_Name],tblKPITargets[Target_Value]),"Met","Below Target")</f>
        <v>Below Target</v>
      </c>
      <c r="V2950" t="str">
        <f>IF(tblOperations[[#This Row],[SLA_Compliance]]&gt;=_xlfn.XLOOKUP('04_References'!$A$3,tblKPITargets[KPI_Name],tblKPITargets[Target_Value]),"Met","Below Target")</f>
        <v>Below Target</v>
      </c>
      <c r="W2950" t="str">
        <f>IF(tblOperations[[#This Row],[Quality_Pass_Rate]]&gt;=_xlfn.XLOOKUP('04_References'!$A$4,tblKPITargets[KPI_Name],tblKPITargets[Target_Value]),"Met","Below Target")</f>
        <v>Met</v>
      </c>
      <c r="X2950" t="str">
        <f>IF(tblOperations[[#This Row],[Average_Completion_Days]]&lt;=_xlfn.XLOOKUP('04_References'!$A$7,tblKPITargets[KPI_Name],tblKPITargets[Target_Value]),"Met","Below Target")</f>
        <v>Below Target</v>
      </c>
      <c r="Y2950" t="str">
        <f>IF(tblOperations[[#This Row],[Closing_Backlog]]&lt;=_xlfn.XLOOKUP('04_References'!$A$8,tblKPITargets[KPI_Name],tblKPITargets[Target_Value]),"Met","Below Target")</f>
        <v>Below Target</v>
      </c>
    </row>
    <row r="2951" spans="1:25">
      <c r="A2951" s="8" t="s">
        <v>2981</v>
      </c>
      <c r="B2951" s="9">
        <v>46154</v>
      </c>
      <c r="C2951" s="4" t="s">
        <v>32</v>
      </c>
      <c r="D2951" s="4" t="s">
        <v>21</v>
      </c>
      <c r="E2951" s="4">
        <v>1964</v>
      </c>
      <c r="F2951" s="4">
        <v>35</v>
      </c>
      <c r="G2951" s="4">
        <v>1999</v>
      </c>
      <c r="H2951" s="4">
        <v>27</v>
      </c>
      <c r="I2951" s="4">
        <v>1972</v>
      </c>
      <c r="J2951" s="4">
        <v>0</v>
      </c>
      <c r="K2951" s="4">
        <v>0</v>
      </c>
      <c r="L2951" s="4">
        <v>8</v>
      </c>
      <c r="M2951" s="4">
        <v>0.6</v>
      </c>
      <c r="N2951" s="4">
        <v>0.95699999999999996</v>
      </c>
      <c r="O2951" s="4">
        <v>2.5</v>
      </c>
      <c r="P2951" s="4">
        <v>0.72</v>
      </c>
      <c r="Q2951" s="5">
        <v>1.4E-2</v>
      </c>
      <c r="R2951" s="4" t="str">
        <f>TRIM(tblOperations[[#This Row],[Region]])</f>
        <v>North West</v>
      </c>
      <c r="S2951" s="4" t="str">
        <f>TRIM(tblOperations[[#This Row],[Team]])</f>
        <v>Facilities Response</v>
      </c>
      <c r="T2951" s="4" t="str">
        <f>_xlfn.XLOOKUP(R2951,tblRegionReference[Region],tblRegionReference[Area],"Not Found")</f>
        <v>North</v>
      </c>
      <c r="U2951" s="4" t="str">
        <f>IF(tblOperations[[#This Row],[Completion_Rate]]&gt;=_xlfn.XLOOKUP("Completion Rate",tblKPITargets[KPI_Name],tblKPITargets[Target_Value]),"Met","Below Target")</f>
        <v>Below Target</v>
      </c>
      <c r="V2951" t="str">
        <f>IF(tblOperations[[#This Row],[SLA_Compliance]]&gt;=_xlfn.XLOOKUP('04_References'!$A$3,tblKPITargets[KPI_Name],tblKPITargets[Target_Value]),"Met","Below Target")</f>
        <v>Below Target</v>
      </c>
      <c r="W2951" t="str">
        <f>IF(tblOperations[[#This Row],[Quality_Pass_Rate]]&gt;=_xlfn.XLOOKUP('04_References'!$A$4,tblKPITargets[KPI_Name],tblKPITargets[Target_Value]),"Met","Below Target")</f>
        <v>Met</v>
      </c>
      <c r="X2951" t="str">
        <f>IF(tblOperations[[#This Row],[Average_Completion_Days]]&lt;=_xlfn.XLOOKUP('04_References'!$A$7,tblKPITargets[KPI_Name],tblKPITargets[Target_Value]),"Met","Below Target")</f>
        <v>Below Target</v>
      </c>
      <c r="Y2951" t="str">
        <f>IF(tblOperations[[#This Row],[Closing_Backlog]]&lt;=_xlfn.XLOOKUP('04_References'!$A$8,tblKPITargets[KPI_Name],tblKPITargets[Target_Value]),"Met","Below Target")</f>
        <v>Below Target</v>
      </c>
    </row>
    <row r="2952" spans="1:25">
      <c r="A2952" s="6" t="s">
        <v>2982</v>
      </c>
      <c r="B2952" s="7">
        <v>46154</v>
      </c>
      <c r="C2952" s="2" t="s">
        <v>32</v>
      </c>
      <c r="D2952" s="2" t="s">
        <v>23</v>
      </c>
      <c r="E2952" s="2">
        <v>2099</v>
      </c>
      <c r="F2952" s="2">
        <v>39</v>
      </c>
      <c r="G2952" s="2">
        <v>2138</v>
      </c>
      <c r="H2952" s="2">
        <v>20</v>
      </c>
      <c r="I2952" s="2">
        <v>2118</v>
      </c>
      <c r="J2952" s="2">
        <v>0</v>
      </c>
      <c r="K2952" s="2">
        <v>0</v>
      </c>
      <c r="L2952" s="2">
        <v>8</v>
      </c>
      <c r="M2952" s="2">
        <v>0.6</v>
      </c>
      <c r="N2952" s="2">
        <v>0.98499999999999999</v>
      </c>
      <c r="O2952" s="2">
        <v>2.5</v>
      </c>
      <c r="P2952" s="2">
        <v>0.73499999999999999</v>
      </c>
      <c r="Q2952" s="3">
        <v>8.9999999999999993E-3</v>
      </c>
      <c r="R2952" s="4" t="str">
        <f>TRIM(tblOperations[[#This Row],[Region]])</f>
        <v>North West</v>
      </c>
      <c r="S2952" s="4" t="str">
        <f>TRIM(tblOperations[[#This Row],[Team]])</f>
        <v>Estates Support</v>
      </c>
      <c r="T2952" s="4" t="str">
        <f>_xlfn.XLOOKUP(R2952,tblRegionReference[Region],tblRegionReference[Area],"Not Found")</f>
        <v>North</v>
      </c>
      <c r="U2952" s="4" t="str">
        <f>IF(tblOperations[[#This Row],[Completion_Rate]]&gt;=_xlfn.XLOOKUP("Completion Rate",tblKPITargets[KPI_Name],tblKPITargets[Target_Value]),"Met","Below Target")</f>
        <v>Below Target</v>
      </c>
      <c r="V2952" t="str">
        <f>IF(tblOperations[[#This Row],[SLA_Compliance]]&gt;=_xlfn.XLOOKUP('04_References'!$A$3,tblKPITargets[KPI_Name],tblKPITargets[Target_Value]),"Met","Below Target")</f>
        <v>Below Target</v>
      </c>
      <c r="W2952" t="str">
        <f>IF(tblOperations[[#This Row],[Quality_Pass_Rate]]&gt;=_xlfn.XLOOKUP('04_References'!$A$4,tblKPITargets[KPI_Name],tblKPITargets[Target_Value]),"Met","Below Target")</f>
        <v>Met</v>
      </c>
      <c r="X2952" t="str">
        <f>IF(tblOperations[[#This Row],[Average_Completion_Days]]&lt;=_xlfn.XLOOKUP('04_References'!$A$7,tblKPITargets[KPI_Name],tblKPITargets[Target_Value]),"Met","Below Target")</f>
        <v>Below Target</v>
      </c>
      <c r="Y2952" t="str">
        <f>IF(tblOperations[[#This Row],[Closing_Backlog]]&lt;=_xlfn.XLOOKUP('04_References'!$A$8,tblKPITargets[KPI_Name],tblKPITargets[Target_Value]),"Met","Below Target")</f>
        <v>Below Target</v>
      </c>
    </row>
    <row r="2953" spans="1:25">
      <c r="A2953" s="8" t="s">
        <v>2983</v>
      </c>
      <c r="B2953" s="9">
        <v>46154</v>
      </c>
      <c r="C2953" s="4" t="s">
        <v>32</v>
      </c>
      <c r="D2953" s="4" t="s">
        <v>25</v>
      </c>
      <c r="E2953" s="4">
        <v>0</v>
      </c>
      <c r="F2953" s="4">
        <v>29</v>
      </c>
      <c r="G2953" s="4">
        <v>29</v>
      </c>
      <c r="H2953" s="4">
        <v>29</v>
      </c>
      <c r="I2953" s="4">
        <v>0</v>
      </c>
      <c r="J2953" s="4">
        <v>0</v>
      </c>
      <c r="K2953" s="4">
        <v>0</v>
      </c>
      <c r="L2953" s="4">
        <v>1.6</v>
      </c>
      <c r="M2953" s="4">
        <v>0.96</v>
      </c>
      <c r="N2953" s="4">
        <v>0.95599999999999996</v>
      </c>
      <c r="O2953" s="4">
        <v>4.4000000000000004</v>
      </c>
      <c r="P2953" s="4">
        <v>0.72899999999999998</v>
      </c>
      <c r="Q2953" s="5">
        <v>1</v>
      </c>
      <c r="R2953" s="4" t="str">
        <f>TRIM(tblOperations[[#This Row],[Region]])</f>
        <v>North West</v>
      </c>
      <c r="S2953" s="4" t="str">
        <f>TRIM(tblOperations[[#This Row],[Team]])</f>
        <v>Workplace Projects</v>
      </c>
      <c r="T2953" s="4" t="str">
        <f>_xlfn.XLOOKUP(R2953,tblRegionReference[Region],tblRegionReference[Area],"Not Found")</f>
        <v>North</v>
      </c>
      <c r="U2953" s="4" t="str">
        <f>IF(tblOperations[[#This Row],[Completion_Rate]]&gt;=_xlfn.XLOOKUP("Completion Rate",tblKPITargets[KPI_Name],tblKPITargets[Target_Value]),"Met","Below Target")</f>
        <v>Met</v>
      </c>
      <c r="V2953" t="str">
        <f>IF(tblOperations[[#This Row],[SLA_Compliance]]&gt;=_xlfn.XLOOKUP('04_References'!$A$3,tblKPITargets[KPI_Name],tblKPITargets[Target_Value]),"Met","Below Target")</f>
        <v>Met</v>
      </c>
      <c r="W2953" t="str">
        <f>IF(tblOperations[[#This Row],[Quality_Pass_Rate]]&gt;=_xlfn.XLOOKUP('04_References'!$A$4,tblKPITargets[KPI_Name],tblKPITargets[Target_Value]),"Met","Below Target")</f>
        <v>Met</v>
      </c>
      <c r="X2953" t="str">
        <f>IF(tblOperations[[#This Row],[Average_Completion_Days]]&lt;=_xlfn.XLOOKUP('04_References'!$A$7,tblKPITargets[KPI_Name],tblKPITargets[Target_Value]),"Met","Below Target")</f>
        <v>Met</v>
      </c>
      <c r="Y2953" t="str">
        <f>IF(tblOperations[[#This Row],[Closing_Backlog]]&lt;=_xlfn.XLOOKUP('04_References'!$A$8,tblKPITargets[KPI_Name],tblKPITargets[Target_Value]),"Met","Below Target")</f>
        <v>Met</v>
      </c>
    </row>
    <row r="2954" spans="1:25">
      <c r="A2954" s="6" t="s">
        <v>2984</v>
      </c>
      <c r="B2954" s="7">
        <v>46154</v>
      </c>
      <c r="C2954" s="2" t="s">
        <v>37</v>
      </c>
      <c r="D2954" s="2" t="s">
        <v>19</v>
      </c>
      <c r="E2954" s="2">
        <v>0</v>
      </c>
      <c r="F2954" s="2">
        <v>47</v>
      </c>
      <c r="G2954" s="2">
        <v>47</v>
      </c>
      <c r="H2954" s="2">
        <v>47</v>
      </c>
      <c r="I2954" s="2">
        <v>0</v>
      </c>
      <c r="J2954" s="2">
        <v>0</v>
      </c>
      <c r="K2954" s="2">
        <v>0</v>
      </c>
      <c r="L2954" s="2">
        <v>1</v>
      </c>
      <c r="M2954" s="2">
        <v>0.97899999999999998</v>
      </c>
      <c r="N2954" s="2">
        <v>0.97</v>
      </c>
      <c r="O2954" s="2">
        <v>4.2</v>
      </c>
      <c r="P2954" s="2">
        <v>0.627</v>
      </c>
      <c r="Q2954" s="3">
        <v>1</v>
      </c>
      <c r="R2954" s="4" t="str">
        <f>TRIM(tblOperations[[#This Row],[Region]])</f>
        <v>Midlands</v>
      </c>
      <c r="S2954" s="4" t="str">
        <f>TRIM(tblOperations[[#This Row],[Team]])</f>
        <v>Workplace Services</v>
      </c>
      <c r="T2954" s="4" t="str">
        <f>_xlfn.XLOOKUP(R2954,tblRegionReference[Region],tblRegionReference[Area],"Not Found")</f>
        <v>Central</v>
      </c>
      <c r="U2954" s="4" t="str">
        <f>IF(tblOperations[[#This Row],[Completion_Rate]]&gt;=_xlfn.XLOOKUP("Completion Rate",tblKPITargets[KPI_Name],tblKPITargets[Target_Value]),"Met","Below Target")</f>
        <v>Met</v>
      </c>
      <c r="V2954" t="str">
        <f>IF(tblOperations[[#This Row],[SLA_Compliance]]&gt;=_xlfn.XLOOKUP('04_References'!$A$3,tblKPITargets[KPI_Name],tblKPITargets[Target_Value]),"Met","Below Target")</f>
        <v>Met</v>
      </c>
      <c r="W2954" t="str">
        <f>IF(tblOperations[[#This Row],[Quality_Pass_Rate]]&gt;=_xlfn.XLOOKUP('04_References'!$A$4,tblKPITargets[KPI_Name],tblKPITargets[Target_Value]),"Met","Below Target")</f>
        <v>Met</v>
      </c>
      <c r="X2954" t="str">
        <f>IF(tblOperations[[#This Row],[Average_Completion_Days]]&lt;=_xlfn.XLOOKUP('04_References'!$A$7,tblKPITargets[KPI_Name],tblKPITargets[Target_Value]),"Met","Below Target")</f>
        <v>Met</v>
      </c>
      <c r="Y2954" t="str">
        <f>IF(tblOperations[[#This Row],[Closing_Backlog]]&lt;=_xlfn.XLOOKUP('04_References'!$A$8,tblKPITargets[KPI_Name],tblKPITargets[Target_Value]),"Met","Below Target")</f>
        <v>Met</v>
      </c>
    </row>
    <row r="2955" spans="1:25">
      <c r="A2955" s="8" t="s">
        <v>2985</v>
      </c>
      <c r="B2955" s="9">
        <v>46154</v>
      </c>
      <c r="C2955" s="4" t="s">
        <v>37</v>
      </c>
      <c r="D2955" s="4" t="s">
        <v>21</v>
      </c>
      <c r="E2955" s="4">
        <v>904</v>
      </c>
      <c r="F2955" s="4">
        <v>51</v>
      </c>
      <c r="G2955" s="4">
        <v>955</v>
      </c>
      <c r="H2955" s="4">
        <v>34</v>
      </c>
      <c r="I2955" s="4">
        <v>921</v>
      </c>
      <c r="J2955" s="4">
        <v>0</v>
      </c>
      <c r="K2955" s="4">
        <v>0</v>
      </c>
      <c r="L2955" s="4">
        <v>8</v>
      </c>
      <c r="M2955" s="4">
        <v>0.6</v>
      </c>
      <c r="N2955" s="4">
        <v>1</v>
      </c>
      <c r="O2955" s="4">
        <v>2.5</v>
      </c>
      <c r="P2955" s="4">
        <v>0.66900000000000004</v>
      </c>
      <c r="Q2955" s="5">
        <v>3.5999999999999997E-2</v>
      </c>
      <c r="R2955" s="4" t="str">
        <f>TRIM(tblOperations[[#This Row],[Region]])</f>
        <v>Midlands</v>
      </c>
      <c r="S2955" s="4" t="str">
        <f>TRIM(tblOperations[[#This Row],[Team]])</f>
        <v>Facilities Response</v>
      </c>
      <c r="T2955" s="4" t="str">
        <f>_xlfn.XLOOKUP(R2955,tblRegionReference[Region],tblRegionReference[Area],"Not Found")</f>
        <v>Central</v>
      </c>
      <c r="U2955" s="4" t="str">
        <f>IF(tblOperations[[#This Row],[Completion_Rate]]&gt;=_xlfn.XLOOKUP("Completion Rate",tblKPITargets[KPI_Name],tblKPITargets[Target_Value]),"Met","Below Target")</f>
        <v>Below Target</v>
      </c>
      <c r="V2955" t="str">
        <f>IF(tblOperations[[#This Row],[SLA_Compliance]]&gt;=_xlfn.XLOOKUP('04_References'!$A$3,tblKPITargets[KPI_Name],tblKPITargets[Target_Value]),"Met","Below Target")</f>
        <v>Below Target</v>
      </c>
      <c r="W2955" t="str">
        <f>IF(tblOperations[[#This Row],[Quality_Pass_Rate]]&gt;=_xlfn.XLOOKUP('04_References'!$A$4,tblKPITargets[KPI_Name],tblKPITargets[Target_Value]),"Met","Below Target")</f>
        <v>Met</v>
      </c>
      <c r="X2955" t="str">
        <f>IF(tblOperations[[#This Row],[Average_Completion_Days]]&lt;=_xlfn.XLOOKUP('04_References'!$A$7,tblKPITargets[KPI_Name],tblKPITargets[Target_Value]),"Met","Below Target")</f>
        <v>Below Target</v>
      </c>
      <c r="Y2955" t="str">
        <f>IF(tblOperations[[#This Row],[Closing_Backlog]]&lt;=_xlfn.XLOOKUP('04_References'!$A$8,tblKPITargets[KPI_Name],tblKPITargets[Target_Value]),"Met","Below Target")</f>
        <v>Below Target</v>
      </c>
    </row>
    <row r="2956" spans="1:25">
      <c r="A2956" s="6" t="s">
        <v>2986</v>
      </c>
      <c r="B2956" s="7">
        <v>46154</v>
      </c>
      <c r="C2956" s="2" t="s">
        <v>37</v>
      </c>
      <c r="D2956" s="2" t="s">
        <v>23</v>
      </c>
      <c r="E2956" s="2">
        <v>704</v>
      </c>
      <c r="F2956" s="2">
        <v>35</v>
      </c>
      <c r="G2956" s="2">
        <v>739</v>
      </c>
      <c r="H2956" s="2">
        <v>34</v>
      </c>
      <c r="I2956" s="2">
        <v>705</v>
      </c>
      <c r="J2956" s="2">
        <v>0</v>
      </c>
      <c r="K2956" s="2">
        <v>0</v>
      </c>
      <c r="L2956" s="2">
        <v>8</v>
      </c>
      <c r="M2956" s="2">
        <v>0.6</v>
      </c>
      <c r="N2956" s="2">
        <v>1</v>
      </c>
      <c r="O2956" s="2">
        <v>2.5</v>
      </c>
      <c r="P2956" s="2">
        <v>0.77300000000000002</v>
      </c>
      <c r="Q2956" s="3">
        <v>4.5999999999999999E-2</v>
      </c>
      <c r="R2956" s="4" t="str">
        <f>TRIM(tblOperations[[#This Row],[Region]])</f>
        <v>Midlands</v>
      </c>
      <c r="S2956" s="4" t="str">
        <f>TRIM(tblOperations[[#This Row],[Team]])</f>
        <v>Estates Support</v>
      </c>
      <c r="T2956" s="4" t="str">
        <f>_xlfn.XLOOKUP(R2956,tblRegionReference[Region],tblRegionReference[Area],"Not Found")</f>
        <v>Central</v>
      </c>
      <c r="U2956" s="4" t="str">
        <f>IF(tblOperations[[#This Row],[Completion_Rate]]&gt;=_xlfn.XLOOKUP("Completion Rate",tblKPITargets[KPI_Name],tblKPITargets[Target_Value]),"Met","Below Target")</f>
        <v>Below Target</v>
      </c>
      <c r="V2956" t="str">
        <f>IF(tblOperations[[#This Row],[SLA_Compliance]]&gt;=_xlfn.XLOOKUP('04_References'!$A$3,tblKPITargets[KPI_Name],tblKPITargets[Target_Value]),"Met","Below Target")</f>
        <v>Below Target</v>
      </c>
      <c r="W2956" t="str">
        <f>IF(tblOperations[[#This Row],[Quality_Pass_Rate]]&gt;=_xlfn.XLOOKUP('04_References'!$A$4,tblKPITargets[KPI_Name],tblKPITargets[Target_Value]),"Met","Below Target")</f>
        <v>Met</v>
      </c>
      <c r="X2956" t="str">
        <f>IF(tblOperations[[#This Row],[Average_Completion_Days]]&lt;=_xlfn.XLOOKUP('04_References'!$A$7,tblKPITargets[KPI_Name],tblKPITargets[Target_Value]),"Met","Below Target")</f>
        <v>Below Target</v>
      </c>
      <c r="Y2956" t="str">
        <f>IF(tblOperations[[#This Row],[Closing_Backlog]]&lt;=_xlfn.XLOOKUP('04_References'!$A$8,tblKPITargets[KPI_Name],tblKPITargets[Target_Value]),"Met","Below Target")</f>
        <v>Below Target</v>
      </c>
    </row>
    <row r="2957" spans="1:25">
      <c r="A2957" s="8" t="s">
        <v>2987</v>
      </c>
      <c r="B2957" s="9">
        <v>46154</v>
      </c>
      <c r="C2957" s="4" t="s">
        <v>37</v>
      </c>
      <c r="D2957" s="4" t="s">
        <v>25</v>
      </c>
      <c r="E2957" s="4">
        <v>0</v>
      </c>
      <c r="F2957" s="4">
        <v>25</v>
      </c>
      <c r="G2957" s="4">
        <v>25</v>
      </c>
      <c r="H2957" s="4">
        <v>25</v>
      </c>
      <c r="I2957" s="4">
        <v>0</v>
      </c>
      <c r="J2957" s="4">
        <v>0</v>
      </c>
      <c r="K2957" s="4">
        <v>0</v>
      </c>
      <c r="L2957" s="4">
        <v>1.1000000000000001</v>
      </c>
      <c r="M2957" s="4">
        <v>0.97699999999999998</v>
      </c>
      <c r="N2957" s="4">
        <v>0.95499999999999996</v>
      </c>
      <c r="O2957" s="4">
        <v>4.7</v>
      </c>
      <c r="P2957" s="4">
        <v>0.65400000000000003</v>
      </c>
      <c r="Q2957" s="5">
        <v>1</v>
      </c>
      <c r="R2957" s="4" t="str">
        <f>TRIM(tblOperations[[#This Row],[Region]])</f>
        <v>Midlands</v>
      </c>
      <c r="S2957" s="4" t="str">
        <f>TRIM(tblOperations[[#This Row],[Team]])</f>
        <v>Workplace Projects</v>
      </c>
      <c r="T2957" s="4" t="str">
        <f>_xlfn.XLOOKUP(R2957,tblRegionReference[Region],tblRegionReference[Area],"Not Found")</f>
        <v>Central</v>
      </c>
      <c r="U2957" s="4" t="str">
        <f>IF(tblOperations[[#This Row],[Completion_Rate]]&gt;=_xlfn.XLOOKUP("Completion Rate",tblKPITargets[KPI_Name],tblKPITargets[Target_Value]),"Met","Below Target")</f>
        <v>Met</v>
      </c>
      <c r="V2957" t="str">
        <f>IF(tblOperations[[#This Row],[SLA_Compliance]]&gt;=_xlfn.XLOOKUP('04_References'!$A$3,tblKPITargets[KPI_Name],tblKPITargets[Target_Value]),"Met","Below Target")</f>
        <v>Met</v>
      </c>
      <c r="W2957" t="str">
        <f>IF(tblOperations[[#This Row],[Quality_Pass_Rate]]&gt;=_xlfn.XLOOKUP('04_References'!$A$4,tblKPITargets[KPI_Name],tblKPITargets[Target_Value]),"Met","Below Target")</f>
        <v>Met</v>
      </c>
      <c r="X2957" t="str">
        <f>IF(tblOperations[[#This Row],[Average_Completion_Days]]&lt;=_xlfn.XLOOKUP('04_References'!$A$7,tblKPITargets[KPI_Name],tblKPITargets[Target_Value]),"Met","Below Target")</f>
        <v>Met</v>
      </c>
      <c r="Y2957" t="str">
        <f>IF(tblOperations[[#This Row],[Closing_Backlog]]&lt;=_xlfn.XLOOKUP('04_References'!$A$8,tblKPITargets[KPI_Name],tblKPITargets[Target_Value]),"Met","Below Target")</f>
        <v>Met</v>
      </c>
    </row>
    <row r="2958" spans="1:25">
      <c r="A2958" s="6" t="s">
        <v>2988</v>
      </c>
      <c r="B2958" s="7">
        <v>46154</v>
      </c>
      <c r="C2958" s="2" t="s">
        <v>43</v>
      </c>
      <c r="D2958" s="2" t="s">
        <v>19</v>
      </c>
      <c r="E2958" s="2">
        <v>1584</v>
      </c>
      <c r="F2958" s="2">
        <v>32</v>
      </c>
      <c r="G2958" s="2">
        <v>1616</v>
      </c>
      <c r="H2958" s="2">
        <v>28</v>
      </c>
      <c r="I2958" s="2">
        <v>1588</v>
      </c>
      <c r="J2958" s="2">
        <v>0</v>
      </c>
      <c r="K2958" s="2">
        <v>0</v>
      </c>
      <c r="L2958" s="2">
        <v>8</v>
      </c>
      <c r="M2958" s="2">
        <v>0.6</v>
      </c>
      <c r="N2958" s="2">
        <v>0.98799999999999999</v>
      </c>
      <c r="O2958" s="2">
        <v>2.5</v>
      </c>
      <c r="P2958" s="2">
        <v>0.73399999999999999</v>
      </c>
      <c r="Q2958" s="3">
        <v>1.7000000000000001E-2</v>
      </c>
      <c r="R2958" s="4" t="str">
        <f>TRIM(tblOperations[[#This Row],[Region]])</f>
        <v>South West</v>
      </c>
      <c r="S2958" s="4" t="str">
        <f>TRIM(tblOperations[[#This Row],[Team]])</f>
        <v>Workplace Services</v>
      </c>
      <c r="T2958" s="4" t="str">
        <f>_xlfn.XLOOKUP(R2958,tblRegionReference[Region],tblRegionReference[Area],"Not Found")</f>
        <v>South</v>
      </c>
      <c r="U2958" s="4" t="str">
        <f>IF(tblOperations[[#This Row],[Completion_Rate]]&gt;=_xlfn.XLOOKUP("Completion Rate",tblKPITargets[KPI_Name],tblKPITargets[Target_Value]),"Met","Below Target")</f>
        <v>Below Target</v>
      </c>
      <c r="V2958" t="str">
        <f>IF(tblOperations[[#This Row],[SLA_Compliance]]&gt;=_xlfn.XLOOKUP('04_References'!$A$3,tblKPITargets[KPI_Name],tblKPITargets[Target_Value]),"Met","Below Target")</f>
        <v>Below Target</v>
      </c>
      <c r="W2958" t="str">
        <f>IF(tblOperations[[#This Row],[Quality_Pass_Rate]]&gt;=_xlfn.XLOOKUP('04_References'!$A$4,tblKPITargets[KPI_Name],tblKPITargets[Target_Value]),"Met","Below Target")</f>
        <v>Met</v>
      </c>
      <c r="X2958" t="str">
        <f>IF(tblOperations[[#This Row],[Average_Completion_Days]]&lt;=_xlfn.XLOOKUP('04_References'!$A$7,tblKPITargets[KPI_Name],tblKPITargets[Target_Value]),"Met","Below Target")</f>
        <v>Below Target</v>
      </c>
      <c r="Y2958" t="str">
        <f>IF(tblOperations[[#This Row],[Closing_Backlog]]&lt;=_xlfn.XLOOKUP('04_References'!$A$8,tblKPITargets[KPI_Name],tblKPITargets[Target_Value]),"Met","Below Target")</f>
        <v>Below Target</v>
      </c>
    </row>
    <row r="2959" spans="1:25">
      <c r="A2959" s="8" t="s">
        <v>2989</v>
      </c>
      <c r="B2959" s="9">
        <v>46154</v>
      </c>
      <c r="C2959" s="4" t="s">
        <v>43</v>
      </c>
      <c r="D2959" s="4" t="s">
        <v>21</v>
      </c>
      <c r="E2959" s="4">
        <v>0</v>
      </c>
      <c r="F2959" s="4">
        <v>58</v>
      </c>
      <c r="G2959" s="4">
        <v>58</v>
      </c>
      <c r="H2959" s="4">
        <v>46</v>
      </c>
      <c r="I2959" s="4">
        <v>12</v>
      </c>
      <c r="J2959" s="4">
        <v>0</v>
      </c>
      <c r="K2959" s="4">
        <v>0</v>
      </c>
      <c r="L2959" s="4">
        <v>3.1</v>
      </c>
      <c r="M2959" s="4">
        <v>0.89100000000000001</v>
      </c>
      <c r="N2959" s="4">
        <v>0.99299999999999999</v>
      </c>
      <c r="O2959" s="4">
        <v>4.0999999999999996</v>
      </c>
      <c r="P2959" s="4">
        <v>0.621</v>
      </c>
      <c r="Q2959" s="5">
        <v>0.79300000000000004</v>
      </c>
      <c r="R2959" s="4" t="str">
        <f>TRIM(tblOperations[[#This Row],[Region]])</f>
        <v>South West</v>
      </c>
      <c r="S2959" s="4" t="str">
        <f>TRIM(tblOperations[[#This Row],[Team]])</f>
        <v>Facilities Response</v>
      </c>
      <c r="T2959" s="4" t="str">
        <f>_xlfn.XLOOKUP(R2959,tblRegionReference[Region],tblRegionReference[Area],"Not Found")</f>
        <v>South</v>
      </c>
      <c r="U2959" s="4" t="str">
        <f>IF(tblOperations[[#This Row],[Completion_Rate]]&gt;=_xlfn.XLOOKUP("Completion Rate",tblKPITargets[KPI_Name],tblKPITargets[Target_Value]),"Met","Below Target")</f>
        <v>Below Target</v>
      </c>
      <c r="V2959" t="str">
        <f>IF(tblOperations[[#This Row],[SLA_Compliance]]&gt;=_xlfn.XLOOKUP('04_References'!$A$3,tblKPITargets[KPI_Name],tblKPITargets[Target_Value]),"Met","Below Target")</f>
        <v>Below Target</v>
      </c>
      <c r="W2959" t="str">
        <f>IF(tblOperations[[#This Row],[Quality_Pass_Rate]]&gt;=_xlfn.XLOOKUP('04_References'!$A$4,tblKPITargets[KPI_Name],tblKPITargets[Target_Value]),"Met","Below Target")</f>
        <v>Met</v>
      </c>
      <c r="X2959" t="str">
        <f>IF(tblOperations[[#This Row],[Average_Completion_Days]]&lt;=_xlfn.XLOOKUP('04_References'!$A$7,tblKPITargets[KPI_Name],tblKPITargets[Target_Value]),"Met","Below Target")</f>
        <v>Below Target</v>
      </c>
      <c r="Y2959" t="str">
        <f>IF(tblOperations[[#This Row],[Closing_Backlog]]&lt;=_xlfn.XLOOKUP('04_References'!$A$8,tblKPITargets[KPI_Name],tblKPITargets[Target_Value]),"Met","Below Target")</f>
        <v>Below Target</v>
      </c>
    </row>
    <row r="2960" spans="1:25">
      <c r="A2960" s="6" t="s">
        <v>2990</v>
      </c>
      <c r="B2960" s="7">
        <v>46154</v>
      </c>
      <c r="C2960" s="2" t="s">
        <v>43</v>
      </c>
      <c r="D2960" s="2" t="s">
        <v>23</v>
      </c>
      <c r="E2960" s="2">
        <v>11</v>
      </c>
      <c r="F2960" s="2">
        <v>22</v>
      </c>
      <c r="G2960" s="2">
        <v>33</v>
      </c>
      <c r="H2960" s="2">
        <v>33</v>
      </c>
      <c r="I2960" s="2">
        <v>0</v>
      </c>
      <c r="J2960" s="2">
        <v>0</v>
      </c>
      <c r="K2960" s="2">
        <v>0</v>
      </c>
      <c r="L2960" s="2">
        <v>1.5</v>
      </c>
      <c r="M2960" s="2">
        <v>0.97199999999999998</v>
      </c>
      <c r="N2960" s="2">
        <v>0.99399999999999999</v>
      </c>
      <c r="O2960" s="2">
        <v>4.9000000000000004</v>
      </c>
      <c r="P2960" s="2">
        <v>0.754</v>
      </c>
      <c r="Q2960" s="3">
        <v>1</v>
      </c>
      <c r="R2960" s="4" t="str">
        <f>TRIM(tblOperations[[#This Row],[Region]])</f>
        <v>South West</v>
      </c>
      <c r="S2960" s="4" t="str">
        <f>TRIM(tblOperations[[#This Row],[Team]])</f>
        <v>Estates Support</v>
      </c>
      <c r="T2960" s="4" t="str">
        <f>_xlfn.XLOOKUP(R2960,tblRegionReference[Region],tblRegionReference[Area],"Not Found")</f>
        <v>South</v>
      </c>
      <c r="U2960" s="4" t="str">
        <f>IF(tblOperations[[#This Row],[Completion_Rate]]&gt;=_xlfn.XLOOKUP("Completion Rate",tblKPITargets[KPI_Name],tblKPITargets[Target_Value]),"Met","Below Target")</f>
        <v>Met</v>
      </c>
      <c r="V2960" t="str">
        <f>IF(tblOperations[[#This Row],[SLA_Compliance]]&gt;=_xlfn.XLOOKUP('04_References'!$A$3,tblKPITargets[KPI_Name],tblKPITargets[Target_Value]),"Met","Below Target")</f>
        <v>Met</v>
      </c>
      <c r="W2960" t="str">
        <f>IF(tblOperations[[#This Row],[Quality_Pass_Rate]]&gt;=_xlfn.XLOOKUP('04_References'!$A$4,tblKPITargets[KPI_Name],tblKPITargets[Target_Value]),"Met","Below Target")</f>
        <v>Met</v>
      </c>
      <c r="X2960" t="str">
        <f>IF(tblOperations[[#This Row],[Average_Completion_Days]]&lt;=_xlfn.XLOOKUP('04_References'!$A$7,tblKPITargets[KPI_Name],tblKPITargets[Target_Value]),"Met","Below Target")</f>
        <v>Met</v>
      </c>
      <c r="Y2960" t="str">
        <f>IF(tblOperations[[#This Row],[Closing_Backlog]]&lt;=_xlfn.XLOOKUP('04_References'!$A$8,tblKPITargets[KPI_Name],tblKPITargets[Target_Value]),"Met","Below Target")</f>
        <v>Met</v>
      </c>
    </row>
    <row r="2961" spans="1:25">
      <c r="A2961" s="8" t="s">
        <v>2991</v>
      </c>
      <c r="B2961" s="9">
        <v>46154</v>
      </c>
      <c r="C2961" s="4" t="s">
        <v>43</v>
      </c>
      <c r="D2961" s="4" t="s">
        <v>25</v>
      </c>
      <c r="E2961" s="4">
        <v>0</v>
      </c>
      <c r="F2961" s="4">
        <v>36</v>
      </c>
      <c r="G2961" s="4">
        <v>36</v>
      </c>
      <c r="H2961" s="4">
        <v>36</v>
      </c>
      <c r="I2961" s="4">
        <v>0</v>
      </c>
      <c r="J2961" s="4">
        <v>1</v>
      </c>
      <c r="K2961" s="4">
        <v>0</v>
      </c>
      <c r="L2961" s="4">
        <v>1.4</v>
      </c>
      <c r="M2961" s="4">
        <v>0.97099999999999997</v>
      </c>
      <c r="N2961" s="4">
        <v>0.997</v>
      </c>
      <c r="O2961" s="4">
        <v>4.5999999999999996</v>
      </c>
      <c r="P2961" s="4">
        <v>0.78100000000000003</v>
      </c>
      <c r="Q2961" s="5">
        <v>1</v>
      </c>
      <c r="R2961" s="4" t="str">
        <f>TRIM(tblOperations[[#This Row],[Region]])</f>
        <v>South West</v>
      </c>
      <c r="S2961" s="4" t="str">
        <f>TRIM(tblOperations[[#This Row],[Team]])</f>
        <v>Workplace Projects</v>
      </c>
      <c r="T2961" s="4" t="str">
        <f>_xlfn.XLOOKUP(R2961,tblRegionReference[Region],tblRegionReference[Area],"Not Found")</f>
        <v>South</v>
      </c>
      <c r="U2961" s="4" t="str">
        <f>IF(tblOperations[[#This Row],[Completion_Rate]]&gt;=_xlfn.XLOOKUP("Completion Rate",tblKPITargets[KPI_Name],tblKPITargets[Target_Value]),"Met","Below Target")</f>
        <v>Met</v>
      </c>
      <c r="V2961" t="str">
        <f>IF(tblOperations[[#This Row],[SLA_Compliance]]&gt;=_xlfn.XLOOKUP('04_References'!$A$3,tblKPITargets[KPI_Name],tblKPITargets[Target_Value]),"Met","Below Target")</f>
        <v>Met</v>
      </c>
      <c r="W2961" t="str">
        <f>IF(tblOperations[[#This Row],[Quality_Pass_Rate]]&gt;=_xlfn.XLOOKUP('04_References'!$A$4,tblKPITargets[KPI_Name],tblKPITargets[Target_Value]),"Met","Below Target")</f>
        <v>Met</v>
      </c>
      <c r="X2961" t="str">
        <f>IF(tblOperations[[#This Row],[Average_Completion_Days]]&lt;=_xlfn.XLOOKUP('04_References'!$A$7,tblKPITargets[KPI_Name],tblKPITargets[Target_Value]),"Met","Below Target")</f>
        <v>Met</v>
      </c>
      <c r="Y2961" t="str">
        <f>IF(tblOperations[[#This Row],[Closing_Backlog]]&lt;=_xlfn.XLOOKUP('04_References'!$A$8,tblKPITargets[KPI_Name],tblKPITargets[Target_Value]),"Met","Below Target")</f>
        <v>Met</v>
      </c>
    </row>
    <row r="2962" spans="1:25">
      <c r="A2962" s="6" t="s">
        <v>2992</v>
      </c>
      <c r="B2962" s="7">
        <v>46154</v>
      </c>
      <c r="C2962" s="2" t="s">
        <v>48</v>
      </c>
      <c r="D2962" s="2" t="s">
        <v>19</v>
      </c>
      <c r="E2962" s="2">
        <v>0</v>
      </c>
      <c r="F2962" s="2">
        <v>36</v>
      </c>
      <c r="G2962" s="2">
        <v>36</v>
      </c>
      <c r="H2962" s="2">
        <v>36</v>
      </c>
      <c r="I2962" s="2">
        <v>0</v>
      </c>
      <c r="J2962" s="2">
        <v>0</v>
      </c>
      <c r="K2962" s="2">
        <v>0</v>
      </c>
      <c r="L2962" s="2">
        <v>2</v>
      </c>
      <c r="M2962" s="2">
        <v>0.998</v>
      </c>
      <c r="N2962" s="2">
        <v>1</v>
      </c>
      <c r="O2962" s="2">
        <v>4.5</v>
      </c>
      <c r="P2962" s="2">
        <v>0.74299999999999999</v>
      </c>
      <c r="Q2962" s="3">
        <v>1</v>
      </c>
      <c r="R2962" s="4" t="str">
        <f>TRIM(tblOperations[[#This Row],[Region]])</f>
        <v>South East</v>
      </c>
      <c r="S2962" s="4" t="str">
        <f>TRIM(tblOperations[[#This Row],[Team]])</f>
        <v>Workplace Services</v>
      </c>
      <c r="T2962" s="4" t="str">
        <f>_xlfn.XLOOKUP(R2962,tblRegionReference[Region],tblRegionReference[Area],"Not Found")</f>
        <v>South</v>
      </c>
      <c r="U2962" s="4" t="str">
        <f>IF(tblOperations[[#This Row],[Completion_Rate]]&gt;=_xlfn.XLOOKUP("Completion Rate",tblKPITargets[KPI_Name],tblKPITargets[Target_Value]),"Met","Below Target")</f>
        <v>Met</v>
      </c>
      <c r="V2962" t="str">
        <f>IF(tblOperations[[#This Row],[SLA_Compliance]]&gt;=_xlfn.XLOOKUP('04_References'!$A$3,tblKPITargets[KPI_Name],tblKPITargets[Target_Value]),"Met","Below Target")</f>
        <v>Met</v>
      </c>
      <c r="W2962" t="str">
        <f>IF(tblOperations[[#This Row],[Quality_Pass_Rate]]&gt;=_xlfn.XLOOKUP('04_References'!$A$4,tblKPITargets[KPI_Name],tblKPITargets[Target_Value]),"Met","Below Target")</f>
        <v>Met</v>
      </c>
      <c r="X2962" t="str">
        <f>IF(tblOperations[[#This Row],[Average_Completion_Days]]&lt;=_xlfn.XLOOKUP('04_References'!$A$7,tblKPITargets[KPI_Name],tblKPITargets[Target_Value]),"Met","Below Target")</f>
        <v>Met</v>
      </c>
      <c r="Y2962" t="str">
        <f>IF(tblOperations[[#This Row],[Closing_Backlog]]&lt;=_xlfn.XLOOKUP('04_References'!$A$8,tblKPITargets[KPI_Name],tblKPITargets[Target_Value]),"Met","Below Target")</f>
        <v>Met</v>
      </c>
    </row>
    <row r="2963" spans="1:25">
      <c r="A2963" s="8" t="s">
        <v>2993</v>
      </c>
      <c r="B2963" s="9">
        <v>46154</v>
      </c>
      <c r="C2963" s="4" t="s">
        <v>48</v>
      </c>
      <c r="D2963" s="4" t="s">
        <v>21</v>
      </c>
      <c r="E2963" s="4">
        <v>2652</v>
      </c>
      <c r="F2963" s="4">
        <v>46</v>
      </c>
      <c r="G2963" s="4">
        <v>2698</v>
      </c>
      <c r="H2963" s="4">
        <v>16</v>
      </c>
      <c r="I2963" s="4">
        <v>2682</v>
      </c>
      <c r="J2963" s="4">
        <v>0</v>
      </c>
      <c r="K2963" s="4">
        <v>0</v>
      </c>
      <c r="L2963" s="4">
        <v>8</v>
      </c>
      <c r="M2963" s="4">
        <v>0.6</v>
      </c>
      <c r="N2963" s="4">
        <v>1</v>
      </c>
      <c r="O2963" s="4">
        <v>2.5</v>
      </c>
      <c r="P2963" s="4">
        <v>0.69199999999999995</v>
      </c>
      <c r="Q2963" s="5">
        <v>6.0000000000000001E-3</v>
      </c>
      <c r="R2963" s="4" t="str">
        <f>TRIM(tblOperations[[#This Row],[Region]])</f>
        <v>South East</v>
      </c>
      <c r="S2963" s="4" t="str">
        <f>TRIM(tblOperations[[#This Row],[Team]])</f>
        <v>Facilities Response</v>
      </c>
      <c r="T2963" s="4" t="str">
        <f>_xlfn.XLOOKUP(R2963,tblRegionReference[Region],tblRegionReference[Area],"Not Found")</f>
        <v>South</v>
      </c>
      <c r="U2963" s="4" t="str">
        <f>IF(tblOperations[[#This Row],[Completion_Rate]]&gt;=_xlfn.XLOOKUP("Completion Rate",tblKPITargets[KPI_Name],tblKPITargets[Target_Value]),"Met","Below Target")</f>
        <v>Below Target</v>
      </c>
      <c r="V2963" t="str">
        <f>IF(tblOperations[[#This Row],[SLA_Compliance]]&gt;=_xlfn.XLOOKUP('04_References'!$A$3,tblKPITargets[KPI_Name],tblKPITargets[Target_Value]),"Met","Below Target")</f>
        <v>Below Target</v>
      </c>
      <c r="W2963" t="str">
        <f>IF(tblOperations[[#This Row],[Quality_Pass_Rate]]&gt;=_xlfn.XLOOKUP('04_References'!$A$4,tblKPITargets[KPI_Name],tblKPITargets[Target_Value]),"Met","Below Target")</f>
        <v>Met</v>
      </c>
      <c r="X2963" t="str">
        <f>IF(tblOperations[[#This Row],[Average_Completion_Days]]&lt;=_xlfn.XLOOKUP('04_References'!$A$7,tblKPITargets[KPI_Name],tblKPITargets[Target_Value]),"Met","Below Target")</f>
        <v>Below Target</v>
      </c>
      <c r="Y2963" t="str">
        <f>IF(tblOperations[[#This Row],[Closing_Backlog]]&lt;=_xlfn.XLOOKUP('04_References'!$A$8,tblKPITargets[KPI_Name],tblKPITargets[Target_Value]),"Met","Below Target")</f>
        <v>Below Target</v>
      </c>
    </row>
    <row r="2964" spans="1:25">
      <c r="A2964" s="6" t="s">
        <v>2994</v>
      </c>
      <c r="B2964" s="7">
        <v>46154</v>
      </c>
      <c r="C2964" s="2" t="s">
        <v>48</v>
      </c>
      <c r="D2964" s="2" t="s">
        <v>23</v>
      </c>
      <c r="E2964" s="2">
        <v>0</v>
      </c>
      <c r="F2964" s="2">
        <v>50</v>
      </c>
      <c r="G2964" s="2">
        <v>50</v>
      </c>
      <c r="H2964" s="2">
        <v>50</v>
      </c>
      <c r="I2964" s="2">
        <v>0</v>
      </c>
      <c r="J2964" s="2">
        <v>0</v>
      </c>
      <c r="K2964" s="2">
        <v>0</v>
      </c>
      <c r="L2964" s="2">
        <v>1.5</v>
      </c>
      <c r="M2964" s="2">
        <v>1</v>
      </c>
      <c r="N2964" s="2">
        <v>1</v>
      </c>
      <c r="O2964" s="2">
        <v>4.5999999999999996</v>
      </c>
      <c r="P2964" s="2">
        <v>0.80200000000000005</v>
      </c>
      <c r="Q2964" s="3">
        <v>1</v>
      </c>
      <c r="R2964" s="4" t="str">
        <f>TRIM(tblOperations[[#This Row],[Region]])</f>
        <v>South East</v>
      </c>
      <c r="S2964" s="4" t="str">
        <f>TRIM(tblOperations[[#This Row],[Team]])</f>
        <v>Estates Support</v>
      </c>
      <c r="T2964" s="4" t="str">
        <f>_xlfn.XLOOKUP(R2964,tblRegionReference[Region],tblRegionReference[Area],"Not Found")</f>
        <v>South</v>
      </c>
      <c r="U2964" s="4" t="str">
        <f>IF(tblOperations[[#This Row],[Completion_Rate]]&gt;=_xlfn.XLOOKUP("Completion Rate",tblKPITargets[KPI_Name],tblKPITargets[Target_Value]),"Met","Below Target")</f>
        <v>Met</v>
      </c>
      <c r="V2964" t="str">
        <f>IF(tblOperations[[#This Row],[SLA_Compliance]]&gt;=_xlfn.XLOOKUP('04_References'!$A$3,tblKPITargets[KPI_Name],tblKPITargets[Target_Value]),"Met","Below Target")</f>
        <v>Met</v>
      </c>
      <c r="W2964" t="str">
        <f>IF(tblOperations[[#This Row],[Quality_Pass_Rate]]&gt;=_xlfn.XLOOKUP('04_References'!$A$4,tblKPITargets[KPI_Name],tblKPITargets[Target_Value]),"Met","Below Target")</f>
        <v>Met</v>
      </c>
      <c r="X2964" t="str">
        <f>IF(tblOperations[[#This Row],[Average_Completion_Days]]&lt;=_xlfn.XLOOKUP('04_References'!$A$7,tblKPITargets[KPI_Name],tblKPITargets[Target_Value]),"Met","Below Target")</f>
        <v>Met</v>
      </c>
      <c r="Y2964" t="str">
        <f>IF(tblOperations[[#This Row],[Closing_Backlog]]&lt;=_xlfn.XLOOKUP('04_References'!$A$8,tblKPITargets[KPI_Name],tblKPITargets[Target_Value]),"Met","Below Target")</f>
        <v>Met</v>
      </c>
    </row>
    <row r="2965" spans="1:25">
      <c r="A2965" s="8" t="s">
        <v>2995</v>
      </c>
      <c r="B2965" s="9">
        <v>46154</v>
      </c>
      <c r="C2965" s="4" t="s">
        <v>48</v>
      </c>
      <c r="D2965" s="4" t="s">
        <v>25</v>
      </c>
      <c r="E2965" s="4">
        <v>876</v>
      </c>
      <c r="F2965" s="4">
        <v>30</v>
      </c>
      <c r="G2965" s="4">
        <v>906</v>
      </c>
      <c r="H2965" s="4">
        <v>25</v>
      </c>
      <c r="I2965" s="4">
        <v>881</v>
      </c>
      <c r="J2965" s="4">
        <v>0</v>
      </c>
      <c r="K2965" s="4">
        <v>0</v>
      </c>
      <c r="L2965" s="4">
        <v>8</v>
      </c>
      <c r="M2965" s="4">
        <v>0.6</v>
      </c>
      <c r="N2965" s="4">
        <v>0.99199999999999999</v>
      </c>
      <c r="O2965" s="4">
        <v>2.5</v>
      </c>
      <c r="P2965" s="4">
        <v>0.747</v>
      </c>
      <c r="Q2965" s="5">
        <v>2.8000000000000001E-2</v>
      </c>
      <c r="R2965" s="4" t="str">
        <f>TRIM(tblOperations[[#This Row],[Region]])</f>
        <v>South East</v>
      </c>
      <c r="S2965" s="4" t="str">
        <f>TRIM(tblOperations[[#This Row],[Team]])</f>
        <v>Workplace Projects</v>
      </c>
      <c r="T2965" s="4" t="str">
        <f>_xlfn.XLOOKUP(R2965,tblRegionReference[Region],tblRegionReference[Area],"Not Found")</f>
        <v>South</v>
      </c>
      <c r="U2965" s="4" t="str">
        <f>IF(tblOperations[[#This Row],[Completion_Rate]]&gt;=_xlfn.XLOOKUP("Completion Rate",tblKPITargets[KPI_Name],tblKPITargets[Target_Value]),"Met","Below Target")</f>
        <v>Below Target</v>
      </c>
      <c r="V2965" t="str">
        <f>IF(tblOperations[[#This Row],[SLA_Compliance]]&gt;=_xlfn.XLOOKUP('04_References'!$A$3,tblKPITargets[KPI_Name],tblKPITargets[Target_Value]),"Met","Below Target")</f>
        <v>Below Target</v>
      </c>
      <c r="W2965" t="str">
        <f>IF(tblOperations[[#This Row],[Quality_Pass_Rate]]&gt;=_xlfn.XLOOKUP('04_References'!$A$4,tblKPITargets[KPI_Name],tblKPITargets[Target_Value]),"Met","Below Target")</f>
        <v>Met</v>
      </c>
      <c r="X2965" t="str">
        <f>IF(tblOperations[[#This Row],[Average_Completion_Days]]&lt;=_xlfn.XLOOKUP('04_References'!$A$7,tblKPITargets[KPI_Name],tblKPITargets[Target_Value]),"Met","Below Target")</f>
        <v>Below Target</v>
      </c>
      <c r="Y2965" t="str">
        <f>IF(tblOperations[[#This Row],[Closing_Backlog]]&lt;=_xlfn.XLOOKUP('04_References'!$A$8,tblKPITargets[KPI_Name],tblKPITargets[Target_Value]),"Met","Below Target")</f>
        <v>Below Target</v>
      </c>
    </row>
    <row r="2966" spans="1:25">
      <c r="A2966" s="6" t="s">
        <v>2996</v>
      </c>
      <c r="B2966" s="7">
        <v>46154</v>
      </c>
      <c r="C2966" s="2" t="s">
        <v>53</v>
      </c>
      <c r="D2966" s="2" t="s">
        <v>19</v>
      </c>
      <c r="E2966" s="2">
        <v>1616</v>
      </c>
      <c r="F2966" s="2">
        <v>31</v>
      </c>
      <c r="G2966" s="2">
        <v>1647</v>
      </c>
      <c r="H2966" s="2">
        <v>28</v>
      </c>
      <c r="I2966" s="2">
        <v>1619</v>
      </c>
      <c r="J2966" s="2">
        <v>0</v>
      </c>
      <c r="K2966" s="2">
        <v>0</v>
      </c>
      <c r="L2966" s="2">
        <v>8</v>
      </c>
      <c r="M2966" s="2">
        <v>0.6</v>
      </c>
      <c r="N2966" s="2">
        <v>0.95899999999999996</v>
      </c>
      <c r="O2966" s="2">
        <v>2.5</v>
      </c>
      <c r="P2966" s="2">
        <v>0.69299999999999995</v>
      </c>
      <c r="Q2966" s="3">
        <v>1.7000000000000001E-2</v>
      </c>
      <c r="R2966" s="4" t="str">
        <f>TRIM(tblOperations[[#This Row],[Region]])</f>
        <v>Wales</v>
      </c>
      <c r="S2966" s="4" t="str">
        <f>TRIM(tblOperations[[#This Row],[Team]])</f>
        <v>Workplace Services</v>
      </c>
      <c r="T2966" s="4" t="str">
        <f>_xlfn.XLOOKUP(R2966,tblRegionReference[Region],tblRegionReference[Area],"Not Found")</f>
        <v>Wales</v>
      </c>
      <c r="U2966" s="4" t="str">
        <f>IF(tblOperations[[#This Row],[Completion_Rate]]&gt;=_xlfn.XLOOKUP("Completion Rate",tblKPITargets[KPI_Name],tblKPITargets[Target_Value]),"Met","Below Target")</f>
        <v>Below Target</v>
      </c>
      <c r="V2966" t="str">
        <f>IF(tblOperations[[#This Row],[SLA_Compliance]]&gt;=_xlfn.XLOOKUP('04_References'!$A$3,tblKPITargets[KPI_Name],tblKPITargets[Target_Value]),"Met","Below Target")</f>
        <v>Below Target</v>
      </c>
      <c r="W2966" t="str">
        <f>IF(tblOperations[[#This Row],[Quality_Pass_Rate]]&gt;=_xlfn.XLOOKUP('04_References'!$A$4,tblKPITargets[KPI_Name],tblKPITargets[Target_Value]),"Met","Below Target")</f>
        <v>Met</v>
      </c>
      <c r="X2966" t="str">
        <f>IF(tblOperations[[#This Row],[Average_Completion_Days]]&lt;=_xlfn.XLOOKUP('04_References'!$A$7,tblKPITargets[KPI_Name],tblKPITargets[Target_Value]),"Met","Below Target")</f>
        <v>Below Target</v>
      </c>
      <c r="Y2966" t="str">
        <f>IF(tblOperations[[#This Row],[Closing_Backlog]]&lt;=_xlfn.XLOOKUP('04_References'!$A$8,tblKPITargets[KPI_Name],tblKPITargets[Target_Value]),"Met","Below Target")</f>
        <v>Below Target</v>
      </c>
    </row>
    <row r="2967" spans="1:25">
      <c r="A2967" s="8" t="s">
        <v>2997</v>
      </c>
      <c r="B2967" s="9">
        <v>46154</v>
      </c>
      <c r="C2967" s="4" t="s">
        <v>53</v>
      </c>
      <c r="D2967" s="4" t="s">
        <v>21</v>
      </c>
      <c r="E2967" s="4">
        <v>1667</v>
      </c>
      <c r="F2967" s="4">
        <v>48</v>
      </c>
      <c r="G2967" s="4">
        <v>1715</v>
      </c>
      <c r="H2967" s="4">
        <v>22</v>
      </c>
      <c r="I2967" s="4">
        <v>1693</v>
      </c>
      <c r="J2967" s="4">
        <v>0</v>
      </c>
      <c r="K2967" s="4">
        <v>0</v>
      </c>
      <c r="L2967" s="4">
        <v>8</v>
      </c>
      <c r="M2967" s="4">
        <v>0.6</v>
      </c>
      <c r="N2967" s="4">
        <v>0.94399999999999995</v>
      </c>
      <c r="O2967" s="4">
        <v>2.5</v>
      </c>
      <c r="P2967" s="4">
        <v>0.66400000000000003</v>
      </c>
      <c r="Q2967" s="5">
        <v>1.2999999999999999E-2</v>
      </c>
      <c r="R2967" s="4" t="str">
        <f>TRIM(tblOperations[[#This Row],[Region]])</f>
        <v>Wales</v>
      </c>
      <c r="S2967" s="4" t="str">
        <f>TRIM(tblOperations[[#This Row],[Team]])</f>
        <v>Facilities Response</v>
      </c>
      <c r="T2967" s="4" t="str">
        <f>_xlfn.XLOOKUP(R2967,tblRegionReference[Region],tblRegionReference[Area],"Not Found")</f>
        <v>Wales</v>
      </c>
      <c r="U2967" s="4" t="str">
        <f>IF(tblOperations[[#This Row],[Completion_Rate]]&gt;=_xlfn.XLOOKUP("Completion Rate",tblKPITargets[KPI_Name],tblKPITargets[Target_Value]),"Met","Below Target")</f>
        <v>Below Target</v>
      </c>
      <c r="V2967" t="str">
        <f>IF(tblOperations[[#This Row],[SLA_Compliance]]&gt;=_xlfn.XLOOKUP('04_References'!$A$3,tblKPITargets[KPI_Name],tblKPITargets[Target_Value]),"Met","Below Target")</f>
        <v>Below Target</v>
      </c>
      <c r="W2967" t="str">
        <f>IF(tblOperations[[#This Row],[Quality_Pass_Rate]]&gt;=_xlfn.XLOOKUP('04_References'!$A$4,tblKPITargets[KPI_Name],tblKPITargets[Target_Value]),"Met","Below Target")</f>
        <v>Below Target</v>
      </c>
      <c r="X2967" t="str">
        <f>IF(tblOperations[[#This Row],[Average_Completion_Days]]&lt;=_xlfn.XLOOKUP('04_References'!$A$7,tblKPITargets[KPI_Name],tblKPITargets[Target_Value]),"Met","Below Target")</f>
        <v>Below Target</v>
      </c>
      <c r="Y2967" t="str">
        <f>IF(tblOperations[[#This Row],[Closing_Backlog]]&lt;=_xlfn.XLOOKUP('04_References'!$A$8,tblKPITargets[KPI_Name],tblKPITargets[Target_Value]),"Met","Below Target")</f>
        <v>Below Target</v>
      </c>
    </row>
    <row r="2968" spans="1:25">
      <c r="A2968" s="6" t="s">
        <v>2998</v>
      </c>
      <c r="B2968" s="7">
        <v>46154</v>
      </c>
      <c r="C2968" s="2" t="s">
        <v>53</v>
      </c>
      <c r="D2968" s="2" t="s">
        <v>23</v>
      </c>
      <c r="E2968" s="2">
        <v>1084</v>
      </c>
      <c r="F2968" s="2">
        <v>50</v>
      </c>
      <c r="G2968" s="2">
        <v>1134</v>
      </c>
      <c r="H2968" s="2">
        <v>28</v>
      </c>
      <c r="I2968" s="2">
        <v>1106</v>
      </c>
      <c r="J2968" s="2">
        <v>0</v>
      </c>
      <c r="K2968" s="2">
        <v>0</v>
      </c>
      <c r="L2968" s="2">
        <v>8</v>
      </c>
      <c r="M2968" s="2">
        <v>0.6</v>
      </c>
      <c r="N2968" s="2">
        <v>0.99199999999999999</v>
      </c>
      <c r="O2968" s="2">
        <v>2.5</v>
      </c>
      <c r="P2968" s="2">
        <v>0.77800000000000002</v>
      </c>
      <c r="Q2968" s="3">
        <v>2.5000000000000001E-2</v>
      </c>
      <c r="R2968" s="4" t="str">
        <f>TRIM(tblOperations[[#This Row],[Region]])</f>
        <v>Wales</v>
      </c>
      <c r="S2968" s="4" t="str">
        <f>TRIM(tblOperations[[#This Row],[Team]])</f>
        <v>Estates Support</v>
      </c>
      <c r="T2968" s="4" t="str">
        <f>_xlfn.XLOOKUP(R2968,tblRegionReference[Region],tblRegionReference[Area],"Not Found")</f>
        <v>Wales</v>
      </c>
      <c r="U2968" s="4" t="str">
        <f>IF(tblOperations[[#This Row],[Completion_Rate]]&gt;=_xlfn.XLOOKUP("Completion Rate",tblKPITargets[KPI_Name],tblKPITargets[Target_Value]),"Met","Below Target")</f>
        <v>Below Target</v>
      </c>
      <c r="V2968" t="str">
        <f>IF(tblOperations[[#This Row],[SLA_Compliance]]&gt;=_xlfn.XLOOKUP('04_References'!$A$3,tblKPITargets[KPI_Name],tblKPITargets[Target_Value]),"Met","Below Target")</f>
        <v>Below Target</v>
      </c>
      <c r="W2968" t="str">
        <f>IF(tblOperations[[#This Row],[Quality_Pass_Rate]]&gt;=_xlfn.XLOOKUP('04_References'!$A$4,tblKPITargets[KPI_Name],tblKPITargets[Target_Value]),"Met","Below Target")</f>
        <v>Met</v>
      </c>
      <c r="X2968" t="str">
        <f>IF(tblOperations[[#This Row],[Average_Completion_Days]]&lt;=_xlfn.XLOOKUP('04_References'!$A$7,tblKPITargets[KPI_Name],tblKPITargets[Target_Value]),"Met","Below Target")</f>
        <v>Below Target</v>
      </c>
      <c r="Y2968" t="str">
        <f>IF(tblOperations[[#This Row],[Closing_Backlog]]&lt;=_xlfn.XLOOKUP('04_References'!$A$8,tblKPITargets[KPI_Name],tblKPITargets[Target_Value]),"Met","Below Target")</f>
        <v>Below Target</v>
      </c>
    </row>
    <row r="2969" spans="1:25">
      <c r="A2969" s="8" t="s">
        <v>2999</v>
      </c>
      <c r="B2969" s="9">
        <v>46154</v>
      </c>
      <c r="C2969" s="4" t="s">
        <v>53</v>
      </c>
      <c r="D2969" s="4" t="s">
        <v>25</v>
      </c>
      <c r="E2969" s="4">
        <v>0</v>
      </c>
      <c r="F2969" s="4">
        <v>18</v>
      </c>
      <c r="G2969" s="4">
        <v>18</v>
      </c>
      <c r="H2969" s="4">
        <v>18</v>
      </c>
      <c r="I2969" s="4">
        <v>0</v>
      </c>
      <c r="J2969" s="4">
        <v>0</v>
      </c>
      <c r="K2969" s="4">
        <v>0</v>
      </c>
      <c r="L2969" s="4">
        <v>1.1000000000000001</v>
      </c>
      <c r="M2969" s="4">
        <v>0.93100000000000005</v>
      </c>
      <c r="N2969" s="4">
        <v>0.94699999999999995</v>
      </c>
      <c r="O2969" s="4">
        <v>4.5999999999999996</v>
      </c>
      <c r="P2969" s="4">
        <v>0.71299999999999997</v>
      </c>
      <c r="Q2969" s="5">
        <v>1</v>
      </c>
      <c r="R2969" s="4" t="str">
        <f>TRIM(tblOperations[[#This Row],[Region]])</f>
        <v>Wales</v>
      </c>
      <c r="S2969" s="4" t="str">
        <f>TRIM(tblOperations[[#This Row],[Team]])</f>
        <v>Workplace Projects</v>
      </c>
      <c r="T2969" s="4" t="str">
        <f>_xlfn.XLOOKUP(R2969,tblRegionReference[Region],tblRegionReference[Area],"Not Found")</f>
        <v>Wales</v>
      </c>
      <c r="U2969" s="4" t="str">
        <f>IF(tblOperations[[#This Row],[Completion_Rate]]&gt;=_xlfn.XLOOKUP("Completion Rate",tblKPITargets[KPI_Name],tblKPITargets[Target_Value]),"Met","Below Target")</f>
        <v>Met</v>
      </c>
      <c r="V2969" t="str">
        <f>IF(tblOperations[[#This Row],[SLA_Compliance]]&gt;=_xlfn.XLOOKUP('04_References'!$A$3,tblKPITargets[KPI_Name],tblKPITargets[Target_Value]),"Met","Below Target")</f>
        <v>Met</v>
      </c>
      <c r="W2969" t="str">
        <f>IF(tblOperations[[#This Row],[Quality_Pass_Rate]]&gt;=_xlfn.XLOOKUP('04_References'!$A$4,tblKPITargets[KPI_Name],tblKPITargets[Target_Value]),"Met","Below Target")</f>
        <v>Below Target</v>
      </c>
      <c r="X2969" t="str">
        <f>IF(tblOperations[[#This Row],[Average_Completion_Days]]&lt;=_xlfn.XLOOKUP('04_References'!$A$7,tblKPITargets[KPI_Name],tblKPITargets[Target_Value]),"Met","Below Target")</f>
        <v>Met</v>
      </c>
      <c r="Y2969" t="str">
        <f>IF(tblOperations[[#This Row],[Closing_Backlog]]&lt;=_xlfn.XLOOKUP('04_References'!$A$8,tblKPITargets[KPI_Name],tblKPITargets[Target_Value]),"Met","Below Target")</f>
        <v>Met</v>
      </c>
    </row>
    <row r="2970" spans="1:25">
      <c r="A2970" s="6" t="s">
        <v>3000</v>
      </c>
      <c r="B2970" s="7">
        <v>46155</v>
      </c>
      <c r="C2970" s="2" t="s">
        <v>18</v>
      </c>
      <c r="D2970" s="2" t="s">
        <v>19</v>
      </c>
      <c r="E2970" s="2">
        <v>428</v>
      </c>
      <c r="F2970" s="2">
        <v>36</v>
      </c>
      <c r="G2970" s="2">
        <v>464</v>
      </c>
      <c r="H2970" s="2">
        <v>31</v>
      </c>
      <c r="I2970" s="2">
        <v>433</v>
      </c>
      <c r="J2970" s="2">
        <v>0</v>
      </c>
      <c r="K2970" s="2">
        <v>0</v>
      </c>
      <c r="L2970" s="2">
        <v>8</v>
      </c>
      <c r="M2970" s="2">
        <v>0.6</v>
      </c>
      <c r="N2970" s="2">
        <v>1</v>
      </c>
      <c r="O2970" s="2">
        <v>2.5</v>
      </c>
      <c r="P2970" s="2">
        <v>0.72399999999999998</v>
      </c>
      <c r="Q2970" s="3">
        <v>6.7000000000000004E-2</v>
      </c>
      <c r="R2970" s="4" t="str">
        <f>TRIM(tblOperations[[#This Row],[Region]])</f>
        <v>Scotland</v>
      </c>
      <c r="S2970" s="4" t="str">
        <f>TRIM(tblOperations[[#This Row],[Team]])</f>
        <v>Workplace Services</v>
      </c>
      <c r="T2970" s="4" t="str">
        <f>_xlfn.XLOOKUP(R2970,tblRegionReference[Region],tblRegionReference[Area],"Not Found")</f>
        <v>North</v>
      </c>
      <c r="U2970" s="4" t="str">
        <f>IF(tblOperations[[#This Row],[Completion_Rate]]&gt;=_xlfn.XLOOKUP("Completion Rate",tblKPITargets[KPI_Name],tblKPITargets[Target_Value]),"Met","Below Target")</f>
        <v>Below Target</v>
      </c>
      <c r="V2970" t="str">
        <f>IF(tblOperations[[#This Row],[SLA_Compliance]]&gt;=_xlfn.XLOOKUP('04_References'!$A$3,tblKPITargets[KPI_Name],tblKPITargets[Target_Value]),"Met","Below Target")</f>
        <v>Below Target</v>
      </c>
      <c r="W2970" t="str">
        <f>IF(tblOperations[[#This Row],[Quality_Pass_Rate]]&gt;=_xlfn.XLOOKUP('04_References'!$A$4,tblKPITargets[KPI_Name],tblKPITargets[Target_Value]),"Met","Below Target")</f>
        <v>Met</v>
      </c>
      <c r="X2970" t="str">
        <f>IF(tblOperations[[#This Row],[Average_Completion_Days]]&lt;=_xlfn.XLOOKUP('04_References'!$A$7,tblKPITargets[KPI_Name],tblKPITargets[Target_Value]),"Met","Below Target")</f>
        <v>Below Target</v>
      </c>
      <c r="Y2970" t="str">
        <f>IF(tblOperations[[#This Row],[Closing_Backlog]]&lt;=_xlfn.XLOOKUP('04_References'!$A$8,tblKPITargets[KPI_Name],tblKPITargets[Target_Value]),"Met","Below Target")</f>
        <v>Below Target</v>
      </c>
    </row>
    <row r="2971" spans="1:25">
      <c r="A2971" s="8" t="s">
        <v>3001</v>
      </c>
      <c r="B2971" s="9">
        <v>46155</v>
      </c>
      <c r="C2971" s="4" t="s">
        <v>18</v>
      </c>
      <c r="D2971" s="4" t="s">
        <v>21</v>
      </c>
      <c r="E2971" s="4">
        <v>0</v>
      </c>
      <c r="F2971" s="4">
        <v>48</v>
      </c>
      <c r="G2971" s="4">
        <v>48</v>
      </c>
      <c r="H2971" s="4">
        <v>46</v>
      </c>
      <c r="I2971" s="4">
        <v>2</v>
      </c>
      <c r="J2971" s="4">
        <v>1</v>
      </c>
      <c r="K2971" s="4">
        <v>0</v>
      </c>
      <c r="L2971" s="4">
        <v>1.7</v>
      </c>
      <c r="M2971" s="4">
        <v>0.93799999999999994</v>
      </c>
      <c r="N2971" s="4">
        <v>0.97599999999999998</v>
      </c>
      <c r="O2971" s="4">
        <v>4.3</v>
      </c>
      <c r="P2971" s="4">
        <v>0.8</v>
      </c>
      <c r="Q2971" s="5">
        <v>0.95799999999999996</v>
      </c>
      <c r="R2971" s="4" t="str">
        <f>TRIM(tblOperations[[#This Row],[Region]])</f>
        <v>Scotland</v>
      </c>
      <c r="S2971" s="4" t="str">
        <f>TRIM(tblOperations[[#This Row],[Team]])</f>
        <v>Facilities Response</v>
      </c>
      <c r="T2971" s="4" t="str">
        <f>_xlfn.XLOOKUP(R2971,tblRegionReference[Region],tblRegionReference[Area],"Not Found")</f>
        <v>North</v>
      </c>
      <c r="U2971" s="4" t="str">
        <f>IF(tblOperations[[#This Row],[Completion_Rate]]&gt;=_xlfn.XLOOKUP("Completion Rate",tblKPITargets[KPI_Name],tblKPITargets[Target_Value]),"Met","Below Target")</f>
        <v>Met</v>
      </c>
      <c r="V2971" t="str">
        <f>IF(tblOperations[[#This Row],[SLA_Compliance]]&gt;=_xlfn.XLOOKUP('04_References'!$A$3,tblKPITargets[KPI_Name],tblKPITargets[Target_Value]),"Met","Below Target")</f>
        <v>Met</v>
      </c>
      <c r="W2971" t="str">
        <f>IF(tblOperations[[#This Row],[Quality_Pass_Rate]]&gt;=_xlfn.XLOOKUP('04_References'!$A$4,tblKPITargets[KPI_Name],tblKPITargets[Target_Value]),"Met","Below Target")</f>
        <v>Met</v>
      </c>
      <c r="X2971" t="str">
        <f>IF(tblOperations[[#This Row],[Average_Completion_Days]]&lt;=_xlfn.XLOOKUP('04_References'!$A$7,tblKPITargets[KPI_Name],tblKPITargets[Target_Value]),"Met","Below Target")</f>
        <v>Met</v>
      </c>
      <c r="Y2971" t="str">
        <f>IF(tblOperations[[#This Row],[Closing_Backlog]]&lt;=_xlfn.XLOOKUP('04_References'!$A$8,tblKPITargets[KPI_Name],tblKPITargets[Target_Value]),"Met","Below Target")</f>
        <v>Met</v>
      </c>
    </row>
    <row r="2972" spans="1:25">
      <c r="A2972" s="6" t="s">
        <v>3002</v>
      </c>
      <c r="B2972" s="7">
        <v>46155</v>
      </c>
      <c r="C2972" s="2" t="s">
        <v>18</v>
      </c>
      <c r="D2972" s="2" t="s">
        <v>23</v>
      </c>
      <c r="E2972" s="2">
        <v>776</v>
      </c>
      <c r="F2972" s="2">
        <v>46</v>
      </c>
      <c r="G2972" s="2">
        <v>822</v>
      </c>
      <c r="H2972" s="2">
        <v>37</v>
      </c>
      <c r="I2972" s="2">
        <v>785</v>
      </c>
      <c r="J2972" s="2">
        <v>0</v>
      </c>
      <c r="K2972" s="2">
        <v>0</v>
      </c>
      <c r="L2972" s="2">
        <v>8</v>
      </c>
      <c r="M2972" s="2">
        <v>0.6</v>
      </c>
      <c r="N2972" s="2">
        <v>0.97299999999999998</v>
      </c>
      <c r="O2972" s="2">
        <v>2.5</v>
      </c>
      <c r="P2972" s="2">
        <v>0.77700000000000002</v>
      </c>
      <c r="Q2972" s="3">
        <v>4.4999999999999998E-2</v>
      </c>
      <c r="R2972" s="4" t="str">
        <f>TRIM(tblOperations[[#This Row],[Region]])</f>
        <v>Scotland</v>
      </c>
      <c r="S2972" s="4" t="str">
        <f>TRIM(tblOperations[[#This Row],[Team]])</f>
        <v>Estates Support</v>
      </c>
      <c r="T2972" s="4" t="str">
        <f>_xlfn.XLOOKUP(R2972,tblRegionReference[Region],tblRegionReference[Area],"Not Found")</f>
        <v>North</v>
      </c>
      <c r="U2972" s="4" t="str">
        <f>IF(tblOperations[[#This Row],[Completion_Rate]]&gt;=_xlfn.XLOOKUP("Completion Rate",tblKPITargets[KPI_Name],tblKPITargets[Target_Value]),"Met","Below Target")</f>
        <v>Below Target</v>
      </c>
      <c r="V2972" t="str">
        <f>IF(tblOperations[[#This Row],[SLA_Compliance]]&gt;=_xlfn.XLOOKUP('04_References'!$A$3,tblKPITargets[KPI_Name],tblKPITargets[Target_Value]),"Met","Below Target")</f>
        <v>Below Target</v>
      </c>
      <c r="W2972" t="str">
        <f>IF(tblOperations[[#This Row],[Quality_Pass_Rate]]&gt;=_xlfn.XLOOKUP('04_References'!$A$4,tblKPITargets[KPI_Name],tblKPITargets[Target_Value]),"Met","Below Target")</f>
        <v>Met</v>
      </c>
      <c r="X2972" t="str">
        <f>IF(tblOperations[[#This Row],[Average_Completion_Days]]&lt;=_xlfn.XLOOKUP('04_References'!$A$7,tblKPITargets[KPI_Name],tblKPITargets[Target_Value]),"Met","Below Target")</f>
        <v>Below Target</v>
      </c>
      <c r="Y2972" t="str">
        <f>IF(tblOperations[[#This Row],[Closing_Backlog]]&lt;=_xlfn.XLOOKUP('04_References'!$A$8,tblKPITargets[KPI_Name],tblKPITargets[Target_Value]),"Met","Below Target")</f>
        <v>Below Target</v>
      </c>
    </row>
    <row r="2973" spans="1:25">
      <c r="A2973" s="8" t="s">
        <v>3003</v>
      </c>
      <c r="B2973" s="9">
        <v>46155</v>
      </c>
      <c r="C2973" s="4" t="s">
        <v>18</v>
      </c>
      <c r="D2973" s="4" t="s">
        <v>25</v>
      </c>
      <c r="E2973" s="4">
        <v>0</v>
      </c>
      <c r="F2973" s="4">
        <v>19</v>
      </c>
      <c r="G2973" s="4">
        <v>19</v>
      </c>
      <c r="H2973" s="4">
        <v>19</v>
      </c>
      <c r="I2973" s="4">
        <v>0</v>
      </c>
      <c r="J2973" s="4">
        <v>0</v>
      </c>
      <c r="K2973" s="4">
        <v>0</v>
      </c>
      <c r="L2973" s="4">
        <v>1.9</v>
      </c>
      <c r="M2973" s="4">
        <v>0.95599999999999996</v>
      </c>
      <c r="N2973" s="4">
        <v>0.98</v>
      </c>
      <c r="O2973" s="4">
        <v>4.5999999999999996</v>
      </c>
      <c r="P2973" s="4">
        <v>0.76500000000000001</v>
      </c>
      <c r="Q2973" s="5">
        <v>1</v>
      </c>
      <c r="R2973" s="4" t="str">
        <f>TRIM(tblOperations[[#This Row],[Region]])</f>
        <v>Scotland</v>
      </c>
      <c r="S2973" s="4" t="str">
        <f>TRIM(tblOperations[[#This Row],[Team]])</f>
        <v>Workplace Projects</v>
      </c>
      <c r="T2973" s="4" t="str">
        <f>_xlfn.XLOOKUP(R2973,tblRegionReference[Region],tblRegionReference[Area],"Not Found")</f>
        <v>North</v>
      </c>
      <c r="U2973" s="4" t="str">
        <f>IF(tblOperations[[#This Row],[Completion_Rate]]&gt;=_xlfn.XLOOKUP("Completion Rate",tblKPITargets[KPI_Name],tblKPITargets[Target_Value]),"Met","Below Target")</f>
        <v>Met</v>
      </c>
      <c r="V2973" t="str">
        <f>IF(tblOperations[[#This Row],[SLA_Compliance]]&gt;=_xlfn.XLOOKUP('04_References'!$A$3,tblKPITargets[KPI_Name],tblKPITargets[Target_Value]),"Met","Below Target")</f>
        <v>Met</v>
      </c>
      <c r="W2973" t="str">
        <f>IF(tblOperations[[#This Row],[Quality_Pass_Rate]]&gt;=_xlfn.XLOOKUP('04_References'!$A$4,tblKPITargets[KPI_Name],tblKPITargets[Target_Value]),"Met","Below Target")</f>
        <v>Met</v>
      </c>
      <c r="X2973" t="str">
        <f>IF(tblOperations[[#This Row],[Average_Completion_Days]]&lt;=_xlfn.XLOOKUP('04_References'!$A$7,tblKPITargets[KPI_Name],tblKPITargets[Target_Value]),"Met","Below Target")</f>
        <v>Met</v>
      </c>
      <c r="Y2973" t="str">
        <f>IF(tblOperations[[#This Row],[Closing_Backlog]]&lt;=_xlfn.XLOOKUP('04_References'!$A$8,tblKPITargets[KPI_Name],tblKPITargets[Target_Value]),"Met","Below Target")</f>
        <v>Met</v>
      </c>
    </row>
    <row r="2974" spans="1:25">
      <c r="A2974" s="6" t="s">
        <v>3004</v>
      </c>
      <c r="B2974" s="7">
        <v>46155</v>
      </c>
      <c r="C2974" s="2" t="s">
        <v>27</v>
      </c>
      <c r="D2974" s="2" t="s">
        <v>19</v>
      </c>
      <c r="E2974" s="2">
        <v>13</v>
      </c>
      <c r="F2974" s="2">
        <v>47</v>
      </c>
      <c r="G2974" s="2">
        <v>60</v>
      </c>
      <c r="H2974" s="2">
        <v>39</v>
      </c>
      <c r="I2974" s="2">
        <v>21</v>
      </c>
      <c r="J2974" s="2">
        <v>0</v>
      </c>
      <c r="K2974" s="2">
        <v>0</v>
      </c>
      <c r="L2974" s="2">
        <v>2.6</v>
      </c>
      <c r="M2974" s="2">
        <v>0.85099999999999998</v>
      </c>
      <c r="N2974" s="2">
        <v>0.996</v>
      </c>
      <c r="O2974" s="2">
        <v>3.9</v>
      </c>
      <c r="P2974" s="2">
        <v>0.70499999999999996</v>
      </c>
      <c r="Q2974" s="3">
        <v>0.65</v>
      </c>
      <c r="R2974" s="4" t="str">
        <f>TRIM(tblOperations[[#This Row],[Region]])</f>
        <v>North East</v>
      </c>
      <c r="S2974" s="4" t="str">
        <f>TRIM(tblOperations[[#This Row],[Team]])</f>
        <v>Workplace Services</v>
      </c>
      <c r="T2974" s="4" t="str">
        <f>_xlfn.XLOOKUP(R2974,tblRegionReference[Region],tblRegionReference[Area],"Not Found")</f>
        <v>North</v>
      </c>
      <c r="U2974" s="4" t="str">
        <f>IF(tblOperations[[#This Row],[Completion_Rate]]&gt;=_xlfn.XLOOKUP("Completion Rate",tblKPITargets[KPI_Name],tblKPITargets[Target_Value]),"Met","Below Target")</f>
        <v>Below Target</v>
      </c>
      <c r="V2974" t="str">
        <f>IF(tblOperations[[#This Row],[SLA_Compliance]]&gt;=_xlfn.XLOOKUP('04_References'!$A$3,tblKPITargets[KPI_Name],tblKPITargets[Target_Value]),"Met","Below Target")</f>
        <v>Below Target</v>
      </c>
      <c r="W2974" t="str">
        <f>IF(tblOperations[[#This Row],[Quality_Pass_Rate]]&gt;=_xlfn.XLOOKUP('04_References'!$A$4,tblKPITargets[KPI_Name],tblKPITargets[Target_Value]),"Met","Below Target")</f>
        <v>Met</v>
      </c>
      <c r="X2974" t="str">
        <f>IF(tblOperations[[#This Row],[Average_Completion_Days]]&lt;=_xlfn.XLOOKUP('04_References'!$A$7,tblKPITargets[KPI_Name],tblKPITargets[Target_Value]),"Met","Below Target")</f>
        <v>Met</v>
      </c>
      <c r="Y2974" t="str">
        <f>IF(tblOperations[[#This Row],[Closing_Backlog]]&lt;=_xlfn.XLOOKUP('04_References'!$A$8,tblKPITargets[KPI_Name],tblKPITargets[Target_Value]),"Met","Below Target")</f>
        <v>Below Target</v>
      </c>
    </row>
    <row r="2975" spans="1:25">
      <c r="A2975" s="8" t="s">
        <v>3005</v>
      </c>
      <c r="B2975" s="9">
        <v>46155</v>
      </c>
      <c r="C2975" s="4" t="s">
        <v>27</v>
      </c>
      <c r="D2975" s="4" t="s">
        <v>21</v>
      </c>
      <c r="E2975" s="4">
        <v>0</v>
      </c>
      <c r="F2975" s="4">
        <v>50</v>
      </c>
      <c r="G2975" s="4">
        <v>50</v>
      </c>
      <c r="H2975" s="4">
        <v>42</v>
      </c>
      <c r="I2975" s="4">
        <v>8</v>
      </c>
      <c r="J2975" s="4">
        <v>1</v>
      </c>
      <c r="K2975" s="4">
        <v>0</v>
      </c>
      <c r="L2975" s="4">
        <v>2</v>
      </c>
      <c r="M2975" s="4">
        <v>0.88600000000000001</v>
      </c>
      <c r="N2975" s="4">
        <v>0.97899999999999998</v>
      </c>
      <c r="O2975" s="4">
        <v>4.3</v>
      </c>
      <c r="P2975" s="4">
        <v>0.70699999999999996</v>
      </c>
      <c r="Q2975" s="5">
        <v>0.84</v>
      </c>
      <c r="R2975" s="4" t="str">
        <f>TRIM(tblOperations[[#This Row],[Region]])</f>
        <v>North East</v>
      </c>
      <c r="S2975" s="4" t="str">
        <f>TRIM(tblOperations[[#This Row],[Team]])</f>
        <v>Facilities Response</v>
      </c>
      <c r="T2975" s="4" t="str">
        <f>_xlfn.XLOOKUP(R2975,tblRegionReference[Region],tblRegionReference[Area],"Not Found")</f>
        <v>North</v>
      </c>
      <c r="U2975" s="4" t="str">
        <f>IF(tblOperations[[#This Row],[Completion_Rate]]&gt;=_xlfn.XLOOKUP("Completion Rate",tblKPITargets[KPI_Name],tblKPITargets[Target_Value]),"Met","Below Target")</f>
        <v>Below Target</v>
      </c>
      <c r="V2975" t="str">
        <f>IF(tblOperations[[#This Row],[SLA_Compliance]]&gt;=_xlfn.XLOOKUP('04_References'!$A$3,tblKPITargets[KPI_Name],tblKPITargets[Target_Value]),"Met","Below Target")</f>
        <v>Below Target</v>
      </c>
      <c r="W2975" t="str">
        <f>IF(tblOperations[[#This Row],[Quality_Pass_Rate]]&gt;=_xlfn.XLOOKUP('04_References'!$A$4,tblKPITargets[KPI_Name],tblKPITargets[Target_Value]),"Met","Below Target")</f>
        <v>Met</v>
      </c>
      <c r="X2975" t="str">
        <f>IF(tblOperations[[#This Row],[Average_Completion_Days]]&lt;=_xlfn.XLOOKUP('04_References'!$A$7,tblKPITargets[KPI_Name],tblKPITargets[Target_Value]),"Met","Below Target")</f>
        <v>Met</v>
      </c>
      <c r="Y2975" t="str">
        <f>IF(tblOperations[[#This Row],[Closing_Backlog]]&lt;=_xlfn.XLOOKUP('04_References'!$A$8,tblKPITargets[KPI_Name],tblKPITargets[Target_Value]),"Met","Below Target")</f>
        <v>Met</v>
      </c>
    </row>
    <row r="2976" spans="1:25">
      <c r="A2976" s="6" t="s">
        <v>3006</v>
      </c>
      <c r="B2976" s="7">
        <v>46155</v>
      </c>
      <c r="C2976" s="2" t="s">
        <v>27</v>
      </c>
      <c r="D2976" s="2" t="s">
        <v>23</v>
      </c>
      <c r="E2976" s="2">
        <v>1979</v>
      </c>
      <c r="F2976" s="2">
        <v>38</v>
      </c>
      <c r="G2976" s="2">
        <v>2017</v>
      </c>
      <c r="H2976" s="2">
        <v>24</v>
      </c>
      <c r="I2976" s="2">
        <v>1993</v>
      </c>
      <c r="J2976" s="2">
        <v>0</v>
      </c>
      <c r="K2976" s="2">
        <v>0</v>
      </c>
      <c r="L2976" s="2">
        <v>8</v>
      </c>
      <c r="M2976" s="2">
        <v>0.6</v>
      </c>
      <c r="N2976" s="2">
        <v>1</v>
      </c>
      <c r="O2976" s="2">
        <v>2.5</v>
      </c>
      <c r="P2976" s="2">
        <v>0.71699999999999997</v>
      </c>
      <c r="Q2976" s="3">
        <v>1.2E-2</v>
      </c>
      <c r="R2976" s="4" t="str">
        <f>TRIM(tblOperations[[#This Row],[Region]])</f>
        <v>North East</v>
      </c>
      <c r="S2976" s="4" t="str">
        <f>TRIM(tblOperations[[#This Row],[Team]])</f>
        <v>Estates Support</v>
      </c>
      <c r="T2976" s="4" t="str">
        <f>_xlfn.XLOOKUP(R2976,tblRegionReference[Region],tblRegionReference[Area],"Not Found")</f>
        <v>North</v>
      </c>
      <c r="U2976" s="4" t="str">
        <f>IF(tblOperations[[#This Row],[Completion_Rate]]&gt;=_xlfn.XLOOKUP("Completion Rate",tblKPITargets[KPI_Name],tblKPITargets[Target_Value]),"Met","Below Target")</f>
        <v>Below Target</v>
      </c>
      <c r="V2976" t="str">
        <f>IF(tblOperations[[#This Row],[SLA_Compliance]]&gt;=_xlfn.XLOOKUP('04_References'!$A$3,tblKPITargets[KPI_Name],tblKPITargets[Target_Value]),"Met","Below Target")</f>
        <v>Below Target</v>
      </c>
      <c r="W2976" t="str">
        <f>IF(tblOperations[[#This Row],[Quality_Pass_Rate]]&gt;=_xlfn.XLOOKUP('04_References'!$A$4,tblKPITargets[KPI_Name],tblKPITargets[Target_Value]),"Met","Below Target")</f>
        <v>Met</v>
      </c>
      <c r="X2976" t="str">
        <f>IF(tblOperations[[#This Row],[Average_Completion_Days]]&lt;=_xlfn.XLOOKUP('04_References'!$A$7,tblKPITargets[KPI_Name],tblKPITargets[Target_Value]),"Met","Below Target")</f>
        <v>Below Target</v>
      </c>
      <c r="Y2976" t="str">
        <f>IF(tblOperations[[#This Row],[Closing_Backlog]]&lt;=_xlfn.XLOOKUP('04_References'!$A$8,tblKPITargets[KPI_Name],tblKPITargets[Target_Value]),"Met","Below Target")</f>
        <v>Below Target</v>
      </c>
    </row>
    <row r="2977" spans="1:25">
      <c r="A2977" s="8" t="s">
        <v>3007</v>
      </c>
      <c r="B2977" s="9">
        <v>46155</v>
      </c>
      <c r="C2977" s="4" t="s">
        <v>27</v>
      </c>
      <c r="D2977" s="4" t="s">
        <v>25</v>
      </c>
      <c r="E2977" s="4">
        <v>117</v>
      </c>
      <c r="F2977" s="4">
        <v>29</v>
      </c>
      <c r="G2977" s="4">
        <v>146</v>
      </c>
      <c r="H2977" s="4">
        <v>28</v>
      </c>
      <c r="I2977" s="4">
        <v>118</v>
      </c>
      <c r="J2977" s="4">
        <v>0</v>
      </c>
      <c r="K2977" s="4">
        <v>0</v>
      </c>
      <c r="L2977" s="4">
        <v>8</v>
      </c>
      <c r="M2977" s="4">
        <v>0.6</v>
      </c>
      <c r="N2977" s="4">
        <v>0.97399999999999998</v>
      </c>
      <c r="O2977" s="4">
        <v>2.5</v>
      </c>
      <c r="P2977" s="4">
        <v>0.72899999999999998</v>
      </c>
      <c r="Q2977" s="5">
        <v>0.192</v>
      </c>
      <c r="R2977" s="4" t="str">
        <f>TRIM(tblOperations[[#This Row],[Region]])</f>
        <v>North East</v>
      </c>
      <c r="S2977" s="4" t="str">
        <f>TRIM(tblOperations[[#This Row],[Team]])</f>
        <v>Workplace Projects</v>
      </c>
      <c r="T2977" s="4" t="str">
        <f>_xlfn.XLOOKUP(R2977,tblRegionReference[Region],tblRegionReference[Area],"Not Found")</f>
        <v>North</v>
      </c>
      <c r="U2977" s="4" t="str">
        <f>IF(tblOperations[[#This Row],[Completion_Rate]]&gt;=_xlfn.XLOOKUP("Completion Rate",tblKPITargets[KPI_Name],tblKPITargets[Target_Value]),"Met","Below Target")</f>
        <v>Below Target</v>
      </c>
      <c r="V2977" t="str">
        <f>IF(tblOperations[[#This Row],[SLA_Compliance]]&gt;=_xlfn.XLOOKUP('04_References'!$A$3,tblKPITargets[KPI_Name],tblKPITargets[Target_Value]),"Met","Below Target")</f>
        <v>Below Target</v>
      </c>
      <c r="W2977" t="str">
        <f>IF(tblOperations[[#This Row],[Quality_Pass_Rate]]&gt;=_xlfn.XLOOKUP('04_References'!$A$4,tblKPITargets[KPI_Name],tblKPITargets[Target_Value]),"Met","Below Target")</f>
        <v>Met</v>
      </c>
      <c r="X2977" t="str">
        <f>IF(tblOperations[[#This Row],[Average_Completion_Days]]&lt;=_xlfn.XLOOKUP('04_References'!$A$7,tblKPITargets[KPI_Name],tblKPITargets[Target_Value]),"Met","Below Target")</f>
        <v>Below Target</v>
      </c>
      <c r="Y2977" t="str">
        <f>IF(tblOperations[[#This Row],[Closing_Backlog]]&lt;=_xlfn.XLOOKUP('04_References'!$A$8,tblKPITargets[KPI_Name],tblKPITargets[Target_Value]),"Met","Below Target")</f>
        <v>Below Target</v>
      </c>
    </row>
    <row r="2978" spans="1:25">
      <c r="A2978" s="6" t="s">
        <v>3008</v>
      </c>
      <c r="B2978" s="7">
        <v>46155</v>
      </c>
      <c r="C2978" s="2" t="s">
        <v>32</v>
      </c>
      <c r="D2978" s="2" t="s">
        <v>19</v>
      </c>
      <c r="E2978" s="2">
        <v>869</v>
      </c>
      <c r="F2978" s="2">
        <v>41</v>
      </c>
      <c r="G2978" s="2">
        <v>910</v>
      </c>
      <c r="H2978" s="2">
        <v>28</v>
      </c>
      <c r="I2978" s="2">
        <v>882</v>
      </c>
      <c r="J2978" s="2">
        <v>0</v>
      </c>
      <c r="K2978" s="2">
        <v>0</v>
      </c>
      <c r="L2978" s="2">
        <v>8</v>
      </c>
      <c r="M2978" s="2">
        <v>0.6</v>
      </c>
      <c r="N2978" s="2">
        <v>0.97299999999999998</v>
      </c>
      <c r="O2978" s="2">
        <v>2.5</v>
      </c>
      <c r="P2978" s="2">
        <v>0.77</v>
      </c>
      <c r="Q2978" s="3">
        <v>3.1E-2</v>
      </c>
      <c r="R2978" s="4" t="str">
        <f>TRIM(tblOperations[[#This Row],[Region]])</f>
        <v>North West</v>
      </c>
      <c r="S2978" s="4" t="str">
        <f>TRIM(tblOperations[[#This Row],[Team]])</f>
        <v>Workplace Services</v>
      </c>
      <c r="T2978" s="4" t="str">
        <f>_xlfn.XLOOKUP(R2978,tblRegionReference[Region],tblRegionReference[Area],"Not Found")</f>
        <v>North</v>
      </c>
      <c r="U2978" s="4" t="str">
        <f>IF(tblOperations[[#This Row],[Completion_Rate]]&gt;=_xlfn.XLOOKUP("Completion Rate",tblKPITargets[KPI_Name],tblKPITargets[Target_Value]),"Met","Below Target")</f>
        <v>Below Target</v>
      </c>
      <c r="V2978" t="str">
        <f>IF(tblOperations[[#This Row],[SLA_Compliance]]&gt;=_xlfn.XLOOKUP('04_References'!$A$3,tblKPITargets[KPI_Name],tblKPITargets[Target_Value]),"Met","Below Target")</f>
        <v>Below Target</v>
      </c>
      <c r="W2978" t="str">
        <f>IF(tblOperations[[#This Row],[Quality_Pass_Rate]]&gt;=_xlfn.XLOOKUP('04_References'!$A$4,tblKPITargets[KPI_Name],tblKPITargets[Target_Value]),"Met","Below Target")</f>
        <v>Met</v>
      </c>
      <c r="X2978" t="str">
        <f>IF(tblOperations[[#This Row],[Average_Completion_Days]]&lt;=_xlfn.XLOOKUP('04_References'!$A$7,tblKPITargets[KPI_Name],tblKPITargets[Target_Value]),"Met","Below Target")</f>
        <v>Below Target</v>
      </c>
      <c r="Y2978" t="str">
        <f>IF(tblOperations[[#This Row],[Closing_Backlog]]&lt;=_xlfn.XLOOKUP('04_References'!$A$8,tblKPITargets[KPI_Name],tblKPITargets[Target_Value]),"Met","Below Target")</f>
        <v>Below Target</v>
      </c>
    </row>
    <row r="2979" spans="1:25">
      <c r="A2979" s="8" t="s">
        <v>3009</v>
      </c>
      <c r="B2979" s="9">
        <v>46155</v>
      </c>
      <c r="C2979" s="4" t="s">
        <v>32</v>
      </c>
      <c r="D2979" s="4" t="s">
        <v>21</v>
      </c>
      <c r="E2979" s="4">
        <v>1972</v>
      </c>
      <c r="F2979" s="4">
        <v>36</v>
      </c>
      <c r="G2979" s="4">
        <v>2008</v>
      </c>
      <c r="H2979" s="4">
        <v>22</v>
      </c>
      <c r="I2979" s="4">
        <v>1986</v>
      </c>
      <c r="J2979" s="4">
        <v>0</v>
      </c>
      <c r="K2979" s="4">
        <v>0</v>
      </c>
      <c r="L2979" s="4">
        <v>8</v>
      </c>
      <c r="M2979" s="4">
        <v>0.6</v>
      </c>
      <c r="N2979" s="4">
        <v>0.97799999999999998</v>
      </c>
      <c r="O2979" s="4">
        <v>2.5</v>
      </c>
      <c r="P2979" s="4">
        <v>0.72</v>
      </c>
      <c r="Q2979" s="5">
        <v>1.0999999999999999E-2</v>
      </c>
      <c r="R2979" s="4" t="str">
        <f>TRIM(tblOperations[[#This Row],[Region]])</f>
        <v>North West</v>
      </c>
      <c r="S2979" s="4" t="str">
        <f>TRIM(tblOperations[[#This Row],[Team]])</f>
        <v>Facilities Response</v>
      </c>
      <c r="T2979" s="4" t="str">
        <f>_xlfn.XLOOKUP(R2979,tblRegionReference[Region],tblRegionReference[Area],"Not Found")</f>
        <v>North</v>
      </c>
      <c r="U2979" s="4" t="str">
        <f>IF(tblOperations[[#This Row],[Completion_Rate]]&gt;=_xlfn.XLOOKUP("Completion Rate",tblKPITargets[KPI_Name],tblKPITargets[Target_Value]),"Met","Below Target")</f>
        <v>Below Target</v>
      </c>
      <c r="V2979" t="str">
        <f>IF(tblOperations[[#This Row],[SLA_Compliance]]&gt;=_xlfn.XLOOKUP('04_References'!$A$3,tblKPITargets[KPI_Name],tblKPITargets[Target_Value]),"Met","Below Target")</f>
        <v>Below Target</v>
      </c>
      <c r="W2979" t="str">
        <f>IF(tblOperations[[#This Row],[Quality_Pass_Rate]]&gt;=_xlfn.XLOOKUP('04_References'!$A$4,tblKPITargets[KPI_Name],tblKPITargets[Target_Value]),"Met","Below Target")</f>
        <v>Met</v>
      </c>
      <c r="X2979" t="str">
        <f>IF(tblOperations[[#This Row],[Average_Completion_Days]]&lt;=_xlfn.XLOOKUP('04_References'!$A$7,tblKPITargets[KPI_Name],tblKPITargets[Target_Value]),"Met","Below Target")</f>
        <v>Below Target</v>
      </c>
      <c r="Y2979" t="str">
        <f>IF(tblOperations[[#This Row],[Closing_Backlog]]&lt;=_xlfn.XLOOKUP('04_References'!$A$8,tblKPITargets[KPI_Name],tblKPITargets[Target_Value]),"Met","Below Target")</f>
        <v>Below Target</v>
      </c>
    </row>
    <row r="2980" spans="1:25">
      <c r="A2980" s="6" t="s">
        <v>3010</v>
      </c>
      <c r="B2980" s="7">
        <v>46155</v>
      </c>
      <c r="C2980" s="2" t="s">
        <v>32</v>
      </c>
      <c r="D2980" s="2" t="s">
        <v>23</v>
      </c>
      <c r="E2980" s="2">
        <v>2118</v>
      </c>
      <c r="F2980" s="2">
        <v>60</v>
      </c>
      <c r="G2980" s="2">
        <v>2178</v>
      </c>
      <c r="H2980" s="2">
        <v>22</v>
      </c>
      <c r="I2980" s="2">
        <v>2156</v>
      </c>
      <c r="J2980" s="2">
        <v>0</v>
      </c>
      <c r="K2980" s="2">
        <v>0</v>
      </c>
      <c r="L2980" s="2">
        <v>8</v>
      </c>
      <c r="M2980" s="2">
        <v>0.6</v>
      </c>
      <c r="N2980" s="2">
        <v>1</v>
      </c>
      <c r="O2980" s="2">
        <v>2.5</v>
      </c>
      <c r="P2980" s="2">
        <v>0.73499999999999999</v>
      </c>
      <c r="Q2980" s="3">
        <v>0.01</v>
      </c>
      <c r="R2980" s="4" t="str">
        <f>TRIM(tblOperations[[#This Row],[Region]])</f>
        <v>North West</v>
      </c>
      <c r="S2980" s="4" t="str">
        <f>TRIM(tblOperations[[#This Row],[Team]])</f>
        <v>Estates Support</v>
      </c>
      <c r="T2980" s="4" t="str">
        <f>_xlfn.XLOOKUP(R2980,tblRegionReference[Region],tblRegionReference[Area],"Not Found")</f>
        <v>North</v>
      </c>
      <c r="U2980" s="4" t="str">
        <f>IF(tblOperations[[#This Row],[Completion_Rate]]&gt;=_xlfn.XLOOKUP("Completion Rate",tblKPITargets[KPI_Name],tblKPITargets[Target_Value]),"Met","Below Target")</f>
        <v>Below Target</v>
      </c>
      <c r="V2980" t="str">
        <f>IF(tblOperations[[#This Row],[SLA_Compliance]]&gt;=_xlfn.XLOOKUP('04_References'!$A$3,tblKPITargets[KPI_Name],tblKPITargets[Target_Value]),"Met","Below Target")</f>
        <v>Below Target</v>
      </c>
      <c r="W2980" t="str">
        <f>IF(tblOperations[[#This Row],[Quality_Pass_Rate]]&gt;=_xlfn.XLOOKUP('04_References'!$A$4,tblKPITargets[KPI_Name],tblKPITargets[Target_Value]),"Met","Below Target")</f>
        <v>Met</v>
      </c>
      <c r="X2980" t="str">
        <f>IF(tblOperations[[#This Row],[Average_Completion_Days]]&lt;=_xlfn.XLOOKUP('04_References'!$A$7,tblKPITargets[KPI_Name],tblKPITargets[Target_Value]),"Met","Below Target")</f>
        <v>Below Target</v>
      </c>
      <c r="Y2980" t="str">
        <f>IF(tblOperations[[#This Row],[Closing_Backlog]]&lt;=_xlfn.XLOOKUP('04_References'!$A$8,tblKPITargets[KPI_Name],tblKPITargets[Target_Value]),"Met","Below Target")</f>
        <v>Below Target</v>
      </c>
    </row>
    <row r="2981" spans="1:25">
      <c r="A2981" s="8" t="s">
        <v>3011</v>
      </c>
      <c r="B2981" s="9">
        <v>46155</v>
      </c>
      <c r="C2981" s="4" t="s">
        <v>32</v>
      </c>
      <c r="D2981" s="4" t="s">
        <v>25</v>
      </c>
      <c r="E2981" s="4">
        <v>0</v>
      </c>
      <c r="F2981" s="4">
        <v>25</v>
      </c>
      <c r="G2981" s="4">
        <v>25</v>
      </c>
      <c r="H2981" s="4">
        <v>25</v>
      </c>
      <c r="I2981" s="4">
        <v>0</v>
      </c>
      <c r="J2981" s="4">
        <v>0</v>
      </c>
      <c r="K2981" s="4">
        <v>0</v>
      </c>
      <c r="L2981" s="4">
        <v>1.6</v>
      </c>
      <c r="M2981" s="4">
        <v>1</v>
      </c>
      <c r="N2981" s="4">
        <v>0.98399999999999999</v>
      </c>
      <c r="O2981" s="4">
        <v>4.7</v>
      </c>
      <c r="P2981" s="4">
        <v>0.72899999999999998</v>
      </c>
      <c r="Q2981" s="5">
        <v>1</v>
      </c>
      <c r="R2981" s="4" t="str">
        <f>TRIM(tblOperations[[#This Row],[Region]])</f>
        <v>North West</v>
      </c>
      <c r="S2981" s="4" t="str">
        <f>TRIM(tblOperations[[#This Row],[Team]])</f>
        <v>Workplace Projects</v>
      </c>
      <c r="T2981" s="4" t="str">
        <f>_xlfn.XLOOKUP(R2981,tblRegionReference[Region],tblRegionReference[Area],"Not Found")</f>
        <v>North</v>
      </c>
      <c r="U2981" s="4" t="str">
        <f>IF(tblOperations[[#This Row],[Completion_Rate]]&gt;=_xlfn.XLOOKUP("Completion Rate",tblKPITargets[KPI_Name],tblKPITargets[Target_Value]),"Met","Below Target")</f>
        <v>Met</v>
      </c>
      <c r="V2981" t="str">
        <f>IF(tblOperations[[#This Row],[SLA_Compliance]]&gt;=_xlfn.XLOOKUP('04_References'!$A$3,tblKPITargets[KPI_Name],tblKPITargets[Target_Value]),"Met","Below Target")</f>
        <v>Met</v>
      </c>
      <c r="W2981" t="str">
        <f>IF(tblOperations[[#This Row],[Quality_Pass_Rate]]&gt;=_xlfn.XLOOKUP('04_References'!$A$4,tblKPITargets[KPI_Name],tblKPITargets[Target_Value]),"Met","Below Target")</f>
        <v>Met</v>
      </c>
      <c r="X2981" t="str">
        <f>IF(tblOperations[[#This Row],[Average_Completion_Days]]&lt;=_xlfn.XLOOKUP('04_References'!$A$7,tblKPITargets[KPI_Name],tblKPITargets[Target_Value]),"Met","Below Target")</f>
        <v>Met</v>
      </c>
      <c r="Y2981" t="str">
        <f>IF(tblOperations[[#This Row],[Closing_Backlog]]&lt;=_xlfn.XLOOKUP('04_References'!$A$8,tblKPITargets[KPI_Name],tblKPITargets[Target_Value]),"Met","Below Target")</f>
        <v>Met</v>
      </c>
    </row>
    <row r="2982" spans="1:25">
      <c r="A2982" s="6" t="s">
        <v>3012</v>
      </c>
      <c r="B2982" s="7">
        <v>46155</v>
      </c>
      <c r="C2982" s="2" t="s">
        <v>37</v>
      </c>
      <c r="D2982" s="2" t="s">
        <v>19</v>
      </c>
      <c r="E2982" s="2">
        <v>0</v>
      </c>
      <c r="F2982" s="2">
        <v>36</v>
      </c>
      <c r="G2982" s="2">
        <v>36</v>
      </c>
      <c r="H2982" s="2">
        <v>36</v>
      </c>
      <c r="I2982" s="2">
        <v>0</v>
      </c>
      <c r="J2982" s="2">
        <v>0</v>
      </c>
      <c r="K2982" s="2">
        <v>0</v>
      </c>
      <c r="L2982" s="2">
        <v>1.1000000000000001</v>
      </c>
      <c r="M2982" s="2">
        <v>1</v>
      </c>
      <c r="N2982" s="2">
        <v>0.98</v>
      </c>
      <c r="O2982" s="2">
        <v>4.5999999999999996</v>
      </c>
      <c r="P2982" s="2">
        <v>0.627</v>
      </c>
      <c r="Q2982" s="3">
        <v>1</v>
      </c>
      <c r="R2982" s="4" t="str">
        <f>TRIM(tblOperations[[#This Row],[Region]])</f>
        <v>Midlands</v>
      </c>
      <c r="S2982" s="4" t="str">
        <f>TRIM(tblOperations[[#This Row],[Team]])</f>
        <v>Workplace Services</v>
      </c>
      <c r="T2982" s="4" t="str">
        <f>_xlfn.XLOOKUP(R2982,tblRegionReference[Region],tblRegionReference[Area],"Not Found")</f>
        <v>Central</v>
      </c>
      <c r="U2982" s="4" t="str">
        <f>IF(tblOperations[[#This Row],[Completion_Rate]]&gt;=_xlfn.XLOOKUP("Completion Rate",tblKPITargets[KPI_Name],tblKPITargets[Target_Value]),"Met","Below Target")</f>
        <v>Met</v>
      </c>
      <c r="V2982" t="str">
        <f>IF(tblOperations[[#This Row],[SLA_Compliance]]&gt;=_xlfn.XLOOKUP('04_References'!$A$3,tblKPITargets[KPI_Name],tblKPITargets[Target_Value]),"Met","Below Target")</f>
        <v>Met</v>
      </c>
      <c r="W2982" t="str">
        <f>IF(tblOperations[[#This Row],[Quality_Pass_Rate]]&gt;=_xlfn.XLOOKUP('04_References'!$A$4,tblKPITargets[KPI_Name],tblKPITargets[Target_Value]),"Met","Below Target")</f>
        <v>Met</v>
      </c>
      <c r="X2982" t="str">
        <f>IF(tblOperations[[#This Row],[Average_Completion_Days]]&lt;=_xlfn.XLOOKUP('04_References'!$A$7,tblKPITargets[KPI_Name],tblKPITargets[Target_Value]),"Met","Below Target")</f>
        <v>Met</v>
      </c>
      <c r="Y2982" t="str">
        <f>IF(tblOperations[[#This Row],[Closing_Backlog]]&lt;=_xlfn.XLOOKUP('04_References'!$A$8,tblKPITargets[KPI_Name],tblKPITargets[Target_Value]),"Met","Below Target")</f>
        <v>Met</v>
      </c>
    </row>
    <row r="2983" spans="1:25">
      <c r="A2983" s="8" t="s">
        <v>3013</v>
      </c>
      <c r="B2983" s="9">
        <v>46155</v>
      </c>
      <c r="C2983" s="4" t="s">
        <v>37</v>
      </c>
      <c r="D2983" s="4" t="s">
        <v>21</v>
      </c>
      <c r="E2983" s="4">
        <v>921</v>
      </c>
      <c r="F2983" s="4">
        <v>52</v>
      </c>
      <c r="G2983" s="4">
        <v>973</v>
      </c>
      <c r="H2983" s="4">
        <v>31</v>
      </c>
      <c r="I2983" s="4">
        <v>942</v>
      </c>
      <c r="J2983" s="4">
        <v>0</v>
      </c>
      <c r="K2983" s="4">
        <v>0</v>
      </c>
      <c r="L2983" s="4">
        <v>8</v>
      </c>
      <c r="M2983" s="4">
        <v>0.6</v>
      </c>
      <c r="N2983" s="4">
        <v>0.97699999999999998</v>
      </c>
      <c r="O2983" s="4">
        <v>2.5</v>
      </c>
      <c r="P2983" s="4">
        <v>0.66900000000000004</v>
      </c>
      <c r="Q2983" s="5">
        <v>3.2000000000000001E-2</v>
      </c>
      <c r="R2983" s="4" t="str">
        <f>TRIM(tblOperations[[#This Row],[Region]])</f>
        <v>Midlands</v>
      </c>
      <c r="S2983" s="4" t="str">
        <f>TRIM(tblOperations[[#This Row],[Team]])</f>
        <v>Facilities Response</v>
      </c>
      <c r="T2983" s="4" t="str">
        <f>_xlfn.XLOOKUP(R2983,tblRegionReference[Region],tblRegionReference[Area],"Not Found")</f>
        <v>Central</v>
      </c>
      <c r="U2983" s="4" t="str">
        <f>IF(tblOperations[[#This Row],[Completion_Rate]]&gt;=_xlfn.XLOOKUP("Completion Rate",tblKPITargets[KPI_Name],tblKPITargets[Target_Value]),"Met","Below Target")</f>
        <v>Below Target</v>
      </c>
      <c r="V2983" t="str">
        <f>IF(tblOperations[[#This Row],[SLA_Compliance]]&gt;=_xlfn.XLOOKUP('04_References'!$A$3,tblKPITargets[KPI_Name],tblKPITargets[Target_Value]),"Met","Below Target")</f>
        <v>Below Target</v>
      </c>
      <c r="W2983" t="str">
        <f>IF(tblOperations[[#This Row],[Quality_Pass_Rate]]&gt;=_xlfn.XLOOKUP('04_References'!$A$4,tblKPITargets[KPI_Name],tblKPITargets[Target_Value]),"Met","Below Target")</f>
        <v>Met</v>
      </c>
      <c r="X2983" t="str">
        <f>IF(tblOperations[[#This Row],[Average_Completion_Days]]&lt;=_xlfn.XLOOKUP('04_References'!$A$7,tblKPITargets[KPI_Name],tblKPITargets[Target_Value]),"Met","Below Target")</f>
        <v>Below Target</v>
      </c>
      <c r="Y2983" t="str">
        <f>IF(tblOperations[[#This Row],[Closing_Backlog]]&lt;=_xlfn.XLOOKUP('04_References'!$A$8,tblKPITargets[KPI_Name],tblKPITargets[Target_Value]),"Met","Below Target")</f>
        <v>Below Target</v>
      </c>
    </row>
    <row r="2984" spans="1:25">
      <c r="A2984" s="6" t="s">
        <v>3014</v>
      </c>
      <c r="B2984" s="7">
        <v>46155</v>
      </c>
      <c r="C2984" s="2" t="s">
        <v>37</v>
      </c>
      <c r="D2984" s="2" t="s">
        <v>23</v>
      </c>
      <c r="E2984" s="2">
        <v>705</v>
      </c>
      <c r="F2984" s="2">
        <v>44</v>
      </c>
      <c r="G2984" s="2">
        <v>749</v>
      </c>
      <c r="H2984" s="2">
        <v>39</v>
      </c>
      <c r="I2984" s="2">
        <v>710</v>
      </c>
      <c r="J2984" s="2">
        <v>0</v>
      </c>
      <c r="K2984" s="2">
        <v>0</v>
      </c>
      <c r="L2984" s="2">
        <v>8</v>
      </c>
      <c r="M2984" s="2">
        <v>0.6</v>
      </c>
      <c r="N2984" s="2">
        <v>0.95</v>
      </c>
      <c r="O2984" s="2">
        <v>2.5</v>
      </c>
      <c r="P2984" s="2">
        <v>0.77300000000000002</v>
      </c>
      <c r="Q2984" s="3">
        <v>5.1999999999999998E-2</v>
      </c>
      <c r="R2984" s="4" t="str">
        <f>TRIM(tblOperations[[#This Row],[Region]])</f>
        <v>Midlands</v>
      </c>
      <c r="S2984" s="4" t="str">
        <f>TRIM(tblOperations[[#This Row],[Team]])</f>
        <v>Estates Support</v>
      </c>
      <c r="T2984" s="4" t="str">
        <f>_xlfn.XLOOKUP(R2984,tblRegionReference[Region],tblRegionReference[Area],"Not Found")</f>
        <v>Central</v>
      </c>
      <c r="U2984" s="4" t="str">
        <f>IF(tblOperations[[#This Row],[Completion_Rate]]&gt;=_xlfn.XLOOKUP("Completion Rate",tblKPITargets[KPI_Name],tblKPITargets[Target_Value]),"Met","Below Target")</f>
        <v>Below Target</v>
      </c>
      <c r="V2984" t="str">
        <f>IF(tblOperations[[#This Row],[SLA_Compliance]]&gt;=_xlfn.XLOOKUP('04_References'!$A$3,tblKPITargets[KPI_Name],tblKPITargets[Target_Value]),"Met","Below Target")</f>
        <v>Below Target</v>
      </c>
      <c r="W2984" t="str">
        <f>IF(tblOperations[[#This Row],[Quality_Pass_Rate]]&gt;=_xlfn.XLOOKUP('04_References'!$A$4,tblKPITargets[KPI_Name],tblKPITargets[Target_Value]),"Met","Below Target")</f>
        <v>Met</v>
      </c>
      <c r="X2984" t="str">
        <f>IF(tblOperations[[#This Row],[Average_Completion_Days]]&lt;=_xlfn.XLOOKUP('04_References'!$A$7,tblKPITargets[KPI_Name],tblKPITargets[Target_Value]),"Met","Below Target")</f>
        <v>Below Target</v>
      </c>
      <c r="Y2984" t="str">
        <f>IF(tblOperations[[#This Row],[Closing_Backlog]]&lt;=_xlfn.XLOOKUP('04_References'!$A$8,tblKPITargets[KPI_Name],tblKPITargets[Target_Value]),"Met","Below Target")</f>
        <v>Below Target</v>
      </c>
    </row>
    <row r="2985" spans="1:25">
      <c r="A2985" s="8" t="s">
        <v>3015</v>
      </c>
      <c r="B2985" s="9">
        <v>46155</v>
      </c>
      <c r="C2985" s="4" t="s">
        <v>37</v>
      </c>
      <c r="D2985" s="4" t="s">
        <v>25</v>
      </c>
      <c r="E2985" s="4">
        <v>0</v>
      </c>
      <c r="F2985" s="4">
        <v>22</v>
      </c>
      <c r="G2985" s="4">
        <v>22</v>
      </c>
      <c r="H2985" s="4">
        <v>22</v>
      </c>
      <c r="I2985" s="4">
        <v>0</v>
      </c>
      <c r="J2985" s="4">
        <v>0</v>
      </c>
      <c r="K2985" s="4">
        <v>0</v>
      </c>
      <c r="L2985" s="4">
        <v>1.5</v>
      </c>
      <c r="M2985" s="4">
        <v>0.97299999999999998</v>
      </c>
      <c r="N2985" s="4">
        <v>0.98</v>
      </c>
      <c r="O2985" s="4">
        <v>4.5999999999999996</v>
      </c>
      <c r="P2985" s="4">
        <v>0.65400000000000003</v>
      </c>
      <c r="Q2985" s="5">
        <v>1</v>
      </c>
      <c r="R2985" s="4" t="str">
        <f>TRIM(tblOperations[[#This Row],[Region]])</f>
        <v>Midlands</v>
      </c>
      <c r="S2985" s="4" t="str">
        <f>TRIM(tblOperations[[#This Row],[Team]])</f>
        <v>Workplace Projects</v>
      </c>
      <c r="T2985" s="4" t="str">
        <f>_xlfn.XLOOKUP(R2985,tblRegionReference[Region],tblRegionReference[Area],"Not Found")</f>
        <v>Central</v>
      </c>
      <c r="U2985" s="4" t="str">
        <f>IF(tblOperations[[#This Row],[Completion_Rate]]&gt;=_xlfn.XLOOKUP("Completion Rate",tblKPITargets[KPI_Name],tblKPITargets[Target_Value]),"Met","Below Target")</f>
        <v>Met</v>
      </c>
      <c r="V2985" t="str">
        <f>IF(tblOperations[[#This Row],[SLA_Compliance]]&gt;=_xlfn.XLOOKUP('04_References'!$A$3,tblKPITargets[KPI_Name],tblKPITargets[Target_Value]),"Met","Below Target")</f>
        <v>Met</v>
      </c>
      <c r="W2985" t="str">
        <f>IF(tblOperations[[#This Row],[Quality_Pass_Rate]]&gt;=_xlfn.XLOOKUP('04_References'!$A$4,tblKPITargets[KPI_Name],tblKPITargets[Target_Value]),"Met","Below Target")</f>
        <v>Met</v>
      </c>
      <c r="X2985" t="str">
        <f>IF(tblOperations[[#This Row],[Average_Completion_Days]]&lt;=_xlfn.XLOOKUP('04_References'!$A$7,tblKPITargets[KPI_Name],tblKPITargets[Target_Value]),"Met","Below Target")</f>
        <v>Met</v>
      </c>
      <c r="Y2985" t="str">
        <f>IF(tblOperations[[#This Row],[Closing_Backlog]]&lt;=_xlfn.XLOOKUP('04_References'!$A$8,tblKPITargets[KPI_Name],tblKPITargets[Target_Value]),"Met","Below Target")</f>
        <v>Met</v>
      </c>
    </row>
    <row r="2986" spans="1:25">
      <c r="A2986" s="6" t="s">
        <v>3016</v>
      </c>
      <c r="B2986" s="7">
        <v>46155</v>
      </c>
      <c r="C2986" s="2" t="s">
        <v>43</v>
      </c>
      <c r="D2986" s="2" t="s">
        <v>19</v>
      </c>
      <c r="E2986" s="2">
        <v>1588</v>
      </c>
      <c r="F2986" s="2">
        <v>36</v>
      </c>
      <c r="G2986" s="2">
        <v>1624</v>
      </c>
      <c r="H2986" s="2">
        <v>23</v>
      </c>
      <c r="I2986" s="2">
        <v>1601</v>
      </c>
      <c r="J2986" s="2">
        <v>0</v>
      </c>
      <c r="K2986" s="2">
        <v>0</v>
      </c>
      <c r="L2986" s="2">
        <v>8</v>
      </c>
      <c r="M2986" s="2">
        <v>0.6</v>
      </c>
      <c r="N2986" s="2">
        <v>0.97</v>
      </c>
      <c r="O2986" s="2">
        <v>2.5</v>
      </c>
      <c r="P2986" s="2">
        <v>0.73399999999999999</v>
      </c>
      <c r="Q2986" s="3">
        <v>1.4E-2</v>
      </c>
      <c r="R2986" s="4" t="str">
        <f>TRIM(tblOperations[[#This Row],[Region]])</f>
        <v>South West</v>
      </c>
      <c r="S2986" s="4" t="str">
        <f>TRIM(tblOperations[[#This Row],[Team]])</f>
        <v>Workplace Services</v>
      </c>
      <c r="T2986" s="4" t="str">
        <f>_xlfn.XLOOKUP(R2986,tblRegionReference[Region],tblRegionReference[Area],"Not Found")</f>
        <v>South</v>
      </c>
      <c r="U2986" s="4" t="str">
        <f>IF(tblOperations[[#This Row],[Completion_Rate]]&gt;=_xlfn.XLOOKUP("Completion Rate",tblKPITargets[KPI_Name],tblKPITargets[Target_Value]),"Met","Below Target")</f>
        <v>Below Target</v>
      </c>
      <c r="V2986" t="str">
        <f>IF(tblOperations[[#This Row],[SLA_Compliance]]&gt;=_xlfn.XLOOKUP('04_References'!$A$3,tblKPITargets[KPI_Name],tblKPITargets[Target_Value]),"Met","Below Target")</f>
        <v>Below Target</v>
      </c>
      <c r="W2986" t="str">
        <f>IF(tblOperations[[#This Row],[Quality_Pass_Rate]]&gt;=_xlfn.XLOOKUP('04_References'!$A$4,tblKPITargets[KPI_Name],tblKPITargets[Target_Value]),"Met","Below Target")</f>
        <v>Met</v>
      </c>
      <c r="X2986" t="str">
        <f>IF(tblOperations[[#This Row],[Average_Completion_Days]]&lt;=_xlfn.XLOOKUP('04_References'!$A$7,tblKPITargets[KPI_Name],tblKPITargets[Target_Value]),"Met","Below Target")</f>
        <v>Below Target</v>
      </c>
      <c r="Y2986" t="str">
        <f>IF(tblOperations[[#This Row],[Closing_Backlog]]&lt;=_xlfn.XLOOKUP('04_References'!$A$8,tblKPITargets[KPI_Name],tblKPITargets[Target_Value]),"Met","Below Target")</f>
        <v>Below Target</v>
      </c>
    </row>
    <row r="2987" spans="1:25">
      <c r="A2987" s="8" t="s">
        <v>3017</v>
      </c>
      <c r="B2987" s="9">
        <v>46155</v>
      </c>
      <c r="C2987" s="4" t="s">
        <v>43</v>
      </c>
      <c r="D2987" s="4" t="s">
        <v>21</v>
      </c>
      <c r="E2987" s="4">
        <v>12</v>
      </c>
      <c r="F2987" s="4">
        <v>42</v>
      </c>
      <c r="G2987" s="4">
        <v>54</v>
      </c>
      <c r="H2987" s="4">
        <v>49</v>
      </c>
      <c r="I2987" s="4">
        <v>5</v>
      </c>
      <c r="J2987" s="4">
        <v>0</v>
      </c>
      <c r="K2987" s="4">
        <v>0</v>
      </c>
      <c r="L2987" s="4">
        <v>1.7</v>
      </c>
      <c r="M2987" s="4">
        <v>0.94699999999999995</v>
      </c>
      <c r="N2987" s="4">
        <v>0.99099999999999999</v>
      </c>
      <c r="O2987" s="4">
        <v>4.3</v>
      </c>
      <c r="P2987" s="4">
        <v>0.621</v>
      </c>
      <c r="Q2987" s="5">
        <v>0.90700000000000003</v>
      </c>
      <c r="R2987" s="4" t="str">
        <f>TRIM(tblOperations[[#This Row],[Region]])</f>
        <v>South West</v>
      </c>
      <c r="S2987" s="4" t="str">
        <f>TRIM(tblOperations[[#This Row],[Team]])</f>
        <v>Facilities Response</v>
      </c>
      <c r="T2987" s="4" t="str">
        <f>_xlfn.XLOOKUP(R2987,tblRegionReference[Region],tblRegionReference[Area],"Not Found")</f>
        <v>South</v>
      </c>
      <c r="U2987" s="4" t="str">
        <f>IF(tblOperations[[#This Row],[Completion_Rate]]&gt;=_xlfn.XLOOKUP("Completion Rate",tblKPITargets[KPI_Name],tblKPITargets[Target_Value]),"Met","Below Target")</f>
        <v>Below Target</v>
      </c>
      <c r="V2987" t="str">
        <f>IF(tblOperations[[#This Row],[SLA_Compliance]]&gt;=_xlfn.XLOOKUP('04_References'!$A$3,tblKPITargets[KPI_Name],tblKPITargets[Target_Value]),"Met","Below Target")</f>
        <v>Met</v>
      </c>
      <c r="W2987" t="str">
        <f>IF(tblOperations[[#This Row],[Quality_Pass_Rate]]&gt;=_xlfn.XLOOKUP('04_References'!$A$4,tblKPITargets[KPI_Name],tblKPITargets[Target_Value]),"Met","Below Target")</f>
        <v>Met</v>
      </c>
      <c r="X2987" t="str">
        <f>IF(tblOperations[[#This Row],[Average_Completion_Days]]&lt;=_xlfn.XLOOKUP('04_References'!$A$7,tblKPITargets[KPI_Name],tblKPITargets[Target_Value]),"Met","Below Target")</f>
        <v>Met</v>
      </c>
      <c r="Y2987" t="str">
        <f>IF(tblOperations[[#This Row],[Closing_Backlog]]&lt;=_xlfn.XLOOKUP('04_References'!$A$8,tblKPITargets[KPI_Name],tblKPITargets[Target_Value]),"Met","Below Target")</f>
        <v>Met</v>
      </c>
    </row>
    <row r="2988" spans="1:25">
      <c r="A2988" s="6" t="s">
        <v>3018</v>
      </c>
      <c r="B2988" s="7">
        <v>46155</v>
      </c>
      <c r="C2988" s="2" t="s">
        <v>43</v>
      </c>
      <c r="D2988" s="2" t="s">
        <v>23</v>
      </c>
      <c r="E2988" s="2">
        <v>0</v>
      </c>
      <c r="F2988" s="2">
        <v>39</v>
      </c>
      <c r="G2988" s="2">
        <v>39</v>
      </c>
      <c r="H2988" s="2">
        <v>39</v>
      </c>
      <c r="I2988" s="2">
        <v>0</v>
      </c>
      <c r="J2988" s="2">
        <v>0</v>
      </c>
      <c r="K2988" s="2">
        <v>0</v>
      </c>
      <c r="L2988" s="2">
        <v>1.9</v>
      </c>
      <c r="M2988" s="2">
        <v>0.95399999999999996</v>
      </c>
      <c r="N2988" s="2">
        <v>0.99299999999999999</v>
      </c>
      <c r="O2988" s="2">
        <v>4.7</v>
      </c>
      <c r="P2988" s="2">
        <v>0.754</v>
      </c>
      <c r="Q2988" s="3">
        <v>1</v>
      </c>
      <c r="R2988" s="4" t="str">
        <f>TRIM(tblOperations[[#This Row],[Region]])</f>
        <v>South West</v>
      </c>
      <c r="S2988" s="4" t="str">
        <f>TRIM(tblOperations[[#This Row],[Team]])</f>
        <v>Estates Support</v>
      </c>
      <c r="T2988" s="4" t="str">
        <f>_xlfn.XLOOKUP(R2988,tblRegionReference[Region],tblRegionReference[Area],"Not Found")</f>
        <v>South</v>
      </c>
      <c r="U2988" s="4" t="str">
        <f>IF(tblOperations[[#This Row],[Completion_Rate]]&gt;=_xlfn.XLOOKUP("Completion Rate",tblKPITargets[KPI_Name],tblKPITargets[Target_Value]),"Met","Below Target")</f>
        <v>Met</v>
      </c>
      <c r="V2988" t="str">
        <f>IF(tblOperations[[#This Row],[SLA_Compliance]]&gt;=_xlfn.XLOOKUP('04_References'!$A$3,tblKPITargets[KPI_Name],tblKPITargets[Target_Value]),"Met","Below Target")</f>
        <v>Met</v>
      </c>
      <c r="W2988" t="str">
        <f>IF(tblOperations[[#This Row],[Quality_Pass_Rate]]&gt;=_xlfn.XLOOKUP('04_References'!$A$4,tblKPITargets[KPI_Name],tblKPITargets[Target_Value]),"Met","Below Target")</f>
        <v>Met</v>
      </c>
      <c r="X2988" t="str">
        <f>IF(tblOperations[[#This Row],[Average_Completion_Days]]&lt;=_xlfn.XLOOKUP('04_References'!$A$7,tblKPITargets[KPI_Name],tblKPITargets[Target_Value]),"Met","Below Target")</f>
        <v>Met</v>
      </c>
      <c r="Y2988" t="str">
        <f>IF(tblOperations[[#This Row],[Closing_Backlog]]&lt;=_xlfn.XLOOKUP('04_References'!$A$8,tblKPITargets[KPI_Name],tblKPITargets[Target_Value]),"Met","Below Target")</f>
        <v>Met</v>
      </c>
    </row>
    <row r="2989" spans="1:25">
      <c r="A2989" s="8" t="s">
        <v>3019</v>
      </c>
      <c r="B2989" s="9">
        <v>46155</v>
      </c>
      <c r="C2989" s="4" t="s">
        <v>43</v>
      </c>
      <c r="D2989" s="4" t="s">
        <v>25</v>
      </c>
      <c r="E2989" s="4">
        <v>0</v>
      </c>
      <c r="F2989" s="4">
        <v>33</v>
      </c>
      <c r="G2989" s="4">
        <v>33</v>
      </c>
      <c r="H2989" s="4">
        <v>33</v>
      </c>
      <c r="I2989" s="4">
        <v>0</v>
      </c>
      <c r="J2989" s="4">
        <v>0</v>
      </c>
      <c r="K2989" s="4">
        <v>0</v>
      </c>
      <c r="L2989" s="4">
        <v>1.5</v>
      </c>
      <c r="M2989" s="4">
        <v>0.99399999999999999</v>
      </c>
      <c r="N2989" s="4">
        <v>0.995</v>
      </c>
      <c r="O2989" s="4">
        <v>4.4000000000000004</v>
      </c>
      <c r="P2989" s="4">
        <v>0.78100000000000003</v>
      </c>
      <c r="Q2989" s="5">
        <v>1</v>
      </c>
      <c r="R2989" s="4" t="str">
        <f>TRIM(tblOperations[[#This Row],[Region]])</f>
        <v>South West</v>
      </c>
      <c r="S2989" s="4" t="str">
        <f>TRIM(tblOperations[[#This Row],[Team]])</f>
        <v>Workplace Projects</v>
      </c>
      <c r="T2989" s="4" t="str">
        <f>_xlfn.XLOOKUP(R2989,tblRegionReference[Region],tblRegionReference[Area],"Not Found")</f>
        <v>South</v>
      </c>
      <c r="U2989" s="4" t="str">
        <f>IF(tblOperations[[#This Row],[Completion_Rate]]&gt;=_xlfn.XLOOKUP("Completion Rate",tblKPITargets[KPI_Name],tblKPITargets[Target_Value]),"Met","Below Target")</f>
        <v>Met</v>
      </c>
      <c r="V2989" t="str">
        <f>IF(tblOperations[[#This Row],[SLA_Compliance]]&gt;=_xlfn.XLOOKUP('04_References'!$A$3,tblKPITargets[KPI_Name],tblKPITargets[Target_Value]),"Met","Below Target")</f>
        <v>Met</v>
      </c>
      <c r="W2989" t="str">
        <f>IF(tblOperations[[#This Row],[Quality_Pass_Rate]]&gt;=_xlfn.XLOOKUP('04_References'!$A$4,tblKPITargets[KPI_Name],tblKPITargets[Target_Value]),"Met","Below Target")</f>
        <v>Met</v>
      </c>
      <c r="X2989" t="str">
        <f>IF(tblOperations[[#This Row],[Average_Completion_Days]]&lt;=_xlfn.XLOOKUP('04_References'!$A$7,tblKPITargets[KPI_Name],tblKPITargets[Target_Value]),"Met","Below Target")</f>
        <v>Met</v>
      </c>
      <c r="Y2989" t="str">
        <f>IF(tblOperations[[#This Row],[Closing_Backlog]]&lt;=_xlfn.XLOOKUP('04_References'!$A$8,tblKPITargets[KPI_Name],tblKPITargets[Target_Value]),"Met","Below Target")</f>
        <v>Met</v>
      </c>
    </row>
    <row r="2990" spans="1:25">
      <c r="A2990" s="6" t="s">
        <v>3020</v>
      </c>
      <c r="B2990" s="7">
        <v>46155</v>
      </c>
      <c r="C2990" s="2" t="s">
        <v>48</v>
      </c>
      <c r="D2990" s="2" t="s">
        <v>19</v>
      </c>
      <c r="E2990" s="2">
        <v>0</v>
      </c>
      <c r="F2990" s="2">
        <v>49</v>
      </c>
      <c r="G2990" s="2">
        <v>49</v>
      </c>
      <c r="H2990" s="2">
        <v>49</v>
      </c>
      <c r="I2990" s="2">
        <v>0</v>
      </c>
      <c r="J2990" s="2">
        <v>1</v>
      </c>
      <c r="K2990" s="2">
        <v>0</v>
      </c>
      <c r="L2990" s="2">
        <v>1.6</v>
      </c>
      <c r="M2990" s="2">
        <v>0.97099999999999997</v>
      </c>
      <c r="N2990" s="2">
        <v>0.98199999999999998</v>
      </c>
      <c r="O2990" s="2">
        <v>4.3</v>
      </c>
      <c r="P2990" s="2">
        <v>0.74299999999999999</v>
      </c>
      <c r="Q2990" s="3">
        <v>1</v>
      </c>
      <c r="R2990" s="4" t="str">
        <f>TRIM(tblOperations[[#This Row],[Region]])</f>
        <v>South East</v>
      </c>
      <c r="S2990" s="4" t="str">
        <f>TRIM(tblOperations[[#This Row],[Team]])</f>
        <v>Workplace Services</v>
      </c>
      <c r="T2990" s="4" t="str">
        <f>_xlfn.XLOOKUP(R2990,tblRegionReference[Region],tblRegionReference[Area],"Not Found")</f>
        <v>South</v>
      </c>
      <c r="U2990" s="4" t="str">
        <f>IF(tblOperations[[#This Row],[Completion_Rate]]&gt;=_xlfn.XLOOKUP("Completion Rate",tblKPITargets[KPI_Name],tblKPITargets[Target_Value]),"Met","Below Target")</f>
        <v>Met</v>
      </c>
      <c r="V2990" t="str">
        <f>IF(tblOperations[[#This Row],[SLA_Compliance]]&gt;=_xlfn.XLOOKUP('04_References'!$A$3,tblKPITargets[KPI_Name],tblKPITargets[Target_Value]),"Met","Below Target")</f>
        <v>Met</v>
      </c>
      <c r="W2990" t="str">
        <f>IF(tblOperations[[#This Row],[Quality_Pass_Rate]]&gt;=_xlfn.XLOOKUP('04_References'!$A$4,tblKPITargets[KPI_Name],tblKPITargets[Target_Value]),"Met","Below Target")</f>
        <v>Met</v>
      </c>
      <c r="X2990" t="str">
        <f>IF(tblOperations[[#This Row],[Average_Completion_Days]]&lt;=_xlfn.XLOOKUP('04_References'!$A$7,tblKPITargets[KPI_Name],tblKPITargets[Target_Value]),"Met","Below Target")</f>
        <v>Met</v>
      </c>
      <c r="Y2990" t="str">
        <f>IF(tblOperations[[#This Row],[Closing_Backlog]]&lt;=_xlfn.XLOOKUP('04_References'!$A$8,tblKPITargets[KPI_Name],tblKPITargets[Target_Value]),"Met","Below Target")</f>
        <v>Met</v>
      </c>
    </row>
    <row r="2991" spans="1:25">
      <c r="A2991" s="8" t="s">
        <v>3021</v>
      </c>
      <c r="B2991" s="9">
        <v>46155</v>
      </c>
      <c r="C2991" s="4" t="s">
        <v>48</v>
      </c>
      <c r="D2991" s="4" t="s">
        <v>21</v>
      </c>
      <c r="E2991" s="4">
        <v>2682</v>
      </c>
      <c r="F2991" s="4">
        <v>36</v>
      </c>
      <c r="G2991" s="4">
        <v>2718</v>
      </c>
      <c r="H2991" s="4">
        <v>21</v>
      </c>
      <c r="I2991" s="4">
        <v>2697</v>
      </c>
      <c r="J2991" s="4">
        <v>0</v>
      </c>
      <c r="K2991" s="4">
        <v>0</v>
      </c>
      <c r="L2991" s="4">
        <v>8</v>
      </c>
      <c r="M2991" s="4">
        <v>0.6</v>
      </c>
      <c r="N2991" s="4">
        <v>0.98899999999999999</v>
      </c>
      <c r="O2991" s="4">
        <v>2.5</v>
      </c>
      <c r="P2991" s="4">
        <v>0.69199999999999995</v>
      </c>
      <c r="Q2991" s="5">
        <v>8.0000000000000002E-3</v>
      </c>
      <c r="R2991" s="4" t="str">
        <f>TRIM(tblOperations[[#This Row],[Region]])</f>
        <v>South East</v>
      </c>
      <c r="S2991" s="4" t="str">
        <f>TRIM(tblOperations[[#This Row],[Team]])</f>
        <v>Facilities Response</v>
      </c>
      <c r="T2991" s="4" t="str">
        <f>_xlfn.XLOOKUP(R2991,tblRegionReference[Region],tblRegionReference[Area],"Not Found")</f>
        <v>South</v>
      </c>
      <c r="U2991" s="4" t="str">
        <f>IF(tblOperations[[#This Row],[Completion_Rate]]&gt;=_xlfn.XLOOKUP("Completion Rate",tblKPITargets[KPI_Name],tblKPITargets[Target_Value]),"Met","Below Target")</f>
        <v>Below Target</v>
      </c>
      <c r="V2991" t="str">
        <f>IF(tblOperations[[#This Row],[SLA_Compliance]]&gt;=_xlfn.XLOOKUP('04_References'!$A$3,tblKPITargets[KPI_Name],tblKPITargets[Target_Value]),"Met","Below Target")</f>
        <v>Below Target</v>
      </c>
      <c r="W2991" t="str">
        <f>IF(tblOperations[[#This Row],[Quality_Pass_Rate]]&gt;=_xlfn.XLOOKUP('04_References'!$A$4,tblKPITargets[KPI_Name],tblKPITargets[Target_Value]),"Met","Below Target")</f>
        <v>Met</v>
      </c>
      <c r="X2991" t="str">
        <f>IF(tblOperations[[#This Row],[Average_Completion_Days]]&lt;=_xlfn.XLOOKUP('04_References'!$A$7,tblKPITargets[KPI_Name],tblKPITargets[Target_Value]),"Met","Below Target")</f>
        <v>Below Target</v>
      </c>
      <c r="Y2991" t="str">
        <f>IF(tblOperations[[#This Row],[Closing_Backlog]]&lt;=_xlfn.XLOOKUP('04_References'!$A$8,tblKPITargets[KPI_Name],tblKPITargets[Target_Value]),"Met","Below Target")</f>
        <v>Below Target</v>
      </c>
    </row>
    <row r="2992" spans="1:25">
      <c r="A2992" s="6" t="s">
        <v>3022</v>
      </c>
      <c r="B2992" s="7">
        <v>46155</v>
      </c>
      <c r="C2992" s="2" t="s">
        <v>48</v>
      </c>
      <c r="D2992" s="2" t="s">
        <v>23</v>
      </c>
      <c r="E2992" s="2">
        <v>0</v>
      </c>
      <c r="F2992" s="2">
        <v>44</v>
      </c>
      <c r="G2992" s="2">
        <v>44</v>
      </c>
      <c r="H2992" s="2">
        <v>44</v>
      </c>
      <c r="I2992" s="2">
        <v>0</v>
      </c>
      <c r="J2992" s="2">
        <v>0</v>
      </c>
      <c r="K2992" s="2">
        <v>0</v>
      </c>
      <c r="L2992" s="2">
        <v>1.6</v>
      </c>
      <c r="M2992" s="2">
        <v>0.94899999999999995</v>
      </c>
      <c r="N2992" s="2">
        <v>0.97299999999999998</v>
      </c>
      <c r="O2992" s="2">
        <v>4.5999999999999996</v>
      </c>
      <c r="P2992" s="2">
        <v>0.80200000000000005</v>
      </c>
      <c r="Q2992" s="3">
        <v>1</v>
      </c>
      <c r="R2992" s="4" t="str">
        <f>TRIM(tblOperations[[#This Row],[Region]])</f>
        <v>South East</v>
      </c>
      <c r="S2992" s="4" t="str">
        <f>TRIM(tblOperations[[#This Row],[Team]])</f>
        <v>Estates Support</v>
      </c>
      <c r="T2992" s="4" t="str">
        <f>_xlfn.XLOOKUP(R2992,tblRegionReference[Region],tblRegionReference[Area],"Not Found")</f>
        <v>South</v>
      </c>
      <c r="U2992" s="4" t="str">
        <f>IF(tblOperations[[#This Row],[Completion_Rate]]&gt;=_xlfn.XLOOKUP("Completion Rate",tblKPITargets[KPI_Name],tblKPITargets[Target_Value]),"Met","Below Target")</f>
        <v>Met</v>
      </c>
      <c r="V2992" t="str">
        <f>IF(tblOperations[[#This Row],[SLA_Compliance]]&gt;=_xlfn.XLOOKUP('04_References'!$A$3,tblKPITargets[KPI_Name],tblKPITargets[Target_Value]),"Met","Below Target")</f>
        <v>Met</v>
      </c>
      <c r="W2992" t="str">
        <f>IF(tblOperations[[#This Row],[Quality_Pass_Rate]]&gt;=_xlfn.XLOOKUP('04_References'!$A$4,tblKPITargets[KPI_Name],tblKPITargets[Target_Value]),"Met","Below Target")</f>
        <v>Met</v>
      </c>
      <c r="X2992" t="str">
        <f>IF(tblOperations[[#This Row],[Average_Completion_Days]]&lt;=_xlfn.XLOOKUP('04_References'!$A$7,tblKPITargets[KPI_Name],tblKPITargets[Target_Value]),"Met","Below Target")</f>
        <v>Met</v>
      </c>
      <c r="Y2992" t="str">
        <f>IF(tblOperations[[#This Row],[Closing_Backlog]]&lt;=_xlfn.XLOOKUP('04_References'!$A$8,tblKPITargets[KPI_Name],tblKPITargets[Target_Value]),"Met","Below Target")</f>
        <v>Met</v>
      </c>
    </row>
    <row r="2993" spans="1:25">
      <c r="A2993" s="8" t="s">
        <v>3023</v>
      </c>
      <c r="B2993" s="9">
        <v>46155</v>
      </c>
      <c r="C2993" s="4" t="s">
        <v>48</v>
      </c>
      <c r="D2993" s="4" t="s">
        <v>25</v>
      </c>
      <c r="E2993" s="4">
        <v>881</v>
      </c>
      <c r="F2993" s="4">
        <v>25</v>
      </c>
      <c r="G2993" s="4">
        <v>906</v>
      </c>
      <c r="H2993" s="4">
        <v>25</v>
      </c>
      <c r="I2993" s="4">
        <v>881</v>
      </c>
      <c r="J2993" s="4">
        <v>0</v>
      </c>
      <c r="K2993" s="4">
        <v>0</v>
      </c>
      <c r="L2993" s="4">
        <v>8</v>
      </c>
      <c r="M2993" s="4">
        <v>0.6</v>
      </c>
      <c r="N2993" s="4">
        <v>0.96599999999999997</v>
      </c>
      <c r="O2993" s="4">
        <v>2.5</v>
      </c>
      <c r="P2993" s="4">
        <v>0.747</v>
      </c>
      <c r="Q2993" s="5">
        <v>2.8000000000000001E-2</v>
      </c>
      <c r="R2993" s="4" t="str">
        <f>TRIM(tblOperations[[#This Row],[Region]])</f>
        <v>South East</v>
      </c>
      <c r="S2993" s="4" t="str">
        <f>TRIM(tblOperations[[#This Row],[Team]])</f>
        <v>Workplace Projects</v>
      </c>
      <c r="T2993" s="4" t="str">
        <f>_xlfn.XLOOKUP(R2993,tblRegionReference[Region],tblRegionReference[Area],"Not Found")</f>
        <v>South</v>
      </c>
      <c r="U2993" s="4" t="str">
        <f>IF(tblOperations[[#This Row],[Completion_Rate]]&gt;=_xlfn.XLOOKUP("Completion Rate",tblKPITargets[KPI_Name],tblKPITargets[Target_Value]),"Met","Below Target")</f>
        <v>Below Target</v>
      </c>
      <c r="V2993" t="str">
        <f>IF(tblOperations[[#This Row],[SLA_Compliance]]&gt;=_xlfn.XLOOKUP('04_References'!$A$3,tblKPITargets[KPI_Name],tblKPITargets[Target_Value]),"Met","Below Target")</f>
        <v>Below Target</v>
      </c>
      <c r="W2993" t="str">
        <f>IF(tblOperations[[#This Row],[Quality_Pass_Rate]]&gt;=_xlfn.XLOOKUP('04_References'!$A$4,tblKPITargets[KPI_Name],tblKPITargets[Target_Value]),"Met","Below Target")</f>
        <v>Met</v>
      </c>
      <c r="X2993" t="str">
        <f>IF(tblOperations[[#This Row],[Average_Completion_Days]]&lt;=_xlfn.XLOOKUP('04_References'!$A$7,tblKPITargets[KPI_Name],tblKPITargets[Target_Value]),"Met","Below Target")</f>
        <v>Below Target</v>
      </c>
      <c r="Y2993" t="str">
        <f>IF(tblOperations[[#This Row],[Closing_Backlog]]&lt;=_xlfn.XLOOKUP('04_References'!$A$8,tblKPITargets[KPI_Name],tblKPITargets[Target_Value]),"Met","Below Target")</f>
        <v>Below Target</v>
      </c>
    </row>
    <row r="2994" spans="1:25">
      <c r="A2994" s="6" t="s">
        <v>3024</v>
      </c>
      <c r="B2994" s="7">
        <v>46155</v>
      </c>
      <c r="C2994" s="2" t="s">
        <v>53</v>
      </c>
      <c r="D2994" s="2" t="s">
        <v>19</v>
      </c>
      <c r="E2994" s="2">
        <v>1619</v>
      </c>
      <c r="F2994" s="2">
        <v>49</v>
      </c>
      <c r="G2994" s="2">
        <v>1668</v>
      </c>
      <c r="H2994" s="2">
        <v>29</v>
      </c>
      <c r="I2994" s="2">
        <v>1639</v>
      </c>
      <c r="J2994" s="2">
        <v>0</v>
      </c>
      <c r="K2994" s="2">
        <v>0</v>
      </c>
      <c r="L2994" s="2">
        <v>8</v>
      </c>
      <c r="M2994" s="2">
        <v>0.6</v>
      </c>
      <c r="N2994" s="2">
        <v>0.98299999999999998</v>
      </c>
      <c r="O2994" s="2">
        <v>2.5</v>
      </c>
      <c r="P2994" s="2">
        <v>0.69299999999999995</v>
      </c>
      <c r="Q2994" s="3">
        <v>1.7000000000000001E-2</v>
      </c>
      <c r="R2994" s="4" t="str">
        <f>TRIM(tblOperations[[#This Row],[Region]])</f>
        <v>Wales</v>
      </c>
      <c r="S2994" s="4" t="str">
        <f>TRIM(tblOperations[[#This Row],[Team]])</f>
        <v>Workplace Services</v>
      </c>
      <c r="T2994" s="4" t="str">
        <f>_xlfn.XLOOKUP(R2994,tblRegionReference[Region],tblRegionReference[Area],"Not Found")</f>
        <v>Wales</v>
      </c>
      <c r="U2994" s="4" t="str">
        <f>IF(tblOperations[[#This Row],[Completion_Rate]]&gt;=_xlfn.XLOOKUP("Completion Rate",tblKPITargets[KPI_Name],tblKPITargets[Target_Value]),"Met","Below Target")</f>
        <v>Below Target</v>
      </c>
      <c r="V2994" t="str">
        <f>IF(tblOperations[[#This Row],[SLA_Compliance]]&gt;=_xlfn.XLOOKUP('04_References'!$A$3,tblKPITargets[KPI_Name],tblKPITargets[Target_Value]),"Met","Below Target")</f>
        <v>Below Target</v>
      </c>
      <c r="W2994" t="str">
        <f>IF(tblOperations[[#This Row],[Quality_Pass_Rate]]&gt;=_xlfn.XLOOKUP('04_References'!$A$4,tblKPITargets[KPI_Name],tblKPITargets[Target_Value]),"Met","Below Target")</f>
        <v>Met</v>
      </c>
      <c r="X2994" t="str">
        <f>IF(tblOperations[[#This Row],[Average_Completion_Days]]&lt;=_xlfn.XLOOKUP('04_References'!$A$7,tblKPITargets[KPI_Name],tblKPITargets[Target_Value]),"Met","Below Target")</f>
        <v>Below Target</v>
      </c>
      <c r="Y2994" t="str">
        <f>IF(tblOperations[[#This Row],[Closing_Backlog]]&lt;=_xlfn.XLOOKUP('04_References'!$A$8,tblKPITargets[KPI_Name],tblKPITargets[Target_Value]),"Met","Below Target")</f>
        <v>Below Target</v>
      </c>
    </row>
    <row r="2995" spans="1:25">
      <c r="A2995" s="8" t="s">
        <v>3025</v>
      </c>
      <c r="B2995" s="9">
        <v>46155</v>
      </c>
      <c r="C2995" s="4" t="s">
        <v>53</v>
      </c>
      <c r="D2995" s="4" t="s">
        <v>21</v>
      </c>
      <c r="E2995" s="4">
        <v>1693</v>
      </c>
      <c r="F2995" s="4">
        <v>53</v>
      </c>
      <c r="G2995" s="4">
        <v>1746</v>
      </c>
      <c r="H2995" s="4">
        <v>21</v>
      </c>
      <c r="I2995" s="4">
        <v>1725</v>
      </c>
      <c r="J2995" s="4">
        <v>0</v>
      </c>
      <c r="K2995" s="4">
        <v>0</v>
      </c>
      <c r="L2995" s="4">
        <v>8</v>
      </c>
      <c r="M2995" s="4">
        <v>0.6</v>
      </c>
      <c r="N2995" s="4">
        <v>0.97699999999999998</v>
      </c>
      <c r="O2995" s="4">
        <v>2.5</v>
      </c>
      <c r="P2995" s="4">
        <v>0.66400000000000003</v>
      </c>
      <c r="Q2995" s="5">
        <v>1.2E-2</v>
      </c>
      <c r="R2995" s="4" t="str">
        <f>TRIM(tblOperations[[#This Row],[Region]])</f>
        <v>Wales</v>
      </c>
      <c r="S2995" s="4" t="str">
        <f>TRIM(tblOperations[[#This Row],[Team]])</f>
        <v>Facilities Response</v>
      </c>
      <c r="T2995" s="4" t="str">
        <f>_xlfn.XLOOKUP(R2995,tblRegionReference[Region],tblRegionReference[Area],"Not Found")</f>
        <v>Wales</v>
      </c>
      <c r="U2995" s="4" t="str">
        <f>IF(tblOperations[[#This Row],[Completion_Rate]]&gt;=_xlfn.XLOOKUP("Completion Rate",tblKPITargets[KPI_Name],tblKPITargets[Target_Value]),"Met","Below Target")</f>
        <v>Below Target</v>
      </c>
      <c r="V2995" t="str">
        <f>IF(tblOperations[[#This Row],[SLA_Compliance]]&gt;=_xlfn.XLOOKUP('04_References'!$A$3,tblKPITargets[KPI_Name],tblKPITargets[Target_Value]),"Met","Below Target")</f>
        <v>Below Target</v>
      </c>
      <c r="W2995" t="str">
        <f>IF(tblOperations[[#This Row],[Quality_Pass_Rate]]&gt;=_xlfn.XLOOKUP('04_References'!$A$4,tblKPITargets[KPI_Name],tblKPITargets[Target_Value]),"Met","Below Target")</f>
        <v>Met</v>
      </c>
      <c r="X2995" t="str">
        <f>IF(tblOperations[[#This Row],[Average_Completion_Days]]&lt;=_xlfn.XLOOKUP('04_References'!$A$7,tblKPITargets[KPI_Name],tblKPITargets[Target_Value]),"Met","Below Target")</f>
        <v>Below Target</v>
      </c>
      <c r="Y2995" t="str">
        <f>IF(tblOperations[[#This Row],[Closing_Backlog]]&lt;=_xlfn.XLOOKUP('04_References'!$A$8,tblKPITargets[KPI_Name],tblKPITargets[Target_Value]),"Met","Below Target")</f>
        <v>Below Target</v>
      </c>
    </row>
    <row r="2996" spans="1:25">
      <c r="A2996" s="6" t="s">
        <v>3026</v>
      </c>
      <c r="B2996" s="7">
        <v>46155</v>
      </c>
      <c r="C2996" s="2" t="s">
        <v>53</v>
      </c>
      <c r="D2996" s="2" t="s">
        <v>23</v>
      </c>
      <c r="E2996" s="2">
        <v>1106</v>
      </c>
      <c r="F2996" s="2">
        <v>41</v>
      </c>
      <c r="G2996" s="2">
        <v>1147</v>
      </c>
      <c r="H2996" s="2">
        <v>27</v>
      </c>
      <c r="I2996" s="2">
        <v>1120</v>
      </c>
      <c r="J2996" s="2">
        <v>0</v>
      </c>
      <c r="K2996" s="2">
        <v>0</v>
      </c>
      <c r="L2996" s="2">
        <v>8</v>
      </c>
      <c r="M2996" s="2">
        <v>0.6</v>
      </c>
      <c r="N2996" s="2">
        <v>0.98599999999999999</v>
      </c>
      <c r="O2996" s="2">
        <v>2.5</v>
      </c>
      <c r="P2996" s="2">
        <v>0.77800000000000002</v>
      </c>
      <c r="Q2996" s="3">
        <v>2.4E-2</v>
      </c>
      <c r="R2996" s="4" t="str">
        <f>TRIM(tblOperations[[#This Row],[Region]])</f>
        <v>Wales</v>
      </c>
      <c r="S2996" s="4" t="str">
        <f>TRIM(tblOperations[[#This Row],[Team]])</f>
        <v>Estates Support</v>
      </c>
      <c r="T2996" s="4" t="str">
        <f>_xlfn.XLOOKUP(R2996,tblRegionReference[Region],tblRegionReference[Area],"Not Found")</f>
        <v>Wales</v>
      </c>
      <c r="U2996" s="4" t="str">
        <f>IF(tblOperations[[#This Row],[Completion_Rate]]&gt;=_xlfn.XLOOKUP("Completion Rate",tblKPITargets[KPI_Name],tblKPITargets[Target_Value]),"Met","Below Target")</f>
        <v>Below Target</v>
      </c>
      <c r="V2996" t="str">
        <f>IF(tblOperations[[#This Row],[SLA_Compliance]]&gt;=_xlfn.XLOOKUP('04_References'!$A$3,tblKPITargets[KPI_Name],tblKPITargets[Target_Value]),"Met","Below Target")</f>
        <v>Below Target</v>
      </c>
      <c r="W2996" t="str">
        <f>IF(tblOperations[[#This Row],[Quality_Pass_Rate]]&gt;=_xlfn.XLOOKUP('04_References'!$A$4,tblKPITargets[KPI_Name],tblKPITargets[Target_Value]),"Met","Below Target")</f>
        <v>Met</v>
      </c>
      <c r="X2996" t="str">
        <f>IF(tblOperations[[#This Row],[Average_Completion_Days]]&lt;=_xlfn.XLOOKUP('04_References'!$A$7,tblKPITargets[KPI_Name],tblKPITargets[Target_Value]),"Met","Below Target")</f>
        <v>Below Target</v>
      </c>
      <c r="Y2996" t="str">
        <f>IF(tblOperations[[#This Row],[Closing_Backlog]]&lt;=_xlfn.XLOOKUP('04_References'!$A$8,tblKPITargets[KPI_Name],tblKPITargets[Target_Value]),"Met","Below Target")</f>
        <v>Below Target</v>
      </c>
    </row>
    <row r="2997" spans="1:25">
      <c r="A2997" s="8" t="s">
        <v>3027</v>
      </c>
      <c r="B2997" s="9">
        <v>46155</v>
      </c>
      <c r="C2997" s="4" t="s">
        <v>53</v>
      </c>
      <c r="D2997" s="4" t="s">
        <v>25</v>
      </c>
      <c r="E2997" s="4">
        <v>0</v>
      </c>
      <c r="F2997" s="4">
        <v>33</v>
      </c>
      <c r="G2997" s="4">
        <v>33</v>
      </c>
      <c r="H2997" s="4">
        <v>33</v>
      </c>
      <c r="I2997" s="4">
        <v>0</v>
      </c>
      <c r="J2997" s="4">
        <v>0</v>
      </c>
      <c r="K2997" s="4">
        <v>0</v>
      </c>
      <c r="L2997" s="4">
        <v>1.6</v>
      </c>
      <c r="M2997" s="4">
        <v>0.96799999999999997</v>
      </c>
      <c r="N2997" s="4">
        <v>1</v>
      </c>
      <c r="O2997" s="4">
        <v>4.5999999999999996</v>
      </c>
      <c r="P2997" s="4">
        <v>0.71299999999999997</v>
      </c>
      <c r="Q2997" s="5">
        <v>1</v>
      </c>
      <c r="R2997" s="4" t="str">
        <f>TRIM(tblOperations[[#This Row],[Region]])</f>
        <v>Wales</v>
      </c>
      <c r="S2997" s="4" t="str">
        <f>TRIM(tblOperations[[#This Row],[Team]])</f>
        <v>Workplace Projects</v>
      </c>
      <c r="T2997" s="4" t="str">
        <f>_xlfn.XLOOKUP(R2997,tblRegionReference[Region],tblRegionReference[Area],"Not Found")</f>
        <v>Wales</v>
      </c>
      <c r="U2997" s="4" t="str">
        <f>IF(tblOperations[[#This Row],[Completion_Rate]]&gt;=_xlfn.XLOOKUP("Completion Rate",tblKPITargets[KPI_Name],tblKPITargets[Target_Value]),"Met","Below Target")</f>
        <v>Met</v>
      </c>
      <c r="V2997" t="str">
        <f>IF(tblOperations[[#This Row],[SLA_Compliance]]&gt;=_xlfn.XLOOKUP('04_References'!$A$3,tblKPITargets[KPI_Name],tblKPITargets[Target_Value]),"Met","Below Target")</f>
        <v>Met</v>
      </c>
      <c r="W2997" t="str">
        <f>IF(tblOperations[[#This Row],[Quality_Pass_Rate]]&gt;=_xlfn.XLOOKUP('04_References'!$A$4,tblKPITargets[KPI_Name],tblKPITargets[Target_Value]),"Met","Below Target")</f>
        <v>Met</v>
      </c>
      <c r="X2997" t="str">
        <f>IF(tblOperations[[#This Row],[Average_Completion_Days]]&lt;=_xlfn.XLOOKUP('04_References'!$A$7,tblKPITargets[KPI_Name],tblKPITargets[Target_Value]),"Met","Below Target")</f>
        <v>Met</v>
      </c>
      <c r="Y2997" t="str">
        <f>IF(tblOperations[[#This Row],[Closing_Backlog]]&lt;=_xlfn.XLOOKUP('04_References'!$A$8,tblKPITargets[KPI_Name],tblKPITargets[Target_Value]),"Met","Below Target")</f>
        <v>Met</v>
      </c>
    </row>
    <row r="2998" spans="1:25">
      <c r="A2998" s="6" t="s">
        <v>3028</v>
      </c>
      <c r="B2998" s="7">
        <v>46156</v>
      </c>
      <c r="C2998" s="2" t="s">
        <v>18</v>
      </c>
      <c r="D2998" s="2" t="s">
        <v>19</v>
      </c>
      <c r="E2998" s="2">
        <v>433</v>
      </c>
      <c r="F2998" s="2">
        <v>35</v>
      </c>
      <c r="G2998" s="2">
        <v>468</v>
      </c>
      <c r="H2998" s="2">
        <v>39</v>
      </c>
      <c r="I2998" s="2">
        <v>429</v>
      </c>
      <c r="J2998" s="2">
        <v>0</v>
      </c>
      <c r="K2998" s="2">
        <v>0</v>
      </c>
      <c r="L2998" s="2">
        <v>8</v>
      </c>
      <c r="M2998" s="2">
        <v>0.6</v>
      </c>
      <c r="N2998" s="2">
        <v>0.98799999999999999</v>
      </c>
      <c r="O2998" s="2">
        <v>2.5</v>
      </c>
      <c r="P2998" s="2">
        <v>0.72399999999999998</v>
      </c>
      <c r="Q2998" s="3">
        <v>8.3000000000000004E-2</v>
      </c>
      <c r="R2998" s="4" t="str">
        <f>TRIM(tblOperations[[#This Row],[Region]])</f>
        <v>Scotland</v>
      </c>
      <c r="S2998" s="4" t="str">
        <f>TRIM(tblOperations[[#This Row],[Team]])</f>
        <v>Workplace Services</v>
      </c>
      <c r="T2998" s="4" t="str">
        <f>_xlfn.XLOOKUP(R2998,tblRegionReference[Region],tblRegionReference[Area],"Not Found")</f>
        <v>North</v>
      </c>
      <c r="U2998" s="4" t="str">
        <f>IF(tblOperations[[#This Row],[Completion_Rate]]&gt;=_xlfn.XLOOKUP("Completion Rate",tblKPITargets[KPI_Name],tblKPITargets[Target_Value]),"Met","Below Target")</f>
        <v>Below Target</v>
      </c>
      <c r="V2998" t="str">
        <f>IF(tblOperations[[#This Row],[SLA_Compliance]]&gt;=_xlfn.XLOOKUP('04_References'!$A$3,tblKPITargets[KPI_Name],tblKPITargets[Target_Value]),"Met","Below Target")</f>
        <v>Below Target</v>
      </c>
      <c r="W2998" t="str">
        <f>IF(tblOperations[[#This Row],[Quality_Pass_Rate]]&gt;=_xlfn.XLOOKUP('04_References'!$A$4,tblKPITargets[KPI_Name],tblKPITargets[Target_Value]),"Met","Below Target")</f>
        <v>Met</v>
      </c>
      <c r="X2998" t="str">
        <f>IF(tblOperations[[#This Row],[Average_Completion_Days]]&lt;=_xlfn.XLOOKUP('04_References'!$A$7,tblKPITargets[KPI_Name],tblKPITargets[Target_Value]),"Met","Below Target")</f>
        <v>Below Target</v>
      </c>
      <c r="Y2998" t="str">
        <f>IF(tblOperations[[#This Row],[Closing_Backlog]]&lt;=_xlfn.XLOOKUP('04_References'!$A$8,tblKPITargets[KPI_Name],tblKPITargets[Target_Value]),"Met","Below Target")</f>
        <v>Below Target</v>
      </c>
    </row>
    <row r="2999" spans="1:25">
      <c r="A2999" s="8" t="s">
        <v>3029</v>
      </c>
      <c r="B2999" s="9">
        <v>46156</v>
      </c>
      <c r="C2999" s="4" t="s">
        <v>18</v>
      </c>
      <c r="D2999" s="4" t="s">
        <v>21</v>
      </c>
      <c r="E2999" s="4">
        <v>2</v>
      </c>
      <c r="F2999" s="4">
        <v>34</v>
      </c>
      <c r="G2999" s="4">
        <v>36</v>
      </c>
      <c r="H2999" s="4">
        <v>36</v>
      </c>
      <c r="I2999" s="4">
        <v>0</v>
      </c>
      <c r="J2999" s="4">
        <v>0</v>
      </c>
      <c r="K2999" s="4">
        <v>0</v>
      </c>
      <c r="L2999" s="4">
        <v>1.5</v>
      </c>
      <c r="M2999" s="4">
        <v>0.91600000000000004</v>
      </c>
      <c r="N2999" s="4">
        <v>0.98699999999999999</v>
      </c>
      <c r="O2999" s="4">
        <v>4.8</v>
      </c>
      <c r="P2999" s="4">
        <v>0.8</v>
      </c>
      <c r="Q2999" s="5">
        <v>1</v>
      </c>
      <c r="R2999" s="4" t="str">
        <f>TRIM(tblOperations[[#This Row],[Region]])</f>
        <v>Scotland</v>
      </c>
      <c r="S2999" s="4" t="str">
        <f>TRIM(tblOperations[[#This Row],[Team]])</f>
        <v>Facilities Response</v>
      </c>
      <c r="T2999" s="4" t="str">
        <f>_xlfn.XLOOKUP(R2999,tblRegionReference[Region],tblRegionReference[Area],"Not Found")</f>
        <v>North</v>
      </c>
      <c r="U2999" s="4" t="str">
        <f>IF(tblOperations[[#This Row],[Completion_Rate]]&gt;=_xlfn.XLOOKUP("Completion Rate",tblKPITargets[KPI_Name],tblKPITargets[Target_Value]),"Met","Below Target")</f>
        <v>Met</v>
      </c>
      <c r="V2999" t="str">
        <f>IF(tblOperations[[#This Row],[SLA_Compliance]]&gt;=_xlfn.XLOOKUP('04_References'!$A$3,tblKPITargets[KPI_Name],tblKPITargets[Target_Value]),"Met","Below Target")</f>
        <v>Below Target</v>
      </c>
      <c r="W2999" t="str">
        <f>IF(tblOperations[[#This Row],[Quality_Pass_Rate]]&gt;=_xlfn.XLOOKUP('04_References'!$A$4,tblKPITargets[KPI_Name],tblKPITargets[Target_Value]),"Met","Below Target")</f>
        <v>Met</v>
      </c>
      <c r="X2999" t="str">
        <f>IF(tblOperations[[#This Row],[Average_Completion_Days]]&lt;=_xlfn.XLOOKUP('04_References'!$A$7,tblKPITargets[KPI_Name],tblKPITargets[Target_Value]),"Met","Below Target")</f>
        <v>Met</v>
      </c>
      <c r="Y2999" t="str">
        <f>IF(tblOperations[[#This Row],[Closing_Backlog]]&lt;=_xlfn.XLOOKUP('04_References'!$A$8,tblKPITargets[KPI_Name],tblKPITargets[Target_Value]),"Met","Below Target")</f>
        <v>Met</v>
      </c>
    </row>
    <row r="3000" spans="1:25">
      <c r="A3000" s="6" t="s">
        <v>3030</v>
      </c>
      <c r="B3000" s="7">
        <v>46156</v>
      </c>
      <c r="C3000" s="2" t="s">
        <v>18</v>
      </c>
      <c r="D3000" s="2" t="s">
        <v>23</v>
      </c>
      <c r="E3000" s="2">
        <v>785</v>
      </c>
      <c r="F3000" s="2">
        <v>32</v>
      </c>
      <c r="G3000" s="2">
        <v>817</v>
      </c>
      <c r="H3000" s="2">
        <v>38</v>
      </c>
      <c r="I3000" s="2">
        <v>779</v>
      </c>
      <c r="J3000" s="2">
        <v>0</v>
      </c>
      <c r="K3000" s="2">
        <v>0</v>
      </c>
      <c r="L3000" s="2">
        <v>8</v>
      </c>
      <c r="M3000" s="2">
        <v>0.6</v>
      </c>
      <c r="N3000" s="2">
        <v>0.98399999999999999</v>
      </c>
      <c r="O3000" s="2">
        <v>2.5</v>
      </c>
      <c r="P3000" s="2">
        <v>0.77700000000000002</v>
      </c>
      <c r="Q3000" s="3">
        <v>4.7E-2</v>
      </c>
      <c r="R3000" s="4" t="str">
        <f>TRIM(tblOperations[[#This Row],[Region]])</f>
        <v>Scotland</v>
      </c>
      <c r="S3000" s="4" t="str">
        <f>TRIM(tblOperations[[#This Row],[Team]])</f>
        <v>Estates Support</v>
      </c>
      <c r="T3000" s="4" t="str">
        <f>_xlfn.XLOOKUP(R3000,tblRegionReference[Region],tblRegionReference[Area],"Not Found")</f>
        <v>North</v>
      </c>
      <c r="U3000" s="4" t="str">
        <f>IF(tblOperations[[#This Row],[Completion_Rate]]&gt;=_xlfn.XLOOKUP("Completion Rate",tblKPITargets[KPI_Name],tblKPITargets[Target_Value]),"Met","Below Target")</f>
        <v>Below Target</v>
      </c>
      <c r="V3000" t="str">
        <f>IF(tblOperations[[#This Row],[SLA_Compliance]]&gt;=_xlfn.XLOOKUP('04_References'!$A$3,tblKPITargets[KPI_Name],tblKPITargets[Target_Value]),"Met","Below Target")</f>
        <v>Below Target</v>
      </c>
      <c r="W3000" t="str">
        <f>IF(tblOperations[[#This Row],[Quality_Pass_Rate]]&gt;=_xlfn.XLOOKUP('04_References'!$A$4,tblKPITargets[KPI_Name],tblKPITargets[Target_Value]),"Met","Below Target")</f>
        <v>Met</v>
      </c>
      <c r="X3000" t="str">
        <f>IF(tblOperations[[#This Row],[Average_Completion_Days]]&lt;=_xlfn.XLOOKUP('04_References'!$A$7,tblKPITargets[KPI_Name],tblKPITargets[Target_Value]),"Met","Below Target")</f>
        <v>Below Target</v>
      </c>
      <c r="Y3000" t="str">
        <f>IF(tblOperations[[#This Row],[Closing_Backlog]]&lt;=_xlfn.XLOOKUP('04_References'!$A$8,tblKPITargets[KPI_Name],tblKPITargets[Target_Value]),"Met","Below Target")</f>
        <v>Below Target</v>
      </c>
    </row>
    <row r="3001" spans="1:25">
      <c r="A3001" s="8" t="s">
        <v>3031</v>
      </c>
      <c r="B3001" s="9">
        <v>46156</v>
      </c>
      <c r="C3001" s="4" t="s">
        <v>18</v>
      </c>
      <c r="D3001" s="4" t="s">
        <v>25</v>
      </c>
      <c r="E3001" s="4">
        <v>0</v>
      </c>
      <c r="F3001" s="4">
        <v>20</v>
      </c>
      <c r="G3001" s="4">
        <v>20</v>
      </c>
      <c r="H3001" s="4">
        <v>20</v>
      </c>
      <c r="I3001" s="4">
        <v>0</v>
      </c>
      <c r="J3001" s="4">
        <v>0</v>
      </c>
      <c r="K3001" s="4">
        <v>0</v>
      </c>
      <c r="L3001" s="4">
        <v>1.3</v>
      </c>
      <c r="M3001" s="4">
        <v>0.95399999999999996</v>
      </c>
      <c r="N3001" s="4">
        <v>0.99</v>
      </c>
      <c r="O3001" s="4">
        <v>4.7</v>
      </c>
      <c r="P3001" s="4">
        <v>0.76500000000000001</v>
      </c>
      <c r="Q3001" s="5">
        <v>1</v>
      </c>
      <c r="R3001" s="4" t="str">
        <f>TRIM(tblOperations[[#This Row],[Region]])</f>
        <v>Scotland</v>
      </c>
      <c r="S3001" s="4" t="str">
        <f>TRIM(tblOperations[[#This Row],[Team]])</f>
        <v>Workplace Projects</v>
      </c>
      <c r="T3001" s="4" t="str">
        <f>_xlfn.XLOOKUP(R3001,tblRegionReference[Region],tblRegionReference[Area],"Not Found")</f>
        <v>North</v>
      </c>
      <c r="U3001" s="4" t="str">
        <f>IF(tblOperations[[#This Row],[Completion_Rate]]&gt;=_xlfn.XLOOKUP("Completion Rate",tblKPITargets[KPI_Name],tblKPITargets[Target_Value]),"Met","Below Target")</f>
        <v>Met</v>
      </c>
      <c r="V3001" t="str">
        <f>IF(tblOperations[[#This Row],[SLA_Compliance]]&gt;=_xlfn.XLOOKUP('04_References'!$A$3,tblKPITargets[KPI_Name],tblKPITargets[Target_Value]),"Met","Below Target")</f>
        <v>Met</v>
      </c>
      <c r="W3001" t="str">
        <f>IF(tblOperations[[#This Row],[Quality_Pass_Rate]]&gt;=_xlfn.XLOOKUP('04_References'!$A$4,tblKPITargets[KPI_Name],tblKPITargets[Target_Value]),"Met","Below Target")</f>
        <v>Met</v>
      </c>
      <c r="X3001" t="str">
        <f>IF(tblOperations[[#This Row],[Average_Completion_Days]]&lt;=_xlfn.XLOOKUP('04_References'!$A$7,tblKPITargets[KPI_Name],tblKPITargets[Target_Value]),"Met","Below Target")</f>
        <v>Met</v>
      </c>
      <c r="Y3001" t="str">
        <f>IF(tblOperations[[#This Row],[Closing_Backlog]]&lt;=_xlfn.XLOOKUP('04_References'!$A$8,tblKPITargets[KPI_Name],tblKPITargets[Target_Value]),"Met","Below Target")</f>
        <v>Met</v>
      </c>
    </row>
    <row r="3002" spans="1:25">
      <c r="A3002" s="6" t="s">
        <v>3032</v>
      </c>
      <c r="B3002" s="7">
        <v>46156</v>
      </c>
      <c r="C3002" s="2" t="s">
        <v>27</v>
      </c>
      <c r="D3002" s="2" t="s">
        <v>19</v>
      </c>
      <c r="E3002" s="2">
        <v>21</v>
      </c>
      <c r="F3002" s="2">
        <v>37</v>
      </c>
      <c r="G3002" s="2">
        <v>58</v>
      </c>
      <c r="H3002" s="2">
        <v>40</v>
      </c>
      <c r="I3002" s="2">
        <v>18</v>
      </c>
      <c r="J3002" s="2">
        <v>0</v>
      </c>
      <c r="K3002" s="2">
        <v>0</v>
      </c>
      <c r="L3002" s="2">
        <v>3.2</v>
      </c>
      <c r="M3002" s="2">
        <v>0.89200000000000002</v>
      </c>
      <c r="N3002" s="2">
        <v>1</v>
      </c>
      <c r="O3002" s="2">
        <v>3.7</v>
      </c>
      <c r="P3002" s="2">
        <v>0.70499999999999996</v>
      </c>
      <c r="Q3002" s="3">
        <v>0.69</v>
      </c>
      <c r="R3002" s="4" t="str">
        <f>TRIM(tblOperations[[#This Row],[Region]])</f>
        <v>North East</v>
      </c>
      <c r="S3002" s="4" t="str">
        <f>TRIM(tblOperations[[#This Row],[Team]])</f>
        <v>Workplace Services</v>
      </c>
      <c r="T3002" s="4" t="str">
        <f>_xlfn.XLOOKUP(R3002,tblRegionReference[Region],tblRegionReference[Area],"Not Found")</f>
        <v>North</v>
      </c>
      <c r="U3002" s="4" t="str">
        <f>IF(tblOperations[[#This Row],[Completion_Rate]]&gt;=_xlfn.XLOOKUP("Completion Rate",tblKPITargets[KPI_Name],tblKPITargets[Target_Value]),"Met","Below Target")</f>
        <v>Below Target</v>
      </c>
      <c r="V3002" t="str">
        <f>IF(tblOperations[[#This Row],[SLA_Compliance]]&gt;=_xlfn.XLOOKUP('04_References'!$A$3,tblKPITargets[KPI_Name],tblKPITargets[Target_Value]),"Met","Below Target")</f>
        <v>Below Target</v>
      </c>
      <c r="W3002" t="str">
        <f>IF(tblOperations[[#This Row],[Quality_Pass_Rate]]&gt;=_xlfn.XLOOKUP('04_References'!$A$4,tblKPITargets[KPI_Name],tblKPITargets[Target_Value]),"Met","Below Target")</f>
        <v>Met</v>
      </c>
      <c r="X3002" t="str">
        <f>IF(tblOperations[[#This Row],[Average_Completion_Days]]&lt;=_xlfn.XLOOKUP('04_References'!$A$7,tblKPITargets[KPI_Name],tblKPITargets[Target_Value]),"Met","Below Target")</f>
        <v>Below Target</v>
      </c>
      <c r="Y3002" t="str">
        <f>IF(tblOperations[[#This Row],[Closing_Backlog]]&lt;=_xlfn.XLOOKUP('04_References'!$A$8,tblKPITargets[KPI_Name],tblKPITargets[Target_Value]),"Met","Below Target")</f>
        <v>Below Target</v>
      </c>
    </row>
    <row r="3003" spans="1:25">
      <c r="A3003" s="8" t="s">
        <v>3033</v>
      </c>
      <c r="B3003" s="9">
        <v>46156</v>
      </c>
      <c r="C3003" s="4" t="s">
        <v>27</v>
      </c>
      <c r="D3003" s="4" t="s">
        <v>21</v>
      </c>
      <c r="E3003" s="4">
        <v>8</v>
      </c>
      <c r="F3003" s="4">
        <v>59</v>
      </c>
      <c r="G3003" s="4">
        <v>67</v>
      </c>
      <c r="H3003" s="4">
        <v>54</v>
      </c>
      <c r="I3003" s="4">
        <v>13</v>
      </c>
      <c r="J3003" s="4">
        <v>0</v>
      </c>
      <c r="K3003" s="4">
        <v>0</v>
      </c>
      <c r="L3003" s="4">
        <v>3</v>
      </c>
      <c r="M3003" s="4">
        <v>0.89400000000000002</v>
      </c>
      <c r="N3003" s="4">
        <v>0.995</v>
      </c>
      <c r="O3003" s="4">
        <v>4.3</v>
      </c>
      <c r="P3003" s="4">
        <v>0.70699999999999996</v>
      </c>
      <c r="Q3003" s="5">
        <v>0.80600000000000005</v>
      </c>
      <c r="R3003" s="4" t="str">
        <f>TRIM(tblOperations[[#This Row],[Region]])</f>
        <v>North East</v>
      </c>
      <c r="S3003" s="4" t="str">
        <f>TRIM(tblOperations[[#This Row],[Team]])</f>
        <v>Facilities Response</v>
      </c>
      <c r="T3003" s="4" t="str">
        <f>_xlfn.XLOOKUP(R3003,tblRegionReference[Region],tblRegionReference[Area],"Not Found")</f>
        <v>North</v>
      </c>
      <c r="U3003" s="4" t="str">
        <f>IF(tblOperations[[#This Row],[Completion_Rate]]&gt;=_xlfn.XLOOKUP("Completion Rate",tblKPITargets[KPI_Name],tblKPITargets[Target_Value]),"Met","Below Target")</f>
        <v>Below Target</v>
      </c>
      <c r="V3003" t="str">
        <f>IF(tblOperations[[#This Row],[SLA_Compliance]]&gt;=_xlfn.XLOOKUP('04_References'!$A$3,tblKPITargets[KPI_Name],tblKPITargets[Target_Value]),"Met","Below Target")</f>
        <v>Below Target</v>
      </c>
      <c r="W3003" t="str">
        <f>IF(tblOperations[[#This Row],[Quality_Pass_Rate]]&gt;=_xlfn.XLOOKUP('04_References'!$A$4,tblKPITargets[KPI_Name],tblKPITargets[Target_Value]),"Met","Below Target")</f>
        <v>Met</v>
      </c>
      <c r="X3003" t="str">
        <f>IF(tblOperations[[#This Row],[Average_Completion_Days]]&lt;=_xlfn.XLOOKUP('04_References'!$A$7,tblKPITargets[KPI_Name],tblKPITargets[Target_Value]),"Met","Below Target")</f>
        <v>Met</v>
      </c>
      <c r="Y3003" t="str">
        <f>IF(tblOperations[[#This Row],[Closing_Backlog]]&lt;=_xlfn.XLOOKUP('04_References'!$A$8,tblKPITargets[KPI_Name],tblKPITargets[Target_Value]),"Met","Below Target")</f>
        <v>Below Target</v>
      </c>
    </row>
    <row r="3004" spans="1:25">
      <c r="A3004" s="6" t="s">
        <v>3034</v>
      </c>
      <c r="B3004" s="7">
        <v>46156</v>
      </c>
      <c r="C3004" s="2" t="s">
        <v>27</v>
      </c>
      <c r="D3004" s="2" t="s">
        <v>23</v>
      </c>
      <c r="E3004" s="2">
        <v>1993</v>
      </c>
      <c r="F3004" s="2">
        <v>40</v>
      </c>
      <c r="G3004" s="2">
        <v>2033</v>
      </c>
      <c r="H3004" s="2">
        <v>28</v>
      </c>
      <c r="I3004" s="2">
        <v>2005</v>
      </c>
      <c r="J3004" s="2">
        <v>0</v>
      </c>
      <c r="K3004" s="2">
        <v>0</v>
      </c>
      <c r="L3004" s="2">
        <v>8</v>
      </c>
      <c r="M3004" s="2">
        <v>0.6</v>
      </c>
      <c r="N3004" s="2">
        <v>1</v>
      </c>
      <c r="O3004" s="2">
        <v>2.5</v>
      </c>
      <c r="P3004" s="2">
        <v>0.71699999999999997</v>
      </c>
      <c r="Q3004" s="3">
        <v>1.4E-2</v>
      </c>
      <c r="R3004" s="4" t="str">
        <f>TRIM(tblOperations[[#This Row],[Region]])</f>
        <v>North East</v>
      </c>
      <c r="S3004" s="4" t="str">
        <f>TRIM(tblOperations[[#This Row],[Team]])</f>
        <v>Estates Support</v>
      </c>
      <c r="T3004" s="4" t="str">
        <f>_xlfn.XLOOKUP(R3004,tblRegionReference[Region],tblRegionReference[Area],"Not Found")</f>
        <v>North</v>
      </c>
      <c r="U3004" s="4" t="str">
        <f>IF(tblOperations[[#This Row],[Completion_Rate]]&gt;=_xlfn.XLOOKUP("Completion Rate",tblKPITargets[KPI_Name],tblKPITargets[Target_Value]),"Met","Below Target")</f>
        <v>Below Target</v>
      </c>
      <c r="V3004" t="str">
        <f>IF(tblOperations[[#This Row],[SLA_Compliance]]&gt;=_xlfn.XLOOKUP('04_References'!$A$3,tblKPITargets[KPI_Name],tblKPITargets[Target_Value]),"Met","Below Target")</f>
        <v>Below Target</v>
      </c>
      <c r="W3004" t="str">
        <f>IF(tblOperations[[#This Row],[Quality_Pass_Rate]]&gt;=_xlfn.XLOOKUP('04_References'!$A$4,tblKPITargets[KPI_Name],tblKPITargets[Target_Value]),"Met","Below Target")</f>
        <v>Met</v>
      </c>
      <c r="X3004" t="str">
        <f>IF(tblOperations[[#This Row],[Average_Completion_Days]]&lt;=_xlfn.XLOOKUP('04_References'!$A$7,tblKPITargets[KPI_Name],tblKPITargets[Target_Value]),"Met","Below Target")</f>
        <v>Below Target</v>
      </c>
      <c r="Y3004" t="str">
        <f>IF(tblOperations[[#This Row],[Closing_Backlog]]&lt;=_xlfn.XLOOKUP('04_References'!$A$8,tblKPITargets[KPI_Name],tblKPITargets[Target_Value]),"Met","Below Target")</f>
        <v>Below Target</v>
      </c>
    </row>
    <row r="3005" spans="1:25">
      <c r="A3005" s="8" t="s">
        <v>3035</v>
      </c>
      <c r="B3005" s="9">
        <v>46156</v>
      </c>
      <c r="C3005" s="4" t="s">
        <v>27</v>
      </c>
      <c r="D3005" s="4" t="s">
        <v>25</v>
      </c>
      <c r="E3005" s="4">
        <v>118</v>
      </c>
      <c r="F3005" s="4">
        <v>24</v>
      </c>
      <c r="G3005" s="4">
        <v>142</v>
      </c>
      <c r="H3005" s="4">
        <v>31</v>
      </c>
      <c r="I3005" s="4">
        <v>111</v>
      </c>
      <c r="J3005" s="4">
        <v>0</v>
      </c>
      <c r="K3005" s="4">
        <v>0</v>
      </c>
      <c r="L3005" s="4">
        <v>8</v>
      </c>
      <c r="M3005" s="4">
        <v>0.6</v>
      </c>
      <c r="N3005" s="4">
        <v>1</v>
      </c>
      <c r="O3005" s="4">
        <v>2.5</v>
      </c>
      <c r="P3005" s="4">
        <v>0.72899999999999998</v>
      </c>
      <c r="Q3005" s="5">
        <v>0.218</v>
      </c>
      <c r="R3005" s="4" t="str">
        <f>TRIM(tblOperations[[#This Row],[Region]])</f>
        <v>North East</v>
      </c>
      <c r="S3005" s="4" t="str">
        <f>TRIM(tblOperations[[#This Row],[Team]])</f>
        <v>Workplace Projects</v>
      </c>
      <c r="T3005" s="4" t="str">
        <f>_xlfn.XLOOKUP(R3005,tblRegionReference[Region],tblRegionReference[Area],"Not Found")</f>
        <v>North</v>
      </c>
      <c r="U3005" s="4" t="str">
        <f>IF(tblOperations[[#This Row],[Completion_Rate]]&gt;=_xlfn.XLOOKUP("Completion Rate",tblKPITargets[KPI_Name],tblKPITargets[Target_Value]),"Met","Below Target")</f>
        <v>Below Target</v>
      </c>
      <c r="V3005" t="str">
        <f>IF(tblOperations[[#This Row],[SLA_Compliance]]&gt;=_xlfn.XLOOKUP('04_References'!$A$3,tblKPITargets[KPI_Name],tblKPITargets[Target_Value]),"Met","Below Target")</f>
        <v>Below Target</v>
      </c>
      <c r="W3005" t="str">
        <f>IF(tblOperations[[#This Row],[Quality_Pass_Rate]]&gt;=_xlfn.XLOOKUP('04_References'!$A$4,tblKPITargets[KPI_Name],tblKPITargets[Target_Value]),"Met","Below Target")</f>
        <v>Met</v>
      </c>
      <c r="X3005" t="str">
        <f>IF(tblOperations[[#This Row],[Average_Completion_Days]]&lt;=_xlfn.XLOOKUP('04_References'!$A$7,tblKPITargets[KPI_Name],tblKPITargets[Target_Value]),"Met","Below Target")</f>
        <v>Below Target</v>
      </c>
      <c r="Y3005" t="str">
        <f>IF(tblOperations[[#This Row],[Closing_Backlog]]&lt;=_xlfn.XLOOKUP('04_References'!$A$8,tblKPITargets[KPI_Name],tblKPITargets[Target_Value]),"Met","Below Target")</f>
        <v>Below Target</v>
      </c>
    </row>
    <row r="3006" spans="1:25">
      <c r="A3006" s="6" t="s">
        <v>3036</v>
      </c>
      <c r="B3006" s="7">
        <v>46156</v>
      </c>
      <c r="C3006" s="2" t="s">
        <v>32</v>
      </c>
      <c r="D3006" s="2" t="s">
        <v>19</v>
      </c>
      <c r="E3006" s="2">
        <v>882</v>
      </c>
      <c r="F3006" s="2">
        <v>43</v>
      </c>
      <c r="G3006" s="2">
        <v>925</v>
      </c>
      <c r="H3006" s="2">
        <v>35</v>
      </c>
      <c r="I3006" s="2">
        <v>890</v>
      </c>
      <c r="J3006" s="2">
        <v>0</v>
      </c>
      <c r="K3006" s="2">
        <v>0</v>
      </c>
      <c r="L3006" s="2">
        <v>8</v>
      </c>
      <c r="M3006" s="2">
        <v>0.6</v>
      </c>
      <c r="N3006" s="2">
        <v>0.97199999999999998</v>
      </c>
      <c r="O3006" s="2">
        <v>2.5</v>
      </c>
      <c r="P3006" s="2">
        <v>0.77</v>
      </c>
      <c r="Q3006" s="3">
        <v>3.7999999999999999E-2</v>
      </c>
      <c r="R3006" s="4" t="str">
        <f>TRIM(tblOperations[[#This Row],[Region]])</f>
        <v>North West</v>
      </c>
      <c r="S3006" s="4" t="str">
        <f>TRIM(tblOperations[[#This Row],[Team]])</f>
        <v>Workplace Services</v>
      </c>
      <c r="T3006" s="4" t="str">
        <f>_xlfn.XLOOKUP(R3006,tblRegionReference[Region],tblRegionReference[Area],"Not Found")</f>
        <v>North</v>
      </c>
      <c r="U3006" s="4" t="str">
        <f>IF(tblOperations[[#This Row],[Completion_Rate]]&gt;=_xlfn.XLOOKUP("Completion Rate",tblKPITargets[KPI_Name],tblKPITargets[Target_Value]),"Met","Below Target")</f>
        <v>Below Target</v>
      </c>
      <c r="V3006" t="str">
        <f>IF(tblOperations[[#This Row],[SLA_Compliance]]&gt;=_xlfn.XLOOKUP('04_References'!$A$3,tblKPITargets[KPI_Name],tblKPITargets[Target_Value]),"Met","Below Target")</f>
        <v>Below Target</v>
      </c>
      <c r="W3006" t="str">
        <f>IF(tblOperations[[#This Row],[Quality_Pass_Rate]]&gt;=_xlfn.XLOOKUP('04_References'!$A$4,tblKPITargets[KPI_Name],tblKPITargets[Target_Value]),"Met","Below Target")</f>
        <v>Met</v>
      </c>
      <c r="X3006" t="str">
        <f>IF(tblOperations[[#This Row],[Average_Completion_Days]]&lt;=_xlfn.XLOOKUP('04_References'!$A$7,tblKPITargets[KPI_Name],tblKPITargets[Target_Value]),"Met","Below Target")</f>
        <v>Below Target</v>
      </c>
      <c r="Y3006" t="str">
        <f>IF(tblOperations[[#This Row],[Closing_Backlog]]&lt;=_xlfn.XLOOKUP('04_References'!$A$8,tblKPITargets[KPI_Name],tblKPITargets[Target_Value]),"Met","Below Target")</f>
        <v>Below Target</v>
      </c>
    </row>
    <row r="3007" spans="1:25">
      <c r="A3007" s="8" t="s">
        <v>3037</v>
      </c>
      <c r="B3007" s="9">
        <v>46156</v>
      </c>
      <c r="C3007" s="4" t="s">
        <v>32</v>
      </c>
      <c r="D3007" s="4" t="s">
        <v>21</v>
      </c>
      <c r="E3007" s="4">
        <v>1986</v>
      </c>
      <c r="F3007" s="4">
        <v>40</v>
      </c>
      <c r="G3007" s="4">
        <v>2026</v>
      </c>
      <c r="H3007" s="4">
        <v>25</v>
      </c>
      <c r="I3007" s="4">
        <v>2001</v>
      </c>
      <c r="J3007" s="4">
        <v>2</v>
      </c>
      <c r="K3007" s="4">
        <v>0</v>
      </c>
      <c r="L3007" s="4">
        <v>8</v>
      </c>
      <c r="M3007" s="4">
        <v>0.6</v>
      </c>
      <c r="N3007" s="4">
        <v>0.95599999999999996</v>
      </c>
      <c r="O3007" s="4">
        <v>2.5</v>
      </c>
      <c r="P3007" s="4">
        <v>0.72</v>
      </c>
      <c r="Q3007" s="5">
        <v>1.2E-2</v>
      </c>
      <c r="R3007" s="4" t="str">
        <f>TRIM(tblOperations[[#This Row],[Region]])</f>
        <v>North West</v>
      </c>
      <c r="S3007" s="4" t="str">
        <f>TRIM(tblOperations[[#This Row],[Team]])</f>
        <v>Facilities Response</v>
      </c>
      <c r="T3007" s="4" t="str">
        <f>_xlfn.XLOOKUP(R3007,tblRegionReference[Region],tblRegionReference[Area],"Not Found")</f>
        <v>North</v>
      </c>
      <c r="U3007" s="4" t="str">
        <f>IF(tblOperations[[#This Row],[Completion_Rate]]&gt;=_xlfn.XLOOKUP("Completion Rate",tblKPITargets[KPI_Name],tblKPITargets[Target_Value]),"Met","Below Target")</f>
        <v>Below Target</v>
      </c>
      <c r="V3007" t="str">
        <f>IF(tblOperations[[#This Row],[SLA_Compliance]]&gt;=_xlfn.XLOOKUP('04_References'!$A$3,tblKPITargets[KPI_Name],tblKPITargets[Target_Value]),"Met","Below Target")</f>
        <v>Below Target</v>
      </c>
      <c r="W3007" t="str">
        <f>IF(tblOperations[[#This Row],[Quality_Pass_Rate]]&gt;=_xlfn.XLOOKUP('04_References'!$A$4,tblKPITargets[KPI_Name],tblKPITargets[Target_Value]),"Met","Below Target")</f>
        <v>Met</v>
      </c>
      <c r="X3007" t="str">
        <f>IF(tblOperations[[#This Row],[Average_Completion_Days]]&lt;=_xlfn.XLOOKUP('04_References'!$A$7,tblKPITargets[KPI_Name],tblKPITargets[Target_Value]),"Met","Below Target")</f>
        <v>Below Target</v>
      </c>
      <c r="Y3007" t="str">
        <f>IF(tblOperations[[#This Row],[Closing_Backlog]]&lt;=_xlfn.XLOOKUP('04_References'!$A$8,tblKPITargets[KPI_Name],tblKPITargets[Target_Value]),"Met","Below Target")</f>
        <v>Below Target</v>
      </c>
    </row>
    <row r="3008" spans="1:25">
      <c r="A3008" s="6" t="s">
        <v>3038</v>
      </c>
      <c r="B3008" s="7">
        <v>46156</v>
      </c>
      <c r="C3008" s="2" t="s">
        <v>32</v>
      </c>
      <c r="D3008" s="2" t="s">
        <v>23</v>
      </c>
      <c r="E3008" s="2">
        <v>2156</v>
      </c>
      <c r="F3008" s="2">
        <v>19</v>
      </c>
      <c r="G3008" s="2">
        <v>2175</v>
      </c>
      <c r="H3008" s="2">
        <v>25</v>
      </c>
      <c r="I3008" s="2">
        <v>2150</v>
      </c>
      <c r="J3008" s="2">
        <v>0</v>
      </c>
      <c r="K3008" s="2">
        <v>0</v>
      </c>
      <c r="L3008" s="2">
        <v>8</v>
      </c>
      <c r="M3008" s="2">
        <v>0.6</v>
      </c>
      <c r="N3008" s="2">
        <v>0.96499999999999997</v>
      </c>
      <c r="O3008" s="2">
        <v>2.5</v>
      </c>
      <c r="P3008" s="2">
        <v>0.73499999999999999</v>
      </c>
      <c r="Q3008" s="3">
        <v>1.0999999999999999E-2</v>
      </c>
      <c r="R3008" s="4" t="str">
        <f>TRIM(tblOperations[[#This Row],[Region]])</f>
        <v>North West</v>
      </c>
      <c r="S3008" s="4" t="str">
        <f>TRIM(tblOperations[[#This Row],[Team]])</f>
        <v>Estates Support</v>
      </c>
      <c r="T3008" s="4" t="str">
        <f>_xlfn.XLOOKUP(R3008,tblRegionReference[Region],tblRegionReference[Area],"Not Found")</f>
        <v>North</v>
      </c>
      <c r="U3008" s="4" t="str">
        <f>IF(tblOperations[[#This Row],[Completion_Rate]]&gt;=_xlfn.XLOOKUP("Completion Rate",tblKPITargets[KPI_Name],tblKPITargets[Target_Value]),"Met","Below Target")</f>
        <v>Below Target</v>
      </c>
      <c r="V3008" t="str">
        <f>IF(tblOperations[[#This Row],[SLA_Compliance]]&gt;=_xlfn.XLOOKUP('04_References'!$A$3,tblKPITargets[KPI_Name],tblKPITargets[Target_Value]),"Met","Below Target")</f>
        <v>Below Target</v>
      </c>
      <c r="W3008" t="str">
        <f>IF(tblOperations[[#This Row],[Quality_Pass_Rate]]&gt;=_xlfn.XLOOKUP('04_References'!$A$4,tblKPITargets[KPI_Name],tblKPITargets[Target_Value]),"Met","Below Target")</f>
        <v>Met</v>
      </c>
      <c r="X3008" t="str">
        <f>IF(tblOperations[[#This Row],[Average_Completion_Days]]&lt;=_xlfn.XLOOKUP('04_References'!$A$7,tblKPITargets[KPI_Name],tblKPITargets[Target_Value]),"Met","Below Target")</f>
        <v>Below Target</v>
      </c>
      <c r="Y3008" t="str">
        <f>IF(tblOperations[[#This Row],[Closing_Backlog]]&lt;=_xlfn.XLOOKUP('04_References'!$A$8,tblKPITargets[KPI_Name],tblKPITargets[Target_Value]),"Met","Below Target")</f>
        <v>Below Target</v>
      </c>
    </row>
    <row r="3009" spans="1:25">
      <c r="A3009" s="8" t="s">
        <v>3039</v>
      </c>
      <c r="B3009" s="9">
        <v>46156</v>
      </c>
      <c r="C3009" s="4" t="s">
        <v>32</v>
      </c>
      <c r="D3009" s="4" t="s">
        <v>25</v>
      </c>
      <c r="E3009" s="4">
        <v>0</v>
      </c>
      <c r="F3009" s="4">
        <v>23</v>
      </c>
      <c r="G3009" s="4">
        <v>23</v>
      </c>
      <c r="H3009" s="4">
        <v>23</v>
      </c>
      <c r="I3009" s="4">
        <v>0</v>
      </c>
      <c r="J3009" s="4">
        <v>1</v>
      </c>
      <c r="K3009" s="4">
        <v>0</v>
      </c>
      <c r="L3009" s="4">
        <v>0.7</v>
      </c>
      <c r="M3009" s="4">
        <v>0.96299999999999997</v>
      </c>
      <c r="N3009" s="4">
        <v>0.98099999999999998</v>
      </c>
      <c r="O3009" s="4">
        <v>4.5</v>
      </c>
      <c r="P3009" s="4">
        <v>0.72899999999999998</v>
      </c>
      <c r="Q3009" s="5">
        <v>1</v>
      </c>
      <c r="R3009" s="4" t="str">
        <f>TRIM(tblOperations[[#This Row],[Region]])</f>
        <v>North West</v>
      </c>
      <c r="S3009" s="4" t="str">
        <f>TRIM(tblOperations[[#This Row],[Team]])</f>
        <v>Workplace Projects</v>
      </c>
      <c r="T3009" s="4" t="str">
        <f>_xlfn.XLOOKUP(R3009,tblRegionReference[Region],tblRegionReference[Area],"Not Found")</f>
        <v>North</v>
      </c>
      <c r="U3009" s="4" t="str">
        <f>IF(tblOperations[[#This Row],[Completion_Rate]]&gt;=_xlfn.XLOOKUP("Completion Rate",tblKPITargets[KPI_Name],tblKPITargets[Target_Value]),"Met","Below Target")</f>
        <v>Met</v>
      </c>
      <c r="V3009" t="str">
        <f>IF(tblOperations[[#This Row],[SLA_Compliance]]&gt;=_xlfn.XLOOKUP('04_References'!$A$3,tblKPITargets[KPI_Name],tblKPITargets[Target_Value]),"Met","Below Target")</f>
        <v>Met</v>
      </c>
      <c r="W3009" t="str">
        <f>IF(tblOperations[[#This Row],[Quality_Pass_Rate]]&gt;=_xlfn.XLOOKUP('04_References'!$A$4,tblKPITargets[KPI_Name],tblKPITargets[Target_Value]),"Met","Below Target")</f>
        <v>Met</v>
      </c>
      <c r="X3009" t="str">
        <f>IF(tblOperations[[#This Row],[Average_Completion_Days]]&lt;=_xlfn.XLOOKUP('04_References'!$A$7,tblKPITargets[KPI_Name],tblKPITargets[Target_Value]),"Met","Below Target")</f>
        <v>Met</v>
      </c>
      <c r="Y3009" t="str">
        <f>IF(tblOperations[[#This Row],[Closing_Backlog]]&lt;=_xlfn.XLOOKUP('04_References'!$A$8,tblKPITargets[KPI_Name],tblKPITargets[Target_Value]),"Met","Below Target")</f>
        <v>Met</v>
      </c>
    </row>
    <row r="3010" spans="1:25">
      <c r="A3010" s="6" t="s">
        <v>3040</v>
      </c>
      <c r="B3010" s="7">
        <v>46156</v>
      </c>
      <c r="C3010" s="2" t="s">
        <v>37</v>
      </c>
      <c r="D3010" s="2" t="s">
        <v>19</v>
      </c>
      <c r="E3010" s="2">
        <v>0</v>
      </c>
      <c r="F3010" s="2">
        <v>46</v>
      </c>
      <c r="G3010" s="2">
        <v>46</v>
      </c>
      <c r="H3010" s="2">
        <v>46</v>
      </c>
      <c r="I3010" s="2">
        <v>0</v>
      </c>
      <c r="J3010" s="2">
        <v>0</v>
      </c>
      <c r="K3010" s="2">
        <v>0</v>
      </c>
      <c r="L3010" s="2">
        <v>1.7</v>
      </c>
      <c r="M3010" s="2">
        <v>0.92100000000000004</v>
      </c>
      <c r="N3010" s="2">
        <v>0.996</v>
      </c>
      <c r="O3010" s="2">
        <v>4.7</v>
      </c>
      <c r="P3010" s="2">
        <v>0.627</v>
      </c>
      <c r="Q3010" s="3">
        <v>1</v>
      </c>
      <c r="R3010" s="4" t="str">
        <f>TRIM(tblOperations[[#This Row],[Region]])</f>
        <v>Midlands</v>
      </c>
      <c r="S3010" s="4" t="str">
        <f>TRIM(tblOperations[[#This Row],[Team]])</f>
        <v>Workplace Services</v>
      </c>
      <c r="T3010" s="4" t="str">
        <f>_xlfn.XLOOKUP(R3010,tblRegionReference[Region],tblRegionReference[Area],"Not Found")</f>
        <v>Central</v>
      </c>
      <c r="U3010" s="4" t="str">
        <f>IF(tblOperations[[#This Row],[Completion_Rate]]&gt;=_xlfn.XLOOKUP("Completion Rate",tblKPITargets[KPI_Name],tblKPITargets[Target_Value]),"Met","Below Target")</f>
        <v>Met</v>
      </c>
      <c r="V3010" t="str">
        <f>IF(tblOperations[[#This Row],[SLA_Compliance]]&gt;=_xlfn.XLOOKUP('04_References'!$A$3,tblKPITargets[KPI_Name],tblKPITargets[Target_Value]),"Met","Below Target")</f>
        <v>Met</v>
      </c>
      <c r="W3010" t="str">
        <f>IF(tblOperations[[#This Row],[Quality_Pass_Rate]]&gt;=_xlfn.XLOOKUP('04_References'!$A$4,tblKPITargets[KPI_Name],tblKPITargets[Target_Value]),"Met","Below Target")</f>
        <v>Met</v>
      </c>
      <c r="X3010" t="str">
        <f>IF(tblOperations[[#This Row],[Average_Completion_Days]]&lt;=_xlfn.XLOOKUP('04_References'!$A$7,tblKPITargets[KPI_Name],tblKPITargets[Target_Value]),"Met","Below Target")</f>
        <v>Met</v>
      </c>
      <c r="Y3010" t="str">
        <f>IF(tblOperations[[#This Row],[Closing_Backlog]]&lt;=_xlfn.XLOOKUP('04_References'!$A$8,tblKPITargets[KPI_Name],tblKPITargets[Target_Value]),"Met","Below Target")</f>
        <v>Met</v>
      </c>
    </row>
    <row r="3011" spans="1:25">
      <c r="A3011" s="8" t="s">
        <v>3041</v>
      </c>
      <c r="B3011" s="9">
        <v>46156</v>
      </c>
      <c r="C3011" s="4" t="s">
        <v>37</v>
      </c>
      <c r="D3011" s="4" t="s">
        <v>21</v>
      </c>
      <c r="E3011" s="4">
        <v>942</v>
      </c>
      <c r="F3011" s="4">
        <v>46</v>
      </c>
      <c r="G3011" s="4">
        <v>988</v>
      </c>
      <c r="H3011" s="4">
        <v>36</v>
      </c>
      <c r="I3011" s="4">
        <v>952</v>
      </c>
      <c r="J3011" s="4">
        <v>0</v>
      </c>
      <c r="K3011" s="4">
        <v>0</v>
      </c>
      <c r="L3011" s="4">
        <v>8</v>
      </c>
      <c r="M3011" s="4">
        <v>0.6</v>
      </c>
      <c r="N3011" s="4">
        <v>0.97299999999999998</v>
      </c>
      <c r="O3011" s="4">
        <v>2.5</v>
      </c>
      <c r="P3011" s="4">
        <v>0.66900000000000004</v>
      </c>
      <c r="Q3011" s="5">
        <v>3.5999999999999997E-2</v>
      </c>
      <c r="R3011" s="4" t="str">
        <f>TRIM(tblOperations[[#This Row],[Region]])</f>
        <v>Midlands</v>
      </c>
      <c r="S3011" s="4" t="str">
        <f>TRIM(tblOperations[[#This Row],[Team]])</f>
        <v>Facilities Response</v>
      </c>
      <c r="T3011" s="4" t="str">
        <f>_xlfn.XLOOKUP(R3011,tblRegionReference[Region],tblRegionReference[Area],"Not Found")</f>
        <v>Central</v>
      </c>
      <c r="U3011" s="4" t="str">
        <f>IF(tblOperations[[#This Row],[Completion_Rate]]&gt;=_xlfn.XLOOKUP("Completion Rate",tblKPITargets[KPI_Name],tblKPITargets[Target_Value]),"Met","Below Target")</f>
        <v>Below Target</v>
      </c>
      <c r="V3011" t="str">
        <f>IF(tblOperations[[#This Row],[SLA_Compliance]]&gt;=_xlfn.XLOOKUP('04_References'!$A$3,tblKPITargets[KPI_Name],tblKPITargets[Target_Value]),"Met","Below Target")</f>
        <v>Below Target</v>
      </c>
      <c r="W3011" t="str">
        <f>IF(tblOperations[[#This Row],[Quality_Pass_Rate]]&gt;=_xlfn.XLOOKUP('04_References'!$A$4,tblKPITargets[KPI_Name],tblKPITargets[Target_Value]),"Met","Below Target")</f>
        <v>Met</v>
      </c>
      <c r="X3011" t="str">
        <f>IF(tblOperations[[#This Row],[Average_Completion_Days]]&lt;=_xlfn.XLOOKUP('04_References'!$A$7,tblKPITargets[KPI_Name],tblKPITargets[Target_Value]),"Met","Below Target")</f>
        <v>Below Target</v>
      </c>
      <c r="Y3011" t="str">
        <f>IF(tblOperations[[#This Row],[Closing_Backlog]]&lt;=_xlfn.XLOOKUP('04_References'!$A$8,tblKPITargets[KPI_Name],tblKPITargets[Target_Value]),"Met","Below Target")</f>
        <v>Below Target</v>
      </c>
    </row>
    <row r="3012" spans="1:25">
      <c r="A3012" s="6" t="s">
        <v>3042</v>
      </c>
      <c r="B3012" s="7">
        <v>46156</v>
      </c>
      <c r="C3012" s="2" t="s">
        <v>37</v>
      </c>
      <c r="D3012" s="2" t="s">
        <v>23</v>
      </c>
      <c r="E3012" s="2">
        <v>710</v>
      </c>
      <c r="F3012" s="2">
        <v>25</v>
      </c>
      <c r="G3012" s="2">
        <v>735</v>
      </c>
      <c r="H3012" s="2">
        <v>37</v>
      </c>
      <c r="I3012" s="2">
        <v>698</v>
      </c>
      <c r="J3012" s="2">
        <v>0</v>
      </c>
      <c r="K3012" s="2">
        <v>0</v>
      </c>
      <c r="L3012" s="2">
        <v>8</v>
      </c>
      <c r="M3012" s="2">
        <v>0.6</v>
      </c>
      <c r="N3012" s="2">
        <v>0.98299999999999998</v>
      </c>
      <c r="O3012" s="2">
        <v>2.5</v>
      </c>
      <c r="P3012" s="2">
        <v>0.77300000000000002</v>
      </c>
      <c r="Q3012" s="3">
        <v>0.05</v>
      </c>
      <c r="R3012" s="4" t="str">
        <f>TRIM(tblOperations[[#This Row],[Region]])</f>
        <v>Midlands</v>
      </c>
      <c r="S3012" s="4" t="str">
        <f>TRIM(tblOperations[[#This Row],[Team]])</f>
        <v>Estates Support</v>
      </c>
      <c r="T3012" s="4" t="str">
        <f>_xlfn.XLOOKUP(R3012,tblRegionReference[Region],tblRegionReference[Area],"Not Found")</f>
        <v>Central</v>
      </c>
      <c r="U3012" s="4" t="str">
        <f>IF(tblOperations[[#This Row],[Completion_Rate]]&gt;=_xlfn.XLOOKUP("Completion Rate",tblKPITargets[KPI_Name],tblKPITargets[Target_Value]),"Met","Below Target")</f>
        <v>Below Target</v>
      </c>
      <c r="V3012" t="str">
        <f>IF(tblOperations[[#This Row],[SLA_Compliance]]&gt;=_xlfn.XLOOKUP('04_References'!$A$3,tblKPITargets[KPI_Name],tblKPITargets[Target_Value]),"Met","Below Target")</f>
        <v>Below Target</v>
      </c>
      <c r="W3012" t="str">
        <f>IF(tblOperations[[#This Row],[Quality_Pass_Rate]]&gt;=_xlfn.XLOOKUP('04_References'!$A$4,tblKPITargets[KPI_Name],tblKPITargets[Target_Value]),"Met","Below Target")</f>
        <v>Met</v>
      </c>
      <c r="X3012" t="str">
        <f>IF(tblOperations[[#This Row],[Average_Completion_Days]]&lt;=_xlfn.XLOOKUP('04_References'!$A$7,tblKPITargets[KPI_Name],tblKPITargets[Target_Value]),"Met","Below Target")</f>
        <v>Below Target</v>
      </c>
      <c r="Y3012" t="str">
        <f>IF(tblOperations[[#This Row],[Closing_Backlog]]&lt;=_xlfn.XLOOKUP('04_References'!$A$8,tblKPITargets[KPI_Name],tblKPITargets[Target_Value]),"Met","Below Target")</f>
        <v>Below Target</v>
      </c>
    </row>
    <row r="3013" spans="1:25">
      <c r="A3013" s="8" t="s">
        <v>3043</v>
      </c>
      <c r="B3013" s="9">
        <v>46156</v>
      </c>
      <c r="C3013" s="4" t="s">
        <v>37</v>
      </c>
      <c r="D3013" s="4" t="s">
        <v>25</v>
      </c>
      <c r="E3013" s="4">
        <v>0</v>
      </c>
      <c r="F3013" s="4">
        <v>32</v>
      </c>
      <c r="G3013" s="4">
        <v>32</v>
      </c>
      <c r="H3013" s="4">
        <v>32</v>
      </c>
      <c r="I3013" s="4">
        <v>0</v>
      </c>
      <c r="J3013" s="4">
        <v>0</v>
      </c>
      <c r="K3013" s="4">
        <v>0</v>
      </c>
      <c r="L3013" s="4">
        <v>1.6</v>
      </c>
      <c r="M3013" s="4">
        <v>0.98399999999999999</v>
      </c>
      <c r="N3013" s="4">
        <v>0.93400000000000005</v>
      </c>
      <c r="O3013" s="4">
        <v>4.5999999999999996</v>
      </c>
      <c r="P3013" s="4">
        <v>0.65400000000000003</v>
      </c>
      <c r="Q3013" s="5">
        <v>1</v>
      </c>
      <c r="R3013" s="4" t="str">
        <f>TRIM(tblOperations[[#This Row],[Region]])</f>
        <v>Midlands</v>
      </c>
      <c r="S3013" s="4" t="str">
        <f>TRIM(tblOperations[[#This Row],[Team]])</f>
        <v>Workplace Projects</v>
      </c>
      <c r="T3013" s="4" t="str">
        <f>_xlfn.XLOOKUP(R3013,tblRegionReference[Region],tblRegionReference[Area],"Not Found")</f>
        <v>Central</v>
      </c>
      <c r="U3013" s="4" t="str">
        <f>IF(tblOperations[[#This Row],[Completion_Rate]]&gt;=_xlfn.XLOOKUP("Completion Rate",tblKPITargets[KPI_Name],tblKPITargets[Target_Value]),"Met","Below Target")</f>
        <v>Met</v>
      </c>
      <c r="V3013" t="str">
        <f>IF(tblOperations[[#This Row],[SLA_Compliance]]&gt;=_xlfn.XLOOKUP('04_References'!$A$3,tblKPITargets[KPI_Name],tblKPITargets[Target_Value]),"Met","Below Target")</f>
        <v>Met</v>
      </c>
      <c r="W3013" t="str">
        <f>IF(tblOperations[[#This Row],[Quality_Pass_Rate]]&gt;=_xlfn.XLOOKUP('04_References'!$A$4,tblKPITargets[KPI_Name],tblKPITargets[Target_Value]),"Met","Below Target")</f>
        <v>Below Target</v>
      </c>
      <c r="X3013" t="str">
        <f>IF(tblOperations[[#This Row],[Average_Completion_Days]]&lt;=_xlfn.XLOOKUP('04_References'!$A$7,tblKPITargets[KPI_Name],tblKPITargets[Target_Value]),"Met","Below Target")</f>
        <v>Met</v>
      </c>
      <c r="Y3013" t="str">
        <f>IF(tblOperations[[#This Row],[Closing_Backlog]]&lt;=_xlfn.XLOOKUP('04_References'!$A$8,tblKPITargets[KPI_Name],tblKPITargets[Target_Value]),"Met","Below Target")</f>
        <v>Met</v>
      </c>
    </row>
    <row r="3014" spans="1:25">
      <c r="A3014" s="6" t="s">
        <v>3044</v>
      </c>
      <c r="B3014" s="7">
        <v>46156</v>
      </c>
      <c r="C3014" s="2" t="s">
        <v>43</v>
      </c>
      <c r="D3014" s="2" t="s">
        <v>19</v>
      </c>
      <c r="E3014" s="2">
        <v>1601</v>
      </c>
      <c r="F3014" s="2">
        <v>46</v>
      </c>
      <c r="G3014" s="2">
        <v>1647</v>
      </c>
      <c r="H3014" s="2">
        <v>27</v>
      </c>
      <c r="I3014" s="2">
        <v>1620</v>
      </c>
      <c r="J3014" s="2">
        <v>0</v>
      </c>
      <c r="K3014" s="2">
        <v>0</v>
      </c>
      <c r="L3014" s="2">
        <v>8</v>
      </c>
      <c r="M3014" s="2">
        <v>0.6</v>
      </c>
      <c r="N3014" s="2">
        <v>0.98799999999999999</v>
      </c>
      <c r="O3014" s="2">
        <v>2.5</v>
      </c>
      <c r="P3014" s="2">
        <v>0.73399999999999999</v>
      </c>
      <c r="Q3014" s="3">
        <v>1.6E-2</v>
      </c>
      <c r="R3014" s="4" t="str">
        <f>TRIM(tblOperations[[#This Row],[Region]])</f>
        <v>South West</v>
      </c>
      <c r="S3014" s="4" t="str">
        <f>TRIM(tblOperations[[#This Row],[Team]])</f>
        <v>Workplace Services</v>
      </c>
      <c r="T3014" s="4" t="str">
        <f>_xlfn.XLOOKUP(R3014,tblRegionReference[Region],tblRegionReference[Area],"Not Found")</f>
        <v>South</v>
      </c>
      <c r="U3014" s="4" t="str">
        <f>IF(tblOperations[[#This Row],[Completion_Rate]]&gt;=_xlfn.XLOOKUP("Completion Rate",tblKPITargets[KPI_Name],tblKPITargets[Target_Value]),"Met","Below Target")</f>
        <v>Below Target</v>
      </c>
      <c r="V3014" t="str">
        <f>IF(tblOperations[[#This Row],[SLA_Compliance]]&gt;=_xlfn.XLOOKUP('04_References'!$A$3,tblKPITargets[KPI_Name],tblKPITargets[Target_Value]),"Met","Below Target")</f>
        <v>Below Target</v>
      </c>
      <c r="W3014" t="str">
        <f>IF(tblOperations[[#This Row],[Quality_Pass_Rate]]&gt;=_xlfn.XLOOKUP('04_References'!$A$4,tblKPITargets[KPI_Name],tblKPITargets[Target_Value]),"Met","Below Target")</f>
        <v>Met</v>
      </c>
      <c r="X3014" t="str">
        <f>IF(tblOperations[[#This Row],[Average_Completion_Days]]&lt;=_xlfn.XLOOKUP('04_References'!$A$7,tblKPITargets[KPI_Name],tblKPITargets[Target_Value]),"Met","Below Target")</f>
        <v>Below Target</v>
      </c>
      <c r="Y3014" t="str">
        <f>IF(tblOperations[[#This Row],[Closing_Backlog]]&lt;=_xlfn.XLOOKUP('04_References'!$A$8,tblKPITargets[KPI_Name],tblKPITargets[Target_Value]),"Met","Below Target")</f>
        <v>Below Target</v>
      </c>
    </row>
    <row r="3015" spans="1:25">
      <c r="A3015" s="8" t="s">
        <v>3045</v>
      </c>
      <c r="B3015" s="9">
        <v>46156</v>
      </c>
      <c r="C3015" s="4" t="s">
        <v>43</v>
      </c>
      <c r="D3015" s="4" t="s">
        <v>21</v>
      </c>
      <c r="E3015" s="4">
        <v>5</v>
      </c>
      <c r="F3015" s="4">
        <v>45</v>
      </c>
      <c r="G3015" s="4">
        <v>50</v>
      </c>
      <c r="H3015" s="4">
        <v>50</v>
      </c>
      <c r="I3015" s="4">
        <v>0</v>
      </c>
      <c r="J3015" s="4">
        <v>0</v>
      </c>
      <c r="K3015" s="4">
        <v>0</v>
      </c>
      <c r="L3015" s="4">
        <v>1.5</v>
      </c>
      <c r="M3015" s="4">
        <v>0.96899999999999997</v>
      </c>
      <c r="N3015" s="4">
        <v>0.95199999999999996</v>
      </c>
      <c r="O3015" s="4">
        <v>4.5</v>
      </c>
      <c r="P3015" s="4">
        <v>0.621</v>
      </c>
      <c r="Q3015" s="5">
        <v>1</v>
      </c>
      <c r="R3015" s="4" t="str">
        <f>TRIM(tblOperations[[#This Row],[Region]])</f>
        <v>South West</v>
      </c>
      <c r="S3015" s="4" t="str">
        <f>TRIM(tblOperations[[#This Row],[Team]])</f>
        <v>Facilities Response</v>
      </c>
      <c r="T3015" s="4" t="str">
        <f>_xlfn.XLOOKUP(R3015,tblRegionReference[Region],tblRegionReference[Area],"Not Found")</f>
        <v>South</v>
      </c>
      <c r="U3015" s="4" t="str">
        <f>IF(tblOperations[[#This Row],[Completion_Rate]]&gt;=_xlfn.XLOOKUP("Completion Rate",tblKPITargets[KPI_Name],tblKPITargets[Target_Value]),"Met","Below Target")</f>
        <v>Met</v>
      </c>
      <c r="V3015" t="str">
        <f>IF(tblOperations[[#This Row],[SLA_Compliance]]&gt;=_xlfn.XLOOKUP('04_References'!$A$3,tblKPITargets[KPI_Name],tblKPITargets[Target_Value]),"Met","Below Target")</f>
        <v>Met</v>
      </c>
      <c r="W3015" t="str">
        <f>IF(tblOperations[[#This Row],[Quality_Pass_Rate]]&gt;=_xlfn.XLOOKUP('04_References'!$A$4,tblKPITargets[KPI_Name],tblKPITargets[Target_Value]),"Met","Below Target")</f>
        <v>Met</v>
      </c>
      <c r="X3015" t="str">
        <f>IF(tblOperations[[#This Row],[Average_Completion_Days]]&lt;=_xlfn.XLOOKUP('04_References'!$A$7,tblKPITargets[KPI_Name],tblKPITargets[Target_Value]),"Met","Below Target")</f>
        <v>Met</v>
      </c>
      <c r="Y3015" t="str">
        <f>IF(tblOperations[[#This Row],[Closing_Backlog]]&lt;=_xlfn.XLOOKUP('04_References'!$A$8,tblKPITargets[KPI_Name],tblKPITargets[Target_Value]),"Met","Below Target")</f>
        <v>Met</v>
      </c>
    </row>
    <row r="3016" spans="1:25">
      <c r="A3016" s="6" t="s">
        <v>3046</v>
      </c>
      <c r="B3016" s="7">
        <v>46156</v>
      </c>
      <c r="C3016" s="2" t="s">
        <v>43</v>
      </c>
      <c r="D3016" s="2" t="s">
        <v>23</v>
      </c>
      <c r="E3016" s="2">
        <v>0</v>
      </c>
      <c r="F3016" s="2">
        <v>53</v>
      </c>
      <c r="G3016" s="2">
        <v>53</v>
      </c>
      <c r="H3016" s="2">
        <v>53</v>
      </c>
      <c r="I3016" s="2">
        <v>0</v>
      </c>
      <c r="J3016" s="2">
        <v>0</v>
      </c>
      <c r="K3016" s="2">
        <v>0</v>
      </c>
      <c r="L3016" s="2">
        <v>1.7</v>
      </c>
      <c r="M3016" s="2">
        <v>0.96799999999999997</v>
      </c>
      <c r="N3016" s="2">
        <v>0.96099999999999997</v>
      </c>
      <c r="O3016" s="2">
        <v>4.8</v>
      </c>
      <c r="P3016" s="2">
        <v>0.754</v>
      </c>
      <c r="Q3016" s="3">
        <v>1</v>
      </c>
      <c r="R3016" s="4" t="str">
        <f>TRIM(tblOperations[[#This Row],[Region]])</f>
        <v>South West</v>
      </c>
      <c r="S3016" s="4" t="str">
        <f>TRIM(tblOperations[[#This Row],[Team]])</f>
        <v>Estates Support</v>
      </c>
      <c r="T3016" s="4" t="str">
        <f>_xlfn.XLOOKUP(R3016,tblRegionReference[Region],tblRegionReference[Area],"Not Found")</f>
        <v>South</v>
      </c>
      <c r="U3016" s="4" t="str">
        <f>IF(tblOperations[[#This Row],[Completion_Rate]]&gt;=_xlfn.XLOOKUP("Completion Rate",tblKPITargets[KPI_Name],tblKPITargets[Target_Value]),"Met","Below Target")</f>
        <v>Met</v>
      </c>
      <c r="V3016" t="str">
        <f>IF(tblOperations[[#This Row],[SLA_Compliance]]&gt;=_xlfn.XLOOKUP('04_References'!$A$3,tblKPITargets[KPI_Name],tblKPITargets[Target_Value]),"Met","Below Target")</f>
        <v>Met</v>
      </c>
      <c r="W3016" t="str">
        <f>IF(tblOperations[[#This Row],[Quality_Pass_Rate]]&gt;=_xlfn.XLOOKUP('04_References'!$A$4,tblKPITargets[KPI_Name],tblKPITargets[Target_Value]),"Met","Below Target")</f>
        <v>Met</v>
      </c>
      <c r="X3016" t="str">
        <f>IF(tblOperations[[#This Row],[Average_Completion_Days]]&lt;=_xlfn.XLOOKUP('04_References'!$A$7,tblKPITargets[KPI_Name],tblKPITargets[Target_Value]),"Met","Below Target")</f>
        <v>Met</v>
      </c>
      <c r="Y3016" t="str">
        <f>IF(tblOperations[[#This Row],[Closing_Backlog]]&lt;=_xlfn.XLOOKUP('04_References'!$A$8,tblKPITargets[KPI_Name],tblKPITargets[Target_Value]),"Met","Below Target")</f>
        <v>Met</v>
      </c>
    </row>
    <row r="3017" spans="1:25">
      <c r="A3017" s="8" t="s">
        <v>3047</v>
      </c>
      <c r="B3017" s="9">
        <v>46156</v>
      </c>
      <c r="C3017" s="4" t="s">
        <v>43</v>
      </c>
      <c r="D3017" s="4" t="s">
        <v>25</v>
      </c>
      <c r="E3017" s="4">
        <v>0</v>
      </c>
      <c r="F3017" s="4">
        <v>21</v>
      </c>
      <c r="G3017" s="4">
        <v>21</v>
      </c>
      <c r="H3017" s="4">
        <v>21</v>
      </c>
      <c r="I3017" s="4">
        <v>0</v>
      </c>
      <c r="J3017" s="4">
        <v>0</v>
      </c>
      <c r="K3017" s="4">
        <v>0</v>
      </c>
      <c r="L3017" s="4">
        <v>1.5</v>
      </c>
      <c r="M3017" s="4">
        <v>0.95399999999999996</v>
      </c>
      <c r="N3017" s="4">
        <v>1</v>
      </c>
      <c r="O3017" s="4">
        <v>4.3</v>
      </c>
      <c r="P3017" s="4">
        <v>0.78100000000000003</v>
      </c>
      <c r="Q3017" s="5">
        <v>1</v>
      </c>
      <c r="R3017" s="4" t="str">
        <f>TRIM(tblOperations[[#This Row],[Region]])</f>
        <v>South West</v>
      </c>
      <c r="S3017" s="4" t="str">
        <f>TRIM(tblOperations[[#This Row],[Team]])</f>
        <v>Workplace Projects</v>
      </c>
      <c r="T3017" s="4" t="str">
        <f>_xlfn.XLOOKUP(R3017,tblRegionReference[Region],tblRegionReference[Area],"Not Found")</f>
        <v>South</v>
      </c>
      <c r="U3017" s="4" t="str">
        <f>IF(tblOperations[[#This Row],[Completion_Rate]]&gt;=_xlfn.XLOOKUP("Completion Rate",tblKPITargets[KPI_Name],tblKPITargets[Target_Value]),"Met","Below Target")</f>
        <v>Met</v>
      </c>
      <c r="V3017" t="str">
        <f>IF(tblOperations[[#This Row],[SLA_Compliance]]&gt;=_xlfn.XLOOKUP('04_References'!$A$3,tblKPITargets[KPI_Name],tblKPITargets[Target_Value]),"Met","Below Target")</f>
        <v>Met</v>
      </c>
      <c r="W3017" t="str">
        <f>IF(tblOperations[[#This Row],[Quality_Pass_Rate]]&gt;=_xlfn.XLOOKUP('04_References'!$A$4,tblKPITargets[KPI_Name],tblKPITargets[Target_Value]),"Met","Below Target")</f>
        <v>Met</v>
      </c>
      <c r="X3017" t="str">
        <f>IF(tblOperations[[#This Row],[Average_Completion_Days]]&lt;=_xlfn.XLOOKUP('04_References'!$A$7,tblKPITargets[KPI_Name],tblKPITargets[Target_Value]),"Met","Below Target")</f>
        <v>Met</v>
      </c>
      <c r="Y3017" t="str">
        <f>IF(tblOperations[[#This Row],[Closing_Backlog]]&lt;=_xlfn.XLOOKUP('04_References'!$A$8,tblKPITargets[KPI_Name],tblKPITargets[Target_Value]),"Met","Below Target")</f>
        <v>Met</v>
      </c>
    </row>
    <row r="3018" spans="1:25">
      <c r="A3018" s="6" t="s">
        <v>3048</v>
      </c>
      <c r="B3018" s="7">
        <v>46156</v>
      </c>
      <c r="C3018" s="2" t="s">
        <v>48</v>
      </c>
      <c r="D3018" s="2" t="s">
        <v>19</v>
      </c>
      <c r="E3018" s="2">
        <v>0</v>
      </c>
      <c r="F3018" s="2">
        <v>37</v>
      </c>
      <c r="G3018" s="2">
        <v>37</v>
      </c>
      <c r="H3018" s="2">
        <v>37</v>
      </c>
      <c r="I3018" s="2">
        <v>0</v>
      </c>
      <c r="J3018" s="2">
        <v>0</v>
      </c>
      <c r="K3018" s="2">
        <v>0</v>
      </c>
      <c r="L3018" s="2">
        <v>1.3</v>
      </c>
      <c r="M3018" s="2">
        <v>0.95299999999999996</v>
      </c>
      <c r="N3018" s="2">
        <v>0.996</v>
      </c>
      <c r="O3018" s="2">
        <v>4.5</v>
      </c>
      <c r="P3018" s="2">
        <v>0.74299999999999999</v>
      </c>
      <c r="Q3018" s="3">
        <v>1</v>
      </c>
      <c r="R3018" s="4" t="str">
        <f>TRIM(tblOperations[[#This Row],[Region]])</f>
        <v>South East</v>
      </c>
      <c r="S3018" s="4" t="str">
        <f>TRIM(tblOperations[[#This Row],[Team]])</f>
        <v>Workplace Services</v>
      </c>
      <c r="T3018" s="4" t="str">
        <f>_xlfn.XLOOKUP(R3018,tblRegionReference[Region],tblRegionReference[Area],"Not Found")</f>
        <v>South</v>
      </c>
      <c r="U3018" s="4" t="str">
        <f>IF(tblOperations[[#This Row],[Completion_Rate]]&gt;=_xlfn.XLOOKUP("Completion Rate",tblKPITargets[KPI_Name],tblKPITargets[Target_Value]),"Met","Below Target")</f>
        <v>Met</v>
      </c>
      <c r="V3018" t="str">
        <f>IF(tblOperations[[#This Row],[SLA_Compliance]]&gt;=_xlfn.XLOOKUP('04_References'!$A$3,tblKPITargets[KPI_Name],tblKPITargets[Target_Value]),"Met","Below Target")</f>
        <v>Met</v>
      </c>
      <c r="W3018" t="str">
        <f>IF(tblOperations[[#This Row],[Quality_Pass_Rate]]&gt;=_xlfn.XLOOKUP('04_References'!$A$4,tblKPITargets[KPI_Name],tblKPITargets[Target_Value]),"Met","Below Target")</f>
        <v>Met</v>
      </c>
      <c r="X3018" t="str">
        <f>IF(tblOperations[[#This Row],[Average_Completion_Days]]&lt;=_xlfn.XLOOKUP('04_References'!$A$7,tblKPITargets[KPI_Name],tblKPITargets[Target_Value]),"Met","Below Target")</f>
        <v>Met</v>
      </c>
      <c r="Y3018" t="str">
        <f>IF(tblOperations[[#This Row],[Closing_Backlog]]&lt;=_xlfn.XLOOKUP('04_References'!$A$8,tblKPITargets[KPI_Name],tblKPITargets[Target_Value]),"Met","Below Target")</f>
        <v>Met</v>
      </c>
    </row>
    <row r="3019" spans="1:25">
      <c r="A3019" s="8" t="s">
        <v>3049</v>
      </c>
      <c r="B3019" s="9">
        <v>46156</v>
      </c>
      <c r="C3019" s="4" t="s">
        <v>48</v>
      </c>
      <c r="D3019" s="4" t="s">
        <v>21</v>
      </c>
      <c r="E3019" s="4">
        <v>2697</v>
      </c>
      <c r="F3019" s="4">
        <v>47</v>
      </c>
      <c r="G3019" s="4">
        <v>2744</v>
      </c>
      <c r="H3019" s="4">
        <v>16</v>
      </c>
      <c r="I3019" s="4">
        <v>2728</v>
      </c>
      <c r="J3019" s="4">
        <v>0</v>
      </c>
      <c r="K3019" s="4">
        <v>0</v>
      </c>
      <c r="L3019" s="4">
        <v>8</v>
      </c>
      <c r="M3019" s="4">
        <v>0.6</v>
      </c>
      <c r="N3019" s="4">
        <v>1</v>
      </c>
      <c r="O3019" s="4">
        <v>2.5</v>
      </c>
      <c r="P3019" s="4">
        <v>0.69199999999999995</v>
      </c>
      <c r="Q3019" s="5">
        <v>6.0000000000000001E-3</v>
      </c>
      <c r="R3019" s="4" t="str">
        <f>TRIM(tblOperations[[#This Row],[Region]])</f>
        <v>South East</v>
      </c>
      <c r="S3019" s="4" t="str">
        <f>TRIM(tblOperations[[#This Row],[Team]])</f>
        <v>Facilities Response</v>
      </c>
      <c r="T3019" s="4" t="str">
        <f>_xlfn.XLOOKUP(R3019,tblRegionReference[Region],tblRegionReference[Area],"Not Found")</f>
        <v>South</v>
      </c>
      <c r="U3019" s="4" t="str">
        <f>IF(tblOperations[[#This Row],[Completion_Rate]]&gt;=_xlfn.XLOOKUP("Completion Rate",tblKPITargets[KPI_Name],tblKPITargets[Target_Value]),"Met","Below Target")</f>
        <v>Below Target</v>
      </c>
      <c r="V3019" t="str">
        <f>IF(tblOperations[[#This Row],[SLA_Compliance]]&gt;=_xlfn.XLOOKUP('04_References'!$A$3,tblKPITargets[KPI_Name],tblKPITargets[Target_Value]),"Met","Below Target")</f>
        <v>Below Target</v>
      </c>
      <c r="W3019" t="str">
        <f>IF(tblOperations[[#This Row],[Quality_Pass_Rate]]&gt;=_xlfn.XLOOKUP('04_References'!$A$4,tblKPITargets[KPI_Name],tblKPITargets[Target_Value]),"Met","Below Target")</f>
        <v>Met</v>
      </c>
      <c r="X3019" t="str">
        <f>IF(tblOperations[[#This Row],[Average_Completion_Days]]&lt;=_xlfn.XLOOKUP('04_References'!$A$7,tblKPITargets[KPI_Name],tblKPITargets[Target_Value]),"Met","Below Target")</f>
        <v>Below Target</v>
      </c>
      <c r="Y3019" t="str">
        <f>IF(tblOperations[[#This Row],[Closing_Backlog]]&lt;=_xlfn.XLOOKUP('04_References'!$A$8,tblKPITargets[KPI_Name],tblKPITargets[Target_Value]),"Met","Below Target")</f>
        <v>Below Target</v>
      </c>
    </row>
    <row r="3020" spans="1:25">
      <c r="A3020" s="6" t="s">
        <v>3050</v>
      </c>
      <c r="B3020" s="7">
        <v>46156</v>
      </c>
      <c r="C3020" s="2" t="s">
        <v>48</v>
      </c>
      <c r="D3020" s="2" t="s">
        <v>23</v>
      </c>
      <c r="E3020" s="2">
        <v>0</v>
      </c>
      <c r="F3020" s="2">
        <v>61</v>
      </c>
      <c r="G3020" s="2">
        <v>61</v>
      </c>
      <c r="H3020" s="2">
        <v>54</v>
      </c>
      <c r="I3020" s="2">
        <v>7</v>
      </c>
      <c r="J3020" s="2">
        <v>1</v>
      </c>
      <c r="K3020" s="2">
        <v>0</v>
      </c>
      <c r="L3020" s="2">
        <v>2</v>
      </c>
      <c r="M3020" s="2">
        <v>0.90100000000000002</v>
      </c>
      <c r="N3020" s="2">
        <v>0.97199999999999998</v>
      </c>
      <c r="O3020" s="2">
        <v>4.5</v>
      </c>
      <c r="P3020" s="2">
        <v>0.80200000000000005</v>
      </c>
      <c r="Q3020" s="3">
        <v>0.88500000000000001</v>
      </c>
      <c r="R3020" s="4" t="str">
        <f>TRIM(tblOperations[[#This Row],[Region]])</f>
        <v>South East</v>
      </c>
      <c r="S3020" s="4" t="str">
        <f>TRIM(tblOperations[[#This Row],[Team]])</f>
        <v>Estates Support</v>
      </c>
      <c r="T3020" s="4" t="str">
        <f>_xlfn.XLOOKUP(R3020,tblRegionReference[Region],tblRegionReference[Area],"Not Found")</f>
        <v>South</v>
      </c>
      <c r="U3020" s="4" t="str">
        <f>IF(tblOperations[[#This Row],[Completion_Rate]]&gt;=_xlfn.XLOOKUP("Completion Rate",tblKPITargets[KPI_Name],tblKPITargets[Target_Value]),"Met","Below Target")</f>
        <v>Below Target</v>
      </c>
      <c r="V3020" t="str">
        <f>IF(tblOperations[[#This Row],[SLA_Compliance]]&gt;=_xlfn.XLOOKUP('04_References'!$A$3,tblKPITargets[KPI_Name],tblKPITargets[Target_Value]),"Met","Below Target")</f>
        <v>Below Target</v>
      </c>
      <c r="W3020" t="str">
        <f>IF(tblOperations[[#This Row],[Quality_Pass_Rate]]&gt;=_xlfn.XLOOKUP('04_References'!$A$4,tblKPITargets[KPI_Name],tblKPITargets[Target_Value]),"Met","Below Target")</f>
        <v>Met</v>
      </c>
      <c r="X3020" t="str">
        <f>IF(tblOperations[[#This Row],[Average_Completion_Days]]&lt;=_xlfn.XLOOKUP('04_References'!$A$7,tblKPITargets[KPI_Name],tblKPITargets[Target_Value]),"Met","Below Target")</f>
        <v>Met</v>
      </c>
      <c r="Y3020" t="str">
        <f>IF(tblOperations[[#This Row],[Closing_Backlog]]&lt;=_xlfn.XLOOKUP('04_References'!$A$8,tblKPITargets[KPI_Name],tblKPITargets[Target_Value]),"Met","Below Target")</f>
        <v>Met</v>
      </c>
    </row>
    <row r="3021" spans="1:25">
      <c r="A3021" s="8" t="s">
        <v>3051</v>
      </c>
      <c r="B3021" s="9">
        <v>46156</v>
      </c>
      <c r="C3021" s="4" t="s">
        <v>48</v>
      </c>
      <c r="D3021" s="4" t="s">
        <v>25</v>
      </c>
      <c r="E3021" s="4">
        <v>881</v>
      </c>
      <c r="F3021" s="4">
        <v>35</v>
      </c>
      <c r="G3021" s="4">
        <v>916</v>
      </c>
      <c r="H3021" s="4">
        <v>23</v>
      </c>
      <c r="I3021" s="4">
        <v>893</v>
      </c>
      <c r="J3021" s="4">
        <v>0</v>
      </c>
      <c r="K3021" s="4">
        <v>0</v>
      </c>
      <c r="L3021" s="4">
        <v>8</v>
      </c>
      <c r="M3021" s="4">
        <v>0.6</v>
      </c>
      <c r="N3021" s="4">
        <v>0.98299999999999998</v>
      </c>
      <c r="O3021" s="4">
        <v>2.5</v>
      </c>
      <c r="P3021" s="4">
        <v>0.747</v>
      </c>
      <c r="Q3021" s="5">
        <v>2.5000000000000001E-2</v>
      </c>
      <c r="R3021" s="4" t="str">
        <f>TRIM(tblOperations[[#This Row],[Region]])</f>
        <v>South East</v>
      </c>
      <c r="S3021" s="4" t="str">
        <f>TRIM(tblOperations[[#This Row],[Team]])</f>
        <v>Workplace Projects</v>
      </c>
      <c r="T3021" s="4" t="str">
        <f>_xlfn.XLOOKUP(R3021,tblRegionReference[Region],tblRegionReference[Area],"Not Found")</f>
        <v>South</v>
      </c>
      <c r="U3021" s="4" t="str">
        <f>IF(tblOperations[[#This Row],[Completion_Rate]]&gt;=_xlfn.XLOOKUP("Completion Rate",tblKPITargets[KPI_Name],tblKPITargets[Target_Value]),"Met","Below Target")</f>
        <v>Below Target</v>
      </c>
      <c r="V3021" t="str">
        <f>IF(tblOperations[[#This Row],[SLA_Compliance]]&gt;=_xlfn.XLOOKUP('04_References'!$A$3,tblKPITargets[KPI_Name],tblKPITargets[Target_Value]),"Met","Below Target")</f>
        <v>Below Target</v>
      </c>
      <c r="W3021" t="str">
        <f>IF(tblOperations[[#This Row],[Quality_Pass_Rate]]&gt;=_xlfn.XLOOKUP('04_References'!$A$4,tblKPITargets[KPI_Name],tblKPITargets[Target_Value]),"Met","Below Target")</f>
        <v>Met</v>
      </c>
      <c r="X3021" t="str">
        <f>IF(tblOperations[[#This Row],[Average_Completion_Days]]&lt;=_xlfn.XLOOKUP('04_References'!$A$7,tblKPITargets[KPI_Name],tblKPITargets[Target_Value]),"Met","Below Target")</f>
        <v>Below Target</v>
      </c>
      <c r="Y3021" t="str">
        <f>IF(tblOperations[[#This Row],[Closing_Backlog]]&lt;=_xlfn.XLOOKUP('04_References'!$A$8,tblKPITargets[KPI_Name],tblKPITargets[Target_Value]),"Met","Below Target")</f>
        <v>Below Target</v>
      </c>
    </row>
    <row r="3022" spans="1:25">
      <c r="A3022" s="6" t="s">
        <v>3052</v>
      </c>
      <c r="B3022" s="7">
        <v>46156</v>
      </c>
      <c r="C3022" s="2" t="s">
        <v>53</v>
      </c>
      <c r="D3022" s="2" t="s">
        <v>19</v>
      </c>
      <c r="E3022" s="2">
        <v>1639</v>
      </c>
      <c r="F3022" s="2">
        <v>38</v>
      </c>
      <c r="G3022" s="2">
        <v>1677</v>
      </c>
      <c r="H3022" s="2">
        <v>26</v>
      </c>
      <c r="I3022" s="2">
        <v>1651</v>
      </c>
      <c r="J3022" s="2">
        <v>0</v>
      </c>
      <c r="K3022" s="2">
        <v>0</v>
      </c>
      <c r="L3022" s="2">
        <v>8</v>
      </c>
      <c r="M3022" s="2">
        <v>0.6</v>
      </c>
      <c r="N3022" s="2">
        <v>0.98</v>
      </c>
      <c r="O3022" s="2">
        <v>2.5</v>
      </c>
      <c r="P3022" s="2">
        <v>0.69299999999999995</v>
      </c>
      <c r="Q3022" s="3">
        <v>1.6E-2</v>
      </c>
      <c r="R3022" s="4" t="str">
        <f>TRIM(tblOperations[[#This Row],[Region]])</f>
        <v>Wales</v>
      </c>
      <c r="S3022" s="4" t="str">
        <f>TRIM(tblOperations[[#This Row],[Team]])</f>
        <v>Workplace Services</v>
      </c>
      <c r="T3022" s="4" t="str">
        <f>_xlfn.XLOOKUP(R3022,tblRegionReference[Region],tblRegionReference[Area],"Not Found")</f>
        <v>Wales</v>
      </c>
      <c r="U3022" s="4" t="str">
        <f>IF(tblOperations[[#This Row],[Completion_Rate]]&gt;=_xlfn.XLOOKUP("Completion Rate",tblKPITargets[KPI_Name],tblKPITargets[Target_Value]),"Met","Below Target")</f>
        <v>Below Target</v>
      </c>
      <c r="V3022" t="str">
        <f>IF(tblOperations[[#This Row],[SLA_Compliance]]&gt;=_xlfn.XLOOKUP('04_References'!$A$3,tblKPITargets[KPI_Name],tblKPITargets[Target_Value]),"Met","Below Target")</f>
        <v>Below Target</v>
      </c>
      <c r="W3022" t="str">
        <f>IF(tblOperations[[#This Row],[Quality_Pass_Rate]]&gt;=_xlfn.XLOOKUP('04_References'!$A$4,tblKPITargets[KPI_Name],tblKPITargets[Target_Value]),"Met","Below Target")</f>
        <v>Met</v>
      </c>
      <c r="X3022" t="str">
        <f>IF(tblOperations[[#This Row],[Average_Completion_Days]]&lt;=_xlfn.XLOOKUP('04_References'!$A$7,tblKPITargets[KPI_Name],tblKPITargets[Target_Value]),"Met","Below Target")</f>
        <v>Below Target</v>
      </c>
      <c r="Y3022" t="str">
        <f>IF(tblOperations[[#This Row],[Closing_Backlog]]&lt;=_xlfn.XLOOKUP('04_References'!$A$8,tblKPITargets[KPI_Name],tblKPITargets[Target_Value]),"Met","Below Target")</f>
        <v>Below Target</v>
      </c>
    </row>
    <row r="3023" spans="1:25">
      <c r="A3023" s="8" t="s">
        <v>3053</v>
      </c>
      <c r="B3023" s="9">
        <v>46156</v>
      </c>
      <c r="C3023" s="4" t="s">
        <v>53</v>
      </c>
      <c r="D3023" s="4" t="s">
        <v>21</v>
      </c>
      <c r="E3023" s="4">
        <v>1725</v>
      </c>
      <c r="F3023" s="4">
        <v>51</v>
      </c>
      <c r="G3023" s="4">
        <v>1776</v>
      </c>
      <c r="H3023" s="4">
        <v>22</v>
      </c>
      <c r="I3023" s="4">
        <v>1754</v>
      </c>
      <c r="J3023" s="4">
        <v>0</v>
      </c>
      <c r="K3023" s="4">
        <v>0</v>
      </c>
      <c r="L3023" s="4">
        <v>8</v>
      </c>
      <c r="M3023" s="4">
        <v>0.6</v>
      </c>
      <c r="N3023" s="4">
        <v>0.96599999999999997</v>
      </c>
      <c r="O3023" s="4">
        <v>2.5</v>
      </c>
      <c r="P3023" s="4">
        <v>0.66400000000000003</v>
      </c>
      <c r="Q3023" s="5">
        <v>1.2E-2</v>
      </c>
      <c r="R3023" s="4" t="str">
        <f>TRIM(tblOperations[[#This Row],[Region]])</f>
        <v>Wales</v>
      </c>
      <c r="S3023" s="4" t="str">
        <f>TRIM(tblOperations[[#This Row],[Team]])</f>
        <v>Facilities Response</v>
      </c>
      <c r="T3023" s="4" t="str">
        <f>_xlfn.XLOOKUP(R3023,tblRegionReference[Region],tblRegionReference[Area],"Not Found")</f>
        <v>Wales</v>
      </c>
      <c r="U3023" s="4" t="str">
        <f>IF(tblOperations[[#This Row],[Completion_Rate]]&gt;=_xlfn.XLOOKUP("Completion Rate",tblKPITargets[KPI_Name],tblKPITargets[Target_Value]),"Met","Below Target")</f>
        <v>Below Target</v>
      </c>
      <c r="V3023" t="str">
        <f>IF(tblOperations[[#This Row],[SLA_Compliance]]&gt;=_xlfn.XLOOKUP('04_References'!$A$3,tblKPITargets[KPI_Name],tblKPITargets[Target_Value]),"Met","Below Target")</f>
        <v>Below Target</v>
      </c>
      <c r="W3023" t="str">
        <f>IF(tblOperations[[#This Row],[Quality_Pass_Rate]]&gt;=_xlfn.XLOOKUP('04_References'!$A$4,tblKPITargets[KPI_Name],tblKPITargets[Target_Value]),"Met","Below Target")</f>
        <v>Met</v>
      </c>
      <c r="X3023" t="str">
        <f>IF(tblOperations[[#This Row],[Average_Completion_Days]]&lt;=_xlfn.XLOOKUP('04_References'!$A$7,tblKPITargets[KPI_Name],tblKPITargets[Target_Value]),"Met","Below Target")</f>
        <v>Below Target</v>
      </c>
      <c r="Y3023" t="str">
        <f>IF(tblOperations[[#This Row],[Closing_Backlog]]&lt;=_xlfn.XLOOKUP('04_References'!$A$8,tblKPITargets[KPI_Name],tblKPITargets[Target_Value]),"Met","Below Target")</f>
        <v>Below Target</v>
      </c>
    </row>
    <row r="3024" spans="1:25">
      <c r="A3024" s="6" t="s">
        <v>3054</v>
      </c>
      <c r="B3024" s="7">
        <v>46156</v>
      </c>
      <c r="C3024" s="2" t="s">
        <v>53</v>
      </c>
      <c r="D3024" s="2" t="s">
        <v>23</v>
      </c>
      <c r="E3024" s="2">
        <v>1120</v>
      </c>
      <c r="F3024" s="2">
        <v>35</v>
      </c>
      <c r="G3024" s="2">
        <v>1155</v>
      </c>
      <c r="H3024" s="2">
        <v>31</v>
      </c>
      <c r="I3024" s="2">
        <v>1124</v>
      </c>
      <c r="J3024" s="2">
        <v>0</v>
      </c>
      <c r="K3024" s="2">
        <v>0</v>
      </c>
      <c r="L3024" s="2">
        <v>8</v>
      </c>
      <c r="M3024" s="2">
        <v>0.6</v>
      </c>
      <c r="N3024" s="2">
        <v>0.99199999999999999</v>
      </c>
      <c r="O3024" s="2">
        <v>2.5</v>
      </c>
      <c r="P3024" s="2">
        <v>0.77800000000000002</v>
      </c>
      <c r="Q3024" s="3">
        <v>2.7E-2</v>
      </c>
      <c r="R3024" s="4" t="str">
        <f>TRIM(tblOperations[[#This Row],[Region]])</f>
        <v>Wales</v>
      </c>
      <c r="S3024" s="4" t="str">
        <f>TRIM(tblOperations[[#This Row],[Team]])</f>
        <v>Estates Support</v>
      </c>
      <c r="T3024" s="4" t="str">
        <f>_xlfn.XLOOKUP(R3024,tblRegionReference[Region],tblRegionReference[Area],"Not Found")</f>
        <v>Wales</v>
      </c>
      <c r="U3024" s="4" t="str">
        <f>IF(tblOperations[[#This Row],[Completion_Rate]]&gt;=_xlfn.XLOOKUP("Completion Rate",tblKPITargets[KPI_Name],tblKPITargets[Target_Value]),"Met","Below Target")</f>
        <v>Below Target</v>
      </c>
      <c r="V3024" t="str">
        <f>IF(tblOperations[[#This Row],[SLA_Compliance]]&gt;=_xlfn.XLOOKUP('04_References'!$A$3,tblKPITargets[KPI_Name],tblKPITargets[Target_Value]),"Met","Below Target")</f>
        <v>Below Target</v>
      </c>
      <c r="W3024" t="str">
        <f>IF(tblOperations[[#This Row],[Quality_Pass_Rate]]&gt;=_xlfn.XLOOKUP('04_References'!$A$4,tblKPITargets[KPI_Name],tblKPITargets[Target_Value]),"Met","Below Target")</f>
        <v>Met</v>
      </c>
      <c r="X3024" t="str">
        <f>IF(tblOperations[[#This Row],[Average_Completion_Days]]&lt;=_xlfn.XLOOKUP('04_References'!$A$7,tblKPITargets[KPI_Name],tblKPITargets[Target_Value]),"Met","Below Target")</f>
        <v>Below Target</v>
      </c>
      <c r="Y3024" t="str">
        <f>IF(tblOperations[[#This Row],[Closing_Backlog]]&lt;=_xlfn.XLOOKUP('04_References'!$A$8,tblKPITargets[KPI_Name],tblKPITargets[Target_Value]),"Met","Below Target")</f>
        <v>Below Target</v>
      </c>
    </row>
    <row r="3025" spans="1:25">
      <c r="A3025" s="8" t="s">
        <v>3055</v>
      </c>
      <c r="B3025" s="9">
        <v>46156</v>
      </c>
      <c r="C3025" s="4" t="s">
        <v>53</v>
      </c>
      <c r="D3025" s="4" t="s">
        <v>25</v>
      </c>
      <c r="E3025" s="4">
        <v>0</v>
      </c>
      <c r="F3025" s="4">
        <v>40</v>
      </c>
      <c r="G3025" s="4">
        <v>40</v>
      </c>
      <c r="H3025" s="4">
        <v>40</v>
      </c>
      <c r="I3025" s="4">
        <v>0</v>
      </c>
      <c r="J3025" s="4">
        <v>0</v>
      </c>
      <c r="K3025" s="4">
        <v>0</v>
      </c>
      <c r="L3025" s="4">
        <v>1.4</v>
      </c>
      <c r="M3025" s="4">
        <v>0.98299999999999998</v>
      </c>
      <c r="N3025" s="4">
        <v>0.97399999999999998</v>
      </c>
      <c r="O3025" s="4">
        <v>4.5999999999999996</v>
      </c>
      <c r="P3025" s="4">
        <v>0.71299999999999997</v>
      </c>
      <c r="Q3025" s="5">
        <v>1</v>
      </c>
      <c r="R3025" s="4" t="str">
        <f>TRIM(tblOperations[[#This Row],[Region]])</f>
        <v>Wales</v>
      </c>
      <c r="S3025" s="4" t="str">
        <f>TRIM(tblOperations[[#This Row],[Team]])</f>
        <v>Workplace Projects</v>
      </c>
      <c r="T3025" s="4" t="str">
        <f>_xlfn.XLOOKUP(R3025,tblRegionReference[Region],tblRegionReference[Area],"Not Found")</f>
        <v>Wales</v>
      </c>
      <c r="U3025" s="4" t="str">
        <f>IF(tblOperations[[#This Row],[Completion_Rate]]&gt;=_xlfn.XLOOKUP("Completion Rate",tblKPITargets[KPI_Name],tblKPITargets[Target_Value]),"Met","Below Target")</f>
        <v>Met</v>
      </c>
      <c r="V3025" t="str">
        <f>IF(tblOperations[[#This Row],[SLA_Compliance]]&gt;=_xlfn.XLOOKUP('04_References'!$A$3,tblKPITargets[KPI_Name],tblKPITargets[Target_Value]),"Met","Below Target")</f>
        <v>Met</v>
      </c>
      <c r="W3025" t="str">
        <f>IF(tblOperations[[#This Row],[Quality_Pass_Rate]]&gt;=_xlfn.XLOOKUP('04_References'!$A$4,tblKPITargets[KPI_Name],tblKPITargets[Target_Value]),"Met","Below Target")</f>
        <v>Met</v>
      </c>
      <c r="X3025" t="str">
        <f>IF(tblOperations[[#This Row],[Average_Completion_Days]]&lt;=_xlfn.XLOOKUP('04_References'!$A$7,tblKPITargets[KPI_Name],tblKPITargets[Target_Value]),"Met","Below Target")</f>
        <v>Met</v>
      </c>
      <c r="Y3025" t="str">
        <f>IF(tblOperations[[#This Row],[Closing_Backlog]]&lt;=_xlfn.XLOOKUP('04_References'!$A$8,tblKPITargets[KPI_Name],tblKPITargets[Target_Value]),"Met","Below Target")</f>
        <v>Met</v>
      </c>
    </row>
    <row r="3026" spans="1:25">
      <c r="A3026" s="6" t="s">
        <v>3056</v>
      </c>
      <c r="B3026" s="7">
        <v>46157</v>
      </c>
      <c r="C3026" s="2" t="s">
        <v>18</v>
      </c>
      <c r="D3026" s="2" t="s">
        <v>19</v>
      </c>
      <c r="E3026" s="2">
        <v>429</v>
      </c>
      <c r="F3026" s="2">
        <v>57</v>
      </c>
      <c r="G3026" s="2">
        <v>486</v>
      </c>
      <c r="H3026" s="2">
        <v>34</v>
      </c>
      <c r="I3026" s="2">
        <v>452</v>
      </c>
      <c r="J3026" s="2">
        <v>1</v>
      </c>
      <c r="K3026" s="2">
        <v>0</v>
      </c>
      <c r="L3026" s="2">
        <v>8</v>
      </c>
      <c r="M3026" s="2">
        <v>0.6</v>
      </c>
      <c r="N3026" s="2">
        <v>1</v>
      </c>
      <c r="O3026" s="2">
        <v>2.5</v>
      </c>
      <c r="P3026" s="2">
        <v>0.72399999999999998</v>
      </c>
      <c r="Q3026" s="3">
        <v>7.0000000000000007E-2</v>
      </c>
      <c r="R3026" s="4" t="str">
        <f>TRIM(tblOperations[[#This Row],[Region]])</f>
        <v>Scotland</v>
      </c>
      <c r="S3026" s="4" t="str">
        <f>TRIM(tblOperations[[#This Row],[Team]])</f>
        <v>Workplace Services</v>
      </c>
      <c r="T3026" s="4" t="str">
        <f>_xlfn.XLOOKUP(R3026,tblRegionReference[Region],tblRegionReference[Area],"Not Found")</f>
        <v>North</v>
      </c>
      <c r="U3026" s="4" t="str">
        <f>IF(tblOperations[[#This Row],[Completion_Rate]]&gt;=_xlfn.XLOOKUP("Completion Rate",tblKPITargets[KPI_Name],tblKPITargets[Target_Value]),"Met","Below Target")</f>
        <v>Below Target</v>
      </c>
      <c r="V3026" t="str">
        <f>IF(tblOperations[[#This Row],[SLA_Compliance]]&gt;=_xlfn.XLOOKUP('04_References'!$A$3,tblKPITargets[KPI_Name],tblKPITargets[Target_Value]),"Met","Below Target")</f>
        <v>Below Target</v>
      </c>
      <c r="W3026" t="str">
        <f>IF(tblOperations[[#This Row],[Quality_Pass_Rate]]&gt;=_xlfn.XLOOKUP('04_References'!$A$4,tblKPITargets[KPI_Name],tblKPITargets[Target_Value]),"Met","Below Target")</f>
        <v>Met</v>
      </c>
      <c r="X3026" t="str">
        <f>IF(tblOperations[[#This Row],[Average_Completion_Days]]&lt;=_xlfn.XLOOKUP('04_References'!$A$7,tblKPITargets[KPI_Name],tblKPITargets[Target_Value]),"Met","Below Target")</f>
        <v>Below Target</v>
      </c>
      <c r="Y3026" t="str">
        <f>IF(tblOperations[[#This Row],[Closing_Backlog]]&lt;=_xlfn.XLOOKUP('04_References'!$A$8,tblKPITargets[KPI_Name],tblKPITargets[Target_Value]),"Met","Below Target")</f>
        <v>Below Target</v>
      </c>
    </row>
    <row r="3027" spans="1:25">
      <c r="A3027" s="8" t="s">
        <v>3057</v>
      </c>
      <c r="B3027" s="9">
        <v>46157</v>
      </c>
      <c r="C3027" s="4" t="s">
        <v>18</v>
      </c>
      <c r="D3027" s="4" t="s">
        <v>21</v>
      </c>
      <c r="E3027" s="4">
        <v>0</v>
      </c>
      <c r="F3027" s="4">
        <v>44</v>
      </c>
      <c r="G3027" s="4">
        <v>44</v>
      </c>
      <c r="H3027" s="4">
        <v>44</v>
      </c>
      <c r="I3027" s="4">
        <v>0</v>
      </c>
      <c r="J3027" s="4">
        <v>0</v>
      </c>
      <c r="K3027" s="4">
        <v>0</v>
      </c>
      <c r="L3027" s="4">
        <v>1.9</v>
      </c>
      <c r="M3027" s="4">
        <v>0.96899999999999997</v>
      </c>
      <c r="N3027" s="4">
        <v>0.96699999999999997</v>
      </c>
      <c r="O3027" s="4">
        <v>4.9000000000000004</v>
      </c>
      <c r="P3027" s="4">
        <v>0.8</v>
      </c>
      <c r="Q3027" s="5">
        <v>1</v>
      </c>
      <c r="R3027" s="4" t="str">
        <f>TRIM(tblOperations[[#This Row],[Region]])</f>
        <v>Scotland</v>
      </c>
      <c r="S3027" s="4" t="str">
        <f>TRIM(tblOperations[[#This Row],[Team]])</f>
        <v>Facilities Response</v>
      </c>
      <c r="T3027" s="4" t="str">
        <f>_xlfn.XLOOKUP(R3027,tblRegionReference[Region],tblRegionReference[Area],"Not Found")</f>
        <v>North</v>
      </c>
      <c r="U3027" s="4" t="str">
        <f>IF(tblOperations[[#This Row],[Completion_Rate]]&gt;=_xlfn.XLOOKUP("Completion Rate",tblKPITargets[KPI_Name],tblKPITargets[Target_Value]),"Met","Below Target")</f>
        <v>Met</v>
      </c>
      <c r="V3027" t="str">
        <f>IF(tblOperations[[#This Row],[SLA_Compliance]]&gt;=_xlfn.XLOOKUP('04_References'!$A$3,tblKPITargets[KPI_Name],tblKPITargets[Target_Value]),"Met","Below Target")</f>
        <v>Met</v>
      </c>
      <c r="W3027" t="str">
        <f>IF(tblOperations[[#This Row],[Quality_Pass_Rate]]&gt;=_xlfn.XLOOKUP('04_References'!$A$4,tblKPITargets[KPI_Name],tblKPITargets[Target_Value]),"Met","Below Target")</f>
        <v>Met</v>
      </c>
      <c r="X3027" t="str">
        <f>IF(tblOperations[[#This Row],[Average_Completion_Days]]&lt;=_xlfn.XLOOKUP('04_References'!$A$7,tblKPITargets[KPI_Name],tblKPITargets[Target_Value]),"Met","Below Target")</f>
        <v>Met</v>
      </c>
      <c r="Y3027" t="str">
        <f>IF(tblOperations[[#This Row],[Closing_Backlog]]&lt;=_xlfn.XLOOKUP('04_References'!$A$8,tblKPITargets[KPI_Name],tblKPITargets[Target_Value]),"Met","Below Target")</f>
        <v>Met</v>
      </c>
    </row>
    <row r="3028" spans="1:25">
      <c r="A3028" s="6" t="s">
        <v>3058</v>
      </c>
      <c r="B3028" s="7">
        <v>46157</v>
      </c>
      <c r="C3028" s="2" t="s">
        <v>18</v>
      </c>
      <c r="D3028" s="2" t="s">
        <v>23</v>
      </c>
      <c r="E3028" s="2">
        <v>779</v>
      </c>
      <c r="F3028" s="2">
        <v>50</v>
      </c>
      <c r="G3028" s="2">
        <v>829</v>
      </c>
      <c r="H3028" s="2">
        <v>33</v>
      </c>
      <c r="I3028" s="2">
        <v>796</v>
      </c>
      <c r="J3028" s="2">
        <v>0</v>
      </c>
      <c r="K3028" s="2">
        <v>0</v>
      </c>
      <c r="L3028" s="2">
        <v>8</v>
      </c>
      <c r="M3028" s="2">
        <v>0.6</v>
      </c>
      <c r="N3028" s="2">
        <v>0.999</v>
      </c>
      <c r="O3028" s="2">
        <v>2.5</v>
      </c>
      <c r="P3028" s="2">
        <v>0.77700000000000002</v>
      </c>
      <c r="Q3028" s="3">
        <v>0.04</v>
      </c>
      <c r="R3028" s="4" t="str">
        <f>TRIM(tblOperations[[#This Row],[Region]])</f>
        <v>Scotland</v>
      </c>
      <c r="S3028" s="4" t="str">
        <f>TRIM(tblOperations[[#This Row],[Team]])</f>
        <v>Estates Support</v>
      </c>
      <c r="T3028" s="4" t="str">
        <f>_xlfn.XLOOKUP(R3028,tblRegionReference[Region],tblRegionReference[Area],"Not Found")</f>
        <v>North</v>
      </c>
      <c r="U3028" s="4" t="str">
        <f>IF(tblOperations[[#This Row],[Completion_Rate]]&gt;=_xlfn.XLOOKUP("Completion Rate",tblKPITargets[KPI_Name],tblKPITargets[Target_Value]),"Met","Below Target")</f>
        <v>Below Target</v>
      </c>
      <c r="V3028" t="str">
        <f>IF(tblOperations[[#This Row],[SLA_Compliance]]&gt;=_xlfn.XLOOKUP('04_References'!$A$3,tblKPITargets[KPI_Name],tblKPITargets[Target_Value]),"Met","Below Target")</f>
        <v>Below Target</v>
      </c>
      <c r="W3028" t="str">
        <f>IF(tblOperations[[#This Row],[Quality_Pass_Rate]]&gt;=_xlfn.XLOOKUP('04_References'!$A$4,tblKPITargets[KPI_Name],tblKPITargets[Target_Value]),"Met","Below Target")</f>
        <v>Met</v>
      </c>
      <c r="X3028" t="str">
        <f>IF(tblOperations[[#This Row],[Average_Completion_Days]]&lt;=_xlfn.XLOOKUP('04_References'!$A$7,tblKPITargets[KPI_Name],tblKPITargets[Target_Value]),"Met","Below Target")</f>
        <v>Below Target</v>
      </c>
      <c r="Y3028" t="str">
        <f>IF(tblOperations[[#This Row],[Closing_Backlog]]&lt;=_xlfn.XLOOKUP('04_References'!$A$8,tblKPITargets[KPI_Name],tblKPITargets[Target_Value]),"Met","Below Target")</f>
        <v>Below Target</v>
      </c>
    </row>
    <row r="3029" spans="1:25">
      <c r="A3029" s="8" t="s">
        <v>3059</v>
      </c>
      <c r="B3029" s="9">
        <v>46157</v>
      </c>
      <c r="C3029" s="4" t="s">
        <v>18</v>
      </c>
      <c r="D3029" s="4" t="s">
        <v>25</v>
      </c>
      <c r="E3029" s="4">
        <v>0</v>
      </c>
      <c r="F3029" s="4">
        <v>40</v>
      </c>
      <c r="G3029" s="4">
        <v>40</v>
      </c>
      <c r="H3029" s="4">
        <v>39</v>
      </c>
      <c r="I3029" s="4">
        <v>1</v>
      </c>
      <c r="J3029" s="4">
        <v>0</v>
      </c>
      <c r="K3029" s="4">
        <v>0</v>
      </c>
      <c r="L3029" s="4">
        <v>1.5</v>
      </c>
      <c r="M3029" s="4">
        <v>0.96599999999999997</v>
      </c>
      <c r="N3029" s="4">
        <v>0.96</v>
      </c>
      <c r="O3029" s="4">
        <v>4.7</v>
      </c>
      <c r="P3029" s="4">
        <v>0.76500000000000001</v>
      </c>
      <c r="Q3029" s="5">
        <v>0.97499999999999998</v>
      </c>
      <c r="R3029" s="4" t="str">
        <f>TRIM(tblOperations[[#This Row],[Region]])</f>
        <v>Scotland</v>
      </c>
      <c r="S3029" s="4" t="str">
        <f>TRIM(tblOperations[[#This Row],[Team]])</f>
        <v>Workplace Projects</v>
      </c>
      <c r="T3029" s="4" t="str">
        <f>_xlfn.XLOOKUP(R3029,tblRegionReference[Region],tblRegionReference[Area],"Not Found")</f>
        <v>North</v>
      </c>
      <c r="U3029" s="4" t="str">
        <f>IF(tblOperations[[#This Row],[Completion_Rate]]&gt;=_xlfn.XLOOKUP("Completion Rate",tblKPITargets[KPI_Name],tblKPITargets[Target_Value]),"Met","Below Target")</f>
        <v>Met</v>
      </c>
      <c r="V3029" t="str">
        <f>IF(tblOperations[[#This Row],[SLA_Compliance]]&gt;=_xlfn.XLOOKUP('04_References'!$A$3,tblKPITargets[KPI_Name],tblKPITargets[Target_Value]),"Met","Below Target")</f>
        <v>Met</v>
      </c>
      <c r="W3029" t="str">
        <f>IF(tblOperations[[#This Row],[Quality_Pass_Rate]]&gt;=_xlfn.XLOOKUP('04_References'!$A$4,tblKPITargets[KPI_Name],tblKPITargets[Target_Value]),"Met","Below Target")</f>
        <v>Met</v>
      </c>
      <c r="X3029" t="str">
        <f>IF(tblOperations[[#This Row],[Average_Completion_Days]]&lt;=_xlfn.XLOOKUP('04_References'!$A$7,tblKPITargets[KPI_Name],tblKPITargets[Target_Value]),"Met","Below Target")</f>
        <v>Met</v>
      </c>
      <c r="Y3029" t="str">
        <f>IF(tblOperations[[#This Row],[Closing_Backlog]]&lt;=_xlfn.XLOOKUP('04_References'!$A$8,tblKPITargets[KPI_Name],tblKPITargets[Target_Value]),"Met","Below Target")</f>
        <v>Met</v>
      </c>
    </row>
    <row r="3030" spans="1:25">
      <c r="A3030" s="6" t="s">
        <v>3060</v>
      </c>
      <c r="B3030" s="7">
        <v>46157</v>
      </c>
      <c r="C3030" s="2" t="s">
        <v>27</v>
      </c>
      <c r="D3030" s="2" t="s">
        <v>19</v>
      </c>
      <c r="E3030" s="2">
        <v>18</v>
      </c>
      <c r="F3030" s="2">
        <v>40</v>
      </c>
      <c r="G3030" s="2">
        <v>58</v>
      </c>
      <c r="H3030" s="2">
        <v>39</v>
      </c>
      <c r="I3030" s="2">
        <v>19</v>
      </c>
      <c r="J3030" s="2">
        <v>0</v>
      </c>
      <c r="K3030" s="2">
        <v>0</v>
      </c>
      <c r="L3030" s="2">
        <v>2.5</v>
      </c>
      <c r="M3030" s="2">
        <v>0.89600000000000002</v>
      </c>
      <c r="N3030" s="2">
        <v>1</v>
      </c>
      <c r="O3030" s="2">
        <v>4.0999999999999996</v>
      </c>
      <c r="P3030" s="2">
        <v>0.70499999999999996</v>
      </c>
      <c r="Q3030" s="3">
        <v>0.67200000000000004</v>
      </c>
      <c r="R3030" s="4" t="str">
        <f>TRIM(tblOperations[[#This Row],[Region]])</f>
        <v>North East</v>
      </c>
      <c r="S3030" s="4" t="str">
        <f>TRIM(tblOperations[[#This Row],[Team]])</f>
        <v>Workplace Services</v>
      </c>
      <c r="T3030" s="4" t="str">
        <f>_xlfn.XLOOKUP(R3030,tblRegionReference[Region],tblRegionReference[Area],"Not Found")</f>
        <v>North</v>
      </c>
      <c r="U3030" s="4" t="str">
        <f>IF(tblOperations[[#This Row],[Completion_Rate]]&gt;=_xlfn.XLOOKUP("Completion Rate",tblKPITargets[KPI_Name],tblKPITargets[Target_Value]),"Met","Below Target")</f>
        <v>Below Target</v>
      </c>
      <c r="V3030" t="str">
        <f>IF(tblOperations[[#This Row],[SLA_Compliance]]&gt;=_xlfn.XLOOKUP('04_References'!$A$3,tblKPITargets[KPI_Name],tblKPITargets[Target_Value]),"Met","Below Target")</f>
        <v>Below Target</v>
      </c>
      <c r="W3030" t="str">
        <f>IF(tblOperations[[#This Row],[Quality_Pass_Rate]]&gt;=_xlfn.XLOOKUP('04_References'!$A$4,tblKPITargets[KPI_Name],tblKPITargets[Target_Value]),"Met","Below Target")</f>
        <v>Met</v>
      </c>
      <c r="X3030" t="str">
        <f>IF(tblOperations[[#This Row],[Average_Completion_Days]]&lt;=_xlfn.XLOOKUP('04_References'!$A$7,tblKPITargets[KPI_Name],tblKPITargets[Target_Value]),"Met","Below Target")</f>
        <v>Met</v>
      </c>
      <c r="Y3030" t="str">
        <f>IF(tblOperations[[#This Row],[Closing_Backlog]]&lt;=_xlfn.XLOOKUP('04_References'!$A$8,tblKPITargets[KPI_Name],tblKPITargets[Target_Value]),"Met","Below Target")</f>
        <v>Below Target</v>
      </c>
    </row>
    <row r="3031" spans="1:25">
      <c r="A3031" s="8" t="s">
        <v>3061</v>
      </c>
      <c r="B3031" s="9">
        <v>46157</v>
      </c>
      <c r="C3031" s="4" t="s">
        <v>27</v>
      </c>
      <c r="D3031" s="4" t="s">
        <v>21</v>
      </c>
      <c r="E3031" s="4">
        <v>13</v>
      </c>
      <c r="F3031" s="4">
        <v>42</v>
      </c>
      <c r="G3031" s="4">
        <v>55</v>
      </c>
      <c r="H3031" s="4">
        <v>50</v>
      </c>
      <c r="I3031" s="4">
        <v>5</v>
      </c>
      <c r="J3031" s="4">
        <v>0</v>
      </c>
      <c r="K3031" s="4">
        <v>0</v>
      </c>
      <c r="L3031" s="4">
        <v>1.6</v>
      </c>
      <c r="M3031" s="4">
        <v>0.96299999999999997</v>
      </c>
      <c r="N3031" s="4">
        <v>0.98799999999999999</v>
      </c>
      <c r="O3031" s="4">
        <v>4.4000000000000004</v>
      </c>
      <c r="P3031" s="4">
        <v>0.70699999999999996</v>
      </c>
      <c r="Q3031" s="5">
        <v>0.90900000000000003</v>
      </c>
      <c r="R3031" s="4" t="str">
        <f>TRIM(tblOperations[[#This Row],[Region]])</f>
        <v>North East</v>
      </c>
      <c r="S3031" s="4" t="str">
        <f>TRIM(tblOperations[[#This Row],[Team]])</f>
        <v>Facilities Response</v>
      </c>
      <c r="T3031" s="4" t="str">
        <f>_xlfn.XLOOKUP(R3031,tblRegionReference[Region],tblRegionReference[Area],"Not Found")</f>
        <v>North</v>
      </c>
      <c r="U3031" s="4" t="str">
        <f>IF(tblOperations[[#This Row],[Completion_Rate]]&gt;=_xlfn.XLOOKUP("Completion Rate",tblKPITargets[KPI_Name],tblKPITargets[Target_Value]),"Met","Below Target")</f>
        <v>Below Target</v>
      </c>
      <c r="V3031" t="str">
        <f>IF(tblOperations[[#This Row],[SLA_Compliance]]&gt;=_xlfn.XLOOKUP('04_References'!$A$3,tblKPITargets[KPI_Name],tblKPITargets[Target_Value]),"Met","Below Target")</f>
        <v>Met</v>
      </c>
      <c r="W3031" t="str">
        <f>IF(tblOperations[[#This Row],[Quality_Pass_Rate]]&gt;=_xlfn.XLOOKUP('04_References'!$A$4,tblKPITargets[KPI_Name],tblKPITargets[Target_Value]),"Met","Below Target")</f>
        <v>Met</v>
      </c>
      <c r="X3031" t="str">
        <f>IF(tblOperations[[#This Row],[Average_Completion_Days]]&lt;=_xlfn.XLOOKUP('04_References'!$A$7,tblKPITargets[KPI_Name],tblKPITargets[Target_Value]),"Met","Below Target")</f>
        <v>Met</v>
      </c>
      <c r="Y3031" t="str">
        <f>IF(tblOperations[[#This Row],[Closing_Backlog]]&lt;=_xlfn.XLOOKUP('04_References'!$A$8,tblKPITargets[KPI_Name],tblKPITargets[Target_Value]),"Met","Below Target")</f>
        <v>Met</v>
      </c>
    </row>
    <row r="3032" spans="1:25">
      <c r="A3032" s="6" t="s">
        <v>3062</v>
      </c>
      <c r="B3032" s="7">
        <v>46157</v>
      </c>
      <c r="C3032" s="2" t="s">
        <v>27</v>
      </c>
      <c r="D3032" s="2" t="s">
        <v>23</v>
      </c>
      <c r="E3032" s="2">
        <v>2005</v>
      </c>
      <c r="F3032" s="2">
        <v>26</v>
      </c>
      <c r="G3032" s="2">
        <v>2031</v>
      </c>
      <c r="H3032" s="2">
        <v>25</v>
      </c>
      <c r="I3032" s="2">
        <v>2006</v>
      </c>
      <c r="J3032" s="2">
        <v>0</v>
      </c>
      <c r="K3032" s="2">
        <v>0</v>
      </c>
      <c r="L3032" s="2">
        <v>8</v>
      </c>
      <c r="M3032" s="2">
        <v>0.6</v>
      </c>
      <c r="N3032" s="2">
        <v>1</v>
      </c>
      <c r="O3032" s="2">
        <v>2.5</v>
      </c>
      <c r="P3032" s="2">
        <v>0.71699999999999997</v>
      </c>
      <c r="Q3032" s="3">
        <v>1.2E-2</v>
      </c>
      <c r="R3032" s="4" t="str">
        <f>TRIM(tblOperations[[#This Row],[Region]])</f>
        <v>North East</v>
      </c>
      <c r="S3032" s="4" t="str">
        <f>TRIM(tblOperations[[#This Row],[Team]])</f>
        <v>Estates Support</v>
      </c>
      <c r="T3032" s="4" t="str">
        <f>_xlfn.XLOOKUP(R3032,tblRegionReference[Region],tblRegionReference[Area],"Not Found")</f>
        <v>North</v>
      </c>
      <c r="U3032" s="4" t="str">
        <f>IF(tblOperations[[#This Row],[Completion_Rate]]&gt;=_xlfn.XLOOKUP("Completion Rate",tblKPITargets[KPI_Name],tblKPITargets[Target_Value]),"Met","Below Target")</f>
        <v>Below Target</v>
      </c>
      <c r="V3032" t="str">
        <f>IF(tblOperations[[#This Row],[SLA_Compliance]]&gt;=_xlfn.XLOOKUP('04_References'!$A$3,tblKPITargets[KPI_Name],tblKPITargets[Target_Value]),"Met","Below Target")</f>
        <v>Below Target</v>
      </c>
      <c r="W3032" t="str">
        <f>IF(tblOperations[[#This Row],[Quality_Pass_Rate]]&gt;=_xlfn.XLOOKUP('04_References'!$A$4,tblKPITargets[KPI_Name],tblKPITargets[Target_Value]),"Met","Below Target")</f>
        <v>Met</v>
      </c>
      <c r="X3032" t="str">
        <f>IF(tblOperations[[#This Row],[Average_Completion_Days]]&lt;=_xlfn.XLOOKUP('04_References'!$A$7,tblKPITargets[KPI_Name],tblKPITargets[Target_Value]),"Met","Below Target")</f>
        <v>Below Target</v>
      </c>
      <c r="Y3032" t="str">
        <f>IF(tblOperations[[#This Row],[Closing_Backlog]]&lt;=_xlfn.XLOOKUP('04_References'!$A$8,tblKPITargets[KPI_Name],tblKPITargets[Target_Value]),"Met","Below Target")</f>
        <v>Below Target</v>
      </c>
    </row>
    <row r="3033" spans="1:25">
      <c r="A3033" s="8" t="s">
        <v>3063</v>
      </c>
      <c r="B3033" s="9">
        <v>46157</v>
      </c>
      <c r="C3033" s="4" t="s">
        <v>27</v>
      </c>
      <c r="D3033" s="4" t="s">
        <v>25</v>
      </c>
      <c r="E3033" s="4">
        <v>111</v>
      </c>
      <c r="F3033" s="4">
        <v>34</v>
      </c>
      <c r="G3033" s="4">
        <v>145</v>
      </c>
      <c r="H3033" s="4">
        <v>31</v>
      </c>
      <c r="I3033" s="4">
        <v>114</v>
      </c>
      <c r="J3033" s="4">
        <v>0</v>
      </c>
      <c r="K3033" s="4">
        <v>0</v>
      </c>
      <c r="L3033" s="4">
        <v>8</v>
      </c>
      <c r="M3033" s="4">
        <v>0.6</v>
      </c>
      <c r="N3033" s="4">
        <v>0.98499999999999999</v>
      </c>
      <c r="O3033" s="4">
        <v>2.5</v>
      </c>
      <c r="P3033" s="4">
        <v>0.72899999999999998</v>
      </c>
      <c r="Q3033" s="5">
        <v>0.214</v>
      </c>
      <c r="R3033" s="4" t="str">
        <f>TRIM(tblOperations[[#This Row],[Region]])</f>
        <v>North East</v>
      </c>
      <c r="S3033" s="4" t="str">
        <f>TRIM(tblOperations[[#This Row],[Team]])</f>
        <v>Workplace Projects</v>
      </c>
      <c r="T3033" s="4" t="str">
        <f>_xlfn.XLOOKUP(R3033,tblRegionReference[Region],tblRegionReference[Area],"Not Found")</f>
        <v>North</v>
      </c>
      <c r="U3033" s="4" t="str">
        <f>IF(tblOperations[[#This Row],[Completion_Rate]]&gt;=_xlfn.XLOOKUP("Completion Rate",tblKPITargets[KPI_Name],tblKPITargets[Target_Value]),"Met","Below Target")</f>
        <v>Below Target</v>
      </c>
      <c r="V3033" t="str">
        <f>IF(tblOperations[[#This Row],[SLA_Compliance]]&gt;=_xlfn.XLOOKUP('04_References'!$A$3,tblKPITargets[KPI_Name],tblKPITargets[Target_Value]),"Met","Below Target")</f>
        <v>Below Target</v>
      </c>
      <c r="W3033" t="str">
        <f>IF(tblOperations[[#This Row],[Quality_Pass_Rate]]&gt;=_xlfn.XLOOKUP('04_References'!$A$4,tblKPITargets[KPI_Name],tblKPITargets[Target_Value]),"Met","Below Target")</f>
        <v>Met</v>
      </c>
      <c r="X3033" t="str">
        <f>IF(tblOperations[[#This Row],[Average_Completion_Days]]&lt;=_xlfn.XLOOKUP('04_References'!$A$7,tblKPITargets[KPI_Name],tblKPITargets[Target_Value]),"Met","Below Target")</f>
        <v>Below Target</v>
      </c>
      <c r="Y3033" t="str">
        <f>IF(tblOperations[[#This Row],[Closing_Backlog]]&lt;=_xlfn.XLOOKUP('04_References'!$A$8,tblKPITargets[KPI_Name],tblKPITargets[Target_Value]),"Met","Below Target")</f>
        <v>Below Target</v>
      </c>
    </row>
    <row r="3034" spans="1:25">
      <c r="A3034" s="6" t="s">
        <v>3064</v>
      </c>
      <c r="B3034" s="7">
        <v>46157</v>
      </c>
      <c r="C3034" s="2" t="s">
        <v>32</v>
      </c>
      <c r="D3034" s="2" t="s">
        <v>19</v>
      </c>
      <c r="E3034" s="2">
        <v>890</v>
      </c>
      <c r="F3034" s="2">
        <v>36</v>
      </c>
      <c r="G3034" s="2">
        <v>926</v>
      </c>
      <c r="H3034" s="2">
        <v>29</v>
      </c>
      <c r="I3034" s="2">
        <v>897</v>
      </c>
      <c r="J3034" s="2">
        <v>0</v>
      </c>
      <c r="K3034" s="2">
        <v>0</v>
      </c>
      <c r="L3034" s="2">
        <v>8</v>
      </c>
      <c r="M3034" s="2">
        <v>0.6</v>
      </c>
      <c r="N3034" s="2">
        <v>0.98699999999999999</v>
      </c>
      <c r="O3034" s="2">
        <v>2.5</v>
      </c>
      <c r="P3034" s="2">
        <v>0.77</v>
      </c>
      <c r="Q3034" s="3">
        <v>3.1E-2</v>
      </c>
      <c r="R3034" s="4" t="str">
        <f>TRIM(tblOperations[[#This Row],[Region]])</f>
        <v>North West</v>
      </c>
      <c r="S3034" s="4" t="str">
        <f>TRIM(tblOperations[[#This Row],[Team]])</f>
        <v>Workplace Services</v>
      </c>
      <c r="T3034" s="4" t="str">
        <f>_xlfn.XLOOKUP(R3034,tblRegionReference[Region],tblRegionReference[Area],"Not Found")</f>
        <v>North</v>
      </c>
      <c r="U3034" s="4" t="str">
        <f>IF(tblOperations[[#This Row],[Completion_Rate]]&gt;=_xlfn.XLOOKUP("Completion Rate",tblKPITargets[KPI_Name],tblKPITargets[Target_Value]),"Met","Below Target")</f>
        <v>Below Target</v>
      </c>
      <c r="V3034" t="str">
        <f>IF(tblOperations[[#This Row],[SLA_Compliance]]&gt;=_xlfn.XLOOKUP('04_References'!$A$3,tblKPITargets[KPI_Name],tblKPITargets[Target_Value]),"Met","Below Target")</f>
        <v>Below Target</v>
      </c>
      <c r="W3034" t="str">
        <f>IF(tblOperations[[#This Row],[Quality_Pass_Rate]]&gt;=_xlfn.XLOOKUP('04_References'!$A$4,tblKPITargets[KPI_Name],tblKPITargets[Target_Value]),"Met","Below Target")</f>
        <v>Met</v>
      </c>
      <c r="X3034" t="str">
        <f>IF(tblOperations[[#This Row],[Average_Completion_Days]]&lt;=_xlfn.XLOOKUP('04_References'!$A$7,tblKPITargets[KPI_Name],tblKPITargets[Target_Value]),"Met","Below Target")</f>
        <v>Below Target</v>
      </c>
      <c r="Y3034" t="str">
        <f>IF(tblOperations[[#This Row],[Closing_Backlog]]&lt;=_xlfn.XLOOKUP('04_References'!$A$8,tblKPITargets[KPI_Name],tblKPITargets[Target_Value]),"Met","Below Target")</f>
        <v>Below Target</v>
      </c>
    </row>
    <row r="3035" spans="1:25">
      <c r="A3035" s="8" t="s">
        <v>3065</v>
      </c>
      <c r="B3035" s="9">
        <v>46157</v>
      </c>
      <c r="C3035" s="4" t="s">
        <v>32</v>
      </c>
      <c r="D3035" s="4" t="s">
        <v>21</v>
      </c>
      <c r="E3035" s="4">
        <v>2001</v>
      </c>
      <c r="F3035" s="4">
        <v>37</v>
      </c>
      <c r="G3035" s="4">
        <v>2038</v>
      </c>
      <c r="H3035" s="4">
        <v>24</v>
      </c>
      <c r="I3035" s="4">
        <v>2014</v>
      </c>
      <c r="J3035" s="4">
        <v>0</v>
      </c>
      <c r="K3035" s="4">
        <v>0</v>
      </c>
      <c r="L3035" s="4">
        <v>8</v>
      </c>
      <c r="M3035" s="4">
        <v>0.6</v>
      </c>
      <c r="N3035" s="4">
        <v>1</v>
      </c>
      <c r="O3035" s="4">
        <v>2.5</v>
      </c>
      <c r="P3035" s="4">
        <v>0.72</v>
      </c>
      <c r="Q3035" s="5">
        <v>1.2E-2</v>
      </c>
      <c r="R3035" s="4" t="str">
        <f>TRIM(tblOperations[[#This Row],[Region]])</f>
        <v>North West</v>
      </c>
      <c r="S3035" s="4" t="str">
        <f>TRIM(tblOperations[[#This Row],[Team]])</f>
        <v>Facilities Response</v>
      </c>
      <c r="T3035" s="4" t="str">
        <f>_xlfn.XLOOKUP(R3035,tblRegionReference[Region],tblRegionReference[Area],"Not Found")</f>
        <v>North</v>
      </c>
      <c r="U3035" s="4" t="str">
        <f>IF(tblOperations[[#This Row],[Completion_Rate]]&gt;=_xlfn.XLOOKUP("Completion Rate",tblKPITargets[KPI_Name],tblKPITargets[Target_Value]),"Met","Below Target")</f>
        <v>Below Target</v>
      </c>
      <c r="V3035" t="str">
        <f>IF(tblOperations[[#This Row],[SLA_Compliance]]&gt;=_xlfn.XLOOKUP('04_References'!$A$3,tblKPITargets[KPI_Name],tblKPITargets[Target_Value]),"Met","Below Target")</f>
        <v>Below Target</v>
      </c>
      <c r="W3035" t="str">
        <f>IF(tblOperations[[#This Row],[Quality_Pass_Rate]]&gt;=_xlfn.XLOOKUP('04_References'!$A$4,tblKPITargets[KPI_Name],tblKPITargets[Target_Value]),"Met","Below Target")</f>
        <v>Met</v>
      </c>
      <c r="X3035" t="str">
        <f>IF(tblOperations[[#This Row],[Average_Completion_Days]]&lt;=_xlfn.XLOOKUP('04_References'!$A$7,tblKPITargets[KPI_Name],tblKPITargets[Target_Value]),"Met","Below Target")</f>
        <v>Below Target</v>
      </c>
      <c r="Y3035" t="str">
        <f>IF(tblOperations[[#This Row],[Closing_Backlog]]&lt;=_xlfn.XLOOKUP('04_References'!$A$8,tblKPITargets[KPI_Name],tblKPITargets[Target_Value]),"Met","Below Target")</f>
        <v>Below Target</v>
      </c>
    </row>
    <row r="3036" spans="1:25">
      <c r="A3036" s="6" t="s">
        <v>3066</v>
      </c>
      <c r="B3036" s="7">
        <v>46157</v>
      </c>
      <c r="C3036" s="2" t="s">
        <v>32</v>
      </c>
      <c r="D3036" s="2" t="s">
        <v>23</v>
      </c>
      <c r="E3036" s="2">
        <v>2150</v>
      </c>
      <c r="F3036" s="2">
        <v>44</v>
      </c>
      <c r="G3036" s="2">
        <v>2194</v>
      </c>
      <c r="H3036" s="2">
        <v>21</v>
      </c>
      <c r="I3036" s="2">
        <v>2173</v>
      </c>
      <c r="J3036" s="2">
        <v>0</v>
      </c>
      <c r="K3036" s="2">
        <v>0</v>
      </c>
      <c r="L3036" s="2">
        <v>8</v>
      </c>
      <c r="M3036" s="2">
        <v>0.6</v>
      </c>
      <c r="N3036" s="2">
        <v>0.95699999999999996</v>
      </c>
      <c r="O3036" s="2">
        <v>2.5</v>
      </c>
      <c r="P3036" s="2">
        <v>0.73499999999999999</v>
      </c>
      <c r="Q3036" s="3">
        <v>0.01</v>
      </c>
      <c r="R3036" s="4" t="str">
        <f>TRIM(tblOperations[[#This Row],[Region]])</f>
        <v>North West</v>
      </c>
      <c r="S3036" s="4" t="str">
        <f>TRIM(tblOperations[[#This Row],[Team]])</f>
        <v>Estates Support</v>
      </c>
      <c r="T3036" s="4" t="str">
        <f>_xlfn.XLOOKUP(R3036,tblRegionReference[Region],tblRegionReference[Area],"Not Found")</f>
        <v>North</v>
      </c>
      <c r="U3036" s="4" t="str">
        <f>IF(tblOperations[[#This Row],[Completion_Rate]]&gt;=_xlfn.XLOOKUP("Completion Rate",tblKPITargets[KPI_Name],tblKPITargets[Target_Value]),"Met","Below Target")</f>
        <v>Below Target</v>
      </c>
      <c r="V3036" t="str">
        <f>IF(tblOperations[[#This Row],[SLA_Compliance]]&gt;=_xlfn.XLOOKUP('04_References'!$A$3,tblKPITargets[KPI_Name],tblKPITargets[Target_Value]),"Met","Below Target")</f>
        <v>Below Target</v>
      </c>
      <c r="W3036" t="str">
        <f>IF(tblOperations[[#This Row],[Quality_Pass_Rate]]&gt;=_xlfn.XLOOKUP('04_References'!$A$4,tblKPITargets[KPI_Name],tblKPITargets[Target_Value]),"Met","Below Target")</f>
        <v>Met</v>
      </c>
      <c r="X3036" t="str">
        <f>IF(tblOperations[[#This Row],[Average_Completion_Days]]&lt;=_xlfn.XLOOKUP('04_References'!$A$7,tblKPITargets[KPI_Name],tblKPITargets[Target_Value]),"Met","Below Target")</f>
        <v>Below Target</v>
      </c>
      <c r="Y3036" t="str">
        <f>IF(tblOperations[[#This Row],[Closing_Backlog]]&lt;=_xlfn.XLOOKUP('04_References'!$A$8,tblKPITargets[KPI_Name],tblKPITargets[Target_Value]),"Met","Below Target")</f>
        <v>Below Target</v>
      </c>
    </row>
    <row r="3037" spans="1:25">
      <c r="A3037" s="8" t="s">
        <v>3067</v>
      </c>
      <c r="B3037" s="9">
        <v>46157</v>
      </c>
      <c r="C3037" s="4" t="s">
        <v>32</v>
      </c>
      <c r="D3037" s="4" t="s">
        <v>25</v>
      </c>
      <c r="E3037" s="4">
        <v>0</v>
      </c>
      <c r="F3037" s="4">
        <v>33</v>
      </c>
      <c r="G3037" s="4">
        <v>33</v>
      </c>
      <c r="H3037" s="4">
        <v>33</v>
      </c>
      <c r="I3037" s="4">
        <v>0</v>
      </c>
      <c r="J3037" s="4">
        <v>0</v>
      </c>
      <c r="K3037" s="4">
        <v>0</v>
      </c>
      <c r="L3037" s="4">
        <v>1.3</v>
      </c>
      <c r="M3037" s="4">
        <v>1</v>
      </c>
      <c r="N3037" s="4">
        <v>0.96499999999999997</v>
      </c>
      <c r="O3037" s="4">
        <v>4.4000000000000004</v>
      </c>
      <c r="P3037" s="4">
        <v>0.72899999999999998</v>
      </c>
      <c r="Q3037" s="5">
        <v>1</v>
      </c>
      <c r="R3037" s="4" t="str">
        <f>TRIM(tblOperations[[#This Row],[Region]])</f>
        <v>North West</v>
      </c>
      <c r="S3037" s="4" t="str">
        <f>TRIM(tblOperations[[#This Row],[Team]])</f>
        <v>Workplace Projects</v>
      </c>
      <c r="T3037" s="4" t="str">
        <f>_xlfn.XLOOKUP(R3037,tblRegionReference[Region],tblRegionReference[Area],"Not Found")</f>
        <v>North</v>
      </c>
      <c r="U3037" s="4" t="str">
        <f>IF(tblOperations[[#This Row],[Completion_Rate]]&gt;=_xlfn.XLOOKUP("Completion Rate",tblKPITargets[KPI_Name],tblKPITargets[Target_Value]),"Met","Below Target")</f>
        <v>Met</v>
      </c>
      <c r="V3037" t="str">
        <f>IF(tblOperations[[#This Row],[SLA_Compliance]]&gt;=_xlfn.XLOOKUP('04_References'!$A$3,tblKPITargets[KPI_Name],tblKPITargets[Target_Value]),"Met","Below Target")</f>
        <v>Met</v>
      </c>
      <c r="W3037" t="str">
        <f>IF(tblOperations[[#This Row],[Quality_Pass_Rate]]&gt;=_xlfn.XLOOKUP('04_References'!$A$4,tblKPITargets[KPI_Name],tblKPITargets[Target_Value]),"Met","Below Target")</f>
        <v>Met</v>
      </c>
      <c r="X3037" t="str">
        <f>IF(tblOperations[[#This Row],[Average_Completion_Days]]&lt;=_xlfn.XLOOKUP('04_References'!$A$7,tblKPITargets[KPI_Name],tblKPITargets[Target_Value]),"Met","Below Target")</f>
        <v>Met</v>
      </c>
      <c r="Y3037" t="str">
        <f>IF(tblOperations[[#This Row],[Closing_Backlog]]&lt;=_xlfn.XLOOKUP('04_References'!$A$8,tblKPITargets[KPI_Name],tblKPITargets[Target_Value]),"Met","Below Target")</f>
        <v>Met</v>
      </c>
    </row>
    <row r="3038" spans="1:25">
      <c r="A3038" s="6" t="s">
        <v>3068</v>
      </c>
      <c r="B3038" s="7">
        <v>46157</v>
      </c>
      <c r="C3038" s="2" t="s">
        <v>37</v>
      </c>
      <c r="D3038" s="2" t="s">
        <v>19</v>
      </c>
      <c r="E3038" s="2">
        <v>0</v>
      </c>
      <c r="F3038" s="2">
        <v>29</v>
      </c>
      <c r="G3038" s="2">
        <v>29</v>
      </c>
      <c r="H3038" s="2">
        <v>29</v>
      </c>
      <c r="I3038" s="2">
        <v>0</v>
      </c>
      <c r="J3038" s="2">
        <v>0</v>
      </c>
      <c r="K3038" s="2">
        <v>0</v>
      </c>
      <c r="L3038" s="2">
        <v>2.2999999999999998</v>
      </c>
      <c r="M3038" s="2">
        <v>0.99399999999999999</v>
      </c>
      <c r="N3038" s="2">
        <v>0.97099999999999997</v>
      </c>
      <c r="O3038" s="2">
        <v>4.3</v>
      </c>
      <c r="P3038" s="2">
        <v>0.627</v>
      </c>
      <c r="Q3038" s="3">
        <v>1</v>
      </c>
      <c r="R3038" s="4" t="str">
        <f>TRIM(tblOperations[[#This Row],[Region]])</f>
        <v>Midlands</v>
      </c>
      <c r="S3038" s="4" t="str">
        <f>TRIM(tblOperations[[#This Row],[Team]])</f>
        <v>Workplace Services</v>
      </c>
      <c r="T3038" s="4" t="str">
        <f>_xlfn.XLOOKUP(R3038,tblRegionReference[Region],tblRegionReference[Area],"Not Found")</f>
        <v>Central</v>
      </c>
      <c r="U3038" s="4" t="str">
        <f>IF(tblOperations[[#This Row],[Completion_Rate]]&gt;=_xlfn.XLOOKUP("Completion Rate",tblKPITargets[KPI_Name],tblKPITargets[Target_Value]),"Met","Below Target")</f>
        <v>Met</v>
      </c>
      <c r="V3038" t="str">
        <f>IF(tblOperations[[#This Row],[SLA_Compliance]]&gt;=_xlfn.XLOOKUP('04_References'!$A$3,tblKPITargets[KPI_Name],tblKPITargets[Target_Value]),"Met","Below Target")</f>
        <v>Met</v>
      </c>
      <c r="W3038" t="str">
        <f>IF(tblOperations[[#This Row],[Quality_Pass_Rate]]&gt;=_xlfn.XLOOKUP('04_References'!$A$4,tblKPITargets[KPI_Name],tblKPITargets[Target_Value]),"Met","Below Target")</f>
        <v>Met</v>
      </c>
      <c r="X3038" t="str">
        <f>IF(tblOperations[[#This Row],[Average_Completion_Days]]&lt;=_xlfn.XLOOKUP('04_References'!$A$7,tblKPITargets[KPI_Name],tblKPITargets[Target_Value]),"Met","Below Target")</f>
        <v>Met</v>
      </c>
      <c r="Y3038" t="str">
        <f>IF(tblOperations[[#This Row],[Closing_Backlog]]&lt;=_xlfn.XLOOKUP('04_References'!$A$8,tblKPITargets[KPI_Name],tblKPITargets[Target_Value]),"Met","Below Target")</f>
        <v>Met</v>
      </c>
    </row>
    <row r="3039" spans="1:25">
      <c r="A3039" s="8" t="s">
        <v>3069</v>
      </c>
      <c r="B3039" s="9">
        <v>46157</v>
      </c>
      <c r="C3039" s="4" t="s">
        <v>37</v>
      </c>
      <c r="D3039" s="4" t="s">
        <v>21</v>
      </c>
      <c r="E3039" s="4">
        <v>952</v>
      </c>
      <c r="F3039" s="4">
        <v>32</v>
      </c>
      <c r="G3039" s="4">
        <v>984</v>
      </c>
      <c r="H3039" s="4">
        <v>32</v>
      </c>
      <c r="I3039" s="4">
        <v>952</v>
      </c>
      <c r="J3039" s="4">
        <v>0</v>
      </c>
      <c r="K3039" s="4">
        <v>0</v>
      </c>
      <c r="L3039" s="4">
        <v>8</v>
      </c>
      <c r="M3039" s="4">
        <v>0.6</v>
      </c>
      <c r="N3039" s="4">
        <v>0.97499999999999998</v>
      </c>
      <c r="O3039" s="4">
        <v>2.5</v>
      </c>
      <c r="P3039" s="4">
        <v>0.66900000000000004</v>
      </c>
      <c r="Q3039" s="5">
        <v>3.3000000000000002E-2</v>
      </c>
      <c r="R3039" s="4" t="str">
        <f>TRIM(tblOperations[[#This Row],[Region]])</f>
        <v>Midlands</v>
      </c>
      <c r="S3039" s="4" t="str">
        <f>TRIM(tblOperations[[#This Row],[Team]])</f>
        <v>Facilities Response</v>
      </c>
      <c r="T3039" s="4" t="str">
        <f>_xlfn.XLOOKUP(R3039,tblRegionReference[Region],tblRegionReference[Area],"Not Found")</f>
        <v>Central</v>
      </c>
      <c r="U3039" s="4" t="str">
        <f>IF(tblOperations[[#This Row],[Completion_Rate]]&gt;=_xlfn.XLOOKUP("Completion Rate",tblKPITargets[KPI_Name],tblKPITargets[Target_Value]),"Met","Below Target")</f>
        <v>Below Target</v>
      </c>
      <c r="V3039" t="str">
        <f>IF(tblOperations[[#This Row],[SLA_Compliance]]&gt;=_xlfn.XLOOKUP('04_References'!$A$3,tblKPITargets[KPI_Name],tblKPITargets[Target_Value]),"Met","Below Target")</f>
        <v>Below Target</v>
      </c>
      <c r="W3039" t="str">
        <f>IF(tblOperations[[#This Row],[Quality_Pass_Rate]]&gt;=_xlfn.XLOOKUP('04_References'!$A$4,tblKPITargets[KPI_Name],tblKPITargets[Target_Value]),"Met","Below Target")</f>
        <v>Met</v>
      </c>
      <c r="X3039" t="str">
        <f>IF(tblOperations[[#This Row],[Average_Completion_Days]]&lt;=_xlfn.XLOOKUP('04_References'!$A$7,tblKPITargets[KPI_Name],tblKPITargets[Target_Value]),"Met","Below Target")</f>
        <v>Below Target</v>
      </c>
      <c r="Y3039" t="str">
        <f>IF(tblOperations[[#This Row],[Closing_Backlog]]&lt;=_xlfn.XLOOKUP('04_References'!$A$8,tblKPITargets[KPI_Name],tblKPITargets[Target_Value]),"Met","Below Target")</f>
        <v>Below Target</v>
      </c>
    </row>
    <row r="3040" spans="1:25">
      <c r="A3040" s="6" t="s">
        <v>3070</v>
      </c>
      <c r="B3040" s="7">
        <v>46157</v>
      </c>
      <c r="C3040" s="2" t="s">
        <v>37</v>
      </c>
      <c r="D3040" s="2" t="s">
        <v>23</v>
      </c>
      <c r="E3040" s="2">
        <v>698</v>
      </c>
      <c r="F3040" s="2">
        <v>46</v>
      </c>
      <c r="G3040" s="2">
        <v>744</v>
      </c>
      <c r="H3040" s="2">
        <v>32</v>
      </c>
      <c r="I3040" s="2">
        <v>712</v>
      </c>
      <c r="J3040" s="2">
        <v>0</v>
      </c>
      <c r="K3040" s="2">
        <v>0</v>
      </c>
      <c r="L3040" s="2">
        <v>8</v>
      </c>
      <c r="M3040" s="2">
        <v>0.6</v>
      </c>
      <c r="N3040" s="2">
        <v>0.997</v>
      </c>
      <c r="O3040" s="2">
        <v>2.5</v>
      </c>
      <c r="P3040" s="2">
        <v>0.77300000000000002</v>
      </c>
      <c r="Q3040" s="3">
        <v>4.2999999999999997E-2</v>
      </c>
      <c r="R3040" s="4" t="str">
        <f>TRIM(tblOperations[[#This Row],[Region]])</f>
        <v>Midlands</v>
      </c>
      <c r="S3040" s="4" t="str">
        <f>TRIM(tblOperations[[#This Row],[Team]])</f>
        <v>Estates Support</v>
      </c>
      <c r="T3040" s="4" t="str">
        <f>_xlfn.XLOOKUP(R3040,tblRegionReference[Region],tblRegionReference[Area],"Not Found")</f>
        <v>Central</v>
      </c>
      <c r="U3040" s="4" t="str">
        <f>IF(tblOperations[[#This Row],[Completion_Rate]]&gt;=_xlfn.XLOOKUP("Completion Rate",tblKPITargets[KPI_Name],tblKPITargets[Target_Value]),"Met","Below Target")</f>
        <v>Below Target</v>
      </c>
      <c r="V3040" t="str">
        <f>IF(tblOperations[[#This Row],[SLA_Compliance]]&gt;=_xlfn.XLOOKUP('04_References'!$A$3,tblKPITargets[KPI_Name],tblKPITargets[Target_Value]),"Met","Below Target")</f>
        <v>Below Target</v>
      </c>
      <c r="W3040" t="str">
        <f>IF(tblOperations[[#This Row],[Quality_Pass_Rate]]&gt;=_xlfn.XLOOKUP('04_References'!$A$4,tblKPITargets[KPI_Name],tblKPITargets[Target_Value]),"Met","Below Target")</f>
        <v>Met</v>
      </c>
      <c r="X3040" t="str">
        <f>IF(tblOperations[[#This Row],[Average_Completion_Days]]&lt;=_xlfn.XLOOKUP('04_References'!$A$7,tblKPITargets[KPI_Name],tblKPITargets[Target_Value]),"Met","Below Target")</f>
        <v>Below Target</v>
      </c>
      <c r="Y3040" t="str">
        <f>IF(tblOperations[[#This Row],[Closing_Backlog]]&lt;=_xlfn.XLOOKUP('04_References'!$A$8,tblKPITargets[KPI_Name],tblKPITargets[Target_Value]),"Met","Below Target")</f>
        <v>Below Target</v>
      </c>
    </row>
    <row r="3041" spans="1:25">
      <c r="A3041" s="8" t="s">
        <v>3071</v>
      </c>
      <c r="B3041" s="9">
        <v>46157</v>
      </c>
      <c r="C3041" s="4" t="s">
        <v>37</v>
      </c>
      <c r="D3041" s="4" t="s">
        <v>25</v>
      </c>
      <c r="E3041" s="4">
        <v>0</v>
      </c>
      <c r="F3041" s="4">
        <v>28</v>
      </c>
      <c r="G3041" s="4">
        <v>28</v>
      </c>
      <c r="H3041" s="4">
        <v>28</v>
      </c>
      <c r="I3041" s="4">
        <v>0</v>
      </c>
      <c r="J3041" s="4">
        <v>0</v>
      </c>
      <c r="K3041" s="4">
        <v>0</v>
      </c>
      <c r="L3041" s="4">
        <v>1.5</v>
      </c>
      <c r="M3041" s="4">
        <v>0.96799999999999997</v>
      </c>
      <c r="N3041" s="4">
        <v>1</v>
      </c>
      <c r="O3041" s="4">
        <v>4.5999999999999996</v>
      </c>
      <c r="P3041" s="4">
        <v>0.65400000000000003</v>
      </c>
      <c r="Q3041" s="5">
        <v>1</v>
      </c>
      <c r="R3041" s="4" t="str">
        <f>TRIM(tblOperations[[#This Row],[Region]])</f>
        <v>Midlands</v>
      </c>
      <c r="S3041" s="4" t="str">
        <f>TRIM(tblOperations[[#This Row],[Team]])</f>
        <v>Workplace Projects</v>
      </c>
      <c r="T3041" s="4" t="str">
        <f>_xlfn.XLOOKUP(R3041,tblRegionReference[Region],tblRegionReference[Area],"Not Found")</f>
        <v>Central</v>
      </c>
      <c r="U3041" s="4" t="str">
        <f>IF(tblOperations[[#This Row],[Completion_Rate]]&gt;=_xlfn.XLOOKUP("Completion Rate",tblKPITargets[KPI_Name],tblKPITargets[Target_Value]),"Met","Below Target")</f>
        <v>Met</v>
      </c>
      <c r="V3041" t="str">
        <f>IF(tblOperations[[#This Row],[SLA_Compliance]]&gt;=_xlfn.XLOOKUP('04_References'!$A$3,tblKPITargets[KPI_Name],tblKPITargets[Target_Value]),"Met","Below Target")</f>
        <v>Met</v>
      </c>
      <c r="W3041" t="str">
        <f>IF(tblOperations[[#This Row],[Quality_Pass_Rate]]&gt;=_xlfn.XLOOKUP('04_References'!$A$4,tblKPITargets[KPI_Name],tblKPITargets[Target_Value]),"Met","Below Target")</f>
        <v>Met</v>
      </c>
      <c r="X3041" t="str">
        <f>IF(tblOperations[[#This Row],[Average_Completion_Days]]&lt;=_xlfn.XLOOKUP('04_References'!$A$7,tblKPITargets[KPI_Name],tblKPITargets[Target_Value]),"Met","Below Target")</f>
        <v>Met</v>
      </c>
      <c r="Y3041" t="str">
        <f>IF(tblOperations[[#This Row],[Closing_Backlog]]&lt;=_xlfn.XLOOKUP('04_References'!$A$8,tblKPITargets[KPI_Name],tblKPITargets[Target_Value]),"Met","Below Target")</f>
        <v>Met</v>
      </c>
    </row>
    <row r="3042" spans="1:25">
      <c r="A3042" s="6" t="s">
        <v>3072</v>
      </c>
      <c r="B3042" s="7">
        <v>46157</v>
      </c>
      <c r="C3042" s="2" t="s">
        <v>43</v>
      </c>
      <c r="D3042" s="2" t="s">
        <v>19</v>
      </c>
      <c r="E3042" s="2">
        <v>1620</v>
      </c>
      <c r="F3042" s="2">
        <v>48</v>
      </c>
      <c r="G3042" s="2">
        <v>1668</v>
      </c>
      <c r="H3042" s="2">
        <v>24</v>
      </c>
      <c r="I3042" s="2">
        <v>1644</v>
      </c>
      <c r="J3042" s="2">
        <v>1</v>
      </c>
      <c r="K3042" s="2">
        <v>0</v>
      </c>
      <c r="L3042" s="2">
        <v>8</v>
      </c>
      <c r="M3042" s="2">
        <v>0.6</v>
      </c>
      <c r="N3042" s="2">
        <v>0.98</v>
      </c>
      <c r="O3042" s="2">
        <v>2.5</v>
      </c>
      <c r="P3042" s="2">
        <v>0.73399999999999999</v>
      </c>
      <c r="Q3042" s="3">
        <v>1.4E-2</v>
      </c>
      <c r="R3042" s="4" t="str">
        <f>TRIM(tblOperations[[#This Row],[Region]])</f>
        <v>South West</v>
      </c>
      <c r="S3042" s="4" t="str">
        <f>TRIM(tblOperations[[#This Row],[Team]])</f>
        <v>Workplace Services</v>
      </c>
      <c r="T3042" s="4" t="str">
        <f>_xlfn.XLOOKUP(R3042,tblRegionReference[Region],tblRegionReference[Area],"Not Found")</f>
        <v>South</v>
      </c>
      <c r="U3042" s="4" t="str">
        <f>IF(tblOperations[[#This Row],[Completion_Rate]]&gt;=_xlfn.XLOOKUP("Completion Rate",tblKPITargets[KPI_Name],tblKPITargets[Target_Value]),"Met","Below Target")</f>
        <v>Below Target</v>
      </c>
      <c r="V3042" t="str">
        <f>IF(tblOperations[[#This Row],[SLA_Compliance]]&gt;=_xlfn.XLOOKUP('04_References'!$A$3,tblKPITargets[KPI_Name],tblKPITargets[Target_Value]),"Met","Below Target")</f>
        <v>Below Target</v>
      </c>
      <c r="W3042" t="str">
        <f>IF(tblOperations[[#This Row],[Quality_Pass_Rate]]&gt;=_xlfn.XLOOKUP('04_References'!$A$4,tblKPITargets[KPI_Name],tblKPITargets[Target_Value]),"Met","Below Target")</f>
        <v>Met</v>
      </c>
      <c r="X3042" t="str">
        <f>IF(tblOperations[[#This Row],[Average_Completion_Days]]&lt;=_xlfn.XLOOKUP('04_References'!$A$7,tblKPITargets[KPI_Name],tblKPITargets[Target_Value]),"Met","Below Target")</f>
        <v>Below Target</v>
      </c>
      <c r="Y3042" t="str">
        <f>IF(tblOperations[[#This Row],[Closing_Backlog]]&lt;=_xlfn.XLOOKUP('04_References'!$A$8,tblKPITargets[KPI_Name],tblKPITargets[Target_Value]),"Met","Below Target")</f>
        <v>Below Target</v>
      </c>
    </row>
    <row r="3043" spans="1:25">
      <c r="A3043" s="8" t="s">
        <v>3073</v>
      </c>
      <c r="B3043" s="9">
        <v>46157</v>
      </c>
      <c r="C3043" s="4" t="s">
        <v>43</v>
      </c>
      <c r="D3043" s="4" t="s">
        <v>21</v>
      </c>
      <c r="E3043" s="4">
        <v>0</v>
      </c>
      <c r="F3043" s="4">
        <v>50</v>
      </c>
      <c r="G3043" s="4">
        <v>50</v>
      </c>
      <c r="H3043" s="4">
        <v>43</v>
      </c>
      <c r="I3043" s="4">
        <v>7</v>
      </c>
      <c r="J3043" s="4">
        <v>1</v>
      </c>
      <c r="K3043" s="4">
        <v>0</v>
      </c>
      <c r="L3043" s="4">
        <v>2.4</v>
      </c>
      <c r="M3043" s="4">
        <v>0.93500000000000005</v>
      </c>
      <c r="N3043" s="4">
        <v>0.96199999999999997</v>
      </c>
      <c r="O3043" s="4">
        <v>4.5</v>
      </c>
      <c r="P3043" s="4">
        <v>0.621</v>
      </c>
      <c r="Q3043" s="5">
        <v>0.86</v>
      </c>
      <c r="R3043" s="4" t="str">
        <f>TRIM(tblOperations[[#This Row],[Region]])</f>
        <v>South West</v>
      </c>
      <c r="S3043" s="4" t="str">
        <f>TRIM(tblOperations[[#This Row],[Team]])</f>
        <v>Facilities Response</v>
      </c>
      <c r="T3043" s="4" t="str">
        <f>_xlfn.XLOOKUP(R3043,tblRegionReference[Region],tblRegionReference[Area],"Not Found")</f>
        <v>South</v>
      </c>
      <c r="U3043" s="4" t="str">
        <f>IF(tblOperations[[#This Row],[Completion_Rate]]&gt;=_xlfn.XLOOKUP("Completion Rate",tblKPITargets[KPI_Name],tblKPITargets[Target_Value]),"Met","Below Target")</f>
        <v>Below Target</v>
      </c>
      <c r="V3043" t="str">
        <f>IF(tblOperations[[#This Row],[SLA_Compliance]]&gt;=_xlfn.XLOOKUP('04_References'!$A$3,tblKPITargets[KPI_Name],tblKPITargets[Target_Value]),"Met","Below Target")</f>
        <v>Met</v>
      </c>
      <c r="W3043" t="str">
        <f>IF(tblOperations[[#This Row],[Quality_Pass_Rate]]&gt;=_xlfn.XLOOKUP('04_References'!$A$4,tblKPITargets[KPI_Name],tblKPITargets[Target_Value]),"Met","Below Target")</f>
        <v>Met</v>
      </c>
      <c r="X3043" t="str">
        <f>IF(tblOperations[[#This Row],[Average_Completion_Days]]&lt;=_xlfn.XLOOKUP('04_References'!$A$7,tblKPITargets[KPI_Name],tblKPITargets[Target_Value]),"Met","Below Target")</f>
        <v>Met</v>
      </c>
      <c r="Y3043" t="str">
        <f>IF(tblOperations[[#This Row],[Closing_Backlog]]&lt;=_xlfn.XLOOKUP('04_References'!$A$8,tblKPITargets[KPI_Name],tblKPITargets[Target_Value]),"Met","Below Target")</f>
        <v>Met</v>
      </c>
    </row>
    <row r="3044" spans="1:25">
      <c r="A3044" s="6" t="s">
        <v>3074</v>
      </c>
      <c r="B3044" s="7">
        <v>46157</v>
      </c>
      <c r="C3044" s="2" t="s">
        <v>43</v>
      </c>
      <c r="D3044" s="2" t="s">
        <v>23</v>
      </c>
      <c r="E3044" s="2">
        <v>0</v>
      </c>
      <c r="F3044" s="2">
        <v>47</v>
      </c>
      <c r="G3044" s="2">
        <v>47</v>
      </c>
      <c r="H3044" s="2">
        <v>47</v>
      </c>
      <c r="I3044" s="2">
        <v>0</v>
      </c>
      <c r="J3044" s="2">
        <v>0</v>
      </c>
      <c r="K3044" s="2">
        <v>0</v>
      </c>
      <c r="L3044" s="2">
        <v>1.3</v>
      </c>
      <c r="M3044" s="2">
        <v>1</v>
      </c>
      <c r="N3044" s="2">
        <v>0.98899999999999999</v>
      </c>
      <c r="O3044" s="2">
        <v>4.7</v>
      </c>
      <c r="P3044" s="2">
        <v>0.754</v>
      </c>
      <c r="Q3044" s="3">
        <v>1</v>
      </c>
      <c r="R3044" s="4" t="str">
        <f>TRIM(tblOperations[[#This Row],[Region]])</f>
        <v>South West</v>
      </c>
      <c r="S3044" s="4" t="str">
        <f>TRIM(tblOperations[[#This Row],[Team]])</f>
        <v>Estates Support</v>
      </c>
      <c r="T3044" s="4" t="str">
        <f>_xlfn.XLOOKUP(R3044,tblRegionReference[Region],tblRegionReference[Area],"Not Found")</f>
        <v>South</v>
      </c>
      <c r="U3044" s="4" t="str">
        <f>IF(tblOperations[[#This Row],[Completion_Rate]]&gt;=_xlfn.XLOOKUP("Completion Rate",tblKPITargets[KPI_Name],tblKPITargets[Target_Value]),"Met","Below Target")</f>
        <v>Met</v>
      </c>
      <c r="V3044" t="str">
        <f>IF(tblOperations[[#This Row],[SLA_Compliance]]&gt;=_xlfn.XLOOKUP('04_References'!$A$3,tblKPITargets[KPI_Name],tblKPITargets[Target_Value]),"Met","Below Target")</f>
        <v>Met</v>
      </c>
      <c r="W3044" t="str">
        <f>IF(tblOperations[[#This Row],[Quality_Pass_Rate]]&gt;=_xlfn.XLOOKUP('04_References'!$A$4,tblKPITargets[KPI_Name],tblKPITargets[Target_Value]),"Met","Below Target")</f>
        <v>Met</v>
      </c>
      <c r="X3044" t="str">
        <f>IF(tblOperations[[#This Row],[Average_Completion_Days]]&lt;=_xlfn.XLOOKUP('04_References'!$A$7,tblKPITargets[KPI_Name],tblKPITargets[Target_Value]),"Met","Below Target")</f>
        <v>Met</v>
      </c>
      <c r="Y3044" t="str">
        <f>IF(tblOperations[[#This Row],[Closing_Backlog]]&lt;=_xlfn.XLOOKUP('04_References'!$A$8,tblKPITargets[KPI_Name],tblKPITargets[Target_Value]),"Met","Below Target")</f>
        <v>Met</v>
      </c>
    </row>
    <row r="3045" spans="1:25">
      <c r="A3045" s="8" t="s">
        <v>3075</v>
      </c>
      <c r="B3045" s="9">
        <v>46157</v>
      </c>
      <c r="C3045" s="4" t="s">
        <v>43</v>
      </c>
      <c r="D3045" s="4" t="s">
        <v>25</v>
      </c>
      <c r="E3045" s="4">
        <v>0</v>
      </c>
      <c r="F3045" s="4">
        <v>30</v>
      </c>
      <c r="G3045" s="4">
        <v>30</v>
      </c>
      <c r="H3045" s="4">
        <v>30</v>
      </c>
      <c r="I3045" s="4">
        <v>0</v>
      </c>
      <c r="J3045" s="4">
        <v>0</v>
      </c>
      <c r="K3045" s="4">
        <v>0</v>
      </c>
      <c r="L3045" s="4">
        <v>1.5</v>
      </c>
      <c r="M3045" s="4">
        <v>0.96199999999999997</v>
      </c>
      <c r="N3045" s="4">
        <v>0.96199999999999997</v>
      </c>
      <c r="O3045" s="4">
        <v>4.3</v>
      </c>
      <c r="P3045" s="4">
        <v>0.78100000000000003</v>
      </c>
      <c r="Q3045" s="5">
        <v>1</v>
      </c>
      <c r="R3045" s="4" t="str">
        <f>TRIM(tblOperations[[#This Row],[Region]])</f>
        <v>South West</v>
      </c>
      <c r="S3045" s="4" t="str">
        <f>TRIM(tblOperations[[#This Row],[Team]])</f>
        <v>Workplace Projects</v>
      </c>
      <c r="T3045" s="4" t="str">
        <f>_xlfn.XLOOKUP(R3045,tblRegionReference[Region],tblRegionReference[Area],"Not Found")</f>
        <v>South</v>
      </c>
      <c r="U3045" s="4" t="str">
        <f>IF(tblOperations[[#This Row],[Completion_Rate]]&gt;=_xlfn.XLOOKUP("Completion Rate",tblKPITargets[KPI_Name],tblKPITargets[Target_Value]),"Met","Below Target")</f>
        <v>Met</v>
      </c>
      <c r="V3045" t="str">
        <f>IF(tblOperations[[#This Row],[SLA_Compliance]]&gt;=_xlfn.XLOOKUP('04_References'!$A$3,tblKPITargets[KPI_Name],tblKPITargets[Target_Value]),"Met","Below Target")</f>
        <v>Met</v>
      </c>
      <c r="W3045" t="str">
        <f>IF(tblOperations[[#This Row],[Quality_Pass_Rate]]&gt;=_xlfn.XLOOKUP('04_References'!$A$4,tblKPITargets[KPI_Name],tblKPITargets[Target_Value]),"Met","Below Target")</f>
        <v>Met</v>
      </c>
      <c r="X3045" t="str">
        <f>IF(tblOperations[[#This Row],[Average_Completion_Days]]&lt;=_xlfn.XLOOKUP('04_References'!$A$7,tblKPITargets[KPI_Name],tblKPITargets[Target_Value]),"Met","Below Target")</f>
        <v>Met</v>
      </c>
      <c r="Y3045" t="str">
        <f>IF(tblOperations[[#This Row],[Closing_Backlog]]&lt;=_xlfn.XLOOKUP('04_References'!$A$8,tblKPITargets[KPI_Name],tblKPITargets[Target_Value]),"Met","Below Target")</f>
        <v>Met</v>
      </c>
    </row>
    <row r="3046" spans="1:25">
      <c r="A3046" s="6" t="s">
        <v>3076</v>
      </c>
      <c r="B3046" s="7">
        <v>46157</v>
      </c>
      <c r="C3046" s="2" t="s">
        <v>48</v>
      </c>
      <c r="D3046" s="2" t="s">
        <v>19</v>
      </c>
      <c r="E3046" s="2">
        <v>0</v>
      </c>
      <c r="F3046" s="2">
        <v>40</v>
      </c>
      <c r="G3046" s="2">
        <v>40</v>
      </c>
      <c r="H3046" s="2">
        <v>40</v>
      </c>
      <c r="I3046" s="2">
        <v>0</v>
      </c>
      <c r="J3046" s="2">
        <v>0</v>
      </c>
      <c r="K3046" s="2">
        <v>0</v>
      </c>
      <c r="L3046" s="2">
        <v>2.2999999999999998</v>
      </c>
      <c r="M3046" s="2">
        <v>0.98299999999999998</v>
      </c>
      <c r="N3046" s="2">
        <v>0.97699999999999998</v>
      </c>
      <c r="O3046" s="2">
        <v>4.5999999999999996</v>
      </c>
      <c r="P3046" s="2">
        <v>0.74299999999999999</v>
      </c>
      <c r="Q3046" s="3">
        <v>1</v>
      </c>
      <c r="R3046" s="4" t="str">
        <f>TRIM(tblOperations[[#This Row],[Region]])</f>
        <v>South East</v>
      </c>
      <c r="S3046" s="4" t="str">
        <f>TRIM(tblOperations[[#This Row],[Team]])</f>
        <v>Workplace Services</v>
      </c>
      <c r="T3046" s="4" t="str">
        <f>_xlfn.XLOOKUP(R3046,tblRegionReference[Region],tblRegionReference[Area],"Not Found")</f>
        <v>South</v>
      </c>
      <c r="U3046" s="4" t="str">
        <f>IF(tblOperations[[#This Row],[Completion_Rate]]&gt;=_xlfn.XLOOKUP("Completion Rate",tblKPITargets[KPI_Name],tblKPITargets[Target_Value]),"Met","Below Target")</f>
        <v>Met</v>
      </c>
      <c r="V3046" t="str">
        <f>IF(tblOperations[[#This Row],[SLA_Compliance]]&gt;=_xlfn.XLOOKUP('04_References'!$A$3,tblKPITargets[KPI_Name],tblKPITargets[Target_Value]),"Met","Below Target")</f>
        <v>Met</v>
      </c>
      <c r="W3046" t="str">
        <f>IF(tblOperations[[#This Row],[Quality_Pass_Rate]]&gt;=_xlfn.XLOOKUP('04_References'!$A$4,tblKPITargets[KPI_Name],tblKPITargets[Target_Value]),"Met","Below Target")</f>
        <v>Met</v>
      </c>
      <c r="X3046" t="str">
        <f>IF(tblOperations[[#This Row],[Average_Completion_Days]]&lt;=_xlfn.XLOOKUP('04_References'!$A$7,tblKPITargets[KPI_Name],tblKPITargets[Target_Value]),"Met","Below Target")</f>
        <v>Met</v>
      </c>
      <c r="Y3046" t="str">
        <f>IF(tblOperations[[#This Row],[Closing_Backlog]]&lt;=_xlfn.XLOOKUP('04_References'!$A$8,tblKPITargets[KPI_Name],tblKPITargets[Target_Value]),"Met","Below Target")</f>
        <v>Met</v>
      </c>
    </row>
    <row r="3047" spans="1:25">
      <c r="A3047" s="8" t="s">
        <v>3077</v>
      </c>
      <c r="B3047" s="9">
        <v>46157</v>
      </c>
      <c r="C3047" s="4" t="s">
        <v>48</v>
      </c>
      <c r="D3047" s="4" t="s">
        <v>21</v>
      </c>
      <c r="E3047" s="4">
        <v>2728</v>
      </c>
      <c r="F3047" s="4">
        <v>36</v>
      </c>
      <c r="G3047" s="4">
        <v>2764</v>
      </c>
      <c r="H3047" s="4">
        <v>18</v>
      </c>
      <c r="I3047" s="4">
        <v>2746</v>
      </c>
      <c r="J3047" s="4">
        <v>0</v>
      </c>
      <c r="K3047" s="4">
        <v>0</v>
      </c>
      <c r="L3047" s="4">
        <v>8</v>
      </c>
      <c r="M3047" s="4">
        <v>0.6</v>
      </c>
      <c r="N3047" s="4">
        <v>0.96299999999999997</v>
      </c>
      <c r="O3047" s="4">
        <v>2.5</v>
      </c>
      <c r="P3047" s="4">
        <v>0.69199999999999995</v>
      </c>
      <c r="Q3047" s="5">
        <v>7.0000000000000001E-3</v>
      </c>
      <c r="R3047" s="4" t="str">
        <f>TRIM(tblOperations[[#This Row],[Region]])</f>
        <v>South East</v>
      </c>
      <c r="S3047" s="4" t="str">
        <f>TRIM(tblOperations[[#This Row],[Team]])</f>
        <v>Facilities Response</v>
      </c>
      <c r="T3047" s="4" t="str">
        <f>_xlfn.XLOOKUP(R3047,tblRegionReference[Region],tblRegionReference[Area],"Not Found")</f>
        <v>South</v>
      </c>
      <c r="U3047" s="4" t="str">
        <f>IF(tblOperations[[#This Row],[Completion_Rate]]&gt;=_xlfn.XLOOKUP("Completion Rate",tblKPITargets[KPI_Name],tblKPITargets[Target_Value]),"Met","Below Target")</f>
        <v>Below Target</v>
      </c>
      <c r="V3047" t="str">
        <f>IF(tblOperations[[#This Row],[SLA_Compliance]]&gt;=_xlfn.XLOOKUP('04_References'!$A$3,tblKPITargets[KPI_Name],tblKPITargets[Target_Value]),"Met","Below Target")</f>
        <v>Below Target</v>
      </c>
      <c r="W3047" t="str">
        <f>IF(tblOperations[[#This Row],[Quality_Pass_Rate]]&gt;=_xlfn.XLOOKUP('04_References'!$A$4,tblKPITargets[KPI_Name],tblKPITargets[Target_Value]),"Met","Below Target")</f>
        <v>Met</v>
      </c>
      <c r="X3047" t="str">
        <f>IF(tblOperations[[#This Row],[Average_Completion_Days]]&lt;=_xlfn.XLOOKUP('04_References'!$A$7,tblKPITargets[KPI_Name],tblKPITargets[Target_Value]),"Met","Below Target")</f>
        <v>Below Target</v>
      </c>
      <c r="Y3047" t="str">
        <f>IF(tblOperations[[#This Row],[Closing_Backlog]]&lt;=_xlfn.XLOOKUP('04_References'!$A$8,tblKPITargets[KPI_Name],tblKPITargets[Target_Value]),"Met","Below Target")</f>
        <v>Below Target</v>
      </c>
    </row>
    <row r="3048" spans="1:25">
      <c r="A3048" s="6" t="s">
        <v>3078</v>
      </c>
      <c r="B3048" s="7">
        <v>46157</v>
      </c>
      <c r="C3048" s="2" t="s">
        <v>48</v>
      </c>
      <c r="D3048" s="2" t="s">
        <v>23</v>
      </c>
      <c r="E3048" s="2">
        <v>7</v>
      </c>
      <c r="F3048" s="2">
        <v>25</v>
      </c>
      <c r="G3048" s="2">
        <v>32</v>
      </c>
      <c r="H3048" s="2">
        <v>32</v>
      </c>
      <c r="I3048" s="2">
        <v>0</v>
      </c>
      <c r="J3048" s="2">
        <v>1</v>
      </c>
      <c r="K3048" s="2">
        <v>0</v>
      </c>
      <c r="L3048" s="2">
        <v>1.3</v>
      </c>
      <c r="M3048" s="2">
        <v>0.94599999999999995</v>
      </c>
      <c r="N3048" s="2">
        <v>0.93700000000000006</v>
      </c>
      <c r="O3048" s="2">
        <v>4.5</v>
      </c>
      <c r="P3048" s="2">
        <v>0.80200000000000005</v>
      </c>
      <c r="Q3048" s="3">
        <v>1</v>
      </c>
      <c r="R3048" s="4" t="str">
        <f>TRIM(tblOperations[[#This Row],[Region]])</f>
        <v>South East</v>
      </c>
      <c r="S3048" s="4" t="str">
        <f>TRIM(tblOperations[[#This Row],[Team]])</f>
        <v>Estates Support</v>
      </c>
      <c r="T3048" s="4" t="str">
        <f>_xlfn.XLOOKUP(R3048,tblRegionReference[Region],tblRegionReference[Area],"Not Found")</f>
        <v>South</v>
      </c>
      <c r="U3048" s="4" t="str">
        <f>IF(tblOperations[[#This Row],[Completion_Rate]]&gt;=_xlfn.XLOOKUP("Completion Rate",tblKPITargets[KPI_Name],tblKPITargets[Target_Value]),"Met","Below Target")</f>
        <v>Met</v>
      </c>
      <c r="V3048" t="str">
        <f>IF(tblOperations[[#This Row],[SLA_Compliance]]&gt;=_xlfn.XLOOKUP('04_References'!$A$3,tblKPITargets[KPI_Name],tblKPITargets[Target_Value]),"Met","Below Target")</f>
        <v>Met</v>
      </c>
      <c r="W3048" t="str">
        <f>IF(tblOperations[[#This Row],[Quality_Pass_Rate]]&gt;=_xlfn.XLOOKUP('04_References'!$A$4,tblKPITargets[KPI_Name],tblKPITargets[Target_Value]),"Met","Below Target")</f>
        <v>Below Target</v>
      </c>
      <c r="X3048" t="str">
        <f>IF(tblOperations[[#This Row],[Average_Completion_Days]]&lt;=_xlfn.XLOOKUP('04_References'!$A$7,tblKPITargets[KPI_Name],tblKPITargets[Target_Value]),"Met","Below Target")</f>
        <v>Met</v>
      </c>
      <c r="Y3048" t="str">
        <f>IF(tblOperations[[#This Row],[Closing_Backlog]]&lt;=_xlfn.XLOOKUP('04_References'!$A$8,tblKPITargets[KPI_Name],tblKPITargets[Target_Value]),"Met","Below Target")</f>
        <v>Met</v>
      </c>
    </row>
    <row r="3049" spans="1:25">
      <c r="A3049" s="8" t="s">
        <v>3079</v>
      </c>
      <c r="B3049" s="9">
        <v>46157</v>
      </c>
      <c r="C3049" s="4" t="s">
        <v>48</v>
      </c>
      <c r="D3049" s="4" t="s">
        <v>25</v>
      </c>
      <c r="E3049" s="4">
        <v>893</v>
      </c>
      <c r="F3049" s="4">
        <v>24</v>
      </c>
      <c r="G3049" s="4">
        <v>917</v>
      </c>
      <c r="H3049" s="4">
        <v>23</v>
      </c>
      <c r="I3049" s="4">
        <v>894</v>
      </c>
      <c r="J3049" s="4">
        <v>0</v>
      </c>
      <c r="K3049" s="4">
        <v>0</v>
      </c>
      <c r="L3049" s="4">
        <v>8</v>
      </c>
      <c r="M3049" s="4">
        <v>0.6</v>
      </c>
      <c r="N3049" s="4">
        <v>0.98299999999999998</v>
      </c>
      <c r="O3049" s="4">
        <v>2.5</v>
      </c>
      <c r="P3049" s="4">
        <v>0.747</v>
      </c>
      <c r="Q3049" s="5">
        <v>2.5000000000000001E-2</v>
      </c>
      <c r="R3049" s="4" t="str">
        <f>TRIM(tblOperations[[#This Row],[Region]])</f>
        <v>South East</v>
      </c>
      <c r="S3049" s="4" t="str">
        <f>TRIM(tblOperations[[#This Row],[Team]])</f>
        <v>Workplace Projects</v>
      </c>
      <c r="T3049" s="4" t="str">
        <f>_xlfn.XLOOKUP(R3049,tblRegionReference[Region],tblRegionReference[Area],"Not Found")</f>
        <v>South</v>
      </c>
      <c r="U3049" s="4" t="str">
        <f>IF(tblOperations[[#This Row],[Completion_Rate]]&gt;=_xlfn.XLOOKUP("Completion Rate",tblKPITargets[KPI_Name],tblKPITargets[Target_Value]),"Met","Below Target")</f>
        <v>Below Target</v>
      </c>
      <c r="V3049" t="str">
        <f>IF(tblOperations[[#This Row],[SLA_Compliance]]&gt;=_xlfn.XLOOKUP('04_References'!$A$3,tblKPITargets[KPI_Name],tblKPITargets[Target_Value]),"Met","Below Target")</f>
        <v>Below Target</v>
      </c>
      <c r="W3049" t="str">
        <f>IF(tblOperations[[#This Row],[Quality_Pass_Rate]]&gt;=_xlfn.XLOOKUP('04_References'!$A$4,tblKPITargets[KPI_Name],tblKPITargets[Target_Value]),"Met","Below Target")</f>
        <v>Met</v>
      </c>
      <c r="X3049" t="str">
        <f>IF(tblOperations[[#This Row],[Average_Completion_Days]]&lt;=_xlfn.XLOOKUP('04_References'!$A$7,tblKPITargets[KPI_Name],tblKPITargets[Target_Value]),"Met","Below Target")</f>
        <v>Below Target</v>
      </c>
      <c r="Y3049" t="str">
        <f>IF(tblOperations[[#This Row],[Closing_Backlog]]&lt;=_xlfn.XLOOKUP('04_References'!$A$8,tblKPITargets[KPI_Name],tblKPITargets[Target_Value]),"Met","Below Target")</f>
        <v>Below Target</v>
      </c>
    </row>
    <row r="3050" spans="1:25">
      <c r="A3050" s="6" t="s">
        <v>3080</v>
      </c>
      <c r="B3050" s="7">
        <v>46157</v>
      </c>
      <c r="C3050" s="2" t="s">
        <v>53</v>
      </c>
      <c r="D3050" s="2" t="s">
        <v>19</v>
      </c>
      <c r="E3050" s="2">
        <v>1651</v>
      </c>
      <c r="F3050" s="2">
        <v>53</v>
      </c>
      <c r="G3050" s="2">
        <v>1704</v>
      </c>
      <c r="H3050" s="2">
        <v>31</v>
      </c>
      <c r="I3050" s="2">
        <v>1673</v>
      </c>
      <c r="J3050" s="2">
        <v>0</v>
      </c>
      <c r="K3050" s="2">
        <v>0</v>
      </c>
      <c r="L3050" s="2">
        <v>8</v>
      </c>
      <c r="M3050" s="2">
        <v>0.6</v>
      </c>
      <c r="N3050" s="2">
        <v>0.95699999999999996</v>
      </c>
      <c r="O3050" s="2">
        <v>2.5</v>
      </c>
      <c r="P3050" s="2">
        <v>0.69299999999999995</v>
      </c>
      <c r="Q3050" s="3">
        <v>1.7999999999999999E-2</v>
      </c>
      <c r="R3050" s="4" t="str">
        <f>TRIM(tblOperations[[#This Row],[Region]])</f>
        <v>Wales</v>
      </c>
      <c r="S3050" s="4" t="str">
        <f>TRIM(tblOperations[[#This Row],[Team]])</f>
        <v>Workplace Services</v>
      </c>
      <c r="T3050" s="4" t="str">
        <f>_xlfn.XLOOKUP(R3050,tblRegionReference[Region],tblRegionReference[Area],"Not Found")</f>
        <v>Wales</v>
      </c>
      <c r="U3050" s="4" t="str">
        <f>IF(tblOperations[[#This Row],[Completion_Rate]]&gt;=_xlfn.XLOOKUP("Completion Rate",tblKPITargets[KPI_Name],tblKPITargets[Target_Value]),"Met","Below Target")</f>
        <v>Below Target</v>
      </c>
      <c r="V3050" t="str">
        <f>IF(tblOperations[[#This Row],[SLA_Compliance]]&gt;=_xlfn.XLOOKUP('04_References'!$A$3,tblKPITargets[KPI_Name],tblKPITargets[Target_Value]),"Met","Below Target")</f>
        <v>Below Target</v>
      </c>
      <c r="W3050" t="str">
        <f>IF(tblOperations[[#This Row],[Quality_Pass_Rate]]&gt;=_xlfn.XLOOKUP('04_References'!$A$4,tblKPITargets[KPI_Name],tblKPITargets[Target_Value]),"Met","Below Target")</f>
        <v>Met</v>
      </c>
      <c r="X3050" t="str">
        <f>IF(tblOperations[[#This Row],[Average_Completion_Days]]&lt;=_xlfn.XLOOKUP('04_References'!$A$7,tblKPITargets[KPI_Name],tblKPITargets[Target_Value]),"Met","Below Target")</f>
        <v>Below Target</v>
      </c>
      <c r="Y3050" t="str">
        <f>IF(tblOperations[[#This Row],[Closing_Backlog]]&lt;=_xlfn.XLOOKUP('04_References'!$A$8,tblKPITargets[KPI_Name],tblKPITargets[Target_Value]),"Met","Below Target")</f>
        <v>Below Target</v>
      </c>
    </row>
    <row r="3051" spans="1:25">
      <c r="A3051" s="8" t="s">
        <v>3081</v>
      </c>
      <c r="B3051" s="9">
        <v>46157</v>
      </c>
      <c r="C3051" s="4" t="s">
        <v>53</v>
      </c>
      <c r="D3051" s="4" t="s">
        <v>21</v>
      </c>
      <c r="E3051" s="4">
        <v>1754</v>
      </c>
      <c r="F3051" s="4">
        <v>47</v>
      </c>
      <c r="G3051" s="4">
        <v>1801</v>
      </c>
      <c r="H3051" s="4">
        <v>24</v>
      </c>
      <c r="I3051" s="4">
        <v>1777</v>
      </c>
      <c r="J3051" s="4">
        <v>0</v>
      </c>
      <c r="K3051" s="4">
        <v>0</v>
      </c>
      <c r="L3051" s="4">
        <v>8</v>
      </c>
      <c r="M3051" s="4">
        <v>0.6</v>
      </c>
      <c r="N3051" s="4">
        <v>0.95299999999999996</v>
      </c>
      <c r="O3051" s="4">
        <v>2.5</v>
      </c>
      <c r="P3051" s="4">
        <v>0.66400000000000003</v>
      </c>
      <c r="Q3051" s="5">
        <v>1.2999999999999999E-2</v>
      </c>
      <c r="R3051" s="4" t="str">
        <f>TRIM(tblOperations[[#This Row],[Region]])</f>
        <v>Wales</v>
      </c>
      <c r="S3051" s="4" t="str">
        <f>TRIM(tblOperations[[#This Row],[Team]])</f>
        <v>Facilities Response</v>
      </c>
      <c r="T3051" s="4" t="str">
        <f>_xlfn.XLOOKUP(R3051,tblRegionReference[Region],tblRegionReference[Area],"Not Found")</f>
        <v>Wales</v>
      </c>
      <c r="U3051" s="4" t="str">
        <f>IF(tblOperations[[#This Row],[Completion_Rate]]&gt;=_xlfn.XLOOKUP("Completion Rate",tblKPITargets[KPI_Name],tblKPITargets[Target_Value]),"Met","Below Target")</f>
        <v>Below Target</v>
      </c>
      <c r="V3051" t="str">
        <f>IF(tblOperations[[#This Row],[SLA_Compliance]]&gt;=_xlfn.XLOOKUP('04_References'!$A$3,tblKPITargets[KPI_Name],tblKPITargets[Target_Value]),"Met","Below Target")</f>
        <v>Below Target</v>
      </c>
      <c r="W3051" t="str">
        <f>IF(tblOperations[[#This Row],[Quality_Pass_Rate]]&gt;=_xlfn.XLOOKUP('04_References'!$A$4,tblKPITargets[KPI_Name],tblKPITargets[Target_Value]),"Met","Below Target")</f>
        <v>Met</v>
      </c>
      <c r="X3051" t="str">
        <f>IF(tblOperations[[#This Row],[Average_Completion_Days]]&lt;=_xlfn.XLOOKUP('04_References'!$A$7,tblKPITargets[KPI_Name],tblKPITargets[Target_Value]),"Met","Below Target")</f>
        <v>Below Target</v>
      </c>
      <c r="Y3051" t="str">
        <f>IF(tblOperations[[#This Row],[Closing_Backlog]]&lt;=_xlfn.XLOOKUP('04_References'!$A$8,tblKPITargets[KPI_Name],tblKPITargets[Target_Value]),"Met","Below Target")</f>
        <v>Below Target</v>
      </c>
    </row>
    <row r="3052" spans="1:25">
      <c r="A3052" s="6" t="s">
        <v>3082</v>
      </c>
      <c r="B3052" s="7">
        <v>46157</v>
      </c>
      <c r="C3052" s="2" t="s">
        <v>53</v>
      </c>
      <c r="D3052" s="2" t="s">
        <v>23</v>
      </c>
      <c r="E3052" s="2">
        <v>1124</v>
      </c>
      <c r="F3052" s="2">
        <v>33</v>
      </c>
      <c r="G3052" s="2">
        <v>1157</v>
      </c>
      <c r="H3052" s="2">
        <v>25</v>
      </c>
      <c r="I3052" s="2">
        <v>1132</v>
      </c>
      <c r="J3052" s="2">
        <v>0</v>
      </c>
      <c r="K3052" s="2">
        <v>0</v>
      </c>
      <c r="L3052" s="2">
        <v>8</v>
      </c>
      <c r="M3052" s="2">
        <v>0.6</v>
      </c>
      <c r="N3052" s="2">
        <v>0.97699999999999998</v>
      </c>
      <c r="O3052" s="2">
        <v>2.5</v>
      </c>
      <c r="P3052" s="2">
        <v>0.77800000000000002</v>
      </c>
      <c r="Q3052" s="3">
        <v>2.1999999999999999E-2</v>
      </c>
      <c r="R3052" s="4" t="str">
        <f>TRIM(tblOperations[[#This Row],[Region]])</f>
        <v>Wales</v>
      </c>
      <c r="S3052" s="4" t="str">
        <f>TRIM(tblOperations[[#This Row],[Team]])</f>
        <v>Estates Support</v>
      </c>
      <c r="T3052" s="4" t="str">
        <f>_xlfn.XLOOKUP(R3052,tblRegionReference[Region],tblRegionReference[Area],"Not Found")</f>
        <v>Wales</v>
      </c>
      <c r="U3052" s="4" t="str">
        <f>IF(tblOperations[[#This Row],[Completion_Rate]]&gt;=_xlfn.XLOOKUP("Completion Rate",tblKPITargets[KPI_Name],tblKPITargets[Target_Value]),"Met","Below Target")</f>
        <v>Below Target</v>
      </c>
      <c r="V3052" t="str">
        <f>IF(tblOperations[[#This Row],[SLA_Compliance]]&gt;=_xlfn.XLOOKUP('04_References'!$A$3,tblKPITargets[KPI_Name],tblKPITargets[Target_Value]),"Met","Below Target")</f>
        <v>Below Target</v>
      </c>
      <c r="W3052" t="str">
        <f>IF(tblOperations[[#This Row],[Quality_Pass_Rate]]&gt;=_xlfn.XLOOKUP('04_References'!$A$4,tblKPITargets[KPI_Name],tblKPITargets[Target_Value]),"Met","Below Target")</f>
        <v>Met</v>
      </c>
      <c r="X3052" t="str">
        <f>IF(tblOperations[[#This Row],[Average_Completion_Days]]&lt;=_xlfn.XLOOKUP('04_References'!$A$7,tblKPITargets[KPI_Name],tblKPITargets[Target_Value]),"Met","Below Target")</f>
        <v>Below Target</v>
      </c>
      <c r="Y3052" t="str">
        <f>IF(tblOperations[[#This Row],[Closing_Backlog]]&lt;=_xlfn.XLOOKUP('04_References'!$A$8,tblKPITargets[KPI_Name],tblKPITargets[Target_Value]),"Met","Below Target")</f>
        <v>Below Target</v>
      </c>
    </row>
    <row r="3053" spans="1:25">
      <c r="A3053" s="8" t="s">
        <v>3083</v>
      </c>
      <c r="B3053" s="9">
        <v>46157</v>
      </c>
      <c r="C3053" s="4" t="s">
        <v>53</v>
      </c>
      <c r="D3053" s="4" t="s">
        <v>25</v>
      </c>
      <c r="E3053" s="4">
        <v>0</v>
      </c>
      <c r="F3053" s="4">
        <v>27</v>
      </c>
      <c r="G3053" s="4">
        <v>27</v>
      </c>
      <c r="H3053" s="4">
        <v>27</v>
      </c>
      <c r="I3053" s="4">
        <v>0</v>
      </c>
      <c r="J3053" s="4">
        <v>0</v>
      </c>
      <c r="K3053" s="4">
        <v>0</v>
      </c>
      <c r="L3053" s="4">
        <v>1.1000000000000001</v>
      </c>
      <c r="M3053" s="4">
        <v>0.98399999999999999</v>
      </c>
      <c r="N3053" s="4">
        <v>0.92600000000000005</v>
      </c>
      <c r="O3053" s="4">
        <v>4.4000000000000004</v>
      </c>
      <c r="P3053" s="4">
        <v>0.71299999999999997</v>
      </c>
      <c r="Q3053" s="5">
        <v>1</v>
      </c>
      <c r="R3053" s="4" t="str">
        <f>TRIM(tblOperations[[#This Row],[Region]])</f>
        <v>Wales</v>
      </c>
      <c r="S3053" s="4" t="str">
        <f>TRIM(tblOperations[[#This Row],[Team]])</f>
        <v>Workplace Projects</v>
      </c>
      <c r="T3053" s="4" t="str">
        <f>_xlfn.XLOOKUP(R3053,tblRegionReference[Region],tblRegionReference[Area],"Not Found")</f>
        <v>Wales</v>
      </c>
      <c r="U3053" s="4" t="str">
        <f>IF(tblOperations[[#This Row],[Completion_Rate]]&gt;=_xlfn.XLOOKUP("Completion Rate",tblKPITargets[KPI_Name],tblKPITargets[Target_Value]),"Met","Below Target")</f>
        <v>Met</v>
      </c>
      <c r="V3053" t="str">
        <f>IF(tblOperations[[#This Row],[SLA_Compliance]]&gt;=_xlfn.XLOOKUP('04_References'!$A$3,tblKPITargets[KPI_Name],tblKPITargets[Target_Value]),"Met","Below Target")</f>
        <v>Met</v>
      </c>
      <c r="W3053" t="str">
        <f>IF(tblOperations[[#This Row],[Quality_Pass_Rate]]&gt;=_xlfn.XLOOKUP('04_References'!$A$4,tblKPITargets[KPI_Name],tblKPITargets[Target_Value]),"Met","Below Target")</f>
        <v>Below Target</v>
      </c>
      <c r="X3053" t="str">
        <f>IF(tblOperations[[#This Row],[Average_Completion_Days]]&lt;=_xlfn.XLOOKUP('04_References'!$A$7,tblKPITargets[KPI_Name],tblKPITargets[Target_Value]),"Met","Below Target")</f>
        <v>Met</v>
      </c>
      <c r="Y3053" t="str">
        <f>IF(tblOperations[[#This Row],[Closing_Backlog]]&lt;=_xlfn.XLOOKUP('04_References'!$A$8,tblKPITargets[KPI_Name],tblKPITargets[Target_Value]),"Met","Below Target")</f>
        <v>Met</v>
      </c>
    </row>
    <row r="3054" spans="1:25">
      <c r="A3054" s="6" t="s">
        <v>3084</v>
      </c>
      <c r="B3054" s="7">
        <v>46160</v>
      </c>
      <c r="C3054" s="2" t="s">
        <v>18</v>
      </c>
      <c r="D3054" s="2" t="s">
        <v>19</v>
      </c>
      <c r="E3054" s="2">
        <v>452</v>
      </c>
      <c r="F3054" s="2">
        <v>47</v>
      </c>
      <c r="G3054" s="2">
        <v>499</v>
      </c>
      <c r="H3054" s="2">
        <v>40</v>
      </c>
      <c r="I3054" s="2">
        <v>459</v>
      </c>
      <c r="J3054" s="2">
        <v>0</v>
      </c>
      <c r="K3054" s="2">
        <v>0</v>
      </c>
      <c r="L3054" s="2">
        <v>8</v>
      </c>
      <c r="M3054" s="2">
        <v>0.6</v>
      </c>
      <c r="N3054" s="2">
        <v>0.98</v>
      </c>
      <c r="O3054" s="2">
        <v>2.5</v>
      </c>
      <c r="P3054" s="2">
        <v>0.72399999999999998</v>
      </c>
      <c r="Q3054" s="3">
        <v>0.08</v>
      </c>
      <c r="R3054" s="4" t="str">
        <f>TRIM(tblOperations[[#This Row],[Region]])</f>
        <v>Scotland</v>
      </c>
      <c r="S3054" s="4" t="str">
        <f>TRIM(tblOperations[[#This Row],[Team]])</f>
        <v>Workplace Services</v>
      </c>
      <c r="T3054" s="4" t="str">
        <f>_xlfn.XLOOKUP(R3054,tblRegionReference[Region],tblRegionReference[Area],"Not Found")</f>
        <v>North</v>
      </c>
      <c r="U3054" s="4" t="str">
        <f>IF(tblOperations[[#This Row],[Completion_Rate]]&gt;=_xlfn.XLOOKUP("Completion Rate",tblKPITargets[KPI_Name],tblKPITargets[Target_Value]),"Met","Below Target")</f>
        <v>Below Target</v>
      </c>
      <c r="V3054" t="str">
        <f>IF(tblOperations[[#This Row],[SLA_Compliance]]&gt;=_xlfn.XLOOKUP('04_References'!$A$3,tblKPITargets[KPI_Name],tblKPITargets[Target_Value]),"Met","Below Target")</f>
        <v>Below Target</v>
      </c>
      <c r="W3054" t="str">
        <f>IF(tblOperations[[#This Row],[Quality_Pass_Rate]]&gt;=_xlfn.XLOOKUP('04_References'!$A$4,tblKPITargets[KPI_Name],tblKPITargets[Target_Value]),"Met","Below Target")</f>
        <v>Met</v>
      </c>
      <c r="X3054" t="str">
        <f>IF(tblOperations[[#This Row],[Average_Completion_Days]]&lt;=_xlfn.XLOOKUP('04_References'!$A$7,tblKPITargets[KPI_Name],tblKPITargets[Target_Value]),"Met","Below Target")</f>
        <v>Below Target</v>
      </c>
      <c r="Y3054" t="str">
        <f>IF(tblOperations[[#This Row],[Closing_Backlog]]&lt;=_xlfn.XLOOKUP('04_References'!$A$8,tblKPITargets[KPI_Name],tblKPITargets[Target_Value]),"Met","Below Target")</f>
        <v>Below Target</v>
      </c>
    </row>
    <row r="3055" spans="1:25">
      <c r="A3055" s="8" t="s">
        <v>3085</v>
      </c>
      <c r="B3055" s="9">
        <v>46160</v>
      </c>
      <c r="C3055" s="4" t="s">
        <v>18</v>
      </c>
      <c r="D3055" s="4" t="s">
        <v>21</v>
      </c>
      <c r="E3055" s="4">
        <v>0</v>
      </c>
      <c r="F3055" s="4">
        <v>58</v>
      </c>
      <c r="G3055" s="4">
        <v>58</v>
      </c>
      <c r="H3055" s="4">
        <v>48</v>
      </c>
      <c r="I3055" s="4">
        <v>10</v>
      </c>
      <c r="J3055" s="4">
        <v>0</v>
      </c>
      <c r="K3055" s="4">
        <v>0</v>
      </c>
      <c r="L3055" s="4">
        <v>2.6</v>
      </c>
      <c r="M3055" s="4">
        <v>0.88700000000000001</v>
      </c>
      <c r="N3055" s="4">
        <v>0.99099999999999999</v>
      </c>
      <c r="O3055" s="4">
        <v>4.0999999999999996</v>
      </c>
      <c r="P3055" s="4">
        <v>0.8</v>
      </c>
      <c r="Q3055" s="5">
        <v>0.82799999999999996</v>
      </c>
      <c r="R3055" s="4" t="str">
        <f>TRIM(tblOperations[[#This Row],[Region]])</f>
        <v>Scotland</v>
      </c>
      <c r="S3055" s="4" t="str">
        <f>TRIM(tblOperations[[#This Row],[Team]])</f>
        <v>Facilities Response</v>
      </c>
      <c r="T3055" s="4" t="str">
        <f>_xlfn.XLOOKUP(R3055,tblRegionReference[Region],tblRegionReference[Area],"Not Found")</f>
        <v>North</v>
      </c>
      <c r="U3055" s="4" t="str">
        <f>IF(tblOperations[[#This Row],[Completion_Rate]]&gt;=_xlfn.XLOOKUP("Completion Rate",tblKPITargets[KPI_Name],tblKPITargets[Target_Value]),"Met","Below Target")</f>
        <v>Below Target</v>
      </c>
      <c r="V3055" t="str">
        <f>IF(tblOperations[[#This Row],[SLA_Compliance]]&gt;=_xlfn.XLOOKUP('04_References'!$A$3,tblKPITargets[KPI_Name],tblKPITargets[Target_Value]),"Met","Below Target")</f>
        <v>Below Target</v>
      </c>
      <c r="W3055" t="str">
        <f>IF(tblOperations[[#This Row],[Quality_Pass_Rate]]&gt;=_xlfn.XLOOKUP('04_References'!$A$4,tblKPITargets[KPI_Name],tblKPITargets[Target_Value]),"Met","Below Target")</f>
        <v>Met</v>
      </c>
      <c r="X3055" t="str">
        <f>IF(tblOperations[[#This Row],[Average_Completion_Days]]&lt;=_xlfn.XLOOKUP('04_References'!$A$7,tblKPITargets[KPI_Name],tblKPITargets[Target_Value]),"Met","Below Target")</f>
        <v>Met</v>
      </c>
      <c r="Y3055" t="str">
        <f>IF(tblOperations[[#This Row],[Closing_Backlog]]&lt;=_xlfn.XLOOKUP('04_References'!$A$8,tblKPITargets[KPI_Name],tblKPITargets[Target_Value]),"Met","Below Target")</f>
        <v>Met</v>
      </c>
    </row>
    <row r="3056" spans="1:25">
      <c r="A3056" s="6" t="s">
        <v>3086</v>
      </c>
      <c r="B3056" s="7">
        <v>46160</v>
      </c>
      <c r="C3056" s="2" t="s">
        <v>18</v>
      </c>
      <c r="D3056" s="2" t="s">
        <v>23</v>
      </c>
      <c r="E3056" s="2">
        <v>796</v>
      </c>
      <c r="F3056" s="2">
        <v>31</v>
      </c>
      <c r="G3056" s="2">
        <v>827</v>
      </c>
      <c r="H3056" s="2">
        <v>39</v>
      </c>
      <c r="I3056" s="2">
        <v>788</v>
      </c>
      <c r="J3056" s="2">
        <v>0</v>
      </c>
      <c r="K3056" s="2">
        <v>0</v>
      </c>
      <c r="L3056" s="2">
        <v>8</v>
      </c>
      <c r="M3056" s="2">
        <v>0.6</v>
      </c>
      <c r="N3056" s="2">
        <v>0.98599999999999999</v>
      </c>
      <c r="O3056" s="2">
        <v>2.5</v>
      </c>
      <c r="P3056" s="2">
        <v>0.77700000000000002</v>
      </c>
      <c r="Q3056" s="3">
        <v>4.7E-2</v>
      </c>
      <c r="R3056" s="4" t="str">
        <f>TRIM(tblOperations[[#This Row],[Region]])</f>
        <v>Scotland</v>
      </c>
      <c r="S3056" s="4" t="str">
        <f>TRIM(tblOperations[[#This Row],[Team]])</f>
        <v>Estates Support</v>
      </c>
      <c r="T3056" s="4" t="str">
        <f>_xlfn.XLOOKUP(R3056,tblRegionReference[Region],tblRegionReference[Area],"Not Found")</f>
        <v>North</v>
      </c>
      <c r="U3056" s="4" t="str">
        <f>IF(tblOperations[[#This Row],[Completion_Rate]]&gt;=_xlfn.XLOOKUP("Completion Rate",tblKPITargets[KPI_Name],tblKPITargets[Target_Value]),"Met","Below Target")</f>
        <v>Below Target</v>
      </c>
      <c r="V3056" t="str">
        <f>IF(tblOperations[[#This Row],[SLA_Compliance]]&gt;=_xlfn.XLOOKUP('04_References'!$A$3,tblKPITargets[KPI_Name],tblKPITargets[Target_Value]),"Met","Below Target")</f>
        <v>Below Target</v>
      </c>
      <c r="W3056" t="str">
        <f>IF(tblOperations[[#This Row],[Quality_Pass_Rate]]&gt;=_xlfn.XLOOKUP('04_References'!$A$4,tblKPITargets[KPI_Name],tblKPITargets[Target_Value]),"Met","Below Target")</f>
        <v>Met</v>
      </c>
      <c r="X3056" t="str">
        <f>IF(tblOperations[[#This Row],[Average_Completion_Days]]&lt;=_xlfn.XLOOKUP('04_References'!$A$7,tblKPITargets[KPI_Name],tblKPITargets[Target_Value]),"Met","Below Target")</f>
        <v>Below Target</v>
      </c>
      <c r="Y3056" t="str">
        <f>IF(tblOperations[[#This Row],[Closing_Backlog]]&lt;=_xlfn.XLOOKUP('04_References'!$A$8,tblKPITargets[KPI_Name],tblKPITargets[Target_Value]),"Met","Below Target")</f>
        <v>Below Target</v>
      </c>
    </row>
    <row r="3057" spans="1:25">
      <c r="A3057" s="8" t="s">
        <v>3087</v>
      </c>
      <c r="B3057" s="9">
        <v>46160</v>
      </c>
      <c r="C3057" s="4" t="s">
        <v>18</v>
      </c>
      <c r="D3057" s="4" t="s">
        <v>25</v>
      </c>
      <c r="E3057" s="4">
        <v>1</v>
      </c>
      <c r="F3057" s="4">
        <v>27</v>
      </c>
      <c r="G3057" s="4">
        <v>28</v>
      </c>
      <c r="H3057" s="4">
        <v>28</v>
      </c>
      <c r="I3057" s="4">
        <v>0</v>
      </c>
      <c r="J3057" s="4">
        <v>0</v>
      </c>
      <c r="K3057" s="4">
        <v>0</v>
      </c>
      <c r="L3057" s="4">
        <v>1.5</v>
      </c>
      <c r="M3057" s="4">
        <v>0.98599999999999999</v>
      </c>
      <c r="N3057" s="4">
        <v>0.97099999999999997</v>
      </c>
      <c r="O3057" s="4">
        <v>4.5</v>
      </c>
      <c r="P3057" s="4">
        <v>0.76500000000000001</v>
      </c>
      <c r="Q3057" s="5">
        <v>1</v>
      </c>
      <c r="R3057" s="4" t="str">
        <f>TRIM(tblOperations[[#This Row],[Region]])</f>
        <v>Scotland</v>
      </c>
      <c r="S3057" s="4" t="str">
        <f>TRIM(tblOperations[[#This Row],[Team]])</f>
        <v>Workplace Projects</v>
      </c>
      <c r="T3057" s="4" t="str">
        <f>_xlfn.XLOOKUP(R3057,tblRegionReference[Region],tblRegionReference[Area],"Not Found")</f>
        <v>North</v>
      </c>
      <c r="U3057" s="4" t="str">
        <f>IF(tblOperations[[#This Row],[Completion_Rate]]&gt;=_xlfn.XLOOKUP("Completion Rate",tblKPITargets[KPI_Name],tblKPITargets[Target_Value]),"Met","Below Target")</f>
        <v>Met</v>
      </c>
      <c r="V3057" t="str">
        <f>IF(tblOperations[[#This Row],[SLA_Compliance]]&gt;=_xlfn.XLOOKUP('04_References'!$A$3,tblKPITargets[KPI_Name],tblKPITargets[Target_Value]),"Met","Below Target")</f>
        <v>Met</v>
      </c>
      <c r="W3057" t="str">
        <f>IF(tblOperations[[#This Row],[Quality_Pass_Rate]]&gt;=_xlfn.XLOOKUP('04_References'!$A$4,tblKPITargets[KPI_Name],tblKPITargets[Target_Value]),"Met","Below Target")</f>
        <v>Met</v>
      </c>
      <c r="X3057" t="str">
        <f>IF(tblOperations[[#This Row],[Average_Completion_Days]]&lt;=_xlfn.XLOOKUP('04_References'!$A$7,tblKPITargets[KPI_Name],tblKPITargets[Target_Value]),"Met","Below Target")</f>
        <v>Met</v>
      </c>
      <c r="Y3057" t="str">
        <f>IF(tblOperations[[#This Row],[Closing_Backlog]]&lt;=_xlfn.XLOOKUP('04_References'!$A$8,tblKPITargets[KPI_Name],tblKPITargets[Target_Value]),"Met","Below Target")</f>
        <v>Met</v>
      </c>
    </row>
    <row r="3058" spans="1:25">
      <c r="A3058" s="6" t="s">
        <v>3088</v>
      </c>
      <c r="B3058" s="7">
        <v>46160</v>
      </c>
      <c r="C3058" s="2" t="s">
        <v>27</v>
      </c>
      <c r="D3058" s="2" t="s">
        <v>19</v>
      </c>
      <c r="E3058" s="2">
        <v>19</v>
      </c>
      <c r="F3058" s="2">
        <v>34</v>
      </c>
      <c r="G3058" s="2">
        <v>53</v>
      </c>
      <c r="H3058" s="2">
        <v>46</v>
      </c>
      <c r="I3058" s="2">
        <v>7</v>
      </c>
      <c r="J3058" s="2">
        <v>0</v>
      </c>
      <c r="K3058" s="2">
        <v>0</v>
      </c>
      <c r="L3058" s="2">
        <v>2.2000000000000002</v>
      </c>
      <c r="M3058" s="2">
        <v>0.93</v>
      </c>
      <c r="N3058" s="2">
        <v>0.97299999999999998</v>
      </c>
      <c r="O3058" s="2">
        <v>4.3</v>
      </c>
      <c r="P3058" s="2">
        <v>0.70499999999999996</v>
      </c>
      <c r="Q3058" s="3">
        <v>0.86799999999999999</v>
      </c>
      <c r="R3058" s="4" t="str">
        <f>TRIM(tblOperations[[#This Row],[Region]])</f>
        <v>North East</v>
      </c>
      <c r="S3058" s="4" t="str">
        <f>TRIM(tblOperations[[#This Row],[Team]])</f>
        <v>Workplace Services</v>
      </c>
      <c r="T3058" s="4" t="str">
        <f>_xlfn.XLOOKUP(R3058,tblRegionReference[Region],tblRegionReference[Area],"Not Found")</f>
        <v>North</v>
      </c>
      <c r="U3058" s="4" t="str">
        <f>IF(tblOperations[[#This Row],[Completion_Rate]]&gt;=_xlfn.XLOOKUP("Completion Rate",tblKPITargets[KPI_Name],tblKPITargets[Target_Value]),"Met","Below Target")</f>
        <v>Below Target</v>
      </c>
      <c r="V3058" t="str">
        <f>IF(tblOperations[[#This Row],[SLA_Compliance]]&gt;=_xlfn.XLOOKUP('04_References'!$A$3,tblKPITargets[KPI_Name],tblKPITargets[Target_Value]),"Met","Below Target")</f>
        <v>Met</v>
      </c>
      <c r="W3058" t="str">
        <f>IF(tblOperations[[#This Row],[Quality_Pass_Rate]]&gt;=_xlfn.XLOOKUP('04_References'!$A$4,tblKPITargets[KPI_Name],tblKPITargets[Target_Value]),"Met","Below Target")</f>
        <v>Met</v>
      </c>
      <c r="X3058" t="str">
        <f>IF(tblOperations[[#This Row],[Average_Completion_Days]]&lt;=_xlfn.XLOOKUP('04_References'!$A$7,tblKPITargets[KPI_Name],tblKPITargets[Target_Value]),"Met","Below Target")</f>
        <v>Met</v>
      </c>
      <c r="Y3058" t="str">
        <f>IF(tblOperations[[#This Row],[Closing_Backlog]]&lt;=_xlfn.XLOOKUP('04_References'!$A$8,tblKPITargets[KPI_Name],tblKPITargets[Target_Value]),"Met","Below Target")</f>
        <v>Met</v>
      </c>
    </row>
    <row r="3059" spans="1:25">
      <c r="A3059" s="8" t="s">
        <v>3089</v>
      </c>
      <c r="B3059" s="9">
        <v>46160</v>
      </c>
      <c r="C3059" s="4" t="s">
        <v>27</v>
      </c>
      <c r="D3059" s="4" t="s">
        <v>21</v>
      </c>
      <c r="E3059" s="4">
        <v>5</v>
      </c>
      <c r="F3059" s="4">
        <v>38</v>
      </c>
      <c r="G3059" s="4">
        <v>43</v>
      </c>
      <c r="H3059" s="4">
        <v>43</v>
      </c>
      <c r="I3059" s="4">
        <v>0</v>
      </c>
      <c r="J3059" s="4">
        <v>0</v>
      </c>
      <c r="K3059" s="4">
        <v>0</v>
      </c>
      <c r="L3059" s="4">
        <v>1.8</v>
      </c>
      <c r="M3059" s="4">
        <v>0.97599999999999998</v>
      </c>
      <c r="N3059" s="4">
        <v>0.96799999999999997</v>
      </c>
      <c r="O3059" s="4">
        <v>4.9000000000000004</v>
      </c>
      <c r="P3059" s="4">
        <v>0.70699999999999996</v>
      </c>
      <c r="Q3059" s="5">
        <v>1</v>
      </c>
      <c r="R3059" s="4" t="str">
        <f>TRIM(tblOperations[[#This Row],[Region]])</f>
        <v>North East</v>
      </c>
      <c r="S3059" s="4" t="str">
        <f>TRIM(tblOperations[[#This Row],[Team]])</f>
        <v>Facilities Response</v>
      </c>
      <c r="T3059" s="4" t="str">
        <f>_xlfn.XLOOKUP(R3059,tblRegionReference[Region],tblRegionReference[Area],"Not Found")</f>
        <v>North</v>
      </c>
      <c r="U3059" s="4" t="str">
        <f>IF(tblOperations[[#This Row],[Completion_Rate]]&gt;=_xlfn.XLOOKUP("Completion Rate",tblKPITargets[KPI_Name],tblKPITargets[Target_Value]),"Met","Below Target")</f>
        <v>Met</v>
      </c>
      <c r="V3059" t="str">
        <f>IF(tblOperations[[#This Row],[SLA_Compliance]]&gt;=_xlfn.XLOOKUP('04_References'!$A$3,tblKPITargets[KPI_Name],tblKPITargets[Target_Value]),"Met","Below Target")</f>
        <v>Met</v>
      </c>
      <c r="W3059" t="str">
        <f>IF(tblOperations[[#This Row],[Quality_Pass_Rate]]&gt;=_xlfn.XLOOKUP('04_References'!$A$4,tblKPITargets[KPI_Name],tblKPITargets[Target_Value]),"Met","Below Target")</f>
        <v>Met</v>
      </c>
      <c r="X3059" t="str">
        <f>IF(tblOperations[[#This Row],[Average_Completion_Days]]&lt;=_xlfn.XLOOKUP('04_References'!$A$7,tblKPITargets[KPI_Name],tblKPITargets[Target_Value]),"Met","Below Target")</f>
        <v>Met</v>
      </c>
      <c r="Y3059" t="str">
        <f>IF(tblOperations[[#This Row],[Closing_Backlog]]&lt;=_xlfn.XLOOKUP('04_References'!$A$8,tblKPITargets[KPI_Name],tblKPITargets[Target_Value]),"Met","Below Target")</f>
        <v>Met</v>
      </c>
    </row>
    <row r="3060" spans="1:25">
      <c r="A3060" s="6" t="s">
        <v>3090</v>
      </c>
      <c r="B3060" s="7">
        <v>46160</v>
      </c>
      <c r="C3060" s="2" t="s">
        <v>27</v>
      </c>
      <c r="D3060" s="2" t="s">
        <v>23</v>
      </c>
      <c r="E3060" s="2">
        <v>2006</v>
      </c>
      <c r="F3060" s="2">
        <v>45</v>
      </c>
      <c r="G3060" s="2">
        <v>2051</v>
      </c>
      <c r="H3060" s="2">
        <v>28</v>
      </c>
      <c r="I3060" s="2">
        <v>2023</v>
      </c>
      <c r="J3060" s="2">
        <v>0</v>
      </c>
      <c r="K3060" s="2">
        <v>0</v>
      </c>
      <c r="L3060" s="2">
        <v>8</v>
      </c>
      <c r="M3060" s="2">
        <v>0.6</v>
      </c>
      <c r="N3060" s="2">
        <v>0.999</v>
      </c>
      <c r="O3060" s="2">
        <v>2.5</v>
      </c>
      <c r="P3060" s="2">
        <v>0.71699999999999997</v>
      </c>
      <c r="Q3060" s="3">
        <v>1.4E-2</v>
      </c>
      <c r="R3060" s="4" t="str">
        <f>TRIM(tblOperations[[#This Row],[Region]])</f>
        <v>North East</v>
      </c>
      <c r="S3060" s="4" t="str">
        <f>TRIM(tblOperations[[#This Row],[Team]])</f>
        <v>Estates Support</v>
      </c>
      <c r="T3060" s="4" t="str">
        <f>_xlfn.XLOOKUP(R3060,tblRegionReference[Region],tblRegionReference[Area],"Not Found")</f>
        <v>North</v>
      </c>
      <c r="U3060" s="4" t="str">
        <f>IF(tblOperations[[#This Row],[Completion_Rate]]&gt;=_xlfn.XLOOKUP("Completion Rate",tblKPITargets[KPI_Name],tblKPITargets[Target_Value]),"Met","Below Target")</f>
        <v>Below Target</v>
      </c>
      <c r="V3060" t="str">
        <f>IF(tblOperations[[#This Row],[SLA_Compliance]]&gt;=_xlfn.XLOOKUP('04_References'!$A$3,tblKPITargets[KPI_Name],tblKPITargets[Target_Value]),"Met","Below Target")</f>
        <v>Below Target</v>
      </c>
      <c r="W3060" t="str">
        <f>IF(tblOperations[[#This Row],[Quality_Pass_Rate]]&gt;=_xlfn.XLOOKUP('04_References'!$A$4,tblKPITargets[KPI_Name],tblKPITargets[Target_Value]),"Met","Below Target")</f>
        <v>Met</v>
      </c>
      <c r="X3060" t="str">
        <f>IF(tblOperations[[#This Row],[Average_Completion_Days]]&lt;=_xlfn.XLOOKUP('04_References'!$A$7,tblKPITargets[KPI_Name],tblKPITargets[Target_Value]),"Met","Below Target")</f>
        <v>Below Target</v>
      </c>
      <c r="Y3060" t="str">
        <f>IF(tblOperations[[#This Row],[Closing_Backlog]]&lt;=_xlfn.XLOOKUP('04_References'!$A$8,tblKPITargets[KPI_Name],tblKPITargets[Target_Value]),"Met","Below Target")</f>
        <v>Below Target</v>
      </c>
    </row>
    <row r="3061" spans="1:25">
      <c r="A3061" s="8" t="s">
        <v>3091</v>
      </c>
      <c r="B3061" s="9">
        <v>46160</v>
      </c>
      <c r="C3061" s="4" t="s">
        <v>27</v>
      </c>
      <c r="D3061" s="4" t="s">
        <v>25</v>
      </c>
      <c r="E3061" s="4">
        <v>114</v>
      </c>
      <c r="F3061" s="4">
        <v>54</v>
      </c>
      <c r="G3061" s="4">
        <v>168</v>
      </c>
      <c r="H3061" s="4">
        <v>23</v>
      </c>
      <c r="I3061" s="4">
        <v>145</v>
      </c>
      <c r="J3061" s="4">
        <v>0</v>
      </c>
      <c r="K3061" s="4">
        <v>0</v>
      </c>
      <c r="L3061" s="4">
        <v>8</v>
      </c>
      <c r="M3061" s="4">
        <v>0.6</v>
      </c>
      <c r="N3061" s="4">
        <v>0.98899999999999999</v>
      </c>
      <c r="O3061" s="4">
        <v>2.5</v>
      </c>
      <c r="P3061" s="4">
        <v>0.72899999999999998</v>
      </c>
      <c r="Q3061" s="5">
        <v>0.13700000000000001</v>
      </c>
      <c r="R3061" s="4" t="str">
        <f>TRIM(tblOperations[[#This Row],[Region]])</f>
        <v>North East</v>
      </c>
      <c r="S3061" s="4" t="str">
        <f>TRIM(tblOperations[[#This Row],[Team]])</f>
        <v>Workplace Projects</v>
      </c>
      <c r="T3061" s="4" t="str">
        <f>_xlfn.XLOOKUP(R3061,tblRegionReference[Region],tblRegionReference[Area],"Not Found")</f>
        <v>North</v>
      </c>
      <c r="U3061" s="4" t="str">
        <f>IF(tblOperations[[#This Row],[Completion_Rate]]&gt;=_xlfn.XLOOKUP("Completion Rate",tblKPITargets[KPI_Name],tblKPITargets[Target_Value]),"Met","Below Target")</f>
        <v>Below Target</v>
      </c>
      <c r="V3061" t="str">
        <f>IF(tblOperations[[#This Row],[SLA_Compliance]]&gt;=_xlfn.XLOOKUP('04_References'!$A$3,tblKPITargets[KPI_Name],tblKPITargets[Target_Value]),"Met","Below Target")</f>
        <v>Below Target</v>
      </c>
      <c r="W3061" t="str">
        <f>IF(tblOperations[[#This Row],[Quality_Pass_Rate]]&gt;=_xlfn.XLOOKUP('04_References'!$A$4,tblKPITargets[KPI_Name],tblKPITargets[Target_Value]),"Met","Below Target")</f>
        <v>Met</v>
      </c>
      <c r="X3061" t="str">
        <f>IF(tblOperations[[#This Row],[Average_Completion_Days]]&lt;=_xlfn.XLOOKUP('04_References'!$A$7,tblKPITargets[KPI_Name],tblKPITargets[Target_Value]),"Met","Below Target")</f>
        <v>Below Target</v>
      </c>
      <c r="Y3061" t="str">
        <f>IF(tblOperations[[#This Row],[Closing_Backlog]]&lt;=_xlfn.XLOOKUP('04_References'!$A$8,tblKPITargets[KPI_Name],tblKPITargets[Target_Value]),"Met","Below Target")</f>
        <v>Below Target</v>
      </c>
    </row>
    <row r="3062" spans="1:25">
      <c r="A3062" s="6" t="s">
        <v>3092</v>
      </c>
      <c r="B3062" s="7">
        <v>46160</v>
      </c>
      <c r="C3062" s="2" t="s">
        <v>32</v>
      </c>
      <c r="D3062" s="2" t="s">
        <v>19</v>
      </c>
      <c r="E3062" s="2">
        <v>897</v>
      </c>
      <c r="F3062" s="2">
        <v>42</v>
      </c>
      <c r="G3062" s="2">
        <v>939</v>
      </c>
      <c r="H3062" s="2">
        <v>35</v>
      </c>
      <c r="I3062" s="2">
        <v>904</v>
      </c>
      <c r="J3062" s="2">
        <v>0</v>
      </c>
      <c r="K3062" s="2">
        <v>0</v>
      </c>
      <c r="L3062" s="2">
        <v>8</v>
      </c>
      <c r="M3062" s="2">
        <v>0.6</v>
      </c>
      <c r="N3062" s="2">
        <v>0.98299999999999998</v>
      </c>
      <c r="O3062" s="2">
        <v>2.5</v>
      </c>
      <c r="P3062" s="2">
        <v>0.77</v>
      </c>
      <c r="Q3062" s="3">
        <v>3.6999999999999998E-2</v>
      </c>
      <c r="R3062" s="4" t="str">
        <f>TRIM(tblOperations[[#This Row],[Region]])</f>
        <v>North West</v>
      </c>
      <c r="S3062" s="4" t="str">
        <f>TRIM(tblOperations[[#This Row],[Team]])</f>
        <v>Workplace Services</v>
      </c>
      <c r="T3062" s="4" t="str">
        <f>_xlfn.XLOOKUP(R3062,tblRegionReference[Region],tblRegionReference[Area],"Not Found")</f>
        <v>North</v>
      </c>
      <c r="U3062" s="4" t="str">
        <f>IF(tblOperations[[#This Row],[Completion_Rate]]&gt;=_xlfn.XLOOKUP("Completion Rate",tblKPITargets[KPI_Name],tblKPITargets[Target_Value]),"Met","Below Target")</f>
        <v>Below Target</v>
      </c>
      <c r="V3062" t="str">
        <f>IF(tblOperations[[#This Row],[SLA_Compliance]]&gt;=_xlfn.XLOOKUP('04_References'!$A$3,tblKPITargets[KPI_Name],tblKPITargets[Target_Value]),"Met","Below Target")</f>
        <v>Below Target</v>
      </c>
      <c r="W3062" t="str">
        <f>IF(tblOperations[[#This Row],[Quality_Pass_Rate]]&gt;=_xlfn.XLOOKUP('04_References'!$A$4,tblKPITargets[KPI_Name],tblKPITargets[Target_Value]),"Met","Below Target")</f>
        <v>Met</v>
      </c>
      <c r="X3062" t="str">
        <f>IF(tblOperations[[#This Row],[Average_Completion_Days]]&lt;=_xlfn.XLOOKUP('04_References'!$A$7,tblKPITargets[KPI_Name],tblKPITargets[Target_Value]),"Met","Below Target")</f>
        <v>Below Target</v>
      </c>
      <c r="Y3062" t="str">
        <f>IF(tblOperations[[#This Row],[Closing_Backlog]]&lt;=_xlfn.XLOOKUP('04_References'!$A$8,tblKPITargets[KPI_Name],tblKPITargets[Target_Value]),"Met","Below Target")</f>
        <v>Below Target</v>
      </c>
    </row>
    <row r="3063" spans="1:25">
      <c r="A3063" s="8" t="s">
        <v>3093</v>
      </c>
      <c r="B3063" s="9">
        <v>46160</v>
      </c>
      <c r="C3063" s="4" t="s">
        <v>32</v>
      </c>
      <c r="D3063" s="4" t="s">
        <v>21</v>
      </c>
      <c r="E3063" s="4">
        <v>2014</v>
      </c>
      <c r="F3063" s="4">
        <v>40</v>
      </c>
      <c r="G3063" s="4">
        <v>2054</v>
      </c>
      <c r="H3063" s="4">
        <v>27</v>
      </c>
      <c r="I3063" s="4">
        <v>2027</v>
      </c>
      <c r="J3063" s="4">
        <v>0</v>
      </c>
      <c r="K3063" s="4">
        <v>0</v>
      </c>
      <c r="L3063" s="4">
        <v>8</v>
      </c>
      <c r="M3063" s="4">
        <v>0.6</v>
      </c>
      <c r="N3063" s="4">
        <v>0.97199999999999998</v>
      </c>
      <c r="O3063" s="4">
        <v>2.5</v>
      </c>
      <c r="P3063" s="4">
        <v>0.72</v>
      </c>
      <c r="Q3063" s="5">
        <v>1.2999999999999999E-2</v>
      </c>
      <c r="R3063" s="4" t="str">
        <f>TRIM(tblOperations[[#This Row],[Region]])</f>
        <v>North West</v>
      </c>
      <c r="S3063" s="4" t="str">
        <f>TRIM(tblOperations[[#This Row],[Team]])</f>
        <v>Facilities Response</v>
      </c>
      <c r="T3063" s="4" t="str">
        <f>_xlfn.XLOOKUP(R3063,tblRegionReference[Region],tblRegionReference[Area],"Not Found")</f>
        <v>North</v>
      </c>
      <c r="U3063" s="4" t="str">
        <f>IF(tblOperations[[#This Row],[Completion_Rate]]&gt;=_xlfn.XLOOKUP("Completion Rate",tblKPITargets[KPI_Name],tblKPITargets[Target_Value]),"Met","Below Target")</f>
        <v>Below Target</v>
      </c>
      <c r="V3063" t="str">
        <f>IF(tblOperations[[#This Row],[SLA_Compliance]]&gt;=_xlfn.XLOOKUP('04_References'!$A$3,tblKPITargets[KPI_Name],tblKPITargets[Target_Value]),"Met","Below Target")</f>
        <v>Below Target</v>
      </c>
      <c r="W3063" t="str">
        <f>IF(tblOperations[[#This Row],[Quality_Pass_Rate]]&gt;=_xlfn.XLOOKUP('04_References'!$A$4,tblKPITargets[KPI_Name],tblKPITargets[Target_Value]),"Met","Below Target")</f>
        <v>Met</v>
      </c>
      <c r="X3063" t="str">
        <f>IF(tblOperations[[#This Row],[Average_Completion_Days]]&lt;=_xlfn.XLOOKUP('04_References'!$A$7,tblKPITargets[KPI_Name],tblKPITargets[Target_Value]),"Met","Below Target")</f>
        <v>Below Target</v>
      </c>
      <c r="Y3063" t="str">
        <f>IF(tblOperations[[#This Row],[Closing_Backlog]]&lt;=_xlfn.XLOOKUP('04_References'!$A$8,tblKPITargets[KPI_Name],tblKPITargets[Target_Value]),"Met","Below Target")</f>
        <v>Below Target</v>
      </c>
    </row>
    <row r="3064" spans="1:25">
      <c r="A3064" s="6" t="s">
        <v>3094</v>
      </c>
      <c r="B3064" s="7">
        <v>46160</v>
      </c>
      <c r="C3064" s="2" t="s">
        <v>32</v>
      </c>
      <c r="D3064" s="2" t="s">
        <v>23</v>
      </c>
      <c r="E3064" s="2">
        <v>2173</v>
      </c>
      <c r="F3064" s="2">
        <v>40</v>
      </c>
      <c r="G3064" s="2">
        <v>2213</v>
      </c>
      <c r="H3064" s="2">
        <v>25</v>
      </c>
      <c r="I3064" s="2">
        <v>2188</v>
      </c>
      <c r="J3064" s="2">
        <v>0</v>
      </c>
      <c r="K3064" s="2">
        <v>0</v>
      </c>
      <c r="L3064" s="2">
        <v>8</v>
      </c>
      <c r="M3064" s="2">
        <v>0.6</v>
      </c>
      <c r="N3064" s="2">
        <v>0.97</v>
      </c>
      <c r="O3064" s="2">
        <v>2.5</v>
      </c>
      <c r="P3064" s="2">
        <v>0.73499999999999999</v>
      </c>
      <c r="Q3064" s="3">
        <v>1.0999999999999999E-2</v>
      </c>
      <c r="R3064" s="4" t="str">
        <f>TRIM(tblOperations[[#This Row],[Region]])</f>
        <v>North West</v>
      </c>
      <c r="S3064" s="4" t="str">
        <f>TRIM(tblOperations[[#This Row],[Team]])</f>
        <v>Estates Support</v>
      </c>
      <c r="T3064" s="4" t="str">
        <f>_xlfn.XLOOKUP(R3064,tblRegionReference[Region],tblRegionReference[Area],"Not Found")</f>
        <v>North</v>
      </c>
      <c r="U3064" s="4" t="str">
        <f>IF(tblOperations[[#This Row],[Completion_Rate]]&gt;=_xlfn.XLOOKUP("Completion Rate",tblKPITargets[KPI_Name],tblKPITargets[Target_Value]),"Met","Below Target")</f>
        <v>Below Target</v>
      </c>
      <c r="V3064" t="str">
        <f>IF(tblOperations[[#This Row],[SLA_Compliance]]&gt;=_xlfn.XLOOKUP('04_References'!$A$3,tblKPITargets[KPI_Name],tblKPITargets[Target_Value]),"Met","Below Target")</f>
        <v>Below Target</v>
      </c>
      <c r="W3064" t="str">
        <f>IF(tblOperations[[#This Row],[Quality_Pass_Rate]]&gt;=_xlfn.XLOOKUP('04_References'!$A$4,tblKPITargets[KPI_Name],tblKPITargets[Target_Value]),"Met","Below Target")</f>
        <v>Met</v>
      </c>
      <c r="X3064" t="str">
        <f>IF(tblOperations[[#This Row],[Average_Completion_Days]]&lt;=_xlfn.XLOOKUP('04_References'!$A$7,tblKPITargets[KPI_Name],tblKPITargets[Target_Value]),"Met","Below Target")</f>
        <v>Below Target</v>
      </c>
      <c r="Y3064" t="str">
        <f>IF(tblOperations[[#This Row],[Closing_Backlog]]&lt;=_xlfn.XLOOKUP('04_References'!$A$8,tblKPITargets[KPI_Name],tblKPITargets[Target_Value]),"Met","Below Target")</f>
        <v>Below Target</v>
      </c>
    </row>
    <row r="3065" spans="1:25">
      <c r="A3065" s="8" t="s">
        <v>3095</v>
      </c>
      <c r="B3065" s="9">
        <v>46160</v>
      </c>
      <c r="C3065" s="4" t="s">
        <v>32</v>
      </c>
      <c r="D3065" s="4" t="s">
        <v>25</v>
      </c>
      <c r="E3065" s="4">
        <v>0</v>
      </c>
      <c r="F3065" s="4">
        <v>32</v>
      </c>
      <c r="G3065" s="4">
        <v>32</v>
      </c>
      <c r="H3065" s="4">
        <v>32</v>
      </c>
      <c r="I3065" s="4">
        <v>0</v>
      </c>
      <c r="J3065" s="4">
        <v>1</v>
      </c>
      <c r="K3065" s="4">
        <v>0</v>
      </c>
      <c r="L3065" s="4">
        <v>1.7</v>
      </c>
      <c r="M3065" s="4">
        <v>0.97099999999999997</v>
      </c>
      <c r="N3065" s="4">
        <v>0.97499999999999998</v>
      </c>
      <c r="O3065" s="4">
        <v>4.8</v>
      </c>
      <c r="P3065" s="4">
        <v>0.72899999999999998</v>
      </c>
      <c r="Q3065" s="5">
        <v>1</v>
      </c>
      <c r="R3065" s="4" t="str">
        <f>TRIM(tblOperations[[#This Row],[Region]])</f>
        <v>North West</v>
      </c>
      <c r="S3065" s="4" t="str">
        <f>TRIM(tblOperations[[#This Row],[Team]])</f>
        <v>Workplace Projects</v>
      </c>
      <c r="T3065" s="4" t="str">
        <f>_xlfn.XLOOKUP(R3065,tblRegionReference[Region],tblRegionReference[Area],"Not Found")</f>
        <v>North</v>
      </c>
      <c r="U3065" s="4" t="str">
        <f>IF(tblOperations[[#This Row],[Completion_Rate]]&gt;=_xlfn.XLOOKUP("Completion Rate",tblKPITargets[KPI_Name],tblKPITargets[Target_Value]),"Met","Below Target")</f>
        <v>Met</v>
      </c>
      <c r="V3065" t="str">
        <f>IF(tblOperations[[#This Row],[SLA_Compliance]]&gt;=_xlfn.XLOOKUP('04_References'!$A$3,tblKPITargets[KPI_Name],tblKPITargets[Target_Value]),"Met","Below Target")</f>
        <v>Met</v>
      </c>
      <c r="W3065" t="str">
        <f>IF(tblOperations[[#This Row],[Quality_Pass_Rate]]&gt;=_xlfn.XLOOKUP('04_References'!$A$4,tblKPITargets[KPI_Name],tblKPITargets[Target_Value]),"Met","Below Target")</f>
        <v>Met</v>
      </c>
      <c r="X3065" t="str">
        <f>IF(tblOperations[[#This Row],[Average_Completion_Days]]&lt;=_xlfn.XLOOKUP('04_References'!$A$7,tblKPITargets[KPI_Name],tblKPITargets[Target_Value]),"Met","Below Target")</f>
        <v>Met</v>
      </c>
      <c r="Y3065" t="str">
        <f>IF(tblOperations[[#This Row],[Closing_Backlog]]&lt;=_xlfn.XLOOKUP('04_References'!$A$8,tblKPITargets[KPI_Name],tblKPITargets[Target_Value]),"Met","Below Target")</f>
        <v>Met</v>
      </c>
    </row>
    <row r="3066" spans="1:25">
      <c r="A3066" s="6" t="s">
        <v>3096</v>
      </c>
      <c r="B3066" s="7">
        <v>46160</v>
      </c>
      <c r="C3066" s="2" t="s">
        <v>37</v>
      </c>
      <c r="D3066" s="2" t="s">
        <v>19</v>
      </c>
      <c r="E3066" s="2">
        <v>0</v>
      </c>
      <c r="F3066" s="2">
        <v>43</v>
      </c>
      <c r="G3066" s="2">
        <v>43</v>
      </c>
      <c r="H3066" s="2">
        <v>43</v>
      </c>
      <c r="I3066" s="2">
        <v>0</v>
      </c>
      <c r="J3066" s="2">
        <v>0</v>
      </c>
      <c r="K3066" s="2">
        <v>0</v>
      </c>
      <c r="L3066" s="2">
        <v>1.4</v>
      </c>
      <c r="M3066" s="2">
        <v>0.98799999999999999</v>
      </c>
      <c r="N3066" s="2">
        <v>0.97799999999999998</v>
      </c>
      <c r="O3066" s="2">
        <v>4.7</v>
      </c>
      <c r="P3066" s="2">
        <v>0.627</v>
      </c>
      <c r="Q3066" s="3">
        <v>1</v>
      </c>
      <c r="R3066" s="4" t="str">
        <f>TRIM(tblOperations[[#This Row],[Region]])</f>
        <v>Midlands</v>
      </c>
      <c r="S3066" s="4" t="str">
        <f>TRIM(tblOperations[[#This Row],[Team]])</f>
        <v>Workplace Services</v>
      </c>
      <c r="T3066" s="4" t="str">
        <f>_xlfn.XLOOKUP(R3066,tblRegionReference[Region],tblRegionReference[Area],"Not Found")</f>
        <v>Central</v>
      </c>
      <c r="U3066" s="4" t="str">
        <f>IF(tblOperations[[#This Row],[Completion_Rate]]&gt;=_xlfn.XLOOKUP("Completion Rate",tblKPITargets[KPI_Name],tblKPITargets[Target_Value]),"Met","Below Target")</f>
        <v>Met</v>
      </c>
      <c r="V3066" t="str">
        <f>IF(tblOperations[[#This Row],[SLA_Compliance]]&gt;=_xlfn.XLOOKUP('04_References'!$A$3,tblKPITargets[KPI_Name],tblKPITargets[Target_Value]),"Met","Below Target")</f>
        <v>Met</v>
      </c>
      <c r="W3066" t="str">
        <f>IF(tblOperations[[#This Row],[Quality_Pass_Rate]]&gt;=_xlfn.XLOOKUP('04_References'!$A$4,tblKPITargets[KPI_Name],tblKPITargets[Target_Value]),"Met","Below Target")</f>
        <v>Met</v>
      </c>
      <c r="X3066" t="str">
        <f>IF(tblOperations[[#This Row],[Average_Completion_Days]]&lt;=_xlfn.XLOOKUP('04_References'!$A$7,tblKPITargets[KPI_Name],tblKPITargets[Target_Value]),"Met","Below Target")</f>
        <v>Met</v>
      </c>
      <c r="Y3066" t="str">
        <f>IF(tblOperations[[#This Row],[Closing_Backlog]]&lt;=_xlfn.XLOOKUP('04_References'!$A$8,tblKPITargets[KPI_Name],tblKPITargets[Target_Value]),"Met","Below Target")</f>
        <v>Met</v>
      </c>
    </row>
    <row r="3067" spans="1:25">
      <c r="A3067" s="8" t="s">
        <v>3097</v>
      </c>
      <c r="B3067" s="9">
        <v>46160</v>
      </c>
      <c r="C3067" s="4" t="s">
        <v>37</v>
      </c>
      <c r="D3067" s="4" t="s">
        <v>21</v>
      </c>
      <c r="E3067" s="4">
        <v>952</v>
      </c>
      <c r="F3067" s="4">
        <v>64</v>
      </c>
      <c r="G3067" s="4">
        <v>1016</v>
      </c>
      <c r="H3067" s="4">
        <v>29</v>
      </c>
      <c r="I3067" s="4">
        <v>987</v>
      </c>
      <c r="J3067" s="4">
        <v>1</v>
      </c>
      <c r="K3067" s="4">
        <v>0</v>
      </c>
      <c r="L3067" s="4">
        <v>8</v>
      </c>
      <c r="M3067" s="4">
        <v>0.6</v>
      </c>
      <c r="N3067" s="4">
        <v>0.997</v>
      </c>
      <c r="O3067" s="4">
        <v>2.5</v>
      </c>
      <c r="P3067" s="4">
        <v>0.66900000000000004</v>
      </c>
      <c r="Q3067" s="5">
        <v>2.9000000000000001E-2</v>
      </c>
      <c r="R3067" s="4" t="str">
        <f>TRIM(tblOperations[[#This Row],[Region]])</f>
        <v>Midlands</v>
      </c>
      <c r="S3067" s="4" t="str">
        <f>TRIM(tblOperations[[#This Row],[Team]])</f>
        <v>Facilities Response</v>
      </c>
      <c r="T3067" s="4" t="str">
        <f>_xlfn.XLOOKUP(R3067,tblRegionReference[Region],tblRegionReference[Area],"Not Found")</f>
        <v>Central</v>
      </c>
      <c r="U3067" s="4" t="str">
        <f>IF(tblOperations[[#This Row],[Completion_Rate]]&gt;=_xlfn.XLOOKUP("Completion Rate",tblKPITargets[KPI_Name],tblKPITargets[Target_Value]),"Met","Below Target")</f>
        <v>Below Target</v>
      </c>
      <c r="V3067" t="str">
        <f>IF(tblOperations[[#This Row],[SLA_Compliance]]&gt;=_xlfn.XLOOKUP('04_References'!$A$3,tblKPITargets[KPI_Name],tblKPITargets[Target_Value]),"Met","Below Target")</f>
        <v>Below Target</v>
      </c>
      <c r="W3067" t="str">
        <f>IF(tblOperations[[#This Row],[Quality_Pass_Rate]]&gt;=_xlfn.XLOOKUP('04_References'!$A$4,tblKPITargets[KPI_Name],tblKPITargets[Target_Value]),"Met","Below Target")</f>
        <v>Met</v>
      </c>
      <c r="X3067" t="str">
        <f>IF(tblOperations[[#This Row],[Average_Completion_Days]]&lt;=_xlfn.XLOOKUP('04_References'!$A$7,tblKPITargets[KPI_Name],tblKPITargets[Target_Value]),"Met","Below Target")</f>
        <v>Below Target</v>
      </c>
      <c r="Y3067" t="str">
        <f>IF(tblOperations[[#This Row],[Closing_Backlog]]&lt;=_xlfn.XLOOKUP('04_References'!$A$8,tblKPITargets[KPI_Name],tblKPITargets[Target_Value]),"Met","Below Target")</f>
        <v>Below Target</v>
      </c>
    </row>
    <row r="3068" spans="1:25">
      <c r="A3068" s="6" t="s">
        <v>3098</v>
      </c>
      <c r="B3068" s="7">
        <v>46160</v>
      </c>
      <c r="C3068" s="2" t="s">
        <v>37</v>
      </c>
      <c r="D3068" s="2" t="s">
        <v>23</v>
      </c>
      <c r="E3068" s="2">
        <v>712</v>
      </c>
      <c r="F3068" s="2">
        <v>38</v>
      </c>
      <c r="G3068" s="2">
        <v>750</v>
      </c>
      <c r="H3068" s="2">
        <v>38</v>
      </c>
      <c r="I3068" s="2">
        <v>712</v>
      </c>
      <c r="J3068" s="2">
        <v>0</v>
      </c>
      <c r="K3068" s="2">
        <v>0</v>
      </c>
      <c r="L3068" s="2">
        <v>8</v>
      </c>
      <c r="M3068" s="2">
        <v>0.6</v>
      </c>
      <c r="N3068" s="2">
        <v>0.997</v>
      </c>
      <c r="O3068" s="2">
        <v>2.5</v>
      </c>
      <c r="P3068" s="2">
        <v>0.77300000000000002</v>
      </c>
      <c r="Q3068" s="3">
        <v>5.0999999999999997E-2</v>
      </c>
      <c r="R3068" s="4" t="str">
        <f>TRIM(tblOperations[[#This Row],[Region]])</f>
        <v>Midlands</v>
      </c>
      <c r="S3068" s="4" t="str">
        <f>TRIM(tblOperations[[#This Row],[Team]])</f>
        <v>Estates Support</v>
      </c>
      <c r="T3068" s="4" t="str">
        <f>_xlfn.XLOOKUP(R3068,tblRegionReference[Region],tblRegionReference[Area],"Not Found")</f>
        <v>Central</v>
      </c>
      <c r="U3068" s="4" t="str">
        <f>IF(tblOperations[[#This Row],[Completion_Rate]]&gt;=_xlfn.XLOOKUP("Completion Rate",tblKPITargets[KPI_Name],tblKPITargets[Target_Value]),"Met","Below Target")</f>
        <v>Below Target</v>
      </c>
      <c r="V3068" t="str">
        <f>IF(tblOperations[[#This Row],[SLA_Compliance]]&gt;=_xlfn.XLOOKUP('04_References'!$A$3,tblKPITargets[KPI_Name],tblKPITargets[Target_Value]),"Met","Below Target")</f>
        <v>Below Target</v>
      </c>
      <c r="W3068" t="str">
        <f>IF(tblOperations[[#This Row],[Quality_Pass_Rate]]&gt;=_xlfn.XLOOKUP('04_References'!$A$4,tblKPITargets[KPI_Name],tblKPITargets[Target_Value]),"Met","Below Target")</f>
        <v>Met</v>
      </c>
      <c r="X3068" t="str">
        <f>IF(tblOperations[[#This Row],[Average_Completion_Days]]&lt;=_xlfn.XLOOKUP('04_References'!$A$7,tblKPITargets[KPI_Name],tblKPITargets[Target_Value]),"Met","Below Target")</f>
        <v>Below Target</v>
      </c>
      <c r="Y3068" t="str">
        <f>IF(tblOperations[[#This Row],[Closing_Backlog]]&lt;=_xlfn.XLOOKUP('04_References'!$A$8,tblKPITargets[KPI_Name],tblKPITargets[Target_Value]),"Met","Below Target")</f>
        <v>Below Target</v>
      </c>
    </row>
    <row r="3069" spans="1:25">
      <c r="A3069" s="8" t="s">
        <v>3099</v>
      </c>
      <c r="B3069" s="9">
        <v>46160</v>
      </c>
      <c r="C3069" s="4" t="s">
        <v>37</v>
      </c>
      <c r="D3069" s="4" t="s">
        <v>25</v>
      </c>
      <c r="E3069" s="4">
        <v>0</v>
      </c>
      <c r="F3069" s="4">
        <v>29</v>
      </c>
      <c r="G3069" s="4">
        <v>29</v>
      </c>
      <c r="H3069" s="4">
        <v>29</v>
      </c>
      <c r="I3069" s="4">
        <v>0</v>
      </c>
      <c r="J3069" s="4">
        <v>0</v>
      </c>
      <c r="K3069" s="4">
        <v>0</v>
      </c>
      <c r="L3069" s="4">
        <v>1.3</v>
      </c>
      <c r="M3069" s="4">
        <v>0.995</v>
      </c>
      <c r="N3069" s="4">
        <v>1</v>
      </c>
      <c r="O3069" s="4">
        <v>4.8</v>
      </c>
      <c r="P3069" s="4">
        <v>0.65400000000000003</v>
      </c>
      <c r="Q3069" s="5">
        <v>1</v>
      </c>
      <c r="R3069" s="4" t="str">
        <f>TRIM(tblOperations[[#This Row],[Region]])</f>
        <v>Midlands</v>
      </c>
      <c r="S3069" s="4" t="str">
        <f>TRIM(tblOperations[[#This Row],[Team]])</f>
        <v>Workplace Projects</v>
      </c>
      <c r="T3069" s="4" t="str">
        <f>_xlfn.XLOOKUP(R3069,tblRegionReference[Region],tblRegionReference[Area],"Not Found")</f>
        <v>Central</v>
      </c>
      <c r="U3069" s="4" t="str">
        <f>IF(tblOperations[[#This Row],[Completion_Rate]]&gt;=_xlfn.XLOOKUP("Completion Rate",tblKPITargets[KPI_Name],tblKPITargets[Target_Value]),"Met","Below Target")</f>
        <v>Met</v>
      </c>
      <c r="V3069" t="str">
        <f>IF(tblOperations[[#This Row],[SLA_Compliance]]&gt;=_xlfn.XLOOKUP('04_References'!$A$3,tblKPITargets[KPI_Name],tblKPITargets[Target_Value]),"Met","Below Target")</f>
        <v>Met</v>
      </c>
      <c r="W3069" t="str">
        <f>IF(tblOperations[[#This Row],[Quality_Pass_Rate]]&gt;=_xlfn.XLOOKUP('04_References'!$A$4,tblKPITargets[KPI_Name],tblKPITargets[Target_Value]),"Met","Below Target")</f>
        <v>Met</v>
      </c>
      <c r="X3069" t="str">
        <f>IF(tblOperations[[#This Row],[Average_Completion_Days]]&lt;=_xlfn.XLOOKUP('04_References'!$A$7,tblKPITargets[KPI_Name],tblKPITargets[Target_Value]),"Met","Below Target")</f>
        <v>Met</v>
      </c>
      <c r="Y3069" t="str">
        <f>IF(tblOperations[[#This Row],[Closing_Backlog]]&lt;=_xlfn.XLOOKUP('04_References'!$A$8,tblKPITargets[KPI_Name],tblKPITargets[Target_Value]),"Met","Below Target")</f>
        <v>Met</v>
      </c>
    </row>
    <row r="3070" spans="1:25">
      <c r="A3070" s="6" t="s">
        <v>3100</v>
      </c>
      <c r="B3070" s="7">
        <v>46160</v>
      </c>
      <c r="C3070" s="2" t="s">
        <v>43</v>
      </c>
      <c r="D3070" s="2" t="s">
        <v>19</v>
      </c>
      <c r="E3070" s="2">
        <v>1644</v>
      </c>
      <c r="F3070" s="2">
        <v>39</v>
      </c>
      <c r="G3070" s="2">
        <v>1683</v>
      </c>
      <c r="H3070" s="2">
        <v>22</v>
      </c>
      <c r="I3070" s="2">
        <v>1661</v>
      </c>
      <c r="J3070" s="2">
        <v>0</v>
      </c>
      <c r="K3070" s="2">
        <v>0</v>
      </c>
      <c r="L3070" s="2">
        <v>8</v>
      </c>
      <c r="M3070" s="2">
        <v>0.6</v>
      </c>
      <c r="N3070" s="2">
        <v>0.97199999999999998</v>
      </c>
      <c r="O3070" s="2">
        <v>2.5</v>
      </c>
      <c r="P3070" s="2">
        <v>0.73399999999999999</v>
      </c>
      <c r="Q3070" s="3">
        <v>1.2999999999999999E-2</v>
      </c>
      <c r="R3070" s="4" t="str">
        <f>TRIM(tblOperations[[#This Row],[Region]])</f>
        <v>South West</v>
      </c>
      <c r="S3070" s="4" t="str">
        <f>TRIM(tblOperations[[#This Row],[Team]])</f>
        <v>Workplace Services</v>
      </c>
      <c r="T3070" s="4" t="str">
        <f>_xlfn.XLOOKUP(R3070,tblRegionReference[Region],tblRegionReference[Area],"Not Found")</f>
        <v>South</v>
      </c>
      <c r="U3070" s="4" t="str">
        <f>IF(tblOperations[[#This Row],[Completion_Rate]]&gt;=_xlfn.XLOOKUP("Completion Rate",tblKPITargets[KPI_Name],tblKPITargets[Target_Value]),"Met","Below Target")</f>
        <v>Below Target</v>
      </c>
      <c r="V3070" t="str">
        <f>IF(tblOperations[[#This Row],[SLA_Compliance]]&gt;=_xlfn.XLOOKUP('04_References'!$A$3,tblKPITargets[KPI_Name],tblKPITargets[Target_Value]),"Met","Below Target")</f>
        <v>Below Target</v>
      </c>
      <c r="W3070" t="str">
        <f>IF(tblOperations[[#This Row],[Quality_Pass_Rate]]&gt;=_xlfn.XLOOKUP('04_References'!$A$4,tblKPITargets[KPI_Name],tblKPITargets[Target_Value]),"Met","Below Target")</f>
        <v>Met</v>
      </c>
      <c r="X3070" t="str">
        <f>IF(tblOperations[[#This Row],[Average_Completion_Days]]&lt;=_xlfn.XLOOKUP('04_References'!$A$7,tblKPITargets[KPI_Name],tblKPITargets[Target_Value]),"Met","Below Target")</f>
        <v>Below Target</v>
      </c>
      <c r="Y3070" t="str">
        <f>IF(tblOperations[[#This Row],[Closing_Backlog]]&lt;=_xlfn.XLOOKUP('04_References'!$A$8,tblKPITargets[KPI_Name],tblKPITargets[Target_Value]),"Met","Below Target")</f>
        <v>Below Target</v>
      </c>
    </row>
    <row r="3071" spans="1:25">
      <c r="A3071" s="8" t="s">
        <v>3101</v>
      </c>
      <c r="B3071" s="9">
        <v>46160</v>
      </c>
      <c r="C3071" s="4" t="s">
        <v>43</v>
      </c>
      <c r="D3071" s="4" t="s">
        <v>21</v>
      </c>
      <c r="E3071" s="4">
        <v>7</v>
      </c>
      <c r="F3071" s="4">
        <v>41</v>
      </c>
      <c r="G3071" s="4">
        <v>48</v>
      </c>
      <c r="H3071" s="4">
        <v>48</v>
      </c>
      <c r="I3071" s="4">
        <v>0</v>
      </c>
      <c r="J3071" s="4">
        <v>0</v>
      </c>
      <c r="K3071" s="4">
        <v>0</v>
      </c>
      <c r="L3071" s="4">
        <v>1.6</v>
      </c>
      <c r="M3071" s="4">
        <v>1</v>
      </c>
      <c r="N3071" s="4">
        <v>0.98599999999999999</v>
      </c>
      <c r="O3071" s="4">
        <v>4.5</v>
      </c>
      <c r="P3071" s="4">
        <v>0.621</v>
      </c>
      <c r="Q3071" s="5">
        <v>1</v>
      </c>
      <c r="R3071" s="4" t="str">
        <f>TRIM(tblOperations[[#This Row],[Region]])</f>
        <v>South West</v>
      </c>
      <c r="S3071" s="4" t="str">
        <f>TRIM(tblOperations[[#This Row],[Team]])</f>
        <v>Facilities Response</v>
      </c>
      <c r="T3071" s="4" t="str">
        <f>_xlfn.XLOOKUP(R3071,tblRegionReference[Region],tblRegionReference[Area],"Not Found")</f>
        <v>South</v>
      </c>
      <c r="U3071" s="4" t="str">
        <f>IF(tblOperations[[#This Row],[Completion_Rate]]&gt;=_xlfn.XLOOKUP("Completion Rate",tblKPITargets[KPI_Name],tblKPITargets[Target_Value]),"Met","Below Target")</f>
        <v>Met</v>
      </c>
      <c r="V3071" t="str">
        <f>IF(tblOperations[[#This Row],[SLA_Compliance]]&gt;=_xlfn.XLOOKUP('04_References'!$A$3,tblKPITargets[KPI_Name],tblKPITargets[Target_Value]),"Met","Below Target")</f>
        <v>Met</v>
      </c>
      <c r="W3071" t="str">
        <f>IF(tblOperations[[#This Row],[Quality_Pass_Rate]]&gt;=_xlfn.XLOOKUP('04_References'!$A$4,tblKPITargets[KPI_Name],tblKPITargets[Target_Value]),"Met","Below Target")</f>
        <v>Met</v>
      </c>
      <c r="X3071" t="str">
        <f>IF(tblOperations[[#This Row],[Average_Completion_Days]]&lt;=_xlfn.XLOOKUP('04_References'!$A$7,tblKPITargets[KPI_Name],tblKPITargets[Target_Value]),"Met","Below Target")</f>
        <v>Met</v>
      </c>
      <c r="Y3071" t="str">
        <f>IF(tblOperations[[#This Row],[Closing_Backlog]]&lt;=_xlfn.XLOOKUP('04_References'!$A$8,tblKPITargets[KPI_Name],tblKPITargets[Target_Value]),"Met","Below Target")</f>
        <v>Met</v>
      </c>
    </row>
    <row r="3072" spans="1:25">
      <c r="A3072" s="6" t="s">
        <v>3102</v>
      </c>
      <c r="B3072" s="7">
        <v>46160</v>
      </c>
      <c r="C3072" s="2" t="s">
        <v>43</v>
      </c>
      <c r="D3072" s="2" t="s">
        <v>23</v>
      </c>
      <c r="E3072" s="2">
        <v>0</v>
      </c>
      <c r="F3072" s="2">
        <v>41</v>
      </c>
      <c r="G3072" s="2">
        <v>41</v>
      </c>
      <c r="H3072" s="2">
        <v>41</v>
      </c>
      <c r="I3072" s="2">
        <v>0</v>
      </c>
      <c r="J3072" s="2">
        <v>1</v>
      </c>
      <c r="K3072" s="2">
        <v>0</v>
      </c>
      <c r="L3072" s="2">
        <v>1.4</v>
      </c>
      <c r="M3072" s="2">
        <v>0.94799999999999995</v>
      </c>
      <c r="N3072" s="2">
        <v>0.95499999999999996</v>
      </c>
      <c r="O3072" s="2">
        <v>4.3</v>
      </c>
      <c r="P3072" s="2">
        <v>0.754</v>
      </c>
      <c r="Q3072" s="3">
        <v>1</v>
      </c>
      <c r="R3072" s="4" t="str">
        <f>TRIM(tblOperations[[#This Row],[Region]])</f>
        <v>South West</v>
      </c>
      <c r="S3072" s="4" t="str">
        <f>TRIM(tblOperations[[#This Row],[Team]])</f>
        <v>Estates Support</v>
      </c>
      <c r="T3072" s="4" t="str">
        <f>_xlfn.XLOOKUP(R3072,tblRegionReference[Region],tblRegionReference[Area],"Not Found")</f>
        <v>South</v>
      </c>
      <c r="U3072" s="4" t="str">
        <f>IF(tblOperations[[#This Row],[Completion_Rate]]&gt;=_xlfn.XLOOKUP("Completion Rate",tblKPITargets[KPI_Name],tblKPITargets[Target_Value]),"Met","Below Target")</f>
        <v>Met</v>
      </c>
      <c r="V3072" t="str">
        <f>IF(tblOperations[[#This Row],[SLA_Compliance]]&gt;=_xlfn.XLOOKUP('04_References'!$A$3,tblKPITargets[KPI_Name],tblKPITargets[Target_Value]),"Met","Below Target")</f>
        <v>Met</v>
      </c>
      <c r="W3072" t="str">
        <f>IF(tblOperations[[#This Row],[Quality_Pass_Rate]]&gt;=_xlfn.XLOOKUP('04_References'!$A$4,tblKPITargets[KPI_Name],tblKPITargets[Target_Value]),"Met","Below Target")</f>
        <v>Met</v>
      </c>
      <c r="X3072" t="str">
        <f>IF(tblOperations[[#This Row],[Average_Completion_Days]]&lt;=_xlfn.XLOOKUP('04_References'!$A$7,tblKPITargets[KPI_Name],tblKPITargets[Target_Value]),"Met","Below Target")</f>
        <v>Met</v>
      </c>
      <c r="Y3072" t="str">
        <f>IF(tblOperations[[#This Row],[Closing_Backlog]]&lt;=_xlfn.XLOOKUP('04_References'!$A$8,tblKPITargets[KPI_Name],tblKPITargets[Target_Value]),"Met","Below Target")</f>
        <v>Met</v>
      </c>
    </row>
    <row r="3073" spans="1:25">
      <c r="A3073" s="8" t="s">
        <v>3103</v>
      </c>
      <c r="B3073" s="9">
        <v>46160</v>
      </c>
      <c r="C3073" s="4" t="s">
        <v>43</v>
      </c>
      <c r="D3073" s="4" t="s">
        <v>25</v>
      </c>
      <c r="E3073" s="4">
        <v>0</v>
      </c>
      <c r="F3073" s="4">
        <v>19</v>
      </c>
      <c r="G3073" s="4">
        <v>19</v>
      </c>
      <c r="H3073" s="4">
        <v>19</v>
      </c>
      <c r="I3073" s="4">
        <v>0</v>
      </c>
      <c r="J3073" s="4">
        <v>1</v>
      </c>
      <c r="K3073" s="4">
        <v>0</v>
      </c>
      <c r="L3073" s="4">
        <v>1.4</v>
      </c>
      <c r="M3073" s="4">
        <v>0.93200000000000005</v>
      </c>
      <c r="N3073" s="4">
        <v>0.96099999999999997</v>
      </c>
      <c r="O3073" s="4">
        <v>4.5</v>
      </c>
      <c r="P3073" s="4">
        <v>0.78100000000000003</v>
      </c>
      <c r="Q3073" s="5">
        <v>1</v>
      </c>
      <c r="R3073" s="4" t="str">
        <f>TRIM(tblOperations[[#This Row],[Region]])</f>
        <v>South West</v>
      </c>
      <c r="S3073" s="4" t="str">
        <f>TRIM(tblOperations[[#This Row],[Team]])</f>
        <v>Workplace Projects</v>
      </c>
      <c r="T3073" s="4" t="str">
        <f>_xlfn.XLOOKUP(R3073,tblRegionReference[Region],tblRegionReference[Area],"Not Found")</f>
        <v>South</v>
      </c>
      <c r="U3073" s="4" t="str">
        <f>IF(tblOperations[[#This Row],[Completion_Rate]]&gt;=_xlfn.XLOOKUP("Completion Rate",tblKPITargets[KPI_Name],tblKPITargets[Target_Value]),"Met","Below Target")</f>
        <v>Met</v>
      </c>
      <c r="V3073" t="str">
        <f>IF(tblOperations[[#This Row],[SLA_Compliance]]&gt;=_xlfn.XLOOKUP('04_References'!$A$3,tblKPITargets[KPI_Name],tblKPITargets[Target_Value]),"Met","Below Target")</f>
        <v>Met</v>
      </c>
      <c r="W3073" t="str">
        <f>IF(tblOperations[[#This Row],[Quality_Pass_Rate]]&gt;=_xlfn.XLOOKUP('04_References'!$A$4,tblKPITargets[KPI_Name],tblKPITargets[Target_Value]),"Met","Below Target")</f>
        <v>Met</v>
      </c>
      <c r="X3073" t="str">
        <f>IF(tblOperations[[#This Row],[Average_Completion_Days]]&lt;=_xlfn.XLOOKUP('04_References'!$A$7,tblKPITargets[KPI_Name],tblKPITargets[Target_Value]),"Met","Below Target")</f>
        <v>Met</v>
      </c>
      <c r="Y3073" t="str">
        <f>IF(tblOperations[[#This Row],[Closing_Backlog]]&lt;=_xlfn.XLOOKUP('04_References'!$A$8,tblKPITargets[KPI_Name],tblKPITargets[Target_Value]),"Met","Below Target")</f>
        <v>Met</v>
      </c>
    </row>
    <row r="3074" spans="1:25">
      <c r="A3074" s="6" t="s">
        <v>3104</v>
      </c>
      <c r="B3074" s="7">
        <v>46160</v>
      </c>
      <c r="C3074" s="2" t="s">
        <v>48</v>
      </c>
      <c r="D3074" s="2" t="s">
        <v>19</v>
      </c>
      <c r="E3074" s="2">
        <v>0</v>
      </c>
      <c r="F3074" s="2">
        <v>49</v>
      </c>
      <c r="G3074" s="2">
        <v>49</v>
      </c>
      <c r="H3074" s="2">
        <v>46</v>
      </c>
      <c r="I3074" s="2">
        <v>3</v>
      </c>
      <c r="J3074" s="2">
        <v>0</v>
      </c>
      <c r="K3074" s="2">
        <v>0</v>
      </c>
      <c r="L3074" s="2">
        <v>2.2999999999999998</v>
      </c>
      <c r="M3074" s="2">
        <v>0.93300000000000005</v>
      </c>
      <c r="N3074" s="2">
        <v>0.998</v>
      </c>
      <c r="O3074" s="2">
        <v>4.5</v>
      </c>
      <c r="P3074" s="2">
        <v>0.74299999999999999</v>
      </c>
      <c r="Q3074" s="3">
        <v>0.93899999999999995</v>
      </c>
      <c r="R3074" s="4" t="str">
        <f>TRIM(tblOperations[[#This Row],[Region]])</f>
        <v>South East</v>
      </c>
      <c r="S3074" s="4" t="str">
        <f>TRIM(tblOperations[[#This Row],[Team]])</f>
        <v>Workplace Services</v>
      </c>
      <c r="T3074" s="4" t="str">
        <f>_xlfn.XLOOKUP(R3074,tblRegionReference[Region],tblRegionReference[Area],"Not Found")</f>
        <v>South</v>
      </c>
      <c r="U3074" s="4" t="str">
        <f>IF(tblOperations[[#This Row],[Completion_Rate]]&gt;=_xlfn.XLOOKUP("Completion Rate",tblKPITargets[KPI_Name],tblKPITargets[Target_Value]),"Met","Below Target")</f>
        <v>Below Target</v>
      </c>
      <c r="V3074" t="str">
        <f>IF(tblOperations[[#This Row],[SLA_Compliance]]&gt;=_xlfn.XLOOKUP('04_References'!$A$3,tblKPITargets[KPI_Name],tblKPITargets[Target_Value]),"Met","Below Target")</f>
        <v>Met</v>
      </c>
      <c r="W3074" t="str">
        <f>IF(tblOperations[[#This Row],[Quality_Pass_Rate]]&gt;=_xlfn.XLOOKUP('04_References'!$A$4,tblKPITargets[KPI_Name],tblKPITargets[Target_Value]),"Met","Below Target")</f>
        <v>Met</v>
      </c>
      <c r="X3074" t="str">
        <f>IF(tblOperations[[#This Row],[Average_Completion_Days]]&lt;=_xlfn.XLOOKUP('04_References'!$A$7,tblKPITargets[KPI_Name],tblKPITargets[Target_Value]),"Met","Below Target")</f>
        <v>Met</v>
      </c>
      <c r="Y3074" t="str">
        <f>IF(tblOperations[[#This Row],[Closing_Backlog]]&lt;=_xlfn.XLOOKUP('04_References'!$A$8,tblKPITargets[KPI_Name],tblKPITargets[Target_Value]),"Met","Below Target")</f>
        <v>Met</v>
      </c>
    </row>
    <row r="3075" spans="1:25">
      <c r="A3075" s="8" t="s">
        <v>3105</v>
      </c>
      <c r="B3075" s="9">
        <v>46160</v>
      </c>
      <c r="C3075" s="4" t="s">
        <v>48</v>
      </c>
      <c r="D3075" s="4" t="s">
        <v>21</v>
      </c>
      <c r="E3075" s="4">
        <v>2746</v>
      </c>
      <c r="F3075" s="4">
        <v>51</v>
      </c>
      <c r="G3075" s="4">
        <v>2797</v>
      </c>
      <c r="H3075" s="4">
        <v>21</v>
      </c>
      <c r="I3075" s="4">
        <v>2776</v>
      </c>
      <c r="J3075" s="4">
        <v>0</v>
      </c>
      <c r="K3075" s="4">
        <v>0</v>
      </c>
      <c r="L3075" s="4">
        <v>8</v>
      </c>
      <c r="M3075" s="4">
        <v>0.6</v>
      </c>
      <c r="N3075" s="4">
        <v>0.996</v>
      </c>
      <c r="O3075" s="4">
        <v>2.5</v>
      </c>
      <c r="P3075" s="4">
        <v>0.69199999999999995</v>
      </c>
      <c r="Q3075" s="5">
        <v>8.0000000000000002E-3</v>
      </c>
      <c r="R3075" s="4" t="str">
        <f>TRIM(tblOperations[[#This Row],[Region]])</f>
        <v>South East</v>
      </c>
      <c r="S3075" s="4" t="str">
        <f>TRIM(tblOperations[[#This Row],[Team]])</f>
        <v>Facilities Response</v>
      </c>
      <c r="T3075" s="4" t="str">
        <f>_xlfn.XLOOKUP(R3075,tblRegionReference[Region],tblRegionReference[Area],"Not Found")</f>
        <v>South</v>
      </c>
      <c r="U3075" s="4" t="str">
        <f>IF(tblOperations[[#This Row],[Completion_Rate]]&gt;=_xlfn.XLOOKUP("Completion Rate",tblKPITargets[KPI_Name],tblKPITargets[Target_Value]),"Met","Below Target")</f>
        <v>Below Target</v>
      </c>
      <c r="V3075" t="str">
        <f>IF(tblOperations[[#This Row],[SLA_Compliance]]&gt;=_xlfn.XLOOKUP('04_References'!$A$3,tblKPITargets[KPI_Name],tblKPITargets[Target_Value]),"Met","Below Target")</f>
        <v>Below Target</v>
      </c>
      <c r="W3075" t="str">
        <f>IF(tblOperations[[#This Row],[Quality_Pass_Rate]]&gt;=_xlfn.XLOOKUP('04_References'!$A$4,tblKPITargets[KPI_Name],tblKPITargets[Target_Value]),"Met","Below Target")</f>
        <v>Met</v>
      </c>
      <c r="X3075" t="str">
        <f>IF(tblOperations[[#This Row],[Average_Completion_Days]]&lt;=_xlfn.XLOOKUP('04_References'!$A$7,tblKPITargets[KPI_Name],tblKPITargets[Target_Value]),"Met","Below Target")</f>
        <v>Below Target</v>
      </c>
      <c r="Y3075" t="str">
        <f>IF(tblOperations[[#This Row],[Closing_Backlog]]&lt;=_xlfn.XLOOKUP('04_References'!$A$8,tblKPITargets[KPI_Name],tblKPITargets[Target_Value]),"Met","Below Target")</f>
        <v>Below Target</v>
      </c>
    </row>
    <row r="3076" spans="1:25">
      <c r="A3076" s="6" t="s">
        <v>3106</v>
      </c>
      <c r="B3076" s="7">
        <v>46160</v>
      </c>
      <c r="C3076" s="2" t="s">
        <v>48</v>
      </c>
      <c r="D3076" s="2" t="s">
        <v>23</v>
      </c>
      <c r="E3076" s="2">
        <v>0</v>
      </c>
      <c r="F3076" s="2">
        <v>25</v>
      </c>
      <c r="G3076" s="2">
        <v>25</v>
      </c>
      <c r="H3076" s="2">
        <v>25</v>
      </c>
      <c r="I3076" s="2">
        <v>0</v>
      </c>
      <c r="J3076" s="2">
        <v>0</v>
      </c>
      <c r="K3076" s="2">
        <v>0</v>
      </c>
      <c r="L3076" s="2">
        <v>1.6</v>
      </c>
      <c r="M3076" s="2">
        <v>1</v>
      </c>
      <c r="N3076" s="2">
        <v>0.97499999999999998</v>
      </c>
      <c r="O3076" s="2">
        <v>4.8</v>
      </c>
      <c r="P3076" s="2">
        <v>0.80200000000000005</v>
      </c>
      <c r="Q3076" s="3">
        <v>1</v>
      </c>
      <c r="R3076" s="4" t="str">
        <f>TRIM(tblOperations[[#This Row],[Region]])</f>
        <v>South East</v>
      </c>
      <c r="S3076" s="4" t="str">
        <f>TRIM(tblOperations[[#This Row],[Team]])</f>
        <v>Estates Support</v>
      </c>
      <c r="T3076" s="4" t="str">
        <f>_xlfn.XLOOKUP(R3076,tblRegionReference[Region],tblRegionReference[Area],"Not Found")</f>
        <v>South</v>
      </c>
      <c r="U3076" s="4" t="str">
        <f>IF(tblOperations[[#This Row],[Completion_Rate]]&gt;=_xlfn.XLOOKUP("Completion Rate",tblKPITargets[KPI_Name],tblKPITargets[Target_Value]),"Met","Below Target")</f>
        <v>Met</v>
      </c>
      <c r="V3076" t="str">
        <f>IF(tblOperations[[#This Row],[SLA_Compliance]]&gt;=_xlfn.XLOOKUP('04_References'!$A$3,tblKPITargets[KPI_Name],tblKPITargets[Target_Value]),"Met","Below Target")</f>
        <v>Met</v>
      </c>
      <c r="W3076" t="str">
        <f>IF(tblOperations[[#This Row],[Quality_Pass_Rate]]&gt;=_xlfn.XLOOKUP('04_References'!$A$4,tblKPITargets[KPI_Name],tblKPITargets[Target_Value]),"Met","Below Target")</f>
        <v>Met</v>
      </c>
      <c r="X3076" t="str">
        <f>IF(tblOperations[[#This Row],[Average_Completion_Days]]&lt;=_xlfn.XLOOKUP('04_References'!$A$7,tblKPITargets[KPI_Name],tblKPITargets[Target_Value]),"Met","Below Target")</f>
        <v>Met</v>
      </c>
      <c r="Y3076" t="str">
        <f>IF(tblOperations[[#This Row],[Closing_Backlog]]&lt;=_xlfn.XLOOKUP('04_References'!$A$8,tblKPITargets[KPI_Name],tblKPITargets[Target_Value]),"Met","Below Target")</f>
        <v>Met</v>
      </c>
    </row>
    <row r="3077" spans="1:25">
      <c r="A3077" s="8" t="s">
        <v>3107</v>
      </c>
      <c r="B3077" s="9">
        <v>46160</v>
      </c>
      <c r="C3077" s="4" t="s">
        <v>48</v>
      </c>
      <c r="D3077" s="4" t="s">
        <v>25</v>
      </c>
      <c r="E3077" s="4">
        <v>894</v>
      </c>
      <c r="F3077" s="4">
        <v>33</v>
      </c>
      <c r="G3077" s="4">
        <v>927</v>
      </c>
      <c r="H3077" s="4">
        <v>24</v>
      </c>
      <c r="I3077" s="4">
        <v>903</v>
      </c>
      <c r="J3077" s="4">
        <v>0</v>
      </c>
      <c r="K3077" s="4">
        <v>0</v>
      </c>
      <c r="L3077" s="4">
        <v>8</v>
      </c>
      <c r="M3077" s="4">
        <v>0.6</v>
      </c>
      <c r="N3077" s="4">
        <v>0.96399999999999997</v>
      </c>
      <c r="O3077" s="4">
        <v>2.5</v>
      </c>
      <c r="P3077" s="4">
        <v>0.747</v>
      </c>
      <c r="Q3077" s="5">
        <v>2.5999999999999999E-2</v>
      </c>
      <c r="R3077" s="4" t="str">
        <f>TRIM(tblOperations[[#This Row],[Region]])</f>
        <v>South East</v>
      </c>
      <c r="S3077" s="4" t="str">
        <f>TRIM(tblOperations[[#This Row],[Team]])</f>
        <v>Workplace Projects</v>
      </c>
      <c r="T3077" s="4" t="str">
        <f>_xlfn.XLOOKUP(R3077,tblRegionReference[Region],tblRegionReference[Area],"Not Found")</f>
        <v>South</v>
      </c>
      <c r="U3077" s="4" t="str">
        <f>IF(tblOperations[[#This Row],[Completion_Rate]]&gt;=_xlfn.XLOOKUP("Completion Rate",tblKPITargets[KPI_Name],tblKPITargets[Target_Value]),"Met","Below Target")</f>
        <v>Below Target</v>
      </c>
      <c r="V3077" t="str">
        <f>IF(tblOperations[[#This Row],[SLA_Compliance]]&gt;=_xlfn.XLOOKUP('04_References'!$A$3,tblKPITargets[KPI_Name],tblKPITargets[Target_Value]),"Met","Below Target")</f>
        <v>Below Target</v>
      </c>
      <c r="W3077" t="str">
        <f>IF(tblOperations[[#This Row],[Quality_Pass_Rate]]&gt;=_xlfn.XLOOKUP('04_References'!$A$4,tblKPITargets[KPI_Name],tblKPITargets[Target_Value]),"Met","Below Target")</f>
        <v>Met</v>
      </c>
      <c r="X3077" t="str">
        <f>IF(tblOperations[[#This Row],[Average_Completion_Days]]&lt;=_xlfn.XLOOKUP('04_References'!$A$7,tblKPITargets[KPI_Name],tblKPITargets[Target_Value]),"Met","Below Target")</f>
        <v>Below Target</v>
      </c>
      <c r="Y3077" t="str">
        <f>IF(tblOperations[[#This Row],[Closing_Backlog]]&lt;=_xlfn.XLOOKUP('04_References'!$A$8,tblKPITargets[KPI_Name],tblKPITargets[Target_Value]),"Met","Below Target")</f>
        <v>Below Target</v>
      </c>
    </row>
    <row r="3078" spans="1:25">
      <c r="A3078" s="6" t="s">
        <v>3108</v>
      </c>
      <c r="B3078" s="7">
        <v>46160</v>
      </c>
      <c r="C3078" s="2" t="s">
        <v>53</v>
      </c>
      <c r="D3078" s="2" t="s">
        <v>19</v>
      </c>
      <c r="E3078" s="2">
        <v>1673</v>
      </c>
      <c r="F3078" s="2">
        <v>46</v>
      </c>
      <c r="G3078" s="2">
        <v>1719</v>
      </c>
      <c r="H3078" s="2">
        <v>29</v>
      </c>
      <c r="I3078" s="2">
        <v>1690</v>
      </c>
      <c r="J3078" s="2">
        <v>0</v>
      </c>
      <c r="K3078" s="2">
        <v>0</v>
      </c>
      <c r="L3078" s="2">
        <v>8</v>
      </c>
      <c r="M3078" s="2">
        <v>0.6</v>
      </c>
      <c r="N3078" s="2">
        <v>1</v>
      </c>
      <c r="O3078" s="2">
        <v>2.5</v>
      </c>
      <c r="P3078" s="2">
        <v>0.69299999999999995</v>
      </c>
      <c r="Q3078" s="3">
        <v>1.7000000000000001E-2</v>
      </c>
      <c r="R3078" s="4" t="str">
        <f>TRIM(tblOperations[[#This Row],[Region]])</f>
        <v>Wales</v>
      </c>
      <c r="S3078" s="4" t="str">
        <f>TRIM(tblOperations[[#This Row],[Team]])</f>
        <v>Workplace Services</v>
      </c>
      <c r="T3078" s="4" t="str">
        <f>_xlfn.XLOOKUP(R3078,tblRegionReference[Region],tblRegionReference[Area],"Not Found")</f>
        <v>Wales</v>
      </c>
      <c r="U3078" s="4" t="str">
        <f>IF(tblOperations[[#This Row],[Completion_Rate]]&gt;=_xlfn.XLOOKUP("Completion Rate",tblKPITargets[KPI_Name],tblKPITargets[Target_Value]),"Met","Below Target")</f>
        <v>Below Target</v>
      </c>
      <c r="V3078" t="str">
        <f>IF(tblOperations[[#This Row],[SLA_Compliance]]&gt;=_xlfn.XLOOKUP('04_References'!$A$3,tblKPITargets[KPI_Name],tblKPITargets[Target_Value]),"Met","Below Target")</f>
        <v>Below Target</v>
      </c>
      <c r="W3078" t="str">
        <f>IF(tblOperations[[#This Row],[Quality_Pass_Rate]]&gt;=_xlfn.XLOOKUP('04_References'!$A$4,tblKPITargets[KPI_Name],tblKPITargets[Target_Value]),"Met","Below Target")</f>
        <v>Met</v>
      </c>
      <c r="X3078" t="str">
        <f>IF(tblOperations[[#This Row],[Average_Completion_Days]]&lt;=_xlfn.XLOOKUP('04_References'!$A$7,tblKPITargets[KPI_Name],tblKPITargets[Target_Value]),"Met","Below Target")</f>
        <v>Below Target</v>
      </c>
      <c r="Y3078" t="str">
        <f>IF(tblOperations[[#This Row],[Closing_Backlog]]&lt;=_xlfn.XLOOKUP('04_References'!$A$8,tblKPITargets[KPI_Name],tblKPITargets[Target_Value]),"Met","Below Target")</f>
        <v>Below Target</v>
      </c>
    </row>
    <row r="3079" spans="1:25">
      <c r="A3079" s="8" t="s">
        <v>3109</v>
      </c>
      <c r="B3079" s="9">
        <v>46160</v>
      </c>
      <c r="C3079" s="4" t="s">
        <v>53</v>
      </c>
      <c r="D3079" s="4" t="s">
        <v>21</v>
      </c>
      <c r="E3079" s="4">
        <v>1777</v>
      </c>
      <c r="F3079" s="4">
        <v>35</v>
      </c>
      <c r="G3079" s="4">
        <v>1812</v>
      </c>
      <c r="H3079" s="4">
        <v>22</v>
      </c>
      <c r="I3079" s="4">
        <v>1790</v>
      </c>
      <c r="J3079" s="4">
        <v>0</v>
      </c>
      <c r="K3079" s="4">
        <v>0</v>
      </c>
      <c r="L3079" s="4">
        <v>8</v>
      </c>
      <c r="M3079" s="4">
        <v>0.6</v>
      </c>
      <c r="N3079" s="4">
        <v>0.95399999999999996</v>
      </c>
      <c r="O3079" s="4">
        <v>2.5</v>
      </c>
      <c r="P3079" s="4">
        <v>0.66400000000000003</v>
      </c>
      <c r="Q3079" s="5">
        <v>1.2E-2</v>
      </c>
      <c r="R3079" s="4" t="str">
        <f>TRIM(tblOperations[[#This Row],[Region]])</f>
        <v>Wales</v>
      </c>
      <c r="S3079" s="4" t="str">
        <f>TRIM(tblOperations[[#This Row],[Team]])</f>
        <v>Facilities Response</v>
      </c>
      <c r="T3079" s="4" t="str">
        <f>_xlfn.XLOOKUP(R3079,tblRegionReference[Region],tblRegionReference[Area],"Not Found")</f>
        <v>Wales</v>
      </c>
      <c r="U3079" s="4" t="str">
        <f>IF(tblOperations[[#This Row],[Completion_Rate]]&gt;=_xlfn.XLOOKUP("Completion Rate",tblKPITargets[KPI_Name],tblKPITargets[Target_Value]),"Met","Below Target")</f>
        <v>Below Target</v>
      </c>
      <c r="V3079" t="str">
        <f>IF(tblOperations[[#This Row],[SLA_Compliance]]&gt;=_xlfn.XLOOKUP('04_References'!$A$3,tblKPITargets[KPI_Name],tblKPITargets[Target_Value]),"Met","Below Target")</f>
        <v>Below Target</v>
      </c>
      <c r="W3079" t="str">
        <f>IF(tblOperations[[#This Row],[Quality_Pass_Rate]]&gt;=_xlfn.XLOOKUP('04_References'!$A$4,tblKPITargets[KPI_Name],tblKPITargets[Target_Value]),"Met","Below Target")</f>
        <v>Met</v>
      </c>
      <c r="X3079" t="str">
        <f>IF(tblOperations[[#This Row],[Average_Completion_Days]]&lt;=_xlfn.XLOOKUP('04_References'!$A$7,tblKPITargets[KPI_Name],tblKPITargets[Target_Value]),"Met","Below Target")</f>
        <v>Below Target</v>
      </c>
      <c r="Y3079" t="str">
        <f>IF(tblOperations[[#This Row],[Closing_Backlog]]&lt;=_xlfn.XLOOKUP('04_References'!$A$8,tblKPITargets[KPI_Name],tblKPITargets[Target_Value]),"Met","Below Target")</f>
        <v>Below Target</v>
      </c>
    </row>
    <row r="3080" spans="1:25">
      <c r="A3080" s="6" t="s">
        <v>3110</v>
      </c>
      <c r="B3080" s="7">
        <v>46160</v>
      </c>
      <c r="C3080" s="2" t="s">
        <v>53</v>
      </c>
      <c r="D3080" s="2" t="s">
        <v>23</v>
      </c>
      <c r="E3080" s="2">
        <v>1132</v>
      </c>
      <c r="F3080" s="2">
        <v>32</v>
      </c>
      <c r="G3080" s="2">
        <v>1164</v>
      </c>
      <c r="H3080" s="2">
        <v>25</v>
      </c>
      <c r="I3080" s="2">
        <v>1139</v>
      </c>
      <c r="J3080" s="2">
        <v>0</v>
      </c>
      <c r="K3080" s="2">
        <v>0</v>
      </c>
      <c r="L3080" s="2">
        <v>8</v>
      </c>
      <c r="M3080" s="2">
        <v>0.6</v>
      </c>
      <c r="N3080" s="2">
        <v>0.98299999999999998</v>
      </c>
      <c r="O3080" s="2">
        <v>2.5</v>
      </c>
      <c r="P3080" s="2">
        <v>0.77800000000000002</v>
      </c>
      <c r="Q3080" s="3">
        <v>2.1000000000000001E-2</v>
      </c>
      <c r="R3080" s="4" t="str">
        <f>TRIM(tblOperations[[#This Row],[Region]])</f>
        <v>Wales</v>
      </c>
      <c r="S3080" s="4" t="str">
        <f>TRIM(tblOperations[[#This Row],[Team]])</f>
        <v>Estates Support</v>
      </c>
      <c r="T3080" s="4" t="str">
        <f>_xlfn.XLOOKUP(R3080,tblRegionReference[Region],tblRegionReference[Area],"Not Found")</f>
        <v>Wales</v>
      </c>
      <c r="U3080" s="4" t="str">
        <f>IF(tblOperations[[#This Row],[Completion_Rate]]&gt;=_xlfn.XLOOKUP("Completion Rate",tblKPITargets[KPI_Name],tblKPITargets[Target_Value]),"Met","Below Target")</f>
        <v>Below Target</v>
      </c>
      <c r="V3080" t="str">
        <f>IF(tblOperations[[#This Row],[SLA_Compliance]]&gt;=_xlfn.XLOOKUP('04_References'!$A$3,tblKPITargets[KPI_Name],tblKPITargets[Target_Value]),"Met","Below Target")</f>
        <v>Below Target</v>
      </c>
      <c r="W3080" t="str">
        <f>IF(tblOperations[[#This Row],[Quality_Pass_Rate]]&gt;=_xlfn.XLOOKUP('04_References'!$A$4,tblKPITargets[KPI_Name],tblKPITargets[Target_Value]),"Met","Below Target")</f>
        <v>Met</v>
      </c>
      <c r="X3080" t="str">
        <f>IF(tblOperations[[#This Row],[Average_Completion_Days]]&lt;=_xlfn.XLOOKUP('04_References'!$A$7,tblKPITargets[KPI_Name],tblKPITargets[Target_Value]),"Met","Below Target")</f>
        <v>Below Target</v>
      </c>
      <c r="Y3080" t="str">
        <f>IF(tblOperations[[#This Row],[Closing_Backlog]]&lt;=_xlfn.XLOOKUP('04_References'!$A$8,tblKPITargets[KPI_Name],tblKPITargets[Target_Value]),"Met","Below Target")</f>
        <v>Below Target</v>
      </c>
    </row>
    <row r="3081" spans="1:25">
      <c r="A3081" s="8" t="s">
        <v>3111</v>
      </c>
      <c r="B3081" s="9">
        <v>46160</v>
      </c>
      <c r="C3081" s="4" t="s">
        <v>53</v>
      </c>
      <c r="D3081" s="4" t="s">
        <v>25</v>
      </c>
      <c r="E3081" s="4">
        <v>0</v>
      </c>
      <c r="F3081" s="4">
        <v>45</v>
      </c>
      <c r="G3081" s="4">
        <v>45</v>
      </c>
      <c r="H3081" s="4">
        <v>42</v>
      </c>
      <c r="I3081" s="4">
        <v>3</v>
      </c>
      <c r="J3081" s="4">
        <v>0</v>
      </c>
      <c r="K3081" s="4">
        <v>0</v>
      </c>
      <c r="L3081" s="4">
        <v>1.6</v>
      </c>
      <c r="M3081" s="4">
        <v>0.92500000000000004</v>
      </c>
      <c r="N3081" s="4">
        <v>1</v>
      </c>
      <c r="O3081" s="4">
        <v>4.4000000000000004</v>
      </c>
      <c r="P3081" s="4">
        <v>0.71299999999999997</v>
      </c>
      <c r="Q3081" s="5">
        <v>0.93300000000000005</v>
      </c>
      <c r="R3081" s="4" t="str">
        <f>TRIM(tblOperations[[#This Row],[Region]])</f>
        <v>Wales</v>
      </c>
      <c r="S3081" s="4" t="str">
        <f>TRIM(tblOperations[[#This Row],[Team]])</f>
        <v>Workplace Projects</v>
      </c>
      <c r="T3081" s="4" t="str">
        <f>_xlfn.XLOOKUP(R3081,tblRegionReference[Region],tblRegionReference[Area],"Not Found")</f>
        <v>Wales</v>
      </c>
      <c r="U3081" s="4" t="str">
        <f>IF(tblOperations[[#This Row],[Completion_Rate]]&gt;=_xlfn.XLOOKUP("Completion Rate",tblKPITargets[KPI_Name],tblKPITargets[Target_Value]),"Met","Below Target")</f>
        <v>Below Target</v>
      </c>
      <c r="V3081" t="str">
        <f>IF(tblOperations[[#This Row],[SLA_Compliance]]&gt;=_xlfn.XLOOKUP('04_References'!$A$3,tblKPITargets[KPI_Name],tblKPITargets[Target_Value]),"Met","Below Target")</f>
        <v>Met</v>
      </c>
      <c r="W3081" t="str">
        <f>IF(tblOperations[[#This Row],[Quality_Pass_Rate]]&gt;=_xlfn.XLOOKUP('04_References'!$A$4,tblKPITargets[KPI_Name],tblKPITargets[Target_Value]),"Met","Below Target")</f>
        <v>Met</v>
      </c>
      <c r="X3081" t="str">
        <f>IF(tblOperations[[#This Row],[Average_Completion_Days]]&lt;=_xlfn.XLOOKUP('04_References'!$A$7,tblKPITargets[KPI_Name],tblKPITargets[Target_Value]),"Met","Below Target")</f>
        <v>Met</v>
      </c>
      <c r="Y3081" t="str">
        <f>IF(tblOperations[[#This Row],[Closing_Backlog]]&lt;=_xlfn.XLOOKUP('04_References'!$A$8,tblKPITargets[KPI_Name],tblKPITargets[Target_Value]),"Met","Below Target")</f>
        <v>Met</v>
      </c>
    </row>
    <row r="3082" spans="1:25">
      <c r="A3082" s="6" t="s">
        <v>3112</v>
      </c>
      <c r="B3082" s="7">
        <v>46161</v>
      </c>
      <c r="C3082" s="2" t="s">
        <v>18</v>
      </c>
      <c r="D3082" s="2" t="s">
        <v>19</v>
      </c>
      <c r="E3082" s="2">
        <v>459</v>
      </c>
      <c r="F3082" s="2">
        <v>29</v>
      </c>
      <c r="G3082" s="2">
        <v>488</v>
      </c>
      <c r="H3082" s="2">
        <v>41</v>
      </c>
      <c r="I3082" s="2">
        <v>447</v>
      </c>
      <c r="J3082" s="2">
        <v>0</v>
      </c>
      <c r="K3082" s="2">
        <v>0</v>
      </c>
      <c r="L3082" s="2">
        <v>8</v>
      </c>
      <c r="M3082" s="2">
        <v>0.6</v>
      </c>
      <c r="N3082" s="2">
        <v>0.96099999999999997</v>
      </c>
      <c r="O3082" s="2">
        <v>2.5</v>
      </c>
      <c r="P3082" s="2">
        <v>0.72399999999999998</v>
      </c>
      <c r="Q3082" s="3">
        <v>8.4000000000000005E-2</v>
      </c>
      <c r="R3082" s="4" t="str">
        <f>TRIM(tblOperations[[#This Row],[Region]])</f>
        <v>Scotland</v>
      </c>
      <c r="S3082" s="4" t="str">
        <f>TRIM(tblOperations[[#This Row],[Team]])</f>
        <v>Workplace Services</v>
      </c>
      <c r="T3082" s="4" t="str">
        <f>_xlfn.XLOOKUP(R3082,tblRegionReference[Region],tblRegionReference[Area],"Not Found")</f>
        <v>North</v>
      </c>
      <c r="U3082" s="4" t="str">
        <f>IF(tblOperations[[#This Row],[Completion_Rate]]&gt;=_xlfn.XLOOKUP("Completion Rate",tblKPITargets[KPI_Name],tblKPITargets[Target_Value]),"Met","Below Target")</f>
        <v>Below Target</v>
      </c>
      <c r="V3082" t="str">
        <f>IF(tblOperations[[#This Row],[SLA_Compliance]]&gt;=_xlfn.XLOOKUP('04_References'!$A$3,tblKPITargets[KPI_Name],tblKPITargets[Target_Value]),"Met","Below Target")</f>
        <v>Below Target</v>
      </c>
      <c r="W3082" t="str">
        <f>IF(tblOperations[[#This Row],[Quality_Pass_Rate]]&gt;=_xlfn.XLOOKUP('04_References'!$A$4,tblKPITargets[KPI_Name],tblKPITargets[Target_Value]),"Met","Below Target")</f>
        <v>Met</v>
      </c>
      <c r="X3082" t="str">
        <f>IF(tblOperations[[#This Row],[Average_Completion_Days]]&lt;=_xlfn.XLOOKUP('04_References'!$A$7,tblKPITargets[KPI_Name],tblKPITargets[Target_Value]),"Met","Below Target")</f>
        <v>Below Target</v>
      </c>
      <c r="Y3082" t="str">
        <f>IF(tblOperations[[#This Row],[Closing_Backlog]]&lt;=_xlfn.XLOOKUP('04_References'!$A$8,tblKPITargets[KPI_Name],tblKPITargets[Target_Value]),"Met","Below Target")</f>
        <v>Below Target</v>
      </c>
    </row>
    <row r="3083" spans="1:25">
      <c r="A3083" s="8" t="s">
        <v>3113</v>
      </c>
      <c r="B3083" s="9">
        <v>46161</v>
      </c>
      <c r="C3083" s="4" t="s">
        <v>18</v>
      </c>
      <c r="D3083" s="4" t="s">
        <v>21</v>
      </c>
      <c r="E3083" s="4">
        <v>10</v>
      </c>
      <c r="F3083" s="4">
        <v>32</v>
      </c>
      <c r="G3083" s="4">
        <v>42</v>
      </c>
      <c r="H3083" s="4">
        <v>42</v>
      </c>
      <c r="I3083" s="4">
        <v>0</v>
      </c>
      <c r="J3083" s="4">
        <v>1</v>
      </c>
      <c r="K3083" s="4">
        <v>0</v>
      </c>
      <c r="L3083" s="4">
        <v>1.5</v>
      </c>
      <c r="M3083" s="4">
        <v>0.94099999999999995</v>
      </c>
      <c r="N3083" s="4">
        <v>0.96899999999999997</v>
      </c>
      <c r="O3083" s="4">
        <v>4.0999999999999996</v>
      </c>
      <c r="P3083" s="4">
        <v>0.8</v>
      </c>
      <c r="Q3083" s="5">
        <v>1</v>
      </c>
      <c r="R3083" s="4" t="str">
        <f>TRIM(tblOperations[[#This Row],[Region]])</f>
        <v>Scotland</v>
      </c>
      <c r="S3083" s="4" t="str">
        <f>TRIM(tblOperations[[#This Row],[Team]])</f>
        <v>Facilities Response</v>
      </c>
      <c r="T3083" s="4" t="str">
        <f>_xlfn.XLOOKUP(R3083,tblRegionReference[Region],tblRegionReference[Area],"Not Found")</f>
        <v>North</v>
      </c>
      <c r="U3083" s="4" t="str">
        <f>IF(tblOperations[[#This Row],[Completion_Rate]]&gt;=_xlfn.XLOOKUP("Completion Rate",tblKPITargets[KPI_Name],tblKPITargets[Target_Value]),"Met","Below Target")</f>
        <v>Met</v>
      </c>
      <c r="V3083" t="str">
        <f>IF(tblOperations[[#This Row],[SLA_Compliance]]&gt;=_xlfn.XLOOKUP('04_References'!$A$3,tblKPITargets[KPI_Name],tblKPITargets[Target_Value]),"Met","Below Target")</f>
        <v>Met</v>
      </c>
      <c r="W3083" t="str">
        <f>IF(tblOperations[[#This Row],[Quality_Pass_Rate]]&gt;=_xlfn.XLOOKUP('04_References'!$A$4,tblKPITargets[KPI_Name],tblKPITargets[Target_Value]),"Met","Below Target")</f>
        <v>Met</v>
      </c>
      <c r="X3083" t="str">
        <f>IF(tblOperations[[#This Row],[Average_Completion_Days]]&lt;=_xlfn.XLOOKUP('04_References'!$A$7,tblKPITargets[KPI_Name],tblKPITargets[Target_Value]),"Met","Below Target")</f>
        <v>Met</v>
      </c>
      <c r="Y3083" t="str">
        <f>IF(tblOperations[[#This Row],[Closing_Backlog]]&lt;=_xlfn.XLOOKUP('04_References'!$A$8,tblKPITargets[KPI_Name],tblKPITargets[Target_Value]),"Met","Below Target")</f>
        <v>Met</v>
      </c>
    </row>
    <row r="3084" spans="1:25">
      <c r="A3084" s="6" t="s">
        <v>3114</v>
      </c>
      <c r="B3084" s="7">
        <v>46161</v>
      </c>
      <c r="C3084" s="2" t="s">
        <v>18</v>
      </c>
      <c r="D3084" s="2" t="s">
        <v>23</v>
      </c>
      <c r="E3084" s="2">
        <v>788</v>
      </c>
      <c r="F3084" s="2">
        <v>37</v>
      </c>
      <c r="G3084" s="2">
        <v>825</v>
      </c>
      <c r="H3084" s="2">
        <v>33</v>
      </c>
      <c r="I3084" s="2">
        <v>792</v>
      </c>
      <c r="J3084" s="2">
        <v>0</v>
      </c>
      <c r="K3084" s="2">
        <v>0</v>
      </c>
      <c r="L3084" s="2">
        <v>8</v>
      </c>
      <c r="M3084" s="2">
        <v>0.6</v>
      </c>
      <c r="N3084" s="2">
        <v>0.98599999999999999</v>
      </c>
      <c r="O3084" s="2">
        <v>2.5</v>
      </c>
      <c r="P3084" s="2">
        <v>0.77700000000000002</v>
      </c>
      <c r="Q3084" s="3">
        <v>0.04</v>
      </c>
      <c r="R3084" s="4" t="str">
        <f>TRIM(tblOperations[[#This Row],[Region]])</f>
        <v>Scotland</v>
      </c>
      <c r="S3084" s="4" t="str">
        <f>TRIM(tblOperations[[#This Row],[Team]])</f>
        <v>Estates Support</v>
      </c>
      <c r="T3084" s="4" t="str">
        <f>_xlfn.XLOOKUP(R3084,tblRegionReference[Region],tblRegionReference[Area],"Not Found")</f>
        <v>North</v>
      </c>
      <c r="U3084" s="4" t="str">
        <f>IF(tblOperations[[#This Row],[Completion_Rate]]&gt;=_xlfn.XLOOKUP("Completion Rate",tblKPITargets[KPI_Name],tblKPITargets[Target_Value]),"Met","Below Target")</f>
        <v>Below Target</v>
      </c>
      <c r="V3084" t="str">
        <f>IF(tblOperations[[#This Row],[SLA_Compliance]]&gt;=_xlfn.XLOOKUP('04_References'!$A$3,tblKPITargets[KPI_Name],tblKPITargets[Target_Value]),"Met","Below Target")</f>
        <v>Below Target</v>
      </c>
      <c r="W3084" t="str">
        <f>IF(tblOperations[[#This Row],[Quality_Pass_Rate]]&gt;=_xlfn.XLOOKUP('04_References'!$A$4,tblKPITargets[KPI_Name],tblKPITargets[Target_Value]),"Met","Below Target")</f>
        <v>Met</v>
      </c>
      <c r="X3084" t="str">
        <f>IF(tblOperations[[#This Row],[Average_Completion_Days]]&lt;=_xlfn.XLOOKUP('04_References'!$A$7,tblKPITargets[KPI_Name],tblKPITargets[Target_Value]),"Met","Below Target")</f>
        <v>Below Target</v>
      </c>
      <c r="Y3084" t="str">
        <f>IF(tblOperations[[#This Row],[Closing_Backlog]]&lt;=_xlfn.XLOOKUP('04_References'!$A$8,tblKPITargets[KPI_Name],tblKPITargets[Target_Value]),"Met","Below Target")</f>
        <v>Below Target</v>
      </c>
    </row>
    <row r="3085" spans="1:25">
      <c r="A3085" s="8" t="s">
        <v>3115</v>
      </c>
      <c r="B3085" s="9">
        <v>46161</v>
      </c>
      <c r="C3085" s="4" t="s">
        <v>18</v>
      </c>
      <c r="D3085" s="4" t="s">
        <v>25</v>
      </c>
      <c r="E3085" s="4">
        <v>0</v>
      </c>
      <c r="F3085" s="4">
        <v>21</v>
      </c>
      <c r="G3085" s="4">
        <v>21</v>
      </c>
      <c r="H3085" s="4">
        <v>21</v>
      </c>
      <c r="I3085" s="4">
        <v>0</v>
      </c>
      <c r="J3085" s="4">
        <v>0</v>
      </c>
      <c r="K3085" s="4">
        <v>0</v>
      </c>
      <c r="L3085" s="4">
        <v>1.6</v>
      </c>
      <c r="M3085" s="4">
        <v>0.93799999999999994</v>
      </c>
      <c r="N3085" s="4">
        <v>0.98799999999999999</v>
      </c>
      <c r="O3085" s="4">
        <v>4.5</v>
      </c>
      <c r="P3085" s="4">
        <v>0.76500000000000001</v>
      </c>
      <c r="Q3085" s="5">
        <v>1</v>
      </c>
      <c r="R3085" s="4" t="str">
        <f>TRIM(tblOperations[[#This Row],[Region]])</f>
        <v>Scotland</v>
      </c>
      <c r="S3085" s="4" t="str">
        <f>TRIM(tblOperations[[#This Row],[Team]])</f>
        <v>Workplace Projects</v>
      </c>
      <c r="T3085" s="4" t="str">
        <f>_xlfn.XLOOKUP(R3085,tblRegionReference[Region],tblRegionReference[Area],"Not Found")</f>
        <v>North</v>
      </c>
      <c r="U3085" s="4" t="str">
        <f>IF(tblOperations[[#This Row],[Completion_Rate]]&gt;=_xlfn.XLOOKUP("Completion Rate",tblKPITargets[KPI_Name],tblKPITargets[Target_Value]),"Met","Below Target")</f>
        <v>Met</v>
      </c>
      <c r="V3085" t="str">
        <f>IF(tblOperations[[#This Row],[SLA_Compliance]]&gt;=_xlfn.XLOOKUP('04_References'!$A$3,tblKPITargets[KPI_Name],tblKPITargets[Target_Value]),"Met","Below Target")</f>
        <v>Met</v>
      </c>
      <c r="W3085" t="str">
        <f>IF(tblOperations[[#This Row],[Quality_Pass_Rate]]&gt;=_xlfn.XLOOKUP('04_References'!$A$4,tblKPITargets[KPI_Name],tblKPITargets[Target_Value]),"Met","Below Target")</f>
        <v>Met</v>
      </c>
      <c r="X3085" t="str">
        <f>IF(tblOperations[[#This Row],[Average_Completion_Days]]&lt;=_xlfn.XLOOKUP('04_References'!$A$7,tblKPITargets[KPI_Name],tblKPITargets[Target_Value]),"Met","Below Target")</f>
        <v>Met</v>
      </c>
      <c r="Y3085" t="str">
        <f>IF(tblOperations[[#This Row],[Closing_Backlog]]&lt;=_xlfn.XLOOKUP('04_References'!$A$8,tblKPITargets[KPI_Name],tblKPITargets[Target_Value]),"Met","Below Target")</f>
        <v>Met</v>
      </c>
    </row>
    <row r="3086" spans="1:25">
      <c r="A3086" s="6" t="s">
        <v>3116</v>
      </c>
      <c r="B3086" s="7">
        <v>46161</v>
      </c>
      <c r="C3086" s="2" t="s">
        <v>27</v>
      </c>
      <c r="D3086" s="2" t="s">
        <v>19</v>
      </c>
      <c r="E3086" s="2">
        <v>7</v>
      </c>
      <c r="F3086" s="2">
        <v>42</v>
      </c>
      <c r="G3086" s="2">
        <v>49</v>
      </c>
      <c r="H3086" s="2">
        <v>39</v>
      </c>
      <c r="I3086" s="2">
        <v>10</v>
      </c>
      <c r="J3086" s="2">
        <v>1</v>
      </c>
      <c r="K3086" s="2">
        <v>1</v>
      </c>
      <c r="L3086" s="2">
        <v>2.7</v>
      </c>
      <c r="M3086" s="2">
        <v>0.81299999999999994</v>
      </c>
      <c r="N3086" s="2">
        <v>0.97599999999999998</v>
      </c>
      <c r="O3086" s="2">
        <v>3.9</v>
      </c>
      <c r="P3086" s="2">
        <v>0.70499999999999996</v>
      </c>
      <c r="Q3086" s="3">
        <v>0.79600000000000004</v>
      </c>
      <c r="R3086" s="4" t="str">
        <f>TRIM(tblOperations[[#This Row],[Region]])</f>
        <v>North East</v>
      </c>
      <c r="S3086" s="4" t="str">
        <f>TRIM(tblOperations[[#This Row],[Team]])</f>
        <v>Workplace Services</v>
      </c>
      <c r="T3086" s="4" t="str">
        <f>_xlfn.XLOOKUP(R3086,tblRegionReference[Region],tblRegionReference[Area],"Not Found")</f>
        <v>North</v>
      </c>
      <c r="U3086" s="4" t="str">
        <f>IF(tblOperations[[#This Row],[Completion_Rate]]&gt;=_xlfn.XLOOKUP("Completion Rate",tblKPITargets[KPI_Name],tblKPITargets[Target_Value]),"Met","Below Target")</f>
        <v>Below Target</v>
      </c>
      <c r="V3086" t="str">
        <f>IF(tblOperations[[#This Row],[SLA_Compliance]]&gt;=_xlfn.XLOOKUP('04_References'!$A$3,tblKPITargets[KPI_Name],tblKPITargets[Target_Value]),"Met","Below Target")</f>
        <v>Below Target</v>
      </c>
      <c r="W3086" t="str">
        <f>IF(tblOperations[[#This Row],[Quality_Pass_Rate]]&gt;=_xlfn.XLOOKUP('04_References'!$A$4,tblKPITargets[KPI_Name],tblKPITargets[Target_Value]),"Met","Below Target")</f>
        <v>Met</v>
      </c>
      <c r="X3086" t="str">
        <f>IF(tblOperations[[#This Row],[Average_Completion_Days]]&lt;=_xlfn.XLOOKUP('04_References'!$A$7,tblKPITargets[KPI_Name],tblKPITargets[Target_Value]),"Met","Below Target")</f>
        <v>Met</v>
      </c>
      <c r="Y3086" t="str">
        <f>IF(tblOperations[[#This Row],[Closing_Backlog]]&lt;=_xlfn.XLOOKUP('04_References'!$A$8,tblKPITargets[KPI_Name],tblKPITargets[Target_Value]),"Met","Below Target")</f>
        <v>Met</v>
      </c>
    </row>
    <row r="3087" spans="1:25">
      <c r="A3087" s="8" t="s">
        <v>3117</v>
      </c>
      <c r="B3087" s="9">
        <v>46161</v>
      </c>
      <c r="C3087" s="4" t="s">
        <v>27</v>
      </c>
      <c r="D3087" s="4" t="s">
        <v>21</v>
      </c>
      <c r="E3087" s="4">
        <v>0</v>
      </c>
      <c r="F3087" s="4">
        <v>37</v>
      </c>
      <c r="G3087" s="4">
        <v>37</v>
      </c>
      <c r="H3087" s="4">
        <v>37</v>
      </c>
      <c r="I3087" s="4">
        <v>0</v>
      </c>
      <c r="J3087" s="4">
        <v>0</v>
      </c>
      <c r="K3087" s="4">
        <v>0</v>
      </c>
      <c r="L3087" s="4">
        <v>1.7</v>
      </c>
      <c r="M3087" s="4">
        <v>0.94699999999999995</v>
      </c>
      <c r="N3087" s="4">
        <v>0.99399999999999999</v>
      </c>
      <c r="O3087" s="4">
        <v>4.4000000000000004</v>
      </c>
      <c r="P3087" s="4">
        <v>0.70699999999999996</v>
      </c>
      <c r="Q3087" s="5">
        <v>1</v>
      </c>
      <c r="R3087" s="4" t="str">
        <f>TRIM(tblOperations[[#This Row],[Region]])</f>
        <v>North East</v>
      </c>
      <c r="S3087" s="4" t="str">
        <f>TRIM(tblOperations[[#This Row],[Team]])</f>
        <v>Facilities Response</v>
      </c>
      <c r="T3087" s="4" t="str">
        <f>_xlfn.XLOOKUP(R3087,tblRegionReference[Region],tblRegionReference[Area],"Not Found")</f>
        <v>North</v>
      </c>
      <c r="U3087" s="4" t="str">
        <f>IF(tblOperations[[#This Row],[Completion_Rate]]&gt;=_xlfn.XLOOKUP("Completion Rate",tblKPITargets[KPI_Name],tblKPITargets[Target_Value]),"Met","Below Target")</f>
        <v>Met</v>
      </c>
      <c r="V3087" t="str">
        <f>IF(tblOperations[[#This Row],[SLA_Compliance]]&gt;=_xlfn.XLOOKUP('04_References'!$A$3,tblKPITargets[KPI_Name],tblKPITargets[Target_Value]),"Met","Below Target")</f>
        <v>Met</v>
      </c>
      <c r="W3087" t="str">
        <f>IF(tblOperations[[#This Row],[Quality_Pass_Rate]]&gt;=_xlfn.XLOOKUP('04_References'!$A$4,tblKPITargets[KPI_Name],tblKPITargets[Target_Value]),"Met","Below Target")</f>
        <v>Met</v>
      </c>
      <c r="X3087" t="str">
        <f>IF(tblOperations[[#This Row],[Average_Completion_Days]]&lt;=_xlfn.XLOOKUP('04_References'!$A$7,tblKPITargets[KPI_Name],tblKPITargets[Target_Value]),"Met","Below Target")</f>
        <v>Met</v>
      </c>
      <c r="Y3087" t="str">
        <f>IF(tblOperations[[#This Row],[Closing_Backlog]]&lt;=_xlfn.XLOOKUP('04_References'!$A$8,tblKPITargets[KPI_Name],tblKPITargets[Target_Value]),"Met","Below Target")</f>
        <v>Met</v>
      </c>
    </row>
    <row r="3088" spans="1:25">
      <c r="A3088" s="6" t="s">
        <v>3118</v>
      </c>
      <c r="B3088" s="7">
        <v>46161</v>
      </c>
      <c r="C3088" s="2" t="s">
        <v>27</v>
      </c>
      <c r="D3088" s="2" t="s">
        <v>23</v>
      </c>
      <c r="E3088" s="2">
        <v>2023</v>
      </c>
      <c r="F3088" s="2">
        <v>35</v>
      </c>
      <c r="G3088" s="2">
        <v>2058</v>
      </c>
      <c r="H3088" s="2">
        <v>23</v>
      </c>
      <c r="I3088" s="2">
        <v>2035</v>
      </c>
      <c r="J3088" s="2">
        <v>0</v>
      </c>
      <c r="K3088" s="2">
        <v>0</v>
      </c>
      <c r="L3088" s="2">
        <v>8</v>
      </c>
      <c r="M3088" s="2">
        <v>0.6</v>
      </c>
      <c r="N3088" s="2">
        <v>0.96899999999999997</v>
      </c>
      <c r="O3088" s="2">
        <v>2.5</v>
      </c>
      <c r="P3088" s="2">
        <v>0.71699999999999997</v>
      </c>
      <c r="Q3088" s="3">
        <v>1.0999999999999999E-2</v>
      </c>
      <c r="R3088" s="4" t="str">
        <f>TRIM(tblOperations[[#This Row],[Region]])</f>
        <v>North East</v>
      </c>
      <c r="S3088" s="4" t="str">
        <f>TRIM(tblOperations[[#This Row],[Team]])</f>
        <v>Estates Support</v>
      </c>
      <c r="T3088" s="4" t="str">
        <f>_xlfn.XLOOKUP(R3088,tblRegionReference[Region],tblRegionReference[Area],"Not Found")</f>
        <v>North</v>
      </c>
      <c r="U3088" s="4" t="str">
        <f>IF(tblOperations[[#This Row],[Completion_Rate]]&gt;=_xlfn.XLOOKUP("Completion Rate",tblKPITargets[KPI_Name],tblKPITargets[Target_Value]),"Met","Below Target")</f>
        <v>Below Target</v>
      </c>
      <c r="V3088" t="str">
        <f>IF(tblOperations[[#This Row],[SLA_Compliance]]&gt;=_xlfn.XLOOKUP('04_References'!$A$3,tblKPITargets[KPI_Name],tblKPITargets[Target_Value]),"Met","Below Target")</f>
        <v>Below Target</v>
      </c>
      <c r="W3088" t="str">
        <f>IF(tblOperations[[#This Row],[Quality_Pass_Rate]]&gt;=_xlfn.XLOOKUP('04_References'!$A$4,tblKPITargets[KPI_Name],tblKPITargets[Target_Value]),"Met","Below Target")</f>
        <v>Met</v>
      </c>
      <c r="X3088" t="str">
        <f>IF(tblOperations[[#This Row],[Average_Completion_Days]]&lt;=_xlfn.XLOOKUP('04_References'!$A$7,tblKPITargets[KPI_Name],tblKPITargets[Target_Value]),"Met","Below Target")</f>
        <v>Below Target</v>
      </c>
      <c r="Y3088" t="str">
        <f>IF(tblOperations[[#This Row],[Closing_Backlog]]&lt;=_xlfn.XLOOKUP('04_References'!$A$8,tblKPITargets[KPI_Name],tblKPITargets[Target_Value]),"Met","Below Target")</f>
        <v>Below Target</v>
      </c>
    </row>
    <row r="3089" spans="1:25">
      <c r="A3089" s="8" t="s">
        <v>3119</v>
      </c>
      <c r="B3089" s="9">
        <v>46161</v>
      </c>
      <c r="C3089" s="4" t="s">
        <v>27</v>
      </c>
      <c r="D3089" s="4" t="s">
        <v>25</v>
      </c>
      <c r="E3089" s="4">
        <v>145</v>
      </c>
      <c r="F3089" s="4">
        <v>14</v>
      </c>
      <c r="G3089" s="4">
        <v>159</v>
      </c>
      <c r="H3089" s="4">
        <v>26</v>
      </c>
      <c r="I3089" s="4">
        <v>133</v>
      </c>
      <c r="J3089" s="4">
        <v>0</v>
      </c>
      <c r="K3089" s="4">
        <v>0</v>
      </c>
      <c r="L3089" s="4">
        <v>8</v>
      </c>
      <c r="M3089" s="4">
        <v>0.6</v>
      </c>
      <c r="N3089" s="4">
        <v>0.98399999999999999</v>
      </c>
      <c r="O3089" s="4">
        <v>2.5</v>
      </c>
      <c r="P3089" s="4">
        <v>0.72899999999999998</v>
      </c>
      <c r="Q3089" s="5">
        <v>0.16400000000000001</v>
      </c>
      <c r="R3089" s="4" t="str">
        <f>TRIM(tblOperations[[#This Row],[Region]])</f>
        <v>North East</v>
      </c>
      <c r="S3089" s="4" t="str">
        <f>TRIM(tblOperations[[#This Row],[Team]])</f>
        <v>Workplace Projects</v>
      </c>
      <c r="T3089" s="4" t="str">
        <f>_xlfn.XLOOKUP(R3089,tblRegionReference[Region],tblRegionReference[Area],"Not Found")</f>
        <v>North</v>
      </c>
      <c r="U3089" s="4" t="str">
        <f>IF(tblOperations[[#This Row],[Completion_Rate]]&gt;=_xlfn.XLOOKUP("Completion Rate",tblKPITargets[KPI_Name],tblKPITargets[Target_Value]),"Met","Below Target")</f>
        <v>Below Target</v>
      </c>
      <c r="V3089" t="str">
        <f>IF(tblOperations[[#This Row],[SLA_Compliance]]&gt;=_xlfn.XLOOKUP('04_References'!$A$3,tblKPITargets[KPI_Name],tblKPITargets[Target_Value]),"Met","Below Target")</f>
        <v>Below Target</v>
      </c>
      <c r="W3089" t="str">
        <f>IF(tblOperations[[#This Row],[Quality_Pass_Rate]]&gt;=_xlfn.XLOOKUP('04_References'!$A$4,tblKPITargets[KPI_Name],tblKPITargets[Target_Value]),"Met","Below Target")</f>
        <v>Met</v>
      </c>
      <c r="X3089" t="str">
        <f>IF(tblOperations[[#This Row],[Average_Completion_Days]]&lt;=_xlfn.XLOOKUP('04_References'!$A$7,tblKPITargets[KPI_Name],tblKPITargets[Target_Value]),"Met","Below Target")</f>
        <v>Below Target</v>
      </c>
      <c r="Y3089" t="str">
        <f>IF(tblOperations[[#This Row],[Closing_Backlog]]&lt;=_xlfn.XLOOKUP('04_References'!$A$8,tblKPITargets[KPI_Name],tblKPITargets[Target_Value]),"Met","Below Target")</f>
        <v>Below Target</v>
      </c>
    </row>
    <row r="3090" spans="1:25">
      <c r="A3090" s="6" t="s">
        <v>3120</v>
      </c>
      <c r="B3090" s="7">
        <v>46161</v>
      </c>
      <c r="C3090" s="2" t="s">
        <v>32</v>
      </c>
      <c r="D3090" s="2" t="s">
        <v>19</v>
      </c>
      <c r="E3090" s="2">
        <v>904</v>
      </c>
      <c r="F3090" s="2">
        <v>34</v>
      </c>
      <c r="G3090" s="2">
        <v>938</v>
      </c>
      <c r="H3090" s="2">
        <v>34</v>
      </c>
      <c r="I3090" s="2">
        <v>904</v>
      </c>
      <c r="J3090" s="2">
        <v>0</v>
      </c>
      <c r="K3090" s="2">
        <v>0</v>
      </c>
      <c r="L3090" s="2">
        <v>8</v>
      </c>
      <c r="M3090" s="2">
        <v>0.6</v>
      </c>
      <c r="N3090" s="2">
        <v>0.99199999999999999</v>
      </c>
      <c r="O3090" s="2">
        <v>2.5</v>
      </c>
      <c r="P3090" s="2">
        <v>0.77</v>
      </c>
      <c r="Q3090" s="3">
        <v>3.5999999999999997E-2</v>
      </c>
      <c r="R3090" s="4" t="str">
        <f>TRIM(tblOperations[[#This Row],[Region]])</f>
        <v>North West</v>
      </c>
      <c r="S3090" s="4" t="str">
        <f>TRIM(tblOperations[[#This Row],[Team]])</f>
        <v>Workplace Services</v>
      </c>
      <c r="T3090" s="4" t="str">
        <f>_xlfn.XLOOKUP(R3090,tblRegionReference[Region],tblRegionReference[Area],"Not Found")</f>
        <v>North</v>
      </c>
      <c r="U3090" s="4" t="str">
        <f>IF(tblOperations[[#This Row],[Completion_Rate]]&gt;=_xlfn.XLOOKUP("Completion Rate",tblKPITargets[KPI_Name],tblKPITargets[Target_Value]),"Met","Below Target")</f>
        <v>Below Target</v>
      </c>
      <c r="V3090" t="str">
        <f>IF(tblOperations[[#This Row],[SLA_Compliance]]&gt;=_xlfn.XLOOKUP('04_References'!$A$3,tblKPITargets[KPI_Name],tblKPITargets[Target_Value]),"Met","Below Target")</f>
        <v>Below Target</v>
      </c>
      <c r="W3090" t="str">
        <f>IF(tblOperations[[#This Row],[Quality_Pass_Rate]]&gt;=_xlfn.XLOOKUP('04_References'!$A$4,tblKPITargets[KPI_Name],tblKPITargets[Target_Value]),"Met","Below Target")</f>
        <v>Met</v>
      </c>
      <c r="X3090" t="str">
        <f>IF(tblOperations[[#This Row],[Average_Completion_Days]]&lt;=_xlfn.XLOOKUP('04_References'!$A$7,tblKPITargets[KPI_Name],tblKPITargets[Target_Value]),"Met","Below Target")</f>
        <v>Below Target</v>
      </c>
      <c r="Y3090" t="str">
        <f>IF(tblOperations[[#This Row],[Closing_Backlog]]&lt;=_xlfn.XLOOKUP('04_References'!$A$8,tblKPITargets[KPI_Name],tblKPITargets[Target_Value]),"Met","Below Target")</f>
        <v>Below Target</v>
      </c>
    </row>
    <row r="3091" spans="1:25">
      <c r="A3091" s="8" t="s">
        <v>3121</v>
      </c>
      <c r="B3091" s="9">
        <v>46161</v>
      </c>
      <c r="C3091" s="4" t="s">
        <v>32</v>
      </c>
      <c r="D3091" s="4" t="s">
        <v>21</v>
      </c>
      <c r="E3091" s="4">
        <v>2027</v>
      </c>
      <c r="F3091" s="4">
        <v>52</v>
      </c>
      <c r="G3091" s="4">
        <v>2079</v>
      </c>
      <c r="H3091" s="4">
        <v>26</v>
      </c>
      <c r="I3091" s="4">
        <v>2053</v>
      </c>
      <c r="J3091" s="4">
        <v>0</v>
      </c>
      <c r="K3091" s="4">
        <v>0</v>
      </c>
      <c r="L3091" s="4">
        <v>8</v>
      </c>
      <c r="M3091" s="4">
        <v>0.6</v>
      </c>
      <c r="N3091" s="4">
        <v>1</v>
      </c>
      <c r="O3091" s="4">
        <v>2.5</v>
      </c>
      <c r="P3091" s="4">
        <v>0.72</v>
      </c>
      <c r="Q3091" s="5">
        <v>1.2999999999999999E-2</v>
      </c>
      <c r="R3091" s="4" t="str">
        <f>TRIM(tblOperations[[#This Row],[Region]])</f>
        <v>North West</v>
      </c>
      <c r="S3091" s="4" t="str">
        <f>TRIM(tblOperations[[#This Row],[Team]])</f>
        <v>Facilities Response</v>
      </c>
      <c r="T3091" s="4" t="str">
        <f>_xlfn.XLOOKUP(R3091,tblRegionReference[Region],tblRegionReference[Area],"Not Found")</f>
        <v>North</v>
      </c>
      <c r="U3091" s="4" t="str">
        <f>IF(tblOperations[[#This Row],[Completion_Rate]]&gt;=_xlfn.XLOOKUP("Completion Rate",tblKPITargets[KPI_Name],tblKPITargets[Target_Value]),"Met","Below Target")</f>
        <v>Below Target</v>
      </c>
      <c r="V3091" t="str">
        <f>IF(tblOperations[[#This Row],[SLA_Compliance]]&gt;=_xlfn.XLOOKUP('04_References'!$A$3,tblKPITargets[KPI_Name],tblKPITargets[Target_Value]),"Met","Below Target")</f>
        <v>Below Target</v>
      </c>
      <c r="W3091" t="str">
        <f>IF(tblOperations[[#This Row],[Quality_Pass_Rate]]&gt;=_xlfn.XLOOKUP('04_References'!$A$4,tblKPITargets[KPI_Name],tblKPITargets[Target_Value]),"Met","Below Target")</f>
        <v>Met</v>
      </c>
      <c r="X3091" t="str">
        <f>IF(tblOperations[[#This Row],[Average_Completion_Days]]&lt;=_xlfn.XLOOKUP('04_References'!$A$7,tblKPITargets[KPI_Name],tblKPITargets[Target_Value]),"Met","Below Target")</f>
        <v>Below Target</v>
      </c>
      <c r="Y3091" t="str">
        <f>IF(tblOperations[[#This Row],[Closing_Backlog]]&lt;=_xlfn.XLOOKUP('04_References'!$A$8,tblKPITargets[KPI_Name],tblKPITargets[Target_Value]),"Met","Below Target")</f>
        <v>Below Target</v>
      </c>
    </row>
    <row r="3092" spans="1:25">
      <c r="A3092" s="6" t="s">
        <v>3122</v>
      </c>
      <c r="B3092" s="7">
        <v>46161</v>
      </c>
      <c r="C3092" s="2" t="s">
        <v>32</v>
      </c>
      <c r="D3092" s="2" t="s">
        <v>23</v>
      </c>
      <c r="E3092" s="2">
        <v>2188</v>
      </c>
      <c r="F3092" s="2">
        <v>55</v>
      </c>
      <c r="G3092" s="2">
        <v>2243</v>
      </c>
      <c r="H3092" s="2">
        <v>21</v>
      </c>
      <c r="I3092" s="2">
        <v>2222</v>
      </c>
      <c r="J3092" s="2">
        <v>0</v>
      </c>
      <c r="K3092" s="2">
        <v>0</v>
      </c>
      <c r="L3092" s="2">
        <v>8</v>
      </c>
      <c r="M3092" s="2">
        <v>0.6</v>
      </c>
      <c r="N3092" s="2">
        <v>0.98299999999999998</v>
      </c>
      <c r="O3092" s="2">
        <v>2.5</v>
      </c>
      <c r="P3092" s="2">
        <v>0.73499999999999999</v>
      </c>
      <c r="Q3092" s="3">
        <v>8.9999999999999993E-3</v>
      </c>
      <c r="R3092" s="4" t="str">
        <f>TRIM(tblOperations[[#This Row],[Region]])</f>
        <v>North West</v>
      </c>
      <c r="S3092" s="4" t="str">
        <f>TRIM(tblOperations[[#This Row],[Team]])</f>
        <v>Estates Support</v>
      </c>
      <c r="T3092" s="4" t="str">
        <f>_xlfn.XLOOKUP(R3092,tblRegionReference[Region],tblRegionReference[Area],"Not Found")</f>
        <v>North</v>
      </c>
      <c r="U3092" s="4" t="str">
        <f>IF(tblOperations[[#This Row],[Completion_Rate]]&gt;=_xlfn.XLOOKUP("Completion Rate",tblKPITargets[KPI_Name],tblKPITargets[Target_Value]),"Met","Below Target")</f>
        <v>Below Target</v>
      </c>
      <c r="V3092" t="str">
        <f>IF(tblOperations[[#This Row],[SLA_Compliance]]&gt;=_xlfn.XLOOKUP('04_References'!$A$3,tblKPITargets[KPI_Name],tblKPITargets[Target_Value]),"Met","Below Target")</f>
        <v>Below Target</v>
      </c>
      <c r="W3092" t="str">
        <f>IF(tblOperations[[#This Row],[Quality_Pass_Rate]]&gt;=_xlfn.XLOOKUP('04_References'!$A$4,tblKPITargets[KPI_Name],tblKPITargets[Target_Value]),"Met","Below Target")</f>
        <v>Met</v>
      </c>
      <c r="X3092" t="str">
        <f>IF(tblOperations[[#This Row],[Average_Completion_Days]]&lt;=_xlfn.XLOOKUP('04_References'!$A$7,tblKPITargets[KPI_Name],tblKPITargets[Target_Value]),"Met","Below Target")</f>
        <v>Below Target</v>
      </c>
      <c r="Y3092" t="str">
        <f>IF(tblOperations[[#This Row],[Closing_Backlog]]&lt;=_xlfn.XLOOKUP('04_References'!$A$8,tblKPITargets[KPI_Name],tblKPITargets[Target_Value]),"Met","Below Target")</f>
        <v>Below Target</v>
      </c>
    </row>
    <row r="3093" spans="1:25">
      <c r="A3093" s="8" t="s">
        <v>3123</v>
      </c>
      <c r="B3093" s="9">
        <v>46161</v>
      </c>
      <c r="C3093" s="4" t="s">
        <v>32</v>
      </c>
      <c r="D3093" s="4" t="s">
        <v>25</v>
      </c>
      <c r="E3093" s="4">
        <v>0</v>
      </c>
      <c r="F3093" s="4">
        <v>32</v>
      </c>
      <c r="G3093" s="4">
        <v>32</v>
      </c>
      <c r="H3093" s="4">
        <v>32</v>
      </c>
      <c r="I3093" s="4">
        <v>0</v>
      </c>
      <c r="J3093" s="4">
        <v>0</v>
      </c>
      <c r="K3093" s="4">
        <v>0</v>
      </c>
      <c r="L3093" s="4">
        <v>1.8</v>
      </c>
      <c r="M3093" s="4">
        <v>0.96099999999999997</v>
      </c>
      <c r="N3093" s="4">
        <v>0.97399999999999998</v>
      </c>
      <c r="O3093" s="4">
        <v>4.3</v>
      </c>
      <c r="P3093" s="4">
        <v>0.72899999999999998</v>
      </c>
      <c r="Q3093" s="5">
        <v>1</v>
      </c>
      <c r="R3093" s="4" t="str">
        <f>TRIM(tblOperations[[#This Row],[Region]])</f>
        <v>North West</v>
      </c>
      <c r="S3093" s="4" t="str">
        <f>TRIM(tblOperations[[#This Row],[Team]])</f>
        <v>Workplace Projects</v>
      </c>
      <c r="T3093" s="4" t="str">
        <f>_xlfn.XLOOKUP(R3093,tblRegionReference[Region],tblRegionReference[Area],"Not Found")</f>
        <v>North</v>
      </c>
      <c r="U3093" s="4" t="str">
        <f>IF(tblOperations[[#This Row],[Completion_Rate]]&gt;=_xlfn.XLOOKUP("Completion Rate",tblKPITargets[KPI_Name],tblKPITargets[Target_Value]),"Met","Below Target")</f>
        <v>Met</v>
      </c>
      <c r="V3093" t="str">
        <f>IF(tblOperations[[#This Row],[SLA_Compliance]]&gt;=_xlfn.XLOOKUP('04_References'!$A$3,tblKPITargets[KPI_Name],tblKPITargets[Target_Value]),"Met","Below Target")</f>
        <v>Met</v>
      </c>
      <c r="W3093" t="str">
        <f>IF(tblOperations[[#This Row],[Quality_Pass_Rate]]&gt;=_xlfn.XLOOKUP('04_References'!$A$4,tblKPITargets[KPI_Name],tblKPITargets[Target_Value]),"Met","Below Target")</f>
        <v>Met</v>
      </c>
      <c r="X3093" t="str">
        <f>IF(tblOperations[[#This Row],[Average_Completion_Days]]&lt;=_xlfn.XLOOKUP('04_References'!$A$7,tblKPITargets[KPI_Name],tblKPITargets[Target_Value]),"Met","Below Target")</f>
        <v>Met</v>
      </c>
      <c r="Y3093" t="str">
        <f>IF(tblOperations[[#This Row],[Closing_Backlog]]&lt;=_xlfn.XLOOKUP('04_References'!$A$8,tblKPITargets[KPI_Name],tblKPITargets[Target_Value]),"Met","Below Target")</f>
        <v>Met</v>
      </c>
    </row>
    <row r="3094" spans="1:25">
      <c r="A3094" s="6" t="s">
        <v>3124</v>
      </c>
      <c r="B3094" s="7">
        <v>46161</v>
      </c>
      <c r="C3094" s="2" t="s">
        <v>37</v>
      </c>
      <c r="D3094" s="2" t="s">
        <v>19</v>
      </c>
      <c r="E3094" s="2">
        <v>0</v>
      </c>
      <c r="F3094" s="2">
        <v>56</v>
      </c>
      <c r="G3094" s="2">
        <v>56</v>
      </c>
      <c r="H3094" s="2">
        <v>47</v>
      </c>
      <c r="I3094" s="2">
        <v>9</v>
      </c>
      <c r="J3094" s="2">
        <v>0</v>
      </c>
      <c r="K3094" s="2">
        <v>0</v>
      </c>
      <c r="L3094" s="2">
        <v>2.7</v>
      </c>
      <c r="M3094" s="2">
        <v>0.92300000000000004</v>
      </c>
      <c r="N3094" s="2">
        <v>0.98</v>
      </c>
      <c r="O3094" s="2">
        <v>4.4000000000000004</v>
      </c>
      <c r="P3094" s="2">
        <v>0.627</v>
      </c>
      <c r="Q3094" s="3">
        <v>0.83899999999999997</v>
      </c>
      <c r="R3094" s="4" t="str">
        <f>TRIM(tblOperations[[#This Row],[Region]])</f>
        <v>Midlands</v>
      </c>
      <c r="S3094" s="4" t="str">
        <f>TRIM(tblOperations[[#This Row],[Team]])</f>
        <v>Workplace Services</v>
      </c>
      <c r="T3094" s="4" t="str">
        <f>_xlfn.XLOOKUP(R3094,tblRegionReference[Region],tblRegionReference[Area],"Not Found")</f>
        <v>Central</v>
      </c>
      <c r="U3094" s="4" t="str">
        <f>IF(tblOperations[[#This Row],[Completion_Rate]]&gt;=_xlfn.XLOOKUP("Completion Rate",tblKPITargets[KPI_Name],tblKPITargets[Target_Value]),"Met","Below Target")</f>
        <v>Below Target</v>
      </c>
      <c r="V3094" t="str">
        <f>IF(tblOperations[[#This Row],[SLA_Compliance]]&gt;=_xlfn.XLOOKUP('04_References'!$A$3,tblKPITargets[KPI_Name],tblKPITargets[Target_Value]),"Met","Below Target")</f>
        <v>Met</v>
      </c>
      <c r="W3094" t="str">
        <f>IF(tblOperations[[#This Row],[Quality_Pass_Rate]]&gt;=_xlfn.XLOOKUP('04_References'!$A$4,tblKPITargets[KPI_Name],tblKPITargets[Target_Value]),"Met","Below Target")</f>
        <v>Met</v>
      </c>
      <c r="X3094" t="str">
        <f>IF(tblOperations[[#This Row],[Average_Completion_Days]]&lt;=_xlfn.XLOOKUP('04_References'!$A$7,tblKPITargets[KPI_Name],tblKPITargets[Target_Value]),"Met","Below Target")</f>
        <v>Met</v>
      </c>
      <c r="Y3094" t="str">
        <f>IF(tblOperations[[#This Row],[Closing_Backlog]]&lt;=_xlfn.XLOOKUP('04_References'!$A$8,tblKPITargets[KPI_Name],tblKPITargets[Target_Value]),"Met","Below Target")</f>
        <v>Met</v>
      </c>
    </row>
    <row r="3095" spans="1:25">
      <c r="A3095" s="8" t="s">
        <v>3125</v>
      </c>
      <c r="B3095" s="9">
        <v>46161</v>
      </c>
      <c r="C3095" s="4" t="s">
        <v>37</v>
      </c>
      <c r="D3095" s="4" t="s">
        <v>21</v>
      </c>
      <c r="E3095" s="4">
        <v>987</v>
      </c>
      <c r="F3095" s="4">
        <v>43</v>
      </c>
      <c r="G3095" s="4">
        <v>1030</v>
      </c>
      <c r="H3095" s="4">
        <v>36</v>
      </c>
      <c r="I3095" s="4">
        <v>994</v>
      </c>
      <c r="J3095" s="4">
        <v>0</v>
      </c>
      <c r="K3095" s="4">
        <v>0</v>
      </c>
      <c r="L3095" s="4">
        <v>8</v>
      </c>
      <c r="M3095" s="4">
        <v>0.6</v>
      </c>
      <c r="N3095" s="4">
        <v>0.97099999999999997</v>
      </c>
      <c r="O3095" s="4">
        <v>2.5</v>
      </c>
      <c r="P3095" s="4">
        <v>0.66900000000000004</v>
      </c>
      <c r="Q3095" s="5">
        <v>3.5000000000000003E-2</v>
      </c>
      <c r="R3095" s="4" t="str">
        <f>TRIM(tblOperations[[#This Row],[Region]])</f>
        <v>Midlands</v>
      </c>
      <c r="S3095" s="4" t="str">
        <f>TRIM(tblOperations[[#This Row],[Team]])</f>
        <v>Facilities Response</v>
      </c>
      <c r="T3095" s="4" t="str">
        <f>_xlfn.XLOOKUP(R3095,tblRegionReference[Region],tblRegionReference[Area],"Not Found")</f>
        <v>Central</v>
      </c>
      <c r="U3095" s="4" t="str">
        <f>IF(tblOperations[[#This Row],[Completion_Rate]]&gt;=_xlfn.XLOOKUP("Completion Rate",tblKPITargets[KPI_Name],tblKPITargets[Target_Value]),"Met","Below Target")</f>
        <v>Below Target</v>
      </c>
      <c r="V3095" t="str">
        <f>IF(tblOperations[[#This Row],[SLA_Compliance]]&gt;=_xlfn.XLOOKUP('04_References'!$A$3,tblKPITargets[KPI_Name],tblKPITargets[Target_Value]),"Met","Below Target")</f>
        <v>Below Target</v>
      </c>
      <c r="W3095" t="str">
        <f>IF(tblOperations[[#This Row],[Quality_Pass_Rate]]&gt;=_xlfn.XLOOKUP('04_References'!$A$4,tblKPITargets[KPI_Name],tblKPITargets[Target_Value]),"Met","Below Target")</f>
        <v>Met</v>
      </c>
      <c r="X3095" t="str">
        <f>IF(tblOperations[[#This Row],[Average_Completion_Days]]&lt;=_xlfn.XLOOKUP('04_References'!$A$7,tblKPITargets[KPI_Name],tblKPITargets[Target_Value]),"Met","Below Target")</f>
        <v>Below Target</v>
      </c>
      <c r="Y3095" t="str">
        <f>IF(tblOperations[[#This Row],[Closing_Backlog]]&lt;=_xlfn.XLOOKUP('04_References'!$A$8,tblKPITargets[KPI_Name],tblKPITargets[Target_Value]),"Met","Below Target")</f>
        <v>Below Target</v>
      </c>
    </row>
    <row r="3096" spans="1:25">
      <c r="A3096" s="6" t="s">
        <v>3126</v>
      </c>
      <c r="B3096" s="7">
        <v>46161</v>
      </c>
      <c r="C3096" s="2" t="s">
        <v>37</v>
      </c>
      <c r="D3096" s="2" t="s">
        <v>23</v>
      </c>
      <c r="E3096" s="2">
        <v>712</v>
      </c>
      <c r="F3096" s="2">
        <v>32</v>
      </c>
      <c r="G3096" s="2">
        <v>744</v>
      </c>
      <c r="H3096" s="2">
        <v>35</v>
      </c>
      <c r="I3096" s="2">
        <v>709</v>
      </c>
      <c r="J3096" s="2">
        <v>0</v>
      </c>
      <c r="K3096" s="2">
        <v>0</v>
      </c>
      <c r="L3096" s="2">
        <v>8</v>
      </c>
      <c r="M3096" s="2">
        <v>0.6</v>
      </c>
      <c r="N3096" s="2">
        <v>0.98599999999999999</v>
      </c>
      <c r="O3096" s="2">
        <v>2.5</v>
      </c>
      <c r="P3096" s="2">
        <v>0.77300000000000002</v>
      </c>
      <c r="Q3096" s="3">
        <v>4.7E-2</v>
      </c>
      <c r="R3096" s="4" t="str">
        <f>TRIM(tblOperations[[#This Row],[Region]])</f>
        <v>Midlands</v>
      </c>
      <c r="S3096" s="4" t="str">
        <f>TRIM(tblOperations[[#This Row],[Team]])</f>
        <v>Estates Support</v>
      </c>
      <c r="T3096" s="4" t="str">
        <f>_xlfn.XLOOKUP(R3096,tblRegionReference[Region],tblRegionReference[Area],"Not Found")</f>
        <v>Central</v>
      </c>
      <c r="U3096" s="4" t="str">
        <f>IF(tblOperations[[#This Row],[Completion_Rate]]&gt;=_xlfn.XLOOKUP("Completion Rate",tblKPITargets[KPI_Name],tblKPITargets[Target_Value]),"Met","Below Target")</f>
        <v>Below Target</v>
      </c>
      <c r="V3096" t="str">
        <f>IF(tblOperations[[#This Row],[SLA_Compliance]]&gt;=_xlfn.XLOOKUP('04_References'!$A$3,tblKPITargets[KPI_Name],tblKPITargets[Target_Value]),"Met","Below Target")</f>
        <v>Below Target</v>
      </c>
      <c r="W3096" t="str">
        <f>IF(tblOperations[[#This Row],[Quality_Pass_Rate]]&gt;=_xlfn.XLOOKUP('04_References'!$A$4,tblKPITargets[KPI_Name],tblKPITargets[Target_Value]),"Met","Below Target")</f>
        <v>Met</v>
      </c>
      <c r="X3096" t="str">
        <f>IF(tblOperations[[#This Row],[Average_Completion_Days]]&lt;=_xlfn.XLOOKUP('04_References'!$A$7,tblKPITargets[KPI_Name],tblKPITargets[Target_Value]),"Met","Below Target")</f>
        <v>Below Target</v>
      </c>
      <c r="Y3096" t="str">
        <f>IF(tblOperations[[#This Row],[Closing_Backlog]]&lt;=_xlfn.XLOOKUP('04_References'!$A$8,tblKPITargets[KPI_Name],tblKPITargets[Target_Value]),"Met","Below Target")</f>
        <v>Below Target</v>
      </c>
    </row>
    <row r="3097" spans="1:25">
      <c r="A3097" s="8" t="s">
        <v>3127</v>
      </c>
      <c r="B3097" s="9">
        <v>46161</v>
      </c>
      <c r="C3097" s="4" t="s">
        <v>37</v>
      </c>
      <c r="D3097" s="4" t="s">
        <v>25</v>
      </c>
      <c r="E3097" s="4">
        <v>0</v>
      </c>
      <c r="F3097" s="4">
        <v>30</v>
      </c>
      <c r="G3097" s="4">
        <v>30</v>
      </c>
      <c r="H3097" s="4">
        <v>30</v>
      </c>
      <c r="I3097" s="4">
        <v>0</v>
      </c>
      <c r="J3097" s="4">
        <v>1</v>
      </c>
      <c r="K3097" s="4">
        <v>0</v>
      </c>
      <c r="L3097" s="4">
        <v>1</v>
      </c>
      <c r="M3097" s="4">
        <v>0.92</v>
      </c>
      <c r="N3097" s="4">
        <v>0.95299999999999996</v>
      </c>
      <c r="O3097" s="4">
        <v>4.3</v>
      </c>
      <c r="P3097" s="4">
        <v>0.65400000000000003</v>
      </c>
      <c r="Q3097" s="5">
        <v>1</v>
      </c>
      <c r="R3097" s="4" t="str">
        <f>TRIM(tblOperations[[#This Row],[Region]])</f>
        <v>Midlands</v>
      </c>
      <c r="S3097" s="4" t="str">
        <f>TRIM(tblOperations[[#This Row],[Team]])</f>
        <v>Workplace Projects</v>
      </c>
      <c r="T3097" s="4" t="str">
        <f>_xlfn.XLOOKUP(R3097,tblRegionReference[Region],tblRegionReference[Area],"Not Found")</f>
        <v>Central</v>
      </c>
      <c r="U3097" s="4" t="str">
        <f>IF(tblOperations[[#This Row],[Completion_Rate]]&gt;=_xlfn.XLOOKUP("Completion Rate",tblKPITargets[KPI_Name],tblKPITargets[Target_Value]),"Met","Below Target")</f>
        <v>Met</v>
      </c>
      <c r="V3097" t="str">
        <f>IF(tblOperations[[#This Row],[SLA_Compliance]]&gt;=_xlfn.XLOOKUP('04_References'!$A$3,tblKPITargets[KPI_Name],tblKPITargets[Target_Value]),"Met","Below Target")</f>
        <v>Met</v>
      </c>
      <c r="W3097" t="str">
        <f>IF(tblOperations[[#This Row],[Quality_Pass_Rate]]&gt;=_xlfn.XLOOKUP('04_References'!$A$4,tblKPITargets[KPI_Name],tblKPITargets[Target_Value]),"Met","Below Target")</f>
        <v>Met</v>
      </c>
      <c r="X3097" t="str">
        <f>IF(tblOperations[[#This Row],[Average_Completion_Days]]&lt;=_xlfn.XLOOKUP('04_References'!$A$7,tblKPITargets[KPI_Name],tblKPITargets[Target_Value]),"Met","Below Target")</f>
        <v>Met</v>
      </c>
      <c r="Y3097" t="str">
        <f>IF(tblOperations[[#This Row],[Closing_Backlog]]&lt;=_xlfn.XLOOKUP('04_References'!$A$8,tblKPITargets[KPI_Name],tblKPITargets[Target_Value]),"Met","Below Target")</f>
        <v>Met</v>
      </c>
    </row>
    <row r="3098" spans="1:25">
      <c r="A3098" s="6" t="s">
        <v>3128</v>
      </c>
      <c r="B3098" s="7">
        <v>46161</v>
      </c>
      <c r="C3098" s="2" t="s">
        <v>43</v>
      </c>
      <c r="D3098" s="2" t="s">
        <v>19</v>
      </c>
      <c r="E3098" s="2">
        <v>1661</v>
      </c>
      <c r="F3098" s="2">
        <v>34</v>
      </c>
      <c r="G3098" s="2">
        <v>1695</v>
      </c>
      <c r="H3098" s="2">
        <v>27</v>
      </c>
      <c r="I3098" s="2">
        <v>1668</v>
      </c>
      <c r="J3098" s="2">
        <v>0</v>
      </c>
      <c r="K3098" s="2">
        <v>0</v>
      </c>
      <c r="L3098" s="2">
        <v>8</v>
      </c>
      <c r="M3098" s="2">
        <v>0.6</v>
      </c>
      <c r="N3098" s="2">
        <v>0.94899999999999995</v>
      </c>
      <c r="O3098" s="2">
        <v>2.5</v>
      </c>
      <c r="P3098" s="2">
        <v>0.73399999999999999</v>
      </c>
      <c r="Q3098" s="3">
        <v>1.6E-2</v>
      </c>
      <c r="R3098" s="4" t="str">
        <f>TRIM(tblOperations[[#This Row],[Region]])</f>
        <v>South West</v>
      </c>
      <c r="S3098" s="4" t="str">
        <f>TRIM(tblOperations[[#This Row],[Team]])</f>
        <v>Workplace Services</v>
      </c>
      <c r="T3098" s="4" t="str">
        <f>_xlfn.XLOOKUP(R3098,tblRegionReference[Region],tblRegionReference[Area],"Not Found")</f>
        <v>South</v>
      </c>
      <c r="U3098" s="4" t="str">
        <f>IF(tblOperations[[#This Row],[Completion_Rate]]&gt;=_xlfn.XLOOKUP("Completion Rate",tblKPITargets[KPI_Name],tblKPITargets[Target_Value]),"Met","Below Target")</f>
        <v>Below Target</v>
      </c>
      <c r="V3098" t="str">
        <f>IF(tblOperations[[#This Row],[SLA_Compliance]]&gt;=_xlfn.XLOOKUP('04_References'!$A$3,tblKPITargets[KPI_Name],tblKPITargets[Target_Value]),"Met","Below Target")</f>
        <v>Below Target</v>
      </c>
      <c r="W3098" t="str">
        <f>IF(tblOperations[[#This Row],[Quality_Pass_Rate]]&gt;=_xlfn.XLOOKUP('04_References'!$A$4,tblKPITargets[KPI_Name],tblKPITargets[Target_Value]),"Met","Below Target")</f>
        <v>Below Target</v>
      </c>
      <c r="X3098" t="str">
        <f>IF(tblOperations[[#This Row],[Average_Completion_Days]]&lt;=_xlfn.XLOOKUP('04_References'!$A$7,tblKPITargets[KPI_Name],tblKPITargets[Target_Value]),"Met","Below Target")</f>
        <v>Below Target</v>
      </c>
      <c r="Y3098" t="str">
        <f>IF(tblOperations[[#This Row],[Closing_Backlog]]&lt;=_xlfn.XLOOKUP('04_References'!$A$8,tblKPITargets[KPI_Name],tblKPITargets[Target_Value]),"Met","Below Target")</f>
        <v>Below Target</v>
      </c>
    </row>
    <row r="3099" spans="1:25">
      <c r="A3099" s="8" t="s">
        <v>3129</v>
      </c>
      <c r="B3099" s="9">
        <v>46161</v>
      </c>
      <c r="C3099" s="4" t="s">
        <v>43</v>
      </c>
      <c r="D3099" s="4" t="s">
        <v>21</v>
      </c>
      <c r="E3099" s="4">
        <v>0</v>
      </c>
      <c r="F3099" s="4">
        <v>39</v>
      </c>
      <c r="G3099" s="4">
        <v>39</v>
      </c>
      <c r="H3099" s="4">
        <v>39</v>
      </c>
      <c r="I3099" s="4">
        <v>0</v>
      </c>
      <c r="J3099" s="4">
        <v>1</v>
      </c>
      <c r="K3099" s="4">
        <v>0</v>
      </c>
      <c r="L3099" s="4">
        <v>1.7</v>
      </c>
      <c r="M3099" s="4">
        <v>0.94599999999999995</v>
      </c>
      <c r="N3099" s="4">
        <v>1</v>
      </c>
      <c r="O3099" s="4">
        <v>4.3</v>
      </c>
      <c r="P3099" s="4">
        <v>0.621</v>
      </c>
      <c r="Q3099" s="5">
        <v>1</v>
      </c>
      <c r="R3099" s="4" t="str">
        <f>TRIM(tblOperations[[#This Row],[Region]])</f>
        <v>South West</v>
      </c>
      <c r="S3099" s="4" t="str">
        <f>TRIM(tblOperations[[#This Row],[Team]])</f>
        <v>Facilities Response</v>
      </c>
      <c r="T3099" s="4" t="str">
        <f>_xlfn.XLOOKUP(R3099,tblRegionReference[Region],tblRegionReference[Area],"Not Found")</f>
        <v>South</v>
      </c>
      <c r="U3099" s="4" t="str">
        <f>IF(tblOperations[[#This Row],[Completion_Rate]]&gt;=_xlfn.XLOOKUP("Completion Rate",tblKPITargets[KPI_Name],tblKPITargets[Target_Value]),"Met","Below Target")</f>
        <v>Met</v>
      </c>
      <c r="V3099" t="str">
        <f>IF(tblOperations[[#This Row],[SLA_Compliance]]&gt;=_xlfn.XLOOKUP('04_References'!$A$3,tblKPITargets[KPI_Name],tblKPITargets[Target_Value]),"Met","Below Target")</f>
        <v>Met</v>
      </c>
      <c r="W3099" t="str">
        <f>IF(tblOperations[[#This Row],[Quality_Pass_Rate]]&gt;=_xlfn.XLOOKUP('04_References'!$A$4,tblKPITargets[KPI_Name],tblKPITargets[Target_Value]),"Met","Below Target")</f>
        <v>Met</v>
      </c>
      <c r="X3099" t="str">
        <f>IF(tblOperations[[#This Row],[Average_Completion_Days]]&lt;=_xlfn.XLOOKUP('04_References'!$A$7,tblKPITargets[KPI_Name],tblKPITargets[Target_Value]),"Met","Below Target")</f>
        <v>Met</v>
      </c>
      <c r="Y3099" t="str">
        <f>IF(tblOperations[[#This Row],[Closing_Backlog]]&lt;=_xlfn.XLOOKUP('04_References'!$A$8,tblKPITargets[KPI_Name],tblKPITargets[Target_Value]),"Met","Below Target")</f>
        <v>Met</v>
      </c>
    </row>
    <row r="3100" spans="1:25">
      <c r="A3100" s="6" t="s">
        <v>3130</v>
      </c>
      <c r="B3100" s="7">
        <v>46161</v>
      </c>
      <c r="C3100" s="2" t="s">
        <v>43</v>
      </c>
      <c r="D3100" s="2" t="s">
        <v>23</v>
      </c>
      <c r="E3100" s="2">
        <v>0</v>
      </c>
      <c r="F3100" s="2">
        <v>43</v>
      </c>
      <c r="G3100" s="2">
        <v>43</v>
      </c>
      <c r="H3100" s="2">
        <v>43</v>
      </c>
      <c r="I3100" s="2">
        <v>0</v>
      </c>
      <c r="J3100" s="2">
        <v>0</v>
      </c>
      <c r="K3100" s="2">
        <v>0</v>
      </c>
      <c r="L3100" s="2">
        <v>1.4</v>
      </c>
      <c r="M3100" s="2">
        <v>0.997</v>
      </c>
      <c r="N3100" s="2">
        <v>0.96699999999999997</v>
      </c>
      <c r="O3100" s="2">
        <v>4.7</v>
      </c>
      <c r="P3100" s="2">
        <v>0.754</v>
      </c>
      <c r="Q3100" s="3">
        <v>1</v>
      </c>
      <c r="R3100" s="4" t="str">
        <f>TRIM(tblOperations[[#This Row],[Region]])</f>
        <v>South West</v>
      </c>
      <c r="S3100" s="4" t="str">
        <f>TRIM(tblOperations[[#This Row],[Team]])</f>
        <v>Estates Support</v>
      </c>
      <c r="T3100" s="4" t="str">
        <f>_xlfn.XLOOKUP(R3100,tblRegionReference[Region],tblRegionReference[Area],"Not Found")</f>
        <v>South</v>
      </c>
      <c r="U3100" s="4" t="str">
        <f>IF(tblOperations[[#This Row],[Completion_Rate]]&gt;=_xlfn.XLOOKUP("Completion Rate",tblKPITargets[KPI_Name],tblKPITargets[Target_Value]),"Met","Below Target")</f>
        <v>Met</v>
      </c>
      <c r="V3100" t="str">
        <f>IF(tblOperations[[#This Row],[SLA_Compliance]]&gt;=_xlfn.XLOOKUP('04_References'!$A$3,tblKPITargets[KPI_Name],tblKPITargets[Target_Value]),"Met","Below Target")</f>
        <v>Met</v>
      </c>
      <c r="W3100" t="str">
        <f>IF(tblOperations[[#This Row],[Quality_Pass_Rate]]&gt;=_xlfn.XLOOKUP('04_References'!$A$4,tblKPITargets[KPI_Name],tblKPITargets[Target_Value]),"Met","Below Target")</f>
        <v>Met</v>
      </c>
      <c r="X3100" t="str">
        <f>IF(tblOperations[[#This Row],[Average_Completion_Days]]&lt;=_xlfn.XLOOKUP('04_References'!$A$7,tblKPITargets[KPI_Name],tblKPITargets[Target_Value]),"Met","Below Target")</f>
        <v>Met</v>
      </c>
      <c r="Y3100" t="str">
        <f>IF(tblOperations[[#This Row],[Closing_Backlog]]&lt;=_xlfn.XLOOKUP('04_References'!$A$8,tblKPITargets[KPI_Name],tblKPITargets[Target_Value]),"Met","Below Target")</f>
        <v>Met</v>
      </c>
    </row>
    <row r="3101" spans="1:25">
      <c r="A3101" s="8" t="s">
        <v>3131</v>
      </c>
      <c r="B3101" s="9">
        <v>46161</v>
      </c>
      <c r="C3101" s="4" t="s">
        <v>43</v>
      </c>
      <c r="D3101" s="4" t="s">
        <v>25</v>
      </c>
      <c r="E3101" s="4">
        <v>0</v>
      </c>
      <c r="F3101" s="4">
        <v>24</v>
      </c>
      <c r="G3101" s="4">
        <v>24</v>
      </c>
      <c r="H3101" s="4">
        <v>24</v>
      </c>
      <c r="I3101" s="4">
        <v>0</v>
      </c>
      <c r="J3101" s="4">
        <v>0</v>
      </c>
      <c r="K3101" s="4">
        <v>0</v>
      </c>
      <c r="L3101" s="4">
        <v>2</v>
      </c>
      <c r="M3101" s="4">
        <v>0.95899999999999996</v>
      </c>
      <c r="N3101" s="4">
        <v>0.97299999999999998</v>
      </c>
      <c r="O3101" s="4">
        <v>4.5999999999999996</v>
      </c>
      <c r="P3101" s="4">
        <v>0.78100000000000003</v>
      </c>
      <c r="Q3101" s="5">
        <v>1</v>
      </c>
      <c r="R3101" s="4" t="str">
        <f>TRIM(tblOperations[[#This Row],[Region]])</f>
        <v>South West</v>
      </c>
      <c r="S3101" s="4" t="str">
        <f>TRIM(tblOperations[[#This Row],[Team]])</f>
        <v>Workplace Projects</v>
      </c>
      <c r="T3101" s="4" t="str">
        <f>_xlfn.XLOOKUP(R3101,tblRegionReference[Region],tblRegionReference[Area],"Not Found")</f>
        <v>South</v>
      </c>
      <c r="U3101" s="4" t="str">
        <f>IF(tblOperations[[#This Row],[Completion_Rate]]&gt;=_xlfn.XLOOKUP("Completion Rate",tblKPITargets[KPI_Name],tblKPITargets[Target_Value]),"Met","Below Target")</f>
        <v>Met</v>
      </c>
      <c r="V3101" t="str">
        <f>IF(tblOperations[[#This Row],[SLA_Compliance]]&gt;=_xlfn.XLOOKUP('04_References'!$A$3,tblKPITargets[KPI_Name],tblKPITargets[Target_Value]),"Met","Below Target")</f>
        <v>Met</v>
      </c>
      <c r="W3101" t="str">
        <f>IF(tblOperations[[#This Row],[Quality_Pass_Rate]]&gt;=_xlfn.XLOOKUP('04_References'!$A$4,tblKPITargets[KPI_Name],tblKPITargets[Target_Value]),"Met","Below Target")</f>
        <v>Met</v>
      </c>
      <c r="X3101" t="str">
        <f>IF(tblOperations[[#This Row],[Average_Completion_Days]]&lt;=_xlfn.XLOOKUP('04_References'!$A$7,tblKPITargets[KPI_Name],tblKPITargets[Target_Value]),"Met","Below Target")</f>
        <v>Met</v>
      </c>
      <c r="Y3101" t="str">
        <f>IF(tblOperations[[#This Row],[Closing_Backlog]]&lt;=_xlfn.XLOOKUP('04_References'!$A$8,tblKPITargets[KPI_Name],tblKPITargets[Target_Value]),"Met","Below Target")</f>
        <v>Met</v>
      </c>
    </row>
    <row r="3102" spans="1:25">
      <c r="A3102" s="6" t="s">
        <v>3132</v>
      </c>
      <c r="B3102" s="7">
        <v>46161</v>
      </c>
      <c r="C3102" s="2" t="s">
        <v>48</v>
      </c>
      <c r="D3102" s="2" t="s">
        <v>19</v>
      </c>
      <c r="E3102" s="2">
        <v>3</v>
      </c>
      <c r="F3102" s="2">
        <v>34</v>
      </c>
      <c r="G3102" s="2">
        <v>37</v>
      </c>
      <c r="H3102" s="2">
        <v>37</v>
      </c>
      <c r="I3102" s="2">
        <v>0</v>
      </c>
      <c r="J3102" s="2">
        <v>0</v>
      </c>
      <c r="K3102" s="2">
        <v>0</v>
      </c>
      <c r="L3102" s="2">
        <v>1.6</v>
      </c>
      <c r="M3102" s="2">
        <v>0.96899999999999997</v>
      </c>
      <c r="N3102" s="2">
        <v>1</v>
      </c>
      <c r="O3102" s="2">
        <v>4.2</v>
      </c>
      <c r="P3102" s="2">
        <v>0.74299999999999999</v>
      </c>
      <c r="Q3102" s="3">
        <v>1</v>
      </c>
      <c r="R3102" s="4" t="str">
        <f>TRIM(tblOperations[[#This Row],[Region]])</f>
        <v>South East</v>
      </c>
      <c r="S3102" s="4" t="str">
        <f>TRIM(tblOperations[[#This Row],[Team]])</f>
        <v>Workplace Services</v>
      </c>
      <c r="T3102" s="4" t="str">
        <f>_xlfn.XLOOKUP(R3102,tblRegionReference[Region],tblRegionReference[Area],"Not Found")</f>
        <v>South</v>
      </c>
      <c r="U3102" s="4" t="str">
        <f>IF(tblOperations[[#This Row],[Completion_Rate]]&gt;=_xlfn.XLOOKUP("Completion Rate",tblKPITargets[KPI_Name],tblKPITargets[Target_Value]),"Met","Below Target")</f>
        <v>Met</v>
      </c>
      <c r="V3102" t="str">
        <f>IF(tblOperations[[#This Row],[SLA_Compliance]]&gt;=_xlfn.XLOOKUP('04_References'!$A$3,tblKPITargets[KPI_Name],tblKPITargets[Target_Value]),"Met","Below Target")</f>
        <v>Met</v>
      </c>
      <c r="W3102" t="str">
        <f>IF(tblOperations[[#This Row],[Quality_Pass_Rate]]&gt;=_xlfn.XLOOKUP('04_References'!$A$4,tblKPITargets[KPI_Name],tblKPITargets[Target_Value]),"Met","Below Target")</f>
        <v>Met</v>
      </c>
      <c r="X3102" t="str">
        <f>IF(tblOperations[[#This Row],[Average_Completion_Days]]&lt;=_xlfn.XLOOKUP('04_References'!$A$7,tblKPITargets[KPI_Name],tblKPITargets[Target_Value]),"Met","Below Target")</f>
        <v>Met</v>
      </c>
      <c r="Y3102" t="str">
        <f>IF(tblOperations[[#This Row],[Closing_Backlog]]&lt;=_xlfn.XLOOKUP('04_References'!$A$8,tblKPITargets[KPI_Name],tblKPITargets[Target_Value]),"Met","Below Target")</f>
        <v>Met</v>
      </c>
    </row>
    <row r="3103" spans="1:25">
      <c r="A3103" s="8" t="s">
        <v>3133</v>
      </c>
      <c r="B3103" s="9">
        <v>46161</v>
      </c>
      <c r="C3103" s="4" t="s">
        <v>48</v>
      </c>
      <c r="D3103" s="4" t="s">
        <v>21</v>
      </c>
      <c r="E3103" s="4">
        <v>2776</v>
      </c>
      <c r="F3103" s="4">
        <v>51</v>
      </c>
      <c r="G3103" s="4">
        <v>2827</v>
      </c>
      <c r="H3103" s="4">
        <v>21</v>
      </c>
      <c r="I3103" s="4">
        <v>2806</v>
      </c>
      <c r="J3103" s="4">
        <v>0</v>
      </c>
      <c r="K3103" s="4">
        <v>0</v>
      </c>
      <c r="L3103" s="4">
        <v>8</v>
      </c>
      <c r="M3103" s="4">
        <v>0.6</v>
      </c>
      <c r="N3103" s="4">
        <v>0.96799999999999997</v>
      </c>
      <c r="O3103" s="4">
        <v>2.5</v>
      </c>
      <c r="P3103" s="4">
        <v>0.69199999999999995</v>
      </c>
      <c r="Q3103" s="5">
        <v>7.0000000000000001E-3</v>
      </c>
      <c r="R3103" s="4" t="str">
        <f>TRIM(tblOperations[[#This Row],[Region]])</f>
        <v>South East</v>
      </c>
      <c r="S3103" s="4" t="str">
        <f>TRIM(tblOperations[[#This Row],[Team]])</f>
        <v>Facilities Response</v>
      </c>
      <c r="T3103" s="4" t="str">
        <f>_xlfn.XLOOKUP(R3103,tblRegionReference[Region],tblRegionReference[Area],"Not Found")</f>
        <v>South</v>
      </c>
      <c r="U3103" s="4" t="str">
        <f>IF(tblOperations[[#This Row],[Completion_Rate]]&gt;=_xlfn.XLOOKUP("Completion Rate",tblKPITargets[KPI_Name],tblKPITargets[Target_Value]),"Met","Below Target")</f>
        <v>Below Target</v>
      </c>
      <c r="V3103" t="str">
        <f>IF(tblOperations[[#This Row],[SLA_Compliance]]&gt;=_xlfn.XLOOKUP('04_References'!$A$3,tblKPITargets[KPI_Name],tblKPITargets[Target_Value]),"Met","Below Target")</f>
        <v>Below Target</v>
      </c>
      <c r="W3103" t="str">
        <f>IF(tblOperations[[#This Row],[Quality_Pass_Rate]]&gt;=_xlfn.XLOOKUP('04_References'!$A$4,tblKPITargets[KPI_Name],tblKPITargets[Target_Value]),"Met","Below Target")</f>
        <v>Met</v>
      </c>
      <c r="X3103" t="str">
        <f>IF(tblOperations[[#This Row],[Average_Completion_Days]]&lt;=_xlfn.XLOOKUP('04_References'!$A$7,tblKPITargets[KPI_Name],tblKPITargets[Target_Value]),"Met","Below Target")</f>
        <v>Below Target</v>
      </c>
      <c r="Y3103" t="str">
        <f>IF(tblOperations[[#This Row],[Closing_Backlog]]&lt;=_xlfn.XLOOKUP('04_References'!$A$8,tblKPITargets[KPI_Name],tblKPITargets[Target_Value]),"Met","Below Target")</f>
        <v>Below Target</v>
      </c>
    </row>
    <row r="3104" spans="1:25">
      <c r="A3104" s="6" t="s">
        <v>3134</v>
      </c>
      <c r="B3104" s="7">
        <v>46161</v>
      </c>
      <c r="C3104" s="2" t="s">
        <v>48</v>
      </c>
      <c r="D3104" s="2" t="s">
        <v>23</v>
      </c>
      <c r="E3104" s="2">
        <v>0</v>
      </c>
      <c r="F3104" s="2">
        <v>37</v>
      </c>
      <c r="G3104" s="2">
        <v>37</v>
      </c>
      <c r="H3104" s="2">
        <v>37</v>
      </c>
      <c r="I3104" s="2">
        <v>0</v>
      </c>
      <c r="J3104" s="2">
        <v>0</v>
      </c>
      <c r="K3104" s="2">
        <v>0</v>
      </c>
      <c r="L3104" s="2">
        <v>0.6</v>
      </c>
      <c r="M3104" s="2">
        <v>0.94799999999999995</v>
      </c>
      <c r="N3104" s="2">
        <v>0.98799999999999999</v>
      </c>
      <c r="O3104" s="2">
        <v>4.5</v>
      </c>
      <c r="P3104" s="2">
        <v>0.80200000000000005</v>
      </c>
      <c r="Q3104" s="3">
        <v>1</v>
      </c>
      <c r="R3104" s="4" t="str">
        <f>TRIM(tblOperations[[#This Row],[Region]])</f>
        <v>South East</v>
      </c>
      <c r="S3104" s="4" t="str">
        <f>TRIM(tblOperations[[#This Row],[Team]])</f>
        <v>Estates Support</v>
      </c>
      <c r="T3104" s="4" t="str">
        <f>_xlfn.XLOOKUP(R3104,tblRegionReference[Region],tblRegionReference[Area],"Not Found")</f>
        <v>South</v>
      </c>
      <c r="U3104" s="4" t="str">
        <f>IF(tblOperations[[#This Row],[Completion_Rate]]&gt;=_xlfn.XLOOKUP("Completion Rate",tblKPITargets[KPI_Name],tblKPITargets[Target_Value]),"Met","Below Target")</f>
        <v>Met</v>
      </c>
      <c r="V3104" t="str">
        <f>IF(tblOperations[[#This Row],[SLA_Compliance]]&gt;=_xlfn.XLOOKUP('04_References'!$A$3,tblKPITargets[KPI_Name],tblKPITargets[Target_Value]),"Met","Below Target")</f>
        <v>Met</v>
      </c>
      <c r="W3104" t="str">
        <f>IF(tblOperations[[#This Row],[Quality_Pass_Rate]]&gt;=_xlfn.XLOOKUP('04_References'!$A$4,tblKPITargets[KPI_Name],tblKPITargets[Target_Value]),"Met","Below Target")</f>
        <v>Met</v>
      </c>
      <c r="X3104" t="str">
        <f>IF(tblOperations[[#This Row],[Average_Completion_Days]]&lt;=_xlfn.XLOOKUP('04_References'!$A$7,tblKPITargets[KPI_Name],tblKPITargets[Target_Value]),"Met","Below Target")</f>
        <v>Met</v>
      </c>
      <c r="Y3104" t="str">
        <f>IF(tblOperations[[#This Row],[Closing_Backlog]]&lt;=_xlfn.XLOOKUP('04_References'!$A$8,tblKPITargets[KPI_Name],tblKPITargets[Target_Value]),"Met","Below Target")</f>
        <v>Met</v>
      </c>
    </row>
    <row r="3105" spans="1:25">
      <c r="A3105" s="8" t="s">
        <v>3135</v>
      </c>
      <c r="B3105" s="9">
        <v>46161</v>
      </c>
      <c r="C3105" s="4" t="s">
        <v>48</v>
      </c>
      <c r="D3105" s="4" t="s">
        <v>25</v>
      </c>
      <c r="E3105" s="4">
        <v>903</v>
      </c>
      <c r="F3105" s="4">
        <v>30</v>
      </c>
      <c r="G3105" s="4">
        <v>933</v>
      </c>
      <c r="H3105" s="4">
        <v>23</v>
      </c>
      <c r="I3105" s="4">
        <v>910</v>
      </c>
      <c r="J3105" s="4">
        <v>0</v>
      </c>
      <c r="K3105" s="4">
        <v>0</v>
      </c>
      <c r="L3105" s="4">
        <v>8</v>
      </c>
      <c r="M3105" s="4">
        <v>0.6</v>
      </c>
      <c r="N3105" s="4">
        <v>1</v>
      </c>
      <c r="O3105" s="4">
        <v>2.5</v>
      </c>
      <c r="P3105" s="4">
        <v>0.747</v>
      </c>
      <c r="Q3105" s="5">
        <v>2.5000000000000001E-2</v>
      </c>
      <c r="R3105" s="4" t="str">
        <f>TRIM(tblOperations[[#This Row],[Region]])</f>
        <v>South East</v>
      </c>
      <c r="S3105" s="4" t="str">
        <f>TRIM(tblOperations[[#This Row],[Team]])</f>
        <v>Workplace Projects</v>
      </c>
      <c r="T3105" s="4" t="str">
        <f>_xlfn.XLOOKUP(R3105,tblRegionReference[Region],tblRegionReference[Area],"Not Found")</f>
        <v>South</v>
      </c>
      <c r="U3105" s="4" t="str">
        <f>IF(tblOperations[[#This Row],[Completion_Rate]]&gt;=_xlfn.XLOOKUP("Completion Rate",tblKPITargets[KPI_Name],tblKPITargets[Target_Value]),"Met","Below Target")</f>
        <v>Below Target</v>
      </c>
      <c r="V3105" t="str">
        <f>IF(tblOperations[[#This Row],[SLA_Compliance]]&gt;=_xlfn.XLOOKUP('04_References'!$A$3,tblKPITargets[KPI_Name],tblKPITargets[Target_Value]),"Met","Below Target")</f>
        <v>Below Target</v>
      </c>
      <c r="W3105" t="str">
        <f>IF(tblOperations[[#This Row],[Quality_Pass_Rate]]&gt;=_xlfn.XLOOKUP('04_References'!$A$4,tblKPITargets[KPI_Name],tblKPITargets[Target_Value]),"Met","Below Target")</f>
        <v>Met</v>
      </c>
      <c r="X3105" t="str">
        <f>IF(tblOperations[[#This Row],[Average_Completion_Days]]&lt;=_xlfn.XLOOKUP('04_References'!$A$7,tblKPITargets[KPI_Name],tblKPITargets[Target_Value]),"Met","Below Target")</f>
        <v>Below Target</v>
      </c>
      <c r="Y3105" t="str">
        <f>IF(tblOperations[[#This Row],[Closing_Backlog]]&lt;=_xlfn.XLOOKUP('04_References'!$A$8,tblKPITargets[KPI_Name],tblKPITargets[Target_Value]),"Met","Below Target")</f>
        <v>Below Target</v>
      </c>
    </row>
    <row r="3106" spans="1:25">
      <c r="A3106" s="6" t="s">
        <v>3136</v>
      </c>
      <c r="B3106" s="7">
        <v>46161</v>
      </c>
      <c r="C3106" s="2" t="s">
        <v>53</v>
      </c>
      <c r="D3106" s="2" t="s">
        <v>19</v>
      </c>
      <c r="E3106" s="2">
        <v>1690</v>
      </c>
      <c r="F3106" s="2">
        <v>28</v>
      </c>
      <c r="G3106" s="2">
        <v>1718</v>
      </c>
      <c r="H3106" s="2">
        <v>26</v>
      </c>
      <c r="I3106" s="2">
        <v>1692</v>
      </c>
      <c r="J3106" s="2">
        <v>1</v>
      </c>
      <c r="K3106" s="2">
        <v>0</v>
      </c>
      <c r="L3106" s="2">
        <v>8</v>
      </c>
      <c r="M3106" s="2">
        <v>0.6</v>
      </c>
      <c r="N3106" s="2">
        <v>0.95099999999999996</v>
      </c>
      <c r="O3106" s="2">
        <v>2.5</v>
      </c>
      <c r="P3106" s="2">
        <v>0.69299999999999995</v>
      </c>
      <c r="Q3106" s="3">
        <v>1.4999999999999999E-2</v>
      </c>
      <c r="R3106" s="4" t="str">
        <f>TRIM(tblOperations[[#This Row],[Region]])</f>
        <v>Wales</v>
      </c>
      <c r="S3106" s="4" t="str">
        <f>TRIM(tblOperations[[#This Row],[Team]])</f>
        <v>Workplace Services</v>
      </c>
      <c r="T3106" s="4" t="str">
        <f>_xlfn.XLOOKUP(R3106,tblRegionReference[Region],tblRegionReference[Area],"Not Found")</f>
        <v>Wales</v>
      </c>
      <c r="U3106" s="4" t="str">
        <f>IF(tblOperations[[#This Row],[Completion_Rate]]&gt;=_xlfn.XLOOKUP("Completion Rate",tblKPITargets[KPI_Name],tblKPITargets[Target_Value]),"Met","Below Target")</f>
        <v>Below Target</v>
      </c>
      <c r="V3106" t="str">
        <f>IF(tblOperations[[#This Row],[SLA_Compliance]]&gt;=_xlfn.XLOOKUP('04_References'!$A$3,tblKPITargets[KPI_Name],tblKPITargets[Target_Value]),"Met","Below Target")</f>
        <v>Below Target</v>
      </c>
      <c r="W3106" t="str">
        <f>IF(tblOperations[[#This Row],[Quality_Pass_Rate]]&gt;=_xlfn.XLOOKUP('04_References'!$A$4,tblKPITargets[KPI_Name],tblKPITargets[Target_Value]),"Met","Below Target")</f>
        <v>Met</v>
      </c>
      <c r="X3106" t="str">
        <f>IF(tblOperations[[#This Row],[Average_Completion_Days]]&lt;=_xlfn.XLOOKUP('04_References'!$A$7,tblKPITargets[KPI_Name],tblKPITargets[Target_Value]),"Met","Below Target")</f>
        <v>Below Target</v>
      </c>
      <c r="Y3106" t="str">
        <f>IF(tblOperations[[#This Row],[Closing_Backlog]]&lt;=_xlfn.XLOOKUP('04_References'!$A$8,tblKPITargets[KPI_Name],tblKPITargets[Target_Value]),"Met","Below Target")</f>
        <v>Below Target</v>
      </c>
    </row>
    <row r="3107" spans="1:25">
      <c r="A3107" s="8" t="s">
        <v>3137</v>
      </c>
      <c r="B3107" s="9">
        <v>46161</v>
      </c>
      <c r="C3107" s="4" t="s">
        <v>53</v>
      </c>
      <c r="D3107" s="4" t="s">
        <v>21</v>
      </c>
      <c r="E3107" s="4">
        <v>1790</v>
      </c>
      <c r="F3107" s="4">
        <v>48</v>
      </c>
      <c r="G3107" s="4">
        <v>1838</v>
      </c>
      <c r="H3107" s="4">
        <v>24</v>
      </c>
      <c r="I3107" s="4">
        <v>1814</v>
      </c>
      <c r="J3107" s="4">
        <v>0</v>
      </c>
      <c r="K3107" s="4">
        <v>0</v>
      </c>
      <c r="L3107" s="4">
        <v>8</v>
      </c>
      <c r="M3107" s="4">
        <v>0.6</v>
      </c>
      <c r="N3107" s="4">
        <v>1</v>
      </c>
      <c r="O3107" s="4">
        <v>2.5</v>
      </c>
      <c r="P3107" s="4">
        <v>0.66400000000000003</v>
      </c>
      <c r="Q3107" s="5">
        <v>1.2999999999999999E-2</v>
      </c>
      <c r="R3107" s="4" t="str">
        <f>TRIM(tblOperations[[#This Row],[Region]])</f>
        <v>Wales</v>
      </c>
      <c r="S3107" s="4" t="str">
        <f>TRIM(tblOperations[[#This Row],[Team]])</f>
        <v>Facilities Response</v>
      </c>
      <c r="T3107" s="4" t="str">
        <f>_xlfn.XLOOKUP(R3107,tblRegionReference[Region],tblRegionReference[Area],"Not Found")</f>
        <v>Wales</v>
      </c>
      <c r="U3107" s="4" t="str">
        <f>IF(tblOperations[[#This Row],[Completion_Rate]]&gt;=_xlfn.XLOOKUP("Completion Rate",tblKPITargets[KPI_Name],tblKPITargets[Target_Value]),"Met","Below Target")</f>
        <v>Below Target</v>
      </c>
      <c r="V3107" t="str">
        <f>IF(tblOperations[[#This Row],[SLA_Compliance]]&gt;=_xlfn.XLOOKUP('04_References'!$A$3,tblKPITargets[KPI_Name],tblKPITargets[Target_Value]),"Met","Below Target")</f>
        <v>Below Target</v>
      </c>
      <c r="W3107" t="str">
        <f>IF(tblOperations[[#This Row],[Quality_Pass_Rate]]&gt;=_xlfn.XLOOKUP('04_References'!$A$4,tblKPITargets[KPI_Name],tblKPITargets[Target_Value]),"Met","Below Target")</f>
        <v>Met</v>
      </c>
      <c r="X3107" t="str">
        <f>IF(tblOperations[[#This Row],[Average_Completion_Days]]&lt;=_xlfn.XLOOKUP('04_References'!$A$7,tblKPITargets[KPI_Name],tblKPITargets[Target_Value]),"Met","Below Target")</f>
        <v>Below Target</v>
      </c>
      <c r="Y3107" t="str">
        <f>IF(tblOperations[[#This Row],[Closing_Backlog]]&lt;=_xlfn.XLOOKUP('04_References'!$A$8,tblKPITargets[KPI_Name],tblKPITargets[Target_Value]),"Met","Below Target")</f>
        <v>Below Target</v>
      </c>
    </row>
    <row r="3108" spans="1:25">
      <c r="A3108" s="6" t="s">
        <v>3138</v>
      </c>
      <c r="B3108" s="7">
        <v>46161</v>
      </c>
      <c r="C3108" s="2" t="s">
        <v>53</v>
      </c>
      <c r="D3108" s="2" t="s">
        <v>23</v>
      </c>
      <c r="E3108" s="2">
        <v>1139</v>
      </c>
      <c r="F3108" s="2">
        <v>46</v>
      </c>
      <c r="G3108" s="2">
        <v>1185</v>
      </c>
      <c r="H3108" s="2">
        <v>28</v>
      </c>
      <c r="I3108" s="2">
        <v>1157</v>
      </c>
      <c r="J3108" s="2">
        <v>0</v>
      </c>
      <c r="K3108" s="2">
        <v>0</v>
      </c>
      <c r="L3108" s="2">
        <v>8</v>
      </c>
      <c r="M3108" s="2">
        <v>0.6</v>
      </c>
      <c r="N3108" s="2">
        <v>0.97699999999999998</v>
      </c>
      <c r="O3108" s="2">
        <v>2.5</v>
      </c>
      <c r="P3108" s="2">
        <v>0.77800000000000002</v>
      </c>
      <c r="Q3108" s="3">
        <v>2.4E-2</v>
      </c>
      <c r="R3108" s="4" t="str">
        <f>TRIM(tblOperations[[#This Row],[Region]])</f>
        <v>Wales</v>
      </c>
      <c r="S3108" s="4" t="str">
        <f>TRIM(tblOperations[[#This Row],[Team]])</f>
        <v>Estates Support</v>
      </c>
      <c r="T3108" s="4" t="str">
        <f>_xlfn.XLOOKUP(R3108,tblRegionReference[Region],tblRegionReference[Area],"Not Found")</f>
        <v>Wales</v>
      </c>
      <c r="U3108" s="4" t="str">
        <f>IF(tblOperations[[#This Row],[Completion_Rate]]&gt;=_xlfn.XLOOKUP("Completion Rate",tblKPITargets[KPI_Name],tblKPITargets[Target_Value]),"Met","Below Target")</f>
        <v>Below Target</v>
      </c>
      <c r="V3108" t="str">
        <f>IF(tblOperations[[#This Row],[SLA_Compliance]]&gt;=_xlfn.XLOOKUP('04_References'!$A$3,tblKPITargets[KPI_Name],tblKPITargets[Target_Value]),"Met","Below Target")</f>
        <v>Below Target</v>
      </c>
      <c r="W3108" t="str">
        <f>IF(tblOperations[[#This Row],[Quality_Pass_Rate]]&gt;=_xlfn.XLOOKUP('04_References'!$A$4,tblKPITargets[KPI_Name],tblKPITargets[Target_Value]),"Met","Below Target")</f>
        <v>Met</v>
      </c>
      <c r="X3108" t="str">
        <f>IF(tblOperations[[#This Row],[Average_Completion_Days]]&lt;=_xlfn.XLOOKUP('04_References'!$A$7,tblKPITargets[KPI_Name],tblKPITargets[Target_Value]),"Met","Below Target")</f>
        <v>Below Target</v>
      </c>
      <c r="Y3108" t="str">
        <f>IF(tblOperations[[#This Row],[Closing_Backlog]]&lt;=_xlfn.XLOOKUP('04_References'!$A$8,tblKPITargets[KPI_Name],tblKPITargets[Target_Value]),"Met","Below Target")</f>
        <v>Below Target</v>
      </c>
    </row>
    <row r="3109" spans="1:25">
      <c r="A3109" s="8" t="s">
        <v>3139</v>
      </c>
      <c r="B3109" s="9">
        <v>46161</v>
      </c>
      <c r="C3109" s="4" t="s">
        <v>53</v>
      </c>
      <c r="D3109" s="4" t="s">
        <v>25</v>
      </c>
      <c r="E3109" s="4">
        <v>3</v>
      </c>
      <c r="F3109" s="4">
        <v>16</v>
      </c>
      <c r="G3109" s="4">
        <v>19</v>
      </c>
      <c r="H3109" s="4">
        <v>19</v>
      </c>
      <c r="I3109" s="4">
        <v>0</v>
      </c>
      <c r="J3109" s="4">
        <v>0</v>
      </c>
      <c r="K3109" s="4">
        <v>0</v>
      </c>
      <c r="L3109" s="4">
        <v>1.6</v>
      </c>
      <c r="M3109" s="4">
        <v>0.92800000000000005</v>
      </c>
      <c r="N3109" s="4">
        <v>0.95099999999999996</v>
      </c>
      <c r="O3109" s="4">
        <v>4.5999999999999996</v>
      </c>
      <c r="P3109" s="4">
        <v>0.71299999999999997</v>
      </c>
      <c r="Q3109" s="5">
        <v>1</v>
      </c>
      <c r="R3109" s="4" t="str">
        <f>TRIM(tblOperations[[#This Row],[Region]])</f>
        <v>Wales</v>
      </c>
      <c r="S3109" s="4" t="str">
        <f>TRIM(tblOperations[[#This Row],[Team]])</f>
        <v>Workplace Projects</v>
      </c>
      <c r="T3109" s="4" t="str">
        <f>_xlfn.XLOOKUP(R3109,tblRegionReference[Region],tblRegionReference[Area],"Not Found")</f>
        <v>Wales</v>
      </c>
      <c r="U3109" s="4" t="str">
        <f>IF(tblOperations[[#This Row],[Completion_Rate]]&gt;=_xlfn.XLOOKUP("Completion Rate",tblKPITargets[KPI_Name],tblKPITargets[Target_Value]),"Met","Below Target")</f>
        <v>Met</v>
      </c>
      <c r="V3109" t="str">
        <f>IF(tblOperations[[#This Row],[SLA_Compliance]]&gt;=_xlfn.XLOOKUP('04_References'!$A$3,tblKPITargets[KPI_Name],tblKPITargets[Target_Value]),"Met","Below Target")</f>
        <v>Met</v>
      </c>
      <c r="W3109" t="str">
        <f>IF(tblOperations[[#This Row],[Quality_Pass_Rate]]&gt;=_xlfn.XLOOKUP('04_References'!$A$4,tblKPITargets[KPI_Name],tblKPITargets[Target_Value]),"Met","Below Target")</f>
        <v>Met</v>
      </c>
      <c r="X3109" t="str">
        <f>IF(tblOperations[[#This Row],[Average_Completion_Days]]&lt;=_xlfn.XLOOKUP('04_References'!$A$7,tblKPITargets[KPI_Name],tblKPITargets[Target_Value]),"Met","Below Target")</f>
        <v>Met</v>
      </c>
      <c r="Y3109" t="str">
        <f>IF(tblOperations[[#This Row],[Closing_Backlog]]&lt;=_xlfn.XLOOKUP('04_References'!$A$8,tblKPITargets[KPI_Name],tblKPITargets[Target_Value]),"Met","Below Target")</f>
        <v>Met</v>
      </c>
    </row>
    <row r="3110" spans="1:25">
      <c r="A3110" s="6" t="s">
        <v>3140</v>
      </c>
      <c r="B3110" s="7">
        <v>46162</v>
      </c>
      <c r="C3110" s="2" t="s">
        <v>18</v>
      </c>
      <c r="D3110" s="2" t="s">
        <v>19</v>
      </c>
      <c r="E3110" s="2">
        <v>447</v>
      </c>
      <c r="F3110" s="2">
        <v>57</v>
      </c>
      <c r="G3110" s="2">
        <v>504</v>
      </c>
      <c r="H3110" s="2">
        <v>35</v>
      </c>
      <c r="I3110" s="2">
        <v>469</v>
      </c>
      <c r="J3110" s="2">
        <v>0</v>
      </c>
      <c r="K3110" s="2">
        <v>0</v>
      </c>
      <c r="L3110" s="2">
        <v>8</v>
      </c>
      <c r="M3110" s="2">
        <v>0.6</v>
      </c>
      <c r="N3110" s="2">
        <v>1</v>
      </c>
      <c r="O3110" s="2">
        <v>2.5</v>
      </c>
      <c r="P3110" s="2">
        <v>0.72399999999999998</v>
      </c>
      <c r="Q3110" s="3">
        <v>6.9000000000000006E-2</v>
      </c>
      <c r="R3110" s="4" t="str">
        <f>TRIM(tblOperations[[#This Row],[Region]])</f>
        <v>Scotland</v>
      </c>
      <c r="S3110" s="4" t="str">
        <f>TRIM(tblOperations[[#This Row],[Team]])</f>
        <v>Workplace Services</v>
      </c>
      <c r="T3110" s="4" t="str">
        <f>_xlfn.XLOOKUP(R3110,tblRegionReference[Region],tblRegionReference[Area],"Not Found")</f>
        <v>North</v>
      </c>
      <c r="U3110" s="4" t="str">
        <f>IF(tblOperations[[#This Row],[Completion_Rate]]&gt;=_xlfn.XLOOKUP("Completion Rate",tblKPITargets[KPI_Name],tblKPITargets[Target_Value]),"Met","Below Target")</f>
        <v>Below Target</v>
      </c>
      <c r="V3110" t="str">
        <f>IF(tblOperations[[#This Row],[SLA_Compliance]]&gt;=_xlfn.XLOOKUP('04_References'!$A$3,tblKPITargets[KPI_Name],tblKPITargets[Target_Value]),"Met","Below Target")</f>
        <v>Below Target</v>
      </c>
      <c r="W3110" t="str">
        <f>IF(tblOperations[[#This Row],[Quality_Pass_Rate]]&gt;=_xlfn.XLOOKUP('04_References'!$A$4,tblKPITargets[KPI_Name],tblKPITargets[Target_Value]),"Met","Below Target")</f>
        <v>Met</v>
      </c>
      <c r="X3110" t="str">
        <f>IF(tblOperations[[#This Row],[Average_Completion_Days]]&lt;=_xlfn.XLOOKUP('04_References'!$A$7,tblKPITargets[KPI_Name],tblKPITargets[Target_Value]),"Met","Below Target")</f>
        <v>Below Target</v>
      </c>
      <c r="Y3110" t="str">
        <f>IF(tblOperations[[#This Row],[Closing_Backlog]]&lt;=_xlfn.XLOOKUP('04_References'!$A$8,tblKPITargets[KPI_Name],tblKPITargets[Target_Value]),"Met","Below Target")</f>
        <v>Below Target</v>
      </c>
    </row>
    <row r="3111" spans="1:25">
      <c r="A3111" s="8" t="s">
        <v>3141</v>
      </c>
      <c r="B3111" s="9">
        <v>46162</v>
      </c>
      <c r="C3111" s="4" t="s">
        <v>18</v>
      </c>
      <c r="D3111" s="4" t="s">
        <v>21</v>
      </c>
      <c r="E3111" s="4">
        <v>0</v>
      </c>
      <c r="F3111" s="4">
        <v>25</v>
      </c>
      <c r="G3111" s="4">
        <v>25</v>
      </c>
      <c r="H3111" s="4">
        <v>25</v>
      </c>
      <c r="I3111" s="4">
        <v>0</v>
      </c>
      <c r="J3111" s="4">
        <v>0</v>
      </c>
      <c r="K3111" s="4">
        <v>0</v>
      </c>
      <c r="L3111" s="4">
        <v>1.5</v>
      </c>
      <c r="M3111" s="4">
        <v>0.98199999999999998</v>
      </c>
      <c r="N3111" s="4">
        <v>1</v>
      </c>
      <c r="O3111" s="4">
        <v>4.5999999999999996</v>
      </c>
      <c r="P3111" s="4">
        <v>0.8</v>
      </c>
      <c r="Q3111" s="5">
        <v>1</v>
      </c>
      <c r="R3111" s="4" t="str">
        <f>TRIM(tblOperations[[#This Row],[Region]])</f>
        <v>Scotland</v>
      </c>
      <c r="S3111" s="4" t="str">
        <f>TRIM(tblOperations[[#This Row],[Team]])</f>
        <v>Facilities Response</v>
      </c>
      <c r="T3111" s="4" t="str">
        <f>_xlfn.XLOOKUP(R3111,tblRegionReference[Region],tblRegionReference[Area],"Not Found")</f>
        <v>North</v>
      </c>
      <c r="U3111" s="4" t="str">
        <f>IF(tblOperations[[#This Row],[Completion_Rate]]&gt;=_xlfn.XLOOKUP("Completion Rate",tblKPITargets[KPI_Name],tblKPITargets[Target_Value]),"Met","Below Target")</f>
        <v>Met</v>
      </c>
      <c r="V3111" t="str">
        <f>IF(tblOperations[[#This Row],[SLA_Compliance]]&gt;=_xlfn.XLOOKUP('04_References'!$A$3,tblKPITargets[KPI_Name],tblKPITargets[Target_Value]),"Met","Below Target")</f>
        <v>Met</v>
      </c>
      <c r="W3111" t="str">
        <f>IF(tblOperations[[#This Row],[Quality_Pass_Rate]]&gt;=_xlfn.XLOOKUP('04_References'!$A$4,tblKPITargets[KPI_Name],tblKPITargets[Target_Value]),"Met","Below Target")</f>
        <v>Met</v>
      </c>
      <c r="X3111" t="str">
        <f>IF(tblOperations[[#This Row],[Average_Completion_Days]]&lt;=_xlfn.XLOOKUP('04_References'!$A$7,tblKPITargets[KPI_Name],tblKPITargets[Target_Value]),"Met","Below Target")</f>
        <v>Met</v>
      </c>
      <c r="Y3111" t="str">
        <f>IF(tblOperations[[#This Row],[Closing_Backlog]]&lt;=_xlfn.XLOOKUP('04_References'!$A$8,tblKPITargets[KPI_Name],tblKPITargets[Target_Value]),"Met","Below Target")</f>
        <v>Met</v>
      </c>
    </row>
    <row r="3112" spans="1:25">
      <c r="A3112" s="6" t="s">
        <v>3142</v>
      </c>
      <c r="B3112" s="7">
        <v>46162</v>
      </c>
      <c r="C3112" s="2" t="s">
        <v>18</v>
      </c>
      <c r="D3112" s="2" t="s">
        <v>23</v>
      </c>
      <c r="E3112" s="2">
        <v>792</v>
      </c>
      <c r="F3112" s="2">
        <v>40</v>
      </c>
      <c r="G3112" s="2">
        <v>832</v>
      </c>
      <c r="H3112" s="2">
        <v>35</v>
      </c>
      <c r="I3112" s="2">
        <v>797</v>
      </c>
      <c r="J3112" s="2">
        <v>0</v>
      </c>
      <c r="K3112" s="2">
        <v>0</v>
      </c>
      <c r="L3112" s="2">
        <v>8</v>
      </c>
      <c r="M3112" s="2">
        <v>0.6</v>
      </c>
      <c r="N3112" s="2">
        <v>0.98</v>
      </c>
      <c r="O3112" s="2">
        <v>2.5</v>
      </c>
      <c r="P3112" s="2">
        <v>0.77700000000000002</v>
      </c>
      <c r="Q3112" s="3">
        <v>4.2000000000000003E-2</v>
      </c>
      <c r="R3112" s="4" t="str">
        <f>TRIM(tblOperations[[#This Row],[Region]])</f>
        <v>Scotland</v>
      </c>
      <c r="S3112" s="4" t="str">
        <f>TRIM(tblOperations[[#This Row],[Team]])</f>
        <v>Estates Support</v>
      </c>
      <c r="T3112" s="4" t="str">
        <f>_xlfn.XLOOKUP(R3112,tblRegionReference[Region],tblRegionReference[Area],"Not Found")</f>
        <v>North</v>
      </c>
      <c r="U3112" s="4" t="str">
        <f>IF(tblOperations[[#This Row],[Completion_Rate]]&gt;=_xlfn.XLOOKUP("Completion Rate",tblKPITargets[KPI_Name],tblKPITargets[Target_Value]),"Met","Below Target")</f>
        <v>Below Target</v>
      </c>
      <c r="V3112" t="str">
        <f>IF(tblOperations[[#This Row],[SLA_Compliance]]&gt;=_xlfn.XLOOKUP('04_References'!$A$3,tblKPITargets[KPI_Name],tblKPITargets[Target_Value]),"Met","Below Target")</f>
        <v>Below Target</v>
      </c>
      <c r="W3112" t="str">
        <f>IF(tblOperations[[#This Row],[Quality_Pass_Rate]]&gt;=_xlfn.XLOOKUP('04_References'!$A$4,tblKPITargets[KPI_Name],tblKPITargets[Target_Value]),"Met","Below Target")</f>
        <v>Met</v>
      </c>
      <c r="X3112" t="str">
        <f>IF(tblOperations[[#This Row],[Average_Completion_Days]]&lt;=_xlfn.XLOOKUP('04_References'!$A$7,tblKPITargets[KPI_Name],tblKPITargets[Target_Value]),"Met","Below Target")</f>
        <v>Below Target</v>
      </c>
      <c r="Y3112" t="str">
        <f>IF(tblOperations[[#This Row],[Closing_Backlog]]&lt;=_xlfn.XLOOKUP('04_References'!$A$8,tblKPITargets[KPI_Name],tblKPITargets[Target_Value]),"Met","Below Target")</f>
        <v>Below Target</v>
      </c>
    </row>
    <row r="3113" spans="1:25">
      <c r="A3113" s="8" t="s">
        <v>3143</v>
      </c>
      <c r="B3113" s="9">
        <v>46162</v>
      </c>
      <c r="C3113" s="4" t="s">
        <v>18</v>
      </c>
      <c r="D3113" s="4" t="s">
        <v>25</v>
      </c>
      <c r="E3113" s="4">
        <v>0</v>
      </c>
      <c r="F3113" s="4">
        <v>32</v>
      </c>
      <c r="G3113" s="4">
        <v>32</v>
      </c>
      <c r="H3113" s="4">
        <v>32</v>
      </c>
      <c r="I3113" s="4">
        <v>0</v>
      </c>
      <c r="J3113" s="4">
        <v>0</v>
      </c>
      <c r="K3113" s="4">
        <v>0</v>
      </c>
      <c r="L3113" s="4">
        <v>1</v>
      </c>
      <c r="M3113" s="4">
        <v>0.96899999999999997</v>
      </c>
      <c r="N3113" s="4">
        <v>0.97199999999999998</v>
      </c>
      <c r="O3113" s="4">
        <v>4.5999999999999996</v>
      </c>
      <c r="P3113" s="4">
        <v>0.76500000000000001</v>
      </c>
      <c r="Q3113" s="5">
        <v>1</v>
      </c>
      <c r="R3113" s="4" t="str">
        <f>TRIM(tblOperations[[#This Row],[Region]])</f>
        <v>Scotland</v>
      </c>
      <c r="S3113" s="4" t="str">
        <f>TRIM(tblOperations[[#This Row],[Team]])</f>
        <v>Workplace Projects</v>
      </c>
      <c r="T3113" s="4" t="str">
        <f>_xlfn.XLOOKUP(R3113,tblRegionReference[Region],tblRegionReference[Area],"Not Found")</f>
        <v>North</v>
      </c>
      <c r="U3113" s="4" t="str">
        <f>IF(tblOperations[[#This Row],[Completion_Rate]]&gt;=_xlfn.XLOOKUP("Completion Rate",tblKPITargets[KPI_Name],tblKPITargets[Target_Value]),"Met","Below Target")</f>
        <v>Met</v>
      </c>
      <c r="V3113" t="str">
        <f>IF(tblOperations[[#This Row],[SLA_Compliance]]&gt;=_xlfn.XLOOKUP('04_References'!$A$3,tblKPITargets[KPI_Name],tblKPITargets[Target_Value]),"Met","Below Target")</f>
        <v>Met</v>
      </c>
      <c r="W3113" t="str">
        <f>IF(tblOperations[[#This Row],[Quality_Pass_Rate]]&gt;=_xlfn.XLOOKUP('04_References'!$A$4,tblKPITargets[KPI_Name],tblKPITargets[Target_Value]),"Met","Below Target")</f>
        <v>Met</v>
      </c>
      <c r="X3113" t="str">
        <f>IF(tblOperations[[#This Row],[Average_Completion_Days]]&lt;=_xlfn.XLOOKUP('04_References'!$A$7,tblKPITargets[KPI_Name],tblKPITargets[Target_Value]),"Met","Below Target")</f>
        <v>Met</v>
      </c>
      <c r="Y3113" t="str">
        <f>IF(tblOperations[[#This Row],[Closing_Backlog]]&lt;=_xlfn.XLOOKUP('04_References'!$A$8,tblKPITargets[KPI_Name],tblKPITargets[Target_Value]),"Met","Below Target")</f>
        <v>Met</v>
      </c>
    </row>
    <row r="3114" spans="1:25">
      <c r="A3114" s="6" t="s">
        <v>3144</v>
      </c>
      <c r="B3114" s="7">
        <v>46162</v>
      </c>
      <c r="C3114" s="2" t="s">
        <v>27</v>
      </c>
      <c r="D3114" s="2" t="s">
        <v>19</v>
      </c>
      <c r="E3114" s="2">
        <v>10</v>
      </c>
      <c r="F3114" s="2">
        <v>33</v>
      </c>
      <c r="G3114" s="2">
        <v>43</v>
      </c>
      <c r="H3114" s="2">
        <v>43</v>
      </c>
      <c r="I3114" s="2">
        <v>0</v>
      </c>
      <c r="J3114" s="2">
        <v>0</v>
      </c>
      <c r="K3114" s="2">
        <v>0</v>
      </c>
      <c r="L3114" s="2">
        <v>1.2</v>
      </c>
      <c r="M3114" s="2">
        <v>0.96199999999999997</v>
      </c>
      <c r="N3114" s="2">
        <v>1</v>
      </c>
      <c r="O3114" s="2">
        <v>4.5</v>
      </c>
      <c r="P3114" s="2">
        <v>0.70499999999999996</v>
      </c>
      <c r="Q3114" s="3">
        <v>1</v>
      </c>
      <c r="R3114" s="4" t="str">
        <f>TRIM(tblOperations[[#This Row],[Region]])</f>
        <v>North East</v>
      </c>
      <c r="S3114" s="4" t="str">
        <f>TRIM(tblOperations[[#This Row],[Team]])</f>
        <v>Workplace Services</v>
      </c>
      <c r="T3114" s="4" t="str">
        <f>_xlfn.XLOOKUP(R3114,tblRegionReference[Region],tblRegionReference[Area],"Not Found")</f>
        <v>North</v>
      </c>
      <c r="U3114" s="4" t="str">
        <f>IF(tblOperations[[#This Row],[Completion_Rate]]&gt;=_xlfn.XLOOKUP("Completion Rate",tblKPITargets[KPI_Name],tblKPITargets[Target_Value]),"Met","Below Target")</f>
        <v>Met</v>
      </c>
      <c r="V3114" t="str">
        <f>IF(tblOperations[[#This Row],[SLA_Compliance]]&gt;=_xlfn.XLOOKUP('04_References'!$A$3,tblKPITargets[KPI_Name],tblKPITargets[Target_Value]),"Met","Below Target")</f>
        <v>Met</v>
      </c>
      <c r="W3114" t="str">
        <f>IF(tblOperations[[#This Row],[Quality_Pass_Rate]]&gt;=_xlfn.XLOOKUP('04_References'!$A$4,tblKPITargets[KPI_Name],tblKPITargets[Target_Value]),"Met","Below Target")</f>
        <v>Met</v>
      </c>
      <c r="X3114" t="str">
        <f>IF(tblOperations[[#This Row],[Average_Completion_Days]]&lt;=_xlfn.XLOOKUP('04_References'!$A$7,tblKPITargets[KPI_Name],tblKPITargets[Target_Value]),"Met","Below Target")</f>
        <v>Met</v>
      </c>
      <c r="Y3114" t="str">
        <f>IF(tblOperations[[#This Row],[Closing_Backlog]]&lt;=_xlfn.XLOOKUP('04_References'!$A$8,tblKPITargets[KPI_Name],tblKPITargets[Target_Value]),"Met","Below Target")</f>
        <v>Met</v>
      </c>
    </row>
    <row r="3115" spans="1:25">
      <c r="A3115" s="8" t="s">
        <v>3145</v>
      </c>
      <c r="B3115" s="9">
        <v>46162</v>
      </c>
      <c r="C3115" s="4" t="s">
        <v>27</v>
      </c>
      <c r="D3115" s="4" t="s">
        <v>21</v>
      </c>
      <c r="E3115" s="4">
        <v>0</v>
      </c>
      <c r="F3115" s="4">
        <v>45</v>
      </c>
      <c r="G3115" s="4">
        <v>45</v>
      </c>
      <c r="H3115" s="4">
        <v>45</v>
      </c>
      <c r="I3115" s="4">
        <v>0</v>
      </c>
      <c r="J3115" s="4">
        <v>0</v>
      </c>
      <c r="K3115" s="4">
        <v>0</v>
      </c>
      <c r="L3115" s="4">
        <v>1.6</v>
      </c>
      <c r="M3115" s="4">
        <v>0.93700000000000006</v>
      </c>
      <c r="N3115" s="4">
        <v>1</v>
      </c>
      <c r="O3115" s="4">
        <v>4.5999999999999996</v>
      </c>
      <c r="P3115" s="4">
        <v>0.70699999999999996</v>
      </c>
      <c r="Q3115" s="5">
        <v>1</v>
      </c>
      <c r="R3115" s="4" t="str">
        <f>TRIM(tblOperations[[#This Row],[Region]])</f>
        <v>North East</v>
      </c>
      <c r="S3115" s="4" t="str">
        <f>TRIM(tblOperations[[#This Row],[Team]])</f>
        <v>Facilities Response</v>
      </c>
      <c r="T3115" s="4" t="str">
        <f>_xlfn.XLOOKUP(R3115,tblRegionReference[Region],tblRegionReference[Area],"Not Found")</f>
        <v>North</v>
      </c>
      <c r="U3115" s="4" t="str">
        <f>IF(tblOperations[[#This Row],[Completion_Rate]]&gt;=_xlfn.XLOOKUP("Completion Rate",tblKPITargets[KPI_Name],tblKPITargets[Target_Value]),"Met","Below Target")</f>
        <v>Met</v>
      </c>
      <c r="V3115" t="str">
        <f>IF(tblOperations[[#This Row],[SLA_Compliance]]&gt;=_xlfn.XLOOKUP('04_References'!$A$3,tblKPITargets[KPI_Name],tblKPITargets[Target_Value]),"Met","Below Target")</f>
        <v>Met</v>
      </c>
      <c r="W3115" t="str">
        <f>IF(tblOperations[[#This Row],[Quality_Pass_Rate]]&gt;=_xlfn.XLOOKUP('04_References'!$A$4,tblKPITargets[KPI_Name],tblKPITargets[Target_Value]),"Met","Below Target")</f>
        <v>Met</v>
      </c>
      <c r="X3115" t="str">
        <f>IF(tblOperations[[#This Row],[Average_Completion_Days]]&lt;=_xlfn.XLOOKUP('04_References'!$A$7,tblKPITargets[KPI_Name],tblKPITargets[Target_Value]),"Met","Below Target")</f>
        <v>Met</v>
      </c>
      <c r="Y3115" t="str">
        <f>IF(tblOperations[[#This Row],[Closing_Backlog]]&lt;=_xlfn.XLOOKUP('04_References'!$A$8,tblKPITargets[KPI_Name],tblKPITargets[Target_Value]),"Met","Below Target")</f>
        <v>Met</v>
      </c>
    </row>
    <row r="3116" spans="1:25">
      <c r="A3116" s="6" t="s">
        <v>3146</v>
      </c>
      <c r="B3116" s="7">
        <v>46162</v>
      </c>
      <c r="C3116" s="2" t="s">
        <v>27</v>
      </c>
      <c r="D3116" s="2" t="s">
        <v>23</v>
      </c>
      <c r="E3116" s="2">
        <v>2035</v>
      </c>
      <c r="F3116" s="2">
        <v>45</v>
      </c>
      <c r="G3116" s="2">
        <v>2080</v>
      </c>
      <c r="H3116" s="2">
        <v>22</v>
      </c>
      <c r="I3116" s="2">
        <v>2058</v>
      </c>
      <c r="J3116" s="2">
        <v>0</v>
      </c>
      <c r="K3116" s="2">
        <v>0</v>
      </c>
      <c r="L3116" s="2">
        <v>8</v>
      </c>
      <c r="M3116" s="2">
        <v>0.6</v>
      </c>
      <c r="N3116" s="2">
        <v>0.97899999999999998</v>
      </c>
      <c r="O3116" s="2">
        <v>2.5</v>
      </c>
      <c r="P3116" s="2">
        <v>0.71699999999999997</v>
      </c>
      <c r="Q3116" s="3">
        <v>1.0999999999999999E-2</v>
      </c>
      <c r="R3116" s="4" t="str">
        <f>TRIM(tblOperations[[#This Row],[Region]])</f>
        <v>North East</v>
      </c>
      <c r="S3116" s="4" t="str">
        <f>TRIM(tblOperations[[#This Row],[Team]])</f>
        <v>Estates Support</v>
      </c>
      <c r="T3116" s="4" t="str">
        <f>_xlfn.XLOOKUP(R3116,tblRegionReference[Region],tblRegionReference[Area],"Not Found")</f>
        <v>North</v>
      </c>
      <c r="U3116" s="4" t="str">
        <f>IF(tblOperations[[#This Row],[Completion_Rate]]&gt;=_xlfn.XLOOKUP("Completion Rate",tblKPITargets[KPI_Name],tblKPITargets[Target_Value]),"Met","Below Target")</f>
        <v>Below Target</v>
      </c>
      <c r="V3116" t="str">
        <f>IF(tblOperations[[#This Row],[SLA_Compliance]]&gt;=_xlfn.XLOOKUP('04_References'!$A$3,tblKPITargets[KPI_Name],tblKPITargets[Target_Value]),"Met","Below Target")</f>
        <v>Below Target</v>
      </c>
      <c r="W3116" t="str">
        <f>IF(tblOperations[[#This Row],[Quality_Pass_Rate]]&gt;=_xlfn.XLOOKUP('04_References'!$A$4,tblKPITargets[KPI_Name],tblKPITargets[Target_Value]),"Met","Below Target")</f>
        <v>Met</v>
      </c>
      <c r="X3116" t="str">
        <f>IF(tblOperations[[#This Row],[Average_Completion_Days]]&lt;=_xlfn.XLOOKUP('04_References'!$A$7,tblKPITargets[KPI_Name],tblKPITargets[Target_Value]),"Met","Below Target")</f>
        <v>Below Target</v>
      </c>
      <c r="Y3116" t="str">
        <f>IF(tblOperations[[#This Row],[Closing_Backlog]]&lt;=_xlfn.XLOOKUP('04_References'!$A$8,tblKPITargets[KPI_Name],tblKPITargets[Target_Value]),"Met","Below Target")</f>
        <v>Below Target</v>
      </c>
    </row>
    <row r="3117" spans="1:25">
      <c r="A3117" s="8" t="s">
        <v>3147</v>
      </c>
      <c r="B3117" s="9">
        <v>46162</v>
      </c>
      <c r="C3117" s="4" t="s">
        <v>27</v>
      </c>
      <c r="D3117" s="4" t="s">
        <v>25</v>
      </c>
      <c r="E3117" s="4">
        <v>133</v>
      </c>
      <c r="F3117" s="4">
        <v>25</v>
      </c>
      <c r="G3117" s="4">
        <v>158</v>
      </c>
      <c r="H3117" s="4">
        <v>31</v>
      </c>
      <c r="I3117" s="4">
        <v>127</v>
      </c>
      <c r="J3117" s="4">
        <v>0</v>
      </c>
      <c r="K3117" s="4">
        <v>0</v>
      </c>
      <c r="L3117" s="4">
        <v>8</v>
      </c>
      <c r="M3117" s="4">
        <v>0.6</v>
      </c>
      <c r="N3117" s="4">
        <v>1</v>
      </c>
      <c r="O3117" s="4">
        <v>2.5</v>
      </c>
      <c r="P3117" s="4">
        <v>0.72899999999999998</v>
      </c>
      <c r="Q3117" s="5">
        <v>0.19600000000000001</v>
      </c>
      <c r="R3117" s="4" t="str">
        <f>TRIM(tblOperations[[#This Row],[Region]])</f>
        <v>North East</v>
      </c>
      <c r="S3117" s="4" t="str">
        <f>TRIM(tblOperations[[#This Row],[Team]])</f>
        <v>Workplace Projects</v>
      </c>
      <c r="T3117" s="4" t="str">
        <f>_xlfn.XLOOKUP(R3117,tblRegionReference[Region],tblRegionReference[Area],"Not Found")</f>
        <v>North</v>
      </c>
      <c r="U3117" s="4" t="str">
        <f>IF(tblOperations[[#This Row],[Completion_Rate]]&gt;=_xlfn.XLOOKUP("Completion Rate",tblKPITargets[KPI_Name],tblKPITargets[Target_Value]),"Met","Below Target")</f>
        <v>Below Target</v>
      </c>
      <c r="V3117" t="str">
        <f>IF(tblOperations[[#This Row],[SLA_Compliance]]&gt;=_xlfn.XLOOKUP('04_References'!$A$3,tblKPITargets[KPI_Name],tblKPITargets[Target_Value]),"Met","Below Target")</f>
        <v>Below Target</v>
      </c>
      <c r="W3117" t="str">
        <f>IF(tblOperations[[#This Row],[Quality_Pass_Rate]]&gt;=_xlfn.XLOOKUP('04_References'!$A$4,tblKPITargets[KPI_Name],tblKPITargets[Target_Value]),"Met","Below Target")</f>
        <v>Met</v>
      </c>
      <c r="X3117" t="str">
        <f>IF(tblOperations[[#This Row],[Average_Completion_Days]]&lt;=_xlfn.XLOOKUP('04_References'!$A$7,tblKPITargets[KPI_Name],tblKPITargets[Target_Value]),"Met","Below Target")</f>
        <v>Below Target</v>
      </c>
      <c r="Y3117" t="str">
        <f>IF(tblOperations[[#This Row],[Closing_Backlog]]&lt;=_xlfn.XLOOKUP('04_References'!$A$8,tblKPITargets[KPI_Name],tblKPITargets[Target_Value]),"Met","Below Target")</f>
        <v>Below Target</v>
      </c>
    </row>
    <row r="3118" spans="1:25">
      <c r="A3118" s="6" t="s">
        <v>3148</v>
      </c>
      <c r="B3118" s="7">
        <v>46162</v>
      </c>
      <c r="C3118" s="2" t="s">
        <v>32</v>
      </c>
      <c r="D3118" s="2" t="s">
        <v>19</v>
      </c>
      <c r="E3118" s="2">
        <v>904</v>
      </c>
      <c r="F3118" s="2">
        <v>25</v>
      </c>
      <c r="G3118" s="2">
        <v>929</v>
      </c>
      <c r="H3118" s="2">
        <v>31</v>
      </c>
      <c r="I3118" s="2">
        <v>898</v>
      </c>
      <c r="J3118" s="2">
        <v>1</v>
      </c>
      <c r="K3118" s="2">
        <v>1</v>
      </c>
      <c r="L3118" s="2">
        <v>8</v>
      </c>
      <c r="M3118" s="2">
        <v>0.6</v>
      </c>
      <c r="N3118" s="2">
        <v>0.94899999999999995</v>
      </c>
      <c r="O3118" s="2">
        <v>2.5</v>
      </c>
      <c r="P3118" s="2">
        <v>0.77</v>
      </c>
      <c r="Q3118" s="3">
        <v>3.3000000000000002E-2</v>
      </c>
      <c r="R3118" s="4" t="str">
        <f>TRIM(tblOperations[[#This Row],[Region]])</f>
        <v>North West</v>
      </c>
      <c r="S3118" s="4" t="str">
        <f>TRIM(tblOperations[[#This Row],[Team]])</f>
        <v>Workplace Services</v>
      </c>
      <c r="T3118" s="4" t="str">
        <f>_xlfn.XLOOKUP(R3118,tblRegionReference[Region],tblRegionReference[Area],"Not Found")</f>
        <v>North</v>
      </c>
      <c r="U3118" s="4" t="str">
        <f>IF(tblOperations[[#This Row],[Completion_Rate]]&gt;=_xlfn.XLOOKUP("Completion Rate",tblKPITargets[KPI_Name],tblKPITargets[Target_Value]),"Met","Below Target")</f>
        <v>Below Target</v>
      </c>
      <c r="V3118" t="str">
        <f>IF(tblOperations[[#This Row],[SLA_Compliance]]&gt;=_xlfn.XLOOKUP('04_References'!$A$3,tblKPITargets[KPI_Name],tblKPITargets[Target_Value]),"Met","Below Target")</f>
        <v>Below Target</v>
      </c>
      <c r="W3118" t="str">
        <f>IF(tblOperations[[#This Row],[Quality_Pass_Rate]]&gt;=_xlfn.XLOOKUP('04_References'!$A$4,tblKPITargets[KPI_Name],tblKPITargets[Target_Value]),"Met","Below Target")</f>
        <v>Below Target</v>
      </c>
      <c r="X3118" t="str">
        <f>IF(tblOperations[[#This Row],[Average_Completion_Days]]&lt;=_xlfn.XLOOKUP('04_References'!$A$7,tblKPITargets[KPI_Name],tblKPITargets[Target_Value]),"Met","Below Target")</f>
        <v>Below Target</v>
      </c>
      <c r="Y3118" t="str">
        <f>IF(tblOperations[[#This Row],[Closing_Backlog]]&lt;=_xlfn.XLOOKUP('04_References'!$A$8,tblKPITargets[KPI_Name],tblKPITargets[Target_Value]),"Met","Below Target")</f>
        <v>Below Target</v>
      </c>
    </row>
    <row r="3119" spans="1:25">
      <c r="A3119" s="8" t="s">
        <v>3149</v>
      </c>
      <c r="B3119" s="9">
        <v>46162</v>
      </c>
      <c r="C3119" s="4" t="s">
        <v>32</v>
      </c>
      <c r="D3119" s="4" t="s">
        <v>21</v>
      </c>
      <c r="E3119" s="4">
        <v>2053</v>
      </c>
      <c r="F3119" s="4">
        <v>38</v>
      </c>
      <c r="G3119" s="4">
        <v>2091</v>
      </c>
      <c r="H3119" s="4">
        <v>26</v>
      </c>
      <c r="I3119" s="4">
        <v>2065</v>
      </c>
      <c r="J3119" s="4">
        <v>0</v>
      </c>
      <c r="K3119" s="4">
        <v>0</v>
      </c>
      <c r="L3119" s="4">
        <v>8</v>
      </c>
      <c r="M3119" s="4">
        <v>0.6</v>
      </c>
      <c r="N3119" s="4">
        <v>0.98499999999999999</v>
      </c>
      <c r="O3119" s="4">
        <v>2.5</v>
      </c>
      <c r="P3119" s="4">
        <v>0.72</v>
      </c>
      <c r="Q3119" s="5">
        <v>1.2E-2</v>
      </c>
      <c r="R3119" s="4" t="str">
        <f>TRIM(tblOperations[[#This Row],[Region]])</f>
        <v>North West</v>
      </c>
      <c r="S3119" s="4" t="str">
        <f>TRIM(tblOperations[[#This Row],[Team]])</f>
        <v>Facilities Response</v>
      </c>
      <c r="T3119" s="4" t="str">
        <f>_xlfn.XLOOKUP(R3119,tblRegionReference[Region],tblRegionReference[Area],"Not Found")</f>
        <v>North</v>
      </c>
      <c r="U3119" s="4" t="str">
        <f>IF(tblOperations[[#This Row],[Completion_Rate]]&gt;=_xlfn.XLOOKUP("Completion Rate",tblKPITargets[KPI_Name],tblKPITargets[Target_Value]),"Met","Below Target")</f>
        <v>Below Target</v>
      </c>
      <c r="V3119" t="str">
        <f>IF(tblOperations[[#This Row],[SLA_Compliance]]&gt;=_xlfn.XLOOKUP('04_References'!$A$3,tblKPITargets[KPI_Name],tblKPITargets[Target_Value]),"Met","Below Target")</f>
        <v>Below Target</v>
      </c>
      <c r="W3119" t="str">
        <f>IF(tblOperations[[#This Row],[Quality_Pass_Rate]]&gt;=_xlfn.XLOOKUP('04_References'!$A$4,tblKPITargets[KPI_Name],tblKPITargets[Target_Value]),"Met","Below Target")</f>
        <v>Met</v>
      </c>
      <c r="X3119" t="str">
        <f>IF(tblOperations[[#This Row],[Average_Completion_Days]]&lt;=_xlfn.XLOOKUP('04_References'!$A$7,tblKPITargets[KPI_Name],tblKPITargets[Target_Value]),"Met","Below Target")</f>
        <v>Below Target</v>
      </c>
      <c r="Y3119" t="str">
        <f>IF(tblOperations[[#This Row],[Closing_Backlog]]&lt;=_xlfn.XLOOKUP('04_References'!$A$8,tblKPITargets[KPI_Name],tblKPITargets[Target_Value]),"Met","Below Target")</f>
        <v>Below Target</v>
      </c>
    </row>
    <row r="3120" spans="1:25">
      <c r="A3120" s="6" t="s">
        <v>3150</v>
      </c>
      <c r="B3120" s="7">
        <v>46162</v>
      </c>
      <c r="C3120" s="2" t="s">
        <v>32</v>
      </c>
      <c r="D3120" s="2" t="s">
        <v>23</v>
      </c>
      <c r="E3120" s="2">
        <v>2222</v>
      </c>
      <c r="F3120" s="2">
        <v>32</v>
      </c>
      <c r="G3120" s="2">
        <v>2254</v>
      </c>
      <c r="H3120" s="2">
        <v>21</v>
      </c>
      <c r="I3120" s="2">
        <v>2233</v>
      </c>
      <c r="J3120" s="2">
        <v>0</v>
      </c>
      <c r="K3120" s="2">
        <v>0</v>
      </c>
      <c r="L3120" s="2">
        <v>8</v>
      </c>
      <c r="M3120" s="2">
        <v>0.6</v>
      </c>
      <c r="N3120" s="2">
        <v>0.96299999999999997</v>
      </c>
      <c r="O3120" s="2">
        <v>2.5</v>
      </c>
      <c r="P3120" s="2">
        <v>0.73499999999999999</v>
      </c>
      <c r="Q3120" s="3">
        <v>8.9999999999999993E-3</v>
      </c>
      <c r="R3120" s="4" t="str">
        <f>TRIM(tblOperations[[#This Row],[Region]])</f>
        <v>North West</v>
      </c>
      <c r="S3120" s="4" t="str">
        <f>TRIM(tblOperations[[#This Row],[Team]])</f>
        <v>Estates Support</v>
      </c>
      <c r="T3120" s="4" t="str">
        <f>_xlfn.XLOOKUP(R3120,tblRegionReference[Region],tblRegionReference[Area],"Not Found")</f>
        <v>North</v>
      </c>
      <c r="U3120" s="4" t="str">
        <f>IF(tblOperations[[#This Row],[Completion_Rate]]&gt;=_xlfn.XLOOKUP("Completion Rate",tblKPITargets[KPI_Name],tblKPITargets[Target_Value]),"Met","Below Target")</f>
        <v>Below Target</v>
      </c>
      <c r="V3120" t="str">
        <f>IF(tblOperations[[#This Row],[SLA_Compliance]]&gt;=_xlfn.XLOOKUP('04_References'!$A$3,tblKPITargets[KPI_Name],tblKPITargets[Target_Value]),"Met","Below Target")</f>
        <v>Below Target</v>
      </c>
      <c r="W3120" t="str">
        <f>IF(tblOperations[[#This Row],[Quality_Pass_Rate]]&gt;=_xlfn.XLOOKUP('04_References'!$A$4,tblKPITargets[KPI_Name],tblKPITargets[Target_Value]),"Met","Below Target")</f>
        <v>Met</v>
      </c>
      <c r="X3120" t="str">
        <f>IF(tblOperations[[#This Row],[Average_Completion_Days]]&lt;=_xlfn.XLOOKUP('04_References'!$A$7,tblKPITargets[KPI_Name],tblKPITargets[Target_Value]),"Met","Below Target")</f>
        <v>Below Target</v>
      </c>
      <c r="Y3120" t="str">
        <f>IF(tblOperations[[#This Row],[Closing_Backlog]]&lt;=_xlfn.XLOOKUP('04_References'!$A$8,tblKPITargets[KPI_Name],tblKPITargets[Target_Value]),"Met","Below Target")</f>
        <v>Below Target</v>
      </c>
    </row>
    <row r="3121" spans="1:25">
      <c r="A3121" s="8" t="s">
        <v>3151</v>
      </c>
      <c r="B3121" s="9">
        <v>46162</v>
      </c>
      <c r="C3121" s="4" t="s">
        <v>32</v>
      </c>
      <c r="D3121" s="4" t="s">
        <v>25</v>
      </c>
      <c r="E3121" s="4">
        <v>0</v>
      </c>
      <c r="F3121" s="4">
        <v>33</v>
      </c>
      <c r="G3121" s="4">
        <v>33</v>
      </c>
      <c r="H3121" s="4">
        <v>33</v>
      </c>
      <c r="I3121" s="4">
        <v>0</v>
      </c>
      <c r="J3121" s="4">
        <v>0</v>
      </c>
      <c r="K3121" s="4">
        <v>0</v>
      </c>
      <c r="L3121" s="4">
        <v>2.1</v>
      </c>
      <c r="M3121" s="4">
        <v>0.92400000000000004</v>
      </c>
      <c r="N3121" s="4">
        <v>1</v>
      </c>
      <c r="O3121" s="4">
        <v>4.5999999999999996</v>
      </c>
      <c r="P3121" s="4">
        <v>0.72899999999999998</v>
      </c>
      <c r="Q3121" s="5">
        <v>1</v>
      </c>
      <c r="R3121" s="4" t="str">
        <f>TRIM(tblOperations[[#This Row],[Region]])</f>
        <v>North West</v>
      </c>
      <c r="S3121" s="4" t="str">
        <f>TRIM(tblOperations[[#This Row],[Team]])</f>
        <v>Workplace Projects</v>
      </c>
      <c r="T3121" s="4" t="str">
        <f>_xlfn.XLOOKUP(R3121,tblRegionReference[Region],tblRegionReference[Area],"Not Found")</f>
        <v>North</v>
      </c>
      <c r="U3121" s="4" t="str">
        <f>IF(tblOperations[[#This Row],[Completion_Rate]]&gt;=_xlfn.XLOOKUP("Completion Rate",tblKPITargets[KPI_Name],tblKPITargets[Target_Value]),"Met","Below Target")</f>
        <v>Met</v>
      </c>
      <c r="V3121" t="str">
        <f>IF(tblOperations[[#This Row],[SLA_Compliance]]&gt;=_xlfn.XLOOKUP('04_References'!$A$3,tblKPITargets[KPI_Name],tblKPITargets[Target_Value]),"Met","Below Target")</f>
        <v>Met</v>
      </c>
      <c r="W3121" t="str">
        <f>IF(tblOperations[[#This Row],[Quality_Pass_Rate]]&gt;=_xlfn.XLOOKUP('04_References'!$A$4,tblKPITargets[KPI_Name],tblKPITargets[Target_Value]),"Met","Below Target")</f>
        <v>Met</v>
      </c>
      <c r="X3121" t="str">
        <f>IF(tblOperations[[#This Row],[Average_Completion_Days]]&lt;=_xlfn.XLOOKUP('04_References'!$A$7,tblKPITargets[KPI_Name],tblKPITargets[Target_Value]),"Met","Below Target")</f>
        <v>Met</v>
      </c>
      <c r="Y3121" t="str">
        <f>IF(tblOperations[[#This Row],[Closing_Backlog]]&lt;=_xlfn.XLOOKUP('04_References'!$A$8,tblKPITargets[KPI_Name],tblKPITargets[Target_Value]),"Met","Below Target")</f>
        <v>Met</v>
      </c>
    </row>
    <row r="3122" spans="1:25">
      <c r="A3122" s="6" t="s">
        <v>3152</v>
      </c>
      <c r="B3122" s="7">
        <v>46162</v>
      </c>
      <c r="C3122" s="2" t="s">
        <v>37</v>
      </c>
      <c r="D3122" s="2" t="s">
        <v>19</v>
      </c>
      <c r="E3122" s="2">
        <v>9</v>
      </c>
      <c r="F3122" s="2">
        <v>34</v>
      </c>
      <c r="G3122" s="2">
        <v>43</v>
      </c>
      <c r="H3122" s="2">
        <v>43</v>
      </c>
      <c r="I3122" s="2">
        <v>0</v>
      </c>
      <c r="J3122" s="2">
        <v>0</v>
      </c>
      <c r="K3122" s="2">
        <v>0</v>
      </c>
      <c r="L3122" s="2">
        <v>2.2000000000000002</v>
      </c>
      <c r="M3122" s="2">
        <v>0.94499999999999995</v>
      </c>
      <c r="N3122" s="2">
        <v>0.98699999999999999</v>
      </c>
      <c r="O3122" s="2">
        <v>4.5999999999999996</v>
      </c>
      <c r="P3122" s="2">
        <v>0.627</v>
      </c>
      <c r="Q3122" s="3">
        <v>1</v>
      </c>
      <c r="R3122" s="4" t="str">
        <f>TRIM(tblOperations[[#This Row],[Region]])</f>
        <v>Midlands</v>
      </c>
      <c r="S3122" s="4" t="str">
        <f>TRIM(tblOperations[[#This Row],[Team]])</f>
        <v>Workplace Services</v>
      </c>
      <c r="T3122" s="4" t="str">
        <f>_xlfn.XLOOKUP(R3122,tblRegionReference[Region],tblRegionReference[Area],"Not Found")</f>
        <v>Central</v>
      </c>
      <c r="U3122" s="4" t="str">
        <f>IF(tblOperations[[#This Row],[Completion_Rate]]&gt;=_xlfn.XLOOKUP("Completion Rate",tblKPITargets[KPI_Name],tblKPITargets[Target_Value]),"Met","Below Target")</f>
        <v>Met</v>
      </c>
      <c r="V3122" t="str">
        <f>IF(tblOperations[[#This Row],[SLA_Compliance]]&gt;=_xlfn.XLOOKUP('04_References'!$A$3,tblKPITargets[KPI_Name],tblKPITargets[Target_Value]),"Met","Below Target")</f>
        <v>Met</v>
      </c>
      <c r="W3122" t="str">
        <f>IF(tblOperations[[#This Row],[Quality_Pass_Rate]]&gt;=_xlfn.XLOOKUP('04_References'!$A$4,tblKPITargets[KPI_Name],tblKPITargets[Target_Value]),"Met","Below Target")</f>
        <v>Met</v>
      </c>
      <c r="X3122" t="str">
        <f>IF(tblOperations[[#This Row],[Average_Completion_Days]]&lt;=_xlfn.XLOOKUP('04_References'!$A$7,tblKPITargets[KPI_Name],tblKPITargets[Target_Value]),"Met","Below Target")</f>
        <v>Met</v>
      </c>
      <c r="Y3122" t="str">
        <f>IF(tblOperations[[#This Row],[Closing_Backlog]]&lt;=_xlfn.XLOOKUP('04_References'!$A$8,tblKPITargets[KPI_Name],tblKPITargets[Target_Value]),"Met","Below Target")</f>
        <v>Met</v>
      </c>
    </row>
    <row r="3123" spans="1:25">
      <c r="A3123" s="8" t="s">
        <v>3153</v>
      </c>
      <c r="B3123" s="9">
        <v>46162</v>
      </c>
      <c r="C3123" s="4" t="s">
        <v>37</v>
      </c>
      <c r="D3123" s="4" t="s">
        <v>21</v>
      </c>
      <c r="E3123" s="4">
        <v>994</v>
      </c>
      <c r="F3123" s="4">
        <v>28</v>
      </c>
      <c r="G3123" s="4">
        <v>1022</v>
      </c>
      <c r="H3123" s="4">
        <v>29</v>
      </c>
      <c r="I3123" s="4">
        <v>993</v>
      </c>
      <c r="J3123" s="4">
        <v>0</v>
      </c>
      <c r="K3123" s="4">
        <v>0</v>
      </c>
      <c r="L3123" s="4">
        <v>8</v>
      </c>
      <c r="M3123" s="4">
        <v>0.6</v>
      </c>
      <c r="N3123" s="4">
        <v>0.98199999999999998</v>
      </c>
      <c r="O3123" s="4">
        <v>2.5</v>
      </c>
      <c r="P3123" s="4">
        <v>0.66900000000000004</v>
      </c>
      <c r="Q3123" s="5">
        <v>2.8000000000000001E-2</v>
      </c>
      <c r="R3123" s="4" t="str">
        <f>TRIM(tblOperations[[#This Row],[Region]])</f>
        <v>Midlands</v>
      </c>
      <c r="S3123" s="4" t="str">
        <f>TRIM(tblOperations[[#This Row],[Team]])</f>
        <v>Facilities Response</v>
      </c>
      <c r="T3123" s="4" t="str">
        <f>_xlfn.XLOOKUP(R3123,tblRegionReference[Region],tblRegionReference[Area],"Not Found")</f>
        <v>Central</v>
      </c>
      <c r="U3123" s="4" t="str">
        <f>IF(tblOperations[[#This Row],[Completion_Rate]]&gt;=_xlfn.XLOOKUP("Completion Rate",tblKPITargets[KPI_Name],tblKPITargets[Target_Value]),"Met","Below Target")</f>
        <v>Below Target</v>
      </c>
      <c r="V3123" t="str">
        <f>IF(tblOperations[[#This Row],[SLA_Compliance]]&gt;=_xlfn.XLOOKUP('04_References'!$A$3,tblKPITargets[KPI_Name],tblKPITargets[Target_Value]),"Met","Below Target")</f>
        <v>Below Target</v>
      </c>
      <c r="W3123" t="str">
        <f>IF(tblOperations[[#This Row],[Quality_Pass_Rate]]&gt;=_xlfn.XLOOKUP('04_References'!$A$4,tblKPITargets[KPI_Name],tblKPITargets[Target_Value]),"Met","Below Target")</f>
        <v>Met</v>
      </c>
      <c r="X3123" t="str">
        <f>IF(tblOperations[[#This Row],[Average_Completion_Days]]&lt;=_xlfn.XLOOKUP('04_References'!$A$7,tblKPITargets[KPI_Name],tblKPITargets[Target_Value]),"Met","Below Target")</f>
        <v>Below Target</v>
      </c>
      <c r="Y3123" t="str">
        <f>IF(tblOperations[[#This Row],[Closing_Backlog]]&lt;=_xlfn.XLOOKUP('04_References'!$A$8,tblKPITargets[KPI_Name],tblKPITargets[Target_Value]),"Met","Below Target")</f>
        <v>Below Target</v>
      </c>
    </row>
    <row r="3124" spans="1:25">
      <c r="A3124" s="6" t="s">
        <v>3154</v>
      </c>
      <c r="B3124" s="7">
        <v>46162</v>
      </c>
      <c r="C3124" s="2" t="s">
        <v>37</v>
      </c>
      <c r="D3124" s="2" t="s">
        <v>23</v>
      </c>
      <c r="E3124" s="2">
        <v>709</v>
      </c>
      <c r="F3124" s="2">
        <v>60</v>
      </c>
      <c r="G3124" s="2">
        <v>769</v>
      </c>
      <c r="H3124" s="2">
        <v>36</v>
      </c>
      <c r="I3124" s="2">
        <v>733</v>
      </c>
      <c r="J3124" s="2">
        <v>0</v>
      </c>
      <c r="K3124" s="2">
        <v>0</v>
      </c>
      <c r="L3124" s="2">
        <v>8</v>
      </c>
      <c r="M3124" s="2">
        <v>0.6</v>
      </c>
      <c r="N3124" s="2">
        <v>0.95799999999999996</v>
      </c>
      <c r="O3124" s="2">
        <v>2.5</v>
      </c>
      <c r="P3124" s="2">
        <v>0.77300000000000002</v>
      </c>
      <c r="Q3124" s="3">
        <v>4.7E-2</v>
      </c>
      <c r="R3124" s="4" t="str">
        <f>TRIM(tblOperations[[#This Row],[Region]])</f>
        <v>Midlands</v>
      </c>
      <c r="S3124" s="4" t="str">
        <f>TRIM(tblOperations[[#This Row],[Team]])</f>
        <v>Estates Support</v>
      </c>
      <c r="T3124" s="4" t="str">
        <f>_xlfn.XLOOKUP(R3124,tblRegionReference[Region],tblRegionReference[Area],"Not Found")</f>
        <v>Central</v>
      </c>
      <c r="U3124" s="4" t="str">
        <f>IF(tblOperations[[#This Row],[Completion_Rate]]&gt;=_xlfn.XLOOKUP("Completion Rate",tblKPITargets[KPI_Name],tblKPITargets[Target_Value]),"Met","Below Target")</f>
        <v>Below Target</v>
      </c>
      <c r="V3124" t="str">
        <f>IF(tblOperations[[#This Row],[SLA_Compliance]]&gt;=_xlfn.XLOOKUP('04_References'!$A$3,tblKPITargets[KPI_Name],tblKPITargets[Target_Value]),"Met","Below Target")</f>
        <v>Below Target</v>
      </c>
      <c r="W3124" t="str">
        <f>IF(tblOperations[[#This Row],[Quality_Pass_Rate]]&gt;=_xlfn.XLOOKUP('04_References'!$A$4,tblKPITargets[KPI_Name],tblKPITargets[Target_Value]),"Met","Below Target")</f>
        <v>Met</v>
      </c>
      <c r="X3124" t="str">
        <f>IF(tblOperations[[#This Row],[Average_Completion_Days]]&lt;=_xlfn.XLOOKUP('04_References'!$A$7,tblKPITargets[KPI_Name],tblKPITargets[Target_Value]),"Met","Below Target")</f>
        <v>Below Target</v>
      </c>
      <c r="Y3124" t="str">
        <f>IF(tblOperations[[#This Row],[Closing_Backlog]]&lt;=_xlfn.XLOOKUP('04_References'!$A$8,tblKPITargets[KPI_Name],tblKPITargets[Target_Value]),"Met","Below Target")</f>
        <v>Below Target</v>
      </c>
    </row>
    <row r="3125" spans="1:25">
      <c r="A3125" s="8" t="s">
        <v>3155</v>
      </c>
      <c r="B3125" s="9">
        <v>46162</v>
      </c>
      <c r="C3125" s="4" t="s">
        <v>37</v>
      </c>
      <c r="D3125" s="4" t="s">
        <v>25</v>
      </c>
      <c r="E3125" s="4">
        <v>0</v>
      </c>
      <c r="F3125" s="4">
        <v>38</v>
      </c>
      <c r="G3125" s="4">
        <v>38</v>
      </c>
      <c r="H3125" s="4">
        <v>38</v>
      </c>
      <c r="I3125" s="4">
        <v>0</v>
      </c>
      <c r="J3125" s="4">
        <v>0</v>
      </c>
      <c r="K3125" s="4">
        <v>0</v>
      </c>
      <c r="L3125" s="4">
        <v>1.6</v>
      </c>
      <c r="M3125" s="4">
        <v>0.95199999999999996</v>
      </c>
      <c r="N3125" s="4">
        <v>0.97899999999999998</v>
      </c>
      <c r="O3125" s="4">
        <v>4.7</v>
      </c>
      <c r="P3125" s="4">
        <v>0.65400000000000003</v>
      </c>
      <c r="Q3125" s="5">
        <v>1</v>
      </c>
      <c r="R3125" s="4" t="str">
        <f>TRIM(tblOperations[[#This Row],[Region]])</f>
        <v>Midlands</v>
      </c>
      <c r="S3125" s="4" t="str">
        <f>TRIM(tblOperations[[#This Row],[Team]])</f>
        <v>Workplace Projects</v>
      </c>
      <c r="T3125" s="4" t="str">
        <f>_xlfn.XLOOKUP(R3125,tblRegionReference[Region],tblRegionReference[Area],"Not Found")</f>
        <v>Central</v>
      </c>
      <c r="U3125" s="4" t="str">
        <f>IF(tblOperations[[#This Row],[Completion_Rate]]&gt;=_xlfn.XLOOKUP("Completion Rate",tblKPITargets[KPI_Name],tblKPITargets[Target_Value]),"Met","Below Target")</f>
        <v>Met</v>
      </c>
      <c r="V3125" t="str">
        <f>IF(tblOperations[[#This Row],[SLA_Compliance]]&gt;=_xlfn.XLOOKUP('04_References'!$A$3,tblKPITargets[KPI_Name],tblKPITargets[Target_Value]),"Met","Below Target")</f>
        <v>Met</v>
      </c>
      <c r="W3125" t="str">
        <f>IF(tblOperations[[#This Row],[Quality_Pass_Rate]]&gt;=_xlfn.XLOOKUP('04_References'!$A$4,tblKPITargets[KPI_Name],tblKPITargets[Target_Value]),"Met","Below Target")</f>
        <v>Met</v>
      </c>
      <c r="X3125" t="str">
        <f>IF(tblOperations[[#This Row],[Average_Completion_Days]]&lt;=_xlfn.XLOOKUP('04_References'!$A$7,tblKPITargets[KPI_Name],tblKPITargets[Target_Value]),"Met","Below Target")</f>
        <v>Met</v>
      </c>
      <c r="Y3125" t="str">
        <f>IF(tblOperations[[#This Row],[Closing_Backlog]]&lt;=_xlfn.XLOOKUP('04_References'!$A$8,tblKPITargets[KPI_Name],tblKPITargets[Target_Value]),"Met","Below Target")</f>
        <v>Met</v>
      </c>
    </row>
    <row r="3126" spans="1:25">
      <c r="A3126" s="6" t="s">
        <v>3156</v>
      </c>
      <c r="B3126" s="7">
        <v>46162</v>
      </c>
      <c r="C3126" s="2" t="s">
        <v>43</v>
      </c>
      <c r="D3126" s="2" t="s">
        <v>19</v>
      </c>
      <c r="E3126" s="2">
        <v>1668</v>
      </c>
      <c r="F3126" s="2">
        <v>50</v>
      </c>
      <c r="G3126" s="2">
        <v>1718</v>
      </c>
      <c r="H3126" s="2">
        <v>27</v>
      </c>
      <c r="I3126" s="2">
        <v>1691</v>
      </c>
      <c r="J3126" s="2">
        <v>0</v>
      </c>
      <c r="K3126" s="2">
        <v>0</v>
      </c>
      <c r="L3126" s="2">
        <v>8</v>
      </c>
      <c r="M3126" s="2">
        <v>0.6</v>
      </c>
      <c r="N3126" s="2">
        <v>0.98399999999999999</v>
      </c>
      <c r="O3126" s="2">
        <v>2.5</v>
      </c>
      <c r="P3126" s="2">
        <v>0.73399999999999999</v>
      </c>
      <c r="Q3126" s="3">
        <v>1.6E-2</v>
      </c>
      <c r="R3126" s="4" t="str">
        <f>TRIM(tblOperations[[#This Row],[Region]])</f>
        <v>South West</v>
      </c>
      <c r="S3126" s="4" t="str">
        <f>TRIM(tblOperations[[#This Row],[Team]])</f>
        <v>Workplace Services</v>
      </c>
      <c r="T3126" s="4" t="str">
        <f>_xlfn.XLOOKUP(R3126,tblRegionReference[Region],tblRegionReference[Area],"Not Found")</f>
        <v>South</v>
      </c>
      <c r="U3126" s="4" t="str">
        <f>IF(tblOperations[[#This Row],[Completion_Rate]]&gt;=_xlfn.XLOOKUP("Completion Rate",tblKPITargets[KPI_Name],tblKPITargets[Target_Value]),"Met","Below Target")</f>
        <v>Below Target</v>
      </c>
      <c r="V3126" t="str">
        <f>IF(tblOperations[[#This Row],[SLA_Compliance]]&gt;=_xlfn.XLOOKUP('04_References'!$A$3,tblKPITargets[KPI_Name],tblKPITargets[Target_Value]),"Met","Below Target")</f>
        <v>Below Target</v>
      </c>
      <c r="W3126" t="str">
        <f>IF(tblOperations[[#This Row],[Quality_Pass_Rate]]&gt;=_xlfn.XLOOKUP('04_References'!$A$4,tblKPITargets[KPI_Name],tblKPITargets[Target_Value]),"Met","Below Target")</f>
        <v>Met</v>
      </c>
      <c r="X3126" t="str">
        <f>IF(tblOperations[[#This Row],[Average_Completion_Days]]&lt;=_xlfn.XLOOKUP('04_References'!$A$7,tblKPITargets[KPI_Name],tblKPITargets[Target_Value]),"Met","Below Target")</f>
        <v>Below Target</v>
      </c>
      <c r="Y3126" t="str">
        <f>IF(tblOperations[[#This Row],[Closing_Backlog]]&lt;=_xlfn.XLOOKUP('04_References'!$A$8,tblKPITargets[KPI_Name],tblKPITargets[Target_Value]),"Met","Below Target")</f>
        <v>Below Target</v>
      </c>
    </row>
    <row r="3127" spans="1:25">
      <c r="A3127" s="8" t="s">
        <v>3157</v>
      </c>
      <c r="B3127" s="9">
        <v>46162</v>
      </c>
      <c r="C3127" s="4" t="s">
        <v>43</v>
      </c>
      <c r="D3127" s="4" t="s">
        <v>21</v>
      </c>
      <c r="E3127" s="4">
        <v>0</v>
      </c>
      <c r="F3127" s="4">
        <v>52</v>
      </c>
      <c r="G3127" s="4">
        <v>52</v>
      </c>
      <c r="H3127" s="4">
        <v>50</v>
      </c>
      <c r="I3127" s="4">
        <v>2</v>
      </c>
      <c r="J3127" s="4">
        <v>0</v>
      </c>
      <c r="K3127" s="4">
        <v>0</v>
      </c>
      <c r="L3127" s="4">
        <v>1.9</v>
      </c>
      <c r="M3127" s="4">
        <v>0.95499999999999996</v>
      </c>
      <c r="N3127" s="4">
        <v>0.96499999999999997</v>
      </c>
      <c r="O3127" s="4">
        <v>4.9000000000000004</v>
      </c>
      <c r="P3127" s="4">
        <v>0.621</v>
      </c>
      <c r="Q3127" s="5">
        <v>0.96199999999999997</v>
      </c>
      <c r="R3127" s="4" t="str">
        <f>TRIM(tblOperations[[#This Row],[Region]])</f>
        <v>South West</v>
      </c>
      <c r="S3127" s="4" t="str">
        <f>TRIM(tblOperations[[#This Row],[Team]])</f>
        <v>Facilities Response</v>
      </c>
      <c r="T3127" s="4" t="str">
        <f>_xlfn.XLOOKUP(R3127,tblRegionReference[Region],tblRegionReference[Area],"Not Found")</f>
        <v>South</v>
      </c>
      <c r="U3127" s="4" t="str">
        <f>IF(tblOperations[[#This Row],[Completion_Rate]]&gt;=_xlfn.XLOOKUP("Completion Rate",tblKPITargets[KPI_Name],tblKPITargets[Target_Value]),"Met","Below Target")</f>
        <v>Met</v>
      </c>
      <c r="V3127" t="str">
        <f>IF(tblOperations[[#This Row],[SLA_Compliance]]&gt;=_xlfn.XLOOKUP('04_References'!$A$3,tblKPITargets[KPI_Name],tblKPITargets[Target_Value]),"Met","Below Target")</f>
        <v>Met</v>
      </c>
      <c r="W3127" t="str">
        <f>IF(tblOperations[[#This Row],[Quality_Pass_Rate]]&gt;=_xlfn.XLOOKUP('04_References'!$A$4,tblKPITargets[KPI_Name],tblKPITargets[Target_Value]),"Met","Below Target")</f>
        <v>Met</v>
      </c>
      <c r="X3127" t="str">
        <f>IF(tblOperations[[#This Row],[Average_Completion_Days]]&lt;=_xlfn.XLOOKUP('04_References'!$A$7,tblKPITargets[KPI_Name],tblKPITargets[Target_Value]),"Met","Below Target")</f>
        <v>Met</v>
      </c>
      <c r="Y3127" t="str">
        <f>IF(tblOperations[[#This Row],[Closing_Backlog]]&lt;=_xlfn.XLOOKUP('04_References'!$A$8,tblKPITargets[KPI_Name],tblKPITargets[Target_Value]),"Met","Below Target")</f>
        <v>Met</v>
      </c>
    </row>
    <row r="3128" spans="1:25">
      <c r="A3128" s="6" t="s">
        <v>3158</v>
      </c>
      <c r="B3128" s="7">
        <v>46162</v>
      </c>
      <c r="C3128" s="2" t="s">
        <v>43</v>
      </c>
      <c r="D3128" s="2" t="s">
        <v>23</v>
      </c>
      <c r="E3128" s="2">
        <v>0</v>
      </c>
      <c r="F3128" s="2">
        <v>43</v>
      </c>
      <c r="G3128" s="2">
        <v>43</v>
      </c>
      <c r="H3128" s="2">
        <v>43</v>
      </c>
      <c r="I3128" s="2">
        <v>0</v>
      </c>
      <c r="J3128" s="2">
        <v>0</v>
      </c>
      <c r="K3128" s="2">
        <v>0</v>
      </c>
      <c r="L3128" s="2">
        <v>0.9</v>
      </c>
      <c r="M3128" s="2">
        <v>0.96699999999999997</v>
      </c>
      <c r="N3128" s="2">
        <v>0.97099999999999997</v>
      </c>
      <c r="O3128" s="2">
        <v>4.0999999999999996</v>
      </c>
      <c r="P3128" s="2">
        <v>0.754</v>
      </c>
      <c r="Q3128" s="3">
        <v>1</v>
      </c>
      <c r="R3128" s="4" t="str">
        <f>TRIM(tblOperations[[#This Row],[Region]])</f>
        <v>South West</v>
      </c>
      <c r="S3128" s="4" t="str">
        <f>TRIM(tblOperations[[#This Row],[Team]])</f>
        <v>Estates Support</v>
      </c>
      <c r="T3128" s="4" t="str">
        <f>_xlfn.XLOOKUP(R3128,tblRegionReference[Region],tblRegionReference[Area],"Not Found")</f>
        <v>South</v>
      </c>
      <c r="U3128" s="4" t="str">
        <f>IF(tblOperations[[#This Row],[Completion_Rate]]&gt;=_xlfn.XLOOKUP("Completion Rate",tblKPITargets[KPI_Name],tblKPITargets[Target_Value]),"Met","Below Target")</f>
        <v>Met</v>
      </c>
      <c r="V3128" t="str">
        <f>IF(tblOperations[[#This Row],[SLA_Compliance]]&gt;=_xlfn.XLOOKUP('04_References'!$A$3,tblKPITargets[KPI_Name],tblKPITargets[Target_Value]),"Met","Below Target")</f>
        <v>Met</v>
      </c>
      <c r="W3128" t="str">
        <f>IF(tblOperations[[#This Row],[Quality_Pass_Rate]]&gt;=_xlfn.XLOOKUP('04_References'!$A$4,tblKPITargets[KPI_Name],tblKPITargets[Target_Value]),"Met","Below Target")</f>
        <v>Met</v>
      </c>
      <c r="X3128" t="str">
        <f>IF(tblOperations[[#This Row],[Average_Completion_Days]]&lt;=_xlfn.XLOOKUP('04_References'!$A$7,tblKPITargets[KPI_Name],tblKPITargets[Target_Value]),"Met","Below Target")</f>
        <v>Met</v>
      </c>
      <c r="Y3128" t="str">
        <f>IF(tblOperations[[#This Row],[Closing_Backlog]]&lt;=_xlfn.XLOOKUP('04_References'!$A$8,tblKPITargets[KPI_Name],tblKPITargets[Target_Value]),"Met","Below Target")</f>
        <v>Met</v>
      </c>
    </row>
    <row r="3129" spans="1:25">
      <c r="A3129" s="8" t="s">
        <v>3159</v>
      </c>
      <c r="B3129" s="9">
        <v>46162</v>
      </c>
      <c r="C3129" s="4" t="s">
        <v>43</v>
      </c>
      <c r="D3129" s="4" t="s">
        <v>25</v>
      </c>
      <c r="E3129" s="4">
        <v>0</v>
      </c>
      <c r="F3129" s="4">
        <v>35</v>
      </c>
      <c r="G3129" s="4">
        <v>35</v>
      </c>
      <c r="H3129" s="4">
        <v>35</v>
      </c>
      <c r="I3129" s="4">
        <v>0</v>
      </c>
      <c r="J3129" s="4">
        <v>0</v>
      </c>
      <c r="K3129" s="4">
        <v>0</v>
      </c>
      <c r="L3129" s="4">
        <v>1.4</v>
      </c>
      <c r="M3129" s="4">
        <v>0.94299999999999995</v>
      </c>
      <c r="N3129" s="4">
        <v>0.97399999999999998</v>
      </c>
      <c r="O3129" s="4">
        <v>4.4000000000000004</v>
      </c>
      <c r="P3129" s="4">
        <v>0.78100000000000003</v>
      </c>
      <c r="Q3129" s="5">
        <v>1</v>
      </c>
      <c r="R3129" s="4" t="str">
        <f>TRIM(tblOperations[[#This Row],[Region]])</f>
        <v>South West</v>
      </c>
      <c r="S3129" s="4" t="str">
        <f>TRIM(tblOperations[[#This Row],[Team]])</f>
        <v>Workplace Projects</v>
      </c>
      <c r="T3129" s="4" t="str">
        <f>_xlfn.XLOOKUP(R3129,tblRegionReference[Region],tblRegionReference[Area],"Not Found")</f>
        <v>South</v>
      </c>
      <c r="U3129" s="4" t="str">
        <f>IF(tblOperations[[#This Row],[Completion_Rate]]&gt;=_xlfn.XLOOKUP("Completion Rate",tblKPITargets[KPI_Name],tblKPITargets[Target_Value]),"Met","Below Target")</f>
        <v>Met</v>
      </c>
      <c r="V3129" t="str">
        <f>IF(tblOperations[[#This Row],[SLA_Compliance]]&gt;=_xlfn.XLOOKUP('04_References'!$A$3,tblKPITargets[KPI_Name],tblKPITargets[Target_Value]),"Met","Below Target")</f>
        <v>Met</v>
      </c>
      <c r="W3129" t="str">
        <f>IF(tblOperations[[#This Row],[Quality_Pass_Rate]]&gt;=_xlfn.XLOOKUP('04_References'!$A$4,tblKPITargets[KPI_Name],tblKPITargets[Target_Value]),"Met","Below Target")</f>
        <v>Met</v>
      </c>
      <c r="X3129" t="str">
        <f>IF(tblOperations[[#This Row],[Average_Completion_Days]]&lt;=_xlfn.XLOOKUP('04_References'!$A$7,tblKPITargets[KPI_Name],tblKPITargets[Target_Value]),"Met","Below Target")</f>
        <v>Met</v>
      </c>
      <c r="Y3129" t="str">
        <f>IF(tblOperations[[#This Row],[Closing_Backlog]]&lt;=_xlfn.XLOOKUP('04_References'!$A$8,tblKPITargets[KPI_Name],tblKPITargets[Target_Value]),"Met","Below Target")</f>
        <v>Met</v>
      </c>
    </row>
    <row r="3130" spans="1:25">
      <c r="A3130" s="6" t="s">
        <v>3160</v>
      </c>
      <c r="B3130" s="7">
        <v>46162</v>
      </c>
      <c r="C3130" s="2" t="s">
        <v>48</v>
      </c>
      <c r="D3130" s="2" t="s">
        <v>19</v>
      </c>
      <c r="E3130" s="2">
        <v>0</v>
      </c>
      <c r="F3130" s="2">
        <v>41</v>
      </c>
      <c r="G3130" s="2">
        <v>41</v>
      </c>
      <c r="H3130" s="2">
        <v>41</v>
      </c>
      <c r="I3130" s="2">
        <v>0</v>
      </c>
      <c r="J3130" s="2">
        <v>0</v>
      </c>
      <c r="K3130" s="2">
        <v>0</v>
      </c>
      <c r="L3130" s="2">
        <v>1.2</v>
      </c>
      <c r="M3130" s="2">
        <v>1</v>
      </c>
      <c r="N3130" s="2">
        <v>0.99099999999999999</v>
      </c>
      <c r="O3130" s="2">
        <v>4.5999999999999996</v>
      </c>
      <c r="P3130" s="2">
        <v>0.74299999999999999</v>
      </c>
      <c r="Q3130" s="3">
        <v>1</v>
      </c>
      <c r="R3130" s="4" t="str">
        <f>TRIM(tblOperations[[#This Row],[Region]])</f>
        <v>South East</v>
      </c>
      <c r="S3130" s="4" t="str">
        <f>TRIM(tblOperations[[#This Row],[Team]])</f>
        <v>Workplace Services</v>
      </c>
      <c r="T3130" s="4" t="str">
        <f>_xlfn.XLOOKUP(R3130,tblRegionReference[Region],tblRegionReference[Area],"Not Found")</f>
        <v>South</v>
      </c>
      <c r="U3130" s="4" t="str">
        <f>IF(tblOperations[[#This Row],[Completion_Rate]]&gt;=_xlfn.XLOOKUP("Completion Rate",tblKPITargets[KPI_Name],tblKPITargets[Target_Value]),"Met","Below Target")</f>
        <v>Met</v>
      </c>
      <c r="V3130" t="str">
        <f>IF(tblOperations[[#This Row],[SLA_Compliance]]&gt;=_xlfn.XLOOKUP('04_References'!$A$3,tblKPITargets[KPI_Name],tblKPITargets[Target_Value]),"Met","Below Target")</f>
        <v>Met</v>
      </c>
      <c r="W3130" t="str">
        <f>IF(tblOperations[[#This Row],[Quality_Pass_Rate]]&gt;=_xlfn.XLOOKUP('04_References'!$A$4,tblKPITargets[KPI_Name],tblKPITargets[Target_Value]),"Met","Below Target")</f>
        <v>Met</v>
      </c>
      <c r="X3130" t="str">
        <f>IF(tblOperations[[#This Row],[Average_Completion_Days]]&lt;=_xlfn.XLOOKUP('04_References'!$A$7,tblKPITargets[KPI_Name],tblKPITargets[Target_Value]),"Met","Below Target")</f>
        <v>Met</v>
      </c>
      <c r="Y3130" t="str">
        <f>IF(tblOperations[[#This Row],[Closing_Backlog]]&lt;=_xlfn.XLOOKUP('04_References'!$A$8,tblKPITargets[KPI_Name],tblKPITargets[Target_Value]),"Met","Below Target")</f>
        <v>Met</v>
      </c>
    </row>
    <row r="3131" spans="1:25">
      <c r="A3131" s="8" t="s">
        <v>3161</v>
      </c>
      <c r="B3131" s="9">
        <v>46162</v>
      </c>
      <c r="C3131" s="4" t="s">
        <v>48</v>
      </c>
      <c r="D3131" s="4" t="s">
        <v>21</v>
      </c>
      <c r="E3131" s="4">
        <v>2806</v>
      </c>
      <c r="F3131" s="4">
        <v>34</v>
      </c>
      <c r="G3131" s="4">
        <v>2840</v>
      </c>
      <c r="H3131" s="4">
        <v>18</v>
      </c>
      <c r="I3131" s="4">
        <v>2822</v>
      </c>
      <c r="J3131" s="4">
        <v>0</v>
      </c>
      <c r="K3131" s="4">
        <v>0</v>
      </c>
      <c r="L3131" s="4">
        <v>8</v>
      </c>
      <c r="M3131" s="4">
        <v>0.6</v>
      </c>
      <c r="N3131" s="4">
        <v>1</v>
      </c>
      <c r="O3131" s="4">
        <v>2.5</v>
      </c>
      <c r="P3131" s="4">
        <v>0.69199999999999995</v>
      </c>
      <c r="Q3131" s="5">
        <v>6.0000000000000001E-3</v>
      </c>
      <c r="R3131" s="4" t="str">
        <f>TRIM(tblOperations[[#This Row],[Region]])</f>
        <v>South East</v>
      </c>
      <c r="S3131" s="4" t="str">
        <f>TRIM(tblOperations[[#This Row],[Team]])</f>
        <v>Facilities Response</v>
      </c>
      <c r="T3131" s="4" t="str">
        <f>_xlfn.XLOOKUP(R3131,tblRegionReference[Region],tblRegionReference[Area],"Not Found")</f>
        <v>South</v>
      </c>
      <c r="U3131" s="4" t="str">
        <f>IF(tblOperations[[#This Row],[Completion_Rate]]&gt;=_xlfn.XLOOKUP("Completion Rate",tblKPITargets[KPI_Name],tblKPITargets[Target_Value]),"Met","Below Target")</f>
        <v>Below Target</v>
      </c>
      <c r="V3131" t="str">
        <f>IF(tblOperations[[#This Row],[SLA_Compliance]]&gt;=_xlfn.XLOOKUP('04_References'!$A$3,tblKPITargets[KPI_Name],tblKPITargets[Target_Value]),"Met","Below Target")</f>
        <v>Below Target</v>
      </c>
      <c r="W3131" t="str">
        <f>IF(tblOperations[[#This Row],[Quality_Pass_Rate]]&gt;=_xlfn.XLOOKUP('04_References'!$A$4,tblKPITargets[KPI_Name],tblKPITargets[Target_Value]),"Met","Below Target")</f>
        <v>Met</v>
      </c>
      <c r="X3131" t="str">
        <f>IF(tblOperations[[#This Row],[Average_Completion_Days]]&lt;=_xlfn.XLOOKUP('04_References'!$A$7,tblKPITargets[KPI_Name],tblKPITargets[Target_Value]),"Met","Below Target")</f>
        <v>Below Target</v>
      </c>
      <c r="Y3131" t="str">
        <f>IF(tblOperations[[#This Row],[Closing_Backlog]]&lt;=_xlfn.XLOOKUP('04_References'!$A$8,tblKPITargets[KPI_Name],tblKPITargets[Target_Value]),"Met","Below Target")</f>
        <v>Below Target</v>
      </c>
    </row>
    <row r="3132" spans="1:25">
      <c r="A3132" s="6" t="s">
        <v>3162</v>
      </c>
      <c r="B3132" s="7">
        <v>46162</v>
      </c>
      <c r="C3132" s="2" t="s">
        <v>48</v>
      </c>
      <c r="D3132" s="2" t="s">
        <v>23</v>
      </c>
      <c r="E3132" s="2">
        <v>0</v>
      </c>
      <c r="F3132" s="2">
        <v>57</v>
      </c>
      <c r="G3132" s="2">
        <v>57</v>
      </c>
      <c r="H3132" s="2">
        <v>57</v>
      </c>
      <c r="I3132" s="2">
        <v>0</v>
      </c>
      <c r="J3132" s="2">
        <v>0</v>
      </c>
      <c r="K3132" s="2">
        <v>0</v>
      </c>
      <c r="L3132" s="2">
        <v>1.6</v>
      </c>
      <c r="M3132" s="2">
        <v>0.98199999999999998</v>
      </c>
      <c r="N3132" s="2">
        <v>0.97499999999999998</v>
      </c>
      <c r="O3132" s="2">
        <v>4.7</v>
      </c>
      <c r="P3132" s="2">
        <v>0.80200000000000005</v>
      </c>
      <c r="Q3132" s="3">
        <v>1</v>
      </c>
      <c r="R3132" s="4" t="str">
        <f>TRIM(tblOperations[[#This Row],[Region]])</f>
        <v>South East</v>
      </c>
      <c r="S3132" s="4" t="str">
        <f>TRIM(tblOperations[[#This Row],[Team]])</f>
        <v>Estates Support</v>
      </c>
      <c r="T3132" s="4" t="str">
        <f>_xlfn.XLOOKUP(R3132,tblRegionReference[Region],tblRegionReference[Area],"Not Found")</f>
        <v>South</v>
      </c>
      <c r="U3132" s="4" t="str">
        <f>IF(tblOperations[[#This Row],[Completion_Rate]]&gt;=_xlfn.XLOOKUP("Completion Rate",tblKPITargets[KPI_Name],tblKPITargets[Target_Value]),"Met","Below Target")</f>
        <v>Met</v>
      </c>
      <c r="V3132" t="str">
        <f>IF(tblOperations[[#This Row],[SLA_Compliance]]&gt;=_xlfn.XLOOKUP('04_References'!$A$3,tblKPITargets[KPI_Name],tblKPITargets[Target_Value]),"Met","Below Target")</f>
        <v>Met</v>
      </c>
      <c r="W3132" t="str">
        <f>IF(tblOperations[[#This Row],[Quality_Pass_Rate]]&gt;=_xlfn.XLOOKUP('04_References'!$A$4,tblKPITargets[KPI_Name],tblKPITargets[Target_Value]),"Met","Below Target")</f>
        <v>Met</v>
      </c>
      <c r="X3132" t="str">
        <f>IF(tblOperations[[#This Row],[Average_Completion_Days]]&lt;=_xlfn.XLOOKUP('04_References'!$A$7,tblKPITargets[KPI_Name],tblKPITargets[Target_Value]),"Met","Below Target")</f>
        <v>Met</v>
      </c>
      <c r="Y3132" t="str">
        <f>IF(tblOperations[[#This Row],[Closing_Backlog]]&lt;=_xlfn.XLOOKUP('04_References'!$A$8,tblKPITargets[KPI_Name],tblKPITargets[Target_Value]),"Met","Below Target")</f>
        <v>Met</v>
      </c>
    </row>
    <row r="3133" spans="1:25">
      <c r="A3133" s="8" t="s">
        <v>3163</v>
      </c>
      <c r="B3133" s="9">
        <v>46162</v>
      </c>
      <c r="C3133" s="4" t="s">
        <v>48</v>
      </c>
      <c r="D3133" s="4" t="s">
        <v>25</v>
      </c>
      <c r="E3133" s="4">
        <v>910</v>
      </c>
      <c r="F3133" s="4">
        <v>28</v>
      </c>
      <c r="G3133" s="4">
        <v>938</v>
      </c>
      <c r="H3133" s="4">
        <v>26</v>
      </c>
      <c r="I3133" s="4">
        <v>912</v>
      </c>
      <c r="J3133" s="4">
        <v>0</v>
      </c>
      <c r="K3133" s="4">
        <v>0</v>
      </c>
      <c r="L3133" s="4">
        <v>8</v>
      </c>
      <c r="M3133" s="4">
        <v>0.6</v>
      </c>
      <c r="N3133" s="4">
        <v>1</v>
      </c>
      <c r="O3133" s="4">
        <v>2.5</v>
      </c>
      <c r="P3133" s="4">
        <v>0.747</v>
      </c>
      <c r="Q3133" s="5">
        <v>2.8000000000000001E-2</v>
      </c>
      <c r="R3133" s="4" t="str">
        <f>TRIM(tblOperations[[#This Row],[Region]])</f>
        <v>South East</v>
      </c>
      <c r="S3133" s="4" t="str">
        <f>TRIM(tblOperations[[#This Row],[Team]])</f>
        <v>Workplace Projects</v>
      </c>
      <c r="T3133" s="4" t="str">
        <f>_xlfn.XLOOKUP(R3133,tblRegionReference[Region],tblRegionReference[Area],"Not Found")</f>
        <v>South</v>
      </c>
      <c r="U3133" s="4" t="str">
        <f>IF(tblOperations[[#This Row],[Completion_Rate]]&gt;=_xlfn.XLOOKUP("Completion Rate",tblKPITargets[KPI_Name],tblKPITargets[Target_Value]),"Met","Below Target")</f>
        <v>Below Target</v>
      </c>
      <c r="V3133" t="str">
        <f>IF(tblOperations[[#This Row],[SLA_Compliance]]&gt;=_xlfn.XLOOKUP('04_References'!$A$3,tblKPITargets[KPI_Name],tblKPITargets[Target_Value]),"Met","Below Target")</f>
        <v>Below Target</v>
      </c>
      <c r="W3133" t="str">
        <f>IF(tblOperations[[#This Row],[Quality_Pass_Rate]]&gt;=_xlfn.XLOOKUP('04_References'!$A$4,tblKPITargets[KPI_Name],tblKPITargets[Target_Value]),"Met","Below Target")</f>
        <v>Met</v>
      </c>
      <c r="X3133" t="str">
        <f>IF(tblOperations[[#This Row],[Average_Completion_Days]]&lt;=_xlfn.XLOOKUP('04_References'!$A$7,tblKPITargets[KPI_Name],tblKPITargets[Target_Value]),"Met","Below Target")</f>
        <v>Below Target</v>
      </c>
      <c r="Y3133" t="str">
        <f>IF(tblOperations[[#This Row],[Closing_Backlog]]&lt;=_xlfn.XLOOKUP('04_References'!$A$8,tblKPITargets[KPI_Name],tblKPITargets[Target_Value]),"Met","Below Target")</f>
        <v>Below Target</v>
      </c>
    </row>
    <row r="3134" spans="1:25">
      <c r="A3134" s="6" t="s">
        <v>3164</v>
      </c>
      <c r="B3134" s="7">
        <v>46162</v>
      </c>
      <c r="C3134" s="2" t="s">
        <v>53</v>
      </c>
      <c r="D3134" s="2" t="s">
        <v>19</v>
      </c>
      <c r="E3134" s="2">
        <v>1692</v>
      </c>
      <c r="F3134" s="2">
        <v>45</v>
      </c>
      <c r="G3134" s="2">
        <v>1737</v>
      </c>
      <c r="H3134" s="2">
        <v>29</v>
      </c>
      <c r="I3134" s="2">
        <v>1708</v>
      </c>
      <c r="J3134" s="2">
        <v>0</v>
      </c>
      <c r="K3134" s="2">
        <v>0</v>
      </c>
      <c r="L3134" s="2">
        <v>8</v>
      </c>
      <c r="M3134" s="2">
        <v>0.6</v>
      </c>
      <c r="N3134" s="2">
        <v>0.97899999999999998</v>
      </c>
      <c r="O3134" s="2">
        <v>2.5</v>
      </c>
      <c r="P3134" s="2">
        <v>0.69299999999999995</v>
      </c>
      <c r="Q3134" s="3">
        <v>1.7000000000000001E-2</v>
      </c>
      <c r="R3134" s="4" t="str">
        <f>TRIM(tblOperations[[#This Row],[Region]])</f>
        <v>Wales</v>
      </c>
      <c r="S3134" s="4" t="str">
        <f>TRIM(tblOperations[[#This Row],[Team]])</f>
        <v>Workplace Services</v>
      </c>
      <c r="T3134" s="4" t="str">
        <f>_xlfn.XLOOKUP(R3134,tblRegionReference[Region],tblRegionReference[Area],"Not Found")</f>
        <v>Wales</v>
      </c>
      <c r="U3134" s="4" t="str">
        <f>IF(tblOperations[[#This Row],[Completion_Rate]]&gt;=_xlfn.XLOOKUP("Completion Rate",tblKPITargets[KPI_Name],tblKPITargets[Target_Value]),"Met","Below Target")</f>
        <v>Below Target</v>
      </c>
      <c r="V3134" t="str">
        <f>IF(tblOperations[[#This Row],[SLA_Compliance]]&gt;=_xlfn.XLOOKUP('04_References'!$A$3,tblKPITargets[KPI_Name],tblKPITargets[Target_Value]),"Met","Below Target")</f>
        <v>Below Target</v>
      </c>
      <c r="W3134" t="str">
        <f>IF(tblOperations[[#This Row],[Quality_Pass_Rate]]&gt;=_xlfn.XLOOKUP('04_References'!$A$4,tblKPITargets[KPI_Name],tblKPITargets[Target_Value]),"Met","Below Target")</f>
        <v>Met</v>
      </c>
      <c r="X3134" t="str">
        <f>IF(tblOperations[[#This Row],[Average_Completion_Days]]&lt;=_xlfn.XLOOKUP('04_References'!$A$7,tblKPITargets[KPI_Name],tblKPITargets[Target_Value]),"Met","Below Target")</f>
        <v>Below Target</v>
      </c>
      <c r="Y3134" t="str">
        <f>IF(tblOperations[[#This Row],[Closing_Backlog]]&lt;=_xlfn.XLOOKUP('04_References'!$A$8,tblKPITargets[KPI_Name],tblKPITargets[Target_Value]),"Met","Below Target")</f>
        <v>Below Target</v>
      </c>
    </row>
    <row r="3135" spans="1:25">
      <c r="A3135" s="8" t="s">
        <v>3165</v>
      </c>
      <c r="B3135" s="9">
        <v>46162</v>
      </c>
      <c r="C3135" s="4" t="s">
        <v>53</v>
      </c>
      <c r="D3135" s="4" t="s">
        <v>21</v>
      </c>
      <c r="E3135" s="4">
        <v>1814</v>
      </c>
      <c r="F3135" s="4">
        <v>29</v>
      </c>
      <c r="G3135" s="4">
        <v>1843</v>
      </c>
      <c r="H3135" s="4">
        <v>20</v>
      </c>
      <c r="I3135" s="4">
        <v>1823</v>
      </c>
      <c r="J3135" s="4">
        <v>0</v>
      </c>
      <c r="K3135" s="4">
        <v>0</v>
      </c>
      <c r="L3135" s="4">
        <v>8</v>
      </c>
      <c r="M3135" s="4">
        <v>0.6</v>
      </c>
      <c r="N3135" s="4">
        <v>0.97799999999999998</v>
      </c>
      <c r="O3135" s="4">
        <v>2.5</v>
      </c>
      <c r="P3135" s="4">
        <v>0.66400000000000003</v>
      </c>
      <c r="Q3135" s="5">
        <v>1.0999999999999999E-2</v>
      </c>
      <c r="R3135" s="4" t="str">
        <f>TRIM(tblOperations[[#This Row],[Region]])</f>
        <v>Wales</v>
      </c>
      <c r="S3135" s="4" t="str">
        <f>TRIM(tblOperations[[#This Row],[Team]])</f>
        <v>Facilities Response</v>
      </c>
      <c r="T3135" s="4" t="str">
        <f>_xlfn.XLOOKUP(R3135,tblRegionReference[Region],tblRegionReference[Area],"Not Found")</f>
        <v>Wales</v>
      </c>
      <c r="U3135" s="4" t="str">
        <f>IF(tblOperations[[#This Row],[Completion_Rate]]&gt;=_xlfn.XLOOKUP("Completion Rate",tblKPITargets[KPI_Name],tblKPITargets[Target_Value]),"Met","Below Target")</f>
        <v>Below Target</v>
      </c>
      <c r="V3135" t="str">
        <f>IF(tblOperations[[#This Row],[SLA_Compliance]]&gt;=_xlfn.XLOOKUP('04_References'!$A$3,tblKPITargets[KPI_Name],tblKPITargets[Target_Value]),"Met","Below Target")</f>
        <v>Below Target</v>
      </c>
      <c r="W3135" t="str">
        <f>IF(tblOperations[[#This Row],[Quality_Pass_Rate]]&gt;=_xlfn.XLOOKUP('04_References'!$A$4,tblKPITargets[KPI_Name],tblKPITargets[Target_Value]),"Met","Below Target")</f>
        <v>Met</v>
      </c>
      <c r="X3135" t="str">
        <f>IF(tblOperations[[#This Row],[Average_Completion_Days]]&lt;=_xlfn.XLOOKUP('04_References'!$A$7,tblKPITargets[KPI_Name],tblKPITargets[Target_Value]),"Met","Below Target")</f>
        <v>Below Target</v>
      </c>
      <c r="Y3135" t="str">
        <f>IF(tblOperations[[#This Row],[Closing_Backlog]]&lt;=_xlfn.XLOOKUP('04_References'!$A$8,tblKPITargets[KPI_Name],tblKPITargets[Target_Value]),"Met","Below Target")</f>
        <v>Below Target</v>
      </c>
    </row>
    <row r="3136" spans="1:25">
      <c r="A3136" s="6" t="s">
        <v>3166</v>
      </c>
      <c r="B3136" s="7">
        <v>46162</v>
      </c>
      <c r="C3136" s="2" t="s">
        <v>53</v>
      </c>
      <c r="D3136" s="2" t="s">
        <v>23</v>
      </c>
      <c r="E3136" s="2">
        <v>1157</v>
      </c>
      <c r="F3136" s="2">
        <v>40</v>
      </c>
      <c r="G3136" s="2">
        <v>1197</v>
      </c>
      <c r="H3136" s="2">
        <v>25</v>
      </c>
      <c r="I3136" s="2">
        <v>1172</v>
      </c>
      <c r="J3136" s="2">
        <v>0</v>
      </c>
      <c r="K3136" s="2">
        <v>0</v>
      </c>
      <c r="L3136" s="2">
        <v>8</v>
      </c>
      <c r="M3136" s="2">
        <v>0.6</v>
      </c>
      <c r="N3136" s="2">
        <v>1</v>
      </c>
      <c r="O3136" s="2">
        <v>2.5</v>
      </c>
      <c r="P3136" s="2">
        <v>0.77800000000000002</v>
      </c>
      <c r="Q3136" s="3">
        <v>2.1000000000000001E-2</v>
      </c>
      <c r="R3136" s="4" t="str">
        <f>TRIM(tblOperations[[#This Row],[Region]])</f>
        <v>Wales</v>
      </c>
      <c r="S3136" s="4" t="str">
        <f>TRIM(tblOperations[[#This Row],[Team]])</f>
        <v>Estates Support</v>
      </c>
      <c r="T3136" s="4" t="str">
        <f>_xlfn.XLOOKUP(R3136,tblRegionReference[Region],tblRegionReference[Area],"Not Found")</f>
        <v>Wales</v>
      </c>
      <c r="U3136" s="4" t="str">
        <f>IF(tblOperations[[#This Row],[Completion_Rate]]&gt;=_xlfn.XLOOKUP("Completion Rate",tblKPITargets[KPI_Name],tblKPITargets[Target_Value]),"Met","Below Target")</f>
        <v>Below Target</v>
      </c>
      <c r="V3136" t="str">
        <f>IF(tblOperations[[#This Row],[SLA_Compliance]]&gt;=_xlfn.XLOOKUP('04_References'!$A$3,tblKPITargets[KPI_Name],tblKPITargets[Target_Value]),"Met","Below Target")</f>
        <v>Below Target</v>
      </c>
      <c r="W3136" t="str">
        <f>IF(tblOperations[[#This Row],[Quality_Pass_Rate]]&gt;=_xlfn.XLOOKUP('04_References'!$A$4,tblKPITargets[KPI_Name],tblKPITargets[Target_Value]),"Met","Below Target")</f>
        <v>Met</v>
      </c>
      <c r="X3136" t="str">
        <f>IF(tblOperations[[#This Row],[Average_Completion_Days]]&lt;=_xlfn.XLOOKUP('04_References'!$A$7,tblKPITargets[KPI_Name],tblKPITargets[Target_Value]),"Met","Below Target")</f>
        <v>Below Target</v>
      </c>
      <c r="Y3136" t="str">
        <f>IF(tblOperations[[#This Row],[Closing_Backlog]]&lt;=_xlfn.XLOOKUP('04_References'!$A$8,tblKPITargets[KPI_Name],tblKPITargets[Target_Value]),"Met","Below Target")</f>
        <v>Below Target</v>
      </c>
    </row>
    <row r="3137" spans="1:25">
      <c r="A3137" s="8" t="s">
        <v>3167</v>
      </c>
      <c r="B3137" s="9">
        <v>46162</v>
      </c>
      <c r="C3137" s="4" t="s">
        <v>53</v>
      </c>
      <c r="D3137" s="4" t="s">
        <v>25</v>
      </c>
      <c r="E3137" s="4">
        <v>0</v>
      </c>
      <c r="F3137" s="4">
        <v>25</v>
      </c>
      <c r="G3137" s="4">
        <v>25</v>
      </c>
      <c r="H3137" s="4">
        <v>25</v>
      </c>
      <c r="I3137" s="4">
        <v>0</v>
      </c>
      <c r="J3137" s="4">
        <v>0</v>
      </c>
      <c r="K3137" s="4">
        <v>0</v>
      </c>
      <c r="L3137" s="4">
        <v>1.3</v>
      </c>
      <c r="M3137" s="4">
        <v>0.96699999999999997</v>
      </c>
      <c r="N3137" s="4">
        <v>1</v>
      </c>
      <c r="O3137" s="4">
        <v>4.5999999999999996</v>
      </c>
      <c r="P3137" s="4">
        <v>0.71299999999999997</v>
      </c>
      <c r="Q3137" s="5">
        <v>1</v>
      </c>
      <c r="R3137" s="4" t="str">
        <f>TRIM(tblOperations[[#This Row],[Region]])</f>
        <v>Wales</v>
      </c>
      <c r="S3137" s="4" t="str">
        <f>TRIM(tblOperations[[#This Row],[Team]])</f>
        <v>Workplace Projects</v>
      </c>
      <c r="T3137" s="4" t="str">
        <f>_xlfn.XLOOKUP(R3137,tblRegionReference[Region],tblRegionReference[Area],"Not Found")</f>
        <v>Wales</v>
      </c>
      <c r="U3137" s="4" t="str">
        <f>IF(tblOperations[[#This Row],[Completion_Rate]]&gt;=_xlfn.XLOOKUP("Completion Rate",tblKPITargets[KPI_Name],tblKPITargets[Target_Value]),"Met","Below Target")</f>
        <v>Met</v>
      </c>
      <c r="V3137" t="str">
        <f>IF(tblOperations[[#This Row],[SLA_Compliance]]&gt;=_xlfn.XLOOKUP('04_References'!$A$3,tblKPITargets[KPI_Name],tblKPITargets[Target_Value]),"Met","Below Target")</f>
        <v>Met</v>
      </c>
      <c r="W3137" t="str">
        <f>IF(tblOperations[[#This Row],[Quality_Pass_Rate]]&gt;=_xlfn.XLOOKUP('04_References'!$A$4,tblKPITargets[KPI_Name],tblKPITargets[Target_Value]),"Met","Below Target")</f>
        <v>Met</v>
      </c>
      <c r="X3137" t="str">
        <f>IF(tblOperations[[#This Row],[Average_Completion_Days]]&lt;=_xlfn.XLOOKUP('04_References'!$A$7,tblKPITargets[KPI_Name],tblKPITargets[Target_Value]),"Met","Below Target")</f>
        <v>Met</v>
      </c>
      <c r="Y3137" t="str">
        <f>IF(tblOperations[[#This Row],[Closing_Backlog]]&lt;=_xlfn.XLOOKUP('04_References'!$A$8,tblKPITargets[KPI_Name],tblKPITargets[Target_Value]),"Met","Below Target")</f>
        <v>Met</v>
      </c>
    </row>
    <row r="3138" spans="1:25">
      <c r="A3138" s="6" t="s">
        <v>3168</v>
      </c>
      <c r="B3138" s="7">
        <v>46163</v>
      </c>
      <c r="C3138" s="2" t="s">
        <v>18</v>
      </c>
      <c r="D3138" s="2" t="s">
        <v>19</v>
      </c>
      <c r="E3138" s="2">
        <v>469</v>
      </c>
      <c r="F3138" s="2">
        <v>41</v>
      </c>
      <c r="G3138" s="2">
        <v>510</v>
      </c>
      <c r="H3138" s="2">
        <v>35</v>
      </c>
      <c r="I3138" s="2">
        <v>475</v>
      </c>
      <c r="J3138" s="2">
        <v>0</v>
      </c>
      <c r="K3138" s="2">
        <v>0</v>
      </c>
      <c r="L3138" s="2">
        <v>8</v>
      </c>
      <c r="M3138" s="2">
        <v>0.6</v>
      </c>
      <c r="N3138" s="2">
        <v>0.95199999999999996</v>
      </c>
      <c r="O3138" s="2">
        <v>2.5</v>
      </c>
      <c r="P3138" s="2">
        <v>0.72399999999999998</v>
      </c>
      <c r="Q3138" s="3">
        <v>6.9000000000000006E-2</v>
      </c>
      <c r="R3138" s="4" t="str">
        <f>TRIM(tblOperations[[#This Row],[Region]])</f>
        <v>Scotland</v>
      </c>
      <c r="S3138" s="4" t="str">
        <f>TRIM(tblOperations[[#This Row],[Team]])</f>
        <v>Workplace Services</v>
      </c>
      <c r="T3138" s="4" t="str">
        <f>_xlfn.XLOOKUP(R3138,tblRegionReference[Region],tblRegionReference[Area],"Not Found")</f>
        <v>North</v>
      </c>
      <c r="U3138" s="4" t="str">
        <f>IF(tblOperations[[#This Row],[Completion_Rate]]&gt;=_xlfn.XLOOKUP("Completion Rate",tblKPITargets[KPI_Name],tblKPITargets[Target_Value]),"Met","Below Target")</f>
        <v>Below Target</v>
      </c>
      <c r="V3138" t="str">
        <f>IF(tblOperations[[#This Row],[SLA_Compliance]]&gt;=_xlfn.XLOOKUP('04_References'!$A$3,tblKPITargets[KPI_Name],tblKPITargets[Target_Value]),"Met","Below Target")</f>
        <v>Below Target</v>
      </c>
      <c r="W3138" t="str">
        <f>IF(tblOperations[[#This Row],[Quality_Pass_Rate]]&gt;=_xlfn.XLOOKUP('04_References'!$A$4,tblKPITargets[KPI_Name],tblKPITargets[Target_Value]),"Met","Below Target")</f>
        <v>Met</v>
      </c>
      <c r="X3138" t="str">
        <f>IF(tblOperations[[#This Row],[Average_Completion_Days]]&lt;=_xlfn.XLOOKUP('04_References'!$A$7,tblKPITargets[KPI_Name],tblKPITargets[Target_Value]),"Met","Below Target")</f>
        <v>Below Target</v>
      </c>
      <c r="Y3138" t="str">
        <f>IF(tblOperations[[#This Row],[Closing_Backlog]]&lt;=_xlfn.XLOOKUP('04_References'!$A$8,tblKPITargets[KPI_Name],tblKPITargets[Target_Value]),"Met","Below Target")</f>
        <v>Below Target</v>
      </c>
    </row>
    <row r="3139" spans="1:25">
      <c r="A3139" s="8" t="s">
        <v>3169</v>
      </c>
      <c r="B3139" s="9">
        <v>46163</v>
      </c>
      <c r="C3139" s="4" t="s">
        <v>18</v>
      </c>
      <c r="D3139" s="4" t="s">
        <v>21</v>
      </c>
      <c r="E3139" s="4">
        <v>0</v>
      </c>
      <c r="F3139" s="4">
        <v>54</v>
      </c>
      <c r="G3139" s="4">
        <v>54</v>
      </c>
      <c r="H3139" s="4">
        <v>54</v>
      </c>
      <c r="I3139" s="4">
        <v>0</v>
      </c>
      <c r="J3139" s="4">
        <v>0</v>
      </c>
      <c r="K3139" s="4">
        <v>0</v>
      </c>
      <c r="L3139" s="4">
        <v>1.5</v>
      </c>
      <c r="M3139" s="4">
        <v>0.95199999999999996</v>
      </c>
      <c r="N3139" s="4">
        <v>0.99299999999999999</v>
      </c>
      <c r="O3139" s="4">
        <v>4.8</v>
      </c>
      <c r="P3139" s="4">
        <v>0.8</v>
      </c>
      <c r="Q3139" s="5">
        <v>1</v>
      </c>
      <c r="R3139" s="4" t="str">
        <f>TRIM(tblOperations[[#This Row],[Region]])</f>
        <v>Scotland</v>
      </c>
      <c r="S3139" s="4" t="str">
        <f>TRIM(tblOperations[[#This Row],[Team]])</f>
        <v>Facilities Response</v>
      </c>
      <c r="T3139" s="4" t="str">
        <f>_xlfn.XLOOKUP(R3139,tblRegionReference[Region],tblRegionReference[Area],"Not Found")</f>
        <v>North</v>
      </c>
      <c r="U3139" s="4" t="str">
        <f>IF(tblOperations[[#This Row],[Completion_Rate]]&gt;=_xlfn.XLOOKUP("Completion Rate",tblKPITargets[KPI_Name],tblKPITargets[Target_Value]),"Met","Below Target")</f>
        <v>Met</v>
      </c>
      <c r="V3139" t="str">
        <f>IF(tblOperations[[#This Row],[SLA_Compliance]]&gt;=_xlfn.XLOOKUP('04_References'!$A$3,tblKPITargets[KPI_Name],tblKPITargets[Target_Value]),"Met","Below Target")</f>
        <v>Met</v>
      </c>
      <c r="W3139" t="str">
        <f>IF(tblOperations[[#This Row],[Quality_Pass_Rate]]&gt;=_xlfn.XLOOKUP('04_References'!$A$4,tblKPITargets[KPI_Name],tblKPITargets[Target_Value]),"Met","Below Target")</f>
        <v>Met</v>
      </c>
      <c r="X3139" t="str">
        <f>IF(tblOperations[[#This Row],[Average_Completion_Days]]&lt;=_xlfn.XLOOKUP('04_References'!$A$7,tblKPITargets[KPI_Name],tblKPITargets[Target_Value]),"Met","Below Target")</f>
        <v>Met</v>
      </c>
      <c r="Y3139" t="str">
        <f>IF(tblOperations[[#This Row],[Closing_Backlog]]&lt;=_xlfn.XLOOKUP('04_References'!$A$8,tblKPITargets[KPI_Name],tblKPITargets[Target_Value]),"Met","Below Target")</f>
        <v>Met</v>
      </c>
    </row>
    <row r="3140" spans="1:25">
      <c r="A3140" s="6" t="s">
        <v>3170</v>
      </c>
      <c r="B3140" s="7">
        <v>46163</v>
      </c>
      <c r="C3140" s="2" t="s">
        <v>18</v>
      </c>
      <c r="D3140" s="2" t="s">
        <v>23</v>
      </c>
      <c r="E3140" s="2">
        <v>797</v>
      </c>
      <c r="F3140" s="2">
        <v>60</v>
      </c>
      <c r="G3140" s="2">
        <v>857</v>
      </c>
      <c r="H3140" s="2">
        <v>40</v>
      </c>
      <c r="I3140" s="2">
        <v>817</v>
      </c>
      <c r="J3140" s="2">
        <v>0</v>
      </c>
      <c r="K3140" s="2">
        <v>0</v>
      </c>
      <c r="L3140" s="2">
        <v>8</v>
      </c>
      <c r="M3140" s="2">
        <v>0.6</v>
      </c>
      <c r="N3140" s="2">
        <v>0.97799999999999998</v>
      </c>
      <c r="O3140" s="2">
        <v>2.5</v>
      </c>
      <c r="P3140" s="2">
        <v>0.77700000000000002</v>
      </c>
      <c r="Q3140" s="3">
        <v>4.7E-2</v>
      </c>
      <c r="R3140" s="4" t="str">
        <f>TRIM(tblOperations[[#This Row],[Region]])</f>
        <v>Scotland</v>
      </c>
      <c r="S3140" s="4" t="str">
        <f>TRIM(tblOperations[[#This Row],[Team]])</f>
        <v>Estates Support</v>
      </c>
      <c r="T3140" s="4" t="str">
        <f>_xlfn.XLOOKUP(R3140,tblRegionReference[Region],tblRegionReference[Area],"Not Found")</f>
        <v>North</v>
      </c>
      <c r="U3140" s="4" t="str">
        <f>IF(tblOperations[[#This Row],[Completion_Rate]]&gt;=_xlfn.XLOOKUP("Completion Rate",tblKPITargets[KPI_Name],tblKPITargets[Target_Value]),"Met","Below Target")</f>
        <v>Below Target</v>
      </c>
      <c r="V3140" t="str">
        <f>IF(tblOperations[[#This Row],[SLA_Compliance]]&gt;=_xlfn.XLOOKUP('04_References'!$A$3,tblKPITargets[KPI_Name],tblKPITargets[Target_Value]),"Met","Below Target")</f>
        <v>Below Target</v>
      </c>
      <c r="W3140" t="str">
        <f>IF(tblOperations[[#This Row],[Quality_Pass_Rate]]&gt;=_xlfn.XLOOKUP('04_References'!$A$4,tblKPITargets[KPI_Name],tblKPITargets[Target_Value]),"Met","Below Target")</f>
        <v>Met</v>
      </c>
      <c r="X3140" t="str">
        <f>IF(tblOperations[[#This Row],[Average_Completion_Days]]&lt;=_xlfn.XLOOKUP('04_References'!$A$7,tblKPITargets[KPI_Name],tblKPITargets[Target_Value]),"Met","Below Target")</f>
        <v>Below Target</v>
      </c>
      <c r="Y3140" t="str">
        <f>IF(tblOperations[[#This Row],[Closing_Backlog]]&lt;=_xlfn.XLOOKUP('04_References'!$A$8,tblKPITargets[KPI_Name],tblKPITargets[Target_Value]),"Met","Below Target")</f>
        <v>Below Target</v>
      </c>
    </row>
    <row r="3141" spans="1:25">
      <c r="A3141" s="8" t="s">
        <v>3171</v>
      </c>
      <c r="B3141" s="9">
        <v>46163</v>
      </c>
      <c r="C3141" s="4" t="s">
        <v>18</v>
      </c>
      <c r="D3141" s="4" t="s">
        <v>25</v>
      </c>
      <c r="E3141" s="4">
        <v>0</v>
      </c>
      <c r="F3141" s="4">
        <v>36</v>
      </c>
      <c r="G3141" s="4">
        <v>36</v>
      </c>
      <c r="H3141" s="4">
        <v>34</v>
      </c>
      <c r="I3141" s="4">
        <v>2</v>
      </c>
      <c r="J3141" s="4">
        <v>0</v>
      </c>
      <c r="K3141" s="4">
        <v>0</v>
      </c>
      <c r="L3141" s="4">
        <v>1.7</v>
      </c>
      <c r="M3141" s="4">
        <v>0.94499999999999995</v>
      </c>
      <c r="N3141" s="4">
        <v>0.98</v>
      </c>
      <c r="O3141" s="4">
        <v>4.5999999999999996</v>
      </c>
      <c r="P3141" s="4">
        <v>0.76500000000000001</v>
      </c>
      <c r="Q3141" s="5">
        <v>0.94399999999999995</v>
      </c>
      <c r="R3141" s="4" t="str">
        <f>TRIM(tblOperations[[#This Row],[Region]])</f>
        <v>Scotland</v>
      </c>
      <c r="S3141" s="4" t="str">
        <f>TRIM(tblOperations[[#This Row],[Team]])</f>
        <v>Workplace Projects</v>
      </c>
      <c r="T3141" s="4" t="str">
        <f>_xlfn.XLOOKUP(R3141,tblRegionReference[Region],tblRegionReference[Area],"Not Found")</f>
        <v>North</v>
      </c>
      <c r="U3141" s="4" t="str">
        <f>IF(tblOperations[[#This Row],[Completion_Rate]]&gt;=_xlfn.XLOOKUP("Completion Rate",tblKPITargets[KPI_Name],tblKPITargets[Target_Value]),"Met","Below Target")</f>
        <v>Below Target</v>
      </c>
      <c r="V3141" t="str">
        <f>IF(tblOperations[[#This Row],[SLA_Compliance]]&gt;=_xlfn.XLOOKUP('04_References'!$A$3,tblKPITargets[KPI_Name],tblKPITargets[Target_Value]),"Met","Below Target")</f>
        <v>Met</v>
      </c>
      <c r="W3141" t="str">
        <f>IF(tblOperations[[#This Row],[Quality_Pass_Rate]]&gt;=_xlfn.XLOOKUP('04_References'!$A$4,tblKPITargets[KPI_Name],tblKPITargets[Target_Value]),"Met","Below Target")</f>
        <v>Met</v>
      </c>
      <c r="X3141" t="str">
        <f>IF(tblOperations[[#This Row],[Average_Completion_Days]]&lt;=_xlfn.XLOOKUP('04_References'!$A$7,tblKPITargets[KPI_Name],tblKPITargets[Target_Value]),"Met","Below Target")</f>
        <v>Met</v>
      </c>
      <c r="Y3141" t="str">
        <f>IF(tblOperations[[#This Row],[Closing_Backlog]]&lt;=_xlfn.XLOOKUP('04_References'!$A$8,tblKPITargets[KPI_Name],tblKPITargets[Target_Value]),"Met","Below Target")</f>
        <v>Met</v>
      </c>
    </row>
    <row r="3142" spans="1:25">
      <c r="A3142" s="6" t="s">
        <v>3172</v>
      </c>
      <c r="B3142" s="7">
        <v>46163</v>
      </c>
      <c r="C3142" s="2" t="s">
        <v>27</v>
      </c>
      <c r="D3142" s="2" t="s">
        <v>19</v>
      </c>
      <c r="E3142" s="2">
        <v>0</v>
      </c>
      <c r="F3142" s="2">
        <v>30</v>
      </c>
      <c r="G3142" s="2">
        <v>30</v>
      </c>
      <c r="H3142" s="2">
        <v>30</v>
      </c>
      <c r="I3142" s="2">
        <v>0</v>
      </c>
      <c r="J3142" s="2">
        <v>0</v>
      </c>
      <c r="K3142" s="2">
        <v>0</v>
      </c>
      <c r="L3142" s="2">
        <v>1.6</v>
      </c>
      <c r="M3142" s="2">
        <v>0.997</v>
      </c>
      <c r="N3142" s="2">
        <v>1</v>
      </c>
      <c r="O3142" s="2">
        <v>4.5999999999999996</v>
      </c>
      <c r="P3142" s="2">
        <v>0.70499999999999996</v>
      </c>
      <c r="Q3142" s="3">
        <v>1</v>
      </c>
      <c r="R3142" s="4" t="str">
        <f>TRIM(tblOperations[[#This Row],[Region]])</f>
        <v>North East</v>
      </c>
      <c r="S3142" s="4" t="str">
        <f>TRIM(tblOperations[[#This Row],[Team]])</f>
        <v>Workplace Services</v>
      </c>
      <c r="T3142" s="4" t="str">
        <f>_xlfn.XLOOKUP(R3142,tblRegionReference[Region],tblRegionReference[Area],"Not Found")</f>
        <v>North</v>
      </c>
      <c r="U3142" s="4" t="str">
        <f>IF(tblOperations[[#This Row],[Completion_Rate]]&gt;=_xlfn.XLOOKUP("Completion Rate",tblKPITargets[KPI_Name],tblKPITargets[Target_Value]),"Met","Below Target")</f>
        <v>Met</v>
      </c>
      <c r="V3142" t="str">
        <f>IF(tblOperations[[#This Row],[SLA_Compliance]]&gt;=_xlfn.XLOOKUP('04_References'!$A$3,tblKPITargets[KPI_Name],tblKPITargets[Target_Value]),"Met","Below Target")</f>
        <v>Met</v>
      </c>
      <c r="W3142" t="str">
        <f>IF(tblOperations[[#This Row],[Quality_Pass_Rate]]&gt;=_xlfn.XLOOKUP('04_References'!$A$4,tblKPITargets[KPI_Name],tblKPITargets[Target_Value]),"Met","Below Target")</f>
        <v>Met</v>
      </c>
      <c r="X3142" t="str">
        <f>IF(tblOperations[[#This Row],[Average_Completion_Days]]&lt;=_xlfn.XLOOKUP('04_References'!$A$7,tblKPITargets[KPI_Name],tblKPITargets[Target_Value]),"Met","Below Target")</f>
        <v>Met</v>
      </c>
      <c r="Y3142" t="str">
        <f>IF(tblOperations[[#This Row],[Closing_Backlog]]&lt;=_xlfn.XLOOKUP('04_References'!$A$8,tblKPITargets[KPI_Name],tblKPITargets[Target_Value]),"Met","Below Target")</f>
        <v>Met</v>
      </c>
    </row>
    <row r="3143" spans="1:25">
      <c r="A3143" s="8" t="s">
        <v>3173</v>
      </c>
      <c r="B3143" s="9">
        <v>46163</v>
      </c>
      <c r="C3143" s="4" t="s">
        <v>27</v>
      </c>
      <c r="D3143" s="4" t="s">
        <v>21</v>
      </c>
      <c r="E3143" s="4">
        <v>0</v>
      </c>
      <c r="F3143" s="4">
        <v>29</v>
      </c>
      <c r="G3143" s="4">
        <v>29</v>
      </c>
      <c r="H3143" s="4">
        <v>29</v>
      </c>
      <c r="I3143" s="4">
        <v>0</v>
      </c>
      <c r="J3143" s="4">
        <v>0</v>
      </c>
      <c r="K3143" s="4">
        <v>0</v>
      </c>
      <c r="L3143" s="4">
        <v>1</v>
      </c>
      <c r="M3143" s="4">
        <v>0.94199999999999995</v>
      </c>
      <c r="N3143" s="4">
        <v>0.99299999999999999</v>
      </c>
      <c r="O3143" s="4">
        <v>4.2</v>
      </c>
      <c r="P3143" s="4">
        <v>0.70699999999999996</v>
      </c>
      <c r="Q3143" s="5">
        <v>1</v>
      </c>
      <c r="R3143" s="4" t="str">
        <f>TRIM(tblOperations[[#This Row],[Region]])</f>
        <v>North East</v>
      </c>
      <c r="S3143" s="4" t="str">
        <f>TRIM(tblOperations[[#This Row],[Team]])</f>
        <v>Facilities Response</v>
      </c>
      <c r="T3143" s="4" t="str">
        <f>_xlfn.XLOOKUP(R3143,tblRegionReference[Region],tblRegionReference[Area],"Not Found")</f>
        <v>North</v>
      </c>
      <c r="U3143" s="4" t="str">
        <f>IF(tblOperations[[#This Row],[Completion_Rate]]&gt;=_xlfn.XLOOKUP("Completion Rate",tblKPITargets[KPI_Name],tblKPITargets[Target_Value]),"Met","Below Target")</f>
        <v>Met</v>
      </c>
      <c r="V3143" t="str">
        <f>IF(tblOperations[[#This Row],[SLA_Compliance]]&gt;=_xlfn.XLOOKUP('04_References'!$A$3,tblKPITargets[KPI_Name],tblKPITargets[Target_Value]),"Met","Below Target")</f>
        <v>Met</v>
      </c>
      <c r="W3143" t="str">
        <f>IF(tblOperations[[#This Row],[Quality_Pass_Rate]]&gt;=_xlfn.XLOOKUP('04_References'!$A$4,tblKPITargets[KPI_Name],tblKPITargets[Target_Value]),"Met","Below Target")</f>
        <v>Met</v>
      </c>
      <c r="X3143" t="str">
        <f>IF(tblOperations[[#This Row],[Average_Completion_Days]]&lt;=_xlfn.XLOOKUP('04_References'!$A$7,tblKPITargets[KPI_Name],tblKPITargets[Target_Value]),"Met","Below Target")</f>
        <v>Met</v>
      </c>
      <c r="Y3143" t="str">
        <f>IF(tblOperations[[#This Row],[Closing_Backlog]]&lt;=_xlfn.XLOOKUP('04_References'!$A$8,tblKPITargets[KPI_Name],tblKPITargets[Target_Value]),"Met","Below Target")</f>
        <v>Met</v>
      </c>
    </row>
    <row r="3144" spans="1:25">
      <c r="A3144" s="6" t="s">
        <v>3174</v>
      </c>
      <c r="B3144" s="7">
        <v>46163</v>
      </c>
      <c r="C3144" s="2" t="s">
        <v>27</v>
      </c>
      <c r="D3144" s="2" t="s">
        <v>23</v>
      </c>
      <c r="E3144" s="2">
        <v>2058</v>
      </c>
      <c r="F3144" s="2">
        <v>45</v>
      </c>
      <c r="G3144" s="2">
        <v>2103</v>
      </c>
      <c r="H3144" s="2">
        <v>23</v>
      </c>
      <c r="I3144" s="2">
        <v>2080</v>
      </c>
      <c r="J3144" s="2">
        <v>0</v>
      </c>
      <c r="K3144" s="2">
        <v>0</v>
      </c>
      <c r="L3144" s="2">
        <v>8</v>
      </c>
      <c r="M3144" s="2">
        <v>0.6</v>
      </c>
      <c r="N3144" s="2">
        <v>0.98499999999999999</v>
      </c>
      <c r="O3144" s="2">
        <v>2.5</v>
      </c>
      <c r="P3144" s="2">
        <v>0.71699999999999997</v>
      </c>
      <c r="Q3144" s="3">
        <v>1.0999999999999999E-2</v>
      </c>
      <c r="R3144" s="4" t="str">
        <f>TRIM(tblOperations[[#This Row],[Region]])</f>
        <v>North East</v>
      </c>
      <c r="S3144" s="4" t="str">
        <f>TRIM(tblOperations[[#This Row],[Team]])</f>
        <v>Estates Support</v>
      </c>
      <c r="T3144" s="4" t="str">
        <f>_xlfn.XLOOKUP(R3144,tblRegionReference[Region],tblRegionReference[Area],"Not Found")</f>
        <v>North</v>
      </c>
      <c r="U3144" s="4" t="str">
        <f>IF(tblOperations[[#This Row],[Completion_Rate]]&gt;=_xlfn.XLOOKUP("Completion Rate",tblKPITargets[KPI_Name],tblKPITargets[Target_Value]),"Met","Below Target")</f>
        <v>Below Target</v>
      </c>
      <c r="V3144" t="str">
        <f>IF(tblOperations[[#This Row],[SLA_Compliance]]&gt;=_xlfn.XLOOKUP('04_References'!$A$3,tblKPITargets[KPI_Name],tblKPITargets[Target_Value]),"Met","Below Target")</f>
        <v>Below Target</v>
      </c>
      <c r="W3144" t="str">
        <f>IF(tblOperations[[#This Row],[Quality_Pass_Rate]]&gt;=_xlfn.XLOOKUP('04_References'!$A$4,tblKPITargets[KPI_Name],tblKPITargets[Target_Value]),"Met","Below Target")</f>
        <v>Met</v>
      </c>
      <c r="X3144" t="str">
        <f>IF(tblOperations[[#This Row],[Average_Completion_Days]]&lt;=_xlfn.XLOOKUP('04_References'!$A$7,tblKPITargets[KPI_Name],tblKPITargets[Target_Value]),"Met","Below Target")</f>
        <v>Below Target</v>
      </c>
      <c r="Y3144" t="str">
        <f>IF(tblOperations[[#This Row],[Closing_Backlog]]&lt;=_xlfn.XLOOKUP('04_References'!$A$8,tblKPITargets[KPI_Name],tblKPITargets[Target_Value]),"Met","Below Target")</f>
        <v>Below Target</v>
      </c>
    </row>
    <row r="3145" spans="1:25">
      <c r="A3145" s="8" t="s">
        <v>3175</v>
      </c>
      <c r="B3145" s="9">
        <v>46163</v>
      </c>
      <c r="C3145" s="4" t="s">
        <v>27</v>
      </c>
      <c r="D3145" s="4" t="s">
        <v>25</v>
      </c>
      <c r="E3145" s="4">
        <v>127</v>
      </c>
      <c r="F3145" s="4">
        <v>31</v>
      </c>
      <c r="G3145" s="4">
        <v>158</v>
      </c>
      <c r="H3145" s="4">
        <v>31</v>
      </c>
      <c r="I3145" s="4">
        <v>127</v>
      </c>
      <c r="J3145" s="4">
        <v>0</v>
      </c>
      <c r="K3145" s="4">
        <v>0</v>
      </c>
      <c r="L3145" s="4">
        <v>8</v>
      </c>
      <c r="M3145" s="4">
        <v>0.6</v>
      </c>
      <c r="N3145" s="4">
        <v>0.96899999999999997</v>
      </c>
      <c r="O3145" s="4">
        <v>2.5</v>
      </c>
      <c r="P3145" s="4">
        <v>0.72899999999999998</v>
      </c>
      <c r="Q3145" s="5">
        <v>0.19600000000000001</v>
      </c>
      <c r="R3145" s="4" t="str">
        <f>TRIM(tblOperations[[#This Row],[Region]])</f>
        <v>North East</v>
      </c>
      <c r="S3145" s="4" t="str">
        <f>TRIM(tblOperations[[#This Row],[Team]])</f>
        <v>Workplace Projects</v>
      </c>
      <c r="T3145" s="4" t="str">
        <f>_xlfn.XLOOKUP(R3145,tblRegionReference[Region],tblRegionReference[Area],"Not Found")</f>
        <v>North</v>
      </c>
      <c r="U3145" s="4" t="str">
        <f>IF(tblOperations[[#This Row],[Completion_Rate]]&gt;=_xlfn.XLOOKUP("Completion Rate",tblKPITargets[KPI_Name],tblKPITargets[Target_Value]),"Met","Below Target")</f>
        <v>Below Target</v>
      </c>
      <c r="V3145" t="str">
        <f>IF(tblOperations[[#This Row],[SLA_Compliance]]&gt;=_xlfn.XLOOKUP('04_References'!$A$3,tblKPITargets[KPI_Name],tblKPITargets[Target_Value]),"Met","Below Target")</f>
        <v>Below Target</v>
      </c>
      <c r="W3145" t="str">
        <f>IF(tblOperations[[#This Row],[Quality_Pass_Rate]]&gt;=_xlfn.XLOOKUP('04_References'!$A$4,tblKPITargets[KPI_Name],tblKPITargets[Target_Value]),"Met","Below Target")</f>
        <v>Met</v>
      </c>
      <c r="X3145" t="str">
        <f>IF(tblOperations[[#This Row],[Average_Completion_Days]]&lt;=_xlfn.XLOOKUP('04_References'!$A$7,tblKPITargets[KPI_Name],tblKPITargets[Target_Value]),"Met","Below Target")</f>
        <v>Below Target</v>
      </c>
      <c r="Y3145" t="str">
        <f>IF(tblOperations[[#This Row],[Closing_Backlog]]&lt;=_xlfn.XLOOKUP('04_References'!$A$8,tblKPITargets[KPI_Name],tblKPITargets[Target_Value]),"Met","Below Target")</f>
        <v>Below Target</v>
      </c>
    </row>
    <row r="3146" spans="1:25">
      <c r="A3146" s="6" t="s">
        <v>3176</v>
      </c>
      <c r="B3146" s="7">
        <v>46163</v>
      </c>
      <c r="C3146" s="2" t="s">
        <v>32</v>
      </c>
      <c r="D3146" s="2" t="s">
        <v>19</v>
      </c>
      <c r="E3146" s="2">
        <v>898</v>
      </c>
      <c r="F3146" s="2">
        <v>51</v>
      </c>
      <c r="G3146" s="2">
        <v>949</v>
      </c>
      <c r="H3146" s="2">
        <v>32</v>
      </c>
      <c r="I3146" s="2">
        <v>917</v>
      </c>
      <c r="J3146" s="2">
        <v>0</v>
      </c>
      <c r="K3146" s="2">
        <v>0</v>
      </c>
      <c r="L3146" s="2">
        <v>8</v>
      </c>
      <c r="M3146" s="2">
        <v>0.6</v>
      </c>
      <c r="N3146" s="2">
        <v>0.97799999999999998</v>
      </c>
      <c r="O3146" s="2">
        <v>2.5</v>
      </c>
      <c r="P3146" s="2">
        <v>0.77</v>
      </c>
      <c r="Q3146" s="3">
        <v>3.4000000000000002E-2</v>
      </c>
      <c r="R3146" s="4" t="str">
        <f>TRIM(tblOperations[[#This Row],[Region]])</f>
        <v>North West</v>
      </c>
      <c r="S3146" s="4" t="str">
        <f>TRIM(tblOperations[[#This Row],[Team]])</f>
        <v>Workplace Services</v>
      </c>
      <c r="T3146" s="4" t="str">
        <f>_xlfn.XLOOKUP(R3146,tblRegionReference[Region],tblRegionReference[Area],"Not Found")</f>
        <v>North</v>
      </c>
      <c r="U3146" s="4" t="str">
        <f>IF(tblOperations[[#This Row],[Completion_Rate]]&gt;=_xlfn.XLOOKUP("Completion Rate",tblKPITargets[KPI_Name],tblKPITargets[Target_Value]),"Met","Below Target")</f>
        <v>Below Target</v>
      </c>
      <c r="V3146" t="str">
        <f>IF(tblOperations[[#This Row],[SLA_Compliance]]&gt;=_xlfn.XLOOKUP('04_References'!$A$3,tblKPITargets[KPI_Name],tblKPITargets[Target_Value]),"Met","Below Target")</f>
        <v>Below Target</v>
      </c>
      <c r="W3146" t="str">
        <f>IF(tblOperations[[#This Row],[Quality_Pass_Rate]]&gt;=_xlfn.XLOOKUP('04_References'!$A$4,tblKPITargets[KPI_Name],tblKPITargets[Target_Value]),"Met","Below Target")</f>
        <v>Met</v>
      </c>
      <c r="X3146" t="str">
        <f>IF(tblOperations[[#This Row],[Average_Completion_Days]]&lt;=_xlfn.XLOOKUP('04_References'!$A$7,tblKPITargets[KPI_Name],tblKPITargets[Target_Value]),"Met","Below Target")</f>
        <v>Below Target</v>
      </c>
      <c r="Y3146" t="str">
        <f>IF(tblOperations[[#This Row],[Closing_Backlog]]&lt;=_xlfn.XLOOKUP('04_References'!$A$8,tblKPITargets[KPI_Name],tblKPITargets[Target_Value]),"Met","Below Target")</f>
        <v>Below Target</v>
      </c>
    </row>
    <row r="3147" spans="1:25">
      <c r="A3147" s="8" t="s">
        <v>3177</v>
      </c>
      <c r="B3147" s="9">
        <v>46163</v>
      </c>
      <c r="C3147" s="4" t="s">
        <v>32</v>
      </c>
      <c r="D3147" s="4" t="s">
        <v>21</v>
      </c>
      <c r="E3147" s="4">
        <v>2065</v>
      </c>
      <c r="F3147" s="4">
        <v>40</v>
      </c>
      <c r="G3147" s="4">
        <v>2105</v>
      </c>
      <c r="H3147" s="4">
        <v>25</v>
      </c>
      <c r="I3147" s="4">
        <v>2080</v>
      </c>
      <c r="J3147" s="4">
        <v>1</v>
      </c>
      <c r="K3147" s="4">
        <v>1</v>
      </c>
      <c r="L3147" s="4">
        <v>8</v>
      </c>
      <c r="M3147" s="4">
        <v>0.6</v>
      </c>
      <c r="N3147" s="4">
        <v>0.95099999999999996</v>
      </c>
      <c r="O3147" s="4">
        <v>2.5</v>
      </c>
      <c r="P3147" s="4">
        <v>0.72</v>
      </c>
      <c r="Q3147" s="5">
        <v>1.2E-2</v>
      </c>
      <c r="R3147" s="4" t="str">
        <f>TRIM(tblOperations[[#This Row],[Region]])</f>
        <v>North West</v>
      </c>
      <c r="S3147" s="4" t="str">
        <f>TRIM(tblOperations[[#This Row],[Team]])</f>
        <v>Facilities Response</v>
      </c>
      <c r="T3147" s="4" t="str">
        <f>_xlfn.XLOOKUP(R3147,tblRegionReference[Region],tblRegionReference[Area],"Not Found")</f>
        <v>North</v>
      </c>
      <c r="U3147" s="4" t="str">
        <f>IF(tblOperations[[#This Row],[Completion_Rate]]&gt;=_xlfn.XLOOKUP("Completion Rate",tblKPITargets[KPI_Name],tblKPITargets[Target_Value]),"Met","Below Target")</f>
        <v>Below Target</v>
      </c>
      <c r="V3147" t="str">
        <f>IF(tblOperations[[#This Row],[SLA_Compliance]]&gt;=_xlfn.XLOOKUP('04_References'!$A$3,tblKPITargets[KPI_Name],tblKPITargets[Target_Value]),"Met","Below Target")</f>
        <v>Below Target</v>
      </c>
      <c r="W3147" t="str">
        <f>IF(tblOperations[[#This Row],[Quality_Pass_Rate]]&gt;=_xlfn.XLOOKUP('04_References'!$A$4,tblKPITargets[KPI_Name],tblKPITargets[Target_Value]),"Met","Below Target")</f>
        <v>Met</v>
      </c>
      <c r="X3147" t="str">
        <f>IF(tblOperations[[#This Row],[Average_Completion_Days]]&lt;=_xlfn.XLOOKUP('04_References'!$A$7,tblKPITargets[KPI_Name],tblKPITargets[Target_Value]),"Met","Below Target")</f>
        <v>Below Target</v>
      </c>
      <c r="Y3147" t="str">
        <f>IF(tblOperations[[#This Row],[Closing_Backlog]]&lt;=_xlfn.XLOOKUP('04_References'!$A$8,tblKPITargets[KPI_Name],tblKPITargets[Target_Value]),"Met","Below Target")</f>
        <v>Below Target</v>
      </c>
    </row>
    <row r="3148" spans="1:25">
      <c r="A3148" s="6" t="s">
        <v>3178</v>
      </c>
      <c r="B3148" s="7">
        <v>46163</v>
      </c>
      <c r="C3148" s="2" t="s">
        <v>32</v>
      </c>
      <c r="D3148" s="2" t="s">
        <v>23</v>
      </c>
      <c r="E3148" s="2">
        <v>2233</v>
      </c>
      <c r="F3148" s="2">
        <v>46</v>
      </c>
      <c r="G3148" s="2">
        <v>2279</v>
      </c>
      <c r="H3148" s="2">
        <v>22</v>
      </c>
      <c r="I3148" s="2">
        <v>2257</v>
      </c>
      <c r="J3148" s="2">
        <v>0</v>
      </c>
      <c r="K3148" s="2">
        <v>0</v>
      </c>
      <c r="L3148" s="2">
        <v>8</v>
      </c>
      <c r="M3148" s="2">
        <v>0.6</v>
      </c>
      <c r="N3148" s="2">
        <v>0.98199999999999998</v>
      </c>
      <c r="O3148" s="2">
        <v>2.5</v>
      </c>
      <c r="P3148" s="2">
        <v>0.73499999999999999</v>
      </c>
      <c r="Q3148" s="3">
        <v>0.01</v>
      </c>
      <c r="R3148" s="4" t="str">
        <f>TRIM(tblOperations[[#This Row],[Region]])</f>
        <v>North West</v>
      </c>
      <c r="S3148" s="4" t="str">
        <f>TRIM(tblOperations[[#This Row],[Team]])</f>
        <v>Estates Support</v>
      </c>
      <c r="T3148" s="4" t="str">
        <f>_xlfn.XLOOKUP(R3148,tblRegionReference[Region],tblRegionReference[Area],"Not Found")</f>
        <v>North</v>
      </c>
      <c r="U3148" s="4" t="str">
        <f>IF(tblOperations[[#This Row],[Completion_Rate]]&gt;=_xlfn.XLOOKUP("Completion Rate",tblKPITargets[KPI_Name],tblKPITargets[Target_Value]),"Met","Below Target")</f>
        <v>Below Target</v>
      </c>
      <c r="V3148" t="str">
        <f>IF(tblOperations[[#This Row],[SLA_Compliance]]&gt;=_xlfn.XLOOKUP('04_References'!$A$3,tblKPITargets[KPI_Name],tblKPITargets[Target_Value]),"Met","Below Target")</f>
        <v>Below Target</v>
      </c>
      <c r="W3148" t="str">
        <f>IF(tblOperations[[#This Row],[Quality_Pass_Rate]]&gt;=_xlfn.XLOOKUP('04_References'!$A$4,tblKPITargets[KPI_Name],tblKPITargets[Target_Value]),"Met","Below Target")</f>
        <v>Met</v>
      </c>
      <c r="X3148" t="str">
        <f>IF(tblOperations[[#This Row],[Average_Completion_Days]]&lt;=_xlfn.XLOOKUP('04_References'!$A$7,tblKPITargets[KPI_Name],tblKPITargets[Target_Value]),"Met","Below Target")</f>
        <v>Below Target</v>
      </c>
      <c r="Y3148" t="str">
        <f>IF(tblOperations[[#This Row],[Closing_Backlog]]&lt;=_xlfn.XLOOKUP('04_References'!$A$8,tblKPITargets[KPI_Name],tblKPITargets[Target_Value]),"Met","Below Target")</f>
        <v>Below Target</v>
      </c>
    </row>
    <row r="3149" spans="1:25">
      <c r="A3149" s="8" t="s">
        <v>3179</v>
      </c>
      <c r="B3149" s="9">
        <v>46163</v>
      </c>
      <c r="C3149" s="4" t="s">
        <v>32</v>
      </c>
      <c r="D3149" s="4" t="s">
        <v>25</v>
      </c>
      <c r="E3149" s="4">
        <v>0</v>
      </c>
      <c r="F3149" s="4">
        <v>29</v>
      </c>
      <c r="G3149" s="4">
        <v>29</v>
      </c>
      <c r="H3149" s="4">
        <v>29</v>
      </c>
      <c r="I3149" s="4">
        <v>0</v>
      </c>
      <c r="J3149" s="4">
        <v>1</v>
      </c>
      <c r="K3149" s="4">
        <v>0</v>
      </c>
      <c r="L3149" s="4">
        <v>1.9</v>
      </c>
      <c r="M3149" s="4">
        <v>0.98199999999999998</v>
      </c>
      <c r="N3149" s="4">
        <v>1</v>
      </c>
      <c r="O3149" s="4">
        <v>4.5</v>
      </c>
      <c r="P3149" s="4">
        <v>0.72899999999999998</v>
      </c>
      <c r="Q3149" s="5">
        <v>1</v>
      </c>
      <c r="R3149" s="4" t="str">
        <f>TRIM(tblOperations[[#This Row],[Region]])</f>
        <v>North West</v>
      </c>
      <c r="S3149" s="4" t="str">
        <f>TRIM(tblOperations[[#This Row],[Team]])</f>
        <v>Workplace Projects</v>
      </c>
      <c r="T3149" s="4" t="str">
        <f>_xlfn.XLOOKUP(R3149,tblRegionReference[Region],tblRegionReference[Area],"Not Found")</f>
        <v>North</v>
      </c>
      <c r="U3149" s="4" t="str">
        <f>IF(tblOperations[[#This Row],[Completion_Rate]]&gt;=_xlfn.XLOOKUP("Completion Rate",tblKPITargets[KPI_Name],tblKPITargets[Target_Value]),"Met","Below Target")</f>
        <v>Met</v>
      </c>
      <c r="V3149" t="str">
        <f>IF(tblOperations[[#This Row],[SLA_Compliance]]&gt;=_xlfn.XLOOKUP('04_References'!$A$3,tblKPITargets[KPI_Name],tblKPITargets[Target_Value]),"Met","Below Target")</f>
        <v>Met</v>
      </c>
      <c r="W3149" t="str">
        <f>IF(tblOperations[[#This Row],[Quality_Pass_Rate]]&gt;=_xlfn.XLOOKUP('04_References'!$A$4,tblKPITargets[KPI_Name],tblKPITargets[Target_Value]),"Met","Below Target")</f>
        <v>Met</v>
      </c>
      <c r="X3149" t="str">
        <f>IF(tblOperations[[#This Row],[Average_Completion_Days]]&lt;=_xlfn.XLOOKUP('04_References'!$A$7,tblKPITargets[KPI_Name],tblKPITargets[Target_Value]),"Met","Below Target")</f>
        <v>Met</v>
      </c>
      <c r="Y3149" t="str">
        <f>IF(tblOperations[[#This Row],[Closing_Backlog]]&lt;=_xlfn.XLOOKUP('04_References'!$A$8,tblKPITargets[KPI_Name],tblKPITargets[Target_Value]),"Met","Below Target")</f>
        <v>Met</v>
      </c>
    </row>
    <row r="3150" spans="1:25">
      <c r="A3150" s="6" t="s">
        <v>3180</v>
      </c>
      <c r="B3150" s="7">
        <v>46163</v>
      </c>
      <c r="C3150" s="2" t="s">
        <v>37</v>
      </c>
      <c r="D3150" s="2" t="s">
        <v>19</v>
      </c>
      <c r="E3150" s="2">
        <v>0</v>
      </c>
      <c r="F3150" s="2">
        <v>35</v>
      </c>
      <c r="G3150" s="2">
        <v>35</v>
      </c>
      <c r="H3150" s="2">
        <v>35</v>
      </c>
      <c r="I3150" s="2">
        <v>0</v>
      </c>
      <c r="J3150" s="2">
        <v>0</v>
      </c>
      <c r="K3150" s="2">
        <v>0</v>
      </c>
      <c r="L3150" s="2">
        <v>1.3</v>
      </c>
      <c r="M3150" s="2">
        <v>0.97</v>
      </c>
      <c r="N3150" s="2">
        <v>0.98399999999999999</v>
      </c>
      <c r="O3150" s="2">
        <v>4.3</v>
      </c>
      <c r="P3150" s="2">
        <v>0.627</v>
      </c>
      <c r="Q3150" s="3">
        <v>1</v>
      </c>
      <c r="R3150" s="4" t="str">
        <f>TRIM(tblOperations[[#This Row],[Region]])</f>
        <v>Midlands</v>
      </c>
      <c r="S3150" s="4" t="str">
        <f>TRIM(tblOperations[[#This Row],[Team]])</f>
        <v>Workplace Services</v>
      </c>
      <c r="T3150" s="4" t="str">
        <f>_xlfn.XLOOKUP(R3150,tblRegionReference[Region],tblRegionReference[Area],"Not Found")</f>
        <v>Central</v>
      </c>
      <c r="U3150" s="4" t="str">
        <f>IF(tblOperations[[#This Row],[Completion_Rate]]&gt;=_xlfn.XLOOKUP("Completion Rate",tblKPITargets[KPI_Name],tblKPITargets[Target_Value]),"Met","Below Target")</f>
        <v>Met</v>
      </c>
      <c r="V3150" t="str">
        <f>IF(tblOperations[[#This Row],[SLA_Compliance]]&gt;=_xlfn.XLOOKUP('04_References'!$A$3,tblKPITargets[KPI_Name],tblKPITargets[Target_Value]),"Met","Below Target")</f>
        <v>Met</v>
      </c>
      <c r="W3150" t="str">
        <f>IF(tblOperations[[#This Row],[Quality_Pass_Rate]]&gt;=_xlfn.XLOOKUP('04_References'!$A$4,tblKPITargets[KPI_Name],tblKPITargets[Target_Value]),"Met","Below Target")</f>
        <v>Met</v>
      </c>
      <c r="X3150" t="str">
        <f>IF(tblOperations[[#This Row],[Average_Completion_Days]]&lt;=_xlfn.XLOOKUP('04_References'!$A$7,tblKPITargets[KPI_Name],tblKPITargets[Target_Value]),"Met","Below Target")</f>
        <v>Met</v>
      </c>
      <c r="Y3150" t="str">
        <f>IF(tblOperations[[#This Row],[Closing_Backlog]]&lt;=_xlfn.XLOOKUP('04_References'!$A$8,tblKPITargets[KPI_Name],tblKPITargets[Target_Value]),"Met","Below Target")</f>
        <v>Met</v>
      </c>
    </row>
    <row r="3151" spans="1:25">
      <c r="A3151" s="8" t="s">
        <v>3181</v>
      </c>
      <c r="B3151" s="9">
        <v>46163</v>
      </c>
      <c r="C3151" s="4" t="s">
        <v>37</v>
      </c>
      <c r="D3151" s="4" t="s">
        <v>21</v>
      </c>
      <c r="E3151" s="4">
        <v>993</v>
      </c>
      <c r="F3151" s="4">
        <v>50</v>
      </c>
      <c r="G3151" s="4">
        <v>1043</v>
      </c>
      <c r="H3151" s="4">
        <v>35</v>
      </c>
      <c r="I3151" s="4">
        <v>1008</v>
      </c>
      <c r="J3151" s="4">
        <v>0</v>
      </c>
      <c r="K3151" s="4">
        <v>0</v>
      </c>
      <c r="L3151" s="4">
        <v>8</v>
      </c>
      <c r="M3151" s="4">
        <v>0.6</v>
      </c>
      <c r="N3151" s="4">
        <v>0.96799999999999997</v>
      </c>
      <c r="O3151" s="4">
        <v>2.5</v>
      </c>
      <c r="P3151" s="4">
        <v>0.66900000000000004</v>
      </c>
      <c r="Q3151" s="5">
        <v>3.4000000000000002E-2</v>
      </c>
      <c r="R3151" s="4" t="str">
        <f>TRIM(tblOperations[[#This Row],[Region]])</f>
        <v>Midlands</v>
      </c>
      <c r="S3151" s="4" t="str">
        <f>TRIM(tblOperations[[#This Row],[Team]])</f>
        <v>Facilities Response</v>
      </c>
      <c r="T3151" s="4" t="str">
        <f>_xlfn.XLOOKUP(R3151,tblRegionReference[Region],tblRegionReference[Area],"Not Found")</f>
        <v>Central</v>
      </c>
      <c r="U3151" s="4" t="str">
        <f>IF(tblOperations[[#This Row],[Completion_Rate]]&gt;=_xlfn.XLOOKUP("Completion Rate",tblKPITargets[KPI_Name],tblKPITargets[Target_Value]),"Met","Below Target")</f>
        <v>Below Target</v>
      </c>
      <c r="V3151" t="str">
        <f>IF(tblOperations[[#This Row],[SLA_Compliance]]&gt;=_xlfn.XLOOKUP('04_References'!$A$3,tblKPITargets[KPI_Name],tblKPITargets[Target_Value]),"Met","Below Target")</f>
        <v>Below Target</v>
      </c>
      <c r="W3151" t="str">
        <f>IF(tblOperations[[#This Row],[Quality_Pass_Rate]]&gt;=_xlfn.XLOOKUP('04_References'!$A$4,tblKPITargets[KPI_Name],tblKPITargets[Target_Value]),"Met","Below Target")</f>
        <v>Met</v>
      </c>
      <c r="X3151" t="str">
        <f>IF(tblOperations[[#This Row],[Average_Completion_Days]]&lt;=_xlfn.XLOOKUP('04_References'!$A$7,tblKPITargets[KPI_Name],tblKPITargets[Target_Value]),"Met","Below Target")</f>
        <v>Below Target</v>
      </c>
      <c r="Y3151" t="str">
        <f>IF(tblOperations[[#This Row],[Closing_Backlog]]&lt;=_xlfn.XLOOKUP('04_References'!$A$8,tblKPITargets[KPI_Name],tblKPITargets[Target_Value]),"Met","Below Target")</f>
        <v>Below Target</v>
      </c>
    </row>
    <row r="3152" spans="1:25">
      <c r="A3152" s="6" t="s">
        <v>3182</v>
      </c>
      <c r="B3152" s="7">
        <v>46163</v>
      </c>
      <c r="C3152" s="2" t="s">
        <v>37</v>
      </c>
      <c r="D3152" s="2" t="s">
        <v>23</v>
      </c>
      <c r="E3152" s="2">
        <v>733</v>
      </c>
      <c r="F3152" s="2">
        <v>48</v>
      </c>
      <c r="G3152" s="2">
        <v>781</v>
      </c>
      <c r="H3152" s="2">
        <v>32</v>
      </c>
      <c r="I3152" s="2">
        <v>749</v>
      </c>
      <c r="J3152" s="2">
        <v>0</v>
      </c>
      <c r="K3152" s="2">
        <v>0</v>
      </c>
      <c r="L3152" s="2">
        <v>8</v>
      </c>
      <c r="M3152" s="2">
        <v>0.6</v>
      </c>
      <c r="N3152" s="2">
        <v>0.98299999999999998</v>
      </c>
      <c r="O3152" s="2">
        <v>2.5</v>
      </c>
      <c r="P3152" s="2">
        <v>0.77300000000000002</v>
      </c>
      <c r="Q3152" s="3">
        <v>4.1000000000000002E-2</v>
      </c>
      <c r="R3152" s="4" t="str">
        <f>TRIM(tblOperations[[#This Row],[Region]])</f>
        <v>Midlands</v>
      </c>
      <c r="S3152" s="4" t="str">
        <f>TRIM(tblOperations[[#This Row],[Team]])</f>
        <v>Estates Support</v>
      </c>
      <c r="T3152" s="4" t="str">
        <f>_xlfn.XLOOKUP(R3152,tblRegionReference[Region],tblRegionReference[Area],"Not Found")</f>
        <v>Central</v>
      </c>
      <c r="U3152" s="4" t="str">
        <f>IF(tblOperations[[#This Row],[Completion_Rate]]&gt;=_xlfn.XLOOKUP("Completion Rate",tblKPITargets[KPI_Name],tblKPITargets[Target_Value]),"Met","Below Target")</f>
        <v>Below Target</v>
      </c>
      <c r="V3152" t="str">
        <f>IF(tblOperations[[#This Row],[SLA_Compliance]]&gt;=_xlfn.XLOOKUP('04_References'!$A$3,tblKPITargets[KPI_Name],tblKPITargets[Target_Value]),"Met","Below Target")</f>
        <v>Below Target</v>
      </c>
      <c r="W3152" t="str">
        <f>IF(tblOperations[[#This Row],[Quality_Pass_Rate]]&gt;=_xlfn.XLOOKUP('04_References'!$A$4,tblKPITargets[KPI_Name],tblKPITargets[Target_Value]),"Met","Below Target")</f>
        <v>Met</v>
      </c>
      <c r="X3152" t="str">
        <f>IF(tblOperations[[#This Row],[Average_Completion_Days]]&lt;=_xlfn.XLOOKUP('04_References'!$A$7,tblKPITargets[KPI_Name],tblKPITargets[Target_Value]),"Met","Below Target")</f>
        <v>Below Target</v>
      </c>
      <c r="Y3152" t="str">
        <f>IF(tblOperations[[#This Row],[Closing_Backlog]]&lt;=_xlfn.XLOOKUP('04_References'!$A$8,tblKPITargets[KPI_Name],tblKPITargets[Target_Value]),"Met","Below Target")</f>
        <v>Below Target</v>
      </c>
    </row>
    <row r="3153" spans="1:25">
      <c r="A3153" s="8" t="s">
        <v>3183</v>
      </c>
      <c r="B3153" s="9">
        <v>46163</v>
      </c>
      <c r="C3153" s="4" t="s">
        <v>37</v>
      </c>
      <c r="D3153" s="4" t="s">
        <v>25</v>
      </c>
      <c r="E3153" s="4">
        <v>0</v>
      </c>
      <c r="F3153" s="4">
        <v>27</v>
      </c>
      <c r="G3153" s="4">
        <v>27</v>
      </c>
      <c r="H3153" s="4">
        <v>27</v>
      </c>
      <c r="I3153" s="4">
        <v>0</v>
      </c>
      <c r="J3153" s="4">
        <v>0</v>
      </c>
      <c r="K3153" s="4">
        <v>0</v>
      </c>
      <c r="L3153" s="4">
        <v>1.3</v>
      </c>
      <c r="M3153" s="4">
        <v>0.96499999999999997</v>
      </c>
      <c r="N3153" s="4">
        <v>1</v>
      </c>
      <c r="O3153" s="4">
        <v>4.4000000000000004</v>
      </c>
      <c r="P3153" s="4">
        <v>0.65400000000000003</v>
      </c>
      <c r="Q3153" s="5">
        <v>1</v>
      </c>
      <c r="R3153" s="4" t="str">
        <f>TRIM(tblOperations[[#This Row],[Region]])</f>
        <v>Midlands</v>
      </c>
      <c r="S3153" s="4" t="str">
        <f>TRIM(tblOperations[[#This Row],[Team]])</f>
        <v>Workplace Projects</v>
      </c>
      <c r="T3153" s="4" t="str">
        <f>_xlfn.XLOOKUP(R3153,tblRegionReference[Region],tblRegionReference[Area],"Not Found")</f>
        <v>Central</v>
      </c>
      <c r="U3153" s="4" t="str">
        <f>IF(tblOperations[[#This Row],[Completion_Rate]]&gt;=_xlfn.XLOOKUP("Completion Rate",tblKPITargets[KPI_Name],tblKPITargets[Target_Value]),"Met","Below Target")</f>
        <v>Met</v>
      </c>
      <c r="V3153" t="str">
        <f>IF(tblOperations[[#This Row],[SLA_Compliance]]&gt;=_xlfn.XLOOKUP('04_References'!$A$3,tblKPITargets[KPI_Name],tblKPITargets[Target_Value]),"Met","Below Target")</f>
        <v>Met</v>
      </c>
      <c r="W3153" t="str">
        <f>IF(tblOperations[[#This Row],[Quality_Pass_Rate]]&gt;=_xlfn.XLOOKUP('04_References'!$A$4,tblKPITargets[KPI_Name],tblKPITargets[Target_Value]),"Met","Below Target")</f>
        <v>Met</v>
      </c>
      <c r="X3153" t="str">
        <f>IF(tblOperations[[#This Row],[Average_Completion_Days]]&lt;=_xlfn.XLOOKUP('04_References'!$A$7,tblKPITargets[KPI_Name],tblKPITargets[Target_Value]),"Met","Below Target")</f>
        <v>Met</v>
      </c>
      <c r="Y3153" t="str">
        <f>IF(tblOperations[[#This Row],[Closing_Backlog]]&lt;=_xlfn.XLOOKUP('04_References'!$A$8,tblKPITargets[KPI_Name],tblKPITargets[Target_Value]),"Met","Below Target")</f>
        <v>Met</v>
      </c>
    </row>
    <row r="3154" spans="1:25">
      <c r="A3154" s="6" t="s">
        <v>3184</v>
      </c>
      <c r="B3154" s="7">
        <v>46163</v>
      </c>
      <c r="C3154" s="2" t="s">
        <v>43</v>
      </c>
      <c r="D3154" s="2" t="s">
        <v>19</v>
      </c>
      <c r="E3154" s="2">
        <v>1691</v>
      </c>
      <c r="F3154" s="2">
        <v>55</v>
      </c>
      <c r="G3154" s="2">
        <v>1746</v>
      </c>
      <c r="H3154" s="2">
        <v>27</v>
      </c>
      <c r="I3154" s="2">
        <v>1719</v>
      </c>
      <c r="J3154" s="2">
        <v>0</v>
      </c>
      <c r="K3154" s="2">
        <v>0</v>
      </c>
      <c r="L3154" s="2">
        <v>8</v>
      </c>
      <c r="M3154" s="2">
        <v>0.6</v>
      </c>
      <c r="N3154" s="2">
        <v>0.98899999999999999</v>
      </c>
      <c r="O3154" s="2">
        <v>2.5</v>
      </c>
      <c r="P3154" s="2">
        <v>0.73399999999999999</v>
      </c>
      <c r="Q3154" s="3">
        <v>1.4999999999999999E-2</v>
      </c>
      <c r="R3154" s="4" t="str">
        <f>TRIM(tblOperations[[#This Row],[Region]])</f>
        <v>South West</v>
      </c>
      <c r="S3154" s="4" t="str">
        <f>TRIM(tblOperations[[#This Row],[Team]])</f>
        <v>Workplace Services</v>
      </c>
      <c r="T3154" s="4" t="str">
        <f>_xlfn.XLOOKUP(R3154,tblRegionReference[Region],tblRegionReference[Area],"Not Found")</f>
        <v>South</v>
      </c>
      <c r="U3154" s="4" t="str">
        <f>IF(tblOperations[[#This Row],[Completion_Rate]]&gt;=_xlfn.XLOOKUP("Completion Rate",tblKPITargets[KPI_Name],tblKPITargets[Target_Value]),"Met","Below Target")</f>
        <v>Below Target</v>
      </c>
      <c r="V3154" t="str">
        <f>IF(tblOperations[[#This Row],[SLA_Compliance]]&gt;=_xlfn.XLOOKUP('04_References'!$A$3,tblKPITargets[KPI_Name],tblKPITargets[Target_Value]),"Met","Below Target")</f>
        <v>Below Target</v>
      </c>
      <c r="W3154" t="str">
        <f>IF(tblOperations[[#This Row],[Quality_Pass_Rate]]&gt;=_xlfn.XLOOKUP('04_References'!$A$4,tblKPITargets[KPI_Name],tblKPITargets[Target_Value]),"Met","Below Target")</f>
        <v>Met</v>
      </c>
      <c r="X3154" t="str">
        <f>IF(tblOperations[[#This Row],[Average_Completion_Days]]&lt;=_xlfn.XLOOKUP('04_References'!$A$7,tblKPITargets[KPI_Name],tblKPITargets[Target_Value]),"Met","Below Target")</f>
        <v>Below Target</v>
      </c>
      <c r="Y3154" t="str">
        <f>IF(tblOperations[[#This Row],[Closing_Backlog]]&lt;=_xlfn.XLOOKUP('04_References'!$A$8,tblKPITargets[KPI_Name],tblKPITargets[Target_Value]),"Met","Below Target")</f>
        <v>Below Target</v>
      </c>
    </row>
    <row r="3155" spans="1:25">
      <c r="A3155" s="8" t="s">
        <v>3185</v>
      </c>
      <c r="B3155" s="9">
        <v>46163</v>
      </c>
      <c r="C3155" s="4" t="s">
        <v>43</v>
      </c>
      <c r="D3155" s="4" t="s">
        <v>21</v>
      </c>
      <c r="E3155" s="4">
        <v>2</v>
      </c>
      <c r="F3155" s="4">
        <v>36</v>
      </c>
      <c r="G3155" s="4">
        <v>38</v>
      </c>
      <c r="H3155" s="4">
        <v>38</v>
      </c>
      <c r="I3155" s="4">
        <v>0</v>
      </c>
      <c r="J3155" s="4">
        <v>0</v>
      </c>
      <c r="K3155" s="4">
        <v>0</v>
      </c>
      <c r="L3155" s="4">
        <v>2.6</v>
      </c>
      <c r="M3155" s="4">
        <v>0.96499999999999997</v>
      </c>
      <c r="N3155" s="4">
        <v>0.97799999999999998</v>
      </c>
      <c r="O3155" s="4">
        <v>4.2</v>
      </c>
      <c r="P3155" s="4">
        <v>0.621</v>
      </c>
      <c r="Q3155" s="5">
        <v>1</v>
      </c>
      <c r="R3155" s="4" t="str">
        <f>TRIM(tblOperations[[#This Row],[Region]])</f>
        <v>South West</v>
      </c>
      <c r="S3155" s="4" t="str">
        <f>TRIM(tblOperations[[#This Row],[Team]])</f>
        <v>Facilities Response</v>
      </c>
      <c r="T3155" s="4" t="str">
        <f>_xlfn.XLOOKUP(R3155,tblRegionReference[Region],tblRegionReference[Area],"Not Found")</f>
        <v>South</v>
      </c>
      <c r="U3155" s="4" t="str">
        <f>IF(tblOperations[[#This Row],[Completion_Rate]]&gt;=_xlfn.XLOOKUP("Completion Rate",tblKPITargets[KPI_Name],tblKPITargets[Target_Value]),"Met","Below Target")</f>
        <v>Met</v>
      </c>
      <c r="V3155" t="str">
        <f>IF(tblOperations[[#This Row],[SLA_Compliance]]&gt;=_xlfn.XLOOKUP('04_References'!$A$3,tblKPITargets[KPI_Name],tblKPITargets[Target_Value]),"Met","Below Target")</f>
        <v>Met</v>
      </c>
      <c r="W3155" t="str">
        <f>IF(tblOperations[[#This Row],[Quality_Pass_Rate]]&gt;=_xlfn.XLOOKUP('04_References'!$A$4,tblKPITargets[KPI_Name],tblKPITargets[Target_Value]),"Met","Below Target")</f>
        <v>Met</v>
      </c>
      <c r="X3155" t="str">
        <f>IF(tblOperations[[#This Row],[Average_Completion_Days]]&lt;=_xlfn.XLOOKUP('04_References'!$A$7,tblKPITargets[KPI_Name],tblKPITargets[Target_Value]),"Met","Below Target")</f>
        <v>Met</v>
      </c>
      <c r="Y3155" t="str">
        <f>IF(tblOperations[[#This Row],[Closing_Backlog]]&lt;=_xlfn.XLOOKUP('04_References'!$A$8,tblKPITargets[KPI_Name],tblKPITargets[Target_Value]),"Met","Below Target")</f>
        <v>Met</v>
      </c>
    </row>
    <row r="3156" spans="1:25">
      <c r="A3156" s="6" t="s">
        <v>3186</v>
      </c>
      <c r="B3156" s="7">
        <v>46163</v>
      </c>
      <c r="C3156" s="2" t="s">
        <v>43</v>
      </c>
      <c r="D3156" s="2" t="s">
        <v>23</v>
      </c>
      <c r="E3156" s="2">
        <v>0</v>
      </c>
      <c r="F3156" s="2">
        <v>49</v>
      </c>
      <c r="G3156" s="2">
        <v>49</v>
      </c>
      <c r="H3156" s="2">
        <v>47</v>
      </c>
      <c r="I3156" s="2">
        <v>2</v>
      </c>
      <c r="J3156" s="2">
        <v>0</v>
      </c>
      <c r="K3156" s="2">
        <v>0</v>
      </c>
      <c r="L3156" s="2">
        <v>1.8</v>
      </c>
      <c r="M3156" s="2">
        <v>0.96499999999999997</v>
      </c>
      <c r="N3156" s="2">
        <v>0.995</v>
      </c>
      <c r="O3156" s="2">
        <v>4.5999999999999996</v>
      </c>
      <c r="P3156" s="2">
        <v>0.754</v>
      </c>
      <c r="Q3156" s="3">
        <v>0.95899999999999996</v>
      </c>
      <c r="R3156" s="4" t="str">
        <f>TRIM(tblOperations[[#This Row],[Region]])</f>
        <v>South West</v>
      </c>
      <c r="S3156" s="4" t="str">
        <f>TRIM(tblOperations[[#This Row],[Team]])</f>
        <v>Estates Support</v>
      </c>
      <c r="T3156" s="4" t="str">
        <f>_xlfn.XLOOKUP(R3156,tblRegionReference[Region],tblRegionReference[Area],"Not Found")</f>
        <v>South</v>
      </c>
      <c r="U3156" s="4" t="str">
        <f>IF(tblOperations[[#This Row],[Completion_Rate]]&gt;=_xlfn.XLOOKUP("Completion Rate",tblKPITargets[KPI_Name],tblKPITargets[Target_Value]),"Met","Below Target")</f>
        <v>Met</v>
      </c>
      <c r="V3156" t="str">
        <f>IF(tblOperations[[#This Row],[SLA_Compliance]]&gt;=_xlfn.XLOOKUP('04_References'!$A$3,tblKPITargets[KPI_Name],tblKPITargets[Target_Value]),"Met","Below Target")</f>
        <v>Met</v>
      </c>
      <c r="W3156" t="str">
        <f>IF(tblOperations[[#This Row],[Quality_Pass_Rate]]&gt;=_xlfn.XLOOKUP('04_References'!$A$4,tblKPITargets[KPI_Name],tblKPITargets[Target_Value]),"Met","Below Target")</f>
        <v>Met</v>
      </c>
      <c r="X3156" t="str">
        <f>IF(tblOperations[[#This Row],[Average_Completion_Days]]&lt;=_xlfn.XLOOKUP('04_References'!$A$7,tblKPITargets[KPI_Name],tblKPITargets[Target_Value]),"Met","Below Target")</f>
        <v>Met</v>
      </c>
      <c r="Y3156" t="str">
        <f>IF(tblOperations[[#This Row],[Closing_Backlog]]&lt;=_xlfn.XLOOKUP('04_References'!$A$8,tblKPITargets[KPI_Name],tblKPITargets[Target_Value]),"Met","Below Target")</f>
        <v>Met</v>
      </c>
    </row>
    <row r="3157" spans="1:25">
      <c r="A3157" s="8" t="s">
        <v>3187</v>
      </c>
      <c r="B3157" s="9">
        <v>46163</v>
      </c>
      <c r="C3157" s="4" t="s">
        <v>43</v>
      </c>
      <c r="D3157" s="4" t="s">
        <v>25</v>
      </c>
      <c r="E3157" s="4">
        <v>0</v>
      </c>
      <c r="F3157" s="4">
        <v>32</v>
      </c>
      <c r="G3157" s="4">
        <v>32</v>
      </c>
      <c r="H3157" s="4">
        <v>32</v>
      </c>
      <c r="I3157" s="4">
        <v>0</v>
      </c>
      <c r="J3157" s="4">
        <v>0</v>
      </c>
      <c r="K3157" s="4">
        <v>0</v>
      </c>
      <c r="L3157" s="4">
        <v>1.3</v>
      </c>
      <c r="M3157" s="4">
        <v>0.98599999999999999</v>
      </c>
      <c r="N3157" s="4">
        <v>0.97599999999999998</v>
      </c>
      <c r="O3157" s="4">
        <v>4.3</v>
      </c>
      <c r="P3157" s="4">
        <v>0.78100000000000003</v>
      </c>
      <c r="Q3157" s="5">
        <v>1</v>
      </c>
      <c r="R3157" s="4" t="str">
        <f>TRIM(tblOperations[[#This Row],[Region]])</f>
        <v>South West</v>
      </c>
      <c r="S3157" s="4" t="str">
        <f>TRIM(tblOperations[[#This Row],[Team]])</f>
        <v>Workplace Projects</v>
      </c>
      <c r="T3157" s="4" t="str">
        <f>_xlfn.XLOOKUP(R3157,tblRegionReference[Region],tblRegionReference[Area],"Not Found")</f>
        <v>South</v>
      </c>
      <c r="U3157" s="4" t="str">
        <f>IF(tblOperations[[#This Row],[Completion_Rate]]&gt;=_xlfn.XLOOKUP("Completion Rate",tblKPITargets[KPI_Name],tblKPITargets[Target_Value]),"Met","Below Target")</f>
        <v>Met</v>
      </c>
      <c r="V3157" t="str">
        <f>IF(tblOperations[[#This Row],[SLA_Compliance]]&gt;=_xlfn.XLOOKUP('04_References'!$A$3,tblKPITargets[KPI_Name],tblKPITargets[Target_Value]),"Met","Below Target")</f>
        <v>Met</v>
      </c>
      <c r="W3157" t="str">
        <f>IF(tblOperations[[#This Row],[Quality_Pass_Rate]]&gt;=_xlfn.XLOOKUP('04_References'!$A$4,tblKPITargets[KPI_Name],tblKPITargets[Target_Value]),"Met","Below Target")</f>
        <v>Met</v>
      </c>
      <c r="X3157" t="str">
        <f>IF(tblOperations[[#This Row],[Average_Completion_Days]]&lt;=_xlfn.XLOOKUP('04_References'!$A$7,tblKPITargets[KPI_Name],tblKPITargets[Target_Value]),"Met","Below Target")</f>
        <v>Met</v>
      </c>
      <c r="Y3157" t="str">
        <f>IF(tblOperations[[#This Row],[Closing_Backlog]]&lt;=_xlfn.XLOOKUP('04_References'!$A$8,tblKPITargets[KPI_Name],tblKPITargets[Target_Value]),"Met","Below Target")</f>
        <v>Met</v>
      </c>
    </row>
    <row r="3158" spans="1:25">
      <c r="A3158" s="6" t="s">
        <v>3188</v>
      </c>
      <c r="B3158" s="7">
        <v>46163</v>
      </c>
      <c r="C3158" s="2" t="s">
        <v>48</v>
      </c>
      <c r="D3158" s="2" t="s">
        <v>19</v>
      </c>
      <c r="E3158" s="2">
        <v>0</v>
      </c>
      <c r="F3158" s="2">
        <v>61</v>
      </c>
      <c r="G3158" s="2">
        <v>61</v>
      </c>
      <c r="H3158" s="2">
        <v>59</v>
      </c>
      <c r="I3158" s="2">
        <v>2</v>
      </c>
      <c r="J3158" s="2">
        <v>1</v>
      </c>
      <c r="K3158" s="2">
        <v>0</v>
      </c>
      <c r="L3158" s="2">
        <v>2.5</v>
      </c>
      <c r="M3158" s="2">
        <v>0.91700000000000004</v>
      </c>
      <c r="N3158" s="2">
        <v>0.98399999999999999</v>
      </c>
      <c r="O3158" s="2">
        <v>4.5999999999999996</v>
      </c>
      <c r="P3158" s="2">
        <v>0.74299999999999999</v>
      </c>
      <c r="Q3158" s="3">
        <v>0.96699999999999997</v>
      </c>
      <c r="R3158" s="4" t="str">
        <f>TRIM(tblOperations[[#This Row],[Region]])</f>
        <v>South East</v>
      </c>
      <c r="S3158" s="4" t="str">
        <f>TRIM(tblOperations[[#This Row],[Team]])</f>
        <v>Workplace Services</v>
      </c>
      <c r="T3158" s="4" t="str">
        <f>_xlfn.XLOOKUP(R3158,tblRegionReference[Region],tblRegionReference[Area],"Not Found")</f>
        <v>South</v>
      </c>
      <c r="U3158" s="4" t="str">
        <f>IF(tblOperations[[#This Row],[Completion_Rate]]&gt;=_xlfn.XLOOKUP("Completion Rate",tblKPITargets[KPI_Name],tblKPITargets[Target_Value]),"Met","Below Target")</f>
        <v>Met</v>
      </c>
      <c r="V3158" t="str">
        <f>IF(tblOperations[[#This Row],[SLA_Compliance]]&gt;=_xlfn.XLOOKUP('04_References'!$A$3,tblKPITargets[KPI_Name],tblKPITargets[Target_Value]),"Met","Below Target")</f>
        <v>Below Target</v>
      </c>
      <c r="W3158" t="str">
        <f>IF(tblOperations[[#This Row],[Quality_Pass_Rate]]&gt;=_xlfn.XLOOKUP('04_References'!$A$4,tblKPITargets[KPI_Name],tblKPITargets[Target_Value]),"Met","Below Target")</f>
        <v>Met</v>
      </c>
      <c r="X3158" t="str">
        <f>IF(tblOperations[[#This Row],[Average_Completion_Days]]&lt;=_xlfn.XLOOKUP('04_References'!$A$7,tblKPITargets[KPI_Name],tblKPITargets[Target_Value]),"Met","Below Target")</f>
        <v>Met</v>
      </c>
      <c r="Y3158" t="str">
        <f>IF(tblOperations[[#This Row],[Closing_Backlog]]&lt;=_xlfn.XLOOKUP('04_References'!$A$8,tblKPITargets[KPI_Name],tblKPITargets[Target_Value]),"Met","Below Target")</f>
        <v>Met</v>
      </c>
    </row>
    <row r="3159" spans="1:25">
      <c r="A3159" s="8" t="s">
        <v>3189</v>
      </c>
      <c r="B3159" s="9">
        <v>46163</v>
      </c>
      <c r="C3159" s="4" t="s">
        <v>48</v>
      </c>
      <c r="D3159" s="4" t="s">
        <v>21</v>
      </c>
      <c r="E3159" s="4">
        <v>2822</v>
      </c>
      <c r="F3159" s="4">
        <v>51</v>
      </c>
      <c r="G3159" s="4">
        <v>2873</v>
      </c>
      <c r="H3159" s="4">
        <v>20</v>
      </c>
      <c r="I3159" s="4">
        <v>2853</v>
      </c>
      <c r="J3159" s="4">
        <v>0</v>
      </c>
      <c r="K3159" s="4">
        <v>0</v>
      </c>
      <c r="L3159" s="4">
        <v>8</v>
      </c>
      <c r="M3159" s="4">
        <v>0.6</v>
      </c>
      <c r="N3159" s="4">
        <v>0.996</v>
      </c>
      <c r="O3159" s="4">
        <v>2.5</v>
      </c>
      <c r="P3159" s="4">
        <v>0.69199999999999995</v>
      </c>
      <c r="Q3159" s="5">
        <v>7.0000000000000001E-3</v>
      </c>
      <c r="R3159" s="4" t="str">
        <f>TRIM(tblOperations[[#This Row],[Region]])</f>
        <v>South East</v>
      </c>
      <c r="S3159" s="4" t="str">
        <f>TRIM(tblOperations[[#This Row],[Team]])</f>
        <v>Facilities Response</v>
      </c>
      <c r="T3159" s="4" t="str">
        <f>_xlfn.XLOOKUP(R3159,tblRegionReference[Region],tblRegionReference[Area],"Not Found")</f>
        <v>South</v>
      </c>
      <c r="U3159" s="4" t="str">
        <f>IF(tblOperations[[#This Row],[Completion_Rate]]&gt;=_xlfn.XLOOKUP("Completion Rate",tblKPITargets[KPI_Name],tblKPITargets[Target_Value]),"Met","Below Target")</f>
        <v>Below Target</v>
      </c>
      <c r="V3159" t="str">
        <f>IF(tblOperations[[#This Row],[SLA_Compliance]]&gt;=_xlfn.XLOOKUP('04_References'!$A$3,tblKPITargets[KPI_Name],tblKPITargets[Target_Value]),"Met","Below Target")</f>
        <v>Below Target</v>
      </c>
      <c r="W3159" t="str">
        <f>IF(tblOperations[[#This Row],[Quality_Pass_Rate]]&gt;=_xlfn.XLOOKUP('04_References'!$A$4,tblKPITargets[KPI_Name],tblKPITargets[Target_Value]),"Met","Below Target")</f>
        <v>Met</v>
      </c>
      <c r="X3159" t="str">
        <f>IF(tblOperations[[#This Row],[Average_Completion_Days]]&lt;=_xlfn.XLOOKUP('04_References'!$A$7,tblKPITargets[KPI_Name],tblKPITargets[Target_Value]),"Met","Below Target")</f>
        <v>Below Target</v>
      </c>
      <c r="Y3159" t="str">
        <f>IF(tblOperations[[#This Row],[Closing_Backlog]]&lt;=_xlfn.XLOOKUP('04_References'!$A$8,tblKPITargets[KPI_Name],tblKPITargets[Target_Value]),"Met","Below Target")</f>
        <v>Below Target</v>
      </c>
    </row>
    <row r="3160" spans="1:25">
      <c r="A3160" s="6" t="s">
        <v>3190</v>
      </c>
      <c r="B3160" s="7">
        <v>46163</v>
      </c>
      <c r="C3160" s="2" t="s">
        <v>48</v>
      </c>
      <c r="D3160" s="2" t="s">
        <v>23</v>
      </c>
      <c r="E3160" s="2">
        <v>0</v>
      </c>
      <c r="F3160" s="2">
        <v>54</v>
      </c>
      <c r="G3160" s="2">
        <v>54</v>
      </c>
      <c r="H3160" s="2">
        <v>54</v>
      </c>
      <c r="I3160" s="2">
        <v>0</v>
      </c>
      <c r="J3160" s="2">
        <v>0</v>
      </c>
      <c r="K3160" s="2">
        <v>0</v>
      </c>
      <c r="L3160" s="2">
        <v>1.6</v>
      </c>
      <c r="M3160" s="2">
        <v>0.97</v>
      </c>
      <c r="N3160" s="2">
        <v>1</v>
      </c>
      <c r="O3160" s="2">
        <v>4.5999999999999996</v>
      </c>
      <c r="P3160" s="2">
        <v>0.80200000000000005</v>
      </c>
      <c r="Q3160" s="3">
        <v>1</v>
      </c>
      <c r="R3160" s="4" t="str">
        <f>TRIM(tblOperations[[#This Row],[Region]])</f>
        <v>South East</v>
      </c>
      <c r="S3160" s="4" t="str">
        <f>TRIM(tblOperations[[#This Row],[Team]])</f>
        <v>Estates Support</v>
      </c>
      <c r="T3160" s="4" t="str">
        <f>_xlfn.XLOOKUP(R3160,tblRegionReference[Region],tblRegionReference[Area],"Not Found")</f>
        <v>South</v>
      </c>
      <c r="U3160" s="4" t="str">
        <f>IF(tblOperations[[#This Row],[Completion_Rate]]&gt;=_xlfn.XLOOKUP("Completion Rate",tblKPITargets[KPI_Name],tblKPITargets[Target_Value]),"Met","Below Target")</f>
        <v>Met</v>
      </c>
      <c r="V3160" t="str">
        <f>IF(tblOperations[[#This Row],[SLA_Compliance]]&gt;=_xlfn.XLOOKUP('04_References'!$A$3,tblKPITargets[KPI_Name],tblKPITargets[Target_Value]),"Met","Below Target")</f>
        <v>Met</v>
      </c>
      <c r="W3160" t="str">
        <f>IF(tblOperations[[#This Row],[Quality_Pass_Rate]]&gt;=_xlfn.XLOOKUP('04_References'!$A$4,tblKPITargets[KPI_Name],tblKPITargets[Target_Value]),"Met","Below Target")</f>
        <v>Met</v>
      </c>
      <c r="X3160" t="str">
        <f>IF(tblOperations[[#This Row],[Average_Completion_Days]]&lt;=_xlfn.XLOOKUP('04_References'!$A$7,tblKPITargets[KPI_Name],tblKPITargets[Target_Value]),"Met","Below Target")</f>
        <v>Met</v>
      </c>
      <c r="Y3160" t="str">
        <f>IF(tblOperations[[#This Row],[Closing_Backlog]]&lt;=_xlfn.XLOOKUP('04_References'!$A$8,tblKPITargets[KPI_Name],tblKPITargets[Target_Value]),"Met","Below Target")</f>
        <v>Met</v>
      </c>
    </row>
    <row r="3161" spans="1:25">
      <c r="A3161" s="8" t="s">
        <v>3191</v>
      </c>
      <c r="B3161" s="9">
        <v>46163</v>
      </c>
      <c r="C3161" s="4" t="s">
        <v>48</v>
      </c>
      <c r="D3161" s="4" t="s">
        <v>25</v>
      </c>
      <c r="E3161" s="4">
        <v>912</v>
      </c>
      <c r="F3161" s="4">
        <v>37</v>
      </c>
      <c r="G3161" s="4">
        <v>949</v>
      </c>
      <c r="H3161" s="4">
        <v>26</v>
      </c>
      <c r="I3161" s="4">
        <v>923</v>
      </c>
      <c r="J3161" s="4">
        <v>0</v>
      </c>
      <c r="K3161" s="4">
        <v>0</v>
      </c>
      <c r="L3161" s="4">
        <v>8</v>
      </c>
      <c r="M3161" s="4">
        <v>0.6</v>
      </c>
      <c r="N3161" s="4">
        <v>0.95899999999999996</v>
      </c>
      <c r="O3161" s="4">
        <v>2.5</v>
      </c>
      <c r="P3161" s="4">
        <v>0.747</v>
      </c>
      <c r="Q3161" s="5">
        <v>2.7E-2</v>
      </c>
      <c r="R3161" s="4" t="str">
        <f>TRIM(tblOperations[[#This Row],[Region]])</f>
        <v>South East</v>
      </c>
      <c r="S3161" s="4" t="str">
        <f>TRIM(tblOperations[[#This Row],[Team]])</f>
        <v>Workplace Projects</v>
      </c>
      <c r="T3161" s="4" t="str">
        <f>_xlfn.XLOOKUP(R3161,tblRegionReference[Region],tblRegionReference[Area],"Not Found")</f>
        <v>South</v>
      </c>
      <c r="U3161" s="4" t="str">
        <f>IF(tblOperations[[#This Row],[Completion_Rate]]&gt;=_xlfn.XLOOKUP("Completion Rate",tblKPITargets[KPI_Name],tblKPITargets[Target_Value]),"Met","Below Target")</f>
        <v>Below Target</v>
      </c>
      <c r="V3161" t="str">
        <f>IF(tblOperations[[#This Row],[SLA_Compliance]]&gt;=_xlfn.XLOOKUP('04_References'!$A$3,tblKPITargets[KPI_Name],tblKPITargets[Target_Value]),"Met","Below Target")</f>
        <v>Below Target</v>
      </c>
      <c r="W3161" t="str">
        <f>IF(tblOperations[[#This Row],[Quality_Pass_Rate]]&gt;=_xlfn.XLOOKUP('04_References'!$A$4,tblKPITargets[KPI_Name],tblKPITargets[Target_Value]),"Met","Below Target")</f>
        <v>Met</v>
      </c>
      <c r="X3161" t="str">
        <f>IF(tblOperations[[#This Row],[Average_Completion_Days]]&lt;=_xlfn.XLOOKUP('04_References'!$A$7,tblKPITargets[KPI_Name],tblKPITargets[Target_Value]),"Met","Below Target")</f>
        <v>Below Target</v>
      </c>
      <c r="Y3161" t="str">
        <f>IF(tblOperations[[#This Row],[Closing_Backlog]]&lt;=_xlfn.XLOOKUP('04_References'!$A$8,tblKPITargets[KPI_Name],tblKPITargets[Target_Value]),"Met","Below Target")</f>
        <v>Below Target</v>
      </c>
    </row>
    <row r="3162" spans="1:25">
      <c r="A3162" s="6" t="s">
        <v>3192</v>
      </c>
      <c r="B3162" s="7">
        <v>46163</v>
      </c>
      <c r="C3162" s="2" t="s">
        <v>53</v>
      </c>
      <c r="D3162" s="2" t="s">
        <v>19</v>
      </c>
      <c r="E3162" s="2">
        <v>1708</v>
      </c>
      <c r="F3162" s="2">
        <v>43</v>
      </c>
      <c r="G3162" s="2">
        <v>1751</v>
      </c>
      <c r="H3162" s="2">
        <v>26</v>
      </c>
      <c r="I3162" s="2">
        <v>1725</v>
      </c>
      <c r="J3162" s="2">
        <v>0</v>
      </c>
      <c r="K3162" s="2">
        <v>0</v>
      </c>
      <c r="L3162" s="2">
        <v>8</v>
      </c>
      <c r="M3162" s="2">
        <v>0.6</v>
      </c>
      <c r="N3162" s="2">
        <v>0.99099999999999999</v>
      </c>
      <c r="O3162" s="2">
        <v>2.5</v>
      </c>
      <c r="P3162" s="2">
        <v>0.69299999999999995</v>
      </c>
      <c r="Q3162" s="3">
        <v>1.4999999999999999E-2</v>
      </c>
      <c r="R3162" s="4" t="str">
        <f>TRIM(tblOperations[[#This Row],[Region]])</f>
        <v>Wales</v>
      </c>
      <c r="S3162" s="4" t="str">
        <f>TRIM(tblOperations[[#This Row],[Team]])</f>
        <v>Workplace Services</v>
      </c>
      <c r="T3162" s="4" t="str">
        <f>_xlfn.XLOOKUP(R3162,tblRegionReference[Region],tblRegionReference[Area],"Not Found")</f>
        <v>Wales</v>
      </c>
      <c r="U3162" s="4" t="str">
        <f>IF(tblOperations[[#This Row],[Completion_Rate]]&gt;=_xlfn.XLOOKUP("Completion Rate",tblKPITargets[KPI_Name],tblKPITargets[Target_Value]),"Met","Below Target")</f>
        <v>Below Target</v>
      </c>
      <c r="V3162" t="str">
        <f>IF(tblOperations[[#This Row],[SLA_Compliance]]&gt;=_xlfn.XLOOKUP('04_References'!$A$3,tblKPITargets[KPI_Name],tblKPITargets[Target_Value]),"Met","Below Target")</f>
        <v>Below Target</v>
      </c>
      <c r="W3162" t="str">
        <f>IF(tblOperations[[#This Row],[Quality_Pass_Rate]]&gt;=_xlfn.XLOOKUP('04_References'!$A$4,tblKPITargets[KPI_Name],tblKPITargets[Target_Value]),"Met","Below Target")</f>
        <v>Met</v>
      </c>
      <c r="X3162" t="str">
        <f>IF(tblOperations[[#This Row],[Average_Completion_Days]]&lt;=_xlfn.XLOOKUP('04_References'!$A$7,tblKPITargets[KPI_Name],tblKPITargets[Target_Value]),"Met","Below Target")</f>
        <v>Below Target</v>
      </c>
      <c r="Y3162" t="str">
        <f>IF(tblOperations[[#This Row],[Closing_Backlog]]&lt;=_xlfn.XLOOKUP('04_References'!$A$8,tblKPITargets[KPI_Name],tblKPITargets[Target_Value]),"Met","Below Target")</f>
        <v>Below Target</v>
      </c>
    </row>
    <row r="3163" spans="1:25">
      <c r="A3163" s="8" t="s">
        <v>3193</v>
      </c>
      <c r="B3163" s="9">
        <v>46163</v>
      </c>
      <c r="C3163" s="4" t="s">
        <v>53</v>
      </c>
      <c r="D3163" s="4" t="s">
        <v>21</v>
      </c>
      <c r="E3163" s="4">
        <v>1823</v>
      </c>
      <c r="F3163" s="4">
        <v>44</v>
      </c>
      <c r="G3163" s="4">
        <v>1867</v>
      </c>
      <c r="H3163" s="4">
        <v>22</v>
      </c>
      <c r="I3163" s="4">
        <v>1845</v>
      </c>
      <c r="J3163" s="4">
        <v>0</v>
      </c>
      <c r="K3163" s="4">
        <v>0</v>
      </c>
      <c r="L3163" s="4">
        <v>8</v>
      </c>
      <c r="M3163" s="4">
        <v>0.6</v>
      </c>
      <c r="N3163" s="4">
        <v>0.98699999999999999</v>
      </c>
      <c r="O3163" s="4">
        <v>2.5</v>
      </c>
      <c r="P3163" s="4">
        <v>0.66400000000000003</v>
      </c>
      <c r="Q3163" s="5">
        <v>1.2E-2</v>
      </c>
      <c r="R3163" s="4" t="str">
        <f>TRIM(tblOperations[[#This Row],[Region]])</f>
        <v>Wales</v>
      </c>
      <c r="S3163" s="4" t="str">
        <f>TRIM(tblOperations[[#This Row],[Team]])</f>
        <v>Facilities Response</v>
      </c>
      <c r="T3163" s="4" t="str">
        <f>_xlfn.XLOOKUP(R3163,tblRegionReference[Region],tblRegionReference[Area],"Not Found")</f>
        <v>Wales</v>
      </c>
      <c r="U3163" s="4" t="str">
        <f>IF(tblOperations[[#This Row],[Completion_Rate]]&gt;=_xlfn.XLOOKUP("Completion Rate",tblKPITargets[KPI_Name],tblKPITargets[Target_Value]),"Met","Below Target")</f>
        <v>Below Target</v>
      </c>
      <c r="V3163" t="str">
        <f>IF(tblOperations[[#This Row],[SLA_Compliance]]&gt;=_xlfn.XLOOKUP('04_References'!$A$3,tblKPITargets[KPI_Name],tblKPITargets[Target_Value]),"Met","Below Target")</f>
        <v>Below Target</v>
      </c>
      <c r="W3163" t="str">
        <f>IF(tblOperations[[#This Row],[Quality_Pass_Rate]]&gt;=_xlfn.XLOOKUP('04_References'!$A$4,tblKPITargets[KPI_Name],tblKPITargets[Target_Value]),"Met","Below Target")</f>
        <v>Met</v>
      </c>
      <c r="X3163" t="str">
        <f>IF(tblOperations[[#This Row],[Average_Completion_Days]]&lt;=_xlfn.XLOOKUP('04_References'!$A$7,tblKPITargets[KPI_Name],tblKPITargets[Target_Value]),"Met","Below Target")</f>
        <v>Below Target</v>
      </c>
      <c r="Y3163" t="str">
        <f>IF(tblOperations[[#This Row],[Closing_Backlog]]&lt;=_xlfn.XLOOKUP('04_References'!$A$8,tblKPITargets[KPI_Name],tblKPITargets[Target_Value]),"Met","Below Target")</f>
        <v>Below Target</v>
      </c>
    </row>
    <row r="3164" spans="1:25">
      <c r="A3164" s="6" t="s">
        <v>3194</v>
      </c>
      <c r="B3164" s="7">
        <v>46163</v>
      </c>
      <c r="C3164" s="2" t="s">
        <v>53</v>
      </c>
      <c r="D3164" s="2" t="s">
        <v>23</v>
      </c>
      <c r="E3164" s="2">
        <v>1172</v>
      </c>
      <c r="F3164" s="2">
        <v>24</v>
      </c>
      <c r="G3164" s="2">
        <v>1196</v>
      </c>
      <c r="H3164" s="2">
        <v>29</v>
      </c>
      <c r="I3164" s="2">
        <v>1167</v>
      </c>
      <c r="J3164" s="2">
        <v>0</v>
      </c>
      <c r="K3164" s="2">
        <v>0</v>
      </c>
      <c r="L3164" s="2">
        <v>8</v>
      </c>
      <c r="M3164" s="2">
        <v>0.6</v>
      </c>
      <c r="N3164" s="2">
        <v>0.98199999999999998</v>
      </c>
      <c r="O3164" s="2">
        <v>2.5</v>
      </c>
      <c r="P3164" s="2">
        <v>0.77800000000000002</v>
      </c>
      <c r="Q3164" s="3">
        <v>2.4E-2</v>
      </c>
      <c r="R3164" s="4" t="str">
        <f>TRIM(tblOperations[[#This Row],[Region]])</f>
        <v>Wales</v>
      </c>
      <c r="S3164" s="4" t="str">
        <f>TRIM(tblOperations[[#This Row],[Team]])</f>
        <v>Estates Support</v>
      </c>
      <c r="T3164" s="4" t="str">
        <f>_xlfn.XLOOKUP(R3164,tblRegionReference[Region],tblRegionReference[Area],"Not Found")</f>
        <v>Wales</v>
      </c>
      <c r="U3164" s="4" t="str">
        <f>IF(tblOperations[[#This Row],[Completion_Rate]]&gt;=_xlfn.XLOOKUP("Completion Rate",tblKPITargets[KPI_Name],tblKPITargets[Target_Value]),"Met","Below Target")</f>
        <v>Below Target</v>
      </c>
      <c r="V3164" t="str">
        <f>IF(tblOperations[[#This Row],[SLA_Compliance]]&gt;=_xlfn.XLOOKUP('04_References'!$A$3,tblKPITargets[KPI_Name],tblKPITargets[Target_Value]),"Met","Below Target")</f>
        <v>Below Target</v>
      </c>
      <c r="W3164" t="str">
        <f>IF(tblOperations[[#This Row],[Quality_Pass_Rate]]&gt;=_xlfn.XLOOKUP('04_References'!$A$4,tblKPITargets[KPI_Name],tblKPITargets[Target_Value]),"Met","Below Target")</f>
        <v>Met</v>
      </c>
      <c r="X3164" t="str">
        <f>IF(tblOperations[[#This Row],[Average_Completion_Days]]&lt;=_xlfn.XLOOKUP('04_References'!$A$7,tblKPITargets[KPI_Name],tblKPITargets[Target_Value]),"Met","Below Target")</f>
        <v>Below Target</v>
      </c>
      <c r="Y3164" t="str">
        <f>IF(tblOperations[[#This Row],[Closing_Backlog]]&lt;=_xlfn.XLOOKUP('04_References'!$A$8,tblKPITargets[KPI_Name],tblKPITargets[Target_Value]),"Met","Below Target")</f>
        <v>Below Target</v>
      </c>
    </row>
    <row r="3165" spans="1:25">
      <c r="A3165" s="8" t="s">
        <v>3195</v>
      </c>
      <c r="B3165" s="9">
        <v>46163</v>
      </c>
      <c r="C3165" s="4" t="s">
        <v>53</v>
      </c>
      <c r="D3165" s="4" t="s">
        <v>25</v>
      </c>
      <c r="E3165" s="4">
        <v>0</v>
      </c>
      <c r="F3165" s="4">
        <v>26</v>
      </c>
      <c r="G3165" s="4">
        <v>26</v>
      </c>
      <c r="H3165" s="4">
        <v>26</v>
      </c>
      <c r="I3165" s="4">
        <v>0</v>
      </c>
      <c r="J3165" s="4">
        <v>0</v>
      </c>
      <c r="K3165" s="4">
        <v>0</v>
      </c>
      <c r="L3165" s="4">
        <v>0.9</v>
      </c>
      <c r="M3165" s="4">
        <v>0.94799999999999995</v>
      </c>
      <c r="N3165" s="4">
        <v>0.98</v>
      </c>
      <c r="O3165" s="4">
        <v>4.2</v>
      </c>
      <c r="P3165" s="4">
        <v>0.71299999999999997</v>
      </c>
      <c r="Q3165" s="5">
        <v>1</v>
      </c>
      <c r="R3165" s="4" t="str">
        <f>TRIM(tblOperations[[#This Row],[Region]])</f>
        <v>Wales</v>
      </c>
      <c r="S3165" s="4" t="str">
        <f>TRIM(tblOperations[[#This Row],[Team]])</f>
        <v>Workplace Projects</v>
      </c>
      <c r="T3165" s="4" t="str">
        <f>_xlfn.XLOOKUP(R3165,tblRegionReference[Region],tblRegionReference[Area],"Not Found")</f>
        <v>Wales</v>
      </c>
      <c r="U3165" s="4" t="str">
        <f>IF(tblOperations[[#This Row],[Completion_Rate]]&gt;=_xlfn.XLOOKUP("Completion Rate",tblKPITargets[KPI_Name],tblKPITargets[Target_Value]),"Met","Below Target")</f>
        <v>Met</v>
      </c>
      <c r="V3165" t="str">
        <f>IF(tblOperations[[#This Row],[SLA_Compliance]]&gt;=_xlfn.XLOOKUP('04_References'!$A$3,tblKPITargets[KPI_Name],tblKPITargets[Target_Value]),"Met","Below Target")</f>
        <v>Met</v>
      </c>
      <c r="W3165" t="str">
        <f>IF(tblOperations[[#This Row],[Quality_Pass_Rate]]&gt;=_xlfn.XLOOKUP('04_References'!$A$4,tblKPITargets[KPI_Name],tblKPITargets[Target_Value]),"Met","Below Target")</f>
        <v>Met</v>
      </c>
      <c r="X3165" t="str">
        <f>IF(tblOperations[[#This Row],[Average_Completion_Days]]&lt;=_xlfn.XLOOKUP('04_References'!$A$7,tblKPITargets[KPI_Name],tblKPITargets[Target_Value]),"Met","Below Target")</f>
        <v>Met</v>
      </c>
      <c r="Y3165" t="str">
        <f>IF(tblOperations[[#This Row],[Closing_Backlog]]&lt;=_xlfn.XLOOKUP('04_References'!$A$8,tblKPITargets[KPI_Name],tblKPITargets[Target_Value]),"Met","Below Target")</f>
        <v>Met</v>
      </c>
    </row>
    <row r="3166" spans="1:25">
      <c r="A3166" s="6" t="s">
        <v>3196</v>
      </c>
      <c r="B3166" s="7">
        <v>46164</v>
      </c>
      <c r="C3166" s="2" t="s">
        <v>18</v>
      </c>
      <c r="D3166" s="2" t="s">
        <v>19</v>
      </c>
      <c r="E3166" s="2">
        <v>475</v>
      </c>
      <c r="F3166" s="2">
        <v>37</v>
      </c>
      <c r="G3166" s="2">
        <v>512</v>
      </c>
      <c r="H3166" s="2">
        <v>32</v>
      </c>
      <c r="I3166" s="2">
        <v>480</v>
      </c>
      <c r="J3166" s="2">
        <v>0</v>
      </c>
      <c r="K3166" s="2">
        <v>0</v>
      </c>
      <c r="L3166" s="2">
        <v>8</v>
      </c>
      <c r="M3166" s="2">
        <v>0.6</v>
      </c>
      <c r="N3166" s="2">
        <v>0.96499999999999997</v>
      </c>
      <c r="O3166" s="2">
        <v>2.5</v>
      </c>
      <c r="P3166" s="2">
        <v>0.72399999999999998</v>
      </c>
      <c r="Q3166" s="3">
        <v>6.2E-2</v>
      </c>
      <c r="R3166" s="4" t="str">
        <f>TRIM(tblOperations[[#This Row],[Region]])</f>
        <v>Scotland</v>
      </c>
      <c r="S3166" s="4" t="str">
        <f>TRIM(tblOperations[[#This Row],[Team]])</f>
        <v>Workplace Services</v>
      </c>
      <c r="T3166" s="4" t="str">
        <f>_xlfn.XLOOKUP(R3166,tblRegionReference[Region],tblRegionReference[Area],"Not Found")</f>
        <v>North</v>
      </c>
      <c r="U3166" s="4" t="str">
        <f>IF(tblOperations[[#This Row],[Completion_Rate]]&gt;=_xlfn.XLOOKUP("Completion Rate",tblKPITargets[KPI_Name],tblKPITargets[Target_Value]),"Met","Below Target")</f>
        <v>Below Target</v>
      </c>
      <c r="V3166" t="str">
        <f>IF(tblOperations[[#This Row],[SLA_Compliance]]&gt;=_xlfn.XLOOKUP('04_References'!$A$3,tblKPITargets[KPI_Name],tblKPITargets[Target_Value]),"Met","Below Target")</f>
        <v>Below Target</v>
      </c>
      <c r="W3166" t="str">
        <f>IF(tblOperations[[#This Row],[Quality_Pass_Rate]]&gt;=_xlfn.XLOOKUP('04_References'!$A$4,tblKPITargets[KPI_Name],tblKPITargets[Target_Value]),"Met","Below Target")</f>
        <v>Met</v>
      </c>
      <c r="X3166" t="str">
        <f>IF(tblOperations[[#This Row],[Average_Completion_Days]]&lt;=_xlfn.XLOOKUP('04_References'!$A$7,tblKPITargets[KPI_Name],tblKPITargets[Target_Value]),"Met","Below Target")</f>
        <v>Below Target</v>
      </c>
      <c r="Y3166" t="str">
        <f>IF(tblOperations[[#This Row],[Closing_Backlog]]&lt;=_xlfn.XLOOKUP('04_References'!$A$8,tblKPITargets[KPI_Name],tblKPITargets[Target_Value]),"Met","Below Target")</f>
        <v>Below Target</v>
      </c>
    </row>
    <row r="3167" spans="1:25">
      <c r="A3167" s="8" t="s">
        <v>3197</v>
      </c>
      <c r="B3167" s="9">
        <v>46164</v>
      </c>
      <c r="C3167" s="4" t="s">
        <v>18</v>
      </c>
      <c r="D3167" s="4" t="s">
        <v>21</v>
      </c>
      <c r="E3167" s="4">
        <v>0</v>
      </c>
      <c r="F3167" s="4">
        <v>31</v>
      </c>
      <c r="G3167" s="4">
        <v>31</v>
      </c>
      <c r="H3167" s="4">
        <v>31</v>
      </c>
      <c r="I3167" s="4">
        <v>0</v>
      </c>
      <c r="J3167" s="4">
        <v>0</v>
      </c>
      <c r="K3167" s="4">
        <v>0</v>
      </c>
      <c r="L3167" s="4">
        <v>1.4</v>
      </c>
      <c r="M3167" s="4">
        <v>0.99099999999999999</v>
      </c>
      <c r="N3167" s="4">
        <v>0.96699999999999997</v>
      </c>
      <c r="O3167" s="4">
        <v>4.5</v>
      </c>
      <c r="P3167" s="4">
        <v>0.8</v>
      </c>
      <c r="Q3167" s="5">
        <v>1</v>
      </c>
      <c r="R3167" s="4" t="str">
        <f>TRIM(tblOperations[[#This Row],[Region]])</f>
        <v>Scotland</v>
      </c>
      <c r="S3167" s="4" t="str">
        <f>TRIM(tblOperations[[#This Row],[Team]])</f>
        <v>Facilities Response</v>
      </c>
      <c r="T3167" s="4" t="str">
        <f>_xlfn.XLOOKUP(R3167,tblRegionReference[Region],tblRegionReference[Area],"Not Found")</f>
        <v>North</v>
      </c>
      <c r="U3167" s="4" t="str">
        <f>IF(tblOperations[[#This Row],[Completion_Rate]]&gt;=_xlfn.XLOOKUP("Completion Rate",tblKPITargets[KPI_Name],tblKPITargets[Target_Value]),"Met","Below Target")</f>
        <v>Met</v>
      </c>
      <c r="V3167" t="str">
        <f>IF(tblOperations[[#This Row],[SLA_Compliance]]&gt;=_xlfn.XLOOKUP('04_References'!$A$3,tblKPITargets[KPI_Name],tblKPITargets[Target_Value]),"Met","Below Target")</f>
        <v>Met</v>
      </c>
      <c r="W3167" t="str">
        <f>IF(tblOperations[[#This Row],[Quality_Pass_Rate]]&gt;=_xlfn.XLOOKUP('04_References'!$A$4,tblKPITargets[KPI_Name],tblKPITargets[Target_Value]),"Met","Below Target")</f>
        <v>Met</v>
      </c>
      <c r="X3167" t="str">
        <f>IF(tblOperations[[#This Row],[Average_Completion_Days]]&lt;=_xlfn.XLOOKUP('04_References'!$A$7,tblKPITargets[KPI_Name],tblKPITargets[Target_Value]),"Met","Below Target")</f>
        <v>Met</v>
      </c>
      <c r="Y3167" t="str">
        <f>IF(tblOperations[[#This Row],[Closing_Backlog]]&lt;=_xlfn.XLOOKUP('04_References'!$A$8,tblKPITargets[KPI_Name],tblKPITargets[Target_Value]),"Met","Below Target")</f>
        <v>Met</v>
      </c>
    </row>
    <row r="3168" spans="1:25">
      <c r="A3168" s="6" t="s">
        <v>3198</v>
      </c>
      <c r="B3168" s="7">
        <v>46164</v>
      </c>
      <c r="C3168" s="2" t="s">
        <v>18</v>
      </c>
      <c r="D3168" s="2" t="s">
        <v>23</v>
      </c>
      <c r="E3168" s="2">
        <v>817</v>
      </c>
      <c r="F3168" s="2">
        <v>35</v>
      </c>
      <c r="G3168" s="2">
        <v>852</v>
      </c>
      <c r="H3168" s="2">
        <v>33</v>
      </c>
      <c r="I3168" s="2">
        <v>819</v>
      </c>
      <c r="J3168" s="2">
        <v>0</v>
      </c>
      <c r="K3168" s="2">
        <v>0</v>
      </c>
      <c r="L3168" s="2">
        <v>8</v>
      </c>
      <c r="M3168" s="2">
        <v>0.6</v>
      </c>
      <c r="N3168" s="2">
        <v>0.96699999999999997</v>
      </c>
      <c r="O3168" s="2">
        <v>2.5</v>
      </c>
      <c r="P3168" s="2">
        <v>0.77700000000000002</v>
      </c>
      <c r="Q3168" s="3">
        <v>3.9E-2</v>
      </c>
      <c r="R3168" s="4" t="str">
        <f>TRIM(tblOperations[[#This Row],[Region]])</f>
        <v>Scotland</v>
      </c>
      <c r="S3168" s="4" t="str">
        <f>TRIM(tblOperations[[#This Row],[Team]])</f>
        <v>Estates Support</v>
      </c>
      <c r="T3168" s="4" t="str">
        <f>_xlfn.XLOOKUP(R3168,tblRegionReference[Region],tblRegionReference[Area],"Not Found")</f>
        <v>North</v>
      </c>
      <c r="U3168" s="4" t="str">
        <f>IF(tblOperations[[#This Row],[Completion_Rate]]&gt;=_xlfn.XLOOKUP("Completion Rate",tblKPITargets[KPI_Name],tblKPITargets[Target_Value]),"Met","Below Target")</f>
        <v>Below Target</v>
      </c>
      <c r="V3168" t="str">
        <f>IF(tblOperations[[#This Row],[SLA_Compliance]]&gt;=_xlfn.XLOOKUP('04_References'!$A$3,tblKPITargets[KPI_Name],tblKPITargets[Target_Value]),"Met","Below Target")</f>
        <v>Below Target</v>
      </c>
      <c r="W3168" t="str">
        <f>IF(tblOperations[[#This Row],[Quality_Pass_Rate]]&gt;=_xlfn.XLOOKUP('04_References'!$A$4,tblKPITargets[KPI_Name],tblKPITargets[Target_Value]),"Met","Below Target")</f>
        <v>Met</v>
      </c>
      <c r="X3168" t="str">
        <f>IF(tblOperations[[#This Row],[Average_Completion_Days]]&lt;=_xlfn.XLOOKUP('04_References'!$A$7,tblKPITargets[KPI_Name],tblKPITargets[Target_Value]),"Met","Below Target")</f>
        <v>Below Target</v>
      </c>
      <c r="Y3168" t="str">
        <f>IF(tblOperations[[#This Row],[Closing_Backlog]]&lt;=_xlfn.XLOOKUP('04_References'!$A$8,tblKPITargets[KPI_Name],tblKPITargets[Target_Value]),"Met","Below Target")</f>
        <v>Below Target</v>
      </c>
    </row>
    <row r="3169" spans="1:25">
      <c r="A3169" s="8" t="s">
        <v>3199</v>
      </c>
      <c r="B3169" s="9">
        <v>46164</v>
      </c>
      <c r="C3169" s="4" t="s">
        <v>18</v>
      </c>
      <c r="D3169" s="4" t="s">
        <v>25</v>
      </c>
      <c r="E3169" s="4">
        <v>2</v>
      </c>
      <c r="F3169" s="4">
        <v>39</v>
      </c>
      <c r="G3169" s="4">
        <v>41</v>
      </c>
      <c r="H3169" s="4">
        <v>41</v>
      </c>
      <c r="I3169" s="4">
        <v>0</v>
      </c>
      <c r="J3169" s="4">
        <v>0</v>
      </c>
      <c r="K3169" s="4">
        <v>0</v>
      </c>
      <c r="L3169" s="4">
        <v>1.8</v>
      </c>
      <c r="M3169" s="4">
        <v>0.96799999999999997</v>
      </c>
      <c r="N3169" s="4">
        <v>0.98099999999999998</v>
      </c>
      <c r="O3169" s="4">
        <v>4.5</v>
      </c>
      <c r="P3169" s="4">
        <v>0.76500000000000001</v>
      </c>
      <c r="Q3169" s="5">
        <v>1</v>
      </c>
      <c r="R3169" s="4" t="str">
        <f>TRIM(tblOperations[[#This Row],[Region]])</f>
        <v>Scotland</v>
      </c>
      <c r="S3169" s="4" t="str">
        <f>TRIM(tblOperations[[#This Row],[Team]])</f>
        <v>Workplace Projects</v>
      </c>
      <c r="T3169" s="4" t="str">
        <f>_xlfn.XLOOKUP(R3169,tblRegionReference[Region],tblRegionReference[Area],"Not Found")</f>
        <v>North</v>
      </c>
      <c r="U3169" s="4" t="str">
        <f>IF(tblOperations[[#This Row],[Completion_Rate]]&gt;=_xlfn.XLOOKUP("Completion Rate",tblKPITargets[KPI_Name],tblKPITargets[Target_Value]),"Met","Below Target")</f>
        <v>Met</v>
      </c>
      <c r="V3169" t="str">
        <f>IF(tblOperations[[#This Row],[SLA_Compliance]]&gt;=_xlfn.XLOOKUP('04_References'!$A$3,tblKPITargets[KPI_Name],tblKPITargets[Target_Value]),"Met","Below Target")</f>
        <v>Met</v>
      </c>
      <c r="W3169" t="str">
        <f>IF(tblOperations[[#This Row],[Quality_Pass_Rate]]&gt;=_xlfn.XLOOKUP('04_References'!$A$4,tblKPITargets[KPI_Name],tblKPITargets[Target_Value]),"Met","Below Target")</f>
        <v>Met</v>
      </c>
      <c r="X3169" t="str">
        <f>IF(tblOperations[[#This Row],[Average_Completion_Days]]&lt;=_xlfn.XLOOKUP('04_References'!$A$7,tblKPITargets[KPI_Name],tblKPITargets[Target_Value]),"Met","Below Target")</f>
        <v>Met</v>
      </c>
      <c r="Y3169" t="str">
        <f>IF(tblOperations[[#This Row],[Closing_Backlog]]&lt;=_xlfn.XLOOKUP('04_References'!$A$8,tblKPITargets[KPI_Name],tblKPITargets[Target_Value]),"Met","Below Target")</f>
        <v>Met</v>
      </c>
    </row>
    <row r="3170" spans="1:25">
      <c r="A3170" s="6" t="s">
        <v>3200</v>
      </c>
      <c r="B3170" s="7">
        <v>46164</v>
      </c>
      <c r="C3170" s="2" t="s">
        <v>27</v>
      </c>
      <c r="D3170" s="2" t="s">
        <v>19</v>
      </c>
      <c r="E3170" s="2">
        <v>0</v>
      </c>
      <c r="F3170" s="2">
        <v>43</v>
      </c>
      <c r="G3170" s="2">
        <v>43</v>
      </c>
      <c r="H3170" s="2">
        <v>42</v>
      </c>
      <c r="I3170" s="2">
        <v>1</v>
      </c>
      <c r="J3170" s="2">
        <v>0</v>
      </c>
      <c r="K3170" s="2">
        <v>0</v>
      </c>
      <c r="L3170" s="2">
        <v>2</v>
      </c>
      <c r="M3170" s="2">
        <v>0.98</v>
      </c>
      <c r="N3170" s="2">
        <v>0.97</v>
      </c>
      <c r="O3170" s="2">
        <v>4.4000000000000004</v>
      </c>
      <c r="P3170" s="2">
        <v>0.70499999999999996</v>
      </c>
      <c r="Q3170" s="3">
        <v>0.97699999999999998</v>
      </c>
      <c r="R3170" s="4" t="str">
        <f>TRIM(tblOperations[[#This Row],[Region]])</f>
        <v>North East</v>
      </c>
      <c r="S3170" s="4" t="str">
        <f>TRIM(tblOperations[[#This Row],[Team]])</f>
        <v>Workplace Services</v>
      </c>
      <c r="T3170" s="4" t="str">
        <f>_xlfn.XLOOKUP(R3170,tblRegionReference[Region],tblRegionReference[Area],"Not Found")</f>
        <v>North</v>
      </c>
      <c r="U3170" s="4" t="str">
        <f>IF(tblOperations[[#This Row],[Completion_Rate]]&gt;=_xlfn.XLOOKUP("Completion Rate",tblKPITargets[KPI_Name],tblKPITargets[Target_Value]),"Met","Below Target")</f>
        <v>Met</v>
      </c>
      <c r="V3170" t="str">
        <f>IF(tblOperations[[#This Row],[SLA_Compliance]]&gt;=_xlfn.XLOOKUP('04_References'!$A$3,tblKPITargets[KPI_Name],tblKPITargets[Target_Value]),"Met","Below Target")</f>
        <v>Met</v>
      </c>
      <c r="W3170" t="str">
        <f>IF(tblOperations[[#This Row],[Quality_Pass_Rate]]&gt;=_xlfn.XLOOKUP('04_References'!$A$4,tblKPITargets[KPI_Name],tblKPITargets[Target_Value]),"Met","Below Target")</f>
        <v>Met</v>
      </c>
      <c r="X3170" t="str">
        <f>IF(tblOperations[[#This Row],[Average_Completion_Days]]&lt;=_xlfn.XLOOKUP('04_References'!$A$7,tblKPITargets[KPI_Name],tblKPITargets[Target_Value]),"Met","Below Target")</f>
        <v>Met</v>
      </c>
      <c r="Y3170" t="str">
        <f>IF(tblOperations[[#This Row],[Closing_Backlog]]&lt;=_xlfn.XLOOKUP('04_References'!$A$8,tblKPITargets[KPI_Name],tblKPITargets[Target_Value]),"Met","Below Target")</f>
        <v>Met</v>
      </c>
    </row>
    <row r="3171" spans="1:25">
      <c r="A3171" s="8" t="s">
        <v>3201</v>
      </c>
      <c r="B3171" s="9">
        <v>46164</v>
      </c>
      <c r="C3171" s="4" t="s">
        <v>27</v>
      </c>
      <c r="D3171" s="4" t="s">
        <v>21</v>
      </c>
      <c r="E3171" s="4">
        <v>0</v>
      </c>
      <c r="F3171" s="4">
        <v>35</v>
      </c>
      <c r="G3171" s="4">
        <v>35</v>
      </c>
      <c r="H3171" s="4">
        <v>35</v>
      </c>
      <c r="I3171" s="4">
        <v>0</v>
      </c>
      <c r="J3171" s="4">
        <v>0</v>
      </c>
      <c r="K3171" s="4">
        <v>0</v>
      </c>
      <c r="L3171" s="4">
        <v>1.6</v>
      </c>
      <c r="M3171" s="4">
        <v>0.94199999999999995</v>
      </c>
      <c r="N3171" s="4">
        <v>0.97299999999999998</v>
      </c>
      <c r="O3171" s="4">
        <v>4.5</v>
      </c>
      <c r="P3171" s="4">
        <v>0.70699999999999996</v>
      </c>
      <c r="Q3171" s="5">
        <v>1</v>
      </c>
      <c r="R3171" s="4" t="str">
        <f>TRIM(tblOperations[[#This Row],[Region]])</f>
        <v>North East</v>
      </c>
      <c r="S3171" s="4" t="str">
        <f>TRIM(tblOperations[[#This Row],[Team]])</f>
        <v>Facilities Response</v>
      </c>
      <c r="T3171" s="4" t="str">
        <f>_xlfn.XLOOKUP(R3171,tblRegionReference[Region],tblRegionReference[Area],"Not Found")</f>
        <v>North</v>
      </c>
      <c r="U3171" s="4" t="str">
        <f>IF(tblOperations[[#This Row],[Completion_Rate]]&gt;=_xlfn.XLOOKUP("Completion Rate",tblKPITargets[KPI_Name],tblKPITargets[Target_Value]),"Met","Below Target")</f>
        <v>Met</v>
      </c>
      <c r="V3171" t="str">
        <f>IF(tblOperations[[#This Row],[SLA_Compliance]]&gt;=_xlfn.XLOOKUP('04_References'!$A$3,tblKPITargets[KPI_Name],tblKPITargets[Target_Value]),"Met","Below Target")</f>
        <v>Met</v>
      </c>
      <c r="W3171" t="str">
        <f>IF(tblOperations[[#This Row],[Quality_Pass_Rate]]&gt;=_xlfn.XLOOKUP('04_References'!$A$4,tblKPITargets[KPI_Name],tblKPITargets[Target_Value]),"Met","Below Target")</f>
        <v>Met</v>
      </c>
      <c r="X3171" t="str">
        <f>IF(tblOperations[[#This Row],[Average_Completion_Days]]&lt;=_xlfn.XLOOKUP('04_References'!$A$7,tblKPITargets[KPI_Name],tblKPITargets[Target_Value]),"Met","Below Target")</f>
        <v>Met</v>
      </c>
      <c r="Y3171" t="str">
        <f>IF(tblOperations[[#This Row],[Closing_Backlog]]&lt;=_xlfn.XLOOKUP('04_References'!$A$8,tblKPITargets[KPI_Name],tblKPITargets[Target_Value]),"Met","Below Target")</f>
        <v>Met</v>
      </c>
    </row>
    <row r="3172" spans="1:25">
      <c r="A3172" s="6" t="s">
        <v>3202</v>
      </c>
      <c r="B3172" s="7">
        <v>46164</v>
      </c>
      <c r="C3172" s="2" t="s">
        <v>27</v>
      </c>
      <c r="D3172" s="2" t="s">
        <v>23</v>
      </c>
      <c r="E3172" s="2">
        <v>2080</v>
      </c>
      <c r="F3172" s="2">
        <v>22</v>
      </c>
      <c r="G3172" s="2">
        <v>2102</v>
      </c>
      <c r="H3172" s="2">
        <v>28</v>
      </c>
      <c r="I3172" s="2">
        <v>2074</v>
      </c>
      <c r="J3172" s="2">
        <v>0</v>
      </c>
      <c r="K3172" s="2">
        <v>0</v>
      </c>
      <c r="L3172" s="2">
        <v>8</v>
      </c>
      <c r="M3172" s="2">
        <v>0.6</v>
      </c>
      <c r="N3172" s="2">
        <v>0.97</v>
      </c>
      <c r="O3172" s="2">
        <v>2.5</v>
      </c>
      <c r="P3172" s="2">
        <v>0.71699999999999997</v>
      </c>
      <c r="Q3172" s="3">
        <v>1.2999999999999999E-2</v>
      </c>
      <c r="R3172" s="4" t="str">
        <f>TRIM(tblOperations[[#This Row],[Region]])</f>
        <v>North East</v>
      </c>
      <c r="S3172" s="4" t="str">
        <f>TRIM(tblOperations[[#This Row],[Team]])</f>
        <v>Estates Support</v>
      </c>
      <c r="T3172" s="4" t="str">
        <f>_xlfn.XLOOKUP(R3172,tblRegionReference[Region],tblRegionReference[Area],"Not Found")</f>
        <v>North</v>
      </c>
      <c r="U3172" s="4" t="str">
        <f>IF(tblOperations[[#This Row],[Completion_Rate]]&gt;=_xlfn.XLOOKUP("Completion Rate",tblKPITargets[KPI_Name],tblKPITargets[Target_Value]),"Met","Below Target")</f>
        <v>Below Target</v>
      </c>
      <c r="V3172" t="str">
        <f>IF(tblOperations[[#This Row],[SLA_Compliance]]&gt;=_xlfn.XLOOKUP('04_References'!$A$3,tblKPITargets[KPI_Name],tblKPITargets[Target_Value]),"Met","Below Target")</f>
        <v>Below Target</v>
      </c>
      <c r="W3172" t="str">
        <f>IF(tblOperations[[#This Row],[Quality_Pass_Rate]]&gt;=_xlfn.XLOOKUP('04_References'!$A$4,tblKPITargets[KPI_Name],tblKPITargets[Target_Value]),"Met","Below Target")</f>
        <v>Met</v>
      </c>
      <c r="X3172" t="str">
        <f>IF(tblOperations[[#This Row],[Average_Completion_Days]]&lt;=_xlfn.XLOOKUP('04_References'!$A$7,tblKPITargets[KPI_Name],tblKPITargets[Target_Value]),"Met","Below Target")</f>
        <v>Below Target</v>
      </c>
      <c r="Y3172" t="str">
        <f>IF(tblOperations[[#This Row],[Closing_Backlog]]&lt;=_xlfn.XLOOKUP('04_References'!$A$8,tblKPITargets[KPI_Name],tblKPITargets[Target_Value]),"Met","Below Target")</f>
        <v>Below Target</v>
      </c>
    </row>
    <row r="3173" spans="1:25">
      <c r="A3173" s="8" t="s">
        <v>3203</v>
      </c>
      <c r="B3173" s="9">
        <v>46164</v>
      </c>
      <c r="C3173" s="4" t="s">
        <v>27</v>
      </c>
      <c r="D3173" s="4" t="s">
        <v>25</v>
      </c>
      <c r="E3173" s="4">
        <v>127</v>
      </c>
      <c r="F3173" s="4">
        <v>16</v>
      </c>
      <c r="G3173" s="4">
        <v>143</v>
      </c>
      <c r="H3173" s="4">
        <v>31</v>
      </c>
      <c r="I3173" s="4">
        <v>112</v>
      </c>
      <c r="J3173" s="4">
        <v>0</v>
      </c>
      <c r="K3173" s="4">
        <v>0</v>
      </c>
      <c r="L3173" s="4">
        <v>8</v>
      </c>
      <c r="M3173" s="4">
        <v>0.6</v>
      </c>
      <c r="N3173" s="4">
        <v>1</v>
      </c>
      <c r="O3173" s="4">
        <v>2.5</v>
      </c>
      <c r="P3173" s="4">
        <v>0.72899999999999998</v>
      </c>
      <c r="Q3173" s="5">
        <v>0.217</v>
      </c>
      <c r="R3173" s="4" t="str">
        <f>TRIM(tblOperations[[#This Row],[Region]])</f>
        <v>North East</v>
      </c>
      <c r="S3173" s="4" t="str">
        <f>TRIM(tblOperations[[#This Row],[Team]])</f>
        <v>Workplace Projects</v>
      </c>
      <c r="T3173" s="4" t="str">
        <f>_xlfn.XLOOKUP(R3173,tblRegionReference[Region],tblRegionReference[Area],"Not Found")</f>
        <v>North</v>
      </c>
      <c r="U3173" s="4" t="str">
        <f>IF(tblOperations[[#This Row],[Completion_Rate]]&gt;=_xlfn.XLOOKUP("Completion Rate",tblKPITargets[KPI_Name],tblKPITargets[Target_Value]),"Met","Below Target")</f>
        <v>Below Target</v>
      </c>
      <c r="V3173" t="str">
        <f>IF(tblOperations[[#This Row],[SLA_Compliance]]&gt;=_xlfn.XLOOKUP('04_References'!$A$3,tblKPITargets[KPI_Name],tblKPITargets[Target_Value]),"Met","Below Target")</f>
        <v>Below Target</v>
      </c>
      <c r="W3173" t="str">
        <f>IF(tblOperations[[#This Row],[Quality_Pass_Rate]]&gt;=_xlfn.XLOOKUP('04_References'!$A$4,tblKPITargets[KPI_Name],tblKPITargets[Target_Value]),"Met","Below Target")</f>
        <v>Met</v>
      </c>
      <c r="X3173" t="str">
        <f>IF(tblOperations[[#This Row],[Average_Completion_Days]]&lt;=_xlfn.XLOOKUP('04_References'!$A$7,tblKPITargets[KPI_Name],tblKPITargets[Target_Value]),"Met","Below Target")</f>
        <v>Below Target</v>
      </c>
      <c r="Y3173" t="str">
        <f>IF(tblOperations[[#This Row],[Closing_Backlog]]&lt;=_xlfn.XLOOKUP('04_References'!$A$8,tblKPITargets[KPI_Name],tblKPITargets[Target_Value]),"Met","Below Target")</f>
        <v>Below Target</v>
      </c>
    </row>
    <row r="3174" spans="1:25">
      <c r="A3174" s="6" t="s">
        <v>3204</v>
      </c>
      <c r="B3174" s="7">
        <v>46164</v>
      </c>
      <c r="C3174" s="2" t="s">
        <v>32</v>
      </c>
      <c r="D3174" s="2" t="s">
        <v>19</v>
      </c>
      <c r="E3174" s="2">
        <v>917</v>
      </c>
      <c r="F3174" s="2">
        <v>25</v>
      </c>
      <c r="G3174" s="2">
        <v>942</v>
      </c>
      <c r="H3174" s="2">
        <v>31</v>
      </c>
      <c r="I3174" s="2">
        <v>911</v>
      </c>
      <c r="J3174" s="2">
        <v>0</v>
      </c>
      <c r="K3174" s="2">
        <v>0</v>
      </c>
      <c r="L3174" s="2">
        <v>8</v>
      </c>
      <c r="M3174" s="2">
        <v>0.6</v>
      </c>
      <c r="N3174" s="2">
        <v>0.99199999999999999</v>
      </c>
      <c r="O3174" s="2">
        <v>2.5</v>
      </c>
      <c r="P3174" s="2">
        <v>0.77</v>
      </c>
      <c r="Q3174" s="3">
        <v>3.3000000000000002E-2</v>
      </c>
      <c r="R3174" s="4" t="str">
        <f>TRIM(tblOperations[[#This Row],[Region]])</f>
        <v>North West</v>
      </c>
      <c r="S3174" s="4" t="str">
        <f>TRIM(tblOperations[[#This Row],[Team]])</f>
        <v>Workplace Services</v>
      </c>
      <c r="T3174" s="4" t="str">
        <f>_xlfn.XLOOKUP(R3174,tblRegionReference[Region],tblRegionReference[Area],"Not Found")</f>
        <v>North</v>
      </c>
      <c r="U3174" s="4" t="str">
        <f>IF(tblOperations[[#This Row],[Completion_Rate]]&gt;=_xlfn.XLOOKUP("Completion Rate",tblKPITargets[KPI_Name],tblKPITargets[Target_Value]),"Met","Below Target")</f>
        <v>Below Target</v>
      </c>
      <c r="V3174" t="str">
        <f>IF(tblOperations[[#This Row],[SLA_Compliance]]&gt;=_xlfn.XLOOKUP('04_References'!$A$3,tblKPITargets[KPI_Name],tblKPITargets[Target_Value]),"Met","Below Target")</f>
        <v>Below Target</v>
      </c>
      <c r="W3174" t="str">
        <f>IF(tblOperations[[#This Row],[Quality_Pass_Rate]]&gt;=_xlfn.XLOOKUP('04_References'!$A$4,tblKPITargets[KPI_Name],tblKPITargets[Target_Value]),"Met","Below Target")</f>
        <v>Met</v>
      </c>
      <c r="X3174" t="str">
        <f>IF(tblOperations[[#This Row],[Average_Completion_Days]]&lt;=_xlfn.XLOOKUP('04_References'!$A$7,tblKPITargets[KPI_Name],tblKPITargets[Target_Value]),"Met","Below Target")</f>
        <v>Below Target</v>
      </c>
      <c r="Y3174" t="str">
        <f>IF(tblOperations[[#This Row],[Closing_Backlog]]&lt;=_xlfn.XLOOKUP('04_References'!$A$8,tblKPITargets[KPI_Name],tblKPITargets[Target_Value]),"Met","Below Target")</f>
        <v>Below Target</v>
      </c>
    </row>
    <row r="3175" spans="1:25">
      <c r="A3175" s="8" t="s">
        <v>3205</v>
      </c>
      <c r="B3175" s="9">
        <v>46164</v>
      </c>
      <c r="C3175" s="4" t="s">
        <v>32</v>
      </c>
      <c r="D3175" s="4" t="s">
        <v>21</v>
      </c>
      <c r="E3175" s="4">
        <v>2080</v>
      </c>
      <c r="F3175" s="4">
        <v>58</v>
      </c>
      <c r="G3175" s="4">
        <v>2138</v>
      </c>
      <c r="H3175" s="4">
        <v>24</v>
      </c>
      <c r="I3175" s="4">
        <v>2114</v>
      </c>
      <c r="J3175" s="4">
        <v>0</v>
      </c>
      <c r="K3175" s="4">
        <v>0</v>
      </c>
      <c r="L3175" s="4">
        <v>8</v>
      </c>
      <c r="M3175" s="4">
        <v>0.6</v>
      </c>
      <c r="N3175" s="4">
        <v>1</v>
      </c>
      <c r="O3175" s="4">
        <v>2.5</v>
      </c>
      <c r="P3175" s="4">
        <v>0.72</v>
      </c>
      <c r="Q3175" s="5">
        <v>1.0999999999999999E-2</v>
      </c>
      <c r="R3175" s="4" t="str">
        <f>TRIM(tblOperations[[#This Row],[Region]])</f>
        <v>North West</v>
      </c>
      <c r="S3175" s="4" t="str">
        <f>TRIM(tblOperations[[#This Row],[Team]])</f>
        <v>Facilities Response</v>
      </c>
      <c r="T3175" s="4" t="str">
        <f>_xlfn.XLOOKUP(R3175,tblRegionReference[Region],tblRegionReference[Area],"Not Found")</f>
        <v>North</v>
      </c>
      <c r="U3175" s="4" t="str">
        <f>IF(tblOperations[[#This Row],[Completion_Rate]]&gt;=_xlfn.XLOOKUP("Completion Rate",tblKPITargets[KPI_Name],tblKPITargets[Target_Value]),"Met","Below Target")</f>
        <v>Below Target</v>
      </c>
      <c r="V3175" t="str">
        <f>IF(tblOperations[[#This Row],[SLA_Compliance]]&gt;=_xlfn.XLOOKUP('04_References'!$A$3,tblKPITargets[KPI_Name],tblKPITargets[Target_Value]),"Met","Below Target")</f>
        <v>Below Target</v>
      </c>
      <c r="W3175" t="str">
        <f>IF(tblOperations[[#This Row],[Quality_Pass_Rate]]&gt;=_xlfn.XLOOKUP('04_References'!$A$4,tblKPITargets[KPI_Name],tblKPITargets[Target_Value]),"Met","Below Target")</f>
        <v>Met</v>
      </c>
      <c r="X3175" t="str">
        <f>IF(tblOperations[[#This Row],[Average_Completion_Days]]&lt;=_xlfn.XLOOKUP('04_References'!$A$7,tblKPITargets[KPI_Name],tblKPITargets[Target_Value]),"Met","Below Target")</f>
        <v>Below Target</v>
      </c>
      <c r="Y3175" t="str">
        <f>IF(tblOperations[[#This Row],[Closing_Backlog]]&lt;=_xlfn.XLOOKUP('04_References'!$A$8,tblKPITargets[KPI_Name],tblKPITargets[Target_Value]),"Met","Below Target")</f>
        <v>Below Target</v>
      </c>
    </row>
    <row r="3176" spans="1:25">
      <c r="A3176" s="6" t="s">
        <v>3206</v>
      </c>
      <c r="B3176" s="7">
        <v>46164</v>
      </c>
      <c r="C3176" s="2" t="s">
        <v>32</v>
      </c>
      <c r="D3176" s="2" t="s">
        <v>23</v>
      </c>
      <c r="E3176" s="2">
        <v>2257</v>
      </c>
      <c r="F3176" s="2">
        <v>40</v>
      </c>
      <c r="G3176" s="2">
        <v>2297</v>
      </c>
      <c r="H3176" s="2">
        <v>23</v>
      </c>
      <c r="I3176" s="2">
        <v>2274</v>
      </c>
      <c r="J3176" s="2">
        <v>1</v>
      </c>
      <c r="K3176" s="2">
        <v>0</v>
      </c>
      <c r="L3176" s="2">
        <v>8</v>
      </c>
      <c r="M3176" s="2">
        <v>0.6</v>
      </c>
      <c r="N3176" s="2">
        <v>0.97699999999999998</v>
      </c>
      <c r="O3176" s="2">
        <v>2.5</v>
      </c>
      <c r="P3176" s="2">
        <v>0.73499999999999999</v>
      </c>
      <c r="Q3176" s="3">
        <v>0.01</v>
      </c>
      <c r="R3176" s="4" t="str">
        <f>TRIM(tblOperations[[#This Row],[Region]])</f>
        <v>North West</v>
      </c>
      <c r="S3176" s="4" t="str">
        <f>TRIM(tblOperations[[#This Row],[Team]])</f>
        <v>Estates Support</v>
      </c>
      <c r="T3176" s="4" t="str">
        <f>_xlfn.XLOOKUP(R3176,tblRegionReference[Region],tblRegionReference[Area],"Not Found")</f>
        <v>North</v>
      </c>
      <c r="U3176" s="4" t="str">
        <f>IF(tblOperations[[#This Row],[Completion_Rate]]&gt;=_xlfn.XLOOKUP("Completion Rate",tblKPITargets[KPI_Name],tblKPITargets[Target_Value]),"Met","Below Target")</f>
        <v>Below Target</v>
      </c>
      <c r="V3176" t="str">
        <f>IF(tblOperations[[#This Row],[SLA_Compliance]]&gt;=_xlfn.XLOOKUP('04_References'!$A$3,tblKPITargets[KPI_Name],tblKPITargets[Target_Value]),"Met","Below Target")</f>
        <v>Below Target</v>
      </c>
      <c r="W3176" t="str">
        <f>IF(tblOperations[[#This Row],[Quality_Pass_Rate]]&gt;=_xlfn.XLOOKUP('04_References'!$A$4,tblKPITargets[KPI_Name],tblKPITargets[Target_Value]),"Met","Below Target")</f>
        <v>Met</v>
      </c>
      <c r="X3176" t="str">
        <f>IF(tblOperations[[#This Row],[Average_Completion_Days]]&lt;=_xlfn.XLOOKUP('04_References'!$A$7,tblKPITargets[KPI_Name],tblKPITargets[Target_Value]),"Met","Below Target")</f>
        <v>Below Target</v>
      </c>
      <c r="Y3176" t="str">
        <f>IF(tblOperations[[#This Row],[Closing_Backlog]]&lt;=_xlfn.XLOOKUP('04_References'!$A$8,tblKPITargets[KPI_Name],tblKPITargets[Target_Value]),"Met","Below Target")</f>
        <v>Below Target</v>
      </c>
    </row>
    <row r="3177" spans="1:25">
      <c r="A3177" s="8" t="s">
        <v>3207</v>
      </c>
      <c r="B3177" s="9">
        <v>46164</v>
      </c>
      <c r="C3177" s="4" t="s">
        <v>32</v>
      </c>
      <c r="D3177" s="4" t="s">
        <v>25</v>
      </c>
      <c r="E3177" s="4">
        <v>0</v>
      </c>
      <c r="F3177" s="4">
        <v>22</v>
      </c>
      <c r="G3177" s="4">
        <v>22</v>
      </c>
      <c r="H3177" s="4">
        <v>22</v>
      </c>
      <c r="I3177" s="4">
        <v>0</v>
      </c>
      <c r="J3177" s="4">
        <v>0</v>
      </c>
      <c r="K3177" s="4">
        <v>0</v>
      </c>
      <c r="L3177" s="4">
        <v>1.6</v>
      </c>
      <c r="M3177" s="4">
        <v>0.92</v>
      </c>
      <c r="N3177" s="4">
        <v>0.98199999999999998</v>
      </c>
      <c r="O3177" s="4">
        <v>4.5</v>
      </c>
      <c r="P3177" s="4">
        <v>0.72899999999999998</v>
      </c>
      <c r="Q3177" s="5">
        <v>1</v>
      </c>
      <c r="R3177" s="4" t="str">
        <f>TRIM(tblOperations[[#This Row],[Region]])</f>
        <v>North West</v>
      </c>
      <c r="S3177" s="4" t="str">
        <f>TRIM(tblOperations[[#This Row],[Team]])</f>
        <v>Workplace Projects</v>
      </c>
      <c r="T3177" s="4" t="str">
        <f>_xlfn.XLOOKUP(R3177,tblRegionReference[Region],tblRegionReference[Area],"Not Found")</f>
        <v>North</v>
      </c>
      <c r="U3177" s="4" t="str">
        <f>IF(tblOperations[[#This Row],[Completion_Rate]]&gt;=_xlfn.XLOOKUP("Completion Rate",tblKPITargets[KPI_Name],tblKPITargets[Target_Value]),"Met","Below Target")</f>
        <v>Met</v>
      </c>
      <c r="V3177" t="str">
        <f>IF(tblOperations[[#This Row],[SLA_Compliance]]&gt;=_xlfn.XLOOKUP('04_References'!$A$3,tblKPITargets[KPI_Name],tblKPITargets[Target_Value]),"Met","Below Target")</f>
        <v>Met</v>
      </c>
      <c r="W3177" t="str">
        <f>IF(tblOperations[[#This Row],[Quality_Pass_Rate]]&gt;=_xlfn.XLOOKUP('04_References'!$A$4,tblKPITargets[KPI_Name],tblKPITargets[Target_Value]),"Met","Below Target")</f>
        <v>Met</v>
      </c>
      <c r="X3177" t="str">
        <f>IF(tblOperations[[#This Row],[Average_Completion_Days]]&lt;=_xlfn.XLOOKUP('04_References'!$A$7,tblKPITargets[KPI_Name],tblKPITargets[Target_Value]),"Met","Below Target")</f>
        <v>Met</v>
      </c>
      <c r="Y3177" t="str">
        <f>IF(tblOperations[[#This Row],[Closing_Backlog]]&lt;=_xlfn.XLOOKUP('04_References'!$A$8,tblKPITargets[KPI_Name],tblKPITargets[Target_Value]),"Met","Below Target")</f>
        <v>Met</v>
      </c>
    </row>
    <row r="3178" spans="1:25">
      <c r="A3178" s="6" t="s">
        <v>3208</v>
      </c>
      <c r="B3178" s="7">
        <v>46164</v>
      </c>
      <c r="C3178" s="2" t="s">
        <v>37</v>
      </c>
      <c r="D3178" s="2" t="s">
        <v>19</v>
      </c>
      <c r="E3178" s="2">
        <v>0</v>
      </c>
      <c r="F3178" s="2">
        <v>38</v>
      </c>
      <c r="G3178" s="2">
        <v>38</v>
      </c>
      <c r="H3178" s="2">
        <v>38</v>
      </c>
      <c r="I3178" s="2">
        <v>0</v>
      </c>
      <c r="J3178" s="2">
        <v>0</v>
      </c>
      <c r="K3178" s="2">
        <v>0</v>
      </c>
      <c r="L3178" s="2">
        <v>1.6</v>
      </c>
      <c r="M3178" s="2">
        <v>0.98</v>
      </c>
      <c r="N3178" s="2">
        <v>0.97499999999999998</v>
      </c>
      <c r="O3178" s="2">
        <v>4.5</v>
      </c>
      <c r="P3178" s="2">
        <v>0.627</v>
      </c>
      <c r="Q3178" s="3">
        <v>1</v>
      </c>
      <c r="R3178" s="4" t="str">
        <f>TRIM(tblOperations[[#This Row],[Region]])</f>
        <v>Midlands</v>
      </c>
      <c r="S3178" s="4" t="str">
        <f>TRIM(tblOperations[[#This Row],[Team]])</f>
        <v>Workplace Services</v>
      </c>
      <c r="T3178" s="4" t="str">
        <f>_xlfn.XLOOKUP(R3178,tblRegionReference[Region],tblRegionReference[Area],"Not Found")</f>
        <v>Central</v>
      </c>
      <c r="U3178" s="4" t="str">
        <f>IF(tblOperations[[#This Row],[Completion_Rate]]&gt;=_xlfn.XLOOKUP("Completion Rate",tblKPITargets[KPI_Name],tblKPITargets[Target_Value]),"Met","Below Target")</f>
        <v>Met</v>
      </c>
      <c r="V3178" t="str">
        <f>IF(tblOperations[[#This Row],[SLA_Compliance]]&gt;=_xlfn.XLOOKUP('04_References'!$A$3,tblKPITargets[KPI_Name],tblKPITargets[Target_Value]),"Met","Below Target")</f>
        <v>Met</v>
      </c>
      <c r="W3178" t="str">
        <f>IF(tblOperations[[#This Row],[Quality_Pass_Rate]]&gt;=_xlfn.XLOOKUP('04_References'!$A$4,tblKPITargets[KPI_Name],tblKPITargets[Target_Value]),"Met","Below Target")</f>
        <v>Met</v>
      </c>
      <c r="X3178" t="str">
        <f>IF(tblOperations[[#This Row],[Average_Completion_Days]]&lt;=_xlfn.XLOOKUP('04_References'!$A$7,tblKPITargets[KPI_Name],tblKPITargets[Target_Value]),"Met","Below Target")</f>
        <v>Met</v>
      </c>
      <c r="Y3178" t="str">
        <f>IF(tblOperations[[#This Row],[Closing_Backlog]]&lt;=_xlfn.XLOOKUP('04_References'!$A$8,tblKPITargets[KPI_Name],tblKPITargets[Target_Value]),"Met","Below Target")</f>
        <v>Met</v>
      </c>
    </row>
    <row r="3179" spans="1:25">
      <c r="A3179" s="8" t="s">
        <v>3209</v>
      </c>
      <c r="B3179" s="9">
        <v>46164</v>
      </c>
      <c r="C3179" s="4" t="s">
        <v>37</v>
      </c>
      <c r="D3179" s="4" t="s">
        <v>21</v>
      </c>
      <c r="E3179" s="4">
        <v>1008</v>
      </c>
      <c r="F3179" s="4">
        <v>46</v>
      </c>
      <c r="G3179" s="4">
        <v>1054</v>
      </c>
      <c r="H3179" s="4">
        <v>29</v>
      </c>
      <c r="I3179" s="4">
        <v>1025</v>
      </c>
      <c r="J3179" s="4">
        <v>0</v>
      </c>
      <c r="K3179" s="4">
        <v>0</v>
      </c>
      <c r="L3179" s="4">
        <v>8</v>
      </c>
      <c r="M3179" s="4">
        <v>0.6</v>
      </c>
      <c r="N3179" s="4">
        <v>0.98399999999999999</v>
      </c>
      <c r="O3179" s="4">
        <v>2.5</v>
      </c>
      <c r="P3179" s="4">
        <v>0.66900000000000004</v>
      </c>
      <c r="Q3179" s="5">
        <v>2.8000000000000001E-2</v>
      </c>
      <c r="R3179" s="4" t="str">
        <f>TRIM(tblOperations[[#This Row],[Region]])</f>
        <v>Midlands</v>
      </c>
      <c r="S3179" s="4" t="str">
        <f>TRIM(tblOperations[[#This Row],[Team]])</f>
        <v>Facilities Response</v>
      </c>
      <c r="T3179" s="4" t="str">
        <f>_xlfn.XLOOKUP(R3179,tblRegionReference[Region],tblRegionReference[Area],"Not Found")</f>
        <v>Central</v>
      </c>
      <c r="U3179" s="4" t="str">
        <f>IF(tblOperations[[#This Row],[Completion_Rate]]&gt;=_xlfn.XLOOKUP("Completion Rate",tblKPITargets[KPI_Name],tblKPITargets[Target_Value]),"Met","Below Target")</f>
        <v>Below Target</v>
      </c>
      <c r="V3179" t="str">
        <f>IF(tblOperations[[#This Row],[SLA_Compliance]]&gt;=_xlfn.XLOOKUP('04_References'!$A$3,tblKPITargets[KPI_Name],tblKPITargets[Target_Value]),"Met","Below Target")</f>
        <v>Below Target</v>
      </c>
      <c r="W3179" t="str">
        <f>IF(tblOperations[[#This Row],[Quality_Pass_Rate]]&gt;=_xlfn.XLOOKUP('04_References'!$A$4,tblKPITargets[KPI_Name],tblKPITargets[Target_Value]),"Met","Below Target")</f>
        <v>Met</v>
      </c>
      <c r="X3179" t="str">
        <f>IF(tblOperations[[#This Row],[Average_Completion_Days]]&lt;=_xlfn.XLOOKUP('04_References'!$A$7,tblKPITargets[KPI_Name],tblKPITargets[Target_Value]),"Met","Below Target")</f>
        <v>Below Target</v>
      </c>
      <c r="Y3179" t="str">
        <f>IF(tblOperations[[#This Row],[Closing_Backlog]]&lt;=_xlfn.XLOOKUP('04_References'!$A$8,tblKPITargets[KPI_Name],tblKPITargets[Target_Value]),"Met","Below Target")</f>
        <v>Below Target</v>
      </c>
    </row>
    <row r="3180" spans="1:25">
      <c r="A3180" s="6" t="s">
        <v>3210</v>
      </c>
      <c r="B3180" s="7">
        <v>46164</v>
      </c>
      <c r="C3180" s="2" t="s">
        <v>37</v>
      </c>
      <c r="D3180" s="2" t="s">
        <v>23</v>
      </c>
      <c r="E3180" s="2">
        <v>749</v>
      </c>
      <c r="F3180" s="2">
        <v>40</v>
      </c>
      <c r="G3180" s="2">
        <v>789</v>
      </c>
      <c r="H3180" s="2">
        <v>33</v>
      </c>
      <c r="I3180" s="2">
        <v>756</v>
      </c>
      <c r="J3180" s="2">
        <v>0</v>
      </c>
      <c r="K3180" s="2">
        <v>0</v>
      </c>
      <c r="L3180" s="2">
        <v>8</v>
      </c>
      <c r="M3180" s="2">
        <v>0.6</v>
      </c>
      <c r="N3180" s="2">
        <v>0.99199999999999999</v>
      </c>
      <c r="O3180" s="2">
        <v>2.5</v>
      </c>
      <c r="P3180" s="2">
        <v>0.77300000000000002</v>
      </c>
      <c r="Q3180" s="3">
        <v>4.2000000000000003E-2</v>
      </c>
      <c r="R3180" s="4" t="str">
        <f>TRIM(tblOperations[[#This Row],[Region]])</f>
        <v>Midlands</v>
      </c>
      <c r="S3180" s="4" t="str">
        <f>TRIM(tblOperations[[#This Row],[Team]])</f>
        <v>Estates Support</v>
      </c>
      <c r="T3180" s="4" t="str">
        <f>_xlfn.XLOOKUP(R3180,tblRegionReference[Region],tblRegionReference[Area],"Not Found")</f>
        <v>Central</v>
      </c>
      <c r="U3180" s="4" t="str">
        <f>IF(tblOperations[[#This Row],[Completion_Rate]]&gt;=_xlfn.XLOOKUP("Completion Rate",tblKPITargets[KPI_Name],tblKPITargets[Target_Value]),"Met","Below Target")</f>
        <v>Below Target</v>
      </c>
      <c r="V3180" t="str">
        <f>IF(tblOperations[[#This Row],[SLA_Compliance]]&gt;=_xlfn.XLOOKUP('04_References'!$A$3,tblKPITargets[KPI_Name],tblKPITargets[Target_Value]),"Met","Below Target")</f>
        <v>Below Target</v>
      </c>
      <c r="W3180" t="str">
        <f>IF(tblOperations[[#This Row],[Quality_Pass_Rate]]&gt;=_xlfn.XLOOKUP('04_References'!$A$4,tblKPITargets[KPI_Name],tblKPITargets[Target_Value]),"Met","Below Target")</f>
        <v>Met</v>
      </c>
      <c r="X3180" t="str">
        <f>IF(tblOperations[[#This Row],[Average_Completion_Days]]&lt;=_xlfn.XLOOKUP('04_References'!$A$7,tblKPITargets[KPI_Name],tblKPITargets[Target_Value]),"Met","Below Target")</f>
        <v>Below Target</v>
      </c>
      <c r="Y3180" t="str">
        <f>IF(tblOperations[[#This Row],[Closing_Backlog]]&lt;=_xlfn.XLOOKUP('04_References'!$A$8,tblKPITargets[KPI_Name],tblKPITargets[Target_Value]),"Met","Below Target")</f>
        <v>Below Target</v>
      </c>
    </row>
    <row r="3181" spans="1:25">
      <c r="A3181" s="8" t="s">
        <v>3211</v>
      </c>
      <c r="B3181" s="9">
        <v>46164</v>
      </c>
      <c r="C3181" s="4" t="s">
        <v>37</v>
      </c>
      <c r="D3181" s="4" t="s">
        <v>25</v>
      </c>
      <c r="E3181" s="4">
        <v>0</v>
      </c>
      <c r="F3181" s="4">
        <v>16</v>
      </c>
      <c r="G3181" s="4">
        <v>16</v>
      </c>
      <c r="H3181" s="4">
        <v>16</v>
      </c>
      <c r="I3181" s="4">
        <v>0</v>
      </c>
      <c r="J3181" s="4">
        <v>0</v>
      </c>
      <c r="K3181" s="4">
        <v>0</v>
      </c>
      <c r="L3181" s="4">
        <v>1.4</v>
      </c>
      <c r="M3181" s="4">
        <v>0.98399999999999999</v>
      </c>
      <c r="N3181" s="4">
        <v>0.98899999999999999</v>
      </c>
      <c r="O3181" s="4">
        <v>4.5</v>
      </c>
      <c r="P3181" s="4">
        <v>0.65400000000000003</v>
      </c>
      <c r="Q3181" s="5">
        <v>1</v>
      </c>
      <c r="R3181" s="4" t="str">
        <f>TRIM(tblOperations[[#This Row],[Region]])</f>
        <v>Midlands</v>
      </c>
      <c r="S3181" s="4" t="str">
        <f>TRIM(tblOperations[[#This Row],[Team]])</f>
        <v>Workplace Projects</v>
      </c>
      <c r="T3181" s="4" t="str">
        <f>_xlfn.XLOOKUP(R3181,tblRegionReference[Region],tblRegionReference[Area],"Not Found")</f>
        <v>Central</v>
      </c>
      <c r="U3181" s="4" t="str">
        <f>IF(tblOperations[[#This Row],[Completion_Rate]]&gt;=_xlfn.XLOOKUP("Completion Rate",tblKPITargets[KPI_Name],tblKPITargets[Target_Value]),"Met","Below Target")</f>
        <v>Met</v>
      </c>
      <c r="V3181" t="str">
        <f>IF(tblOperations[[#This Row],[SLA_Compliance]]&gt;=_xlfn.XLOOKUP('04_References'!$A$3,tblKPITargets[KPI_Name],tblKPITargets[Target_Value]),"Met","Below Target")</f>
        <v>Met</v>
      </c>
      <c r="W3181" t="str">
        <f>IF(tblOperations[[#This Row],[Quality_Pass_Rate]]&gt;=_xlfn.XLOOKUP('04_References'!$A$4,tblKPITargets[KPI_Name],tblKPITargets[Target_Value]),"Met","Below Target")</f>
        <v>Met</v>
      </c>
      <c r="X3181" t="str">
        <f>IF(tblOperations[[#This Row],[Average_Completion_Days]]&lt;=_xlfn.XLOOKUP('04_References'!$A$7,tblKPITargets[KPI_Name],tblKPITargets[Target_Value]),"Met","Below Target")</f>
        <v>Met</v>
      </c>
      <c r="Y3181" t="str">
        <f>IF(tblOperations[[#This Row],[Closing_Backlog]]&lt;=_xlfn.XLOOKUP('04_References'!$A$8,tblKPITargets[KPI_Name],tblKPITargets[Target_Value]),"Met","Below Target")</f>
        <v>Met</v>
      </c>
    </row>
    <row r="3182" spans="1:25">
      <c r="A3182" s="6" t="s">
        <v>3212</v>
      </c>
      <c r="B3182" s="7">
        <v>46164</v>
      </c>
      <c r="C3182" s="2" t="s">
        <v>43</v>
      </c>
      <c r="D3182" s="2" t="s">
        <v>19</v>
      </c>
      <c r="E3182" s="2">
        <v>1719</v>
      </c>
      <c r="F3182" s="2">
        <v>38</v>
      </c>
      <c r="G3182" s="2">
        <v>1757</v>
      </c>
      <c r="H3182" s="2">
        <v>20</v>
      </c>
      <c r="I3182" s="2">
        <v>1737</v>
      </c>
      <c r="J3182" s="2">
        <v>1</v>
      </c>
      <c r="K3182" s="2">
        <v>0</v>
      </c>
      <c r="L3182" s="2">
        <v>8</v>
      </c>
      <c r="M3182" s="2">
        <v>0.6</v>
      </c>
      <c r="N3182" s="2">
        <v>0.996</v>
      </c>
      <c r="O3182" s="2">
        <v>2.5</v>
      </c>
      <c r="P3182" s="2">
        <v>0.73399999999999999</v>
      </c>
      <c r="Q3182" s="3">
        <v>1.0999999999999999E-2</v>
      </c>
      <c r="R3182" s="4" t="str">
        <f>TRIM(tblOperations[[#This Row],[Region]])</f>
        <v>South West</v>
      </c>
      <c r="S3182" s="4" t="str">
        <f>TRIM(tblOperations[[#This Row],[Team]])</f>
        <v>Workplace Services</v>
      </c>
      <c r="T3182" s="4" t="str">
        <f>_xlfn.XLOOKUP(R3182,tblRegionReference[Region],tblRegionReference[Area],"Not Found")</f>
        <v>South</v>
      </c>
      <c r="U3182" s="4" t="str">
        <f>IF(tblOperations[[#This Row],[Completion_Rate]]&gt;=_xlfn.XLOOKUP("Completion Rate",tblKPITargets[KPI_Name],tblKPITargets[Target_Value]),"Met","Below Target")</f>
        <v>Below Target</v>
      </c>
      <c r="V3182" t="str">
        <f>IF(tblOperations[[#This Row],[SLA_Compliance]]&gt;=_xlfn.XLOOKUP('04_References'!$A$3,tblKPITargets[KPI_Name],tblKPITargets[Target_Value]),"Met","Below Target")</f>
        <v>Below Target</v>
      </c>
      <c r="W3182" t="str">
        <f>IF(tblOperations[[#This Row],[Quality_Pass_Rate]]&gt;=_xlfn.XLOOKUP('04_References'!$A$4,tblKPITargets[KPI_Name],tblKPITargets[Target_Value]),"Met","Below Target")</f>
        <v>Met</v>
      </c>
      <c r="X3182" t="str">
        <f>IF(tblOperations[[#This Row],[Average_Completion_Days]]&lt;=_xlfn.XLOOKUP('04_References'!$A$7,tblKPITargets[KPI_Name],tblKPITargets[Target_Value]),"Met","Below Target")</f>
        <v>Below Target</v>
      </c>
      <c r="Y3182" t="str">
        <f>IF(tblOperations[[#This Row],[Closing_Backlog]]&lt;=_xlfn.XLOOKUP('04_References'!$A$8,tblKPITargets[KPI_Name],tblKPITargets[Target_Value]),"Met","Below Target")</f>
        <v>Below Target</v>
      </c>
    </row>
    <row r="3183" spans="1:25">
      <c r="A3183" s="8" t="s">
        <v>3213</v>
      </c>
      <c r="B3183" s="9">
        <v>46164</v>
      </c>
      <c r="C3183" s="4" t="s">
        <v>43</v>
      </c>
      <c r="D3183" s="4" t="s">
        <v>21</v>
      </c>
      <c r="E3183" s="4">
        <v>0</v>
      </c>
      <c r="F3183" s="4">
        <v>47</v>
      </c>
      <c r="G3183" s="4">
        <v>47</v>
      </c>
      <c r="H3183" s="4">
        <v>44</v>
      </c>
      <c r="I3183" s="4">
        <v>3</v>
      </c>
      <c r="J3183" s="4">
        <v>0</v>
      </c>
      <c r="K3183" s="4">
        <v>0</v>
      </c>
      <c r="L3183" s="4">
        <v>2.2000000000000002</v>
      </c>
      <c r="M3183" s="4">
        <v>0.96799999999999997</v>
      </c>
      <c r="N3183" s="4">
        <v>1</v>
      </c>
      <c r="O3183" s="4">
        <v>4.0999999999999996</v>
      </c>
      <c r="P3183" s="4">
        <v>0.621</v>
      </c>
      <c r="Q3183" s="5">
        <v>0.93600000000000005</v>
      </c>
      <c r="R3183" s="4" t="str">
        <f>TRIM(tblOperations[[#This Row],[Region]])</f>
        <v>South West</v>
      </c>
      <c r="S3183" s="4" t="str">
        <f>TRIM(tblOperations[[#This Row],[Team]])</f>
        <v>Facilities Response</v>
      </c>
      <c r="T3183" s="4" t="str">
        <f>_xlfn.XLOOKUP(R3183,tblRegionReference[Region],tblRegionReference[Area],"Not Found")</f>
        <v>South</v>
      </c>
      <c r="U3183" s="4" t="str">
        <f>IF(tblOperations[[#This Row],[Completion_Rate]]&gt;=_xlfn.XLOOKUP("Completion Rate",tblKPITargets[KPI_Name],tblKPITargets[Target_Value]),"Met","Below Target")</f>
        <v>Below Target</v>
      </c>
      <c r="V3183" t="str">
        <f>IF(tblOperations[[#This Row],[SLA_Compliance]]&gt;=_xlfn.XLOOKUP('04_References'!$A$3,tblKPITargets[KPI_Name],tblKPITargets[Target_Value]),"Met","Below Target")</f>
        <v>Met</v>
      </c>
      <c r="W3183" t="str">
        <f>IF(tblOperations[[#This Row],[Quality_Pass_Rate]]&gt;=_xlfn.XLOOKUP('04_References'!$A$4,tblKPITargets[KPI_Name],tblKPITargets[Target_Value]),"Met","Below Target")</f>
        <v>Met</v>
      </c>
      <c r="X3183" t="str">
        <f>IF(tblOperations[[#This Row],[Average_Completion_Days]]&lt;=_xlfn.XLOOKUP('04_References'!$A$7,tblKPITargets[KPI_Name],tblKPITargets[Target_Value]),"Met","Below Target")</f>
        <v>Met</v>
      </c>
      <c r="Y3183" t="str">
        <f>IF(tblOperations[[#This Row],[Closing_Backlog]]&lt;=_xlfn.XLOOKUP('04_References'!$A$8,tblKPITargets[KPI_Name],tblKPITargets[Target_Value]),"Met","Below Target")</f>
        <v>Met</v>
      </c>
    </row>
    <row r="3184" spans="1:25">
      <c r="A3184" s="6" t="s">
        <v>3214</v>
      </c>
      <c r="B3184" s="7">
        <v>46164</v>
      </c>
      <c r="C3184" s="2" t="s">
        <v>43</v>
      </c>
      <c r="D3184" s="2" t="s">
        <v>23</v>
      </c>
      <c r="E3184" s="2">
        <v>2</v>
      </c>
      <c r="F3184" s="2">
        <v>41</v>
      </c>
      <c r="G3184" s="2">
        <v>43</v>
      </c>
      <c r="H3184" s="2">
        <v>43</v>
      </c>
      <c r="I3184" s="2">
        <v>0</v>
      </c>
      <c r="J3184" s="2">
        <v>0</v>
      </c>
      <c r="K3184" s="2">
        <v>0</v>
      </c>
      <c r="L3184" s="2">
        <v>1.5</v>
      </c>
      <c r="M3184" s="2">
        <v>0.97699999999999998</v>
      </c>
      <c r="N3184" s="2">
        <v>0.95099999999999996</v>
      </c>
      <c r="O3184" s="2">
        <v>4.5</v>
      </c>
      <c r="P3184" s="2">
        <v>0.754</v>
      </c>
      <c r="Q3184" s="3">
        <v>1</v>
      </c>
      <c r="R3184" s="4" t="str">
        <f>TRIM(tblOperations[[#This Row],[Region]])</f>
        <v>South West</v>
      </c>
      <c r="S3184" s="4" t="str">
        <f>TRIM(tblOperations[[#This Row],[Team]])</f>
        <v>Estates Support</v>
      </c>
      <c r="T3184" s="4" t="str">
        <f>_xlfn.XLOOKUP(R3184,tblRegionReference[Region],tblRegionReference[Area],"Not Found")</f>
        <v>South</v>
      </c>
      <c r="U3184" s="4" t="str">
        <f>IF(tblOperations[[#This Row],[Completion_Rate]]&gt;=_xlfn.XLOOKUP("Completion Rate",tblKPITargets[KPI_Name],tblKPITargets[Target_Value]),"Met","Below Target")</f>
        <v>Met</v>
      </c>
      <c r="V3184" t="str">
        <f>IF(tblOperations[[#This Row],[SLA_Compliance]]&gt;=_xlfn.XLOOKUP('04_References'!$A$3,tblKPITargets[KPI_Name],tblKPITargets[Target_Value]),"Met","Below Target")</f>
        <v>Met</v>
      </c>
      <c r="W3184" t="str">
        <f>IF(tblOperations[[#This Row],[Quality_Pass_Rate]]&gt;=_xlfn.XLOOKUP('04_References'!$A$4,tblKPITargets[KPI_Name],tblKPITargets[Target_Value]),"Met","Below Target")</f>
        <v>Met</v>
      </c>
      <c r="X3184" t="str">
        <f>IF(tblOperations[[#This Row],[Average_Completion_Days]]&lt;=_xlfn.XLOOKUP('04_References'!$A$7,tblKPITargets[KPI_Name],tblKPITargets[Target_Value]),"Met","Below Target")</f>
        <v>Met</v>
      </c>
      <c r="Y3184" t="str">
        <f>IF(tblOperations[[#This Row],[Closing_Backlog]]&lt;=_xlfn.XLOOKUP('04_References'!$A$8,tblKPITargets[KPI_Name],tblKPITargets[Target_Value]),"Met","Below Target")</f>
        <v>Met</v>
      </c>
    </row>
    <row r="3185" spans="1:25">
      <c r="A3185" s="8" t="s">
        <v>3215</v>
      </c>
      <c r="B3185" s="9">
        <v>46164</v>
      </c>
      <c r="C3185" s="4" t="s">
        <v>43</v>
      </c>
      <c r="D3185" s="4" t="s">
        <v>25</v>
      </c>
      <c r="E3185" s="4">
        <v>0</v>
      </c>
      <c r="F3185" s="4">
        <v>37</v>
      </c>
      <c r="G3185" s="4">
        <v>37</v>
      </c>
      <c r="H3185" s="4">
        <v>37</v>
      </c>
      <c r="I3185" s="4">
        <v>0</v>
      </c>
      <c r="J3185" s="4">
        <v>0</v>
      </c>
      <c r="K3185" s="4">
        <v>0</v>
      </c>
      <c r="L3185" s="4">
        <v>1.3</v>
      </c>
      <c r="M3185" s="4">
        <v>0.995</v>
      </c>
      <c r="N3185" s="4">
        <v>0.98799999999999999</v>
      </c>
      <c r="O3185" s="4">
        <v>4.4000000000000004</v>
      </c>
      <c r="P3185" s="4">
        <v>0.78100000000000003</v>
      </c>
      <c r="Q3185" s="5">
        <v>1</v>
      </c>
      <c r="R3185" s="4" t="str">
        <f>TRIM(tblOperations[[#This Row],[Region]])</f>
        <v>South West</v>
      </c>
      <c r="S3185" s="4" t="str">
        <f>TRIM(tblOperations[[#This Row],[Team]])</f>
        <v>Workplace Projects</v>
      </c>
      <c r="T3185" s="4" t="str">
        <f>_xlfn.XLOOKUP(R3185,tblRegionReference[Region],tblRegionReference[Area],"Not Found")</f>
        <v>South</v>
      </c>
      <c r="U3185" s="4" t="str">
        <f>IF(tblOperations[[#This Row],[Completion_Rate]]&gt;=_xlfn.XLOOKUP("Completion Rate",tblKPITargets[KPI_Name],tblKPITargets[Target_Value]),"Met","Below Target")</f>
        <v>Met</v>
      </c>
      <c r="V3185" t="str">
        <f>IF(tblOperations[[#This Row],[SLA_Compliance]]&gt;=_xlfn.XLOOKUP('04_References'!$A$3,tblKPITargets[KPI_Name],tblKPITargets[Target_Value]),"Met","Below Target")</f>
        <v>Met</v>
      </c>
      <c r="W3185" t="str">
        <f>IF(tblOperations[[#This Row],[Quality_Pass_Rate]]&gt;=_xlfn.XLOOKUP('04_References'!$A$4,tblKPITargets[KPI_Name],tblKPITargets[Target_Value]),"Met","Below Target")</f>
        <v>Met</v>
      </c>
      <c r="X3185" t="str">
        <f>IF(tblOperations[[#This Row],[Average_Completion_Days]]&lt;=_xlfn.XLOOKUP('04_References'!$A$7,tblKPITargets[KPI_Name],tblKPITargets[Target_Value]),"Met","Below Target")</f>
        <v>Met</v>
      </c>
      <c r="Y3185" t="str">
        <f>IF(tblOperations[[#This Row],[Closing_Backlog]]&lt;=_xlfn.XLOOKUP('04_References'!$A$8,tblKPITargets[KPI_Name],tblKPITargets[Target_Value]),"Met","Below Target")</f>
        <v>Met</v>
      </c>
    </row>
    <row r="3186" spans="1:25">
      <c r="A3186" s="6" t="s">
        <v>3216</v>
      </c>
      <c r="B3186" s="7">
        <v>46164</v>
      </c>
      <c r="C3186" s="2" t="s">
        <v>48</v>
      </c>
      <c r="D3186" s="2" t="s">
        <v>19</v>
      </c>
      <c r="E3186" s="2">
        <v>2</v>
      </c>
      <c r="F3186" s="2">
        <v>56</v>
      </c>
      <c r="G3186" s="2">
        <v>58</v>
      </c>
      <c r="H3186" s="2">
        <v>58</v>
      </c>
      <c r="I3186" s="2">
        <v>0</v>
      </c>
      <c r="J3186" s="2">
        <v>0</v>
      </c>
      <c r="K3186" s="2">
        <v>0</v>
      </c>
      <c r="L3186" s="2">
        <v>1.3</v>
      </c>
      <c r="M3186" s="2">
        <v>0.96</v>
      </c>
      <c r="N3186" s="2">
        <v>0.997</v>
      </c>
      <c r="O3186" s="2">
        <v>4.5</v>
      </c>
      <c r="P3186" s="2">
        <v>0.74299999999999999</v>
      </c>
      <c r="Q3186" s="3">
        <v>1</v>
      </c>
      <c r="R3186" s="4" t="str">
        <f>TRIM(tblOperations[[#This Row],[Region]])</f>
        <v>South East</v>
      </c>
      <c r="S3186" s="4" t="str">
        <f>TRIM(tblOperations[[#This Row],[Team]])</f>
        <v>Workplace Services</v>
      </c>
      <c r="T3186" s="4" t="str">
        <f>_xlfn.XLOOKUP(R3186,tblRegionReference[Region],tblRegionReference[Area],"Not Found")</f>
        <v>South</v>
      </c>
      <c r="U3186" s="4" t="str">
        <f>IF(tblOperations[[#This Row],[Completion_Rate]]&gt;=_xlfn.XLOOKUP("Completion Rate",tblKPITargets[KPI_Name],tblKPITargets[Target_Value]),"Met","Below Target")</f>
        <v>Met</v>
      </c>
      <c r="V3186" t="str">
        <f>IF(tblOperations[[#This Row],[SLA_Compliance]]&gt;=_xlfn.XLOOKUP('04_References'!$A$3,tblKPITargets[KPI_Name],tblKPITargets[Target_Value]),"Met","Below Target")</f>
        <v>Met</v>
      </c>
      <c r="W3186" t="str">
        <f>IF(tblOperations[[#This Row],[Quality_Pass_Rate]]&gt;=_xlfn.XLOOKUP('04_References'!$A$4,tblKPITargets[KPI_Name],tblKPITargets[Target_Value]),"Met","Below Target")</f>
        <v>Met</v>
      </c>
      <c r="X3186" t="str">
        <f>IF(tblOperations[[#This Row],[Average_Completion_Days]]&lt;=_xlfn.XLOOKUP('04_References'!$A$7,tblKPITargets[KPI_Name],tblKPITargets[Target_Value]),"Met","Below Target")</f>
        <v>Met</v>
      </c>
      <c r="Y3186" t="str">
        <f>IF(tblOperations[[#This Row],[Closing_Backlog]]&lt;=_xlfn.XLOOKUP('04_References'!$A$8,tblKPITargets[KPI_Name],tblKPITargets[Target_Value]),"Met","Below Target")</f>
        <v>Met</v>
      </c>
    </row>
    <row r="3187" spans="1:25">
      <c r="A3187" s="8" t="s">
        <v>3217</v>
      </c>
      <c r="B3187" s="9">
        <v>46164</v>
      </c>
      <c r="C3187" s="4" t="s">
        <v>48</v>
      </c>
      <c r="D3187" s="4" t="s">
        <v>21</v>
      </c>
      <c r="E3187" s="4">
        <v>2853</v>
      </c>
      <c r="F3187" s="4">
        <v>49</v>
      </c>
      <c r="G3187" s="4">
        <v>2902</v>
      </c>
      <c r="H3187" s="4">
        <v>20</v>
      </c>
      <c r="I3187" s="4">
        <v>2882</v>
      </c>
      <c r="J3187" s="4">
        <v>0</v>
      </c>
      <c r="K3187" s="4">
        <v>0</v>
      </c>
      <c r="L3187" s="4">
        <v>8</v>
      </c>
      <c r="M3187" s="4">
        <v>0.6</v>
      </c>
      <c r="N3187" s="4">
        <v>0.96</v>
      </c>
      <c r="O3187" s="4">
        <v>2.5</v>
      </c>
      <c r="P3187" s="4">
        <v>0.69199999999999995</v>
      </c>
      <c r="Q3187" s="5">
        <v>7.0000000000000001E-3</v>
      </c>
      <c r="R3187" s="4" t="str">
        <f>TRIM(tblOperations[[#This Row],[Region]])</f>
        <v>South East</v>
      </c>
      <c r="S3187" s="4" t="str">
        <f>TRIM(tblOperations[[#This Row],[Team]])</f>
        <v>Facilities Response</v>
      </c>
      <c r="T3187" s="4" t="str">
        <f>_xlfn.XLOOKUP(R3187,tblRegionReference[Region],tblRegionReference[Area],"Not Found")</f>
        <v>South</v>
      </c>
      <c r="U3187" s="4" t="str">
        <f>IF(tblOperations[[#This Row],[Completion_Rate]]&gt;=_xlfn.XLOOKUP("Completion Rate",tblKPITargets[KPI_Name],tblKPITargets[Target_Value]),"Met","Below Target")</f>
        <v>Below Target</v>
      </c>
      <c r="V3187" t="str">
        <f>IF(tblOperations[[#This Row],[SLA_Compliance]]&gt;=_xlfn.XLOOKUP('04_References'!$A$3,tblKPITargets[KPI_Name],tblKPITargets[Target_Value]),"Met","Below Target")</f>
        <v>Below Target</v>
      </c>
      <c r="W3187" t="str">
        <f>IF(tblOperations[[#This Row],[Quality_Pass_Rate]]&gt;=_xlfn.XLOOKUP('04_References'!$A$4,tblKPITargets[KPI_Name],tblKPITargets[Target_Value]),"Met","Below Target")</f>
        <v>Met</v>
      </c>
      <c r="X3187" t="str">
        <f>IF(tblOperations[[#This Row],[Average_Completion_Days]]&lt;=_xlfn.XLOOKUP('04_References'!$A$7,tblKPITargets[KPI_Name],tblKPITargets[Target_Value]),"Met","Below Target")</f>
        <v>Below Target</v>
      </c>
      <c r="Y3187" t="str">
        <f>IF(tblOperations[[#This Row],[Closing_Backlog]]&lt;=_xlfn.XLOOKUP('04_References'!$A$8,tblKPITargets[KPI_Name],tblKPITargets[Target_Value]),"Met","Below Target")</f>
        <v>Below Target</v>
      </c>
    </row>
    <row r="3188" spans="1:25">
      <c r="A3188" s="6" t="s">
        <v>3218</v>
      </c>
      <c r="B3188" s="7">
        <v>46164</v>
      </c>
      <c r="C3188" s="2" t="s">
        <v>48</v>
      </c>
      <c r="D3188" s="2" t="s">
        <v>23</v>
      </c>
      <c r="E3188" s="2">
        <v>0</v>
      </c>
      <c r="F3188" s="2">
        <v>44</v>
      </c>
      <c r="G3188" s="2">
        <v>44</v>
      </c>
      <c r="H3188" s="2">
        <v>44</v>
      </c>
      <c r="I3188" s="2">
        <v>0</v>
      </c>
      <c r="J3188" s="2">
        <v>0</v>
      </c>
      <c r="K3188" s="2">
        <v>0</v>
      </c>
      <c r="L3188" s="2">
        <v>1.3</v>
      </c>
      <c r="M3188" s="2">
        <v>0.91500000000000004</v>
      </c>
      <c r="N3188" s="2">
        <v>0.98</v>
      </c>
      <c r="O3188" s="2">
        <v>4.4000000000000004</v>
      </c>
      <c r="P3188" s="2">
        <v>0.80200000000000005</v>
      </c>
      <c r="Q3188" s="3">
        <v>1</v>
      </c>
      <c r="R3188" s="4" t="str">
        <f>TRIM(tblOperations[[#This Row],[Region]])</f>
        <v>South East</v>
      </c>
      <c r="S3188" s="4" t="str">
        <f>TRIM(tblOperations[[#This Row],[Team]])</f>
        <v>Estates Support</v>
      </c>
      <c r="T3188" s="4" t="str">
        <f>_xlfn.XLOOKUP(R3188,tblRegionReference[Region],tblRegionReference[Area],"Not Found")</f>
        <v>South</v>
      </c>
      <c r="U3188" s="4" t="str">
        <f>IF(tblOperations[[#This Row],[Completion_Rate]]&gt;=_xlfn.XLOOKUP("Completion Rate",tblKPITargets[KPI_Name],tblKPITargets[Target_Value]),"Met","Below Target")</f>
        <v>Met</v>
      </c>
      <c r="V3188" t="str">
        <f>IF(tblOperations[[#This Row],[SLA_Compliance]]&gt;=_xlfn.XLOOKUP('04_References'!$A$3,tblKPITargets[KPI_Name],tblKPITargets[Target_Value]),"Met","Below Target")</f>
        <v>Below Target</v>
      </c>
      <c r="W3188" t="str">
        <f>IF(tblOperations[[#This Row],[Quality_Pass_Rate]]&gt;=_xlfn.XLOOKUP('04_References'!$A$4,tblKPITargets[KPI_Name],tblKPITargets[Target_Value]),"Met","Below Target")</f>
        <v>Met</v>
      </c>
      <c r="X3188" t="str">
        <f>IF(tblOperations[[#This Row],[Average_Completion_Days]]&lt;=_xlfn.XLOOKUP('04_References'!$A$7,tblKPITargets[KPI_Name],tblKPITargets[Target_Value]),"Met","Below Target")</f>
        <v>Met</v>
      </c>
      <c r="Y3188" t="str">
        <f>IF(tblOperations[[#This Row],[Closing_Backlog]]&lt;=_xlfn.XLOOKUP('04_References'!$A$8,tblKPITargets[KPI_Name],tblKPITargets[Target_Value]),"Met","Below Target")</f>
        <v>Met</v>
      </c>
    </row>
    <row r="3189" spans="1:25">
      <c r="A3189" s="8" t="s">
        <v>3219</v>
      </c>
      <c r="B3189" s="9">
        <v>46164</v>
      </c>
      <c r="C3189" s="4" t="s">
        <v>48</v>
      </c>
      <c r="D3189" s="4" t="s">
        <v>25</v>
      </c>
      <c r="E3189" s="4">
        <v>923</v>
      </c>
      <c r="F3189" s="4">
        <v>27</v>
      </c>
      <c r="G3189" s="4">
        <v>950</v>
      </c>
      <c r="H3189" s="4">
        <v>25</v>
      </c>
      <c r="I3189" s="4">
        <v>925</v>
      </c>
      <c r="J3189" s="4">
        <v>0</v>
      </c>
      <c r="K3189" s="4">
        <v>0</v>
      </c>
      <c r="L3189" s="4">
        <v>8</v>
      </c>
      <c r="M3189" s="4">
        <v>0.6</v>
      </c>
      <c r="N3189" s="4">
        <v>0.97699999999999998</v>
      </c>
      <c r="O3189" s="4">
        <v>2.5</v>
      </c>
      <c r="P3189" s="4">
        <v>0.747</v>
      </c>
      <c r="Q3189" s="5">
        <v>2.5999999999999999E-2</v>
      </c>
      <c r="R3189" s="4" t="str">
        <f>TRIM(tblOperations[[#This Row],[Region]])</f>
        <v>South East</v>
      </c>
      <c r="S3189" s="4" t="str">
        <f>TRIM(tblOperations[[#This Row],[Team]])</f>
        <v>Workplace Projects</v>
      </c>
      <c r="T3189" s="4" t="str">
        <f>_xlfn.XLOOKUP(R3189,tblRegionReference[Region],tblRegionReference[Area],"Not Found")</f>
        <v>South</v>
      </c>
      <c r="U3189" s="4" t="str">
        <f>IF(tblOperations[[#This Row],[Completion_Rate]]&gt;=_xlfn.XLOOKUP("Completion Rate",tblKPITargets[KPI_Name],tblKPITargets[Target_Value]),"Met","Below Target")</f>
        <v>Below Target</v>
      </c>
      <c r="V3189" t="str">
        <f>IF(tblOperations[[#This Row],[SLA_Compliance]]&gt;=_xlfn.XLOOKUP('04_References'!$A$3,tblKPITargets[KPI_Name],tblKPITargets[Target_Value]),"Met","Below Target")</f>
        <v>Below Target</v>
      </c>
      <c r="W3189" t="str">
        <f>IF(tblOperations[[#This Row],[Quality_Pass_Rate]]&gt;=_xlfn.XLOOKUP('04_References'!$A$4,tblKPITargets[KPI_Name],tblKPITargets[Target_Value]),"Met","Below Target")</f>
        <v>Met</v>
      </c>
      <c r="X3189" t="str">
        <f>IF(tblOperations[[#This Row],[Average_Completion_Days]]&lt;=_xlfn.XLOOKUP('04_References'!$A$7,tblKPITargets[KPI_Name],tblKPITargets[Target_Value]),"Met","Below Target")</f>
        <v>Below Target</v>
      </c>
      <c r="Y3189" t="str">
        <f>IF(tblOperations[[#This Row],[Closing_Backlog]]&lt;=_xlfn.XLOOKUP('04_References'!$A$8,tblKPITargets[KPI_Name],tblKPITargets[Target_Value]),"Met","Below Target")</f>
        <v>Below Target</v>
      </c>
    </row>
    <row r="3190" spans="1:25">
      <c r="A3190" s="6" t="s">
        <v>3220</v>
      </c>
      <c r="B3190" s="7">
        <v>46164</v>
      </c>
      <c r="C3190" s="2" t="s">
        <v>53</v>
      </c>
      <c r="D3190" s="2" t="s">
        <v>19</v>
      </c>
      <c r="E3190" s="2">
        <v>1725</v>
      </c>
      <c r="F3190" s="2">
        <v>35</v>
      </c>
      <c r="G3190" s="2">
        <v>1760</v>
      </c>
      <c r="H3190" s="2">
        <v>25</v>
      </c>
      <c r="I3190" s="2">
        <v>1735</v>
      </c>
      <c r="J3190" s="2">
        <v>0</v>
      </c>
      <c r="K3190" s="2">
        <v>0</v>
      </c>
      <c r="L3190" s="2">
        <v>8</v>
      </c>
      <c r="M3190" s="2">
        <v>0.6</v>
      </c>
      <c r="N3190" s="2">
        <v>0.98399999999999999</v>
      </c>
      <c r="O3190" s="2">
        <v>2.5</v>
      </c>
      <c r="P3190" s="2">
        <v>0.69299999999999995</v>
      </c>
      <c r="Q3190" s="3">
        <v>1.4E-2</v>
      </c>
      <c r="R3190" s="4" t="str">
        <f>TRIM(tblOperations[[#This Row],[Region]])</f>
        <v>Wales</v>
      </c>
      <c r="S3190" s="4" t="str">
        <f>TRIM(tblOperations[[#This Row],[Team]])</f>
        <v>Workplace Services</v>
      </c>
      <c r="T3190" s="4" t="str">
        <f>_xlfn.XLOOKUP(R3190,tblRegionReference[Region],tblRegionReference[Area],"Not Found")</f>
        <v>Wales</v>
      </c>
      <c r="U3190" s="4" t="str">
        <f>IF(tblOperations[[#This Row],[Completion_Rate]]&gt;=_xlfn.XLOOKUP("Completion Rate",tblKPITargets[KPI_Name],tblKPITargets[Target_Value]),"Met","Below Target")</f>
        <v>Below Target</v>
      </c>
      <c r="V3190" t="str">
        <f>IF(tblOperations[[#This Row],[SLA_Compliance]]&gt;=_xlfn.XLOOKUP('04_References'!$A$3,tblKPITargets[KPI_Name],tblKPITargets[Target_Value]),"Met","Below Target")</f>
        <v>Below Target</v>
      </c>
      <c r="W3190" t="str">
        <f>IF(tblOperations[[#This Row],[Quality_Pass_Rate]]&gt;=_xlfn.XLOOKUP('04_References'!$A$4,tblKPITargets[KPI_Name],tblKPITargets[Target_Value]),"Met","Below Target")</f>
        <v>Met</v>
      </c>
      <c r="X3190" t="str">
        <f>IF(tblOperations[[#This Row],[Average_Completion_Days]]&lt;=_xlfn.XLOOKUP('04_References'!$A$7,tblKPITargets[KPI_Name],tblKPITargets[Target_Value]),"Met","Below Target")</f>
        <v>Below Target</v>
      </c>
      <c r="Y3190" t="str">
        <f>IF(tblOperations[[#This Row],[Closing_Backlog]]&lt;=_xlfn.XLOOKUP('04_References'!$A$8,tblKPITargets[KPI_Name],tblKPITargets[Target_Value]),"Met","Below Target")</f>
        <v>Below Target</v>
      </c>
    </row>
    <row r="3191" spans="1:25">
      <c r="A3191" s="8" t="s">
        <v>3221</v>
      </c>
      <c r="B3191" s="9">
        <v>46164</v>
      </c>
      <c r="C3191" s="4" t="s">
        <v>53</v>
      </c>
      <c r="D3191" s="4" t="s">
        <v>21</v>
      </c>
      <c r="E3191" s="4">
        <v>1845</v>
      </c>
      <c r="F3191" s="4">
        <v>35</v>
      </c>
      <c r="G3191" s="4">
        <v>1880</v>
      </c>
      <c r="H3191" s="4">
        <v>20</v>
      </c>
      <c r="I3191" s="4">
        <v>1860</v>
      </c>
      <c r="J3191" s="4">
        <v>0</v>
      </c>
      <c r="K3191" s="4">
        <v>0</v>
      </c>
      <c r="L3191" s="4">
        <v>8</v>
      </c>
      <c r="M3191" s="4">
        <v>0.6</v>
      </c>
      <c r="N3191" s="4">
        <v>0.97</v>
      </c>
      <c r="O3191" s="4">
        <v>2.5</v>
      </c>
      <c r="P3191" s="4">
        <v>0.66400000000000003</v>
      </c>
      <c r="Q3191" s="5">
        <v>1.0999999999999999E-2</v>
      </c>
      <c r="R3191" s="4" t="str">
        <f>TRIM(tblOperations[[#This Row],[Region]])</f>
        <v>Wales</v>
      </c>
      <c r="S3191" s="4" t="str">
        <f>TRIM(tblOperations[[#This Row],[Team]])</f>
        <v>Facilities Response</v>
      </c>
      <c r="T3191" s="4" t="str">
        <f>_xlfn.XLOOKUP(R3191,tblRegionReference[Region],tblRegionReference[Area],"Not Found")</f>
        <v>Wales</v>
      </c>
      <c r="U3191" s="4" t="str">
        <f>IF(tblOperations[[#This Row],[Completion_Rate]]&gt;=_xlfn.XLOOKUP("Completion Rate",tblKPITargets[KPI_Name],tblKPITargets[Target_Value]),"Met","Below Target")</f>
        <v>Below Target</v>
      </c>
      <c r="V3191" t="str">
        <f>IF(tblOperations[[#This Row],[SLA_Compliance]]&gt;=_xlfn.XLOOKUP('04_References'!$A$3,tblKPITargets[KPI_Name],tblKPITargets[Target_Value]),"Met","Below Target")</f>
        <v>Below Target</v>
      </c>
      <c r="W3191" t="str">
        <f>IF(tblOperations[[#This Row],[Quality_Pass_Rate]]&gt;=_xlfn.XLOOKUP('04_References'!$A$4,tblKPITargets[KPI_Name],tblKPITargets[Target_Value]),"Met","Below Target")</f>
        <v>Met</v>
      </c>
      <c r="X3191" t="str">
        <f>IF(tblOperations[[#This Row],[Average_Completion_Days]]&lt;=_xlfn.XLOOKUP('04_References'!$A$7,tblKPITargets[KPI_Name],tblKPITargets[Target_Value]),"Met","Below Target")</f>
        <v>Below Target</v>
      </c>
      <c r="Y3191" t="str">
        <f>IF(tblOperations[[#This Row],[Closing_Backlog]]&lt;=_xlfn.XLOOKUP('04_References'!$A$8,tblKPITargets[KPI_Name],tblKPITargets[Target_Value]),"Met","Below Target")</f>
        <v>Below Target</v>
      </c>
    </row>
    <row r="3192" spans="1:25">
      <c r="A3192" s="6" t="s">
        <v>3222</v>
      </c>
      <c r="B3192" s="7">
        <v>46164</v>
      </c>
      <c r="C3192" s="2" t="s">
        <v>53</v>
      </c>
      <c r="D3192" s="2" t="s">
        <v>23</v>
      </c>
      <c r="E3192" s="2">
        <v>1167</v>
      </c>
      <c r="F3192" s="2">
        <v>58</v>
      </c>
      <c r="G3192" s="2">
        <v>1225</v>
      </c>
      <c r="H3192" s="2">
        <v>31</v>
      </c>
      <c r="I3192" s="2">
        <v>1194</v>
      </c>
      <c r="J3192" s="2">
        <v>0</v>
      </c>
      <c r="K3192" s="2">
        <v>0</v>
      </c>
      <c r="L3192" s="2">
        <v>8</v>
      </c>
      <c r="M3192" s="2">
        <v>0.6</v>
      </c>
      <c r="N3192" s="2">
        <v>0.98</v>
      </c>
      <c r="O3192" s="2">
        <v>2.5</v>
      </c>
      <c r="P3192" s="2">
        <v>0.77800000000000002</v>
      </c>
      <c r="Q3192" s="3">
        <v>2.5000000000000001E-2</v>
      </c>
      <c r="R3192" s="4" t="str">
        <f>TRIM(tblOperations[[#This Row],[Region]])</f>
        <v>Wales</v>
      </c>
      <c r="S3192" s="4" t="str">
        <f>TRIM(tblOperations[[#This Row],[Team]])</f>
        <v>Estates Support</v>
      </c>
      <c r="T3192" s="4" t="str">
        <f>_xlfn.XLOOKUP(R3192,tblRegionReference[Region],tblRegionReference[Area],"Not Found")</f>
        <v>Wales</v>
      </c>
      <c r="U3192" s="4" t="str">
        <f>IF(tblOperations[[#This Row],[Completion_Rate]]&gt;=_xlfn.XLOOKUP("Completion Rate",tblKPITargets[KPI_Name],tblKPITargets[Target_Value]),"Met","Below Target")</f>
        <v>Below Target</v>
      </c>
      <c r="V3192" t="str">
        <f>IF(tblOperations[[#This Row],[SLA_Compliance]]&gt;=_xlfn.XLOOKUP('04_References'!$A$3,tblKPITargets[KPI_Name],tblKPITargets[Target_Value]),"Met","Below Target")</f>
        <v>Below Target</v>
      </c>
      <c r="W3192" t="str">
        <f>IF(tblOperations[[#This Row],[Quality_Pass_Rate]]&gt;=_xlfn.XLOOKUP('04_References'!$A$4,tblKPITargets[KPI_Name],tblKPITargets[Target_Value]),"Met","Below Target")</f>
        <v>Met</v>
      </c>
      <c r="X3192" t="str">
        <f>IF(tblOperations[[#This Row],[Average_Completion_Days]]&lt;=_xlfn.XLOOKUP('04_References'!$A$7,tblKPITargets[KPI_Name],tblKPITargets[Target_Value]),"Met","Below Target")</f>
        <v>Below Target</v>
      </c>
      <c r="Y3192" t="str">
        <f>IF(tblOperations[[#This Row],[Closing_Backlog]]&lt;=_xlfn.XLOOKUP('04_References'!$A$8,tblKPITargets[KPI_Name],tblKPITargets[Target_Value]),"Met","Below Target")</f>
        <v>Below Target</v>
      </c>
    </row>
    <row r="3193" spans="1:25">
      <c r="A3193" s="8" t="s">
        <v>3223</v>
      </c>
      <c r="B3193" s="9">
        <v>46164</v>
      </c>
      <c r="C3193" s="4" t="s">
        <v>53</v>
      </c>
      <c r="D3193" s="4" t="s">
        <v>25</v>
      </c>
      <c r="E3193" s="4">
        <v>0</v>
      </c>
      <c r="F3193" s="4">
        <v>22</v>
      </c>
      <c r="G3193" s="4">
        <v>22</v>
      </c>
      <c r="H3193" s="4">
        <v>22</v>
      </c>
      <c r="I3193" s="4">
        <v>0</v>
      </c>
      <c r="J3193" s="4">
        <v>0</v>
      </c>
      <c r="K3193" s="4">
        <v>0</v>
      </c>
      <c r="L3193" s="4">
        <v>1</v>
      </c>
      <c r="M3193" s="4">
        <v>0.997</v>
      </c>
      <c r="N3193" s="4">
        <v>1</v>
      </c>
      <c r="O3193" s="4">
        <v>4.4000000000000004</v>
      </c>
      <c r="P3193" s="4">
        <v>0.71299999999999997</v>
      </c>
      <c r="Q3193" s="5">
        <v>1</v>
      </c>
      <c r="R3193" s="4" t="str">
        <f>TRIM(tblOperations[[#This Row],[Region]])</f>
        <v>Wales</v>
      </c>
      <c r="S3193" s="4" t="str">
        <f>TRIM(tblOperations[[#This Row],[Team]])</f>
        <v>Workplace Projects</v>
      </c>
      <c r="T3193" s="4" t="str">
        <f>_xlfn.XLOOKUP(R3193,tblRegionReference[Region],tblRegionReference[Area],"Not Found")</f>
        <v>Wales</v>
      </c>
      <c r="U3193" s="4" t="str">
        <f>IF(tblOperations[[#This Row],[Completion_Rate]]&gt;=_xlfn.XLOOKUP("Completion Rate",tblKPITargets[KPI_Name],tblKPITargets[Target_Value]),"Met","Below Target")</f>
        <v>Met</v>
      </c>
      <c r="V3193" t="str">
        <f>IF(tblOperations[[#This Row],[SLA_Compliance]]&gt;=_xlfn.XLOOKUP('04_References'!$A$3,tblKPITargets[KPI_Name],tblKPITargets[Target_Value]),"Met","Below Target")</f>
        <v>Met</v>
      </c>
      <c r="W3193" t="str">
        <f>IF(tblOperations[[#This Row],[Quality_Pass_Rate]]&gt;=_xlfn.XLOOKUP('04_References'!$A$4,tblKPITargets[KPI_Name],tblKPITargets[Target_Value]),"Met","Below Target")</f>
        <v>Met</v>
      </c>
      <c r="X3193" t="str">
        <f>IF(tblOperations[[#This Row],[Average_Completion_Days]]&lt;=_xlfn.XLOOKUP('04_References'!$A$7,tblKPITargets[KPI_Name],tblKPITargets[Target_Value]),"Met","Below Target")</f>
        <v>Met</v>
      </c>
      <c r="Y3193" t="str">
        <f>IF(tblOperations[[#This Row],[Closing_Backlog]]&lt;=_xlfn.XLOOKUP('04_References'!$A$8,tblKPITargets[KPI_Name],tblKPITargets[Target_Value]),"Met","Below Target")</f>
        <v>Met</v>
      </c>
    </row>
    <row r="3194" spans="1:25">
      <c r="A3194" s="6" t="s">
        <v>3224</v>
      </c>
      <c r="B3194" s="7">
        <v>46166</v>
      </c>
      <c r="C3194" s="2" t="s">
        <v>18</v>
      </c>
      <c r="D3194" s="2" t="s">
        <v>19</v>
      </c>
      <c r="E3194" s="2">
        <v>480</v>
      </c>
      <c r="F3194" s="2">
        <v>59</v>
      </c>
      <c r="G3194" s="2">
        <v>539</v>
      </c>
      <c r="H3194" s="2">
        <v>41</v>
      </c>
      <c r="I3194" s="2">
        <v>498</v>
      </c>
      <c r="J3194" s="2">
        <v>0</v>
      </c>
      <c r="K3194" s="2">
        <v>0</v>
      </c>
      <c r="L3194" s="2">
        <v>8</v>
      </c>
      <c r="M3194" s="2">
        <v>0.6</v>
      </c>
      <c r="N3194" s="2">
        <v>0.98299999999999998</v>
      </c>
      <c r="O3194" s="2">
        <v>2.5</v>
      </c>
      <c r="P3194" s="2">
        <v>0.72399999999999998</v>
      </c>
      <c r="Q3194" s="3">
        <v>7.5999999999999998E-2</v>
      </c>
      <c r="R3194" s="4" t="str">
        <f>TRIM(tblOperations[[#This Row],[Region]])</f>
        <v>Scotland</v>
      </c>
      <c r="S3194" s="4" t="str">
        <f>TRIM(tblOperations[[#This Row],[Team]])</f>
        <v>Workplace Services</v>
      </c>
      <c r="T3194" s="4" t="str">
        <f>_xlfn.XLOOKUP(R3194,tblRegionReference[Region],tblRegionReference[Area],"Not Found")</f>
        <v>North</v>
      </c>
      <c r="U3194" s="4" t="str">
        <f>IF(tblOperations[[#This Row],[Completion_Rate]]&gt;=_xlfn.XLOOKUP("Completion Rate",tblKPITargets[KPI_Name],tblKPITargets[Target_Value]),"Met","Below Target")</f>
        <v>Below Target</v>
      </c>
      <c r="V3194" t="str">
        <f>IF(tblOperations[[#This Row],[SLA_Compliance]]&gt;=_xlfn.XLOOKUP('04_References'!$A$3,tblKPITargets[KPI_Name],tblKPITargets[Target_Value]),"Met","Below Target")</f>
        <v>Below Target</v>
      </c>
      <c r="W3194" t="str">
        <f>IF(tblOperations[[#This Row],[Quality_Pass_Rate]]&gt;=_xlfn.XLOOKUP('04_References'!$A$4,tblKPITargets[KPI_Name],tblKPITargets[Target_Value]),"Met","Below Target")</f>
        <v>Met</v>
      </c>
      <c r="X3194" t="str">
        <f>IF(tblOperations[[#This Row],[Average_Completion_Days]]&lt;=_xlfn.XLOOKUP('04_References'!$A$7,tblKPITargets[KPI_Name],tblKPITargets[Target_Value]),"Met","Below Target")</f>
        <v>Below Target</v>
      </c>
      <c r="Y3194" t="str">
        <f>IF(tblOperations[[#This Row],[Closing_Backlog]]&lt;=_xlfn.XLOOKUP('04_References'!$A$8,tblKPITargets[KPI_Name],tblKPITargets[Target_Value]),"Met","Below Target")</f>
        <v>Below Target</v>
      </c>
    </row>
    <row r="3195" spans="1:25">
      <c r="A3195" s="8" t="s">
        <v>3225</v>
      </c>
      <c r="B3195" s="9">
        <v>46166</v>
      </c>
      <c r="C3195" s="4" t="s">
        <v>18</v>
      </c>
      <c r="D3195" s="4" t="s">
        <v>21</v>
      </c>
      <c r="E3195" s="4">
        <v>0</v>
      </c>
      <c r="F3195" s="4">
        <v>38</v>
      </c>
      <c r="G3195" s="4">
        <v>38</v>
      </c>
      <c r="H3195" s="4">
        <v>38</v>
      </c>
      <c r="I3195" s="4">
        <v>0</v>
      </c>
      <c r="J3195" s="4">
        <v>0</v>
      </c>
      <c r="K3195" s="4">
        <v>0</v>
      </c>
      <c r="L3195" s="4">
        <v>1.4</v>
      </c>
      <c r="M3195" s="4">
        <v>0.998</v>
      </c>
      <c r="N3195" s="4">
        <v>0.99</v>
      </c>
      <c r="O3195" s="4">
        <v>4.5999999999999996</v>
      </c>
      <c r="P3195" s="4">
        <v>0.8</v>
      </c>
      <c r="Q3195" s="5">
        <v>1</v>
      </c>
      <c r="R3195" s="4" t="str">
        <f>TRIM(tblOperations[[#This Row],[Region]])</f>
        <v>Scotland</v>
      </c>
      <c r="S3195" s="4" t="str">
        <f>TRIM(tblOperations[[#This Row],[Team]])</f>
        <v>Facilities Response</v>
      </c>
      <c r="T3195" s="4" t="str">
        <f>_xlfn.XLOOKUP(R3195,tblRegionReference[Region],tblRegionReference[Area],"Not Found")</f>
        <v>North</v>
      </c>
      <c r="U3195" s="4" t="str">
        <f>IF(tblOperations[[#This Row],[Completion_Rate]]&gt;=_xlfn.XLOOKUP("Completion Rate",tblKPITargets[KPI_Name],tblKPITargets[Target_Value]),"Met","Below Target")</f>
        <v>Met</v>
      </c>
      <c r="V3195" t="str">
        <f>IF(tblOperations[[#This Row],[SLA_Compliance]]&gt;=_xlfn.XLOOKUP('04_References'!$A$3,tblKPITargets[KPI_Name],tblKPITargets[Target_Value]),"Met","Below Target")</f>
        <v>Met</v>
      </c>
      <c r="W3195" t="str">
        <f>IF(tblOperations[[#This Row],[Quality_Pass_Rate]]&gt;=_xlfn.XLOOKUP('04_References'!$A$4,tblKPITargets[KPI_Name],tblKPITargets[Target_Value]),"Met","Below Target")</f>
        <v>Met</v>
      </c>
      <c r="X3195" t="str">
        <f>IF(tblOperations[[#This Row],[Average_Completion_Days]]&lt;=_xlfn.XLOOKUP('04_References'!$A$7,tblKPITargets[KPI_Name],tblKPITargets[Target_Value]),"Met","Below Target")</f>
        <v>Met</v>
      </c>
      <c r="Y3195" t="str">
        <f>IF(tblOperations[[#This Row],[Closing_Backlog]]&lt;=_xlfn.XLOOKUP('04_References'!$A$8,tblKPITargets[KPI_Name],tblKPITargets[Target_Value]),"Met","Below Target")</f>
        <v>Met</v>
      </c>
    </row>
    <row r="3196" spans="1:25">
      <c r="A3196" s="6" t="s">
        <v>3226</v>
      </c>
      <c r="B3196" s="7">
        <v>46166</v>
      </c>
      <c r="C3196" s="2" t="s">
        <v>18</v>
      </c>
      <c r="D3196" s="2" t="s">
        <v>23</v>
      </c>
      <c r="E3196" s="2">
        <v>819</v>
      </c>
      <c r="F3196" s="2">
        <v>39</v>
      </c>
      <c r="G3196" s="2">
        <v>858</v>
      </c>
      <c r="H3196" s="2">
        <v>33</v>
      </c>
      <c r="I3196" s="2">
        <v>825</v>
      </c>
      <c r="J3196" s="2">
        <v>0</v>
      </c>
      <c r="K3196" s="2">
        <v>0</v>
      </c>
      <c r="L3196" s="2">
        <v>8</v>
      </c>
      <c r="M3196" s="2">
        <v>0.6</v>
      </c>
      <c r="N3196" s="2">
        <v>1</v>
      </c>
      <c r="O3196" s="2">
        <v>2.5</v>
      </c>
      <c r="P3196" s="2">
        <v>0.77700000000000002</v>
      </c>
      <c r="Q3196" s="3">
        <v>3.7999999999999999E-2</v>
      </c>
      <c r="R3196" s="4" t="str">
        <f>TRIM(tblOperations[[#This Row],[Region]])</f>
        <v>Scotland</v>
      </c>
      <c r="S3196" s="4" t="str">
        <f>TRIM(tblOperations[[#This Row],[Team]])</f>
        <v>Estates Support</v>
      </c>
      <c r="T3196" s="4" t="str">
        <f>_xlfn.XLOOKUP(R3196,tblRegionReference[Region],tblRegionReference[Area],"Not Found")</f>
        <v>North</v>
      </c>
      <c r="U3196" s="4" t="str">
        <f>IF(tblOperations[[#This Row],[Completion_Rate]]&gt;=_xlfn.XLOOKUP("Completion Rate",tblKPITargets[KPI_Name],tblKPITargets[Target_Value]),"Met","Below Target")</f>
        <v>Below Target</v>
      </c>
      <c r="V3196" t="str">
        <f>IF(tblOperations[[#This Row],[SLA_Compliance]]&gt;=_xlfn.XLOOKUP('04_References'!$A$3,tblKPITargets[KPI_Name],tblKPITargets[Target_Value]),"Met","Below Target")</f>
        <v>Below Target</v>
      </c>
      <c r="W3196" t="str">
        <f>IF(tblOperations[[#This Row],[Quality_Pass_Rate]]&gt;=_xlfn.XLOOKUP('04_References'!$A$4,tblKPITargets[KPI_Name],tblKPITargets[Target_Value]),"Met","Below Target")</f>
        <v>Met</v>
      </c>
      <c r="X3196" t="str">
        <f>IF(tblOperations[[#This Row],[Average_Completion_Days]]&lt;=_xlfn.XLOOKUP('04_References'!$A$7,tblKPITargets[KPI_Name],tblKPITargets[Target_Value]),"Met","Below Target")</f>
        <v>Below Target</v>
      </c>
      <c r="Y3196" t="str">
        <f>IF(tblOperations[[#This Row],[Closing_Backlog]]&lt;=_xlfn.XLOOKUP('04_References'!$A$8,tblKPITargets[KPI_Name],tblKPITargets[Target_Value]),"Met","Below Target")</f>
        <v>Below Target</v>
      </c>
    </row>
    <row r="3197" spans="1:25">
      <c r="A3197" s="8" t="s">
        <v>3227</v>
      </c>
      <c r="B3197" s="9">
        <v>46166</v>
      </c>
      <c r="C3197" s="4" t="s">
        <v>18</v>
      </c>
      <c r="D3197" s="4" t="s">
        <v>25</v>
      </c>
      <c r="E3197" s="4">
        <v>0</v>
      </c>
      <c r="F3197" s="4">
        <v>33</v>
      </c>
      <c r="G3197" s="4">
        <v>33</v>
      </c>
      <c r="H3197" s="4">
        <v>33</v>
      </c>
      <c r="I3197" s="4">
        <v>0</v>
      </c>
      <c r="J3197" s="4">
        <v>0</v>
      </c>
      <c r="K3197" s="4">
        <v>0</v>
      </c>
      <c r="L3197" s="4">
        <v>1.3</v>
      </c>
      <c r="M3197" s="4">
        <v>0.93400000000000005</v>
      </c>
      <c r="N3197" s="4">
        <v>0.98399999999999999</v>
      </c>
      <c r="O3197" s="4">
        <v>4.8</v>
      </c>
      <c r="P3197" s="4">
        <v>0.76500000000000001</v>
      </c>
      <c r="Q3197" s="5">
        <v>1</v>
      </c>
      <c r="R3197" s="4" t="str">
        <f>TRIM(tblOperations[[#This Row],[Region]])</f>
        <v>Scotland</v>
      </c>
      <c r="S3197" s="4" t="str">
        <f>TRIM(tblOperations[[#This Row],[Team]])</f>
        <v>Workplace Projects</v>
      </c>
      <c r="T3197" s="4" t="str">
        <f>_xlfn.XLOOKUP(R3197,tblRegionReference[Region],tblRegionReference[Area],"Not Found")</f>
        <v>North</v>
      </c>
      <c r="U3197" s="4" t="str">
        <f>IF(tblOperations[[#This Row],[Completion_Rate]]&gt;=_xlfn.XLOOKUP("Completion Rate",tblKPITargets[KPI_Name],tblKPITargets[Target_Value]),"Met","Below Target")</f>
        <v>Met</v>
      </c>
      <c r="V3197" t="str">
        <f>IF(tblOperations[[#This Row],[SLA_Compliance]]&gt;=_xlfn.XLOOKUP('04_References'!$A$3,tblKPITargets[KPI_Name],tblKPITargets[Target_Value]),"Met","Below Target")</f>
        <v>Met</v>
      </c>
      <c r="W3197" t="str">
        <f>IF(tblOperations[[#This Row],[Quality_Pass_Rate]]&gt;=_xlfn.XLOOKUP('04_References'!$A$4,tblKPITargets[KPI_Name],tblKPITargets[Target_Value]),"Met","Below Target")</f>
        <v>Met</v>
      </c>
      <c r="X3197" t="str">
        <f>IF(tblOperations[[#This Row],[Average_Completion_Days]]&lt;=_xlfn.XLOOKUP('04_References'!$A$7,tblKPITargets[KPI_Name],tblKPITargets[Target_Value]),"Met","Below Target")</f>
        <v>Met</v>
      </c>
      <c r="Y3197" t="str">
        <f>IF(tblOperations[[#This Row],[Closing_Backlog]]&lt;=_xlfn.XLOOKUP('04_References'!$A$8,tblKPITargets[KPI_Name],tblKPITargets[Target_Value]),"Met","Below Target")</f>
        <v>Met</v>
      </c>
    </row>
    <row r="3198" spans="1:25">
      <c r="A3198" s="6" t="s">
        <v>3228</v>
      </c>
      <c r="B3198" s="7">
        <v>46166</v>
      </c>
      <c r="C3198" s="2" t="s">
        <v>27</v>
      </c>
      <c r="D3198" s="2" t="s">
        <v>19</v>
      </c>
      <c r="E3198" s="2">
        <v>1</v>
      </c>
      <c r="F3198" s="2">
        <v>24</v>
      </c>
      <c r="G3198" s="2">
        <v>25</v>
      </c>
      <c r="H3198" s="2">
        <v>25</v>
      </c>
      <c r="I3198" s="2">
        <v>0</v>
      </c>
      <c r="J3198" s="2">
        <v>0</v>
      </c>
      <c r="K3198" s="2">
        <v>0</v>
      </c>
      <c r="L3198" s="2">
        <v>1.5</v>
      </c>
      <c r="M3198" s="2">
        <v>0.94899999999999995</v>
      </c>
      <c r="N3198" s="2">
        <v>0.98899999999999999</v>
      </c>
      <c r="O3198" s="2">
        <v>4.5999999999999996</v>
      </c>
      <c r="P3198" s="2">
        <v>0.70499999999999996</v>
      </c>
      <c r="Q3198" s="3">
        <v>1</v>
      </c>
      <c r="R3198" s="4" t="str">
        <f>TRIM(tblOperations[[#This Row],[Region]])</f>
        <v>North East</v>
      </c>
      <c r="S3198" s="4" t="str">
        <f>TRIM(tblOperations[[#This Row],[Team]])</f>
        <v>Workplace Services</v>
      </c>
      <c r="T3198" s="4" t="str">
        <f>_xlfn.XLOOKUP(R3198,tblRegionReference[Region],tblRegionReference[Area],"Not Found")</f>
        <v>North</v>
      </c>
      <c r="U3198" s="4" t="str">
        <f>IF(tblOperations[[#This Row],[Completion_Rate]]&gt;=_xlfn.XLOOKUP("Completion Rate",tblKPITargets[KPI_Name],tblKPITargets[Target_Value]),"Met","Below Target")</f>
        <v>Met</v>
      </c>
      <c r="V3198" t="str">
        <f>IF(tblOperations[[#This Row],[SLA_Compliance]]&gt;=_xlfn.XLOOKUP('04_References'!$A$3,tblKPITargets[KPI_Name],tblKPITargets[Target_Value]),"Met","Below Target")</f>
        <v>Met</v>
      </c>
      <c r="W3198" t="str">
        <f>IF(tblOperations[[#This Row],[Quality_Pass_Rate]]&gt;=_xlfn.XLOOKUP('04_References'!$A$4,tblKPITargets[KPI_Name],tblKPITargets[Target_Value]),"Met","Below Target")</f>
        <v>Met</v>
      </c>
      <c r="X3198" t="str">
        <f>IF(tblOperations[[#This Row],[Average_Completion_Days]]&lt;=_xlfn.XLOOKUP('04_References'!$A$7,tblKPITargets[KPI_Name],tblKPITargets[Target_Value]),"Met","Below Target")</f>
        <v>Met</v>
      </c>
      <c r="Y3198" t="str">
        <f>IF(tblOperations[[#This Row],[Closing_Backlog]]&lt;=_xlfn.XLOOKUP('04_References'!$A$8,tblKPITargets[KPI_Name],tblKPITargets[Target_Value]),"Met","Below Target")</f>
        <v>Met</v>
      </c>
    </row>
    <row r="3199" spans="1:25">
      <c r="A3199" s="8" t="s">
        <v>3229</v>
      </c>
      <c r="B3199" s="9">
        <v>46166</v>
      </c>
      <c r="C3199" s="4" t="s">
        <v>27</v>
      </c>
      <c r="D3199" s="4" t="s">
        <v>21</v>
      </c>
      <c r="E3199" s="4">
        <v>0</v>
      </c>
      <c r="F3199" s="4">
        <v>47</v>
      </c>
      <c r="G3199" s="4">
        <v>47</v>
      </c>
      <c r="H3199" s="4">
        <v>47</v>
      </c>
      <c r="I3199" s="4">
        <v>0</v>
      </c>
      <c r="J3199" s="4">
        <v>0</v>
      </c>
      <c r="K3199" s="4">
        <v>0</v>
      </c>
      <c r="L3199" s="4">
        <v>1.8</v>
      </c>
      <c r="M3199" s="4">
        <v>0.98799999999999999</v>
      </c>
      <c r="N3199" s="4">
        <v>0.998</v>
      </c>
      <c r="O3199" s="4">
        <v>4.5999999999999996</v>
      </c>
      <c r="P3199" s="4">
        <v>0.70699999999999996</v>
      </c>
      <c r="Q3199" s="5">
        <v>1</v>
      </c>
      <c r="R3199" s="4" t="str">
        <f>TRIM(tblOperations[[#This Row],[Region]])</f>
        <v>North East</v>
      </c>
      <c r="S3199" s="4" t="str">
        <f>TRIM(tblOperations[[#This Row],[Team]])</f>
        <v>Facilities Response</v>
      </c>
      <c r="T3199" s="4" t="str">
        <f>_xlfn.XLOOKUP(R3199,tblRegionReference[Region],tblRegionReference[Area],"Not Found")</f>
        <v>North</v>
      </c>
      <c r="U3199" s="4" t="str">
        <f>IF(tblOperations[[#This Row],[Completion_Rate]]&gt;=_xlfn.XLOOKUP("Completion Rate",tblKPITargets[KPI_Name],tblKPITargets[Target_Value]),"Met","Below Target")</f>
        <v>Met</v>
      </c>
      <c r="V3199" t="str">
        <f>IF(tblOperations[[#This Row],[SLA_Compliance]]&gt;=_xlfn.XLOOKUP('04_References'!$A$3,tblKPITargets[KPI_Name],tblKPITargets[Target_Value]),"Met","Below Target")</f>
        <v>Met</v>
      </c>
      <c r="W3199" t="str">
        <f>IF(tblOperations[[#This Row],[Quality_Pass_Rate]]&gt;=_xlfn.XLOOKUP('04_References'!$A$4,tblKPITargets[KPI_Name],tblKPITargets[Target_Value]),"Met","Below Target")</f>
        <v>Met</v>
      </c>
      <c r="X3199" t="str">
        <f>IF(tblOperations[[#This Row],[Average_Completion_Days]]&lt;=_xlfn.XLOOKUP('04_References'!$A$7,tblKPITargets[KPI_Name],tblKPITargets[Target_Value]),"Met","Below Target")</f>
        <v>Met</v>
      </c>
      <c r="Y3199" t="str">
        <f>IF(tblOperations[[#This Row],[Closing_Backlog]]&lt;=_xlfn.XLOOKUP('04_References'!$A$8,tblKPITargets[KPI_Name],tblKPITargets[Target_Value]),"Met","Below Target")</f>
        <v>Met</v>
      </c>
    </row>
    <row r="3200" spans="1:25">
      <c r="A3200" s="6" t="s">
        <v>3230</v>
      </c>
      <c r="B3200" s="7">
        <v>46166</v>
      </c>
      <c r="C3200" s="2" t="s">
        <v>27</v>
      </c>
      <c r="D3200" s="2" t="s">
        <v>23</v>
      </c>
      <c r="E3200" s="2">
        <v>2074</v>
      </c>
      <c r="F3200" s="2">
        <v>32</v>
      </c>
      <c r="G3200" s="2">
        <v>2106</v>
      </c>
      <c r="H3200" s="2">
        <v>26</v>
      </c>
      <c r="I3200" s="2">
        <v>2080</v>
      </c>
      <c r="J3200" s="2">
        <v>0</v>
      </c>
      <c r="K3200" s="2">
        <v>0</v>
      </c>
      <c r="L3200" s="2">
        <v>8</v>
      </c>
      <c r="M3200" s="2">
        <v>0.6</v>
      </c>
      <c r="N3200" s="2">
        <v>0.97699999999999998</v>
      </c>
      <c r="O3200" s="2">
        <v>2.5</v>
      </c>
      <c r="P3200" s="2">
        <v>0.71699999999999997</v>
      </c>
      <c r="Q3200" s="3">
        <v>1.2E-2</v>
      </c>
      <c r="R3200" s="4" t="str">
        <f>TRIM(tblOperations[[#This Row],[Region]])</f>
        <v>North East</v>
      </c>
      <c r="S3200" s="4" t="str">
        <f>TRIM(tblOperations[[#This Row],[Team]])</f>
        <v>Estates Support</v>
      </c>
      <c r="T3200" s="4" t="str">
        <f>_xlfn.XLOOKUP(R3200,tblRegionReference[Region],tblRegionReference[Area],"Not Found")</f>
        <v>North</v>
      </c>
      <c r="U3200" s="4" t="str">
        <f>IF(tblOperations[[#This Row],[Completion_Rate]]&gt;=_xlfn.XLOOKUP("Completion Rate",tblKPITargets[KPI_Name],tblKPITargets[Target_Value]),"Met","Below Target")</f>
        <v>Below Target</v>
      </c>
      <c r="V3200" t="str">
        <f>IF(tblOperations[[#This Row],[SLA_Compliance]]&gt;=_xlfn.XLOOKUP('04_References'!$A$3,tblKPITargets[KPI_Name],tblKPITargets[Target_Value]),"Met","Below Target")</f>
        <v>Below Target</v>
      </c>
      <c r="W3200" t="str">
        <f>IF(tblOperations[[#This Row],[Quality_Pass_Rate]]&gt;=_xlfn.XLOOKUP('04_References'!$A$4,tblKPITargets[KPI_Name],tblKPITargets[Target_Value]),"Met","Below Target")</f>
        <v>Met</v>
      </c>
      <c r="X3200" t="str">
        <f>IF(tblOperations[[#This Row],[Average_Completion_Days]]&lt;=_xlfn.XLOOKUP('04_References'!$A$7,tblKPITargets[KPI_Name],tblKPITargets[Target_Value]),"Met","Below Target")</f>
        <v>Below Target</v>
      </c>
      <c r="Y3200" t="str">
        <f>IF(tblOperations[[#This Row],[Closing_Backlog]]&lt;=_xlfn.XLOOKUP('04_References'!$A$8,tblKPITargets[KPI_Name],tblKPITargets[Target_Value]),"Met","Below Target")</f>
        <v>Below Target</v>
      </c>
    </row>
    <row r="3201" spans="1:25">
      <c r="A3201" s="8" t="s">
        <v>3231</v>
      </c>
      <c r="B3201" s="9">
        <v>46166</v>
      </c>
      <c r="C3201" s="4" t="s">
        <v>27</v>
      </c>
      <c r="D3201" s="4" t="s">
        <v>25</v>
      </c>
      <c r="E3201" s="4">
        <v>112</v>
      </c>
      <c r="F3201" s="4">
        <v>37</v>
      </c>
      <c r="G3201" s="4">
        <v>149</v>
      </c>
      <c r="H3201" s="4">
        <v>28</v>
      </c>
      <c r="I3201" s="4">
        <v>121</v>
      </c>
      <c r="J3201" s="4">
        <v>1</v>
      </c>
      <c r="K3201" s="4">
        <v>0</v>
      </c>
      <c r="L3201" s="4">
        <v>8</v>
      </c>
      <c r="M3201" s="4">
        <v>0.6</v>
      </c>
      <c r="N3201" s="4">
        <v>0.95399999999999996</v>
      </c>
      <c r="O3201" s="4">
        <v>2.5</v>
      </c>
      <c r="P3201" s="4">
        <v>0.72899999999999998</v>
      </c>
      <c r="Q3201" s="5">
        <v>0.188</v>
      </c>
      <c r="R3201" s="4" t="str">
        <f>TRIM(tblOperations[[#This Row],[Region]])</f>
        <v>North East</v>
      </c>
      <c r="S3201" s="4" t="str">
        <f>TRIM(tblOperations[[#This Row],[Team]])</f>
        <v>Workplace Projects</v>
      </c>
      <c r="T3201" s="4" t="str">
        <f>_xlfn.XLOOKUP(R3201,tblRegionReference[Region],tblRegionReference[Area],"Not Found")</f>
        <v>North</v>
      </c>
      <c r="U3201" s="4" t="str">
        <f>IF(tblOperations[[#This Row],[Completion_Rate]]&gt;=_xlfn.XLOOKUP("Completion Rate",tblKPITargets[KPI_Name],tblKPITargets[Target_Value]),"Met","Below Target")</f>
        <v>Below Target</v>
      </c>
      <c r="V3201" t="str">
        <f>IF(tblOperations[[#This Row],[SLA_Compliance]]&gt;=_xlfn.XLOOKUP('04_References'!$A$3,tblKPITargets[KPI_Name],tblKPITargets[Target_Value]),"Met","Below Target")</f>
        <v>Below Target</v>
      </c>
      <c r="W3201" t="str">
        <f>IF(tblOperations[[#This Row],[Quality_Pass_Rate]]&gt;=_xlfn.XLOOKUP('04_References'!$A$4,tblKPITargets[KPI_Name],tblKPITargets[Target_Value]),"Met","Below Target")</f>
        <v>Met</v>
      </c>
      <c r="X3201" t="str">
        <f>IF(tblOperations[[#This Row],[Average_Completion_Days]]&lt;=_xlfn.XLOOKUP('04_References'!$A$7,tblKPITargets[KPI_Name],tblKPITargets[Target_Value]),"Met","Below Target")</f>
        <v>Below Target</v>
      </c>
      <c r="Y3201" t="str">
        <f>IF(tblOperations[[#This Row],[Closing_Backlog]]&lt;=_xlfn.XLOOKUP('04_References'!$A$8,tblKPITargets[KPI_Name],tblKPITargets[Target_Value]),"Met","Below Target")</f>
        <v>Below Target</v>
      </c>
    </row>
    <row r="3202" spans="1:25">
      <c r="A3202" s="6" t="s">
        <v>3232</v>
      </c>
      <c r="B3202" s="7">
        <v>46166</v>
      </c>
      <c r="C3202" s="2" t="s">
        <v>32</v>
      </c>
      <c r="D3202" s="2" t="s">
        <v>19</v>
      </c>
      <c r="E3202" s="2">
        <v>911</v>
      </c>
      <c r="F3202" s="2">
        <v>63</v>
      </c>
      <c r="G3202" s="2">
        <v>974</v>
      </c>
      <c r="H3202" s="2">
        <v>28</v>
      </c>
      <c r="I3202" s="2">
        <v>946</v>
      </c>
      <c r="J3202" s="2">
        <v>1</v>
      </c>
      <c r="K3202" s="2">
        <v>0</v>
      </c>
      <c r="L3202" s="2">
        <v>8</v>
      </c>
      <c r="M3202" s="2">
        <v>0.6</v>
      </c>
      <c r="N3202" s="2">
        <v>0.98499999999999999</v>
      </c>
      <c r="O3202" s="2">
        <v>2.5</v>
      </c>
      <c r="P3202" s="2">
        <v>0.77</v>
      </c>
      <c r="Q3202" s="3">
        <v>2.9000000000000001E-2</v>
      </c>
      <c r="R3202" s="4" t="str">
        <f>TRIM(tblOperations[[#This Row],[Region]])</f>
        <v>North West</v>
      </c>
      <c r="S3202" s="4" t="str">
        <f>TRIM(tblOperations[[#This Row],[Team]])</f>
        <v>Workplace Services</v>
      </c>
      <c r="T3202" s="4" t="str">
        <f>_xlfn.XLOOKUP(R3202,tblRegionReference[Region],tblRegionReference[Area],"Not Found")</f>
        <v>North</v>
      </c>
      <c r="U3202" s="4" t="str">
        <f>IF(tblOperations[[#This Row],[Completion_Rate]]&gt;=_xlfn.XLOOKUP("Completion Rate",tblKPITargets[KPI_Name],tblKPITargets[Target_Value]),"Met","Below Target")</f>
        <v>Below Target</v>
      </c>
      <c r="V3202" t="str">
        <f>IF(tblOperations[[#This Row],[SLA_Compliance]]&gt;=_xlfn.XLOOKUP('04_References'!$A$3,tblKPITargets[KPI_Name],tblKPITargets[Target_Value]),"Met","Below Target")</f>
        <v>Below Target</v>
      </c>
      <c r="W3202" t="str">
        <f>IF(tblOperations[[#This Row],[Quality_Pass_Rate]]&gt;=_xlfn.XLOOKUP('04_References'!$A$4,tblKPITargets[KPI_Name],tblKPITargets[Target_Value]),"Met","Below Target")</f>
        <v>Met</v>
      </c>
      <c r="X3202" t="str">
        <f>IF(tblOperations[[#This Row],[Average_Completion_Days]]&lt;=_xlfn.XLOOKUP('04_References'!$A$7,tblKPITargets[KPI_Name],tblKPITargets[Target_Value]),"Met","Below Target")</f>
        <v>Below Target</v>
      </c>
      <c r="Y3202" t="str">
        <f>IF(tblOperations[[#This Row],[Closing_Backlog]]&lt;=_xlfn.XLOOKUP('04_References'!$A$8,tblKPITargets[KPI_Name],tblKPITargets[Target_Value]),"Met","Below Target")</f>
        <v>Below Target</v>
      </c>
    </row>
    <row r="3203" spans="1:25">
      <c r="A3203" s="8" t="s">
        <v>3233</v>
      </c>
      <c r="B3203" s="9">
        <v>46166</v>
      </c>
      <c r="C3203" s="4" t="s">
        <v>32</v>
      </c>
      <c r="D3203" s="4" t="s">
        <v>21</v>
      </c>
      <c r="E3203" s="4">
        <v>2114</v>
      </c>
      <c r="F3203" s="4">
        <v>35</v>
      </c>
      <c r="G3203" s="4">
        <v>2149</v>
      </c>
      <c r="H3203" s="4">
        <v>26</v>
      </c>
      <c r="I3203" s="4">
        <v>2123</v>
      </c>
      <c r="J3203" s="4">
        <v>0</v>
      </c>
      <c r="K3203" s="4">
        <v>0</v>
      </c>
      <c r="L3203" s="4">
        <v>8</v>
      </c>
      <c r="M3203" s="4">
        <v>0.6</v>
      </c>
      <c r="N3203" s="4">
        <v>0.98499999999999999</v>
      </c>
      <c r="O3203" s="4">
        <v>2.5</v>
      </c>
      <c r="P3203" s="4">
        <v>0.72</v>
      </c>
      <c r="Q3203" s="5">
        <v>1.2E-2</v>
      </c>
      <c r="R3203" s="4" t="str">
        <f>TRIM(tblOperations[[#This Row],[Region]])</f>
        <v>North West</v>
      </c>
      <c r="S3203" s="4" t="str">
        <f>TRIM(tblOperations[[#This Row],[Team]])</f>
        <v>Facilities Response</v>
      </c>
      <c r="T3203" s="4" t="str">
        <f>_xlfn.XLOOKUP(R3203,tblRegionReference[Region],tblRegionReference[Area],"Not Found")</f>
        <v>North</v>
      </c>
      <c r="U3203" s="4" t="str">
        <f>IF(tblOperations[[#This Row],[Completion_Rate]]&gt;=_xlfn.XLOOKUP("Completion Rate",tblKPITargets[KPI_Name],tblKPITargets[Target_Value]),"Met","Below Target")</f>
        <v>Below Target</v>
      </c>
      <c r="V3203" t="str">
        <f>IF(tblOperations[[#This Row],[SLA_Compliance]]&gt;=_xlfn.XLOOKUP('04_References'!$A$3,tblKPITargets[KPI_Name],tblKPITargets[Target_Value]),"Met","Below Target")</f>
        <v>Below Target</v>
      </c>
      <c r="W3203" t="str">
        <f>IF(tblOperations[[#This Row],[Quality_Pass_Rate]]&gt;=_xlfn.XLOOKUP('04_References'!$A$4,tblKPITargets[KPI_Name],tblKPITargets[Target_Value]),"Met","Below Target")</f>
        <v>Met</v>
      </c>
      <c r="X3203" t="str">
        <f>IF(tblOperations[[#This Row],[Average_Completion_Days]]&lt;=_xlfn.XLOOKUP('04_References'!$A$7,tblKPITargets[KPI_Name],tblKPITargets[Target_Value]),"Met","Below Target")</f>
        <v>Below Target</v>
      </c>
      <c r="Y3203" t="str">
        <f>IF(tblOperations[[#This Row],[Closing_Backlog]]&lt;=_xlfn.XLOOKUP('04_References'!$A$8,tblKPITargets[KPI_Name],tblKPITargets[Target_Value]),"Met","Below Target")</f>
        <v>Below Target</v>
      </c>
    </row>
    <row r="3204" spans="1:25">
      <c r="A3204" s="6" t="s">
        <v>3234</v>
      </c>
      <c r="B3204" s="7">
        <v>46166</v>
      </c>
      <c r="C3204" s="2" t="s">
        <v>32</v>
      </c>
      <c r="D3204" s="2" t="s">
        <v>23</v>
      </c>
      <c r="E3204" s="2">
        <v>2274</v>
      </c>
      <c r="F3204" s="2">
        <v>37</v>
      </c>
      <c r="G3204" s="2">
        <v>2311</v>
      </c>
      <c r="H3204" s="2">
        <v>20</v>
      </c>
      <c r="I3204" s="2">
        <v>2291</v>
      </c>
      <c r="J3204" s="2">
        <v>1</v>
      </c>
      <c r="K3204" s="2">
        <v>0</v>
      </c>
      <c r="L3204" s="2">
        <v>8</v>
      </c>
      <c r="M3204" s="2">
        <v>0.6</v>
      </c>
      <c r="N3204" s="2">
        <v>0.94499999999999995</v>
      </c>
      <c r="O3204" s="2">
        <v>2.5</v>
      </c>
      <c r="P3204" s="2">
        <v>0.73499999999999999</v>
      </c>
      <c r="Q3204" s="3">
        <v>8.9999999999999993E-3</v>
      </c>
      <c r="R3204" s="4" t="str">
        <f>TRIM(tblOperations[[#This Row],[Region]])</f>
        <v>North West</v>
      </c>
      <c r="S3204" s="4" t="str">
        <f>TRIM(tblOperations[[#This Row],[Team]])</f>
        <v>Estates Support</v>
      </c>
      <c r="T3204" s="4" t="str">
        <f>_xlfn.XLOOKUP(R3204,tblRegionReference[Region],tblRegionReference[Area],"Not Found")</f>
        <v>North</v>
      </c>
      <c r="U3204" s="4" t="str">
        <f>IF(tblOperations[[#This Row],[Completion_Rate]]&gt;=_xlfn.XLOOKUP("Completion Rate",tblKPITargets[KPI_Name],tblKPITargets[Target_Value]),"Met","Below Target")</f>
        <v>Below Target</v>
      </c>
      <c r="V3204" t="str">
        <f>IF(tblOperations[[#This Row],[SLA_Compliance]]&gt;=_xlfn.XLOOKUP('04_References'!$A$3,tblKPITargets[KPI_Name],tblKPITargets[Target_Value]),"Met","Below Target")</f>
        <v>Below Target</v>
      </c>
      <c r="W3204" t="str">
        <f>IF(tblOperations[[#This Row],[Quality_Pass_Rate]]&gt;=_xlfn.XLOOKUP('04_References'!$A$4,tblKPITargets[KPI_Name],tblKPITargets[Target_Value]),"Met","Below Target")</f>
        <v>Below Target</v>
      </c>
      <c r="X3204" t="str">
        <f>IF(tblOperations[[#This Row],[Average_Completion_Days]]&lt;=_xlfn.XLOOKUP('04_References'!$A$7,tblKPITargets[KPI_Name],tblKPITargets[Target_Value]),"Met","Below Target")</f>
        <v>Below Target</v>
      </c>
      <c r="Y3204" t="str">
        <f>IF(tblOperations[[#This Row],[Closing_Backlog]]&lt;=_xlfn.XLOOKUP('04_References'!$A$8,tblKPITargets[KPI_Name],tblKPITargets[Target_Value]),"Met","Below Target")</f>
        <v>Below Target</v>
      </c>
    </row>
    <row r="3205" spans="1:25">
      <c r="A3205" s="8" t="s">
        <v>3235</v>
      </c>
      <c r="B3205" s="9">
        <v>46166</v>
      </c>
      <c r="C3205" s="4" t="s">
        <v>32</v>
      </c>
      <c r="D3205" s="4" t="s">
        <v>25</v>
      </c>
      <c r="E3205" s="4">
        <v>0</v>
      </c>
      <c r="F3205" s="4">
        <v>43</v>
      </c>
      <c r="G3205" s="4">
        <v>43</v>
      </c>
      <c r="H3205" s="4">
        <v>43</v>
      </c>
      <c r="I3205" s="4">
        <v>0</v>
      </c>
      <c r="J3205" s="4">
        <v>0</v>
      </c>
      <c r="K3205" s="4">
        <v>0</v>
      </c>
      <c r="L3205" s="4">
        <v>1.5</v>
      </c>
      <c r="M3205" s="4">
        <v>0.97299999999999998</v>
      </c>
      <c r="N3205" s="4">
        <v>0.97599999999999998</v>
      </c>
      <c r="O3205" s="4">
        <v>4.7</v>
      </c>
      <c r="P3205" s="4">
        <v>0.72899999999999998</v>
      </c>
      <c r="Q3205" s="5">
        <v>1</v>
      </c>
      <c r="R3205" s="4" t="str">
        <f>TRIM(tblOperations[[#This Row],[Region]])</f>
        <v>North West</v>
      </c>
      <c r="S3205" s="4" t="str">
        <f>TRIM(tblOperations[[#This Row],[Team]])</f>
        <v>Workplace Projects</v>
      </c>
      <c r="T3205" s="4" t="str">
        <f>_xlfn.XLOOKUP(R3205,tblRegionReference[Region],tblRegionReference[Area],"Not Found")</f>
        <v>North</v>
      </c>
      <c r="U3205" s="4" t="str">
        <f>IF(tblOperations[[#This Row],[Completion_Rate]]&gt;=_xlfn.XLOOKUP("Completion Rate",tblKPITargets[KPI_Name],tblKPITargets[Target_Value]),"Met","Below Target")</f>
        <v>Met</v>
      </c>
      <c r="V3205" t="str">
        <f>IF(tblOperations[[#This Row],[SLA_Compliance]]&gt;=_xlfn.XLOOKUP('04_References'!$A$3,tblKPITargets[KPI_Name],tblKPITargets[Target_Value]),"Met","Below Target")</f>
        <v>Met</v>
      </c>
      <c r="W3205" t="str">
        <f>IF(tblOperations[[#This Row],[Quality_Pass_Rate]]&gt;=_xlfn.XLOOKUP('04_References'!$A$4,tblKPITargets[KPI_Name],tblKPITargets[Target_Value]),"Met","Below Target")</f>
        <v>Met</v>
      </c>
      <c r="X3205" t="str">
        <f>IF(tblOperations[[#This Row],[Average_Completion_Days]]&lt;=_xlfn.XLOOKUP('04_References'!$A$7,tblKPITargets[KPI_Name],tblKPITargets[Target_Value]),"Met","Below Target")</f>
        <v>Met</v>
      </c>
      <c r="Y3205" t="str">
        <f>IF(tblOperations[[#This Row],[Closing_Backlog]]&lt;=_xlfn.XLOOKUP('04_References'!$A$8,tblKPITargets[KPI_Name],tblKPITargets[Target_Value]),"Met","Below Target")</f>
        <v>Met</v>
      </c>
    </row>
    <row r="3206" spans="1:25">
      <c r="A3206" s="6" t="s">
        <v>3236</v>
      </c>
      <c r="B3206" s="7">
        <v>46166</v>
      </c>
      <c r="C3206" s="2" t="s">
        <v>37</v>
      </c>
      <c r="D3206" s="2" t="s">
        <v>19</v>
      </c>
      <c r="E3206" s="2">
        <v>0</v>
      </c>
      <c r="F3206" s="2">
        <v>47</v>
      </c>
      <c r="G3206" s="2">
        <v>47</v>
      </c>
      <c r="H3206" s="2">
        <v>41</v>
      </c>
      <c r="I3206" s="2">
        <v>6</v>
      </c>
      <c r="J3206" s="2">
        <v>0</v>
      </c>
      <c r="K3206" s="2">
        <v>0</v>
      </c>
      <c r="L3206" s="2">
        <v>1.8</v>
      </c>
      <c r="M3206" s="2">
        <v>0.95399999999999996</v>
      </c>
      <c r="N3206" s="2">
        <v>0.97699999999999998</v>
      </c>
      <c r="O3206" s="2">
        <v>4.4000000000000004</v>
      </c>
      <c r="P3206" s="2">
        <v>0.627</v>
      </c>
      <c r="Q3206" s="3">
        <v>0.872</v>
      </c>
      <c r="R3206" s="4" t="str">
        <f>TRIM(tblOperations[[#This Row],[Region]])</f>
        <v>Midlands</v>
      </c>
      <c r="S3206" s="4" t="str">
        <f>TRIM(tblOperations[[#This Row],[Team]])</f>
        <v>Workplace Services</v>
      </c>
      <c r="T3206" s="4" t="str">
        <f>_xlfn.XLOOKUP(R3206,tblRegionReference[Region],tblRegionReference[Area],"Not Found")</f>
        <v>Central</v>
      </c>
      <c r="U3206" s="4" t="str">
        <f>IF(tblOperations[[#This Row],[Completion_Rate]]&gt;=_xlfn.XLOOKUP("Completion Rate",tblKPITargets[KPI_Name],tblKPITargets[Target_Value]),"Met","Below Target")</f>
        <v>Below Target</v>
      </c>
      <c r="V3206" t="str">
        <f>IF(tblOperations[[#This Row],[SLA_Compliance]]&gt;=_xlfn.XLOOKUP('04_References'!$A$3,tblKPITargets[KPI_Name],tblKPITargets[Target_Value]),"Met","Below Target")</f>
        <v>Met</v>
      </c>
      <c r="W3206" t="str">
        <f>IF(tblOperations[[#This Row],[Quality_Pass_Rate]]&gt;=_xlfn.XLOOKUP('04_References'!$A$4,tblKPITargets[KPI_Name],tblKPITargets[Target_Value]),"Met","Below Target")</f>
        <v>Met</v>
      </c>
      <c r="X3206" t="str">
        <f>IF(tblOperations[[#This Row],[Average_Completion_Days]]&lt;=_xlfn.XLOOKUP('04_References'!$A$7,tblKPITargets[KPI_Name],tblKPITargets[Target_Value]),"Met","Below Target")</f>
        <v>Met</v>
      </c>
      <c r="Y3206" t="str">
        <f>IF(tblOperations[[#This Row],[Closing_Backlog]]&lt;=_xlfn.XLOOKUP('04_References'!$A$8,tblKPITargets[KPI_Name],tblKPITargets[Target_Value]),"Met","Below Target")</f>
        <v>Met</v>
      </c>
    </row>
    <row r="3207" spans="1:25">
      <c r="A3207" s="8" t="s">
        <v>3237</v>
      </c>
      <c r="B3207" s="9">
        <v>46166</v>
      </c>
      <c r="C3207" s="4" t="s">
        <v>37</v>
      </c>
      <c r="D3207" s="4" t="s">
        <v>21</v>
      </c>
      <c r="E3207" s="4">
        <v>1025</v>
      </c>
      <c r="F3207" s="4">
        <v>39</v>
      </c>
      <c r="G3207" s="4">
        <v>1064</v>
      </c>
      <c r="H3207" s="4">
        <v>35</v>
      </c>
      <c r="I3207" s="4">
        <v>1029</v>
      </c>
      <c r="J3207" s="4">
        <v>0</v>
      </c>
      <c r="K3207" s="4">
        <v>0</v>
      </c>
      <c r="L3207" s="4">
        <v>8</v>
      </c>
      <c r="M3207" s="4">
        <v>0.6</v>
      </c>
      <c r="N3207" s="4">
        <v>1</v>
      </c>
      <c r="O3207" s="4">
        <v>2.5</v>
      </c>
      <c r="P3207" s="4">
        <v>0.66900000000000004</v>
      </c>
      <c r="Q3207" s="5">
        <v>3.3000000000000002E-2</v>
      </c>
      <c r="R3207" s="4" t="str">
        <f>TRIM(tblOperations[[#This Row],[Region]])</f>
        <v>Midlands</v>
      </c>
      <c r="S3207" s="4" t="str">
        <f>TRIM(tblOperations[[#This Row],[Team]])</f>
        <v>Facilities Response</v>
      </c>
      <c r="T3207" s="4" t="str">
        <f>_xlfn.XLOOKUP(R3207,tblRegionReference[Region],tblRegionReference[Area],"Not Found")</f>
        <v>Central</v>
      </c>
      <c r="U3207" s="4" t="str">
        <f>IF(tblOperations[[#This Row],[Completion_Rate]]&gt;=_xlfn.XLOOKUP("Completion Rate",tblKPITargets[KPI_Name],tblKPITargets[Target_Value]),"Met","Below Target")</f>
        <v>Below Target</v>
      </c>
      <c r="V3207" t="str">
        <f>IF(tblOperations[[#This Row],[SLA_Compliance]]&gt;=_xlfn.XLOOKUP('04_References'!$A$3,tblKPITargets[KPI_Name],tblKPITargets[Target_Value]),"Met","Below Target")</f>
        <v>Below Target</v>
      </c>
      <c r="W3207" t="str">
        <f>IF(tblOperations[[#This Row],[Quality_Pass_Rate]]&gt;=_xlfn.XLOOKUP('04_References'!$A$4,tblKPITargets[KPI_Name],tblKPITargets[Target_Value]),"Met","Below Target")</f>
        <v>Met</v>
      </c>
      <c r="X3207" t="str">
        <f>IF(tblOperations[[#This Row],[Average_Completion_Days]]&lt;=_xlfn.XLOOKUP('04_References'!$A$7,tblKPITargets[KPI_Name],tblKPITargets[Target_Value]),"Met","Below Target")</f>
        <v>Below Target</v>
      </c>
      <c r="Y3207" t="str">
        <f>IF(tblOperations[[#This Row],[Closing_Backlog]]&lt;=_xlfn.XLOOKUP('04_References'!$A$8,tblKPITargets[KPI_Name],tblKPITargets[Target_Value]),"Met","Below Target")</f>
        <v>Below Target</v>
      </c>
    </row>
    <row r="3208" spans="1:25">
      <c r="A3208" s="6" t="s">
        <v>3238</v>
      </c>
      <c r="B3208" s="7">
        <v>46166</v>
      </c>
      <c r="C3208" s="2" t="s">
        <v>37</v>
      </c>
      <c r="D3208" s="2" t="s">
        <v>23</v>
      </c>
      <c r="E3208" s="2">
        <v>756</v>
      </c>
      <c r="F3208" s="2">
        <v>43</v>
      </c>
      <c r="G3208" s="2">
        <v>799</v>
      </c>
      <c r="H3208" s="2">
        <v>41</v>
      </c>
      <c r="I3208" s="2">
        <v>758</v>
      </c>
      <c r="J3208" s="2">
        <v>0</v>
      </c>
      <c r="K3208" s="2">
        <v>0</v>
      </c>
      <c r="L3208" s="2">
        <v>8</v>
      </c>
      <c r="M3208" s="2">
        <v>0.6</v>
      </c>
      <c r="N3208" s="2">
        <v>0.97199999999999998</v>
      </c>
      <c r="O3208" s="2">
        <v>2.5</v>
      </c>
      <c r="P3208" s="2">
        <v>0.77300000000000002</v>
      </c>
      <c r="Q3208" s="3">
        <v>5.0999999999999997E-2</v>
      </c>
      <c r="R3208" s="4" t="str">
        <f>TRIM(tblOperations[[#This Row],[Region]])</f>
        <v>Midlands</v>
      </c>
      <c r="S3208" s="4" t="str">
        <f>TRIM(tblOperations[[#This Row],[Team]])</f>
        <v>Estates Support</v>
      </c>
      <c r="T3208" s="4" t="str">
        <f>_xlfn.XLOOKUP(R3208,tblRegionReference[Region],tblRegionReference[Area],"Not Found")</f>
        <v>Central</v>
      </c>
      <c r="U3208" s="4" t="str">
        <f>IF(tblOperations[[#This Row],[Completion_Rate]]&gt;=_xlfn.XLOOKUP("Completion Rate",tblKPITargets[KPI_Name],tblKPITargets[Target_Value]),"Met","Below Target")</f>
        <v>Below Target</v>
      </c>
      <c r="V3208" t="str">
        <f>IF(tblOperations[[#This Row],[SLA_Compliance]]&gt;=_xlfn.XLOOKUP('04_References'!$A$3,tblKPITargets[KPI_Name],tblKPITargets[Target_Value]),"Met","Below Target")</f>
        <v>Below Target</v>
      </c>
      <c r="W3208" t="str">
        <f>IF(tblOperations[[#This Row],[Quality_Pass_Rate]]&gt;=_xlfn.XLOOKUP('04_References'!$A$4,tblKPITargets[KPI_Name],tblKPITargets[Target_Value]),"Met","Below Target")</f>
        <v>Met</v>
      </c>
      <c r="X3208" t="str">
        <f>IF(tblOperations[[#This Row],[Average_Completion_Days]]&lt;=_xlfn.XLOOKUP('04_References'!$A$7,tblKPITargets[KPI_Name],tblKPITargets[Target_Value]),"Met","Below Target")</f>
        <v>Below Target</v>
      </c>
      <c r="Y3208" t="str">
        <f>IF(tblOperations[[#This Row],[Closing_Backlog]]&lt;=_xlfn.XLOOKUP('04_References'!$A$8,tblKPITargets[KPI_Name],tblKPITargets[Target_Value]),"Met","Below Target")</f>
        <v>Below Target</v>
      </c>
    </row>
    <row r="3209" spans="1:25">
      <c r="A3209" s="8" t="s">
        <v>3239</v>
      </c>
      <c r="B3209" s="9">
        <v>46166</v>
      </c>
      <c r="C3209" s="4" t="s">
        <v>37</v>
      </c>
      <c r="D3209" s="4" t="s">
        <v>25</v>
      </c>
      <c r="E3209" s="4">
        <v>0</v>
      </c>
      <c r="F3209" s="4">
        <v>43</v>
      </c>
      <c r="G3209" s="4">
        <v>43</v>
      </c>
      <c r="H3209" s="4">
        <v>37</v>
      </c>
      <c r="I3209" s="4">
        <v>6</v>
      </c>
      <c r="J3209" s="4">
        <v>0</v>
      </c>
      <c r="K3209" s="4">
        <v>0</v>
      </c>
      <c r="L3209" s="4">
        <v>2</v>
      </c>
      <c r="M3209" s="4">
        <v>0.96099999999999997</v>
      </c>
      <c r="N3209" s="4">
        <v>0.97599999999999998</v>
      </c>
      <c r="O3209" s="4">
        <v>4.2</v>
      </c>
      <c r="P3209" s="4">
        <v>0.65400000000000003</v>
      </c>
      <c r="Q3209" s="5">
        <v>0.86</v>
      </c>
      <c r="R3209" s="4" t="str">
        <f>TRIM(tblOperations[[#This Row],[Region]])</f>
        <v>Midlands</v>
      </c>
      <c r="S3209" s="4" t="str">
        <f>TRIM(tblOperations[[#This Row],[Team]])</f>
        <v>Workplace Projects</v>
      </c>
      <c r="T3209" s="4" t="str">
        <f>_xlfn.XLOOKUP(R3209,tblRegionReference[Region],tblRegionReference[Area],"Not Found")</f>
        <v>Central</v>
      </c>
      <c r="U3209" s="4" t="str">
        <f>IF(tblOperations[[#This Row],[Completion_Rate]]&gt;=_xlfn.XLOOKUP("Completion Rate",tblKPITargets[KPI_Name],tblKPITargets[Target_Value]),"Met","Below Target")</f>
        <v>Below Target</v>
      </c>
      <c r="V3209" t="str">
        <f>IF(tblOperations[[#This Row],[SLA_Compliance]]&gt;=_xlfn.XLOOKUP('04_References'!$A$3,tblKPITargets[KPI_Name],tblKPITargets[Target_Value]),"Met","Below Target")</f>
        <v>Met</v>
      </c>
      <c r="W3209" t="str">
        <f>IF(tblOperations[[#This Row],[Quality_Pass_Rate]]&gt;=_xlfn.XLOOKUP('04_References'!$A$4,tblKPITargets[KPI_Name],tblKPITargets[Target_Value]),"Met","Below Target")</f>
        <v>Met</v>
      </c>
      <c r="X3209" t="str">
        <f>IF(tblOperations[[#This Row],[Average_Completion_Days]]&lt;=_xlfn.XLOOKUP('04_References'!$A$7,tblKPITargets[KPI_Name],tblKPITargets[Target_Value]),"Met","Below Target")</f>
        <v>Met</v>
      </c>
      <c r="Y3209" t="str">
        <f>IF(tblOperations[[#This Row],[Closing_Backlog]]&lt;=_xlfn.XLOOKUP('04_References'!$A$8,tblKPITargets[KPI_Name],tblKPITargets[Target_Value]),"Met","Below Target")</f>
        <v>Met</v>
      </c>
    </row>
    <row r="3210" spans="1:25">
      <c r="A3210" s="6" t="s">
        <v>3240</v>
      </c>
      <c r="B3210" s="7">
        <v>46166</v>
      </c>
      <c r="C3210" s="2" t="s">
        <v>43</v>
      </c>
      <c r="D3210" s="2" t="s">
        <v>19</v>
      </c>
      <c r="E3210" s="2">
        <v>1737</v>
      </c>
      <c r="F3210" s="2">
        <v>46</v>
      </c>
      <c r="G3210" s="2">
        <v>1783</v>
      </c>
      <c r="H3210" s="2">
        <v>21</v>
      </c>
      <c r="I3210" s="2">
        <v>1762</v>
      </c>
      <c r="J3210" s="2">
        <v>0</v>
      </c>
      <c r="K3210" s="2">
        <v>0</v>
      </c>
      <c r="L3210" s="2">
        <v>8</v>
      </c>
      <c r="M3210" s="2">
        <v>0.6</v>
      </c>
      <c r="N3210" s="2">
        <v>1</v>
      </c>
      <c r="O3210" s="2">
        <v>2.5</v>
      </c>
      <c r="P3210" s="2">
        <v>0.73399999999999999</v>
      </c>
      <c r="Q3210" s="3">
        <v>1.2E-2</v>
      </c>
      <c r="R3210" s="4" t="str">
        <f>TRIM(tblOperations[[#This Row],[Region]])</f>
        <v>South West</v>
      </c>
      <c r="S3210" s="4" t="str">
        <f>TRIM(tblOperations[[#This Row],[Team]])</f>
        <v>Workplace Services</v>
      </c>
      <c r="T3210" s="4" t="str">
        <f>_xlfn.XLOOKUP(R3210,tblRegionReference[Region],tblRegionReference[Area],"Not Found")</f>
        <v>South</v>
      </c>
      <c r="U3210" s="4" t="str">
        <f>IF(tblOperations[[#This Row],[Completion_Rate]]&gt;=_xlfn.XLOOKUP("Completion Rate",tblKPITargets[KPI_Name],tblKPITargets[Target_Value]),"Met","Below Target")</f>
        <v>Below Target</v>
      </c>
      <c r="V3210" t="str">
        <f>IF(tblOperations[[#This Row],[SLA_Compliance]]&gt;=_xlfn.XLOOKUP('04_References'!$A$3,tblKPITargets[KPI_Name],tblKPITargets[Target_Value]),"Met","Below Target")</f>
        <v>Below Target</v>
      </c>
      <c r="W3210" t="str">
        <f>IF(tblOperations[[#This Row],[Quality_Pass_Rate]]&gt;=_xlfn.XLOOKUP('04_References'!$A$4,tblKPITargets[KPI_Name],tblKPITargets[Target_Value]),"Met","Below Target")</f>
        <v>Met</v>
      </c>
      <c r="X3210" t="str">
        <f>IF(tblOperations[[#This Row],[Average_Completion_Days]]&lt;=_xlfn.XLOOKUP('04_References'!$A$7,tblKPITargets[KPI_Name],tblKPITargets[Target_Value]),"Met","Below Target")</f>
        <v>Below Target</v>
      </c>
      <c r="Y3210" t="str">
        <f>IF(tblOperations[[#This Row],[Closing_Backlog]]&lt;=_xlfn.XLOOKUP('04_References'!$A$8,tblKPITargets[KPI_Name],tblKPITargets[Target_Value]),"Met","Below Target")</f>
        <v>Below Target</v>
      </c>
    </row>
    <row r="3211" spans="1:25">
      <c r="A3211" s="8" t="s">
        <v>3241</v>
      </c>
      <c r="B3211" s="9">
        <v>46166</v>
      </c>
      <c r="C3211" s="4" t="s">
        <v>43</v>
      </c>
      <c r="D3211" s="4" t="s">
        <v>21</v>
      </c>
      <c r="E3211" s="4">
        <v>3</v>
      </c>
      <c r="F3211" s="4">
        <v>35</v>
      </c>
      <c r="G3211" s="4">
        <v>38</v>
      </c>
      <c r="H3211" s="4">
        <v>38</v>
      </c>
      <c r="I3211" s="4">
        <v>0</v>
      </c>
      <c r="J3211" s="4">
        <v>0</v>
      </c>
      <c r="K3211" s="4">
        <v>0</v>
      </c>
      <c r="L3211" s="4">
        <v>1.7</v>
      </c>
      <c r="M3211" s="4">
        <v>0.99299999999999999</v>
      </c>
      <c r="N3211" s="4">
        <v>0.98799999999999999</v>
      </c>
      <c r="O3211" s="4">
        <v>4.5999999999999996</v>
      </c>
      <c r="P3211" s="4">
        <v>0.621</v>
      </c>
      <c r="Q3211" s="5">
        <v>1</v>
      </c>
      <c r="R3211" s="4" t="str">
        <f>TRIM(tblOperations[[#This Row],[Region]])</f>
        <v>South West</v>
      </c>
      <c r="S3211" s="4" t="str">
        <f>TRIM(tblOperations[[#This Row],[Team]])</f>
        <v>Facilities Response</v>
      </c>
      <c r="T3211" s="4" t="str">
        <f>_xlfn.XLOOKUP(R3211,tblRegionReference[Region],tblRegionReference[Area],"Not Found")</f>
        <v>South</v>
      </c>
      <c r="U3211" s="4" t="str">
        <f>IF(tblOperations[[#This Row],[Completion_Rate]]&gt;=_xlfn.XLOOKUP("Completion Rate",tblKPITargets[KPI_Name],tblKPITargets[Target_Value]),"Met","Below Target")</f>
        <v>Met</v>
      </c>
      <c r="V3211" t="str">
        <f>IF(tblOperations[[#This Row],[SLA_Compliance]]&gt;=_xlfn.XLOOKUP('04_References'!$A$3,tblKPITargets[KPI_Name],tblKPITargets[Target_Value]),"Met","Below Target")</f>
        <v>Met</v>
      </c>
      <c r="W3211" t="str">
        <f>IF(tblOperations[[#This Row],[Quality_Pass_Rate]]&gt;=_xlfn.XLOOKUP('04_References'!$A$4,tblKPITargets[KPI_Name],tblKPITargets[Target_Value]),"Met","Below Target")</f>
        <v>Met</v>
      </c>
      <c r="X3211" t="str">
        <f>IF(tblOperations[[#This Row],[Average_Completion_Days]]&lt;=_xlfn.XLOOKUP('04_References'!$A$7,tblKPITargets[KPI_Name],tblKPITargets[Target_Value]),"Met","Below Target")</f>
        <v>Met</v>
      </c>
      <c r="Y3211" t="str">
        <f>IF(tblOperations[[#This Row],[Closing_Backlog]]&lt;=_xlfn.XLOOKUP('04_References'!$A$8,tblKPITargets[KPI_Name],tblKPITargets[Target_Value]),"Met","Below Target")</f>
        <v>Met</v>
      </c>
    </row>
    <row r="3212" spans="1:25">
      <c r="A3212" s="6" t="s">
        <v>3242</v>
      </c>
      <c r="B3212" s="7">
        <v>46166</v>
      </c>
      <c r="C3212" s="2" t="s">
        <v>43</v>
      </c>
      <c r="D3212" s="2" t="s">
        <v>23</v>
      </c>
      <c r="E3212" s="2">
        <v>0</v>
      </c>
      <c r="F3212" s="2">
        <v>46</v>
      </c>
      <c r="G3212" s="2">
        <v>46</v>
      </c>
      <c r="H3212" s="2">
        <v>46</v>
      </c>
      <c r="I3212" s="2">
        <v>0</v>
      </c>
      <c r="J3212" s="2">
        <v>0</v>
      </c>
      <c r="K3212" s="2">
        <v>0</v>
      </c>
      <c r="L3212" s="2">
        <v>1.7</v>
      </c>
      <c r="M3212" s="2">
        <v>0.98799999999999999</v>
      </c>
      <c r="N3212" s="2">
        <v>0.99299999999999999</v>
      </c>
      <c r="O3212" s="2">
        <v>4.5</v>
      </c>
      <c r="P3212" s="2">
        <v>0.754</v>
      </c>
      <c r="Q3212" s="3">
        <v>1</v>
      </c>
      <c r="R3212" s="4" t="str">
        <f>TRIM(tblOperations[[#This Row],[Region]])</f>
        <v>South West</v>
      </c>
      <c r="S3212" s="4" t="str">
        <f>TRIM(tblOperations[[#This Row],[Team]])</f>
        <v>Estates Support</v>
      </c>
      <c r="T3212" s="4" t="str">
        <f>_xlfn.XLOOKUP(R3212,tblRegionReference[Region],tblRegionReference[Area],"Not Found")</f>
        <v>South</v>
      </c>
      <c r="U3212" s="4" t="str">
        <f>IF(tblOperations[[#This Row],[Completion_Rate]]&gt;=_xlfn.XLOOKUP("Completion Rate",tblKPITargets[KPI_Name],tblKPITargets[Target_Value]),"Met","Below Target")</f>
        <v>Met</v>
      </c>
      <c r="V3212" t="str">
        <f>IF(tblOperations[[#This Row],[SLA_Compliance]]&gt;=_xlfn.XLOOKUP('04_References'!$A$3,tblKPITargets[KPI_Name],tblKPITargets[Target_Value]),"Met","Below Target")</f>
        <v>Met</v>
      </c>
      <c r="W3212" t="str">
        <f>IF(tblOperations[[#This Row],[Quality_Pass_Rate]]&gt;=_xlfn.XLOOKUP('04_References'!$A$4,tblKPITargets[KPI_Name],tblKPITargets[Target_Value]),"Met","Below Target")</f>
        <v>Met</v>
      </c>
      <c r="X3212" t="str">
        <f>IF(tblOperations[[#This Row],[Average_Completion_Days]]&lt;=_xlfn.XLOOKUP('04_References'!$A$7,tblKPITargets[KPI_Name],tblKPITargets[Target_Value]),"Met","Below Target")</f>
        <v>Met</v>
      </c>
      <c r="Y3212" t="str">
        <f>IF(tblOperations[[#This Row],[Closing_Backlog]]&lt;=_xlfn.XLOOKUP('04_References'!$A$8,tblKPITargets[KPI_Name],tblKPITargets[Target_Value]),"Met","Below Target")</f>
        <v>Met</v>
      </c>
    </row>
    <row r="3213" spans="1:25">
      <c r="A3213" s="8" t="s">
        <v>3243</v>
      </c>
      <c r="B3213" s="9">
        <v>46166</v>
      </c>
      <c r="C3213" s="4" t="s">
        <v>43</v>
      </c>
      <c r="D3213" s="4" t="s">
        <v>25</v>
      </c>
      <c r="E3213" s="4">
        <v>0</v>
      </c>
      <c r="F3213" s="4">
        <v>27</v>
      </c>
      <c r="G3213" s="4">
        <v>27</v>
      </c>
      <c r="H3213" s="4">
        <v>27</v>
      </c>
      <c r="I3213" s="4">
        <v>0</v>
      </c>
      <c r="J3213" s="4">
        <v>0</v>
      </c>
      <c r="K3213" s="4">
        <v>0</v>
      </c>
      <c r="L3213" s="4">
        <v>1.4</v>
      </c>
      <c r="M3213" s="4">
        <v>1</v>
      </c>
      <c r="N3213" s="4">
        <v>0.98699999999999999</v>
      </c>
      <c r="O3213" s="4">
        <v>4.5999999999999996</v>
      </c>
      <c r="P3213" s="4">
        <v>0.78100000000000003</v>
      </c>
      <c r="Q3213" s="5">
        <v>1</v>
      </c>
      <c r="R3213" s="4" t="str">
        <f>TRIM(tblOperations[[#This Row],[Region]])</f>
        <v>South West</v>
      </c>
      <c r="S3213" s="4" t="str">
        <f>TRIM(tblOperations[[#This Row],[Team]])</f>
        <v>Workplace Projects</v>
      </c>
      <c r="T3213" s="4" t="str">
        <f>_xlfn.XLOOKUP(R3213,tblRegionReference[Region],tblRegionReference[Area],"Not Found")</f>
        <v>South</v>
      </c>
      <c r="U3213" s="4" t="str">
        <f>IF(tblOperations[[#This Row],[Completion_Rate]]&gt;=_xlfn.XLOOKUP("Completion Rate",tblKPITargets[KPI_Name],tblKPITargets[Target_Value]),"Met","Below Target")</f>
        <v>Met</v>
      </c>
      <c r="V3213" t="str">
        <f>IF(tblOperations[[#This Row],[SLA_Compliance]]&gt;=_xlfn.XLOOKUP('04_References'!$A$3,tblKPITargets[KPI_Name],tblKPITargets[Target_Value]),"Met","Below Target")</f>
        <v>Met</v>
      </c>
      <c r="W3213" t="str">
        <f>IF(tblOperations[[#This Row],[Quality_Pass_Rate]]&gt;=_xlfn.XLOOKUP('04_References'!$A$4,tblKPITargets[KPI_Name],tblKPITargets[Target_Value]),"Met","Below Target")</f>
        <v>Met</v>
      </c>
      <c r="X3213" t="str">
        <f>IF(tblOperations[[#This Row],[Average_Completion_Days]]&lt;=_xlfn.XLOOKUP('04_References'!$A$7,tblKPITargets[KPI_Name],tblKPITargets[Target_Value]),"Met","Below Target")</f>
        <v>Met</v>
      </c>
      <c r="Y3213" t="str">
        <f>IF(tblOperations[[#This Row],[Closing_Backlog]]&lt;=_xlfn.XLOOKUP('04_References'!$A$8,tblKPITargets[KPI_Name],tblKPITargets[Target_Value]),"Met","Below Target")</f>
        <v>Met</v>
      </c>
    </row>
    <row r="3214" spans="1:25">
      <c r="A3214" s="6" t="s">
        <v>3244</v>
      </c>
      <c r="B3214" s="7">
        <v>46166</v>
      </c>
      <c r="C3214" s="2" t="s">
        <v>48</v>
      </c>
      <c r="D3214" s="2" t="s">
        <v>19</v>
      </c>
      <c r="E3214" s="2">
        <v>0</v>
      </c>
      <c r="F3214" s="2">
        <v>38</v>
      </c>
      <c r="G3214" s="2">
        <v>38</v>
      </c>
      <c r="H3214" s="2">
        <v>38</v>
      </c>
      <c r="I3214" s="2">
        <v>0</v>
      </c>
      <c r="J3214" s="2">
        <v>0</v>
      </c>
      <c r="K3214" s="2">
        <v>0</v>
      </c>
      <c r="L3214" s="2">
        <v>1.6</v>
      </c>
      <c r="M3214" s="2">
        <v>0.99</v>
      </c>
      <c r="N3214" s="2">
        <v>0.96099999999999997</v>
      </c>
      <c r="O3214" s="2">
        <v>5</v>
      </c>
      <c r="P3214" s="2">
        <v>0.74299999999999999</v>
      </c>
      <c r="Q3214" s="3">
        <v>1</v>
      </c>
      <c r="R3214" s="4" t="str">
        <f>TRIM(tblOperations[[#This Row],[Region]])</f>
        <v>South East</v>
      </c>
      <c r="S3214" s="4" t="str">
        <f>TRIM(tblOperations[[#This Row],[Team]])</f>
        <v>Workplace Services</v>
      </c>
      <c r="T3214" s="4" t="str">
        <f>_xlfn.XLOOKUP(R3214,tblRegionReference[Region],tblRegionReference[Area],"Not Found")</f>
        <v>South</v>
      </c>
      <c r="U3214" s="4" t="str">
        <f>IF(tblOperations[[#This Row],[Completion_Rate]]&gt;=_xlfn.XLOOKUP("Completion Rate",tblKPITargets[KPI_Name],tblKPITargets[Target_Value]),"Met","Below Target")</f>
        <v>Met</v>
      </c>
      <c r="V3214" t="str">
        <f>IF(tblOperations[[#This Row],[SLA_Compliance]]&gt;=_xlfn.XLOOKUP('04_References'!$A$3,tblKPITargets[KPI_Name],tblKPITargets[Target_Value]),"Met","Below Target")</f>
        <v>Met</v>
      </c>
      <c r="W3214" t="str">
        <f>IF(tblOperations[[#This Row],[Quality_Pass_Rate]]&gt;=_xlfn.XLOOKUP('04_References'!$A$4,tblKPITargets[KPI_Name],tblKPITargets[Target_Value]),"Met","Below Target")</f>
        <v>Met</v>
      </c>
      <c r="X3214" t="str">
        <f>IF(tblOperations[[#This Row],[Average_Completion_Days]]&lt;=_xlfn.XLOOKUP('04_References'!$A$7,tblKPITargets[KPI_Name],tblKPITargets[Target_Value]),"Met","Below Target")</f>
        <v>Met</v>
      </c>
      <c r="Y3214" t="str">
        <f>IF(tblOperations[[#This Row],[Closing_Backlog]]&lt;=_xlfn.XLOOKUP('04_References'!$A$8,tblKPITargets[KPI_Name],tblKPITargets[Target_Value]),"Met","Below Target")</f>
        <v>Met</v>
      </c>
    </row>
    <row r="3215" spans="1:25">
      <c r="A3215" s="8" t="s">
        <v>3245</v>
      </c>
      <c r="B3215" s="9">
        <v>46166</v>
      </c>
      <c r="C3215" s="4" t="s">
        <v>48</v>
      </c>
      <c r="D3215" s="4" t="s">
        <v>21</v>
      </c>
      <c r="E3215" s="4">
        <v>2882</v>
      </c>
      <c r="F3215" s="4">
        <v>66</v>
      </c>
      <c r="G3215" s="4">
        <v>2948</v>
      </c>
      <c r="H3215" s="4">
        <v>18</v>
      </c>
      <c r="I3215" s="4">
        <v>2930</v>
      </c>
      <c r="J3215" s="4">
        <v>1</v>
      </c>
      <c r="K3215" s="4">
        <v>1</v>
      </c>
      <c r="L3215" s="4">
        <v>8</v>
      </c>
      <c r="M3215" s="4">
        <v>0.6</v>
      </c>
      <c r="N3215" s="4">
        <v>0.92500000000000004</v>
      </c>
      <c r="O3215" s="4">
        <v>2.5</v>
      </c>
      <c r="P3215" s="4">
        <v>0.69199999999999995</v>
      </c>
      <c r="Q3215" s="5">
        <v>6.0000000000000001E-3</v>
      </c>
      <c r="R3215" s="4" t="str">
        <f>TRIM(tblOperations[[#This Row],[Region]])</f>
        <v>South East</v>
      </c>
      <c r="S3215" s="4" t="str">
        <f>TRIM(tblOperations[[#This Row],[Team]])</f>
        <v>Facilities Response</v>
      </c>
      <c r="T3215" s="4" t="str">
        <f>_xlfn.XLOOKUP(R3215,tblRegionReference[Region],tblRegionReference[Area],"Not Found")</f>
        <v>South</v>
      </c>
      <c r="U3215" s="4" t="str">
        <f>IF(tblOperations[[#This Row],[Completion_Rate]]&gt;=_xlfn.XLOOKUP("Completion Rate",tblKPITargets[KPI_Name],tblKPITargets[Target_Value]),"Met","Below Target")</f>
        <v>Below Target</v>
      </c>
      <c r="V3215" t="str">
        <f>IF(tblOperations[[#This Row],[SLA_Compliance]]&gt;=_xlfn.XLOOKUP('04_References'!$A$3,tblKPITargets[KPI_Name],tblKPITargets[Target_Value]),"Met","Below Target")</f>
        <v>Below Target</v>
      </c>
      <c r="W3215" t="str">
        <f>IF(tblOperations[[#This Row],[Quality_Pass_Rate]]&gt;=_xlfn.XLOOKUP('04_References'!$A$4,tblKPITargets[KPI_Name],tblKPITargets[Target_Value]),"Met","Below Target")</f>
        <v>Below Target</v>
      </c>
      <c r="X3215" t="str">
        <f>IF(tblOperations[[#This Row],[Average_Completion_Days]]&lt;=_xlfn.XLOOKUP('04_References'!$A$7,tblKPITargets[KPI_Name],tblKPITargets[Target_Value]),"Met","Below Target")</f>
        <v>Below Target</v>
      </c>
      <c r="Y3215" t="str">
        <f>IF(tblOperations[[#This Row],[Closing_Backlog]]&lt;=_xlfn.XLOOKUP('04_References'!$A$8,tblKPITargets[KPI_Name],tblKPITargets[Target_Value]),"Met","Below Target")</f>
        <v>Below Target</v>
      </c>
    </row>
    <row r="3216" spans="1:25">
      <c r="A3216" s="6" t="s">
        <v>3246</v>
      </c>
      <c r="B3216" s="7">
        <v>46166</v>
      </c>
      <c r="C3216" s="2" t="s">
        <v>48</v>
      </c>
      <c r="D3216" s="2" t="s">
        <v>23</v>
      </c>
      <c r="E3216" s="2">
        <v>0</v>
      </c>
      <c r="F3216" s="2">
        <v>49</v>
      </c>
      <c r="G3216" s="2">
        <v>49</v>
      </c>
      <c r="H3216" s="2">
        <v>48</v>
      </c>
      <c r="I3216" s="2">
        <v>1</v>
      </c>
      <c r="J3216" s="2">
        <v>0</v>
      </c>
      <c r="K3216" s="2">
        <v>0</v>
      </c>
      <c r="L3216" s="2">
        <v>1.8</v>
      </c>
      <c r="M3216" s="2">
        <v>0.94699999999999995</v>
      </c>
      <c r="N3216" s="2">
        <v>0.997</v>
      </c>
      <c r="O3216" s="2">
        <v>4.5</v>
      </c>
      <c r="P3216" s="2">
        <v>0.80200000000000005</v>
      </c>
      <c r="Q3216" s="3">
        <v>0.98</v>
      </c>
      <c r="R3216" s="4" t="str">
        <f>TRIM(tblOperations[[#This Row],[Region]])</f>
        <v>South East</v>
      </c>
      <c r="S3216" s="4" t="str">
        <f>TRIM(tblOperations[[#This Row],[Team]])</f>
        <v>Estates Support</v>
      </c>
      <c r="T3216" s="4" t="str">
        <f>_xlfn.XLOOKUP(R3216,tblRegionReference[Region],tblRegionReference[Area],"Not Found")</f>
        <v>South</v>
      </c>
      <c r="U3216" s="4" t="str">
        <f>IF(tblOperations[[#This Row],[Completion_Rate]]&gt;=_xlfn.XLOOKUP("Completion Rate",tblKPITargets[KPI_Name],tblKPITargets[Target_Value]),"Met","Below Target")</f>
        <v>Met</v>
      </c>
      <c r="V3216" t="str">
        <f>IF(tblOperations[[#This Row],[SLA_Compliance]]&gt;=_xlfn.XLOOKUP('04_References'!$A$3,tblKPITargets[KPI_Name],tblKPITargets[Target_Value]),"Met","Below Target")</f>
        <v>Met</v>
      </c>
      <c r="W3216" t="str">
        <f>IF(tblOperations[[#This Row],[Quality_Pass_Rate]]&gt;=_xlfn.XLOOKUP('04_References'!$A$4,tblKPITargets[KPI_Name],tblKPITargets[Target_Value]),"Met","Below Target")</f>
        <v>Met</v>
      </c>
      <c r="X3216" t="str">
        <f>IF(tblOperations[[#This Row],[Average_Completion_Days]]&lt;=_xlfn.XLOOKUP('04_References'!$A$7,tblKPITargets[KPI_Name],tblKPITargets[Target_Value]),"Met","Below Target")</f>
        <v>Met</v>
      </c>
      <c r="Y3216" t="str">
        <f>IF(tblOperations[[#This Row],[Closing_Backlog]]&lt;=_xlfn.XLOOKUP('04_References'!$A$8,tblKPITargets[KPI_Name],tblKPITargets[Target_Value]),"Met","Below Target")</f>
        <v>Met</v>
      </c>
    </row>
    <row r="3217" spans="1:25">
      <c r="A3217" s="8" t="s">
        <v>3247</v>
      </c>
      <c r="B3217" s="9">
        <v>46166</v>
      </c>
      <c r="C3217" s="4" t="s">
        <v>48</v>
      </c>
      <c r="D3217" s="4" t="s">
        <v>25</v>
      </c>
      <c r="E3217" s="4">
        <v>925</v>
      </c>
      <c r="F3217" s="4">
        <v>29</v>
      </c>
      <c r="G3217" s="4">
        <v>954</v>
      </c>
      <c r="H3217" s="4">
        <v>22</v>
      </c>
      <c r="I3217" s="4">
        <v>932</v>
      </c>
      <c r="J3217" s="4">
        <v>0</v>
      </c>
      <c r="K3217" s="4">
        <v>0</v>
      </c>
      <c r="L3217" s="4">
        <v>8</v>
      </c>
      <c r="M3217" s="4">
        <v>0.6</v>
      </c>
      <c r="N3217" s="4">
        <v>1</v>
      </c>
      <c r="O3217" s="4">
        <v>2.5</v>
      </c>
      <c r="P3217" s="4">
        <v>0.747</v>
      </c>
      <c r="Q3217" s="5">
        <v>2.3E-2</v>
      </c>
      <c r="R3217" s="4" t="str">
        <f>TRIM(tblOperations[[#This Row],[Region]])</f>
        <v>South East</v>
      </c>
      <c r="S3217" s="4" t="str">
        <f>TRIM(tblOperations[[#This Row],[Team]])</f>
        <v>Workplace Projects</v>
      </c>
      <c r="T3217" s="4" t="str">
        <f>_xlfn.XLOOKUP(R3217,tblRegionReference[Region],tblRegionReference[Area],"Not Found")</f>
        <v>South</v>
      </c>
      <c r="U3217" s="4" t="str">
        <f>IF(tblOperations[[#This Row],[Completion_Rate]]&gt;=_xlfn.XLOOKUP("Completion Rate",tblKPITargets[KPI_Name],tblKPITargets[Target_Value]),"Met","Below Target")</f>
        <v>Below Target</v>
      </c>
      <c r="V3217" t="str">
        <f>IF(tblOperations[[#This Row],[SLA_Compliance]]&gt;=_xlfn.XLOOKUP('04_References'!$A$3,tblKPITargets[KPI_Name],tblKPITargets[Target_Value]),"Met","Below Target")</f>
        <v>Below Target</v>
      </c>
      <c r="W3217" t="str">
        <f>IF(tblOperations[[#This Row],[Quality_Pass_Rate]]&gt;=_xlfn.XLOOKUP('04_References'!$A$4,tblKPITargets[KPI_Name],tblKPITargets[Target_Value]),"Met","Below Target")</f>
        <v>Met</v>
      </c>
      <c r="X3217" t="str">
        <f>IF(tblOperations[[#This Row],[Average_Completion_Days]]&lt;=_xlfn.XLOOKUP('04_References'!$A$7,tblKPITargets[KPI_Name],tblKPITargets[Target_Value]),"Met","Below Target")</f>
        <v>Below Target</v>
      </c>
      <c r="Y3217" t="str">
        <f>IF(tblOperations[[#This Row],[Closing_Backlog]]&lt;=_xlfn.XLOOKUP('04_References'!$A$8,tblKPITargets[KPI_Name],tblKPITargets[Target_Value]),"Met","Below Target")</f>
        <v>Below Target</v>
      </c>
    </row>
    <row r="3218" spans="1:25">
      <c r="A3218" s="6" t="s">
        <v>3248</v>
      </c>
      <c r="B3218" s="7">
        <v>46166</v>
      </c>
      <c r="C3218" s="2" t="s">
        <v>53</v>
      </c>
      <c r="D3218" s="2" t="s">
        <v>19</v>
      </c>
      <c r="E3218" s="2">
        <v>1735</v>
      </c>
      <c r="F3218" s="2">
        <v>50</v>
      </c>
      <c r="G3218" s="2">
        <v>1785</v>
      </c>
      <c r="H3218" s="2">
        <v>26</v>
      </c>
      <c r="I3218" s="2">
        <v>1759</v>
      </c>
      <c r="J3218" s="2">
        <v>0</v>
      </c>
      <c r="K3218" s="2">
        <v>0</v>
      </c>
      <c r="L3218" s="2">
        <v>8</v>
      </c>
      <c r="M3218" s="2">
        <v>0.6</v>
      </c>
      <c r="N3218" s="2">
        <v>0.95299999999999996</v>
      </c>
      <c r="O3218" s="2">
        <v>2.5</v>
      </c>
      <c r="P3218" s="2">
        <v>0.69299999999999995</v>
      </c>
      <c r="Q3218" s="3">
        <v>1.4999999999999999E-2</v>
      </c>
      <c r="R3218" s="4" t="str">
        <f>TRIM(tblOperations[[#This Row],[Region]])</f>
        <v>Wales</v>
      </c>
      <c r="S3218" s="4" t="str">
        <f>TRIM(tblOperations[[#This Row],[Team]])</f>
        <v>Workplace Services</v>
      </c>
      <c r="T3218" s="4" t="str">
        <f>_xlfn.XLOOKUP(R3218,tblRegionReference[Region],tblRegionReference[Area],"Not Found")</f>
        <v>Wales</v>
      </c>
      <c r="U3218" s="4" t="str">
        <f>IF(tblOperations[[#This Row],[Completion_Rate]]&gt;=_xlfn.XLOOKUP("Completion Rate",tblKPITargets[KPI_Name],tblKPITargets[Target_Value]),"Met","Below Target")</f>
        <v>Below Target</v>
      </c>
      <c r="V3218" t="str">
        <f>IF(tblOperations[[#This Row],[SLA_Compliance]]&gt;=_xlfn.XLOOKUP('04_References'!$A$3,tblKPITargets[KPI_Name],tblKPITargets[Target_Value]),"Met","Below Target")</f>
        <v>Below Target</v>
      </c>
      <c r="W3218" t="str">
        <f>IF(tblOperations[[#This Row],[Quality_Pass_Rate]]&gt;=_xlfn.XLOOKUP('04_References'!$A$4,tblKPITargets[KPI_Name],tblKPITargets[Target_Value]),"Met","Below Target")</f>
        <v>Met</v>
      </c>
      <c r="X3218" t="str">
        <f>IF(tblOperations[[#This Row],[Average_Completion_Days]]&lt;=_xlfn.XLOOKUP('04_References'!$A$7,tblKPITargets[KPI_Name],tblKPITargets[Target_Value]),"Met","Below Target")</f>
        <v>Below Target</v>
      </c>
      <c r="Y3218" t="str">
        <f>IF(tblOperations[[#This Row],[Closing_Backlog]]&lt;=_xlfn.XLOOKUP('04_References'!$A$8,tblKPITargets[KPI_Name],tblKPITargets[Target_Value]),"Met","Below Target")</f>
        <v>Below Target</v>
      </c>
    </row>
    <row r="3219" spans="1:25">
      <c r="A3219" s="8" t="s">
        <v>3249</v>
      </c>
      <c r="B3219" s="9">
        <v>46166</v>
      </c>
      <c r="C3219" s="4" t="s">
        <v>53</v>
      </c>
      <c r="D3219" s="4" t="s">
        <v>21</v>
      </c>
      <c r="E3219" s="4">
        <v>1860</v>
      </c>
      <c r="F3219" s="4">
        <v>49</v>
      </c>
      <c r="G3219" s="4">
        <v>1909</v>
      </c>
      <c r="H3219" s="4">
        <v>19</v>
      </c>
      <c r="I3219" s="4">
        <v>1890</v>
      </c>
      <c r="J3219" s="4">
        <v>0</v>
      </c>
      <c r="K3219" s="4">
        <v>0</v>
      </c>
      <c r="L3219" s="4">
        <v>8</v>
      </c>
      <c r="M3219" s="4">
        <v>0.6</v>
      </c>
      <c r="N3219" s="4">
        <v>0.98699999999999999</v>
      </c>
      <c r="O3219" s="4">
        <v>2.5</v>
      </c>
      <c r="P3219" s="4">
        <v>0.66400000000000003</v>
      </c>
      <c r="Q3219" s="5">
        <v>0.01</v>
      </c>
      <c r="R3219" s="4" t="str">
        <f>TRIM(tblOperations[[#This Row],[Region]])</f>
        <v>Wales</v>
      </c>
      <c r="S3219" s="4" t="str">
        <f>TRIM(tblOperations[[#This Row],[Team]])</f>
        <v>Facilities Response</v>
      </c>
      <c r="T3219" s="4" t="str">
        <f>_xlfn.XLOOKUP(R3219,tblRegionReference[Region],tblRegionReference[Area],"Not Found")</f>
        <v>Wales</v>
      </c>
      <c r="U3219" s="4" t="str">
        <f>IF(tblOperations[[#This Row],[Completion_Rate]]&gt;=_xlfn.XLOOKUP("Completion Rate",tblKPITargets[KPI_Name],tblKPITargets[Target_Value]),"Met","Below Target")</f>
        <v>Below Target</v>
      </c>
      <c r="V3219" t="str">
        <f>IF(tblOperations[[#This Row],[SLA_Compliance]]&gt;=_xlfn.XLOOKUP('04_References'!$A$3,tblKPITargets[KPI_Name],tblKPITargets[Target_Value]),"Met","Below Target")</f>
        <v>Below Target</v>
      </c>
      <c r="W3219" t="str">
        <f>IF(tblOperations[[#This Row],[Quality_Pass_Rate]]&gt;=_xlfn.XLOOKUP('04_References'!$A$4,tblKPITargets[KPI_Name],tblKPITargets[Target_Value]),"Met","Below Target")</f>
        <v>Met</v>
      </c>
      <c r="X3219" t="str">
        <f>IF(tblOperations[[#This Row],[Average_Completion_Days]]&lt;=_xlfn.XLOOKUP('04_References'!$A$7,tblKPITargets[KPI_Name],tblKPITargets[Target_Value]),"Met","Below Target")</f>
        <v>Below Target</v>
      </c>
      <c r="Y3219" t="str">
        <f>IF(tblOperations[[#This Row],[Closing_Backlog]]&lt;=_xlfn.XLOOKUP('04_References'!$A$8,tblKPITargets[KPI_Name],tblKPITargets[Target_Value]),"Met","Below Target")</f>
        <v>Below Target</v>
      </c>
    </row>
    <row r="3220" spans="1:25">
      <c r="A3220" s="6" t="s">
        <v>3250</v>
      </c>
      <c r="B3220" s="7">
        <v>46166</v>
      </c>
      <c r="C3220" s="2" t="s">
        <v>53</v>
      </c>
      <c r="D3220" s="2" t="s">
        <v>23</v>
      </c>
      <c r="E3220" s="2">
        <v>1194</v>
      </c>
      <c r="F3220" s="2">
        <v>52</v>
      </c>
      <c r="G3220" s="2">
        <v>1246</v>
      </c>
      <c r="H3220" s="2">
        <v>30</v>
      </c>
      <c r="I3220" s="2">
        <v>1216</v>
      </c>
      <c r="J3220" s="2">
        <v>0</v>
      </c>
      <c r="K3220" s="2">
        <v>0</v>
      </c>
      <c r="L3220" s="2">
        <v>8</v>
      </c>
      <c r="M3220" s="2">
        <v>0.6</v>
      </c>
      <c r="N3220" s="2">
        <v>0.98699999999999999</v>
      </c>
      <c r="O3220" s="2">
        <v>2.5</v>
      </c>
      <c r="P3220" s="2">
        <v>0.77800000000000002</v>
      </c>
      <c r="Q3220" s="3">
        <v>2.4E-2</v>
      </c>
      <c r="R3220" s="4" t="str">
        <f>TRIM(tblOperations[[#This Row],[Region]])</f>
        <v>Wales</v>
      </c>
      <c r="S3220" s="4" t="str">
        <f>TRIM(tblOperations[[#This Row],[Team]])</f>
        <v>Estates Support</v>
      </c>
      <c r="T3220" s="4" t="str">
        <f>_xlfn.XLOOKUP(R3220,tblRegionReference[Region],tblRegionReference[Area],"Not Found")</f>
        <v>Wales</v>
      </c>
      <c r="U3220" s="4" t="str">
        <f>IF(tblOperations[[#This Row],[Completion_Rate]]&gt;=_xlfn.XLOOKUP("Completion Rate",tblKPITargets[KPI_Name],tblKPITargets[Target_Value]),"Met","Below Target")</f>
        <v>Below Target</v>
      </c>
      <c r="V3220" t="str">
        <f>IF(tblOperations[[#This Row],[SLA_Compliance]]&gt;=_xlfn.XLOOKUP('04_References'!$A$3,tblKPITargets[KPI_Name],tblKPITargets[Target_Value]),"Met","Below Target")</f>
        <v>Below Target</v>
      </c>
      <c r="W3220" t="str">
        <f>IF(tblOperations[[#This Row],[Quality_Pass_Rate]]&gt;=_xlfn.XLOOKUP('04_References'!$A$4,tblKPITargets[KPI_Name],tblKPITargets[Target_Value]),"Met","Below Target")</f>
        <v>Met</v>
      </c>
      <c r="X3220" t="str">
        <f>IF(tblOperations[[#This Row],[Average_Completion_Days]]&lt;=_xlfn.XLOOKUP('04_References'!$A$7,tblKPITargets[KPI_Name],tblKPITargets[Target_Value]),"Met","Below Target")</f>
        <v>Below Target</v>
      </c>
      <c r="Y3220" t="str">
        <f>IF(tblOperations[[#This Row],[Closing_Backlog]]&lt;=_xlfn.XLOOKUP('04_References'!$A$8,tblKPITargets[KPI_Name],tblKPITargets[Target_Value]),"Met","Below Target")</f>
        <v>Below Target</v>
      </c>
    </row>
    <row r="3221" spans="1:25">
      <c r="A3221" s="8" t="s">
        <v>3251</v>
      </c>
      <c r="B3221" s="9">
        <v>46166</v>
      </c>
      <c r="C3221" s="4" t="s">
        <v>53</v>
      </c>
      <c r="D3221" s="4" t="s">
        <v>25</v>
      </c>
      <c r="E3221" s="4">
        <v>0</v>
      </c>
      <c r="F3221" s="4">
        <v>35</v>
      </c>
      <c r="G3221" s="4">
        <v>35</v>
      </c>
      <c r="H3221" s="4">
        <v>35</v>
      </c>
      <c r="I3221" s="4">
        <v>0</v>
      </c>
      <c r="J3221" s="4">
        <v>0</v>
      </c>
      <c r="K3221" s="4">
        <v>0</v>
      </c>
      <c r="L3221" s="4">
        <v>0.9</v>
      </c>
      <c r="M3221" s="4">
        <v>0.97</v>
      </c>
      <c r="N3221" s="4">
        <v>0.99299999999999999</v>
      </c>
      <c r="O3221" s="4">
        <v>4.5</v>
      </c>
      <c r="P3221" s="4">
        <v>0.71299999999999997</v>
      </c>
      <c r="Q3221" s="5">
        <v>1</v>
      </c>
      <c r="R3221" s="4" t="str">
        <f>TRIM(tblOperations[[#This Row],[Region]])</f>
        <v>Wales</v>
      </c>
      <c r="S3221" s="4" t="str">
        <f>TRIM(tblOperations[[#This Row],[Team]])</f>
        <v>Workplace Projects</v>
      </c>
      <c r="T3221" s="4" t="str">
        <f>_xlfn.XLOOKUP(R3221,tblRegionReference[Region],tblRegionReference[Area],"Not Found")</f>
        <v>Wales</v>
      </c>
      <c r="U3221" s="4" t="str">
        <f>IF(tblOperations[[#This Row],[Completion_Rate]]&gt;=_xlfn.XLOOKUP("Completion Rate",tblKPITargets[KPI_Name],tblKPITargets[Target_Value]),"Met","Below Target")</f>
        <v>Met</v>
      </c>
      <c r="V3221" t="str">
        <f>IF(tblOperations[[#This Row],[SLA_Compliance]]&gt;=_xlfn.XLOOKUP('04_References'!$A$3,tblKPITargets[KPI_Name],tblKPITargets[Target_Value]),"Met","Below Target")</f>
        <v>Met</v>
      </c>
      <c r="W3221" t="str">
        <f>IF(tblOperations[[#This Row],[Quality_Pass_Rate]]&gt;=_xlfn.XLOOKUP('04_References'!$A$4,tblKPITargets[KPI_Name],tblKPITargets[Target_Value]),"Met","Below Target")</f>
        <v>Met</v>
      </c>
      <c r="X3221" t="str">
        <f>IF(tblOperations[[#This Row],[Average_Completion_Days]]&lt;=_xlfn.XLOOKUP('04_References'!$A$7,tblKPITargets[KPI_Name],tblKPITargets[Target_Value]),"Met","Below Target")</f>
        <v>Met</v>
      </c>
      <c r="Y3221" t="str">
        <f>IF(tblOperations[[#This Row],[Closing_Backlog]]&lt;=_xlfn.XLOOKUP('04_References'!$A$8,tblKPITargets[KPI_Name],tblKPITargets[Target_Value]),"Met","Below Target")</f>
        <v>Met</v>
      </c>
    </row>
    <row r="3222" spans="1:25">
      <c r="A3222" s="6" t="s">
        <v>3252</v>
      </c>
      <c r="B3222" s="7">
        <v>46167</v>
      </c>
      <c r="C3222" s="2" t="s">
        <v>18</v>
      </c>
      <c r="D3222" s="2" t="s">
        <v>19</v>
      </c>
      <c r="E3222" s="2">
        <v>498</v>
      </c>
      <c r="F3222" s="2">
        <v>52</v>
      </c>
      <c r="G3222" s="2">
        <v>550</v>
      </c>
      <c r="H3222" s="2">
        <v>39</v>
      </c>
      <c r="I3222" s="2">
        <v>511</v>
      </c>
      <c r="J3222" s="2">
        <v>0</v>
      </c>
      <c r="K3222" s="2">
        <v>0</v>
      </c>
      <c r="L3222" s="2">
        <v>8</v>
      </c>
      <c r="M3222" s="2">
        <v>0.6</v>
      </c>
      <c r="N3222" s="2">
        <v>0.97699999999999998</v>
      </c>
      <c r="O3222" s="2">
        <v>2.5</v>
      </c>
      <c r="P3222" s="2">
        <v>0.72399999999999998</v>
      </c>
      <c r="Q3222" s="3">
        <v>7.0999999999999994E-2</v>
      </c>
      <c r="R3222" s="4" t="str">
        <f>TRIM(tblOperations[[#This Row],[Region]])</f>
        <v>Scotland</v>
      </c>
      <c r="S3222" s="4" t="str">
        <f>TRIM(tblOperations[[#This Row],[Team]])</f>
        <v>Workplace Services</v>
      </c>
      <c r="T3222" s="4" t="str">
        <f>_xlfn.XLOOKUP(R3222,tblRegionReference[Region],tblRegionReference[Area],"Not Found")</f>
        <v>North</v>
      </c>
      <c r="U3222" s="4" t="str">
        <f>IF(tblOperations[[#This Row],[Completion_Rate]]&gt;=_xlfn.XLOOKUP("Completion Rate",tblKPITargets[KPI_Name],tblKPITargets[Target_Value]),"Met","Below Target")</f>
        <v>Below Target</v>
      </c>
      <c r="V3222" t="str">
        <f>IF(tblOperations[[#This Row],[SLA_Compliance]]&gt;=_xlfn.XLOOKUP('04_References'!$A$3,tblKPITargets[KPI_Name],tblKPITargets[Target_Value]),"Met","Below Target")</f>
        <v>Below Target</v>
      </c>
      <c r="W3222" t="str">
        <f>IF(tblOperations[[#This Row],[Quality_Pass_Rate]]&gt;=_xlfn.XLOOKUP('04_References'!$A$4,tblKPITargets[KPI_Name],tblKPITargets[Target_Value]),"Met","Below Target")</f>
        <v>Met</v>
      </c>
      <c r="X3222" t="str">
        <f>IF(tblOperations[[#This Row],[Average_Completion_Days]]&lt;=_xlfn.XLOOKUP('04_References'!$A$7,tblKPITargets[KPI_Name],tblKPITargets[Target_Value]),"Met","Below Target")</f>
        <v>Below Target</v>
      </c>
      <c r="Y3222" t="str">
        <f>IF(tblOperations[[#This Row],[Closing_Backlog]]&lt;=_xlfn.XLOOKUP('04_References'!$A$8,tblKPITargets[KPI_Name],tblKPITargets[Target_Value]),"Met","Below Target")</f>
        <v>Below Target</v>
      </c>
    </row>
    <row r="3223" spans="1:25">
      <c r="A3223" s="8" t="s">
        <v>3253</v>
      </c>
      <c r="B3223" s="9">
        <v>46167</v>
      </c>
      <c r="C3223" s="4" t="s">
        <v>18</v>
      </c>
      <c r="D3223" s="4" t="s">
        <v>21</v>
      </c>
      <c r="E3223" s="4">
        <v>0</v>
      </c>
      <c r="F3223" s="4">
        <v>44</v>
      </c>
      <c r="G3223" s="4">
        <v>44</v>
      </c>
      <c r="H3223" s="4">
        <v>44</v>
      </c>
      <c r="I3223" s="4">
        <v>0</v>
      </c>
      <c r="J3223" s="4">
        <v>0</v>
      </c>
      <c r="K3223" s="4">
        <v>0</v>
      </c>
      <c r="L3223" s="4">
        <v>1.6</v>
      </c>
      <c r="M3223" s="4">
        <v>0.98899999999999999</v>
      </c>
      <c r="N3223" s="4">
        <v>0.98599999999999999</v>
      </c>
      <c r="O3223" s="4">
        <v>4.5999999999999996</v>
      </c>
      <c r="P3223" s="4">
        <v>0.8</v>
      </c>
      <c r="Q3223" s="5">
        <v>1</v>
      </c>
      <c r="R3223" s="4" t="str">
        <f>TRIM(tblOperations[[#This Row],[Region]])</f>
        <v>Scotland</v>
      </c>
      <c r="S3223" s="4" t="str">
        <f>TRIM(tblOperations[[#This Row],[Team]])</f>
        <v>Facilities Response</v>
      </c>
      <c r="T3223" s="4" t="str">
        <f>_xlfn.XLOOKUP(R3223,tblRegionReference[Region],tblRegionReference[Area],"Not Found")</f>
        <v>North</v>
      </c>
      <c r="U3223" s="4" t="str">
        <f>IF(tblOperations[[#This Row],[Completion_Rate]]&gt;=_xlfn.XLOOKUP("Completion Rate",tblKPITargets[KPI_Name],tblKPITargets[Target_Value]),"Met","Below Target")</f>
        <v>Met</v>
      </c>
      <c r="V3223" t="str">
        <f>IF(tblOperations[[#This Row],[SLA_Compliance]]&gt;=_xlfn.XLOOKUP('04_References'!$A$3,tblKPITargets[KPI_Name],tblKPITargets[Target_Value]),"Met","Below Target")</f>
        <v>Met</v>
      </c>
      <c r="W3223" t="str">
        <f>IF(tblOperations[[#This Row],[Quality_Pass_Rate]]&gt;=_xlfn.XLOOKUP('04_References'!$A$4,tblKPITargets[KPI_Name],tblKPITargets[Target_Value]),"Met","Below Target")</f>
        <v>Met</v>
      </c>
      <c r="X3223" t="str">
        <f>IF(tblOperations[[#This Row],[Average_Completion_Days]]&lt;=_xlfn.XLOOKUP('04_References'!$A$7,tblKPITargets[KPI_Name],tblKPITargets[Target_Value]),"Met","Below Target")</f>
        <v>Met</v>
      </c>
      <c r="Y3223" t="str">
        <f>IF(tblOperations[[#This Row],[Closing_Backlog]]&lt;=_xlfn.XLOOKUP('04_References'!$A$8,tblKPITargets[KPI_Name],tblKPITargets[Target_Value]),"Met","Below Target")</f>
        <v>Met</v>
      </c>
    </row>
    <row r="3224" spans="1:25">
      <c r="A3224" s="6" t="s">
        <v>3254</v>
      </c>
      <c r="B3224" s="7">
        <v>46167</v>
      </c>
      <c r="C3224" s="2" t="s">
        <v>18</v>
      </c>
      <c r="D3224" s="2" t="s">
        <v>23</v>
      </c>
      <c r="E3224" s="2">
        <v>825</v>
      </c>
      <c r="F3224" s="2">
        <v>41</v>
      </c>
      <c r="G3224" s="2">
        <v>866</v>
      </c>
      <c r="H3224" s="2">
        <v>32</v>
      </c>
      <c r="I3224" s="2">
        <v>834</v>
      </c>
      <c r="J3224" s="2">
        <v>0</v>
      </c>
      <c r="K3224" s="2">
        <v>0</v>
      </c>
      <c r="L3224" s="2">
        <v>8</v>
      </c>
      <c r="M3224" s="2">
        <v>0.6</v>
      </c>
      <c r="N3224" s="2">
        <v>1</v>
      </c>
      <c r="O3224" s="2">
        <v>2.5</v>
      </c>
      <c r="P3224" s="2">
        <v>0.77700000000000002</v>
      </c>
      <c r="Q3224" s="3">
        <v>3.6999999999999998E-2</v>
      </c>
      <c r="R3224" s="4" t="str">
        <f>TRIM(tblOperations[[#This Row],[Region]])</f>
        <v>Scotland</v>
      </c>
      <c r="S3224" s="4" t="str">
        <f>TRIM(tblOperations[[#This Row],[Team]])</f>
        <v>Estates Support</v>
      </c>
      <c r="T3224" s="4" t="str">
        <f>_xlfn.XLOOKUP(R3224,tblRegionReference[Region],tblRegionReference[Area],"Not Found")</f>
        <v>North</v>
      </c>
      <c r="U3224" s="4" t="str">
        <f>IF(tblOperations[[#This Row],[Completion_Rate]]&gt;=_xlfn.XLOOKUP("Completion Rate",tblKPITargets[KPI_Name],tblKPITargets[Target_Value]),"Met","Below Target")</f>
        <v>Below Target</v>
      </c>
      <c r="V3224" t="str">
        <f>IF(tblOperations[[#This Row],[SLA_Compliance]]&gt;=_xlfn.XLOOKUP('04_References'!$A$3,tblKPITargets[KPI_Name],tblKPITargets[Target_Value]),"Met","Below Target")</f>
        <v>Below Target</v>
      </c>
      <c r="W3224" t="str">
        <f>IF(tblOperations[[#This Row],[Quality_Pass_Rate]]&gt;=_xlfn.XLOOKUP('04_References'!$A$4,tblKPITargets[KPI_Name],tblKPITargets[Target_Value]),"Met","Below Target")</f>
        <v>Met</v>
      </c>
      <c r="X3224" t="str">
        <f>IF(tblOperations[[#This Row],[Average_Completion_Days]]&lt;=_xlfn.XLOOKUP('04_References'!$A$7,tblKPITargets[KPI_Name],tblKPITargets[Target_Value]),"Met","Below Target")</f>
        <v>Below Target</v>
      </c>
      <c r="Y3224" t="str">
        <f>IF(tblOperations[[#This Row],[Closing_Backlog]]&lt;=_xlfn.XLOOKUP('04_References'!$A$8,tblKPITargets[KPI_Name],tblKPITargets[Target_Value]),"Met","Below Target")</f>
        <v>Below Target</v>
      </c>
    </row>
    <row r="3225" spans="1:25">
      <c r="A3225" s="8" t="s">
        <v>3255</v>
      </c>
      <c r="B3225" s="9">
        <v>46167</v>
      </c>
      <c r="C3225" s="4" t="s">
        <v>18</v>
      </c>
      <c r="D3225" s="4" t="s">
        <v>25</v>
      </c>
      <c r="E3225" s="4">
        <v>0</v>
      </c>
      <c r="F3225" s="4">
        <v>25</v>
      </c>
      <c r="G3225" s="4">
        <v>25</v>
      </c>
      <c r="H3225" s="4">
        <v>25</v>
      </c>
      <c r="I3225" s="4">
        <v>0</v>
      </c>
      <c r="J3225" s="4">
        <v>1</v>
      </c>
      <c r="K3225" s="4">
        <v>0</v>
      </c>
      <c r="L3225" s="4">
        <v>1.8</v>
      </c>
      <c r="M3225" s="4">
        <v>0.99299999999999999</v>
      </c>
      <c r="N3225" s="4">
        <v>0.999</v>
      </c>
      <c r="O3225" s="4">
        <v>4.5999999999999996</v>
      </c>
      <c r="P3225" s="4">
        <v>0.76500000000000001</v>
      </c>
      <c r="Q3225" s="5">
        <v>1</v>
      </c>
      <c r="R3225" s="4" t="str">
        <f>TRIM(tblOperations[[#This Row],[Region]])</f>
        <v>Scotland</v>
      </c>
      <c r="S3225" s="4" t="str">
        <f>TRIM(tblOperations[[#This Row],[Team]])</f>
        <v>Workplace Projects</v>
      </c>
      <c r="T3225" s="4" t="str">
        <f>_xlfn.XLOOKUP(R3225,tblRegionReference[Region],tblRegionReference[Area],"Not Found")</f>
        <v>North</v>
      </c>
      <c r="U3225" s="4" t="str">
        <f>IF(tblOperations[[#This Row],[Completion_Rate]]&gt;=_xlfn.XLOOKUP("Completion Rate",tblKPITargets[KPI_Name],tblKPITargets[Target_Value]),"Met","Below Target")</f>
        <v>Met</v>
      </c>
      <c r="V3225" t="str">
        <f>IF(tblOperations[[#This Row],[SLA_Compliance]]&gt;=_xlfn.XLOOKUP('04_References'!$A$3,tblKPITargets[KPI_Name],tblKPITargets[Target_Value]),"Met","Below Target")</f>
        <v>Met</v>
      </c>
      <c r="W3225" t="str">
        <f>IF(tblOperations[[#This Row],[Quality_Pass_Rate]]&gt;=_xlfn.XLOOKUP('04_References'!$A$4,tblKPITargets[KPI_Name],tblKPITargets[Target_Value]),"Met","Below Target")</f>
        <v>Met</v>
      </c>
      <c r="X3225" t="str">
        <f>IF(tblOperations[[#This Row],[Average_Completion_Days]]&lt;=_xlfn.XLOOKUP('04_References'!$A$7,tblKPITargets[KPI_Name],tblKPITargets[Target_Value]),"Met","Below Target")</f>
        <v>Met</v>
      </c>
      <c r="Y3225" t="str">
        <f>IF(tblOperations[[#This Row],[Closing_Backlog]]&lt;=_xlfn.XLOOKUP('04_References'!$A$8,tblKPITargets[KPI_Name],tblKPITargets[Target_Value]),"Met","Below Target")</f>
        <v>Met</v>
      </c>
    </row>
    <row r="3226" spans="1:25">
      <c r="A3226" s="6" t="s">
        <v>3256</v>
      </c>
      <c r="B3226" s="7">
        <v>46167</v>
      </c>
      <c r="C3226" s="2" t="s">
        <v>27</v>
      </c>
      <c r="D3226" s="2" t="s">
        <v>19</v>
      </c>
      <c r="E3226" s="2">
        <v>0</v>
      </c>
      <c r="F3226" s="2">
        <v>47</v>
      </c>
      <c r="G3226" s="2">
        <v>47</v>
      </c>
      <c r="H3226" s="2">
        <v>38</v>
      </c>
      <c r="I3226" s="2">
        <v>9</v>
      </c>
      <c r="J3226" s="2">
        <v>0</v>
      </c>
      <c r="K3226" s="2">
        <v>0</v>
      </c>
      <c r="L3226" s="2">
        <v>1.7</v>
      </c>
      <c r="M3226" s="2">
        <v>0.89900000000000002</v>
      </c>
      <c r="N3226" s="2">
        <v>0.97899999999999998</v>
      </c>
      <c r="O3226" s="2">
        <v>4.2</v>
      </c>
      <c r="P3226" s="2">
        <v>0.70499999999999996</v>
      </c>
      <c r="Q3226" s="3">
        <v>0.80900000000000005</v>
      </c>
      <c r="R3226" s="4" t="str">
        <f>TRIM(tblOperations[[#This Row],[Region]])</f>
        <v>North East</v>
      </c>
      <c r="S3226" s="4" t="str">
        <f>TRIM(tblOperations[[#This Row],[Team]])</f>
        <v>Workplace Services</v>
      </c>
      <c r="T3226" s="4" t="str">
        <f>_xlfn.XLOOKUP(R3226,tblRegionReference[Region],tblRegionReference[Area],"Not Found")</f>
        <v>North</v>
      </c>
      <c r="U3226" s="4" t="str">
        <f>IF(tblOperations[[#This Row],[Completion_Rate]]&gt;=_xlfn.XLOOKUP("Completion Rate",tblKPITargets[KPI_Name],tblKPITargets[Target_Value]),"Met","Below Target")</f>
        <v>Below Target</v>
      </c>
      <c r="V3226" t="str">
        <f>IF(tblOperations[[#This Row],[SLA_Compliance]]&gt;=_xlfn.XLOOKUP('04_References'!$A$3,tblKPITargets[KPI_Name],tblKPITargets[Target_Value]),"Met","Below Target")</f>
        <v>Below Target</v>
      </c>
      <c r="W3226" t="str">
        <f>IF(tblOperations[[#This Row],[Quality_Pass_Rate]]&gt;=_xlfn.XLOOKUP('04_References'!$A$4,tblKPITargets[KPI_Name],tblKPITargets[Target_Value]),"Met","Below Target")</f>
        <v>Met</v>
      </c>
      <c r="X3226" t="str">
        <f>IF(tblOperations[[#This Row],[Average_Completion_Days]]&lt;=_xlfn.XLOOKUP('04_References'!$A$7,tblKPITargets[KPI_Name],tblKPITargets[Target_Value]),"Met","Below Target")</f>
        <v>Met</v>
      </c>
      <c r="Y3226" t="str">
        <f>IF(tblOperations[[#This Row],[Closing_Backlog]]&lt;=_xlfn.XLOOKUP('04_References'!$A$8,tblKPITargets[KPI_Name],tblKPITargets[Target_Value]),"Met","Below Target")</f>
        <v>Met</v>
      </c>
    </row>
    <row r="3227" spans="1:25">
      <c r="A3227" s="8" t="s">
        <v>3257</v>
      </c>
      <c r="B3227" s="9">
        <v>46167</v>
      </c>
      <c r="C3227" s="4" t="s">
        <v>27</v>
      </c>
      <c r="D3227" s="4" t="s">
        <v>21</v>
      </c>
      <c r="E3227" s="4">
        <v>0</v>
      </c>
      <c r="F3227" s="4">
        <v>40</v>
      </c>
      <c r="G3227" s="4">
        <v>40</v>
      </c>
      <c r="H3227" s="4">
        <v>40</v>
      </c>
      <c r="I3227" s="4">
        <v>0</v>
      </c>
      <c r="J3227" s="4">
        <v>0</v>
      </c>
      <c r="K3227" s="4">
        <v>0</v>
      </c>
      <c r="L3227" s="4">
        <v>1.4</v>
      </c>
      <c r="M3227" s="4">
        <v>0.95599999999999996</v>
      </c>
      <c r="N3227" s="4">
        <v>1</v>
      </c>
      <c r="O3227" s="4">
        <v>4.4000000000000004</v>
      </c>
      <c r="P3227" s="4">
        <v>0.70699999999999996</v>
      </c>
      <c r="Q3227" s="5">
        <v>1</v>
      </c>
      <c r="R3227" s="4" t="str">
        <f>TRIM(tblOperations[[#This Row],[Region]])</f>
        <v>North East</v>
      </c>
      <c r="S3227" s="4" t="str">
        <f>TRIM(tblOperations[[#This Row],[Team]])</f>
        <v>Facilities Response</v>
      </c>
      <c r="T3227" s="4" t="str">
        <f>_xlfn.XLOOKUP(R3227,tblRegionReference[Region],tblRegionReference[Area],"Not Found")</f>
        <v>North</v>
      </c>
      <c r="U3227" s="4" t="str">
        <f>IF(tblOperations[[#This Row],[Completion_Rate]]&gt;=_xlfn.XLOOKUP("Completion Rate",tblKPITargets[KPI_Name],tblKPITargets[Target_Value]),"Met","Below Target")</f>
        <v>Met</v>
      </c>
      <c r="V3227" t="str">
        <f>IF(tblOperations[[#This Row],[SLA_Compliance]]&gt;=_xlfn.XLOOKUP('04_References'!$A$3,tblKPITargets[KPI_Name],tblKPITargets[Target_Value]),"Met","Below Target")</f>
        <v>Met</v>
      </c>
      <c r="W3227" t="str">
        <f>IF(tblOperations[[#This Row],[Quality_Pass_Rate]]&gt;=_xlfn.XLOOKUP('04_References'!$A$4,tblKPITargets[KPI_Name],tblKPITargets[Target_Value]),"Met","Below Target")</f>
        <v>Met</v>
      </c>
      <c r="X3227" t="str">
        <f>IF(tblOperations[[#This Row],[Average_Completion_Days]]&lt;=_xlfn.XLOOKUP('04_References'!$A$7,tblKPITargets[KPI_Name],tblKPITargets[Target_Value]),"Met","Below Target")</f>
        <v>Met</v>
      </c>
      <c r="Y3227" t="str">
        <f>IF(tblOperations[[#This Row],[Closing_Backlog]]&lt;=_xlfn.XLOOKUP('04_References'!$A$8,tblKPITargets[KPI_Name],tblKPITargets[Target_Value]),"Met","Below Target")</f>
        <v>Met</v>
      </c>
    </row>
    <row r="3228" spans="1:25">
      <c r="A3228" s="6" t="s">
        <v>3258</v>
      </c>
      <c r="B3228" s="7">
        <v>46167</v>
      </c>
      <c r="C3228" s="2" t="s">
        <v>27</v>
      </c>
      <c r="D3228" s="2" t="s">
        <v>23</v>
      </c>
      <c r="E3228" s="2">
        <v>2080</v>
      </c>
      <c r="F3228" s="2">
        <v>38</v>
      </c>
      <c r="G3228" s="2">
        <v>2118</v>
      </c>
      <c r="H3228" s="2">
        <v>27</v>
      </c>
      <c r="I3228" s="2">
        <v>2091</v>
      </c>
      <c r="J3228" s="2">
        <v>0</v>
      </c>
      <c r="K3228" s="2">
        <v>0</v>
      </c>
      <c r="L3228" s="2">
        <v>8</v>
      </c>
      <c r="M3228" s="2">
        <v>0.6</v>
      </c>
      <c r="N3228" s="2">
        <v>0.96699999999999997</v>
      </c>
      <c r="O3228" s="2">
        <v>2.5</v>
      </c>
      <c r="P3228" s="2">
        <v>0.71699999999999997</v>
      </c>
      <c r="Q3228" s="3">
        <v>1.2999999999999999E-2</v>
      </c>
      <c r="R3228" s="4" t="str">
        <f>TRIM(tblOperations[[#This Row],[Region]])</f>
        <v>North East</v>
      </c>
      <c r="S3228" s="4" t="str">
        <f>TRIM(tblOperations[[#This Row],[Team]])</f>
        <v>Estates Support</v>
      </c>
      <c r="T3228" s="4" t="str">
        <f>_xlfn.XLOOKUP(R3228,tblRegionReference[Region],tblRegionReference[Area],"Not Found")</f>
        <v>North</v>
      </c>
      <c r="U3228" s="4" t="str">
        <f>IF(tblOperations[[#This Row],[Completion_Rate]]&gt;=_xlfn.XLOOKUP("Completion Rate",tblKPITargets[KPI_Name],tblKPITargets[Target_Value]),"Met","Below Target")</f>
        <v>Below Target</v>
      </c>
      <c r="V3228" t="str">
        <f>IF(tblOperations[[#This Row],[SLA_Compliance]]&gt;=_xlfn.XLOOKUP('04_References'!$A$3,tblKPITargets[KPI_Name],tblKPITargets[Target_Value]),"Met","Below Target")</f>
        <v>Below Target</v>
      </c>
      <c r="W3228" t="str">
        <f>IF(tblOperations[[#This Row],[Quality_Pass_Rate]]&gt;=_xlfn.XLOOKUP('04_References'!$A$4,tblKPITargets[KPI_Name],tblKPITargets[Target_Value]),"Met","Below Target")</f>
        <v>Met</v>
      </c>
      <c r="X3228" t="str">
        <f>IF(tblOperations[[#This Row],[Average_Completion_Days]]&lt;=_xlfn.XLOOKUP('04_References'!$A$7,tblKPITargets[KPI_Name],tblKPITargets[Target_Value]),"Met","Below Target")</f>
        <v>Below Target</v>
      </c>
      <c r="Y3228" t="str">
        <f>IF(tblOperations[[#This Row],[Closing_Backlog]]&lt;=_xlfn.XLOOKUP('04_References'!$A$8,tblKPITargets[KPI_Name],tblKPITargets[Target_Value]),"Met","Below Target")</f>
        <v>Below Target</v>
      </c>
    </row>
    <row r="3229" spans="1:25">
      <c r="A3229" s="8" t="s">
        <v>3259</v>
      </c>
      <c r="B3229" s="9">
        <v>46167</v>
      </c>
      <c r="C3229" s="4" t="s">
        <v>27</v>
      </c>
      <c r="D3229" s="4" t="s">
        <v>25</v>
      </c>
      <c r="E3229" s="4">
        <v>121</v>
      </c>
      <c r="F3229" s="4">
        <v>30</v>
      </c>
      <c r="G3229" s="4">
        <v>151</v>
      </c>
      <c r="H3229" s="4">
        <v>28</v>
      </c>
      <c r="I3229" s="4">
        <v>123</v>
      </c>
      <c r="J3229" s="4">
        <v>0</v>
      </c>
      <c r="K3229" s="4">
        <v>0</v>
      </c>
      <c r="L3229" s="4">
        <v>8</v>
      </c>
      <c r="M3229" s="4">
        <v>0.6</v>
      </c>
      <c r="N3229" s="4">
        <v>0.995</v>
      </c>
      <c r="O3229" s="4">
        <v>2.5</v>
      </c>
      <c r="P3229" s="4">
        <v>0.72899999999999998</v>
      </c>
      <c r="Q3229" s="5">
        <v>0.185</v>
      </c>
      <c r="R3229" s="4" t="str">
        <f>TRIM(tblOperations[[#This Row],[Region]])</f>
        <v>North East</v>
      </c>
      <c r="S3229" s="4" t="str">
        <f>TRIM(tblOperations[[#This Row],[Team]])</f>
        <v>Workplace Projects</v>
      </c>
      <c r="T3229" s="4" t="str">
        <f>_xlfn.XLOOKUP(R3229,tblRegionReference[Region],tblRegionReference[Area],"Not Found")</f>
        <v>North</v>
      </c>
      <c r="U3229" s="4" t="str">
        <f>IF(tblOperations[[#This Row],[Completion_Rate]]&gt;=_xlfn.XLOOKUP("Completion Rate",tblKPITargets[KPI_Name],tblKPITargets[Target_Value]),"Met","Below Target")</f>
        <v>Below Target</v>
      </c>
      <c r="V3229" t="str">
        <f>IF(tblOperations[[#This Row],[SLA_Compliance]]&gt;=_xlfn.XLOOKUP('04_References'!$A$3,tblKPITargets[KPI_Name],tblKPITargets[Target_Value]),"Met","Below Target")</f>
        <v>Below Target</v>
      </c>
      <c r="W3229" t="str">
        <f>IF(tblOperations[[#This Row],[Quality_Pass_Rate]]&gt;=_xlfn.XLOOKUP('04_References'!$A$4,tblKPITargets[KPI_Name],tblKPITargets[Target_Value]),"Met","Below Target")</f>
        <v>Met</v>
      </c>
      <c r="X3229" t="str">
        <f>IF(tblOperations[[#This Row],[Average_Completion_Days]]&lt;=_xlfn.XLOOKUP('04_References'!$A$7,tblKPITargets[KPI_Name],tblKPITargets[Target_Value]),"Met","Below Target")</f>
        <v>Below Target</v>
      </c>
      <c r="Y3229" t="str">
        <f>IF(tblOperations[[#This Row],[Closing_Backlog]]&lt;=_xlfn.XLOOKUP('04_References'!$A$8,tblKPITargets[KPI_Name],tblKPITargets[Target_Value]),"Met","Below Target")</f>
        <v>Below Target</v>
      </c>
    </row>
    <row r="3230" spans="1:25">
      <c r="A3230" s="6" t="s">
        <v>3260</v>
      </c>
      <c r="B3230" s="7">
        <v>46167</v>
      </c>
      <c r="C3230" s="2" t="s">
        <v>32</v>
      </c>
      <c r="D3230" s="2" t="s">
        <v>19</v>
      </c>
      <c r="E3230" s="2">
        <v>946</v>
      </c>
      <c r="F3230" s="2">
        <v>54</v>
      </c>
      <c r="G3230" s="2">
        <v>1000</v>
      </c>
      <c r="H3230" s="2">
        <v>32</v>
      </c>
      <c r="I3230" s="2">
        <v>968</v>
      </c>
      <c r="J3230" s="2">
        <v>0</v>
      </c>
      <c r="K3230" s="2">
        <v>0</v>
      </c>
      <c r="L3230" s="2">
        <v>8</v>
      </c>
      <c r="M3230" s="2">
        <v>0.6</v>
      </c>
      <c r="N3230" s="2">
        <v>0.97599999999999998</v>
      </c>
      <c r="O3230" s="2">
        <v>2.5</v>
      </c>
      <c r="P3230" s="2">
        <v>0.77</v>
      </c>
      <c r="Q3230" s="3">
        <v>3.2000000000000001E-2</v>
      </c>
      <c r="R3230" s="4" t="str">
        <f>TRIM(tblOperations[[#This Row],[Region]])</f>
        <v>North West</v>
      </c>
      <c r="S3230" s="4" t="str">
        <f>TRIM(tblOperations[[#This Row],[Team]])</f>
        <v>Workplace Services</v>
      </c>
      <c r="T3230" s="4" t="str">
        <f>_xlfn.XLOOKUP(R3230,tblRegionReference[Region],tblRegionReference[Area],"Not Found")</f>
        <v>North</v>
      </c>
      <c r="U3230" s="4" t="str">
        <f>IF(tblOperations[[#This Row],[Completion_Rate]]&gt;=_xlfn.XLOOKUP("Completion Rate",tblKPITargets[KPI_Name],tblKPITargets[Target_Value]),"Met","Below Target")</f>
        <v>Below Target</v>
      </c>
      <c r="V3230" t="str">
        <f>IF(tblOperations[[#This Row],[SLA_Compliance]]&gt;=_xlfn.XLOOKUP('04_References'!$A$3,tblKPITargets[KPI_Name],tblKPITargets[Target_Value]),"Met","Below Target")</f>
        <v>Below Target</v>
      </c>
      <c r="W3230" t="str">
        <f>IF(tblOperations[[#This Row],[Quality_Pass_Rate]]&gt;=_xlfn.XLOOKUP('04_References'!$A$4,tblKPITargets[KPI_Name],tblKPITargets[Target_Value]),"Met","Below Target")</f>
        <v>Met</v>
      </c>
      <c r="X3230" t="str">
        <f>IF(tblOperations[[#This Row],[Average_Completion_Days]]&lt;=_xlfn.XLOOKUP('04_References'!$A$7,tblKPITargets[KPI_Name],tblKPITargets[Target_Value]),"Met","Below Target")</f>
        <v>Below Target</v>
      </c>
      <c r="Y3230" t="str">
        <f>IF(tblOperations[[#This Row],[Closing_Backlog]]&lt;=_xlfn.XLOOKUP('04_References'!$A$8,tblKPITargets[KPI_Name],tblKPITargets[Target_Value]),"Met","Below Target")</f>
        <v>Below Target</v>
      </c>
    </row>
    <row r="3231" spans="1:25">
      <c r="A3231" s="8" t="s">
        <v>3261</v>
      </c>
      <c r="B3231" s="9">
        <v>46167</v>
      </c>
      <c r="C3231" s="4" t="s">
        <v>32</v>
      </c>
      <c r="D3231" s="4" t="s">
        <v>21</v>
      </c>
      <c r="E3231" s="4">
        <v>2123</v>
      </c>
      <c r="F3231" s="4">
        <v>39</v>
      </c>
      <c r="G3231" s="4">
        <v>2162</v>
      </c>
      <c r="H3231" s="4">
        <v>27</v>
      </c>
      <c r="I3231" s="4">
        <v>2135</v>
      </c>
      <c r="J3231" s="4">
        <v>0</v>
      </c>
      <c r="K3231" s="4">
        <v>0</v>
      </c>
      <c r="L3231" s="4">
        <v>8</v>
      </c>
      <c r="M3231" s="4">
        <v>0.6</v>
      </c>
      <c r="N3231" s="4">
        <v>0.95699999999999996</v>
      </c>
      <c r="O3231" s="4">
        <v>2.5</v>
      </c>
      <c r="P3231" s="4">
        <v>0.72</v>
      </c>
      <c r="Q3231" s="5">
        <v>1.2E-2</v>
      </c>
      <c r="R3231" s="4" t="str">
        <f>TRIM(tblOperations[[#This Row],[Region]])</f>
        <v>North West</v>
      </c>
      <c r="S3231" s="4" t="str">
        <f>TRIM(tblOperations[[#This Row],[Team]])</f>
        <v>Facilities Response</v>
      </c>
      <c r="T3231" s="4" t="str">
        <f>_xlfn.XLOOKUP(R3231,tblRegionReference[Region],tblRegionReference[Area],"Not Found")</f>
        <v>North</v>
      </c>
      <c r="U3231" s="4" t="str">
        <f>IF(tblOperations[[#This Row],[Completion_Rate]]&gt;=_xlfn.XLOOKUP("Completion Rate",tblKPITargets[KPI_Name],tblKPITargets[Target_Value]),"Met","Below Target")</f>
        <v>Below Target</v>
      </c>
      <c r="V3231" t="str">
        <f>IF(tblOperations[[#This Row],[SLA_Compliance]]&gt;=_xlfn.XLOOKUP('04_References'!$A$3,tblKPITargets[KPI_Name],tblKPITargets[Target_Value]),"Met","Below Target")</f>
        <v>Below Target</v>
      </c>
      <c r="W3231" t="str">
        <f>IF(tblOperations[[#This Row],[Quality_Pass_Rate]]&gt;=_xlfn.XLOOKUP('04_References'!$A$4,tblKPITargets[KPI_Name],tblKPITargets[Target_Value]),"Met","Below Target")</f>
        <v>Met</v>
      </c>
      <c r="X3231" t="str">
        <f>IF(tblOperations[[#This Row],[Average_Completion_Days]]&lt;=_xlfn.XLOOKUP('04_References'!$A$7,tblKPITargets[KPI_Name],tblKPITargets[Target_Value]),"Met","Below Target")</f>
        <v>Below Target</v>
      </c>
      <c r="Y3231" t="str">
        <f>IF(tblOperations[[#This Row],[Closing_Backlog]]&lt;=_xlfn.XLOOKUP('04_References'!$A$8,tblKPITargets[KPI_Name],tblKPITargets[Target_Value]),"Met","Below Target")</f>
        <v>Below Target</v>
      </c>
    </row>
    <row r="3232" spans="1:25">
      <c r="A3232" s="6" t="s">
        <v>3262</v>
      </c>
      <c r="B3232" s="7">
        <v>46167</v>
      </c>
      <c r="C3232" s="2" t="s">
        <v>32</v>
      </c>
      <c r="D3232" s="2" t="s">
        <v>23</v>
      </c>
      <c r="E3232" s="2">
        <v>2291</v>
      </c>
      <c r="F3232" s="2">
        <v>37</v>
      </c>
      <c r="G3232" s="2">
        <v>2328</v>
      </c>
      <c r="H3232" s="2">
        <v>24</v>
      </c>
      <c r="I3232" s="2">
        <v>2304</v>
      </c>
      <c r="J3232" s="2">
        <v>0</v>
      </c>
      <c r="K3232" s="2">
        <v>0</v>
      </c>
      <c r="L3232" s="2">
        <v>8</v>
      </c>
      <c r="M3232" s="2">
        <v>0.6</v>
      </c>
      <c r="N3232" s="2">
        <v>0.98699999999999999</v>
      </c>
      <c r="O3232" s="2">
        <v>2.5</v>
      </c>
      <c r="P3232" s="2">
        <v>0.73499999999999999</v>
      </c>
      <c r="Q3232" s="3">
        <v>0.01</v>
      </c>
      <c r="R3232" s="4" t="str">
        <f>TRIM(tblOperations[[#This Row],[Region]])</f>
        <v>North West</v>
      </c>
      <c r="S3232" s="4" t="str">
        <f>TRIM(tblOperations[[#This Row],[Team]])</f>
        <v>Estates Support</v>
      </c>
      <c r="T3232" s="4" t="str">
        <f>_xlfn.XLOOKUP(R3232,tblRegionReference[Region],tblRegionReference[Area],"Not Found")</f>
        <v>North</v>
      </c>
      <c r="U3232" s="4" t="str">
        <f>IF(tblOperations[[#This Row],[Completion_Rate]]&gt;=_xlfn.XLOOKUP("Completion Rate",tblKPITargets[KPI_Name],tblKPITargets[Target_Value]),"Met","Below Target")</f>
        <v>Below Target</v>
      </c>
      <c r="V3232" t="str">
        <f>IF(tblOperations[[#This Row],[SLA_Compliance]]&gt;=_xlfn.XLOOKUP('04_References'!$A$3,tblKPITargets[KPI_Name],tblKPITargets[Target_Value]),"Met","Below Target")</f>
        <v>Below Target</v>
      </c>
      <c r="W3232" t="str">
        <f>IF(tblOperations[[#This Row],[Quality_Pass_Rate]]&gt;=_xlfn.XLOOKUP('04_References'!$A$4,tblKPITargets[KPI_Name],tblKPITargets[Target_Value]),"Met","Below Target")</f>
        <v>Met</v>
      </c>
      <c r="X3232" t="str">
        <f>IF(tblOperations[[#This Row],[Average_Completion_Days]]&lt;=_xlfn.XLOOKUP('04_References'!$A$7,tblKPITargets[KPI_Name],tblKPITargets[Target_Value]),"Met","Below Target")</f>
        <v>Below Target</v>
      </c>
      <c r="Y3232" t="str">
        <f>IF(tblOperations[[#This Row],[Closing_Backlog]]&lt;=_xlfn.XLOOKUP('04_References'!$A$8,tblKPITargets[KPI_Name],tblKPITargets[Target_Value]),"Met","Below Target")</f>
        <v>Below Target</v>
      </c>
    </row>
    <row r="3233" spans="1:25">
      <c r="A3233" s="8" t="s">
        <v>3263</v>
      </c>
      <c r="B3233" s="9">
        <v>46167</v>
      </c>
      <c r="C3233" s="4" t="s">
        <v>32</v>
      </c>
      <c r="D3233" s="4" t="s">
        <v>25</v>
      </c>
      <c r="E3233" s="4">
        <v>0</v>
      </c>
      <c r="F3233" s="4">
        <v>35</v>
      </c>
      <c r="G3233" s="4">
        <v>35</v>
      </c>
      <c r="H3233" s="4">
        <v>35</v>
      </c>
      <c r="I3233" s="4">
        <v>0</v>
      </c>
      <c r="J3233" s="4">
        <v>0</v>
      </c>
      <c r="K3233" s="4">
        <v>0</v>
      </c>
      <c r="L3233" s="4">
        <v>1</v>
      </c>
      <c r="M3233" s="4">
        <v>0.99399999999999999</v>
      </c>
      <c r="N3233" s="4">
        <v>0.97199999999999998</v>
      </c>
      <c r="O3233" s="4">
        <v>4.5</v>
      </c>
      <c r="P3233" s="4">
        <v>0.72899999999999998</v>
      </c>
      <c r="Q3233" s="5">
        <v>1</v>
      </c>
      <c r="R3233" s="4" t="str">
        <f>TRIM(tblOperations[[#This Row],[Region]])</f>
        <v>North West</v>
      </c>
      <c r="S3233" s="4" t="str">
        <f>TRIM(tblOperations[[#This Row],[Team]])</f>
        <v>Workplace Projects</v>
      </c>
      <c r="T3233" s="4" t="str">
        <f>_xlfn.XLOOKUP(R3233,tblRegionReference[Region],tblRegionReference[Area],"Not Found")</f>
        <v>North</v>
      </c>
      <c r="U3233" s="4" t="str">
        <f>IF(tblOperations[[#This Row],[Completion_Rate]]&gt;=_xlfn.XLOOKUP("Completion Rate",tblKPITargets[KPI_Name],tblKPITargets[Target_Value]),"Met","Below Target")</f>
        <v>Met</v>
      </c>
      <c r="V3233" t="str">
        <f>IF(tblOperations[[#This Row],[SLA_Compliance]]&gt;=_xlfn.XLOOKUP('04_References'!$A$3,tblKPITargets[KPI_Name],tblKPITargets[Target_Value]),"Met","Below Target")</f>
        <v>Met</v>
      </c>
      <c r="W3233" t="str">
        <f>IF(tblOperations[[#This Row],[Quality_Pass_Rate]]&gt;=_xlfn.XLOOKUP('04_References'!$A$4,tblKPITargets[KPI_Name],tblKPITargets[Target_Value]),"Met","Below Target")</f>
        <v>Met</v>
      </c>
      <c r="X3233" t="str">
        <f>IF(tblOperations[[#This Row],[Average_Completion_Days]]&lt;=_xlfn.XLOOKUP('04_References'!$A$7,tblKPITargets[KPI_Name],tblKPITargets[Target_Value]),"Met","Below Target")</f>
        <v>Met</v>
      </c>
      <c r="Y3233" t="str">
        <f>IF(tblOperations[[#This Row],[Closing_Backlog]]&lt;=_xlfn.XLOOKUP('04_References'!$A$8,tblKPITargets[KPI_Name],tblKPITargets[Target_Value]),"Met","Below Target")</f>
        <v>Met</v>
      </c>
    </row>
    <row r="3234" spans="1:25">
      <c r="A3234" s="6" t="s">
        <v>3264</v>
      </c>
      <c r="B3234" s="7">
        <v>46167</v>
      </c>
      <c r="C3234" s="2" t="s">
        <v>37</v>
      </c>
      <c r="D3234" s="2" t="s">
        <v>19</v>
      </c>
      <c r="E3234" s="2">
        <v>6</v>
      </c>
      <c r="F3234" s="2">
        <v>41</v>
      </c>
      <c r="G3234" s="2">
        <v>47</v>
      </c>
      <c r="H3234" s="2">
        <v>44</v>
      </c>
      <c r="I3234" s="2">
        <v>3</v>
      </c>
      <c r="J3234" s="2">
        <v>0</v>
      </c>
      <c r="K3234" s="2">
        <v>0</v>
      </c>
      <c r="L3234" s="2">
        <v>1.6</v>
      </c>
      <c r="M3234" s="2">
        <v>0.95599999999999996</v>
      </c>
      <c r="N3234" s="2">
        <v>0.98899999999999999</v>
      </c>
      <c r="O3234" s="2">
        <v>4.4000000000000004</v>
      </c>
      <c r="P3234" s="2">
        <v>0.627</v>
      </c>
      <c r="Q3234" s="3">
        <v>0.93600000000000005</v>
      </c>
      <c r="R3234" s="4" t="str">
        <f>TRIM(tblOperations[[#This Row],[Region]])</f>
        <v>Midlands</v>
      </c>
      <c r="S3234" s="4" t="str">
        <f>TRIM(tblOperations[[#This Row],[Team]])</f>
        <v>Workplace Services</v>
      </c>
      <c r="T3234" s="4" t="str">
        <f>_xlfn.XLOOKUP(R3234,tblRegionReference[Region],tblRegionReference[Area],"Not Found")</f>
        <v>Central</v>
      </c>
      <c r="U3234" s="4" t="str">
        <f>IF(tblOperations[[#This Row],[Completion_Rate]]&gt;=_xlfn.XLOOKUP("Completion Rate",tblKPITargets[KPI_Name],tblKPITargets[Target_Value]),"Met","Below Target")</f>
        <v>Below Target</v>
      </c>
      <c r="V3234" t="str">
        <f>IF(tblOperations[[#This Row],[SLA_Compliance]]&gt;=_xlfn.XLOOKUP('04_References'!$A$3,tblKPITargets[KPI_Name],tblKPITargets[Target_Value]),"Met","Below Target")</f>
        <v>Met</v>
      </c>
      <c r="W3234" t="str">
        <f>IF(tblOperations[[#This Row],[Quality_Pass_Rate]]&gt;=_xlfn.XLOOKUP('04_References'!$A$4,tblKPITargets[KPI_Name],tblKPITargets[Target_Value]),"Met","Below Target")</f>
        <v>Met</v>
      </c>
      <c r="X3234" t="str">
        <f>IF(tblOperations[[#This Row],[Average_Completion_Days]]&lt;=_xlfn.XLOOKUP('04_References'!$A$7,tblKPITargets[KPI_Name],tblKPITargets[Target_Value]),"Met","Below Target")</f>
        <v>Met</v>
      </c>
      <c r="Y3234" t="str">
        <f>IF(tblOperations[[#This Row],[Closing_Backlog]]&lt;=_xlfn.XLOOKUP('04_References'!$A$8,tblKPITargets[KPI_Name],tblKPITargets[Target_Value]),"Met","Below Target")</f>
        <v>Met</v>
      </c>
    </row>
    <row r="3235" spans="1:25">
      <c r="A3235" s="8" t="s">
        <v>3265</v>
      </c>
      <c r="B3235" s="9">
        <v>46167</v>
      </c>
      <c r="C3235" s="4" t="s">
        <v>37</v>
      </c>
      <c r="D3235" s="4" t="s">
        <v>21</v>
      </c>
      <c r="E3235" s="4">
        <v>1029</v>
      </c>
      <c r="F3235" s="4">
        <v>44</v>
      </c>
      <c r="G3235" s="4">
        <v>1073</v>
      </c>
      <c r="H3235" s="4">
        <v>34</v>
      </c>
      <c r="I3235" s="4">
        <v>1039</v>
      </c>
      <c r="J3235" s="4">
        <v>0</v>
      </c>
      <c r="K3235" s="4">
        <v>0</v>
      </c>
      <c r="L3235" s="4">
        <v>8</v>
      </c>
      <c r="M3235" s="4">
        <v>0.6</v>
      </c>
      <c r="N3235" s="4">
        <v>1</v>
      </c>
      <c r="O3235" s="4">
        <v>2.5</v>
      </c>
      <c r="P3235" s="4">
        <v>0.66900000000000004</v>
      </c>
      <c r="Q3235" s="5">
        <v>3.2000000000000001E-2</v>
      </c>
      <c r="R3235" s="4" t="str">
        <f>TRIM(tblOperations[[#This Row],[Region]])</f>
        <v>Midlands</v>
      </c>
      <c r="S3235" s="4" t="str">
        <f>TRIM(tblOperations[[#This Row],[Team]])</f>
        <v>Facilities Response</v>
      </c>
      <c r="T3235" s="4" t="str">
        <f>_xlfn.XLOOKUP(R3235,tblRegionReference[Region],tblRegionReference[Area],"Not Found")</f>
        <v>Central</v>
      </c>
      <c r="U3235" s="4" t="str">
        <f>IF(tblOperations[[#This Row],[Completion_Rate]]&gt;=_xlfn.XLOOKUP("Completion Rate",tblKPITargets[KPI_Name],tblKPITargets[Target_Value]),"Met","Below Target")</f>
        <v>Below Target</v>
      </c>
      <c r="V3235" t="str">
        <f>IF(tblOperations[[#This Row],[SLA_Compliance]]&gt;=_xlfn.XLOOKUP('04_References'!$A$3,tblKPITargets[KPI_Name],tblKPITargets[Target_Value]),"Met","Below Target")</f>
        <v>Below Target</v>
      </c>
      <c r="W3235" t="str">
        <f>IF(tblOperations[[#This Row],[Quality_Pass_Rate]]&gt;=_xlfn.XLOOKUP('04_References'!$A$4,tblKPITargets[KPI_Name],tblKPITargets[Target_Value]),"Met","Below Target")</f>
        <v>Met</v>
      </c>
      <c r="X3235" t="str">
        <f>IF(tblOperations[[#This Row],[Average_Completion_Days]]&lt;=_xlfn.XLOOKUP('04_References'!$A$7,tblKPITargets[KPI_Name],tblKPITargets[Target_Value]),"Met","Below Target")</f>
        <v>Below Target</v>
      </c>
      <c r="Y3235" t="str">
        <f>IF(tblOperations[[#This Row],[Closing_Backlog]]&lt;=_xlfn.XLOOKUP('04_References'!$A$8,tblKPITargets[KPI_Name],tblKPITargets[Target_Value]),"Met","Below Target")</f>
        <v>Below Target</v>
      </c>
    </row>
    <row r="3236" spans="1:25">
      <c r="A3236" s="6" t="s">
        <v>3266</v>
      </c>
      <c r="B3236" s="7">
        <v>46167</v>
      </c>
      <c r="C3236" s="2" t="s">
        <v>37</v>
      </c>
      <c r="D3236" s="2" t="s">
        <v>23</v>
      </c>
      <c r="E3236" s="2">
        <v>758</v>
      </c>
      <c r="F3236" s="2">
        <v>28</v>
      </c>
      <c r="G3236" s="2">
        <v>786</v>
      </c>
      <c r="H3236" s="2">
        <v>40</v>
      </c>
      <c r="I3236" s="2">
        <v>746</v>
      </c>
      <c r="J3236" s="2">
        <v>0</v>
      </c>
      <c r="K3236" s="2">
        <v>0</v>
      </c>
      <c r="L3236" s="2">
        <v>8</v>
      </c>
      <c r="M3236" s="2">
        <v>0.6</v>
      </c>
      <c r="N3236" s="2">
        <v>0.997</v>
      </c>
      <c r="O3236" s="2">
        <v>2.5</v>
      </c>
      <c r="P3236" s="2">
        <v>0.77300000000000002</v>
      </c>
      <c r="Q3236" s="3">
        <v>5.0999999999999997E-2</v>
      </c>
      <c r="R3236" s="4" t="str">
        <f>TRIM(tblOperations[[#This Row],[Region]])</f>
        <v>Midlands</v>
      </c>
      <c r="S3236" s="4" t="str">
        <f>TRIM(tblOperations[[#This Row],[Team]])</f>
        <v>Estates Support</v>
      </c>
      <c r="T3236" s="4" t="str">
        <f>_xlfn.XLOOKUP(R3236,tblRegionReference[Region],tblRegionReference[Area],"Not Found")</f>
        <v>Central</v>
      </c>
      <c r="U3236" s="4" t="str">
        <f>IF(tblOperations[[#This Row],[Completion_Rate]]&gt;=_xlfn.XLOOKUP("Completion Rate",tblKPITargets[KPI_Name],tblKPITargets[Target_Value]),"Met","Below Target")</f>
        <v>Below Target</v>
      </c>
      <c r="V3236" t="str">
        <f>IF(tblOperations[[#This Row],[SLA_Compliance]]&gt;=_xlfn.XLOOKUP('04_References'!$A$3,tblKPITargets[KPI_Name],tblKPITargets[Target_Value]),"Met","Below Target")</f>
        <v>Below Target</v>
      </c>
      <c r="W3236" t="str">
        <f>IF(tblOperations[[#This Row],[Quality_Pass_Rate]]&gt;=_xlfn.XLOOKUP('04_References'!$A$4,tblKPITargets[KPI_Name],tblKPITargets[Target_Value]),"Met","Below Target")</f>
        <v>Met</v>
      </c>
      <c r="X3236" t="str">
        <f>IF(tblOperations[[#This Row],[Average_Completion_Days]]&lt;=_xlfn.XLOOKUP('04_References'!$A$7,tblKPITargets[KPI_Name],tblKPITargets[Target_Value]),"Met","Below Target")</f>
        <v>Below Target</v>
      </c>
      <c r="Y3236" t="str">
        <f>IF(tblOperations[[#This Row],[Closing_Backlog]]&lt;=_xlfn.XLOOKUP('04_References'!$A$8,tblKPITargets[KPI_Name],tblKPITargets[Target_Value]),"Met","Below Target")</f>
        <v>Below Target</v>
      </c>
    </row>
    <row r="3237" spans="1:25">
      <c r="A3237" s="8" t="s">
        <v>3267</v>
      </c>
      <c r="B3237" s="9">
        <v>46167</v>
      </c>
      <c r="C3237" s="4" t="s">
        <v>37</v>
      </c>
      <c r="D3237" s="4" t="s">
        <v>25</v>
      </c>
      <c r="E3237" s="4">
        <v>6</v>
      </c>
      <c r="F3237" s="4">
        <v>42</v>
      </c>
      <c r="G3237" s="4">
        <v>48</v>
      </c>
      <c r="H3237" s="4">
        <v>44</v>
      </c>
      <c r="I3237" s="4">
        <v>4</v>
      </c>
      <c r="J3237" s="4">
        <v>0</v>
      </c>
      <c r="K3237" s="4">
        <v>0</v>
      </c>
      <c r="L3237" s="4">
        <v>1.7</v>
      </c>
      <c r="M3237" s="4">
        <v>0.95499999999999996</v>
      </c>
      <c r="N3237" s="4">
        <v>1</v>
      </c>
      <c r="O3237" s="4">
        <v>4.4000000000000004</v>
      </c>
      <c r="P3237" s="4">
        <v>0.65400000000000003</v>
      </c>
      <c r="Q3237" s="5">
        <v>0.91700000000000004</v>
      </c>
      <c r="R3237" s="4" t="str">
        <f>TRIM(tblOperations[[#This Row],[Region]])</f>
        <v>Midlands</v>
      </c>
      <c r="S3237" s="4" t="str">
        <f>TRIM(tblOperations[[#This Row],[Team]])</f>
        <v>Workplace Projects</v>
      </c>
      <c r="T3237" s="4" t="str">
        <f>_xlfn.XLOOKUP(R3237,tblRegionReference[Region],tblRegionReference[Area],"Not Found")</f>
        <v>Central</v>
      </c>
      <c r="U3237" s="4" t="str">
        <f>IF(tblOperations[[#This Row],[Completion_Rate]]&gt;=_xlfn.XLOOKUP("Completion Rate",tblKPITargets[KPI_Name],tblKPITargets[Target_Value]),"Met","Below Target")</f>
        <v>Below Target</v>
      </c>
      <c r="V3237" t="str">
        <f>IF(tblOperations[[#This Row],[SLA_Compliance]]&gt;=_xlfn.XLOOKUP('04_References'!$A$3,tblKPITargets[KPI_Name],tblKPITargets[Target_Value]),"Met","Below Target")</f>
        <v>Met</v>
      </c>
      <c r="W3237" t="str">
        <f>IF(tblOperations[[#This Row],[Quality_Pass_Rate]]&gt;=_xlfn.XLOOKUP('04_References'!$A$4,tblKPITargets[KPI_Name],tblKPITargets[Target_Value]),"Met","Below Target")</f>
        <v>Met</v>
      </c>
      <c r="X3237" t="str">
        <f>IF(tblOperations[[#This Row],[Average_Completion_Days]]&lt;=_xlfn.XLOOKUP('04_References'!$A$7,tblKPITargets[KPI_Name],tblKPITargets[Target_Value]),"Met","Below Target")</f>
        <v>Met</v>
      </c>
      <c r="Y3237" t="str">
        <f>IF(tblOperations[[#This Row],[Closing_Backlog]]&lt;=_xlfn.XLOOKUP('04_References'!$A$8,tblKPITargets[KPI_Name],tblKPITargets[Target_Value]),"Met","Below Target")</f>
        <v>Met</v>
      </c>
    </row>
    <row r="3238" spans="1:25">
      <c r="A3238" s="6" t="s">
        <v>3268</v>
      </c>
      <c r="B3238" s="7">
        <v>46167</v>
      </c>
      <c r="C3238" s="2" t="s">
        <v>43</v>
      </c>
      <c r="D3238" s="2" t="s">
        <v>19</v>
      </c>
      <c r="E3238" s="2">
        <v>1762</v>
      </c>
      <c r="F3238" s="2">
        <v>39</v>
      </c>
      <c r="G3238" s="2">
        <v>1801</v>
      </c>
      <c r="H3238" s="2">
        <v>22</v>
      </c>
      <c r="I3238" s="2">
        <v>1779</v>
      </c>
      <c r="J3238" s="2">
        <v>0</v>
      </c>
      <c r="K3238" s="2">
        <v>0</v>
      </c>
      <c r="L3238" s="2">
        <v>8</v>
      </c>
      <c r="M3238" s="2">
        <v>0.6</v>
      </c>
      <c r="N3238" s="2">
        <v>0.98299999999999998</v>
      </c>
      <c r="O3238" s="2">
        <v>2.5</v>
      </c>
      <c r="P3238" s="2">
        <v>0.73399999999999999</v>
      </c>
      <c r="Q3238" s="3">
        <v>1.2E-2</v>
      </c>
      <c r="R3238" s="4" t="str">
        <f>TRIM(tblOperations[[#This Row],[Region]])</f>
        <v>South West</v>
      </c>
      <c r="S3238" s="4" t="str">
        <f>TRIM(tblOperations[[#This Row],[Team]])</f>
        <v>Workplace Services</v>
      </c>
      <c r="T3238" s="4" t="str">
        <f>_xlfn.XLOOKUP(R3238,tblRegionReference[Region],tblRegionReference[Area],"Not Found")</f>
        <v>South</v>
      </c>
      <c r="U3238" s="4" t="str">
        <f>IF(tblOperations[[#This Row],[Completion_Rate]]&gt;=_xlfn.XLOOKUP("Completion Rate",tblKPITargets[KPI_Name],tblKPITargets[Target_Value]),"Met","Below Target")</f>
        <v>Below Target</v>
      </c>
      <c r="V3238" t="str">
        <f>IF(tblOperations[[#This Row],[SLA_Compliance]]&gt;=_xlfn.XLOOKUP('04_References'!$A$3,tblKPITargets[KPI_Name],tblKPITargets[Target_Value]),"Met","Below Target")</f>
        <v>Below Target</v>
      </c>
      <c r="W3238" t="str">
        <f>IF(tblOperations[[#This Row],[Quality_Pass_Rate]]&gt;=_xlfn.XLOOKUP('04_References'!$A$4,tblKPITargets[KPI_Name],tblKPITargets[Target_Value]),"Met","Below Target")</f>
        <v>Met</v>
      </c>
      <c r="X3238" t="str">
        <f>IF(tblOperations[[#This Row],[Average_Completion_Days]]&lt;=_xlfn.XLOOKUP('04_References'!$A$7,tblKPITargets[KPI_Name],tblKPITargets[Target_Value]),"Met","Below Target")</f>
        <v>Below Target</v>
      </c>
      <c r="Y3238" t="str">
        <f>IF(tblOperations[[#This Row],[Closing_Backlog]]&lt;=_xlfn.XLOOKUP('04_References'!$A$8,tblKPITargets[KPI_Name],tblKPITargets[Target_Value]),"Met","Below Target")</f>
        <v>Below Target</v>
      </c>
    </row>
    <row r="3239" spans="1:25">
      <c r="A3239" s="8" t="s">
        <v>3269</v>
      </c>
      <c r="B3239" s="9">
        <v>46167</v>
      </c>
      <c r="C3239" s="4" t="s">
        <v>43</v>
      </c>
      <c r="D3239" s="4" t="s">
        <v>21</v>
      </c>
      <c r="E3239" s="4">
        <v>0</v>
      </c>
      <c r="F3239" s="4">
        <v>18</v>
      </c>
      <c r="G3239" s="4">
        <v>18</v>
      </c>
      <c r="H3239" s="4">
        <v>18</v>
      </c>
      <c r="I3239" s="4">
        <v>0</v>
      </c>
      <c r="J3239" s="4">
        <v>1</v>
      </c>
      <c r="K3239" s="4">
        <v>0</v>
      </c>
      <c r="L3239" s="4">
        <v>2</v>
      </c>
      <c r="M3239" s="4">
        <v>0.92700000000000005</v>
      </c>
      <c r="N3239" s="4">
        <v>0.99199999999999999</v>
      </c>
      <c r="O3239" s="4">
        <v>4.7</v>
      </c>
      <c r="P3239" s="4">
        <v>0.621</v>
      </c>
      <c r="Q3239" s="5">
        <v>1</v>
      </c>
      <c r="R3239" s="4" t="str">
        <f>TRIM(tblOperations[[#This Row],[Region]])</f>
        <v>South West</v>
      </c>
      <c r="S3239" s="4" t="str">
        <f>TRIM(tblOperations[[#This Row],[Team]])</f>
        <v>Facilities Response</v>
      </c>
      <c r="T3239" s="4" t="str">
        <f>_xlfn.XLOOKUP(R3239,tblRegionReference[Region],tblRegionReference[Area],"Not Found")</f>
        <v>South</v>
      </c>
      <c r="U3239" s="4" t="str">
        <f>IF(tblOperations[[#This Row],[Completion_Rate]]&gt;=_xlfn.XLOOKUP("Completion Rate",tblKPITargets[KPI_Name],tblKPITargets[Target_Value]),"Met","Below Target")</f>
        <v>Met</v>
      </c>
      <c r="V3239" t="str">
        <f>IF(tblOperations[[#This Row],[SLA_Compliance]]&gt;=_xlfn.XLOOKUP('04_References'!$A$3,tblKPITargets[KPI_Name],tblKPITargets[Target_Value]),"Met","Below Target")</f>
        <v>Met</v>
      </c>
      <c r="W3239" t="str">
        <f>IF(tblOperations[[#This Row],[Quality_Pass_Rate]]&gt;=_xlfn.XLOOKUP('04_References'!$A$4,tblKPITargets[KPI_Name],tblKPITargets[Target_Value]),"Met","Below Target")</f>
        <v>Met</v>
      </c>
      <c r="X3239" t="str">
        <f>IF(tblOperations[[#This Row],[Average_Completion_Days]]&lt;=_xlfn.XLOOKUP('04_References'!$A$7,tblKPITargets[KPI_Name],tblKPITargets[Target_Value]),"Met","Below Target")</f>
        <v>Met</v>
      </c>
      <c r="Y3239" t="str">
        <f>IF(tblOperations[[#This Row],[Closing_Backlog]]&lt;=_xlfn.XLOOKUP('04_References'!$A$8,tblKPITargets[KPI_Name],tblKPITargets[Target_Value]),"Met","Below Target")</f>
        <v>Met</v>
      </c>
    </row>
    <row r="3240" spans="1:25">
      <c r="A3240" s="6" t="s">
        <v>3270</v>
      </c>
      <c r="B3240" s="7">
        <v>46167</v>
      </c>
      <c r="C3240" s="2" t="s">
        <v>43</v>
      </c>
      <c r="D3240" s="2" t="s">
        <v>23</v>
      </c>
      <c r="E3240" s="2">
        <v>0</v>
      </c>
      <c r="F3240" s="2">
        <v>38</v>
      </c>
      <c r="G3240" s="2">
        <v>38</v>
      </c>
      <c r="H3240" s="2">
        <v>38</v>
      </c>
      <c r="I3240" s="2">
        <v>0</v>
      </c>
      <c r="J3240" s="2">
        <v>0</v>
      </c>
      <c r="K3240" s="2">
        <v>0</v>
      </c>
      <c r="L3240" s="2">
        <v>1.4</v>
      </c>
      <c r="M3240" s="2">
        <v>0.96099999999999997</v>
      </c>
      <c r="N3240" s="2">
        <v>0.998</v>
      </c>
      <c r="O3240" s="2">
        <v>4.5</v>
      </c>
      <c r="P3240" s="2">
        <v>0.754</v>
      </c>
      <c r="Q3240" s="3">
        <v>1</v>
      </c>
      <c r="R3240" s="4" t="str">
        <f>TRIM(tblOperations[[#This Row],[Region]])</f>
        <v>South West</v>
      </c>
      <c r="S3240" s="4" t="str">
        <f>TRIM(tblOperations[[#This Row],[Team]])</f>
        <v>Estates Support</v>
      </c>
      <c r="T3240" s="4" t="str">
        <f>_xlfn.XLOOKUP(R3240,tblRegionReference[Region],tblRegionReference[Area],"Not Found")</f>
        <v>South</v>
      </c>
      <c r="U3240" s="4" t="str">
        <f>IF(tblOperations[[#This Row],[Completion_Rate]]&gt;=_xlfn.XLOOKUP("Completion Rate",tblKPITargets[KPI_Name],tblKPITargets[Target_Value]),"Met","Below Target")</f>
        <v>Met</v>
      </c>
      <c r="V3240" t="str">
        <f>IF(tblOperations[[#This Row],[SLA_Compliance]]&gt;=_xlfn.XLOOKUP('04_References'!$A$3,tblKPITargets[KPI_Name],tblKPITargets[Target_Value]),"Met","Below Target")</f>
        <v>Met</v>
      </c>
      <c r="W3240" t="str">
        <f>IF(tblOperations[[#This Row],[Quality_Pass_Rate]]&gt;=_xlfn.XLOOKUP('04_References'!$A$4,tblKPITargets[KPI_Name],tblKPITargets[Target_Value]),"Met","Below Target")</f>
        <v>Met</v>
      </c>
      <c r="X3240" t="str">
        <f>IF(tblOperations[[#This Row],[Average_Completion_Days]]&lt;=_xlfn.XLOOKUP('04_References'!$A$7,tblKPITargets[KPI_Name],tblKPITargets[Target_Value]),"Met","Below Target")</f>
        <v>Met</v>
      </c>
      <c r="Y3240" t="str">
        <f>IF(tblOperations[[#This Row],[Closing_Backlog]]&lt;=_xlfn.XLOOKUP('04_References'!$A$8,tblKPITargets[KPI_Name],tblKPITargets[Target_Value]),"Met","Below Target")</f>
        <v>Met</v>
      </c>
    </row>
    <row r="3241" spans="1:25">
      <c r="A3241" s="8" t="s">
        <v>3271</v>
      </c>
      <c r="B3241" s="9">
        <v>46167</v>
      </c>
      <c r="C3241" s="4" t="s">
        <v>43</v>
      </c>
      <c r="D3241" s="4" t="s">
        <v>25</v>
      </c>
      <c r="E3241" s="4">
        <v>0</v>
      </c>
      <c r="F3241" s="4">
        <v>29</v>
      </c>
      <c r="G3241" s="4">
        <v>29</v>
      </c>
      <c r="H3241" s="4">
        <v>29</v>
      </c>
      <c r="I3241" s="4">
        <v>0</v>
      </c>
      <c r="J3241" s="4">
        <v>1</v>
      </c>
      <c r="K3241" s="4">
        <v>0</v>
      </c>
      <c r="L3241" s="4">
        <v>2</v>
      </c>
      <c r="M3241" s="4">
        <v>0.94399999999999995</v>
      </c>
      <c r="N3241" s="4">
        <v>0.96699999999999997</v>
      </c>
      <c r="O3241" s="4">
        <v>4.5999999999999996</v>
      </c>
      <c r="P3241" s="4">
        <v>0.78100000000000003</v>
      </c>
      <c r="Q3241" s="5">
        <v>1</v>
      </c>
      <c r="R3241" s="4" t="str">
        <f>TRIM(tblOperations[[#This Row],[Region]])</f>
        <v>South West</v>
      </c>
      <c r="S3241" s="4" t="str">
        <f>TRIM(tblOperations[[#This Row],[Team]])</f>
        <v>Workplace Projects</v>
      </c>
      <c r="T3241" s="4" t="str">
        <f>_xlfn.XLOOKUP(R3241,tblRegionReference[Region],tblRegionReference[Area],"Not Found")</f>
        <v>South</v>
      </c>
      <c r="U3241" s="4" t="str">
        <f>IF(tblOperations[[#This Row],[Completion_Rate]]&gt;=_xlfn.XLOOKUP("Completion Rate",tblKPITargets[KPI_Name],tblKPITargets[Target_Value]),"Met","Below Target")</f>
        <v>Met</v>
      </c>
      <c r="V3241" t="str">
        <f>IF(tblOperations[[#This Row],[SLA_Compliance]]&gt;=_xlfn.XLOOKUP('04_References'!$A$3,tblKPITargets[KPI_Name],tblKPITargets[Target_Value]),"Met","Below Target")</f>
        <v>Met</v>
      </c>
      <c r="W3241" t="str">
        <f>IF(tblOperations[[#This Row],[Quality_Pass_Rate]]&gt;=_xlfn.XLOOKUP('04_References'!$A$4,tblKPITargets[KPI_Name],tblKPITargets[Target_Value]),"Met","Below Target")</f>
        <v>Met</v>
      </c>
      <c r="X3241" t="str">
        <f>IF(tblOperations[[#This Row],[Average_Completion_Days]]&lt;=_xlfn.XLOOKUP('04_References'!$A$7,tblKPITargets[KPI_Name],tblKPITargets[Target_Value]),"Met","Below Target")</f>
        <v>Met</v>
      </c>
      <c r="Y3241" t="str">
        <f>IF(tblOperations[[#This Row],[Closing_Backlog]]&lt;=_xlfn.XLOOKUP('04_References'!$A$8,tblKPITargets[KPI_Name],tblKPITargets[Target_Value]),"Met","Below Target")</f>
        <v>Met</v>
      </c>
    </row>
    <row r="3242" spans="1:25">
      <c r="A3242" s="6" t="s">
        <v>3272</v>
      </c>
      <c r="B3242" s="7">
        <v>46167</v>
      </c>
      <c r="C3242" s="2" t="s">
        <v>48</v>
      </c>
      <c r="D3242" s="2" t="s">
        <v>19</v>
      </c>
      <c r="E3242" s="2">
        <v>0</v>
      </c>
      <c r="F3242" s="2">
        <v>39</v>
      </c>
      <c r="G3242" s="2">
        <v>39</v>
      </c>
      <c r="H3242" s="2">
        <v>39</v>
      </c>
      <c r="I3242" s="2">
        <v>0</v>
      </c>
      <c r="J3242" s="2">
        <v>0</v>
      </c>
      <c r="K3242" s="2">
        <v>0</v>
      </c>
      <c r="L3242" s="2">
        <v>1.2</v>
      </c>
      <c r="M3242" s="2">
        <v>0.96599999999999997</v>
      </c>
      <c r="N3242" s="2">
        <v>0.98699999999999999</v>
      </c>
      <c r="O3242" s="2">
        <v>4.7</v>
      </c>
      <c r="P3242" s="2">
        <v>0.74299999999999999</v>
      </c>
      <c r="Q3242" s="3">
        <v>1</v>
      </c>
      <c r="R3242" s="4" t="str">
        <f>TRIM(tblOperations[[#This Row],[Region]])</f>
        <v>South East</v>
      </c>
      <c r="S3242" s="4" t="str">
        <f>TRIM(tblOperations[[#This Row],[Team]])</f>
        <v>Workplace Services</v>
      </c>
      <c r="T3242" s="4" t="str">
        <f>_xlfn.XLOOKUP(R3242,tblRegionReference[Region],tblRegionReference[Area],"Not Found")</f>
        <v>South</v>
      </c>
      <c r="U3242" s="4" t="str">
        <f>IF(tblOperations[[#This Row],[Completion_Rate]]&gt;=_xlfn.XLOOKUP("Completion Rate",tblKPITargets[KPI_Name],tblKPITargets[Target_Value]),"Met","Below Target")</f>
        <v>Met</v>
      </c>
      <c r="V3242" t="str">
        <f>IF(tblOperations[[#This Row],[SLA_Compliance]]&gt;=_xlfn.XLOOKUP('04_References'!$A$3,tblKPITargets[KPI_Name],tblKPITargets[Target_Value]),"Met","Below Target")</f>
        <v>Met</v>
      </c>
      <c r="W3242" t="str">
        <f>IF(tblOperations[[#This Row],[Quality_Pass_Rate]]&gt;=_xlfn.XLOOKUP('04_References'!$A$4,tblKPITargets[KPI_Name],tblKPITargets[Target_Value]),"Met","Below Target")</f>
        <v>Met</v>
      </c>
      <c r="X3242" t="str">
        <f>IF(tblOperations[[#This Row],[Average_Completion_Days]]&lt;=_xlfn.XLOOKUP('04_References'!$A$7,tblKPITargets[KPI_Name],tblKPITargets[Target_Value]),"Met","Below Target")</f>
        <v>Met</v>
      </c>
      <c r="Y3242" t="str">
        <f>IF(tblOperations[[#This Row],[Closing_Backlog]]&lt;=_xlfn.XLOOKUP('04_References'!$A$8,tblKPITargets[KPI_Name],tblKPITargets[Target_Value]),"Met","Below Target")</f>
        <v>Met</v>
      </c>
    </row>
    <row r="3243" spans="1:25">
      <c r="A3243" s="8" t="s">
        <v>3273</v>
      </c>
      <c r="B3243" s="9">
        <v>46167</v>
      </c>
      <c r="C3243" s="4" t="s">
        <v>48</v>
      </c>
      <c r="D3243" s="4" t="s">
        <v>21</v>
      </c>
      <c r="E3243" s="4">
        <v>2930</v>
      </c>
      <c r="F3243" s="4">
        <v>45</v>
      </c>
      <c r="G3243" s="4">
        <v>2975</v>
      </c>
      <c r="H3243" s="4">
        <v>18</v>
      </c>
      <c r="I3243" s="4">
        <v>2957</v>
      </c>
      <c r="J3243" s="4">
        <v>0</v>
      </c>
      <c r="K3243" s="4">
        <v>0</v>
      </c>
      <c r="L3243" s="4">
        <v>8</v>
      </c>
      <c r="M3243" s="4">
        <v>0.6</v>
      </c>
      <c r="N3243" s="4">
        <v>0.96499999999999997</v>
      </c>
      <c r="O3243" s="4">
        <v>2.5</v>
      </c>
      <c r="P3243" s="4">
        <v>0.69199999999999995</v>
      </c>
      <c r="Q3243" s="5">
        <v>6.0000000000000001E-3</v>
      </c>
      <c r="R3243" s="4" t="str">
        <f>TRIM(tblOperations[[#This Row],[Region]])</f>
        <v>South East</v>
      </c>
      <c r="S3243" s="4" t="str">
        <f>TRIM(tblOperations[[#This Row],[Team]])</f>
        <v>Facilities Response</v>
      </c>
      <c r="T3243" s="4" t="str">
        <f>_xlfn.XLOOKUP(R3243,tblRegionReference[Region],tblRegionReference[Area],"Not Found")</f>
        <v>South</v>
      </c>
      <c r="U3243" s="4" t="str">
        <f>IF(tblOperations[[#This Row],[Completion_Rate]]&gt;=_xlfn.XLOOKUP("Completion Rate",tblKPITargets[KPI_Name],tblKPITargets[Target_Value]),"Met","Below Target")</f>
        <v>Below Target</v>
      </c>
      <c r="V3243" t="str">
        <f>IF(tblOperations[[#This Row],[SLA_Compliance]]&gt;=_xlfn.XLOOKUP('04_References'!$A$3,tblKPITargets[KPI_Name],tblKPITargets[Target_Value]),"Met","Below Target")</f>
        <v>Below Target</v>
      </c>
      <c r="W3243" t="str">
        <f>IF(tblOperations[[#This Row],[Quality_Pass_Rate]]&gt;=_xlfn.XLOOKUP('04_References'!$A$4,tblKPITargets[KPI_Name],tblKPITargets[Target_Value]),"Met","Below Target")</f>
        <v>Met</v>
      </c>
      <c r="X3243" t="str">
        <f>IF(tblOperations[[#This Row],[Average_Completion_Days]]&lt;=_xlfn.XLOOKUP('04_References'!$A$7,tblKPITargets[KPI_Name],tblKPITargets[Target_Value]),"Met","Below Target")</f>
        <v>Below Target</v>
      </c>
      <c r="Y3243" t="str">
        <f>IF(tblOperations[[#This Row],[Closing_Backlog]]&lt;=_xlfn.XLOOKUP('04_References'!$A$8,tblKPITargets[KPI_Name],tblKPITargets[Target_Value]),"Met","Below Target")</f>
        <v>Below Target</v>
      </c>
    </row>
    <row r="3244" spans="1:25">
      <c r="A3244" s="6" t="s">
        <v>3274</v>
      </c>
      <c r="B3244" s="7">
        <v>46167</v>
      </c>
      <c r="C3244" s="2" t="s">
        <v>48</v>
      </c>
      <c r="D3244" s="2" t="s">
        <v>23</v>
      </c>
      <c r="E3244" s="2">
        <v>1</v>
      </c>
      <c r="F3244" s="2">
        <v>23</v>
      </c>
      <c r="G3244" s="2">
        <v>24</v>
      </c>
      <c r="H3244" s="2">
        <v>24</v>
      </c>
      <c r="I3244" s="2">
        <v>0</v>
      </c>
      <c r="J3244" s="2">
        <v>0</v>
      </c>
      <c r="K3244" s="2">
        <v>0</v>
      </c>
      <c r="L3244" s="2">
        <v>1.9</v>
      </c>
      <c r="M3244" s="2">
        <v>0.95099999999999996</v>
      </c>
      <c r="N3244" s="2">
        <v>0.97599999999999998</v>
      </c>
      <c r="O3244" s="2">
        <v>4.5999999999999996</v>
      </c>
      <c r="P3244" s="2">
        <v>0.80200000000000005</v>
      </c>
      <c r="Q3244" s="3">
        <v>1</v>
      </c>
      <c r="R3244" s="4" t="str">
        <f>TRIM(tblOperations[[#This Row],[Region]])</f>
        <v>South East</v>
      </c>
      <c r="S3244" s="4" t="str">
        <f>TRIM(tblOperations[[#This Row],[Team]])</f>
        <v>Estates Support</v>
      </c>
      <c r="T3244" s="4" t="str">
        <f>_xlfn.XLOOKUP(R3244,tblRegionReference[Region],tblRegionReference[Area],"Not Found")</f>
        <v>South</v>
      </c>
      <c r="U3244" s="4" t="str">
        <f>IF(tblOperations[[#This Row],[Completion_Rate]]&gt;=_xlfn.XLOOKUP("Completion Rate",tblKPITargets[KPI_Name],tblKPITargets[Target_Value]),"Met","Below Target")</f>
        <v>Met</v>
      </c>
      <c r="V3244" t="str">
        <f>IF(tblOperations[[#This Row],[SLA_Compliance]]&gt;=_xlfn.XLOOKUP('04_References'!$A$3,tblKPITargets[KPI_Name],tblKPITargets[Target_Value]),"Met","Below Target")</f>
        <v>Met</v>
      </c>
      <c r="W3244" t="str">
        <f>IF(tblOperations[[#This Row],[Quality_Pass_Rate]]&gt;=_xlfn.XLOOKUP('04_References'!$A$4,tblKPITargets[KPI_Name],tblKPITargets[Target_Value]),"Met","Below Target")</f>
        <v>Met</v>
      </c>
      <c r="X3244" t="str">
        <f>IF(tblOperations[[#This Row],[Average_Completion_Days]]&lt;=_xlfn.XLOOKUP('04_References'!$A$7,tblKPITargets[KPI_Name],tblKPITargets[Target_Value]),"Met","Below Target")</f>
        <v>Met</v>
      </c>
      <c r="Y3244" t="str">
        <f>IF(tblOperations[[#This Row],[Closing_Backlog]]&lt;=_xlfn.XLOOKUP('04_References'!$A$8,tblKPITargets[KPI_Name],tblKPITargets[Target_Value]),"Met","Below Target")</f>
        <v>Met</v>
      </c>
    </row>
    <row r="3245" spans="1:25">
      <c r="A3245" s="8" t="s">
        <v>3275</v>
      </c>
      <c r="B3245" s="9">
        <v>46167</v>
      </c>
      <c r="C3245" s="4" t="s">
        <v>48</v>
      </c>
      <c r="D3245" s="4" t="s">
        <v>25</v>
      </c>
      <c r="E3245" s="4">
        <v>932</v>
      </c>
      <c r="F3245" s="4">
        <v>36</v>
      </c>
      <c r="G3245" s="4">
        <v>968</v>
      </c>
      <c r="H3245" s="4">
        <v>24</v>
      </c>
      <c r="I3245" s="4">
        <v>944</v>
      </c>
      <c r="J3245" s="4">
        <v>0</v>
      </c>
      <c r="K3245" s="4">
        <v>0</v>
      </c>
      <c r="L3245" s="4">
        <v>8</v>
      </c>
      <c r="M3245" s="4">
        <v>0.6</v>
      </c>
      <c r="N3245" s="4">
        <v>0.98</v>
      </c>
      <c r="O3245" s="4">
        <v>2.5</v>
      </c>
      <c r="P3245" s="4">
        <v>0.747</v>
      </c>
      <c r="Q3245" s="5">
        <v>2.5000000000000001E-2</v>
      </c>
      <c r="R3245" s="4" t="str">
        <f>TRIM(tblOperations[[#This Row],[Region]])</f>
        <v>South East</v>
      </c>
      <c r="S3245" s="4" t="str">
        <f>TRIM(tblOperations[[#This Row],[Team]])</f>
        <v>Workplace Projects</v>
      </c>
      <c r="T3245" s="4" t="str">
        <f>_xlfn.XLOOKUP(R3245,tblRegionReference[Region],tblRegionReference[Area],"Not Found")</f>
        <v>South</v>
      </c>
      <c r="U3245" s="4" t="str">
        <f>IF(tblOperations[[#This Row],[Completion_Rate]]&gt;=_xlfn.XLOOKUP("Completion Rate",tblKPITargets[KPI_Name],tblKPITargets[Target_Value]),"Met","Below Target")</f>
        <v>Below Target</v>
      </c>
      <c r="V3245" t="str">
        <f>IF(tblOperations[[#This Row],[SLA_Compliance]]&gt;=_xlfn.XLOOKUP('04_References'!$A$3,tblKPITargets[KPI_Name],tblKPITargets[Target_Value]),"Met","Below Target")</f>
        <v>Below Target</v>
      </c>
      <c r="W3245" t="str">
        <f>IF(tblOperations[[#This Row],[Quality_Pass_Rate]]&gt;=_xlfn.XLOOKUP('04_References'!$A$4,tblKPITargets[KPI_Name],tblKPITargets[Target_Value]),"Met","Below Target")</f>
        <v>Met</v>
      </c>
      <c r="X3245" t="str">
        <f>IF(tblOperations[[#This Row],[Average_Completion_Days]]&lt;=_xlfn.XLOOKUP('04_References'!$A$7,tblKPITargets[KPI_Name],tblKPITargets[Target_Value]),"Met","Below Target")</f>
        <v>Below Target</v>
      </c>
      <c r="Y3245" t="str">
        <f>IF(tblOperations[[#This Row],[Closing_Backlog]]&lt;=_xlfn.XLOOKUP('04_References'!$A$8,tblKPITargets[KPI_Name],tblKPITargets[Target_Value]),"Met","Below Target")</f>
        <v>Below Target</v>
      </c>
    </row>
    <row r="3246" spans="1:25">
      <c r="A3246" s="6" t="s">
        <v>3276</v>
      </c>
      <c r="B3246" s="7">
        <v>46167</v>
      </c>
      <c r="C3246" s="2" t="s">
        <v>53</v>
      </c>
      <c r="D3246" s="2" t="s">
        <v>19</v>
      </c>
      <c r="E3246" s="2">
        <v>1759</v>
      </c>
      <c r="F3246" s="2">
        <v>37</v>
      </c>
      <c r="G3246" s="2">
        <v>1796</v>
      </c>
      <c r="H3246" s="2">
        <v>30</v>
      </c>
      <c r="I3246" s="2">
        <v>1766</v>
      </c>
      <c r="J3246" s="2">
        <v>0</v>
      </c>
      <c r="K3246" s="2">
        <v>0</v>
      </c>
      <c r="L3246" s="2">
        <v>8</v>
      </c>
      <c r="M3246" s="2">
        <v>0.6</v>
      </c>
      <c r="N3246" s="2">
        <v>0.998</v>
      </c>
      <c r="O3246" s="2">
        <v>2.5</v>
      </c>
      <c r="P3246" s="2">
        <v>0.69299999999999995</v>
      </c>
      <c r="Q3246" s="3">
        <v>1.7000000000000001E-2</v>
      </c>
      <c r="R3246" s="4" t="str">
        <f>TRIM(tblOperations[[#This Row],[Region]])</f>
        <v>Wales</v>
      </c>
      <c r="S3246" s="4" t="str">
        <f>TRIM(tblOperations[[#This Row],[Team]])</f>
        <v>Workplace Services</v>
      </c>
      <c r="T3246" s="4" t="str">
        <f>_xlfn.XLOOKUP(R3246,tblRegionReference[Region],tblRegionReference[Area],"Not Found")</f>
        <v>Wales</v>
      </c>
      <c r="U3246" s="4" t="str">
        <f>IF(tblOperations[[#This Row],[Completion_Rate]]&gt;=_xlfn.XLOOKUP("Completion Rate",tblKPITargets[KPI_Name],tblKPITargets[Target_Value]),"Met","Below Target")</f>
        <v>Below Target</v>
      </c>
      <c r="V3246" t="str">
        <f>IF(tblOperations[[#This Row],[SLA_Compliance]]&gt;=_xlfn.XLOOKUP('04_References'!$A$3,tblKPITargets[KPI_Name],tblKPITargets[Target_Value]),"Met","Below Target")</f>
        <v>Below Target</v>
      </c>
      <c r="W3246" t="str">
        <f>IF(tblOperations[[#This Row],[Quality_Pass_Rate]]&gt;=_xlfn.XLOOKUP('04_References'!$A$4,tblKPITargets[KPI_Name],tblKPITargets[Target_Value]),"Met","Below Target")</f>
        <v>Met</v>
      </c>
      <c r="X3246" t="str">
        <f>IF(tblOperations[[#This Row],[Average_Completion_Days]]&lt;=_xlfn.XLOOKUP('04_References'!$A$7,tblKPITargets[KPI_Name],tblKPITargets[Target_Value]),"Met","Below Target")</f>
        <v>Below Target</v>
      </c>
      <c r="Y3246" t="str">
        <f>IF(tblOperations[[#This Row],[Closing_Backlog]]&lt;=_xlfn.XLOOKUP('04_References'!$A$8,tblKPITargets[KPI_Name],tblKPITargets[Target_Value]),"Met","Below Target")</f>
        <v>Below Target</v>
      </c>
    </row>
    <row r="3247" spans="1:25">
      <c r="A3247" s="8" t="s">
        <v>3277</v>
      </c>
      <c r="B3247" s="9">
        <v>46167</v>
      </c>
      <c r="C3247" s="4" t="s">
        <v>53</v>
      </c>
      <c r="D3247" s="4" t="s">
        <v>21</v>
      </c>
      <c r="E3247" s="4">
        <v>1890</v>
      </c>
      <c r="F3247" s="4">
        <v>49</v>
      </c>
      <c r="G3247" s="4">
        <v>1939</v>
      </c>
      <c r="H3247" s="4">
        <v>21</v>
      </c>
      <c r="I3247" s="4">
        <v>1918</v>
      </c>
      <c r="J3247" s="4">
        <v>1</v>
      </c>
      <c r="K3247" s="4">
        <v>0</v>
      </c>
      <c r="L3247" s="4">
        <v>8</v>
      </c>
      <c r="M3247" s="4">
        <v>0.6</v>
      </c>
      <c r="N3247" s="4">
        <v>0.96599999999999997</v>
      </c>
      <c r="O3247" s="4">
        <v>2.5</v>
      </c>
      <c r="P3247" s="4">
        <v>0.66400000000000003</v>
      </c>
      <c r="Q3247" s="5">
        <v>1.0999999999999999E-2</v>
      </c>
      <c r="R3247" s="4" t="str">
        <f>TRIM(tblOperations[[#This Row],[Region]])</f>
        <v>Wales</v>
      </c>
      <c r="S3247" s="4" t="str">
        <f>TRIM(tblOperations[[#This Row],[Team]])</f>
        <v>Facilities Response</v>
      </c>
      <c r="T3247" s="4" t="str">
        <f>_xlfn.XLOOKUP(R3247,tblRegionReference[Region],tblRegionReference[Area],"Not Found")</f>
        <v>Wales</v>
      </c>
      <c r="U3247" s="4" t="str">
        <f>IF(tblOperations[[#This Row],[Completion_Rate]]&gt;=_xlfn.XLOOKUP("Completion Rate",tblKPITargets[KPI_Name],tblKPITargets[Target_Value]),"Met","Below Target")</f>
        <v>Below Target</v>
      </c>
      <c r="V3247" t="str">
        <f>IF(tblOperations[[#This Row],[SLA_Compliance]]&gt;=_xlfn.XLOOKUP('04_References'!$A$3,tblKPITargets[KPI_Name],tblKPITargets[Target_Value]),"Met","Below Target")</f>
        <v>Below Target</v>
      </c>
      <c r="W3247" t="str">
        <f>IF(tblOperations[[#This Row],[Quality_Pass_Rate]]&gt;=_xlfn.XLOOKUP('04_References'!$A$4,tblKPITargets[KPI_Name],tblKPITargets[Target_Value]),"Met","Below Target")</f>
        <v>Met</v>
      </c>
      <c r="X3247" t="str">
        <f>IF(tblOperations[[#This Row],[Average_Completion_Days]]&lt;=_xlfn.XLOOKUP('04_References'!$A$7,tblKPITargets[KPI_Name],tblKPITargets[Target_Value]),"Met","Below Target")</f>
        <v>Below Target</v>
      </c>
      <c r="Y3247" t="str">
        <f>IF(tblOperations[[#This Row],[Closing_Backlog]]&lt;=_xlfn.XLOOKUP('04_References'!$A$8,tblKPITargets[KPI_Name],tblKPITargets[Target_Value]),"Met","Below Target")</f>
        <v>Below Target</v>
      </c>
    </row>
    <row r="3248" spans="1:25">
      <c r="A3248" s="6" t="s">
        <v>3278</v>
      </c>
      <c r="B3248" s="7">
        <v>46167</v>
      </c>
      <c r="C3248" s="2" t="s">
        <v>53</v>
      </c>
      <c r="D3248" s="2" t="s">
        <v>23</v>
      </c>
      <c r="E3248" s="2">
        <v>1216</v>
      </c>
      <c r="F3248" s="2">
        <v>44</v>
      </c>
      <c r="G3248" s="2">
        <v>1260</v>
      </c>
      <c r="H3248" s="2">
        <v>29</v>
      </c>
      <c r="I3248" s="2">
        <v>1231</v>
      </c>
      <c r="J3248" s="2">
        <v>0</v>
      </c>
      <c r="K3248" s="2">
        <v>0</v>
      </c>
      <c r="L3248" s="2">
        <v>8</v>
      </c>
      <c r="M3248" s="2">
        <v>0.6</v>
      </c>
      <c r="N3248" s="2">
        <v>0.95199999999999996</v>
      </c>
      <c r="O3248" s="2">
        <v>2.5</v>
      </c>
      <c r="P3248" s="2">
        <v>0.77800000000000002</v>
      </c>
      <c r="Q3248" s="3">
        <v>2.3E-2</v>
      </c>
      <c r="R3248" s="4" t="str">
        <f>TRIM(tblOperations[[#This Row],[Region]])</f>
        <v>Wales</v>
      </c>
      <c r="S3248" s="4" t="str">
        <f>TRIM(tblOperations[[#This Row],[Team]])</f>
        <v>Estates Support</v>
      </c>
      <c r="T3248" s="4" t="str">
        <f>_xlfn.XLOOKUP(R3248,tblRegionReference[Region],tblRegionReference[Area],"Not Found")</f>
        <v>Wales</v>
      </c>
      <c r="U3248" s="4" t="str">
        <f>IF(tblOperations[[#This Row],[Completion_Rate]]&gt;=_xlfn.XLOOKUP("Completion Rate",tblKPITargets[KPI_Name],tblKPITargets[Target_Value]),"Met","Below Target")</f>
        <v>Below Target</v>
      </c>
      <c r="V3248" t="str">
        <f>IF(tblOperations[[#This Row],[SLA_Compliance]]&gt;=_xlfn.XLOOKUP('04_References'!$A$3,tblKPITargets[KPI_Name],tblKPITargets[Target_Value]),"Met","Below Target")</f>
        <v>Below Target</v>
      </c>
      <c r="W3248" t="str">
        <f>IF(tblOperations[[#This Row],[Quality_Pass_Rate]]&gt;=_xlfn.XLOOKUP('04_References'!$A$4,tblKPITargets[KPI_Name],tblKPITargets[Target_Value]),"Met","Below Target")</f>
        <v>Met</v>
      </c>
      <c r="X3248" t="str">
        <f>IF(tblOperations[[#This Row],[Average_Completion_Days]]&lt;=_xlfn.XLOOKUP('04_References'!$A$7,tblKPITargets[KPI_Name],tblKPITargets[Target_Value]),"Met","Below Target")</f>
        <v>Below Target</v>
      </c>
      <c r="Y3248" t="str">
        <f>IF(tblOperations[[#This Row],[Closing_Backlog]]&lt;=_xlfn.XLOOKUP('04_References'!$A$8,tblKPITargets[KPI_Name],tblKPITargets[Target_Value]),"Met","Below Target")</f>
        <v>Below Target</v>
      </c>
    </row>
    <row r="3249" spans="1:25">
      <c r="A3249" s="8" t="s">
        <v>3279</v>
      </c>
      <c r="B3249" s="9">
        <v>46167</v>
      </c>
      <c r="C3249" s="4" t="s">
        <v>53</v>
      </c>
      <c r="D3249" s="4" t="s">
        <v>25</v>
      </c>
      <c r="E3249" s="4">
        <v>0</v>
      </c>
      <c r="F3249" s="4">
        <v>30</v>
      </c>
      <c r="G3249" s="4">
        <v>30</v>
      </c>
      <c r="H3249" s="4">
        <v>30</v>
      </c>
      <c r="I3249" s="4">
        <v>0</v>
      </c>
      <c r="J3249" s="4">
        <v>0</v>
      </c>
      <c r="K3249" s="4">
        <v>0</v>
      </c>
      <c r="L3249" s="4">
        <v>1.5</v>
      </c>
      <c r="M3249" s="4">
        <v>1</v>
      </c>
      <c r="N3249" s="4">
        <v>1</v>
      </c>
      <c r="O3249" s="4">
        <v>4.4000000000000004</v>
      </c>
      <c r="P3249" s="4">
        <v>0.71299999999999997</v>
      </c>
      <c r="Q3249" s="5">
        <v>1</v>
      </c>
      <c r="R3249" s="4" t="str">
        <f>TRIM(tblOperations[[#This Row],[Region]])</f>
        <v>Wales</v>
      </c>
      <c r="S3249" s="4" t="str">
        <f>TRIM(tblOperations[[#This Row],[Team]])</f>
        <v>Workplace Projects</v>
      </c>
      <c r="T3249" s="4" t="str">
        <f>_xlfn.XLOOKUP(R3249,tblRegionReference[Region],tblRegionReference[Area],"Not Found")</f>
        <v>Wales</v>
      </c>
      <c r="U3249" s="4" t="str">
        <f>IF(tblOperations[[#This Row],[Completion_Rate]]&gt;=_xlfn.XLOOKUP("Completion Rate",tblKPITargets[KPI_Name],tblKPITargets[Target_Value]),"Met","Below Target")</f>
        <v>Met</v>
      </c>
      <c r="V3249" t="str">
        <f>IF(tblOperations[[#This Row],[SLA_Compliance]]&gt;=_xlfn.XLOOKUP('04_References'!$A$3,tblKPITargets[KPI_Name],tblKPITargets[Target_Value]),"Met","Below Target")</f>
        <v>Met</v>
      </c>
      <c r="W3249" t="str">
        <f>IF(tblOperations[[#This Row],[Quality_Pass_Rate]]&gt;=_xlfn.XLOOKUP('04_References'!$A$4,tblKPITargets[KPI_Name],tblKPITargets[Target_Value]),"Met","Below Target")</f>
        <v>Met</v>
      </c>
      <c r="X3249" t="str">
        <f>IF(tblOperations[[#This Row],[Average_Completion_Days]]&lt;=_xlfn.XLOOKUP('04_References'!$A$7,tblKPITargets[KPI_Name],tblKPITargets[Target_Value]),"Met","Below Target")</f>
        <v>Met</v>
      </c>
      <c r="Y3249" t="str">
        <f>IF(tblOperations[[#This Row],[Closing_Backlog]]&lt;=_xlfn.XLOOKUP('04_References'!$A$8,tblKPITargets[KPI_Name],tblKPITargets[Target_Value]),"Met","Below Target")</f>
        <v>Met</v>
      </c>
    </row>
    <row r="3250" spans="1:25">
      <c r="A3250" s="6" t="s">
        <v>3280</v>
      </c>
      <c r="B3250" s="7">
        <v>46168</v>
      </c>
      <c r="C3250" s="2" t="s">
        <v>18</v>
      </c>
      <c r="D3250" s="2" t="s">
        <v>19</v>
      </c>
      <c r="E3250" s="2">
        <v>511</v>
      </c>
      <c r="F3250" s="2">
        <v>29</v>
      </c>
      <c r="G3250" s="2">
        <v>540</v>
      </c>
      <c r="H3250" s="2">
        <v>31</v>
      </c>
      <c r="I3250" s="2">
        <v>509</v>
      </c>
      <c r="J3250" s="2">
        <v>0</v>
      </c>
      <c r="K3250" s="2">
        <v>0</v>
      </c>
      <c r="L3250" s="2">
        <v>8</v>
      </c>
      <c r="M3250" s="2">
        <v>0.6</v>
      </c>
      <c r="N3250" s="2">
        <v>0.98599999999999999</v>
      </c>
      <c r="O3250" s="2">
        <v>2.5</v>
      </c>
      <c r="P3250" s="2">
        <v>0.72399999999999998</v>
      </c>
      <c r="Q3250" s="3">
        <v>5.7000000000000002E-2</v>
      </c>
      <c r="R3250" s="4" t="str">
        <f>TRIM(tblOperations[[#This Row],[Region]])</f>
        <v>Scotland</v>
      </c>
      <c r="S3250" s="4" t="str">
        <f>TRIM(tblOperations[[#This Row],[Team]])</f>
        <v>Workplace Services</v>
      </c>
      <c r="T3250" s="4" t="str">
        <f>_xlfn.XLOOKUP(R3250,tblRegionReference[Region],tblRegionReference[Area],"Not Found")</f>
        <v>North</v>
      </c>
      <c r="U3250" s="4" t="str">
        <f>IF(tblOperations[[#This Row],[Completion_Rate]]&gt;=_xlfn.XLOOKUP("Completion Rate",tblKPITargets[KPI_Name],tblKPITargets[Target_Value]),"Met","Below Target")</f>
        <v>Below Target</v>
      </c>
      <c r="V3250" t="str">
        <f>IF(tblOperations[[#This Row],[SLA_Compliance]]&gt;=_xlfn.XLOOKUP('04_References'!$A$3,tblKPITargets[KPI_Name],tblKPITargets[Target_Value]),"Met","Below Target")</f>
        <v>Below Target</v>
      </c>
      <c r="W3250" t="str">
        <f>IF(tblOperations[[#This Row],[Quality_Pass_Rate]]&gt;=_xlfn.XLOOKUP('04_References'!$A$4,tblKPITargets[KPI_Name],tblKPITargets[Target_Value]),"Met","Below Target")</f>
        <v>Met</v>
      </c>
      <c r="X3250" t="str">
        <f>IF(tblOperations[[#This Row],[Average_Completion_Days]]&lt;=_xlfn.XLOOKUP('04_References'!$A$7,tblKPITargets[KPI_Name],tblKPITargets[Target_Value]),"Met","Below Target")</f>
        <v>Below Target</v>
      </c>
      <c r="Y3250" t="str">
        <f>IF(tblOperations[[#This Row],[Closing_Backlog]]&lt;=_xlfn.XLOOKUP('04_References'!$A$8,tblKPITargets[KPI_Name],tblKPITargets[Target_Value]),"Met","Below Target")</f>
        <v>Below Target</v>
      </c>
    </row>
    <row r="3251" spans="1:25">
      <c r="A3251" s="8" t="s">
        <v>3281</v>
      </c>
      <c r="B3251" s="9">
        <v>46168</v>
      </c>
      <c r="C3251" s="4" t="s">
        <v>18</v>
      </c>
      <c r="D3251" s="4" t="s">
        <v>21</v>
      </c>
      <c r="E3251" s="4">
        <v>0</v>
      </c>
      <c r="F3251" s="4">
        <v>58</v>
      </c>
      <c r="G3251" s="4">
        <v>58</v>
      </c>
      <c r="H3251" s="4">
        <v>42</v>
      </c>
      <c r="I3251" s="4">
        <v>16</v>
      </c>
      <c r="J3251" s="4">
        <v>1</v>
      </c>
      <c r="K3251" s="4">
        <v>1</v>
      </c>
      <c r="L3251" s="4">
        <v>2.8</v>
      </c>
      <c r="M3251" s="4">
        <v>0.77</v>
      </c>
      <c r="N3251" s="4">
        <v>0.95299999999999996</v>
      </c>
      <c r="O3251" s="4">
        <v>4</v>
      </c>
      <c r="P3251" s="4">
        <v>0.8</v>
      </c>
      <c r="Q3251" s="5">
        <v>0.72399999999999998</v>
      </c>
      <c r="R3251" s="4" t="str">
        <f>TRIM(tblOperations[[#This Row],[Region]])</f>
        <v>Scotland</v>
      </c>
      <c r="S3251" s="4" t="str">
        <f>TRIM(tblOperations[[#This Row],[Team]])</f>
        <v>Facilities Response</v>
      </c>
      <c r="T3251" s="4" t="str">
        <f>_xlfn.XLOOKUP(R3251,tblRegionReference[Region],tblRegionReference[Area],"Not Found")</f>
        <v>North</v>
      </c>
      <c r="U3251" s="4" t="str">
        <f>IF(tblOperations[[#This Row],[Completion_Rate]]&gt;=_xlfn.XLOOKUP("Completion Rate",tblKPITargets[KPI_Name],tblKPITargets[Target_Value]),"Met","Below Target")</f>
        <v>Below Target</v>
      </c>
      <c r="V3251" t="str">
        <f>IF(tblOperations[[#This Row],[SLA_Compliance]]&gt;=_xlfn.XLOOKUP('04_References'!$A$3,tblKPITargets[KPI_Name],tblKPITargets[Target_Value]),"Met","Below Target")</f>
        <v>Below Target</v>
      </c>
      <c r="W3251" t="str">
        <f>IF(tblOperations[[#This Row],[Quality_Pass_Rate]]&gt;=_xlfn.XLOOKUP('04_References'!$A$4,tblKPITargets[KPI_Name],tblKPITargets[Target_Value]),"Met","Below Target")</f>
        <v>Met</v>
      </c>
      <c r="X3251" t="str">
        <f>IF(tblOperations[[#This Row],[Average_Completion_Days]]&lt;=_xlfn.XLOOKUP('04_References'!$A$7,tblKPITargets[KPI_Name],tblKPITargets[Target_Value]),"Met","Below Target")</f>
        <v>Met</v>
      </c>
      <c r="Y3251" t="str">
        <f>IF(tblOperations[[#This Row],[Closing_Backlog]]&lt;=_xlfn.XLOOKUP('04_References'!$A$8,tblKPITargets[KPI_Name],tblKPITargets[Target_Value]),"Met","Below Target")</f>
        <v>Below Target</v>
      </c>
    </row>
    <row r="3252" spans="1:25">
      <c r="A3252" s="6" t="s">
        <v>3282</v>
      </c>
      <c r="B3252" s="7">
        <v>46168</v>
      </c>
      <c r="C3252" s="2" t="s">
        <v>18</v>
      </c>
      <c r="D3252" s="2" t="s">
        <v>23</v>
      </c>
      <c r="E3252" s="2">
        <v>834</v>
      </c>
      <c r="F3252" s="2">
        <v>45</v>
      </c>
      <c r="G3252" s="2">
        <v>879</v>
      </c>
      <c r="H3252" s="2">
        <v>42</v>
      </c>
      <c r="I3252" s="2">
        <v>837</v>
      </c>
      <c r="J3252" s="2">
        <v>0</v>
      </c>
      <c r="K3252" s="2">
        <v>0</v>
      </c>
      <c r="L3252" s="2">
        <v>8</v>
      </c>
      <c r="M3252" s="2">
        <v>0.6</v>
      </c>
      <c r="N3252" s="2">
        <v>1</v>
      </c>
      <c r="O3252" s="2">
        <v>2.5</v>
      </c>
      <c r="P3252" s="2">
        <v>0.77700000000000002</v>
      </c>
      <c r="Q3252" s="3">
        <v>4.8000000000000001E-2</v>
      </c>
      <c r="R3252" s="4" t="str">
        <f>TRIM(tblOperations[[#This Row],[Region]])</f>
        <v>Scotland</v>
      </c>
      <c r="S3252" s="4" t="str">
        <f>TRIM(tblOperations[[#This Row],[Team]])</f>
        <v>Estates Support</v>
      </c>
      <c r="T3252" s="4" t="str">
        <f>_xlfn.XLOOKUP(R3252,tblRegionReference[Region],tblRegionReference[Area],"Not Found")</f>
        <v>North</v>
      </c>
      <c r="U3252" s="4" t="str">
        <f>IF(tblOperations[[#This Row],[Completion_Rate]]&gt;=_xlfn.XLOOKUP("Completion Rate",tblKPITargets[KPI_Name],tblKPITargets[Target_Value]),"Met","Below Target")</f>
        <v>Below Target</v>
      </c>
      <c r="V3252" t="str">
        <f>IF(tblOperations[[#This Row],[SLA_Compliance]]&gt;=_xlfn.XLOOKUP('04_References'!$A$3,tblKPITargets[KPI_Name],tblKPITargets[Target_Value]),"Met","Below Target")</f>
        <v>Below Target</v>
      </c>
      <c r="W3252" t="str">
        <f>IF(tblOperations[[#This Row],[Quality_Pass_Rate]]&gt;=_xlfn.XLOOKUP('04_References'!$A$4,tblKPITargets[KPI_Name],tblKPITargets[Target_Value]),"Met","Below Target")</f>
        <v>Met</v>
      </c>
      <c r="X3252" t="str">
        <f>IF(tblOperations[[#This Row],[Average_Completion_Days]]&lt;=_xlfn.XLOOKUP('04_References'!$A$7,tblKPITargets[KPI_Name],tblKPITargets[Target_Value]),"Met","Below Target")</f>
        <v>Below Target</v>
      </c>
      <c r="Y3252" t="str">
        <f>IF(tblOperations[[#This Row],[Closing_Backlog]]&lt;=_xlfn.XLOOKUP('04_References'!$A$8,tblKPITargets[KPI_Name],tblKPITargets[Target_Value]),"Met","Below Target")</f>
        <v>Below Target</v>
      </c>
    </row>
    <row r="3253" spans="1:25">
      <c r="A3253" s="8" t="s">
        <v>3283</v>
      </c>
      <c r="B3253" s="9">
        <v>46168</v>
      </c>
      <c r="C3253" s="4" t="s">
        <v>18</v>
      </c>
      <c r="D3253" s="4" t="s">
        <v>25</v>
      </c>
      <c r="E3253" s="4">
        <v>0</v>
      </c>
      <c r="F3253" s="4">
        <v>27</v>
      </c>
      <c r="G3253" s="4">
        <v>27</v>
      </c>
      <c r="H3253" s="4">
        <v>27</v>
      </c>
      <c r="I3253" s="4">
        <v>0</v>
      </c>
      <c r="J3253" s="4">
        <v>0</v>
      </c>
      <c r="K3253" s="4">
        <v>0</v>
      </c>
      <c r="L3253" s="4">
        <v>1.3</v>
      </c>
      <c r="M3253" s="4">
        <v>0.95899999999999996</v>
      </c>
      <c r="N3253" s="4">
        <v>0.97199999999999998</v>
      </c>
      <c r="O3253" s="4">
        <v>4.4000000000000004</v>
      </c>
      <c r="P3253" s="4">
        <v>0.76500000000000001</v>
      </c>
      <c r="Q3253" s="5">
        <v>1</v>
      </c>
      <c r="R3253" s="4" t="str">
        <f>TRIM(tblOperations[[#This Row],[Region]])</f>
        <v>Scotland</v>
      </c>
      <c r="S3253" s="4" t="str">
        <f>TRIM(tblOperations[[#This Row],[Team]])</f>
        <v>Workplace Projects</v>
      </c>
      <c r="T3253" s="4" t="str">
        <f>_xlfn.XLOOKUP(R3253,tblRegionReference[Region],tblRegionReference[Area],"Not Found")</f>
        <v>North</v>
      </c>
      <c r="U3253" s="4" t="str">
        <f>IF(tblOperations[[#This Row],[Completion_Rate]]&gt;=_xlfn.XLOOKUP("Completion Rate",tblKPITargets[KPI_Name],tblKPITargets[Target_Value]),"Met","Below Target")</f>
        <v>Met</v>
      </c>
      <c r="V3253" t="str">
        <f>IF(tblOperations[[#This Row],[SLA_Compliance]]&gt;=_xlfn.XLOOKUP('04_References'!$A$3,tblKPITargets[KPI_Name],tblKPITargets[Target_Value]),"Met","Below Target")</f>
        <v>Met</v>
      </c>
      <c r="W3253" t="str">
        <f>IF(tblOperations[[#This Row],[Quality_Pass_Rate]]&gt;=_xlfn.XLOOKUP('04_References'!$A$4,tblKPITargets[KPI_Name],tblKPITargets[Target_Value]),"Met","Below Target")</f>
        <v>Met</v>
      </c>
      <c r="X3253" t="str">
        <f>IF(tblOperations[[#This Row],[Average_Completion_Days]]&lt;=_xlfn.XLOOKUP('04_References'!$A$7,tblKPITargets[KPI_Name],tblKPITargets[Target_Value]),"Met","Below Target")</f>
        <v>Met</v>
      </c>
      <c r="Y3253" t="str">
        <f>IF(tblOperations[[#This Row],[Closing_Backlog]]&lt;=_xlfn.XLOOKUP('04_References'!$A$8,tblKPITargets[KPI_Name],tblKPITargets[Target_Value]),"Met","Below Target")</f>
        <v>Met</v>
      </c>
    </row>
    <row r="3254" spans="1:25">
      <c r="A3254" s="6" t="s">
        <v>3284</v>
      </c>
      <c r="B3254" s="7">
        <v>46168</v>
      </c>
      <c r="C3254" s="2" t="s">
        <v>27</v>
      </c>
      <c r="D3254" s="2" t="s">
        <v>19</v>
      </c>
      <c r="E3254" s="2">
        <v>9</v>
      </c>
      <c r="F3254" s="2">
        <v>38</v>
      </c>
      <c r="G3254" s="2">
        <v>47</v>
      </c>
      <c r="H3254" s="2">
        <v>43</v>
      </c>
      <c r="I3254" s="2">
        <v>4</v>
      </c>
      <c r="J3254" s="2">
        <v>0</v>
      </c>
      <c r="K3254" s="2">
        <v>0</v>
      </c>
      <c r="L3254" s="2">
        <v>1.5</v>
      </c>
      <c r="M3254" s="2">
        <v>0.96699999999999997</v>
      </c>
      <c r="N3254" s="2">
        <v>0.98899999999999999</v>
      </c>
      <c r="O3254" s="2">
        <v>4.4000000000000004</v>
      </c>
      <c r="P3254" s="2">
        <v>0.70499999999999996</v>
      </c>
      <c r="Q3254" s="3">
        <v>0.91500000000000004</v>
      </c>
      <c r="R3254" s="4" t="str">
        <f>TRIM(tblOperations[[#This Row],[Region]])</f>
        <v>North East</v>
      </c>
      <c r="S3254" s="4" t="str">
        <f>TRIM(tblOperations[[#This Row],[Team]])</f>
        <v>Workplace Services</v>
      </c>
      <c r="T3254" s="4" t="str">
        <f>_xlfn.XLOOKUP(R3254,tblRegionReference[Region],tblRegionReference[Area],"Not Found")</f>
        <v>North</v>
      </c>
      <c r="U3254" s="4" t="str">
        <f>IF(tblOperations[[#This Row],[Completion_Rate]]&gt;=_xlfn.XLOOKUP("Completion Rate",tblKPITargets[KPI_Name],tblKPITargets[Target_Value]),"Met","Below Target")</f>
        <v>Below Target</v>
      </c>
      <c r="V3254" t="str">
        <f>IF(tblOperations[[#This Row],[SLA_Compliance]]&gt;=_xlfn.XLOOKUP('04_References'!$A$3,tblKPITargets[KPI_Name],tblKPITargets[Target_Value]),"Met","Below Target")</f>
        <v>Met</v>
      </c>
      <c r="W3254" t="str">
        <f>IF(tblOperations[[#This Row],[Quality_Pass_Rate]]&gt;=_xlfn.XLOOKUP('04_References'!$A$4,tblKPITargets[KPI_Name],tblKPITargets[Target_Value]),"Met","Below Target")</f>
        <v>Met</v>
      </c>
      <c r="X3254" t="str">
        <f>IF(tblOperations[[#This Row],[Average_Completion_Days]]&lt;=_xlfn.XLOOKUP('04_References'!$A$7,tblKPITargets[KPI_Name],tblKPITargets[Target_Value]),"Met","Below Target")</f>
        <v>Met</v>
      </c>
      <c r="Y3254" t="str">
        <f>IF(tblOperations[[#This Row],[Closing_Backlog]]&lt;=_xlfn.XLOOKUP('04_References'!$A$8,tblKPITargets[KPI_Name],tblKPITargets[Target_Value]),"Met","Below Target")</f>
        <v>Met</v>
      </c>
    </row>
    <row r="3255" spans="1:25">
      <c r="A3255" s="8" t="s">
        <v>3285</v>
      </c>
      <c r="B3255" s="9">
        <v>46168</v>
      </c>
      <c r="C3255" s="4" t="s">
        <v>27</v>
      </c>
      <c r="D3255" s="4" t="s">
        <v>21</v>
      </c>
      <c r="E3255" s="4">
        <v>0</v>
      </c>
      <c r="F3255" s="4">
        <v>41</v>
      </c>
      <c r="G3255" s="4">
        <v>41</v>
      </c>
      <c r="H3255" s="4">
        <v>41</v>
      </c>
      <c r="I3255" s="4">
        <v>0</v>
      </c>
      <c r="J3255" s="4">
        <v>0</v>
      </c>
      <c r="K3255" s="4">
        <v>0</v>
      </c>
      <c r="L3255" s="4">
        <v>1.9</v>
      </c>
      <c r="M3255" s="4">
        <v>0.98299999999999998</v>
      </c>
      <c r="N3255" s="4">
        <v>0.99</v>
      </c>
      <c r="O3255" s="4">
        <v>4.5999999999999996</v>
      </c>
      <c r="P3255" s="4">
        <v>0.70699999999999996</v>
      </c>
      <c r="Q3255" s="5">
        <v>1</v>
      </c>
      <c r="R3255" s="4" t="str">
        <f>TRIM(tblOperations[[#This Row],[Region]])</f>
        <v>North East</v>
      </c>
      <c r="S3255" s="4" t="str">
        <f>TRIM(tblOperations[[#This Row],[Team]])</f>
        <v>Facilities Response</v>
      </c>
      <c r="T3255" s="4" t="str">
        <f>_xlfn.XLOOKUP(R3255,tblRegionReference[Region],tblRegionReference[Area],"Not Found")</f>
        <v>North</v>
      </c>
      <c r="U3255" s="4" t="str">
        <f>IF(tblOperations[[#This Row],[Completion_Rate]]&gt;=_xlfn.XLOOKUP("Completion Rate",tblKPITargets[KPI_Name],tblKPITargets[Target_Value]),"Met","Below Target")</f>
        <v>Met</v>
      </c>
      <c r="V3255" t="str">
        <f>IF(tblOperations[[#This Row],[SLA_Compliance]]&gt;=_xlfn.XLOOKUP('04_References'!$A$3,tblKPITargets[KPI_Name],tblKPITargets[Target_Value]),"Met","Below Target")</f>
        <v>Met</v>
      </c>
      <c r="W3255" t="str">
        <f>IF(tblOperations[[#This Row],[Quality_Pass_Rate]]&gt;=_xlfn.XLOOKUP('04_References'!$A$4,tblKPITargets[KPI_Name],tblKPITargets[Target_Value]),"Met","Below Target")</f>
        <v>Met</v>
      </c>
      <c r="X3255" t="str">
        <f>IF(tblOperations[[#This Row],[Average_Completion_Days]]&lt;=_xlfn.XLOOKUP('04_References'!$A$7,tblKPITargets[KPI_Name],tblKPITargets[Target_Value]),"Met","Below Target")</f>
        <v>Met</v>
      </c>
      <c r="Y3255" t="str">
        <f>IF(tblOperations[[#This Row],[Closing_Backlog]]&lt;=_xlfn.XLOOKUP('04_References'!$A$8,tblKPITargets[KPI_Name],tblKPITargets[Target_Value]),"Met","Below Target")</f>
        <v>Met</v>
      </c>
    </row>
    <row r="3256" spans="1:25">
      <c r="A3256" s="6" t="s">
        <v>3286</v>
      </c>
      <c r="B3256" s="7">
        <v>46168</v>
      </c>
      <c r="C3256" s="2" t="s">
        <v>27</v>
      </c>
      <c r="D3256" s="2" t="s">
        <v>23</v>
      </c>
      <c r="E3256" s="2">
        <v>2091</v>
      </c>
      <c r="F3256" s="2">
        <v>23</v>
      </c>
      <c r="G3256" s="2">
        <v>2114</v>
      </c>
      <c r="H3256" s="2">
        <v>25</v>
      </c>
      <c r="I3256" s="2">
        <v>2089</v>
      </c>
      <c r="J3256" s="2">
        <v>0</v>
      </c>
      <c r="K3256" s="2">
        <v>0</v>
      </c>
      <c r="L3256" s="2">
        <v>8</v>
      </c>
      <c r="M3256" s="2">
        <v>0.6</v>
      </c>
      <c r="N3256" s="2">
        <v>0.98199999999999998</v>
      </c>
      <c r="O3256" s="2">
        <v>2.5</v>
      </c>
      <c r="P3256" s="2">
        <v>0.71699999999999997</v>
      </c>
      <c r="Q3256" s="3">
        <v>1.2E-2</v>
      </c>
      <c r="R3256" s="4" t="str">
        <f>TRIM(tblOperations[[#This Row],[Region]])</f>
        <v>North East</v>
      </c>
      <c r="S3256" s="4" t="str">
        <f>TRIM(tblOperations[[#This Row],[Team]])</f>
        <v>Estates Support</v>
      </c>
      <c r="T3256" s="4" t="str">
        <f>_xlfn.XLOOKUP(R3256,tblRegionReference[Region],tblRegionReference[Area],"Not Found")</f>
        <v>North</v>
      </c>
      <c r="U3256" s="4" t="str">
        <f>IF(tblOperations[[#This Row],[Completion_Rate]]&gt;=_xlfn.XLOOKUP("Completion Rate",tblKPITargets[KPI_Name],tblKPITargets[Target_Value]),"Met","Below Target")</f>
        <v>Below Target</v>
      </c>
      <c r="V3256" t="str">
        <f>IF(tblOperations[[#This Row],[SLA_Compliance]]&gt;=_xlfn.XLOOKUP('04_References'!$A$3,tblKPITargets[KPI_Name],tblKPITargets[Target_Value]),"Met","Below Target")</f>
        <v>Below Target</v>
      </c>
      <c r="W3256" t="str">
        <f>IF(tblOperations[[#This Row],[Quality_Pass_Rate]]&gt;=_xlfn.XLOOKUP('04_References'!$A$4,tblKPITargets[KPI_Name],tblKPITargets[Target_Value]),"Met","Below Target")</f>
        <v>Met</v>
      </c>
      <c r="X3256" t="str">
        <f>IF(tblOperations[[#This Row],[Average_Completion_Days]]&lt;=_xlfn.XLOOKUP('04_References'!$A$7,tblKPITargets[KPI_Name],tblKPITargets[Target_Value]),"Met","Below Target")</f>
        <v>Below Target</v>
      </c>
      <c r="Y3256" t="str">
        <f>IF(tblOperations[[#This Row],[Closing_Backlog]]&lt;=_xlfn.XLOOKUP('04_References'!$A$8,tblKPITargets[KPI_Name],tblKPITargets[Target_Value]),"Met","Below Target")</f>
        <v>Below Target</v>
      </c>
    </row>
    <row r="3257" spans="1:25">
      <c r="A3257" s="8" t="s">
        <v>3287</v>
      </c>
      <c r="B3257" s="9">
        <v>46168</v>
      </c>
      <c r="C3257" s="4" t="s">
        <v>27</v>
      </c>
      <c r="D3257" s="4" t="s">
        <v>25</v>
      </c>
      <c r="E3257" s="4">
        <v>123</v>
      </c>
      <c r="F3257" s="4">
        <v>31</v>
      </c>
      <c r="G3257" s="4">
        <v>154</v>
      </c>
      <c r="H3257" s="4">
        <v>30</v>
      </c>
      <c r="I3257" s="4">
        <v>124</v>
      </c>
      <c r="J3257" s="4">
        <v>0</v>
      </c>
      <c r="K3257" s="4">
        <v>0</v>
      </c>
      <c r="L3257" s="4">
        <v>8</v>
      </c>
      <c r="M3257" s="4">
        <v>0.6</v>
      </c>
      <c r="N3257" s="4">
        <v>0.93899999999999995</v>
      </c>
      <c r="O3257" s="4">
        <v>2.5</v>
      </c>
      <c r="P3257" s="4">
        <v>0.72899999999999998</v>
      </c>
      <c r="Q3257" s="5">
        <v>0.19500000000000001</v>
      </c>
      <c r="R3257" s="4" t="str">
        <f>TRIM(tblOperations[[#This Row],[Region]])</f>
        <v>North East</v>
      </c>
      <c r="S3257" s="4" t="str">
        <f>TRIM(tblOperations[[#This Row],[Team]])</f>
        <v>Workplace Projects</v>
      </c>
      <c r="T3257" s="4" t="str">
        <f>_xlfn.XLOOKUP(R3257,tblRegionReference[Region],tblRegionReference[Area],"Not Found")</f>
        <v>North</v>
      </c>
      <c r="U3257" s="4" t="str">
        <f>IF(tblOperations[[#This Row],[Completion_Rate]]&gt;=_xlfn.XLOOKUP("Completion Rate",tblKPITargets[KPI_Name],tblKPITargets[Target_Value]),"Met","Below Target")</f>
        <v>Below Target</v>
      </c>
      <c r="V3257" t="str">
        <f>IF(tblOperations[[#This Row],[SLA_Compliance]]&gt;=_xlfn.XLOOKUP('04_References'!$A$3,tblKPITargets[KPI_Name],tblKPITargets[Target_Value]),"Met","Below Target")</f>
        <v>Below Target</v>
      </c>
      <c r="W3257" t="str">
        <f>IF(tblOperations[[#This Row],[Quality_Pass_Rate]]&gt;=_xlfn.XLOOKUP('04_References'!$A$4,tblKPITargets[KPI_Name],tblKPITargets[Target_Value]),"Met","Below Target")</f>
        <v>Below Target</v>
      </c>
      <c r="X3257" t="str">
        <f>IF(tblOperations[[#This Row],[Average_Completion_Days]]&lt;=_xlfn.XLOOKUP('04_References'!$A$7,tblKPITargets[KPI_Name],tblKPITargets[Target_Value]),"Met","Below Target")</f>
        <v>Below Target</v>
      </c>
      <c r="Y3257" t="str">
        <f>IF(tblOperations[[#This Row],[Closing_Backlog]]&lt;=_xlfn.XLOOKUP('04_References'!$A$8,tblKPITargets[KPI_Name],tblKPITargets[Target_Value]),"Met","Below Target")</f>
        <v>Below Target</v>
      </c>
    </row>
    <row r="3258" spans="1:25">
      <c r="A3258" s="6" t="s">
        <v>3288</v>
      </c>
      <c r="B3258" s="7">
        <v>46168</v>
      </c>
      <c r="C3258" s="2" t="s">
        <v>32</v>
      </c>
      <c r="D3258" s="2" t="s">
        <v>19</v>
      </c>
      <c r="E3258" s="2">
        <v>968</v>
      </c>
      <c r="F3258" s="2">
        <v>46</v>
      </c>
      <c r="G3258" s="2">
        <v>1014</v>
      </c>
      <c r="H3258" s="2">
        <v>27</v>
      </c>
      <c r="I3258" s="2">
        <v>987</v>
      </c>
      <c r="J3258" s="2">
        <v>1</v>
      </c>
      <c r="K3258" s="2">
        <v>0</v>
      </c>
      <c r="L3258" s="2">
        <v>8</v>
      </c>
      <c r="M3258" s="2">
        <v>0.6</v>
      </c>
      <c r="N3258" s="2">
        <v>0.99399999999999999</v>
      </c>
      <c r="O3258" s="2">
        <v>2.5</v>
      </c>
      <c r="P3258" s="2">
        <v>0.77</v>
      </c>
      <c r="Q3258" s="3">
        <v>2.7E-2</v>
      </c>
      <c r="R3258" s="4" t="str">
        <f>TRIM(tblOperations[[#This Row],[Region]])</f>
        <v>North West</v>
      </c>
      <c r="S3258" s="4" t="str">
        <f>TRIM(tblOperations[[#This Row],[Team]])</f>
        <v>Workplace Services</v>
      </c>
      <c r="T3258" s="4" t="str">
        <f>_xlfn.XLOOKUP(R3258,tblRegionReference[Region],tblRegionReference[Area],"Not Found")</f>
        <v>North</v>
      </c>
      <c r="U3258" s="4" t="str">
        <f>IF(tblOperations[[#This Row],[Completion_Rate]]&gt;=_xlfn.XLOOKUP("Completion Rate",tblKPITargets[KPI_Name],tblKPITargets[Target_Value]),"Met","Below Target")</f>
        <v>Below Target</v>
      </c>
      <c r="V3258" t="str">
        <f>IF(tblOperations[[#This Row],[SLA_Compliance]]&gt;=_xlfn.XLOOKUP('04_References'!$A$3,tblKPITargets[KPI_Name],tblKPITargets[Target_Value]),"Met","Below Target")</f>
        <v>Below Target</v>
      </c>
      <c r="W3258" t="str">
        <f>IF(tblOperations[[#This Row],[Quality_Pass_Rate]]&gt;=_xlfn.XLOOKUP('04_References'!$A$4,tblKPITargets[KPI_Name],tblKPITargets[Target_Value]),"Met","Below Target")</f>
        <v>Met</v>
      </c>
      <c r="X3258" t="str">
        <f>IF(tblOperations[[#This Row],[Average_Completion_Days]]&lt;=_xlfn.XLOOKUP('04_References'!$A$7,tblKPITargets[KPI_Name],tblKPITargets[Target_Value]),"Met","Below Target")</f>
        <v>Below Target</v>
      </c>
      <c r="Y3258" t="str">
        <f>IF(tblOperations[[#This Row],[Closing_Backlog]]&lt;=_xlfn.XLOOKUP('04_References'!$A$8,tblKPITargets[KPI_Name],tblKPITargets[Target_Value]),"Met","Below Target")</f>
        <v>Below Target</v>
      </c>
    </row>
    <row r="3259" spans="1:25">
      <c r="A3259" s="8" t="s">
        <v>3289</v>
      </c>
      <c r="B3259" s="9">
        <v>46168</v>
      </c>
      <c r="C3259" s="4" t="s">
        <v>32</v>
      </c>
      <c r="D3259" s="4" t="s">
        <v>21</v>
      </c>
      <c r="E3259" s="4">
        <v>2135</v>
      </c>
      <c r="F3259" s="4">
        <v>49</v>
      </c>
      <c r="G3259" s="4">
        <v>2184</v>
      </c>
      <c r="H3259" s="4">
        <v>22</v>
      </c>
      <c r="I3259" s="4">
        <v>2162</v>
      </c>
      <c r="J3259" s="4">
        <v>0</v>
      </c>
      <c r="K3259" s="4">
        <v>0</v>
      </c>
      <c r="L3259" s="4">
        <v>8</v>
      </c>
      <c r="M3259" s="4">
        <v>0.6</v>
      </c>
      <c r="N3259" s="4">
        <v>0.997</v>
      </c>
      <c r="O3259" s="4">
        <v>2.5</v>
      </c>
      <c r="P3259" s="4">
        <v>0.72</v>
      </c>
      <c r="Q3259" s="5">
        <v>0.01</v>
      </c>
      <c r="R3259" s="4" t="str">
        <f>TRIM(tblOperations[[#This Row],[Region]])</f>
        <v>North West</v>
      </c>
      <c r="S3259" s="4" t="str">
        <f>TRIM(tblOperations[[#This Row],[Team]])</f>
        <v>Facilities Response</v>
      </c>
      <c r="T3259" s="4" t="str">
        <f>_xlfn.XLOOKUP(R3259,tblRegionReference[Region],tblRegionReference[Area],"Not Found")</f>
        <v>North</v>
      </c>
      <c r="U3259" s="4" t="str">
        <f>IF(tblOperations[[#This Row],[Completion_Rate]]&gt;=_xlfn.XLOOKUP("Completion Rate",tblKPITargets[KPI_Name],tblKPITargets[Target_Value]),"Met","Below Target")</f>
        <v>Below Target</v>
      </c>
      <c r="V3259" t="str">
        <f>IF(tblOperations[[#This Row],[SLA_Compliance]]&gt;=_xlfn.XLOOKUP('04_References'!$A$3,tblKPITargets[KPI_Name],tblKPITargets[Target_Value]),"Met","Below Target")</f>
        <v>Below Target</v>
      </c>
      <c r="W3259" t="str">
        <f>IF(tblOperations[[#This Row],[Quality_Pass_Rate]]&gt;=_xlfn.XLOOKUP('04_References'!$A$4,tblKPITargets[KPI_Name],tblKPITargets[Target_Value]),"Met","Below Target")</f>
        <v>Met</v>
      </c>
      <c r="X3259" t="str">
        <f>IF(tblOperations[[#This Row],[Average_Completion_Days]]&lt;=_xlfn.XLOOKUP('04_References'!$A$7,tblKPITargets[KPI_Name],tblKPITargets[Target_Value]),"Met","Below Target")</f>
        <v>Below Target</v>
      </c>
      <c r="Y3259" t="str">
        <f>IF(tblOperations[[#This Row],[Closing_Backlog]]&lt;=_xlfn.XLOOKUP('04_References'!$A$8,tblKPITargets[KPI_Name],tblKPITargets[Target_Value]),"Met","Below Target")</f>
        <v>Below Target</v>
      </c>
    </row>
    <row r="3260" spans="1:25">
      <c r="A3260" s="6" t="s">
        <v>3290</v>
      </c>
      <c r="B3260" s="7">
        <v>46168</v>
      </c>
      <c r="C3260" s="2" t="s">
        <v>32</v>
      </c>
      <c r="D3260" s="2" t="s">
        <v>23</v>
      </c>
      <c r="E3260" s="2">
        <v>2304</v>
      </c>
      <c r="F3260" s="2">
        <v>36</v>
      </c>
      <c r="G3260" s="2">
        <v>2340</v>
      </c>
      <c r="H3260" s="2">
        <v>21</v>
      </c>
      <c r="I3260" s="2">
        <v>2319</v>
      </c>
      <c r="J3260" s="2">
        <v>0</v>
      </c>
      <c r="K3260" s="2">
        <v>0</v>
      </c>
      <c r="L3260" s="2">
        <v>8</v>
      </c>
      <c r="M3260" s="2">
        <v>0.6</v>
      </c>
      <c r="N3260" s="2">
        <v>0.96899999999999997</v>
      </c>
      <c r="O3260" s="2">
        <v>2.5</v>
      </c>
      <c r="P3260" s="2">
        <v>0.73499999999999999</v>
      </c>
      <c r="Q3260" s="3">
        <v>8.9999999999999993E-3</v>
      </c>
      <c r="R3260" s="4" t="str">
        <f>TRIM(tblOperations[[#This Row],[Region]])</f>
        <v>North West</v>
      </c>
      <c r="S3260" s="4" t="str">
        <f>TRIM(tblOperations[[#This Row],[Team]])</f>
        <v>Estates Support</v>
      </c>
      <c r="T3260" s="4" t="str">
        <f>_xlfn.XLOOKUP(R3260,tblRegionReference[Region],tblRegionReference[Area],"Not Found")</f>
        <v>North</v>
      </c>
      <c r="U3260" s="4" t="str">
        <f>IF(tblOperations[[#This Row],[Completion_Rate]]&gt;=_xlfn.XLOOKUP("Completion Rate",tblKPITargets[KPI_Name],tblKPITargets[Target_Value]),"Met","Below Target")</f>
        <v>Below Target</v>
      </c>
      <c r="V3260" t="str">
        <f>IF(tblOperations[[#This Row],[SLA_Compliance]]&gt;=_xlfn.XLOOKUP('04_References'!$A$3,tblKPITargets[KPI_Name],tblKPITargets[Target_Value]),"Met","Below Target")</f>
        <v>Below Target</v>
      </c>
      <c r="W3260" t="str">
        <f>IF(tblOperations[[#This Row],[Quality_Pass_Rate]]&gt;=_xlfn.XLOOKUP('04_References'!$A$4,tblKPITargets[KPI_Name],tblKPITargets[Target_Value]),"Met","Below Target")</f>
        <v>Met</v>
      </c>
      <c r="X3260" t="str">
        <f>IF(tblOperations[[#This Row],[Average_Completion_Days]]&lt;=_xlfn.XLOOKUP('04_References'!$A$7,tblKPITargets[KPI_Name],tblKPITargets[Target_Value]),"Met","Below Target")</f>
        <v>Below Target</v>
      </c>
      <c r="Y3260" t="str">
        <f>IF(tblOperations[[#This Row],[Closing_Backlog]]&lt;=_xlfn.XLOOKUP('04_References'!$A$8,tblKPITargets[KPI_Name],tblKPITargets[Target_Value]),"Met","Below Target")</f>
        <v>Below Target</v>
      </c>
    </row>
    <row r="3261" spans="1:25">
      <c r="A3261" s="8" t="s">
        <v>3291</v>
      </c>
      <c r="B3261" s="9">
        <v>46168</v>
      </c>
      <c r="C3261" s="4" t="s">
        <v>32</v>
      </c>
      <c r="D3261" s="4" t="s">
        <v>25</v>
      </c>
      <c r="E3261" s="4">
        <v>0</v>
      </c>
      <c r="F3261" s="4">
        <v>33</v>
      </c>
      <c r="G3261" s="4">
        <v>33</v>
      </c>
      <c r="H3261" s="4">
        <v>33</v>
      </c>
      <c r="I3261" s="4">
        <v>0</v>
      </c>
      <c r="J3261" s="4">
        <v>0</v>
      </c>
      <c r="K3261" s="4">
        <v>0</v>
      </c>
      <c r="L3261" s="4">
        <v>1.6</v>
      </c>
      <c r="M3261" s="4">
        <v>0.97</v>
      </c>
      <c r="N3261" s="4">
        <v>0.97599999999999998</v>
      </c>
      <c r="O3261" s="4">
        <v>4.4000000000000004</v>
      </c>
      <c r="P3261" s="4">
        <v>0.72899999999999998</v>
      </c>
      <c r="Q3261" s="5">
        <v>1</v>
      </c>
      <c r="R3261" s="4" t="str">
        <f>TRIM(tblOperations[[#This Row],[Region]])</f>
        <v>North West</v>
      </c>
      <c r="S3261" s="4" t="str">
        <f>TRIM(tblOperations[[#This Row],[Team]])</f>
        <v>Workplace Projects</v>
      </c>
      <c r="T3261" s="4" t="str">
        <f>_xlfn.XLOOKUP(R3261,tblRegionReference[Region],tblRegionReference[Area],"Not Found")</f>
        <v>North</v>
      </c>
      <c r="U3261" s="4" t="str">
        <f>IF(tblOperations[[#This Row],[Completion_Rate]]&gt;=_xlfn.XLOOKUP("Completion Rate",tblKPITargets[KPI_Name],tblKPITargets[Target_Value]),"Met","Below Target")</f>
        <v>Met</v>
      </c>
      <c r="V3261" t="str">
        <f>IF(tblOperations[[#This Row],[SLA_Compliance]]&gt;=_xlfn.XLOOKUP('04_References'!$A$3,tblKPITargets[KPI_Name],tblKPITargets[Target_Value]),"Met","Below Target")</f>
        <v>Met</v>
      </c>
      <c r="W3261" t="str">
        <f>IF(tblOperations[[#This Row],[Quality_Pass_Rate]]&gt;=_xlfn.XLOOKUP('04_References'!$A$4,tblKPITargets[KPI_Name],tblKPITargets[Target_Value]),"Met","Below Target")</f>
        <v>Met</v>
      </c>
      <c r="X3261" t="str">
        <f>IF(tblOperations[[#This Row],[Average_Completion_Days]]&lt;=_xlfn.XLOOKUP('04_References'!$A$7,tblKPITargets[KPI_Name],tblKPITargets[Target_Value]),"Met","Below Target")</f>
        <v>Met</v>
      </c>
      <c r="Y3261" t="str">
        <f>IF(tblOperations[[#This Row],[Closing_Backlog]]&lt;=_xlfn.XLOOKUP('04_References'!$A$8,tblKPITargets[KPI_Name],tblKPITargets[Target_Value]),"Met","Below Target")</f>
        <v>Met</v>
      </c>
    </row>
    <row r="3262" spans="1:25">
      <c r="A3262" s="6" t="s">
        <v>3292</v>
      </c>
      <c r="B3262" s="7">
        <v>46168</v>
      </c>
      <c r="C3262" s="2" t="s">
        <v>37</v>
      </c>
      <c r="D3262" s="2" t="s">
        <v>19</v>
      </c>
      <c r="E3262" s="2">
        <v>3</v>
      </c>
      <c r="F3262" s="2">
        <v>32</v>
      </c>
      <c r="G3262" s="2">
        <v>35</v>
      </c>
      <c r="H3262" s="2">
        <v>35</v>
      </c>
      <c r="I3262" s="2">
        <v>0</v>
      </c>
      <c r="J3262" s="2">
        <v>0</v>
      </c>
      <c r="K3262" s="2">
        <v>0</v>
      </c>
      <c r="L3262" s="2">
        <v>1.5</v>
      </c>
      <c r="M3262" s="2">
        <v>1</v>
      </c>
      <c r="N3262" s="2">
        <v>1</v>
      </c>
      <c r="O3262" s="2">
        <v>4.5</v>
      </c>
      <c r="P3262" s="2">
        <v>0.627</v>
      </c>
      <c r="Q3262" s="3">
        <v>1</v>
      </c>
      <c r="R3262" s="4" t="str">
        <f>TRIM(tblOperations[[#This Row],[Region]])</f>
        <v>Midlands</v>
      </c>
      <c r="S3262" s="4" t="str">
        <f>TRIM(tblOperations[[#This Row],[Team]])</f>
        <v>Workplace Services</v>
      </c>
      <c r="T3262" s="4" t="str">
        <f>_xlfn.XLOOKUP(R3262,tblRegionReference[Region],tblRegionReference[Area],"Not Found")</f>
        <v>Central</v>
      </c>
      <c r="U3262" s="4" t="str">
        <f>IF(tblOperations[[#This Row],[Completion_Rate]]&gt;=_xlfn.XLOOKUP("Completion Rate",tblKPITargets[KPI_Name],tblKPITargets[Target_Value]),"Met","Below Target")</f>
        <v>Met</v>
      </c>
      <c r="V3262" t="str">
        <f>IF(tblOperations[[#This Row],[SLA_Compliance]]&gt;=_xlfn.XLOOKUP('04_References'!$A$3,tblKPITargets[KPI_Name],tblKPITargets[Target_Value]),"Met","Below Target")</f>
        <v>Met</v>
      </c>
      <c r="W3262" t="str">
        <f>IF(tblOperations[[#This Row],[Quality_Pass_Rate]]&gt;=_xlfn.XLOOKUP('04_References'!$A$4,tblKPITargets[KPI_Name],tblKPITargets[Target_Value]),"Met","Below Target")</f>
        <v>Met</v>
      </c>
      <c r="X3262" t="str">
        <f>IF(tblOperations[[#This Row],[Average_Completion_Days]]&lt;=_xlfn.XLOOKUP('04_References'!$A$7,tblKPITargets[KPI_Name],tblKPITargets[Target_Value]),"Met","Below Target")</f>
        <v>Met</v>
      </c>
      <c r="Y3262" t="str">
        <f>IF(tblOperations[[#This Row],[Closing_Backlog]]&lt;=_xlfn.XLOOKUP('04_References'!$A$8,tblKPITargets[KPI_Name],tblKPITargets[Target_Value]),"Met","Below Target")</f>
        <v>Met</v>
      </c>
    </row>
    <row r="3263" spans="1:25">
      <c r="A3263" s="8" t="s">
        <v>3293</v>
      </c>
      <c r="B3263" s="9">
        <v>46168</v>
      </c>
      <c r="C3263" s="4" t="s">
        <v>37</v>
      </c>
      <c r="D3263" s="4" t="s">
        <v>21</v>
      </c>
      <c r="E3263" s="4">
        <v>1039</v>
      </c>
      <c r="F3263" s="4">
        <v>52</v>
      </c>
      <c r="G3263" s="4">
        <v>1091</v>
      </c>
      <c r="H3263" s="4">
        <v>36</v>
      </c>
      <c r="I3263" s="4">
        <v>1055</v>
      </c>
      <c r="J3263" s="4">
        <v>0</v>
      </c>
      <c r="K3263" s="4">
        <v>0</v>
      </c>
      <c r="L3263" s="4">
        <v>8</v>
      </c>
      <c r="M3263" s="4">
        <v>0.6</v>
      </c>
      <c r="N3263" s="4">
        <v>0.97099999999999997</v>
      </c>
      <c r="O3263" s="4">
        <v>2.5</v>
      </c>
      <c r="P3263" s="4">
        <v>0.66900000000000004</v>
      </c>
      <c r="Q3263" s="5">
        <v>3.3000000000000002E-2</v>
      </c>
      <c r="R3263" s="4" t="str">
        <f>TRIM(tblOperations[[#This Row],[Region]])</f>
        <v>Midlands</v>
      </c>
      <c r="S3263" s="4" t="str">
        <f>TRIM(tblOperations[[#This Row],[Team]])</f>
        <v>Facilities Response</v>
      </c>
      <c r="T3263" s="4" t="str">
        <f>_xlfn.XLOOKUP(R3263,tblRegionReference[Region],tblRegionReference[Area],"Not Found")</f>
        <v>Central</v>
      </c>
      <c r="U3263" s="4" t="str">
        <f>IF(tblOperations[[#This Row],[Completion_Rate]]&gt;=_xlfn.XLOOKUP("Completion Rate",tblKPITargets[KPI_Name],tblKPITargets[Target_Value]),"Met","Below Target")</f>
        <v>Below Target</v>
      </c>
      <c r="V3263" t="str">
        <f>IF(tblOperations[[#This Row],[SLA_Compliance]]&gt;=_xlfn.XLOOKUP('04_References'!$A$3,tblKPITargets[KPI_Name],tblKPITargets[Target_Value]),"Met","Below Target")</f>
        <v>Below Target</v>
      </c>
      <c r="W3263" t="str">
        <f>IF(tblOperations[[#This Row],[Quality_Pass_Rate]]&gt;=_xlfn.XLOOKUP('04_References'!$A$4,tblKPITargets[KPI_Name],tblKPITargets[Target_Value]),"Met","Below Target")</f>
        <v>Met</v>
      </c>
      <c r="X3263" t="str">
        <f>IF(tblOperations[[#This Row],[Average_Completion_Days]]&lt;=_xlfn.XLOOKUP('04_References'!$A$7,tblKPITargets[KPI_Name],tblKPITargets[Target_Value]),"Met","Below Target")</f>
        <v>Below Target</v>
      </c>
      <c r="Y3263" t="str">
        <f>IF(tblOperations[[#This Row],[Closing_Backlog]]&lt;=_xlfn.XLOOKUP('04_References'!$A$8,tblKPITargets[KPI_Name],tblKPITargets[Target_Value]),"Met","Below Target")</f>
        <v>Below Target</v>
      </c>
    </row>
    <row r="3264" spans="1:25">
      <c r="A3264" s="6" t="s">
        <v>3294</v>
      </c>
      <c r="B3264" s="7">
        <v>46168</v>
      </c>
      <c r="C3264" s="2" t="s">
        <v>37</v>
      </c>
      <c r="D3264" s="2" t="s">
        <v>23</v>
      </c>
      <c r="E3264" s="2">
        <v>746</v>
      </c>
      <c r="F3264" s="2">
        <v>56</v>
      </c>
      <c r="G3264" s="2">
        <v>802</v>
      </c>
      <c r="H3264" s="2">
        <v>33</v>
      </c>
      <c r="I3264" s="2">
        <v>769</v>
      </c>
      <c r="J3264" s="2">
        <v>0</v>
      </c>
      <c r="K3264" s="2">
        <v>0</v>
      </c>
      <c r="L3264" s="2">
        <v>8</v>
      </c>
      <c r="M3264" s="2">
        <v>0.6</v>
      </c>
      <c r="N3264" s="2">
        <v>0.997</v>
      </c>
      <c r="O3264" s="2">
        <v>2.5</v>
      </c>
      <c r="P3264" s="2">
        <v>0.77300000000000002</v>
      </c>
      <c r="Q3264" s="3">
        <v>4.1000000000000002E-2</v>
      </c>
      <c r="R3264" s="4" t="str">
        <f>TRIM(tblOperations[[#This Row],[Region]])</f>
        <v>Midlands</v>
      </c>
      <c r="S3264" s="4" t="str">
        <f>TRIM(tblOperations[[#This Row],[Team]])</f>
        <v>Estates Support</v>
      </c>
      <c r="T3264" s="4" t="str">
        <f>_xlfn.XLOOKUP(R3264,tblRegionReference[Region],tblRegionReference[Area],"Not Found")</f>
        <v>Central</v>
      </c>
      <c r="U3264" s="4" t="str">
        <f>IF(tblOperations[[#This Row],[Completion_Rate]]&gt;=_xlfn.XLOOKUP("Completion Rate",tblKPITargets[KPI_Name],tblKPITargets[Target_Value]),"Met","Below Target")</f>
        <v>Below Target</v>
      </c>
      <c r="V3264" t="str">
        <f>IF(tblOperations[[#This Row],[SLA_Compliance]]&gt;=_xlfn.XLOOKUP('04_References'!$A$3,tblKPITargets[KPI_Name],tblKPITargets[Target_Value]),"Met","Below Target")</f>
        <v>Below Target</v>
      </c>
      <c r="W3264" t="str">
        <f>IF(tblOperations[[#This Row],[Quality_Pass_Rate]]&gt;=_xlfn.XLOOKUP('04_References'!$A$4,tblKPITargets[KPI_Name],tblKPITargets[Target_Value]),"Met","Below Target")</f>
        <v>Met</v>
      </c>
      <c r="X3264" t="str">
        <f>IF(tblOperations[[#This Row],[Average_Completion_Days]]&lt;=_xlfn.XLOOKUP('04_References'!$A$7,tblKPITargets[KPI_Name],tblKPITargets[Target_Value]),"Met","Below Target")</f>
        <v>Below Target</v>
      </c>
      <c r="Y3264" t="str">
        <f>IF(tblOperations[[#This Row],[Closing_Backlog]]&lt;=_xlfn.XLOOKUP('04_References'!$A$8,tblKPITargets[KPI_Name],tblKPITargets[Target_Value]),"Met","Below Target")</f>
        <v>Below Target</v>
      </c>
    </row>
    <row r="3265" spans="1:25">
      <c r="A3265" s="8" t="s">
        <v>3295</v>
      </c>
      <c r="B3265" s="9">
        <v>46168</v>
      </c>
      <c r="C3265" s="4" t="s">
        <v>37</v>
      </c>
      <c r="D3265" s="4" t="s">
        <v>25</v>
      </c>
      <c r="E3265" s="4">
        <v>4</v>
      </c>
      <c r="F3265" s="4">
        <v>14</v>
      </c>
      <c r="G3265" s="4">
        <v>18</v>
      </c>
      <c r="H3265" s="4">
        <v>18</v>
      </c>
      <c r="I3265" s="4">
        <v>0</v>
      </c>
      <c r="J3265" s="4">
        <v>0</v>
      </c>
      <c r="K3265" s="4">
        <v>0</v>
      </c>
      <c r="L3265" s="4">
        <v>1.6</v>
      </c>
      <c r="M3265" s="4">
        <v>0.93600000000000005</v>
      </c>
      <c r="N3265" s="4">
        <v>0.96599999999999997</v>
      </c>
      <c r="O3265" s="4">
        <v>4.7</v>
      </c>
      <c r="P3265" s="4">
        <v>0.65400000000000003</v>
      </c>
      <c r="Q3265" s="5">
        <v>1</v>
      </c>
      <c r="R3265" s="4" t="str">
        <f>TRIM(tblOperations[[#This Row],[Region]])</f>
        <v>Midlands</v>
      </c>
      <c r="S3265" s="4" t="str">
        <f>TRIM(tblOperations[[#This Row],[Team]])</f>
        <v>Workplace Projects</v>
      </c>
      <c r="T3265" s="4" t="str">
        <f>_xlfn.XLOOKUP(R3265,tblRegionReference[Region],tblRegionReference[Area],"Not Found")</f>
        <v>Central</v>
      </c>
      <c r="U3265" s="4" t="str">
        <f>IF(tblOperations[[#This Row],[Completion_Rate]]&gt;=_xlfn.XLOOKUP("Completion Rate",tblKPITargets[KPI_Name],tblKPITargets[Target_Value]),"Met","Below Target")</f>
        <v>Met</v>
      </c>
      <c r="V3265" t="str">
        <f>IF(tblOperations[[#This Row],[SLA_Compliance]]&gt;=_xlfn.XLOOKUP('04_References'!$A$3,tblKPITargets[KPI_Name],tblKPITargets[Target_Value]),"Met","Below Target")</f>
        <v>Met</v>
      </c>
      <c r="W3265" t="str">
        <f>IF(tblOperations[[#This Row],[Quality_Pass_Rate]]&gt;=_xlfn.XLOOKUP('04_References'!$A$4,tblKPITargets[KPI_Name],tblKPITargets[Target_Value]),"Met","Below Target")</f>
        <v>Met</v>
      </c>
      <c r="X3265" t="str">
        <f>IF(tblOperations[[#This Row],[Average_Completion_Days]]&lt;=_xlfn.XLOOKUP('04_References'!$A$7,tblKPITargets[KPI_Name],tblKPITargets[Target_Value]),"Met","Below Target")</f>
        <v>Met</v>
      </c>
      <c r="Y3265" t="str">
        <f>IF(tblOperations[[#This Row],[Closing_Backlog]]&lt;=_xlfn.XLOOKUP('04_References'!$A$8,tblKPITargets[KPI_Name],tblKPITargets[Target_Value]),"Met","Below Target")</f>
        <v>Met</v>
      </c>
    </row>
    <row r="3266" spans="1:25">
      <c r="A3266" s="6" t="s">
        <v>3296</v>
      </c>
      <c r="B3266" s="7">
        <v>46168</v>
      </c>
      <c r="C3266" s="2" t="s">
        <v>43</v>
      </c>
      <c r="D3266" s="2" t="s">
        <v>19</v>
      </c>
      <c r="E3266" s="2">
        <v>1779</v>
      </c>
      <c r="F3266" s="2">
        <v>54</v>
      </c>
      <c r="G3266" s="2">
        <v>1833</v>
      </c>
      <c r="H3266" s="2">
        <v>22</v>
      </c>
      <c r="I3266" s="2">
        <v>1811</v>
      </c>
      <c r="J3266" s="2">
        <v>0</v>
      </c>
      <c r="K3266" s="2">
        <v>0</v>
      </c>
      <c r="L3266" s="2">
        <v>8</v>
      </c>
      <c r="M3266" s="2">
        <v>0.6</v>
      </c>
      <c r="N3266" s="2">
        <v>0.98499999999999999</v>
      </c>
      <c r="O3266" s="2">
        <v>2.5</v>
      </c>
      <c r="P3266" s="2">
        <v>0.73399999999999999</v>
      </c>
      <c r="Q3266" s="3">
        <v>1.2E-2</v>
      </c>
      <c r="R3266" s="4" t="str">
        <f>TRIM(tblOperations[[#This Row],[Region]])</f>
        <v>South West</v>
      </c>
      <c r="S3266" s="4" t="str">
        <f>TRIM(tblOperations[[#This Row],[Team]])</f>
        <v>Workplace Services</v>
      </c>
      <c r="T3266" s="4" t="str">
        <f>_xlfn.XLOOKUP(R3266,tblRegionReference[Region],tblRegionReference[Area],"Not Found")</f>
        <v>South</v>
      </c>
      <c r="U3266" s="4" t="str">
        <f>IF(tblOperations[[#This Row],[Completion_Rate]]&gt;=_xlfn.XLOOKUP("Completion Rate",tblKPITargets[KPI_Name],tblKPITargets[Target_Value]),"Met","Below Target")</f>
        <v>Below Target</v>
      </c>
      <c r="V3266" t="str">
        <f>IF(tblOperations[[#This Row],[SLA_Compliance]]&gt;=_xlfn.XLOOKUP('04_References'!$A$3,tblKPITargets[KPI_Name],tblKPITargets[Target_Value]),"Met","Below Target")</f>
        <v>Below Target</v>
      </c>
      <c r="W3266" t="str">
        <f>IF(tblOperations[[#This Row],[Quality_Pass_Rate]]&gt;=_xlfn.XLOOKUP('04_References'!$A$4,tblKPITargets[KPI_Name],tblKPITargets[Target_Value]),"Met","Below Target")</f>
        <v>Met</v>
      </c>
      <c r="X3266" t="str">
        <f>IF(tblOperations[[#This Row],[Average_Completion_Days]]&lt;=_xlfn.XLOOKUP('04_References'!$A$7,tblKPITargets[KPI_Name],tblKPITargets[Target_Value]),"Met","Below Target")</f>
        <v>Below Target</v>
      </c>
      <c r="Y3266" t="str">
        <f>IF(tblOperations[[#This Row],[Closing_Backlog]]&lt;=_xlfn.XLOOKUP('04_References'!$A$8,tblKPITargets[KPI_Name],tblKPITargets[Target_Value]),"Met","Below Target")</f>
        <v>Below Target</v>
      </c>
    </row>
    <row r="3267" spans="1:25">
      <c r="A3267" s="8" t="s">
        <v>3297</v>
      </c>
      <c r="B3267" s="9">
        <v>46168</v>
      </c>
      <c r="C3267" s="4" t="s">
        <v>43</v>
      </c>
      <c r="D3267" s="4" t="s">
        <v>21</v>
      </c>
      <c r="E3267" s="4">
        <v>0</v>
      </c>
      <c r="F3267" s="4">
        <v>37</v>
      </c>
      <c r="G3267" s="4">
        <v>37</v>
      </c>
      <c r="H3267" s="4">
        <v>37</v>
      </c>
      <c r="I3267" s="4">
        <v>0</v>
      </c>
      <c r="J3267" s="4">
        <v>0</v>
      </c>
      <c r="K3267" s="4">
        <v>0</v>
      </c>
      <c r="L3267" s="4">
        <v>2.5</v>
      </c>
      <c r="M3267" s="4">
        <v>0.98199999999999998</v>
      </c>
      <c r="N3267" s="4">
        <v>0.996</v>
      </c>
      <c r="O3267" s="4">
        <v>4.3</v>
      </c>
      <c r="P3267" s="4">
        <v>0.621</v>
      </c>
      <c r="Q3267" s="5">
        <v>1</v>
      </c>
      <c r="R3267" s="4" t="str">
        <f>TRIM(tblOperations[[#This Row],[Region]])</f>
        <v>South West</v>
      </c>
      <c r="S3267" s="4" t="str">
        <f>TRIM(tblOperations[[#This Row],[Team]])</f>
        <v>Facilities Response</v>
      </c>
      <c r="T3267" s="4" t="str">
        <f>_xlfn.XLOOKUP(R3267,tblRegionReference[Region],tblRegionReference[Area],"Not Found")</f>
        <v>South</v>
      </c>
      <c r="U3267" s="4" t="str">
        <f>IF(tblOperations[[#This Row],[Completion_Rate]]&gt;=_xlfn.XLOOKUP("Completion Rate",tblKPITargets[KPI_Name],tblKPITargets[Target_Value]),"Met","Below Target")</f>
        <v>Met</v>
      </c>
      <c r="V3267" t="str">
        <f>IF(tblOperations[[#This Row],[SLA_Compliance]]&gt;=_xlfn.XLOOKUP('04_References'!$A$3,tblKPITargets[KPI_Name],tblKPITargets[Target_Value]),"Met","Below Target")</f>
        <v>Met</v>
      </c>
      <c r="W3267" t="str">
        <f>IF(tblOperations[[#This Row],[Quality_Pass_Rate]]&gt;=_xlfn.XLOOKUP('04_References'!$A$4,tblKPITargets[KPI_Name],tblKPITargets[Target_Value]),"Met","Below Target")</f>
        <v>Met</v>
      </c>
      <c r="X3267" t="str">
        <f>IF(tblOperations[[#This Row],[Average_Completion_Days]]&lt;=_xlfn.XLOOKUP('04_References'!$A$7,tblKPITargets[KPI_Name],tblKPITargets[Target_Value]),"Met","Below Target")</f>
        <v>Met</v>
      </c>
      <c r="Y3267" t="str">
        <f>IF(tblOperations[[#This Row],[Closing_Backlog]]&lt;=_xlfn.XLOOKUP('04_References'!$A$8,tblKPITargets[KPI_Name],tblKPITargets[Target_Value]),"Met","Below Target")</f>
        <v>Met</v>
      </c>
    </row>
    <row r="3268" spans="1:25">
      <c r="A3268" s="6" t="s">
        <v>3298</v>
      </c>
      <c r="B3268" s="7">
        <v>46168</v>
      </c>
      <c r="C3268" s="2" t="s">
        <v>43</v>
      </c>
      <c r="D3268" s="2" t="s">
        <v>23</v>
      </c>
      <c r="E3268" s="2">
        <v>0</v>
      </c>
      <c r="F3268" s="2">
        <v>24</v>
      </c>
      <c r="G3268" s="2">
        <v>24</v>
      </c>
      <c r="H3268" s="2">
        <v>24</v>
      </c>
      <c r="I3268" s="2">
        <v>0</v>
      </c>
      <c r="J3268" s="2">
        <v>1</v>
      </c>
      <c r="K3268" s="2">
        <v>0</v>
      </c>
      <c r="L3268" s="2">
        <v>1.6</v>
      </c>
      <c r="M3268" s="2">
        <v>0.97899999999999998</v>
      </c>
      <c r="N3268" s="2">
        <v>0.95599999999999996</v>
      </c>
      <c r="O3268" s="2">
        <v>4.3</v>
      </c>
      <c r="P3268" s="2">
        <v>0.754</v>
      </c>
      <c r="Q3268" s="3">
        <v>1</v>
      </c>
      <c r="R3268" s="4" t="str">
        <f>TRIM(tblOperations[[#This Row],[Region]])</f>
        <v>South West</v>
      </c>
      <c r="S3268" s="4" t="str">
        <f>TRIM(tblOperations[[#This Row],[Team]])</f>
        <v>Estates Support</v>
      </c>
      <c r="T3268" s="4" t="str">
        <f>_xlfn.XLOOKUP(R3268,tblRegionReference[Region],tblRegionReference[Area],"Not Found")</f>
        <v>South</v>
      </c>
      <c r="U3268" s="4" t="str">
        <f>IF(tblOperations[[#This Row],[Completion_Rate]]&gt;=_xlfn.XLOOKUP("Completion Rate",tblKPITargets[KPI_Name],tblKPITargets[Target_Value]),"Met","Below Target")</f>
        <v>Met</v>
      </c>
      <c r="V3268" t="str">
        <f>IF(tblOperations[[#This Row],[SLA_Compliance]]&gt;=_xlfn.XLOOKUP('04_References'!$A$3,tblKPITargets[KPI_Name],tblKPITargets[Target_Value]),"Met","Below Target")</f>
        <v>Met</v>
      </c>
      <c r="W3268" t="str">
        <f>IF(tblOperations[[#This Row],[Quality_Pass_Rate]]&gt;=_xlfn.XLOOKUP('04_References'!$A$4,tblKPITargets[KPI_Name],tblKPITargets[Target_Value]),"Met","Below Target")</f>
        <v>Met</v>
      </c>
      <c r="X3268" t="str">
        <f>IF(tblOperations[[#This Row],[Average_Completion_Days]]&lt;=_xlfn.XLOOKUP('04_References'!$A$7,tblKPITargets[KPI_Name],tblKPITargets[Target_Value]),"Met","Below Target")</f>
        <v>Met</v>
      </c>
      <c r="Y3268" t="str">
        <f>IF(tblOperations[[#This Row],[Closing_Backlog]]&lt;=_xlfn.XLOOKUP('04_References'!$A$8,tblKPITargets[KPI_Name],tblKPITargets[Target_Value]),"Met","Below Target")</f>
        <v>Met</v>
      </c>
    </row>
    <row r="3269" spans="1:25">
      <c r="A3269" s="8" t="s">
        <v>3299</v>
      </c>
      <c r="B3269" s="9">
        <v>46168</v>
      </c>
      <c r="C3269" s="4" t="s">
        <v>43</v>
      </c>
      <c r="D3269" s="4" t="s">
        <v>25</v>
      </c>
      <c r="E3269" s="4">
        <v>0</v>
      </c>
      <c r="F3269" s="4">
        <v>31</v>
      </c>
      <c r="G3269" s="4">
        <v>31</v>
      </c>
      <c r="H3269" s="4">
        <v>31</v>
      </c>
      <c r="I3269" s="4">
        <v>0</v>
      </c>
      <c r="J3269" s="4">
        <v>0</v>
      </c>
      <c r="K3269" s="4">
        <v>0</v>
      </c>
      <c r="L3269" s="4">
        <v>1.9</v>
      </c>
      <c r="M3269" s="4">
        <v>0.97899999999999998</v>
      </c>
      <c r="N3269" s="4">
        <v>0.996</v>
      </c>
      <c r="O3269" s="4">
        <v>4.5</v>
      </c>
      <c r="P3269" s="4">
        <v>0.78100000000000003</v>
      </c>
      <c r="Q3269" s="5">
        <v>1</v>
      </c>
      <c r="R3269" s="4" t="str">
        <f>TRIM(tblOperations[[#This Row],[Region]])</f>
        <v>South West</v>
      </c>
      <c r="S3269" s="4" t="str">
        <f>TRIM(tblOperations[[#This Row],[Team]])</f>
        <v>Workplace Projects</v>
      </c>
      <c r="T3269" s="4" t="str">
        <f>_xlfn.XLOOKUP(R3269,tblRegionReference[Region],tblRegionReference[Area],"Not Found")</f>
        <v>South</v>
      </c>
      <c r="U3269" s="4" t="str">
        <f>IF(tblOperations[[#This Row],[Completion_Rate]]&gt;=_xlfn.XLOOKUP("Completion Rate",tblKPITargets[KPI_Name],tblKPITargets[Target_Value]),"Met","Below Target")</f>
        <v>Met</v>
      </c>
      <c r="V3269" t="str">
        <f>IF(tblOperations[[#This Row],[SLA_Compliance]]&gt;=_xlfn.XLOOKUP('04_References'!$A$3,tblKPITargets[KPI_Name],tblKPITargets[Target_Value]),"Met","Below Target")</f>
        <v>Met</v>
      </c>
      <c r="W3269" t="str">
        <f>IF(tblOperations[[#This Row],[Quality_Pass_Rate]]&gt;=_xlfn.XLOOKUP('04_References'!$A$4,tblKPITargets[KPI_Name],tblKPITargets[Target_Value]),"Met","Below Target")</f>
        <v>Met</v>
      </c>
      <c r="X3269" t="str">
        <f>IF(tblOperations[[#This Row],[Average_Completion_Days]]&lt;=_xlfn.XLOOKUP('04_References'!$A$7,tblKPITargets[KPI_Name],tblKPITargets[Target_Value]),"Met","Below Target")</f>
        <v>Met</v>
      </c>
      <c r="Y3269" t="str">
        <f>IF(tblOperations[[#This Row],[Closing_Backlog]]&lt;=_xlfn.XLOOKUP('04_References'!$A$8,tblKPITargets[KPI_Name],tblKPITargets[Target_Value]),"Met","Below Target")</f>
        <v>Met</v>
      </c>
    </row>
    <row r="3270" spans="1:25">
      <c r="A3270" s="6" t="s">
        <v>3300</v>
      </c>
      <c r="B3270" s="7">
        <v>46168</v>
      </c>
      <c r="C3270" s="2" t="s">
        <v>48</v>
      </c>
      <c r="D3270" s="2" t="s">
        <v>19</v>
      </c>
      <c r="E3270" s="2">
        <v>0</v>
      </c>
      <c r="F3270" s="2">
        <v>58</v>
      </c>
      <c r="G3270" s="2">
        <v>58</v>
      </c>
      <c r="H3270" s="2">
        <v>58</v>
      </c>
      <c r="I3270" s="2">
        <v>0</v>
      </c>
      <c r="J3270" s="2">
        <v>0</v>
      </c>
      <c r="K3270" s="2">
        <v>0</v>
      </c>
      <c r="L3270" s="2">
        <v>1.4</v>
      </c>
      <c r="M3270" s="2">
        <v>0.995</v>
      </c>
      <c r="N3270" s="2">
        <v>0.99299999999999999</v>
      </c>
      <c r="O3270" s="2">
        <v>4.2</v>
      </c>
      <c r="P3270" s="2">
        <v>0.74299999999999999</v>
      </c>
      <c r="Q3270" s="3">
        <v>1</v>
      </c>
      <c r="R3270" s="4" t="str">
        <f>TRIM(tblOperations[[#This Row],[Region]])</f>
        <v>South East</v>
      </c>
      <c r="S3270" s="4" t="str">
        <f>TRIM(tblOperations[[#This Row],[Team]])</f>
        <v>Workplace Services</v>
      </c>
      <c r="T3270" s="4" t="str">
        <f>_xlfn.XLOOKUP(R3270,tblRegionReference[Region],tblRegionReference[Area],"Not Found")</f>
        <v>South</v>
      </c>
      <c r="U3270" s="4" t="str">
        <f>IF(tblOperations[[#This Row],[Completion_Rate]]&gt;=_xlfn.XLOOKUP("Completion Rate",tblKPITargets[KPI_Name],tblKPITargets[Target_Value]),"Met","Below Target")</f>
        <v>Met</v>
      </c>
      <c r="V3270" t="str">
        <f>IF(tblOperations[[#This Row],[SLA_Compliance]]&gt;=_xlfn.XLOOKUP('04_References'!$A$3,tblKPITargets[KPI_Name],tblKPITargets[Target_Value]),"Met","Below Target")</f>
        <v>Met</v>
      </c>
      <c r="W3270" t="str">
        <f>IF(tblOperations[[#This Row],[Quality_Pass_Rate]]&gt;=_xlfn.XLOOKUP('04_References'!$A$4,tblKPITargets[KPI_Name],tblKPITargets[Target_Value]),"Met","Below Target")</f>
        <v>Met</v>
      </c>
      <c r="X3270" t="str">
        <f>IF(tblOperations[[#This Row],[Average_Completion_Days]]&lt;=_xlfn.XLOOKUP('04_References'!$A$7,tblKPITargets[KPI_Name],tblKPITargets[Target_Value]),"Met","Below Target")</f>
        <v>Met</v>
      </c>
      <c r="Y3270" t="str">
        <f>IF(tblOperations[[#This Row],[Closing_Backlog]]&lt;=_xlfn.XLOOKUP('04_References'!$A$8,tblKPITargets[KPI_Name],tblKPITargets[Target_Value]),"Met","Below Target")</f>
        <v>Met</v>
      </c>
    </row>
    <row r="3271" spans="1:25">
      <c r="A3271" s="8" t="s">
        <v>3301</v>
      </c>
      <c r="B3271" s="9">
        <v>46168</v>
      </c>
      <c r="C3271" s="4" t="s">
        <v>48</v>
      </c>
      <c r="D3271" s="4" t="s">
        <v>21</v>
      </c>
      <c r="E3271" s="4">
        <v>2957</v>
      </c>
      <c r="F3271" s="4">
        <v>44</v>
      </c>
      <c r="G3271" s="4">
        <v>3001</v>
      </c>
      <c r="H3271" s="4">
        <v>16</v>
      </c>
      <c r="I3271" s="4">
        <v>2985</v>
      </c>
      <c r="J3271" s="4">
        <v>1</v>
      </c>
      <c r="K3271" s="4">
        <v>0</v>
      </c>
      <c r="L3271" s="4">
        <v>8</v>
      </c>
      <c r="M3271" s="4">
        <v>0.6</v>
      </c>
      <c r="N3271" s="4">
        <v>0.96899999999999997</v>
      </c>
      <c r="O3271" s="4">
        <v>2.5</v>
      </c>
      <c r="P3271" s="4">
        <v>0.69199999999999995</v>
      </c>
      <c r="Q3271" s="5">
        <v>5.0000000000000001E-3</v>
      </c>
      <c r="R3271" s="4" t="str">
        <f>TRIM(tblOperations[[#This Row],[Region]])</f>
        <v>South East</v>
      </c>
      <c r="S3271" s="4" t="str">
        <f>TRIM(tblOperations[[#This Row],[Team]])</f>
        <v>Facilities Response</v>
      </c>
      <c r="T3271" s="4" t="str">
        <f>_xlfn.XLOOKUP(R3271,tblRegionReference[Region],tblRegionReference[Area],"Not Found")</f>
        <v>South</v>
      </c>
      <c r="U3271" s="4" t="str">
        <f>IF(tblOperations[[#This Row],[Completion_Rate]]&gt;=_xlfn.XLOOKUP("Completion Rate",tblKPITargets[KPI_Name],tblKPITargets[Target_Value]),"Met","Below Target")</f>
        <v>Below Target</v>
      </c>
      <c r="V3271" t="str">
        <f>IF(tblOperations[[#This Row],[SLA_Compliance]]&gt;=_xlfn.XLOOKUP('04_References'!$A$3,tblKPITargets[KPI_Name],tblKPITargets[Target_Value]),"Met","Below Target")</f>
        <v>Below Target</v>
      </c>
      <c r="W3271" t="str">
        <f>IF(tblOperations[[#This Row],[Quality_Pass_Rate]]&gt;=_xlfn.XLOOKUP('04_References'!$A$4,tblKPITargets[KPI_Name],tblKPITargets[Target_Value]),"Met","Below Target")</f>
        <v>Met</v>
      </c>
      <c r="X3271" t="str">
        <f>IF(tblOperations[[#This Row],[Average_Completion_Days]]&lt;=_xlfn.XLOOKUP('04_References'!$A$7,tblKPITargets[KPI_Name],tblKPITargets[Target_Value]),"Met","Below Target")</f>
        <v>Below Target</v>
      </c>
      <c r="Y3271" t="str">
        <f>IF(tblOperations[[#This Row],[Closing_Backlog]]&lt;=_xlfn.XLOOKUP('04_References'!$A$8,tblKPITargets[KPI_Name],tblKPITargets[Target_Value]),"Met","Below Target")</f>
        <v>Below Target</v>
      </c>
    </row>
    <row r="3272" spans="1:25">
      <c r="A3272" s="6" t="s">
        <v>3302</v>
      </c>
      <c r="B3272" s="7">
        <v>46168</v>
      </c>
      <c r="C3272" s="2" t="s">
        <v>48</v>
      </c>
      <c r="D3272" s="2" t="s">
        <v>23</v>
      </c>
      <c r="E3272" s="2">
        <v>0</v>
      </c>
      <c r="F3272" s="2">
        <v>38</v>
      </c>
      <c r="G3272" s="2">
        <v>38</v>
      </c>
      <c r="H3272" s="2">
        <v>38</v>
      </c>
      <c r="I3272" s="2">
        <v>0</v>
      </c>
      <c r="J3272" s="2">
        <v>0</v>
      </c>
      <c r="K3272" s="2">
        <v>0</v>
      </c>
      <c r="L3272" s="2">
        <v>1.3</v>
      </c>
      <c r="M3272" s="2">
        <v>0.95699999999999996</v>
      </c>
      <c r="N3272" s="2">
        <v>0.996</v>
      </c>
      <c r="O3272" s="2">
        <v>4.7</v>
      </c>
      <c r="P3272" s="2">
        <v>0.80200000000000005</v>
      </c>
      <c r="Q3272" s="3">
        <v>1</v>
      </c>
      <c r="R3272" s="4" t="str">
        <f>TRIM(tblOperations[[#This Row],[Region]])</f>
        <v>South East</v>
      </c>
      <c r="S3272" s="4" t="str">
        <f>TRIM(tblOperations[[#This Row],[Team]])</f>
        <v>Estates Support</v>
      </c>
      <c r="T3272" s="4" t="str">
        <f>_xlfn.XLOOKUP(R3272,tblRegionReference[Region],tblRegionReference[Area],"Not Found")</f>
        <v>South</v>
      </c>
      <c r="U3272" s="4" t="str">
        <f>IF(tblOperations[[#This Row],[Completion_Rate]]&gt;=_xlfn.XLOOKUP("Completion Rate",tblKPITargets[KPI_Name],tblKPITargets[Target_Value]),"Met","Below Target")</f>
        <v>Met</v>
      </c>
      <c r="V3272" t="str">
        <f>IF(tblOperations[[#This Row],[SLA_Compliance]]&gt;=_xlfn.XLOOKUP('04_References'!$A$3,tblKPITargets[KPI_Name],tblKPITargets[Target_Value]),"Met","Below Target")</f>
        <v>Met</v>
      </c>
      <c r="W3272" t="str">
        <f>IF(tblOperations[[#This Row],[Quality_Pass_Rate]]&gt;=_xlfn.XLOOKUP('04_References'!$A$4,tblKPITargets[KPI_Name],tblKPITargets[Target_Value]),"Met","Below Target")</f>
        <v>Met</v>
      </c>
      <c r="X3272" t="str">
        <f>IF(tblOperations[[#This Row],[Average_Completion_Days]]&lt;=_xlfn.XLOOKUP('04_References'!$A$7,tblKPITargets[KPI_Name],tblKPITargets[Target_Value]),"Met","Below Target")</f>
        <v>Met</v>
      </c>
      <c r="Y3272" t="str">
        <f>IF(tblOperations[[#This Row],[Closing_Backlog]]&lt;=_xlfn.XLOOKUP('04_References'!$A$8,tblKPITargets[KPI_Name],tblKPITargets[Target_Value]),"Met","Below Target")</f>
        <v>Met</v>
      </c>
    </row>
    <row r="3273" spans="1:25">
      <c r="A3273" s="8" t="s">
        <v>3303</v>
      </c>
      <c r="B3273" s="9">
        <v>46168</v>
      </c>
      <c r="C3273" s="4" t="s">
        <v>48</v>
      </c>
      <c r="D3273" s="4" t="s">
        <v>25</v>
      </c>
      <c r="E3273" s="4">
        <v>944</v>
      </c>
      <c r="F3273" s="4">
        <v>40</v>
      </c>
      <c r="G3273" s="4">
        <v>984</v>
      </c>
      <c r="H3273" s="4">
        <v>21</v>
      </c>
      <c r="I3273" s="4">
        <v>963</v>
      </c>
      <c r="J3273" s="4">
        <v>0</v>
      </c>
      <c r="K3273" s="4">
        <v>0</v>
      </c>
      <c r="L3273" s="4">
        <v>8</v>
      </c>
      <c r="M3273" s="4">
        <v>0.6</v>
      </c>
      <c r="N3273" s="4">
        <v>0.99399999999999999</v>
      </c>
      <c r="O3273" s="4">
        <v>2.5</v>
      </c>
      <c r="P3273" s="4">
        <v>0.747</v>
      </c>
      <c r="Q3273" s="5">
        <v>2.1000000000000001E-2</v>
      </c>
      <c r="R3273" s="4" t="str">
        <f>TRIM(tblOperations[[#This Row],[Region]])</f>
        <v>South East</v>
      </c>
      <c r="S3273" s="4" t="str">
        <f>TRIM(tblOperations[[#This Row],[Team]])</f>
        <v>Workplace Projects</v>
      </c>
      <c r="T3273" s="4" t="str">
        <f>_xlfn.XLOOKUP(R3273,tblRegionReference[Region],tblRegionReference[Area],"Not Found")</f>
        <v>South</v>
      </c>
      <c r="U3273" s="4" t="str">
        <f>IF(tblOperations[[#This Row],[Completion_Rate]]&gt;=_xlfn.XLOOKUP("Completion Rate",tblKPITargets[KPI_Name],tblKPITargets[Target_Value]),"Met","Below Target")</f>
        <v>Below Target</v>
      </c>
      <c r="V3273" t="str">
        <f>IF(tblOperations[[#This Row],[SLA_Compliance]]&gt;=_xlfn.XLOOKUP('04_References'!$A$3,tblKPITargets[KPI_Name],tblKPITargets[Target_Value]),"Met","Below Target")</f>
        <v>Below Target</v>
      </c>
      <c r="W3273" t="str">
        <f>IF(tblOperations[[#This Row],[Quality_Pass_Rate]]&gt;=_xlfn.XLOOKUP('04_References'!$A$4,tblKPITargets[KPI_Name],tblKPITargets[Target_Value]),"Met","Below Target")</f>
        <v>Met</v>
      </c>
      <c r="X3273" t="str">
        <f>IF(tblOperations[[#This Row],[Average_Completion_Days]]&lt;=_xlfn.XLOOKUP('04_References'!$A$7,tblKPITargets[KPI_Name],tblKPITargets[Target_Value]),"Met","Below Target")</f>
        <v>Below Target</v>
      </c>
      <c r="Y3273" t="str">
        <f>IF(tblOperations[[#This Row],[Closing_Backlog]]&lt;=_xlfn.XLOOKUP('04_References'!$A$8,tblKPITargets[KPI_Name],tblKPITargets[Target_Value]),"Met","Below Target")</f>
        <v>Below Target</v>
      </c>
    </row>
    <row r="3274" spans="1:25">
      <c r="A3274" s="6" t="s">
        <v>3304</v>
      </c>
      <c r="B3274" s="7">
        <v>46168</v>
      </c>
      <c r="C3274" s="2" t="s">
        <v>53</v>
      </c>
      <c r="D3274" s="2" t="s">
        <v>19</v>
      </c>
      <c r="E3274" s="2">
        <v>1766</v>
      </c>
      <c r="F3274" s="2">
        <v>41</v>
      </c>
      <c r="G3274" s="2">
        <v>1807</v>
      </c>
      <c r="H3274" s="2">
        <v>26</v>
      </c>
      <c r="I3274" s="2">
        <v>1781</v>
      </c>
      <c r="J3274" s="2">
        <v>0</v>
      </c>
      <c r="K3274" s="2">
        <v>0</v>
      </c>
      <c r="L3274" s="2">
        <v>8</v>
      </c>
      <c r="M3274" s="2">
        <v>0.6</v>
      </c>
      <c r="N3274" s="2">
        <v>0.97599999999999998</v>
      </c>
      <c r="O3274" s="2">
        <v>2.5</v>
      </c>
      <c r="P3274" s="2">
        <v>0.69299999999999995</v>
      </c>
      <c r="Q3274" s="3">
        <v>1.4E-2</v>
      </c>
      <c r="R3274" s="4" t="str">
        <f>TRIM(tblOperations[[#This Row],[Region]])</f>
        <v>Wales</v>
      </c>
      <c r="S3274" s="4" t="str">
        <f>TRIM(tblOperations[[#This Row],[Team]])</f>
        <v>Workplace Services</v>
      </c>
      <c r="T3274" s="4" t="str">
        <f>_xlfn.XLOOKUP(R3274,tblRegionReference[Region],tblRegionReference[Area],"Not Found")</f>
        <v>Wales</v>
      </c>
      <c r="U3274" s="4" t="str">
        <f>IF(tblOperations[[#This Row],[Completion_Rate]]&gt;=_xlfn.XLOOKUP("Completion Rate",tblKPITargets[KPI_Name],tblKPITargets[Target_Value]),"Met","Below Target")</f>
        <v>Below Target</v>
      </c>
      <c r="V3274" t="str">
        <f>IF(tblOperations[[#This Row],[SLA_Compliance]]&gt;=_xlfn.XLOOKUP('04_References'!$A$3,tblKPITargets[KPI_Name],tblKPITargets[Target_Value]),"Met","Below Target")</f>
        <v>Below Target</v>
      </c>
      <c r="W3274" t="str">
        <f>IF(tblOperations[[#This Row],[Quality_Pass_Rate]]&gt;=_xlfn.XLOOKUP('04_References'!$A$4,tblKPITargets[KPI_Name],tblKPITargets[Target_Value]),"Met","Below Target")</f>
        <v>Met</v>
      </c>
      <c r="X3274" t="str">
        <f>IF(tblOperations[[#This Row],[Average_Completion_Days]]&lt;=_xlfn.XLOOKUP('04_References'!$A$7,tblKPITargets[KPI_Name],tblKPITargets[Target_Value]),"Met","Below Target")</f>
        <v>Below Target</v>
      </c>
      <c r="Y3274" t="str">
        <f>IF(tblOperations[[#This Row],[Closing_Backlog]]&lt;=_xlfn.XLOOKUP('04_References'!$A$8,tblKPITargets[KPI_Name],tblKPITargets[Target_Value]),"Met","Below Target")</f>
        <v>Below Target</v>
      </c>
    </row>
    <row r="3275" spans="1:25">
      <c r="A3275" s="8" t="s">
        <v>3305</v>
      </c>
      <c r="B3275" s="9">
        <v>46168</v>
      </c>
      <c r="C3275" s="4" t="s">
        <v>53</v>
      </c>
      <c r="D3275" s="4" t="s">
        <v>21</v>
      </c>
      <c r="E3275" s="4">
        <v>1918</v>
      </c>
      <c r="F3275" s="4">
        <v>32</v>
      </c>
      <c r="G3275" s="4">
        <v>1950</v>
      </c>
      <c r="H3275" s="4">
        <v>24</v>
      </c>
      <c r="I3275" s="4">
        <v>1926</v>
      </c>
      <c r="J3275" s="4">
        <v>0</v>
      </c>
      <c r="K3275" s="4">
        <v>0</v>
      </c>
      <c r="L3275" s="4">
        <v>8</v>
      </c>
      <c r="M3275" s="4">
        <v>0.6</v>
      </c>
      <c r="N3275" s="4">
        <v>1</v>
      </c>
      <c r="O3275" s="4">
        <v>2.5</v>
      </c>
      <c r="P3275" s="4">
        <v>0.66400000000000003</v>
      </c>
      <c r="Q3275" s="5">
        <v>1.2E-2</v>
      </c>
      <c r="R3275" s="4" t="str">
        <f>TRIM(tblOperations[[#This Row],[Region]])</f>
        <v>Wales</v>
      </c>
      <c r="S3275" s="4" t="str">
        <f>TRIM(tblOperations[[#This Row],[Team]])</f>
        <v>Facilities Response</v>
      </c>
      <c r="T3275" s="4" t="str">
        <f>_xlfn.XLOOKUP(R3275,tblRegionReference[Region],tblRegionReference[Area],"Not Found")</f>
        <v>Wales</v>
      </c>
      <c r="U3275" s="4" t="str">
        <f>IF(tblOperations[[#This Row],[Completion_Rate]]&gt;=_xlfn.XLOOKUP("Completion Rate",tblKPITargets[KPI_Name],tblKPITargets[Target_Value]),"Met","Below Target")</f>
        <v>Below Target</v>
      </c>
      <c r="V3275" t="str">
        <f>IF(tblOperations[[#This Row],[SLA_Compliance]]&gt;=_xlfn.XLOOKUP('04_References'!$A$3,tblKPITargets[KPI_Name],tblKPITargets[Target_Value]),"Met","Below Target")</f>
        <v>Below Target</v>
      </c>
      <c r="W3275" t="str">
        <f>IF(tblOperations[[#This Row],[Quality_Pass_Rate]]&gt;=_xlfn.XLOOKUP('04_References'!$A$4,tblKPITargets[KPI_Name],tblKPITargets[Target_Value]),"Met","Below Target")</f>
        <v>Met</v>
      </c>
      <c r="X3275" t="str">
        <f>IF(tblOperations[[#This Row],[Average_Completion_Days]]&lt;=_xlfn.XLOOKUP('04_References'!$A$7,tblKPITargets[KPI_Name],tblKPITargets[Target_Value]),"Met","Below Target")</f>
        <v>Below Target</v>
      </c>
      <c r="Y3275" t="str">
        <f>IF(tblOperations[[#This Row],[Closing_Backlog]]&lt;=_xlfn.XLOOKUP('04_References'!$A$8,tblKPITargets[KPI_Name],tblKPITargets[Target_Value]),"Met","Below Target")</f>
        <v>Below Target</v>
      </c>
    </row>
    <row r="3276" spans="1:25">
      <c r="A3276" s="6" t="s">
        <v>3306</v>
      </c>
      <c r="B3276" s="7">
        <v>46168</v>
      </c>
      <c r="C3276" s="2" t="s">
        <v>53</v>
      </c>
      <c r="D3276" s="2" t="s">
        <v>23</v>
      </c>
      <c r="E3276" s="2">
        <v>1231</v>
      </c>
      <c r="F3276" s="2">
        <v>44</v>
      </c>
      <c r="G3276" s="2">
        <v>1275</v>
      </c>
      <c r="H3276" s="2">
        <v>30</v>
      </c>
      <c r="I3276" s="2">
        <v>1245</v>
      </c>
      <c r="J3276" s="2">
        <v>0</v>
      </c>
      <c r="K3276" s="2">
        <v>0</v>
      </c>
      <c r="L3276" s="2">
        <v>8</v>
      </c>
      <c r="M3276" s="2">
        <v>0.6</v>
      </c>
      <c r="N3276" s="2">
        <v>1</v>
      </c>
      <c r="O3276" s="2">
        <v>2.5</v>
      </c>
      <c r="P3276" s="2">
        <v>0.77800000000000002</v>
      </c>
      <c r="Q3276" s="3">
        <v>2.4E-2</v>
      </c>
      <c r="R3276" s="4" t="str">
        <f>TRIM(tblOperations[[#This Row],[Region]])</f>
        <v>Wales</v>
      </c>
      <c r="S3276" s="4" t="str">
        <f>TRIM(tblOperations[[#This Row],[Team]])</f>
        <v>Estates Support</v>
      </c>
      <c r="T3276" s="4" t="str">
        <f>_xlfn.XLOOKUP(R3276,tblRegionReference[Region],tblRegionReference[Area],"Not Found")</f>
        <v>Wales</v>
      </c>
      <c r="U3276" s="4" t="str">
        <f>IF(tblOperations[[#This Row],[Completion_Rate]]&gt;=_xlfn.XLOOKUP("Completion Rate",tblKPITargets[KPI_Name],tblKPITargets[Target_Value]),"Met","Below Target")</f>
        <v>Below Target</v>
      </c>
      <c r="V3276" t="str">
        <f>IF(tblOperations[[#This Row],[SLA_Compliance]]&gt;=_xlfn.XLOOKUP('04_References'!$A$3,tblKPITargets[KPI_Name],tblKPITargets[Target_Value]),"Met","Below Target")</f>
        <v>Below Target</v>
      </c>
      <c r="W3276" t="str">
        <f>IF(tblOperations[[#This Row],[Quality_Pass_Rate]]&gt;=_xlfn.XLOOKUP('04_References'!$A$4,tblKPITargets[KPI_Name],tblKPITargets[Target_Value]),"Met","Below Target")</f>
        <v>Met</v>
      </c>
      <c r="X3276" t="str">
        <f>IF(tblOperations[[#This Row],[Average_Completion_Days]]&lt;=_xlfn.XLOOKUP('04_References'!$A$7,tblKPITargets[KPI_Name],tblKPITargets[Target_Value]),"Met","Below Target")</f>
        <v>Below Target</v>
      </c>
      <c r="Y3276" t="str">
        <f>IF(tblOperations[[#This Row],[Closing_Backlog]]&lt;=_xlfn.XLOOKUP('04_References'!$A$8,tblKPITargets[KPI_Name],tblKPITargets[Target_Value]),"Met","Below Target")</f>
        <v>Below Target</v>
      </c>
    </row>
    <row r="3277" spans="1:25">
      <c r="A3277" s="8" t="s">
        <v>3307</v>
      </c>
      <c r="B3277" s="9">
        <v>46168</v>
      </c>
      <c r="C3277" s="4" t="s">
        <v>53</v>
      </c>
      <c r="D3277" s="4" t="s">
        <v>25</v>
      </c>
      <c r="E3277" s="4">
        <v>0</v>
      </c>
      <c r="F3277" s="4">
        <v>20</v>
      </c>
      <c r="G3277" s="4">
        <v>20</v>
      </c>
      <c r="H3277" s="4">
        <v>20</v>
      </c>
      <c r="I3277" s="4">
        <v>0</v>
      </c>
      <c r="J3277" s="4">
        <v>0</v>
      </c>
      <c r="K3277" s="4">
        <v>0</v>
      </c>
      <c r="L3277" s="4">
        <v>1.4</v>
      </c>
      <c r="M3277" s="4">
        <v>1</v>
      </c>
      <c r="N3277" s="4">
        <v>0.96699999999999997</v>
      </c>
      <c r="O3277" s="4">
        <v>4.7</v>
      </c>
      <c r="P3277" s="4">
        <v>0.71299999999999997</v>
      </c>
      <c r="Q3277" s="5">
        <v>1</v>
      </c>
      <c r="R3277" s="4" t="str">
        <f>TRIM(tblOperations[[#This Row],[Region]])</f>
        <v>Wales</v>
      </c>
      <c r="S3277" s="4" t="str">
        <f>TRIM(tblOperations[[#This Row],[Team]])</f>
        <v>Workplace Projects</v>
      </c>
      <c r="T3277" s="4" t="str">
        <f>_xlfn.XLOOKUP(R3277,tblRegionReference[Region],tblRegionReference[Area],"Not Found")</f>
        <v>Wales</v>
      </c>
      <c r="U3277" s="4" t="str">
        <f>IF(tblOperations[[#This Row],[Completion_Rate]]&gt;=_xlfn.XLOOKUP("Completion Rate",tblKPITargets[KPI_Name],tblKPITargets[Target_Value]),"Met","Below Target")</f>
        <v>Met</v>
      </c>
      <c r="V3277" t="str">
        <f>IF(tblOperations[[#This Row],[SLA_Compliance]]&gt;=_xlfn.XLOOKUP('04_References'!$A$3,tblKPITargets[KPI_Name],tblKPITargets[Target_Value]),"Met","Below Target")</f>
        <v>Met</v>
      </c>
      <c r="W3277" t="str">
        <f>IF(tblOperations[[#This Row],[Quality_Pass_Rate]]&gt;=_xlfn.XLOOKUP('04_References'!$A$4,tblKPITargets[KPI_Name],tblKPITargets[Target_Value]),"Met","Below Target")</f>
        <v>Met</v>
      </c>
      <c r="X3277" t="str">
        <f>IF(tblOperations[[#This Row],[Average_Completion_Days]]&lt;=_xlfn.XLOOKUP('04_References'!$A$7,tblKPITargets[KPI_Name],tblKPITargets[Target_Value]),"Met","Below Target")</f>
        <v>Met</v>
      </c>
      <c r="Y3277" t="str">
        <f>IF(tblOperations[[#This Row],[Closing_Backlog]]&lt;=_xlfn.XLOOKUP('04_References'!$A$8,tblKPITargets[KPI_Name],tblKPITargets[Target_Value]),"Met","Below Target")</f>
        <v>Met</v>
      </c>
    </row>
    <row r="3278" spans="1:25">
      <c r="A3278" s="6" t="s">
        <v>3308</v>
      </c>
      <c r="B3278" s="7">
        <v>46169</v>
      </c>
      <c r="C3278" s="2" t="s">
        <v>18</v>
      </c>
      <c r="D3278" s="2" t="s">
        <v>19</v>
      </c>
      <c r="E3278" s="2">
        <v>509</v>
      </c>
      <c r="F3278" s="2">
        <v>52</v>
      </c>
      <c r="G3278" s="2">
        <v>561</v>
      </c>
      <c r="H3278" s="2">
        <v>33</v>
      </c>
      <c r="I3278" s="2">
        <v>528</v>
      </c>
      <c r="J3278" s="2">
        <v>0</v>
      </c>
      <c r="K3278" s="2">
        <v>0</v>
      </c>
      <c r="L3278" s="2">
        <v>8</v>
      </c>
      <c r="M3278" s="2">
        <v>0.6</v>
      </c>
      <c r="N3278" s="2">
        <v>0.96699999999999997</v>
      </c>
      <c r="O3278" s="2">
        <v>2.5</v>
      </c>
      <c r="P3278" s="2">
        <v>0.72399999999999998</v>
      </c>
      <c r="Q3278" s="3">
        <v>5.8999999999999997E-2</v>
      </c>
      <c r="R3278" s="4" t="str">
        <f>TRIM(tblOperations[[#This Row],[Region]])</f>
        <v>Scotland</v>
      </c>
      <c r="S3278" s="4" t="str">
        <f>TRIM(tblOperations[[#This Row],[Team]])</f>
        <v>Workplace Services</v>
      </c>
      <c r="T3278" s="4" t="str">
        <f>_xlfn.XLOOKUP(R3278,tblRegionReference[Region],tblRegionReference[Area],"Not Found")</f>
        <v>North</v>
      </c>
      <c r="U3278" s="4" t="str">
        <f>IF(tblOperations[[#This Row],[Completion_Rate]]&gt;=_xlfn.XLOOKUP("Completion Rate",tblKPITargets[KPI_Name],tblKPITargets[Target_Value]),"Met","Below Target")</f>
        <v>Below Target</v>
      </c>
      <c r="V3278" t="str">
        <f>IF(tblOperations[[#This Row],[SLA_Compliance]]&gt;=_xlfn.XLOOKUP('04_References'!$A$3,tblKPITargets[KPI_Name],tblKPITargets[Target_Value]),"Met","Below Target")</f>
        <v>Below Target</v>
      </c>
      <c r="W3278" t="str">
        <f>IF(tblOperations[[#This Row],[Quality_Pass_Rate]]&gt;=_xlfn.XLOOKUP('04_References'!$A$4,tblKPITargets[KPI_Name],tblKPITargets[Target_Value]),"Met","Below Target")</f>
        <v>Met</v>
      </c>
      <c r="X3278" t="str">
        <f>IF(tblOperations[[#This Row],[Average_Completion_Days]]&lt;=_xlfn.XLOOKUP('04_References'!$A$7,tblKPITargets[KPI_Name],tblKPITargets[Target_Value]),"Met","Below Target")</f>
        <v>Below Target</v>
      </c>
      <c r="Y3278" t="str">
        <f>IF(tblOperations[[#This Row],[Closing_Backlog]]&lt;=_xlfn.XLOOKUP('04_References'!$A$8,tblKPITargets[KPI_Name],tblKPITargets[Target_Value]),"Met","Below Target")</f>
        <v>Below Target</v>
      </c>
    </row>
    <row r="3279" spans="1:25">
      <c r="A3279" s="8" t="s">
        <v>3309</v>
      </c>
      <c r="B3279" s="9">
        <v>46169</v>
      </c>
      <c r="C3279" s="4" t="s">
        <v>18</v>
      </c>
      <c r="D3279" s="4" t="s">
        <v>21</v>
      </c>
      <c r="E3279" s="4">
        <v>16</v>
      </c>
      <c r="F3279" s="4">
        <v>56</v>
      </c>
      <c r="G3279" s="4">
        <v>72</v>
      </c>
      <c r="H3279" s="4">
        <v>46</v>
      </c>
      <c r="I3279" s="4">
        <v>26</v>
      </c>
      <c r="J3279" s="4">
        <v>0</v>
      </c>
      <c r="K3279" s="4">
        <v>0</v>
      </c>
      <c r="L3279" s="4">
        <v>3.2</v>
      </c>
      <c r="M3279" s="4">
        <v>0.76800000000000002</v>
      </c>
      <c r="N3279" s="4">
        <v>0.995</v>
      </c>
      <c r="O3279" s="4">
        <v>3.5</v>
      </c>
      <c r="P3279" s="4">
        <v>0.8</v>
      </c>
      <c r="Q3279" s="5">
        <v>0.63900000000000001</v>
      </c>
      <c r="R3279" s="4" t="str">
        <f>TRIM(tblOperations[[#This Row],[Region]])</f>
        <v>Scotland</v>
      </c>
      <c r="S3279" s="4" t="str">
        <f>TRIM(tblOperations[[#This Row],[Team]])</f>
        <v>Facilities Response</v>
      </c>
      <c r="T3279" s="4" t="str">
        <f>_xlfn.XLOOKUP(R3279,tblRegionReference[Region],tblRegionReference[Area],"Not Found")</f>
        <v>North</v>
      </c>
      <c r="U3279" s="4" t="str">
        <f>IF(tblOperations[[#This Row],[Completion_Rate]]&gt;=_xlfn.XLOOKUP("Completion Rate",tblKPITargets[KPI_Name],tblKPITargets[Target_Value]),"Met","Below Target")</f>
        <v>Below Target</v>
      </c>
      <c r="V3279" t="str">
        <f>IF(tblOperations[[#This Row],[SLA_Compliance]]&gt;=_xlfn.XLOOKUP('04_References'!$A$3,tblKPITargets[KPI_Name],tblKPITargets[Target_Value]),"Met","Below Target")</f>
        <v>Below Target</v>
      </c>
      <c r="W3279" t="str">
        <f>IF(tblOperations[[#This Row],[Quality_Pass_Rate]]&gt;=_xlfn.XLOOKUP('04_References'!$A$4,tblKPITargets[KPI_Name],tblKPITargets[Target_Value]),"Met","Below Target")</f>
        <v>Met</v>
      </c>
      <c r="X3279" t="str">
        <f>IF(tblOperations[[#This Row],[Average_Completion_Days]]&lt;=_xlfn.XLOOKUP('04_References'!$A$7,tblKPITargets[KPI_Name],tblKPITargets[Target_Value]),"Met","Below Target")</f>
        <v>Below Target</v>
      </c>
      <c r="Y3279" t="str">
        <f>IF(tblOperations[[#This Row],[Closing_Backlog]]&lt;=_xlfn.XLOOKUP('04_References'!$A$8,tblKPITargets[KPI_Name],tblKPITargets[Target_Value]),"Met","Below Target")</f>
        <v>Below Target</v>
      </c>
    </row>
    <row r="3280" spans="1:25">
      <c r="A3280" s="6" t="s">
        <v>3310</v>
      </c>
      <c r="B3280" s="7">
        <v>46169</v>
      </c>
      <c r="C3280" s="2" t="s">
        <v>18</v>
      </c>
      <c r="D3280" s="2" t="s">
        <v>23</v>
      </c>
      <c r="E3280" s="2">
        <v>837</v>
      </c>
      <c r="F3280" s="2">
        <v>46</v>
      </c>
      <c r="G3280" s="2">
        <v>883</v>
      </c>
      <c r="H3280" s="2">
        <v>32</v>
      </c>
      <c r="I3280" s="2">
        <v>851</v>
      </c>
      <c r="J3280" s="2">
        <v>1</v>
      </c>
      <c r="K3280" s="2">
        <v>0</v>
      </c>
      <c r="L3280" s="2">
        <v>8</v>
      </c>
      <c r="M3280" s="2">
        <v>0.6</v>
      </c>
      <c r="N3280" s="2">
        <v>0.995</v>
      </c>
      <c r="O3280" s="2">
        <v>2.5</v>
      </c>
      <c r="P3280" s="2">
        <v>0.77700000000000002</v>
      </c>
      <c r="Q3280" s="3">
        <v>3.5999999999999997E-2</v>
      </c>
      <c r="R3280" s="4" t="str">
        <f>TRIM(tblOperations[[#This Row],[Region]])</f>
        <v>Scotland</v>
      </c>
      <c r="S3280" s="4" t="str">
        <f>TRIM(tblOperations[[#This Row],[Team]])</f>
        <v>Estates Support</v>
      </c>
      <c r="T3280" s="4" t="str">
        <f>_xlfn.XLOOKUP(R3280,tblRegionReference[Region],tblRegionReference[Area],"Not Found")</f>
        <v>North</v>
      </c>
      <c r="U3280" s="4" t="str">
        <f>IF(tblOperations[[#This Row],[Completion_Rate]]&gt;=_xlfn.XLOOKUP("Completion Rate",tblKPITargets[KPI_Name],tblKPITargets[Target_Value]),"Met","Below Target")</f>
        <v>Below Target</v>
      </c>
      <c r="V3280" t="str">
        <f>IF(tblOperations[[#This Row],[SLA_Compliance]]&gt;=_xlfn.XLOOKUP('04_References'!$A$3,tblKPITargets[KPI_Name],tblKPITargets[Target_Value]),"Met","Below Target")</f>
        <v>Below Target</v>
      </c>
      <c r="W3280" t="str">
        <f>IF(tblOperations[[#This Row],[Quality_Pass_Rate]]&gt;=_xlfn.XLOOKUP('04_References'!$A$4,tblKPITargets[KPI_Name],tblKPITargets[Target_Value]),"Met","Below Target")</f>
        <v>Met</v>
      </c>
      <c r="X3280" t="str">
        <f>IF(tblOperations[[#This Row],[Average_Completion_Days]]&lt;=_xlfn.XLOOKUP('04_References'!$A$7,tblKPITargets[KPI_Name],tblKPITargets[Target_Value]),"Met","Below Target")</f>
        <v>Below Target</v>
      </c>
      <c r="Y3280" t="str">
        <f>IF(tblOperations[[#This Row],[Closing_Backlog]]&lt;=_xlfn.XLOOKUP('04_References'!$A$8,tblKPITargets[KPI_Name],tblKPITargets[Target_Value]),"Met","Below Target")</f>
        <v>Below Target</v>
      </c>
    </row>
    <row r="3281" spans="1:25">
      <c r="A3281" s="8" t="s">
        <v>3311</v>
      </c>
      <c r="B3281" s="9">
        <v>46169</v>
      </c>
      <c r="C3281" s="4" t="s">
        <v>18</v>
      </c>
      <c r="D3281" s="4" t="s">
        <v>25</v>
      </c>
      <c r="E3281" s="4">
        <v>0</v>
      </c>
      <c r="F3281" s="4">
        <v>30</v>
      </c>
      <c r="G3281" s="4">
        <v>30</v>
      </c>
      <c r="H3281" s="4">
        <v>30</v>
      </c>
      <c r="I3281" s="4">
        <v>0</v>
      </c>
      <c r="J3281" s="4">
        <v>0</v>
      </c>
      <c r="K3281" s="4">
        <v>0</v>
      </c>
      <c r="L3281" s="4">
        <v>1.4</v>
      </c>
      <c r="M3281" s="4">
        <v>0.98099999999999998</v>
      </c>
      <c r="N3281" s="4">
        <v>1</v>
      </c>
      <c r="O3281" s="4">
        <v>4.7</v>
      </c>
      <c r="P3281" s="4">
        <v>0.76500000000000001</v>
      </c>
      <c r="Q3281" s="5">
        <v>1</v>
      </c>
      <c r="R3281" s="4" t="str">
        <f>TRIM(tblOperations[[#This Row],[Region]])</f>
        <v>Scotland</v>
      </c>
      <c r="S3281" s="4" t="str">
        <f>TRIM(tblOperations[[#This Row],[Team]])</f>
        <v>Workplace Projects</v>
      </c>
      <c r="T3281" s="4" t="str">
        <f>_xlfn.XLOOKUP(R3281,tblRegionReference[Region],tblRegionReference[Area],"Not Found")</f>
        <v>North</v>
      </c>
      <c r="U3281" s="4" t="str">
        <f>IF(tblOperations[[#This Row],[Completion_Rate]]&gt;=_xlfn.XLOOKUP("Completion Rate",tblKPITargets[KPI_Name],tblKPITargets[Target_Value]),"Met","Below Target")</f>
        <v>Met</v>
      </c>
      <c r="V3281" t="str">
        <f>IF(tblOperations[[#This Row],[SLA_Compliance]]&gt;=_xlfn.XLOOKUP('04_References'!$A$3,tblKPITargets[KPI_Name],tblKPITargets[Target_Value]),"Met","Below Target")</f>
        <v>Met</v>
      </c>
      <c r="W3281" t="str">
        <f>IF(tblOperations[[#This Row],[Quality_Pass_Rate]]&gt;=_xlfn.XLOOKUP('04_References'!$A$4,tblKPITargets[KPI_Name],tblKPITargets[Target_Value]),"Met","Below Target")</f>
        <v>Met</v>
      </c>
      <c r="X3281" t="str">
        <f>IF(tblOperations[[#This Row],[Average_Completion_Days]]&lt;=_xlfn.XLOOKUP('04_References'!$A$7,tblKPITargets[KPI_Name],tblKPITargets[Target_Value]),"Met","Below Target")</f>
        <v>Met</v>
      </c>
      <c r="Y3281" t="str">
        <f>IF(tblOperations[[#This Row],[Closing_Backlog]]&lt;=_xlfn.XLOOKUP('04_References'!$A$8,tblKPITargets[KPI_Name],tblKPITargets[Target_Value]),"Met","Below Target")</f>
        <v>Met</v>
      </c>
    </row>
    <row r="3282" spans="1:25">
      <c r="A3282" s="6" t="s">
        <v>3312</v>
      </c>
      <c r="B3282" s="7">
        <v>46169</v>
      </c>
      <c r="C3282" s="2" t="s">
        <v>27</v>
      </c>
      <c r="D3282" s="2" t="s">
        <v>19</v>
      </c>
      <c r="E3282" s="2">
        <v>4</v>
      </c>
      <c r="F3282" s="2">
        <v>38</v>
      </c>
      <c r="G3282" s="2">
        <v>42</v>
      </c>
      <c r="H3282" s="2">
        <v>36</v>
      </c>
      <c r="I3282" s="2">
        <v>6</v>
      </c>
      <c r="J3282" s="2">
        <v>0</v>
      </c>
      <c r="K3282" s="2">
        <v>0</v>
      </c>
      <c r="L3282" s="2">
        <v>2.2999999999999998</v>
      </c>
      <c r="M3282" s="2">
        <v>0.94699999999999995</v>
      </c>
      <c r="N3282" s="2">
        <v>0.98899999999999999</v>
      </c>
      <c r="O3282" s="2">
        <v>4.4000000000000004</v>
      </c>
      <c r="P3282" s="2">
        <v>0.70499999999999996</v>
      </c>
      <c r="Q3282" s="3">
        <v>0.85699999999999998</v>
      </c>
      <c r="R3282" s="4" t="str">
        <f>TRIM(tblOperations[[#This Row],[Region]])</f>
        <v>North East</v>
      </c>
      <c r="S3282" s="4" t="str">
        <f>TRIM(tblOperations[[#This Row],[Team]])</f>
        <v>Workplace Services</v>
      </c>
      <c r="T3282" s="4" t="str">
        <f>_xlfn.XLOOKUP(R3282,tblRegionReference[Region],tblRegionReference[Area],"Not Found")</f>
        <v>North</v>
      </c>
      <c r="U3282" s="4" t="str">
        <f>IF(tblOperations[[#This Row],[Completion_Rate]]&gt;=_xlfn.XLOOKUP("Completion Rate",tblKPITargets[KPI_Name],tblKPITargets[Target_Value]),"Met","Below Target")</f>
        <v>Below Target</v>
      </c>
      <c r="V3282" t="str">
        <f>IF(tblOperations[[#This Row],[SLA_Compliance]]&gt;=_xlfn.XLOOKUP('04_References'!$A$3,tblKPITargets[KPI_Name],tblKPITargets[Target_Value]),"Met","Below Target")</f>
        <v>Met</v>
      </c>
      <c r="W3282" t="str">
        <f>IF(tblOperations[[#This Row],[Quality_Pass_Rate]]&gt;=_xlfn.XLOOKUP('04_References'!$A$4,tblKPITargets[KPI_Name],tblKPITargets[Target_Value]),"Met","Below Target")</f>
        <v>Met</v>
      </c>
      <c r="X3282" t="str">
        <f>IF(tblOperations[[#This Row],[Average_Completion_Days]]&lt;=_xlfn.XLOOKUP('04_References'!$A$7,tblKPITargets[KPI_Name],tblKPITargets[Target_Value]),"Met","Below Target")</f>
        <v>Met</v>
      </c>
      <c r="Y3282" t="str">
        <f>IF(tblOperations[[#This Row],[Closing_Backlog]]&lt;=_xlfn.XLOOKUP('04_References'!$A$8,tblKPITargets[KPI_Name],tblKPITargets[Target_Value]),"Met","Below Target")</f>
        <v>Met</v>
      </c>
    </row>
    <row r="3283" spans="1:25">
      <c r="A3283" s="8" t="s">
        <v>3313</v>
      </c>
      <c r="B3283" s="9">
        <v>46169</v>
      </c>
      <c r="C3283" s="4" t="s">
        <v>27</v>
      </c>
      <c r="D3283" s="4" t="s">
        <v>21</v>
      </c>
      <c r="E3283" s="4">
        <v>0</v>
      </c>
      <c r="F3283" s="4">
        <v>45</v>
      </c>
      <c r="G3283" s="4">
        <v>45</v>
      </c>
      <c r="H3283" s="4">
        <v>45</v>
      </c>
      <c r="I3283" s="4">
        <v>0</v>
      </c>
      <c r="J3283" s="4">
        <v>0</v>
      </c>
      <c r="K3283" s="4">
        <v>0</v>
      </c>
      <c r="L3283" s="4">
        <v>1</v>
      </c>
      <c r="M3283" s="4">
        <v>1</v>
      </c>
      <c r="N3283" s="4">
        <v>0.996</v>
      </c>
      <c r="O3283" s="4">
        <v>4.5999999999999996</v>
      </c>
      <c r="P3283" s="4">
        <v>0.70699999999999996</v>
      </c>
      <c r="Q3283" s="5">
        <v>1</v>
      </c>
      <c r="R3283" s="4" t="str">
        <f>TRIM(tblOperations[[#This Row],[Region]])</f>
        <v>North East</v>
      </c>
      <c r="S3283" s="4" t="str">
        <f>TRIM(tblOperations[[#This Row],[Team]])</f>
        <v>Facilities Response</v>
      </c>
      <c r="T3283" s="4" t="str">
        <f>_xlfn.XLOOKUP(R3283,tblRegionReference[Region],tblRegionReference[Area],"Not Found")</f>
        <v>North</v>
      </c>
      <c r="U3283" s="4" t="str">
        <f>IF(tblOperations[[#This Row],[Completion_Rate]]&gt;=_xlfn.XLOOKUP("Completion Rate",tblKPITargets[KPI_Name],tblKPITargets[Target_Value]),"Met","Below Target")</f>
        <v>Met</v>
      </c>
      <c r="V3283" t="str">
        <f>IF(tblOperations[[#This Row],[SLA_Compliance]]&gt;=_xlfn.XLOOKUP('04_References'!$A$3,tblKPITargets[KPI_Name],tblKPITargets[Target_Value]),"Met","Below Target")</f>
        <v>Met</v>
      </c>
      <c r="W3283" t="str">
        <f>IF(tblOperations[[#This Row],[Quality_Pass_Rate]]&gt;=_xlfn.XLOOKUP('04_References'!$A$4,tblKPITargets[KPI_Name],tblKPITargets[Target_Value]),"Met","Below Target")</f>
        <v>Met</v>
      </c>
      <c r="X3283" t="str">
        <f>IF(tblOperations[[#This Row],[Average_Completion_Days]]&lt;=_xlfn.XLOOKUP('04_References'!$A$7,tblKPITargets[KPI_Name],tblKPITargets[Target_Value]),"Met","Below Target")</f>
        <v>Met</v>
      </c>
      <c r="Y3283" t="str">
        <f>IF(tblOperations[[#This Row],[Closing_Backlog]]&lt;=_xlfn.XLOOKUP('04_References'!$A$8,tblKPITargets[KPI_Name],tblKPITargets[Target_Value]),"Met","Below Target")</f>
        <v>Met</v>
      </c>
    </row>
    <row r="3284" spans="1:25">
      <c r="A3284" s="6" t="s">
        <v>3314</v>
      </c>
      <c r="B3284" s="7">
        <v>46169</v>
      </c>
      <c r="C3284" s="2" t="s">
        <v>27</v>
      </c>
      <c r="D3284" s="2" t="s">
        <v>23</v>
      </c>
      <c r="E3284" s="2">
        <v>2089</v>
      </c>
      <c r="F3284" s="2">
        <v>29</v>
      </c>
      <c r="G3284" s="2">
        <v>2118</v>
      </c>
      <c r="H3284" s="2">
        <v>25</v>
      </c>
      <c r="I3284" s="2">
        <v>2093</v>
      </c>
      <c r="J3284" s="2">
        <v>1</v>
      </c>
      <c r="K3284" s="2">
        <v>0</v>
      </c>
      <c r="L3284" s="2">
        <v>8</v>
      </c>
      <c r="M3284" s="2">
        <v>0.6</v>
      </c>
      <c r="N3284" s="2">
        <v>0.98899999999999999</v>
      </c>
      <c r="O3284" s="2">
        <v>2.5</v>
      </c>
      <c r="P3284" s="2">
        <v>0.71699999999999997</v>
      </c>
      <c r="Q3284" s="3">
        <v>1.2E-2</v>
      </c>
      <c r="R3284" s="4" t="str">
        <f>TRIM(tblOperations[[#This Row],[Region]])</f>
        <v>North East</v>
      </c>
      <c r="S3284" s="4" t="str">
        <f>TRIM(tblOperations[[#This Row],[Team]])</f>
        <v>Estates Support</v>
      </c>
      <c r="T3284" s="4" t="str">
        <f>_xlfn.XLOOKUP(R3284,tblRegionReference[Region],tblRegionReference[Area],"Not Found")</f>
        <v>North</v>
      </c>
      <c r="U3284" s="4" t="str">
        <f>IF(tblOperations[[#This Row],[Completion_Rate]]&gt;=_xlfn.XLOOKUP("Completion Rate",tblKPITargets[KPI_Name],tblKPITargets[Target_Value]),"Met","Below Target")</f>
        <v>Below Target</v>
      </c>
      <c r="V3284" t="str">
        <f>IF(tblOperations[[#This Row],[SLA_Compliance]]&gt;=_xlfn.XLOOKUP('04_References'!$A$3,tblKPITargets[KPI_Name],tblKPITargets[Target_Value]),"Met","Below Target")</f>
        <v>Below Target</v>
      </c>
      <c r="W3284" t="str">
        <f>IF(tblOperations[[#This Row],[Quality_Pass_Rate]]&gt;=_xlfn.XLOOKUP('04_References'!$A$4,tblKPITargets[KPI_Name],tblKPITargets[Target_Value]),"Met","Below Target")</f>
        <v>Met</v>
      </c>
      <c r="X3284" t="str">
        <f>IF(tblOperations[[#This Row],[Average_Completion_Days]]&lt;=_xlfn.XLOOKUP('04_References'!$A$7,tblKPITargets[KPI_Name],tblKPITargets[Target_Value]),"Met","Below Target")</f>
        <v>Below Target</v>
      </c>
      <c r="Y3284" t="str">
        <f>IF(tblOperations[[#This Row],[Closing_Backlog]]&lt;=_xlfn.XLOOKUP('04_References'!$A$8,tblKPITargets[KPI_Name],tblKPITargets[Target_Value]),"Met","Below Target")</f>
        <v>Below Target</v>
      </c>
    </row>
    <row r="3285" spans="1:25">
      <c r="A3285" s="8" t="s">
        <v>3315</v>
      </c>
      <c r="B3285" s="9">
        <v>46169</v>
      </c>
      <c r="C3285" s="4" t="s">
        <v>27</v>
      </c>
      <c r="D3285" s="4" t="s">
        <v>25</v>
      </c>
      <c r="E3285" s="4">
        <v>124</v>
      </c>
      <c r="F3285" s="4">
        <v>36</v>
      </c>
      <c r="G3285" s="4">
        <v>160</v>
      </c>
      <c r="H3285" s="4">
        <v>32</v>
      </c>
      <c r="I3285" s="4">
        <v>128</v>
      </c>
      <c r="J3285" s="4">
        <v>0</v>
      </c>
      <c r="K3285" s="4">
        <v>0</v>
      </c>
      <c r="L3285" s="4">
        <v>8</v>
      </c>
      <c r="M3285" s="4">
        <v>0.6</v>
      </c>
      <c r="N3285" s="4">
        <v>1</v>
      </c>
      <c r="O3285" s="4">
        <v>2.5</v>
      </c>
      <c r="P3285" s="4">
        <v>0.72899999999999998</v>
      </c>
      <c r="Q3285" s="5">
        <v>0.2</v>
      </c>
      <c r="R3285" s="4" t="str">
        <f>TRIM(tblOperations[[#This Row],[Region]])</f>
        <v>North East</v>
      </c>
      <c r="S3285" s="4" t="str">
        <f>TRIM(tblOperations[[#This Row],[Team]])</f>
        <v>Workplace Projects</v>
      </c>
      <c r="T3285" s="4" t="str">
        <f>_xlfn.XLOOKUP(R3285,tblRegionReference[Region],tblRegionReference[Area],"Not Found")</f>
        <v>North</v>
      </c>
      <c r="U3285" s="4" t="str">
        <f>IF(tblOperations[[#This Row],[Completion_Rate]]&gt;=_xlfn.XLOOKUP("Completion Rate",tblKPITargets[KPI_Name],tblKPITargets[Target_Value]),"Met","Below Target")</f>
        <v>Below Target</v>
      </c>
      <c r="V3285" t="str">
        <f>IF(tblOperations[[#This Row],[SLA_Compliance]]&gt;=_xlfn.XLOOKUP('04_References'!$A$3,tblKPITargets[KPI_Name],tblKPITargets[Target_Value]),"Met","Below Target")</f>
        <v>Below Target</v>
      </c>
      <c r="W3285" t="str">
        <f>IF(tblOperations[[#This Row],[Quality_Pass_Rate]]&gt;=_xlfn.XLOOKUP('04_References'!$A$4,tblKPITargets[KPI_Name],tblKPITargets[Target_Value]),"Met","Below Target")</f>
        <v>Met</v>
      </c>
      <c r="X3285" t="str">
        <f>IF(tblOperations[[#This Row],[Average_Completion_Days]]&lt;=_xlfn.XLOOKUP('04_References'!$A$7,tblKPITargets[KPI_Name],tblKPITargets[Target_Value]),"Met","Below Target")</f>
        <v>Below Target</v>
      </c>
      <c r="Y3285" t="str">
        <f>IF(tblOperations[[#This Row],[Closing_Backlog]]&lt;=_xlfn.XLOOKUP('04_References'!$A$8,tblKPITargets[KPI_Name],tblKPITargets[Target_Value]),"Met","Below Target")</f>
        <v>Below Target</v>
      </c>
    </row>
    <row r="3286" spans="1:25">
      <c r="A3286" s="6" t="s">
        <v>3316</v>
      </c>
      <c r="B3286" s="7">
        <v>46169</v>
      </c>
      <c r="C3286" s="2" t="s">
        <v>32</v>
      </c>
      <c r="D3286" s="2" t="s">
        <v>19</v>
      </c>
      <c r="E3286" s="2">
        <v>987</v>
      </c>
      <c r="F3286" s="2">
        <v>37</v>
      </c>
      <c r="G3286" s="2">
        <v>1024</v>
      </c>
      <c r="H3286" s="2">
        <v>33</v>
      </c>
      <c r="I3286" s="2">
        <v>991</v>
      </c>
      <c r="J3286" s="2">
        <v>0</v>
      </c>
      <c r="K3286" s="2">
        <v>0</v>
      </c>
      <c r="L3286" s="2">
        <v>8</v>
      </c>
      <c r="M3286" s="2">
        <v>0.6</v>
      </c>
      <c r="N3286" s="2">
        <v>0.98599999999999999</v>
      </c>
      <c r="O3286" s="2">
        <v>2.5</v>
      </c>
      <c r="P3286" s="2">
        <v>0.77</v>
      </c>
      <c r="Q3286" s="3">
        <v>3.2000000000000001E-2</v>
      </c>
      <c r="R3286" s="4" t="str">
        <f>TRIM(tblOperations[[#This Row],[Region]])</f>
        <v>North West</v>
      </c>
      <c r="S3286" s="4" t="str">
        <f>TRIM(tblOperations[[#This Row],[Team]])</f>
        <v>Workplace Services</v>
      </c>
      <c r="T3286" s="4" t="str">
        <f>_xlfn.XLOOKUP(R3286,tblRegionReference[Region],tblRegionReference[Area],"Not Found")</f>
        <v>North</v>
      </c>
      <c r="U3286" s="4" t="str">
        <f>IF(tblOperations[[#This Row],[Completion_Rate]]&gt;=_xlfn.XLOOKUP("Completion Rate",tblKPITargets[KPI_Name],tblKPITargets[Target_Value]),"Met","Below Target")</f>
        <v>Below Target</v>
      </c>
      <c r="V3286" t="str">
        <f>IF(tblOperations[[#This Row],[SLA_Compliance]]&gt;=_xlfn.XLOOKUP('04_References'!$A$3,tblKPITargets[KPI_Name],tblKPITargets[Target_Value]),"Met","Below Target")</f>
        <v>Below Target</v>
      </c>
      <c r="W3286" t="str">
        <f>IF(tblOperations[[#This Row],[Quality_Pass_Rate]]&gt;=_xlfn.XLOOKUP('04_References'!$A$4,tblKPITargets[KPI_Name],tblKPITargets[Target_Value]),"Met","Below Target")</f>
        <v>Met</v>
      </c>
      <c r="X3286" t="str">
        <f>IF(tblOperations[[#This Row],[Average_Completion_Days]]&lt;=_xlfn.XLOOKUP('04_References'!$A$7,tblKPITargets[KPI_Name],tblKPITargets[Target_Value]),"Met","Below Target")</f>
        <v>Below Target</v>
      </c>
      <c r="Y3286" t="str">
        <f>IF(tblOperations[[#This Row],[Closing_Backlog]]&lt;=_xlfn.XLOOKUP('04_References'!$A$8,tblKPITargets[KPI_Name],tblKPITargets[Target_Value]),"Met","Below Target")</f>
        <v>Below Target</v>
      </c>
    </row>
    <row r="3287" spans="1:25">
      <c r="A3287" s="8" t="s">
        <v>3317</v>
      </c>
      <c r="B3287" s="9">
        <v>46169</v>
      </c>
      <c r="C3287" s="4" t="s">
        <v>32</v>
      </c>
      <c r="D3287" s="4" t="s">
        <v>21</v>
      </c>
      <c r="E3287" s="4">
        <v>2162</v>
      </c>
      <c r="F3287" s="4">
        <v>36</v>
      </c>
      <c r="G3287" s="4">
        <v>2198</v>
      </c>
      <c r="H3287" s="4">
        <v>26</v>
      </c>
      <c r="I3287" s="4">
        <v>2172</v>
      </c>
      <c r="J3287" s="4">
        <v>0</v>
      </c>
      <c r="K3287" s="4">
        <v>0</v>
      </c>
      <c r="L3287" s="4">
        <v>8</v>
      </c>
      <c r="M3287" s="4">
        <v>0.6</v>
      </c>
      <c r="N3287" s="4">
        <v>0.98</v>
      </c>
      <c r="O3287" s="4">
        <v>2.5</v>
      </c>
      <c r="P3287" s="4">
        <v>0.72</v>
      </c>
      <c r="Q3287" s="5">
        <v>1.2E-2</v>
      </c>
      <c r="R3287" s="4" t="str">
        <f>TRIM(tblOperations[[#This Row],[Region]])</f>
        <v>North West</v>
      </c>
      <c r="S3287" s="4" t="str">
        <f>TRIM(tblOperations[[#This Row],[Team]])</f>
        <v>Facilities Response</v>
      </c>
      <c r="T3287" s="4" t="str">
        <f>_xlfn.XLOOKUP(R3287,tblRegionReference[Region],tblRegionReference[Area],"Not Found")</f>
        <v>North</v>
      </c>
      <c r="U3287" s="4" t="str">
        <f>IF(tblOperations[[#This Row],[Completion_Rate]]&gt;=_xlfn.XLOOKUP("Completion Rate",tblKPITargets[KPI_Name],tblKPITargets[Target_Value]),"Met","Below Target")</f>
        <v>Below Target</v>
      </c>
      <c r="V3287" t="str">
        <f>IF(tblOperations[[#This Row],[SLA_Compliance]]&gt;=_xlfn.XLOOKUP('04_References'!$A$3,tblKPITargets[KPI_Name],tblKPITargets[Target_Value]),"Met","Below Target")</f>
        <v>Below Target</v>
      </c>
      <c r="W3287" t="str">
        <f>IF(tblOperations[[#This Row],[Quality_Pass_Rate]]&gt;=_xlfn.XLOOKUP('04_References'!$A$4,tblKPITargets[KPI_Name],tblKPITargets[Target_Value]),"Met","Below Target")</f>
        <v>Met</v>
      </c>
      <c r="X3287" t="str">
        <f>IF(tblOperations[[#This Row],[Average_Completion_Days]]&lt;=_xlfn.XLOOKUP('04_References'!$A$7,tblKPITargets[KPI_Name],tblKPITargets[Target_Value]),"Met","Below Target")</f>
        <v>Below Target</v>
      </c>
      <c r="Y3287" t="str">
        <f>IF(tblOperations[[#This Row],[Closing_Backlog]]&lt;=_xlfn.XLOOKUP('04_References'!$A$8,tblKPITargets[KPI_Name],tblKPITargets[Target_Value]),"Met","Below Target")</f>
        <v>Below Target</v>
      </c>
    </row>
    <row r="3288" spans="1:25">
      <c r="A3288" s="6" t="s">
        <v>3318</v>
      </c>
      <c r="B3288" s="7">
        <v>46169</v>
      </c>
      <c r="C3288" s="2" t="s">
        <v>32</v>
      </c>
      <c r="D3288" s="2" t="s">
        <v>23</v>
      </c>
      <c r="E3288" s="2">
        <v>2319</v>
      </c>
      <c r="F3288" s="2">
        <v>36</v>
      </c>
      <c r="G3288" s="2">
        <v>2355</v>
      </c>
      <c r="H3288" s="2">
        <v>19</v>
      </c>
      <c r="I3288" s="2">
        <v>2336</v>
      </c>
      <c r="J3288" s="2">
        <v>1</v>
      </c>
      <c r="K3288" s="2">
        <v>1</v>
      </c>
      <c r="L3288" s="2">
        <v>8</v>
      </c>
      <c r="M3288" s="2">
        <v>0.6</v>
      </c>
      <c r="N3288" s="2">
        <v>0.99099999999999999</v>
      </c>
      <c r="O3288" s="2">
        <v>2.5</v>
      </c>
      <c r="P3288" s="2">
        <v>0.73499999999999999</v>
      </c>
      <c r="Q3288" s="3">
        <v>8.0000000000000002E-3</v>
      </c>
      <c r="R3288" s="4" t="str">
        <f>TRIM(tblOperations[[#This Row],[Region]])</f>
        <v>North West</v>
      </c>
      <c r="S3288" s="4" t="str">
        <f>TRIM(tblOperations[[#This Row],[Team]])</f>
        <v>Estates Support</v>
      </c>
      <c r="T3288" s="4" t="str">
        <f>_xlfn.XLOOKUP(R3288,tblRegionReference[Region],tblRegionReference[Area],"Not Found")</f>
        <v>North</v>
      </c>
      <c r="U3288" s="4" t="str">
        <f>IF(tblOperations[[#This Row],[Completion_Rate]]&gt;=_xlfn.XLOOKUP("Completion Rate",tblKPITargets[KPI_Name],tblKPITargets[Target_Value]),"Met","Below Target")</f>
        <v>Below Target</v>
      </c>
      <c r="V3288" t="str">
        <f>IF(tblOperations[[#This Row],[SLA_Compliance]]&gt;=_xlfn.XLOOKUP('04_References'!$A$3,tblKPITargets[KPI_Name],tblKPITargets[Target_Value]),"Met","Below Target")</f>
        <v>Below Target</v>
      </c>
      <c r="W3288" t="str">
        <f>IF(tblOperations[[#This Row],[Quality_Pass_Rate]]&gt;=_xlfn.XLOOKUP('04_References'!$A$4,tblKPITargets[KPI_Name],tblKPITargets[Target_Value]),"Met","Below Target")</f>
        <v>Met</v>
      </c>
      <c r="X3288" t="str">
        <f>IF(tblOperations[[#This Row],[Average_Completion_Days]]&lt;=_xlfn.XLOOKUP('04_References'!$A$7,tblKPITargets[KPI_Name],tblKPITargets[Target_Value]),"Met","Below Target")</f>
        <v>Below Target</v>
      </c>
      <c r="Y3288" t="str">
        <f>IF(tblOperations[[#This Row],[Closing_Backlog]]&lt;=_xlfn.XLOOKUP('04_References'!$A$8,tblKPITargets[KPI_Name],tblKPITargets[Target_Value]),"Met","Below Target")</f>
        <v>Below Target</v>
      </c>
    </row>
    <row r="3289" spans="1:25">
      <c r="A3289" s="8" t="s">
        <v>3319</v>
      </c>
      <c r="B3289" s="9">
        <v>46169</v>
      </c>
      <c r="C3289" s="4" t="s">
        <v>32</v>
      </c>
      <c r="D3289" s="4" t="s">
        <v>25</v>
      </c>
      <c r="E3289" s="4">
        <v>0</v>
      </c>
      <c r="F3289" s="4">
        <v>28</v>
      </c>
      <c r="G3289" s="4">
        <v>28</v>
      </c>
      <c r="H3289" s="4">
        <v>28</v>
      </c>
      <c r="I3289" s="4">
        <v>0</v>
      </c>
      <c r="J3289" s="4">
        <v>0</v>
      </c>
      <c r="K3289" s="4">
        <v>0</v>
      </c>
      <c r="L3289" s="4">
        <v>1</v>
      </c>
      <c r="M3289" s="4">
        <v>0.95699999999999996</v>
      </c>
      <c r="N3289" s="4">
        <v>0.97599999999999998</v>
      </c>
      <c r="O3289" s="4">
        <v>4.7</v>
      </c>
      <c r="P3289" s="4">
        <v>0.72899999999999998</v>
      </c>
      <c r="Q3289" s="5">
        <v>1</v>
      </c>
      <c r="R3289" s="4" t="str">
        <f>TRIM(tblOperations[[#This Row],[Region]])</f>
        <v>North West</v>
      </c>
      <c r="S3289" s="4" t="str">
        <f>TRIM(tblOperations[[#This Row],[Team]])</f>
        <v>Workplace Projects</v>
      </c>
      <c r="T3289" s="4" t="str">
        <f>_xlfn.XLOOKUP(R3289,tblRegionReference[Region],tblRegionReference[Area],"Not Found")</f>
        <v>North</v>
      </c>
      <c r="U3289" s="4" t="str">
        <f>IF(tblOperations[[#This Row],[Completion_Rate]]&gt;=_xlfn.XLOOKUP("Completion Rate",tblKPITargets[KPI_Name],tblKPITargets[Target_Value]),"Met","Below Target")</f>
        <v>Met</v>
      </c>
      <c r="V3289" t="str">
        <f>IF(tblOperations[[#This Row],[SLA_Compliance]]&gt;=_xlfn.XLOOKUP('04_References'!$A$3,tblKPITargets[KPI_Name],tblKPITargets[Target_Value]),"Met","Below Target")</f>
        <v>Met</v>
      </c>
      <c r="W3289" t="str">
        <f>IF(tblOperations[[#This Row],[Quality_Pass_Rate]]&gt;=_xlfn.XLOOKUP('04_References'!$A$4,tblKPITargets[KPI_Name],tblKPITargets[Target_Value]),"Met","Below Target")</f>
        <v>Met</v>
      </c>
      <c r="X3289" t="str">
        <f>IF(tblOperations[[#This Row],[Average_Completion_Days]]&lt;=_xlfn.XLOOKUP('04_References'!$A$7,tblKPITargets[KPI_Name],tblKPITargets[Target_Value]),"Met","Below Target")</f>
        <v>Met</v>
      </c>
      <c r="Y3289" t="str">
        <f>IF(tblOperations[[#This Row],[Closing_Backlog]]&lt;=_xlfn.XLOOKUP('04_References'!$A$8,tblKPITargets[KPI_Name],tblKPITargets[Target_Value]),"Met","Below Target")</f>
        <v>Met</v>
      </c>
    </row>
    <row r="3290" spans="1:25">
      <c r="A3290" s="6" t="s">
        <v>3320</v>
      </c>
      <c r="B3290" s="7">
        <v>46169</v>
      </c>
      <c r="C3290" s="2" t="s">
        <v>37</v>
      </c>
      <c r="D3290" s="2" t="s">
        <v>19</v>
      </c>
      <c r="E3290" s="2">
        <v>0</v>
      </c>
      <c r="F3290" s="2">
        <v>42</v>
      </c>
      <c r="G3290" s="2">
        <v>42</v>
      </c>
      <c r="H3290" s="2">
        <v>42</v>
      </c>
      <c r="I3290" s="2">
        <v>0</v>
      </c>
      <c r="J3290" s="2">
        <v>1</v>
      </c>
      <c r="K3290" s="2">
        <v>0</v>
      </c>
      <c r="L3290" s="2">
        <v>2</v>
      </c>
      <c r="M3290" s="2">
        <v>0.93500000000000005</v>
      </c>
      <c r="N3290" s="2">
        <v>0.99399999999999999</v>
      </c>
      <c r="O3290" s="2">
        <v>4.8</v>
      </c>
      <c r="P3290" s="2">
        <v>0.627</v>
      </c>
      <c r="Q3290" s="3">
        <v>1</v>
      </c>
      <c r="R3290" s="4" t="str">
        <f>TRIM(tblOperations[[#This Row],[Region]])</f>
        <v>Midlands</v>
      </c>
      <c r="S3290" s="4" t="str">
        <f>TRIM(tblOperations[[#This Row],[Team]])</f>
        <v>Workplace Services</v>
      </c>
      <c r="T3290" s="4" t="str">
        <f>_xlfn.XLOOKUP(R3290,tblRegionReference[Region],tblRegionReference[Area],"Not Found")</f>
        <v>Central</v>
      </c>
      <c r="U3290" s="4" t="str">
        <f>IF(tblOperations[[#This Row],[Completion_Rate]]&gt;=_xlfn.XLOOKUP("Completion Rate",tblKPITargets[KPI_Name],tblKPITargets[Target_Value]),"Met","Below Target")</f>
        <v>Met</v>
      </c>
      <c r="V3290" t="str">
        <f>IF(tblOperations[[#This Row],[SLA_Compliance]]&gt;=_xlfn.XLOOKUP('04_References'!$A$3,tblKPITargets[KPI_Name],tblKPITargets[Target_Value]),"Met","Below Target")</f>
        <v>Met</v>
      </c>
      <c r="W3290" t="str">
        <f>IF(tblOperations[[#This Row],[Quality_Pass_Rate]]&gt;=_xlfn.XLOOKUP('04_References'!$A$4,tblKPITargets[KPI_Name],tblKPITargets[Target_Value]),"Met","Below Target")</f>
        <v>Met</v>
      </c>
      <c r="X3290" t="str">
        <f>IF(tblOperations[[#This Row],[Average_Completion_Days]]&lt;=_xlfn.XLOOKUP('04_References'!$A$7,tblKPITargets[KPI_Name],tblKPITargets[Target_Value]),"Met","Below Target")</f>
        <v>Met</v>
      </c>
      <c r="Y3290" t="str">
        <f>IF(tblOperations[[#This Row],[Closing_Backlog]]&lt;=_xlfn.XLOOKUP('04_References'!$A$8,tblKPITargets[KPI_Name],tblKPITargets[Target_Value]),"Met","Below Target")</f>
        <v>Met</v>
      </c>
    </row>
    <row r="3291" spans="1:25">
      <c r="A3291" s="8" t="s">
        <v>3321</v>
      </c>
      <c r="B3291" s="9">
        <v>46169</v>
      </c>
      <c r="C3291" s="4" t="s">
        <v>37</v>
      </c>
      <c r="D3291" s="4" t="s">
        <v>21</v>
      </c>
      <c r="E3291" s="4">
        <v>1055</v>
      </c>
      <c r="F3291" s="4">
        <v>37</v>
      </c>
      <c r="G3291" s="4">
        <v>1092</v>
      </c>
      <c r="H3291" s="4">
        <v>34</v>
      </c>
      <c r="I3291" s="4">
        <v>1058</v>
      </c>
      <c r="J3291" s="4">
        <v>0</v>
      </c>
      <c r="K3291" s="4">
        <v>0</v>
      </c>
      <c r="L3291" s="4">
        <v>8</v>
      </c>
      <c r="M3291" s="4">
        <v>0.6</v>
      </c>
      <c r="N3291" s="4">
        <v>0.98199999999999998</v>
      </c>
      <c r="O3291" s="4">
        <v>2.5</v>
      </c>
      <c r="P3291" s="4">
        <v>0.66900000000000004</v>
      </c>
      <c r="Q3291" s="5">
        <v>3.1E-2</v>
      </c>
      <c r="R3291" s="4" t="str">
        <f>TRIM(tblOperations[[#This Row],[Region]])</f>
        <v>Midlands</v>
      </c>
      <c r="S3291" s="4" t="str">
        <f>TRIM(tblOperations[[#This Row],[Team]])</f>
        <v>Facilities Response</v>
      </c>
      <c r="T3291" s="4" t="str">
        <f>_xlfn.XLOOKUP(R3291,tblRegionReference[Region],tblRegionReference[Area],"Not Found")</f>
        <v>Central</v>
      </c>
      <c r="U3291" s="4" t="str">
        <f>IF(tblOperations[[#This Row],[Completion_Rate]]&gt;=_xlfn.XLOOKUP("Completion Rate",tblKPITargets[KPI_Name],tblKPITargets[Target_Value]),"Met","Below Target")</f>
        <v>Below Target</v>
      </c>
      <c r="V3291" t="str">
        <f>IF(tblOperations[[#This Row],[SLA_Compliance]]&gt;=_xlfn.XLOOKUP('04_References'!$A$3,tblKPITargets[KPI_Name],tblKPITargets[Target_Value]),"Met","Below Target")</f>
        <v>Below Target</v>
      </c>
      <c r="W3291" t="str">
        <f>IF(tblOperations[[#This Row],[Quality_Pass_Rate]]&gt;=_xlfn.XLOOKUP('04_References'!$A$4,tblKPITargets[KPI_Name],tblKPITargets[Target_Value]),"Met","Below Target")</f>
        <v>Met</v>
      </c>
      <c r="X3291" t="str">
        <f>IF(tblOperations[[#This Row],[Average_Completion_Days]]&lt;=_xlfn.XLOOKUP('04_References'!$A$7,tblKPITargets[KPI_Name],tblKPITargets[Target_Value]),"Met","Below Target")</f>
        <v>Below Target</v>
      </c>
      <c r="Y3291" t="str">
        <f>IF(tblOperations[[#This Row],[Closing_Backlog]]&lt;=_xlfn.XLOOKUP('04_References'!$A$8,tblKPITargets[KPI_Name],tblKPITargets[Target_Value]),"Met","Below Target")</f>
        <v>Below Target</v>
      </c>
    </row>
    <row r="3292" spans="1:25">
      <c r="A3292" s="6" t="s">
        <v>3322</v>
      </c>
      <c r="B3292" s="7">
        <v>46169</v>
      </c>
      <c r="C3292" s="2" t="s">
        <v>37</v>
      </c>
      <c r="D3292" s="2" t="s">
        <v>23</v>
      </c>
      <c r="E3292" s="2">
        <v>769</v>
      </c>
      <c r="F3292" s="2">
        <v>33</v>
      </c>
      <c r="G3292" s="2">
        <v>802</v>
      </c>
      <c r="H3292" s="2">
        <v>41</v>
      </c>
      <c r="I3292" s="2">
        <v>761</v>
      </c>
      <c r="J3292" s="2">
        <v>0</v>
      </c>
      <c r="K3292" s="2">
        <v>0</v>
      </c>
      <c r="L3292" s="2">
        <v>8</v>
      </c>
      <c r="M3292" s="2">
        <v>0.6</v>
      </c>
      <c r="N3292" s="2">
        <v>0.999</v>
      </c>
      <c r="O3292" s="2">
        <v>2.5</v>
      </c>
      <c r="P3292" s="2">
        <v>0.77300000000000002</v>
      </c>
      <c r="Q3292" s="3">
        <v>5.0999999999999997E-2</v>
      </c>
      <c r="R3292" s="4" t="str">
        <f>TRIM(tblOperations[[#This Row],[Region]])</f>
        <v>Midlands</v>
      </c>
      <c r="S3292" s="4" t="str">
        <f>TRIM(tblOperations[[#This Row],[Team]])</f>
        <v>Estates Support</v>
      </c>
      <c r="T3292" s="4" t="str">
        <f>_xlfn.XLOOKUP(R3292,tblRegionReference[Region],tblRegionReference[Area],"Not Found")</f>
        <v>Central</v>
      </c>
      <c r="U3292" s="4" t="str">
        <f>IF(tblOperations[[#This Row],[Completion_Rate]]&gt;=_xlfn.XLOOKUP("Completion Rate",tblKPITargets[KPI_Name],tblKPITargets[Target_Value]),"Met","Below Target")</f>
        <v>Below Target</v>
      </c>
      <c r="V3292" t="str">
        <f>IF(tblOperations[[#This Row],[SLA_Compliance]]&gt;=_xlfn.XLOOKUP('04_References'!$A$3,tblKPITargets[KPI_Name],tblKPITargets[Target_Value]),"Met","Below Target")</f>
        <v>Below Target</v>
      </c>
      <c r="W3292" t="str">
        <f>IF(tblOperations[[#This Row],[Quality_Pass_Rate]]&gt;=_xlfn.XLOOKUP('04_References'!$A$4,tblKPITargets[KPI_Name],tblKPITargets[Target_Value]),"Met","Below Target")</f>
        <v>Met</v>
      </c>
      <c r="X3292" t="str">
        <f>IF(tblOperations[[#This Row],[Average_Completion_Days]]&lt;=_xlfn.XLOOKUP('04_References'!$A$7,tblKPITargets[KPI_Name],tblKPITargets[Target_Value]),"Met","Below Target")</f>
        <v>Below Target</v>
      </c>
      <c r="Y3292" t="str">
        <f>IF(tblOperations[[#This Row],[Closing_Backlog]]&lt;=_xlfn.XLOOKUP('04_References'!$A$8,tblKPITargets[KPI_Name],tblKPITargets[Target_Value]),"Met","Below Target")</f>
        <v>Below Target</v>
      </c>
    </row>
    <row r="3293" spans="1:25">
      <c r="A3293" s="8" t="s">
        <v>3323</v>
      </c>
      <c r="B3293" s="9">
        <v>46169</v>
      </c>
      <c r="C3293" s="4" t="s">
        <v>37</v>
      </c>
      <c r="D3293" s="4" t="s">
        <v>25</v>
      </c>
      <c r="E3293" s="4">
        <v>0</v>
      </c>
      <c r="F3293" s="4">
        <v>33</v>
      </c>
      <c r="G3293" s="4">
        <v>33</v>
      </c>
      <c r="H3293" s="4">
        <v>33</v>
      </c>
      <c r="I3293" s="4">
        <v>0</v>
      </c>
      <c r="J3293" s="4">
        <v>0</v>
      </c>
      <c r="K3293" s="4">
        <v>0</v>
      </c>
      <c r="L3293" s="4">
        <v>1.7</v>
      </c>
      <c r="M3293" s="4">
        <v>0.97699999999999998</v>
      </c>
      <c r="N3293" s="4">
        <v>0.98699999999999999</v>
      </c>
      <c r="O3293" s="4">
        <v>5</v>
      </c>
      <c r="P3293" s="4">
        <v>0.65400000000000003</v>
      </c>
      <c r="Q3293" s="5">
        <v>1</v>
      </c>
      <c r="R3293" s="4" t="str">
        <f>TRIM(tblOperations[[#This Row],[Region]])</f>
        <v>Midlands</v>
      </c>
      <c r="S3293" s="4" t="str">
        <f>TRIM(tblOperations[[#This Row],[Team]])</f>
        <v>Workplace Projects</v>
      </c>
      <c r="T3293" s="4" t="str">
        <f>_xlfn.XLOOKUP(R3293,tblRegionReference[Region],tblRegionReference[Area],"Not Found")</f>
        <v>Central</v>
      </c>
      <c r="U3293" s="4" t="str">
        <f>IF(tblOperations[[#This Row],[Completion_Rate]]&gt;=_xlfn.XLOOKUP("Completion Rate",tblKPITargets[KPI_Name],tblKPITargets[Target_Value]),"Met","Below Target")</f>
        <v>Met</v>
      </c>
      <c r="V3293" t="str">
        <f>IF(tblOperations[[#This Row],[SLA_Compliance]]&gt;=_xlfn.XLOOKUP('04_References'!$A$3,tblKPITargets[KPI_Name],tblKPITargets[Target_Value]),"Met","Below Target")</f>
        <v>Met</v>
      </c>
      <c r="W3293" t="str">
        <f>IF(tblOperations[[#This Row],[Quality_Pass_Rate]]&gt;=_xlfn.XLOOKUP('04_References'!$A$4,tblKPITargets[KPI_Name],tblKPITargets[Target_Value]),"Met","Below Target")</f>
        <v>Met</v>
      </c>
      <c r="X3293" t="str">
        <f>IF(tblOperations[[#This Row],[Average_Completion_Days]]&lt;=_xlfn.XLOOKUP('04_References'!$A$7,tblKPITargets[KPI_Name],tblKPITargets[Target_Value]),"Met","Below Target")</f>
        <v>Met</v>
      </c>
      <c r="Y3293" t="str">
        <f>IF(tblOperations[[#This Row],[Closing_Backlog]]&lt;=_xlfn.XLOOKUP('04_References'!$A$8,tblKPITargets[KPI_Name],tblKPITargets[Target_Value]),"Met","Below Target")</f>
        <v>Met</v>
      </c>
    </row>
    <row r="3294" spans="1:25">
      <c r="A3294" s="6" t="s">
        <v>3324</v>
      </c>
      <c r="B3294" s="7">
        <v>46169</v>
      </c>
      <c r="C3294" s="2" t="s">
        <v>43</v>
      </c>
      <c r="D3294" s="2" t="s">
        <v>19</v>
      </c>
      <c r="E3294" s="2">
        <v>1811</v>
      </c>
      <c r="F3294" s="2">
        <v>47</v>
      </c>
      <c r="G3294" s="2">
        <v>1858</v>
      </c>
      <c r="H3294" s="2">
        <v>23</v>
      </c>
      <c r="I3294" s="2">
        <v>1835</v>
      </c>
      <c r="J3294" s="2">
        <v>0</v>
      </c>
      <c r="K3294" s="2">
        <v>0</v>
      </c>
      <c r="L3294" s="2">
        <v>8</v>
      </c>
      <c r="M3294" s="2">
        <v>0.6</v>
      </c>
      <c r="N3294" s="2">
        <v>0.96699999999999997</v>
      </c>
      <c r="O3294" s="2">
        <v>2.5</v>
      </c>
      <c r="P3294" s="2">
        <v>0.73399999999999999</v>
      </c>
      <c r="Q3294" s="3">
        <v>1.2E-2</v>
      </c>
      <c r="R3294" s="4" t="str">
        <f>TRIM(tblOperations[[#This Row],[Region]])</f>
        <v>South West</v>
      </c>
      <c r="S3294" s="4" t="str">
        <f>TRIM(tblOperations[[#This Row],[Team]])</f>
        <v>Workplace Services</v>
      </c>
      <c r="T3294" s="4" t="str">
        <f>_xlfn.XLOOKUP(R3294,tblRegionReference[Region],tblRegionReference[Area],"Not Found")</f>
        <v>South</v>
      </c>
      <c r="U3294" s="4" t="str">
        <f>IF(tblOperations[[#This Row],[Completion_Rate]]&gt;=_xlfn.XLOOKUP("Completion Rate",tblKPITargets[KPI_Name],tblKPITargets[Target_Value]),"Met","Below Target")</f>
        <v>Below Target</v>
      </c>
      <c r="V3294" t="str">
        <f>IF(tblOperations[[#This Row],[SLA_Compliance]]&gt;=_xlfn.XLOOKUP('04_References'!$A$3,tblKPITargets[KPI_Name],tblKPITargets[Target_Value]),"Met","Below Target")</f>
        <v>Below Target</v>
      </c>
      <c r="W3294" t="str">
        <f>IF(tblOperations[[#This Row],[Quality_Pass_Rate]]&gt;=_xlfn.XLOOKUP('04_References'!$A$4,tblKPITargets[KPI_Name],tblKPITargets[Target_Value]),"Met","Below Target")</f>
        <v>Met</v>
      </c>
      <c r="X3294" t="str">
        <f>IF(tblOperations[[#This Row],[Average_Completion_Days]]&lt;=_xlfn.XLOOKUP('04_References'!$A$7,tblKPITargets[KPI_Name],tblKPITargets[Target_Value]),"Met","Below Target")</f>
        <v>Below Target</v>
      </c>
      <c r="Y3294" t="str">
        <f>IF(tblOperations[[#This Row],[Closing_Backlog]]&lt;=_xlfn.XLOOKUP('04_References'!$A$8,tblKPITargets[KPI_Name],tblKPITargets[Target_Value]),"Met","Below Target")</f>
        <v>Below Target</v>
      </c>
    </row>
    <row r="3295" spans="1:25">
      <c r="A3295" s="8" t="s">
        <v>3325</v>
      </c>
      <c r="B3295" s="9">
        <v>46169</v>
      </c>
      <c r="C3295" s="4" t="s">
        <v>43</v>
      </c>
      <c r="D3295" s="4" t="s">
        <v>21</v>
      </c>
      <c r="E3295" s="4">
        <v>0</v>
      </c>
      <c r="F3295" s="4">
        <v>25</v>
      </c>
      <c r="G3295" s="4">
        <v>25</v>
      </c>
      <c r="H3295" s="4">
        <v>25</v>
      </c>
      <c r="I3295" s="4">
        <v>0</v>
      </c>
      <c r="J3295" s="4">
        <v>0</v>
      </c>
      <c r="K3295" s="4">
        <v>0</v>
      </c>
      <c r="L3295" s="4">
        <v>1</v>
      </c>
      <c r="M3295" s="4">
        <v>0.94399999999999995</v>
      </c>
      <c r="N3295" s="4">
        <v>0.95099999999999996</v>
      </c>
      <c r="O3295" s="4">
        <v>4.3</v>
      </c>
      <c r="P3295" s="4">
        <v>0.621</v>
      </c>
      <c r="Q3295" s="5">
        <v>1</v>
      </c>
      <c r="R3295" s="4" t="str">
        <f>TRIM(tblOperations[[#This Row],[Region]])</f>
        <v>South West</v>
      </c>
      <c r="S3295" s="4" t="str">
        <f>TRIM(tblOperations[[#This Row],[Team]])</f>
        <v>Facilities Response</v>
      </c>
      <c r="T3295" s="4" t="str">
        <f>_xlfn.XLOOKUP(R3295,tblRegionReference[Region],tblRegionReference[Area],"Not Found")</f>
        <v>South</v>
      </c>
      <c r="U3295" s="4" t="str">
        <f>IF(tblOperations[[#This Row],[Completion_Rate]]&gt;=_xlfn.XLOOKUP("Completion Rate",tblKPITargets[KPI_Name],tblKPITargets[Target_Value]),"Met","Below Target")</f>
        <v>Met</v>
      </c>
      <c r="V3295" t="str">
        <f>IF(tblOperations[[#This Row],[SLA_Compliance]]&gt;=_xlfn.XLOOKUP('04_References'!$A$3,tblKPITargets[KPI_Name],tblKPITargets[Target_Value]),"Met","Below Target")</f>
        <v>Met</v>
      </c>
      <c r="W3295" t="str">
        <f>IF(tblOperations[[#This Row],[Quality_Pass_Rate]]&gt;=_xlfn.XLOOKUP('04_References'!$A$4,tblKPITargets[KPI_Name],tblKPITargets[Target_Value]),"Met","Below Target")</f>
        <v>Met</v>
      </c>
      <c r="X3295" t="str">
        <f>IF(tblOperations[[#This Row],[Average_Completion_Days]]&lt;=_xlfn.XLOOKUP('04_References'!$A$7,tblKPITargets[KPI_Name],tblKPITargets[Target_Value]),"Met","Below Target")</f>
        <v>Met</v>
      </c>
      <c r="Y3295" t="str">
        <f>IF(tblOperations[[#This Row],[Closing_Backlog]]&lt;=_xlfn.XLOOKUP('04_References'!$A$8,tblKPITargets[KPI_Name],tblKPITargets[Target_Value]),"Met","Below Target")</f>
        <v>Met</v>
      </c>
    </row>
    <row r="3296" spans="1:25">
      <c r="A3296" s="6" t="s">
        <v>3326</v>
      </c>
      <c r="B3296" s="7">
        <v>46169</v>
      </c>
      <c r="C3296" s="2" t="s">
        <v>43</v>
      </c>
      <c r="D3296" s="2" t="s">
        <v>23</v>
      </c>
      <c r="E3296" s="2">
        <v>0</v>
      </c>
      <c r="F3296" s="2">
        <v>18</v>
      </c>
      <c r="G3296" s="2">
        <v>18</v>
      </c>
      <c r="H3296" s="2">
        <v>18</v>
      </c>
      <c r="I3296" s="2">
        <v>0</v>
      </c>
      <c r="J3296" s="2">
        <v>0</v>
      </c>
      <c r="K3296" s="2">
        <v>0</v>
      </c>
      <c r="L3296" s="2">
        <v>1.3</v>
      </c>
      <c r="M3296" s="2">
        <v>0.97099999999999997</v>
      </c>
      <c r="N3296" s="2">
        <v>0.97899999999999998</v>
      </c>
      <c r="O3296" s="2">
        <v>4.7</v>
      </c>
      <c r="P3296" s="2">
        <v>0.754</v>
      </c>
      <c r="Q3296" s="3">
        <v>1</v>
      </c>
      <c r="R3296" s="4" t="str">
        <f>TRIM(tblOperations[[#This Row],[Region]])</f>
        <v>South West</v>
      </c>
      <c r="S3296" s="4" t="str">
        <f>TRIM(tblOperations[[#This Row],[Team]])</f>
        <v>Estates Support</v>
      </c>
      <c r="T3296" s="4" t="str">
        <f>_xlfn.XLOOKUP(R3296,tblRegionReference[Region],tblRegionReference[Area],"Not Found")</f>
        <v>South</v>
      </c>
      <c r="U3296" s="4" t="str">
        <f>IF(tblOperations[[#This Row],[Completion_Rate]]&gt;=_xlfn.XLOOKUP("Completion Rate",tblKPITargets[KPI_Name],tblKPITargets[Target_Value]),"Met","Below Target")</f>
        <v>Met</v>
      </c>
      <c r="V3296" t="str">
        <f>IF(tblOperations[[#This Row],[SLA_Compliance]]&gt;=_xlfn.XLOOKUP('04_References'!$A$3,tblKPITargets[KPI_Name],tblKPITargets[Target_Value]),"Met","Below Target")</f>
        <v>Met</v>
      </c>
      <c r="W3296" t="str">
        <f>IF(tblOperations[[#This Row],[Quality_Pass_Rate]]&gt;=_xlfn.XLOOKUP('04_References'!$A$4,tblKPITargets[KPI_Name],tblKPITargets[Target_Value]),"Met","Below Target")</f>
        <v>Met</v>
      </c>
      <c r="X3296" t="str">
        <f>IF(tblOperations[[#This Row],[Average_Completion_Days]]&lt;=_xlfn.XLOOKUP('04_References'!$A$7,tblKPITargets[KPI_Name],tblKPITargets[Target_Value]),"Met","Below Target")</f>
        <v>Met</v>
      </c>
      <c r="Y3296" t="str">
        <f>IF(tblOperations[[#This Row],[Closing_Backlog]]&lt;=_xlfn.XLOOKUP('04_References'!$A$8,tblKPITargets[KPI_Name],tblKPITargets[Target_Value]),"Met","Below Target")</f>
        <v>Met</v>
      </c>
    </row>
    <row r="3297" spans="1:25">
      <c r="A3297" s="8" t="s">
        <v>3327</v>
      </c>
      <c r="B3297" s="9">
        <v>46169</v>
      </c>
      <c r="C3297" s="4" t="s">
        <v>43</v>
      </c>
      <c r="D3297" s="4" t="s">
        <v>25</v>
      </c>
      <c r="E3297" s="4">
        <v>0</v>
      </c>
      <c r="F3297" s="4">
        <v>38</v>
      </c>
      <c r="G3297" s="4">
        <v>38</v>
      </c>
      <c r="H3297" s="4">
        <v>38</v>
      </c>
      <c r="I3297" s="4">
        <v>0</v>
      </c>
      <c r="J3297" s="4">
        <v>0</v>
      </c>
      <c r="K3297" s="4">
        <v>0</v>
      </c>
      <c r="L3297" s="4">
        <v>1.3</v>
      </c>
      <c r="M3297" s="4">
        <v>0.97199999999999998</v>
      </c>
      <c r="N3297" s="4">
        <v>0.95699999999999996</v>
      </c>
      <c r="O3297" s="4">
        <v>4.8</v>
      </c>
      <c r="P3297" s="4">
        <v>0.78100000000000003</v>
      </c>
      <c r="Q3297" s="5">
        <v>1</v>
      </c>
      <c r="R3297" s="4" t="str">
        <f>TRIM(tblOperations[[#This Row],[Region]])</f>
        <v>South West</v>
      </c>
      <c r="S3297" s="4" t="str">
        <f>TRIM(tblOperations[[#This Row],[Team]])</f>
        <v>Workplace Projects</v>
      </c>
      <c r="T3297" s="4" t="str">
        <f>_xlfn.XLOOKUP(R3297,tblRegionReference[Region],tblRegionReference[Area],"Not Found")</f>
        <v>South</v>
      </c>
      <c r="U3297" s="4" t="str">
        <f>IF(tblOperations[[#This Row],[Completion_Rate]]&gt;=_xlfn.XLOOKUP("Completion Rate",tblKPITargets[KPI_Name],tblKPITargets[Target_Value]),"Met","Below Target")</f>
        <v>Met</v>
      </c>
      <c r="V3297" t="str">
        <f>IF(tblOperations[[#This Row],[SLA_Compliance]]&gt;=_xlfn.XLOOKUP('04_References'!$A$3,tblKPITargets[KPI_Name],tblKPITargets[Target_Value]),"Met","Below Target")</f>
        <v>Met</v>
      </c>
      <c r="W3297" t="str">
        <f>IF(tblOperations[[#This Row],[Quality_Pass_Rate]]&gt;=_xlfn.XLOOKUP('04_References'!$A$4,tblKPITargets[KPI_Name],tblKPITargets[Target_Value]),"Met","Below Target")</f>
        <v>Met</v>
      </c>
      <c r="X3297" t="str">
        <f>IF(tblOperations[[#This Row],[Average_Completion_Days]]&lt;=_xlfn.XLOOKUP('04_References'!$A$7,tblKPITargets[KPI_Name],tblKPITargets[Target_Value]),"Met","Below Target")</f>
        <v>Met</v>
      </c>
      <c r="Y3297" t="str">
        <f>IF(tblOperations[[#This Row],[Closing_Backlog]]&lt;=_xlfn.XLOOKUP('04_References'!$A$8,tblKPITargets[KPI_Name],tblKPITargets[Target_Value]),"Met","Below Target")</f>
        <v>Met</v>
      </c>
    </row>
    <row r="3298" spans="1:25">
      <c r="A3298" s="6" t="s">
        <v>3328</v>
      </c>
      <c r="B3298" s="7">
        <v>46169</v>
      </c>
      <c r="C3298" s="2" t="s">
        <v>48</v>
      </c>
      <c r="D3298" s="2" t="s">
        <v>19</v>
      </c>
      <c r="E3298" s="2">
        <v>0</v>
      </c>
      <c r="F3298" s="2">
        <v>45</v>
      </c>
      <c r="G3298" s="2">
        <v>45</v>
      </c>
      <c r="H3298" s="2">
        <v>45</v>
      </c>
      <c r="I3298" s="2">
        <v>0</v>
      </c>
      <c r="J3298" s="2">
        <v>0</v>
      </c>
      <c r="K3298" s="2">
        <v>0</v>
      </c>
      <c r="L3298" s="2">
        <v>1.6</v>
      </c>
      <c r="M3298" s="2">
        <v>0.92600000000000005</v>
      </c>
      <c r="N3298" s="2">
        <v>0.97299999999999998</v>
      </c>
      <c r="O3298" s="2">
        <v>4.7</v>
      </c>
      <c r="P3298" s="2">
        <v>0.74299999999999999</v>
      </c>
      <c r="Q3298" s="3">
        <v>1</v>
      </c>
      <c r="R3298" s="4" t="str">
        <f>TRIM(tblOperations[[#This Row],[Region]])</f>
        <v>South East</v>
      </c>
      <c r="S3298" s="4" t="str">
        <f>TRIM(tblOperations[[#This Row],[Team]])</f>
        <v>Workplace Services</v>
      </c>
      <c r="T3298" s="4" t="str">
        <f>_xlfn.XLOOKUP(R3298,tblRegionReference[Region],tblRegionReference[Area],"Not Found")</f>
        <v>South</v>
      </c>
      <c r="U3298" s="4" t="str">
        <f>IF(tblOperations[[#This Row],[Completion_Rate]]&gt;=_xlfn.XLOOKUP("Completion Rate",tblKPITargets[KPI_Name],tblKPITargets[Target_Value]),"Met","Below Target")</f>
        <v>Met</v>
      </c>
      <c r="V3298" t="str">
        <f>IF(tblOperations[[#This Row],[SLA_Compliance]]&gt;=_xlfn.XLOOKUP('04_References'!$A$3,tblKPITargets[KPI_Name],tblKPITargets[Target_Value]),"Met","Below Target")</f>
        <v>Met</v>
      </c>
      <c r="W3298" t="str">
        <f>IF(tblOperations[[#This Row],[Quality_Pass_Rate]]&gt;=_xlfn.XLOOKUP('04_References'!$A$4,tblKPITargets[KPI_Name],tblKPITargets[Target_Value]),"Met","Below Target")</f>
        <v>Met</v>
      </c>
      <c r="X3298" t="str">
        <f>IF(tblOperations[[#This Row],[Average_Completion_Days]]&lt;=_xlfn.XLOOKUP('04_References'!$A$7,tblKPITargets[KPI_Name],tblKPITargets[Target_Value]),"Met","Below Target")</f>
        <v>Met</v>
      </c>
      <c r="Y3298" t="str">
        <f>IF(tblOperations[[#This Row],[Closing_Backlog]]&lt;=_xlfn.XLOOKUP('04_References'!$A$8,tblKPITargets[KPI_Name],tblKPITargets[Target_Value]),"Met","Below Target")</f>
        <v>Met</v>
      </c>
    </row>
    <row r="3299" spans="1:25">
      <c r="A3299" s="8" t="s">
        <v>3329</v>
      </c>
      <c r="B3299" s="9">
        <v>46169</v>
      </c>
      <c r="C3299" s="4" t="s">
        <v>48</v>
      </c>
      <c r="D3299" s="4" t="s">
        <v>21</v>
      </c>
      <c r="E3299" s="4">
        <v>2985</v>
      </c>
      <c r="F3299" s="4">
        <v>45</v>
      </c>
      <c r="G3299" s="4">
        <v>3030</v>
      </c>
      <c r="H3299" s="4">
        <v>20</v>
      </c>
      <c r="I3299" s="4">
        <v>3010</v>
      </c>
      <c r="J3299" s="4">
        <v>0</v>
      </c>
      <c r="K3299" s="4">
        <v>0</v>
      </c>
      <c r="L3299" s="4">
        <v>8</v>
      </c>
      <c r="M3299" s="4">
        <v>0.6</v>
      </c>
      <c r="N3299" s="4">
        <v>1</v>
      </c>
      <c r="O3299" s="4">
        <v>2.5</v>
      </c>
      <c r="P3299" s="4">
        <v>0.69199999999999995</v>
      </c>
      <c r="Q3299" s="5">
        <v>7.0000000000000001E-3</v>
      </c>
      <c r="R3299" s="4" t="str">
        <f>TRIM(tblOperations[[#This Row],[Region]])</f>
        <v>South East</v>
      </c>
      <c r="S3299" s="4" t="str">
        <f>TRIM(tblOperations[[#This Row],[Team]])</f>
        <v>Facilities Response</v>
      </c>
      <c r="T3299" s="4" t="str">
        <f>_xlfn.XLOOKUP(R3299,tblRegionReference[Region],tblRegionReference[Area],"Not Found")</f>
        <v>South</v>
      </c>
      <c r="U3299" s="4" t="str">
        <f>IF(tblOperations[[#This Row],[Completion_Rate]]&gt;=_xlfn.XLOOKUP("Completion Rate",tblKPITargets[KPI_Name],tblKPITargets[Target_Value]),"Met","Below Target")</f>
        <v>Below Target</v>
      </c>
      <c r="V3299" t="str">
        <f>IF(tblOperations[[#This Row],[SLA_Compliance]]&gt;=_xlfn.XLOOKUP('04_References'!$A$3,tblKPITargets[KPI_Name],tblKPITargets[Target_Value]),"Met","Below Target")</f>
        <v>Below Target</v>
      </c>
      <c r="W3299" t="str">
        <f>IF(tblOperations[[#This Row],[Quality_Pass_Rate]]&gt;=_xlfn.XLOOKUP('04_References'!$A$4,tblKPITargets[KPI_Name],tblKPITargets[Target_Value]),"Met","Below Target")</f>
        <v>Met</v>
      </c>
      <c r="X3299" t="str">
        <f>IF(tblOperations[[#This Row],[Average_Completion_Days]]&lt;=_xlfn.XLOOKUP('04_References'!$A$7,tblKPITargets[KPI_Name],tblKPITargets[Target_Value]),"Met","Below Target")</f>
        <v>Below Target</v>
      </c>
      <c r="Y3299" t="str">
        <f>IF(tblOperations[[#This Row],[Closing_Backlog]]&lt;=_xlfn.XLOOKUP('04_References'!$A$8,tblKPITargets[KPI_Name],tblKPITargets[Target_Value]),"Met","Below Target")</f>
        <v>Below Target</v>
      </c>
    </row>
    <row r="3300" spans="1:25">
      <c r="A3300" s="6" t="s">
        <v>3330</v>
      </c>
      <c r="B3300" s="7">
        <v>46169</v>
      </c>
      <c r="C3300" s="2" t="s">
        <v>48</v>
      </c>
      <c r="D3300" s="2" t="s">
        <v>23</v>
      </c>
      <c r="E3300" s="2">
        <v>0</v>
      </c>
      <c r="F3300" s="2">
        <v>46</v>
      </c>
      <c r="G3300" s="2">
        <v>46</v>
      </c>
      <c r="H3300" s="2">
        <v>46</v>
      </c>
      <c r="I3300" s="2">
        <v>0</v>
      </c>
      <c r="J3300" s="2">
        <v>0</v>
      </c>
      <c r="K3300" s="2">
        <v>0</v>
      </c>
      <c r="L3300" s="2">
        <v>2.1</v>
      </c>
      <c r="M3300" s="2">
        <v>0.93500000000000005</v>
      </c>
      <c r="N3300" s="2">
        <v>0.96</v>
      </c>
      <c r="O3300" s="2">
        <v>4.4000000000000004</v>
      </c>
      <c r="P3300" s="2">
        <v>0.80200000000000005</v>
      </c>
      <c r="Q3300" s="3">
        <v>1</v>
      </c>
      <c r="R3300" s="4" t="str">
        <f>TRIM(tblOperations[[#This Row],[Region]])</f>
        <v>South East</v>
      </c>
      <c r="S3300" s="4" t="str">
        <f>TRIM(tblOperations[[#This Row],[Team]])</f>
        <v>Estates Support</v>
      </c>
      <c r="T3300" s="4" t="str">
        <f>_xlfn.XLOOKUP(R3300,tblRegionReference[Region],tblRegionReference[Area],"Not Found")</f>
        <v>South</v>
      </c>
      <c r="U3300" s="4" t="str">
        <f>IF(tblOperations[[#This Row],[Completion_Rate]]&gt;=_xlfn.XLOOKUP("Completion Rate",tblKPITargets[KPI_Name],tblKPITargets[Target_Value]),"Met","Below Target")</f>
        <v>Met</v>
      </c>
      <c r="V3300" t="str">
        <f>IF(tblOperations[[#This Row],[SLA_Compliance]]&gt;=_xlfn.XLOOKUP('04_References'!$A$3,tblKPITargets[KPI_Name],tblKPITargets[Target_Value]),"Met","Below Target")</f>
        <v>Met</v>
      </c>
      <c r="W3300" t="str">
        <f>IF(tblOperations[[#This Row],[Quality_Pass_Rate]]&gt;=_xlfn.XLOOKUP('04_References'!$A$4,tblKPITargets[KPI_Name],tblKPITargets[Target_Value]),"Met","Below Target")</f>
        <v>Met</v>
      </c>
      <c r="X3300" t="str">
        <f>IF(tblOperations[[#This Row],[Average_Completion_Days]]&lt;=_xlfn.XLOOKUP('04_References'!$A$7,tblKPITargets[KPI_Name],tblKPITargets[Target_Value]),"Met","Below Target")</f>
        <v>Met</v>
      </c>
      <c r="Y3300" t="str">
        <f>IF(tblOperations[[#This Row],[Closing_Backlog]]&lt;=_xlfn.XLOOKUP('04_References'!$A$8,tblKPITargets[KPI_Name],tblKPITargets[Target_Value]),"Met","Below Target")</f>
        <v>Met</v>
      </c>
    </row>
    <row r="3301" spans="1:25">
      <c r="A3301" s="8" t="s">
        <v>3331</v>
      </c>
      <c r="B3301" s="9">
        <v>46169</v>
      </c>
      <c r="C3301" s="4" t="s">
        <v>48</v>
      </c>
      <c r="D3301" s="4" t="s">
        <v>25</v>
      </c>
      <c r="E3301" s="4">
        <v>963</v>
      </c>
      <c r="F3301" s="4">
        <v>25</v>
      </c>
      <c r="G3301" s="4">
        <v>988</v>
      </c>
      <c r="H3301" s="4">
        <v>22</v>
      </c>
      <c r="I3301" s="4">
        <v>966</v>
      </c>
      <c r="J3301" s="4">
        <v>0</v>
      </c>
      <c r="K3301" s="4">
        <v>0</v>
      </c>
      <c r="L3301" s="4">
        <v>8</v>
      </c>
      <c r="M3301" s="4">
        <v>0.6</v>
      </c>
      <c r="N3301" s="4">
        <v>1</v>
      </c>
      <c r="O3301" s="4">
        <v>2.5</v>
      </c>
      <c r="P3301" s="4">
        <v>0.747</v>
      </c>
      <c r="Q3301" s="5">
        <v>2.1999999999999999E-2</v>
      </c>
      <c r="R3301" s="4" t="str">
        <f>TRIM(tblOperations[[#This Row],[Region]])</f>
        <v>South East</v>
      </c>
      <c r="S3301" s="4" t="str">
        <f>TRIM(tblOperations[[#This Row],[Team]])</f>
        <v>Workplace Projects</v>
      </c>
      <c r="T3301" s="4" t="str">
        <f>_xlfn.XLOOKUP(R3301,tblRegionReference[Region],tblRegionReference[Area],"Not Found")</f>
        <v>South</v>
      </c>
      <c r="U3301" s="4" t="str">
        <f>IF(tblOperations[[#This Row],[Completion_Rate]]&gt;=_xlfn.XLOOKUP("Completion Rate",tblKPITargets[KPI_Name],tblKPITargets[Target_Value]),"Met","Below Target")</f>
        <v>Below Target</v>
      </c>
      <c r="V3301" t="str">
        <f>IF(tblOperations[[#This Row],[SLA_Compliance]]&gt;=_xlfn.XLOOKUP('04_References'!$A$3,tblKPITargets[KPI_Name],tblKPITargets[Target_Value]),"Met","Below Target")</f>
        <v>Below Target</v>
      </c>
      <c r="W3301" t="str">
        <f>IF(tblOperations[[#This Row],[Quality_Pass_Rate]]&gt;=_xlfn.XLOOKUP('04_References'!$A$4,tblKPITargets[KPI_Name],tblKPITargets[Target_Value]),"Met","Below Target")</f>
        <v>Met</v>
      </c>
      <c r="X3301" t="str">
        <f>IF(tblOperations[[#This Row],[Average_Completion_Days]]&lt;=_xlfn.XLOOKUP('04_References'!$A$7,tblKPITargets[KPI_Name],tblKPITargets[Target_Value]),"Met","Below Target")</f>
        <v>Below Target</v>
      </c>
      <c r="Y3301" t="str">
        <f>IF(tblOperations[[#This Row],[Closing_Backlog]]&lt;=_xlfn.XLOOKUP('04_References'!$A$8,tblKPITargets[KPI_Name],tblKPITargets[Target_Value]),"Met","Below Target")</f>
        <v>Below Target</v>
      </c>
    </row>
    <row r="3302" spans="1:25">
      <c r="A3302" s="6" t="s">
        <v>3332</v>
      </c>
      <c r="B3302" s="7">
        <v>46169</v>
      </c>
      <c r="C3302" s="2" t="s">
        <v>53</v>
      </c>
      <c r="D3302" s="2" t="s">
        <v>19</v>
      </c>
      <c r="E3302" s="2">
        <v>1781</v>
      </c>
      <c r="F3302" s="2">
        <v>25</v>
      </c>
      <c r="G3302" s="2">
        <v>1806</v>
      </c>
      <c r="H3302" s="2">
        <v>27</v>
      </c>
      <c r="I3302" s="2">
        <v>1779</v>
      </c>
      <c r="J3302" s="2">
        <v>1</v>
      </c>
      <c r="K3302" s="2">
        <v>0</v>
      </c>
      <c r="L3302" s="2">
        <v>8</v>
      </c>
      <c r="M3302" s="2">
        <v>0.6</v>
      </c>
      <c r="N3302" s="2">
        <v>0.97399999999999998</v>
      </c>
      <c r="O3302" s="2">
        <v>2.5</v>
      </c>
      <c r="P3302" s="2">
        <v>0.69299999999999995</v>
      </c>
      <c r="Q3302" s="3">
        <v>1.4999999999999999E-2</v>
      </c>
      <c r="R3302" s="4" t="str">
        <f>TRIM(tblOperations[[#This Row],[Region]])</f>
        <v>Wales</v>
      </c>
      <c r="S3302" s="4" t="str">
        <f>TRIM(tblOperations[[#This Row],[Team]])</f>
        <v>Workplace Services</v>
      </c>
      <c r="T3302" s="4" t="str">
        <f>_xlfn.XLOOKUP(R3302,tblRegionReference[Region],tblRegionReference[Area],"Not Found")</f>
        <v>Wales</v>
      </c>
      <c r="U3302" s="4" t="str">
        <f>IF(tblOperations[[#This Row],[Completion_Rate]]&gt;=_xlfn.XLOOKUP("Completion Rate",tblKPITargets[KPI_Name],tblKPITargets[Target_Value]),"Met","Below Target")</f>
        <v>Below Target</v>
      </c>
      <c r="V3302" t="str">
        <f>IF(tblOperations[[#This Row],[SLA_Compliance]]&gt;=_xlfn.XLOOKUP('04_References'!$A$3,tblKPITargets[KPI_Name],tblKPITargets[Target_Value]),"Met","Below Target")</f>
        <v>Below Target</v>
      </c>
      <c r="W3302" t="str">
        <f>IF(tblOperations[[#This Row],[Quality_Pass_Rate]]&gt;=_xlfn.XLOOKUP('04_References'!$A$4,tblKPITargets[KPI_Name],tblKPITargets[Target_Value]),"Met","Below Target")</f>
        <v>Met</v>
      </c>
      <c r="X3302" t="str">
        <f>IF(tblOperations[[#This Row],[Average_Completion_Days]]&lt;=_xlfn.XLOOKUP('04_References'!$A$7,tblKPITargets[KPI_Name],tblKPITargets[Target_Value]),"Met","Below Target")</f>
        <v>Below Target</v>
      </c>
      <c r="Y3302" t="str">
        <f>IF(tblOperations[[#This Row],[Closing_Backlog]]&lt;=_xlfn.XLOOKUP('04_References'!$A$8,tblKPITargets[KPI_Name],tblKPITargets[Target_Value]),"Met","Below Target")</f>
        <v>Below Target</v>
      </c>
    </row>
    <row r="3303" spans="1:25">
      <c r="A3303" s="8" t="s">
        <v>3333</v>
      </c>
      <c r="B3303" s="9">
        <v>46169</v>
      </c>
      <c r="C3303" s="4" t="s">
        <v>53</v>
      </c>
      <c r="D3303" s="4" t="s">
        <v>21</v>
      </c>
      <c r="E3303" s="4">
        <v>1926</v>
      </c>
      <c r="F3303" s="4">
        <v>35</v>
      </c>
      <c r="G3303" s="4">
        <v>1961</v>
      </c>
      <c r="H3303" s="4">
        <v>18</v>
      </c>
      <c r="I3303" s="4">
        <v>1943</v>
      </c>
      <c r="J3303" s="4">
        <v>0</v>
      </c>
      <c r="K3303" s="4">
        <v>0</v>
      </c>
      <c r="L3303" s="4">
        <v>8</v>
      </c>
      <c r="M3303" s="4">
        <v>0.6</v>
      </c>
      <c r="N3303" s="4">
        <v>0.99299999999999999</v>
      </c>
      <c r="O3303" s="4">
        <v>2.5</v>
      </c>
      <c r="P3303" s="4">
        <v>0.66400000000000003</v>
      </c>
      <c r="Q3303" s="5">
        <v>8.9999999999999993E-3</v>
      </c>
      <c r="R3303" s="4" t="str">
        <f>TRIM(tblOperations[[#This Row],[Region]])</f>
        <v>Wales</v>
      </c>
      <c r="S3303" s="4" t="str">
        <f>TRIM(tblOperations[[#This Row],[Team]])</f>
        <v>Facilities Response</v>
      </c>
      <c r="T3303" s="4" t="str">
        <f>_xlfn.XLOOKUP(R3303,tblRegionReference[Region],tblRegionReference[Area],"Not Found")</f>
        <v>Wales</v>
      </c>
      <c r="U3303" s="4" t="str">
        <f>IF(tblOperations[[#This Row],[Completion_Rate]]&gt;=_xlfn.XLOOKUP("Completion Rate",tblKPITargets[KPI_Name],tblKPITargets[Target_Value]),"Met","Below Target")</f>
        <v>Below Target</v>
      </c>
      <c r="V3303" t="str">
        <f>IF(tblOperations[[#This Row],[SLA_Compliance]]&gt;=_xlfn.XLOOKUP('04_References'!$A$3,tblKPITargets[KPI_Name],tblKPITargets[Target_Value]),"Met","Below Target")</f>
        <v>Below Target</v>
      </c>
      <c r="W3303" t="str">
        <f>IF(tblOperations[[#This Row],[Quality_Pass_Rate]]&gt;=_xlfn.XLOOKUP('04_References'!$A$4,tblKPITargets[KPI_Name],tblKPITargets[Target_Value]),"Met","Below Target")</f>
        <v>Met</v>
      </c>
      <c r="X3303" t="str">
        <f>IF(tblOperations[[#This Row],[Average_Completion_Days]]&lt;=_xlfn.XLOOKUP('04_References'!$A$7,tblKPITargets[KPI_Name],tblKPITargets[Target_Value]),"Met","Below Target")</f>
        <v>Below Target</v>
      </c>
      <c r="Y3303" t="str">
        <f>IF(tblOperations[[#This Row],[Closing_Backlog]]&lt;=_xlfn.XLOOKUP('04_References'!$A$8,tblKPITargets[KPI_Name],tblKPITargets[Target_Value]),"Met","Below Target")</f>
        <v>Below Target</v>
      </c>
    </row>
    <row r="3304" spans="1:25">
      <c r="A3304" s="6" t="s">
        <v>3334</v>
      </c>
      <c r="B3304" s="7">
        <v>46169</v>
      </c>
      <c r="C3304" s="2" t="s">
        <v>53</v>
      </c>
      <c r="D3304" s="2" t="s">
        <v>23</v>
      </c>
      <c r="E3304" s="2">
        <v>1245</v>
      </c>
      <c r="F3304" s="2">
        <v>50</v>
      </c>
      <c r="G3304" s="2">
        <v>1295</v>
      </c>
      <c r="H3304" s="2">
        <v>29</v>
      </c>
      <c r="I3304" s="2">
        <v>1266</v>
      </c>
      <c r="J3304" s="2">
        <v>0</v>
      </c>
      <c r="K3304" s="2">
        <v>0</v>
      </c>
      <c r="L3304" s="2">
        <v>8</v>
      </c>
      <c r="M3304" s="2">
        <v>0.6</v>
      </c>
      <c r="N3304" s="2">
        <v>0.96899999999999997</v>
      </c>
      <c r="O3304" s="2">
        <v>2.5</v>
      </c>
      <c r="P3304" s="2">
        <v>0.77800000000000002</v>
      </c>
      <c r="Q3304" s="3">
        <v>2.1999999999999999E-2</v>
      </c>
      <c r="R3304" s="4" t="str">
        <f>TRIM(tblOperations[[#This Row],[Region]])</f>
        <v>Wales</v>
      </c>
      <c r="S3304" s="4" t="str">
        <f>TRIM(tblOperations[[#This Row],[Team]])</f>
        <v>Estates Support</v>
      </c>
      <c r="T3304" s="4" t="str">
        <f>_xlfn.XLOOKUP(R3304,tblRegionReference[Region],tblRegionReference[Area],"Not Found")</f>
        <v>Wales</v>
      </c>
      <c r="U3304" s="4" t="str">
        <f>IF(tblOperations[[#This Row],[Completion_Rate]]&gt;=_xlfn.XLOOKUP("Completion Rate",tblKPITargets[KPI_Name],tblKPITargets[Target_Value]),"Met","Below Target")</f>
        <v>Below Target</v>
      </c>
      <c r="V3304" t="str">
        <f>IF(tblOperations[[#This Row],[SLA_Compliance]]&gt;=_xlfn.XLOOKUP('04_References'!$A$3,tblKPITargets[KPI_Name],tblKPITargets[Target_Value]),"Met","Below Target")</f>
        <v>Below Target</v>
      </c>
      <c r="W3304" t="str">
        <f>IF(tblOperations[[#This Row],[Quality_Pass_Rate]]&gt;=_xlfn.XLOOKUP('04_References'!$A$4,tblKPITargets[KPI_Name],tblKPITargets[Target_Value]),"Met","Below Target")</f>
        <v>Met</v>
      </c>
      <c r="X3304" t="str">
        <f>IF(tblOperations[[#This Row],[Average_Completion_Days]]&lt;=_xlfn.XLOOKUP('04_References'!$A$7,tblKPITargets[KPI_Name],tblKPITargets[Target_Value]),"Met","Below Target")</f>
        <v>Below Target</v>
      </c>
      <c r="Y3304" t="str">
        <f>IF(tblOperations[[#This Row],[Closing_Backlog]]&lt;=_xlfn.XLOOKUP('04_References'!$A$8,tblKPITargets[KPI_Name],tblKPITargets[Target_Value]),"Met","Below Target")</f>
        <v>Below Target</v>
      </c>
    </row>
    <row r="3305" spans="1:25">
      <c r="A3305" s="8" t="s">
        <v>3335</v>
      </c>
      <c r="B3305" s="9">
        <v>46169</v>
      </c>
      <c r="C3305" s="4" t="s">
        <v>53</v>
      </c>
      <c r="D3305" s="4" t="s">
        <v>25</v>
      </c>
      <c r="E3305" s="4">
        <v>0</v>
      </c>
      <c r="F3305" s="4">
        <v>26</v>
      </c>
      <c r="G3305" s="4">
        <v>26</v>
      </c>
      <c r="H3305" s="4">
        <v>26</v>
      </c>
      <c r="I3305" s="4">
        <v>0</v>
      </c>
      <c r="J3305" s="4">
        <v>0</v>
      </c>
      <c r="K3305" s="4">
        <v>0</v>
      </c>
      <c r="L3305" s="4">
        <v>1.3</v>
      </c>
      <c r="M3305" s="4">
        <v>0.997</v>
      </c>
      <c r="N3305" s="4">
        <v>1</v>
      </c>
      <c r="O3305" s="4">
        <v>4.5</v>
      </c>
      <c r="P3305" s="4">
        <v>0.71299999999999997</v>
      </c>
      <c r="Q3305" s="5">
        <v>1</v>
      </c>
      <c r="R3305" s="4" t="str">
        <f>TRIM(tblOperations[[#This Row],[Region]])</f>
        <v>Wales</v>
      </c>
      <c r="S3305" s="4" t="str">
        <f>TRIM(tblOperations[[#This Row],[Team]])</f>
        <v>Workplace Projects</v>
      </c>
      <c r="T3305" s="4" t="str">
        <f>_xlfn.XLOOKUP(R3305,tblRegionReference[Region],tblRegionReference[Area],"Not Found")</f>
        <v>Wales</v>
      </c>
      <c r="U3305" s="4" t="str">
        <f>IF(tblOperations[[#This Row],[Completion_Rate]]&gt;=_xlfn.XLOOKUP("Completion Rate",tblKPITargets[KPI_Name],tblKPITargets[Target_Value]),"Met","Below Target")</f>
        <v>Met</v>
      </c>
      <c r="V3305" t="str">
        <f>IF(tblOperations[[#This Row],[SLA_Compliance]]&gt;=_xlfn.XLOOKUP('04_References'!$A$3,tblKPITargets[KPI_Name],tblKPITargets[Target_Value]),"Met","Below Target")</f>
        <v>Met</v>
      </c>
      <c r="W3305" t="str">
        <f>IF(tblOperations[[#This Row],[Quality_Pass_Rate]]&gt;=_xlfn.XLOOKUP('04_References'!$A$4,tblKPITargets[KPI_Name],tblKPITargets[Target_Value]),"Met","Below Target")</f>
        <v>Met</v>
      </c>
      <c r="X3305" t="str">
        <f>IF(tblOperations[[#This Row],[Average_Completion_Days]]&lt;=_xlfn.XLOOKUP('04_References'!$A$7,tblKPITargets[KPI_Name],tblKPITargets[Target_Value]),"Met","Below Target")</f>
        <v>Met</v>
      </c>
      <c r="Y3305" t="str">
        <f>IF(tblOperations[[#This Row],[Closing_Backlog]]&lt;=_xlfn.XLOOKUP('04_References'!$A$8,tblKPITargets[KPI_Name],tblKPITargets[Target_Value]),"Met","Below Target")</f>
        <v>Met</v>
      </c>
    </row>
    <row r="3306" spans="1:25">
      <c r="A3306" s="6" t="s">
        <v>3336</v>
      </c>
      <c r="B3306" s="7">
        <v>46170</v>
      </c>
      <c r="C3306" s="2" t="s">
        <v>18</v>
      </c>
      <c r="D3306" s="2" t="s">
        <v>19</v>
      </c>
      <c r="E3306" s="2">
        <v>528</v>
      </c>
      <c r="F3306" s="2">
        <v>35</v>
      </c>
      <c r="G3306" s="2">
        <v>563</v>
      </c>
      <c r="H3306" s="2">
        <v>39</v>
      </c>
      <c r="I3306" s="2">
        <v>524</v>
      </c>
      <c r="J3306" s="2">
        <v>1</v>
      </c>
      <c r="K3306" s="2">
        <v>0</v>
      </c>
      <c r="L3306" s="2">
        <v>8</v>
      </c>
      <c r="M3306" s="2">
        <v>0.6</v>
      </c>
      <c r="N3306" s="2">
        <v>0.99</v>
      </c>
      <c r="O3306" s="2">
        <v>2.5</v>
      </c>
      <c r="P3306" s="2">
        <v>0.72399999999999998</v>
      </c>
      <c r="Q3306" s="3">
        <v>6.9000000000000006E-2</v>
      </c>
      <c r="R3306" s="4" t="str">
        <f>TRIM(tblOperations[[#This Row],[Region]])</f>
        <v>Scotland</v>
      </c>
      <c r="S3306" s="4" t="str">
        <f>TRIM(tblOperations[[#This Row],[Team]])</f>
        <v>Workplace Services</v>
      </c>
      <c r="T3306" s="4" t="str">
        <f>_xlfn.XLOOKUP(R3306,tblRegionReference[Region],tblRegionReference[Area],"Not Found")</f>
        <v>North</v>
      </c>
      <c r="U3306" s="4" t="str">
        <f>IF(tblOperations[[#This Row],[Completion_Rate]]&gt;=_xlfn.XLOOKUP("Completion Rate",tblKPITargets[KPI_Name],tblKPITargets[Target_Value]),"Met","Below Target")</f>
        <v>Below Target</v>
      </c>
      <c r="V3306" t="str">
        <f>IF(tblOperations[[#This Row],[SLA_Compliance]]&gt;=_xlfn.XLOOKUP('04_References'!$A$3,tblKPITargets[KPI_Name],tblKPITargets[Target_Value]),"Met","Below Target")</f>
        <v>Below Target</v>
      </c>
      <c r="W3306" t="str">
        <f>IF(tblOperations[[#This Row],[Quality_Pass_Rate]]&gt;=_xlfn.XLOOKUP('04_References'!$A$4,tblKPITargets[KPI_Name],tblKPITargets[Target_Value]),"Met","Below Target")</f>
        <v>Met</v>
      </c>
      <c r="X3306" t="str">
        <f>IF(tblOperations[[#This Row],[Average_Completion_Days]]&lt;=_xlfn.XLOOKUP('04_References'!$A$7,tblKPITargets[KPI_Name],tblKPITargets[Target_Value]),"Met","Below Target")</f>
        <v>Below Target</v>
      </c>
      <c r="Y3306" t="str">
        <f>IF(tblOperations[[#This Row],[Closing_Backlog]]&lt;=_xlfn.XLOOKUP('04_References'!$A$8,tblKPITargets[KPI_Name],tblKPITargets[Target_Value]),"Met","Below Target")</f>
        <v>Below Target</v>
      </c>
    </row>
    <row r="3307" spans="1:25">
      <c r="A3307" s="8" t="s">
        <v>3337</v>
      </c>
      <c r="B3307" s="9">
        <v>46170</v>
      </c>
      <c r="C3307" s="4" t="s">
        <v>18</v>
      </c>
      <c r="D3307" s="4" t="s">
        <v>21</v>
      </c>
      <c r="E3307" s="4">
        <v>26</v>
      </c>
      <c r="F3307" s="4">
        <v>42</v>
      </c>
      <c r="G3307" s="4">
        <v>68</v>
      </c>
      <c r="H3307" s="4">
        <v>50</v>
      </c>
      <c r="I3307" s="4">
        <v>18</v>
      </c>
      <c r="J3307" s="4">
        <v>0</v>
      </c>
      <c r="K3307" s="4">
        <v>0</v>
      </c>
      <c r="L3307" s="4">
        <v>2.7</v>
      </c>
      <c r="M3307" s="4">
        <v>0.876</v>
      </c>
      <c r="N3307" s="4">
        <v>0.98</v>
      </c>
      <c r="O3307" s="4">
        <v>3.7</v>
      </c>
      <c r="P3307" s="4">
        <v>0.8</v>
      </c>
      <c r="Q3307" s="5">
        <v>0.73499999999999999</v>
      </c>
      <c r="R3307" s="4" t="str">
        <f>TRIM(tblOperations[[#This Row],[Region]])</f>
        <v>Scotland</v>
      </c>
      <c r="S3307" s="4" t="str">
        <f>TRIM(tblOperations[[#This Row],[Team]])</f>
        <v>Facilities Response</v>
      </c>
      <c r="T3307" s="4" t="str">
        <f>_xlfn.XLOOKUP(R3307,tblRegionReference[Region],tblRegionReference[Area],"Not Found")</f>
        <v>North</v>
      </c>
      <c r="U3307" s="4" t="str">
        <f>IF(tblOperations[[#This Row],[Completion_Rate]]&gt;=_xlfn.XLOOKUP("Completion Rate",tblKPITargets[KPI_Name],tblKPITargets[Target_Value]),"Met","Below Target")</f>
        <v>Below Target</v>
      </c>
      <c r="V3307" t="str">
        <f>IF(tblOperations[[#This Row],[SLA_Compliance]]&gt;=_xlfn.XLOOKUP('04_References'!$A$3,tblKPITargets[KPI_Name],tblKPITargets[Target_Value]),"Met","Below Target")</f>
        <v>Below Target</v>
      </c>
      <c r="W3307" t="str">
        <f>IF(tblOperations[[#This Row],[Quality_Pass_Rate]]&gt;=_xlfn.XLOOKUP('04_References'!$A$4,tblKPITargets[KPI_Name],tblKPITargets[Target_Value]),"Met","Below Target")</f>
        <v>Met</v>
      </c>
      <c r="X3307" t="str">
        <f>IF(tblOperations[[#This Row],[Average_Completion_Days]]&lt;=_xlfn.XLOOKUP('04_References'!$A$7,tblKPITargets[KPI_Name],tblKPITargets[Target_Value]),"Met","Below Target")</f>
        <v>Met</v>
      </c>
      <c r="Y3307" t="str">
        <f>IF(tblOperations[[#This Row],[Closing_Backlog]]&lt;=_xlfn.XLOOKUP('04_References'!$A$8,tblKPITargets[KPI_Name],tblKPITargets[Target_Value]),"Met","Below Target")</f>
        <v>Below Target</v>
      </c>
    </row>
    <row r="3308" spans="1:25">
      <c r="A3308" s="6" t="s">
        <v>3338</v>
      </c>
      <c r="B3308" s="7">
        <v>46170</v>
      </c>
      <c r="C3308" s="2" t="s">
        <v>18</v>
      </c>
      <c r="D3308" s="2" t="s">
        <v>23</v>
      </c>
      <c r="E3308" s="2">
        <v>851</v>
      </c>
      <c r="F3308" s="2">
        <v>35</v>
      </c>
      <c r="G3308" s="2">
        <v>886</v>
      </c>
      <c r="H3308" s="2">
        <v>37</v>
      </c>
      <c r="I3308" s="2">
        <v>849</v>
      </c>
      <c r="J3308" s="2">
        <v>0</v>
      </c>
      <c r="K3308" s="2">
        <v>0</v>
      </c>
      <c r="L3308" s="2">
        <v>8</v>
      </c>
      <c r="M3308" s="2">
        <v>0.6</v>
      </c>
      <c r="N3308" s="2">
        <v>0.97399999999999998</v>
      </c>
      <c r="O3308" s="2">
        <v>2.5</v>
      </c>
      <c r="P3308" s="2">
        <v>0.77700000000000002</v>
      </c>
      <c r="Q3308" s="3">
        <v>4.2000000000000003E-2</v>
      </c>
      <c r="R3308" s="4" t="str">
        <f>TRIM(tblOperations[[#This Row],[Region]])</f>
        <v>Scotland</v>
      </c>
      <c r="S3308" s="4" t="str">
        <f>TRIM(tblOperations[[#This Row],[Team]])</f>
        <v>Estates Support</v>
      </c>
      <c r="T3308" s="4" t="str">
        <f>_xlfn.XLOOKUP(R3308,tblRegionReference[Region],tblRegionReference[Area],"Not Found")</f>
        <v>North</v>
      </c>
      <c r="U3308" s="4" t="str">
        <f>IF(tblOperations[[#This Row],[Completion_Rate]]&gt;=_xlfn.XLOOKUP("Completion Rate",tblKPITargets[KPI_Name],tblKPITargets[Target_Value]),"Met","Below Target")</f>
        <v>Below Target</v>
      </c>
      <c r="V3308" t="str">
        <f>IF(tblOperations[[#This Row],[SLA_Compliance]]&gt;=_xlfn.XLOOKUP('04_References'!$A$3,tblKPITargets[KPI_Name],tblKPITargets[Target_Value]),"Met","Below Target")</f>
        <v>Below Target</v>
      </c>
      <c r="W3308" t="str">
        <f>IF(tblOperations[[#This Row],[Quality_Pass_Rate]]&gt;=_xlfn.XLOOKUP('04_References'!$A$4,tblKPITargets[KPI_Name],tblKPITargets[Target_Value]),"Met","Below Target")</f>
        <v>Met</v>
      </c>
      <c r="X3308" t="str">
        <f>IF(tblOperations[[#This Row],[Average_Completion_Days]]&lt;=_xlfn.XLOOKUP('04_References'!$A$7,tblKPITargets[KPI_Name],tblKPITargets[Target_Value]),"Met","Below Target")</f>
        <v>Below Target</v>
      </c>
      <c r="Y3308" t="str">
        <f>IF(tblOperations[[#This Row],[Closing_Backlog]]&lt;=_xlfn.XLOOKUP('04_References'!$A$8,tblKPITargets[KPI_Name],tblKPITargets[Target_Value]),"Met","Below Target")</f>
        <v>Below Target</v>
      </c>
    </row>
    <row r="3309" spans="1:25">
      <c r="A3309" s="8" t="s">
        <v>3339</v>
      </c>
      <c r="B3309" s="9">
        <v>46170</v>
      </c>
      <c r="C3309" s="4" t="s">
        <v>18</v>
      </c>
      <c r="D3309" s="4" t="s">
        <v>25</v>
      </c>
      <c r="E3309" s="4">
        <v>0</v>
      </c>
      <c r="F3309" s="4">
        <v>38</v>
      </c>
      <c r="G3309" s="4">
        <v>38</v>
      </c>
      <c r="H3309" s="4">
        <v>34</v>
      </c>
      <c r="I3309" s="4">
        <v>4</v>
      </c>
      <c r="J3309" s="4">
        <v>0</v>
      </c>
      <c r="K3309" s="4">
        <v>0</v>
      </c>
      <c r="L3309" s="4">
        <v>1.5</v>
      </c>
      <c r="M3309" s="4">
        <v>0.93600000000000005</v>
      </c>
      <c r="N3309" s="4">
        <v>0.98499999999999999</v>
      </c>
      <c r="O3309" s="4">
        <v>4.0999999999999996</v>
      </c>
      <c r="P3309" s="4">
        <v>0.76500000000000001</v>
      </c>
      <c r="Q3309" s="5">
        <v>0.89500000000000002</v>
      </c>
      <c r="R3309" s="4" t="str">
        <f>TRIM(tblOperations[[#This Row],[Region]])</f>
        <v>Scotland</v>
      </c>
      <c r="S3309" s="4" t="str">
        <f>TRIM(tblOperations[[#This Row],[Team]])</f>
        <v>Workplace Projects</v>
      </c>
      <c r="T3309" s="4" t="str">
        <f>_xlfn.XLOOKUP(R3309,tblRegionReference[Region],tblRegionReference[Area],"Not Found")</f>
        <v>North</v>
      </c>
      <c r="U3309" s="4" t="str">
        <f>IF(tblOperations[[#This Row],[Completion_Rate]]&gt;=_xlfn.XLOOKUP("Completion Rate",tblKPITargets[KPI_Name],tblKPITargets[Target_Value]),"Met","Below Target")</f>
        <v>Below Target</v>
      </c>
      <c r="V3309" t="str">
        <f>IF(tblOperations[[#This Row],[SLA_Compliance]]&gt;=_xlfn.XLOOKUP('04_References'!$A$3,tblKPITargets[KPI_Name],tblKPITargets[Target_Value]),"Met","Below Target")</f>
        <v>Met</v>
      </c>
      <c r="W3309" t="str">
        <f>IF(tblOperations[[#This Row],[Quality_Pass_Rate]]&gt;=_xlfn.XLOOKUP('04_References'!$A$4,tblKPITargets[KPI_Name],tblKPITargets[Target_Value]),"Met","Below Target")</f>
        <v>Met</v>
      </c>
      <c r="X3309" t="str">
        <f>IF(tblOperations[[#This Row],[Average_Completion_Days]]&lt;=_xlfn.XLOOKUP('04_References'!$A$7,tblKPITargets[KPI_Name],tblKPITargets[Target_Value]),"Met","Below Target")</f>
        <v>Met</v>
      </c>
      <c r="Y3309" t="str">
        <f>IF(tblOperations[[#This Row],[Closing_Backlog]]&lt;=_xlfn.XLOOKUP('04_References'!$A$8,tblKPITargets[KPI_Name],tblKPITargets[Target_Value]),"Met","Below Target")</f>
        <v>Met</v>
      </c>
    </row>
    <row r="3310" spans="1:25">
      <c r="A3310" s="6" t="s">
        <v>3340</v>
      </c>
      <c r="B3310" s="7">
        <v>46170</v>
      </c>
      <c r="C3310" s="2" t="s">
        <v>27</v>
      </c>
      <c r="D3310" s="2" t="s">
        <v>19</v>
      </c>
      <c r="E3310" s="2">
        <v>6</v>
      </c>
      <c r="F3310" s="2">
        <v>53</v>
      </c>
      <c r="G3310" s="2">
        <v>59</v>
      </c>
      <c r="H3310" s="2">
        <v>45</v>
      </c>
      <c r="I3310" s="2">
        <v>14</v>
      </c>
      <c r="J3310" s="2">
        <v>0</v>
      </c>
      <c r="K3310" s="2">
        <v>0</v>
      </c>
      <c r="L3310" s="2">
        <v>2.4</v>
      </c>
      <c r="M3310" s="2">
        <v>0.91</v>
      </c>
      <c r="N3310" s="2">
        <v>0.94699999999999995</v>
      </c>
      <c r="O3310" s="2">
        <v>3.9</v>
      </c>
      <c r="P3310" s="2">
        <v>0.70499999999999996</v>
      </c>
      <c r="Q3310" s="3">
        <v>0.76300000000000001</v>
      </c>
      <c r="R3310" s="4" t="str">
        <f>TRIM(tblOperations[[#This Row],[Region]])</f>
        <v>North East</v>
      </c>
      <c r="S3310" s="4" t="str">
        <f>TRIM(tblOperations[[#This Row],[Team]])</f>
        <v>Workplace Services</v>
      </c>
      <c r="T3310" s="4" t="str">
        <f>_xlfn.XLOOKUP(R3310,tblRegionReference[Region],tblRegionReference[Area],"Not Found")</f>
        <v>North</v>
      </c>
      <c r="U3310" s="4" t="str">
        <f>IF(tblOperations[[#This Row],[Completion_Rate]]&gt;=_xlfn.XLOOKUP("Completion Rate",tblKPITargets[KPI_Name],tblKPITargets[Target_Value]),"Met","Below Target")</f>
        <v>Below Target</v>
      </c>
      <c r="V3310" t="str">
        <f>IF(tblOperations[[#This Row],[SLA_Compliance]]&gt;=_xlfn.XLOOKUP('04_References'!$A$3,tblKPITargets[KPI_Name],tblKPITargets[Target_Value]),"Met","Below Target")</f>
        <v>Below Target</v>
      </c>
      <c r="W3310" t="str">
        <f>IF(tblOperations[[#This Row],[Quality_Pass_Rate]]&gt;=_xlfn.XLOOKUP('04_References'!$A$4,tblKPITargets[KPI_Name],tblKPITargets[Target_Value]),"Met","Below Target")</f>
        <v>Below Target</v>
      </c>
      <c r="X3310" t="str">
        <f>IF(tblOperations[[#This Row],[Average_Completion_Days]]&lt;=_xlfn.XLOOKUP('04_References'!$A$7,tblKPITargets[KPI_Name],tblKPITargets[Target_Value]),"Met","Below Target")</f>
        <v>Met</v>
      </c>
      <c r="Y3310" t="str">
        <f>IF(tblOperations[[#This Row],[Closing_Backlog]]&lt;=_xlfn.XLOOKUP('04_References'!$A$8,tblKPITargets[KPI_Name],tblKPITargets[Target_Value]),"Met","Below Target")</f>
        <v>Below Target</v>
      </c>
    </row>
    <row r="3311" spans="1:25">
      <c r="A3311" s="8" t="s">
        <v>3341</v>
      </c>
      <c r="B3311" s="9">
        <v>46170</v>
      </c>
      <c r="C3311" s="4" t="s">
        <v>27</v>
      </c>
      <c r="D3311" s="4" t="s">
        <v>21</v>
      </c>
      <c r="E3311" s="4">
        <v>0</v>
      </c>
      <c r="F3311" s="4">
        <v>25</v>
      </c>
      <c r="G3311" s="4">
        <v>25</v>
      </c>
      <c r="H3311" s="4">
        <v>25</v>
      </c>
      <c r="I3311" s="4">
        <v>0</v>
      </c>
      <c r="J3311" s="4">
        <v>1</v>
      </c>
      <c r="K3311" s="4">
        <v>0</v>
      </c>
      <c r="L3311" s="4">
        <v>1.5</v>
      </c>
      <c r="M3311" s="4">
        <v>0.996</v>
      </c>
      <c r="N3311" s="4">
        <v>0.96699999999999997</v>
      </c>
      <c r="O3311" s="4">
        <v>4.5999999999999996</v>
      </c>
      <c r="P3311" s="4">
        <v>0.70699999999999996</v>
      </c>
      <c r="Q3311" s="5">
        <v>1</v>
      </c>
      <c r="R3311" s="4" t="str">
        <f>TRIM(tblOperations[[#This Row],[Region]])</f>
        <v>North East</v>
      </c>
      <c r="S3311" s="4" t="str">
        <f>TRIM(tblOperations[[#This Row],[Team]])</f>
        <v>Facilities Response</v>
      </c>
      <c r="T3311" s="4" t="str">
        <f>_xlfn.XLOOKUP(R3311,tblRegionReference[Region],tblRegionReference[Area],"Not Found")</f>
        <v>North</v>
      </c>
      <c r="U3311" s="4" t="str">
        <f>IF(tblOperations[[#This Row],[Completion_Rate]]&gt;=_xlfn.XLOOKUP("Completion Rate",tblKPITargets[KPI_Name],tblKPITargets[Target_Value]),"Met","Below Target")</f>
        <v>Met</v>
      </c>
      <c r="V3311" t="str">
        <f>IF(tblOperations[[#This Row],[SLA_Compliance]]&gt;=_xlfn.XLOOKUP('04_References'!$A$3,tblKPITargets[KPI_Name],tblKPITargets[Target_Value]),"Met","Below Target")</f>
        <v>Met</v>
      </c>
      <c r="W3311" t="str">
        <f>IF(tblOperations[[#This Row],[Quality_Pass_Rate]]&gt;=_xlfn.XLOOKUP('04_References'!$A$4,tblKPITargets[KPI_Name],tblKPITargets[Target_Value]),"Met","Below Target")</f>
        <v>Met</v>
      </c>
      <c r="X3311" t="str">
        <f>IF(tblOperations[[#This Row],[Average_Completion_Days]]&lt;=_xlfn.XLOOKUP('04_References'!$A$7,tblKPITargets[KPI_Name],tblKPITargets[Target_Value]),"Met","Below Target")</f>
        <v>Met</v>
      </c>
      <c r="Y3311" t="str">
        <f>IF(tblOperations[[#This Row],[Closing_Backlog]]&lt;=_xlfn.XLOOKUP('04_References'!$A$8,tblKPITargets[KPI_Name],tblKPITargets[Target_Value]),"Met","Below Target")</f>
        <v>Met</v>
      </c>
    </row>
    <row r="3312" spans="1:25">
      <c r="A3312" s="6" t="s">
        <v>3342</v>
      </c>
      <c r="B3312" s="7">
        <v>46170</v>
      </c>
      <c r="C3312" s="2" t="s">
        <v>27</v>
      </c>
      <c r="D3312" s="2" t="s">
        <v>23</v>
      </c>
      <c r="E3312" s="2">
        <v>2093</v>
      </c>
      <c r="F3312" s="2">
        <v>37</v>
      </c>
      <c r="G3312" s="2">
        <v>2130</v>
      </c>
      <c r="H3312" s="2">
        <v>27</v>
      </c>
      <c r="I3312" s="2">
        <v>2103</v>
      </c>
      <c r="J3312" s="2">
        <v>0</v>
      </c>
      <c r="K3312" s="2">
        <v>0</v>
      </c>
      <c r="L3312" s="2">
        <v>8</v>
      </c>
      <c r="M3312" s="2">
        <v>0.6</v>
      </c>
      <c r="N3312" s="2">
        <v>0.98899999999999999</v>
      </c>
      <c r="O3312" s="2">
        <v>2.5</v>
      </c>
      <c r="P3312" s="2">
        <v>0.71699999999999997</v>
      </c>
      <c r="Q3312" s="3">
        <v>1.2999999999999999E-2</v>
      </c>
      <c r="R3312" s="4" t="str">
        <f>TRIM(tblOperations[[#This Row],[Region]])</f>
        <v>North East</v>
      </c>
      <c r="S3312" s="4" t="str">
        <f>TRIM(tblOperations[[#This Row],[Team]])</f>
        <v>Estates Support</v>
      </c>
      <c r="T3312" s="4" t="str">
        <f>_xlfn.XLOOKUP(R3312,tblRegionReference[Region],tblRegionReference[Area],"Not Found")</f>
        <v>North</v>
      </c>
      <c r="U3312" s="4" t="str">
        <f>IF(tblOperations[[#This Row],[Completion_Rate]]&gt;=_xlfn.XLOOKUP("Completion Rate",tblKPITargets[KPI_Name],tblKPITargets[Target_Value]),"Met","Below Target")</f>
        <v>Below Target</v>
      </c>
      <c r="V3312" t="str">
        <f>IF(tblOperations[[#This Row],[SLA_Compliance]]&gt;=_xlfn.XLOOKUP('04_References'!$A$3,tblKPITargets[KPI_Name],tblKPITargets[Target_Value]),"Met","Below Target")</f>
        <v>Below Target</v>
      </c>
      <c r="W3312" t="str">
        <f>IF(tblOperations[[#This Row],[Quality_Pass_Rate]]&gt;=_xlfn.XLOOKUP('04_References'!$A$4,tblKPITargets[KPI_Name],tblKPITargets[Target_Value]),"Met","Below Target")</f>
        <v>Met</v>
      </c>
      <c r="X3312" t="str">
        <f>IF(tblOperations[[#This Row],[Average_Completion_Days]]&lt;=_xlfn.XLOOKUP('04_References'!$A$7,tblKPITargets[KPI_Name],tblKPITargets[Target_Value]),"Met","Below Target")</f>
        <v>Below Target</v>
      </c>
      <c r="Y3312" t="str">
        <f>IF(tblOperations[[#This Row],[Closing_Backlog]]&lt;=_xlfn.XLOOKUP('04_References'!$A$8,tblKPITargets[KPI_Name],tblKPITargets[Target_Value]),"Met","Below Target")</f>
        <v>Below Target</v>
      </c>
    </row>
    <row r="3313" spans="1:25">
      <c r="A3313" s="8" t="s">
        <v>3343</v>
      </c>
      <c r="B3313" s="9">
        <v>46170</v>
      </c>
      <c r="C3313" s="4" t="s">
        <v>27</v>
      </c>
      <c r="D3313" s="4" t="s">
        <v>25</v>
      </c>
      <c r="E3313" s="4">
        <v>128</v>
      </c>
      <c r="F3313" s="4">
        <v>35</v>
      </c>
      <c r="G3313" s="4">
        <v>163</v>
      </c>
      <c r="H3313" s="4">
        <v>30</v>
      </c>
      <c r="I3313" s="4">
        <v>133</v>
      </c>
      <c r="J3313" s="4">
        <v>2</v>
      </c>
      <c r="K3313" s="4">
        <v>0</v>
      </c>
      <c r="L3313" s="4">
        <v>8</v>
      </c>
      <c r="M3313" s="4">
        <v>0.6</v>
      </c>
      <c r="N3313" s="4">
        <v>0.95899999999999996</v>
      </c>
      <c r="O3313" s="4">
        <v>2.5</v>
      </c>
      <c r="P3313" s="4">
        <v>0.72899999999999998</v>
      </c>
      <c r="Q3313" s="5">
        <v>0.184</v>
      </c>
      <c r="R3313" s="4" t="str">
        <f>TRIM(tblOperations[[#This Row],[Region]])</f>
        <v>North East</v>
      </c>
      <c r="S3313" s="4" t="str">
        <f>TRIM(tblOperations[[#This Row],[Team]])</f>
        <v>Workplace Projects</v>
      </c>
      <c r="T3313" s="4" t="str">
        <f>_xlfn.XLOOKUP(R3313,tblRegionReference[Region],tblRegionReference[Area],"Not Found")</f>
        <v>North</v>
      </c>
      <c r="U3313" s="4" t="str">
        <f>IF(tblOperations[[#This Row],[Completion_Rate]]&gt;=_xlfn.XLOOKUP("Completion Rate",tblKPITargets[KPI_Name],tblKPITargets[Target_Value]),"Met","Below Target")</f>
        <v>Below Target</v>
      </c>
      <c r="V3313" t="str">
        <f>IF(tblOperations[[#This Row],[SLA_Compliance]]&gt;=_xlfn.XLOOKUP('04_References'!$A$3,tblKPITargets[KPI_Name],tblKPITargets[Target_Value]),"Met","Below Target")</f>
        <v>Below Target</v>
      </c>
      <c r="W3313" t="str">
        <f>IF(tblOperations[[#This Row],[Quality_Pass_Rate]]&gt;=_xlfn.XLOOKUP('04_References'!$A$4,tblKPITargets[KPI_Name],tblKPITargets[Target_Value]),"Met","Below Target")</f>
        <v>Met</v>
      </c>
      <c r="X3313" t="str">
        <f>IF(tblOperations[[#This Row],[Average_Completion_Days]]&lt;=_xlfn.XLOOKUP('04_References'!$A$7,tblKPITargets[KPI_Name],tblKPITargets[Target_Value]),"Met","Below Target")</f>
        <v>Below Target</v>
      </c>
      <c r="Y3313" t="str">
        <f>IF(tblOperations[[#This Row],[Closing_Backlog]]&lt;=_xlfn.XLOOKUP('04_References'!$A$8,tblKPITargets[KPI_Name],tblKPITargets[Target_Value]),"Met","Below Target")</f>
        <v>Below Target</v>
      </c>
    </row>
    <row r="3314" spans="1:25">
      <c r="A3314" s="6" t="s">
        <v>3344</v>
      </c>
      <c r="B3314" s="7">
        <v>46170</v>
      </c>
      <c r="C3314" s="2" t="s">
        <v>32</v>
      </c>
      <c r="D3314" s="2" t="s">
        <v>19</v>
      </c>
      <c r="E3314" s="2">
        <v>991</v>
      </c>
      <c r="F3314" s="2">
        <v>32</v>
      </c>
      <c r="G3314" s="2">
        <v>1023</v>
      </c>
      <c r="H3314" s="2">
        <v>30</v>
      </c>
      <c r="I3314" s="2">
        <v>993</v>
      </c>
      <c r="J3314" s="2">
        <v>0</v>
      </c>
      <c r="K3314" s="2">
        <v>0</v>
      </c>
      <c r="L3314" s="2">
        <v>8</v>
      </c>
      <c r="M3314" s="2">
        <v>0.6</v>
      </c>
      <c r="N3314" s="2">
        <v>1</v>
      </c>
      <c r="O3314" s="2">
        <v>2.5</v>
      </c>
      <c r="P3314" s="2">
        <v>0.77</v>
      </c>
      <c r="Q3314" s="3">
        <v>2.9000000000000001E-2</v>
      </c>
      <c r="R3314" s="4" t="str">
        <f>TRIM(tblOperations[[#This Row],[Region]])</f>
        <v>North West</v>
      </c>
      <c r="S3314" s="4" t="str">
        <f>TRIM(tblOperations[[#This Row],[Team]])</f>
        <v>Workplace Services</v>
      </c>
      <c r="T3314" s="4" t="str">
        <f>_xlfn.XLOOKUP(R3314,tblRegionReference[Region],tblRegionReference[Area],"Not Found")</f>
        <v>North</v>
      </c>
      <c r="U3314" s="4" t="str">
        <f>IF(tblOperations[[#This Row],[Completion_Rate]]&gt;=_xlfn.XLOOKUP("Completion Rate",tblKPITargets[KPI_Name],tblKPITargets[Target_Value]),"Met","Below Target")</f>
        <v>Below Target</v>
      </c>
      <c r="V3314" t="str">
        <f>IF(tblOperations[[#This Row],[SLA_Compliance]]&gt;=_xlfn.XLOOKUP('04_References'!$A$3,tblKPITargets[KPI_Name],tblKPITargets[Target_Value]),"Met","Below Target")</f>
        <v>Below Target</v>
      </c>
      <c r="W3314" t="str">
        <f>IF(tblOperations[[#This Row],[Quality_Pass_Rate]]&gt;=_xlfn.XLOOKUP('04_References'!$A$4,tblKPITargets[KPI_Name],tblKPITargets[Target_Value]),"Met","Below Target")</f>
        <v>Met</v>
      </c>
      <c r="X3314" t="str">
        <f>IF(tblOperations[[#This Row],[Average_Completion_Days]]&lt;=_xlfn.XLOOKUP('04_References'!$A$7,tblKPITargets[KPI_Name],tblKPITargets[Target_Value]),"Met","Below Target")</f>
        <v>Below Target</v>
      </c>
      <c r="Y3314" t="str">
        <f>IF(tblOperations[[#This Row],[Closing_Backlog]]&lt;=_xlfn.XLOOKUP('04_References'!$A$8,tblKPITargets[KPI_Name],tblKPITargets[Target_Value]),"Met","Below Target")</f>
        <v>Below Target</v>
      </c>
    </row>
    <row r="3315" spans="1:25">
      <c r="A3315" s="8" t="s">
        <v>3345</v>
      </c>
      <c r="B3315" s="9">
        <v>46170</v>
      </c>
      <c r="C3315" s="4" t="s">
        <v>32</v>
      </c>
      <c r="D3315" s="4" t="s">
        <v>21</v>
      </c>
      <c r="E3315" s="4">
        <v>2172</v>
      </c>
      <c r="F3315" s="4">
        <v>49</v>
      </c>
      <c r="G3315" s="4">
        <v>2221</v>
      </c>
      <c r="H3315" s="4">
        <v>21</v>
      </c>
      <c r="I3315" s="4">
        <v>2200</v>
      </c>
      <c r="J3315" s="4">
        <v>0</v>
      </c>
      <c r="K3315" s="4">
        <v>0</v>
      </c>
      <c r="L3315" s="4">
        <v>8</v>
      </c>
      <c r="M3315" s="4">
        <v>0.6</v>
      </c>
      <c r="N3315" s="4">
        <v>0.99099999999999999</v>
      </c>
      <c r="O3315" s="4">
        <v>2.5</v>
      </c>
      <c r="P3315" s="4">
        <v>0.72</v>
      </c>
      <c r="Q3315" s="5">
        <v>8.9999999999999993E-3</v>
      </c>
      <c r="R3315" s="4" t="str">
        <f>TRIM(tblOperations[[#This Row],[Region]])</f>
        <v>North West</v>
      </c>
      <c r="S3315" s="4" t="str">
        <f>TRIM(tblOperations[[#This Row],[Team]])</f>
        <v>Facilities Response</v>
      </c>
      <c r="T3315" s="4" t="str">
        <f>_xlfn.XLOOKUP(R3315,tblRegionReference[Region],tblRegionReference[Area],"Not Found")</f>
        <v>North</v>
      </c>
      <c r="U3315" s="4" t="str">
        <f>IF(tblOperations[[#This Row],[Completion_Rate]]&gt;=_xlfn.XLOOKUP("Completion Rate",tblKPITargets[KPI_Name],tblKPITargets[Target_Value]),"Met","Below Target")</f>
        <v>Below Target</v>
      </c>
      <c r="V3315" t="str">
        <f>IF(tblOperations[[#This Row],[SLA_Compliance]]&gt;=_xlfn.XLOOKUP('04_References'!$A$3,tblKPITargets[KPI_Name],tblKPITargets[Target_Value]),"Met","Below Target")</f>
        <v>Below Target</v>
      </c>
      <c r="W3315" t="str">
        <f>IF(tblOperations[[#This Row],[Quality_Pass_Rate]]&gt;=_xlfn.XLOOKUP('04_References'!$A$4,tblKPITargets[KPI_Name],tblKPITargets[Target_Value]),"Met","Below Target")</f>
        <v>Met</v>
      </c>
      <c r="X3315" t="str">
        <f>IF(tblOperations[[#This Row],[Average_Completion_Days]]&lt;=_xlfn.XLOOKUP('04_References'!$A$7,tblKPITargets[KPI_Name],tblKPITargets[Target_Value]),"Met","Below Target")</f>
        <v>Below Target</v>
      </c>
      <c r="Y3315" t="str">
        <f>IF(tblOperations[[#This Row],[Closing_Backlog]]&lt;=_xlfn.XLOOKUP('04_References'!$A$8,tblKPITargets[KPI_Name],tblKPITargets[Target_Value]),"Met","Below Target")</f>
        <v>Below Target</v>
      </c>
    </row>
    <row r="3316" spans="1:25">
      <c r="A3316" s="6" t="s">
        <v>3346</v>
      </c>
      <c r="B3316" s="7">
        <v>46170</v>
      </c>
      <c r="C3316" s="2" t="s">
        <v>32</v>
      </c>
      <c r="D3316" s="2" t="s">
        <v>23</v>
      </c>
      <c r="E3316" s="2">
        <v>2336</v>
      </c>
      <c r="F3316" s="2">
        <v>42</v>
      </c>
      <c r="G3316" s="2">
        <v>2378</v>
      </c>
      <c r="H3316" s="2">
        <v>19</v>
      </c>
      <c r="I3316" s="2">
        <v>2359</v>
      </c>
      <c r="J3316" s="2">
        <v>0</v>
      </c>
      <c r="K3316" s="2">
        <v>0</v>
      </c>
      <c r="L3316" s="2">
        <v>8</v>
      </c>
      <c r="M3316" s="2">
        <v>0.6</v>
      </c>
      <c r="N3316" s="2">
        <v>0.97599999999999998</v>
      </c>
      <c r="O3316" s="2">
        <v>2.5</v>
      </c>
      <c r="P3316" s="2">
        <v>0.73499999999999999</v>
      </c>
      <c r="Q3316" s="3">
        <v>8.0000000000000002E-3</v>
      </c>
      <c r="R3316" s="4" t="str">
        <f>TRIM(tblOperations[[#This Row],[Region]])</f>
        <v>North West</v>
      </c>
      <c r="S3316" s="4" t="str">
        <f>TRIM(tblOperations[[#This Row],[Team]])</f>
        <v>Estates Support</v>
      </c>
      <c r="T3316" s="4" t="str">
        <f>_xlfn.XLOOKUP(R3316,tblRegionReference[Region],tblRegionReference[Area],"Not Found")</f>
        <v>North</v>
      </c>
      <c r="U3316" s="4" t="str">
        <f>IF(tblOperations[[#This Row],[Completion_Rate]]&gt;=_xlfn.XLOOKUP("Completion Rate",tblKPITargets[KPI_Name],tblKPITargets[Target_Value]),"Met","Below Target")</f>
        <v>Below Target</v>
      </c>
      <c r="V3316" t="str">
        <f>IF(tblOperations[[#This Row],[SLA_Compliance]]&gt;=_xlfn.XLOOKUP('04_References'!$A$3,tblKPITargets[KPI_Name],tblKPITargets[Target_Value]),"Met","Below Target")</f>
        <v>Below Target</v>
      </c>
      <c r="W3316" t="str">
        <f>IF(tblOperations[[#This Row],[Quality_Pass_Rate]]&gt;=_xlfn.XLOOKUP('04_References'!$A$4,tblKPITargets[KPI_Name],tblKPITargets[Target_Value]),"Met","Below Target")</f>
        <v>Met</v>
      </c>
      <c r="X3316" t="str">
        <f>IF(tblOperations[[#This Row],[Average_Completion_Days]]&lt;=_xlfn.XLOOKUP('04_References'!$A$7,tblKPITargets[KPI_Name],tblKPITargets[Target_Value]),"Met","Below Target")</f>
        <v>Below Target</v>
      </c>
      <c r="Y3316" t="str">
        <f>IF(tblOperations[[#This Row],[Closing_Backlog]]&lt;=_xlfn.XLOOKUP('04_References'!$A$8,tblKPITargets[KPI_Name],tblKPITargets[Target_Value]),"Met","Below Target")</f>
        <v>Below Target</v>
      </c>
    </row>
    <row r="3317" spans="1:25">
      <c r="A3317" s="8" t="s">
        <v>3347</v>
      </c>
      <c r="B3317" s="9">
        <v>46170</v>
      </c>
      <c r="C3317" s="4" t="s">
        <v>32</v>
      </c>
      <c r="D3317" s="4" t="s">
        <v>25</v>
      </c>
      <c r="E3317" s="4">
        <v>0</v>
      </c>
      <c r="F3317" s="4">
        <v>36</v>
      </c>
      <c r="G3317" s="4">
        <v>36</v>
      </c>
      <c r="H3317" s="4">
        <v>36</v>
      </c>
      <c r="I3317" s="4">
        <v>0</v>
      </c>
      <c r="J3317" s="4">
        <v>0</v>
      </c>
      <c r="K3317" s="4">
        <v>0</v>
      </c>
      <c r="L3317" s="4">
        <v>1.4</v>
      </c>
      <c r="M3317" s="4">
        <v>0.97099999999999997</v>
      </c>
      <c r="N3317" s="4">
        <v>0.98499999999999999</v>
      </c>
      <c r="O3317" s="4">
        <v>4.4000000000000004</v>
      </c>
      <c r="P3317" s="4">
        <v>0.72899999999999998</v>
      </c>
      <c r="Q3317" s="5">
        <v>1</v>
      </c>
      <c r="R3317" s="4" t="str">
        <f>TRIM(tblOperations[[#This Row],[Region]])</f>
        <v>North West</v>
      </c>
      <c r="S3317" s="4" t="str">
        <f>TRIM(tblOperations[[#This Row],[Team]])</f>
        <v>Workplace Projects</v>
      </c>
      <c r="T3317" s="4" t="str">
        <f>_xlfn.XLOOKUP(R3317,tblRegionReference[Region],tblRegionReference[Area],"Not Found")</f>
        <v>North</v>
      </c>
      <c r="U3317" s="4" t="str">
        <f>IF(tblOperations[[#This Row],[Completion_Rate]]&gt;=_xlfn.XLOOKUP("Completion Rate",tblKPITargets[KPI_Name],tblKPITargets[Target_Value]),"Met","Below Target")</f>
        <v>Met</v>
      </c>
      <c r="V3317" t="str">
        <f>IF(tblOperations[[#This Row],[SLA_Compliance]]&gt;=_xlfn.XLOOKUP('04_References'!$A$3,tblKPITargets[KPI_Name],tblKPITargets[Target_Value]),"Met","Below Target")</f>
        <v>Met</v>
      </c>
      <c r="W3317" t="str">
        <f>IF(tblOperations[[#This Row],[Quality_Pass_Rate]]&gt;=_xlfn.XLOOKUP('04_References'!$A$4,tblKPITargets[KPI_Name],tblKPITargets[Target_Value]),"Met","Below Target")</f>
        <v>Met</v>
      </c>
      <c r="X3317" t="str">
        <f>IF(tblOperations[[#This Row],[Average_Completion_Days]]&lt;=_xlfn.XLOOKUP('04_References'!$A$7,tblKPITargets[KPI_Name],tblKPITargets[Target_Value]),"Met","Below Target")</f>
        <v>Met</v>
      </c>
      <c r="Y3317" t="str">
        <f>IF(tblOperations[[#This Row],[Closing_Backlog]]&lt;=_xlfn.XLOOKUP('04_References'!$A$8,tblKPITargets[KPI_Name],tblKPITargets[Target_Value]),"Met","Below Target")</f>
        <v>Met</v>
      </c>
    </row>
    <row r="3318" spans="1:25">
      <c r="A3318" s="6" t="s">
        <v>3348</v>
      </c>
      <c r="B3318" s="7">
        <v>46170</v>
      </c>
      <c r="C3318" s="2" t="s">
        <v>37</v>
      </c>
      <c r="D3318" s="2" t="s">
        <v>19</v>
      </c>
      <c r="E3318" s="2">
        <v>0</v>
      </c>
      <c r="F3318" s="2">
        <v>45</v>
      </c>
      <c r="G3318" s="2">
        <v>45</v>
      </c>
      <c r="H3318" s="2">
        <v>45</v>
      </c>
      <c r="I3318" s="2">
        <v>0</v>
      </c>
      <c r="J3318" s="2">
        <v>0</v>
      </c>
      <c r="K3318" s="2">
        <v>0</v>
      </c>
      <c r="L3318" s="2">
        <v>1.4</v>
      </c>
      <c r="M3318" s="2">
        <v>0.93700000000000006</v>
      </c>
      <c r="N3318" s="2">
        <v>0.97599999999999998</v>
      </c>
      <c r="O3318" s="2">
        <v>4.5999999999999996</v>
      </c>
      <c r="P3318" s="2">
        <v>0.627</v>
      </c>
      <c r="Q3318" s="3">
        <v>1</v>
      </c>
      <c r="R3318" s="4" t="str">
        <f>TRIM(tblOperations[[#This Row],[Region]])</f>
        <v>Midlands</v>
      </c>
      <c r="S3318" s="4" t="str">
        <f>TRIM(tblOperations[[#This Row],[Team]])</f>
        <v>Workplace Services</v>
      </c>
      <c r="T3318" s="4" t="str">
        <f>_xlfn.XLOOKUP(R3318,tblRegionReference[Region],tblRegionReference[Area],"Not Found")</f>
        <v>Central</v>
      </c>
      <c r="U3318" s="4" t="str">
        <f>IF(tblOperations[[#This Row],[Completion_Rate]]&gt;=_xlfn.XLOOKUP("Completion Rate",tblKPITargets[KPI_Name],tblKPITargets[Target_Value]),"Met","Below Target")</f>
        <v>Met</v>
      </c>
      <c r="V3318" t="str">
        <f>IF(tblOperations[[#This Row],[SLA_Compliance]]&gt;=_xlfn.XLOOKUP('04_References'!$A$3,tblKPITargets[KPI_Name],tblKPITargets[Target_Value]),"Met","Below Target")</f>
        <v>Met</v>
      </c>
      <c r="W3318" t="str">
        <f>IF(tblOperations[[#This Row],[Quality_Pass_Rate]]&gt;=_xlfn.XLOOKUP('04_References'!$A$4,tblKPITargets[KPI_Name],tblKPITargets[Target_Value]),"Met","Below Target")</f>
        <v>Met</v>
      </c>
      <c r="X3318" t="str">
        <f>IF(tblOperations[[#This Row],[Average_Completion_Days]]&lt;=_xlfn.XLOOKUP('04_References'!$A$7,tblKPITargets[KPI_Name],tblKPITargets[Target_Value]),"Met","Below Target")</f>
        <v>Met</v>
      </c>
      <c r="Y3318" t="str">
        <f>IF(tblOperations[[#This Row],[Closing_Backlog]]&lt;=_xlfn.XLOOKUP('04_References'!$A$8,tblKPITargets[KPI_Name],tblKPITargets[Target_Value]),"Met","Below Target")</f>
        <v>Met</v>
      </c>
    </row>
    <row r="3319" spans="1:25">
      <c r="A3319" s="8" t="s">
        <v>3349</v>
      </c>
      <c r="B3319" s="9">
        <v>46170</v>
      </c>
      <c r="C3319" s="4" t="s">
        <v>37</v>
      </c>
      <c r="D3319" s="4" t="s">
        <v>21</v>
      </c>
      <c r="E3319" s="4">
        <v>1058</v>
      </c>
      <c r="F3319" s="4">
        <v>52</v>
      </c>
      <c r="G3319" s="4">
        <v>1110</v>
      </c>
      <c r="H3319" s="4">
        <v>37</v>
      </c>
      <c r="I3319" s="4">
        <v>1073</v>
      </c>
      <c r="J3319" s="4">
        <v>0</v>
      </c>
      <c r="K3319" s="4">
        <v>0</v>
      </c>
      <c r="L3319" s="4">
        <v>8</v>
      </c>
      <c r="M3319" s="4">
        <v>0.6</v>
      </c>
      <c r="N3319" s="4">
        <v>0.98199999999999998</v>
      </c>
      <c r="O3319" s="4">
        <v>2.5</v>
      </c>
      <c r="P3319" s="4">
        <v>0.66900000000000004</v>
      </c>
      <c r="Q3319" s="5">
        <v>3.3000000000000002E-2</v>
      </c>
      <c r="R3319" s="4" t="str">
        <f>TRIM(tblOperations[[#This Row],[Region]])</f>
        <v>Midlands</v>
      </c>
      <c r="S3319" s="4" t="str">
        <f>TRIM(tblOperations[[#This Row],[Team]])</f>
        <v>Facilities Response</v>
      </c>
      <c r="T3319" s="4" t="str">
        <f>_xlfn.XLOOKUP(R3319,tblRegionReference[Region],tblRegionReference[Area],"Not Found")</f>
        <v>Central</v>
      </c>
      <c r="U3319" s="4" t="str">
        <f>IF(tblOperations[[#This Row],[Completion_Rate]]&gt;=_xlfn.XLOOKUP("Completion Rate",tblKPITargets[KPI_Name],tblKPITargets[Target_Value]),"Met","Below Target")</f>
        <v>Below Target</v>
      </c>
      <c r="V3319" t="str">
        <f>IF(tblOperations[[#This Row],[SLA_Compliance]]&gt;=_xlfn.XLOOKUP('04_References'!$A$3,tblKPITargets[KPI_Name],tblKPITargets[Target_Value]),"Met","Below Target")</f>
        <v>Below Target</v>
      </c>
      <c r="W3319" t="str">
        <f>IF(tblOperations[[#This Row],[Quality_Pass_Rate]]&gt;=_xlfn.XLOOKUP('04_References'!$A$4,tblKPITargets[KPI_Name],tblKPITargets[Target_Value]),"Met","Below Target")</f>
        <v>Met</v>
      </c>
      <c r="X3319" t="str">
        <f>IF(tblOperations[[#This Row],[Average_Completion_Days]]&lt;=_xlfn.XLOOKUP('04_References'!$A$7,tblKPITargets[KPI_Name],tblKPITargets[Target_Value]),"Met","Below Target")</f>
        <v>Below Target</v>
      </c>
      <c r="Y3319" t="str">
        <f>IF(tblOperations[[#This Row],[Closing_Backlog]]&lt;=_xlfn.XLOOKUP('04_References'!$A$8,tblKPITargets[KPI_Name],tblKPITargets[Target_Value]),"Met","Below Target")</f>
        <v>Below Target</v>
      </c>
    </row>
    <row r="3320" spans="1:25">
      <c r="A3320" s="6" t="s">
        <v>3350</v>
      </c>
      <c r="B3320" s="7">
        <v>46170</v>
      </c>
      <c r="C3320" s="2" t="s">
        <v>37</v>
      </c>
      <c r="D3320" s="2" t="s">
        <v>23</v>
      </c>
      <c r="E3320" s="2">
        <v>761</v>
      </c>
      <c r="F3320" s="2">
        <v>37</v>
      </c>
      <c r="G3320" s="2">
        <v>798</v>
      </c>
      <c r="H3320" s="2">
        <v>39</v>
      </c>
      <c r="I3320" s="2">
        <v>759</v>
      </c>
      <c r="J3320" s="2">
        <v>0</v>
      </c>
      <c r="K3320" s="2">
        <v>0</v>
      </c>
      <c r="L3320" s="2">
        <v>8</v>
      </c>
      <c r="M3320" s="2">
        <v>0.6</v>
      </c>
      <c r="N3320" s="2">
        <v>0.97599999999999998</v>
      </c>
      <c r="O3320" s="2">
        <v>2.5</v>
      </c>
      <c r="P3320" s="2">
        <v>0.77300000000000002</v>
      </c>
      <c r="Q3320" s="3">
        <v>4.9000000000000002E-2</v>
      </c>
      <c r="R3320" s="4" t="str">
        <f>TRIM(tblOperations[[#This Row],[Region]])</f>
        <v>Midlands</v>
      </c>
      <c r="S3320" s="4" t="str">
        <f>TRIM(tblOperations[[#This Row],[Team]])</f>
        <v>Estates Support</v>
      </c>
      <c r="T3320" s="4" t="str">
        <f>_xlfn.XLOOKUP(R3320,tblRegionReference[Region],tblRegionReference[Area],"Not Found")</f>
        <v>Central</v>
      </c>
      <c r="U3320" s="4" t="str">
        <f>IF(tblOperations[[#This Row],[Completion_Rate]]&gt;=_xlfn.XLOOKUP("Completion Rate",tblKPITargets[KPI_Name],tblKPITargets[Target_Value]),"Met","Below Target")</f>
        <v>Below Target</v>
      </c>
      <c r="V3320" t="str">
        <f>IF(tblOperations[[#This Row],[SLA_Compliance]]&gt;=_xlfn.XLOOKUP('04_References'!$A$3,tblKPITargets[KPI_Name],tblKPITargets[Target_Value]),"Met","Below Target")</f>
        <v>Below Target</v>
      </c>
      <c r="W3320" t="str">
        <f>IF(tblOperations[[#This Row],[Quality_Pass_Rate]]&gt;=_xlfn.XLOOKUP('04_References'!$A$4,tblKPITargets[KPI_Name],tblKPITargets[Target_Value]),"Met","Below Target")</f>
        <v>Met</v>
      </c>
      <c r="X3320" t="str">
        <f>IF(tblOperations[[#This Row],[Average_Completion_Days]]&lt;=_xlfn.XLOOKUP('04_References'!$A$7,tblKPITargets[KPI_Name],tblKPITargets[Target_Value]),"Met","Below Target")</f>
        <v>Below Target</v>
      </c>
      <c r="Y3320" t="str">
        <f>IF(tblOperations[[#This Row],[Closing_Backlog]]&lt;=_xlfn.XLOOKUP('04_References'!$A$8,tblKPITargets[KPI_Name],tblKPITargets[Target_Value]),"Met","Below Target")</f>
        <v>Below Target</v>
      </c>
    </row>
    <row r="3321" spans="1:25">
      <c r="A3321" s="8" t="s">
        <v>3351</v>
      </c>
      <c r="B3321" s="9">
        <v>46170</v>
      </c>
      <c r="C3321" s="4" t="s">
        <v>37</v>
      </c>
      <c r="D3321" s="4" t="s">
        <v>25</v>
      </c>
      <c r="E3321" s="4">
        <v>0</v>
      </c>
      <c r="F3321" s="4">
        <v>17</v>
      </c>
      <c r="G3321" s="4">
        <v>17</v>
      </c>
      <c r="H3321" s="4">
        <v>17</v>
      </c>
      <c r="I3321" s="4">
        <v>0</v>
      </c>
      <c r="J3321" s="4">
        <v>0</v>
      </c>
      <c r="K3321" s="4">
        <v>0</v>
      </c>
      <c r="L3321" s="4">
        <v>1.6</v>
      </c>
      <c r="M3321" s="4">
        <v>0.93899999999999995</v>
      </c>
      <c r="N3321" s="4">
        <v>0.99</v>
      </c>
      <c r="O3321" s="4">
        <v>4.4000000000000004</v>
      </c>
      <c r="P3321" s="4">
        <v>0.65400000000000003</v>
      </c>
      <c r="Q3321" s="5">
        <v>1</v>
      </c>
      <c r="R3321" s="4" t="str">
        <f>TRIM(tblOperations[[#This Row],[Region]])</f>
        <v>Midlands</v>
      </c>
      <c r="S3321" s="4" t="str">
        <f>TRIM(tblOperations[[#This Row],[Team]])</f>
        <v>Workplace Projects</v>
      </c>
      <c r="T3321" s="4" t="str">
        <f>_xlfn.XLOOKUP(R3321,tblRegionReference[Region],tblRegionReference[Area],"Not Found")</f>
        <v>Central</v>
      </c>
      <c r="U3321" s="4" t="str">
        <f>IF(tblOperations[[#This Row],[Completion_Rate]]&gt;=_xlfn.XLOOKUP("Completion Rate",tblKPITargets[KPI_Name],tblKPITargets[Target_Value]),"Met","Below Target")</f>
        <v>Met</v>
      </c>
      <c r="V3321" t="str">
        <f>IF(tblOperations[[#This Row],[SLA_Compliance]]&gt;=_xlfn.XLOOKUP('04_References'!$A$3,tblKPITargets[KPI_Name],tblKPITargets[Target_Value]),"Met","Below Target")</f>
        <v>Met</v>
      </c>
      <c r="W3321" t="str">
        <f>IF(tblOperations[[#This Row],[Quality_Pass_Rate]]&gt;=_xlfn.XLOOKUP('04_References'!$A$4,tblKPITargets[KPI_Name],tblKPITargets[Target_Value]),"Met","Below Target")</f>
        <v>Met</v>
      </c>
      <c r="X3321" t="str">
        <f>IF(tblOperations[[#This Row],[Average_Completion_Days]]&lt;=_xlfn.XLOOKUP('04_References'!$A$7,tblKPITargets[KPI_Name],tblKPITargets[Target_Value]),"Met","Below Target")</f>
        <v>Met</v>
      </c>
      <c r="Y3321" t="str">
        <f>IF(tblOperations[[#This Row],[Closing_Backlog]]&lt;=_xlfn.XLOOKUP('04_References'!$A$8,tblKPITargets[KPI_Name],tblKPITargets[Target_Value]),"Met","Below Target")</f>
        <v>Met</v>
      </c>
    </row>
    <row r="3322" spans="1:25">
      <c r="A3322" s="6" t="s">
        <v>3352</v>
      </c>
      <c r="B3322" s="7">
        <v>46170</v>
      </c>
      <c r="C3322" s="2" t="s">
        <v>43</v>
      </c>
      <c r="D3322" s="2" t="s">
        <v>19</v>
      </c>
      <c r="E3322" s="2">
        <v>1835</v>
      </c>
      <c r="F3322" s="2">
        <v>41</v>
      </c>
      <c r="G3322" s="2">
        <v>1876</v>
      </c>
      <c r="H3322" s="2">
        <v>25</v>
      </c>
      <c r="I3322" s="2">
        <v>1851</v>
      </c>
      <c r="J3322" s="2">
        <v>0</v>
      </c>
      <c r="K3322" s="2">
        <v>0</v>
      </c>
      <c r="L3322" s="2">
        <v>8</v>
      </c>
      <c r="M3322" s="2">
        <v>0.6</v>
      </c>
      <c r="N3322" s="2">
        <v>0.98</v>
      </c>
      <c r="O3322" s="2">
        <v>2.5</v>
      </c>
      <c r="P3322" s="2">
        <v>0.73399999999999999</v>
      </c>
      <c r="Q3322" s="3">
        <v>1.2999999999999999E-2</v>
      </c>
      <c r="R3322" s="4" t="str">
        <f>TRIM(tblOperations[[#This Row],[Region]])</f>
        <v>South West</v>
      </c>
      <c r="S3322" s="4" t="str">
        <f>TRIM(tblOperations[[#This Row],[Team]])</f>
        <v>Workplace Services</v>
      </c>
      <c r="T3322" s="4" t="str">
        <f>_xlfn.XLOOKUP(R3322,tblRegionReference[Region],tblRegionReference[Area],"Not Found")</f>
        <v>South</v>
      </c>
      <c r="U3322" s="4" t="str">
        <f>IF(tblOperations[[#This Row],[Completion_Rate]]&gt;=_xlfn.XLOOKUP("Completion Rate",tblKPITargets[KPI_Name],tblKPITargets[Target_Value]),"Met","Below Target")</f>
        <v>Below Target</v>
      </c>
      <c r="V3322" t="str">
        <f>IF(tblOperations[[#This Row],[SLA_Compliance]]&gt;=_xlfn.XLOOKUP('04_References'!$A$3,tblKPITargets[KPI_Name],tblKPITargets[Target_Value]),"Met","Below Target")</f>
        <v>Below Target</v>
      </c>
      <c r="W3322" t="str">
        <f>IF(tblOperations[[#This Row],[Quality_Pass_Rate]]&gt;=_xlfn.XLOOKUP('04_References'!$A$4,tblKPITargets[KPI_Name],tblKPITargets[Target_Value]),"Met","Below Target")</f>
        <v>Met</v>
      </c>
      <c r="X3322" t="str">
        <f>IF(tblOperations[[#This Row],[Average_Completion_Days]]&lt;=_xlfn.XLOOKUP('04_References'!$A$7,tblKPITargets[KPI_Name],tblKPITargets[Target_Value]),"Met","Below Target")</f>
        <v>Below Target</v>
      </c>
      <c r="Y3322" t="str">
        <f>IF(tblOperations[[#This Row],[Closing_Backlog]]&lt;=_xlfn.XLOOKUP('04_References'!$A$8,tblKPITargets[KPI_Name],tblKPITargets[Target_Value]),"Met","Below Target")</f>
        <v>Below Target</v>
      </c>
    </row>
    <row r="3323" spans="1:25">
      <c r="A3323" s="8" t="s">
        <v>3353</v>
      </c>
      <c r="B3323" s="9">
        <v>46170</v>
      </c>
      <c r="C3323" s="4" t="s">
        <v>43</v>
      </c>
      <c r="D3323" s="4" t="s">
        <v>21</v>
      </c>
      <c r="E3323" s="4">
        <v>0</v>
      </c>
      <c r="F3323" s="4">
        <v>44</v>
      </c>
      <c r="G3323" s="4">
        <v>44</v>
      </c>
      <c r="H3323" s="4">
        <v>44</v>
      </c>
      <c r="I3323" s="4">
        <v>0</v>
      </c>
      <c r="J3323" s="4">
        <v>0</v>
      </c>
      <c r="K3323" s="4">
        <v>0</v>
      </c>
      <c r="L3323" s="4">
        <v>1.2</v>
      </c>
      <c r="M3323" s="4">
        <v>0.93899999999999995</v>
      </c>
      <c r="N3323" s="4">
        <v>0.96799999999999997</v>
      </c>
      <c r="O3323" s="4">
        <v>4.2</v>
      </c>
      <c r="P3323" s="4">
        <v>0.621</v>
      </c>
      <c r="Q3323" s="5">
        <v>1</v>
      </c>
      <c r="R3323" s="4" t="str">
        <f>TRIM(tblOperations[[#This Row],[Region]])</f>
        <v>South West</v>
      </c>
      <c r="S3323" s="4" t="str">
        <f>TRIM(tblOperations[[#This Row],[Team]])</f>
        <v>Facilities Response</v>
      </c>
      <c r="T3323" s="4" t="str">
        <f>_xlfn.XLOOKUP(R3323,tblRegionReference[Region],tblRegionReference[Area],"Not Found")</f>
        <v>South</v>
      </c>
      <c r="U3323" s="4" t="str">
        <f>IF(tblOperations[[#This Row],[Completion_Rate]]&gt;=_xlfn.XLOOKUP("Completion Rate",tblKPITargets[KPI_Name],tblKPITargets[Target_Value]),"Met","Below Target")</f>
        <v>Met</v>
      </c>
      <c r="V3323" t="str">
        <f>IF(tblOperations[[#This Row],[SLA_Compliance]]&gt;=_xlfn.XLOOKUP('04_References'!$A$3,tblKPITargets[KPI_Name],tblKPITargets[Target_Value]),"Met","Below Target")</f>
        <v>Met</v>
      </c>
      <c r="W3323" t="str">
        <f>IF(tblOperations[[#This Row],[Quality_Pass_Rate]]&gt;=_xlfn.XLOOKUP('04_References'!$A$4,tblKPITargets[KPI_Name],tblKPITargets[Target_Value]),"Met","Below Target")</f>
        <v>Met</v>
      </c>
      <c r="X3323" t="str">
        <f>IF(tblOperations[[#This Row],[Average_Completion_Days]]&lt;=_xlfn.XLOOKUP('04_References'!$A$7,tblKPITargets[KPI_Name],tblKPITargets[Target_Value]),"Met","Below Target")</f>
        <v>Met</v>
      </c>
      <c r="Y3323" t="str">
        <f>IF(tblOperations[[#This Row],[Closing_Backlog]]&lt;=_xlfn.XLOOKUP('04_References'!$A$8,tblKPITargets[KPI_Name],tblKPITargets[Target_Value]),"Met","Below Target")</f>
        <v>Met</v>
      </c>
    </row>
    <row r="3324" spans="1:25">
      <c r="A3324" s="6" t="s">
        <v>3354</v>
      </c>
      <c r="B3324" s="7">
        <v>46170</v>
      </c>
      <c r="C3324" s="2" t="s">
        <v>43</v>
      </c>
      <c r="D3324" s="2" t="s">
        <v>23</v>
      </c>
      <c r="E3324" s="2">
        <v>0</v>
      </c>
      <c r="F3324" s="2">
        <v>64</v>
      </c>
      <c r="G3324" s="2">
        <v>64</v>
      </c>
      <c r="H3324" s="2">
        <v>50</v>
      </c>
      <c r="I3324" s="2">
        <v>14</v>
      </c>
      <c r="J3324" s="2">
        <v>0</v>
      </c>
      <c r="K3324" s="2">
        <v>0</v>
      </c>
      <c r="L3324" s="2">
        <v>3.1</v>
      </c>
      <c r="M3324" s="2">
        <v>0.86899999999999999</v>
      </c>
      <c r="N3324" s="2">
        <v>0.99</v>
      </c>
      <c r="O3324" s="2">
        <v>4.3</v>
      </c>
      <c r="P3324" s="2">
        <v>0.754</v>
      </c>
      <c r="Q3324" s="3">
        <v>0.78100000000000003</v>
      </c>
      <c r="R3324" s="4" t="str">
        <f>TRIM(tblOperations[[#This Row],[Region]])</f>
        <v>South West</v>
      </c>
      <c r="S3324" s="4" t="str">
        <f>TRIM(tblOperations[[#This Row],[Team]])</f>
        <v>Estates Support</v>
      </c>
      <c r="T3324" s="4" t="str">
        <f>_xlfn.XLOOKUP(R3324,tblRegionReference[Region],tblRegionReference[Area],"Not Found")</f>
        <v>South</v>
      </c>
      <c r="U3324" s="4" t="str">
        <f>IF(tblOperations[[#This Row],[Completion_Rate]]&gt;=_xlfn.XLOOKUP("Completion Rate",tblKPITargets[KPI_Name],tblKPITargets[Target_Value]),"Met","Below Target")</f>
        <v>Below Target</v>
      </c>
      <c r="V3324" t="str">
        <f>IF(tblOperations[[#This Row],[SLA_Compliance]]&gt;=_xlfn.XLOOKUP('04_References'!$A$3,tblKPITargets[KPI_Name],tblKPITargets[Target_Value]),"Met","Below Target")</f>
        <v>Below Target</v>
      </c>
      <c r="W3324" t="str">
        <f>IF(tblOperations[[#This Row],[Quality_Pass_Rate]]&gt;=_xlfn.XLOOKUP('04_References'!$A$4,tblKPITargets[KPI_Name],tblKPITargets[Target_Value]),"Met","Below Target")</f>
        <v>Met</v>
      </c>
      <c r="X3324" t="str">
        <f>IF(tblOperations[[#This Row],[Average_Completion_Days]]&lt;=_xlfn.XLOOKUP('04_References'!$A$7,tblKPITargets[KPI_Name],tblKPITargets[Target_Value]),"Met","Below Target")</f>
        <v>Below Target</v>
      </c>
      <c r="Y3324" t="str">
        <f>IF(tblOperations[[#This Row],[Closing_Backlog]]&lt;=_xlfn.XLOOKUP('04_References'!$A$8,tblKPITargets[KPI_Name],tblKPITargets[Target_Value]),"Met","Below Target")</f>
        <v>Below Target</v>
      </c>
    </row>
    <row r="3325" spans="1:25">
      <c r="A3325" s="8" t="s">
        <v>3355</v>
      </c>
      <c r="B3325" s="9">
        <v>46170</v>
      </c>
      <c r="C3325" s="4" t="s">
        <v>43</v>
      </c>
      <c r="D3325" s="4" t="s">
        <v>25</v>
      </c>
      <c r="E3325" s="4">
        <v>0</v>
      </c>
      <c r="F3325" s="4">
        <v>13</v>
      </c>
      <c r="G3325" s="4">
        <v>13</v>
      </c>
      <c r="H3325" s="4">
        <v>13</v>
      </c>
      <c r="I3325" s="4">
        <v>0</v>
      </c>
      <c r="J3325" s="4">
        <v>0</v>
      </c>
      <c r="K3325" s="4">
        <v>0</v>
      </c>
      <c r="L3325" s="4">
        <v>1.8</v>
      </c>
      <c r="M3325" s="4">
        <v>0.99199999999999999</v>
      </c>
      <c r="N3325" s="4">
        <v>0.99299999999999999</v>
      </c>
      <c r="O3325" s="4">
        <v>4.3</v>
      </c>
      <c r="P3325" s="4">
        <v>0.78100000000000003</v>
      </c>
      <c r="Q3325" s="5">
        <v>1</v>
      </c>
      <c r="R3325" s="4" t="str">
        <f>TRIM(tblOperations[[#This Row],[Region]])</f>
        <v>South West</v>
      </c>
      <c r="S3325" s="4" t="str">
        <f>TRIM(tblOperations[[#This Row],[Team]])</f>
        <v>Workplace Projects</v>
      </c>
      <c r="T3325" s="4" t="str">
        <f>_xlfn.XLOOKUP(R3325,tblRegionReference[Region],tblRegionReference[Area],"Not Found")</f>
        <v>South</v>
      </c>
      <c r="U3325" s="4" t="str">
        <f>IF(tblOperations[[#This Row],[Completion_Rate]]&gt;=_xlfn.XLOOKUP("Completion Rate",tblKPITargets[KPI_Name],tblKPITargets[Target_Value]),"Met","Below Target")</f>
        <v>Met</v>
      </c>
      <c r="V3325" t="str">
        <f>IF(tblOperations[[#This Row],[SLA_Compliance]]&gt;=_xlfn.XLOOKUP('04_References'!$A$3,tblKPITargets[KPI_Name],tblKPITargets[Target_Value]),"Met","Below Target")</f>
        <v>Met</v>
      </c>
      <c r="W3325" t="str">
        <f>IF(tblOperations[[#This Row],[Quality_Pass_Rate]]&gt;=_xlfn.XLOOKUP('04_References'!$A$4,tblKPITargets[KPI_Name],tblKPITargets[Target_Value]),"Met","Below Target")</f>
        <v>Met</v>
      </c>
      <c r="X3325" t="str">
        <f>IF(tblOperations[[#This Row],[Average_Completion_Days]]&lt;=_xlfn.XLOOKUP('04_References'!$A$7,tblKPITargets[KPI_Name],tblKPITargets[Target_Value]),"Met","Below Target")</f>
        <v>Met</v>
      </c>
      <c r="Y3325" t="str">
        <f>IF(tblOperations[[#This Row],[Closing_Backlog]]&lt;=_xlfn.XLOOKUP('04_References'!$A$8,tblKPITargets[KPI_Name],tblKPITargets[Target_Value]),"Met","Below Target")</f>
        <v>Met</v>
      </c>
    </row>
    <row r="3326" spans="1:25">
      <c r="A3326" s="6" t="s">
        <v>3356</v>
      </c>
      <c r="B3326" s="7">
        <v>46170</v>
      </c>
      <c r="C3326" s="2" t="s">
        <v>48</v>
      </c>
      <c r="D3326" s="2" t="s">
        <v>19</v>
      </c>
      <c r="E3326" s="2">
        <v>0</v>
      </c>
      <c r="F3326" s="2">
        <v>55</v>
      </c>
      <c r="G3326" s="2">
        <v>55</v>
      </c>
      <c r="H3326" s="2">
        <v>54</v>
      </c>
      <c r="I3326" s="2">
        <v>1</v>
      </c>
      <c r="J3326" s="2">
        <v>1</v>
      </c>
      <c r="K3326" s="2">
        <v>0</v>
      </c>
      <c r="L3326" s="2">
        <v>1.6</v>
      </c>
      <c r="M3326" s="2">
        <v>0.94599999999999995</v>
      </c>
      <c r="N3326" s="2">
        <v>0.98899999999999999</v>
      </c>
      <c r="O3326" s="2">
        <v>4.5</v>
      </c>
      <c r="P3326" s="2">
        <v>0.74299999999999999</v>
      </c>
      <c r="Q3326" s="3">
        <v>0.98199999999999998</v>
      </c>
      <c r="R3326" s="4" t="str">
        <f>TRIM(tblOperations[[#This Row],[Region]])</f>
        <v>South East</v>
      </c>
      <c r="S3326" s="4" t="str">
        <f>TRIM(tblOperations[[#This Row],[Team]])</f>
        <v>Workplace Services</v>
      </c>
      <c r="T3326" s="4" t="str">
        <f>_xlfn.XLOOKUP(R3326,tblRegionReference[Region],tblRegionReference[Area],"Not Found")</f>
        <v>South</v>
      </c>
      <c r="U3326" s="4" t="str">
        <f>IF(tblOperations[[#This Row],[Completion_Rate]]&gt;=_xlfn.XLOOKUP("Completion Rate",tblKPITargets[KPI_Name],tblKPITargets[Target_Value]),"Met","Below Target")</f>
        <v>Met</v>
      </c>
      <c r="V3326" t="str">
        <f>IF(tblOperations[[#This Row],[SLA_Compliance]]&gt;=_xlfn.XLOOKUP('04_References'!$A$3,tblKPITargets[KPI_Name],tblKPITargets[Target_Value]),"Met","Below Target")</f>
        <v>Met</v>
      </c>
      <c r="W3326" t="str">
        <f>IF(tblOperations[[#This Row],[Quality_Pass_Rate]]&gt;=_xlfn.XLOOKUP('04_References'!$A$4,tblKPITargets[KPI_Name],tblKPITargets[Target_Value]),"Met","Below Target")</f>
        <v>Met</v>
      </c>
      <c r="X3326" t="str">
        <f>IF(tblOperations[[#This Row],[Average_Completion_Days]]&lt;=_xlfn.XLOOKUP('04_References'!$A$7,tblKPITargets[KPI_Name],tblKPITargets[Target_Value]),"Met","Below Target")</f>
        <v>Met</v>
      </c>
      <c r="Y3326" t="str">
        <f>IF(tblOperations[[#This Row],[Closing_Backlog]]&lt;=_xlfn.XLOOKUP('04_References'!$A$8,tblKPITargets[KPI_Name],tblKPITargets[Target_Value]),"Met","Below Target")</f>
        <v>Met</v>
      </c>
    </row>
    <row r="3327" spans="1:25">
      <c r="A3327" s="8" t="s">
        <v>3357</v>
      </c>
      <c r="B3327" s="9">
        <v>46170</v>
      </c>
      <c r="C3327" s="4" t="s">
        <v>48</v>
      </c>
      <c r="D3327" s="4" t="s">
        <v>21</v>
      </c>
      <c r="E3327" s="4">
        <v>3010</v>
      </c>
      <c r="F3327" s="4">
        <v>46</v>
      </c>
      <c r="G3327" s="4">
        <v>3056</v>
      </c>
      <c r="H3327" s="4">
        <v>16</v>
      </c>
      <c r="I3327" s="4">
        <v>3040</v>
      </c>
      <c r="J3327" s="4">
        <v>0</v>
      </c>
      <c r="K3327" s="4">
        <v>0</v>
      </c>
      <c r="L3327" s="4">
        <v>8</v>
      </c>
      <c r="M3327" s="4">
        <v>0.6</v>
      </c>
      <c r="N3327" s="4">
        <v>1</v>
      </c>
      <c r="O3327" s="4">
        <v>2.5</v>
      </c>
      <c r="P3327" s="4">
        <v>0.69199999999999995</v>
      </c>
      <c r="Q3327" s="5">
        <v>5.0000000000000001E-3</v>
      </c>
      <c r="R3327" s="4" t="str">
        <f>TRIM(tblOperations[[#This Row],[Region]])</f>
        <v>South East</v>
      </c>
      <c r="S3327" s="4" t="str">
        <f>TRIM(tblOperations[[#This Row],[Team]])</f>
        <v>Facilities Response</v>
      </c>
      <c r="T3327" s="4" t="str">
        <f>_xlfn.XLOOKUP(R3327,tblRegionReference[Region],tblRegionReference[Area],"Not Found")</f>
        <v>South</v>
      </c>
      <c r="U3327" s="4" t="str">
        <f>IF(tblOperations[[#This Row],[Completion_Rate]]&gt;=_xlfn.XLOOKUP("Completion Rate",tblKPITargets[KPI_Name],tblKPITargets[Target_Value]),"Met","Below Target")</f>
        <v>Below Target</v>
      </c>
      <c r="V3327" t="str">
        <f>IF(tblOperations[[#This Row],[SLA_Compliance]]&gt;=_xlfn.XLOOKUP('04_References'!$A$3,tblKPITargets[KPI_Name],tblKPITargets[Target_Value]),"Met","Below Target")</f>
        <v>Below Target</v>
      </c>
      <c r="W3327" t="str">
        <f>IF(tblOperations[[#This Row],[Quality_Pass_Rate]]&gt;=_xlfn.XLOOKUP('04_References'!$A$4,tblKPITargets[KPI_Name],tblKPITargets[Target_Value]),"Met","Below Target")</f>
        <v>Met</v>
      </c>
      <c r="X3327" t="str">
        <f>IF(tblOperations[[#This Row],[Average_Completion_Days]]&lt;=_xlfn.XLOOKUP('04_References'!$A$7,tblKPITargets[KPI_Name],tblKPITargets[Target_Value]),"Met","Below Target")</f>
        <v>Below Target</v>
      </c>
      <c r="Y3327" t="str">
        <f>IF(tblOperations[[#This Row],[Closing_Backlog]]&lt;=_xlfn.XLOOKUP('04_References'!$A$8,tblKPITargets[KPI_Name],tblKPITargets[Target_Value]),"Met","Below Target")</f>
        <v>Below Target</v>
      </c>
    </row>
    <row r="3328" spans="1:25">
      <c r="A3328" s="6" t="s">
        <v>3358</v>
      </c>
      <c r="B3328" s="7">
        <v>46170</v>
      </c>
      <c r="C3328" s="2" t="s">
        <v>48</v>
      </c>
      <c r="D3328" s="2" t="s">
        <v>23</v>
      </c>
      <c r="E3328" s="2">
        <v>0</v>
      </c>
      <c r="F3328" s="2">
        <v>26</v>
      </c>
      <c r="G3328" s="2">
        <v>26</v>
      </c>
      <c r="H3328" s="2">
        <v>26</v>
      </c>
      <c r="I3328" s="2">
        <v>0</v>
      </c>
      <c r="J3328" s="2">
        <v>0</v>
      </c>
      <c r="K3328" s="2">
        <v>0</v>
      </c>
      <c r="L3328" s="2">
        <v>1.3</v>
      </c>
      <c r="M3328" s="2">
        <v>0.97199999999999998</v>
      </c>
      <c r="N3328" s="2">
        <v>0.99099999999999999</v>
      </c>
      <c r="O3328" s="2">
        <v>4.4000000000000004</v>
      </c>
      <c r="P3328" s="2">
        <v>0.80200000000000005</v>
      </c>
      <c r="Q3328" s="3">
        <v>1</v>
      </c>
      <c r="R3328" s="4" t="str">
        <f>TRIM(tblOperations[[#This Row],[Region]])</f>
        <v>South East</v>
      </c>
      <c r="S3328" s="4" t="str">
        <f>TRIM(tblOperations[[#This Row],[Team]])</f>
        <v>Estates Support</v>
      </c>
      <c r="T3328" s="4" t="str">
        <f>_xlfn.XLOOKUP(R3328,tblRegionReference[Region],tblRegionReference[Area],"Not Found")</f>
        <v>South</v>
      </c>
      <c r="U3328" s="4" t="str">
        <f>IF(tblOperations[[#This Row],[Completion_Rate]]&gt;=_xlfn.XLOOKUP("Completion Rate",tblKPITargets[KPI_Name],tblKPITargets[Target_Value]),"Met","Below Target")</f>
        <v>Met</v>
      </c>
      <c r="V3328" t="str">
        <f>IF(tblOperations[[#This Row],[SLA_Compliance]]&gt;=_xlfn.XLOOKUP('04_References'!$A$3,tblKPITargets[KPI_Name],tblKPITargets[Target_Value]),"Met","Below Target")</f>
        <v>Met</v>
      </c>
      <c r="W3328" t="str">
        <f>IF(tblOperations[[#This Row],[Quality_Pass_Rate]]&gt;=_xlfn.XLOOKUP('04_References'!$A$4,tblKPITargets[KPI_Name],tblKPITargets[Target_Value]),"Met","Below Target")</f>
        <v>Met</v>
      </c>
      <c r="X3328" t="str">
        <f>IF(tblOperations[[#This Row],[Average_Completion_Days]]&lt;=_xlfn.XLOOKUP('04_References'!$A$7,tblKPITargets[KPI_Name],tblKPITargets[Target_Value]),"Met","Below Target")</f>
        <v>Met</v>
      </c>
      <c r="Y3328" t="str">
        <f>IF(tblOperations[[#This Row],[Closing_Backlog]]&lt;=_xlfn.XLOOKUP('04_References'!$A$8,tblKPITargets[KPI_Name],tblKPITargets[Target_Value]),"Met","Below Target")</f>
        <v>Met</v>
      </c>
    </row>
    <row r="3329" spans="1:25">
      <c r="A3329" s="8" t="s">
        <v>3359</v>
      </c>
      <c r="B3329" s="9">
        <v>46170</v>
      </c>
      <c r="C3329" s="4" t="s">
        <v>48</v>
      </c>
      <c r="D3329" s="4" t="s">
        <v>25</v>
      </c>
      <c r="E3329" s="4">
        <v>966</v>
      </c>
      <c r="F3329" s="4">
        <v>27</v>
      </c>
      <c r="G3329" s="4">
        <v>993</v>
      </c>
      <c r="H3329" s="4">
        <v>25</v>
      </c>
      <c r="I3329" s="4">
        <v>968</v>
      </c>
      <c r="J3329" s="4">
        <v>0</v>
      </c>
      <c r="K3329" s="4">
        <v>0</v>
      </c>
      <c r="L3329" s="4">
        <v>8</v>
      </c>
      <c r="M3329" s="4">
        <v>0.6</v>
      </c>
      <c r="N3329" s="4">
        <v>0.92900000000000005</v>
      </c>
      <c r="O3329" s="4">
        <v>2.5</v>
      </c>
      <c r="P3329" s="4">
        <v>0.747</v>
      </c>
      <c r="Q3329" s="5">
        <v>2.5000000000000001E-2</v>
      </c>
      <c r="R3329" s="4" t="str">
        <f>TRIM(tblOperations[[#This Row],[Region]])</f>
        <v>South East</v>
      </c>
      <c r="S3329" s="4" t="str">
        <f>TRIM(tblOperations[[#This Row],[Team]])</f>
        <v>Workplace Projects</v>
      </c>
      <c r="T3329" s="4" t="str">
        <f>_xlfn.XLOOKUP(R3329,tblRegionReference[Region],tblRegionReference[Area],"Not Found")</f>
        <v>South</v>
      </c>
      <c r="U3329" s="4" t="str">
        <f>IF(tblOperations[[#This Row],[Completion_Rate]]&gt;=_xlfn.XLOOKUP("Completion Rate",tblKPITargets[KPI_Name],tblKPITargets[Target_Value]),"Met","Below Target")</f>
        <v>Below Target</v>
      </c>
      <c r="V3329" t="str">
        <f>IF(tblOperations[[#This Row],[SLA_Compliance]]&gt;=_xlfn.XLOOKUP('04_References'!$A$3,tblKPITargets[KPI_Name],tblKPITargets[Target_Value]),"Met","Below Target")</f>
        <v>Below Target</v>
      </c>
      <c r="W3329" t="str">
        <f>IF(tblOperations[[#This Row],[Quality_Pass_Rate]]&gt;=_xlfn.XLOOKUP('04_References'!$A$4,tblKPITargets[KPI_Name],tblKPITargets[Target_Value]),"Met","Below Target")</f>
        <v>Below Target</v>
      </c>
      <c r="X3329" t="str">
        <f>IF(tblOperations[[#This Row],[Average_Completion_Days]]&lt;=_xlfn.XLOOKUP('04_References'!$A$7,tblKPITargets[KPI_Name],tblKPITargets[Target_Value]),"Met","Below Target")</f>
        <v>Below Target</v>
      </c>
      <c r="Y3329" t="str">
        <f>IF(tblOperations[[#This Row],[Closing_Backlog]]&lt;=_xlfn.XLOOKUP('04_References'!$A$8,tblKPITargets[KPI_Name],tblKPITargets[Target_Value]),"Met","Below Target")</f>
        <v>Below Target</v>
      </c>
    </row>
    <row r="3330" spans="1:25">
      <c r="A3330" s="6" t="s">
        <v>3360</v>
      </c>
      <c r="B3330" s="7">
        <v>46170</v>
      </c>
      <c r="C3330" s="2" t="s">
        <v>53</v>
      </c>
      <c r="D3330" s="2" t="s">
        <v>19</v>
      </c>
      <c r="E3330" s="2">
        <v>1779</v>
      </c>
      <c r="F3330" s="2">
        <v>28</v>
      </c>
      <c r="G3330" s="2">
        <v>1807</v>
      </c>
      <c r="H3330" s="2">
        <v>27</v>
      </c>
      <c r="I3330" s="2">
        <v>1780</v>
      </c>
      <c r="J3330" s="2">
        <v>0</v>
      </c>
      <c r="K3330" s="2">
        <v>0</v>
      </c>
      <c r="L3330" s="2">
        <v>8</v>
      </c>
      <c r="M3330" s="2">
        <v>0.6</v>
      </c>
      <c r="N3330" s="2">
        <v>0.94799999999999995</v>
      </c>
      <c r="O3330" s="2">
        <v>2.5</v>
      </c>
      <c r="P3330" s="2">
        <v>0.69299999999999995</v>
      </c>
      <c r="Q3330" s="3">
        <v>1.4999999999999999E-2</v>
      </c>
      <c r="R3330" s="4" t="str">
        <f>TRIM(tblOperations[[#This Row],[Region]])</f>
        <v>Wales</v>
      </c>
      <c r="S3330" s="4" t="str">
        <f>TRIM(tblOperations[[#This Row],[Team]])</f>
        <v>Workplace Services</v>
      </c>
      <c r="T3330" s="4" t="str">
        <f>_xlfn.XLOOKUP(R3330,tblRegionReference[Region],tblRegionReference[Area],"Not Found")</f>
        <v>Wales</v>
      </c>
      <c r="U3330" s="4" t="str">
        <f>IF(tblOperations[[#This Row],[Completion_Rate]]&gt;=_xlfn.XLOOKUP("Completion Rate",tblKPITargets[KPI_Name],tblKPITargets[Target_Value]),"Met","Below Target")</f>
        <v>Below Target</v>
      </c>
      <c r="V3330" t="str">
        <f>IF(tblOperations[[#This Row],[SLA_Compliance]]&gt;=_xlfn.XLOOKUP('04_References'!$A$3,tblKPITargets[KPI_Name],tblKPITargets[Target_Value]),"Met","Below Target")</f>
        <v>Below Target</v>
      </c>
      <c r="W3330" t="str">
        <f>IF(tblOperations[[#This Row],[Quality_Pass_Rate]]&gt;=_xlfn.XLOOKUP('04_References'!$A$4,tblKPITargets[KPI_Name],tblKPITargets[Target_Value]),"Met","Below Target")</f>
        <v>Below Target</v>
      </c>
      <c r="X3330" t="str">
        <f>IF(tblOperations[[#This Row],[Average_Completion_Days]]&lt;=_xlfn.XLOOKUP('04_References'!$A$7,tblKPITargets[KPI_Name],tblKPITargets[Target_Value]),"Met","Below Target")</f>
        <v>Below Target</v>
      </c>
      <c r="Y3330" t="str">
        <f>IF(tblOperations[[#This Row],[Closing_Backlog]]&lt;=_xlfn.XLOOKUP('04_References'!$A$8,tblKPITargets[KPI_Name],tblKPITargets[Target_Value]),"Met","Below Target")</f>
        <v>Below Target</v>
      </c>
    </row>
    <row r="3331" spans="1:25">
      <c r="A3331" s="8" t="s">
        <v>3361</v>
      </c>
      <c r="B3331" s="9">
        <v>46170</v>
      </c>
      <c r="C3331" s="4" t="s">
        <v>53</v>
      </c>
      <c r="D3331" s="4" t="s">
        <v>21</v>
      </c>
      <c r="E3331" s="4">
        <v>1943</v>
      </c>
      <c r="F3331" s="4">
        <v>40</v>
      </c>
      <c r="G3331" s="4">
        <v>1983</v>
      </c>
      <c r="H3331" s="4">
        <v>25</v>
      </c>
      <c r="I3331" s="4">
        <v>1958</v>
      </c>
      <c r="J3331" s="4">
        <v>0</v>
      </c>
      <c r="K3331" s="4">
        <v>0</v>
      </c>
      <c r="L3331" s="4">
        <v>8</v>
      </c>
      <c r="M3331" s="4">
        <v>0.6</v>
      </c>
      <c r="N3331" s="4">
        <v>0.98699999999999999</v>
      </c>
      <c r="O3331" s="4">
        <v>2.5</v>
      </c>
      <c r="P3331" s="4">
        <v>0.66400000000000003</v>
      </c>
      <c r="Q3331" s="5">
        <v>1.2999999999999999E-2</v>
      </c>
      <c r="R3331" s="4" t="str">
        <f>TRIM(tblOperations[[#This Row],[Region]])</f>
        <v>Wales</v>
      </c>
      <c r="S3331" s="4" t="str">
        <f>TRIM(tblOperations[[#This Row],[Team]])</f>
        <v>Facilities Response</v>
      </c>
      <c r="T3331" s="4" t="str">
        <f>_xlfn.XLOOKUP(R3331,tblRegionReference[Region],tblRegionReference[Area],"Not Found")</f>
        <v>Wales</v>
      </c>
      <c r="U3331" s="4" t="str">
        <f>IF(tblOperations[[#This Row],[Completion_Rate]]&gt;=_xlfn.XLOOKUP("Completion Rate",tblKPITargets[KPI_Name],tblKPITargets[Target_Value]),"Met","Below Target")</f>
        <v>Below Target</v>
      </c>
      <c r="V3331" t="str">
        <f>IF(tblOperations[[#This Row],[SLA_Compliance]]&gt;=_xlfn.XLOOKUP('04_References'!$A$3,tblKPITargets[KPI_Name],tblKPITargets[Target_Value]),"Met","Below Target")</f>
        <v>Below Target</v>
      </c>
      <c r="W3331" t="str">
        <f>IF(tblOperations[[#This Row],[Quality_Pass_Rate]]&gt;=_xlfn.XLOOKUP('04_References'!$A$4,tblKPITargets[KPI_Name],tblKPITargets[Target_Value]),"Met","Below Target")</f>
        <v>Met</v>
      </c>
      <c r="X3331" t="str">
        <f>IF(tblOperations[[#This Row],[Average_Completion_Days]]&lt;=_xlfn.XLOOKUP('04_References'!$A$7,tblKPITargets[KPI_Name],tblKPITargets[Target_Value]),"Met","Below Target")</f>
        <v>Below Target</v>
      </c>
      <c r="Y3331" t="str">
        <f>IF(tblOperations[[#This Row],[Closing_Backlog]]&lt;=_xlfn.XLOOKUP('04_References'!$A$8,tblKPITargets[KPI_Name],tblKPITargets[Target_Value]),"Met","Below Target")</f>
        <v>Below Target</v>
      </c>
    </row>
    <row r="3332" spans="1:25">
      <c r="A3332" s="6" t="s">
        <v>3362</v>
      </c>
      <c r="B3332" s="7">
        <v>46170</v>
      </c>
      <c r="C3332" s="2" t="s">
        <v>53</v>
      </c>
      <c r="D3332" s="2" t="s">
        <v>23</v>
      </c>
      <c r="E3332" s="2">
        <v>1266</v>
      </c>
      <c r="F3332" s="2">
        <v>43</v>
      </c>
      <c r="G3332" s="2">
        <v>1309</v>
      </c>
      <c r="H3332" s="2">
        <v>24</v>
      </c>
      <c r="I3332" s="2">
        <v>1285</v>
      </c>
      <c r="J3332" s="2">
        <v>0</v>
      </c>
      <c r="K3332" s="2">
        <v>0</v>
      </c>
      <c r="L3332" s="2">
        <v>8</v>
      </c>
      <c r="M3332" s="2">
        <v>0.6</v>
      </c>
      <c r="N3332" s="2">
        <v>0.95599999999999996</v>
      </c>
      <c r="O3332" s="2">
        <v>2.5</v>
      </c>
      <c r="P3332" s="2">
        <v>0.77800000000000002</v>
      </c>
      <c r="Q3332" s="3">
        <v>1.7999999999999999E-2</v>
      </c>
      <c r="R3332" s="4" t="str">
        <f>TRIM(tblOperations[[#This Row],[Region]])</f>
        <v>Wales</v>
      </c>
      <c r="S3332" s="4" t="str">
        <f>TRIM(tblOperations[[#This Row],[Team]])</f>
        <v>Estates Support</v>
      </c>
      <c r="T3332" s="4" t="str">
        <f>_xlfn.XLOOKUP(R3332,tblRegionReference[Region],tblRegionReference[Area],"Not Found")</f>
        <v>Wales</v>
      </c>
      <c r="U3332" s="4" t="str">
        <f>IF(tblOperations[[#This Row],[Completion_Rate]]&gt;=_xlfn.XLOOKUP("Completion Rate",tblKPITargets[KPI_Name],tblKPITargets[Target_Value]),"Met","Below Target")</f>
        <v>Below Target</v>
      </c>
      <c r="V3332" t="str">
        <f>IF(tblOperations[[#This Row],[SLA_Compliance]]&gt;=_xlfn.XLOOKUP('04_References'!$A$3,tblKPITargets[KPI_Name],tblKPITargets[Target_Value]),"Met","Below Target")</f>
        <v>Below Target</v>
      </c>
      <c r="W3332" t="str">
        <f>IF(tblOperations[[#This Row],[Quality_Pass_Rate]]&gt;=_xlfn.XLOOKUP('04_References'!$A$4,tblKPITargets[KPI_Name],tblKPITargets[Target_Value]),"Met","Below Target")</f>
        <v>Met</v>
      </c>
      <c r="X3332" t="str">
        <f>IF(tblOperations[[#This Row],[Average_Completion_Days]]&lt;=_xlfn.XLOOKUP('04_References'!$A$7,tblKPITargets[KPI_Name],tblKPITargets[Target_Value]),"Met","Below Target")</f>
        <v>Below Target</v>
      </c>
      <c r="Y3332" t="str">
        <f>IF(tblOperations[[#This Row],[Closing_Backlog]]&lt;=_xlfn.XLOOKUP('04_References'!$A$8,tblKPITargets[KPI_Name],tblKPITargets[Target_Value]),"Met","Below Target")</f>
        <v>Below Target</v>
      </c>
    </row>
    <row r="3333" spans="1:25">
      <c r="A3333" s="8" t="s">
        <v>3363</v>
      </c>
      <c r="B3333" s="9">
        <v>46170</v>
      </c>
      <c r="C3333" s="4" t="s">
        <v>53</v>
      </c>
      <c r="D3333" s="4" t="s">
        <v>25</v>
      </c>
      <c r="E3333" s="4">
        <v>0</v>
      </c>
      <c r="F3333" s="4">
        <v>32</v>
      </c>
      <c r="G3333" s="4">
        <v>32</v>
      </c>
      <c r="H3333" s="4">
        <v>32</v>
      </c>
      <c r="I3333" s="4">
        <v>0</v>
      </c>
      <c r="J3333" s="4">
        <v>0</v>
      </c>
      <c r="K3333" s="4">
        <v>0</v>
      </c>
      <c r="L3333" s="4">
        <v>1.2</v>
      </c>
      <c r="M3333" s="4">
        <v>0.98099999999999998</v>
      </c>
      <c r="N3333" s="4">
        <v>0.97</v>
      </c>
      <c r="O3333" s="4">
        <v>4.5999999999999996</v>
      </c>
      <c r="P3333" s="4">
        <v>0.71299999999999997</v>
      </c>
      <c r="Q3333" s="5">
        <v>1</v>
      </c>
      <c r="R3333" s="4" t="str">
        <f>TRIM(tblOperations[[#This Row],[Region]])</f>
        <v>Wales</v>
      </c>
      <c r="S3333" s="4" t="str">
        <f>TRIM(tblOperations[[#This Row],[Team]])</f>
        <v>Workplace Projects</v>
      </c>
      <c r="T3333" s="4" t="str">
        <f>_xlfn.XLOOKUP(R3333,tblRegionReference[Region],tblRegionReference[Area],"Not Found")</f>
        <v>Wales</v>
      </c>
      <c r="U3333" s="4" t="str">
        <f>IF(tblOperations[[#This Row],[Completion_Rate]]&gt;=_xlfn.XLOOKUP("Completion Rate",tblKPITargets[KPI_Name],tblKPITargets[Target_Value]),"Met","Below Target")</f>
        <v>Met</v>
      </c>
      <c r="V3333" t="str">
        <f>IF(tblOperations[[#This Row],[SLA_Compliance]]&gt;=_xlfn.XLOOKUP('04_References'!$A$3,tblKPITargets[KPI_Name],tblKPITargets[Target_Value]),"Met","Below Target")</f>
        <v>Met</v>
      </c>
      <c r="W3333" t="str">
        <f>IF(tblOperations[[#This Row],[Quality_Pass_Rate]]&gt;=_xlfn.XLOOKUP('04_References'!$A$4,tblKPITargets[KPI_Name],tblKPITargets[Target_Value]),"Met","Below Target")</f>
        <v>Met</v>
      </c>
      <c r="X3333" t="str">
        <f>IF(tblOperations[[#This Row],[Average_Completion_Days]]&lt;=_xlfn.XLOOKUP('04_References'!$A$7,tblKPITargets[KPI_Name],tblKPITargets[Target_Value]),"Met","Below Target")</f>
        <v>Met</v>
      </c>
      <c r="Y3333" t="str">
        <f>IF(tblOperations[[#This Row],[Closing_Backlog]]&lt;=_xlfn.XLOOKUP('04_References'!$A$8,tblKPITargets[KPI_Name],tblKPITargets[Target_Value]),"Met","Below Target")</f>
        <v>Met</v>
      </c>
    </row>
    <row r="3334" spans="1:25">
      <c r="A3334" s="6" t="s">
        <v>3364</v>
      </c>
      <c r="B3334" s="7">
        <v>46171</v>
      </c>
      <c r="C3334" s="2" t="s">
        <v>18</v>
      </c>
      <c r="D3334" s="2" t="s">
        <v>19</v>
      </c>
      <c r="E3334" s="2">
        <v>524</v>
      </c>
      <c r="F3334" s="2">
        <v>48</v>
      </c>
      <c r="G3334" s="2">
        <v>572</v>
      </c>
      <c r="H3334" s="2">
        <v>37</v>
      </c>
      <c r="I3334" s="2">
        <v>535</v>
      </c>
      <c r="J3334" s="2">
        <v>0</v>
      </c>
      <c r="K3334" s="2">
        <v>0</v>
      </c>
      <c r="L3334" s="2">
        <v>8</v>
      </c>
      <c r="M3334" s="2">
        <v>0.6</v>
      </c>
      <c r="N3334" s="2">
        <v>0.97799999999999998</v>
      </c>
      <c r="O3334" s="2">
        <v>2.5</v>
      </c>
      <c r="P3334" s="2">
        <v>0.72399999999999998</v>
      </c>
      <c r="Q3334" s="3">
        <v>6.5000000000000002E-2</v>
      </c>
      <c r="R3334" s="4" t="str">
        <f>TRIM(tblOperations[[#This Row],[Region]])</f>
        <v>Scotland</v>
      </c>
      <c r="S3334" s="4" t="str">
        <f>TRIM(tblOperations[[#This Row],[Team]])</f>
        <v>Workplace Services</v>
      </c>
      <c r="T3334" s="4" t="str">
        <f>_xlfn.XLOOKUP(R3334,tblRegionReference[Region],tblRegionReference[Area],"Not Found")</f>
        <v>North</v>
      </c>
      <c r="U3334" s="4" t="str">
        <f>IF(tblOperations[[#This Row],[Completion_Rate]]&gt;=_xlfn.XLOOKUP("Completion Rate",tblKPITargets[KPI_Name],tblKPITargets[Target_Value]),"Met","Below Target")</f>
        <v>Below Target</v>
      </c>
      <c r="V3334" t="str">
        <f>IF(tblOperations[[#This Row],[SLA_Compliance]]&gt;=_xlfn.XLOOKUP('04_References'!$A$3,tblKPITargets[KPI_Name],tblKPITargets[Target_Value]),"Met","Below Target")</f>
        <v>Below Target</v>
      </c>
      <c r="W3334" t="str">
        <f>IF(tblOperations[[#This Row],[Quality_Pass_Rate]]&gt;=_xlfn.XLOOKUP('04_References'!$A$4,tblKPITargets[KPI_Name],tblKPITargets[Target_Value]),"Met","Below Target")</f>
        <v>Met</v>
      </c>
      <c r="X3334" t="str">
        <f>IF(tblOperations[[#This Row],[Average_Completion_Days]]&lt;=_xlfn.XLOOKUP('04_References'!$A$7,tblKPITargets[KPI_Name],tblKPITargets[Target_Value]),"Met","Below Target")</f>
        <v>Below Target</v>
      </c>
      <c r="Y3334" t="str">
        <f>IF(tblOperations[[#This Row],[Closing_Backlog]]&lt;=_xlfn.XLOOKUP('04_References'!$A$8,tblKPITargets[KPI_Name],tblKPITargets[Target_Value]),"Met","Below Target")</f>
        <v>Below Target</v>
      </c>
    </row>
    <row r="3335" spans="1:25">
      <c r="A3335" s="8" t="s">
        <v>3365</v>
      </c>
      <c r="B3335" s="9">
        <v>46171</v>
      </c>
      <c r="C3335" s="4" t="s">
        <v>18</v>
      </c>
      <c r="D3335" s="4" t="s">
        <v>21</v>
      </c>
      <c r="E3335" s="4">
        <v>18</v>
      </c>
      <c r="F3335" s="4">
        <v>32</v>
      </c>
      <c r="G3335" s="4">
        <v>50</v>
      </c>
      <c r="H3335" s="4">
        <v>50</v>
      </c>
      <c r="I3335" s="4">
        <v>0</v>
      </c>
      <c r="J3335" s="4">
        <v>0</v>
      </c>
      <c r="K3335" s="4">
        <v>0</v>
      </c>
      <c r="L3335" s="4">
        <v>1.2</v>
      </c>
      <c r="M3335" s="4">
        <v>0.95399999999999996</v>
      </c>
      <c r="N3335" s="4">
        <v>0.96199999999999997</v>
      </c>
      <c r="O3335" s="4">
        <v>4.5</v>
      </c>
      <c r="P3335" s="4">
        <v>0.8</v>
      </c>
      <c r="Q3335" s="5">
        <v>1</v>
      </c>
      <c r="R3335" s="4" t="str">
        <f>TRIM(tblOperations[[#This Row],[Region]])</f>
        <v>Scotland</v>
      </c>
      <c r="S3335" s="4" t="str">
        <f>TRIM(tblOperations[[#This Row],[Team]])</f>
        <v>Facilities Response</v>
      </c>
      <c r="T3335" s="4" t="str">
        <f>_xlfn.XLOOKUP(R3335,tblRegionReference[Region],tblRegionReference[Area],"Not Found")</f>
        <v>North</v>
      </c>
      <c r="U3335" s="4" t="str">
        <f>IF(tblOperations[[#This Row],[Completion_Rate]]&gt;=_xlfn.XLOOKUP("Completion Rate",tblKPITargets[KPI_Name],tblKPITargets[Target_Value]),"Met","Below Target")</f>
        <v>Met</v>
      </c>
      <c r="V3335" t="str">
        <f>IF(tblOperations[[#This Row],[SLA_Compliance]]&gt;=_xlfn.XLOOKUP('04_References'!$A$3,tblKPITargets[KPI_Name],tblKPITargets[Target_Value]),"Met","Below Target")</f>
        <v>Met</v>
      </c>
      <c r="W3335" t="str">
        <f>IF(tblOperations[[#This Row],[Quality_Pass_Rate]]&gt;=_xlfn.XLOOKUP('04_References'!$A$4,tblKPITargets[KPI_Name],tblKPITargets[Target_Value]),"Met","Below Target")</f>
        <v>Met</v>
      </c>
      <c r="X3335" t="str">
        <f>IF(tblOperations[[#This Row],[Average_Completion_Days]]&lt;=_xlfn.XLOOKUP('04_References'!$A$7,tblKPITargets[KPI_Name],tblKPITargets[Target_Value]),"Met","Below Target")</f>
        <v>Met</v>
      </c>
      <c r="Y3335" t="str">
        <f>IF(tblOperations[[#This Row],[Closing_Backlog]]&lt;=_xlfn.XLOOKUP('04_References'!$A$8,tblKPITargets[KPI_Name],tblKPITargets[Target_Value]),"Met","Below Target")</f>
        <v>Met</v>
      </c>
    </row>
    <row r="3336" spans="1:25">
      <c r="A3336" s="6" t="s">
        <v>3366</v>
      </c>
      <c r="B3336" s="7">
        <v>46171</v>
      </c>
      <c r="C3336" s="2" t="s">
        <v>18</v>
      </c>
      <c r="D3336" s="2" t="s">
        <v>23</v>
      </c>
      <c r="E3336" s="2">
        <v>849</v>
      </c>
      <c r="F3336" s="2">
        <v>39</v>
      </c>
      <c r="G3336" s="2">
        <v>888</v>
      </c>
      <c r="H3336" s="2">
        <v>33</v>
      </c>
      <c r="I3336" s="2">
        <v>855</v>
      </c>
      <c r="J3336" s="2">
        <v>0</v>
      </c>
      <c r="K3336" s="2">
        <v>0</v>
      </c>
      <c r="L3336" s="2">
        <v>8</v>
      </c>
      <c r="M3336" s="2">
        <v>0.6</v>
      </c>
      <c r="N3336" s="2">
        <v>0.95799999999999996</v>
      </c>
      <c r="O3336" s="2">
        <v>2.5</v>
      </c>
      <c r="P3336" s="2">
        <v>0.77700000000000002</v>
      </c>
      <c r="Q3336" s="3">
        <v>3.6999999999999998E-2</v>
      </c>
      <c r="R3336" s="4" t="str">
        <f>TRIM(tblOperations[[#This Row],[Region]])</f>
        <v>Scotland</v>
      </c>
      <c r="S3336" s="4" t="str">
        <f>TRIM(tblOperations[[#This Row],[Team]])</f>
        <v>Estates Support</v>
      </c>
      <c r="T3336" s="4" t="str">
        <f>_xlfn.XLOOKUP(R3336,tblRegionReference[Region],tblRegionReference[Area],"Not Found")</f>
        <v>North</v>
      </c>
      <c r="U3336" s="4" t="str">
        <f>IF(tblOperations[[#This Row],[Completion_Rate]]&gt;=_xlfn.XLOOKUP("Completion Rate",tblKPITargets[KPI_Name],tblKPITargets[Target_Value]),"Met","Below Target")</f>
        <v>Below Target</v>
      </c>
      <c r="V3336" t="str">
        <f>IF(tblOperations[[#This Row],[SLA_Compliance]]&gt;=_xlfn.XLOOKUP('04_References'!$A$3,tblKPITargets[KPI_Name],tblKPITargets[Target_Value]),"Met","Below Target")</f>
        <v>Below Target</v>
      </c>
      <c r="W3336" t="str">
        <f>IF(tblOperations[[#This Row],[Quality_Pass_Rate]]&gt;=_xlfn.XLOOKUP('04_References'!$A$4,tblKPITargets[KPI_Name],tblKPITargets[Target_Value]),"Met","Below Target")</f>
        <v>Met</v>
      </c>
      <c r="X3336" t="str">
        <f>IF(tblOperations[[#This Row],[Average_Completion_Days]]&lt;=_xlfn.XLOOKUP('04_References'!$A$7,tblKPITargets[KPI_Name],tblKPITargets[Target_Value]),"Met","Below Target")</f>
        <v>Below Target</v>
      </c>
      <c r="Y3336" t="str">
        <f>IF(tblOperations[[#This Row],[Closing_Backlog]]&lt;=_xlfn.XLOOKUP('04_References'!$A$8,tblKPITargets[KPI_Name],tblKPITargets[Target_Value]),"Met","Below Target")</f>
        <v>Below Target</v>
      </c>
    </row>
    <row r="3337" spans="1:25">
      <c r="A3337" s="8" t="s">
        <v>3367</v>
      </c>
      <c r="B3337" s="9">
        <v>46171</v>
      </c>
      <c r="C3337" s="4" t="s">
        <v>18</v>
      </c>
      <c r="D3337" s="4" t="s">
        <v>25</v>
      </c>
      <c r="E3337" s="4">
        <v>4</v>
      </c>
      <c r="F3337" s="4">
        <v>33</v>
      </c>
      <c r="G3337" s="4">
        <v>37</v>
      </c>
      <c r="H3337" s="4">
        <v>37</v>
      </c>
      <c r="I3337" s="4">
        <v>0</v>
      </c>
      <c r="J3337" s="4">
        <v>1</v>
      </c>
      <c r="K3337" s="4">
        <v>0</v>
      </c>
      <c r="L3337" s="4">
        <v>1.8</v>
      </c>
      <c r="M3337" s="4">
        <v>0.96099999999999997</v>
      </c>
      <c r="N3337" s="4">
        <v>0.97699999999999998</v>
      </c>
      <c r="O3337" s="4">
        <v>4.5</v>
      </c>
      <c r="P3337" s="4">
        <v>0.76500000000000001</v>
      </c>
      <c r="Q3337" s="5">
        <v>1</v>
      </c>
      <c r="R3337" s="4" t="str">
        <f>TRIM(tblOperations[[#This Row],[Region]])</f>
        <v>Scotland</v>
      </c>
      <c r="S3337" s="4" t="str">
        <f>TRIM(tblOperations[[#This Row],[Team]])</f>
        <v>Workplace Projects</v>
      </c>
      <c r="T3337" s="4" t="str">
        <f>_xlfn.XLOOKUP(R3337,tblRegionReference[Region],tblRegionReference[Area],"Not Found")</f>
        <v>North</v>
      </c>
      <c r="U3337" s="4" t="str">
        <f>IF(tblOperations[[#This Row],[Completion_Rate]]&gt;=_xlfn.XLOOKUP("Completion Rate",tblKPITargets[KPI_Name],tblKPITargets[Target_Value]),"Met","Below Target")</f>
        <v>Met</v>
      </c>
      <c r="V3337" t="str">
        <f>IF(tblOperations[[#This Row],[SLA_Compliance]]&gt;=_xlfn.XLOOKUP('04_References'!$A$3,tblKPITargets[KPI_Name],tblKPITargets[Target_Value]),"Met","Below Target")</f>
        <v>Met</v>
      </c>
      <c r="W3337" t="str">
        <f>IF(tblOperations[[#This Row],[Quality_Pass_Rate]]&gt;=_xlfn.XLOOKUP('04_References'!$A$4,tblKPITargets[KPI_Name],tblKPITargets[Target_Value]),"Met","Below Target")</f>
        <v>Met</v>
      </c>
      <c r="X3337" t="str">
        <f>IF(tblOperations[[#This Row],[Average_Completion_Days]]&lt;=_xlfn.XLOOKUP('04_References'!$A$7,tblKPITargets[KPI_Name],tblKPITargets[Target_Value]),"Met","Below Target")</f>
        <v>Met</v>
      </c>
      <c r="Y3337" t="str">
        <f>IF(tblOperations[[#This Row],[Closing_Backlog]]&lt;=_xlfn.XLOOKUP('04_References'!$A$8,tblKPITargets[KPI_Name],tblKPITargets[Target_Value]),"Met","Below Target")</f>
        <v>Met</v>
      </c>
    </row>
    <row r="3338" spans="1:25">
      <c r="A3338" s="6" t="s">
        <v>3368</v>
      </c>
      <c r="B3338" s="7">
        <v>46171</v>
      </c>
      <c r="C3338" s="2" t="s">
        <v>27</v>
      </c>
      <c r="D3338" s="2" t="s">
        <v>19</v>
      </c>
      <c r="E3338" s="2">
        <v>14</v>
      </c>
      <c r="F3338" s="2">
        <v>44</v>
      </c>
      <c r="G3338" s="2">
        <v>58</v>
      </c>
      <c r="H3338" s="2">
        <v>37</v>
      </c>
      <c r="I3338" s="2">
        <v>21</v>
      </c>
      <c r="J3338" s="2">
        <v>0</v>
      </c>
      <c r="K3338" s="2">
        <v>0</v>
      </c>
      <c r="L3338" s="2">
        <v>3</v>
      </c>
      <c r="M3338" s="2">
        <v>0.84599999999999997</v>
      </c>
      <c r="N3338" s="2">
        <v>0.94299999999999995</v>
      </c>
      <c r="O3338" s="2">
        <v>4</v>
      </c>
      <c r="P3338" s="2">
        <v>0.70499999999999996</v>
      </c>
      <c r="Q3338" s="3">
        <v>0.63800000000000001</v>
      </c>
      <c r="R3338" s="4" t="str">
        <f>TRIM(tblOperations[[#This Row],[Region]])</f>
        <v>North East</v>
      </c>
      <c r="S3338" s="4" t="str">
        <f>TRIM(tblOperations[[#This Row],[Team]])</f>
        <v>Workplace Services</v>
      </c>
      <c r="T3338" s="4" t="str">
        <f>_xlfn.XLOOKUP(R3338,tblRegionReference[Region],tblRegionReference[Area],"Not Found")</f>
        <v>North</v>
      </c>
      <c r="U3338" s="4" t="str">
        <f>IF(tblOperations[[#This Row],[Completion_Rate]]&gt;=_xlfn.XLOOKUP("Completion Rate",tblKPITargets[KPI_Name],tblKPITargets[Target_Value]),"Met","Below Target")</f>
        <v>Below Target</v>
      </c>
      <c r="V3338" t="str">
        <f>IF(tblOperations[[#This Row],[SLA_Compliance]]&gt;=_xlfn.XLOOKUP('04_References'!$A$3,tblKPITargets[KPI_Name],tblKPITargets[Target_Value]),"Met","Below Target")</f>
        <v>Below Target</v>
      </c>
      <c r="W3338" t="str">
        <f>IF(tblOperations[[#This Row],[Quality_Pass_Rate]]&gt;=_xlfn.XLOOKUP('04_References'!$A$4,tblKPITargets[KPI_Name],tblKPITargets[Target_Value]),"Met","Below Target")</f>
        <v>Below Target</v>
      </c>
      <c r="X3338" t="str">
        <f>IF(tblOperations[[#This Row],[Average_Completion_Days]]&lt;=_xlfn.XLOOKUP('04_References'!$A$7,tblKPITargets[KPI_Name],tblKPITargets[Target_Value]),"Met","Below Target")</f>
        <v>Met</v>
      </c>
      <c r="Y3338" t="str">
        <f>IF(tblOperations[[#This Row],[Closing_Backlog]]&lt;=_xlfn.XLOOKUP('04_References'!$A$8,tblKPITargets[KPI_Name],tblKPITargets[Target_Value]),"Met","Below Target")</f>
        <v>Below Target</v>
      </c>
    </row>
    <row r="3339" spans="1:25">
      <c r="A3339" s="8" t="s">
        <v>3369</v>
      </c>
      <c r="B3339" s="9">
        <v>46171</v>
      </c>
      <c r="C3339" s="4" t="s">
        <v>27</v>
      </c>
      <c r="D3339" s="4" t="s">
        <v>21</v>
      </c>
      <c r="E3339" s="4">
        <v>0</v>
      </c>
      <c r="F3339" s="4">
        <v>39</v>
      </c>
      <c r="G3339" s="4">
        <v>39</v>
      </c>
      <c r="H3339" s="4">
        <v>39</v>
      </c>
      <c r="I3339" s="4">
        <v>0</v>
      </c>
      <c r="J3339" s="4">
        <v>0</v>
      </c>
      <c r="K3339" s="4">
        <v>0</v>
      </c>
      <c r="L3339" s="4">
        <v>1.3</v>
      </c>
      <c r="M3339" s="4">
        <v>0.98699999999999999</v>
      </c>
      <c r="N3339" s="4">
        <v>0.98499999999999999</v>
      </c>
      <c r="O3339" s="4">
        <v>4.5999999999999996</v>
      </c>
      <c r="P3339" s="4">
        <v>0.70699999999999996</v>
      </c>
      <c r="Q3339" s="5">
        <v>1</v>
      </c>
      <c r="R3339" s="4" t="str">
        <f>TRIM(tblOperations[[#This Row],[Region]])</f>
        <v>North East</v>
      </c>
      <c r="S3339" s="4" t="str">
        <f>TRIM(tblOperations[[#This Row],[Team]])</f>
        <v>Facilities Response</v>
      </c>
      <c r="T3339" s="4" t="str">
        <f>_xlfn.XLOOKUP(R3339,tblRegionReference[Region],tblRegionReference[Area],"Not Found")</f>
        <v>North</v>
      </c>
      <c r="U3339" s="4" t="str">
        <f>IF(tblOperations[[#This Row],[Completion_Rate]]&gt;=_xlfn.XLOOKUP("Completion Rate",tblKPITargets[KPI_Name],tblKPITargets[Target_Value]),"Met","Below Target")</f>
        <v>Met</v>
      </c>
      <c r="V3339" t="str">
        <f>IF(tblOperations[[#This Row],[SLA_Compliance]]&gt;=_xlfn.XLOOKUP('04_References'!$A$3,tblKPITargets[KPI_Name],tblKPITargets[Target_Value]),"Met","Below Target")</f>
        <v>Met</v>
      </c>
      <c r="W3339" t="str">
        <f>IF(tblOperations[[#This Row],[Quality_Pass_Rate]]&gt;=_xlfn.XLOOKUP('04_References'!$A$4,tblKPITargets[KPI_Name],tblKPITargets[Target_Value]),"Met","Below Target")</f>
        <v>Met</v>
      </c>
      <c r="X3339" t="str">
        <f>IF(tblOperations[[#This Row],[Average_Completion_Days]]&lt;=_xlfn.XLOOKUP('04_References'!$A$7,tblKPITargets[KPI_Name],tblKPITargets[Target_Value]),"Met","Below Target")</f>
        <v>Met</v>
      </c>
      <c r="Y3339" t="str">
        <f>IF(tblOperations[[#This Row],[Closing_Backlog]]&lt;=_xlfn.XLOOKUP('04_References'!$A$8,tblKPITargets[KPI_Name],tblKPITargets[Target_Value]),"Met","Below Target")</f>
        <v>Met</v>
      </c>
    </row>
    <row r="3340" spans="1:25">
      <c r="A3340" s="6" t="s">
        <v>3370</v>
      </c>
      <c r="B3340" s="7">
        <v>46171</v>
      </c>
      <c r="C3340" s="2" t="s">
        <v>27</v>
      </c>
      <c r="D3340" s="2" t="s">
        <v>23</v>
      </c>
      <c r="E3340" s="2">
        <v>2103</v>
      </c>
      <c r="F3340" s="2">
        <v>62</v>
      </c>
      <c r="G3340" s="2">
        <v>2165</v>
      </c>
      <c r="H3340" s="2">
        <v>25</v>
      </c>
      <c r="I3340" s="2">
        <v>2140</v>
      </c>
      <c r="J3340" s="2">
        <v>0</v>
      </c>
      <c r="K3340" s="2">
        <v>0</v>
      </c>
      <c r="L3340" s="2">
        <v>8</v>
      </c>
      <c r="M3340" s="2">
        <v>0.6</v>
      </c>
      <c r="N3340" s="2">
        <v>0.99</v>
      </c>
      <c r="O3340" s="2">
        <v>2.5</v>
      </c>
      <c r="P3340" s="2">
        <v>0.71699999999999997</v>
      </c>
      <c r="Q3340" s="3">
        <v>1.2E-2</v>
      </c>
      <c r="R3340" s="4" t="str">
        <f>TRIM(tblOperations[[#This Row],[Region]])</f>
        <v>North East</v>
      </c>
      <c r="S3340" s="4" t="str">
        <f>TRIM(tblOperations[[#This Row],[Team]])</f>
        <v>Estates Support</v>
      </c>
      <c r="T3340" s="4" t="str">
        <f>_xlfn.XLOOKUP(R3340,tblRegionReference[Region],tblRegionReference[Area],"Not Found")</f>
        <v>North</v>
      </c>
      <c r="U3340" s="4" t="str">
        <f>IF(tblOperations[[#This Row],[Completion_Rate]]&gt;=_xlfn.XLOOKUP("Completion Rate",tblKPITargets[KPI_Name],tblKPITargets[Target_Value]),"Met","Below Target")</f>
        <v>Below Target</v>
      </c>
      <c r="V3340" t="str">
        <f>IF(tblOperations[[#This Row],[SLA_Compliance]]&gt;=_xlfn.XLOOKUP('04_References'!$A$3,tblKPITargets[KPI_Name],tblKPITargets[Target_Value]),"Met","Below Target")</f>
        <v>Below Target</v>
      </c>
      <c r="W3340" t="str">
        <f>IF(tblOperations[[#This Row],[Quality_Pass_Rate]]&gt;=_xlfn.XLOOKUP('04_References'!$A$4,tblKPITargets[KPI_Name],tblKPITargets[Target_Value]),"Met","Below Target")</f>
        <v>Met</v>
      </c>
      <c r="X3340" t="str">
        <f>IF(tblOperations[[#This Row],[Average_Completion_Days]]&lt;=_xlfn.XLOOKUP('04_References'!$A$7,tblKPITargets[KPI_Name],tblKPITargets[Target_Value]),"Met","Below Target")</f>
        <v>Below Target</v>
      </c>
      <c r="Y3340" t="str">
        <f>IF(tblOperations[[#This Row],[Closing_Backlog]]&lt;=_xlfn.XLOOKUP('04_References'!$A$8,tblKPITargets[KPI_Name],tblKPITargets[Target_Value]),"Met","Below Target")</f>
        <v>Below Target</v>
      </c>
    </row>
    <row r="3341" spans="1:25">
      <c r="A3341" s="8" t="s">
        <v>3371</v>
      </c>
      <c r="B3341" s="9">
        <v>46171</v>
      </c>
      <c r="C3341" s="4" t="s">
        <v>27</v>
      </c>
      <c r="D3341" s="4" t="s">
        <v>25</v>
      </c>
      <c r="E3341" s="4">
        <v>133</v>
      </c>
      <c r="F3341" s="4">
        <v>37</v>
      </c>
      <c r="G3341" s="4">
        <v>170</v>
      </c>
      <c r="H3341" s="4">
        <v>27</v>
      </c>
      <c r="I3341" s="4">
        <v>143</v>
      </c>
      <c r="J3341" s="4">
        <v>0</v>
      </c>
      <c r="K3341" s="4">
        <v>0</v>
      </c>
      <c r="L3341" s="4">
        <v>8</v>
      </c>
      <c r="M3341" s="4">
        <v>0.6</v>
      </c>
      <c r="N3341" s="4">
        <v>1</v>
      </c>
      <c r="O3341" s="4">
        <v>2.5</v>
      </c>
      <c r="P3341" s="4">
        <v>0.72899999999999998</v>
      </c>
      <c r="Q3341" s="5">
        <v>0.159</v>
      </c>
      <c r="R3341" s="4" t="str">
        <f>TRIM(tblOperations[[#This Row],[Region]])</f>
        <v>North East</v>
      </c>
      <c r="S3341" s="4" t="str">
        <f>TRIM(tblOperations[[#This Row],[Team]])</f>
        <v>Workplace Projects</v>
      </c>
      <c r="T3341" s="4" t="str">
        <f>_xlfn.XLOOKUP(R3341,tblRegionReference[Region],tblRegionReference[Area],"Not Found")</f>
        <v>North</v>
      </c>
      <c r="U3341" s="4" t="str">
        <f>IF(tblOperations[[#This Row],[Completion_Rate]]&gt;=_xlfn.XLOOKUP("Completion Rate",tblKPITargets[KPI_Name],tblKPITargets[Target_Value]),"Met","Below Target")</f>
        <v>Below Target</v>
      </c>
      <c r="V3341" t="str">
        <f>IF(tblOperations[[#This Row],[SLA_Compliance]]&gt;=_xlfn.XLOOKUP('04_References'!$A$3,tblKPITargets[KPI_Name],tblKPITargets[Target_Value]),"Met","Below Target")</f>
        <v>Below Target</v>
      </c>
      <c r="W3341" t="str">
        <f>IF(tblOperations[[#This Row],[Quality_Pass_Rate]]&gt;=_xlfn.XLOOKUP('04_References'!$A$4,tblKPITargets[KPI_Name],tblKPITargets[Target_Value]),"Met","Below Target")</f>
        <v>Met</v>
      </c>
      <c r="X3341" t="str">
        <f>IF(tblOperations[[#This Row],[Average_Completion_Days]]&lt;=_xlfn.XLOOKUP('04_References'!$A$7,tblKPITargets[KPI_Name],tblKPITargets[Target_Value]),"Met","Below Target")</f>
        <v>Below Target</v>
      </c>
      <c r="Y3341" t="str">
        <f>IF(tblOperations[[#This Row],[Closing_Backlog]]&lt;=_xlfn.XLOOKUP('04_References'!$A$8,tblKPITargets[KPI_Name],tblKPITargets[Target_Value]),"Met","Below Target")</f>
        <v>Below Target</v>
      </c>
    </row>
    <row r="3342" spans="1:25">
      <c r="A3342" s="6" t="s">
        <v>3372</v>
      </c>
      <c r="B3342" s="7">
        <v>46171</v>
      </c>
      <c r="C3342" s="2" t="s">
        <v>32</v>
      </c>
      <c r="D3342" s="2" t="s">
        <v>19</v>
      </c>
      <c r="E3342" s="2">
        <v>993</v>
      </c>
      <c r="F3342" s="2">
        <v>46</v>
      </c>
      <c r="G3342" s="2">
        <v>1039</v>
      </c>
      <c r="H3342" s="2">
        <v>32</v>
      </c>
      <c r="I3342" s="2">
        <v>1007</v>
      </c>
      <c r="J3342" s="2">
        <v>0</v>
      </c>
      <c r="K3342" s="2">
        <v>0</v>
      </c>
      <c r="L3342" s="2">
        <v>8</v>
      </c>
      <c r="M3342" s="2">
        <v>0.6</v>
      </c>
      <c r="N3342" s="2">
        <v>0.995</v>
      </c>
      <c r="O3342" s="2">
        <v>2.5</v>
      </c>
      <c r="P3342" s="2">
        <v>0.77</v>
      </c>
      <c r="Q3342" s="3">
        <v>3.1E-2</v>
      </c>
      <c r="R3342" s="4" t="str">
        <f>TRIM(tblOperations[[#This Row],[Region]])</f>
        <v>North West</v>
      </c>
      <c r="S3342" s="4" t="str">
        <f>TRIM(tblOperations[[#This Row],[Team]])</f>
        <v>Workplace Services</v>
      </c>
      <c r="T3342" s="4" t="str">
        <f>_xlfn.XLOOKUP(R3342,tblRegionReference[Region],tblRegionReference[Area],"Not Found")</f>
        <v>North</v>
      </c>
      <c r="U3342" s="4" t="str">
        <f>IF(tblOperations[[#This Row],[Completion_Rate]]&gt;=_xlfn.XLOOKUP("Completion Rate",tblKPITargets[KPI_Name],tblKPITargets[Target_Value]),"Met","Below Target")</f>
        <v>Below Target</v>
      </c>
      <c r="V3342" t="str">
        <f>IF(tblOperations[[#This Row],[SLA_Compliance]]&gt;=_xlfn.XLOOKUP('04_References'!$A$3,tblKPITargets[KPI_Name],tblKPITargets[Target_Value]),"Met","Below Target")</f>
        <v>Below Target</v>
      </c>
      <c r="W3342" t="str">
        <f>IF(tblOperations[[#This Row],[Quality_Pass_Rate]]&gt;=_xlfn.XLOOKUP('04_References'!$A$4,tblKPITargets[KPI_Name],tblKPITargets[Target_Value]),"Met","Below Target")</f>
        <v>Met</v>
      </c>
      <c r="X3342" t="str">
        <f>IF(tblOperations[[#This Row],[Average_Completion_Days]]&lt;=_xlfn.XLOOKUP('04_References'!$A$7,tblKPITargets[KPI_Name],tblKPITargets[Target_Value]),"Met","Below Target")</f>
        <v>Below Target</v>
      </c>
      <c r="Y3342" t="str">
        <f>IF(tblOperations[[#This Row],[Closing_Backlog]]&lt;=_xlfn.XLOOKUP('04_References'!$A$8,tblKPITargets[KPI_Name],tblKPITargets[Target_Value]),"Met","Below Target")</f>
        <v>Below Target</v>
      </c>
    </row>
    <row r="3343" spans="1:25">
      <c r="A3343" s="8" t="s">
        <v>3373</v>
      </c>
      <c r="B3343" s="9">
        <v>46171</v>
      </c>
      <c r="C3343" s="4" t="s">
        <v>32</v>
      </c>
      <c r="D3343" s="4" t="s">
        <v>21</v>
      </c>
      <c r="E3343" s="4">
        <v>2200</v>
      </c>
      <c r="F3343" s="4">
        <v>29</v>
      </c>
      <c r="G3343" s="4">
        <v>2229</v>
      </c>
      <c r="H3343" s="4">
        <v>24</v>
      </c>
      <c r="I3343" s="4">
        <v>2205</v>
      </c>
      <c r="J3343" s="4">
        <v>0</v>
      </c>
      <c r="K3343" s="4">
        <v>0</v>
      </c>
      <c r="L3343" s="4">
        <v>8</v>
      </c>
      <c r="M3343" s="4">
        <v>0.6</v>
      </c>
      <c r="N3343" s="4">
        <v>0.99</v>
      </c>
      <c r="O3343" s="4">
        <v>2.5</v>
      </c>
      <c r="P3343" s="4">
        <v>0.72</v>
      </c>
      <c r="Q3343" s="5">
        <v>1.0999999999999999E-2</v>
      </c>
      <c r="R3343" s="4" t="str">
        <f>TRIM(tblOperations[[#This Row],[Region]])</f>
        <v>North West</v>
      </c>
      <c r="S3343" s="4" t="str">
        <f>TRIM(tblOperations[[#This Row],[Team]])</f>
        <v>Facilities Response</v>
      </c>
      <c r="T3343" s="4" t="str">
        <f>_xlfn.XLOOKUP(R3343,tblRegionReference[Region],tblRegionReference[Area],"Not Found")</f>
        <v>North</v>
      </c>
      <c r="U3343" s="4" t="str">
        <f>IF(tblOperations[[#This Row],[Completion_Rate]]&gt;=_xlfn.XLOOKUP("Completion Rate",tblKPITargets[KPI_Name],tblKPITargets[Target_Value]),"Met","Below Target")</f>
        <v>Below Target</v>
      </c>
      <c r="V3343" t="str">
        <f>IF(tblOperations[[#This Row],[SLA_Compliance]]&gt;=_xlfn.XLOOKUP('04_References'!$A$3,tblKPITargets[KPI_Name],tblKPITargets[Target_Value]),"Met","Below Target")</f>
        <v>Below Target</v>
      </c>
      <c r="W3343" t="str">
        <f>IF(tblOperations[[#This Row],[Quality_Pass_Rate]]&gt;=_xlfn.XLOOKUP('04_References'!$A$4,tblKPITargets[KPI_Name],tblKPITargets[Target_Value]),"Met","Below Target")</f>
        <v>Met</v>
      </c>
      <c r="X3343" t="str">
        <f>IF(tblOperations[[#This Row],[Average_Completion_Days]]&lt;=_xlfn.XLOOKUP('04_References'!$A$7,tblKPITargets[KPI_Name],tblKPITargets[Target_Value]),"Met","Below Target")</f>
        <v>Below Target</v>
      </c>
      <c r="Y3343" t="str">
        <f>IF(tblOperations[[#This Row],[Closing_Backlog]]&lt;=_xlfn.XLOOKUP('04_References'!$A$8,tblKPITargets[KPI_Name],tblKPITargets[Target_Value]),"Met","Below Target")</f>
        <v>Below Target</v>
      </c>
    </row>
    <row r="3344" spans="1:25">
      <c r="A3344" s="6" t="s">
        <v>3374</v>
      </c>
      <c r="B3344" s="7">
        <v>46171</v>
      </c>
      <c r="C3344" s="2" t="s">
        <v>32</v>
      </c>
      <c r="D3344" s="2" t="s">
        <v>23</v>
      </c>
      <c r="E3344" s="2">
        <v>2359</v>
      </c>
      <c r="F3344" s="2">
        <v>43</v>
      </c>
      <c r="G3344" s="2">
        <v>2402</v>
      </c>
      <c r="H3344" s="2">
        <v>25</v>
      </c>
      <c r="I3344" s="2">
        <v>2377</v>
      </c>
      <c r="J3344" s="2">
        <v>0</v>
      </c>
      <c r="K3344" s="2">
        <v>0</v>
      </c>
      <c r="L3344" s="2">
        <v>8</v>
      </c>
      <c r="M3344" s="2">
        <v>0.6</v>
      </c>
      <c r="N3344" s="2">
        <v>1</v>
      </c>
      <c r="O3344" s="2">
        <v>2.5</v>
      </c>
      <c r="P3344" s="2">
        <v>0.73499999999999999</v>
      </c>
      <c r="Q3344" s="3">
        <v>0.01</v>
      </c>
      <c r="R3344" s="4" t="str">
        <f>TRIM(tblOperations[[#This Row],[Region]])</f>
        <v>North West</v>
      </c>
      <c r="S3344" s="4" t="str">
        <f>TRIM(tblOperations[[#This Row],[Team]])</f>
        <v>Estates Support</v>
      </c>
      <c r="T3344" s="4" t="str">
        <f>_xlfn.XLOOKUP(R3344,tblRegionReference[Region],tblRegionReference[Area],"Not Found")</f>
        <v>North</v>
      </c>
      <c r="U3344" s="4" t="str">
        <f>IF(tblOperations[[#This Row],[Completion_Rate]]&gt;=_xlfn.XLOOKUP("Completion Rate",tblKPITargets[KPI_Name],tblKPITargets[Target_Value]),"Met","Below Target")</f>
        <v>Below Target</v>
      </c>
      <c r="V3344" t="str">
        <f>IF(tblOperations[[#This Row],[SLA_Compliance]]&gt;=_xlfn.XLOOKUP('04_References'!$A$3,tblKPITargets[KPI_Name],tblKPITargets[Target_Value]),"Met","Below Target")</f>
        <v>Below Target</v>
      </c>
      <c r="W3344" t="str">
        <f>IF(tblOperations[[#This Row],[Quality_Pass_Rate]]&gt;=_xlfn.XLOOKUP('04_References'!$A$4,tblKPITargets[KPI_Name],tblKPITargets[Target_Value]),"Met","Below Target")</f>
        <v>Met</v>
      </c>
      <c r="X3344" t="str">
        <f>IF(tblOperations[[#This Row],[Average_Completion_Days]]&lt;=_xlfn.XLOOKUP('04_References'!$A$7,tblKPITargets[KPI_Name],tblKPITargets[Target_Value]),"Met","Below Target")</f>
        <v>Below Target</v>
      </c>
      <c r="Y3344" t="str">
        <f>IF(tblOperations[[#This Row],[Closing_Backlog]]&lt;=_xlfn.XLOOKUP('04_References'!$A$8,tblKPITargets[KPI_Name],tblKPITargets[Target_Value]),"Met","Below Target")</f>
        <v>Below Target</v>
      </c>
    </row>
    <row r="3345" spans="1:25">
      <c r="A3345" s="8" t="s">
        <v>3375</v>
      </c>
      <c r="B3345" s="9">
        <v>46171</v>
      </c>
      <c r="C3345" s="4" t="s">
        <v>32</v>
      </c>
      <c r="D3345" s="4" t="s">
        <v>25</v>
      </c>
      <c r="E3345" s="4">
        <v>0</v>
      </c>
      <c r="F3345" s="4">
        <v>35</v>
      </c>
      <c r="G3345" s="4">
        <v>35</v>
      </c>
      <c r="H3345" s="4">
        <v>35</v>
      </c>
      <c r="I3345" s="4">
        <v>0</v>
      </c>
      <c r="J3345" s="4">
        <v>0</v>
      </c>
      <c r="K3345" s="4">
        <v>0</v>
      </c>
      <c r="L3345" s="4">
        <v>2.2999999999999998</v>
      </c>
      <c r="M3345" s="4">
        <v>0.97299999999999998</v>
      </c>
      <c r="N3345" s="4">
        <v>0.96299999999999997</v>
      </c>
      <c r="O3345" s="4">
        <v>4.7</v>
      </c>
      <c r="P3345" s="4">
        <v>0.72899999999999998</v>
      </c>
      <c r="Q3345" s="5">
        <v>1</v>
      </c>
      <c r="R3345" s="4" t="str">
        <f>TRIM(tblOperations[[#This Row],[Region]])</f>
        <v>North West</v>
      </c>
      <c r="S3345" s="4" t="str">
        <f>TRIM(tblOperations[[#This Row],[Team]])</f>
        <v>Workplace Projects</v>
      </c>
      <c r="T3345" s="4" t="str">
        <f>_xlfn.XLOOKUP(R3345,tblRegionReference[Region],tblRegionReference[Area],"Not Found")</f>
        <v>North</v>
      </c>
      <c r="U3345" s="4" t="str">
        <f>IF(tblOperations[[#This Row],[Completion_Rate]]&gt;=_xlfn.XLOOKUP("Completion Rate",tblKPITargets[KPI_Name],tblKPITargets[Target_Value]),"Met","Below Target")</f>
        <v>Met</v>
      </c>
      <c r="V3345" t="str">
        <f>IF(tblOperations[[#This Row],[SLA_Compliance]]&gt;=_xlfn.XLOOKUP('04_References'!$A$3,tblKPITargets[KPI_Name],tblKPITargets[Target_Value]),"Met","Below Target")</f>
        <v>Met</v>
      </c>
      <c r="W3345" t="str">
        <f>IF(tblOperations[[#This Row],[Quality_Pass_Rate]]&gt;=_xlfn.XLOOKUP('04_References'!$A$4,tblKPITargets[KPI_Name],tblKPITargets[Target_Value]),"Met","Below Target")</f>
        <v>Met</v>
      </c>
      <c r="X3345" t="str">
        <f>IF(tblOperations[[#This Row],[Average_Completion_Days]]&lt;=_xlfn.XLOOKUP('04_References'!$A$7,tblKPITargets[KPI_Name],tblKPITargets[Target_Value]),"Met","Below Target")</f>
        <v>Met</v>
      </c>
      <c r="Y3345" t="str">
        <f>IF(tblOperations[[#This Row],[Closing_Backlog]]&lt;=_xlfn.XLOOKUP('04_References'!$A$8,tblKPITargets[KPI_Name],tblKPITargets[Target_Value]),"Met","Below Target")</f>
        <v>Met</v>
      </c>
    </row>
    <row r="3346" spans="1:25">
      <c r="A3346" s="6" t="s">
        <v>3376</v>
      </c>
      <c r="B3346" s="7">
        <v>46171</v>
      </c>
      <c r="C3346" s="2" t="s">
        <v>37</v>
      </c>
      <c r="D3346" s="2" t="s">
        <v>19</v>
      </c>
      <c r="E3346" s="2">
        <v>0</v>
      </c>
      <c r="F3346" s="2">
        <v>54</v>
      </c>
      <c r="G3346" s="2">
        <v>54</v>
      </c>
      <c r="H3346" s="2">
        <v>47</v>
      </c>
      <c r="I3346" s="2">
        <v>7</v>
      </c>
      <c r="J3346" s="2">
        <v>0</v>
      </c>
      <c r="K3346" s="2">
        <v>0</v>
      </c>
      <c r="L3346" s="2">
        <v>2.4</v>
      </c>
      <c r="M3346" s="2">
        <v>0.95</v>
      </c>
      <c r="N3346" s="2">
        <v>1</v>
      </c>
      <c r="O3346" s="2">
        <v>4.4000000000000004</v>
      </c>
      <c r="P3346" s="2">
        <v>0.627</v>
      </c>
      <c r="Q3346" s="3">
        <v>0.87</v>
      </c>
      <c r="R3346" s="4" t="str">
        <f>TRIM(tblOperations[[#This Row],[Region]])</f>
        <v>Midlands</v>
      </c>
      <c r="S3346" s="4" t="str">
        <f>TRIM(tblOperations[[#This Row],[Team]])</f>
        <v>Workplace Services</v>
      </c>
      <c r="T3346" s="4" t="str">
        <f>_xlfn.XLOOKUP(R3346,tblRegionReference[Region],tblRegionReference[Area],"Not Found")</f>
        <v>Central</v>
      </c>
      <c r="U3346" s="4" t="str">
        <f>IF(tblOperations[[#This Row],[Completion_Rate]]&gt;=_xlfn.XLOOKUP("Completion Rate",tblKPITargets[KPI_Name],tblKPITargets[Target_Value]),"Met","Below Target")</f>
        <v>Below Target</v>
      </c>
      <c r="V3346" t="str">
        <f>IF(tblOperations[[#This Row],[SLA_Compliance]]&gt;=_xlfn.XLOOKUP('04_References'!$A$3,tblKPITargets[KPI_Name],tblKPITargets[Target_Value]),"Met","Below Target")</f>
        <v>Met</v>
      </c>
      <c r="W3346" t="str">
        <f>IF(tblOperations[[#This Row],[Quality_Pass_Rate]]&gt;=_xlfn.XLOOKUP('04_References'!$A$4,tblKPITargets[KPI_Name],tblKPITargets[Target_Value]),"Met","Below Target")</f>
        <v>Met</v>
      </c>
      <c r="X3346" t="str">
        <f>IF(tblOperations[[#This Row],[Average_Completion_Days]]&lt;=_xlfn.XLOOKUP('04_References'!$A$7,tblKPITargets[KPI_Name],tblKPITargets[Target_Value]),"Met","Below Target")</f>
        <v>Met</v>
      </c>
      <c r="Y3346" t="str">
        <f>IF(tblOperations[[#This Row],[Closing_Backlog]]&lt;=_xlfn.XLOOKUP('04_References'!$A$8,tblKPITargets[KPI_Name],tblKPITargets[Target_Value]),"Met","Below Target")</f>
        <v>Met</v>
      </c>
    </row>
    <row r="3347" spans="1:25">
      <c r="A3347" s="8" t="s">
        <v>3377</v>
      </c>
      <c r="B3347" s="9">
        <v>46171</v>
      </c>
      <c r="C3347" s="4" t="s">
        <v>37</v>
      </c>
      <c r="D3347" s="4" t="s">
        <v>21</v>
      </c>
      <c r="E3347" s="4">
        <v>1073</v>
      </c>
      <c r="F3347" s="4">
        <v>61</v>
      </c>
      <c r="G3347" s="4">
        <v>1134</v>
      </c>
      <c r="H3347" s="4">
        <v>32</v>
      </c>
      <c r="I3347" s="4">
        <v>1102</v>
      </c>
      <c r="J3347" s="4">
        <v>0</v>
      </c>
      <c r="K3347" s="4">
        <v>0</v>
      </c>
      <c r="L3347" s="4">
        <v>8</v>
      </c>
      <c r="M3347" s="4">
        <v>0.6</v>
      </c>
      <c r="N3347" s="4">
        <v>0.99</v>
      </c>
      <c r="O3347" s="4">
        <v>2.5</v>
      </c>
      <c r="P3347" s="4">
        <v>0.66900000000000004</v>
      </c>
      <c r="Q3347" s="5">
        <v>2.8000000000000001E-2</v>
      </c>
      <c r="R3347" s="4" t="str">
        <f>TRIM(tblOperations[[#This Row],[Region]])</f>
        <v>Midlands</v>
      </c>
      <c r="S3347" s="4" t="str">
        <f>TRIM(tblOperations[[#This Row],[Team]])</f>
        <v>Facilities Response</v>
      </c>
      <c r="T3347" s="4" t="str">
        <f>_xlfn.XLOOKUP(R3347,tblRegionReference[Region],tblRegionReference[Area],"Not Found")</f>
        <v>Central</v>
      </c>
      <c r="U3347" s="4" t="str">
        <f>IF(tblOperations[[#This Row],[Completion_Rate]]&gt;=_xlfn.XLOOKUP("Completion Rate",tblKPITargets[KPI_Name],tblKPITargets[Target_Value]),"Met","Below Target")</f>
        <v>Below Target</v>
      </c>
      <c r="V3347" t="str">
        <f>IF(tblOperations[[#This Row],[SLA_Compliance]]&gt;=_xlfn.XLOOKUP('04_References'!$A$3,tblKPITargets[KPI_Name],tblKPITargets[Target_Value]),"Met","Below Target")</f>
        <v>Below Target</v>
      </c>
      <c r="W3347" t="str">
        <f>IF(tblOperations[[#This Row],[Quality_Pass_Rate]]&gt;=_xlfn.XLOOKUP('04_References'!$A$4,tblKPITargets[KPI_Name],tblKPITargets[Target_Value]),"Met","Below Target")</f>
        <v>Met</v>
      </c>
      <c r="X3347" t="str">
        <f>IF(tblOperations[[#This Row],[Average_Completion_Days]]&lt;=_xlfn.XLOOKUP('04_References'!$A$7,tblKPITargets[KPI_Name],tblKPITargets[Target_Value]),"Met","Below Target")</f>
        <v>Below Target</v>
      </c>
      <c r="Y3347" t="str">
        <f>IF(tblOperations[[#This Row],[Closing_Backlog]]&lt;=_xlfn.XLOOKUP('04_References'!$A$8,tblKPITargets[KPI_Name],tblKPITargets[Target_Value]),"Met","Below Target")</f>
        <v>Below Target</v>
      </c>
    </row>
    <row r="3348" spans="1:25">
      <c r="A3348" s="6" t="s">
        <v>3378</v>
      </c>
      <c r="B3348" s="7">
        <v>46171</v>
      </c>
      <c r="C3348" s="2" t="s">
        <v>37</v>
      </c>
      <c r="D3348" s="2" t="s">
        <v>23</v>
      </c>
      <c r="E3348" s="2">
        <v>759</v>
      </c>
      <c r="F3348" s="2">
        <v>49</v>
      </c>
      <c r="G3348" s="2">
        <v>808</v>
      </c>
      <c r="H3348" s="2">
        <v>31</v>
      </c>
      <c r="I3348" s="2">
        <v>777</v>
      </c>
      <c r="J3348" s="2">
        <v>1</v>
      </c>
      <c r="K3348" s="2">
        <v>0</v>
      </c>
      <c r="L3348" s="2">
        <v>8</v>
      </c>
      <c r="M3348" s="2">
        <v>0.6</v>
      </c>
      <c r="N3348" s="2">
        <v>0.99299999999999999</v>
      </c>
      <c r="O3348" s="2">
        <v>2.5</v>
      </c>
      <c r="P3348" s="2">
        <v>0.77300000000000002</v>
      </c>
      <c r="Q3348" s="3">
        <v>3.7999999999999999E-2</v>
      </c>
      <c r="R3348" s="4" t="str">
        <f>TRIM(tblOperations[[#This Row],[Region]])</f>
        <v>Midlands</v>
      </c>
      <c r="S3348" s="4" t="str">
        <f>TRIM(tblOperations[[#This Row],[Team]])</f>
        <v>Estates Support</v>
      </c>
      <c r="T3348" s="4" t="str">
        <f>_xlfn.XLOOKUP(R3348,tblRegionReference[Region],tblRegionReference[Area],"Not Found")</f>
        <v>Central</v>
      </c>
      <c r="U3348" s="4" t="str">
        <f>IF(tblOperations[[#This Row],[Completion_Rate]]&gt;=_xlfn.XLOOKUP("Completion Rate",tblKPITargets[KPI_Name],tblKPITargets[Target_Value]),"Met","Below Target")</f>
        <v>Below Target</v>
      </c>
      <c r="V3348" t="str">
        <f>IF(tblOperations[[#This Row],[SLA_Compliance]]&gt;=_xlfn.XLOOKUP('04_References'!$A$3,tblKPITargets[KPI_Name],tblKPITargets[Target_Value]),"Met","Below Target")</f>
        <v>Below Target</v>
      </c>
      <c r="W3348" t="str">
        <f>IF(tblOperations[[#This Row],[Quality_Pass_Rate]]&gt;=_xlfn.XLOOKUP('04_References'!$A$4,tblKPITargets[KPI_Name],tblKPITargets[Target_Value]),"Met","Below Target")</f>
        <v>Met</v>
      </c>
      <c r="X3348" t="str">
        <f>IF(tblOperations[[#This Row],[Average_Completion_Days]]&lt;=_xlfn.XLOOKUP('04_References'!$A$7,tblKPITargets[KPI_Name],tblKPITargets[Target_Value]),"Met","Below Target")</f>
        <v>Below Target</v>
      </c>
      <c r="Y3348" t="str">
        <f>IF(tblOperations[[#This Row],[Closing_Backlog]]&lt;=_xlfn.XLOOKUP('04_References'!$A$8,tblKPITargets[KPI_Name],tblKPITargets[Target_Value]),"Met","Below Target")</f>
        <v>Below Target</v>
      </c>
    </row>
    <row r="3349" spans="1:25">
      <c r="A3349" s="8" t="s">
        <v>3379</v>
      </c>
      <c r="B3349" s="9">
        <v>46171</v>
      </c>
      <c r="C3349" s="4" t="s">
        <v>37</v>
      </c>
      <c r="D3349" s="4" t="s">
        <v>25</v>
      </c>
      <c r="E3349" s="4">
        <v>0</v>
      </c>
      <c r="F3349" s="4">
        <v>35</v>
      </c>
      <c r="G3349" s="4">
        <v>35</v>
      </c>
      <c r="H3349" s="4">
        <v>35</v>
      </c>
      <c r="I3349" s="4">
        <v>0</v>
      </c>
      <c r="J3349" s="4">
        <v>0</v>
      </c>
      <c r="K3349" s="4">
        <v>0</v>
      </c>
      <c r="L3349" s="4">
        <v>1.8</v>
      </c>
      <c r="M3349" s="4">
        <v>0.94899999999999995</v>
      </c>
      <c r="N3349" s="4">
        <v>0.97499999999999998</v>
      </c>
      <c r="O3349" s="4">
        <v>4.5999999999999996</v>
      </c>
      <c r="P3349" s="4">
        <v>0.65400000000000003</v>
      </c>
      <c r="Q3349" s="5">
        <v>1</v>
      </c>
      <c r="R3349" s="4" t="str">
        <f>TRIM(tblOperations[[#This Row],[Region]])</f>
        <v>Midlands</v>
      </c>
      <c r="S3349" s="4" t="str">
        <f>TRIM(tblOperations[[#This Row],[Team]])</f>
        <v>Workplace Projects</v>
      </c>
      <c r="T3349" s="4" t="str">
        <f>_xlfn.XLOOKUP(R3349,tblRegionReference[Region],tblRegionReference[Area],"Not Found")</f>
        <v>Central</v>
      </c>
      <c r="U3349" s="4" t="str">
        <f>IF(tblOperations[[#This Row],[Completion_Rate]]&gt;=_xlfn.XLOOKUP("Completion Rate",tblKPITargets[KPI_Name],tblKPITargets[Target_Value]),"Met","Below Target")</f>
        <v>Met</v>
      </c>
      <c r="V3349" t="str">
        <f>IF(tblOperations[[#This Row],[SLA_Compliance]]&gt;=_xlfn.XLOOKUP('04_References'!$A$3,tblKPITargets[KPI_Name],tblKPITargets[Target_Value]),"Met","Below Target")</f>
        <v>Met</v>
      </c>
      <c r="W3349" t="str">
        <f>IF(tblOperations[[#This Row],[Quality_Pass_Rate]]&gt;=_xlfn.XLOOKUP('04_References'!$A$4,tblKPITargets[KPI_Name],tblKPITargets[Target_Value]),"Met","Below Target")</f>
        <v>Met</v>
      </c>
      <c r="X3349" t="str">
        <f>IF(tblOperations[[#This Row],[Average_Completion_Days]]&lt;=_xlfn.XLOOKUP('04_References'!$A$7,tblKPITargets[KPI_Name],tblKPITargets[Target_Value]),"Met","Below Target")</f>
        <v>Met</v>
      </c>
      <c r="Y3349" t="str">
        <f>IF(tblOperations[[#This Row],[Closing_Backlog]]&lt;=_xlfn.XLOOKUP('04_References'!$A$8,tblKPITargets[KPI_Name],tblKPITargets[Target_Value]),"Met","Below Target")</f>
        <v>Met</v>
      </c>
    </row>
    <row r="3350" spans="1:25">
      <c r="A3350" s="6" t="s">
        <v>3380</v>
      </c>
      <c r="B3350" s="7">
        <v>46171</v>
      </c>
      <c r="C3350" s="2" t="s">
        <v>43</v>
      </c>
      <c r="D3350" s="2" t="s">
        <v>19</v>
      </c>
      <c r="E3350" s="2">
        <v>1851</v>
      </c>
      <c r="F3350" s="2">
        <v>38</v>
      </c>
      <c r="G3350" s="2">
        <v>1889</v>
      </c>
      <c r="H3350" s="2">
        <v>28</v>
      </c>
      <c r="I3350" s="2">
        <v>1861</v>
      </c>
      <c r="J3350" s="2">
        <v>0</v>
      </c>
      <c r="K3350" s="2">
        <v>0</v>
      </c>
      <c r="L3350" s="2">
        <v>8</v>
      </c>
      <c r="M3350" s="2">
        <v>0.6</v>
      </c>
      <c r="N3350" s="2">
        <v>0.96899999999999997</v>
      </c>
      <c r="O3350" s="2">
        <v>2.5</v>
      </c>
      <c r="P3350" s="2">
        <v>0.73399999999999999</v>
      </c>
      <c r="Q3350" s="3">
        <v>1.4999999999999999E-2</v>
      </c>
      <c r="R3350" s="4" t="str">
        <f>TRIM(tblOperations[[#This Row],[Region]])</f>
        <v>South West</v>
      </c>
      <c r="S3350" s="4" t="str">
        <f>TRIM(tblOperations[[#This Row],[Team]])</f>
        <v>Workplace Services</v>
      </c>
      <c r="T3350" s="4" t="str">
        <f>_xlfn.XLOOKUP(R3350,tblRegionReference[Region],tblRegionReference[Area],"Not Found")</f>
        <v>South</v>
      </c>
      <c r="U3350" s="4" t="str">
        <f>IF(tblOperations[[#This Row],[Completion_Rate]]&gt;=_xlfn.XLOOKUP("Completion Rate",tblKPITargets[KPI_Name],tblKPITargets[Target_Value]),"Met","Below Target")</f>
        <v>Below Target</v>
      </c>
      <c r="V3350" t="str">
        <f>IF(tblOperations[[#This Row],[SLA_Compliance]]&gt;=_xlfn.XLOOKUP('04_References'!$A$3,tblKPITargets[KPI_Name],tblKPITargets[Target_Value]),"Met","Below Target")</f>
        <v>Below Target</v>
      </c>
      <c r="W3350" t="str">
        <f>IF(tblOperations[[#This Row],[Quality_Pass_Rate]]&gt;=_xlfn.XLOOKUP('04_References'!$A$4,tblKPITargets[KPI_Name],tblKPITargets[Target_Value]),"Met","Below Target")</f>
        <v>Met</v>
      </c>
      <c r="X3350" t="str">
        <f>IF(tblOperations[[#This Row],[Average_Completion_Days]]&lt;=_xlfn.XLOOKUP('04_References'!$A$7,tblKPITargets[KPI_Name],tblKPITargets[Target_Value]),"Met","Below Target")</f>
        <v>Below Target</v>
      </c>
      <c r="Y3350" t="str">
        <f>IF(tblOperations[[#This Row],[Closing_Backlog]]&lt;=_xlfn.XLOOKUP('04_References'!$A$8,tblKPITargets[KPI_Name],tblKPITargets[Target_Value]),"Met","Below Target")</f>
        <v>Below Target</v>
      </c>
    </row>
    <row r="3351" spans="1:25">
      <c r="A3351" s="8" t="s">
        <v>3381</v>
      </c>
      <c r="B3351" s="9">
        <v>46171</v>
      </c>
      <c r="C3351" s="4" t="s">
        <v>43</v>
      </c>
      <c r="D3351" s="4" t="s">
        <v>21</v>
      </c>
      <c r="E3351" s="4">
        <v>0</v>
      </c>
      <c r="F3351" s="4">
        <v>37</v>
      </c>
      <c r="G3351" s="4">
        <v>37</v>
      </c>
      <c r="H3351" s="4">
        <v>37</v>
      </c>
      <c r="I3351" s="4">
        <v>0</v>
      </c>
      <c r="J3351" s="4">
        <v>0</v>
      </c>
      <c r="K3351" s="4">
        <v>0</v>
      </c>
      <c r="L3351" s="4">
        <v>1.2</v>
      </c>
      <c r="M3351" s="4">
        <v>0.95599999999999996</v>
      </c>
      <c r="N3351" s="4">
        <v>1</v>
      </c>
      <c r="O3351" s="4">
        <v>4.4000000000000004</v>
      </c>
      <c r="P3351" s="4">
        <v>0.621</v>
      </c>
      <c r="Q3351" s="5">
        <v>1</v>
      </c>
      <c r="R3351" s="4" t="str">
        <f>TRIM(tblOperations[[#This Row],[Region]])</f>
        <v>South West</v>
      </c>
      <c r="S3351" s="4" t="str">
        <f>TRIM(tblOperations[[#This Row],[Team]])</f>
        <v>Facilities Response</v>
      </c>
      <c r="T3351" s="4" t="str">
        <f>_xlfn.XLOOKUP(R3351,tblRegionReference[Region],tblRegionReference[Area],"Not Found")</f>
        <v>South</v>
      </c>
      <c r="U3351" s="4" t="str">
        <f>IF(tblOperations[[#This Row],[Completion_Rate]]&gt;=_xlfn.XLOOKUP("Completion Rate",tblKPITargets[KPI_Name],tblKPITargets[Target_Value]),"Met","Below Target")</f>
        <v>Met</v>
      </c>
      <c r="V3351" t="str">
        <f>IF(tblOperations[[#This Row],[SLA_Compliance]]&gt;=_xlfn.XLOOKUP('04_References'!$A$3,tblKPITargets[KPI_Name],tblKPITargets[Target_Value]),"Met","Below Target")</f>
        <v>Met</v>
      </c>
      <c r="W3351" t="str">
        <f>IF(tblOperations[[#This Row],[Quality_Pass_Rate]]&gt;=_xlfn.XLOOKUP('04_References'!$A$4,tblKPITargets[KPI_Name],tblKPITargets[Target_Value]),"Met","Below Target")</f>
        <v>Met</v>
      </c>
      <c r="X3351" t="str">
        <f>IF(tblOperations[[#This Row],[Average_Completion_Days]]&lt;=_xlfn.XLOOKUP('04_References'!$A$7,tblKPITargets[KPI_Name],tblKPITargets[Target_Value]),"Met","Below Target")</f>
        <v>Met</v>
      </c>
      <c r="Y3351" t="str">
        <f>IF(tblOperations[[#This Row],[Closing_Backlog]]&lt;=_xlfn.XLOOKUP('04_References'!$A$8,tblKPITargets[KPI_Name],tblKPITargets[Target_Value]),"Met","Below Target")</f>
        <v>Met</v>
      </c>
    </row>
    <row r="3352" spans="1:25">
      <c r="A3352" s="6" t="s">
        <v>3382</v>
      </c>
      <c r="B3352" s="7">
        <v>46171</v>
      </c>
      <c r="C3352" s="2" t="s">
        <v>43</v>
      </c>
      <c r="D3352" s="2" t="s">
        <v>23</v>
      </c>
      <c r="E3352" s="2">
        <v>14</v>
      </c>
      <c r="F3352" s="2">
        <v>24</v>
      </c>
      <c r="G3352" s="2">
        <v>38</v>
      </c>
      <c r="H3352" s="2">
        <v>38</v>
      </c>
      <c r="I3352" s="2">
        <v>0</v>
      </c>
      <c r="J3352" s="2">
        <v>0</v>
      </c>
      <c r="K3352" s="2">
        <v>0</v>
      </c>
      <c r="L3352" s="2">
        <v>1.9</v>
      </c>
      <c r="M3352" s="2">
        <v>0.98899999999999999</v>
      </c>
      <c r="N3352" s="2">
        <v>0.96599999999999997</v>
      </c>
      <c r="O3352" s="2">
        <v>4.3</v>
      </c>
      <c r="P3352" s="2">
        <v>0.754</v>
      </c>
      <c r="Q3352" s="3">
        <v>1</v>
      </c>
      <c r="R3352" s="4" t="str">
        <f>TRIM(tblOperations[[#This Row],[Region]])</f>
        <v>South West</v>
      </c>
      <c r="S3352" s="4" t="str">
        <f>TRIM(tblOperations[[#This Row],[Team]])</f>
        <v>Estates Support</v>
      </c>
      <c r="T3352" s="4" t="str">
        <f>_xlfn.XLOOKUP(R3352,tblRegionReference[Region],tblRegionReference[Area],"Not Found")</f>
        <v>South</v>
      </c>
      <c r="U3352" s="4" t="str">
        <f>IF(tblOperations[[#This Row],[Completion_Rate]]&gt;=_xlfn.XLOOKUP("Completion Rate",tblKPITargets[KPI_Name],tblKPITargets[Target_Value]),"Met","Below Target")</f>
        <v>Met</v>
      </c>
      <c r="V3352" t="str">
        <f>IF(tblOperations[[#This Row],[SLA_Compliance]]&gt;=_xlfn.XLOOKUP('04_References'!$A$3,tblKPITargets[KPI_Name],tblKPITargets[Target_Value]),"Met","Below Target")</f>
        <v>Met</v>
      </c>
      <c r="W3352" t="str">
        <f>IF(tblOperations[[#This Row],[Quality_Pass_Rate]]&gt;=_xlfn.XLOOKUP('04_References'!$A$4,tblKPITargets[KPI_Name],tblKPITargets[Target_Value]),"Met","Below Target")</f>
        <v>Met</v>
      </c>
      <c r="X3352" t="str">
        <f>IF(tblOperations[[#This Row],[Average_Completion_Days]]&lt;=_xlfn.XLOOKUP('04_References'!$A$7,tblKPITargets[KPI_Name],tblKPITargets[Target_Value]),"Met","Below Target")</f>
        <v>Met</v>
      </c>
      <c r="Y3352" t="str">
        <f>IF(tblOperations[[#This Row],[Closing_Backlog]]&lt;=_xlfn.XLOOKUP('04_References'!$A$8,tblKPITargets[KPI_Name],tblKPITargets[Target_Value]),"Met","Below Target")</f>
        <v>Met</v>
      </c>
    </row>
    <row r="3353" spans="1:25">
      <c r="A3353" s="8" t="s">
        <v>3383</v>
      </c>
      <c r="B3353" s="9">
        <v>46171</v>
      </c>
      <c r="C3353" s="4" t="s">
        <v>43</v>
      </c>
      <c r="D3353" s="4" t="s">
        <v>25</v>
      </c>
      <c r="E3353" s="4">
        <v>0</v>
      </c>
      <c r="F3353" s="4">
        <v>25</v>
      </c>
      <c r="G3353" s="4">
        <v>25</v>
      </c>
      <c r="H3353" s="4">
        <v>25</v>
      </c>
      <c r="I3353" s="4">
        <v>0</v>
      </c>
      <c r="J3353" s="4">
        <v>0</v>
      </c>
      <c r="K3353" s="4">
        <v>0</v>
      </c>
      <c r="L3353" s="4">
        <v>1.5</v>
      </c>
      <c r="M3353" s="4">
        <v>0.99399999999999999</v>
      </c>
      <c r="N3353" s="4">
        <v>0.98599999999999999</v>
      </c>
      <c r="O3353" s="4">
        <v>4.5</v>
      </c>
      <c r="P3353" s="4">
        <v>0.78100000000000003</v>
      </c>
      <c r="Q3353" s="5">
        <v>1</v>
      </c>
      <c r="R3353" s="4" t="str">
        <f>TRIM(tblOperations[[#This Row],[Region]])</f>
        <v>South West</v>
      </c>
      <c r="S3353" s="4" t="str">
        <f>TRIM(tblOperations[[#This Row],[Team]])</f>
        <v>Workplace Projects</v>
      </c>
      <c r="T3353" s="4" t="str">
        <f>_xlfn.XLOOKUP(R3353,tblRegionReference[Region],tblRegionReference[Area],"Not Found")</f>
        <v>South</v>
      </c>
      <c r="U3353" s="4" t="str">
        <f>IF(tblOperations[[#This Row],[Completion_Rate]]&gt;=_xlfn.XLOOKUP("Completion Rate",tblKPITargets[KPI_Name],tblKPITargets[Target_Value]),"Met","Below Target")</f>
        <v>Met</v>
      </c>
      <c r="V3353" t="str">
        <f>IF(tblOperations[[#This Row],[SLA_Compliance]]&gt;=_xlfn.XLOOKUP('04_References'!$A$3,tblKPITargets[KPI_Name],tblKPITargets[Target_Value]),"Met","Below Target")</f>
        <v>Met</v>
      </c>
      <c r="W3353" t="str">
        <f>IF(tblOperations[[#This Row],[Quality_Pass_Rate]]&gt;=_xlfn.XLOOKUP('04_References'!$A$4,tblKPITargets[KPI_Name],tblKPITargets[Target_Value]),"Met","Below Target")</f>
        <v>Met</v>
      </c>
      <c r="X3353" t="str">
        <f>IF(tblOperations[[#This Row],[Average_Completion_Days]]&lt;=_xlfn.XLOOKUP('04_References'!$A$7,tblKPITargets[KPI_Name],tblKPITargets[Target_Value]),"Met","Below Target")</f>
        <v>Met</v>
      </c>
      <c r="Y3353" t="str">
        <f>IF(tblOperations[[#This Row],[Closing_Backlog]]&lt;=_xlfn.XLOOKUP('04_References'!$A$8,tblKPITargets[KPI_Name],tblKPITargets[Target_Value]),"Met","Below Target")</f>
        <v>Met</v>
      </c>
    </row>
    <row r="3354" spans="1:25">
      <c r="A3354" s="6" t="s">
        <v>3384</v>
      </c>
      <c r="B3354" s="7">
        <v>46171</v>
      </c>
      <c r="C3354" s="2" t="s">
        <v>48</v>
      </c>
      <c r="D3354" s="2" t="s">
        <v>19</v>
      </c>
      <c r="E3354" s="2">
        <v>1</v>
      </c>
      <c r="F3354" s="2">
        <v>41</v>
      </c>
      <c r="G3354" s="2">
        <v>42</v>
      </c>
      <c r="H3354" s="2">
        <v>42</v>
      </c>
      <c r="I3354" s="2">
        <v>0</v>
      </c>
      <c r="J3354" s="2">
        <v>0</v>
      </c>
      <c r="K3354" s="2">
        <v>0</v>
      </c>
      <c r="L3354" s="2">
        <v>1.6</v>
      </c>
      <c r="M3354" s="2">
        <v>0.998</v>
      </c>
      <c r="N3354" s="2">
        <v>1</v>
      </c>
      <c r="O3354" s="2">
        <v>4.3</v>
      </c>
      <c r="P3354" s="2">
        <v>0.74299999999999999</v>
      </c>
      <c r="Q3354" s="3">
        <v>1</v>
      </c>
      <c r="R3354" s="4" t="str">
        <f>TRIM(tblOperations[[#This Row],[Region]])</f>
        <v>South East</v>
      </c>
      <c r="S3354" s="4" t="str">
        <f>TRIM(tblOperations[[#This Row],[Team]])</f>
        <v>Workplace Services</v>
      </c>
      <c r="T3354" s="4" t="str">
        <f>_xlfn.XLOOKUP(R3354,tblRegionReference[Region],tblRegionReference[Area],"Not Found")</f>
        <v>South</v>
      </c>
      <c r="U3354" s="4" t="str">
        <f>IF(tblOperations[[#This Row],[Completion_Rate]]&gt;=_xlfn.XLOOKUP("Completion Rate",tblKPITargets[KPI_Name],tblKPITargets[Target_Value]),"Met","Below Target")</f>
        <v>Met</v>
      </c>
      <c r="V3354" t="str">
        <f>IF(tblOperations[[#This Row],[SLA_Compliance]]&gt;=_xlfn.XLOOKUP('04_References'!$A$3,tblKPITargets[KPI_Name],tblKPITargets[Target_Value]),"Met","Below Target")</f>
        <v>Met</v>
      </c>
      <c r="W3354" t="str">
        <f>IF(tblOperations[[#This Row],[Quality_Pass_Rate]]&gt;=_xlfn.XLOOKUP('04_References'!$A$4,tblKPITargets[KPI_Name],tblKPITargets[Target_Value]),"Met","Below Target")</f>
        <v>Met</v>
      </c>
      <c r="X3354" t="str">
        <f>IF(tblOperations[[#This Row],[Average_Completion_Days]]&lt;=_xlfn.XLOOKUP('04_References'!$A$7,tblKPITargets[KPI_Name],tblKPITargets[Target_Value]),"Met","Below Target")</f>
        <v>Met</v>
      </c>
      <c r="Y3354" t="str">
        <f>IF(tblOperations[[#This Row],[Closing_Backlog]]&lt;=_xlfn.XLOOKUP('04_References'!$A$8,tblKPITargets[KPI_Name],tblKPITargets[Target_Value]),"Met","Below Target")</f>
        <v>Met</v>
      </c>
    </row>
    <row r="3355" spans="1:25">
      <c r="A3355" s="8" t="s">
        <v>3385</v>
      </c>
      <c r="B3355" s="9">
        <v>46171</v>
      </c>
      <c r="C3355" s="4" t="s">
        <v>48</v>
      </c>
      <c r="D3355" s="4" t="s">
        <v>21</v>
      </c>
      <c r="E3355" s="4">
        <v>3040</v>
      </c>
      <c r="F3355" s="4">
        <v>58</v>
      </c>
      <c r="G3355" s="4">
        <v>3098</v>
      </c>
      <c r="H3355" s="4">
        <v>18</v>
      </c>
      <c r="I3355" s="4">
        <v>3080</v>
      </c>
      <c r="J3355" s="4">
        <v>0</v>
      </c>
      <c r="K3355" s="4">
        <v>0</v>
      </c>
      <c r="L3355" s="4">
        <v>8</v>
      </c>
      <c r="M3355" s="4">
        <v>0.6</v>
      </c>
      <c r="N3355" s="4">
        <v>1</v>
      </c>
      <c r="O3355" s="4">
        <v>2.5</v>
      </c>
      <c r="P3355" s="4">
        <v>0.69199999999999995</v>
      </c>
      <c r="Q3355" s="5">
        <v>6.0000000000000001E-3</v>
      </c>
      <c r="R3355" s="4" t="str">
        <f>TRIM(tblOperations[[#This Row],[Region]])</f>
        <v>South East</v>
      </c>
      <c r="S3355" s="4" t="str">
        <f>TRIM(tblOperations[[#This Row],[Team]])</f>
        <v>Facilities Response</v>
      </c>
      <c r="T3355" s="4" t="str">
        <f>_xlfn.XLOOKUP(R3355,tblRegionReference[Region],tblRegionReference[Area],"Not Found")</f>
        <v>South</v>
      </c>
      <c r="U3355" s="4" t="str">
        <f>IF(tblOperations[[#This Row],[Completion_Rate]]&gt;=_xlfn.XLOOKUP("Completion Rate",tblKPITargets[KPI_Name],tblKPITargets[Target_Value]),"Met","Below Target")</f>
        <v>Below Target</v>
      </c>
      <c r="V3355" t="str">
        <f>IF(tblOperations[[#This Row],[SLA_Compliance]]&gt;=_xlfn.XLOOKUP('04_References'!$A$3,tblKPITargets[KPI_Name],tblKPITargets[Target_Value]),"Met","Below Target")</f>
        <v>Below Target</v>
      </c>
      <c r="W3355" t="str">
        <f>IF(tblOperations[[#This Row],[Quality_Pass_Rate]]&gt;=_xlfn.XLOOKUP('04_References'!$A$4,tblKPITargets[KPI_Name],tblKPITargets[Target_Value]),"Met","Below Target")</f>
        <v>Met</v>
      </c>
      <c r="X3355" t="str">
        <f>IF(tblOperations[[#This Row],[Average_Completion_Days]]&lt;=_xlfn.XLOOKUP('04_References'!$A$7,tblKPITargets[KPI_Name],tblKPITargets[Target_Value]),"Met","Below Target")</f>
        <v>Below Target</v>
      </c>
      <c r="Y3355" t="str">
        <f>IF(tblOperations[[#This Row],[Closing_Backlog]]&lt;=_xlfn.XLOOKUP('04_References'!$A$8,tblKPITargets[KPI_Name],tblKPITargets[Target_Value]),"Met","Below Target")</f>
        <v>Below Target</v>
      </c>
    </row>
    <row r="3356" spans="1:25">
      <c r="A3356" s="6" t="s">
        <v>3386</v>
      </c>
      <c r="B3356" s="7">
        <v>46171</v>
      </c>
      <c r="C3356" s="2" t="s">
        <v>48</v>
      </c>
      <c r="D3356" s="2" t="s">
        <v>23</v>
      </c>
      <c r="E3356" s="2">
        <v>0</v>
      </c>
      <c r="F3356" s="2">
        <v>57</v>
      </c>
      <c r="G3356" s="2">
        <v>57</v>
      </c>
      <c r="H3356" s="2">
        <v>50</v>
      </c>
      <c r="I3356" s="2">
        <v>7</v>
      </c>
      <c r="J3356" s="2">
        <v>0</v>
      </c>
      <c r="K3356" s="2">
        <v>0</v>
      </c>
      <c r="L3356" s="2">
        <v>2.7</v>
      </c>
      <c r="M3356" s="2">
        <v>0.98299999999999998</v>
      </c>
      <c r="N3356" s="2">
        <v>0.99199999999999999</v>
      </c>
      <c r="O3356" s="2">
        <v>4.4000000000000004</v>
      </c>
      <c r="P3356" s="2">
        <v>0.80200000000000005</v>
      </c>
      <c r="Q3356" s="3">
        <v>0.877</v>
      </c>
      <c r="R3356" s="4" t="str">
        <f>TRIM(tblOperations[[#This Row],[Region]])</f>
        <v>South East</v>
      </c>
      <c r="S3356" s="4" t="str">
        <f>TRIM(tblOperations[[#This Row],[Team]])</f>
        <v>Estates Support</v>
      </c>
      <c r="T3356" s="4" t="str">
        <f>_xlfn.XLOOKUP(R3356,tblRegionReference[Region],tblRegionReference[Area],"Not Found")</f>
        <v>South</v>
      </c>
      <c r="U3356" s="4" t="str">
        <f>IF(tblOperations[[#This Row],[Completion_Rate]]&gt;=_xlfn.XLOOKUP("Completion Rate",tblKPITargets[KPI_Name],tblKPITargets[Target_Value]),"Met","Below Target")</f>
        <v>Below Target</v>
      </c>
      <c r="V3356" t="str">
        <f>IF(tblOperations[[#This Row],[SLA_Compliance]]&gt;=_xlfn.XLOOKUP('04_References'!$A$3,tblKPITargets[KPI_Name],tblKPITargets[Target_Value]),"Met","Below Target")</f>
        <v>Met</v>
      </c>
      <c r="W3356" t="str">
        <f>IF(tblOperations[[#This Row],[Quality_Pass_Rate]]&gt;=_xlfn.XLOOKUP('04_References'!$A$4,tblKPITargets[KPI_Name],tblKPITargets[Target_Value]),"Met","Below Target")</f>
        <v>Met</v>
      </c>
      <c r="X3356" t="str">
        <f>IF(tblOperations[[#This Row],[Average_Completion_Days]]&lt;=_xlfn.XLOOKUP('04_References'!$A$7,tblKPITargets[KPI_Name],tblKPITargets[Target_Value]),"Met","Below Target")</f>
        <v>Met</v>
      </c>
      <c r="Y3356" t="str">
        <f>IF(tblOperations[[#This Row],[Closing_Backlog]]&lt;=_xlfn.XLOOKUP('04_References'!$A$8,tblKPITargets[KPI_Name],tblKPITargets[Target_Value]),"Met","Below Target")</f>
        <v>Met</v>
      </c>
    </row>
    <row r="3357" spans="1:25">
      <c r="A3357" s="8" t="s">
        <v>3387</v>
      </c>
      <c r="B3357" s="9">
        <v>46171</v>
      </c>
      <c r="C3357" s="4" t="s">
        <v>48</v>
      </c>
      <c r="D3357" s="4" t="s">
        <v>25</v>
      </c>
      <c r="E3357" s="4">
        <v>968</v>
      </c>
      <c r="F3357" s="4">
        <v>36</v>
      </c>
      <c r="G3357" s="4">
        <v>1004</v>
      </c>
      <c r="H3357" s="4">
        <v>22</v>
      </c>
      <c r="I3357" s="4">
        <v>982</v>
      </c>
      <c r="J3357" s="4">
        <v>0</v>
      </c>
      <c r="K3357" s="4">
        <v>0</v>
      </c>
      <c r="L3357" s="4">
        <v>8</v>
      </c>
      <c r="M3357" s="4">
        <v>0.6</v>
      </c>
      <c r="N3357" s="4">
        <v>0.98599999999999999</v>
      </c>
      <c r="O3357" s="4">
        <v>2.5</v>
      </c>
      <c r="P3357" s="4">
        <v>0.747</v>
      </c>
      <c r="Q3357" s="5">
        <v>2.1999999999999999E-2</v>
      </c>
      <c r="R3357" s="4" t="str">
        <f>TRIM(tblOperations[[#This Row],[Region]])</f>
        <v>South East</v>
      </c>
      <c r="S3357" s="4" t="str">
        <f>TRIM(tblOperations[[#This Row],[Team]])</f>
        <v>Workplace Projects</v>
      </c>
      <c r="T3357" s="4" t="str">
        <f>_xlfn.XLOOKUP(R3357,tblRegionReference[Region],tblRegionReference[Area],"Not Found")</f>
        <v>South</v>
      </c>
      <c r="U3357" s="4" t="str">
        <f>IF(tblOperations[[#This Row],[Completion_Rate]]&gt;=_xlfn.XLOOKUP("Completion Rate",tblKPITargets[KPI_Name],tblKPITargets[Target_Value]),"Met","Below Target")</f>
        <v>Below Target</v>
      </c>
      <c r="V3357" t="str">
        <f>IF(tblOperations[[#This Row],[SLA_Compliance]]&gt;=_xlfn.XLOOKUP('04_References'!$A$3,tblKPITargets[KPI_Name],tblKPITargets[Target_Value]),"Met","Below Target")</f>
        <v>Below Target</v>
      </c>
      <c r="W3357" t="str">
        <f>IF(tblOperations[[#This Row],[Quality_Pass_Rate]]&gt;=_xlfn.XLOOKUP('04_References'!$A$4,tblKPITargets[KPI_Name],tblKPITargets[Target_Value]),"Met","Below Target")</f>
        <v>Met</v>
      </c>
      <c r="X3357" t="str">
        <f>IF(tblOperations[[#This Row],[Average_Completion_Days]]&lt;=_xlfn.XLOOKUP('04_References'!$A$7,tblKPITargets[KPI_Name],tblKPITargets[Target_Value]),"Met","Below Target")</f>
        <v>Below Target</v>
      </c>
      <c r="Y3357" t="str">
        <f>IF(tblOperations[[#This Row],[Closing_Backlog]]&lt;=_xlfn.XLOOKUP('04_References'!$A$8,tblKPITargets[KPI_Name],tblKPITargets[Target_Value]),"Met","Below Target")</f>
        <v>Below Target</v>
      </c>
    </row>
    <row r="3358" spans="1:25">
      <c r="A3358" s="6" t="s">
        <v>3388</v>
      </c>
      <c r="B3358" s="7">
        <v>46171</v>
      </c>
      <c r="C3358" s="2" t="s">
        <v>53</v>
      </c>
      <c r="D3358" s="2" t="s">
        <v>19</v>
      </c>
      <c r="E3358" s="2">
        <v>1780</v>
      </c>
      <c r="F3358" s="2">
        <v>46</v>
      </c>
      <c r="G3358" s="2">
        <v>1826</v>
      </c>
      <c r="H3358" s="2">
        <v>27</v>
      </c>
      <c r="I3358" s="2">
        <v>1799</v>
      </c>
      <c r="J3358" s="2">
        <v>0</v>
      </c>
      <c r="K3358" s="2">
        <v>0</v>
      </c>
      <c r="L3358" s="2">
        <v>8</v>
      </c>
      <c r="M3358" s="2">
        <v>0.6</v>
      </c>
      <c r="N3358" s="2">
        <v>0.97799999999999998</v>
      </c>
      <c r="O3358" s="2">
        <v>2.5</v>
      </c>
      <c r="P3358" s="2">
        <v>0.69299999999999995</v>
      </c>
      <c r="Q3358" s="3">
        <v>1.4999999999999999E-2</v>
      </c>
      <c r="R3358" s="4" t="str">
        <f>TRIM(tblOperations[[#This Row],[Region]])</f>
        <v>Wales</v>
      </c>
      <c r="S3358" s="4" t="str">
        <f>TRIM(tblOperations[[#This Row],[Team]])</f>
        <v>Workplace Services</v>
      </c>
      <c r="T3358" s="4" t="str">
        <f>_xlfn.XLOOKUP(R3358,tblRegionReference[Region],tblRegionReference[Area],"Not Found")</f>
        <v>Wales</v>
      </c>
      <c r="U3358" s="4" t="str">
        <f>IF(tblOperations[[#This Row],[Completion_Rate]]&gt;=_xlfn.XLOOKUP("Completion Rate",tblKPITargets[KPI_Name],tblKPITargets[Target_Value]),"Met","Below Target")</f>
        <v>Below Target</v>
      </c>
      <c r="V3358" t="str">
        <f>IF(tblOperations[[#This Row],[SLA_Compliance]]&gt;=_xlfn.XLOOKUP('04_References'!$A$3,tblKPITargets[KPI_Name],tblKPITargets[Target_Value]),"Met","Below Target")</f>
        <v>Below Target</v>
      </c>
      <c r="W3358" t="str">
        <f>IF(tblOperations[[#This Row],[Quality_Pass_Rate]]&gt;=_xlfn.XLOOKUP('04_References'!$A$4,tblKPITargets[KPI_Name],tblKPITargets[Target_Value]),"Met","Below Target")</f>
        <v>Met</v>
      </c>
      <c r="X3358" t="str">
        <f>IF(tblOperations[[#This Row],[Average_Completion_Days]]&lt;=_xlfn.XLOOKUP('04_References'!$A$7,tblKPITargets[KPI_Name],tblKPITargets[Target_Value]),"Met","Below Target")</f>
        <v>Below Target</v>
      </c>
      <c r="Y3358" t="str">
        <f>IF(tblOperations[[#This Row],[Closing_Backlog]]&lt;=_xlfn.XLOOKUP('04_References'!$A$8,tblKPITargets[KPI_Name],tblKPITargets[Target_Value]),"Met","Below Target")</f>
        <v>Below Target</v>
      </c>
    </row>
    <row r="3359" spans="1:25">
      <c r="A3359" s="8" t="s">
        <v>3389</v>
      </c>
      <c r="B3359" s="9">
        <v>46171</v>
      </c>
      <c r="C3359" s="4" t="s">
        <v>53</v>
      </c>
      <c r="D3359" s="4" t="s">
        <v>21</v>
      </c>
      <c r="E3359" s="4">
        <v>1958</v>
      </c>
      <c r="F3359" s="4">
        <v>42</v>
      </c>
      <c r="G3359" s="4">
        <v>2000</v>
      </c>
      <c r="H3359" s="4">
        <v>19</v>
      </c>
      <c r="I3359" s="4">
        <v>1981</v>
      </c>
      <c r="J3359" s="4">
        <v>0</v>
      </c>
      <c r="K3359" s="4">
        <v>0</v>
      </c>
      <c r="L3359" s="4">
        <v>8</v>
      </c>
      <c r="M3359" s="4">
        <v>0.6</v>
      </c>
      <c r="N3359" s="4">
        <v>0.98599999999999999</v>
      </c>
      <c r="O3359" s="4">
        <v>2.5</v>
      </c>
      <c r="P3359" s="4">
        <v>0.66400000000000003</v>
      </c>
      <c r="Q3359" s="5">
        <v>8.9999999999999993E-3</v>
      </c>
      <c r="R3359" s="4" t="str">
        <f>TRIM(tblOperations[[#This Row],[Region]])</f>
        <v>Wales</v>
      </c>
      <c r="S3359" s="4" t="str">
        <f>TRIM(tblOperations[[#This Row],[Team]])</f>
        <v>Facilities Response</v>
      </c>
      <c r="T3359" s="4" t="str">
        <f>_xlfn.XLOOKUP(R3359,tblRegionReference[Region],tblRegionReference[Area],"Not Found")</f>
        <v>Wales</v>
      </c>
      <c r="U3359" s="4" t="str">
        <f>IF(tblOperations[[#This Row],[Completion_Rate]]&gt;=_xlfn.XLOOKUP("Completion Rate",tblKPITargets[KPI_Name],tblKPITargets[Target_Value]),"Met","Below Target")</f>
        <v>Below Target</v>
      </c>
      <c r="V3359" t="str">
        <f>IF(tblOperations[[#This Row],[SLA_Compliance]]&gt;=_xlfn.XLOOKUP('04_References'!$A$3,tblKPITargets[KPI_Name],tblKPITargets[Target_Value]),"Met","Below Target")</f>
        <v>Below Target</v>
      </c>
      <c r="W3359" t="str">
        <f>IF(tblOperations[[#This Row],[Quality_Pass_Rate]]&gt;=_xlfn.XLOOKUP('04_References'!$A$4,tblKPITargets[KPI_Name],tblKPITargets[Target_Value]),"Met","Below Target")</f>
        <v>Met</v>
      </c>
      <c r="X3359" t="str">
        <f>IF(tblOperations[[#This Row],[Average_Completion_Days]]&lt;=_xlfn.XLOOKUP('04_References'!$A$7,tblKPITargets[KPI_Name],tblKPITargets[Target_Value]),"Met","Below Target")</f>
        <v>Below Target</v>
      </c>
      <c r="Y3359" t="str">
        <f>IF(tblOperations[[#This Row],[Closing_Backlog]]&lt;=_xlfn.XLOOKUP('04_References'!$A$8,tblKPITargets[KPI_Name],tblKPITargets[Target_Value]),"Met","Below Target")</f>
        <v>Below Target</v>
      </c>
    </row>
    <row r="3360" spans="1:25">
      <c r="A3360" s="6" t="s">
        <v>3390</v>
      </c>
      <c r="B3360" s="7">
        <v>46171</v>
      </c>
      <c r="C3360" s="2" t="s">
        <v>53</v>
      </c>
      <c r="D3360" s="2" t="s">
        <v>23</v>
      </c>
      <c r="E3360" s="2">
        <v>1285</v>
      </c>
      <c r="F3360" s="2">
        <v>35</v>
      </c>
      <c r="G3360" s="2">
        <v>1320</v>
      </c>
      <c r="H3360" s="2">
        <v>23</v>
      </c>
      <c r="I3360" s="2">
        <v>1297</v>
      </c>
      <c r="J3360" s="2">
        <v>1</v>
      </c>
      <c r="K3360" s="2">
        <v>0</v>
      </c>
      <c r="L3360" s="2">
        <v>8</v>
      </c>
      <c r="M3360" s="2">
        <v>0.6</v>
      </c>
      <c r="N3360" s="2">
        <v>0.98799999999999999</v>
      </c>
      <c r="O3360" s="2">
        <v>2.5</v>
      </c>
      <c r="P3360" s="2">
        <v>0.77800000000000002</v>
      </c>
      <c r="Q3360" s="3">
        <v>1.7000000000000001E-2</v>
      </c>
      <c r="R3360" s="4" t="str">
        <f>TRIM(tblOperations[[#This Row],[Region]])</f>
        <v>Wales</v>
      </c>
      <c r="S3360" s="4" t="str">
        <f>TRIM(tblOperations[[#This Row],[Team]])</f>
        <v>Estates Support</v>
      </c>
      <c r="T3360" s="4" t="str">
        <f>_xlfn.XLOOKUP(R3360,tblRegionReference[Region],tblRegionReference[Area],"Not Found")</f>
        <v>Wales</v>
      </c>
      <c r="U3360" s="4" t="str">
        <f>IF(tblOperations[[#This Row],[Completion_Rate]]&gt;=_xlfn.XLOOKUP("Completion Rate",tblKPITargets[KPI_Name],tblKPITargets[Target_Value]),"Met","Below Target")</f>
        <v>Below Target</v>
      </c>
      <c r="V3360" t="str">
        <f>IF(tblOperations[[#This Row],[SLA_Compliance]]&gt;=_xlfn.XLOOKUP('04_References'!$A$3,tblKPITargets[KPI_Name],tblKPITargets[Target_Value]),"Met","Below Target")</f>
        <v>Below Target</v>
      </c>
      <c r="W3360" t="str">
        <f>IF(tblOperations[[#This Row],[Quality_Pass_Rate]]&gt;=_xlfn.XLOOKUP('04_References'!$A$4,tblKPITargets[KPI_Name],tblKPITargets[Target_Value]),"Met","Below Target")</f>
        <v>Met</v>
      </c>
      <c r="X3360" t="str">
        <f>IF(tblOperations[[#This Row],[Average_Completion_Days]]&lt;=_xlfn.XLOOKUP('04_References'!$A$7,tblKPITargets[KPI_Name],tblKPITargets[Target_Value]),"Met","Below Target")</f>
        <v>Below Target</v>
      </c>
      <c r="Y3360" t="str">
        <f>IF(tblOperations[[#This Row],[Closing_Backlog]]&lt;=_xlfn.XLOOKUP('04_References'!$A$8,tblKPITargets[KPI_Name],tblKPITargets[Target_Value]),"Met","Below Target")</f>
        <v>Below Target</v>
      </c>
    </row>
    <row r="3361" spans="1:25">
      <c r="A3361" s="8" t="s">
        <v>3391</v>
      </c>
      <c r="B3361" s="9">
        <v>46171</v>
      </c>
      <c r="C3361" s="4" t="s">
        <v>53</v>
      </c>
      <c r="D3361" s="4" t="s">
        <v>25</v>
      </c>
      <c r="E3361" s="4">
        <v>0</v>
      </c>
      <c r="F3361" s="4">
        <v>35</v>
      </c>
      <c r="G3361" s="4">
        <v>35</v>
      </c>
      <c r="H3361" s="4">
        <v>35</v>
      </c>
      <c r="I3361" s="4">
        <v>0</v>
      </c>
      <c r="J3361" s="4">
        <v>0</v>
      </c>
      <c r="K3361" s="4">
        <v>0</v>
      </c>
      <c r="L3361" s="4">
        <v>1</v>
      </c>
      <c r="M3361" s="4">
        <v>0.92800000000000005</v>
      </c>
      <c r="N3361" s="4">
        <v>0.99299999999999999</v>
      </c>
      <c r="O3361" s="4">
        <v>5</v>
      </c>
      <c r="P3361" s="4">
        <v>0.71299999999999997</v>
      </c>
      <c r="Q3361" s="5">
        <v>1</v>
      </c>
      <c r="R3361" s="4" t="str">
        <f>TRIM(tblOperations[[#This Row],[Region]])</f>
        <v>Wales</v>
      </c>
      <c r="S3361" s="4" t="str">
        <f>TRIM(tblOperations[[#This Row],[Team]])</f>
        <v>Workplace Projects</v>
      </c>
      <c r="T3361" s="4" t="str">
        <f>_xlfn.XLOOKUP(R3361,tblRegionReference[Region],tblRegionReference[Area],"Not Found")</f>
        <v>Wales</v>
      </c>
      <c r="U3361" s="4" t="str">
        <f>IF(tblOperations[[#This Row],[Completion_Rate]]&gt;=_xlfn.XLOOKUP("Completion Rate",tblKPITargets[KPI_Name],tblKPITargets[Target_Value]),"Met","Below Target")</f>
        <v>Met</v>
      </c>
      <c r="V3361" t="str">
        <f>IF(tblOperations[[#This Row],[SLA_Compliance]]&gt;=_xlfn.XLOOKUP('04_References'!$A$3,tblKPITargets[KPI_Name],tblKPITargets[Target_Value]),"Met","Below Target")</f>
        <v>Met</v>
      </c>
      <c r="W3361" t="str">
        <f>IF(tblOperations[[#This Row],[Quality_Pass_Rate]]&gt;=_xlfn.XLOOKUP('04_References'!$A$4,tblKPITargets[KPI_Name],tblKPITargets[Target_Value]),"Met","Below Target")</f>
        <v>Met</v>
      </c>
      <c r="X3361" t="str">
        <f>IF(tblOperations[[#This Row],[Average_Completion_Days]]&lt;=_xlfn.XLOOKUP('04_References'!$A$7,tblKPITargets[KPI_Name],tblKPITargets[Target_Value]),"Met","Below Target")</f>
        <v>Met</v>
      </c>
      <c r="Y3361" t="str">
        <f>IF(tblOperations[[#This Row],[Closing_Backlog]]&lt;=_xlfn.XLOOKUP('04_References'!$A$8,tblKPITargets[KPI_Name],tblKPITargets[Target_Value]),"Met","Below Target")</f>
        <v>Met</v>
      </c>
    </row>
    <row r="3362" spans="1:25">
      <c r="A3362" s="6" t="s">
        <v>3392</v>
      </c>
      <c r="B3362" s="7">
        <v>46174</v>
      </c>
      <c r="C3362" s="2" t="s">
        <v>18</v>
      </c>
      <c r="D3362" s="2" t="s">
        <v>19</v>
      </c>
      <c r="E3362" s="2">
        <v>535</v>
      </c>
      <c r="F3362" s="2">
        <v>40</v>
      </c>
      <c r="G3362" s="2">
        <v>575</v>
      </c>
      <c r="H3362" s="2">
        <v>39</v>
      </c>
      <c r="I3362" s="2">
        <v>536</v>
      </c>
      <c r="J3362" s="2">
        <v>0</v>
      </c>
      <c r="K3362" s="2">
        <v>0</v>
      </c>
      <c r="L3362" s="2">
        <v>8</v>
      </c>
      <c r="M3362" s="2">
        <v>0.6</v>
      </c>
      <c r="N3362" s="2">
        <v>1</v>
      </c>
      <c r="O3362" s="2">
        <v>2.5</v>
      </c>
      <c r="P3362" s="2">
        <v>0.66</v>
      </c>
      <c r="Q3362" s="3">
        <v>6.8000000000000005E-2</v>
      </c>
      <c r="R3362" s="4" t="str">
        <f>TRIM(tblOperations[[#This Row],[Region]])</f>
        <v>Scotland</v>
      </c>
      <c r="S3362" s="4" t="str">
        <f>TRIM(tblOperations[[#This Row],[Team]])</f>
        <v>Workplace Services</v>
      </c>
      <c r="T3362" s="4" t="str">
        <f>_xlfn.XLOOKUP(R3362,tblRegionReference[Region],tblRegionReference[Area],"Not Found")</f>
        <v>North</v>
      </c>
      <c r="U3362" s="4" t="str">
        <f>IF(tblOperations[[#This Row],[Completion_Rate]]&gt;=_xlfn.XLOOKUP("Completion Rate",tblKPITargets[KPI_Name],tblKPITargets[Target_Value]),"Met","Below Target")</f>
        <v>Below Target</v>
      </c>
      <c r="V3362" t="str">
        <f>IF(tblOperations[[#This Row],[SLA_Compliance]]&gt;=_xlfn.XLOOKUP('04_References'!$A$3,tblKPITargets[KPI_Name],tblKPITargets[Target_Value]),"Met","Below Target")</f>
        <v>Below Target</v>
      </c>
      <c r="W3362" t="str">
        <f>IF(tblOperations[[#This Row],[Quality_Pass_Rate]]&gt;=_xlfn.XLOOKUP('04_References'!$A$4,tblKPITargets[KPI_Name],tblKPITargets[Target_Value]),"Met","Below Target")</f>
        <v>Met</v>
      </c>
      <c r="X3362" t="str">
        <f>IF(tblOperations[[#This Row],[Average_Completion_Days]]&lt;=_xlfn.XLOOKUP('04_References'!$A$7,tblKPITargets[KPI_Name],tblKPITargets[Target_Value]),"Met","Below Target")</f>
        <v>Below Target</v>
      </c>
      <c r="Y3362" t="str">
        <f>IF(tblOperations[[#This Row],[Closing_Backlog]]&lt;=_xlfn.XLOOKUP('04_References'!$A$8,tblKPITargets[KPI_Name],tblKPITargets[Target_Value]),"Met","Below Target")</f>
        <v>Below Target</v>
      </c>
    </row>
    <row r="3363" spans="1:25">
      <c r="A3363" s="8" t="s">
        <v>3393</v>
      </c>
      <c r="B3363" s="9">
        <v>46174</v>
      </c>
      <c r="C3363" s="4" t="s">
        <v>18</v>
      </c>
      <c r="D3363" s="4" t="s">
        <v>21</v>
      </c>
      <c r="E3363" s="4">
        <v>0</v>
      </c>
      <c r="F3363" s="4">
        <v>31</v>
      </c>
      <c r="G3363" s="4">
        <v>31</v>
      </c>
      <c r="H3363" s="4">
        <v>31</v>
      </c>
      <c r="I3363" s="4">
        <v>0</v>
      </c>
      <c r="J3363" s="4">
        <v>1</v>
      </c>
      <c r="K3363" s="4">
        <v>0</v>
      </c>
      <c r="L3363" s="4">
        <v>2.2999999999999998</v>
      </c>
      <c r="M3363" s="4">
        <v>0.94899999999999995</v>
      </c>
      <c r="N3363" s="4">
        <v>0.97599999999999998</v>
      </c>
      <c r="O3363" s="4">
        <v>4.7</v>
      </c>
      <c r="P3363" s="4">
        <v>0.72299999999999998</v>
      </c>
      <c r="Q3363" s="5">
        <v>1</v>
      </c>
      <c r="R3363" s="4" t="str">
        <f>TRIM(tblOperations[[#This Row],[Region]])</f>
        <v>Scotland</v>
      </c>
      <c r="S3363" s="4" t="str">
        <f>TRIM(tblOperations[[#This Row],[Team]])</f>
        <v>Facilities Response</v>
      </c>
      <c r="T3363" s="4" t="str">
        <f>_xlfn.XLOOKUP(R3363,tblRegionReference[Region],tblRegionReference[Area],"Not Found")</f>
        <v>North</v>
      </c>
      <c r="U3363" s="4" t="str">
        <f>IF(tblOperations[[#This Row],[Completion_Rate]]&gt;=_xlfn.XLOOKUP("Completion Rate",tblKPITargets[KPI_Name],tblKPITargets[Target_Value]),"Met","Below Target")</f>
        <v>Met</v>
      </c>
      <c r="V3363" t="str">
        <f>IF(tblOperations[[#This Row],[SLA_Compliance]]&gt;=_xlfn.XLOOKUP('04_References'!$A$3,tblKPITargets[KPI_Name],tblKPITargets[Target_Value]),"Met","Below Target")</f>
        <v>Met</v>
      </c>
      <c r="W3363" t="str">
        <f>IF(tblOperations[[#This Row],[Quality_Pass_Rate]]&gt;=_xlfn.XLOOKUP('04_References'!$A$4,tblKPITargets[KPI_Name],tblKPITargets[Target_Value]),"Met","Below Target")</f>
        <v>Met</v>
      </c>
      <c r="X3363" t="str">
        <f>IF(tblOperations[[#This Row],[Average_Completion_Days]]&lt;=_xlfn.XLOOKUP('04_References'!$A$7,tblKPITargets[KPI_Name],tblKPITargets[Target_Value]),"Met","Below Target")</f>
        <v>Met</v>
      </c>
      <c r="Y3363" t="str">
        <f>IF(tblOperations[[#This Row],[Closing_Backlog]]&lt;=_xlfn.XLOOKUP('04_References'!$A$8,tblKPITargets[KPI_Name],tblKPITargets[Target_Value]),"Met","Below Target")</f>
        <v>Met</v>
      </c>
    </row>
    <row r="3364" spans="1:25">
      <c r="A3364" s="6" t="s">
        <v>3394</v>
      </c>
      <c r="B3364" s="7">
        <v>46174</v>
      </c>
      <c r="C3364" s="2" t="s">
        <v>18</v>
      </c>
      <c r="D3364" s="2" t="s">
        <v>23</v>
      </c>
      <c r="E3364" s="2">
        <v>855</v>
      </c>
      <c r="F3364" s="2">
        <v>32</v>
      </c>
      <c r="G3364" s="2">
        <v>887</v>
      </c>
      <c r="H3364" s="2">
        <v>34</v>
      </c>
      <c r="I3364" s="2">
        <v>853</v>
      </c>
      <c r="J3364" s="2">
        <v>0</v>
      </c>
      <c r="K3364" s="2">
        <v>0</v>
      </c>
      <c r="L3364" s="2">
        <v>8</v>
      </c>
      <c r="M3364" s="2">
        <v>0.6</v>
      </c>
      <c r="N3364" s="2">
        <v>1</v>
      </c>
      <c r="O3364" s="2">
        <v>2.5</v>
      </c>
      <c r="P3364" s="2">
        <v>0.73799999999999999</v>
      </c>
      <c r="Q3364" s="3">
        <v>3.7999999999999999E-2</v>
      </c>
      <c r="R3364" s="4" t="str">
        <f>TRIM(tblOperations[[#This Row],[Region]])</f>
        <v>Scotland</v>
      </c>
      <c r="S3364" s="4" t="str">
        <f>TRIM(tblOperations[[#This Row],[Team]])</f>
        <v>Estates Support</v>
      </c>
      <c r="T3364" s="4" t="str">
        <f>_xlfn.XLOOKUP(R3364,tblRegionReference[Region],tblRegionReference[Area],"Not Found")</f>
        <v>North</v>
      </c>
      <c r="U3364" s="4" t="str">
        <f>IF(tblOperations[[#This Row],[Completion_Rate]]&gt;=_xlfn.XLOOKUP("Completion Rate",tblKPITargets[KPI_Name],tblKPITargets[Target_Value]),"Met","Below Target")</f>
        <v>Below Target</v>
      </c>
      <c r="V3364" t="str">
        <f>IF(tblOperations[[#This Row],[SLA_Compliance]]&gt;=_xlfn.XLOOKUP('04_References'!$A$3,tblKPITargets[KPI_Name],tblKPITargets[Target_Value]),"Met","Below Target")</f>
        <v>Below Target</v>
      </c>
      <c r="W3364" t="str">
        <f>IF(tblOperations[[#This Row],[Quality_Pass_Rate]]&gt;=_xlfn.XLOOKUP('04_References'!$A$4,tblKPITargets[KPI_Name],tblKPITargets[Target_Value]),"Met","Below Target")</f>
        <v>Met</v>
      </c>
      <c r="X3364" t="str">
        <f>IF(tblOperations[[#This Row],[Average_Completion_Days]]&lt;=_xlfn.XLOOKUP('04_References'!$A$7,tblKPITargets[KPI_Name],tblKPITargets[Target_Value]),"Met","Below Target")</f>
        <v>Below Target</v>
      </c>
      <c r="Y3364" t="str">
        <f>IF(tblOperations[[#This Row],[Closing_Backlog]]&lt;=_xlfn.XLOOKUP('04_References'!$A$8,tblKPITargets[KPI_Name],tblKPITargets[Target_Value]),"Met","Below Target")</f>
        <v>Below Target</v>
      </c>
    </row>
    <row r="3365" spans="1:25">
      <c r="A3365" s="8" t="s">
        <v>3395</v>
      </c>
      <c r="B3365" s="9">
        <v>46174</v>
      </c>
      <c r="C3365" s="4" t="s">
        <v>18</v>
      </c>
      <c r="D3365" s="4" t="s">
        <v>25</v>
      </c>
      <c r="E3365" s="4">
        <v>0</v>
      </c>
      <c r="F3365" s="4">
        <v>37</v>
      </c>
      <c r="G3365" s="4">
        <v>37</v>
      </c>
      <c r="H3365" s="4">
        <v>37</v>
      </c>
      <c r="I3365" s="4">
        <v>0</v>
      </c>
      <c r="J3365" s="4">
        <v>0</v>
      </c>
      <c r="K3365" s="4">
        <v>0</v>
      </c>
      <c r="L3365" s="4">
        <v>1.3</v>
      </c>
      <c r="M3365" s="4">
        <v>0.98</v>
      </c>
      <c r="N3365" s="4">
        <v>0.95299999999999996</v>
      </c>
      <c r="O3365" s="4">
        <v>4.5</v>
      </c>
      <c r="P3365" s="4">
        <v>0.71099999999999997</v>
      </c>
      <c r="Q3365" s="5">
        <v>1</v>
      </c>
      <c r="R3365" s="4" t="str">
        <f>TRIM(tblOperations[[#This Row],[Region]])</f>
        <v>Scotland</v>
      </c>
      <c r="S3365" s="4" t="str">
        <f>TRIM(tblOperations[[#This Row],[Team]])</f>
        <v>Workplace Projects</v>
      </c>
      <c r="T3365" s="4" t="str">
        <f>_xlfn.XLOOKUP(R3365,tblRegionReference[Region],tblRegionReference[Area],"Not Found")</f>
        <v>North</v>
      </c>
      <c r="U3365" s="4" t="str">
        <f>IF(tblOperations[[#This Row],[Completion_Rate]]&gt;=_xlfn.XLOOKUP("Completion Rate",tblKPITargets[KPI_Name],tblKPITargets[Target_Value]),"Met","Below Target")</f>
        <v>Met</v>
      </c>
      <c r="V3365" t="str">
        <f>IF(tblOperations[[#This Row],[SLA_Compliance]]&gt;=_xlfn.XLOOKUP('04_References'!$A$3,tblKPITargets[KPI_Name],tblKPITargets[Target_Value]),"Met","Below Target")</f>
        <v>Met</v>
      </c>
      <c r="W3365" t="str">
        <f>IF(tblOperations[[#This Row],[Quality_Pass_Rate]]&gt;=_xlfn.XLOOKUP('04_References'!$A$4,tblKPITargets[KPI_Name],tblKPITargets[Target_Value]),"Met","Below Target")</f>
        <v>Met</v>
      </c>
      <c r="X3365" t="str">
        <f>IF(tblOperations[[#This Row],[Average_Completion_Days]]&lt;=_xlfn.XLOOKUP('04_References'!$A$7,tblKPITargets[KPI_Name],tblKPITargets[Target_Value]),"Met","Below Target")</f>
        <v>Met</v>
      </c>
      <c r="Y3365" t="str">
        <f>IF(tblOperations[[#This Row],[Closing_Backlog]]&lt;=_xlfn.XLOOKUP('04_References'!$A$8,tblKPITargets[KPI_Name],tblKPITargets[Target_Value]),"Met","Below Target")</f>
        <v>Met</v>
      </c>
    </row>
    <row r="3366" spans="1:25">
      <c r="A3366" s="6" t="s">
        <v>3396</v>
      </c>
      <c r="B3366" s="7">
        <v>46174</v>
      </c>
      <c r="C3366" s="2" t="s">
        <v>27</v>
      </c>
      <c r="D3366" s="2" t="s">
        <v>19</v>
      </c>
      <c r="E3366" s="2">
        <v>21</v>
      </c>
      <c r="F3366" s="2">
        <v>37</v>
      </c>
      <c r="G3366" s="2">
        <v>58</v>
      </c>
      <c r="H3366" s="2">
        <v>41</v>
      </c>
      <c r="I3366" s="2">
        <v>17</v>
      </c>
      <c r="J3366" s="2">
        <v>0</v>
      </c>
      <c r="K3366" s="2">
        <v>0</v>
      </c>
      <c r="L3366" s="2">
        <v>3.2</v>
      </c>
      <c r="M3366" s="2">
        <v>0.85099999999999998</v>
      </c>
      <c r="N3366" s="2">
        <v>0.99199999999999999</v>
      </c>
      <c r="O3366" s="2">
        <v>4.3</v>
      </c>
      <c r="P3366" s="2">
        <v>0.74399999999999999</v>
      </c>
      <c r="Q3366" s="3">
        <v>0.70699999999999996</v>
      </c>
      <c r="R3366" s="4" t="str">
        <f>TRIM(tblOperations[[#This Row],[Region]])</f>
        <v>North East</v>
      </c>
      <c r="S3366" s="4" t="str">
        <f>TRIM(tblOperations[[#This Row],[Team]])</f>
        <v>Workplace Services</v>
      </c>
      <c r="T3366" s="4" t="str">
        <f>_xlfn.XLOOKUP(R3366,tblRegionReference[Region],tblRegionReference[Area],"Not Found")</f>
        <v>North</v>
      </c>
      <c r="U3366" s="4" t="str">
        <f>IF(tblOperations[[#This Row],[Completion_Rate]]&gt;=_xlfn.XLOOKUP("Completion Rate",tblKPITargets[KPI_Name],tblKPITargets[Target_Value]),"Met","Below Target")</f>
        <v>Below Target</v>
      </c>
      <c r="V3366" t="str">
        <f>IF(tblOperations[[#This Row],[SLA_Compliance]]&gt;=_xlfn.XLOOKUP('04_References'!$A$3,tblKPITargets[KPI_Name],tblKPITargets[Target_Value]),"Met","Below Target")</f>
        <v>Below Target</v>
      </c>
      <c r="W3366" t="str">
        <f>IF(tblOperations[[#This Row],[Quality_Pass_Rate]]&gt;=_xlfn.XLOOKUP('04_References'!$A$4,tblKPITargets[KPI_Name],tblKPITargets[Target_Value]),"Met","Below Target")</f>
        <v>Met</v>
      </c>
      <c r="X3366" t="str">
        <f>IF(tblOperations[[#This Row],[Average_Completion_Days]]&lt;=_xlfn.XLOOKUP('04_References'!$A$7,tblKPITargets[KPI_Name],tblKPITargets[Target_Value]),"Met","Below Target")</f>
        <v>Below Target</v>
      </c>
      <c r="Y3366" t="str">
        <f>IF(tblOperations[[#This Row],[Closing_Backlog]]&lt;=_xlfn.XLOOKUP('04_References'!$A$8,tblKPITargets[KPI_Name],tblKPITargets[Target_Value]),"Met","Below Target")</f>
        <v>Below Target</v>
      </c>
    </row>
    <row r="3367" spans="1:25">
      <c r="A3367" s="8" t="s">
        <v>3397</v>
      </c>
      <c r="B3367" s="9">
        <v>46174</v>
      </c>
      <c r="C3367" s="4" t="s">
        <v>27</v>
      </c>
      <c r="D3367" s="4" t="s">
        <v>21</v>
      </c>
      <c r="E3367" s="4">
        <v>0</v>
      </c>
      <c r="F3367" s="4">
        <v>56</v>
      </c>
      <c r="G3367" s="4">
        <v>56</v>
      </c>
      <c r="H3367" s="4">
        <v>56</v>
      </c>
      <c r="I3367" s="4">
        <v>0</v>
      </c>
      <c r="J3367" s="4">
        <v>0</v>
      </c>
      <c r="K3367" s="4">
        <v>0</v>
      </c>
      <c r="L3367" s="4">
        <v>2.2000000000000002</v>
      </c>
      <c r="M3367" s="4">
        <v>0.94099999999999995</v>
      </c>
      <c r="N3367" s="4">
        <v>0.97599999999999998</v>
      </c>
      <c r="O3367" s="4">
        <v>4.8</v>
      </c>
      <c r="P3367" s="4">
        <v>0.70899999999999996</v>
      </c>
      <c r="Q3367" s="5">
        <v>1</v>
      </c>
      <c r="R3367" s="4" t="str">
        <f>TRIM(tblOperations[[#This Row],[Region]])</f>
        <v>North East</v>
      </c>
      <c r="S3367" s="4" t="str">
        <f>TRIM(tblOperations[[#This Row],[Team]])</f>
        <v>Facilities Response</v>
      </c>
      <c r="T3367" s="4" t="str">
        <f>_xlfn.XLOOKUP(R3367,tblRegionReference[Region],tblRegionReference[Area],"Not Found")</f>
        <v>North</v>
      </c>
      <c r="U3367" s="4" t="str">
        <f>IF(tblOperations[[#This Row],[Completion_Rate]]&gt;=_xlfn.XLOOKUP("Completion Rate",tblKPITargets[KPI_Name],tblKPITargets[Target_Value]),"Met","Below Target")</f>
        <v>Met</v>
      </c>
      <c r="V3367" t="str">
        <f>IF(tblOperations[[#This Row],[SLA_Compliance]]&gt;=_xlfn.XLOOKUP('04_References'!$A$3,tblKPITargets[KPI_Name],tblKPITargets[Target_Value]),"Met","Below Target")</f>
        <v>Met</v>
      </c>
      <c r="W3367" t="str">
        <f>IF(tblOperations[[#This Row],[Quality_Pass_Rate]]&gt;=_xlfn.XLOOKUP('04_References'!$A$4,tblKPITargets[KPI_Name],tblKPITargets[Target_Value]),"Met","Below Target")</f>
        <v>Met</v>
      </c>
      <c r="X3367" t="str">
        <f>IF(tblOperations[[#This Row],[Average_Completion_Days]]&lt;=_xlfn.XLOOKUP('04_References'!$A$7,tblKPITargets[KPI_Name],tblKPITargets[Target_Value]),"Met","Below Target")</f>
        <v>Met</v>
      </c>
      <c r="Y3367" t="str">
        <f>IF(tblOperations[[#This Row],[Closing_Backlog]]&lt;=_xlfn.XLOOKUP('04_References'!$A$8,tblKPITargets[KPI_Name],tblKPITargets[Target_Value]),"Met","Below Target")</f>
        <v>Met</v>
      </c>
    </row>
    <row r="3368" spans="1:25">
      <c r="A3368" s="6" t="s">
        <v>3398</v>
      </c>
      <c r="B3368" s="7">
        <v>46174</v>
      </c>
      <c r="C3368" s="2" t="s">
        <v>27</v>
      </c>
      <c r="D3368" s="2" t="s">
        <v>23</v>
      </c>
      <c r="E3368" s="2">
        <v>2140</v>
      </c>
      <c r="F3368" s="2">
        <v>53</v>
      </c>
      <c r="G3368" s="2">
        <v>2193</v>
      </c>
      <c r="H3368" s="2">
        <v>18</v>
      </c>
      <c r="I3368" s="2">
        <v>2175</v>
      </c>
      <c r="J3368" s="2">
        <v>0</v>
      </c>
      <c r="K3368" s="2">
        <v>0</v>
      </c>
      <c r="L3368" s="2">
        <v>8</v>
      </c>
      <c r="M3368" s="2">
        <v>0.6</v>
      </c>
      <c r="N3368" s="2">
        <v>0.99399999999999999</v>
      </c>
      <c r="O3368" s="2">
        <v>2.5</v>
      </c>
      <c r="P3368" s="2">
        <v>0.77200000000000002</v>
      </c>
      <c r="Q3368" s="3">
        <v>8.0000000000000002E-3</v>
      </c>
      <c r="R3368" s="4" t="str">
        <f>TRIM(tblOperations[[#This Row],[Region]])</f>
        <v>North East</v>
      </c>
      <c r="S3368" s="4" t="str">
        <f>TRIM(tblOperations[[#This Row],[Team]])</f>
        <v>Estates Support</v>
      </c>
      <c r="T3368" s="4" t="str">
        <f>_xlfn.XLOOKUP(R3368,tblRegionReference[Region],tblRegionReference[Area],"Not Found")</f>
        <v>North</v>
      </c>
      <c r="U3368" s="4" t="str">
        <f>IF(tblOperations[[#This Row],[Completion_Rate]]&gt;=_xlfn.XLOOKUP("Completion Rate",tblKPITargets[KPI_Name],tblKPITargets[Target_Value]),"Met","Below Target")</f>
        <v>Below Target</v>
      </c>
      <c r="V3368" t="str">
        <f>IF(tblOperations[[#This Row],[SLA_Compliance]]&gt;=_xlfn.XLOOKUP('04_References'!$A$3,tblKPITargets[KPI_Name],tblKPITargets[Target_Value]),"Met","Below Target")</f>
        <v>Below Target</v>
      </c>
      <c r="W3368" t="str">
        <f>IF(tblOperations[[#This Row],[Quality_Pass_Rate]]&gt;=_xlfn.XLOOKUP('04_References'!$A$4,tblKPITargets[KPI_Name],tblKPITargets[Target_Value]),"Met","Below Target")</f>
        <v>Met</v>
      </c>
      <c r="X3368" t="str">
        <f>IF(tblOperations[[#This Row],[Average_Completion_Days]]&lt;=_xlfn.XLOOKUP('04_References'!$A$7,tblKPITargets[KPI_Name],tblKPITargets[Target_Value]),"Met","Below Target")</f>
        <v>Below Target</v>
      </c>
      <c r="Y3368" t="str">
        <f>IF(tblOperations[[#This Row],[Closing_Backlog]]&lt;=_xlfn.XLOOKUP('04_References'!$A$8,tblKPITargets[KPI_Name],tblKPITargets[Target_Value]),"Met","Below Target")</f>
        <v>Below Target</v>
      </c>
    </row>
    <row r="3369" spans="1:25">
      <c r="A3369" s="8" t="s">
        <v>3399</v>
      </c>
      <c r="B3369" s="9">
        <v>46174</v>
      </c>
      <c r="C3369" s="4" t="s">
        <v>27</v>
      </c>
      <c r="D3369" s="4" t="s">
        <v>25</v>
      </c>
      <c r="E3369" s="4">
        <v>143</v>
      </c>
      <c r="F3369" s="4">
        <v>27</v>
      </c>
      <c r="G3369" s="4">
        <v>170</v>
      </c>
      <c r="H3369" s="4">
        <v>28</v>
      </c>
      <c r="I3369" s="4">
        <v>142</v>
      </c>
      <c r="J3369" s="4">
        <v>0</v>
      </c>
      <c r="K3369" s="4">
        <v>0</v>
      </c>
      <c r="L3369" s="4">
        <v>8</v>
      </c>
      <c r="M3369" s="4">
        <v>0.6</v>
      </c>
      <c r="N3369" s="4">
        <v>0.98</v>
      </c>
      <c r="O3369" s="4">
        <v>2.5</v>
      </c>
      <c r="P3369" s="4">
        <v>0.81100000000000005</v>
      </c>
      <c r="Q3369" s="5">
        <v>0.16500000000000001</v>
      </c>
      <c r="R3369" s="4" t="str">
        <f>TRIM(tblOperations[[#This Row],[Region]])</f>
        <v>North East</v>
      </c>
      <c r="S3369" s="4" t="str">
        <f>TRIM(tblOperations[[#This Row],[Team]])</f>
        <v>Workplace Projects</v>
      </c>
      <c r="T3369" s="4" t="str">
        <f>_xlfn.XLOOKUP(R3369,tblRegionReference[Region],tblRegionReference[Area],"Not Found")</f>
        <v>North</v>
      </c>
      <c r="U3369" s="4" t="str">
        <f>IF(tblOperations[[#This Row],[Completion_Rate]]&gt;=_xlfn.XLOOKUP("Completion Rate",tblKPITargets[KPI_Name],tblKPITargets[Target_Value]),"Met","Below Target")</f>
        <v>Below Target</v>
      </c>
      <c r="V3369" t="str">
        <f>IF(tblOperations[[#This Row],[SLA_Compliance]]&gt;=_xlfn.XLOOKUP('04_References'!$A$3,tblKPITargets[KPI_Name],tblKPITargets[Target_Value]),"Met","Below Target")</f>
        <v>Below Target</v>
      </c>
      <c r="W3369" t="str">
        <f>IF(tblOperations[[#This Row],[Quality_Pass_Rate]]&gt;=_xlfn.XLOOKUP('04_References'!$A$4,tblKPITargets[KPI_Name],tblKPITargets[Target_Value]),"Met","Below Target")</f>
        <v>Met</v>
      </c>
      <c r="X3369" t="str">
        <f>IF(tblOperations[[#This Row],[Average_Completion_Days]]&lt;=_xlfn.XLOOKUP('04_References'!$A$7,tblKPITargets[KPI_Name],tblKPITargets[Target_Value]),"Met","Below Target")</f>
        <v>Below Target</v>
      </c>
      <c r="Y3369" t="str">
        <f>IF(tblOperations[[#This Row],[Closing_Backlog]]&lt;=_xlfn.XLOOKUP('04_References'!$A$8,tblKPITargets[KPI_Name],tblKPITargets[Target_Value]),"Met","Below Target")</f>
        <v>Below Target</v>
      </c>
    </row>
    <row r="3370" spans="1:25">
      <c r="A3370" s="6" t="s">
        <v>3400</v>
      </c>
      <c r="B3370" s="7">
        <v>46174</v>
      </c>
      <c r="C3370" s="2" t="s">
        <v>32</v>
      </c>
      <c r="D3370" s="2" t="s">
        <v>19</v>
      </c>
      <c r="E3370" s="2">
        <v>1007</v>
      </c>
      <c r="F3370" s="2">
        <v>46</v>
      </c>
      <c r="G3370" s="2">
        <v>1053</v>
      </c>
      <c r="H3370" s="2">
        <v>33</v>
      </c>
      <c r="I3370" s="2">
        <v>1020</v>
      </c>
      <c r="J3370" s="2">
        <v>0</v>
      </c>
      <c r="K3370" s="2">
        <v>0</v>
      </c>
      <c r="L3370" s="2">
        <v>8</v>
      </c>
      <c r="M3370" s="2">
        <v>0.6</v>
      </c>
      <c r="N3370" s="2">
        <v>0.98</v>
      </c>
      <c r="O3370" s="2">
        <v>2.5</v>
      </c>
      <c r="P3370" s="2">
        <v>0.755</v>
      </c>
      <c r="Q3370" s="3">
        <v>3.1E-2</v>
      </c>
      <c r="R3370" s="4" t="str">
        <f>TRIM(tblOperations[[#This Row],[Region]])</f>
        <v>North West</v>
      </c>
      <c r="S3370" s="4" t="str">
        <f>TRIM(tblOperations[[#This Row],[Team]])</f>
        <v>Workplace Services</v>
      </c>
      <c r="T3370" s="4" t="str">
        <f>_xlfn.XLOOKUP(R3370,tblRegionReference[Region],tblRegionReference[Area],"Not Found")</f>
        <v>North</v>
      </c>
      <c r="U3370" s="4" t="str">
        <f>IF(tblOperations[[#This Row],[Completion_Rate]]&gt;=_xlfn.XLOOKUP("Completion Rate",tblKPITargets[KPI_Name],tblKPITargets[Target_Value]),"Met","Below Target")</f>
        <v>Below Target</v>
      </c>
      <c r="V3370" t="str">
        <f>IF(tblOperations[[#This Row],[SLA_Compliance]]&gt;=_xlfn.XLOOKUP('04_References'!$A$3,tblKPITargets[KPI_Name],tblKPITargets[Target_Value]),"Met","Below Target")</f>
        <v>Below Target</v>
      </c>
      <c r="W3370" t="str">
        <f>IF(tblOperations[[#This Row],[Quality_Pass_Rate]]&gt;=_xlfn.XLOOKUP('04_References'!$A$4,tblKPITargets[KPI_Name],tblKPITargets[Target_Value]),"Met","Below Target")</f>
        <v>Met</v>
      </c>
      <c r="X3370" t="str">
        <f>IF(tblOperations[[#This Row],[Average_Completion_Days]]&lt;=_xlfn.XLOOKUP('04_References'!$A$7,tblKPITargets[KPI_Name],tblKPITargets[Target_Value]),"Met","Below Target")</f>
        <v>Below Target</v>
      </c>
      <c r="Y3370" t="str">
        <f>IF(tblOperations[[#This Row],[Closing_Backlog]]&lt;=_xlfn.XLOOKUP('04_References'!$A$8,tblKPITargets[KPI_Name],tblKPITargets[Target_Value]),"Met","Below Target")</f>
        <v>Below Target</v>
      </c>
    </row>
    <row r="3371" spans="1:25">
      <c r="A3371" s="8" t="s">
        <v>3401</v>
      </c>
      <c r="B3371" s="9">
        <v>46174</v>
      </c>
      <c r="C3371" s="4" t="s">
        <v>32</v>
      </c>
      <c r="D3371" s="4" t="s">
        <v>21</v>
      </c>
      <c r="E3371" s="4">
        <v>2205</v>
      </c>
      <c r="F3371" s="4">
        <v>47</v>
      </c>
      <c r="G3371" s="4">
        <v>2252</v>
      </c>
      <c r="H3371" s="4">
        <v>28</v>
      </c>
      <c r="I3371" s="4">
        <v>2224</v>
      </c>
      <c r="J3371" s="4">
        <v>0</v>
      </c>
      <c r="K3371" s="4">
        <v>0</v>
      </c>
      <c r="L3371" s="4">
        <v>8</v>
      </c>
      <c r="M3371" s="4">
        <v>0.6</v>
      </c>
      <c r="N3371" s="4">
        <v>0.97199999999999998</v>
      </c>
      <c r="O3371" s="4">
        <v>2.5</v>
      </c>
      <c r="P3371" s="4">
        <v>0.75</v>
      </c>
      <c r="Q3371" s="5">
        <v>1.2E-2</v>
      </c>
      <c r="R3371" s="4" t="str">
        <f>TRIM(tblOperations[[#This Row],[Region]])</f>
        <v>North West</v>
      </c>
      <c r="S3371" s="4" t="str">
        <f>TRIM(tblOperations[[#This Row],[Team]])</f>
        <v>Facilities Response</v>
      </c>
      <c r="T3371" s="4" t="str">
        <f>_xlfn.XLOOKUP(R3371,tblRegionReference[Region],tblRegionReference[Area],"Not Found")</f>
        <v>North</v>
      </c>
      <c r="U3371" s="4" t="str">
        <f>IF(tblOperations[[#This Row],[Completion_Rate]]&gt;=_xlfn.XLOOKUP("Completion Rate",tblKPITargets[KPI_Name],tblKPITargets[Target_Value]),"Met","Below Target")</f>
        <v>Below Target</v>
      </c>
      <c r="V3371" t="str">
        <f>IF(tblOperations[[#This Row],[SLA_Compliance]]&gt;=_xlfn.XLOOKUP('04_References'!$A$3,tblKPITargets[KPI_Name],tblKPITargets[Target_Value]),"Met","Below Target")</f>
        <v>Below Target</v>
      </c>
      <c r="W3371" t="str">
        <f>IF(tblOperations[[#This Row],[Quality_Pass_Rate]]&gt;=_xlfn.XLOOKUP('04_References'!$A$4,tblKPITargets[KPI_Name],tblKPITargets[Target_Value]),"Met","Below Target")</f>
        <v>Met</v>
      </c>
      <c r="X3371" t="str">
        <f>IF(tblOperations[[#This Row],[Average_Completion_Days]]&lt;=_xlfn.XLOOKUP('04_References'!$A$7,tblKPITargets[KPI_Name],tblKPITargets[Target_Value]),"Met","Below Target")</f>
        <v>Below Target</v>
      </c>
      <c r="Y3371" t="str">
        <f>IF(tblOperations[[#This Row],[Closing_Backlog]]&lt;=_xlfn.XLOOKUP('04_References'!$A$8,tblKPITargets[KPI_Name],tblKPITargets[Target_Value]),"Met","Below Target")</f>
        <v>Below Target</v>
      </c>
    </row>
    <row r="3372" spans="1:25">
      <c r="A3372" s="6" t="s">
        <v>3402</v>
      </c>
      <c r="B3372" s="7">
        <v>46174</v>
      </c>
      <c r="C3372" s="2" t="s">
        <v>32</v>
      </c>
      <c r="D3372" s="2" t="s">
        <v>23</v>
      </c>
      <c r="E3372" s="2">
        <v>2377</v>
      </c>
      <c r="F3372" s="2">
        <v>34</v>
      </c>
      <c r="G3372" s="2">
        <v>2411</v>
      </c>
      <c r="H3372" s="2">
        <v>20</v>
      </c>
      <c r="I3372" s="2">
        <v>2391</v>
      </c>
      <c r="J3372" s="2">
        <v>0</v>
      </c>
      <c r="K3372" s="2">
        <v>0</v>
      </c>
      <c r="L3372" s="2">
        <v>8</v>
      </c>
      <c r="M3372" s="2">
        <v>0.6</v>
      </c>
      <c r="N3372" s="2">
        <v>0.98099999999999998</v>
      </c>
      <c r="O3372" s="2">
        <v>2.5</v>
      </c>
      <c r="P3372" s="2">
        <v>0.65100000000000002</v>
      </c>
      <c r="Q3372" s="3">
        <v>8.0000000000000002E-3</v>
      </c>
      <c r="R3372" s="4" t="str">
        <f>TRIM(tblOperations[[#This Row],[Region]])</f>
        <v>North West</v>
      </c>
      <c r="S3372" s="4" t="str">
        <f>TRIM(tblOperations[[#This Row],[Team]])</f>
        <v>Estates Support</v>
      </c>
      <c r="T3372" s="4" t="str">
        <f>_xlfn.XLOOKUP(R3372,tblRegionReference[Region],tblRegionReference[Area],"Not Found")</f>
        <v>North</v>
      </c>
      <c r="U3372" s="4" t="str">
        <f>IF(tblOperations[[#This Row],[Completion_Rate]]&gt;=_xlfn.XLOOKUP("Completion Rate",tblKPITargets[KPI_Name],tblKPITargets[Target_Value]),"Met","Below Target")</f>
        <v>Below Target</v>
      </c>
      <c r="V3372" t="str">
        <f>IF(tblOperations[[#This Row],[SLA_Compliance]]&gt;=_xlfn.XLOOKUP('04_References'!$A$3,tblKPITargets[KPI_Name],tblKPITargets[Target_Value]),"Met","Below Target")</f>
        <v>Below Target</v>
      </c>
      <c r="W3372" t="str">
        <f>IF(tblOperations[[#This Row],[Quality_Pass_Rate]]&gt;=_xlfn.XLOOKUP('04_References'!$A$4,tblKPITargets[KPI_Name],tblKPITargets[Target_Value]),"Met","Below Target")</f>
        <v>Met</v>
      </c>
      <c r="X3372" t="str">
        <f>IF(tblOperations[[#This Row],[Average_Completion_Days]]&lt;=_xlfn.XLOOKUP('04_References'!$A$7,tblKPITargets[KPI_Name],tblKPITargets[Target_Value]),"Met","Below Target")</f>
        <v>Below Target</v>
      </c>
      <c r="Y3372" t="str">
        <f>IF(tblOperations[[#This Row],[Closing_Backlog]]&lt;=_xlfn.XLOOKUP('04_References'!$A$8,tblKPITargets[KPI_Name],tblKPITargets[Target_Value]),"Met","Below Target")</f>
        <v>Below Target</v>
      </c>
    </row>
    <row r="3373" spans="1:25">
      <c r="A3373" s="8" t="s">
        <v>3403</v>
      </c>
      <c r="B3373" s="9">
        <v>46174</v>
      </c>
      <c r="C3373" s="4" t="s">
        <v>32</v>
      </c>
      <c r="D3373" s="4" t="s">
        <v>25</v>
      </c>
      <c r="E3373" s="4">
        <v>0</v>
      </c>
      <c r="F3373" s="4">
        <v>30</v>
      </c>
      <c r="G3373" s="4">
        <v>30</v>
      </c>
      <c r="H3373" s="4">
        <v>30</v>
      </c>
      <c r="I3373" s="4">
        <v>0</v>
      </c>
      <c r="J3373" s="4">
        <v>0</v>
      </c>
      <c r="K3373" s="4">
        <v>0</v>
      </c>
      <c r="L3373" s="4">
        <v>0.8</v>
      </c>
      <c r="M3373" s="4">
        <v>0.95299999999999996</v>
      </c>
      <c r="N3373" s="4">
        <v>1</v>
      </c>
      <c r="O3373" s="4">
        <v>4.7</v>
      </c>
      <c r="P3373" s="4">
        <v>0.69399999999999995</v>
      </c>
      <c r="Q3373" s="5">
        <v>1</v>
      </c>
      <c r="R3373" s="4" t="str">
        <f>TRIM(tblOperations[[#This Row],[Region]])</f>
        <v>North West</v>
      </c>
      <c r="S3373" s="4" t="str">
        <f>TRIM(tblOperations[[#This Row],[Team]])</f>
        <v>Workplace Projects</v>
      </c>
      <c r="T3373" s="4" t="str">
        <f>_xlfn.XLOOKUP(R3373,tblRegionReference[Region],tblRegionReference[Area],"Not Found")</f>
        <v>North</v>
      </c>
      <c r="U3373" s="4" t="str">
        <f>IF(tblOperations[[#This Row],[Completion_Rate]]&gt;=_xlfn.XLOOKUP("Completion Rate",tblKPITargets[KPI_Name],tblKPITargets[Target_Value]),"Met","Below Target")</f>
        <v>Met</v>
      </c>
      <c r="V3373" t="str">
        <f>IF(tblOperations[[#This Row],[SLA_Compliance]]&gt;=_xlfn.XLOOKUP('04_References'!$A$3,tblKPITargets[KPI_Name],tblKPITargets[Target_Value]),"Met","Below Target")</f>
        <v>Met</v>
      </c>
      <c r="W3373" t="str">
        <f>IF(tblOperations[[#This Row],[Quality_Pass_Rate]]&gt;=_xlfn.XLOOKUP('04_References'!$A$4,tblKPITargets[KPI_Name],tblKPITargets[Target_Value]),"Met","Below Target")</f>
        <v>Met</v>
      </c>
      <c r="X3373" t="str">
        <f>IF(tblOperations[[#This Row],[Average_Completion_Days]]&lt;=_xlfn.XLOOKUP('04_References'!$A$7,tblKPITargets[KPI_Name],tblKPITargets[Target_Value]),"Met","Below Target")</f>
        <v>Met</v>
      </c>
      <c r="Y3373" t="str">
        <f>IF(tblOperations[[#This Row],[Closing_Backlog]]&lt;=_xlfn.XLOOKUP('04_References'!$A$8,tblKPITargets[KPI_Name],tblKPITargets[Target_Value]),"Met","Below Target")</f>
        <v>Met</v>
      </c>
    </row>
    <row r="3374" spans="1:25">
      <c r="A3374" s="6" t="s">
        <v>3404</v>
      </c>
      <c r="B3374" s="7">
        <v>46174</v>
      </c>
      <c r="C3374" s="2" t="s">
        <v>37</v>
      </c>
      <c r="D3374" s="2" t="s">
        <v>19</v>
      </c>
      <c r="E3374" s="2">
        <v>7</v>
      </c>
      <c r="F3374" s="2">
        <v>53</v>
      </c>
      <c r="G3374" s="2">
        <v>60</v>
      </c>
      <c r="H3374" s="2">
        <v>43</v>
      </c>
      <c r="I3374" s="2">
        <v>17</v>
      </c>
      <c r="J3374" s="2">
        <v>0</v>
      </c>
      <c r="K3374" s="2">
        <v>0</v>
      </c>
      <c r="L3374" s="2">
        <v>2.6</v>
      </c>
      <c r="M3374" s="2">
        <v>0.878</v>
      </c>
      <c r="N3374" s="2">
        <v>0.99099999999999999</v>
      </c>
      <c r="O3374" s="2">
        <v>3.8</v>
      </c>
      <c r="P3374" s="2">
        <v>0.67100000000000004</v>
      </c>
      <c r="Q3374" s="3">
        <v>0.71699999999999997</v>
      </c>
      <c r="R3374" s="4" t="str">
        <f>TRIM(tblOperations[[#This Row],[Region]])</f>
        <v>Midlands</v>
      </c>
      <c r="S3374" s="4" t="str">
        <f>TRIM(tblOperations[[#This Row],[Team]])</f>
        <v>Workplace Services</v>
      </c>
      <c r="T3374" s="4" t="str">
        <f>_xlfn.XLOOKUP(R3374,tblRegionReference[Region],tblRegionReference[Area],"Not Found")</f>
        <v>Central</v>
      </c>
      <c r="U3374" s="4" t="str">
        <f>IF(tblOperations[[#This Row],[Completion_Rate]]&gt;=_xlfn.XLOOKUP("Completion Rate",tblKPITargets[KPI_Name],tblKPITargets[Target_Value]),"Met","Below Target")</f>
        <v>Below Target</v>
      </c>
      <c r="V3374" t="str">
        <f>IF(tblOperations[[#This Row],[SLA_Compliance]]&gt;=_xlfn.XLOOKUP('04_References'!$A$3,tblKPITargets[KPI_Name],tblKPITargets[Target_Value]),"Met","Below Target")</f>
        <v>Below Target</v>
      </c>
      <c r="W3374" t="str">
        <f>IF(tblOperations[[#This Row],[Quality_Pass_Rate]]&gt;=_xlfn.XLOOKUP('04_References'!$A$4,tblKPITargets[KPI_Name],tblKPITargets[Target_Value]),"Met","Below Target")</f>
        <v>Met</v>
      </c>
      <c r="X3374" t="str">
        <f>IF(tblOperations[[#This Row],[Average_Completion_Days]]&lt;=_xlfn.XLOOKUP('04_References'!$A$7,tblKPITargets[KPI_Name],tblKPITargets[Target_Value]),"Met","Below Target")</f>
        <v>Met</v>
      </c>
      <c r="Y3374" t="str">
        <f>IF(tblOperations[[#This Row],[Closing_Backlog]]&lt;=_xlfn.XLOOKUP('04_References'!$A$8,tblKPITargets[KPI_Name],tblKPITargets[Target_Value]),"Met","Below Target")</f>
        <v>Below Target</v>
      </c>
    </row>
    <row r="3375" spans="1:25">
      <c r="A3375" s="8" t="s">
        <v>3405</v>
      </c>
      <c r="B3375" s="9">
        <v>46174</v>
      </c>
      <c r="C3375" s="4" t="s">
        <v>37</v>
      </c>
      <c r="D3375" s="4" t="s">
        <v>21</v>
      </c>
      <c r="E3375" s="4">
        <v>1102</v>
      </c>
      <c r="F3375" s="4">
        <v>38</v>
      </c>
      <c r="G3375" s="4">
        <v>1140</v>
      </c>
      <c r="H3375" s="4">
        <v>38</v>
      </c>
      <c r="I3375" s="4">
        <v>1102</v>
      </c>
      <c r="J3375" s="4">
        <v>0</v>
      </c>
      <c r="K3375" s="4">
        <v>0</v>
      </c>
      <c r="L3375" s="4">
        <v>8</v>
      </c>
      <c r="M3375" s="4">
        <v>0.6</v>
      </c>
      <c r="N3375" s="4">
        <v>0.98699999999999999</v>
      </c>
      <c r="O3375" s="4">
        <v>2.5</v>
      </c>
      <c r="P3375" s="4">
        <v>0.82499999999999996</v>
      </c>
      <c r="Q3375" s="5">
        <v>3.3000000000000002E-2</v>
      </c>
      <c r="R3375" s="4" t="str">
        <f>TRIM(tblOperations[[#This Row],[Region]])</f>
        <v>Midlands</v>
      </c>
      <c r="S3375" s="4" t="str">
        <f>TRIM(tblOperations[[#This Row],[Team]])</f>
        <v>Facilities Response</v>
      </c>
      <c r="T3375" s="4" t="str">
        <f>_xlfn.XLOOKUP(R3375,tblRegionReference[Region],tblRegionReference[Area],"Not Found")</f>
        <v>Central</v>
      </c>
      <c r="U3375" s="4" t="str">
        <f>IF(tblOperations[[#This Row],[Completion_Rate]]&gt;=_xlfn.XLOOKUP("Completion Rate",tblKPITargets[KPI_Name],tblKPITargets[Target_Value]),"Met","Below Target")</f>
        <v>Below Target</v>
      </c>
      <c r="V3375" t="str">
        <f>IF(tblOperations[[#This Row],[SLA_Compliance]]&gt;=_xlfn.XLOOKUP('04_References'!$A$3,tblKPITargets[KPI_Name],tblKPITargets[Target_Value]),"Met","Below Target")</f>
        <v>Below Target</v>
      </c>
      <c r="W3375" t="str">
        <f>IF(tblOperations[[#This Row],[Quality_Pass_Rate]]&gt;=_xlfn.XLOOKUP('04_References'!$A$4,tblKPITargets[KPI_Name],tblKPITargets[Target_Value]),"Met","Below Target")</f>
        <v>Met</v>
      </c>
      <c r="X3375" t="str">
        <f>IF(tblOperations[[#This Row],[Average_Completion_Days]]&lt;=_xlfn.XLOOKUP('04_References'!$A$7,tblKPITargets[KPI_Name],tblKPITargets[Target_Value]),"Met","Below Target")</f>
        <v>Below Target</v>
      </c>
      <c r="Y3375" t="str">
        <f>IF(tblOperations[[#This Row],[Closing_Backlog]]&lt;=_xlfn.XLOOKUP('04_References'!$A$8,tblKPITargets[KPI_Name],tblKPITargets[Target_Value]),"Met","Below Target")</f>
        <v>Below Target</v>
      </c>
    </row>
    <row r="3376" spans="1:25">
      <c r="A3376" s="6" t="s">
        <v>3406</v>
      </c>
      <c r="B3376" s="7">
        <v>46174</v>
      </c>
      <c r="C3376" s="2" t="s">
        <v>37</v>
      </c>
      <c r="D3376" s="2" t="s">
        <v>23</v>
      </c>
      <c r="E3376" s="2">
        <v>777</v>
      </c>
      <c r="F3376" s="2">
        <v>47</v>
      </c>
      <c r="G3376" s="2">
        <v>824</v>
      </c>
      <c r="H3376" s="2">
        <v>38</v>
      </c>
      <c r="I3376" s="2">
        <v>786</v>
      </c>
      <c r="J3376" s="2">
        <v>1</v>
      </c>
      <c r="K3376" s="2">
        <v>0</v>
      </c>
      <c r="L3376" s="2">
        <v>8</v>
      </c>
      <c r="M3376" s="2">
        <v>0.6</v>
      </c>
      <c r="N3376" s="2">
        <v>0.98</v>
      </c>
      <c r="O3376" s="2">
        <v>2.5</v>
      </c>
      <c r="P3376" s="2">
        <v>0.81399999999999995</v>
      </c>
      <c r="Q3376" s="3">
        <v>4.5999999999999999E-2</v>
      </c>
      <c r="R3376" s="4" t="str">
        <f>TRIM(tblOperations[[#This Row],[Region]])</f>
        <v>Midlands</v>
      </c>
      <c r="S3376" s="4" t="str">
        <f>TRIM(tblOperations[[#This Row],[Team]])</f>
        <v>Estates Support</v>
      </c>
      <c r="T3376" s="4" t="str">
        <f>_xlfn.XLOOKUP(R3376,tblRegionReference[Region],tblRegionReference[Area],"Not Found")</f>
        <v>Central</v>
      </c>
      <c r="U3376" s="4" t="str">
        <f>IF(tblOperations[[#This Row],[Completion_Rate]]&gt;=_xlfn.XLOOKUP("Completion Rate",tblKPITargets[KPI_Name],tblKPITargets[Target_Value]),"Met","Below Target")</f>
        <v>Below Target</v>
      </c>
      <c r="V3376" t="str">
        <f>IF(tblOperations[[#This Row],[SLA_Compliance]]&gt;=_xlfn.XLOOKUP('04_References'!$A$3,tblKPITargets[KPI_Name],tblKPITargets[Target_Value]),"Met","Below Target")</f>
        <v>Below Target</v>
      </c>
      <c r="W3376" t="str">
        <f>IF(tblOperations[[#This Row],[Quality_Pass_Rate]]&gt;=_xlfn.XLOOKUP('04_References'!$A$4,tblKPITargets[KPI_Name],tblKPITargets[Target_Value]),"Met","Below Target")</f>
        <v>Met</v>
      </c>
      <c r="X3376" t="str">
        <f>IF(tblOperations[[#This Row],[Average_Completion_Days]]&lt;=_xlfn.XLOOKUP('04_References'!$A$7,tblKPITargets[KPI_Name],tblKPITargets[Target_Value]),"Met","Below Target")</f>
        <v>Below Target</v>
      </c>
      <c r="Y3376" t="str">
        <f>IF(tblOperations[[#This Row],[Closing_Backlog]]&lt;=_xlfn.XLOOKUP('04_References'!$A$8,tblKPITargets[KPI_Name],tblKPITargets[Target_Value]),"Met","Below Target")</f>
        <v>Below Target</v>
      </c>
    </row>
    <row r="3377" spans="1:25">
      <c r="A3377" s="8" t="s">
        <v>3407</v>
      </c>
      <c r="B3377" s="9">
        <v>46174</v>
      </c>
      <c r="C3377" s="4" t="s">
        <v>37</v>
      </c>
      <c r="D3377" s="4" t="s">
        <v>25</v>
      </c>
      <c r="E3377" s="4">
        <v>0</v>
      </c>
      <c r="F3377" s="4">
        <v>22</v>
      </c>
      <c r="G3377" s="4">
        <v>22</v>
      </c>
      <c r="H3377" s="4">
        <v>22</v>
      </c>
      <c r="I3377" s="4">
        <v>0</v>
      </c>
      <c r="J3377" s="4">
        <v>0</v>
      </c>
      <c r="K3377" s="4">
        <v>0</v>
      </c>
      <c r="L3377" s="4">
        <v>1.5</v>
      </c>
      <c r="M3377" s="4">
        <v>1</v>
      </c>
      <c r="N3377" s="4">
        <v>0.97299999999999998</v>
      </c>
      <c r="O3377" s="4">
        <v>4.8</v>
      </c>
      <c r="P3377" s="4">
        <v>0.76600000000000001</v>
      </c>
      <c r="Q3377" s="5">
        <v>1</v>
      </c>
      <c r="R3377" s="4" t="str">
        <f>TRIM(tblOperations[[#This Row],[Region]])</f>
        <v>Midlands</v>
      </c>
      <c r="S3377" s="4" t="str">
        <f>TRIM(tblOperations[[#This Row],[Team]])</f>
        <v>Workplace Projects</v>
      </c>
      <c r="T3377" s="4" t="str">
        <f>_xlfn.XLOOKUP(R3377,tblRegionReference[Region],tblRegionReference[Area],"Not Found")</f>
        <v>Central</v>
      </c>
      <c r="U3377" s="4" t="str">
        <f>IF(tblOperations[[#This Row],[Completion_Rate]]&gt;=_xlfn.XLOOKUP("Completion Rate",tblKPITargets[KPI_Name],tblKPITargets[Target_Value]),"Met","Below Target")</f>
        <v>Met</v>
      </c>
      <c r="V3377" t="str">
        <f>IF(tblOperations[[#This Row],[SLA_Compliance]]&gt;=_xlfn.XLOOKUP('04_References'!$A$3,tblKPITargets[KPI_Name],tblKPITargets[Target_Value]),"Met","Below Target")</f>
        <v>Met</v>
      </c>
      <c r="W3377" t="str">
        <f>IF(tblOperations[[#This Row],[Quality_Pass_Rate]]&gt;=_xlfn.XLOOKUP('04_References'!$A$4,tblKPITargets[KPI_Name],tblKPITargets[Target_Value]),"Met","Below Target")</f>
        <v>Met</v>
      </c>
      <c r="X3377" t="str">
        <f>IF(tblOperations[[#This Row],[Average_Completion_Days]]&lt;=_xlfn.XLOOKUP('04_References'!$A$7,tblKPITargets[KPI_Name],tblKPITargets[Target_Value]),"Met","Below Target")</f>
        <v>Met</v>
      </c>
      <c r="Y3377" t="str">
        <f>IF(tblOperations[[#This Row],[Closing_Backlog]]&lt;=_xlfn.XLOOKUP('04_References'!$A$8,tblKPITargets[KPI_Name],tblKPITargets[Target_Value]),"Met","Below Target")</f>
        <v>Met</v>
      </c>
    </row>
    <row r="3378" spans="1:25">
      <c r="A3378" s="6" t="s">
        <v>3408</v>
      </c>
      <c r="B3378" s="7">
        <v>46174</v>
      </c>
      <c r="C3378" s="2" t="s">
        <v>43</v>
      </c>
      <c r="D3378" s="2" t="s">
        <v>19</v>
      </c>
      <c r="E3378" s="2">
        <v>1861</v>
      </c>
      <c r="F3378" s="2">
        <v>50</v>
      </c>
      <c r="G3378" s="2">
        <v>1911</v>
      </c>
      <c r="H3378" s="2">
        <v>21</v>
      </c>
      <c r="I3378" s="2">
        <v>1890</v>
      </c>
      <c r="J3378" s="2">
        <v>0</v>
      </c>
      <c r="K3378" s="2">
        <v>0</v>
      </c>
      <c r="L3378" s="2">
        <v>8</v>
      </c>
      <c r="M3378" s="2">
        <v>0.6</v>
      </c>
      <c r="N3378" s="2">
        <v>0.98799999999999999</v>
      </c>
      <c r="O3378" s="2">
        <v>2.5</v>
      </c>
      <c r="P3378" s="2">
        <v>0.70499999999999996</v>
      </c>
      <c r="Q3378" s="3">
        <v>1.0999999999999999E-2</v>
      </c>
      <c r="R3378" s="4" t="str">
        <f>TRIM(tblOperations[[#This Row],[Region]])</f>
        <v>South West</v>
      </c>
      <c r="S3378" s="4" t="str">
        <f>TRIM(tblOperations[[#This Row],[Team]])</f>
        <v>Workplace Services</v>
      </c>
      <c r="T3378" s="4" t="str">
        <f>_xlfn.XLOOKUP(R3378,tblRegionReference[Region],tblRegionReference[Area],"Not Found")</f>
        <v>South</v>
      </c>
      <c r="U3378" s="4" t="str">
        <f>IF(tblOperations[[#This Row],[Completion_Rate]]&gt;=_xlfn.XLOOKUP("Completion Rate",tblKPITargets[KPI_Name],tblKPITargets[Target_Value]),"Met","Below Target")</f>
        <v>Below Target</v>
      </c>
      <c r="V3378" t="str">
        <f>IF(tblOperations[[#This Row],[SLA_Compliance]]&gt;=_xlfn.XLOOKUP('04_References'!$A$3,tblKPITargets[KPI_Name],tblKPITargets[Target_Value]),"Met","Below Target")</f>
        <v>Below Target</v>
      </c>
      <c r="W3378" t="str">
        <f>IF(tblOperations[[#This Row],[Quality_Pass_Rate]]&gt;=_xlfn.XLOOKUP('04_References'!$A$4,tblKPITargets[KPI_Name],tblKPITargets[Target_Value]),"Met","Below Target")</f>
        <v>Met</v>
      </c>
      <c r="X3378" t="str">
        <f>IF(tblOperations[[#This Row],[Average_Completion_Days]]&lt;=_xlfn.XLOOKUP('04_References'!$A$7,tblKPITargets[KPI_Name],tblKPITargets[Target_Value]),"Met","Below Target")</f>
        <v>Below Target</v>
      </c>
      <c r="Y3378" t="str">
        <f>IF(tblOperations[[#This Row],[Closing_Backlog]]&lt;=_xlfn.XLOOKUP('04_References'!$A$8,tblKPITargets[KPI_Name],tblKPITargets[Target_Value]),"Met","Below Target")</f>
        <v>Below Target</v>
      </c>
    </row>
    <row r="3379" spans="1:25">
      <c r="A3379" s="8" t="s">
        <v>3409</v>
      </c>
      <c r="B3379" s="9">
        <v>46174</v>
      </c>
      <c r="C3379" s="4" t="s">
        <v>43</v>
      </c>
      <c r="D3379" s="4" t="s">
        <v>21</v>
      </c>
      <c r="E3379" s="4">
        <v>0</v>
      </c>
      <c r="F3379" s="4">
        <v>53</v>
      </c>
      <c r="G3379" s="4">
        <v>53</v>
      </c>
      <c r="H3379" s="4">
        <v>46</v>
      </c>
      <c r="I3379" s="4">
        <v>7</v>
      </c>
      <c r="J3379" s="4">
        <v>0</v>
      </c>
      <c r="K3379" s="4">
        <v>0</v>
      </c>
      <c r="L3379" s="4">
        <v>1.9</v>
      </c>
      <c r="M3379" s="4">
        <v>0.92300000000000004</v>
      </c>
      <c r="N3379" s="4">
        <v>0.98299999999999998</v>
      </c>
      <c r="O3379" s="4">
        <v>4.4000000000000004</v>
      </c>
      <c r="P3379" s="4">
        <v>0.65300000000000002</v>
      </c>
      <c r="Q3379" s="5">
        <v>0.86799999999999999</v>
      </c>
      <c r="R3379" s="4" t="str">
        <f>TRIM(tblOperations[[#This Row],[Region]])</f>
        <v>South West</v>
      </c>
      <c r="S3379" s="4" t="str">
        <f>TRIM(tblOperations[[#This Row],[Team]])</f>
        <v>Facilities Response</v>
      </c>
      <c r="T3379" s="4" t="str">
        <f>_xlfn.XLOOKUP(R3379,tblRegionReference[Region],tblRegionReference[Area],"Not Found")</f>
        <v>South</v>
      </c>
      <c r="U3379" s="4" t="str">
        <f>IF(tblOperations[[#This Row],[Completion_Rate]]&gt;=_xlfn.XLOOKUP("Completion Rate",tblKPITargets[KPI_Name],tblKPITargets[Target_Value]),"Met","Below Target")</f>
        <v>Below Target</v>
      </c>
      <c r="V3379" t="str">
        <f>IF(tblOperations[[#This Row],[SLA_Compliance]]&gt;=_xlfn.XLOOKUP('04_References'!$A$3,tblKPITargets[KPI_Name],tblKPITargets[Target_Value]),"Met","Below Target")</f>
        <v>Met</v>
      </c>
      <c r="W3379" t="str">
        <f>IF(tblOperations[[#This Row],[Quality_Pass_Rate]]&gt;=_xlfn.XLOOKUP('04_References'!$A$4,tblKPITargets[KPI_Name],tblKPITargets[Target_Value]),"Met","Below Target")</f>
        <v>Met</v>
      </c>
      <c r="X3379" t="str">
        <f>IF(tblOperations[[#This Row],[Average_Completion_Days]]&lt;=_xlfn.XLOOKUP('04_References'!$A$7,tblKPITargets[KPI_Name],tblKPITargets[Target_Value]),"Met","Below Target")</f>
        <v>Met</v>
      </c>
      <c r="Y3379" t="str">
        <f>IF(tblOperations[[#This Row],[Closing_Backlog]]&lt;=_xlfn.XLOOKUP('04_References'!$A$8,tblKPITargets[KPI_Name],tblKPITargets[Target_Value]),"Met","Below Target")</f>
        <v>Met</v>
      </c>
    </row>
    <row r="3380" spans="1:25">
      <c r="A3380" s="6" t="s">
        <v>3410</v>
      </c>
      <c r="B3380" s="7">
        <v>46174</v>
      </c>
      <c r="C3380" s="2" t="s">
        <v>43</v>
      </c>
      <c r="D3380" s="2" t="s">
        <v>23</v>
      </c>
      <c r="E3380" s="2">
        <v>0</v>
      </c>
      <c r="F3380" s="2">
        <v>31</v>
      </c>
      <c r="G3380" s="2">
        <v>31</v>
      </c>
      <c r="H3380" s="2">
        <v>31</v>
      </c>
      <c r="I3380" s="2">
        <v>0</v>
      </c>
      <c r="J3380" s="2">
        <v>0</v>
      </c>
      <c r="K3380" s="2">
        <v>0</v>
      </c>
      <c r="L3380" s="2">
        <v>1.7</v>
      </c>
      <c r="M3380" s="2">
        <v>0.999</v>
      </c>
      <c r="N3380" s="2">
        <v>0.97699999999999998</v>
      </c>
      <c r="O3380" s="2">
        <v>4.7</v>
      </c>
      <c r="P3380" s="2">
        <v>0.69599999999999995</v>
      </c>
      <c r="Q3380" s="3">
        <v>1</v>
      </c>
      <c r="R3380" s="4" t="str">
        <f>TRIM(tblOperations[[#This Row],[Region]])</f>
        <v>South West</v>
      </c>
      <c r="S3380" s="4" t="str">
        <f>TRIM(tblOperations[[#This Row],[Team]])</f>
        <v>Estates Support</v>
      </c>
      <c r="T3380" s="4" t="str">
        <f>_xlfn.XLOOKUP(R3380,tblRegionReference[Region],tblRegionReference[Area],"Not Found")</f>
        <v>South</v>
      </c>
      <c r="U3380" s="4" t="str">
        <f>IF(tblOperations[[#This Row],[Completion_Rate]]&gt;=_xlfn.XLOOKUP("Completion Rate",tblKPITargets[KPI_Name],tblKPITargets[Target_Value]),"Met","Below Target")</f>
        <v>Met</v>
      </c>
      <c r="V3380" t="str">
        <f>IF(tblOperations[[#This Row],[SLA_Compliance]]&gt;=_xlfn.XLOOKUP('04_References'!$A$3,tblKPITargets[KPI_Name],tblKPITargets[Target_Value]),"Met","Below Target")</f>
        <v>Met</v>
      </c>
      <c r="W3380" t="str">
        <f>IF(tblOperations[[#This Row],[Quality_Pass_Rate]]&gt;=_xlfn.XLOOKUP('04_References'!$A$4,tblKPITargets[KPI_Name],tblKPITargets[Target_Value]),"Met","Below Target")</f>
        <v>Met</v>
      </c>
      <c r="X3380" t="str">
        <f>IF(tblOperations[[#This Row],[Average_Completion_Days]]&lt;=_xlfn.XLOOKUP('04_References'!$A$7,tblKPITargets[KPI_Name],tblKPITargets[Target_Value]),"Met","Below Target")</f>
        <v>Met</v>
      </c>
      <c r="Y3380" t="str">
        <f>IF(tblOperations[[#This Row],[Closing_Backlog]]&lt;=_xlfn.XLOOKUP('04_References'!$A$8,tblKPITargets[KPI_Name],tblKPITargets[Target_Value]),"Met","Below Target")</f>
        <v>Met</v>
      </c>
    </row>
    <row r="3381" spans="1:25">
      <c r="A3381" s="8" t="s">
        <v>3411</v>
      </c>
      <c r="B3381" s="9">
        <v>46174</v>
      </c>
      <c r="C3381" s="4" t="s">
        <v>43</v>
      </c>
      <c r="D3381" s="4" t="s">
        <v>25</v>
      </c>
      <c r="E3381" s="4">
        <v>0</v>
      </c>
      <c r="F3381" s="4">
        <v>33</v>
      </c>
      <c r="G3381" s="4">
        <v>33</v>
      </c>
      <c r="H3381" s="4">
        <v>33</v>
      </c>
      <c r="I3381" s="4">
        <v>0</v>
      </c>
      <c r="J3381" s="4">
        <v>0</v>
      </c>
      <c r="K3381" s="4">
        <v>0</v>
      </c>
      <c r="L3381" s="4">
        <v>2.5</v>
      </c>
      <c r="M3381" s="4">
        <v>0.95899999999999996</v>
      </c>
      <c r="N3381" s="4">
        <v>0.98399999999999999</v>
      </c>
      <c r="O3381" s="4">
        <v>4.5</v>
      </c>
      <c r="P3381" s="4">
        <v>0.81200000000000006</v>
      </c>
      <c r="Q3381" s="5">
        <v>1</v>
      </c>
      <c r="R3381" s="4" t="str">
        <f>TRIM(tblOperations[[#This Row],[Region]])</f>
        <v>South West</v>
      </c>
      <c r="S3381" s="4" t="str">
        <f>TRIM(tblOperations[[#This Row],[Team]])</f>
        <v>Workplace Projects</v>
      </c>
      <c r="T3381" s="4" t="str">
        <f>_xlfn.XLOOKUP(R3381,tblRegionReference[Region],tblRegionReference[Area],"Not Found")</f>
        <v>South</v>
      </c>
      <c r="U3381" s="4" t="str">
        <f>IF(tblOperations[[#This Row],[Completion_Rate]]&gt;=_xlfn.XLOOKUP("Completion Rate",tblKPITargets[KPI_Name],tblKPITargets[Target_Value]),"Met","Below Target")</f>
        <v>Met</v>
      </c>
      <c r="V3381" t="str">
        <f>IF(tblOperations[[#This Row],[SLA_Compliance]]&gt;=_xlfn.XLOOKUP('04_References'!$A$3,tblKPITargets[KPI_Name],tblKPITargets[Target_Value]),"Met","Below Target")</f>
        <v>Met</v>
      </c>
      <c r="W3381" t="str">
        <f>IF(tblOperations[[#This Row],[Quality_Pass_Rate]]&gt;=_xlfn.XLOOKUP('04_References'!$A$4,tblKPITargets[KPI_Name],tblKPITargets[Target_Value]),"Met","Below Target")</f>
        <v>Met</v>
      </c>
      <c r="X3381" t="str">
        <f>IF(tblOperations[[#This Row],[Average_Completion_Days]]&lt;=_xlfn.XLOOKUP('04_References'!$A$7,tblKPITargets[KPI_Name],tblKPITargets[Target_Value]),"Met","Below Target")</f>
        <v>Met</v>
      </c>
      <c r="Y3381" t="str">
        <f>IF(tblOperations[[#This Row],[Closing_Backlog]]&lt;=_xlfn.XLOOKUP('04_References'!$A$8,tblKPITargets[KPI_Name],tblKPITargets[Target_Value]),"Met","Below Target")</f>
        <v>Met</v>
      </c>
    </row>
    <row r="3382" spans="1:25">
      <c r="A3382" s="6" t="s">
        <v>3412</v>
      </c>
      <c r="B3382" s="7">
        <v>46174</v>
      </c>
      <c r="C3382" s="2" t="s">
        <v>48</v>
      </c>
      <c r="D3382" s="2" t="s">
        <v>19</v>
      </c>
      <c r="E3382" s="2">
        <v>0</v>
      </c>
      <c r="F3382" s="2">
        <v>47</v>
      </c>
      <c r="G3382" s="2">
        <v>47</v>
      </c>
      <c r="H3382" s="2">
        <v>47</v>
      </c>
      <c r="I3382" s="2">
        <v>0</v>
      </c>
      <c r="J3382" s="2">
        <v>0</v>
      </c>
      <c r="K3382" s="2">
        <v>0</v>
      </c>
      <c r="L3382" s="2">
        <v>1.3</v>
      </c>
      <c r="M3382" s="2">
        <v>0.99</v>
      </c>
      <c r="N3382" s="2">
        <v>0.97399999999999998</v>
      </c>
      <c r="O3382" s="2">
        <v>4.4000000000000004</v>
      </c>
      <c r="P3382" s="2">
        <v>0.73299999999999998</v>
      </c>
      <c r="Q3382" s="3">
        <v>1</v>
      </c>
      <c r="R3382" s="4" t="str">
        <f>TRIM(tblOperations[[#This Row],[Region]])</f>
        <v>South East</v>
      </c>
      <c r="S3382" s="4" t="str">
        <f>TRIM(tblOperations[[#This Row],[Team]])</f>
        <v>Workplace Services</v>
      </c>
      <c r="T3382" s="4" t="str">
        <f>_xlfn.XLOOKUP(R3382,tblRegionReference[Region],tblRegionReference[Area],"Not Found")</f>
        <v>South</v>
      </c>
      <c r="U3382" s="4" t="str">
        <f>IF(tblOperations[[#This Row],[Completion_Rate]]&gt;=_xlfn.XLOOKUP("Completion Rate",tblKPITargets[KPI_Name],tblKPITargets[Target_Value]),"Met","Below Target")</f>
        <v>Met</v>
      </c>
      <c r="V3382" t="str">
        <f>IF(tblOperations[[#This Row],[SLA_Compliance]]&gt;=_xlfn.XLOOKUP('04_References'!$A$3,tblKPITargets[KPI_Name],tblKPITargets[Target_Value]),"Met","Below Target")</f>
        <v>Met</v>
      </c>
      <c r="W3382" t="str">
        <f>IF(tblOperations[[#This Row],[Quality_Pass_Rate]]&gt;=_xlfn.XLOOKUP('04_References'!$A$4,tblKPITargets[KPI_Name],tblKPITargets[Target_Value]),"Met","Below Target")</f>
        <v>Met</v>
      </c>
      <c r="X3382" t="str">
        <f>IF(tblOperations[[#This Row],[Average_Completion_Days]]&lt;=_xlfn.XLOOKUP('04_References'!$A$7,tblKPITargets[KPI_Name],tblKPITargets[Target_Value]),"Met","Below Target")</f>
        <v>Met</v>
      </c>
      <c r="Y3382" t="str">
        <f>IF(tblOperations[[#This Row],[Closing_Backlog]]&lt;=_xlfn.XLOOKUP('04_References'!$A$8,tblKPITargets[KPI_Name],tblKPITargets[Target_Value]),"Met","Below Target")</f>
        <v>Met</v>
      </c>
    </row>
    <row r="3383" spans="1:25">
      <c r="A3383" s="8" t="s">
        <v>3413</v>
      </c>
      <c r="B3383" s="9">
        <v>46174</v>
      </c>
      <c r="C3383" s="4" t="s">
        <v>48</v>
      </c>
      <c r="D3383" s="4" t="s">
        <v>21</v>
      </c>
      <c r="E3383" s="4">
        <v>3080</v>
      </c>
      <c r="F3383" s="4">
        <v>34</v>
      </c>
      <c r="G3383" s="4">
        <v>3114</v>
      </c>
      <c r="H3383" s="4">
        <v>26</v>
      </c>
      <c r="I3383" s="4">
        <v>3088</v>
      </c>
      <c r="J3383" s="4">
        <v>0</v>
      </c>
      <c r="K3383" s="4">
        <v>0</v>
      </c>
      <c r="L3383" s="4">
        <v>8</v>
      </c>
      <c r="M3383" s="4">
        <v>0.6</v>
      </c>
      <c r="N3383" s="4">
        <v>0.98299999999999998</v>
      </c>
      <c r="O3383" s="4">
        <v>2.5</v>
      </c>
      <c r="P3383" s="4">
        <v>0.76500000000000001</v>
      </c>
      <c r="Q3383" s="5">
        <v>8.0000000000000002E-3</v>
      </c>
      <c r="R3383" s="4" t="str">
        <f>TRIM(tblOperations[[#This Row],[Region]])</f>
        <v>South East</v>
      </c>
      <c r="S3383" s="4" t="str">
        <f>TRIM(tblOperations[[#This Row],[Team]])</f>
        <v>Facilities Response</v>
      </c>
      <c r="T3383" s="4" t="str">
        <f>_xlfn.XLOOKUP(R3383,tblRegionReference[Region],tblRegionReference[Area],"Not Found")</f>
        <v>South</v>
      </c>
      <c r="U3383" s="4" t="str">
        <f>IF(tblOperations[[#This Row],[Completion_Rate]]&gt;=_xlfn.XLOOKUP("Completion Rate",tblKPITargets[KPI_Name],tblKPITargets[Target_Value]),"Met","Below Target")</f>
        <v>Below Target</v>
      </c>
      <c r="V3383" t="str">
        <f>IF(tblOperations[[#This Row],[SLA_Compliance]]&gt;=_xlfn.XLOOKUP('04_References'!$A$3,tblKPITargets[KPI_Name],tblKPITargets[Target_Value]),"Met","Below Target")</f>
        <v>Below Target</v>
      </c>
      <c r="W3383" t="str">
        <f>IF(tblOperations[[#This Row],[Quality_Pass_Rate]]&gt;=_xlfn.XLOOKUP('04_References'!$A$4,tblKPITargets[KPI_Name],tblKPITargets[Target_Value]),"Met","Below Target")</f>
        <v>Met</v>
      </c>
      <c r="X3383" t="str">
        <f>IF(tblOperations[[#This Row],[Average_Completion_Days]]&lt;=_xlfn.XLOOKUP('04_References'!$A$7,tblKPITargets[KPI_Name],tblKPITargets[Target_Value]),"Met","Below Target")</f>
        <v>Below Target</v>
      </c>
      <c r="Y3383" t="str">
        <f>IF(tblOperations[[#This Row],[Closing_Backlog]]&lt;=_xlfn.XLOOKUP('04_References'!$A$8,tblKPITargets[KPI_Name],tblKPITargets[Target_Value]),"Met","Below Target")</f>
        <v>Below Target</v>
      </c>
    </row>
    <row r="3384" spans="1:25">
      <c r="A3384" s="6" t="s">
        <v>3414</v>
      </c>
      <c r="B3384" s="7">
        <v>46174</v>
      </c>
      <c r="C3384" s="2" t="s">
        <v>48</v>
      </c>
      <c r="D3384" s="2" t="s">
        <v>23</v>
      </c>
      <c r="E3384" s="2">
        <v>7</v>
      </c>
      <c r="F3384" s="2">
        <v>79</v>
      </c>
      <c r="G3384" s="2">
        <v>86</v>
      </c>
      <c r="H3384" s="2">
        <v>62</v>
      </c>
      <c r="I3384" s="2">
        <v>24</v>
      </c>
      <c r="J3384" s="2">
        <v>0</v>
      </c>
      <c r="K3384" s="2">
        <v>0</v>
      </c>
      <c r="L3384" s="2">
        <v>3.1</v>
      </c>
      <c r="M3384" s="2">
        <v>0.77900000000000003</v>
      </c>
      <c r="N3384" s="2">
        <v>1</v>
      </c>
      <c r="O3384" s="2">
        <v>3.9</v>
      </c>
      <c r="P3384" s="2">
        <v>0.77</v>
      </c>
      <c r="Q3384" s="3">
        <v>0.72099999999999997</v>
      </c>
      <c r="R3384" s="4" t="str">
        <f>TRIM(tblOperations[[#This Row],[Region]])</f>
        <v>South East</v>
      </c>
      <c r="S3384" s="4" t="str">
        <f>TRIM(tblOperations[[#This Row],[Team]])</f>
        <v>Estates Support</v>
      </c>
      <c r="T3384" s="4" t="str">
        <f>_xlfn.XLOOKUP(R3384,tblRegionReference[Region],tblRegionReference[Area],"Not Found")</f>
        <v>South</v>
      </c>
      <c r="U3384" s="4" t="str">
        <f>IF(tblOperations[[#This Row],[Completion_Rate]]&gt;=_xlfn.XLOOKUP("Completion Rate",tblKPITargets[KPI_Name],tblKPITargets[Target_Value]),"Met","Below Target")</f>
        <v>Below Target</v>
      </c>
      <c r="V3384" t="str">
        <f>IF(tblOperations[[#This Row],[SLA_Compliance]]&gt;=_xlfn.XLOOKUP('04_References'!$A$3,tblKPITargets[KPI_Name],tblKPITargets[Target_Value]),"Met","Below Target")</f>
        <v>Below Target</v>
      </c>
      <c r="W3384" t="str">
        <f>IF(tblOperations[[#This Row],[Quality_Pass_Rate]]&gt;=_xlfn.XLOOKUP('04_References'!$A$4,tblKPITargets[KPI_Name],tblKPITargets[Target_Value]),"Met","Below Target")</f>
        <v>Met</v>
      </c>
      <c r="X3384" t="str">
        <f>IF(tblOperations[[#This Row],[Average_Completion_Days]]&lt;=_xlfn.XLOOKUP('04_References'!$A$7,tblKPITargets[KPI_Name],tblKPITargets[Target_Value]),"Met","Below Target")</f>
        <v>Below Target</v>
      </c>
      <c r="Y3384" t="str">
        <f>IF(tblOperations[[#This Row],[Closing_Backlog]]&lt;=_xlfn.XLOOKUP('04_References'!$A$8,tblKPITargets[KPI_Name],tblKPITargets[Target_Value]),"Met","Below Target")</f>
        <v>Below Target</v>
      </c>
    </row>
    <row r="3385" spans="1:25">
      <c r="A3385" s="8" t="s">
        <v>3415</v>
      </c>
      <c r="B3385" s="9">
        <v>46174</v>
      </c>
      <c r="C3385" s="4" t="s">
        <v>48</v>
      </c>
      <c r="D3385" s="4" t="s">
        <v>25</v>
      </c>
      <c r="E3385" s="4">
        <v>982</v>
      </c>
      <c r="F3385" s="4">
        <v>20</v>
      </c>
      <c r="G3385" s="4">
        <v>1002</v>
      </c>
      <c r="H3385" s="4">
        <v>22</v>
      </c>
      <c r="I3385" s="4">
        <v>980</v>
      </c>
      <c r="J3385" s="4">
        <v>0</v>
      </c>
      <c r="K3385" s="4">
        <v>0</v>
      </c>
      <c r="L3385" s="4">
        <v>8</v>
      </c>
      <c r="M3385" s="4">
        <v>0.6</v>
      </c>
      <c r="N3385" s="4">
        <v>0.98299999999999998</v>
      </c>
      <c r="O3385" s="4">
        <v>2.5</v>
      </c>
      <c r="P3385" s="4">
        <v>0.72899999999999998</v>
      </c>
      <c r="Q3385" s="5">
        <v>2.1999999999999999E-2</v>
      </c>
      <c r="R3385" s="4" t="str">
        <f>TRIM(tblOperations[[#This Row],[Region]])</f>
        <v>South East</v>
      </c>
      <c r="S3385" s="4" t="str">
        <f>TRIM(tblOperations[[#This Row],[Team]])</f>
        <v>Workplace Projects</v>
      </c>
      <c r="T3385" s="4" t="str">
        <f>_xlfn.XLOOKUP(R3385,tblRegionReference[Region],tblRegionReference[Area],"Not Found")</f>
        <v>South</v>
      </c>
      <c r="U3385" s="4" t="str">
        <f>IF(tblOperations[[#This Row],[Completion_Rate]]&gt;=_xlfn.XLOOKUP("Completion Rate",tblKPITargets[KPI_Name],tblKPITargets[Target_Value]),"Met","Below Target")</f>
        <v>Below Target</v>
      </c>
      <c r="V3385" t="str">
        <f>IF(tblOperations[[#This Row],[SLA_Compliance]]&gt;=_xlfn.XLOOKUP('04_References'!$A$3,tblKPITargets[KPI_Name],tblKPITargets[Target_Value]),"Met","Below Target")</f>
        <v>Below Target</v>
      </c>
      <c r="W3385" t="str">
        <f>IF(tblOperations[[#This Row],[Quality_Pass_Rate]]&gt;=_xlfn.XLOOKUP('04_References'!$A$4,tblKPITargets[KPI_Name],tblKPITargets[Target_Value]),"Met","Below Target")</f>
        <v>Met</v>
      </c>
      <c r="X3385" t="str">
        <f>IF(tblOperations[[#This Row],[Average_Completion_Days]]&lt;=_xlfn.XLOOKUP('04_References'!$A$7,tblKPITargets[KPI_Name],tblKPITargets[Target_Value]),"Met","Below Target")</f>
        <v>Below Target</v>
      </c>
      <c r="Y3385" t="str">
        <f>IF(tblOperations[[#This Row],[Closing_Backlog]]&lt;=_xlfn.XLOOKUP('04_References'!$A$8,tblKPITargets[KPI_Name],tblKPITargets[Target_Value]),"Met","Below Target")</f>
        <v>Below Target</v>
      </c>
    </row>
    <row r="3386" spans="1:25">
      <c r="A3386" s="6" t="s">
        <v>3416</v>
      </c>
      <c r="B3386" s="7">
        <v>46174</v>
      </c>
      <c r="C3386" s="2" t="s">
        <v>53</v>
      </c>
      <c r="D3386" s="2" t="s">
        <v>19</v>
      </c>
      <c r="E3386" s="2">
        <v>1799</v>
      </c>
      <c r="F3386" s="2">
        <v>39</v>
      </c>
      <c r="G3386" s="2">
        <v>1838</v>
      </c>
      <c r="H3386" s="2">
        <v>21</v>
      </c>
      <c r="I3386" s="2">
        <v>1817</v>
      </c>
      <c r="J3386" s="2">
        <v>0</v>
      </c>
      <c r="K3386" s="2">
        <v>0</v>
      </c>
      <c r="L3386" s="2">
        <v>8</v>
      </c>
      <c r="M3386" s="2">
        <v>0.6</v>
      </c>
      <c r="N3386" s="2">
        <v>0.97</v>
      </c>
      <c r="O3386" s="2">
        <v>2.5</v>
      </c>
      <c r="P3386" s="2">
        <v>0.72599999999999998</v>
      </c>
      <c r="Q3386" s="3">
        <v>1.0999999999999999E-2</v>
      </c>
      <c r="R3386" s="4" t="str">
        <f>TRIM(tblOperations[[#This Row],[Region]])</f>
        <v>Wales</v>
      </c>
      <c r="S3386" s="4" t="str">
        <f>TRIM(tblOperations[[#This Row],[Team]])</f>
        <v>Workplace Services</v>
      </c>
      <c r="T3386" s="4" t="str">
        <f>_xlfn.XLOOKUP(R3386,tblRegionReference[Region],tblRegionReference[Area],"Not Found")</f>
        <v>Wales</v>
      </c>
      <c r="U3386" s="4" t="str">
        <f>IF(tblOperations[[#This Row],[Completion_Rate]]&gt;=_xlfn.XLOOKUP("Completion Rate",tblKPITargets[KPI_Name],tblKPITargets[Target_Value]),"Met","Below Target")</f>
        <v>Below Target</v>
      </c>
      <c r="V3386" t="str">
        <f>IF(tblOperations[[#This Row],[SLA_Compliance]]&gt;=_xlfn.XLOOKUP('04_References'!$A$3,tblKPITargets[KPI_Name],tblKPITargets[Target_Value]),"Met","Below Target")</f>
        <v>Below Target</v>
      </c>
      <c r="W3386" t="str">
        <f>IF(tblOperations[[#This Row],[Quality_Pass_Rate]]&gt;=_xlfn.XLOOKUP('04_References'!$A$4,tblKPITargets[KPI_Name],tblKPITargets[Target_Value]),"Met","Below Target")</f>
        <v>Met</v>
      </c>
      <c r="X3386" t="str">
        <f>IF(tblOperations[[#This Row],[Average_Completion_Days]]&lt;=_xlfn.XLOOKUP('04_References'!$A$7,tblKPITargets[KPI_Name],tblKPITargets[Target_Value]),"Met","Below Target")</f>
        <v>Below Target</v>
      </c>
      <c r="Y3386" t="str">
        <f>IF(tblOperations[[#This Row],[Closing_Backlog]]&lt;=_xlfn.XLOOKUP('04_References'!$A$8,tblKPITargets[KPI_Name],tblKPITargets[Target_Value]),"Met","Below Target")</f>
        <v>Below Target</v>
      </c>
    </row>
    <row r="3387" spans="1:25">
      <c r="A3387" s="8" t="s">
        <v>3417</v>
      </c>
      <c r="B3387" s="9">
        <v>46174</v>
      </c>
      <c r="C3387" s="4" t="s">
        <v>53</v>
      </c>
      <c r="D3387" s="4" t="s">
        <v>21</v>
      </c>
      <c r="E3387" s="4">
        <v>1981</v>
      </c>
      <c r="F3387" s="4">
        <v>24</v>
      </c>
      <c r="G3387" s="4">
        <v>2005</v>
      </c>
      <c r="H3387" s="4">
        <v>27</v>
      </c>
      <c r="I3387" s="4">
        <v>1978</v>
      </c>
      <c r="J3387" s="4">
        <v>0</v>
      </c>
      <c r="K3387" s="4">
        <v>0</v>
      </c>
      <c r="L3387" s="4">
        <v>8</v>
      </c>
      <c r="M3387" s="4">
        <v>0.6</v>
      </c>
      <c r="N3387" s="4">
        <v>1</v>
      </c>
      <c r="O3387" s="4">
        <v>2.5</v>
      </c>
      <c r="P3387" s="4">
        <v>0.67900000000000005</v>
      </c>
      <c r="Q3387" s="5">
        <v>1.2999999999999999E-2</v>
      </c>
      <c r="R3387" s="4" t="str">
        <f>TRIM(tblOperations[[#This Row],[Region]])</f>
        <v>Wales</v>
      </c>
      <c r="S3387" s="4" t="str">
        <f>TRIM(tblOperations[[#This Row],[Team]])</f>
        <v>Facilities Response</v>
      </c>
      <c r="T3387" s="4" t="str">
        <f>_xlfn.XLOOKUP(R3387,tblRegionReference[Region],tblRegionReference[Area],"Not Found")</f>
        <v>Wales</v>
      </c>
      <c r="U3387" s="4" t="str">
        <f>IF(tblOperations[[#This Row],[Completion_Rate]]&gt;=_xlfn.XLOOKUP("Completion Rate",tblKPITargets[KPI_Name],tblKPITargets[Target_Value]),"Met","Below Target")</f>
        <v>Below Target</v>
      </c>
      <c r="V3387" t="str">
        <f>IF(tblOperations[[#This Row],[SLA_Compliance]]&gt;=_xlfn.XLOOKUP('04_References'!$A$3,tblKPITargets[KPI_Name],tblKPITargets[Target_Value]),"Met","Below Target")</f>
        <v>Below Target</v>
      </c>
      <c r="W3387" t="str">
        <f>IF(tblOperations[[#This Row],[Quality_Pass_Rate]]&gt;=_xlfn.XLOOKUP('04_References'!$A$4,tblKPITargets[KPI_Name],tblKPITargets[Target_Value]),"Met","Below Target")</f>
        <v>Met</v>
      </c>
      <c r="X3387" t="str">
        <f>IF(tblOperations[[#This Row],[Average_Completion_Days]]&lt;=_xlfn.XLOOKUP('04_References'!$A$7,tblKPITargets[KPI_Name],tblKPITargets[Target_Value]),"Met","Below Target")</f>
        <v>Below Target</v>
      </c>
      <c r="Y3387" t="str">
        <f>IF(tblOperations[[#This Row],[Closing_Backlog]]&lt;=_xlfn.XLOOKUP('04_References'!$A$8,tblKPITargets[KPI_Name],tblKPITargets[Target_Value]),"Met","Below Target")</f>
        <v>Below Target</v>
      </c>
    </row>
    <row r="3388" spans="1:25">
      <c r="A3388" s="6" t="s">
        <v>3418</v>
      </c>
      <c r="B3388" s="7">
        <v>46174</v>
      </c>
      <c r="C3388" s="2" t="s">
        <v>53</v>
      </c>
      <c r="D3388" s="2" t="s">
        <v>23</v>
      </c>
      <c r="E3388" s="2">
        <v>1297</v>
      </c>
      <c r="F3388" s="2">
        <v>55</v>
      </c>
      <c r="G3388" s="2">
        <v>1352</v>
      </c>
      <c r="H3388" s="2">
        <v>31</v>
      </c>
      <c r="I3388" s="2">
        <v>1321</v>
      </c>
      <c r="J3388" s="2">
        <v>0</v>
      </c>
      <c r="K3388" s="2">
        <v>0</v>
      </c>
      <c r="L3388" s="2">
        <v>8</v>
      </c>
      <c r="M3388" s="2">
        <v>0.6</v>
      </c>
      <c r="N3388" s="2">
        <v>0.997</v>
      </c>
      <c r="O3388" s="2">
        <v>2.5</v>
      </c>
      <c r="P3388" s="2">
        <v>0.71299999999999997</v>
      </c>
      <c r="Q3388" s="3">
        <v>2.3E-2</v>
      </c>
      <c r="R3388" s="4" t="str">
        <f>TRIM(tblOperations[[#This Row],[Region]])</f>
        <v>Wales</v>
      </c>
      <c r="S3388" s="4" t="str">
        <f>TRIM(tblOperations[[#This Row],[Team]])</f>
        <v>Estates Support</v>
      </c>
      <c r="T3388" s="4" t="str">
        <f>_xlfn.XLOOKUP(R3388,tblRegionReference[Region],tblRegionReference[Area],"Not Found")</f>
        <v>Wales</v>
      </c>
      <c r="U3388" s="4" t="str">
        <f>IF(tblOperations[[#This Row],[Completion_Rate]]&gt;=_xlfn.XLOOKUP("Completion Rate",tblKPITargets[KPI_Name],tblKPITargets[Target_Value]),"Met","Below Target")</f>
        <v>Below Target</v>
      </c>
      <c r="V3388" t="str">
        <f>IF(tblOperations[[#This Row],[SLA_Compliance]]&gt;=_xlfn.XLOOKUP('04_References'!$A$3,tblKPITargets[KPI_Name],tblKPITargets[Target_Value]),"Met","Below Target")</f>
        <v>Below Target</v>
      </c>
      <c r="W3388" t="str">
        <f>IF(tblOperations[[#This Row],[Quality_Pass_Rate]]&gt;=_xlfn.XLOOKUP('04_References'!$A$4,tblKPITargets[KPI_Name],tblKPITargets[Target_Value]),"Met","Below Target")</f>
        <v>Met</v>
      </c>
      <c r="X3388" t="str">
        <f>IF(tblOperations[[#This Row],[Average_Completion_Days]]&lt;=_xlfn.XLOOKUP('04_References'!$A$7,tblKPITargets[KPI_Name],tblKPITargets[Target_Value]),"Met","Below Target")</f>
        <v>Below Target</v>
      </c>
      <c r="Y3388" t="str">
        <f>IF(tblOperations[[#This Row],[Closing_Backlog]]&lt;=_xlfn.XLOOKUP('04_References'!$A$8,tblKPITargets[KPI_Name],tblKPITargets[Target_Value]),"Met","Below Target")</f>
        <v>Below Target</v>
      </c>
    </row>
    <row r="3389" spans="1:25">
      <c r="A3389" s="8" t="s">
        <v>3419</v>
      </c>
      <c r="B3389" s="9">
        <v>46174</v>
      </c>
      <c r="C3389" s="4" t="s">
        <v>53</v>
      </c>
      <c r="D3389" s="4" t="s">
        <v>25</v>
      </c>
      <c r="E3389" s="4">
        <v>0</v>
      </c>
      <c r="F3389" s="4">
        <v>29</v>
      </c>
      <c r="G3389" s="4">
        <v>29</v>
      </c>
      <c r="H3389" s="4">
        <v>29</v>
      </c>
      <c r="I3389" s="4">
        <v>0</v>
      </c>
      <c r="J3389" s="4">
        <v>0</v>
      </c>
      <c r="K3389" s="4">
        <v>0</v>
      </c>
      <c r="L3389" s="4">
        <v>1.5</v>
      </c>
      <c r="M3389" s="4">
        <v>0.96899999999999997</v>
      </c>
      <c r="N3389" s="4">
        <v>0.99399999999999999</v>
      </c>
      <c r="O3389" s="4">
        <v>4.5</v>
      </c>
      <c r="P3389" s="4">
        <v>0.69899999999999995</v>
      </c>
      <c r="Q3389" s="5">
        <v>1</v>
      </c>
      <c r="R3389" s="4" t="str">
        <f>TRIM(tblOperations[[#This Row],[Region]])</f>
        <v>Wales</v>
      </c>
      <c r="S3389" s="4" t="str">
        <f>TRIM(tblOperations[[#This Row],[Team]])</f>
        <v>Workplace Projects</v>
      </c>
      <c r="T3389" s="4" t="str">
        <f>_xlfn.XLOOKUP(R3389,tblRegionReference[Region],tblRegionReference[Area],"Not Found")</f>
        <v>Wales</v>
      </c>
      <c r="U3389" s="4" t="str">
        <f>IF(tblOperations[[#This Row],[Completion_Rate]]&gt;=_xlfn.XLOOKUP("Completion Rate",tblKPITargets[KPI_Name],tblKPITargets[Target_Value]),"Met","Below Target")</f>
        <v>Met</v>
      </c>
      <c r="V3389" t="str">
        <f>IF(tblOperations[[#This Row],[SLA_Compliance]]&gt;=_xlfn.XLOOKUP('04_References'!$A$3,tblKPITargets[KPI_Name],tblKPITargets[Target_Value]),"Met","Below Target")</f>
        <v>Met</v>
      </c>
      <c r="W3389" t="str">
        <f>IF(tblOperations[[#This Row],[Quality_Pass_Rate]]&gt;=_xlfn.XLOOKUP('04_References'!$A$4,tblKPITargets[KPI_Name],tblKPITargets[Target_Value]),"Met","Below Target")</f>
        <v>Met</v>
      </c>
      <c r="X3389" t="str">
        <f>IF(tblOperations[[#This Row],[Average_Completion_Days]]&lt;=_xlfn.XLOOKUP('04_References'!$A$7,tblKPITargets[KPI_Name],tblKPITargets[Target_Value]),"Met","Below Target")</f>
        <v>Met</v>
      </c>
      <c r="Y3389" t="str">
        <f>IF(tblOperations[[#This Row],[Closing_Backlog]]&lt;=_xlfn.XLOOKUP('04_References'!$A$8,tblKPITargets[KPI_Name],tblKPITargets[Target_Value]),"Met","Below Target")</f>
        <v>Met</v>
      </c>
    </row>
    <row r="3390" spans="1:25">
      <c r="A3390" s="6" t="s">
        <v>3420</v>
      </c>
      <c r="B3390" s="7">
        <v>46175</v>
      </c>
      <c r="C3390" s="2" t="s">
        <v>18</v>
      </c>
      <c r="D3390" s="2" t="s">
        <v>19</v>
      </c>
      <c r="E3390" s="2">
        <v>536</v>
      </c>
      <c r="F3390" s="2">
        <v>44</v>
      </c>
      <c r="G3390" s="2">
        <v>580</v>
      </c>
      <c r="H3390" s="2">
        <v>32</v>
      </c>
      <c r="I3390" s="2">
        <v>548</v>
      </c>
      <c r="J3390" s="2">
        <v>0</v>
      </c>
      <c r="K3390" s="2">
        <v>0</v>
      </c>
      <c r="L3390" s="2">
        <v>8</v>
      </c>
      <c r="M3390" s="2">
        <v>0.6</v>
      </c>
      <c r="N3390" s="2">
        <v>0.98599999999999999</v>
      </c>
      <c r="O3390" s="2">
        <v>2.5</v>
      </c>
      <c r="P3390" s="2">
        <v>0.66</v>
      </c>
      <c r="Q3390" s="3">
        <v>5.5E-2</v>
      </c>
      <c r="R3390" s="4" t="str">
        <f>TRIM(tblOperations[[#This Row],[Region]])</f>
        <v>Scotland</v>
      </c>
      <c r="S3390" s="4" t="str">
        <f>TRIM(tblOperations[[#This Row],[Team]])</f>
        <v>Workplace Services</v>
      </c>
      <c r="T3390" s="4" t="str">
        <f>_xlfn.XLOOKUP(R3390,tblRegionReference[Region],tblRegionReference[Area],"Not Found")</f>
        <v>North</v>
      </c>
      <c r="U3390" s="4" t="str">
        <f>IF(tblOperations[[#This Row],[Completion_Rate]]&gt;=_xlfn.XLOOKUP("Completion Rate",tblKPITargets[KPI_Name],tblKPITargets[Target_Value]),"Met","Below Target")</f>
        <v>Below Target</v>
      </c>
      <c r="V3390" t="str">
        <f>IF(tblOperations[[#This Row],[SLA_Compliance]]&gt;=_xlfn.XLOOKUP('04_References'!$A$3,tblKPITargets[KPI_Name],tblKPITargets[Target_Value]),"Met","Below Target")</f>
        <v>Below Target</v>
      </c>
      <c r="W3390" t="str">
        <f>IF(tblOperations[[#This Row],[Quality_Pass_Rate]]&gt;=_xlfn.XLOOKUP('04_References'!$A$4,tblKPITargets[KPI_Name],tblKPITargets[Target_Value]),"Met","Below Target")</f>
        <v>Met</v>
      </c>
      <c r="X3390" t="str">
        <f>IF(tblOperations[[#This Row],[Average_Completion_Days]]&lt;=_xlfn.XLOOKUP('04_References'!$A$7,tblKPITargets[KPI_Name],tblKPITargets[Target_Value]),"Met","Below Target")</f>
        <v>Below Target</v>
      </c>
      <c r="Y3390" t="str">
        <f>IF(tblOperations[[#This Row],[Closing_Backlog]]&lt;=_xlfn.XLOOKUP('04_References'!$A$8,tblKPITargets[KPI_Name],tblKPITargets[Target_Value]),"Met","Below Target")</f>
        <v>Below Target</v>
      </c>
    </row>
    <row r="3391" spans="1:25">
      <c r="A3391" s="8" t="s">
        <v>3421</v>
      </c>
      <c r="B3391" s="9">
        <v>46175</v>
      </c>
      <c r="C3391" s="4" t="s">
        <v>18</v>
      </c>
      <c r="D3391" s="4" t="s">
        <v>21</v>
      </c>
      <c r="E3391" s="4">
        <v>0</v>
      </c>
      <c r="F3391" s="4">
        <v>39</v>
      </c>
      <c r="G3391" s="4">
        <v>39</v>
      </c>
      <c r="H3391" s="4">
        <v>39</v>
      </c>
      <c r="I3391" s="4">
        <v>0</v>
      </c>
      <c r="J3391" s="4">
        <v>0</v>
      </c>
      <c r="K3391" s="4">
        <v>0</v>
      </c>
      <c r="L3391" s="4">
        <v>1</v>
      </c>
      <c r="M3391" s="4">
        <v>0.96499999999999997</v>
      </c>
      <c r="N3391" s="4">
        <v>0.99299999999999999</v>
      </c>
      <c r="O3391" s="4">
        <v>4.5999999999999996</v>
      </c>
      <c r="P3391" s="4">
        <v>0.72299999999999998</v>
      </c>
      <c r="Q3391" s="5">
        <v>1</v>
      </c>
      <c r="R3391" s="4" t="str">
        <f>TRIM(tblOperations[[#This Row],[Region]])</f>
        <v>Scotland</v>
      </c>
      <c r="S3391" s="4" t="str">
        <f>TRIM(tblOperations[[#This Row],[Team]])</f>
        <v>Facilities Response</v>
      </c>
      <c r="T3391" s="4" t="str">
        <f>_xlfn.XLOOKUP(R3391,tblRegionReference[Region],tblRegionReference[Area],"Not Found")</f>
        <v>North</v>
      </c>
      <c r="U3391" s="4" t="str">
        <f>IF(tblOperations[[#This Row],[Completion_Rate]]&gt;=_xlfn.XLOOKUP("Completion Rate",tblKPITargets[KPI_Name],tblKPITargets[Target_Value]),"Met","Below Target")</f>
        <v>Met</v>
      </c>
      <c r="V3391" t="str">
        <f>IF(tblOperations[[#This Row],[SLA_Compliance]]&gt;=_xlfn.XLOOKUP('04_References'!$A$3,tblKPITargets[KPI_Name],tblKPITargets[Target_Value]),"Met","Below Target")</f>
        <v>Met</v>
      </c>
      <c r="W3391" t="str">
        <f>IF(tblOperations[[#This Row],[Quality_Pass_Rate]]&gt;=_xlfn.XLOOKUP('04_References'!$A$4,tblKPITargets[KPI_Name],tblKPITargets[Target_Value]),"Met","Below Target")</f>
        <v>Met</v>
      </c>
      <c r="X3391" t="str">
        <f>IF(tblOperations[[#This Row],[Average_Completion_Days]]&lt;=_xlfn.XLOOKUP('04_References'!$A$7,tblKPITargets[KPI_Name],tblKPITargets[Target_Value]),"Met","Below Target")</f>
        <v>Met</v>
      </c>
      <c r="Y3391" t="str">
        <f>IF(tblOperations[[#This Row],[Closing_Backlog]]&lt;=_xlfn.XLOOKUP('04_References'!$A$8,tblKPITargets[KPI_Name],tblKPITargets[Target_Value]),"Met","Below Target")</f>
        <v>Met</v>
      </c>
    </row>
    <row r="3392" spans="1:25">
      <c r="A3392" s="6" t="s">
        <v>3422</v>
      </c>
      <c r="B3392" s="7">
        <v>46175</v>
      </c>
      <c r="C3392" s="2" t="s">
        <v>18</v>
      </c>
      <c r="D3392" s="2" t="s">
        <v>23</v>
      </c>
      <c r="E3392" s="2">
        <v>853</v>
      </c>
      <c r="F3392" s="2">
        <v>54</v>
      </c>
      <c r="G3392" s="2">
        <v>907</v>
      </c>
      <c r="H3392" s="2">
        <v>29</v>
      </c>
      <c r="I3392" s="2">
        <v>878</v>
      </c>
      <c r="J3392" s="2">
        <v>0</v>
      </c>
      <c r="K3392" s="2">
        <v>0</v>
      </c>
      <c r="L3392" s="2">
        <v>8</v>
      </c>
      <c r="M3392" s="2">
        <v>0.6</v>
      </c>
      <c r="N3392" s="2">
        <v>0.96599999999999997</v>
      </c>
      <c r="O3392" s="2">
        <v>2.5</v>
      </c>
      <c r="P3392" s="2">
        <v>0.73799999999999999</v>
      </c>
      <c r="Q3392" s="3">
        <v>3.2000000000000001E-2</v>
      </c>
      <c r="R3392" s="4" t="str">
        <f>TRIM(tblOperations[[#This Row],[Region]])</f>
        <v>Scotland</v>
      </c>
      <c r="S3392" s="4" t="str">
        <f>TRIM(tblOperations[[#This Row],[Team]])</f>
        <v>Estates Support</v>
      </c>
      <c r="T3392" s="4" t="str">
        <f>_xlfn.XLOOKUP(R3392,tblRegionReference[Region],tblRegionReference[Area],"Not Found")</f>
        <v>North</v>
      </c>
      <c r="U3392" s="4" t="str">
        <f>IF(tblOperations[[#This Row],[Completion_Rate]]&gt;=_xlfn.XLOOKUP("Completion Rate",tblKPITargets[KPI_Name],tblKPITargets[Target_Value]),"Met","Below Target")</f>
        <v>Below Target</v>
      </c>
      <c r="V3392" t="str">
        <f>IF(tblOperations[[#This Row],[SLA_Compliance]]&gt;=_xlfn.XLOOKUP('04_References'!$A$3,tblKPITargets[KPI_Name],tblKPITargets[Target_Value]),"Met","Below Target")</f>
        <v>Below Target</v>
      </c>
      <c r="W3392" t="str">
        <f>IF(tblOperations[[#This Row],[Quality_Pass_Rate]]&gt;=_xlfn.XLOOKUP('04_References'!$A$4,tblKPITargets[KPI_Name],tblKPITargets[Target_Value]),"Met","Below Target")</f>
        <v>Met</v>
      </c>
      <c r="X3392" t="str">
        <f>IF(tblOperations[[#This Row],[Average_Completion_Days]]&lt;=_xlfn.XLOOKUP('04_References'!$A$7,tblKPITargets[KPI_Name],tblKPITargets[Target_Value]),"Met","Below Target")</f>
        <v>Below Target</v>
      </c>
      <c r="Y3392" t="str">
        <f>IF(tblOperations[[#This Row],[Closing_Backlog]]&lt;=_xlfn.XLOOKUP('04_References'!$A$8,tblKPITargets[KPI_Name],tblKPITargets[Target_Value]),"Met","Below Target")</f>
        <v>Below Target</v>
      </c>
    </row>
    <row r="3393" spans="1:25">
      <c r="A3393" s="8" t="s">
        <v>3423</v>
      </c>
      <c r="B3393" s="9">
        <v>46175</v>
      </c>
      <c r="C3393" s="4" t="s">
        <v>18</v>
      </c>
      <c r="D3393" s="4" t="s">
        <v>25</v>
      </c>
      <c r="E3393" s="4">
        <v>0</v>
      </c>
      <c r="F3393" s="4">
        <v>18</v>
      </c>
      <c r="G3393" s="4">
        <v>18</v>
      </c>
      <c r="H3393" s="4">
        <v>18</v>
      </c>
      <c r="I3393" s="4">
        <v>0</v>
      </c>
      <c r="J3393" s="4">
        <v>1</v>
      </c>
      <c r="K3393" s="4">
        <v>0</v>
      </c>
      <c r="L3393" s="4">
        <v>2</v>
      </c>
      <c r="M3393" s="4">
        <v>0.92800000000000005</v>
      </c>
      <c r="N3393" s="4">
        <v>0.96599999999999997</v>
      </c>
      <c r="O3393" s="4">
        <v>4.5</v>
      </c>
      <c r="P3393" s="4">
        <v>0.71099999999999997</v>
      </c>
      <c r="Q3393" s="5">
        <v>1</v>
      </c>
      <c r="R3393" s="4" t="str">
        <f>TRIM(tblOperations[[#This Row],[Region]])</f>
        <v>Scotland</v>
      </c>
      <c r="S3393" s="4" t="str">
        <f>TRIM(tblOperations[[#This Row],[Team]])</f>
        <v>Workplace Projects</v>
      </c>
      <c r="T3393" s="4" t="str">
        <f>_xlfn.XLOOKUP(R3393,tblRegionReference[Region],tblRegionReference[Area],"Not Found")</f>
        <v>North</v>
      </c>
      <c r="U3393" s="4" t="str">
        <f>IF(tblOperations[[#This Row],[Completion_Rate]]&gt;=_xlfn.XLOOKUP("Completion Rate",tblKPITargets[KPI_Name],tblKPITargets[Target_Value]),"Met","Below Target")</f>
        <v>Met</v>
      </c>
      <c r="V3393" t="str">
        <f>IF(tblOperations[[#This Row],[SLA_Compliance]]&gt;=_xlfn.XLOOKUP('04_References'!$A$3,tblKPITargets[KPI_Name],tblKPITargets[Target_Value]),"Met","Below Target")</f>
        <v>Met</v>
      </c>
      <c r="W3393" t="str">
        <f>IF(tblOperations[[#This Row],[Quality_Pass_Rate]]&gt;=_xlfn.XLOOKUP('04_References'!$A$4,tblKPITargets[KPI_Name],tblKPITargets[Target_Value]),"Met","Below Target")</f>
        <v>Met</v>
      </c>
      <c r="X3393" t="str">
        <f>IF(tblOperations[[#This Row],[Average_Completion_Days]]&lt;=_xlfn.XLOOKUP('04_References'!$A$7,tblKPITargets[KPI_Name],tblKPITargets[Target_Value]),"Met","Below Target")</f>
        <v>Met</v>
      </c>
      <c r="Y3393" t="str">
        <f>IF(tblOperations[[#This Row],[Closing_Backlog]]&lt;=_xlfn.XLOOKUP('04_References'!$A$8,tblKPITargets[KPI_Name],tblKPITargets[Target_Value]),"Met","Below Target")</f>
        <v>Met</v>
      </c>
    </row>
    <row r="3394" spans="1:25">
      <c r="A3394" s="6" t="s">
        <v>3424</v>
      </c>
      <c r="B3394" s="7">
        <v>46175</v>
      </c>
      <c r="C3394" s="2" t="s">
        <v>27</v>
      </c>
      <c r="D3394" s="2" t="s">
        <v>19</v>
      </c>
      <c r="E3394" s="2">
        <v>17</v>
      </c>
      <c r="F3394" s="2">
        <v>40</v>
      </c>
      <c r="G3394" s="2">
        <v>57</v>
      </c>
      <c r="H3394" s="2">
        <v>38</v>
      </c>
      <c r="I3394" s="2">
        <v>19</v>
      </c>
      <c r="J3394" s="2">
        <v>0</v>
      </c>
      <c r="K3394" s="2">
        <v>0</v>
      </c>
      <c r="L3394" s="2">
        <v>3.2</v>
      </c>
      <c r="M3394" s="2">
        <v>0.83599999999999997</v>
      </c>
      <c r="N3394" s="2">
        <v>0.97599999999999998</v>
      </c>
      <c r="O3394" s="2">
        <v>4.0999999999999996</v>
      </c>
      <c r="P3394" s="2">
        <v>0.74399999999999999</v>
      </c>
      <c r="Q3394" s="3">
        <v>0.66700000000000004</v>
      </c>
      <c r="R3394" s="4" t="str">
        <f>TRIM(tblOperations[[#This Row],[Region]])</f>
        <v>North East</v>
      </c>
      <c r="S3394" s="4" t="str">
        <f>TRIM(tblOperations[[#This Row],[Team]])</f>
        <v>Workplace Services</v>
      </c>
      <c r="T3394" s="4" t="str">
        <f>_xlfn.XLOOKUP(R3394,tblRegionReference[Region],tblRegionReference[Area],"Not Found")</f>
        <v>North</v>
      </c>
      <c r="U3394" s="4" t="str">
        <f>IF(tblOperations[[#This Row],[Completion_Rate]]&gt;=_xlfn.XLOOKUP("Completion Rate",tblKPITargets[KPI_Name],tblKPITargets[Target_Value]),"Met","Below Target")</f>
        <v>Below Target</v>
      </c>
      <c r="V3394" t="str">
        <f>IF(tblOperations[[#This Row],[SLA_Compliance]]&gt;=_xlfn.XLOOKUP('04_References'!$A$3,tblKPITargets[KPI_Name],tblKPITargets[Target_Value]),"Met","Below Target")</f>
        <v>Below Target</v>
      </c>
      <c r="W3394" t="str">
        <f>IF(tblOperations[[#This Row],[Quality_Pass_Rate]]&gt;=_xlfn.XLOOKUP('04_References'!$A$4,tblKPITargets[KPI_Name],tblKPITargets[Target_Value]),"Met","Below Target")</f>
        <v>Met</v>
      </c>
      <c r="X3394" t="str">
        <f>IF(tblOperations[[#This Row],[Average_Completion_Days]]&lt;=_xlfn.XLOOKUP('04_References'!$A$7,tblKPITargets[KPI_Name],tblKPITargets[Target_Value]),"Met","Below Target")</f>
        <v>Below Target</v>
      </c>
      <c r="Y3394" t="str">
        <f>IF(tblOperations[[#This Row],[Closing_Backlog]]&lt;=_xlfn.XLOOKUP('04_References'!$A$8,tblKPITargets[KPI_Name],tblKPITargets[Target_Value]),"Met","Below Target")</f>
        <v>Below Target</v>
      </c>
    </row>
    <row r="3395" spans="1:25">
      <c r="A3395" s="8" t="s">
        <v>3425</v>
      </c>
      <c r="B3395" s="9">
        <v>46175</v>
      </c>
      <c r="C3395" s="4" t="s">
        <v>27</v>
      </c>
      <c r="D3395" s="4" t="s">
        <v>21</v>
      </c>
      <c r="E3395" s="4">
        <v>0</v>
      </c>
      <c r="F3395" s="4">
        <v>46</v>
      </c>
      <c r="G3395" s="4">
        <v>46</v>
      </c>
      <c r="H3395" s="4">
        <v>46</v>
      </c>
      <c r="I3395" s="4">
        <v>0</v>
      </c>
      <c r="J3395" s="4">
        <v>0</v>
      </c>
      <c r="K3395" s="4">
        <v>0</v>
      </c>
      <c r="L3395" s="4">
        <v>1.6</v>
      </c>
      <c r="M3395" s="4">
        <v>0.95099999999999996</v>
      </c>
      <c r="N3395" s="4">
        <v>0.97199999999999998</v>
      </c>
      <c r="O3395" s="4">
        <v>4.8</v>
      </c>
      <c r="P3395" s="4">
        <v>0.70899999999999996</v>
      </c>
      <c r="Q3395" s="5">
        <v>1</v>
      </c>
      <c r="R3395" s="4" t="str">
        <f>TRIM(tblOperations[[#This Row],[Region]])</f>
        <v>North East</v>
      </c>
      <c r="S3395" s="4" t="str">
        <f>TRIM(tblOperations[[#This Row],[Team]])</f>
        <v>Facilities Response</v>
      </c>
      <c r="T3395" s="4" t="str">
        <f>_xlfn.XLOOKUP(R3395,tblRegionReference[Region],tblRegionReference[Area],"Not Found")</f>
        <v>North</v>
      </c>
      <c r="U3395" s="4" t="str">
        <f>IF(tblOperations[[#This Row],[Completion_Rate]]&gt;=_xlfn.XLOOKUP("Completion Rate",tblKPITargets[KPI_Name],tblKPITargets[Target_Value]),"Met","Below Target")</f>
        <v>Met</v>
      </c>
      <c r="V3395" t="str">
        <f>IF(tblOperations[[#This Row],[SLA_Compliance]]&gt;=_xlfn.XLOOKUP('04_References'!$A$3,tblKPITargets[KPI_Name],tblKPITargets[Target_Value]),"Met","Below Target")</f>
        <v>Met</v>
      </c>
      <c r="W3395" t="str">
        <f>IF(tblOperations[[#This Row],[Quality_Pass_Rate]]&gt;=_xlfn.XLOOKUP('04_References'!$A$4,tblKPITargets[KPI_Name],tblKPITargets[Target_Value]),"Met","Below Target")</f>
        <v>Met</v>
      </c>
      <c r="X3395" t="str">
        <f>IF(tblOperations[[#This Row],[Average_Completion_Days]]&lt;=_xlfn.XLOOKUP('04_References'!$A$7,tblKPITargets[KPI_Name],tblKPITargets[Target_Value]),"Met","Below Target")</f>
        <v>Met</v>
      </c>
      <c r="Y3395" t="str">
        <f>IF(tblOperations[[#This Row],[Closing_Backlog]]&lt;=_xlfn.XLOOKUP('04_References'!$A$8,tblKPITargets[KPI_Name],tblKPITargets[Target_Value]),"Met","Below Target")</f>
        <v>Met</v>
      </c>
    </row>
    <row r="3396" spans="1:25">
      <c r="A3396" s="6" t="s">
        <v>3426</v>
      </c>
      <c r="B3396" s="7">
        <v>46175</v>
      </c>
      <c r="C3396" s="2" t="s">
        <v>27</v>
      </c>
      <c r="D3396" s="2" t="s">
        <v>23</v>
      </c>
      <c r="E3396" s="2">
        <v>2175</v>
      </c>
      <c r="F3396" s="2">
        <v>52</v>
      </c>
      <c r="G3396" s="2">
        <v>2227</v>
      </c>
      <c r="H3396" s="2">
        <v>20</v>
      </c>
      <c r="I3396" s="2">
        <v>2207</v>
      </c>
      <c r="J3396" s="2">
        <v>0</v>
      </c>
      <c r="K3396" s="2">
        <v>0</v>
      </c>
      <c r="L3396" s="2">
        <v>8</v>
      </c>
      <c r="M3396" s="2">
        <v>0.6</v>
      </c>
      <c r="N3396" s="2">
        <v>0.97399999999999998</v>
      </c>
      <c r="O3396" s="2">
        <v>2.5</v>
      </c>
      <c r="P3396" s="2">
        <v>0.77200000000000002</v>
      </c>
      <c r="Q3396" s="3">
        <v>8.9999999999999993E-3</v>
      </c>
      <c r="R3396" s="4" t="str">
        <f>TRIM(tblOperations[[#This Row],[Region]])</f>
        <v>North East</v>
      </c>
      <c r="S3396" s="4" t="str">
        <f>TRIM(tblOperations[[#This Row],[Team]])</f>
        <v>Estates Support</v>
      </c>
      <c r="T3396" s="4" t="str">
        <f>_xlfn.XLOOKUP(R3396,tblRegionReference[Region],tblRegionReference[Area],"Not Found")</f>
        <v>North</v>
      </c>
      <c r="U3396" s="4" t="str">
        <f>IF(tblOperations[[#This Row],[Completion_Rate]]&gt;=_xlfn.XLOOKUP("Completion Rate",tblKPITargets[KPI_Name],tblKPITargets[Target_Value]),"Met","Below Target")</f>
        <v>Below Target</v>
      </c>
      <c r="V3396" t="str">
        <f>IF(tblOperations[[#This Row],[SLA_Compliance]]&gt;=_xlfn.XLOOKUP('04_References'!$A$3,tblKPITargets[KPI_Name],tblKPITargets[Target_Value]),"Met","Below Target")</f>
        <v>Below Target</v>
      </c>
      <c r="W3396" t="str">
        <f>IF(tblOperations[[#This Row],[Quality_Pass_Rate]]&gt;=_xlfn.XLOOKUP('04_References'!$A$4,tblKPITargets[KPI_Name],tblKPITargets[Target_Value]),"Met","Below Target")</f>
        <v>Met</v>
      </c>
      <c r="X3396" t="str">
        <f>IF(tblOperations[[#This Row],[Average_Completion_Days]]&lt;=_xlfn.XLOOKUP('04_References'!$A$7,tblKPITargets[KPI_Name],tblKPITargets[Target_Value]),"Met","Below Target")</f>
        <v>Below Target</v>
      </c>
      <c r="Y3396" t="str">
        <f>IF(tblOperations[[#This Row],[Closing_Backlog]]&lt;=_xlfn.XLOOKUP('04_References'!$A$8,tblKPITargets[KPI_Name],tblKPITargets[Target_Value]),"Met","Below Target")</f>
        <v>Below Target</v>
      </c>
    </row>
    <row r="3397" spans="1:25">
      <c r="A3397" s="8" t="s">
        <v>3427</v>
      </c>
      <c r="B3397" s="9">
        <v>46175</v>
      </c>
      <c r="C3397" s="4" t="s">
        <v>27</v>
      </c>
      <c r="D3397" s="4" t="s">
        <v>25</v>
      </c>
      <c r="E3397" s="4">
        <v>142</v>
      </c>
      <c r="F3397" s="4">
        <v>28</v>
      </c>
      <c r="G3397" s="4">
        <v>170</v>
      </c>
      <c r="H3397" s="4">
        <v>25</v>
      </c>
      <c r="I3397" s="4">
        <v>145</v>
      </c>
      <c r="J3397" s="4">
        <v>0</v>
      </c>
      <c r="K3397" s="4">
        <v>0</v>
      </c>
      <c r="L3397" s="4">
        <v>8</v>
      </c>
      <c r="M3397" s="4">
        <v>0.6</v>
      </c>
      <c r="N3397" s="4">
        <v>0.998</v>
      </c>
      <c r="O3397" s="4">
        <v>2.5</v>
      </c>
      <c r="P3397" s="4">
        <v>0.81100000000000005</v>
      </c>
      <c r="Q3397" s="5">
        <v>0.14699999999999999</v>
      </c>
      <c r="R3397" s="4" t="str">
        <f>TRIM(tblOperations[[#This Row],[Region]])</f>
        <v>North East</v>
      </c>
      <c r="S3397" s="4" t="str">
        <f>TRIM(tblOperations[[#This Row],[Team]])</f>
        <v>Workplace Projects</v>
      </c>
      <c r="T3397" s="4" t="str">
        <f>_xlfn.XLOOKUP(R3397,tblRegionReference[Region],tblRegionReference[Area],"Not Found")</f>
        <v>North</v>
      </c>
      <c r="U3397" s="4" t="str">
        <f>IF(tblOperations[[#This Row],[Completion_Rate]]&gt;=_xlfn.XLOOKUP("Completion Rate",tblKPITargets[KPI_Name],tblKPITargets[Target_Value]),"Met","Below Target")</f>
        <v>Below Target</v>
      </c>
      <c r="V3397" t="str">
        <f>IF(tblOperations[[#This Row],[SLA_Compliance]]&gt;=_xlfn.XLOOKUP('04_References'!$A$3,tblKPITargets[KPI_Name],tblKPITargets[Target_Value]),"Met","Below Target")</f>
        <v>Below Target</v>
      </c>
      <c r="W3397" t="str">
        <f>IF(tblOperations[[#This Row],[Quality_Pass_Rate]]&gt;=_xlfn.XLOOKUP('04_References'!$A$4,tblKPITargets[KPI_Name],tblKPITargets[Target_Value]),"Met","Below Target")</f>
        <v>Met</v>
      </c>
      <c r="X3397" t="str">
        <f>IF(tblOperations[[#This Row],[Average_Completion_Days]]&lt;=_xlfn.XLOOKUP('04_References'!$A$7,tblKPITargets[KPI_Name],tblKPITargets[Target_Value]),"Met","Below Target")</f>
        <v>Below Target</v>
      </c>
      <c r="Y3397" t="str">
        <f>IF(tblOperations[[#This Row],[Closing_Backlog]]&lt;=_xlfn.XLOOKUP('04_References'!$A$8,tblKPITargets[KPI_Name],tblKPITargets[Target_Value]),"Met","Below Target")</f>
        <v>Below Target</v>
      </c>
    </row>
    <row r="3398" spans="1:25">
      <c r="A3398" s="6" t="s">
        <v>3428</v>
      </c>
      <c r="B3398" s="7">
        <v>46175</v>
      </c>
      <c r="C3398" s="2" t="s">
        <v>32</v>
      </c>
      <c r="D3398" s="2" t="s">
        <v>19</v>
      </c>
      <c r="E3398" s="2">
        <v>1020</v>
      </c>
      <c r="F3398" s="2">
        <v>39</v>
      </c>
      <c r="G3398" s="2">
        <v>1059</v>
      </c>
      <c r="H3398" s="2">
        <v>32</v>
      </c>
      <c r="I3398" s="2">
        <v>1027</v>
      </c>
      <c r="J3398" s="2">
        <v>0</v>
      </c>
      <c r="K3398" s="2">
        <v>0</v>
      </c>
      <c r="L3398" s="2">
        <v>8</v>
      </c>
      <c r="M3398" s="2">
        <v>0.6</v>
      </c>
      <c r="N3398" s="2">
        <v>0.98</v>
      </c>
      <c r="O3398" s="2">
        <v>2.5</v>
      </c>
      <c r="P3398" s="2">
        <v>0.755</v>
      </c>
      <c r="Q3398" s="3">
        <v>0.03</v>
      </c>
      <c r="R3398" s="4" t="str">
        <f>TRIM(tblOperations[[#This Row],[Region]])</f>
        <v>North West</v>
      </c>
      <c r="S3398" s="4" t="str">
        <f>TRIM(tblOperations[[#This Row],[Team]])</f>
        <v>Workplace Services</v>
      </c>
      <c r="T3398" s="4" t="str">
        <f>_xlfn.XLOOKUP(R3398,tblRegionReference[Region],tblRegionReference[Area],"Not Found")</f>
        <v>North</v>
      </c>
      <c r="U3398" s="4" t="str">
        <f>IF(tblOperations[[#This Row],[Completion_Rate]]&gt;=_xlfn.XLOOKUP("Completion Rate",tblKPITargets[KPI_Name],tblKPITargets[Target_Value]),"Met","Below Target")</f>
        <v>Below Target</v>
      </c>
      <c r="V3398" t="str">
        <f>IF(tblOperations[[#This Row],[SLA_Compliance]]&gt;=_xlfn.XLOOKUP('04_References'!$A$3,tblKPITargets[KPI_Name],tblKPITargets[Target_Value]),"Met","Below Target")</f>
        <v>Below Target</v>
      </c>
      <c r="W3398" t="str">
        <f>IF(tblOperations[[#This Row],[Quality_Pass_Rate]]&gt;=_xlfn.XLOOKUP('04_References'!$A$4,tblKPITargets[KPI_Name],tblKPITargets[Target_Value]),"Met","Below Target")</f>
        <v>Met</v>
      </c>
      <c r="X3398" t="str">
        <f>IF(tblOperations[[#This Row],[Average_Completion_Days]]&lt;=_xlfn.XLOOKUP('04_References'!$A$7,tblKPITargets[KPI_Name],tblKPITargets[Target_Value]),"Met","Below Target")</f>
        <v>Below Target</v>
      </c>
      <c r="Y3398" t="str">
        <f>IF(tblOperations[[#This Row],[Closing_Backlog]]&lt;=_xlfn.XLOOKUP('04_References'!$A$8,tblKPITargets[KPI_Name],tblKPITargets[Target_Value]),"Met","Below Target")</f>
        <v>Below Target</v>
      </c>
    </row>
    <row r="3399" spans="1:25">
      <c r="A3399" s="8" t="s">
        <v>3429</v>
      </c>
      <c r="B3399" s="9">
        <v>46175</v>
      </c>
      <c r="C3399" s="4" t="s">
        <v>32</v>
      </c>
      <c r="D3399" s="4" t="s">
        <v>21</v>
      </c>
      <c r="E3399" s="4">
        <v>2224</v>
      </c>
      <c r="F3399" s="4">
        <v>26</v>
      </c>
      <c r="G3399" s="4">
        <v>2250</v>
      </c>
      <c r="H3399" s="4">
        <v>24</v>
      </c>
      <c r="I3399" s="4">
        <v>2226</v>
      </c>
      <c r="J3399" s="4">
        <v>0</v>
      </c>
      <c r="K3399" s="4">
        <v>0</v>
      </c>
      <c r="L3399" s="4">
        <v>8</v>
      </c>
      <c r="M3399" s="4">
        <v>0.6</v>
      </c>
      <c r="N3399" s="4">
        <v>0.98</v>
      </c>
      <c r="O3399" s="4">
        <v>2.5</v>
      </c>
      <c r="P3399" s="4">
        <v>0.75</v>
      </c>
      <c r="Q3399" s="5">
        <v>1.0999999999999999E-2</v>
      </c>
      <c r="R3399" s="4" t="str">
        <f>TRIM(tblOperations[[#This Row],[Region]])</f>
        <v>North West</v>
      </c>
      <c r="S3399" s="4" t="str">
        <f>TRIM(tblOperations[[#This Row],[Team]])</f>
        <v>Facilities Response</v>
      </c>
      <c r="T3399" s="4" t="str">
        <f>_xlfn.XLOOKUP(R3399,tblRegionReference[Region],tblRegionReference[Area],"Not Found")</f>
        <v>North</v>
      </c>
      <c r="U3399" s="4" t="str">
        <f>IF(tblOperations[[#This Row],[Completion_Rate]]&gt;=_xlfn.XLOOKUP("Completion Rate",tblKPITargets[KPI_Name],tblKPITargets[Target_Value]),"Met","Below Target")</f>
        <v>Below Target</v>
      </c>
      <c r="V3399" t="str">
        <f>IF(tblOperations[[#This Row],[SLA_Compliance]]&gt;=_xlfn.XLOOKUP('04_References'!$A$3,tblKPITargets[KPI_Name],tblKPITargets[Target_Value]),"Met","Below Target")</f>
        <v>Below Target</v>
      </c>
      <c r="W3399" t="str">
        <f>IF(tblOperations[[#This Row],[Quality_Pass_Rate]]&gt;=_xlfn.XLOOKUP('04_References'!$A$4,tblKPITargets[KPI_Name],tblKPITargets[Target_Value]),"Met","Below Target")</f>
        <v>Met</v>
      </c>
      <c r="X3399" t="str">
        <f>IF(tblOperations[[#This Row],[Average_Completion_Days]]&lt;=_xlfn.XLOOKUP('04_References'!$A$7,tblKPITargets[KPI_Name],tblKPITargets[Target_Value]),"Met","Below Target")</f>
        <v>Below Target</v>
      </c>
      <c r="Y3399" t="str">
        <f>IF(tblOperations[[#This Row],[Closing_Backlog]]&lt;=_xlfn.XLOOKUP('04_References'!$A$8,tblKPITargets[KPI_Name],tblKPITargets[Target_Value]),"Met","Below Target")</f>
        <v>Below Target</v>
      </c>
    </row>
    <row r="3400" spans="1:25">
      <c r="A3400" s="6" t="s">
        <v>3430</v>
      </c>
      <c r="B3400" s="7">
        <v>46175</v>
      </c>
      <c r="C3400" s="2" t="s">
        <v>32</v>
      </c>
      <c r="D3400" s="2" t="s">
        <v>23</v>
      </c>
      <c r="E3400" s="2">
        <v>2391</v>
      </c>
      <c r="F3400" s="2">
        <v>60</v>
      </c>
      <c r="G3400" s="2">
        <v>2451</v>
      </c>
      <c r="H3400" s="2">
        <v>20</v>
      </c>
      <c r="I3400" s="2">
        <v>2431</v>
      </c>
      <c r="J3400" s="2">
        <v>0</v>
      </c>
      <c r="K3400" s="2">
        <v>0</v>
      </c>
      <c r="L3400" s="2">
        <v>8</v>
      </c>
      <c r="M3400" s="2">
        <v>0.6</v>
      </c>
      <c r="N3400" s="2">
        <v>0.98699999999999999</v>
      </c>
      <c r="O3400" s="2">
        <v>2.5</v>
      </c>
      <c r="P3400" s="2">
        <v>0.65100000000000002</v>
      </c>
      <c r="Q3400" s="3">
        <v>8.0000000000000002E-3</v>
      </c>
      <c r="R3400" s="4" t="str">
        <f>TRIM(tblOperations[[#This Row],[Region]])</f>
        <v>North West</v>
      </c>
      <c r="S3400" s="4" t="str">
        <f>TRIM(tblOperations[[#This Row],[Team]])</f>
        <v>Estates Support</v>
      </c>
      <c r="T3400" s="4" t="str">
        <f>_xlfn.XLOOKUP(R3400,tblRegionReference[Region],tblRegionReference[Area],"Not Found")</f>
        <v>North</v>
      </c>
      <c r="U3400" s="4" t="str">
        <f>IF(tblOperations[[#This Row],[Completion_Rate]]&gt;=_xlfn.XLOOKUP("Completion Rate",tblKPITargets[KPI_Name],tblKPITargets[Target_Value]),"Met","Below Target")</f>
        <v>Below Target</v>
      </c>
      <c r="V3400" t="str">
        <f>IF(tblOperations[[#This Row],[SLA_Compliance]]&gt;=_xlfn.XLOOKUP('04_References'!$A$3,tblKPITargets[KPI_Name],tblKPITargets[Target_Value]),"Met","Below Target")</f>
        <v>Below Target</v>
      </c>
      <c r="W3400" t="str">
        <f>IF(tblOperations[[#This Row],[Quality_Pass_Rate]]&gt;=_xlfn.XLOOKUP('04_References'!$A$4,tblKPITargets[KPI_Name],tblKPITargets[Target_Value]),"Met","Below Target")</f>
        <v>Met</v>
      </c>
      <c r="X3400" t="str">
        <f>IF(tblOperations[[#This Row],[Average_Completion_Days]]&lt;=_xlfn.XLOOKUP('04_References'!$A$7,tblKPITargets[KPI_Name],tblKPITargets[Target_Value]),"Met","Below Target")</f>
        <v>Below Target</v>
      </c>
      <c r="Y3400" t="str">
        <f>IF(tblOperations[[#This Row],[Closing_Backlog]]&lt;=_xlfn.XLOOKUP('04_References'!$A$8,tblKPITargets[KPI_Name],tblKPITargets[Target_Value]),"Met","Below Target")</f>
        <v>Below Target</v>
      </c>
    </row>
    <row r="3401" spans="1:25">
      <c r="A3401" s="8" t="s">
        <v>3431</v>
      </c>
      <c r="B3401" s="9">
        <v>46175</v>
      </c>
      <c r="C3401" s="4" t="s">
        <v>32</v>
      </c>
      <c r="D3401" s="4" t="s">
        <v>25</v>
      </c>
      <c r="E3401" s="4">
        <v>0</v>
      </c>
      <c r="F3401" s="4">
        <v>39</v>
      </c>
      <c r="G3401" s="4">
        <v>39</v>
      </c>
      <c r="H3401" s="4">
        <v>39</v>
      </c>
      <c r="I3401" s="4">
        <v>0</v>
      </c>
      <c r="J3401" s="4">
        <v>0</v>
      </c>
      <c r="K3401" s="4">
        <v>0</v>
      </c>
      <c r="L3401" s="4">
        <v>1.2</v>
      </c>
      <c r="M3401" s="4">
        <v>0.93200000000000005</v>
      </c>
      <c r="N3401" s="4">
        <v>0.96899999999999997</v>
      </c>
      <c r="O3401" s="4">
        <v>4.5</v>
      </c>
      <c r="P3401" s="4">
        <v>0.69399999999999995</v>
      </c>
      <c r="Q3401" s="5">
        <v>1</v>
      </c>
      <c r="R3401" s="4" t="str">
        <f>TRIM(tblOperations[[#This Row],[Region]])</f>
        <v>North West</v>
      </c>
      <c r="S3401" s="4" t="str">
        <f>TRIM(tblOperations[[#This Row],[Team]])</f>
        <v>Workplace Projects</v>
      </c>
      <c r="T3401" s="4" t="str">
        <f>_xlfn.XLOOKUP(R3401,tblRegionReference[Region],tblRegionReference[Area],"Not Found")</f>
        <v>North</v>
      </c>
      <c r="U3401" s="4" t="str">
        <f>IF(tblOperations[[#This Row],[Completion_Rate]]&gt;=_xlfn.XLOOKUP("Completion Rate",tblKPITargets[KPI_Name],tblKPITargets[Target_Value]),"Met","Below Target")</f>
        <v>Met</v>
      </c>
      <c r="V3401" t="str">
        <f>IF(tblOperations[[#This Row],[SLA_Compliance]]&gt;=_xlfn.XLOOKUP('04_References'!$A$3,tblKPITargets[KPI_Name],tblKPITargets[Target_Value]),"Met","Below Target")</f>
        <v>Met</v>
      </c>
      <c r="W3401" t="str">
        <f>IF(tblOperations[[#This Row],[Quality_Pass_Rate]]&gt;=_xlfn.XLOOKUP('04_References'!$A$4,tblKPITargets[KPI_Name],tblKPITargets[Target_Value]),"Met","Below Target")</f>
        <v>Met</v>
      </c>
      <c r="X3401" t="str">
        <f>IF(tblOperations[[#This Row],[Average_Completion_Days]]&lt;=_xlfn.XLOOKUP('04_References'!$A$7,tblKPITargets[KPI_Name],tblKPITargets[Target_Value]),"Met","Below Target")</f>
        <v>Met</v>
      </c>
      <c r="Y3401" t="str">
        <f>IF(tblOperations[[#This Row],[Closing_Backlog]]&lt;=_xlfn.XLOOKUP('04_References'!$A$8,tblKPITargets[KPI_Name],tblKPITargets[Target_Value]),"Met","Below Target")</f>
        <v>Met</v>
      </c>
    </row>
    <row r="3402" spans="1:25">
      <c r="A3402" s="6" t="s">
        <v>3432</v>
      </c>
      <c r="B3402" s="7">
        <v>46175</v>
      </c>
      <c r="C3402" s="2" t="s">
        <v>37</v>
      </c>
      <c r="D3402" s="2" t="s">
        <v>19</v>
      </c>
      <c r="E3402" s="2">
        <v>17</v>
      </c>
      <c r="F3402" s="2">
        <v>54</v>
      </c>
      <c r="G3402" s="2">
        <v>71</v>
      </c>
      <c r="H3402" s="2">
        <v>49</v>
      </c>
      <c r="I3402" s="2">
        <v>22</v>
      </c>
      <c r="J3402" s="2">
        <v>0</v>
      </c>
      <c r="K3402" s="2">
        <v>0</v>
      </c>
      <c r="L3402" s="2">
        <v>3.4</v>
      </c>
      <c r="M3402" s="2">
        <v>0.85699999999999998</v>
      </c>
      <c r="N3402" s="2">
        <v>0.94799999999999995</v>
      </c>
      <c r="O3402" s="2">
        <v>3.7</v>
      </c>
      <c r="P3402" s="2">
        <v>0.67100000000000004</v>
      </c>
      <c r="Q3402" s="3">
        <v>0.69</v>
      </c>
      <c r="R3402" s="4" t="str">
        <f>TRIM(tblOperations[[#This Row],[Region]])</f>
        <v>Midlands</v>
      </c>
      <c r="S3402" s="4" t="str">
        <f>TRIM(tblOperations[[#This Row],[Team]])</f>
        <v>Workplace Services</v>
      </c>
      <c r="T3402" s="4" t="str">
        <f>_xlfn.XLOOKUP(R3402,tblRegionReference[Region],tblRegionReference[Area],"Not Found")</f>
        <v>Central</v>
      </c>
      <c r="U3402" s="4" t="str">
        <f>IF(tblOperations[[#This Row],[Completion_Rate]]&gt;=_xlfn.XLOOKUP("Completion Rate",tblKPITargets[KPI_Name],tblKPITargets[Target_Value]),"Met","Below Target")</f>
        <v>Below Target</v>
      </c>
      <c r="V3402" t="str">
        <f>IF(tblOperations[[#This Row],[SLA_Compliance]]&gt;=_xlfn.XLOOKUP('04_References'!$A$3,tblKPITargets[KPI_Name],tblKPITargets[Target_Value]),"Met","Below Target")</f>
        <v>Below Target</v>
      </c>
      <c r="W3402" t="str">
        <f>IF(tblOperations[[#This Row],[Quality_Pass_Rate]]&gt;=_xlfn.XLOOKUP('04_References'!$A$4,tblKPITargets[KPI_Name],tblKPITargets[Target_Value]),"Met","Below Target")</f>
        <v>Below Target</v>
      </c>
      <c r="X3402" t="str">
        <f>IF(tblOperations[[#This Row],[Average_Completion_Days]]&lt;=_xlfn.XLOOKUP('04_References'!$A$7,tblKPITargets[KPI_Name],tblKPITargets[Target_Value]),"Met","Below Target")</f>
        <v>Below Target</v>
      </c>
      <c r="Y3402" t="str">
        <f>IF(tblOperations[[#This Row],[Closing_Backlog]]&lt;=_xlfn.XLOOKUP('04_References'!$A$8,tblKPITargets[KPI_Name],tblKPITargets[Target_Value]),"Met","Below Target")</f>
        <v>Below Target</v>
      </c>
    </row>
    <row r="3403" spans="1:25">
      <c r="A3403" s="8" t="s">
        <v>3433</v>
      </c>
      <c r="B3403" s="9">
        <v>46175</v>
      </c>
      <c r="C3403" s="4" t="s">
        <v>37</v>
      </c>
      <c r="D3403" s="4" t="s">
        <v>21</v>
      </c>
      <c r="E3403" s="4">
        <v>1102</v>
      </c>
      <c r="F3403" s="4">
        <v>54</v>
      </c>
      <c r="G3403" s="4">
        <v>1156</v>
      </c>
      <c r="H3403" s="4">
        <v>42</v>
      </c>
      <c r="I3403" s="4">
        <v>1114</v>
      </c>
      <c r="J3403" s="4">
        <v>0</v>
      </c>
      <c r="K3403" s="4">
        <v>0</v>
      </c>
      <c r="L3403" s="4">
        <v>8</v>
      </c>
      <c r="M3403" s="4">
        <v>0.6</v>
      </c>
      <c r="N3403" s="4">
        <v>0.95299999999999996</v>
      </c>
      <c r="O3403" s="4">
        <v>2.5</v>
      </c>
      <c r="P3403" s="4">
        <v>0.82499999999999996</v>
      </c>
      <c r="Q3403" s="5">
        <v>3.5999999999999997E-2</v>
      </c>
      <c r="R3403" s="4" t="str">
        <f>TRIM(tblOperations[[#This Row],[Region]])</f>
        <v>Midlands</v>
      </c>
      <c r="S3403" s="4" t="str">
        <f>TRIM(tblOperations[[#This Row],[Team]])</f>
        <v>Facilities Response</v>
      </c>
      <c r="T3403" s="4" t="str">
        <f>_xlfn.XLOOKUP(R3403,tblRegionReference[Region],tblRegionReference[Area],"Not Found")</f>
        <v>Central</v>
      </c>
      <c r="U3403" s="4" t="str">
        <f>IF(tblOperations[[#This Row],[Completion_Rate]]&gt;=_xlfn.XLOOKUP("Completion Rate",tblKPITargets[KPI_Name],tblKPITargets[Target_Value]),"Met","Below Target")</f>
        <v>Below Target</v>
      </c>
      <c r="V3403" t="str">
        <f>IF(tblOperations[[#This Row],[SLA_Compliance]]&gt;=_xlfn.XLOOKUP('04_References'!$A$3,tblKPITargets[KPI_Name],tblKPITargets[Target_Value]),"Met","Below Target")</f>
        <v>Below Target</v>
      </c>
      <c r="W3403" t="str">
        <f>IF(tblOperations[[#This Row],[Quality_Pass_Rate]]&gt;=_xlfn.XLOOKUP('04_References'!$A$4,tblKPITargets[KPI_Name],tblKPITargets[Target_Value]),"Met","Below Target")</f>
        <v>Met</v>
      </c>
      <c r="X3403" t="str">
        <f>IF(tblOperations[[#This Row],[Average_Completion_Days]]&lt;=_xlfn.XLOOKUP('04_References'!$A$7,tblKPITargets[KPI_Name],tblKPITargets[Target_Value]),"Met","Below Target")</f>
        <v>Below Target</v>
      </c>
      <c r="Y3403" t="str">
        <f>IF(tblOperations[[#This Row],[Closing_Backlog]]&lt;=_xlfn.XLOOKUP('04_References'!$A$8,tblKPITargets[KPI_Name],tblKPITargets[Target_Value]),"Met","Below Target")</f>
        <v>Below Target</v>
      </c>
    </row>
    <row r="3404" spans="1:25">
      <c r="A3404" s="6" t="s">
        <v>3434</v>
      </c>
      <c r="B3404" s="7">
        <v>46175</v>
      </c>
      <c r="C3404" s="2" t="s">
        <v>37</v>
      </c>
      <c r="D3404" s="2" t="s">
        <v>23</v>
      </c>
      <c r="E3404" s="2">
        <v>786</v>
      </c>
      <c r="F3404" s="2">
        <v>43</v>
      </c>
      <c r="G3404" s="2">
        <v>829</v>
      </c>
      <c r="H3404" s="2">
        <v>34</v>
      </c>
      <c r="I3404" s="2">
        <v>795</v>
      </c>
      <c r="J3404" s="2">
        <v>0</v>
      </c>
      <c r="K3404" s="2">
        <v>0</v>
      </c>
      <c r="L3404" s="2">
        <v>8</v>
      </c>
      <c r="M3404" s="2">
        <v>0.6</v>
      </c>
      <c r="N3404" s="2">
        <v>0.95299999999999996</v>
      </c>
      <c r="O3404" s="2">
        <v>2.5</v>
      </c>
      <c r="P3404" s="2">
        <v>0.81399999999999995</v>
      </c>
      <c r="Q3404" s="3">
        <v>4.1000000000000002E-2</v>
      </c>
      <c r="R3404" s="4" t="str">
        <f>TRIM(tblOperations[[#This Row],[Region]])</f>
        <v>Midlands</v>
      </c>
      <c r="S3404" s="4" t="str">
        <f>TRIM(tblOperations[[#This Row],[Team]])</f>
        <v>Estates Support</v>
      </c>
      <c r="T3404" s="4" t="str">
        <f>_xlfn.XLOOKUP(R3404,tblRegionReference[Region],tblRegionReference[Area],"Not Found")</f>
        <v>Central</v>
      </c>
      <c r="U3404" s="4" t="str">
        <f>IF(tblOperations[[#This Row],[Completion_Rate]]&gt;=_xlfn.XLOOKUP("Completion Rate",tblKPITargets[KPI_Name],tblKPITargets[Target_Value]),"Met","Below Target")</f>
        <v>Below Target</v>
      </c>
      <c r="V3404" t="str">
        <f>IF(tblOperations[[#This Row],[SLA_Compliance]]&gt;=_xlfn.XLOOKUP('04_References'!$A$3,tblKPITargets[KPI_Name],tblKPITargets[Target_Value]),"Met","Below Target")</f>
        <v>Below Target</v>
      </c>
      <c r="W3404" t="str">
        <f>IF(tblOperations[[#This Row],[Quality_Pass_Rate]]&gt;=_xlfn.XLOOKUP('04_References'!$A$4,tblKPITargets[KPI_Name],tblKPITargets[Target_Value]),"Met","Below Target")</f>
        <v>Met</v>
      </c>
      <c r="X3404" t="str">
        <f>IF(tblOperations[[#This Row],[Average_Completion_Days]]&lt;=_xlfn.XLOOKUP('04_References'!$A$7,tblKPITargets[KPI_Name],tblKPITargets[Target_Value]),"Met","Below Target")</f>
        <v>Below Target</v>
      </c>
      <c r="Y3404" t="str">
        <f>IF(tblOperations[[#This Row],[Closing_Backlog]]&lt;=_xlfn.XLOOKUP('04_References'!$A$8,tblKPITargets[KPI_Name],tblKPITargets[Target_Value]),"Met","Below Target")</f>
        <v>Below Target</v>
      </c>
    </row>
    <row r="3405" spans="1:25">
      <c r="A3405" s="8" t="s">
        <v>3435</v>
      </c>
      <c r="B3405" s="9">
        <v>46175</v>
      </c>
      <c r="C3405" s="4" t="s">
        <v>37</v>
      </c>
      <c r="D3405" s="4" t="s">
        <v>25</v>
      </c>
      <c r="E3405" s="4">
        <v>0</v>
      </c>
      <c r="F3405" s="4">
        <v>32</v>
      </c>
      <c r="G3405" s="4">
        <v>32</v>
      </c>
      <c r="H3405" s="4">
        <v>32</v>
      </c>
      <c r="I3405" s="4">
        <v>0</v>
      </c>
      <c r="J3405" s="4">
        <v>0</v>
      </c>
      <c r="K3405" s="4">
        <v>0</v>
      </c>
      <c r="L3405" s="4">
        <v>1.4</v>
      </c>
      <c r="M3405" s="4">
        <v>0.96599999999999997</v>
      </c>
      <c r="N3405" s="4">
        <v>0.97199999999999998</v>
      </c>
      <c r="O3405" s="4">
        <v>4.8</v>
      </c>
      <c r="P3405" s="4">
        <v>0.76600000000000001</v>
      </c>
      <c r="Q3405" s="5">
        <v>1</v>
      </c>
      <c r="R3405" s="4" t="str">
        <f>TRIM(tblOperations[[#This Row],[Region]])</f>
        <v>Midlands</v>
      </c>
      <c r="S3405" s="4" t="str">
        <f>TRIM(tblOperations[[#This Row],[Team]])</f>
        <v>Workplace Projects</v>
      </c>
      <c r="T3405" s="4" t="str">
        <f>_xlfn.XLOOKUP(R3405,tblRegionReference[Region],tblRegionReference[Area],"Not Found")</f>
        <v>Central</v>
      </c>
      <c r="U3405" s="4" t="str">
        <f>IF(tblOperations[[#This Row],[Completion_Rate]]&gt;=_xlfn.XLOOKUP("Completion Rate",tblKPITargets[KPI_Name],tblKPITargets[Target_Value]),"Met","Below Target")</f>
        <v>Met</v>
      </c>
      <c r="V3405" t="str">
        <f>IF(tblOperations[[#This Row],[SLA_Compliance]]&gt;=_xlfn.XLOOKUP('04_References'!$A$3,tblKPITargets[KPI_Name],tblKPITargets[Target_Value]),"Met","Below Target")</f>
        <v>Met</v>
      </c>
      <c r="W3405" t="str">
        <f>IF(tblOperations[[#This Row],[Quality_Pass_Rate]]&gt;=_xlfn.XLOOKUP('04_References'!$A$4,tblKPITargets[KPI_Name],tblKPITargets[Target_Value]),"Met","Below Target")</f>
        <v>Met</v>
      </c>
      <c r="X3405" t="str">
        <f>IF(tblOperations[[#This Row],[Average_Completion_Days]]&lt;=_xlfn.XLOOKUP('04_References'!$A$7,tblKPITargets[KPI_Name],tblKPITargets[Target_Value]),"Met","Below Target")</f>
        <v>Met</v>
      </c>
      <c r="Y3405" t="str">
        <f>IF(tblOperations[[#This Row],[Closing_Backlog]]&lt;=_xlfn.XLOOKUP('04_References'!$A$8,tblKPITargets[KPI_Name],tblKPITargets[Target_Value]),"Met","Below Target")</f>
        <v>Met</v>
      </c>
    </row>
    <row r="3406" spans="1:25">
      <c r="A3406" s="6" t="s">
        <v>3436</v>
      </c>
      <c r="B3406" s="7">
        <v>46175</v>
      </c>
      <c r="C3406" s="2" t="s">
        <v>43</v>
      </c>
      <c r="D3406" s="2" t="s">
        <v>19</v>
      </c>
      <c r="E3406" s="2">
        <v>1890</v>
      </c>
      <c r="F3406" s="2">
        <v>30</v>
      </c>
      <c r="G3406" s="2">
        <v>1920</v>
      </c>
      <c r="H3406" s="2">
        <v>21</v>
      </c>
      <c r="I3406" s="2">
        <v>1899</v>
      </c>
      <c r="J3406" s="2">
        <v>0</v>
      </c>
      <c r="K3406" s="2">
        <v>0</v>
      </c>
      <c r="L3406" s="2">
        <v>8</v>
      </c>
      <c r="M3406" s="2">
        <v>0.6</v>
      </c>
      <c r="N3406" s="2">
        <v>0.95799999999999996</v>
      </c>
      <c r="O3406" s="2">
        <v>2.5</v>
      </c>
      <c r="P3406" s="2">
        <v>0.70499999999999996</v>
      </c>
      <c r="Q3406" s="3">
        <v>1.0999999999999999E-2</v>
      </c>
      <c r="R3406" s="4" t="str">
        <f>TRIM(tblOperations[[#This Row],[Region]])</f>
        <v>South West</v>
      </c>
      <c r="S3406" s="4" t="str">
        <f>TRIM(tblOperations[[#This Row],[Team]])</f>
        <v>Workplace Services</v>
      </c>
      <c r="T3406" s="4" t="str">
        <f>_xlfn.XLOOKUP(R3406,tblRegionReference[Region],tblRegionReference[Area],"Not Found")</f>
        <v>South</v>
      </c>
      <c r="U3406" s="4" t="str">
        <f>IF(tblOperations[[#This Row],[Completion_Rate]]&gt;=_xlfn.XLOOKUP("Completion Rate",tblKPITargets[KPI_Name],tblKPITargets[Target_Value]),"Met","Below Target")</f>
        <v>Below Target</v>
      </c>
      <c r="V3406" t="str">
        <f>IF(tblOperations[[#This Row],[SLA_Compliance]]&gt;=_xlfn.XLOOKUP('04_References'!$A$3,tblKPITargets[KPI_Name],tblKPITargets[Target_Value]),"Met","Below Target")</f>
        <v>Below Target</v>
      </c>
      <c r="W3406" t="str">
        <f>IF(tblOperations[[#This Row],[Quality_Pass_Rate]]&gt;=_xlfn.XLOOKUP('04_References'!$A$4,tblKPITargets[KPI_Name],tblKPITargets[Target_Value]),"Met","Below Target")</f>
        <v>Met</v>
      </c>
      <c r="X3406" t="str">
        <f>IF(tblOperations[[#This Row],[Average_Completion_Days]]&lt;=_xlfn.XLOOKUP('04_References'!$A$7,tblKPITargets[KPI_Name],tblKPITargets[Target_Value]),"Met","Below Target")</f>
        <v>Below Target</v>
      </c>
      <c r="Y3406" t="str">
        <f>IF(tblOperations[[#This Row],[Closing_Backlog]]&lt;=_xlfn.XLOOKUP('04_References'!$A$8,tblKPITargets[KPI_Name],tblKPITargets[Target_Value]),"Met","Below Target")</f>
        <v>Below Target</v>
      </c>
    </row>
    <row r="3407" spans="1:25">
      <c r="A3407" s="8" t="s">
        <v>3437</v>
      </c>
      <c r="B3407" s="9">
        <v>46175</v>
      </c>
      <c r="C3407" s="4" t="s">
        <v>43</v>
      </c>
      <c r="D3407" s="4" t="s">
        <v>21</v>
      </c>
      <c r="E3407" s="4">
        <v>7</v>
      </c>
      <c r="F3407" s="4">
        <v>55</v>
      </c>
      <c r="G3407" s="4">
        <v>62</v>
      </c>
      <c r="H3407" s="4">
        <v>54</v>
      </c>
      <c r="I3407" s="4">
        <v>8</v>
      </c>
      <c r="J3407" s="4">
        <v>0</v>
      </c>
      <c r="K3407" s="4">
        <v>0</v>
      </c>
      <c r="L3407" s="4">
        <v>2.4</v>
      </c>
      <c r="M3407" s="4">
        <v>0.96099999999999997</v>
      </c>
      <c r="N3407" s="4">
        <v>1</v>
      </c>
      <c r="O3407" s="4">
        <v>4.4000000000000004</v>
      </c>
      <c r="P3407" s="4">
        <v>0.65300000000000002</v>
      </c>
      <c r="Q3407" s="5">
        <v>0.871</v>
      </c>
      <c r="R3407" s="4" t="str">
        <f>TRIM(tblOperations[[#This Row],[Region]])</f>
        <v>South West</v>
      </c>
      <c r="S3407" s="4" t="str">
        <f>TRIM(tblOperations[[#This Row],[Team]])</f>
        <v>Facilities Response</v>
      </c>
      <c r="T3407" s="4" t="str">
        <f>_xlfn.XLOOKUP(R3407,tblRegionReference[Region],tblRegionReference[Area],"Not Found")</f>
        <v>South</v>
      </c>
      <c r="U3407" s="4" t="str">
        <f>IF(tblOperations[[#This Row],[Completion_Rate]]&gt;=_xlfn.XLOOKUP("Completion Rate",tblKPITargets[KPI_Name],tblKPITargets[Target_Value]),"Met","Below Target")</f>
        <v>Below Target</v>
      </c>
      <c r="V3407" t="str">
        <f>IF(tblOperations[[#This Row],[SLA_Compliance]]&gt;=_xlfn.XLOOKUP('04_References'!$A$3,tblKPITargets[KPI_Name],tblKPITargets[Target_Value]),"Met","Below Target")</f>
        <v>Met</v>
      </c>
      <c r="W3407" t="str">
        <f>IF(tblOperations[[#This Row],[Quality_Pass_Rate]]&gt;=_xlfn.XLOOKUP('04_References'!$A$4,tblKPITargets[KPI_Name],tblKPITargets[Target_Value]),"Met","Below Target")</f>
        <v>Met</v>
      </c>
      <c r="X3407" t="str">
        <f>IF(tblOperations[[#This Row],[Average_Completion_Days]]&lt;=_xlfn.XLOOKUP('04_References'!$A$7,tblKPITargets[KPI_Name],tblKPITargets[Target_Value]),"Met","Below Target")</f>
        <v>Met</v>
      </c>
      <c r="Y3407" t="str">
        <f>IF(tblOperations[[#This Row],[Closing_Backlog]]&lt;=_xlfn.XLOOKUP('04_References'!$A$8,tblKPITargets[KPI_Name],tblKPITargets[Target_Value]),"Met","Below Target")</f>
        <v>Met</v>
      </c>
    </row>
    <row r="3408" spans="1:25">
      <c r="A3408" s="6" t="s">
        <v>3438</v>
      </c>
      <c r="B3408" s="7">
        <v>46175</v>
      </c>
      <c r="C3408" s="2" t="s">
        <v>43</v>
      </c>
      <c r="D3408" s="2" t="s">
        <v>23</v>
      </c>
      <c r="E3408" s="2">
        <v>0</v>
      </c>
      <c r="F3408" s="2">
        <v>46</v>
      </c>
      <c r="G3408" s="2">
        <v>46</v>
      </c>
      <c r="H3408" s="2">
        <v>46</v>
      </c>
      <c r="I3408" s="2">
        <v>0</v>
      </c>
      <c r="J3408" s="2">
        <v>0</v>
      </c>
      <c r="K3408" s="2">
        <v>0</v>
      </c>
      <c r="L3408" s="2">
        <v>1.4</v>
      </c>
      <c r="M3408" s="2">
        <v>0.96199999999999997</v>
      </c>
      <c r="N3408" s="2">
        <v>0.97299999999999998</v>
      </c>
      <c r="O3408" s="2">
        <v>4.5</v>
      </c>
      <c r="P3408" s="2">
        <v>0.69599999999999995</v>
      </c>
      <c r="Q3408" s="3">
        <v>1</v>
      </c>
      <c r="R3408" s="4" t="str">
        <f>TRIM(tblOperations[[#This Row],[Region]])</f>
        <v>South West</v>
      </c>
      <c r="S3408" s="4" t="str">
        <f>TRIM(tblOperations[[#This Row],[Team]])</f>
        <v>Estates Support</v>
      </c>
      <c r="T3408" s="4" t="str">
        <f>_xlfn.XLOOKUP(R3408,tblRegionReference[Region],tblRegionReference[Area],"Not Found")</f>
        <v>South</v>
      </c>
      <c r="U3408" s="4" t="str">
        <f>IF(tblOperations[[#This Row],[Completion_Rate]]&gt;=_xlfn.XLOOKUP("Completion Rate",tblKPITargets[KPI_Name],tblKPITargets[Target_Value]),"Met","Below Target")</f>
        <v>Met</v>
      </c>
      <c r="V3408" t="str">
        <f>IF(tblOperations[[#This Row],[SLA_Compliance]]&gt;=_xlfn.XLOOKUP('04_References'!$A$3,tblKPITargets[KPI_Name],tblKPITargets[Target_Value]),"Met","Below Target")</f>
        <v>Met</v>
      </c>
      <c r="W3408" t="str">
        <f>IF(tblOperations[[#This Row],[Quality_Pass_Rate]]&gt;=_xlfn.XLOOKUP('04_References'!$A$4,tblKPITargets[KPI_Name],tblKPITargets[Target_Value]),"Met","Below Target")</f>
        <v>Met</v>
      </c>
      <c r="X3408" t="str">
        <f>IF(tblOperations[[#This Row],[Average_Completion_Days]]&lt;=_xlfn.XLOOKUP('04_References'!$A$7,tblKPITargets[KPI_Name],tblKPITargets[Target_Value]),"Met","Below Target")</f>
        <v>Met</v>
      </c>
      <c r="Y3408" t="str">
        <f>IF(tblOperations[[#This Row],[Closing_Backlog]]&lt;=_xlfn.XLOOKUP('04_References'!$A$8,tblKPITargets[KPI_Name],tblKPITargets[Target_Value]),"Met","Below Target")</f>
        <v>Met</v>
      </c>
    </row>
    <row r="3409" spans="1:25">
      <c r="A3409" s="8" t="s">
        <v>3439</v>
      </c>
      <c r="B3409" s="9">
        <v>46175</v>
      </c>
      <c r="C3409" s="4" t="s">
        <v>43</v>
      </c>
      <c r="D3409" s="4" t="s">
        <v>25</v>
      </c>
      <c r="E3409" s="4">
        <v>0</v>
      </c>
      <c r="F3409" s="4">
        <v>26</v>
      </c>
      <c r="G3409" s="4">
        <v>26</v>
      </c>
      <c r="H3409" s="4">
        <v>26</v>
      </c>
      <c r="I3409" s="4">
        <v>0</v>
      </c>
      <c r="J3409" s="4">
        <v>0</v>
      </c>
      <c r="K3409" s="4">
        <v>0</v>
      </c>
      <c r="L3409" s="4">
        <v>1.3</v>
      </c>
      <c r="M3409" s="4">
        <v>0.93</v>
      </c>
      <c r="N3409" s="4">
        <v>0.96699999999999997</v>
      </c>
      <c r="O3409" s="4">
        <v>4.5</v>
      </c>
      <c r="P3409" s="4">
        <v>0.81200000000000006</v>
      </c>
      <c r="Q3409" s="5">
        <v>1</v>
      </c>
      <c r="R3409" s="4" t="str">
        <f>TRIM(tblOperations[[#This Row],[Region]])</f>
        <v>South West</v>
      </c>
      <c r="S3409" s="4" t="str">
        <f>TRIM(tblOperations[[#This Row],[Team]])</f>
        <v>Workplace Projects</v>
      </c>
      <c r="T3409" s="4" t="str">
        <f>_xlfn.XLOOKUP(R3409,tblRegionReference[Region],tblRegionReference[Area],"Not Found")</f>
        <v>South</v>
      </c>
      <c r="U3409" s="4" t="str">
        <f>IF(tblOperations[[#This Row],[Completion_Rate]]&gt;=_xlfn.XLOOKUP("Completion Rate",tblKPITargets[KPI_Name],tblKPITargets[Target_Value]),"Met","Below Target")</f>
        <v>Met</v>
      </c>
      <c r="V3409" t="str">
        <f>IF(tblOperations[[#This Row],[SLA_Compliance]]&gt;=_xlfn.XLOOKUP('04_References'!$A$3,tblKPITargets[KPI_Name],tblKPITargets[Target_Value]),"Met","Below Target")</f>
        <v>Met</v>
      </c>
      <c r="W3409" t="str">
        <f>IF(tblOperations[[#This Row],[Quality_Pass_Rate]]&gt;=_xlfn.XLOOKUP('04_References'!$A$4,tblKPITargets[KPI_Name],tblKPITargets[Target_Value]),"Met","Below Target")</f>
        <v>Met</v>
      </c>
      <c r="X3409" t="str">
        <f>IF(tblOperations[[#This Row],[Average_Completion_Days]]&lt;=_xlfn.XLOOKUP('04_References'!$A$7,tblKPITargets[KPI_Name],tblKPITargets[Target_Value]),"Met","Below Target")</f>
        <v>Met</v>
      </c>
      <c r="Y3409" t="str">
        <f>IF(tblOperations[[#This Row],[Closing_Backlog]]&lt;=_xlfn.XLOOKUP('04_References'!$A$8,tblKPITargets[KPI_Name],tblKPITargets[Target_Value]),"Met","Below Target")</f>
        <v>Met</v>
      </c>
    </row>
    <row r="3410" spans="1:25">
      <c r="A3410" s="6" t="s">
        <v>3440</v>
      </c>
      <c r="B3410" s="7">
        <v>46175</v>
      </c>
      <c r="C3410" s="2" t="s">
        <v>48</v>
      </c>
      <c r="D3410" s="2" t="s">
        <v>19</v>
      </c>
      <c r="E3410" s="2">
        <v>0</v>
      </c>
      <c r="F3410" s="2">
        <v>59</v>
      </c>
      <c r="G3410" s="2">
        <v>59</v>
      </c>
      <c r="H3410" s="2">
        <v>53</v>
      </c>
      <c r="I3410" s="2">
        <v>6</v>
      </c>
      <c r="J3410" s="2">
        <v>0</v>
      </c>
      <c r="K3410" s="2">
        <v>0</v>
      </c>
      <c r="L3410" s="2">
        <v>2.6</v>
      </c>
      <c r="M3410" s="2">
        <v>0.92900000000000005</v>
      </c>
      <c r="N3410" s="2">
        <v>0.96099999999999997</v>
      </c>
      <c r="O3410" s="2">
        <v>4.3</v>
      </c>
      <c r="P3410" s="2">
        <v>0.73299999999999998</v>
      </c>
      <c r="Q3410" s="3">
        <v>0.89800000000000002</v>
      </c>
      <c r="R3410" s="4" t="str">
        <f>TRIM(tblOperations[[#This Row],[Region]])</f>
        <v>South East</v>
      </c>
      <c r="S3410" s="4" t="str">
        <f>TRIM(tblOperations[[#This Row],[Team]])</f>
        <v>Workplace Services</v>
      </c>
      <c r="T3410" s="4" t="str">
        <f>_xlfn.XLOOKUP(R3410,tblRegionReference[Region],tblRegionReference[Area],"Not Found")</f>
        <v>South</v>
      </c>
      <c r="U3410" s="4" t="str">
        <f>IF(tblOperations[[#This Row],[Completion_Rate]]&gt;=_xlfn.XLOOKUP("Completion Rate",tblKPITargets[KPI_Name],tblKPITargets[Target_Value]),"Met","Below Target")</f>
        <v>Below Target</v>
      </c>
      <c r="V3410" t="str">
        <f>IF(tblOperations[[#This Row],[SLA_Compliance]]&gt;=_xlfn.XLOOKUP('04_References'!$A$3,tblKPITargets[KPI_Name],tblKPITargets[Target_Value]),"Met","Below Target")</f>
        <v>Met</v>
      </c>
      <c r="W3410" t="str">
        <f>IF(tblOperations[[#This Row],[Quality_Pass_Rate]]&gt;=_xlfn.XLOOKUP('04_References'!$A$4,tblKPITargets[KPI_Name],tblKPITargets[Target_Value]),"Met","Below Target")</f>
        <v>Met</v>
      </c>
      <c r="X3410" t="str">
        <f>IF(tblOperations[[#This Row],[Average_Completion_Days]]&lt;=_xlfn.XLOOKUP('04_References'!$A$7,tblKPITargets[KPI_Name],tblKPITargets[Target_Value]),"Met","Below Target")</f>
        <v>Met</v>
      </c>
      <c r="Y3410" t="str">
        <f>IF(tblOperations[[#This Row],[Closing_Backlog]]&lt;=_xlfn.XLOOKUP('04_References'!$A$8,tblKPITargets[KPI_Name],tblKPITargets[Target_Value]),"Met","Below Target")</f>
        <v>Met</v>
      </c>
    </row>
    <row r="3411" spans="1:25">
      <c r="A3411" s="8" t="s">
        <v>3441</v>
      </c>
      <c r="B3411" s="9">
        <v>46175</v>
      </c>
      <c r="C3411" s="4" t="s">
        <v>48</v>
      </c>
      <c r="D3411" s="4" t="s">
        <v>21</v>
      </c>
      <c r="E3411" s="4">
        <v>3088</v>
      </c>
      <c r="F3411" s="4">
        <v>49</v>
      </c>
      <c r="G3411" s="4">
        <v>3137</v>
      </c>
      <c r="H3411" s="4">
        <v>19</v>
      </c>
      <c r="I3411" s="4">
        <v>3118</v>
      </c>
      <c r="J3411" s="4">
        <v>1</v>
      </c>
      <c r="K3411" s="4">
        <v>0</v>
      </c>
      <c r="L3411" s="4">
        <v>8</v>
      </c>
      <c r="M3411" s="4">
        <v>0.6</v>
      </c>
      <c r="N3411" s="4">
        <v>0.92900000000000005</v>
      </c>
      <c r="O3411" s="4">
        <v>2.5</v>
      </c>
      <c r="P3411" s="4">
        <v>0.76500000000000001</v>
      </c>
      <c r="Q3411" s="5">
        <v>6.0000000000000001E-3</v>
      </c>
      <c r="R3411" s="4" t="str">
        <f>TRIM(tblOperations[[#This Row],[Region]])</f>
        <v>South East</v>
      </c>
      <c r="S3411" s="4" t="str">
        <f>TRIM(tblOperations[[#This Row],[Team]])</f>
        <v>Facilities Response</v>
      </c>
      <c r="T3411" s="4" t="str">
        <f>_xlfn.XLOOKUP(R3411,tblRegionReference[Region],tblRegionReference[Area],"Not Found")</f>
        <v>South</v>
      </c>
      <c r="U3411" s="4" t="str">
        <f>IF(tblOperations[[#This Row],[Completion_Rate]]&gt;=_xlfn.XLOOKUP("Completion Rate",tblKPITargets[KPI_Name],tblKPITargets[Target_Value]),"Met","Below Target")</f>
        <v>Below Target</v>
      </c>
      <c r="V3411" t="str">
        <f>IF(tblOperations[[#This Row],[SLA_Compliance]]&gt;=_xlfn.XLOOKUP('04_References'!$A$3,tblKPITargets[KPI_Name],tblKPITargets[Target_Value]),"Met","Below Target")</f>
        <v>Below Target</v>
      </c>
      <c r="W3411" t="str">
        <f>IF(tblOperations[[#This Row],[Quality_Pass_Rate]]&gt;=_xlfn.XLOOKUP('04_References'!$A$4,tblKPITargets[KPI_Name],tblKPITargets[Target_Value]),"Met","Below Target")</f>
        <v>Below Target</v>
      </c>
      <c r="X3411" t="str">
        <f>IF(tblOperations[[#This Row],[Average_Completion_Days]]&lt;=_xlfn.XLOOKUP('04_References'!$A$7,tblKPITargets[KPI_Name],tblKPITargets[Target_Value]),"Met","Below Target")</f>
        <v>Below Target</v>
      </c>
      <c r="Y3411" t="str">
        <f>IF(tblOperations[[#This Row],[Closing_Backlog]]&lt;=_xlfn.XLOOKUP('04_References'!$A$8,tblKPITargets[KPI_Name],tblKPITargets[Target_Value]),"Met","Below Target")</f>
        <v>Below Target</v>
      </c>
    </row>
    <row r="3412" spans="1:25">
      <c r="A3412" s="6" t="s">
        <v>3442</v>
      </c>
      <c r="B3412" s="7">
        <v>46175</v>
      </c>
      <c r="C3412" s="2" t="s">
        <v>48</v>
      </c>
      <c r="D3412" s="2" t="s">
        <v>23</v>
      </c>
      <c r="E3412" s="2">
        <v>24</v>
      </c>
      <c r="F3412" s="2">
        <v>51</v>
      </c>
      <c r="G3412" s="2">
        <v>75</v>
      </c>
      <c r="H3412" s="2">
        <v>52</v>
      </c>
      <c r="I3412" s="2">
        <v>23</v>
      </c>
      <c r="J3412" s="2">
        <v>0</v>
      </c>
      <c r="K3412" s="2">
        <v>0</v>
      </c>
      <c r="L3412" s="2">
        <v>3.9</v>
      </c>
      <c r="M3412" s="2">
        <v>0.83799999999999997</v>
      </c>
      <c r="N3412" s="2">
        <v>0.97199999999999998</v>
      </c>
      <c r="O3412" s="2">
        <v>3.6</v>
      </c>
      <c r="P3412" s="2">
        <v>0.77</v>
      </c>
      <c r="Q3412" s="3">
        <v>0.69299999999999995</v>
      </c>
      <c r="R3412" s="4" t="str">
        <f>TRIM(tblOperations[[#This Row],[Region]])</f>
        <v>South East</v>
      </c>
      <c r="S3412" s="4" t="str">
        <f>TRIM(tblOperations[[#This Row],[Team]])</f>
        <v>Estates Support</v>
      </c>
      <c r="T3412" s="4" t="str">
        <f>_xlfn.XLOOKUP(R3412,tblRegionReference[Region],tblRegionReference[Area],"Not Found")</f>
        <v>South</v>
      </c>
      <c r="U3412" s="4" t="str">
        <f>IF(tblOperations[[#This Row],[Completion_Rate]]&gt;=_xlfn.XLOOKUP("Completion Rate",tblKPITargets[KPI_Name],tblKPITargets[Target_Value]),"Met","Below Target")</f>
        <v>Below Target</v>
      </c>
      <c r="V3412" t="str">
        <f>IF(tblOperations[[#This Row],[SLA_Compliance]]&gt;=_xlfn.XLOOKUP('04_References'!$A$3,tblKPITargets[KPI_Name],tblKPITargets[Target_Value]),"Met","Below Target")</f>
        <v>Below Target</v>
      </c>
      <c r="W3412" t="str">
        <f>IF(tblOperations[[#This Row],[Quality_Pass_Rate]]&gt;=_xlfn.XLOOKUP('04_References'!$A$4,tblKPITargets[KPI_Name],tblKPITargets[Target_Value]),"Met","Below Target")</f>
        <v>Met</v>
      </c>
      <c r="X3412" t="str">
        <f>IF(tblOperations[[#This Row],[Average_Completion_Days]]&lt;=_xlfn.XLOOKUP('04_References'!$A$7,tblKPITargets[KPI_Name],tblKPITargets[Target_Value]),"Met","Below Target")</f>
        <v>Below Target</v>
      </c>
      <c r="Y3412" t="str">
        <f>IF(tblOperations[[#This Row],[Closing_Backlog]]&lt;=_xlfn.XLOOKUP('04_References'!$A$8,tblKPITargets[KPI_Name],tblKPITargets[Target_Value]),"Met","Below Target")</f>
        <v>Below Target</v>
      </c>
    </row>
    <row r="3413" spans="1:25">
      <c r="A3413" s="8" t="s">
        <v>3443</v>
      </c>
      <c r="B3413" s="9">
        <v>46175</v>
      </c>
      <c r="C3413" s="4" t="s">
        <v>48</v>
      </c>
      <c r="D3413" s="4" t="s">
        <v>25</v>
      </c>
      <c r="E3413" s="4">
        <v>980</v>
      </c>
      <c r="F3413" s="4">
        <v>28</v>
      </c>
      <c r="G3413" s="4">
        <v>1008</v>
      </c>
      <c r="H3413" s="4">
        <v>21</v>
      </c>
      <c r="I3413" s="4">
        <v>987</v>
      </c>
      <c r="J3413" s="4">
        <v>0</v>
      </c>
      <c r="K3413" s="4">
        <v>0</v>
      </c>
      <c r="L3413" s="4">
        <v>8</v>
      </c>
      <c r="M3413" s="4">
        <v>0.6</v>
      </c>
      <c r="N3413" s="4">
        <v>0.97199999999999998</v>
      </c>
      <c r="O3413" s="4">
        <v>2.5</v>
      </c>
      <c r="P3413" s="4">
        <v>0.72899999999999998</v>
      </c>
      <c r="Q3413" s="5">
        <v>2.1000000000000001E-2</v>
      </c>
      <c r="R3413" s="4" t="str">
        <f>TRIM(tblOperations[[#This Row],[Region]])</f>
        <v>South East</v>
      </c>
      <c r="S3413" s="4" t="str">
        <f>TRIM(tblOperations[[#This Row],[Team]])</f>
        <v>Workplace Projects</v>
      </c>
      <c r="T3413" s="4" t="str">
        <f>_xlfn.XLOOKUP(R3413,tblRegionReference[Region],tblRegionReference[Area],"Not Found")</f>
        <v>South</v>
      </c>
      <c r="U3413" s="4" t="str">
        <f>IF(tblOperations[[#This Row],[Completion_Rate]]&gt;=_xlfn.XLOOKUP("Completion Rate",tblKPITargets[KPI_Name],tblKPITargets[Target_Value]),"Met","Below Target")</f>
        <v>Below Target</v>
      </c>
      <c r="V3413" t="str">
        <f>IF(tblOperations[[#This Row],[SLA_Compliance]]&gt;=_xlfn.XLOOKUP('04_References'!$A$3,tblKPITargets[KPI_Name],tblKPITargets[Target_Value]),"Met","Below Target")</f>
        <v>Below Target</v>
      </c>
      <c r="W3413" t="str">
        <f>IF(tblOperations[[#This Row],[Quality_Pass_Rate]]&gt;=_xlfn.XLOOKUP('04_References'!$A$4,tblKPITargets[KPI_Name],tblKPITargets[Target_Value]),"Met","Below Target")</f>
        <v>Met</v>
      </c>
      <c r="X3413" t="str">
        <f>IF(tblOperations[[#This Row],[Average_Completion_Days]]&lt;=_xlfn.XLOOKUP('04_References'!$A$7,tblKPITargets[KPI_Name],tblKPITargets[Target_Value]),"Met","Below Target")</f>
        <v>Below Target</v>
      </c>
      <c r="Y3413" t="str">
        <f>IF(tblOperations[[#This Row],[Closing_Backlog]]&lt;=_xlfn.XLOOKUP('04_References'!$A$8,tblKPITargets[KPI_Name],tblKPITargets[Target_Value]),"Met","Below Target")</f>
        <v>Below Target</v>
      </c>
    </row>
    <row r="3414" spans="1:25">
      <c r="A3414" s="6" t="s">
        <v>3444</v>
      </c>
      <c r="B3414" s="7">
        <v>46175</v>
      </c>
      <c r="C3414" s="2" t="s">
        <v>53</v>
      </c>
      <c r="D3414" s="2" t="s">
        <v>19</v>
      </c>
      <c r="E3414" s="2">
        <v>1817</v>
      </c>
      <c r="F3414" s="2">
        <v>36</v>
      </c>
      <c r="G3414" s="2">
        <v>1853</v>
      </c>
      <c r="H3414" s="2">
        <v>28</v>
      </c>
      <c r="I3414" s="2">
        <v>1825</v>
      </c>
      <c r="J3414" s="2">
        <v>0</v>
      </c>
      <c r="K3414" s="2">
        <v>0</v>
      </c>
      <c r="L3414" s="2">
        <v>8</v>
      </c>
      <c r="M3414" s="2">
        <v>0.6</v>
      </c>
      <c r="N3414" s="2">
        <v>0.98699999999999999</v>
      </c>
      <c r="O3414" s="2">
        <v>2.5</v>
      </c>
      <c r="P3414" s="2">
        <v>0.72599999999999998</v>
      </c>
      <c r="Q3414" s="3">
        <v>1.4999999999999999E-2</v>
      </c>
      <c r="R3414" s="4" t="str">
        <f>TRIM(tblOperations[[#This Row],[Region]])</f>
        <v>Wales</v>
      </c>
      <c r="S3414" s="4" t="str">
        <f>TRIM(tblOperations[[#This Row],[Team]])</f>
        <v>Workplace Services</v>
      </c>
      <c r="T3414" s="4" t="str">
        <f>_xlfn.XLOOKUP(R3414,tblRegionReference[Region],tblRegionReference[Area],"Not Found")</f>
        <v>Wales</v>
      </c>
      <c r="U3414" s="4" t="str">
        <f>IF(tblOperations[[#This Row],[Completion_Rate]]&gt;=_xlfn.XLOOKUP("Completion Rate",tblKPITargets[KPI_Name],tblKPITargets[Target_Value]),"Met","Below Target")</f>
        <v>Below Target</v>
      </c>
      <c r="V3414" t="str">
        <f>IF(tblOperations[[#This Row],[SLA_Compliance]]&gt;=_xlfn.XLOOKUP('04_References'!$A$3,tblKPITargets[KPI_Name],tblKPITargets[Target_Value]),"Met","Below Target")</f>
        <v>Below Target</v>
      </c>
      <c r="W3414" t="str">
        <f>IF(tblOperations[[#This Row],[Quality_Pass_Rate]]&gt;=_xlfn.XLOOKUP('04_References'!$A$4,tblKPITargets[KPI_Name],tblKPITargets[Target_Value]),"Met","Below Target")</f>
        <v>Met</v>
      </c>
      <c r="X3414" t="str">
        <f>IF(tblOperations[[#This Row],[Average_Completion_Days]]&lt;=_xlfn.XLOOKUP('04_References'!$A$7,tblKPITargets[KPI_Name],tblKPITargets[Target_Value]),"Met","Below Target")</f>
        <v>Below Target</v>
      </c>
      <c r="Y3414" t="str">
        <f>IF(tblOperations[[#This Row],[Closing_Backlog]]&lt;=_xlfn.XLOOKUP('04_References'!$A$8,tblKPITargets[KPI_Name],tblKPITargets[Target_Value]),"Met","Below Target")</f>
        <v>Below Target</v>
      </c>
    </row>
    <row r="3415" spans="1:25">
      <c r="A3415" s="8" t="s">
        <v>3445</v>
      </c>
      <c r="B3415" s="9">
        <v>46175</v>
      </c>
      <c r="C3415" s="4" t="s">
        <v>53</v>
      </c>
      <c r="D3415" s="4" t="s">
        <v>21</v>
      </c>
      <c r="E3415" s="4">
        <v>1978</v>
      </c>
      <c r="F3415" s="4">
        <v>29</v>
      </c>
      <c r="G3415" s="4">
        <v>2007</v>
      </c>
      <c r="H3415" s="4">
        <v>24</v>
      </c>
      <c r="I3415" s="4">
        <v>1983</v>
      </c>
      <c r="J3415" s="4">
        <v>0</v>
      </c>
      <c r="K3415" s="4">
        <v>0</v>
      </c>
      <c r="L3415" s="4">
        <v>8</v>
      </c>
      <c r="M3415" s="4">
        <v>0.6</v>
      </c>
      <c r="N3415" s="4">
        <v>0.98399999999999999</v>
      </c>
      <c r="O3415" s="4">
        <v>2.5</v>
      </c>
      <c r="P3415" s="4">
        <v>0.67900000000000005</v>
      </c>
      <c r="Q3415" s="5">
        <v>1.2E-2</v>
      </c>
      <c r="R3415" s="4" t="str">
        <f>TRIM(tblOperations[[#This Row],[Region]])</f>
        <v>Wales</v>
      </c>
      <c r="S3415" s="4" t="str">
        <f>TRIM(tblOperations[[#This Row],[Team]])</f>
        <v>Facilities Response</v>
      </c>
      <c r="T3415" s="4" t="str">
        <f>_xlfn.XLOOKUP(R3415,tblRegionReference[Region],tblRegionReference[Area],"Not Found")</f>
        <v>Wales</v>
      </c>
      <c r="U3415" s="4" t="str">
        <f>IF(tblOperations[[#This Row],[Completion_Rate]]&gt;=_xlfn.XLOOKUP("Completion Rate",tblKPITargets[KPI_Name],tblKPITargets[Target_Value]),"Met","Below Target")</f>
        <v>Below Target</v>
      </c>
      <c r="V3415" t="str">
        <f>IF(tblOperations[[#This Row],[SLA_Compliance]]&gt;=_xlfn.XLOOKUP('04_References'!$A$3,tblKPITargets[KPI_Name],tblKPITargets[Target_Value]),"Met","Below Target")</f>
        <v>Below Target</v>
      </c>
      <c r="W3415" t="str">
        <f>IF(tblOperations[[#This Row],[Quality_Pass_Rate]]&gt;=_xlfn.XLOOKUP('04_References'!$A$4,tblKPITargets[KPI_Name],tblKPITargets[Target_Value]),"Met","Below Target")</f>
        <v>Met</v>
      </c>
      <c r="X3415" t="str">
        <f>IF(tblOperations[[#This Row],[Average_Completion_Days]]&lt;=_xlfn.XLOOKUP('04_References'!$A$7,tblKPITargets[KPI_Name],tblKPITargets[Target_Value]),"Met","Below Target")</f>
        <v>Below Target</v>
      </c>
      <c r="Y3415" t="str">
        <f>IF(tblOperations[[#This Row],[Closing_Backlog]]&lt;=_xlfn.XLOOKUP('04_References'!$A$8,tblKPITargets[KPI_Name],tblKPITargets[Target_Value]),"Met","Below Target")</f>
        <v>Below Target</v>
      </c>
    </row>
    <row r="3416" spans="1:25">
      <c r="A3416" s="6" t="s">
        <v>3446</v>
      </c>
      <c r="B3416" s="7">
        <v>46175</v>
      </c>
      <c r="C3416" s="2" t="s">
        <v>53</v>
      </c>
      <c r="D3416" s="2" t="s">
        <v>23</v>
      </c>
      <c r="E3416" s="2">
        <v>1321</v>
      </c>
      <c r="F3416" s="2">
        <v>49</v>
      </c>
      <c r="G3416" s="2">
        <v>1370</v>
      </c>
      <c r="H3416" s="2">
        <v>23</v>
      </c>
      <c r="I3416" s="2">
        <v>1347</v>
      </c>
      <c r="J3416" s="2">
        <v>0</v>
      </c>
      <c r="K3416" s="2">
        <v>0</v>
      </c>
      <c r="L3416" s="2">
        <v>8</v>
      </c>
      <c r="M3416" s="2">
        <v>0.6</v>
      </c>
      <c r="N3416" s="2">
        <v>0.98799999999999999</v>
      </c>
      <c r="O3416" s="2">
        <v>2.5</v>
      </c>
      <c r="P3416" s="2">
        <v>0.71299999999999997</v>
      </c>
      <c r="Q3416" s="3">
        <v>1.7000000000000001E-2</v>
      </c>
      <c r="R3416" s="4" t="str">
        <f>TRIM(tblOperations[[#This Row],[Region]])</f>
        <v>Wales</v>
      </c>
      <c r="S3416" s="4" t="str">
        <f>TRIM(tblOperations[[#This Row],[Team]])</f>
        <v>Estates Support</v>
      </c>
      <c r="T3416" s="4" t="str">
        <f>_xlfn.XLOOKUP(R3416,tblRegionReference[Region],tblRegionReference[Area],"Not Found")</f>
        <v>Wales</v>
      </c>
      <c r="U3416" s="4" t="str">
        <f>IF(tblOperations[[#This Row],[Completion_Rate]]&gt;=_xlfn.XLOOKUP("Completion Rate",tblKPITargets[KPI_Name],tblKPITargets[Target_Value]),"Met","Below Target")</f>
        <v>Below Target</v>
      </c>
      <c r="V3416" t="str">
        <f>IF(tblOperations[[#This Row],[SLA_Compliance]]&gt;=_xlfn.XLOOKUP('04_References'!$A$3,tblKPITargets[KPI_Name],tblKPITargets[Target_Value]),"Met","Below Target")</f>
        <v>Below Target</v>
      </c>
      <c r="W3416" t="str">
        <f>IF(tblOperations[[#This Row],[Quality_Pass_Rate]]&gt;=_xlfn.XLOOKUP('04_References'!$A$4,tblKPITargets[KPI_Name],tblKPITargets[Target_Value]),"Met","Below Target")</f>
        <v>Met</v>
      </c>
      <c r="X3416" t="str">
        <f>IF(tblOperations[[#This Row],[Average_Completion_Days]]&lt;=_xlfn.XLOOKUP('04_References'!$A$7,tblKPITargets[KPI_Name],tblKPITargets[Target_Value]),"Met","Below Target")</f>
        <v>Below Target</v>
      </c>
      <c r="Y3416" t="str">
        <f>IF(tblOperations[[#This Row],[Closing_Backlog]]&lt;=_xlfn.XLOOKUP('04_References'!$A$8,tblKPITargets[KPI_Name],tblKPITargets[Target_Value]),"Met","Below Target")</f>
        <v>Below Target</v>
      </c>
    </row>
    <row r="3417" spans="1:25">
      <c r="A3417" s="8" t="s">
        <v>3447</v>
      </c>
      <c r="B3417" s="9">
        <v>46175</v>
      </c>
      <c r="C3417" s="4" t="s">
        <v>53</v>
      </c>
      <c r="D3417" s="4" t="s">
        <v>25</v>
      </c>
      <c r="E3417" s="4">
        <v>0</v>
      </c>
      <c r="F3417" s="4">
        <v>36</v>
      </c>
      <c r="G3417" s="4">
        <v>36</v>
      </c>
      <c r="H3417" s="4">
        <v>36</v>
      </c>
      <c r="I3417" s="4">
        <v>0</v>
      </c>
      <c r="J3417" s="4">
        <v>0</v>
      </c>
      <c r="K3417" s="4">
        <v>0</v>
      </c>
      <c r="L3417" s="4">
        <v>1.2</v>
      </c>
      <c r="M3417" s="4">
        <v>0.97799999999999998</v>
      </c>
      <c r="N3417" s="4">
        <v>0.99099999999999999</v>
      </c>
      <c r="O3417" s="4">
        <v>4.8</v>
      </c>
      <c r="P3417" s="4">
        <v>0.69899999999999995</v>
      </c>
      <c r="Q3417" s="5">
        <v>1</v>
      </c>
      <c r="R3417" s="4" t="str">
        <f>TRIM(tblOperations[[#This Row],[Region]])</f>
        <v>Wales</v>
      </c>
      <c r="S3417" s="4" t="str">
        <f>TRIM(tblOperations[[#This Row],[Team]])</f>
        <v>Workplace Projects</v>
      </c>
      <c r="T3417" s="4" t="str">
        <f>_xlfn.XLOOKUP(R3417,tblRegionReference[Region],tblRegionReference[Area],"Not Found")</f>
        <v>Wales</v>
      </c>
      <c r="U3417" s="4" t="str">
        <f>IF(tblOperations[[#This Row],[Completion_Rate]]&gt;=_xlfn.XLOOKUP("Completion Rate",tblKPITargets[KPI_Name],tblKPITargets[Target_Value]),"Met","Below Target")</f>
        <v>Met</v>
      </c>
      <c r="V3417" t="str">
        <f>IF(tblOperations[[#This Row],[SLA_Compliance]]&gt;=_xlfn.XLOOKUP('04_References'!$A$3,tblKPITargets[KPI_Name],tblKPITargets[Target_Value]),"Met","Below Target")</f>
        <v>Met</v>
      </c>
      <c r="W3417" t="str">
        <f>IF(tblOperations[[#This Row],[Quality_Pass_Rate]]&gt;=_xlfn.XLOOKUP('04_References'!$A$4,tblKPITargets[KPI_Name],tblKPITargets[Target_Value]),"Met","Below Target")</f>
        <v>Met</v>
      </c>
      <c r="X3417" t="str">
        <f>IF(tblOperations[[#This Row],[Average_Completion_Days]]&lt;=_xlfn.XLOOKUP('04_References'!$A$7,tblKPITargets[KPI_Name],tblKPITargets[Target_Value]),"Met","Below Target")</f>
        <v>Met</v>
      </c>
      <c r="Y3417" t="str">
        <f>IF(tblOperations[[#This Row],[Closing_Backlog]]&lt;=_xlfn.XLOOKUP('04_References'!$A$8,tblKPITargets[KPI_Name],tblKPITargets[Target_Value]),"Met","Below Target")</f>
        <v>Met</v>
      </c>
    </row>
    <row r="3418" spans="1:25">
      <c r="A3418" s="6" t="s">
        <v>3448</v>
      </c>
      <c r="B3418" s="7">
        <v>46176</v>
      </c>
      <c r="C3418" s="2" t="s">
        <v>18</v>
      </c>
      <c r="D3418" s="2" t="s">
        <v>19</v>
      </c>
      <c r="E3418" s="2">
        <v>548</v>
      </c>
      <c r="F3418" s="2">
        <v>50</v>
      </c>
      <c r="G3418" s="2">
        <v>598</v>
      </c>
      <c r="H3418" s="2">
        <v>32</v>
      </c>
      <c r="I3418" s="2">
        <v>566</v>
      </c>
      <c r="J3418" s="2">
        <v>0</v>
      </c>
      <c r="K3418" s="2">
        <v>0</v>
      </c>
      <c r="L3418" s="2">
        <v>8</v>
      </c>
      <c r="M3418" s="2">
        <v>0.6</v>
      </c>
      <c r="N3418" s="2">
        <v>0.97899999999999998</v>
      </c>
      <c r="O3418" s="2">
        <v>2.5</v>
      </c>
      <c r="P3418" s="2">
        <v>0.66</v>
      </c>
      <c r="Q3418" s="3">
        <v>5.3999999999999999E-2</v>
      </c>
      <c r="R3418" s="4" t="str">
        <f>TRIM(tblOperations[[#This Row],[Region]])</f>
        <v>Scotland</v>
      </c>
      <c r="S3418" s="4" t="str">
        <f>TRIM(tblOperations[[#This Row],[Team]])</f>
        <v>Workplace Services</v>
      </c>
      <c r="T3418" s="4" t="str">
        <f>_xlfn.XLOOKUP(R3418,tblRegionReference[Region],tblRegionReference[Area],"Not Found")</f>
        <v>North</v>
      </c>
      <c r="U3418" s="4" t="str">
        <f>IF(tblOperations[[#This Row],[Completion_Rate]]&gt;=_xlfn.XLOOKUP("Completion Rate",tblKPITargets[KPI_Name],tblKPITargets[Target_Value]),"Met","Below Target")</f>
        <v>Below Target</v>
      </c>
      <c r="V3418" t="str">
        <f>IF(tblOperations[[#This Row],[SLA_Compliance]]&gt;=_xlfn.XLOOKUP('04_References'!$A$3,tblKPITargets[KPI_Name],tblKPITargets[Target_Value]),"Met","Below Target")</f>
        <v>Below Target</v>
      </c>
      <c r="W3418" t="str">
        <f>IF(tblOperations[[#This Row],[Quality_Pass_Rate]]&gt;=_xlfn.XLOOKUP('04_References'!$A$4,tblKPITargets[KPI_Name],tblKPITargets[Target_Value]),"Met","Below Target")</f>
        <v>Met</v>
      </c>
      <c r="X3418" t="str">
        <f>IF(tblOperations[[#This Row],[Average_Completion_Days]]&lt;=_xlfn.XLOOKUP('04_References'!$A$7,tblKPITargets[KPI_Name],tblKPITargets[Target_Value]),"Met","Below Target")</f>
        <v>Below Target</v>
      </c>
      <c r="Y3418" t="str">
        <f>IF(tblOperations[[#This Row],[Closing_Backlog]]&lt;=_xlfn.XLOOKUP('04_References'!$A$8,tblKPITargets[KPI_Name],tblKPITargets[Target_Value]),"Met","Below Target")</f>
        <v>Below Target</v>
      </c>
    </row>
    <row r="3419" spans="1:25">
      <c r="A3419" s="8" t="s">
        <v>3449</v>
      </c>
      <c r="B3419" s="9">
        <v>46176</v>
      </c>
      <c r="C3419" s="4" t="s">
        <v>18</v>
      </c>
      <c r="D3419" s="4" t="s">
        <v>21</v>
      </c>
      <c r="E3419" s="4">
        <v>0</v>
      </c>
      <c r="F3419" s="4">
        <v>48</v>
      </c>
      <c r="G3419" s="4">
        <v>48</v>
      </c>
      <c r="H3419" s="4">
        <v>48</v>
      </c>
      <c r="I3419" s="4">
        <v>0</v>
      </c>
      <c r="J3419" s="4">
        <v>1</v>
      </c>
      <c r="K3419" s="4">
        <v>0</v>
      </c>
      <c r="L3419" s="4">
        <v>1.2</v>
      </c>
      <c r="M3419" s="4">
        <v>0.91800000000000004</v>
      </c>
      <c r="N3419" s="4">
        <v>0.94199999999999995</v>
      </c>
      <c r="O3419" s="4">
        <v>4.5999999999999996</v>
      </c>
      <c r="P3419" s="4">
        <v>0.72299999999999998</v>
      </c>
      <c r="Q3419" s="5">
        <v>1</v>
      </c>
      <c r="R3419" s="4" t="str">
        <f>TRIM(tblOperations[[#This Row],[Region]])</f>
        <v>Scotland</v>
      </c>
      <c r="S3419" s="4" t="str">
        <f>TRIM(tblOperations[[#This Row],[Team]])</f>
        <v>Facilities Response</v>
      </c>
      <c r="T3419" s="4" t="str">
        <f>_xlfn.XLOOKUP(R3419,tblRegionReference[Region],tblRegionReference[Area],"Not Found")</f>
        <v>North</v>
      </c>
      <c r="U3419" s="4" t="str">
        <f>IF(tblOperations[[#This Row],[Completion_Rate]]&gt;=_xlfn.XLOOKUP("Completion Rate",tblKPITargets[KPI_Name],tblKPITargets[Target_Value]),"Met","Below Target")</f>
        <v>Met</v>
      </c>
      <c r="V3419" t="str">
        <f>IF(tblOperations[[#This Row],[SLA_Compliance]]&gt;=_xlfn.XLOOKUP('04_References'!$A$3,tblKPITargets[KPI_Name],tblKPITargets[Target_Value]),"Met","Below Target")</f>
        <v>Below Target</v>
      </c>
      <c r="W3419" t="str">
        <f>IF(tblOperations[[#This Row],[Quality_Pass_Rate]]&gt;=_xlfn.XLOOKUP('04_References'!$A$4,tblKPITargets[KPI_Name],tblKPITargets[Target_Value]),"Met","Below Target")</f>
        <v>Below Target</v>
      </c>
      <c r="X3419" t="str">
        <f>IF(tblOperations[[#This Row],[Average_Completion_Days]]&lt;=_xlfn.XLOOKUP('04_References'!$A$7,tblKPITargets[KPI_Name],tblKPITargets[Target_Value]),"Met","Below Target")</f>
        <v>Met</v>
      </c>
      <c r="Y3419" t="str">
        <f>IF(tblOperations[[#This Row],[Closing_Backlog]]&lt;=_xlfn.XLOOKUP('04_References'!$A$8,tblKPITargets[KPI_Name],tblKPITargets[Target_Value]),"Met","Below Target")</f>
        <v>Met</v>
      </c>
    </row>
    <row r="3420" spans="1:25">
      <c r="A3420" s="6" t="s">
        <v>3450</v>
      </c>
      <c r="B3420" s="7">
        <v>46176</v>
      </c>
      <c r="C3420" s="2" t="s">
        <v>18</v>
      </c>
      <c r="D3420" s="2" t="s">
        <v>23</v>
      </c>
      <c r="E3420" s="2">
        <v>878</v>
      </c>
      <c r="F3420" s="2">
        <v>48</v>
      </c>
      <c r="G3420" s="2">
        <v>926</v>
      </c>
      <c r="H3420" s="2">
        <v>34</v>
      </c>
      <c r="I3420" s="2">
        <v>892</v>
      </c>
      <c r="J3420" s="2">
        <v>0</v>
      </c>
      <c r="K3420" s="2">
        <v>0</v>
      </c>
      <c r="L3420" s="2">
        <v>8</v>
      </c>
      <c r="M3420" s="2">
        <v>0.6</v>
      </c>
      <c r="N3420" s="2">
        <v>0.98699999999999999</v>
      </c>
      <c r="O3420" s="2">
        <v>2.5</v>
      </c>
      <c r="P3420" s="2">
        <v>0.73799999999999999</v>
      </c>
      <c r="Q3420" s="3">
        <v>3.6999999999999998E-2</v>
      </c>
      <c r="R3420" s="4" t="str">
        <f>TRIM(tblOperations[[#This Row],[Region]])</f>
        <v>Scotland</v>
      </c>
      <c r="S3420" s="4" t="str">
        <f>TRIM(tblOperations[[#This Row],[Team]])</f>
        <v>Estates Support</v>
      </c>
      <c r="T3420" s="4" t="str">
        <f>_xlfn.XLOOKUP(R3420,tblRegionReference[Region],tblRegionReference[Area],"Not Found")</f>
        <v>North</v>
      </c>
      <c r="U3420" s="4" t="str">
        <f>IF(tblOperations[[#This Row],[Completion_Rate]]&gt;=_xlfn.XLOOKUP("Completion Rate",tblKPITargets[KPI_Name],tblKPITargets[Target_Value]),"Met","Below Target")</f>
        <v>Below Target</v>
      </c>
      <c r="V3420" t="str">
        <f>IF(tblOperations[[#This Row],[SLA_Compliance]]&gt;=_xlfn.XLOOKUP('04_References'!$A$3,tblKPITargets[KPI_Name],tblKPITargets[Target_Value]),"Met","Below Target")</f>
        <v>Below Target</v>
      </c>
      <c r="W3420" t="str">
        <f>IF(tblOperations[[#This Row],[Quality_Pass_Rate]]&gt;=_xlfn.XLOOKUP('04_References'!$A$4,tblKPITargets[KPI_Name],tblKPITargets[Target_Value]),"Met","Below Target")</f>
        <v>Met</v>
      </c>
      <c r="X3420" t="str">
        <f>IF(tblOperations[[#This Row],[Average_Completion_Days]]&lt;=_xlfn.XLOOKUP('04_References'!$A$7,tblKPITargets[KPI_Name],tblKPITargets[Target_Value]),"Met","Below Target")</f>
        <v>Below Target</v>
      </c>
      <c r="Y3420" t="str">
        <f>IF(tblOperations[[#This Row],[Closing_Backlog]]&lt;=_xlfn.XLOOKUP('04_References'!$A$8,tblKPITargets[KPI_Name],tblKPITargets[Target_Value]),"Met","Below Target")</f>
        <v>Below Target</v>
      </c>
    </row>
    <row r="3421" spans="1:25">
      <c r="A3421" s="8" t="s">
        <v>3451</v>
      </c>
      <c r="B3421" s="9">
        <v>46176</v>
      </c>
      <c r="C3421" s="4" t="s">
        <v>18</v>
      </c>
      <c r="D3421" s="4" t="s">
        <v>25</v>
      </c>
      <c r="E3421" s="4">
        <v>0</v>
      </c>
      <c r="F3421" s="4">
        <v>20</v>
      </c>
      <c r="G3421" s="4">
        <v>20</v>
      </c>
      <c r="H3421" s="4">
        <v>20</v>
      </c>
      <c r="I3421" s="4">
        <v>0</v>
      </c>
      <c r="J3421" s="4">
        <v>0</v>
      </c>
      <c r="K3421" s="4">
        <v>0</v>
      </c>
      <c r="L3421" s="4">
        <v>1.5</v>
      </c>
      <c r="M3421" s="4">
        <v>1</v>
      </c>
      <c r="N3421" s="4">
        <v>0.99399999999999999</v>
      </c>
      <c r="O3421" s="4">
        <v>4.7</v>
      </c>
      <c r="P3421" s="4">
        <v>0.71099999999999997</v>
      </c>
      <c r="Q3421" s="5">
        <v>1</v>
      </c>
      <c r="R3421" s="4" t="str">
        <f>TRIM(tblOperations[[#This Row],[Region]])</f>
        <v>Scotland</v>
      </c>
      <c r="S3421" s="4" t="str">
        <f>TRIM(tblOperations[[#This Row],[Team]])</f>
        <v>Workplace Projects</v>
      </c>
      <c r="T3421" s="4" t="str">
        <f>_xlfn.XLOOKUP(R3421,tblRegionReference[Region],tblRegionReference[Area],"Not Found")</f>
        <v>North</v>
      </c>
      <c r="U3421" s="4" t="str">
        <f>IF(tblOperations[[#This Row],[Completion_Rate]]&gt;=_xlfn.XLOOKUP("Completion Rate",tblKPITargets[KPI_Name],tblKPITargets[Target_Value]),"Met","Below Target")</f>
        <v>Met</v>
      </c>
      <c r="V3421" t="str">
        <f>IF(tblOperations[[#This Row],[SLA_Compliance]]&gt;=_xlfn.XLOOKUP('04_References'!$A$3,tblKPITargets[KPI_Name],tblKPITargets[Target_Value]),"Met","Below Target")</f>
        <v>Met</v>
      </c>
      <c r="W3421" t="str">
        <f>IF(tblOperations[[#This Row],[Quality_Pass_Rate]]&gt;=_xlfn.XLOOKUP('04_References'!$A$4,tblKPITargets[KPI_Name],tblKPITargets[Target_Value]),"Met","Below Target")</f>
        <v>Met</v>
      </c>
      <c r="X3421" t="str">
        <f>IF(tblOperations[[#This Row],[Average_Completion_Days]]&lt;=_xlfn.XLOOKUP('04_References'!$A$7,tblKPITargets[KPI_Name],tblKPITargets[Target_Value]),"Met","Below Target")</f>
        <v>Met</v>
      </c>
      <c r="Y3421" t="str">
        <f>IF(tblOperations[[#This Row],[Closing_Backlog]]&lt;=_xlfn.XLOOKUP('04_References'!$A$8,tblKPITargets[KPI_Name],tblKPITargets[Target_Value]),"Met","Below Target")</f>
        <v>Met</v>
      </c>
    </row>
    <row r="3422" spans="1:25">
      <c r="A3422" s="6" t="s">
        <v>3452</v>
      </c>
      <c r="B3422" s="7">
        <v>46176</v>
      </c>
      <c r="C3422" s="2" t="s">
        <v>27</v>
      </c>
      <c r="D3422" s="2" t="s">
        <v>19</v>
      </c>
      <c r="E3422" s="2">
        <v>19</v>
      </c>
      <c r="F3422" s="2">
        <v>30</v>
      </c>
      <c r="G3422" s="2">
        <v>49</v>
      </c>
      <c r="H3422" s="2">
        <v>42</v>
      </c>
      <c r="I3422" s="2">
        <v>7</v>
      </c>
      <c r="J3422" s="2">
        <v>0</v>
      </c>
      <c r="K3422" s="2">
        <v>0</v>
      </c>
      <c r="L3422" s="2">
        <v>2.1</v>
      </c>
      <c r="M3422" s="2">
        <v>0.93400000000000005</v>
      </c>
      <c r="N3422" s="2">
        <v>0.997</v>
      </c>
      <c r="O3422" s="2">
        <v>3.8</v>
      </c>
      <c r="P3422" s="2">
        <v>0.74399999999999999</v>
      </c>
      <c r="Q3422" s="3">
        <v>0.85699999999999998</v>
      </c>
      <c r="R3422" s="4" t="str">
        <f>TRIM(tblOperations[[#This Row],[Region]])</f>
        <v>North East</v>
      </c>
      <c r="S3422" s="4" t="str">
        <f>TRIM(tblOperations[[#This Row],[Team]])</f>
        <v>Workplace Services</v>
      </c>
      <c r="T3422" s="4" t="str">
        <f>_xlfn.XLOOKUP(R3422,tblRegionReference[Region],tblRegionReference[Area],"Not Found")</f>
        <v>North</v>
      </c>
      <c r="U3422" s="4" t="str">
        <f>IF(tblOperations[[#This Row],[Completion_Rate]]&gt;=_xlfn.XLOOKUP("Completion Rate",tblKPITargets[KPI_Name],tblKPITargets[Target_Value]),"Met","Below Target")</f>
        <v>Below Target</v>
      </c>
      <c r="V3422" t="str">
        <f>IF(tblOperations[[#This Row],[SLA_Compliance]]&gt;=_xlfn.XLOOKUP('04_References'!$A$3,tblKPITargets[KPI_Name],tblKPITargets[Target_Value]),"Met","Below Target")</f>
        <v>Met</v>
      </c>
      <c r="W3422" t="str">
        <f>IF(tblOperations[[#This Row],[Quality_Pass_Rate]]&gt;=_xlfn.XLOOKUP('04_References'!$A$4,tblKPITargets[KPI_Name],tblKPITargets[Target_Value]),"Met","Below Target")</f>
        <v>Met</v>
      </c>
      <c r="X3422" t="str">
        <f>IF(tblOperations[[#This Row],[Average_Completion_Days]]&lt;=_xlfn.XLOOKUP('04_References'!$A$7,tblKPITargets[KPI_Name],tblKPITargets[Target_Value]),"Met","Below Target")</f>
        <v>Met</v>
      </c>
      <c r="Y3422" t="str">
        <f>IF(tblOperations[[#This Row],[Closing_Backlog]]&lt;=_xlfn.XLOOKUP('04_References'!$A$8,tblKPITargets[KPI_Name],tblKPITargets[Target_Value]),"Met","Below Target")</f>
        <v>Met</v>
      </c>
    </row>
    <row r="3423" spans="1:25">
      <c r="A3423" s="8" t="s">
        <v>3453</v>
      </c>
      <c r="B3423" s="9">
        <v>46176</v>
      </c>
      <c r="C3423" s="4" t="s">
        <v>27</v>
      </c>
      <c r="D3423" s="4" t="s">
        <v>21</v>
      </c>
      <c r="E3423" s="4">
        <v>0</v>
      </c>
      <c r="F3423" s="4">
        <v>42</v>
      </c>
      <c r="G3423" s="4">
        <v>42</v>
      </c>
      <c r="H3423" s="4">
        <v>42</v>
      </c>
      <c r="I3423" s="4">
        <v>0</v>
      </c>
      <c r="J3423" s="4">
        <v>0</v>
      </c>
      <c r="K3423" s="4">
        <v>0</v>
      </c>
      <c r="L3423" s="4">
        <v>1.4</v>
      </c>
      <c r="M3423" s="4">
        <v>0.97</v>
      </c>
      <c r="N3423" s="4">
        <v>0.98599999999999999</v>
      </c>
      <c r="O3423" s="4">
        <v>4.5</v>
      </c>
      <c r="P3423" s="4">
        <v>0.70899999999999996</v>
      </c>
      <c r="Q3423" s="5">
        <v>1</v>
      </c>
      <c r="R3423" s="4" t="str">
        <f>TRIM(tblOperations[[#This Row],[Region]])</f>
        <v>North East</v>
      </c>
      <c r="S3423" s="4" t="str">
        <f>TRIM(tblOperations[[#This Row],[Team]])</f>
        <v>Facilities Response</v>
      </c>
      <c r="T3423" s="4" t="str">
        <f>_xlfn.XLOOKUP(R3423,tblRegionReference[Region],tblRegionReference[Area],"Not Found")</f>
        <v>North</v>
      </c>
      <c r="U3423" s="4" t="str">
        <f>IF(tblOperations[[#This Row],[Completion_Rate]]&gt;=_xlfn.XLOOKUP("Completion Rate",tblKPITargets[KPI_Name],tblKPITargets[Target_Value]),"Met","Below Target")</f>
        <v>Met</v>
      </c>
      <c r="V3423" t="str">
        <f>IF(tblOperations[[#This Row],[SLA_Compliance]]&gt;=_xlfn.XLOOKUP('04_References'!$A$3,tblKPITargets[KPI_Name],tblKPITargets[Target_Value]),"Met","Below Target")</f>
        <v>Met</v>
      </c>
      <c r="W3423" t="str">
        <f>IF(tblOperations[[#This Row],[Quality_Pass_Rate]]&gt;=_xlfn.XLOOKUP('04_References'!$A$4,tblKPITargets[KPI_Name],tblKPITargets[Target_Value]),"Met","Below Target")</f>
        <v>Met</v>
      </c>
      <c r="X3423" t="str">
        <f>IF(tblOperations[[#This Row],[Average_Completion_Days]]&lt;=_xlfn.XLOOKUP('04_References'!$A$7,tblKPITargets[KPI_Name],tblKPITargets[Target_Value]),"Met","Below Target")</f>
        <v>Met</v>
      </c>
      <c r="Y3423" t="str">
        <f>IF(tblOperations[[#This Row],[Closing_Backlog]]&lt;=_xlfn.XLOOKUP('04_References'!$A$8,tblKPITargets[KPI_Name],tblKPITargets[Target_Value]),"Met","Below Target")</f>
        <v>Met</v>
      </c>
    </row>
    <row r="3424" spans="1:25">
      <c r="A3424" s="6" t="s">
        <v>3454</v>
      </c>
      <c r="B3424" s="7">
        <v>46176</v>
      </c>
      <c r="C3424" s="2" t="s">
        <v>27</v>
      </c>
      <c r="D3424" s="2" t="s">
        <v>23</v>
      </c>
      <c r="E3424" s="2">
        <v>2207</v>
      </c>
      <c r="F3424" s="2">
        <v>49</v>
      </c>
      <c r="G3424" s="2">
        <v>2256</v>
      </c>
      <c r="H3424" s="2">
        <v>17</v>
      </c>
      <c r="I3424" s="2">
        <v>2239</v>
      </c>
      <c r="J3424" s="2">
        <v>0</v>
      </c>
      <c r="K3424" s="2">
        <v>0</v>
      </c>
      <c r="L3424" s="2">
        <v>8</v>
      </c>
      <c r="M3424" s="2">
        <v>0.6</v>
      </c>
      <c r="N3424" s="2">
        <v>0.96</v>
      </c>
      <c r="O3424" s="2">
        <v>2.5</v>
      </c>
      <c r="P3424" s="2">
        <v>0.77200000000000002</v>
      </c>
      <c r="Q3424" s="3">
        <v>8.0000000000000002E-3</v>
      </c>
      <c r="R3424" s="4" t="str">
        <f>TRIM(tblOperations[[#This Row],[Region]])</f>
        <v>North East</v>
      </c>
      <c r="S3424" s="4" t="str">
        <f>TRIM(tblOperations[[#This Row],[Team]])</f>
        <v>Estates Support</v>
      </c>
      <c r="T3424" s="4" t="str">
        <f>_xlfn.XLOOKUP(R3424,tblRegionReference[Region],tblRegionReference[Area],"Not Found")</f>
        <v>North</v>
      </c>
      <c r="U3424" s="4" t="str">
        <f>IF(tblOperations[[#This Row],[Completion_Rate]]&gt;=_xlfn.XLOOKUP("Completion Rate",tblKPITargets[KPI_Name],tblKPITargets[Target_Value]),"Met","Below Target")</f>
        <v>Below Target</v>
      </c>
      <c r="V3424" t="str">
        <f>IF(tblOperations[[#This Row],[SLA_Compliance]]&gt;=_xlfn.XLOOKUP('04_References'!$A$3,tblKPITargets[KPI_Name],tblKPITargets[Target_Value]),"Met","Below Target")</f>
        <v>Below Target</v>
      </c>
      <c r="W3424" t="str">
        <f>IF(tblOperations[[#This Row],[Quality_Pass_Rate]]&gt;=_xlfn.XLOOKUP('04_References'!$A$4,tblKPITargets[KPI_Name],tblKPITargets[Target_Value]),"Met","Below Target")</f>
        <v>Met</v>
      </c>
      <c r="X3424" t="str">
        <f>IF(tblOperations[[#This Row],[Average_Completion_Days]]&lt;=_xlfn.XLOOKUP('04_References'!$A$7,tblKPITargets[KPI_Name],tblKPITargets[Target_Value]),"Met","Below Target")</f>
        <v>Below Target</v>
      </c>
      <c r="Y3424" t="str">
        <f>IF(tblOperations[[#This Row],[Closing_Backlog]]&lt;=_xlfn.XLOOKUP('04_References'!$A$8,tblKPITargets[KPI_Name],tblKPITargets[Target_Value]),"Met","Below Target")</f>
        <v>Below Target</v>
      </c>
    </row>
    <row r="3425" spans="1:25">
      <c r="A3425" s="8" t="s">
        <v>3455</v>
      </c>
      <c r="B3425" s="9">
        <v>46176</v>
      </c>
      <c r="C3425" s="4" t="s">
        <v>27</v>
      </c>
      <c r="D3425" s="4" t="s">
        <v>25</v>
      </c>
      <c r="E3425" s="4">
        <v>145</v>
      </c>
      <c r="F3425" s="4">
        <v>32</v>
      </c>
      <c r="G3425" s="4">
        <v>177</v>
      </c>
      <c r="H3425" s="4">
        <v>26</v>
      </c>
      <c r="I3425" s="4">
        <v>151</v>
      </c>
      <c r="J3425" s="4">
        <v>1</v>
      </c>
      <c r="K3425" s="4">
        <v>0</v>
      </c>
      <c r="L3425" s="4">
        <v>8</v>
      </c>
      <c r="M3425" s="4">
        <v>0.6</v>
      </c>
      <c r="N3425" s="4">
        <v>0.95099999999999996</v>
      </c>
      <c r="O3425" s="4">
        <v>2.5</v>
      </c>
      <c r="P3425" s="4">
        <v>0.81100000000000005</v>
      </c>
      <c r="Q3425" s="5">
        <v>0.14699999999999999</v>
      </c>
      <c r="R3425" s="4" t="str">
        <f>TRIM(tblOperations[[#This Row],[Region]])</f>
        <v>North East</v>
      </c>
      <c r="S3425" s="4" t="str">
        <f>TRIM(tblOperations[[#This Row],[Team]])</f>
        <v>Workplace Projects</v>
      </c>
      <c r="T3425" s="4" t="str">
        <f>_xlfn.XLOOKUP(R3425,tblRegionReference[Region],tblRegionReference[Area],"Not Found")</f>
        <v>North</v>
      </c>
      <c r="U3425" s="4" t="str">
        <f>IF(tblOperations[[#This Row],[Completion_Rate]]&gt;=_xlfn.XLOOKUP("Completion Rate",tblKPITargets[KPI_Name],tblKPITargets[Target_Value]),"Met","Below Target")</f>
        <v>Below Target</v>
      </c>
      <c r="V3425" t="str">
        <f>IF(tblOperations[[#This Row],[SLA_Compliance]]&gt;=_xlfn.XLOOKUP('04_References'!$A$3,tblKPITargets[KPI_Name],tblKPITargets[Target_Value]),"Met","Below Target")</f>
        <v>Below Target</v>
      </c>
      <c r="W3425" t="str">
        <f>IF(tblOperations[[#This Row],[Quality_Pass_Rate]]&gt;=_xlfn.XLOOKUP('04_References'!$A$4,tblKPITargets[KPI_Name],tblKPITargets[Target_Value]),"Met","Below Target")</f>
        <v>Met</v>
      </c>
      <c r="X3425" t="str">
        <f>IF(tblOperations[[#This Row],[Average_Completion_Days]]&lt;=_xlfn.XLOOKUP('04_References'!$A$7,tblKPITargets[KPI_Name],tblKPITargets[Target_Value]),"Met","Below Target")</f>
        <v>Below Target</v>
      </c>
      <c r="Y3425" t="str">
        <f>IF(tblOperations[[#This Row],[Closing_Backlog]]&lt;=_xlfn.XLOOKUP('04_References'!$A$8,tblKPITargets[KPI_Name],tblKPITargets[Target_Value]),"Met","Below Target")</f>
        <v>Below Target</v>
      </c>
    </row>
    <row r="3426" spans="1:25">
      <c r="A3426" s="6" t="s">
        <v>3456</v>
      </c>
      <c r="B3426" s="7">
        <v>46176</v>
      </c>
      <c r="C3426" s="2" t="s">
        <v>32</v>
      </c>
      <c r="D3426" s="2" t="s">
        <v>19</v>
      </c>
      <c r="E3426" s="2">
        <v>1027</v>
      </c>
      <c r="F3426" s="2">
        <v>37</v>
      </c>
      <c r="G3426" s="2">
        <v>1064</v>
      </c>
      <c r="H3426" s="2">
        <v>31</v>
      </c>
      <c r="I3426" s="2">
        <v>1033</v>
      </c>
      <c r="J3426" s="2">
        <v>1</v>
      </c>
      <c r="K3426" s="2">
        <v>0</v>
      </c>
      <c r="L3426" s="2">
        <v>8</v>
      </c>
      <c r="M3426" s="2">
        <v>0.6</v>
      </c>
      <c r="N3426" s="2">
        <v>0.97899999999999998</v>
      </c>
      <c r="O3426" s="2">
        <v>2.5</v>
      </c>
      <c r="P3426" s="2">
        <v>0.755</v>
      </c>
      <c r="Q3426" s="3">
        <v>2.9000000000000001E-2</v>
      </c>
      <c r="R3426" s="4" t="str">
        <f>TRIM(tblOperations[[#This Row],[Region]])</f>
        <v>North West</v>
      </c>
      <c r="S3426" s="4" t="str">
        <f>TRIM(tblOperations[[#This Row],[Team]])</f>
        <v>Workplace Services</v>
      </c>
      <c r="T3426" s="4" t="str">
        <f>_xlfn.XLOOKUP(R3426,tblRegionReference[Region],tblRegionReference[Area],"Not Found")</f>
        <v>North</v>
      </c>
      <c r="U3426" s="4" t="str">
        <f>IF(tblOperations[[#This Row],[Completion_Rate]]&gt;=_xlfn.XLOOKUP("Completion Rate",tblKPITargets[KPI_Name],tblKPITargets[Target_Value]),"Met","Below Target")</f>
        <v>Below Target</v>
      </c>
      <c r="V3426" t="str">
        <f>IF(tblOperations[[#This Row],[SLA_Compliance]]&gt;=_xlfn.XLOOKUP('04_References'!$A$3,tblKPITargets[KPI_Name],tblKPITargets[Target_Value]),"Met","Below Target")</f>
        <v>Below Target</v>
      </c>
      <c r="W3426" t="str">
        <f>IF(tblOperations[[#This Row],[Quality_Pass_Rate]]&gt;=_xlfn.XLOOKUP('04_References'!$A$4,tblKPITargets[KPI_Name],tblKPITargets[Target_Value]),"Met","Below Target")</f>
        <v>Met</v>
      </c>
      <c r="X3426" t="str">
        <f>IF(tblOperations[[#This Row],[Average_Completion_Days]]&lt;=_xlfn.XLOOKUP('04_References'!$A$7,tblKPITargets[KPI_Name],tblKPITargets[Target_Value]),"Met","Below Target")</f>
        <v>Below Target</v>
      </c>
      <c r="Y3426" t="str">
        <f>IF(tblOperations[[#This Row],[Closing_Backlog]]&lt;=_xlfn.XLOOKUP('04_References'!$A$8,tblKPITargets[KPI_Name],tblKPITargets[Target_Value]),"Met","Below Target")</f>
        <v>Below Target</v>
      </c>
    </row>
    <row r="3427" spans="1:25">
      <c r="A3427" s="8" t="s">
        <v>3457</v>
      </c>
      <c r="B3427" s="9">
        <v>46176</v>
      </c>
      <c r="C3427" s="4" t="s">
        <v>32</v>
      </c>
      <c r="D3427" s="4" t="s">
        <v>21</v>
      </c>
      <c r="E3427" s="4">
        <v>2226</v>
      </c>
      <c r="F3427" s="4">
        <v>37</v>
      </c>
      <c r="G3427" s="4">
        <v>2263</v>
      </c>
      <c r="H3427" s="4">
        <v>22</v>
      </c>
      <c r="I3427" s="4">
        <v>2241</v>
      </c>
      <c r="J3427" s="4">
        <v>2</v>
      </c>
      <c r="K3427" s="4">
        <v>1</v>
      </c>
      <c r="L3427" s="4">
        <v>8</v>
      </c>
      <c r="M3427" s="4">
        <v>0.6</v>
      </c>
      <c r="N3427" s="4">
        <v>0.94399999999999995</v>
      </c>
      <c r="O3427" s="4">
        <v>2.5</v>
      </c>
      <c r="P3427" s="4">
        <v>0.75</v>
      </c>
      <c r="Q3427" s="5">
        <v>0.01</v>
      </c>
      <c r="R3427" s="4" t="str">
        <f>TRIM(tblOperations[[#This Row],[Region]])</f>
        <v>North West</v>
      </c>
      <c r="S3427" s="4" t="str">
        <f>TRIM(tblOperations[[#This Row],[Team]])</f>
        <v>Facilities Response</v>
      </c>
      <c r="T3427" s="4" t="str">
        <f>_xlfn.XLOOKUP(R3427,tblRegionReference[Region],tblRegionReference[Area],"Not Found")</f>
        <v>North</v>
      </c>
      <c r="U3427" s="4" t="str">
        <f>IF(tblOperations[[#This Row],[Completion_Rate]]&gt;=_xlfn.XLOOKUP("Completion Rate",tblKPITargets[KPI_Name],tblKPITargets[Target_Value]),"Met","Below Target")</f>
        <v>Below Target</v>
      </c>
      <c r="V3427" t="str">
        <f>IF(tblOperations[[#This Row],[SLA_Compliance]]&gt;=_xlfn.XLOOKUP('04_References'!$A$3,tblKPITargets[KPI_Name],tblKPITargets[Target_Value]),"Met","Below Target")</f>
        <v>Below Target</v>
      </c>
      <c r="W3427" t="str">
        <f>IF(tblOperations[[#This Row],[Quality_Pass_Rate]]&gt;=_xlfn.XLOOKUP('04_References'!$A$4,tblKPITargets[KPI_Name],tblKPITargets[Target_Value]),"Met","Below Target")</f>
        <v>Below Target</v>
      </c>
      <c r="X3427" t="str">
        <f>IF(tblOperations[[#This Row],[Average_Completion_Days]]&lt;=_xlfn.XLOOKUP('04_References'!$A$7,tblKPITargets[KPI_Name],tblKPITargets[Target_Value]),"Met","Below Target")</f>
        <v>Below Target</v>
      </c>
      <c r="Y3427" t="str">
        <f>IF(tblOperations[[#This Row],[Closing_Backlog]]&lt;=_xlfn.XLOOKUP('04_References'!$A$8,tblKPITargets[KPI_Name],tblKPITargets[Target_Value]),"Met","Below Target")</f>
        <v>Below Target</v>
      </c>
    </row>
    <row r="3428" spans="1:25">
      <c r="A3428" s="6" t="s">
        <v>3458</v>
      </c>
      <c r="B3428" s="7">
        <v>46176</v>
      </c>
      <c r="C3428" s="2" t="s">
        <v>32</v>
      </c>
      <c r="D3428" s="2" t="s">
        <v>23</v>
      </c>
      <c r="E3428" s="2">
        <v>2431</v>
      </c>
      <c r="F3428" s="2">
        <v>15</v>
      </c>
      <c r="G3428" s="2">
        <v>2446</v>
      </c>
      <c r="H3428" s="2">
        <v>21</v>
      </c>
      <c r="I3428" s="2">
        <v>2425</v>
      </c>
      <c r="J3428" s="2">
        <v>1</v>
      </c>
      <c r="K3428" s="2">
        <v>0</v>
      </c>
      <c r="L3428" s="2">
        <v>8</v>
      </c>
      <c r="M3428" s="2">
        <v>0.6</v>
      </c>
      <c r="N3428" s="2">
        <v>1</v>
      </c>
      <c r="O3428" s="2">
        <v>2.5</v>
      </c>
      <c r="P3428" s="2">
        <v>0.65100000000000002</v>
      </c>
      <c r="Q3428" s="3">
        <v>8.9999999999999993E-3</v>
      </c>
      <c r="R3428" s="4" t="str">
        <f>TRIM(tblOperations[[#This Row],[Region]])</f>
        <v>North West</v>
      </c>
      <c r="S3428" s="4" t="str">
        <f>TRIM(tblOperations[[#This Row],[Team]])</f>
        <v>Estates Support</v>
      </c>
      <c r="T3428" s="4" t="str">
        <f>_xlfn.XLOOKUP(R3428,tblRegionReference[Region],tblRegionReference[Area],"Not Found")</f>
        <v>North</v>
      </c>
      <c r="U3428" s="4" t="str">
        <f>IF(tblOperations[[#This Row],[Completion_Rate]]&gt;=_xlfn.XLOOKUP("Completion Rate",tblKPITargets[KPI_Name],tblKPITargets[Target_Value]),"Met","Below Target")</f>
        <v>Below Target</v>
      </c>
      <c r="V3428" t="str">
        <f>IF(tblOperations[[#This Row],[SLA_Compliance]]&gt;=_xlfn.XLOOKUP('04_References'!$A$3,tblKPITargets[KPI_Name],tblKPITargets[Target_Value]),"Met","Below Target")</f>
        <v>Below Target</v>
      </c>
      <c r="W3428" t="str">
        <f>IF(tblOperations[[#This Row],[Quality_Pass_Rate]]&gt;=_xlfn.XLOOKUP('04_References'!$A$4,tblKPITargets[KPI_Name],tblKPITargets[Target_Value]),"Met","Below Target")</f>
        <v>Met</v>
      </c>
      <c r="X3428" t="str">
        <f>IF(tblOperations[[#This Row],[Average_Completion_Days]]&lt;=_xlfn.XLOOKUP('04_References'!$A$7,tblKPITargets[KPI_Name],tblKPITargets[Target_Value]),"Met","Below Target")</f>
        <v>Below Target</v>
      </c>
      <c r="Y3428" t="str">
        <f>IF(tblOperations[[#This Row],[Closing_Backlog]]&lt;=_xlfn.XLOOKUP('04_References'!$A$8,tblKPITargets[KPI_Name],tblKPITargets[Target_Value]),"Met","Below Target")</f>
        <v>Below Target</v>
      </c>
    </row>
    <row r="3429" spans="1:25">
      <c r="A3429" s="8" t="s">
        <v>3459</v>
      </c>
      <c r="B3429" s="9">
        <v>46176</v>
      </c>
      <c r="C3429" s="4" t="s">
        <v>32</v>
      </c>
      <c r="D3429" s="4" t="s">
        <v>25</v>
      </c>
      <c r="E3429" s="4">
        <v>0</v>
      </c>
      <c r="F3429" s="4">
        <v>29</v>
      </c>
      <c r="G3429" s="4">
        <v>29</v>
      </c>
      <c r="H3429" s="4">
        <v>29</v>
      </c>
      <c r="I3429" s="4">
        <v>0</v>
      </c>
      <c r="J3429" s="4">
        <v>0</v>
      </c>
      <c r="K3429" s="4">
        <v>0</v>
      </c>
      <c r="L3429" s="4">
        <v>1.7</v>
      </c>
      <c r="M3429" s="4">
        <v>0.98199999999999998</v>
      </c>
      <c r="N3429" s="4">
        <v>1</v>
      </c>
      <c r="O3429" s="4">
        <v>4.7</v>
      </c>
      <c r="P3429" s="4">
        <v>0.69399999999999995</v>
      </c>
      <c r="Q3429" s="5">
        <v>1</v>
      </c>
      <c r="R3429" s="4" t="str">
        <f>TRIM(tblOperations[[#This Row],[Region]])</f>
        <v>North West</v>
      </c>
      <c r="S3429" s="4" t="str">
        <f>TRIM(tblOperations[[#This Row],[Team]])</f>
        <v>Workplace Projects</v>
      </c>
      <c r="T3429" s="4" t="str">
        <f>_xlfn.XLOOKUP(R3429,tblRegionReference[Region],tblRegionReference[Area],"Not Found")</f>
        <v>North</v>
      </c>
      <c r="U3429" s="4" t="str">
        <f>IF(tblOperations[[#This Row],[Completion_Rate]]&gt;=_xlfn.XLOOKUP("Completion Rate",tblKPITargets[KPI_Name],tblKPITargets[Target_Value]),"Met","Below Target")</f>
        <v>Met</v>
      </c>
      <c r="V3429" t="str">
        <f>IF(tblOperations[[#This Row],[SLA_Compliance]]&gt;=_xlfn.XLOOKUP('04_References'!$A$3,tblKPITargets[KPI_Name],tblKPITargets[Target_Value]),"Met","Below Target")</f>
        <v>Met</v>
      </c>
      <c r="W3429" t="str">
        <f>IF(tblOperations[[#This Row],[Quality_Pass_Rate]]&gt;=_xlfn.XLOOKUP('04_References'!$A$4,tblKPITargets[KPI_Name],tblKPITargets[Target_Value]),"Met","Below Target")</f>
        <v>Met</v>
      </c>
      <c r="X3429" t="str">
        <f>IF(tblOperations[[#This Row],[Average_Completion_Days]]&lt;=_xlfn.XLOOKUP('04_References'!$A$7,tblKPITargets[KPI_Name],tblKPITargets[Target_Value]),"Met","Below Target")</f>
        <v>Met</v>
      </c>
      <c r="Y3429" t="str">
        <f>IF(tblOperations[[#This Row],[Closing_Backlog]]&lt;=_xlfn.XLOOKUP('04_References'!$A$8,tblKPITargets[KPI_Name],tblKPITargets[Target_Value]),"Met","Below Target")</f>
        <v>Met</v>
      </c>
    </row>
    <row r="3430" spans="1:25">
      <c r="A3430" s="6" t="s">
        <v>3460</v>
      </c>
      <c r="B3430" s="7">
        <v>46176</v>
      </c>
      <c r="C3430" s="2" t="s">
        <v>37</v>
      </c>
      <c r="D3430" s="2" t="s">
        <v>19</v>
      </c>
      <c r="E3430" s="2">
        <v>22</v>
      </c>
      <c r="F3430" s="2">
        <v>35</v>
      </c>
      <c r="G3430" s="2">
        <v>57</v>
      </c>
      <c r="H3430" s="2">
        <v>43</v>
      </c>
      <c r="I3430" s="2">
        <v>14</v>
      </c>
      <c r="J3430" s="2">
        <v>0</v>
      </c>
      <c r="K3430" s="2">
        <v>0</v>
      </c>
      <c r="L3430" s="2">
        <v>2</v>
      </c>
      <c r="M3430" s="2">
        <v>0.89</v>
      </c>
      <c r="N3430" s="2">
        <v>0.98399999999999999</v>
      </c>
      <c r="O3430" s="2">
        <v>4.0999999999999996</v>
      </c>
      <c r="P3430" s="2">
        <v>0.67100000000000004</v>
      </c>
      <c r="Q3430" s="3">
        <v>0.754</v>
      </c>
      <c r="R3430" s="4" t="str">
        <f>TRIM(tblOperations[[#This Row],[Region]])</f>
        <v>Midlands</v>
      </c>
      <c r="S3430" s="4" t="str">
        <f>TRIM(tblOperations[[#This Row],[Team]])</f>
        <v>Workplace Services</v>
      </c>
      <c r="T3430" s="4" t="str">
        <f>_xlfn.XLOOKUP(R3430,tblRegionReference[Region],tblRegionReference[Area],"Not Found")</f>
        <v>Central</v>
      </c>
      <c r="U3430" s="4" t="str">
        <f>IF(tblOperations[[#This Row],[Completion_Rate]]&gt;=_xlfn.XLOOKUP("Completion Rate",tblKPITargets[KPI_Name],tblKPITargets[Target_Value]),"Met","Below Target")</f>
        <v>Below Target</v>
      </c>
      <c r="V3430" t="str">
        <f>IF(tblOperations[[#This Row],[SLA_Compliance]]&gt;=_xlfn.XLOOKUP('04_References'!$A$3,tblKPITargets[KPI_Name],tblKPITargets[Target_Value]),"Met","Below Target")</f>
        <v>Below Target</v>
      </c>
      <c r="W3430" t="str">
        <f>IF(tblOperations[[#This Row],[Quality_Pass_Rate]]&gt;=_xlfn.XLOOKUP('04_References'!$A$4,tblKPITargets[KPI_Name],tblKPITargets[Target_Value]),"Met","Below Target")</f>
        <v>Met</v>
      </c>
      <c r="X3430" t="str">
        <f>IF(tblOperations[[#This Row],[Average_Completion_Days]]&lt;=_xlfn.XLOOKUP('04_References'!$A$7,tblKPITargets[KPI_Name],tblKPITargets[Target_Value]),"Met","Below Target")</f>
        <v>Met</v>
      </c>
      <c r="Y3430" t="str">
        <f>IF(tblOperations[[#This Row],[Closing_Backlog]]&lt;=_xlfn.XLOOKUP('04_References'!$A$8,tblKPITargets[KPI_Name],tblKPITargets[Target_Value]),"Met","Below Target")</f>
        <v>Below Target</v>
      </c>
    </row>
    <row r="3431" spans="1:25">
      <c r="A3431" s="8" t="s">
        <v>3461</v>
      </c>
      <c r="B3431" s="9">
        <v>46176</v>
      </c>
      <c r="C3431" s="4" t="s">
        <v>37</v>
      </c>
      <c r="D3431" s="4" t="s">
        <v>21</v>
      </c>
      <c r="E3431" s="4">
        <v>1114</v>
      </c>
      <c r="F3431" s="4">
        <v>45</v>
      </c>
      <c r="G3431" s="4">
        <v>1159</v>
      </c>
      <c r="H3431" s="4">
        <v>37</v>
      </c>
      <c r="I3431" s="4">
        <v>1122</v>
      </c>
      <c r="J3431" s="4">
        <v>0</v>
      </c>
      <c r="K3431" s="4">
        <v>0</v>
      </c>
      <c r="L3431" s="4">
        <v>8</v>
      </c>
      <c r="M3431" s="4">
        <v>0.6</v>
      </c>
      <c r="N3431" s="4">
        <v>0.97099999999999997</v>
      </c>
      <c r="O3431" s="4">
        <v>2.5</v>
      </c>
      <c r="P3431" s="4">
        <v>0.82499999999999996</v>
      </c>
      <c r="Q3431" s="5">
        <v>3.2000000000000001E-2</v>
      </c>
      <c r="R3431" s="4" t="str">
        <f>TRIM(tblOperations[[#This Row],[Region]])</f>
        <v>Midlands</v>
      </c>
      <c r="S3431" s="4" t="str">
        <f>TRIM(tblOperations[[#This Row],[Team]])</f>
        <v>Facilities Response</v>
      </c>
      <c r="T3431" s="4" t="str">
        <f>_xlfn.XLOOKUP(R3431,tblRegionReference[Region],tblRegionReference[Area],"Not Found")</f>
        <v>Central</v>
      </c>
      <c r="U3431" s="4" t="str">
        <f>IF(tblOperations[[#This Row],[Completion_Rate]]&gt;=_xlfn.XLOOKUP("Completion Rate",tblKPITargets[KPI_Name],tblKPITargets[Target_Value]),"Met","Below Target")</f>
        <v>Below Target</v>
      </c>
      <c r="V3431" t="str">
        <f>IF(tblOperations[[#This Row],[SLA_Compliance]]&gt;=_xlfn.XLOOKUP('04_References'!$A$3,tblKPITargets[KPI_Name],tblKPITargets[Target_Value]),"Met","Below Target")</f>
        <v>Below Target</v>
      </c>
      <c r="W3431" t="str">
        <f>IF(tblOperations[[#This Row],[Quality_Pass_Rate]]&gt;=_xlfn.XLOOKUP('04_References'!$A$4,tblKPITargets[KPI_Name],tblKPITargets[Target_Value]),"Met","Below Target")</f>
        <v>Met</v>
      </c>
      <c r="X3431" t="str">
        <f>IF(tblOperations[[#This Row],[Average_Completion_Days]]&lt;=_xlfn.XLOOKUP('04_References'!$A$7,tblKPITargets[KPI_Name],tblKPITargets[Target_Value]),"Met","Below Target")</f>
        <v>Below Target</v>
      </c>
      <c r="Y3431" t="str">
        <f>IF(tblOperations[[#This Row],[Closing_Backlog]]&lt;=_xlfn.XLOOKUP('04_References'!$A$8,tblKPITargets[KPI_Name],tblKPITargets[Target_Value]),"Met","Below Target")</f>
        <v>Below Target</v>
      </c>
    </row>
    <row r="3432" spans="1:25">
      <c r="A3432" s="6" t="s">
        <v>3462</v>
      </c>
      <c r="B3432" s="7">
        <v>46176</v>
      </c>
      <c r="C3432" s="2" t="s">
        <v>37</v>
      </c>
      <c r="D3432" s="2" t="s">
        <v>23</v>
      </c>
      <c r="E3432" s="2">
        <v>795</v>
      </c>
      <c r="F3432" s="2">
        <v>40</v>
      </c>
      <c r="G3432" s="2">
        <v>835</v>
      </c>
      <c r="H3432" s="2">
        <v>29</v>
      </c>
      <c r="I3432" s="2">
        <v>806</v>
      </c>
      <c r="J3432" s="2">
        <v>0</v>
      </c>
      <c r="K3432" s="2">
        <v>0</v>
      </c>
      <c r="L3432" s="2">
        <v>8</v>
      </c>
      <c r="M3432" s="2">
        <v>0.6</v>
      </c>
      <c r="N3432" s="2">
        <v>0.998</v>
      </c>
      <c r="O3432" s="2">
        <v>2.5</v>
      </c>
      <c r="P3432" s="2">
        <v>0.81399999999999995</v>
      </c>
      <c r="Q3432" s="3">
        <v>3.5000000000000003E-2</v>
      </c>
      <c r="R3432" s="4" t="str">
        <f>TRIM(tblOperations[[#This Row],[Region]])</f>
        <v>Midlands</v>
      </c>
      <c r="S3432" s="4" t="str">
        <f>TRIM(tblOperations[[#This Row],[Team]])</f>
        <v>Estates Support</v>
      </c>
      <c r="T3432" s="4" t="str">
        <f>_xlfn.XLOOKUP(R3432,tblRegionReference[Region],tblRegionReference[Area],"Not Found")</f>
        <v>Central</v>
      </c>
      <c r="U3432" s="4" t="str">
        <f>IF(tblOperations[[#This Row],[Completion_Rate]]&gt;=_xlfn.XLOOKUP("Completion Rate",tblKPITargets[KPI_Name],tblKPITargets[Target_Value]),"Met","Below Target")</f>
        <v>Below Target</v>
      </c>
      <c r="V3432" t="str">
        <f>IF(tblOperations[[#This Row],[SLA_Compliance]]&gt;=_xlfn.XLOOKUP('04_References'!$A$3,tblKPITargets[KPI_Name],tblKPITargets[Target_Value]),"Met","Below Target")</f>
        <v>Below Target</v>
      </c>
      <c r="W3432" t="str">
        <f>IF(tblOperations[[#This Row],[Quality_Pass_Rate]]&gt;=_xlfn.XLOOKUP('04_References'!$A$4,tblKPITargets[KPI_Name],tblKPITargets[Target_Value]),"Met","Below Target")</f>
        <v>Met</v>
      </c>
      <c r="X3432" t="str">
        <f>IF(tblOperations[[#This Row],[Average_Completion_Days]]&lt;=_xlfn.XLOOKUP('04_References'!$A$7,tblKPITargets[KPI_Name],tblKPITargets[Target_Value]),"Met","Below Target")</f>
        <v>Below Target</v>
      </c>
      <c r="Y3432" t="str">
        <f>IF(tblOperations[[#This Row],[Closing_Backlog]]&lt;=_xlfn.XLOOKUP('04_References'!$A$8,tblKPITargets[KPI_Name],tblKPITargets[Target_Value]),"Met","Below Target")</f>
        <v>Below Target</v>
      </c>
    </row>
    <row r="3433" spans="1:25">
      <c r="A3433" s="8" t="s">
        <v>3463</v>
      </c>
      <c r="B3433" s="9">
        <v>46176</v>
      </c>
      <c r="C3433" s="4" t="s">
        <v>37</v>
      </c>
      <c r="D3433" s="4" t="s">
        <v>25</v>
      </c>
      <c r="E3433" s="4">
        <v>0</v>
      </c>
      <c r="F3433" s="4">
        <v>24</v>
      </c>
      <c r="G3433" s="4">
        <v>24</v>
      </c>
      <c r="H3433" s="4">
        <v>24</v>
      </c>
      <c r="I3433" s="4">
        <v>0</v>
      </c>
      <c r="J3433" s="4">
        <v>0</v>
      </c>
      <c r="K3433" s="4">
        <v>0</v>
      </c>
      <c r="L3433" s="4">
        <v>1.6</v>
      </c>
      <c r="M3433" s="4">
        <v>0.97099999999999997</v>
      </c>
      <c r="N3433" s="4">
        <v>0.96399999999999997</v>
      </c>
      <c r="O3433" s="4">
        <v>4.3</v>
      </c>
      <c r="P3433" s="4">
        <v>0.76600000000000001</v>
      </c>
      <c r="Q3433" s="5">
        <v>1</v>
      </c>
      <c r="R3433" s="4" t="str">
        <f>TRIM(tblOperations[[#This Row],[Region]])</f>
        <v>Midlands</v>
      </c>
      <c r="S3433" s="4" t="str">
        <f>TRIM(tblOperations[[#This Row],[Team]])</f>
        <v>Workplace Projects</v>
      </c>
      <c r="T3433" s="4" t="str">
        <f>_xlfn.XLOOKUP(R3433,tblRegionReference[Region],tblRegionReference[Area],"Not Found")</f>
        <v>Central</v>
      </c>
      <c r="U3433" s="4" t="str">
        <f>IF(tblOperations[[#This Row],[Completion_Rate]]&gt;=_xlfn.XLOOKUP("Completion Rate",tblKPITargets[KPI_Name],tblKPITargets[Target_Value]),"Met","Below Target")</f>
        <v>Met</v>
      </c>
      <c r="V3433" t="str">
        <f>IF(tblOperations[[#This Row],[SLA_Compliance]]&gt;=_xlfn.XLOOKUP('04_References'!$A$3,tblKPITargets[KPI_Name],tblKPITargets[Target_Value]),"Met","Below Target")</f>
        <v>Met</v>
      </c>
      <c r="W3433" t="str">
        <f>IF(tblOperations[[#This Row],[Quality_Pass_Rate]]&gt;=_xlfn.XLOOKUP('04_References'!$A$4,tblKPITargets[KPI_Name],tblKPITargets[Target_Value]),"Met","Below Target")</f>
        <v>Met</v>
      </c>
      <c r="X3433" t="str">
        <f>IF(tblOperations[[#This Row],[Average_Completion_Days]]&lt;=_xlfn.XLOOKUP('04_References'!$A$7,tblKPITargets[KPI_Name],tblKPITargets[Target_Value]),"Met","Below Target")</f>
        <v>Met</v>
      </c>
      <c r="Y3433" t="str">
        <f>IF(tblOperations[[#This Row],[Closing_Backlog]]&lt;=_xlfn.XLOOKUP('04_References'!$A$8,tblKPITargets[KPI_Name],tblKPITargets[Target_Value]),"Met","Below Target")</f>
        <v>Met</v>
      </c>
    </row>
    <row r="3434" spans="1:25">
      <c r="A3434" s="6" t="s">
        <v>3464</v>
      </c>
      <c r="B3434" s="7">
        <v>46176</v>
      </c>
      <c r="C3434" s="2" t="s">
        <v>43</v>
      </c>
      <c r="D3434" s="2" t="s">
        <v>19</v>
      </c>
      <c r="E3434" s="2">
        <v>1899</v>
      </c>
      <c r="F3434" s="2">
        <v>38</v>
      </c>
      <c r="G3434" s="2">
        <v>1937</v>
      </c>
      <c r="H3434" s="2">
        <v>24</v>
      </c>
      <c r="I3434" s="2">
        <v>1913</v>
      </c>
      <c r="J3434" s="2">
        <v>0</v>
      </c>
      <c r="K3434" s="2">
        <v>0</v>
      </c>
      <c r="L3434" s="2">
        <v>8</v>
      </c>
      <c r="M3434" s="2">
        <v>0.6</v>
      </c>
      <c r="N3434" s="2">
        <v>1</v>
      </c>
      <c r="O3434" s="2">
        <v>2.5</v>
      </c>
      <c r="P3434" s="2">
        <v>0.70499999999999996</v>
      </c>
      <c r="Q3434" s="3">
        <v>1.2E-2</v>
      </c>
      <c r="R3434" s="4" t="str">
        <f>TRIM(tblOperations[[#This Row],[Region]])</f>
        <v>South West</v>
      </c>
      <c r="S3434" s="4" t="str">
        <f>TRIM(tblOperations[[#This Row],[Team]])</f>
        <v>Workplace Services</v>
      </c>
      <c r="T3434" s="4" t="str">
        <f>_xlfn.XLOOKUP(R3434,tblRegionReference[Region],tblRegionReference[Area],"Not Found")</f>
        <v>South</v>
      </c>
      <c r="U3434" s="4" t="str">
        <f>IF(tblOperations[[#This Row],[Completion_Rate]]&gt;=_xlfn.XLOOKUP("Completion Rate",tblKPITargets[KPI_Name],tblKPITargets[Target_Value]),"Met","Below Target")</f>
        <v>Below Target</v>
      </c>
      <c r="V3434" t="str">
        <f>IF(tblOperations[[#This Row],[SLA_Compliance]]&gt;=_xlfn.XLOOKUP('04_References'!$A$3,tblKPITargets[KPI_Name],tblKPITargets[Target_Value]),"Met","Below Target")</f>
        <v>Below Target</v>
      </c>
      <c r="W3434" t="str">
        <f>IF(tblOperations[[#This Row],[Quality_Pass_Rate]]&gt;=_xlfn.XLOOKUP('04_References'!$A$4,tblKPITargets[KPI_Name],tblKPITargets[Target_Value]),"Met","Below Target")</f>
        <v>Met</v>
      </c>
      <c r="X3434" t="str">
        <f>IF(tblOperations[[#This Row],[Average_Completion_Days]]&lt;=_xlfn.XLOOKUP('04_References'!$A$7,tblKPITargets[KPI_Name],tblKPITargets[Target_Value]),"Met","Below Target")</f>
        <v>Below Target</v>
      </c>
      <c r="Y3434" t="str">
        <f>IF(tblOperations[[#This Row],[Closing_Backlog]]&lt;=_xlfn.XLOOKUP('04_References'!$A$8,tblKPITargets[KPI_Name],tblKPITargets[Target_Value]),"Met","Below Target")</f>
        <v>Below Target</v>
      </c>
    </row>
    <row r="3435" spans="1:25">
      <c r="A3435" s="8" t="s">
        <v>3465</v>
      </c>
      <c r="B3435" s="9">
        <v>46176</v>
      </c>
      <c r="C3435" s="4" t="s">
        <v>43</v>
      </c>
      <c r="D3435" s="4" t="s">
        <v>21</v>
      </c>
      <c r="E3435" s="4">
        <v>8</v>
      </c>
      <c r="F3435" s="4">
        <v>34</v>
      </c>
      <c r="G3435" s="4">
        <v>42</v>
      </c>
      <c r="H3435" s="4">
        <v>42</v>
      </c>
      <c r="I3435" s="4">
        <v>0</v>
      </c>
      <c r="J3435" s="4">
        <v>0</v>
      </c>
      <c r="K3435" s="4">
        <v>0</v>
      </c>
      <c r="L3435" s="4">
        <v>1.3</v>
      </c>
      <c r="M3435" s="4">
        <v>0.94499999999999995</v>
      </c>
      <c r="N3435" s="4">
        <v>0.97599999999999998</v>
      </c>
      <c r="O3435" s="4">
        <v>4.3</v>
      </c>
      <c r="P3435" s="4">
        <v>0.65300000000000002</v>
      </c>
      <c r="Q3435" s="5">
        <v>1</v>
      </c>
      <c r="R3435" s="4" t="str">
        <f>TRIM(tblOperations[[#This Row],[Region]])</f>
        <v>South West</v>
      </c>
      <c r="S3435" s="4" t="str">
        <f>TRIM(tblOperations[[#This Row],[Team]])</f>
        <v>Facilities Response</v>
      </c>
      <c r="T3435" s="4" t="str">
        <f>_xlfn.XLOOKUP(R3435,tblRegionReference[Region],tblRegionReference[Area],"Not Found")</f>
        <v>South</v>
      </c>
      <c r="U3435" s="4" t="str">
        <f>IF(tblOperations[[#This Row],[Completion_Rate]]&gt;=_xlfn.XLOOKUP("Completion Rate",tblKPITargets[KPI_Name],tblKPITargets[Target_Value]),"Met","Below Target")</f>
        <v>Met</v>
      </c>
      <c r="V3435" t="str">
        <f>IF(tblOperations[[#This Row],[SLA_Compliance]]&gt;=_xlfn.XLOOKUP('04_References'!$A$3,tblKPITargets[KPI_Name],tblKPITargets[Target_Value]),"Met","Below Target")</f>
        <v>Met</v>
      </c>
      <c r="W3435" t="str">
        <f>IF(tblOperations[[#This Row],[Quality_Pass_Rate]]&gt;=_xlfn.XLOOKUP('04_References'!$A$4,tblKPITargets[KPI_Name],tblKPITargets[Target_Value]),"Met","Below Target")</f>
        <v>Met</v>
      </c>
      <c r="X3435" t="str">
        <f>IF(tblOperations[[#This Row],[Average_Completion_Days]]&lt;=_xlfn.XLOOKUP('04_References'!$A$7,tblKPITargets[KPI_Name],tblKPITargets[Target_Value]),"Met","Below Target")</f>
        <v>Met</v>
      </c>
      <c r="Y3435" t="str">
        <f>IF(tblOperations[[#This Row],[Closing_Backlog]]&lt;=_xlfn.XLOOKUP('04_References'!$A$8,tblKPITargets[KPI_Name],tblKPITargets[Target_Value]),"Met","Below Target")</f>
        <v>Met</v>
      </c>
    </row>
    <row r="3436" spans="1:25">
      <c r="A3436" s="6" t="s">
        <v>3466</v>
      </c>
      <c r="B3436" s="7">
        <v>46176</v>
      </c>
      <c r="C3436" s="2" t="s">
        <v>43</v>
      </c>
      <c r="D3436" s="2" t="s">
        <v>23</v>
      </c>
      <c r="E3436" s="2">
        <v>0</v>
      </c>
      <c r="F3436" s="2">
        <v>40</v>
      </c>
      <c r="G3436" s="2">
        <v>40</v>
      </c>
      <c r="H3436" s="2">
        <v>40</v>
      </c>
      <c r="I3436" s="2">
        <v>0</v>
      </c>
      <c r="J3436" s="2">
        <v>0</v>
      </c>
      <c r="K3436" s="2">
        <v>0</v>
      </c>
      <c r="L3436" s="2">
        <v>1.9</v>
      </c>
      <c r="M3436" s="2">
        <v>0.91500000000000004</v>
      </c>
      <c r="N3436" s="2">
        <v>0.96599999999999997</v>
      </c>
      <c r="O3436" s="2">
        <v>4.5999999999999996</v>
      </c>
      <c r="P3436" s="2">
        <v>0.69599999999999995</v>
      </c>
      <c r="Q3436" s="3">
        <v>1</v>
      </c>
      <c r="R3436" s="4" t="str">
        <f>TRIM(tblOperations[[#This Row],[Region]])</f>
        <v>South West</v>
      </c>
      <c r="S3436" s="4" t="str">
        <f>TRIM(tblOperations[[#This Row],[Team]])</f>
        <v>Estates Support</v>
      </c>
      <c r="T3436" s="4" t="str">
        <f>_xlfn.XLOOKUP(R3436,tblRegionReference[Region],tblRegionReference[Area],"Not Found")</f>
        <v>South</v>
      </c>
      <c r="U3436" s="4" t="str">
        <f>IF(tblOperations[[#This Row],[Completion_Rate]]&gt;=_xlfn.XLOOKUP("Completion Rate",tblKPITargets[KPI_Name],tblKPITargets[Target_Value]),"Met","Below Target")</f>
        <v>Met</v>
      </c>
      <c r="V3436" t="str">
        <f>IF(tblOperations[[#This Row],[SLA_Compliance]]&gt;=_xlfn.XLOOKUP('04_References'!$A$3,tblKPITargets[KPI_Name],tblKPITargets[Target_Value]),"Met","Below Target")</f>
        <v>Below Target</v>
      </c>
      <c r="W3436" t="str">
        <f>IF(tblOperations[[#This Row],[Quality_Pass_Rate]]&gt;=_xlfn.XLOOKUP('04_References'!$A$4,tblKPITargets[KPI_Name],tblKPITargets[Target_Value]),"Met","Below Target")</f>
        <v>Met</v>
      </c>
      <c r="X3436" t="str">
        <f>IF(tblOperations[[#This Row],[Average_Completion_Days]]&lt;=_xlfn.XLOOKUP('04_References'!$A$7,tblKPITargets[KPI_Name],tblKPITargets[Target_Value]),"Met","Below Target")</f>
        <v>Met</v>
      </c>
      <c r="Y3436" t="str">
        <f>IF(tblOperations[[#This Row],[Closing_Backlog]]&lt;=_xlfn.XLOOKUP('04_References'!$A$8,tblKPITargets[KPI_Name],tblKPITargets[Target_Value]),"Met","Below Target")</f>
        <v>Met</v>
      </c>
    </row>
    <row r="3437" spans="1:25">
      <c r="A3437" s="8" t="s">
        <v>3467</v>
      </c>
      <c r="B3437" s="9">
        <v>46176</v>
      </c>
      <c r="C3437" s="4" t="s">
        <v>43</v>
      </c>
      <c r="D3437" s="4" t="s">
        <v>25</v>
      </c>
      <c r="E3437" s="4">
        <v>0</v>
      </c>
      <c r="F3437" s="4">
        <v>38</v>
      </c>
      <c r="G3437" s="4">
        <v>38</v>
      </c>
      <c r="H3437" s="4">
        <v>38</v>
      </c>
      <c r="I3437" s="4">
        <v>0</v>
      </c>
      <c r="J3437" s="4">
        <v>0</v>
      </c>
      <c r="K3437" s="4">
        <v>0</v>
      </c>
      <c r="L3437" s="4">
        <v>1</v>
      </c>
      <c r="M3437" s="4">
        <v>0.97</v>
      </c>
      <c r="N3437" s="4">
        <v>0.96599999999999997</v>
      </c>
      <c r="O3437" s="4">
        <v>4.3</v>
      </c>
      <c r="P3437" s="4">
        <v>0.81200000000000006</v>
      </c>
      <c r="Q3437" s="5">
        <v>1</v>
      </c>
      <c r="R3437" s="4" t="str">
        <f>TRIM(tblOperations[[#This Row],[Region]])</f>
        <v>South West</v>
      </c>
      <c r="S3437" s="4" t="str">
        <f>TRIM(tblOperations[[#This Row],[Team]])</f>
        <v>Workplace Projects</v>
      </c>
      <c r="T3437" s="4" t="str">
        <f>_xlfn.XLOOKUP(R3437,tblRegionReference[Region],tblRegionReference[Area],"Not Found")</f>
        <v>South</v>
      </c>
      <c r="U3437" s="4" t="str">
        <f>IF(tblOperations[[#This Row],[Completion_Rate]]&gt;=_xlfn.XLOOKUP("Completion Rate",tblKPITargets[KPI_Name],tblKPITargets[Target_Value]),"Met","Below Target")</f>
        <v>Met</v>
      </c>
      <c r="V3437" t="str">
        <f>IF(tblOperations[[#This Row],[SLA_Compliance]]&gt;=_xlfn.XLOOKUP('04_References'!$A$3,tblKPITargets[KPI_Name],tblKPITargets[Target_Value]),"Met","Below Target")</f>
        <v>Met</v>
      </c>
      <c r="W3437" t="str">
        <f>IF(tblOperations[[#This Row],[Quality_Pass_Rate]]&gt;=_xlfn.XLOOKUP('04_References'!$A$4,tblKPITargets[KPI_Name],tblKPITargets[Target_Value]),"Met","Below Target")</f>
        <v>Met</v>
      </c>
      <c r="X3437" t="str">
        <f>IF(tblOperations[[#This Row],[Average_Completion_Days]]&lt;=_xlfn.XLOOKUP('04_References'!$A$7,tblKPITargets[KPI_Name],tblKPITargets[Target_Value]),"Met","Below Target")</f>
        <v>Met</v>
      </c>
      <c r="Y3437" t="str">
        <f>IF(tblOperations[[#This Row],[Closing_Backlog]]&lt;=_xlfn.XLOOKUP('04_References'!$A$8,tblKPITargets[KPI_Name],tblKPITargets[Target_Value]),"Met","Below Target")</f>
        <v>Met</v>
      </c>
    </row>
    <row r="3438" spans="1:25">
      <c r="A3438" s="6" t="s">
        <v>3468</v>
      </c>
      <c r="B3438" s="7">
        <v>46176</v>
      </c>
      <c r="C3438" s="2" t="s">
        <v>48</v>
      </c>
      <c r="D3438" s="2" t="s">
        <v>19</v>
      </c>
      <c r="E3438" s="2">
        <v>6</v>
      </c>
      <c r="F3438" s="2">
        <v>37</v>
      </c>
      <c r="G3438" s="2">
        <v>43</v>
      </c>
      <c r="H3438" s="2">
        <v>43</v>
      </c>
      <c r="I3438" s="2">
        <v>0</v>
      </c>
      <c r="J3438" s="2">
        <v>0</v>
      </c>
      <c r="K3438" s="2">
        <v>0</v>
      </c>
      <c r="L3438" s="2">
        <v>1.4</v>
      </c>
      <c r="M3438" s="2">
        <v>0.998</v>
      </c>
      <c r="N3438" s="2">
        <v>0.99299999999999999</v>
      </c>
      <c r="O3438" s="2">
        <v>4.8</v>
      </c>
      <c r="P3438" s="2">
        <v>0.73299999999999998</v>
      </c>
      <c r="Q3438" s="3">
        <v>1</v>
      </c>
      <c r="R3438" s="4" t="str">
        <f>TRIM(tblOperations[[#This Row],[Region]])</f>
        <v>South East</v>
      </c>
      <c r="S3438" s="4" t="str">
        <f>TRIM(tblOperations[[#This Row],[Team]])</f>
        <v>Workplace Services</v>
      </c>
      <c r="T3438" s="4" t="str">
        <f>_xlfn.XLOOKUP(R3438,tblRegionReference[Region],tblRegionReference[Area],"Not Found")</f>
        <v>South</v>
      </c>
      <c r="U3438" s="4" t="str">
        <f>IF(tblOperations[[#This Row],[Completion_Rate]]&gt;=_xlfn.XLOOKUP("Completion Rate",tblKPITargets[KPI_Name],tblKPITargets[Target_Value]),"Met","Below Target")</f>
        <v>Met</v>
      </c>
      <c r="V3438" t="str">
        <f>IF(tblOperations[[#This Row],[SLA_Compliance]]&gt;=_xlfn.XLOOKUP('04_References'!$A$3,tblKPITargets[KPI_Name],tblKPITargets[Target_Value]),"Met","Below Target")</f>
        <v>Met</v>
      </c>
      <c r="W3438" t="str">
        <f>IF(tblOperations[[#This Row],[Quality_Pass_Rate]]&gt;=_xlfn.XLOOKUP('04_References'!$A$4,tblKPITargets[KPI_Name],tblKPITargets[Target_Value]),"Met","Below Target")</f>
        <v>Met</v>
      </c>
      <c r="X3438" t="str">
        <f>IF(tblOperations[[#This Row],[Average_Completion_Days]]&lt;=_xlfn.XLOOKUP('04_References'!$A$7,tblKPITargets[KPI_Name],tblKPITargets[Target_Value]),"Met","Below Target")</f>
        <v>Met</v>
      </c>
      <c r="Y3438" t="str">
        <f>IF(tblOperations[[#This Row],[Closing_Backlog]]&lt;=_xlfn.XLOOKUP('04_References'!$A$8,tblKPITargets[KPI_Name],tblKPITargets[Target_Value]),"Met","Below Target")</f>
        <v>Met</v>
      </c>
    </row>
    <row r="3439" spans="1:25">
      <c r="A3439" s="8" t="s">
        <v>3469</v>
      </c>
      <c r="B3439" s="9">
        <v>46176</v>
      </c>
      <c r="C3439" s="4" t="s">
        <v>48</v>
      </c>
      <c r="D3439" s="4" t="s">
        <v>21</v>
      </c>
      <c r="E3439" s="4">
        <v>3118</v>
      </c>
      <c r="F3439" s="4">
        <v>43</v>
      </c>
      <c r="G3439" s="4">
        <v>3161</v>
      </c>
      <c r="H3439" s="4">
        <v>21</v>
      </c>
      <c r="I3439" s="4">
        <v>3140</v>
      </c>
      <c r="J3439" s="4">
        <v>0</v>
      </c>
      <c r="K3439" s="4">
        <v>0</v>
      </c>
      <c r="L3439" s="4">
        <v>8</v>
      </c>
      <c r="M3439" s="4">
        <v>0.6</v>
      </c>
      <c r="N3439" s="4">
        <v>0.96699999999999997</v>
      </c>
      <c r="O3439" s="4">
        <v>2.5</v>
      </c>
      <c r="P3439" s="4">
        <v>0.76500000000000001</v>
      </c>
      <c r="Q3439" s="5">
        <v>7.0000000000000001E-3</v>
      </c>
      <c r="R3439" s="4" t="str">
        <f>TRIM(tblOperations[[#This Row],[Region]])</f>
        <v>South East</v>
      </c>
      <c r="S3439" s="4" t="str">
        <f>TRIM(tblOperations[[#This Row],[Team]])</f>
        <v>Facilities Response</v>
      </c>
      <c r="T3439" s="4" t="str">
        <f>_xlfn.XLOOKUP(R3439,tblRegionReference[Region],tblRegionReference[Area],"Not Found")</f>
        <v>South</v>
      </c>
      <c r="U3439" s="4" t="str">
        <f>IF(tblOperations[[#This Row],[Completion_Rate]]&gt;=_xlfn.XLOOKUP("Completion Rate",tblKPITargets[KPI_Name],tblKPITargets[Target_Value]),"Met","Below Target")</f>
        <v>Below Target</v>
      </c>
      <c r="V3439" t="str">
        <f>IF(tblOperations[[#This Row],[SLA_Compliance]]&gt;=_xlfn.XLOOKUP('04_References'!$A$3,tblKPITargets[KPI_Name],tblKPITargets[Target_Value]),"Met","Below Target")</f>
        <v>Below Target</v>
      </c>
      <c r="W3439" t="str">
        <f>IF(tblOperations[[#This Row],[Quality_Pass_Rate]]&gt;=_xlfn.XLOOKUP('04_References'!$A$4,tblKPITargets[KPI_Name],tblKPITargets[Target_Value]),"Met","Below Target")</f>
        <v>Met</v>
      </c>
      <c r="X3439" t="str">
        <f>IF(tblOperations[[#This Row],[Average_Completion_Days]]&lt;=_xlfn.XLOOKUP('04_References'!$A$7,tblKPITargets[KPI_Name],tblKPITargets[Target_Value]),"Met","Below Target")</f>
        <v>Below Target</v>
      </c>
      <c r="Y3439" t="str">
        <f>IF(tblOperations[[#This Row],[Closing_Backlog]]&lt;=_xlfn.XLOOKUP('04_References'!$A$8,tblKPITargets[KPI_Name],tblKPITargets[Target_Value]),"Met","Below Target")</f>
        <v>Below Target</v>
      </c>
    </row>
    <row r="3440" spans="1:25">
      <c r="A3440" s="6" t="s">
        <v>3470</v>
      </c>
      <c r="B3440" s="7">
        <v>46176</v>
      </c>
      <c r="C3440" s="2" t="s">
        <v>48</v>
      </c>
      <c r="D3440" s="2" t="s">
        <v>23</v>
      </c>
      <c r="E3440" s="2">
        <v>23</v>
      </c>
      <c r="F3440" s="2">
        <v>57</v>
      </c>
      <c r="G3440" s="2">
        <v>80</v>
      </c>
      <c r="H3440" s="2">
        <v>65</v>
      </c>
      <c r="I3440" s="2">
        <v>15</v>
      </c>
      <c r="J3440" s="2">
        <v>0</v>
      </c>
      <c r="K3440" s="2">
        <v>0</v>
      </c>
      <c r="L3440" s="2">
        <v>1.7</v>
      </c>
      <c r="M3440" s="2">
        <v>0.874</v>
      </c>
      <c r="N3440" s="2">
        <v>0.95799999999999996</v>
      </c>
      <c r="O3440" s="2">
        <v>4</v>
      </c>
      <c r="P3440" s="2">
        <v>0.77</v>
      </c>
      <c r="Q3440" s="3">
        <v>0.81200000000000006</v>
      </c>
      <c r="R3440" s="4" t="str">
        <f>TRIM(tblOperations[[#This Row],[Region]])</f>
        <v>South East</v>
      </c>
      <c r="S3440" s="4" t="str">
        <f>TRIM(tblOperations[[#This Row],[Team]])</f>
        <v>Estates Support</v>
      </c>
      <c r="T3440" s="4" t="str">
        <f>_xlfn.XLOOKUP(R3440,tblRegionReference[Region],tblRegionReference[Area],"Not Found")</f>
        <v>South</v>
      </c>
      <c r="U3440" s="4" t="str">
        <f>IF(tblOperations[[#This Row],[Completion_Rate]]&gt;=_xlfn.XLOOKUP("Completion Rate",tblKPITargets[KPI_Name],tblKPITargets[Target_Value]),"Met","Below Target")</f>
        <v>Below Target</v>
      </c>
      <c r="V3440" t="str">
        <f>IF(tblOperations[[#This Row],[SLA_Compliance]]&gt;=_xlfn.XLOOKUP('04_References'!$A$3,tblKPITargets[KPI_Name],tblKPITargets[Target_Value]),"Met","Below Target")</f>
        <v>Below Target</v>
      </c>
      <c r="W3440" t="str">
        <f>IF(tblOperations[[#This Row],[Quality_Pass_Rate]]&gt;=_xlfn.XLOOKUP('04_References'!$A$4,tblKPITargets[KPI_Name],tblKPITargets[Target_Value]),"Met","Below Target")</f>
        <v>Met</v>
      </c>
      <c r="X3440" t="str">
        <f>IF(tblOperations[[#This Row],[Average_Completion_Days]]&lt;=_xlfn.XLOOKUP('04_References'!$A$7,tblKPITargets[KPI_Name],tblKPITargets[Target_Value]),"Met","Below Target")</f>
        <v>Met</v>
      </c>
      <c r="Y3440" t="str">
        <f>IF(tblOperations[[#This Row],[Closing_Backlog]]&lt;=_xlfn.XLOOKUP('04_References'!$A$8,tblKPITargets[KPI_Name],tblKPITargets[Target_Value]),"Met","Below Target")</f>
        <v>Below Target</v>
      </c>
    </row>
    <row r="3441" spans="1:25">
      <c r="A3441" s="8" t="s">
        <v>3471</v>
      </c>
      <c r="B3441" s="9">
        <v>46176</v>
      </c>
      <c r="C3441" s="4" t="s">
        <v>48</v>
      </c>
      <c r="D3441" s="4" t="s">
        <v>25</v>
      </c>
      <c r="E3441" s="4">
        <v>987</v>
      </c>
      <c r="F3441" s="4">
        <v>47</v>
      </c>
      <c r="G3441" s="4">
        <v>1034</v>
      </c>
      <c r="H3441" s="4">
        <v>22</v>
      </c>
      <c r="I3441" s="4">
        <v>1012</v>
      </c>
      <c r="J3441" s="4">
        <v>0</v>
      </c>
      <c r="K3441" s="4">
        <v>0</v>
      </c>
      <c r="L3441" s="4">
        <v>8</v>
      </c>
      <c r="M3441" s="4">
        <v>0.6</v>
      </c>
      <c r="N3441" s="4">
        <v>0.98099999999999998</v>
      </c>
      <c r="O3441" s="4">
        <v>2.5</v>
      </c>
      <c r="P3441" s="4">
        <v>0.72899999999999998</v>
      </c>
      <c r="Q3441" s="5">
        <v>2.1000000000000001E-2</v>
      </c>
      <c r="R3441" s="4" t="str">
        <f>TRIM(tblOperations[[#This Row],[Region]])</f>
        <v>South East</v>
      </c>
      <c r="S3441" s="4" t="str">
        <f>TRIM(tblOperations[[#This Row],[Team]])</f>
        <v>Workplace Projects</v>
      </c>
      <c r="T3441" s="4" t="str">
        <f>_xlfn.XLOOKUP(R3441,tblRegionReference[Region],tblRegionReference[Area],"Not Found")</f>
        <v>South</v>
      </c>
      <c r="U3441" s="4" t="str">
        <f>IF(tblOperations[[#This Row],[Completion_Rate]]&gt;=_xlfn.XLOOKUP("Completion Rate",tblKPITargets[KPI_Name],tblKPITargets[Target_Value]),"Met","Below Target")</f>
        <v>Below Target</v>
      </c>
      <c r="V3441" t="str">
        <f>IF(tblOperations[[#This Row],[SLA_Compliance]]&gt;=_xlfn.XLOOKUP('04_References'!$A$3,tblKPITargets[KPI_Name],tblKPITargets[Target_Value]),"Met","Below Target")</f>
        <v>Below Target</v>
      </c>
      <c r="W3441" t="str">
        <f>IF(tblOperations[[#This Row],[Quality_Pass_Rate]]&gt;=_xlfn.XLOOKUP('04_References'!$A$4,tblKPITargets[KPI_Name],tblKPITargets[Target_Value]),"Met","Below Target")</f>
        <v>Met</v>
      </c>
      <c r="X3441" t="str">
        <f>IF(tblOperations[[#This Row],[Average_Completion_Days]]&lt;=_xlfn.XLOOKUP('04_References'!$A$7,tblKPITargets[KPI_Name],tblKPITargets[Target_Value]),"Met","Below Target")</f>
        <v>Below Target</v>
      </c>
      <c r="Y3441" t="str">
        <f>IF(tblOperations[[#This Row],[Closing_Backlog]]&lt;=_xlfn.XLOOKUP('04_References'!$A$8,tblKPITargets[KPI_Name],tblKPITargets[Target_Value]),"Met","Below Target")</f>
        <v>Below Target</v>
      </c>
    </row>
    <row r="3442" spans="1:25">
      <c r="A3442" s="6" t="s">
        <v>3472</v>
      </c>
      <c r="B3442" s="7">
        <v>46176</v>
      </c>
      <c r="C3442" s="2" t="s">
        <v>53</v>
      </c>
      <c r="D3442" s="2" t="s">
        <v>19</v>
      </c>
      <c r="E3442" s="2">
        <v>1825</v>
      </c>
      <c r="F3442" s="2">
        <v>40</v>
      </c>
      <c r="G3442" s="2">
        <v>1865</v>
      </c>
      <c r="H3442" s="2">
        <v>21</v>
      </c>
      <c r="I3442" s="2">
        <v>1844</v>
      </c>
      <c r="J3442" s="2">
        <v>1</v>
      </c>
      <c r="K3442" s="2">
        <v>1</v>
      </c>
      <c r="L3442" s="2">
        <v>8</v>
      </c>
      <c r="M3442" s="2">
        <v>0.6</v>
      </c>
      <c r="N3442" s="2">
        <v>0.94799999999999995</v>
      </c>
      <c r="O3442" s="2">
        <v>2.5</v>
      </c>
      <c r="P3442" s="2">
        <v>0.72599999999999998</v>
      </c>
      <c r="Q3442" s="3">
        <v>1.0999999999999999E-2</v>
      </c>
      <c r="R3442" s="4" t="str">
        <f>TRIM(tblOperations[[#This Row],[Region]])</f>
        <v>Wales</v>
      </c>
      <c r="S3442" s="4" t="str">
        <f>TRIM(tblOperations[[#This Row],[Team]])</f>
        <v>Workplace Services</v>
      </c>
      <c r="T3442" s="4" t="str">
        <f>_xlfn.XLOOKUP(R3442,tblRegionReference[Region],tblRegionReference[Area],"Not Found")</f>
        <v>Wales</v>
      </c>
      <c r="U3442" s="4" t="str">
        <f>IF(tblOperations[[#This Row],[Completion_Rate]]&gt;=_xlfn.XLOOKUP("Completion Rate",tblKPITargets[KPI_Name],tblKPITargets[Target_Value]),"Met","Below Target")</f>
        <v>Below Target</v>
      </c>
      <c r="V3442" t="str">
        <f>IF(tblOperations[[#This Row],[SLA_Compliance]]&gt;=_xlfn.XLOOKUP('04_References'!$A$3,tblKPITargets[KPI_Name],tblKPITargets[Target_Value]),"Met","Below Target")</f>
        <v>Below Target</v>
      </c>
      <c r="W3442" t="str">
        <f>IF(tblOperations[[#This Row],[Quality_Pass_Rate]]&gt;=_xlfn.XLOOKUP('04_References'!$A$4,tblKPITargets[KPI_Name],tblKPITargets[Target_Value]),"Met","Below Target")</f>
        <v>Below Target</v>
      </c>
      <c r="X3442" t="str">
        <f>IF(tblOperations[[#This Row],[Average_Completion_Days]]&lt;=_xlfn.XLOOKUP('04_References'!$A$7,tblKPITargets[KPI_Name],tblKPITargets[Target_Value]),"Met","Below Target")</f>
        <v>Below Target</v>
      </c>
      <c r="Y3442" t="str">
        <f>IF(tblOperations[[#This Row],[Closing_Backlog]]&lt;=_xlfn.XLOOKUP('04_References'!$A$8,tblKPITargets[KPI_Name],tblKPITargets[Target_Value]),"Met","Below Target")</f>
        <v>Below Target</v>
      </c>
    </row>
    <row r="3443" spans="1:25">
      <c r="A3443" s="8" t="s">
        <v>3473</v>
      </c>
      <c r="B3443" s="9">
        <v>46176</v>
      </c>
      <c r="C3443" s="4" t="s">
        <v>53</v>
      </c>
      <c r="D3443" s="4" t="s">
        <v>21</v>
      </c>
      <c r="E3443" s="4">
        <v>1983</v>
      </c>
      <c r="F3443" s="4">
        <v>46</v>
      </c>
      <c r="G3443" s="4">
        <v>2029</v>
      </c>
      <c r="H3443" s="4">
        <v>24</v>
      </c>
      <c r="I3443" s="4">
        <v>2005</v>
      </c>
      <c r="J3443" s="4">
        <v>0</v>
      </c>
      <c r="K3443" s="4">
        <v>0</v>
      </c>
      <c r="L3443" s="4">
        <v>8</v>
      </c>
      <c r="M3443" s="4">
        <v>0.6</v>
      </c>
      <c r="N3443" s="4">
        <v>0.98199999999999998</v>
      </c>
      <c r="O3443" s="4">
        <v>2.5</v>
      </c>
      <c r="P3443" s="4">
        <v>0.67900000000000005</v>
      </c>
      <c r="Q3443" s="5">
        <v>1.2E-2</v>
      </c>
      <c r="R3443" s="4" t="str">
        <f>TRIM(tblOperations[[#This Row],[Region]])</f>
        <v>Wales</v>
      </c>
      <c r="S3443" s="4" t="str">
        <f>TRIM(tblOperations[[#This Row],[Team]])</f>
        <v>Facilities Response</v>
      </c>
      <c r="T3443" s="4" t="str">
        <f>_xlfn.XLOOKUP(R3443,tblRegionReference[Region],tblRegionReference[Area],"Not Found")</f>
        <v>Wales</v>
      </c>
      <c r="U3443" s="4" t="str">
        <f>IF(tblOperations[[#This Row],[Completion_Rate]]&gt;=_xlfn.XLOOKUP("Completion Rate",tblKPITargets[KPI_Name],tblKPITargets[Target_Value]),"Met","Below Target")</f>
        <v>Below Target</v>
      </c>
      <c r="V3443" t="str">
        <f>IF(tblOperations[[#This Row],[SLA_Compliance]]&gt;=_xlfn.XLOOKUP('04_References'!$A$3,tblKPITargets[KPI_Name],tblKPITargets[Target_Value]),"Met","Below Target")</f>
        <v>Below Target</v>
      </c>
      <c r="W3443" t="str">
        <f>IF(tblOperations[[#This Row],[Quality_Pass_Rate]]&gt;=_xlfn.XLOOKUP('04_References'!$A$4,tblKPITargets[KPI_Name],tblKPITargets[Target_Value]),"Met","Below Target")</f>
        <v>Met</v>
      </c>
      <c r="X3443" t="str">
        <f>IF(tblOperations[[#This Row],[Average_Completion_Days]]&lt;=_xlfn.XLOOKUP('04_References'!$A$7,tblKPITargets[KPI_Name],tblKPITargets[Target_Value]),"Met","Below Target")</f>
        <v>Below Target</v>
      </c>
      <c r="Y3443" t="str">
        <f>IF(tblOperations[[#This Row],[Closing_Backlog]]&lt;=_xlfn.XLOOKUP('04_References'!$A$8,tblKPITargets[KPI_Name],tblKPITargets[Target_Value]),"Met","Below Target")</f>
        <v>Below Target</v>
      </c>
    </row>
    <row r="3444" spans="1:25">
      <c r="A3444" s="6" t="s">
        <v>3474</v>
      </c>
      <c r="B3444" s="7">
        <v>46176</v>
      </c>
      <c r="C3444" s="2" t="s">
        <v>53</v>
      </c>
      <c r="D3444" s="2" t="s">
        <v>23</v>
      </c>
      <c r="E3444" s="2">
        <v>1347</v>
      </c>
      <c r="F3444" s="2">
        <v>26</v>
      </c>
      <c r="G3444" s="2">
        <v>1373</v>
      </c>
      <c r="H3444" s="2">
        <v>28</v>
      </c>
      <c r="I3444" s="2">
        <v>1345</v>
      </c>
      <c r="J3444" s="2">
        <v>0</v>
      </c>
      <c r="K3444" s="2">
        <v>0</v>
      </c>
      <c r="L3444" s="2">
        <v>8</v>
      </c>
      <c r="M3444" s="2">
        <v>0.6</v>
      </c>
      <c r="N3444" s="2">
        <v>0.97</v>
      </c>
      <c r="O3444" s="2">
        <v>2.5</v>
      </c>
      <c r="P3444" s="2">
        <v>0.71299999999999997</v>
      </c>
      <c r="Q3444" s="3">
        <v>0.02</v>
      </c>
      <c r="R3444" s="4" t="str">
        <f>TRIM(tblOperations[[#This Row],[Region]])</f>
        <v>Wales</v>
      </c>
      <c r="S3444" s="4" t="str">
        <f>TRIM(tblOperations[[#This Row],[Team]])</f>
        <v>Estates Support</v>
      </c>
      <c r="T3444" s="4" t="str">
        <f>_xlfn.XLOOKUP(R3444,tblRegionReference[Region],tblRegionReference[Area],"Not Found")</f>
        <v>Wales</v>
      </c>
      <c r="U3444" s="4" t="str">
        <f>IF(tblOperations[[#This Row],[Completion_Rate]]&gt;=_xlfn.XLOOKUP("Completion Rate",tblKPITargets[KPI_Name],tblKPITargets[Target_Value]),"Met","Below Target")</f>
        <v>Below Target</v>
      </c>
      <c r="V3444" t="str">
        <f>IF(tblOperations[[#This Row],[SLA_Compliance]]&gt;=_xlfn.XLOOKUP('04_References'!$A$3,tblKPITargets[KPI_Name],tblKPITargets[Target_Value]),"Met","Below Target")</f>
        <v>Below Target</v>
      </c>
      <c r="W3444" t="str">
        <f>IF(tblOperations[[#This Row],[Quality_Pass_Rate]]&gt;=_xlfn.XLOOKUP('04_References'!$A$4,tblKPITargets[KPI_Name],tblKPITargets[Target_Value]),"Met","Below Target")</f>
        <v>Met</v>
      </c>
      <c r="X3444" t="str">
        <f>IF(tblOperations[[#This Row],[Average_Completion_Days]]&lt;=_xlfn.XLOOKUP('04_References'!$A$7,tblKPITargets[KPI_Name],tblKPITargets[Target_Value]),"Met","Below Target")</f>
        <v>Below Target</v>
      </c>
      <c r="Y3444" t="str">
        <f>IF(tblOperations[[#This Row],[Closing_Backlog]]&lt;=_xlfn.XLOOKUP('04_References'!$A$8,tblKPITargets[KPI_Name],tblKPITargets[Target_Value]),"Met","Below Target")</f>
        <v>Below Target</v>
      </c>
    </row>
    <row r="3445" spans="1:25">
      <c r="A3445" s="8" t="s">
        <v>3475</v>
      </c>
      <c r="B3445" s="9">
        <v>46176</v>
      </c>
      <c r="C3445" s="4" t="s">
        <v>53</v>
      </c>
      <c r="D3445" s="4" t="s">
        <v>25</v>
      </c>
      <c r="E3445" s="4">
        <v>0</v>
      </c>
      <c r="F3445" s="4">
        <v>36</v>
      </c>
      <c r="G3445" s="4">
        <v>36</v>
      </c>
      <c r="H3445" s="4">
        <v>36</v>
      </c>
      <c r="I3445" s="4">
        <v>0</v>
      </c>
      <c r="J3445" s="4">
        <v>1</v>
      </c>
      <c r="K3445" s="4">
        <v>0</v>
      </c>
      <c r="L3445" s="4">
        <v>1.4</v>
      </c>
      <c r="M3445" s="4">
        <v>0.96</v>
      </c>
      <c r="N3445" s="4">
        <v>0.97499999999999998</v>
      </c>
      <c r="O3445" s="4">
        <v>4.5</v>
      </c>
      <c r="P3445" s="4">
        <v>0.69899999999999995</v>
      </c>
      <c r="Q3445" s="5">
        <v>1</v>
      </c>
      <c r="R3445" s="4" t="str">
        <f>TRIM(tblOperations[[#This Row],[Region]])</f>
        <v>Wales</v>
      </c>
      <c r="S3445" s="4" t="str">
        <f>TRIM(tblOperations[[#This Row],[Team]])</f>
        <v>Workplace Projects</v>
      </c>
      <c r="T3445" s="4" t="str">
        <f>_xlfn.XLOOKUP(R3445,tblRegionReference[Region],tblRegionReference[Area],"Not Found")</f>
        <v>Wales</v>
      </c>
      <c r="U3445" s="4" t="str">
        <f>IF(tblOperations[[#This Row],[Completion_Rate]]&gt;=_xlfn.XLOOKUP("Completion Rate",tblKPITargets[KPI_Name],tblKPITargets[Target_Value]),"Met","Below Target")</f>
        <v>Met</v>
      </c>
      <c r="V3445" t="str">
        <f>IF(tblOperations[[#This Row],[SLA_Compliance]]&gt;=_xlfn.XLOOKUP('04_References'!$A$3,tblKPITargets[KPI_Name],tblKPITargets[Target_Value]),"Met","Below Target")</f>
        <v>Met</v>
      </c>
      <c r="W3445" t="str">
        <f>IF(tblOperations[[#This Row],[Quality_Pass_Rate]]&gt;=_xlfn.XLOOKUP('04_References'!$A$4,tblKPITargets[KPI_Name],tblKPITargets[Target_Value]),"Met","Below Target")</f>
        <v>Met</v>
      </c>
      <c r="X3445" t="str">
        <f>IF(tblOperations[[#This Row],[Average_Completion_Days]]&lt;=_xlfn.XLOOKUP('04_References'!$A$7,tblKPITargets[KPI_Name],tblKPITargets[Target_Value]),"Met","Below Target")</f>
        <v>Met</v>
      </c>
      <c r="Y3445" t="str">
        <f>IF(tblOperations[[#This Row],[Closing_Backlog]]&lt;=_xlfn.XLOOKUP('04_References'!$A$8,tblKPITargets[KPI_Name],tblKPITargets[Target_Value]),"Met","Below Target")</f>
        <v>Met</v>
      </c>
    </row>
    <row r="3446" spans="1:25">
      <c r="A3446" s="6" t="s">
        <v>3476</v>
      </c>
      <c r="B3446" s="7">
        <v>46177</v>
      </c>
      <c r="C3446" s="2" t="s">
        <v>18</v>
      </c>
      <c r="D3446" s="2" t="s">
        <v>19</v>
      </c>
      <c r="E3446" s="2">
        <v>566</v>
      </c>
      <c r="F3446" s="2">
        <v>43</v>
      </c>
      <c r="G3446" s="2">
        <v>609</v>
      </c>
      <c r="H3446" s="2">
        <v>36</v>
      </c>
      <c r="I3446" s="2">
        <v>573</v>
      </c>
      <c r="J3446" s="2">
        <v>0</v>
      </c>
      <c r="K3446" s="2">
        <v>0</v>
      </c>
      <c r="L3446" s="2">
        <v>8</v>
      </c>
      <c r="M3446" s="2">
        <v>0.6</v>
      </c>
      <c r="N3446" s="2">
        <v>1</v>
      </c>
      <c r="O3446" s="2">
        <v>2.5</v>
      </c>
      <c r="P3446" s="2">
        <v>0.66</v>
      </c>
      <c r="Q3446" s="3">
        <v>5.8999999999999997E-2</v>
      </c>
      <c r="R3446" s="4" t="str">
        <f>TRIM(tblOperations[[#This Row],[Region]])</f>
        <v>Scotland</v>
      </c>
      <c r="S3446" s="4" t="str">
        <f>TRIM(tblOperations[[#This Row],[Team]])</f>
        <v>Workplace Services</v>
      </c>
      <c r="T3446" s="4" t="str">
        <f>_xlfn.XLOOKUP(R3446,tblRegionReference[Region],tblRegionReference[Area],"Not Found")</f>
        <v>North</v>
      </c>
      <c r="U3446" s="4" t="str">
        <f>IF(tblOperations[[#This Row],[Completion_Rate]]&gt;=_xlfn.XLOOKUP("Completion Rate",tblKPITargets[KPI_Name],tblKPITargets[Target_Value]),"Met","Below Target")</f>
        <v>Below Target</v>
      </c>
      <c r="V3446" t="str">
        <f>IF(tblOperations[[#This Row],[SLA_Compliance]]&gt;=_xlfn.XLOOKUP('04_References'!$A$3,tblKPITargets[KPI_Name],tblKPITargets[Target_Value]),"Met","Below Target")</f>
        <v>Below Target</v>
      </c>
      <c r="W3446" t="str">
        <f>IF(tblOperations[[#This Row],[Quality_Pass_Rate]]&gt;=_xlfn.XLOOKUP('04_References'!$A$4,tblKPITargets[KPI_Name],tblKPITargets[Target_Value]),"Met","Below Target")</f>
        <v>Met</v>
      </c>
      <c r="X3446" t="str">
        <f>IF(tblOperations[[#This Row],[Average_Completion_Days]]&lt;=_xlfn.XLOOKUP('04_References'!$A$7,tblKPITargets[KPI_Name],tblKPITargets[Target_Value]),"Met","Below Target")</f>
        <v>Below Target</v>
      </c>
      <c r="Y3446" t="str">
        <f>IF(tblOperations[[#This Row],[Closing_Backlog]]&lt;=_xlfn.XLOOKUP('04_References'!$A$8,tblKPITargets[KPI_Name],tblKPITargets[Target_Value]),"Met","Below Target")</f>
        <v>Below Target</v>
      </c>
    </row>
    <row r="3447" spans="1:25">
      <c r="A3447" s="8" t="s">
        <v>3477</v>
      </c>
      <c r="B3447" s="9">
        <v>46177</v>
      </c>
      <c r="C3447" s="4" t="s">
        <v>18</v>
      </c>
      <c r="D3447" s="4" t="s">
        <v>21</v>
      </c>
      <c r="E3447" s="4">
        <v>0</v>
      </c>
      <c r="F3447" s="4">
        <v>44</v>
      </c>
      <c r="G3447" s="4">
        <v>44</v>
      </c>
      <c r="H3447" s="4">
        <v>44</v>
      </c>
      <c r="I3447" s="4">
        <v>0</v>
      </c>
      <c r="J3447" s="4">
        <v>0</v>
      </c>
      <c r="K3447" s="4">
        <v>0</v>
      </c>
      <c r="L3447" s="4">
        <v>1.6</v>
      </c>
      <c r="M3447" s="4">
        <v>0.98199999999999998</v>
      </c>
      <c r="N3447" s="4">
        <v>1</v>
      </c>
      <c r="O3447" s="4">
        <v>4.7</v>
      </c>
      <c r="P3447" s="4">
        <v>0.72299999999999998</v>
      </c>
      <c r="Q3447" s="5">
        <v>1</v>
      </c>
      <c r="R3447" s="4" t="str">
        <f>TRIM(tblOperations[[#This Row],[Region]])</f>
        <v>Scotland</v>
      </c>
      <c r="S3447" s="4" t="str">
        <f>TRIM(tblOperations[[#This Row],[Team]])</f>
        <v>Facilities Response</v>
      </c>
      <c r="T3447" s="4" t="str">
        <f>_xlfn.XLOOKUP(R3447,tblRegionReference[Region],tblRegionReference[Area],"Not Found")</f>
        <v>North</v>
      </c>
      <c r="U3447" s="4" t="str">
        <f>IF(tblOperations[[#This Row],[Completion_Rate]]&gt;=_xlfn.XLOOKUP("Completion Rate",tblKPITargets[KPI_Name],tblKPITargets[Target_Value]),"Met","Below Target")</f>
        <v>Met</v>
      </c>
      <c r="V3447" t="str">
        <f>IF(tblOperations[[#This Row],[SLA_Compliance]]&gt;=_xlfn.XLOOKUP('04_References'!$A$3,tblKPITargets[KPI_Name],tblKPITargets[Target_Value]),"Met","Below Target")</f>
        <v>Met</v>
      </c>
      <c r="W3447" t="str">
        <f>IF(tblOperations[[#This Row],[Quality_Pass_Rate]]&gt;=_xlfn.XLOOKUP('04_References'!$A$4,tblKPITargets[KPI_Name],tblKPITargets[Target_Value]),"Met","Below Target")</f>
        <v>Met</v>
      </c>
      <c r="X3447" t="str">
        <f>IF(tblOperations[[#This Row],[Average_Completion_Days]]&lt;=_xlfn.XLOOKUP('04_References'!$A$7,tblKPITargets[KPI_Name],tblKPITargets[Target_Value]),"Met","Below Target")</f>
        <v>Met</v>
      </c>
      <c r="Y3447" t="str">
        <f>IF(tblOperations[[#This Row],[Closing_Backlog]]&lt;=_xlfn.XLOOKUP('04_References'!$A$8,tblKPITargets[KPI_Name],tblKPITargets[Target_Value]),"Met","Below Target")</f>
        <v>Met</v>
      </c>
    </row>
    <row r="3448" spans="1:25">
      <c r="A3448" s="6" t="s">
        <v>3478</v>
      </c>
      <c r="B3448" s="7">
        <v>46177</v>
      </c>
      <c r="C3448" s="2" t="s">
        <v>18</v>
      </c>
      <c r="D3448" s="2" t="s">
        <v>23</v>
      </c>
      <c r="E3448" s="2">
        <v>892</v>
      </c>
      <c r="F3448" s="2">
        <v>21</v>
      </c>
      <c r="G3448" s="2">
        <v>913</v>
      </c>
      <c r="H3448" s="2">
        <v>32</v>
      </c>
      <c r="I3448" s="2">
        <v>881</v>
      </c>
      <c r="J3448" s="2">
        <v>0</v>
      </c>
      <c r="K3448" s="2">
        <v>0</v>
      </c>
      <c r="L3448" s="2">
        <v>8</v>
      </c>
      <c r="M3448" s="2">
        <v>0.6</v>
      </c>
      <c r="N3448" s="2">
        <v>0.98799999999999999</v>
      </c>
      <c r="O3448" s="2">
        <v>2.5</v>
      </c>
      <c r="P3448" s="2">
        <v>0.73799999999999999</v>
      </c>
      <c r="Q3448" s=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Estates Support</v>
      </c>
      <c r="T3448" s="4" t="str">
        <f>_xlfn.XLOOKUP(R3448,tblRegionReference[Region],tblRegionReference[Area],"Not Found")</f>
        <v>North</v>
      </c>
      <c r="U3448" s="4" t="str">
        <f>IF(tblOperations[[#This Row],[Completion_Rate]]&gt;=_xlfn.XLOOKUP("Completion Rate",tblKPITargets[KPI_Name],tblKPITargets[Target_Value]),"Met","Below Target")</f>
        <v>Below Target</v>
      </c>
      <c r="V3448" t="str">
        <f>IF(tblOperations[[#This Row],[SLA_Compliance]]&gt;=_xlfn.XLOOKUP('04_References'!$A$3,tblKPITargets[KPI_Name],tblKPITargets[Target_Value]),"Met","Below Target")</f>
        <v>Below Target</v>
      </c>
      <c r="W3448" t="str">
        <f>IF(tblOperations[[#This Row],[Quality_Pass_Rate]]&gt;=_xlfn.XLOOKUP('04_References'!$A$4,tblKPITargets[KPI_Name],tblKPITargets[Target_Value]),"Met","Below Target")</f>
        <v>Met</v>
      </c>
      <c r="X3448" t="str">
        <f>IF(tblOperations[[#This Row],[Average_Completion_Days]]&lt;=_xlfn.XLOOKUP('04_References'!$A$7,tblKPITargets[KPI_Name],tblKPITargets[Target_Value]),"Met","Below Target")</f>
        <v>Below Target</v>
      </c>
      <c r="Y3448" t="str">
        <f>IF(tblOperations[[#This Row],[Closing_Backlog]]&lt;=_xlfn.XLOOKUP('04_References'!$A$8,tblKPITargets[KPI_Name],tblKPITargets[Target_Value]),"Met","Below Target")</f>
        <v>Below Target</v>
      </c>
    </row>
    <row r="3449" spans="1:25">
      <c r="A3449" s="8" t="s">
        <v>3479</v>
      </c>
      <c r="B3449" s="9">
        <v>46177</v>
      </c>
      <c r="C3449" s="4" t="s">
        <v>18</v>
      </c>
      <c r="D3449" s="4" t="s">
        <v>25</v>
      </c>
      <c r="E3449" s="4">
        <v>0</v>
      </c>
      <c r="F3449" s="4">
        <v>22</v>
      </c>
      <c r="G3449" s="4">
        <v>22</v>
      </c>
      <c r="H3449" s="4">
        <v>22</v>
      </c>
      <c r="I3449" s="4">
        <v>0</v>
      </c>
      <c r="J3449" s="4">
        <v>0</v>
      </c>
      <c r="K3449" s="4">
        <v>0</v>
      </c>
      <c r="L3449" s="4">
        <v>1.7</v>
      </c>
      <c r="M3449" s="4">
        <v>0.98699999999999999</v>
      </c>
      <c r="N3449" s="4">
        <v>1</v>
      </c>
      <c r="O3449" s="4">
        <v>4.7</v>
      </c>
      <c r="P3449" s="4">
        <v>0.71099999999999997</v>
      </c>
      <c r="Q3449" s="5">
        <v>1</v>
      </c>
      <c r="R3449" s="4" t="str">
        <f>TRIM(tblOperations[[#This Row],[Region]])</f>
        <v>Scotland</v>
      </c>
      <c r="S3449" s="4" t="str">
        <f>TRIM(tblOperations[[#This Row],[Team]])</f>
        <v>Workplace Projects</v>
      </c>
      <c r="T3449" s="4" t="str">
        <f>_xlfn.XLOOKUP(R3449,tblRegionReference[Region],tblRegionReference[Area],"Not Found")</f>
        <v>North</v>
      </c>
      <c r="U3449" s="4" t="str">
        <f>IF(tblOperations[[#This Row],[Completion_Rate]]&gt;=_xlfn.XLOOKUP("Completion Rate",tblKPITargets[KPI_Name],tblKPITargets[Target_Value]),"Met","Below Target")</f>
        <v>Met</v>
      </c>
      <c r="V3449" t="str">
        <f>IF(tblOperations[[#This Row],[SLA_Compliance]]&gt;=_xlfn.XLOOKUP('04_References'!$A$3,tblKPITargets[KPI_Name],tblKPITargets[Target_Value]),"Met","Below Target")</f>
        <v>Met</v>
      </c>
      <c r="W3449" t="str">
        <f>IF(tblOperations[[#This Row],[Quality_Pass_Rate]]&gt;=_xlfn.XLOOKUP('04_References'!$A$4,tblKPITargets[KPI_Name],tblKPITargets[Target_Value]),"Met","Below Target")</f>
        <v>Met</v>
      </c>
      <c r="X3449" t="str">
        <f>IF(tblOperations[[#This Row],[Average_Completion_Days]]&lt;=_xlfn.XLOOKUP('04_References'!$A$7,tblKPITargets[KPI_Name],tblKPITargets[Target_Value]),"Met","Below Target")</f>
        <v>Met</v>
      </c>
      <c r="Y3449" t="str">
        <f>IF(tblOperations[[#This Row],[Closing_Backlog]]&lt;=_xlfn.XLOOKUP('04_References'!$A$8,tblKPITargets[KPI_Name],tblKPITargets[Target_Value]),"Met","Below Target")</f>
        <v>Met</v>
      </c>
    </row>
    <row r="3450" spans="1:25">
      <c r="A3450" s="6" t="s">
        <v>3480</v>
      </c>
      <c r="B3450" s="7">
        <v>46177</v>
      </c>
      <c r="C3450" s="2" t="s">
        <v>27</v>
      </c>
      <c r="D3450" s="2" t="s">
        <v>19</v>
      </c>
      <c r="E3450" s="2">
        <v>7</v>
      </c>
      <c r="F3450" s="2">
        <v>43</v>
      </c>
      <c r="G3450" s="2">
        <v>50</v>
      </c>
      <c r="H3450" s="2">
        <v>48</v>
      </c>
      <c r="I3450" s="2">
        <v>2</v>
      </c>
      <c r="J3450" s="2">
        <v>0</v>
      </c>
      <c r="K3450" s="2">
        <v>0</v>
      </c>
      <c r="L3450" s="2">
        <v>1.8</v>
      </c>
      <c r="M3450" s="2">
        <v>0.95</v>
      </c>
      <c r="N3450" s="2">
        <v>1</v>
      </c>
      <c r="O3450" s="2">
        <v>4.4000000000000004</v>
      </c>
      <c r="P3450" s="2">
        <v>0.74399999999999999</v>
      </c>
      <c r="Q3450" s="3">
        <v>0.96</v>
      </c>
      <c r="R3450" s="4" t="str">
        <f>TRIM(tblOperations[[#This Row],[Region]])</f>
        <v>North East</v>
      </c>
      <c r="S3450" s="4" t="str">
        <f>TRIM(tblOperations[[#This Row],[Team]])</f>
        <v>Workplace Services</v>
      </c>
      <c r="T3450" s="4" t="str">
        <f>_xlfn.XLOOKUP(R3450,tblRegionReference[Region],tblRegionReference[Area],"Not Found")</f>
        <v>North</v>
      </c>
      <c r="U3450" s="4" t="str">
        <f>IF(tblOperations[[#This Row],[Completion_Rate]]&gt;=_xlfn.XLOOKUP("Completion Rate",tblKPITargets[KPI_Name],tblKPITargets[Target_Value]),"Met","Below Target")</f>
        <v>Met</v>
      </c>
      <c r="V3450" t="str">
        <f>IF(tblOperations[[#This Row],[SLA_Compliance]]&gt;=_xlfn.XLOOKUP('04_References'!$A$3,tblKPITargets[KPI_Name],tblKPITargets[Target_Value]),"Met","Below Target")</f>
        <v>Met</v>
      </c>
      <c r="W3450" t="str">
        <f>IF(tblOperations[[#This Row],[Quality_Pass_Rate]]&gt;=_xlfn.XLOOKUP('04_References'!$A$4,tblKPITargets[KPI_Name],tblKPITargets[Target_Value]),"Met","Below Target")</f>
        <v>Met</v>
      </c>
      <c r="X3450" t="str">
        <f>IF(tblOperations[[#This Row],[Average_Completion_Days]]&lt;=_xlfn.XLOOKUP('04_References'!$A$7,tblKPITargets[KPI_Name],tblKPITargets[Target_Value]),"Met","Below Target")</f>
        <v>Met</v>
      </c>
      <c r="Y3450" t="str">
        <f>IF(tblOperations[[#This Row],[Closing_Backlog]]&lt;=_xlfn.XLOOKUP('04_References'!$A$8,tblKPITargets[KPI_Name],tblKPITargets[Target_Value]),"Met","Below Target")</f>
        <v>Met</v>
      </c>
    </row>
    <row r="3451" spans="1:25">
      <c r="A3451" s="8" t="s">
        <v>3481</v>
      </c>
      <c r="B3451" s="9">
        <v>46177</v>
      </c>
      <c r="C3451" s="4" t="s">
        <v>27</v>
      </c>
      <c r="D3451" s="4" t="s">
        <v>21</v>
      </c>
      <c r="E3451" s="4">
        <v>0</v>
      </c>
      <c r="F3451" s="4">
        <v>65</v>
      </c>
      <c r="G3451" s="4">
        <v>65</v>
      </c>
      <c r="H3451" s="4">
        <v>58</v>
      </c>
      <c r="I3451" s="4">
        <v>7</v>
      </c>
      <c r="J3451" s="4">
        <v>0</v>
      </c>
      <c r="K3451" s="4">
        <v>0</v>
      </c>
      <c r="L3451" s="4">
        <v>2.1</v>
      </c>
      <c r="M3451" s="4">
        <v>0.94199999999999995</v>
      </c>
      <c r="N3451" s="4">
        <v>1</v>
      </c>
      <c r="O3451" s="4">
        <v>4.3</v>
      </c>
      <c r="P3451" s="4">
        <v>0.70899999999999996</v>
      </c>
      <c r="Q3451" s="5">
        <v>0.89200000000000002</v>
      </c>
      <c r="R3451" s="4" t="str">
        <f>TRIM(tblOperations[[#This Row],[Region]])</f>
        <v>North East</v>
      </c>
      <c r="S3451" s="4" t="str">
        <f>TRIM(tblOperations[[#This Row],[Team]])</f>
        <v>Facilities Response</v>
      </c>
      <c r="T3451" s="4" t="str">
        <f>_xlfn.XLOOKUP(R3451,tblRegionReference[Region],tblRegionReference[Area],"Not Found")</f>
        <v>North</v>
      </c>
      <c r="U3451" s="4" t="str">
        <f>IF(tblOperations[[#This Row],[Completion_Rate]]&gt;=_xlfn.XLOOKUP("Completion Rate",tblKPITargets[KPI_Name],tblKPITargets[Target_Value]),"Met","Below Target")</f>
        <v>Below Target</v>
      </c>
      <c r="V3451" t="str">
        <f>IF(tblOperations[[#This Row],[SLA_Compliance]]&gt;=_xlfn.XLOOKUP('04_References'!$A$3,tblKPITargets[KPI_Name],tblKPITargets[Target_Value]),"Met","Below Target")</f>
        <v>Met</v>
      </c>
      <c r="W3451" t="str">
        <f>IF(tblOperations[[#This Row],[Quality_Pass_Rate]]&gt;=_xlfn.XLOOKUP('04_References'!$A$4,tblKPITargets[KPI_Name],tblKPITargets[Target_Value]),"Met","Below Target")</f>
        <v>Met</v>
      </c>
      <c r="X3451" t="str">
        <f>IF(tblOperations[[#This Row],[Average_Completion_Days]]&lt;=_xlfn.XLOOKUP('04_References'!$A$7,tblKPITargets[KPI_Name],tblKPITargets[Target_Value]),"Met","Below Target")</f>
        <v>Met</v>
      </c>
      <c r="Y3451" t="str">
        <f>IF(tblOperations[[#This Row],[Closing_Backlog]]&lt;=_xlfn.XLOOKUP('04_References'!$A$8,tblKPITargets[KPI_Name],tblKPITargets[Target_Value]),"Met","Below Target")</f>
        <v>Met</v>
      </c>
    </row>
    <row r="3452" spans="1:25">
      <c r="A3452" s="6" t="s">
        <v>3482</v>
      </c>
      <c r="B3452" s="7">
        <v>46177</v>
      </c>
      <c r="C3452" s="2" t="s">
        <v>27</v>
      </c>
      <c r="D3452" s="2" t="s">
        <v>23</v>
      </c>
      <c r="E3452" s="2">
        <v>2239</v>
      </c>
      <c r="F3452" s="2">
        <v>56</v>
      </c>
      <c r="G3452" s="2">
        <v>2295</v>
      </c>
      <c r="H3452" s="2">
        <v>16</v>
      </c>
      <c r="I3452" s="2">
        <v>2279</v>
      </c>
      <c r="J3452" s="2">
        <v>0</v>
      </c>
      <c r="K3452" s="2">
        <v>0</v>
      </c>
      <c r="L3452" s="2">
        <v>8</v>
      </c>
      <c r="M3452" s="2">
        <v>0.6</v>
      </c>
      <c r="N3452" s="2">
        <v>0.97099999999999997</v>
      </c>
      <c r="O3452" s="2">
        <v>2.5</v>
      </c>
      <c r="P3452" s="2">
        <v>0.77200000000000002</v>
      </c>
      <c r="Q3452" s="3">
        <v>7.0000000000000001E-3</v>
      </c>
      <c r="R3452" s="4" t="str">
        <f>TRIM(tblOperations[[#This Row],[Region]])</f>
        <v>North East</v>
      </c>
      <c r="S3452" s="4" t="str">
        <f>TRIM(tblOperations[[#This Row],[Team]])</f>
        <v>Estates Support</v>
      </c>
      <c r="T3452" s="4" t="str">
        <f>_xlfn.XLOOKUP(R3452,tblRegionReference[Region],tblRegionReference[Area],"Not Found")</f>
        <v>North</v>
      </c>
      <c r="U3452" s="4" t="str">
        <f>IF(tblOperations[[#This Row],[Completion_Rate]]&gt;=_xlfn.XLOOKUP("Completion Rate",tblKPITargets[KPI_Name],tblKPITargets[Target_Value]),"Met","Below Target")</f>
        <v>Below Target</v>
      </c>
      <c r="V3452" t="str">
        <f>IF(tblOperations[[#This Row],[SLA_Compliance]]&gt;=_xlfn.XLOOKUP('04_References'!$A$3,tblKPITargets[KPI_Name],tblKPITargets[Target_Value]),"Met","Below Target")</f>
        <v>Below Target</v>
      </c>
      <c r="W3452" t="str">
        <f>IF(tblOperations[[#This Row],[Quality_Pass_Rate]]&gt;=_xlfn.XLOOKUP('04_References'!$A$4,tblKPITargets[KPI_Name],tblKPITargets[Target_Value]),"Met","Below Target")</f>
        <v>Met</v>
      </c>
      <c r="X3452" t="str">
        <f>IF(tblOperations[[#This Row],[Average_Completion_Days]]&lt;=_xlfn.XLOOKUP('04_References'!$A$7,tblKPITargets[KPI_Name],tblKPITargets[Target_Value]),"Met","Below Target")</f>
        <v>Below Target</v>
      </c>
      <c r="Y3452" t="str">
        <f>IF(tblOperations[[#This Row],[Closing_Backlog]]&lt;=_xlfn.XLOOKUP('04_References'!$A$8,tblKPITargets[KPI_Name],tblKPITargets[Target_Value]),"Met","Below Target")</f>
        <v>Below Target</v>
      </c>
    </row>
    <row r="3453" spans="1:25">
      <c r="A3453" s="8" t="s">
        <v>3483</v>
      </c>
      <c r="B3453" s="9">
        <v>46177</v>
      </c>
      <c r="C3453" s="4" t="s">
        <v>27</v>
      </c>
      <c r="D3453" s="4" t="s">
        <v>25</v>
      </c>
      <c r="E3453" s="4">
        <v>151</v>
      </c>
      <c r="F3453" s="4">
        <v>29</v>
      </c>
      <c r="G3453" s="4">
        <v>180</v>
      </c>
      <c r="H3453" s="4">
        <v>24</v>
      </c>
      <c r="I3453" s="4">
        <v>156</v>
      </c>
      <c r="J3453" s="4">
        <v>0</v>
      </c>
      <c r="K3453" s="4">
        <v>0</v>
      </c>
      <c r="L3453" s="4">
        <v>8</v>
      </c>
      <c r="M3453" s="4">
        <v>0.6</v>
      </c>
      <c r="N3453" s="4">
        <v>0.97</v>
      </c>
      <c r="O3453" s="4">
        <v>2.5</v>
      </c>
      <c r="P3453" s="4">
        <v>0.81100000000000005</v>
      </c>
      <c r="Q3453" s="5">
        <v>0.13300000000000001</v>
      </c>
      <c r="R3453" s="4" t="str">
        <f>TRIM(tblOperations[[#This Row],[Region]])</f>
        <v>North East</v>
      </c>
      <c r="S3453" s="4" t="str">
        <f>TRIM(tblOperations[[#This Row],[Team]])</f>
        <v>Workplace Projects</v>
      </c>
      <c r="T3453" s="4" t="str">
        <f>_xlfn.XLOOKUP(R3453,tblRegionReference[Region],tblRegionReference[Area],"Not Found")</f>
        <v>North</v>
      </c>
      <c r="U3453" s="4" t="str">
        <f>IF(tblOperations[[#This Row],[Completion_Rate]]&gt;=_xlfn.XLOOKUP("Completion Rate",tblKPITargets[KPI_Name],tblKPITargets[Target_Value]),"Met","Below Target")</f>
        <v>Below Target</v>
      </c>
      <c r="V3453" t="str">
        <f>IF(tblOperations[[#This Row],[SLA_Compliance]]&gt;=_xlfn.XLOOKUP('04_References'!$A$3,tblKPITargets[KPI_Name],tblKPITargets[Target_Value]),"Met","Below Target")</f>
        <v>Below Target</v>
      </c>
      <c r="W3453" t="str">
        <f>IF(tblOperations[[#This Row],[Quality_Pass_Rate]]&gt;=_xlfn.XLOOKUP('04_References'!$A$4,tblKPITargets[KPI_Name],tblKPITargets[Target_Value]),"Met","Below Target")</f>
        <v>Met</v>
      </c>
      <c r="X3453" t="str">
        <f>IF(tblOperations[[#This Row],[Average_Completion_Days]]&lt;=_xlfn.XLOOKUP('04_References'!$A$7,tblKPITargets[KPI_Name],tblKPITargets[Target_Value]),"Met","Below Target")</f>
        <v>Below Target</v>
      </c>
      <c r="Y3453" t="str">
        <f>IF(tblOperations[[#This Row],[Closing_Backlog]]&lt;=_xlfn.XLOOKUP('04_References'!$A$8,tblKPITargets[KPI_Name],tblKPITargets[Target_Value]),"Met","Below Target")</f>
        <v>Below Target</v>
      </c>
    </row>
    <row r="3454" spans="1:25">
      <c r="A3454" s="6" t="s">
        <v>3484</v>
      </c>
      <c r="B3454" s="7">
        <v>46177</v>
      </c>
      <c r="C3454" s="2" t="s">
        <v>32</v>
      </c>
      <c r="D3454" s="2" t="s">
        <v>19</v>
      </c>
      <c r="E3454" s="2">
        <v>1033</v>
      </c>
      <c r="F3454" s="2">
        <v>49</v>
      </c>
      <c r="G3454" s="2">
        <v>1082</v>
      </c>
      <c r="H3454" s="2">
        <v>31</v>
      </c>
      <c r="I3454" s="2">
        <v>1051</v>
      </c>
      <c r="J3454" s="2">
        <v>0</v>
      </c>
      <c r="K3454" s="2">
        <v>0</v>
      </c>
      <c r="L3454" s="2">
        <v>8</v>
      </c>
      <c r="M3454" s="2">
        <v>0.6</v>
      </c>
      <c r="N3454" s="2">
        <v>1</v>
      </c>
      <c r="O3454" s="2">
        <v>2.5</v>
      </c>
      <c r="P3454" s="2">
        <v>0.755</v>
      </c>
      <c r="Q3454" s="3">
        <v>2.9000000000000001E-2</v>
      </c>
      <c r="R3454" s="4" t="str">
        <f>TRIM(tblOperations[[#This Row],[Region]])</f>
        <v>North West</v>
      </c>
      <c r="S3454" s="4" t="str">
        <f>TRIM(tblOperations[[#This Row],[Team]])</f>
        <v>Workplace Services</v>
      </c>
      <c r="T3454" s="4" t="str">
        <f>_xlfn.XLOOKUP(R3454,tblRegionReference[Region],tblRegionReference[Area],"Not Found")</f>
        <v>North</v>
      </c>
      <c r="U3454" s="4" t="str">
        <f>IF(tblOperations[[#This Row],[Completion_Rate]]&gt;=_xlfn.XLOOKUP("Completion Rate",tblKPITargets[KPI_Name],tblKPITargets[Target_Value]),"Met","Below Target")</f>
        <v>Below Target</v>
      </c>
      <c r="V3454" t="str">
        <f>IF(tblOperations[[#This Row],[SLA_Compliance]]&gt;=_xlfn.XLOOKUP('04_References'!$A$3,tblKPITargets[KPI_Name],tblKPITargets[Target_Value]),"Met","Below Target")</f>
        <v>Below Target</v>
      </c>
      <c r="W3454" t="str">
        <f>IF(tblOperations[[#This Row],[Quality_Pass_Rate]]&gt;=_xlfn.XLOOKUP('04_References'!$A$4,tblKPITargets[KPI_Name],tblKPITargets[Target_Value]),"Met","Below Target")</f>
        <v>Met</v>
      </c>
      <c r="X3454" t="str">
        <f>IF(tblOperations[[#This Row],[Average_Completion_Days]]&lt;=_xlfn.XLOOKUP('04_References'!$A$7,tblKPITargets[KPI_Name],tblKPITargets[Target_Value]),"Met","Below Target")</f>
        <v>Below Target</v>
      </c>
      <c r="Y3454" t="str">
        <f>IF(tblOperations[[#This Row],[Closing_Backlog]]&lt;=_xlfn.XLOOKUP('04_References'!$A$8,tblKPITargets[KPI_Name],tblKPITargets[Target_Value]),"Met","Below Target")</f>
        <v>Below Target</v>
      </c>
    </row>
    <row r="3455" spans="1:25">
      <c r="A3455" s="8" t="s">
        <v>3485</v>
      </c>
      <c r="B3455" s="9">
        <v>46177</v>
      </c>
      <c r="C3455" s="4" t="s">
        <v>32</v>
      </c>
      <c r="D3455" s="4" t="s">
        <v>21</v>
      </c>
      <c r="E3455" s="4">
        <v>2241</v>
      </c>
      <c r="F3455" s="4">
        <v>45</v>
      </c>
      <c r="G3455" s="4">
        <v>2286</v>
      </c>
      <c r="H3455" s="4">
        <v>22</v>
      </c>
      <c r="I3455" s="4">
        <v>2264</v>
      </c>
      <c r="J3455" s="4">
        <v>0</v>
      </c>
      <c r="K3455" s="4">
        <v>0</v>
      </c>
      <c r="L3455" s="4">
        <v>8</v>
      </c>
      <c r="M3455" s="4">
        <v>0.6</v>
      </c>
      <c r="N3455" s="4">
        <v>0.996</v>
      </c>
      <c r="O3455" s="4">
        <v>2.5</v>
      </c>
      <c r="P3455" s="4">
        <v>0.75</v>
      </c>
      <c r="Q3455" s="5">
        <v>0.01</v>
      </c>
      <c r="R3455" s="4" t="str">
        <f>TRIM(tblOperations[[#This Row],[Region]])</f>
        <v>North West</v>
      </c>
      <c r="S3455" s="4" t="str">
        <f>TRIM(tblOperations[[#This Row],[Team]])</f>
        <v>Facilities Response</v>
      </c>
      <c r="T3455" s="4" t="str">
        <f>_xlfn.XLOOKUP(R3455,tblRegionReference[Region],tblRegionReference[Area],"Not Found")</f>
        <v>North</v>
      </c>
      <c r="U3455" s="4" t="str">
        <f>IF(tblOperations[[#This Row],[Completion_Rate]]&gt;=_xlfn.XLOOKUP("Completion Rate",tblKPITargets[KPI_Name],tblKPITargets[Target_Value]),"Met","Below Target")</f>
        <v>Below Target</v>
      </c>
      <c r="V3455" t="str">
        <f>IF(tblOperations[[#This Row],[SLA_Compliance]]&gt;=_xlfn.XLOOKUP('04_References'!$A$3,tblKPITargets[KPI_Name],tblKPITargets[Target_Value]),"Met","Below Target")</f>
        <v>Below Target</v>
      </c>
      <c r="W3455" t="str">
        <f>IF(tblOperations[[#This Row],[Quality_Pass_Rate]]&gt;=_xlfn.XLOOKUP('04_References'!$A$4,tblKPITargets[KPI_Name],tblKPITargets[Target_Value]),"Met","Below Target")</f>
        <v>Met</v>
      </c>
      <c r="X3455" t="str">
        <f>IF(tblOperations[[#This Row],[Average_Completion_Days]]&lt;=_xlfn.XLOOKUP('04_References'!$A$7,tblKPITargets[KPI_Name],tblKPITargets[Target_Value]),"Met","Below Target")</f>
        <v>Below Target</v>
      </c>
      <c r="Y3455" t="str">
        <f>IF(tblOperations[[#This Row],[Closing_Backlog]]&lt;=_xlfn.XLOOKUP('04_References'!$A$8,tblKPITargets[KPI_Name],tblKPITargets[Target_Value]),"Met","Below Target")</f>
        <v>Below Target</v>
      </c>
    </row>
    <row r="3456" spans="1:25">
      <c r="A3456" s="6" t="s">
        <v>3486</v>
      </c>
      <c r="B3456" s="7">
        <v>46177</v>
      </c>
      <c r="C3456" s="2" t="s">
        <v>32</v>
      </c>
      <c r="D3456" s="2" t="s">
        <v>23</v>
      </c>
      <c r="E3456" s="2">
        <v>2425</v>
      </c>
      <c r="F3456" s="2">
        <v>33</v>
      </c>
      <c r="G3456" s="2">
        <v>2458</v>
      </c>
      <c r="H3456" s="2">
        <v>24</v>
      </c>
      <c r="I3456" s="2">
        <v>2434</v>
      </c>
      <c r="J3456" s="2">
        <v>0</v>
      </c>
      <c r="K3456" s="2">
        <v>0</v>
      </c>
      <c r="L3456" s="2">
        <v>8</v>
      </c>
      <c r="M3456" s="2">
        <v>0.6</v>
      </c>
      <c r="N3456" s="2">
        <v>1</v>
      </c>
      <c r="O3456" s="2">
        <v>2.5</v>
      </c>
      <c r="P3456" s="2">
        <v>0.65100000000000002</v>
      </c>
      <c r="Q3456" s="3">
        <v>0.01</v>
      </c>
      <c r="R3456" s="4" t="str">
        <f>TRIM(tblOperations[[#This Row],[Region]])</f>
        <v>North West</v>
      </c>
      <c r="S3456" s="4" t="str">
        <f>TRIM(tblOperations[[#This Row],[Team]])</f>
        <v>Estates Support</v>
      </c>
      <c r="T3456" s="4" t="str">
        <f>_xlfn.XLOOKUP(R3456,tblRegionReference[Region],tblRegionReference[Area],"Not Found")</f>
        <v>North</v>
      </c>
      <c r="U3456" s="4" t="str">
        <f>IF(tblOperations[[#This Row],[Completion_Rate]]&gt;=_xlfn.XLOOKUP("Completion Rate",tblKPITargets[KPI_Name],tblKPITargets[Target_Value]),"Met","Below Target")</f>
        <v>Below Target</v>
      </c>
      <c r="V3456" t="str">
        <f>IF(tblOperations[[#This Row],[SLA_Compliance]]&gt;=_xlfn.XLOOKUP('04_References'!$A$3,tblKPITargets[KPI_Name],tblKPITargets[Target_Value]),"Met","Below Target")</f>
        <v>Below Target</v>
      </c>
      <c r="W3456" t="str">
        <f>IF(tblOperations[[#This Row],[Quality_Pass_Rate]]&gt;=_xlfn.XLOOKUP('04_References'!$A$4,tblKPITargets[KPI_Name],tblKPITargets[Target_Value]),"Met","Below Target")</f>
        <v>Met</v>
      </c>
      <c r="X3456" t="str">
        <f>IF(tblOperations[[#This Row],[Average_Completion_Days]]&lt;=_xlfn.XLOOKUP('04_References'!$A$7,tblKPITargets[KPI_Name],tblKPITargets[Target_Value]),"Met","Below Target")</f>
        <v>Below Target</v>
      </c>
      <c r="Y3456" t="str">
        <f>IF(tblOperations[[#This Row],[Closing_Backlog]]&lt;=_xlfn.XLOOKUP('04_References'!$A$8,tblKPITargets[KPI_Name],tblKPITargets[Target_Value]),"Met","Below Target")</f>
        <v>Below Target</v>
      </c>
    </row>
    <row r="3457" spans="1:25">
      <c r="A3457" s="8" t="s">
        <v>3487</v>
      </c>
      <c r="B3457" s="9">
        <v>46177</v>
      </c>
      <c r="C3457" s="4" t="s">
        <v>32</v>
      </c>
      <c r="D3457" s="4" t="s">
        <v>25</v>
      </c>
      <c r="E3457" s="4">
        <v>0</v>
      </c>
      <c r="F3457" s="4">
        <v>27</v>
      </c>
      <c r="G3457" s="4">
        <v>27</v>
      </c>
      <c r="H3457" s="4">
        <v>27</v>
      </c>
      <c r="I3457" s="4">
        <v>0</v>
      </c>
      <c r="J3457" s="4">
        <v>0</v>
      </c>
      <c r="K3457" s="4">
        <v>0</v>
      </c>
      <c r="L3457" s="4">
        <v>1.7</v>
      </c>
      <c r="M3457" s="4">
        <v>0.95099999999999996</v>
      </c>
      <c r="N3457" s="4">
        <v>0.96799999999999997</v>
      </c>
      <c r="O3457" s="4">
        <v>4.4000000000000004</v>
      </c>
      <c r="P3457" s="4">
        <v>0.69399999999999995</v>
      </c>
      <c r="Q3457" s="5">
        <v>1</v>
      </c>
      <c r="R3457" s="4" t="str">
        <f>TRIM(tblOperations[[#This Row],[Region]])</f>
        <v>North West</v>
      </c>
      <c r="S3457" s="4" t="str">
        <f>TRIM(tblOperations[[#This Row],[Team]])</f>
        <v>Workplace Projects</v>
      </c>
      <c r="T3457" s="4" t="str">
        <f>_xlfn.XLOOKUP(R3457,tblRegionReference[Region],tblRegionReference[Area],"Not Found")</f>
        <v>North</v>
      </c>
      <c r="U3457" s="4" t="str">
        <f>IF(tblOperations[[#This Row],[Completion_Rate]]&gt;=_xlfn.XLOOKUP("Completion Rate",tblKPITargets[KPI_Name],tblKPITargets[Target_Value]),"Met","Below Target")</f>
        <v>Met</v>
      </c>
      <c r="V3457" t="str">
        <f>IF(tblOperations[[#This Row],[SLA_Compliance]]&gt;=_xlfn.XLOOKUP('04_References'!$A$3,tblKPITargets[KPI_Name],tblKPITargets[Target_Value]),"Met","Below Target")</f>
        <v>Met</v>
      </c>
      <c r="W3457" t="str">
        <f>IF(tblOperations[[#This Row],[Quality_Pass_Rate]]&gt;=_xlfn.XLOOKUP('04_References'!$A$4,tblKPITargets[KPI_Name],tblKPITargets[Target_Value]),"Met","Below Target")</f>
        <v>Met</v>
      </c>
      <c r="X3457" t="str">
        <f>IF(tblOperations[[#This Row],[Average_Completion_Days]]&lt;=_xlfn.XLOOKUP('04_References'!$A$7,tblKPITargets[KPI_Name],tblKPITargets[Target_Value]),"Met","Below Target")</f>
        <v>Met</v>
      </c>
      <c r="Y3457" t="str">
        <f>IF(tblOperations[[#This Row],[Closing_Backlog]]&lt;=_xlfn.XLOOKUP('04_References'!$A$8,tblKPITargets[KPI_Name],tblKPITargets[Target_Value]),"Met","Below Target")</f>
        <v>Met</v>
      </c>
    </row>
    <row r="3458" spans="1:25">
      <c r="A3458" s="6" t="s">
        <v>3488</v>
      </c>
      <c r="B3458" s="7">
        <v>46177</v>
      </c>
      <c r="C3458" s="2" t="s">
        <v>37</v>
      </c>
      <c r="D3458" s="2" t="s">
        <v>19</v>
      </c>
      <c r="E3458" s="2">
        <v>14</v>
      </c>
      <c r="F3458" s="2">
        <v>38</v>
      </c>
      <c r="G3458" s="2">
        <v>52</v>
      </c>
      <c r="H3458" s="2">
        <v>39</v>
      </c>
      <c r="I3458" s="2">
        <v>13</v>
      </c>
      <c r="J3458" s="2">
        <v>0</v>
      </c>
      <c r="K3458" s="2">
        <v>0</v>
      </c>
      <c r="L3458" s="2">
        <v>3.2</v>
      </c>
      <c r="M3458" s="2">
        <v>0.92800000000000005</v>
      </c>
      <c r="N3458" s="2">
        <v>1</v>
      </c>
      <c r="O3458" s="2">
        <v>4.0999999999999996</v>
      </c>
      <c r="P3458" s="2">
        <v>0.67100000000000004</v>
      </c>
      <c r="Q3458" s="3">
        <v>0.75</v>
      </c>
      <c r="R3458" s="4" t="str">
        <f>TRIM(tblOperations[[#This Row],[Region]])</f>
        <v>Midlands</v>
      </c>
      <c r="S3458" s="4" t="str">
        <f>TRIM(tblOperations[[#This Row],[Team]])</f>
        <v>Workplace Services</v>
      </c>
      <c r="T3458" s="4" t="str">
        <f>_xlfn.XLOOKUP(R3458,tblRegionReference[Region],tblRegionReference[Area],"Not Found")</f>
        <v>Central</v>
      </c>
      <c r="U3458" s="4" t="str">
        <f>IF(tblOperations[[#This Row],[Completion_Rate]]&gt;=_xlfn.XLOOKUP("Completion Rate",tblKPITargets[KPI_Name],tblKPITargets[Target_Value]),"Met","Below Target")</f>
        <v>Below Target</v>
      </c>
      <c r="V3458" t="str">
        <f>IF(tblOperations[[#This Row],[SLA_Compliance]]&gt;=_xlfn.XLOOKUP('04_References'!$A$3,tblKPITargets[KPI_Name],tblKPITargets[Target_Value]),"Met","Below Target")</f>
        <v>Met</v>
      </c>
      <c r="W3458" t="str">
        <f>IF(tblOperations[[#This Row],[Quality_Pass_Rate]]&gt;=_xlfn.XLOOKUP('04_References'!$A$4,tblKPITargets[KPI_Name],tblKPITargets[Target_Value]),"Met","Below Target")</f>
        <v>Met</v>
      </c>
      <c r="X3458" t="str">
        <f>IF(tblOperations[[#This Row],[Average_Completion_Days]]&lt;=_xlfn.XLOOKUP('04_References'!$A$7,tblKPITargets[KPI_Name],tblKPITargets[Target_Value]),"Met","Below Target")</f>
        <v>Below Target</v>
      </c>
      <c r="Y3458" t="str">
        <f>IF(tblOperations[[#This Row],[Closing_Backlog]]&lt;=_xlfn.XLOOKUP('04_References'!$A$8,tblKPITargets[KPI_Name],tblKPITargets[Target_Value]),"Met","Below Target")</f>
        <v>Below Target</v>
      </c>
    </row>
    <row r="3459" spans="1:25">
      <c r="A3459" s="8" t="s">
        <v>3489</v>
      </c>
      <c r="B3459" s="9">
        <v>46177</v>
      </c>
      <c r="C3459" s="4" t="s">
        <v>37</v>
      </c>
      <c r="D3459" s="4" t="s">
        <v>21</v>
      </c>
      <c r="E3459" s="4">
        <v>1122</v>
      </c>
      <c r="F3459" s="4">
        <v>26</v>
      </c>
      <c r="G3459" s="4">
        <v>1148</v>
      </c>
      <c r="H3459" s="4">
        <v>40</v>
      </c>
      <c r="I3459" s="4">
        <v>1108</v>
      </c>
      <c r="J3459" s="4">
        <v>0</v>
      </c>
      <c r="K3459" s="4">
        <v>0</v>
      </c>
      <c r="L3459" s="4">
        <v>8</v>
      </c>
      <c r="M3459" s="4">
        <v>0.6</v>
      </c>
      <c r="N3459" s="4">
        <v>1</v>
      </c>
      <c r="O3459" s="4">
        <v>2.5</v>
      </c>
      <c r="P3459" s="4">
        <v>0.82499999999999996</v>
      </c>
      <c r="Q3459" s="5">
        <v>3.5000000000000003E-2</v>
      </c>
      <c r="R3459" s="4" t="str">
        <f>TRIM(tblOperations[[#This Row],[Region]])</f>
        <v>Midlands</v>
      </c>
      <c r="S3459" s="4" t="str">
        <f>TRIM(tblOperations[[#This Row],[Team]])</f>
        <v>Facilities Response</v>
      </c>
      <c r="T3459" s="4" t="str">
        <f>_xlfn.XLOOKUP(R3459,tblRegionReference[Region],tblRegionReference[Area],"Not Found")</f>
        <v>Central</v>
      </c>
      <c r="U3459" s="4" t="str">
        <f>IF(tblOperations[[#This Row],[Completion_Rate]]&gt;=_xlfn.XLOOKUP("Completion Rate",tblKPITargets[KPI_Name],tblKPITargets[Target_Value]),"Met","Below Target")</f>
        <v>Below Target</v>
      </c>
      <c r="V3459" t="str">
        <f>IF(tblOperations[[#This Row],[SLA_Compliance]]&gt;=_xlfn.XLOOKUP('04_References'!$A$3,tblKPITargets[KPI_Name],tblKPITargets[Target_Value]),"Met","Below Target")</f>
        <v>Below Target</v>
      </c>
      <c r="W3459" t="str">
        <f>IF(tblOperations[[#This Row],[Quality_Pass_Rate]]&gt;=_xlfn.XLOOKUP('04_References'!$A$4,tblKPITargets[KPI_Name],tblKPITargets[Target_Value]),"Met","Below Target")</f>
        <v>Met</v>
      </c>
      <c r="X3459" t="str">
        <f>IF(tblOperations[[#This Row],[Average_Completion_Days]]&lt;=_xlfn.XLOOKUP('04_References'!$A$7,tblKPITargets[KPI_Name],tblKPITargets[Target_Value]),"Met","Below Target")</f>
        <v>Below Target</v>
      </c>
      <c r="Y3459" t="str">
        <f>IF(tblOperations[[#This Row],[Closing_Backlog]]&lt;=_xlfn.XLOOKUP('04_References'!$A$8,tblKPITargets[KPI_Name],tblKPITargets[Target_Value]),"Met","Below Target")</f>
        <v>Below Target</v>
      </c>
    </row>
    <row r="3460" spans="1:25">
      <c r="A3460" s="6" t="s">
        <v>3490</v>
      </c>
      <c r="B3460" s="7">
        <v>46177</v>
      </c>
      <c r="C3460" s="2" t="s">
        <v>37</v>
      </c>
      <c r="D3460" s="2" t="s">
        <v>23</v>
      </c>
      <c r="E3460" s="2">
        <v>806</v>
      </c>
      <c r="F3460" s="2">
        <v>59</v>
      </c>
      <c r="G3460" s="2">
        <v>865</v>
      </c>
      <c r="H3460" s="2">
        <v>39</v>
      </c>
      <c r="I3460" s="2">
        <v>826</v>
      </c>
      <c r="J3460" s="2">
        <v>0</v>
      </c>
      <c r="K3460" s="2">
        <v>0</v>
      </c>
      <c r="L3460" s="2">
        <v>8</v>
      </c>
      <c r="M3460" s="2">
        <v>0.6</v>
      </c>
      <c r="N3460" s="2">
        <v>1</v>
      </c>
      <c r="O3460" s="2">
        <v>2.5</v>
      </c>
      <c r="P3460" s="2">
        <v>0.81399999999999995</v>
      </c>
      <c r="Q3460" s="3">
        <v>4.4999999999999998E-2</v>
      </c>
      <c r="R3460" s="4" t="str">
        <f>TRIM(tblOperations[[#This Row],[Region]])</f>
        <v>Midlands</v>
      </c>
      <c r="S3460" s="4" t="str">
        <f>TRIM(tblOperations[[#This Row],[Team]])</f>
        <v>Estates Support</v>
      </c>
      <c r="T3460" s="4" t="str">
        <f>_xlfn.XLOOKUP(R3460,tblRegionReference[Region],tblRegionReference[Area],"Not Found")</f>
        <v>Central</v>
      </c>
      <c r="U3460" s="4" t="str">
        <f>IF(tblOperations[[#This Row],[Completion_Rate]]&gt;=_xlfn.XLOOKUP("Completion Rate",tblKPITargets[KPI_Name],tblKPITargets[Target_Value]),"Met","Below Target")</f>
        <v>Below Target</v>
      </c>
      <c r="V3460" t="str">
        <f>IF(tblOperations[[#This Row],[SLA_Compliance]]&gt;=_xlfn.XLOOKUP('04_References'!$A$3,tblKPITargets[KPI_Name],tblKPITargets[Target_Value]),"Met","Below Target")</f>
        <v>Below Target</v>
      </c>
      <c r="W3460" t="str">
        <f>IF(tblOperations[[#This Row],[Quality_Pass_Rate]]&gt;=_xlfn.XLOOKUP('04_References'!$A$4,tblKPITargets[KPI_Name],tblKPITargets[Target_Value]),"Met","Below Target")</f>
        <v>Met</v>
      </c>
      <c r="X3460" t="str">
        <f>IF(tblOperations[[#This Row],[Average_Completion_Days]]&lt;=_xlfn.XLOOKUP('04_References'!$A$7,tblKPITargets[KPI_Name],tblKPITargets[Target_Value]),"Met","Below Target")</f>
        <v>Below Target</v>
      </c>
      <c r="Y3460" t="str">
        <f>IF(tblOperations[[#This Row],[Closing_Backlog]]&lt;=_xlfn.XLOOKUP('04_References'!$A$8,tblKPITargets[KPI_Name],tblKPITargets[Target_Value]),"Met","Below Target")</f>
        <v>Below Target</v>
      </c>
    </row>
    <row r="3461" spans="1:25">
      <c r="A3461" s="8" t="s">
        <v>3491</v>
      </c>
      <c r="B3461" s="9">
        <v>46177</v>
      </c>
      <c r="C3461" s="4" t="s">
        <v>37</v>
      </c>
      <c r="D3461" s="4" t="s">
        <v>25</v>
      </c>
      <c r="E3461" s="4">
        <v>0</v>
      </c>
      <c r="F3461" s="4">
        <v>38</v>
      </c>
      <c r="G3461" s="4">
        <v>38</v>
      </c>
      <c r="H3461" s="4">
        <v>38</v>
      </c>
      <c r="I3461" s="4">
        <v>0</v>
      </c>
      <c r="J3461" s="4">
        <v>0</v>
      </c>
      <c r="K3461" s="4">
        <v>0</v>
      </c>
      <c r="L3461" s="4">
        <v>1.4</v>
      </c>
      <c r="M3461" s="4">
        <v>0.96299999999999997</v>
      </c>
      <c r="N3461" s="4">
        <v>0.995</v>
      </c>
      <c r="O3461" s="4">
        <v>4.5</v>
      </c>
      <c r="P3461" s="4">
        <v>0.76600000000000001</v>
      </c>
      <c r="Q3461" s="5">
        <v>1</v>
      </c>
      <c r="R3461" s="4" t="str">
        <f>TRIM(tblOperations[[#This Row],[Region]])</f>
        <v>Midlands</v>
      </c>
      <c r="S3461" s="4" t="str">
        <f>TRIM(tblOperations[[#This Row],[Team]])</f>
        <v>Workplace Projects</v>
      </c>
      <c r="T3461" s="4" t="str">
        <f>_xlfn.XLOOKUP(R3461,tblRegionReference[Region],tblRegionReference[Area],"Not Found")</f>
        <v>Central</v>
      </c>
      <c r="U3461" s="4" t="str">
        <f>IF(tblOperations[[#This Row],[Completion_Rate]]&gt;=_xlfn.XLOOKUP("Completion Rate",tblKPITargets[KPI_Name],tblKPITargets[Target_Value]),"Met","Below Target")</f>
        <v>Met</v>
      </c>
      <c r="V3461" t="str">
        <f>IF(tblOperations[[#This Row],[SLA_Compliance]]&gt;=_xlfn.XLOOKUP('04_References'!$A$3,tblKPITargets[KPI_Name],tblKPITargets[Target_Value]),"Met","Below Target")</f>
        <v>Met</v>
      </c>
      <c r="W3461" t="str">
        <f>IF(tblOperations[[#This Row],[Quality_Pass_Rate]]&gt;=_xlfn.XLOOKUP('04_References'!$A$4,tblKPITargets[KPI_Name],tblKPITargets[Target_Value]),"Met","Below Target")</f>
        <v>Met</v>
      </c>
      <c r="X3461" t="str">
        <f>IF(tblOperations[[#This Row],[Average_Completion_Days]]&lt;=_xlfn.XLOOKUP('04_References'!$A$7,tblKPITargets[KPI_Name],tblKPITargets[Target_Value]),"Met","Below Target")</f>
        <v>Met</v>
      </c>
      <c r="Y3461" t="str">
        <f>IF(tblOperations[[#This Row],[Closing_Backlog]]&lt;=_xlfn.XLOOKUP('04_References'!$A$8,tblKPITargets[KPI_Name],tblKPITargets[Target_Value]),"Met","Below Target")</f>
        <v>Met</v>
      </c>
    </row>
    <row r="3462" spans="1:25">
      <c r="A3462" s="6" t="s">
        <v>3492</v>
      </c>
      <c r="B3462" s="7">
        <v>46177</v>
      </c>
      <c r="C3462" s="2" t="s">
        <v>43</v>
      </c>
      <c r="D3462" s="2" t="s">
        <v>19</v>
      </c>
      <c r="E3462" s="2">
        <v>1913</v>
      </c>
      <c r="F3462" s="2">
        <v>41</v>
      </c>
      <c r="G3462" s="2">
        <v>1954</v>
      </c>
      <c r="H3462" s="2">
        <v>25</v>
      </c>
      <c r="I3462" s="2">
        <v>1929</v>
      </c>
      <c r="J3462" s="2">
        <v>0</v>
      </c>
      <c r="K3462" s="2">
        <v>0</v>
      </c>
      <c r="L3462" s="2">
        <v>8</v>
      </c>
      <c r="M3462" s="2">
        <v>0.6</v>
      </c>
      <c r="N3462" s="2">
        <v>1</v>
      </c>
      <c r="O3462" s="2">
        <v>2.5</v>
      </c>
      <c r="P3462" s="2">
        <v>0.70499999999999996</v>
      </c>
      <c r="Q3462" s="3">
        <v>1.2999999999999999E-2</v>
      </c>
      <c r="R3462" s="4" t="str">
        <f>TRIM(tblOperations[[#This Row],[Region]])</f>
        <v>South West</v>
      </c>
      <c r="S3462" s="4" t="str">
        <f>TRIM(tblOperations[[#This Row],[Team]])</f>
        <v>Workplace Services</v>
      </c>
      <c r="T3462" s="4" t="str">
        <f>_xlfn.XLOOKUP(R3462,tblRegionReference[Region],tblRegionReference[Area],"Not Found")</f>
        <v>South</v>
      </c>
      <c r="U3462" s="4" t="str">
        <f>IF(tblOperations[[#This Row],[Completion_Rate]]&gt;=_xlfn.XLOOKUP("Completion Rate",tblKPITargets[KPI_Name],tblKPITargets[Target_Value]),"Met","Below Target")</f>
        <v>Below Target</v>
      </c>
      <c r="V3462" t="str">
        <f>IF(tblOperations[[#This Row],[SLA_Compliance]]&gt;=_xlfn.XLOOKUP('04_References'!$A$3,tblKPITargets[KPI_Name],tblKPITargets[Target_Value]),"Met","Below Target")</f>
        <v>Below Target</v>
      </c>
      <c r="W3462" t="str">
        <f>IF(tblOperations[[#This Row],[Quality_Pass_Rate]]&gt;=_xlfn.XLOOKUP('04_References'!$A$4,tblKPITargets[KPI_Name],tblKPITargets[Target_Value]),"Met","Below Target")</f>
        <v>Met</v>
      </c>
      <c r="X3462" t="str">
        <f>IF(tblOperations[[#This Row],[Average_Completion_Days]]&lt;=_xlfn.XLOOKUP('04_References'!$A$7,tblKPITargets[KPI_Name],tblKPITargets[Target_Value]),"Met","Below Target")</f>
        <v>Below Target</v>
      </c>
      <c r="Y3462" t="str">
        <f>IF(tblOperations[[#This Row],[Closing_Backlog]]&lt;=_xlfn.XLOOKUP('04_References'!$A$8,tblKPITargets[KPI_Name],tblKPITargets[Target_Value]),"Met","Below Target")</f>
        <v>Below Target</v>
      </c>
    </row>
    <row r="3463" spans="1:25">
      <c r="A3463" s="8" t="s">
        <v>3493</v>
      </c>
      <c r="B3463" s="9">
        <v>46177</v>
      </c>
      <c r="C3463" s="4" t="s">
        <v>43</v>
      </c>
      <c r="D3463" s="4" t="s">
        <v>21</v>
      </c>
      <c r="E3463" s="4">
        <v>0</v>
      </c>
      <c r="F3463" s="4">
        <v>48</v>
      </c>
      <c r="G3463" s="4">
        <v>48</v>
      </c>
      <c r="H3463" s="4">
        <v>48</v>
      </c>
      <c r="I3463" s="4">
        <v>0</v>
      </c>
      <c r="J3463" s="4">
        <v>0</v>
      </c>
      <c r="K3463" s="4">
        <v>0</v>
      </c>
      <c r="L3463" s="4">
        <v>0.6</v>
      </c>
      <c r="M3463" s="4">
        <v>0.99199999999999999</v>
      </c>
      <c r="N3463" s="4">
        <v>0.98499999999999999</v>
      </c>
      <c r="O3463" s="4">
        <v>4.5999999999999996</v>
      </c>
      <c r="P3463" s="4">
        <v>0.65300000000000002</v>
      </c>
      <c r="Q3463" s="5">
        <v>1</v>
      </c>
      <c r="R3463" s="4" t="str">
        <f>TRIM(tblOperations[[#This Row],[Region]])</f>
        <v>South West</v>
      </c>
      <c r="S3463" s="4" t="str">
        <f>TRIM(tblOperations[[#This Row],[Team]])</f>
        <v>Facilities Response</v>
      </c>
      <c r="T3463" s="4" t="str">
        <f>_xlfn.XLOOKUP(R3463,tblRegionReference[Region],tblRegionReference[Area],"Not Found")</f>
        <v>South</v>
      </c>
      <c r="U3463" s="4" t="str">
        <f>IF(tblOperations[[#This Row],[Completion_Rate]]&gt;=_xlfn.XLOOKUP("Completion Rate",tblKPITargets[KPI_Name],tblKPITargets[Target_Value]),"Met","Below Target")</f>
        <v>Met</v>
      </c>
      <c r="V3463" t="str">
        <f>IF(tblOperations[[#This Row],[SLA_Compliance]]&gt;=_xlfn.XLOOKUP('04_References'!$A$3,tblKPITargets[KPI_Name],tblKPITargets[Target_Value]),"Met","Below Target")</f>
        <v>Met</v>
      </c>
      <c r="W3463" t="str">
        <f>IF(tblOperations[[#This Row],[Quality_Pass_Rate]]&gt;=_xlfn.XLOOKUP('04_References'!$A$4,tblKPITargets[KPI_Name],tblKPITargets[Target_Value]),"Met","Below Target")</f>
        <v>Met</v>
      </c>
      <c r="X3463" t="str">
        <f>IF(tblOperations[[#This Row],[Average_Completion_Days]]&lt;=_xlfn.XLOOKUP('04_References'!$A$7,tblKPITargets[KPI_Name],tblKPITargets[Target_Value]),"Met","Below Target")</f>
        <v>Met</v>
      </c>
      <c r="Y3463" t="str">
        <f>IF(tblOperations[[#This Row],[Closing_Backlog]]&lt;=_xlfn.XLOOKUP('04_References'!$A$8,tblKPITargets[KPI_Name],tblKPITargets[Target_Value]),"Met","Below Target")</f>
        <v>Met</v>
      </c>
    </row>
    <row r="3464" spans="1:25">
      <c r="A3464" s="6" t="s">
        <v>3494</v>
      </c>
      <c r="B3464" s="7">
        <v>46177</v>
      </c>
      <c r="C3464" s="2" t="s">
        <v>43</v>
      </c>
      <c r="D3464" s="2" t="s">
        <v>23</v>
      </c>
      <c r="E3464" s="2">
        <v>0</v>
      </c>
      <c r="F3464" s="2">
        <v>55</v>
      </c>
      <c r="G3464" s="2">
        <v>55</v>
      </c>
      <c r="H3464" s="2">
        <v>49</v>
      </c>
      <c r="I3464" s="2">
        <v>6</v>
      </c>
      <c r="J3464" s="2">
        <v>0</v>
      </c>
      <c r="K3464" s="2">
        <v>0</v>
      </c>
      <c r="L3464" s="2">
        <v>2.1</v>
      </c>
      <c r="M3464" s="2">
        <v>0.93400000000000005</v>
      </c>
      <c r="N3464" s="2">
        <v>0.95799999999999996</v>
      </c>
      <c r="O3464" s="2">
        <v>4.3</v>
      </c>
      <c r="P3464" s="2">
        <v>0.69599999999999995</v>
      </c>
      <c r="Q3464" s="3">
        <v>0.89100000000000001</v>
      </c>
      <c r="R3464" s="4" t="str">
        <f>TRIM(tblOperations[[#This Row],[Region]])</f>
        <v>South West</v>
      </c>
      <c r="S3464" s="4" t="str">
        <f>TRIM(tblOperations[[#This Row],[Team]])</f>
        <v>Estates Support</v>
      </c>
      <c r="T3464" s="4" t="str">
        <f>_xlfn.XLOOKUP(R3464,tblRegionReference[Region],tblRegionReference[Area],"Not Found")</f>
        <v>South</v>
      </c>
      <c r="U3464" s="4" t="str">
        <f>IF(tblOperations[[#This Row],[Completion_Rate]]&gt;=_xlfn.XLOOKUP("Completion Rate",tblKPITargets[KPI_Name],tblKPITargets[Target_Value]),"Met","Below Target")</f>
        <v>Below Target</v>
      </c>
      <c r="V3464" t="str">
        <f>IF(tblOperations[[#This Row],[SLA_Compliance]]&gt;=_xlfn.XLOOKUP('04_References'!$A$3,tblKPITargets[KPI_Name],tblKPITargets[Target_Value]),"Met","Below Target")</f>
        <v>Met</v>
      </c>
      <c r="W3464" t="str">
        <f>IF(tblOperations[[#This Row],[Quality_Pass_Rate]]&gt;=_xlfn.XLOOKUP('04_References'!$A$4,tblKPITargets[KPI_Name],tblKPITargets[Target_Value]),"Met","Below Target")</f>
        <v>Met</v>
      </c>
      <c r="X3464" t="str">
        <f>IF(tblOperations[[#This Row],[Average_Completion_Days]]&lt;=_xlfn.XLOOKUP('04_References'!$A$7,tblKPITargets[KPI_Name],tblKPITargets[Target_Value]),"Met","Below Target")</f>
        <v>Met</v>
      </c>
      <c r="Y3464" t="str">
        <f>IF(tblOperations[[#This Row],[Closing_Backlog]]&lt;=_xlfn.XLOOKUP('04_References'!$A$8,tblKPITargets[KPI_Name],tblKPITargets[Target_Value]),"Met","Below Target")</f>
        <v>Met</v>
      </c>
    </row>
    <row r="3465" spans="1:25">
      <c r="A3465" s="8" t="s">
        <v>3495</v>
      </c>
      <c r="B3465" s="9">
        <v>46177</v>
      </c>
      <c r="C3465" s="4" t="s">
        <v>43</v>
      </c>
      <c r="D3465" s="4" t="s">
        <v>25</v>
      </c>
      <c r="E3465" s="4">
        <v>0</v>
      </c>
      <c r="F3465" s="4">
        <v>24</v>
      </c>
      <c r="G3465" s="4">
        <v>24</v>
      </c>
      <c r="H3465" s="4">
        <v>24</v>
      </c>
      <c r="I3465" s="4">
        <v>0</v>
      </c>
      <c r="J3465" s="4">
        <v>1</v>
      </c>
      <c r="K3465" s="4">
        <v>0</v>
      </c>
      <c r="L3465" s="4">
        <v>1.6</v>
      </c>
      <c r="M3465" s="4">
        <v>0.91600000000000004</v>
      </c>
      <c r="N3465" s="4">
        <v>0.98899999999999999</v>
      </c>
      <c r="O3465" s="4">
        <v>4.0999999999999996</v>
      </c>
      <c r="P3465" s="4">
        <v>0.81200000000000006</v>
      </c>
      <c r="Q3465" s="5">
        <v>1</v>
      </c>
      <c r="R3465" s="4" t="str">
        <f>TRIM(tblOperations[[#This Row],[Region]])</f>
        <v>South West</v>
      </c>
      <c r="S3465" s="4" t="str">
        <f>TRIM(tblOperations[[#This Row],[Team]])</f>
        <v>Workplace Projects</v>
      </c>
      <c r="T3465" s="4" t="str">
        <f>_xlfn.XLOOKUP(R3465,tblRegionReference[Region],tblRegionReference[Area],"Not Found")</f>
        <v>South</v>
      </c>
      <c r="U3465" s="4" t="str">
        <f>IF(tblOperations[[#This Row],[Completion_Rate]]&gt;=_xlfn.XLOOKUP("Completion Rate",tblKPITargets[KPI_Name],tblKPITargets[Target_Value]),"Met","Below Target")</f>
        <v>Met</v>
      </c>
      <c r="V3465" t="str">
        <f>IF(tblOperations[[#This Row],[SLA_Compliance]]&gt;=_xlfn.XLOOKUP('04_References'!$A$3,tblKPITargets[KPI_Name],tblKPITargets[Target_Value]),"Met","Below Target")</f>
        <v>Below Target</v>
      </c>
      <c r="W3465" t="str">
        <f>IF(tblOperations[[#This Row],[Quality_Pass_Rate]]&gt;=_xlfn.XLOOKUP('04_References'!$A$4,tblKPITargets[KPI_Name],tblKPITargets[Target_Value]),"Met","Below Target")</f>
        <v>Met</v>
      </c>
      <c r="X3465" t="str">
        <f>IF(tblOperations[[#This Row],[Average_Completion_Days]]&lt;=_xlfn.XLOOKUP('04_References'!$A$7,tblKPITargets[KPI_Name],tblKPITargets[Target_Value]),"Met","Below Target")</f>
        <v>Met</v>
      </c>
      <c r="Y3465" t="str">
        <f>IF(tblOperations[[#This Row],[Closing_Backlog]]&lt;=_xlfn.XLOOKUP('04_References'!$A$8,tblKPITargets[KPI_Name],tblKPITargets[Target_Value]),"Met","Below Target")</f>
        <v>Met</v>
      </c>
    </row>
    <row r="3466" spans="1:25">
      <c r="A3466" s="6" t="s">
        <v>3496</v>
      </c>
      <c r="B3466" s="7">
        <v>46177</v>
      </c>
      <c r="C3466" s="2" t="s">
        <v>48</v>
      </c>
      <c r="D3466" s="2" t="s">
        <v>19</v>
      </c>
      <c r="E3466" s="2">
        <v>0</v>
      </c>
      <c r="F3466" s="2">
        <v>43</v>
      </c>
      <c r="G3466" s="2">
        <v>43</v>
      </c>
      <c r="H3466" s="2">
        <v>43</v>
      </c>
      <c r="I3466" s="2">
        <v>0</v>
      </c>
      <c r="J3466" s="2">
        <v>0</v>
      </c>
      <c r="K3466" s="2">
        <v>0</v>
      </c>
      <c r="L3466" s="2">
        <v>1.6</v>
      </c>
      <c r="M3466" s="2">
        <v>0.96399999999999997</v>
      </c>
      <c r="N3466" s="2">
        <v>1</v>
      </c>
      <c r="O3466" s="2">
        <v>4.4000000000000004</v>
      </c>
      <c r="P3466" s="2">
        <v>0.73299999999999998</v>
      </c>
      <c r="Q3466" s="3">
        <v>1</v>
      </c>
      <c r="R3466" s="4" t="str">
        <f>TRIM(tblOperations[[#This Row],[Region]])</f>
        <v>South East</v>
      </c>
      <c r="S3466" s="4" t="str">
        <f>TRIM(tblOperations[[#This Row],[Team]])</f>
        <v>Workplace Services</v>
      </c>
      <c r="T3466" s="4" t="str">
        <f>_xlfn.XLOOKUP(R3466,tblRegionReference[Region],tblRegionReference[Area],"Not Found")</f>
        <v>South</v>
      </c>
      <c r="U3466" s="4" t="str">
        <f>IF(tblOperations[[#This Row],[Completion_Rate]]&gt;=_xlfn.XLOOKUP("Completion Rate",tblKPITargets[KPI_Name],tblKPITargets[Target_Value]),"Met","Below Target")</f>
        <v>Met</v>
      </c>
      <c r="V3466" t="str">
        <f>IF(tblOperations[[#This Row],[SLA_Compliance]]&gt;=_xlfn.XLOOKUP('04_References'!$A$3,tblKPITargets[KPI_Name],tblKPITargets[Target_Value]),"Met","Below Target")</f>
        <v>Met</v>
      </c>
      <c r="W3466" t="str">
        <f>IF(tblOperations[[#This Row],[Quality_Pass_Rate]]&gt;=_xlfn.XLOOKUP('04_References'!$A$4,tblKPITargets[KPI_Name],tblKPITargets[Target_Value]),"Met","Below Target")</f>
        <v>Met</v>
      </c>
      <c r="X3466" t="str">
        <f>IF(tblOperations[[#This Row],[Average_Completion_Days]]&lt;=_xlfn.XLOOKUP('04_References'!$A$7,tblKPITargets[KPI_Name],tblKPITargets[Target_Value]),"Met","Below Target")</f>
        <v>Met</v>
      </c>
      <c r="Y3466" t="str">
        <f>IF(tblOperations[[#This Row],[Closing_Backlog]]&lt;=_xlfn.XLOOKUP('04_References'!$A$8,tblKPITargets[KPI_Name],tblKPITargets[Target_Value]),"Met","Below Target")</f>
        <v>Met</v>
      </c>
    </row>
    <row r="3467" spans="1:25">
      <c r="A3467" s="8" t="s">
        <v>3497</v>
      </c>
      <c r="B3467" s="9">
        <v>46177</v>
      </c>
      <c r="C3467" s="4" t="s">
        <v>48</v>
      </c>
      <c r="D3467" s="4" t="s">
        <v>21</v>
      </c>
      <c r="E3467" s="4">
        <v>3140</v>
      </c>
      <c r="F3467" s="4">
        <v>51</v>
      </c>
      <c r="G3467" s="4">
        <v>3191</v>
      </c>
      <c r="H3467" s="4">
        <v>20</v>
      </c>
      <c r="I3467" s="4">
        <v>3171</v>
      </c>
      <c r="J3467" s="4">
        <v>1</v>
      </c>
      <c r="K3467" s="4">
        <v>0</v>
      </c>
      <c r="L3467" s="4">
        <v>8</v>
      </c>
      <c r="M3467" s="4">
        <v>0.6</v>
      </c>
      <c r="N3467" s="4">
        <v>0.98199999999999998</v>
      </c>
      <c r="O3467" s="4">
        <v>2.5</v>
      </c>
      <c r="P3467" s="4">
        <v>0.76500000000000001</v>
      </c>
      <c r="Q3467" s="5">
        <v>6.0000000000000001E-3</v>
      </c>
      <c r="R3467" s="4" t="str">
        <f>TRIM(tblOperations[[#This Row],[Region]])</f>
        <v>South East</v>
      </c>
      <c r="S3467" s="4" t="str">
        <f>TRIM(tblOperations[[#This Row],[Team]])</f>
        <v>Facilities Response</v>
      </c>
      <c r="T3467" s="4" t="str">
        <f>_xlfn.XLOOKUP(R3467,tblRegionReference[Region],tblRegionReference[Area],"Not Found")</f>
        <v>South</v>
      </c>
      <c r="U3467" s="4" t="str">
        <f>IF(tblOperations[[#This Row],[Completion_Rate]]&gt;=_xlfn.XLOOKUP("Completion Rate",tblKPITargets[KPI_Name],tblKPITargets[Target_Value]),"Met","Below Target")</f>
        <v>Below Target</v>
      </c>
      <c r="V3467" t="str">
        <f>IF(tblOperations[[#This Row],[SLA_Compliance]]&gt;=_xlfn.XLOOKUP('04_References'!$A$3,tblKPITargets[KPI_Name],tblKPITargets[Target_Value]),"Met","Below Target")</f>
        <v>Below Target</v>
      </c>
      <c r="W3467" t="str">
        <f>IF(tblOperations[[#This Row],[Quality_Pass_Rate]]&gt;=_xlfn.XLOOKUP('04_References'!$A$4,tblKPITargets[KPI_Name],tblKPITargets[Target_Value]),"Met","Below Target")</f>
        <v>Met</v>
      </c>
      <c r="X3467" t="str">
        <f>IF(tblOperations[[#This Row],[Average_Completion_Days]]&lt;=_xlfn.XLOOKUP('04_References'!$A$7,tblKPITargets[KPI_Name],tblKPITargets[Target_Value]),"Met","Below Target")</f>
        <v>Below Target</v>
      </c>
      <c r="Y3467" t="str">
        <f>IF(tblOperations[[#This Row],[Closing_Backlog]]&lt;=_xlfn.XLOOKUP('04_References'!$A$8,tblKPITargets[KPI_Name],tblKPITargets[Target_Value]),"Met","Below Target")</f>
        <v>Below Target</v>
      </c>
    </row>
    <row r="3468" spans="1:25">
      <c r="A3468" s="6" t="s">
        <v>3498</v>
      </c>
      <c r="B3468" s="7">
        <v>46177</v>
      </c>
      <c r="C3468" s="2" t="s">
        <v>48</v>
      </c>
      <c r="D3468" s="2" t="s">
        <v>23</v>
      </c>
      <c r="E3468" s="2">
        <v>15</v>
      </c>
      <c r="F3468" s="2">
        <v>45</v>
      </c>
      <c r="G3468" s="2">
        <v>60</v>
      </c>
      <c r="H3468" s="2">
        <v>60</v>
      </c>
      <c r="I3468" s="2">
        <v>0</v>
      </c>
      <c r="J3468" s="2">
        <v>0</v>
      </c>
      <c r="K3468" s="2">
        <v>0</v>
      </c>
      <c r="L3468" s="2">
        <v>1.8</v>
      </c>
      <c r="M3468" s="2">
        <v>0.93600000000000005</v>
      </c>
      <c r="N3468" s="2">
        <v>0.995</v>
      </c>
      <c r="O3468" s="2">
        <v>4.7</v>
      </c>
      <c r="P3468" s="2">
        <v>0.77</v>
      </c>
      <c r="Q3468" s="3">
        <v>1</v>
      </c>
      <c r="R3468" s="4" t="str">
        <f>TRIM(tblOperations[[#This Row],[Region]])</f>
        <v>South East</v>
      </c>
      <c r="S3468" s="4" t="str">
        <f>TRIM(tblOperations[[#This Row],[Team]])</f>
        <v>Estates Support</v>
      </c>
      <c r="T3468" s="4" t="str">
        <f>_xlfn.XLOOKUP(R3468,tblRegionReference[Region],tblRegionReference[Area],"Not Found")</f>
        <v>South</v>
      </c>
      <c r="U3468" s="4" t="str">
        <f>IF(tblOperations[[#This Row],[Completion_Rate]]&gt;=_xlfn.XLOOKUP("Completion Rate",tblKPITargets[KPI_Name],tblKPITargets[Target_Value]),"Met","Below Target")</f>
        <v>Met</v>
      </c>
      <c r="V3468" t="str">
        <f>IF(tblOperations[[#This Row],[SLA_Compliance]]&gt;=_xlfn.XLOOKUP('04_References'!$A$3,tblKPITargets[KPI_Name],tblKPITargets[Target_Value]),"Met","Below Target")</f>
        <v>Met</v>
      </c>
      <c r="W3468" t="str">
        <f>IF(tblOperations[[#This Row],[Quality_Pass_Rate]]&gt;=_xlfn.XLOOKUP('04_References'!$A$4,tblKPITargets[KPI_Name],tblKPITargets[Target_Value]),"Met","Below Target")</f>
        <v>Met</v>
      </c>
      <c r="X3468" t="str">
        <f>IF(tblOperations[[#This Row],[Average_Completion_Days]]&lt;=_xlfn.XLOOKUP('04_References'!$A$7,tblKPITargets[KPI_Name],tblKPITargets[Target_Value]),"Met","Below Target")</f>
        <v>Met</v>
      </c>
      <c r="Y3468" t="str">
        <f>IF(tblOperations[[#This Row],[Closing_Backlog]]&lt;=_xlfn.XLOOKUP('04_References'!$A$8,tblKPITargets[KPI_Name],tblKPITargets[Target_Value]),"Met","Below Target")</f>
        <v>Met</v>
      </c>
    </row>
    <row r="3469" spans="1:25">
      <c r="A3469" s="8" t="s">
        <v>3499</v>
      </c>
      <c r="B3469" s="9">
        <v>46177</v>
      </c>
      <c r="C3469" s="4" t="s">
        <v>48</v>
      </c>
      <c r="D3469" s="4" t="s">
        <v>25</v>
      </c>
      <c r="E3469" s="4">
        <v>1012</v>
      </c>
      <c r="F3469" s="4">
        <v>27</v>
      </c>
      <c r="G3469" s="4">
        <v>1039</v>
      </c>
      <c r="H3469" s="4">
        <v>22</v>
      </c>
      <c r="I3469" s="4">
        <v>1017</v>
      </c>
      <c r="J3469" s="4">
        <v>0</v>
      </c>
      <c r="K3469" s="4">
        <v>0</v>
      </c>
      <c r="L3469" s="4">
        <v>8</v>
      </c>
      <c r="M3469" s="4">
        <v>0.6</v>
      </c>
      <c r="N3469" s="4">
        <v>1</v>
      </c>
      <c r="O3469" s="4">
        <v>2.5</v>
      </c>
      <c r="P3469" s="4">
        <v>0.72899999999999998</v>
      </c>
      <c r="Q3469" s="5">
        <v>2.1000000000000001E-2</v>
      </c>
      <c r="R3469" s="4" t="str">
        <f>TRIM(tblOperations[[#This Row],[Region]])</f>
        <v>South East</v>
      </c>
      <c r="S3469" s="4" t="str">
        <f>TRIM(tblOperations[[#This Row],[Team]])</f>
        <v>Workplace Projects</v>
      </c>
      <c r="T3469" s="4" t="str">
        <f>_xlfn.XLOOKUP(R3469,tblRegionReference[Region],tblRegionReference[Area],"Not Found")</f>
        <v>South</v>
      </c>
      <c r="U3469" s="4" t="str">
        <f>IF(tblOperations[[#This Row],[Completion_Rate]]&gt;=_xlfn.XLOOKUP("Completion Rate",tblKPITargets[KPI_Name],tblKPITargets[Target_Value]),"Met","Below Target")</f>
        <v>Below Target</v>
      </c>
      <c r="V3469" t="str">
        <f>IF(tblOperations[[#This Row],[SLA_Compliance]]&gt;=_xlfn.XLOOKUP('04_References'!$A$3,tblKPITargets[KPI_Name],tblKPITargets[Target_Value]),"Met","Below Target")</f>
        <v>Below Target</v>
      </c>
      <c r="W3469" t="str">
        <f>IF(tblOperations[[#This Row],[Quality_Pass_Rate]]&gt;=_xlfn.XLOOKUP('04_References'!$A$4,tblKPITargets[KPI_Name],tblKPITargets[Target_Value]),"Met","Below Target")</f>
        <v>Met</v>
      </c>
      <c r="X3469" t="str">
        <f>IF(tblOperations[[#This Row],[Average_Completion_Days]]&lt;=_xlfn.XLOOKUP('04_References'!$A$7,tblKPITargets[KPI_Name],tblKPITargets[Target_Value]),"Met","Below Target")</f>
        <v>Below Target</v>
      </c>
      <c r="Y3469" t="str">
        <f>IF(tblOperations[[#This Row],[Closing_Backlog]]&lt;=_xlfn.XLOOKUP('04_References'!$A$8,tblKPITargets[KPI_Name],tblKPITargets[Target_Value]),"Met","Below Target")</f>
        <v>Below Target</v>
      </c>
    </row>
    <row r="3470" spans="1:25">
      <c r="A3470" s="6" t="s">
        <v>3500</v>
      </c>
      <c r="B3470" s="7">
        <v>46177</v>
      </c>
      <c r="C3470" s="2" t="s">
        <v>53</v>
      </c>
      <c r="D3470" s="2" t="s">
        <v>19</v>
      </c>
      <c r="E3470" s="2">
        <v>1844</v>
      </c>
      <c r="F3470" s="2">
        <v>35</v>
      </c>
      <c r="G3470" s="2">
        <v>1879</v>
      </c>
      <c r="H3470" s="2">
        <v>28</v>
      </c>
      <c r="I3470" s="2">
        <v>1851</v>
      </c>
      <c r="J3470" s="2">
        <v>0</v>
      </c>
      <c r="K3470" s="2">
        <v>0</v>
      </c>
      <c r="L3470" s="2">
        <v>8</v>
      </c>
      <c r="M3470" s="2">
        <v>0.6</v>
      </c>
      <c r="N3470" s="2">
        <v>0.99</v>
      </c>
      <c r="O3470" s="2">
        <v>2.5</v>
      </c>
      <c r="P3470" s="2">
        <v>0.72599999999999998</v>
      </c>
      <c r="Q3470" s="3">
        <v>1.4999999999999999E-2</v>
      </c>
      <c r="R3470" s="4" t="str">
        <f>TRIM(tblOperations[[#This Row],[Region]])</f>
        <v>Wales</v>
      </c>
      <c r="S3470" s="4" t="str">
        <f>TRIM(tblOperations[[#This Row],[Team]])</f>
        <v>Workplace Services</v>
      </c>
      <c r="T3470" s="4" t="str">
        <f>_xlfn.XLOOKUP(R3470,tblRegionReference[Region],tblRegionReference[Area],"Not Found")</f>
        <v>Wales</v>
      </c>
      <c r="U3470" s="4" t="str">
        <f>IF(tblOperations[[#This Row],[Completion_Rate]]&gt;=_xlfn.XLOOKUP("Completion Rate",tblKPITargets[KPI_Name],tblKPITargets[Target_Value]),"Met","Below Target")</f>
        <v>Below Target</v>
      </c>
      <c r="V3470" t="str">
        <f>IF(tblOperations[[#This Row],[SLA_Compliance]]&gt;=_xlfn.XLOOKUP('04_References'!$A$3,tblKPITargets[KPI_Name],tblKPITargets[Target_Value]),"Met","Below Target")</f>
        <v>Below Target</v>
      </c>
      <c r="W3470" t="str">
        <f>IF(tblOperations[[#This Row],[Quality_Pass_Rate]]&gt;=_xlfn.XLOOKUP('04_References'!$A$4,tblKPITargets[KPI_Name],tblKPITargets[Target_Value]),"Met","Below Target")</f>
        <v>Met</v>
      </c>
      <c r="X3470" t="str">
        <f>IF(tblOperations[[#This Row],[Average_Completion_Days]]&lt;=_xlfn.XLOOKUP('04_References'!$A$7,tblKPITargets[KPI_Name],tblKPITargets[Target_Value]),"Met","Below Target")</f>
        <v>Below Target</v>
      </c>
      <c r="Y3470" t="str">
        <f>IF(tblOperations[[#This Row],[Closing_Backlog]]&lt;=_xlfn.XLOOKUP('04_References'!$A$8,tblKPITargets[KPI_Name],tblKPITargets[Target_Value]),"Met","Below Target")</f>
        <v>Below Target</v>
      </c>
    </row>
    <row r="3471" spans="1:25">
      <c r="A3471" s="8" t="s">
        <v>3501</v>
      </c>
      <c r="B3471" s="9">
        <v>46177</v>
      </c>
      <c r="C3471" s="4" t="s">
        <v>53</v>
      </c>
      <c r="D3471" s="4" t="s">
        <v>21</v>
      </c>
      <c r="E3471" s="4">
        <v>2005</v>
      </c>
      <c r="F3471" s="4">
        <v>37</v>
      </c>
      <c r="G3471" s="4">
        <v>2042</v>
      </c>
      <c r="H3471" s="4">
        <v>26</v>
      </c>
      <c r="I3471" s="4">
        <v>2016</v>
      </c>
      <c r="J3471" s="4">
        <v>0</v>
      </c>
      <c r="K3471" s="4">
        <v>0</v>
      </c>
      <c r="L3471" s="4">
        <v>8</v>
      </c>
      <c r="M3471" s="4">
        <v>0.6</v>
      </c>
      <c r="N3471" s="4">
        <v>0.995</v>
      </c>
      <c r="O3471" s="4">
        <v>2.5</v>
      </c>
      <c r="P3471" s="4">
        <v>0.67900000000000005</v>
      </c>
      <c r="Q3471" s="5">
        <v>1.2999999999999999E-2</v>
      </c>
      <c r="R3471" s="4" t="str">
        <f>TRIM(tblOperations[[#This Row],[Region]])</f>
        <v>Wales</v>
      </c>
      <c r="S3471" s="4" t="str">
        <f>TRIM(tblOperations[[#This Row],[Team]])</f>
        <v>Facilities Response</v>
      </c>
      <c r="T3471" s="4" t="str">
        <f>_xlfn.XLOOKUP(R3471,tblRegionReference[Region],tblRegionReference[Area],"Not Found")</f>
        <v>Wales</v>
      </c>
      <c r="U3471" s="4" t="str">
        <f>IF(tblOperations[[#This Row],[Completion_Rate]]&gt;=_xlfn.XLOOKUP("Completion Rate",tblKPITargets[KPI_Name],tblKPITargets[Target_Value]),"Met","Below Target")</f>
        <v>Below Target</v>
      </c>
      <c r="V3471" t="str">
        <f>IF(tblOperations[[#This Row],[SLA_Compliance]]&gt;=_xlfn.XLOOKUP('04_References'!$A$3,tblKPITargets[KPI_Name],tblKPITargets[Target_Value]),"Met","Below Target")</f>
        <v>Below Target</v>
      </c>
      <c r="W3471" t="str">
        <f>IF(tblOperations[[#This Row],[Quality_Pass_Rate]]&gt;=_xlfn.XLOOKUP('04_References'!$A$4,tblKPITargets[KPI_Name],tblKPITargets[Target_Value]),"Met","Below Target")</f>
        <v>Met</v>
      </c>
      <c r="X3471" t="str">
        <f>IF(tblOperations[[#This Row],[Average_Completion_Days]]&lt;=_xlfn.XLOOKUP('04_References'!$A$7,tblKPITargets[KPI_Name],tblKPITargets[Target_Value]),"Met","Below Target")</f>
        <v>Below Target</v>
      </c>
      <c r="Y3471" t="str">
        <f>IF(tblOperations[[#This Row],[Closing_Backlog]]&lt;=_xlfn.XLOOKUP('04_References'!$A$8,tblKPITargets[KPI_Name],tblKPITargets[Target_Value]),"Met","Below Target")</f>
        <v>Below Target</v>
      </c>
    </row>
    <row r="3472" spans="1:25">
      <c r="A3472" s="6" t="s">
        <v>3502</v>
      </c>
      <c r="B3472" s="7">
        <v>46177</v>
      </c>
      <c r="C3472" s="2" t="s">
        <v>53</v>
      </c>
      <c r="D3472" s="2" t="s">
        <v>23</v>
      </c>
      <c r="E3472" s="2">
        <v>1345</v>
      </c>
      <c r="F3472" s="2">
        <v>45</v>
      </c>
      <c r="G3472" s="2">
        <v>1390</v>
      </c>
      <c r="H3472" s="2">
        <v>30</v>
      </c>
      <c r="I3472" s="2">
        <v>1360</v>
      </c>
      <c r="J3472" s="2">
        <v>0</v>
      </c>
      <c r="K3472" s="2">
        <v>0</v>
      </c>
      <c r="L3472" s="2">
        <v>8</v>
      </c>
      <c r="M3472" s="2">
        <v>0.6</v>
      </c>
      <c r="N3472" s="2">
        <v>1</v>
      </c>
      <c r="O3472" s="2">
        <v>2.5</v>
      </c>
      <c r="P3472" s="2">
        <v>0.71299999999999997</v>
      </c>
      <c r="Q3472" s="3">
        <v>2.1999999999999999E-2</v>
      </c>
      <c r="R3472" s="4" t="str">
        <f>TRIM(tblOperations[[#This Row],[Region]])</f>
        <v>Wales</v>
      </c>
      <c r="S3472" s="4" t="str">
        <f>TRIM(tblOperations[[#This Row],[Team]])</f>
        <v>Estates Support</v>
      </c>
      <c r="T3472" s="4" t="str">
        <f>_xlfn.XLOOKUP(R3472,tblRegionReference[Region],tblRegionReference[Area],"Not Found")</f>
        <v>Wales</v>
      </c>
      <c r="U3472" s="4" t="str">
        <f>IF(tblOperations[[#This Row],[Completion_Rate]]&gt;=_xlfn.XLOOKUP("Completion Rate",tblKPITargets[KPI_Name],tblKPITargets[Target_Value]),"Met","Below Target")</f>
        <v>Below Target</v>
      </c>
      <c r="V3472" t="str">
        <f>IF(tblOperations[[#This Row],[SLA_Compliance]]&gt;=_xlfn.XLOOKUP('04_References'!$A$3,tblKPITargets[KPI_Name],tblKPITargets[Target_Value]),"Met","Below Target")</f>
        <v>Below Target</v>
      </c>
      <c r="W3472" t="str">
        <f>IF(tblOperations[[#This Row],[Quality_Pass_Rate]]&gt;=_xlfn.XLOOKUP('04_References'!$A$4,tblKPITargets[KPI_Name],tblKPITargets[Target_Value]),"Met","Below Target")</f>
        <v>Met</v>
      </c>
      <c r="X3472" t="str">
        <f>IF(tblOperations[[#This Row],[Average_Completion_Days]]&lt;=_xlfn.XLOOKUP('04_References'!$A$7,tblKPITargets[KPI_Name],tblKPITargets[Target_Value]),"Met","Below Target")</f>
        <v>Below Target</v>
      </c>
      <c r="Y3472" t="str">
        <f>IF(tblOperations[[#This Row],[Closing_Backlog]]&lt;=_xlfn.XLOOKUP('04_References'!$A$8,tblKPITargets[KPI_Name],tblKPITargets[Target_Value]),"Met","Below Target")</f>
        <v>Below Target</v>
      </c>
    </row>
    <row r="3473" spans="1:25">
      <c r="A3473" s="8" t="s">
        <v>3503</v>
      </c>
      <c r="B3473" s="9">
        <v>46177</v>
      </c>
      <c r="C3473" s="4" t="s">
        <v>53</v>
      </c>
      <c r="D3473" s="4" t="s">
        <v>25</v>
      </c>
      <c r="E3473" s="4">
        <v>0</v>
      </c>
      <c r="F3473" s="4">
        <v>33</v>
      </c>
      <c r="G3473" s="4">
        <v>33</v>
      </c>
      <c r="H3473" s="4">
        <v>33</v>
      </c>
      <c r="I3473" s="4">
        <v>0</v>
      </c>
      <c r="J3473" s="4">
        <v>0</v>
      </c>
      <c r="K3473" s="4">
        <v>0</v>
      </c>
      <c r="L3473" s="4">
        <v>1.1000000000000001</v>
      </c>
      <c r="M3473" s="4">
        <v>0.96499999999999997</v>
      </c>
      <c r="N3473" s="4">
        <v>0.95199999999999996</v>
      </c>
      <c r="O3473" s="4">
        <v>4.8</v>
      </c>
      <c r="P3473" s="4">
        <v>0.69899999999999995</v>
      </c>
      <c r="Q3473" s="5">
        <v>1</v>
      </c>
      <c r="R3473" s="4" t="str">
        <f>TRIM(tblOperations[[#This Row],[Region]])</f>
        <v>Wales</v>
      </c>
      <c r="S3473" s="4" t="str">
        <f>TRIM(tblOperations[[#This Row],[Team]])</f>
        <v>Workplace Projects</v>
      </c>
      <c r="T3473" s="4" t="str">
        <f>_xlfn.XLOOKUP(R3473,tblRegionReference[Region],tblRegionReference[Area],"Not Found")</f>
        <v>Wales</v>
      </c>
      <c r="U3473" s="4" t="str">
        <f>IF(tblOperations[[#This Row],[Completion_Rate]]&gt;=_xlfn.XLOOKUP("Completion Rate",tblKPITargets[KPI_Name],tblKPITargets[Target_Value]),"Met","Below Target")</f>
        <v>Met</v>
      </c>
      <c r="V3473" t="str">
        <f>IF(tblOperations[[#This Row],[SLA_Compliance]]&gt;=_xlfn.XLOOKUP('04_References'!$A$3,tblKPITargets[KPI_Name],tblKPITargets[Target_Value]),"Met","Below Target")</f>
        <v>Met</v>
      </c>
      <c r="W3473" t="str">
        <f>IF(tblOperations[[#This Row],[Quality_Pass_Rate]]&gt;=_xlfn.XLOOKUP('04_References'!$A$4,tblKPITargets[KPI_Name],tblKPITargets[Target_Value]),"Met","Below Target")</f>
        <v>Met</v>
      </c>
      <c r="X3473" t="str">
        <f>IF(tblOperations[[#This Row],[Average_Completion_Days]]&lt;=_xlfn.XLOOKUP('04_References'!$A$7,tblKPITargets[KPI_Name],tblKPITargets[Target_Value]),"Met","Below Target")</f>
        <v>Met</v>
      </c>
      <c r="Y3473" t="str">
        <f>IF(tblOperations[[#This Row],[Closing_Backlog]]&lt;=_xlfn.XLOOKUP('04_References'!$A$8,tblKPITargets[KPI_Name],tblKPITargets[Target_Value]),"Met","Below Target")</f>
        <v>Met</v>
      </c>
    </row>
    <row r="3474" spans="1:25">
      <c r="A3474" s="6" t="s">
        <v>3504</v>
      </c>
      <c r="B3474" s="7">
        <v>46178</v>
      </c>
      <c r="C3474" s="2" t="s">
        <v>18</v>
      </c>
      <c r="D3474" s="2" t="s">
        <v>19</v>
      </c>
      <c r="E3474" s="2">
        <v>573</v>
      </c>
      <c r="F3474" s="2">
        <v>50</v>
      </c>
      <c r="G3474" s="2">
        <v>623</v>
      </c>
      <c r="H3474" s="2">
        <v>33</v>
      </c>
      <c r="I3474" s="2">
        <v>590</v>
      </c>
      <c r="J3474" s="2">
        <v>0</v>
      </c>
      <c r="K3474" s="2">
        <v>0</v>
      </c>
      <c r="L3474" s="2">
        <v>8</v>
      </c>
      <c r="M3474" s="2">
        <v>0.6</v>
      </c>
      <c r="N3474" s="2">
        <v>0.98499999999999999</v>
      </c>
      <c r="O3474" s="2">
        <v>2.5</v>
      </c>
      <c r="P3474" s="2">
        <v>0.66</v>
      </c>
      <c r="Q3474" s="3">
        <v>5.2999999999999999E-2</v>
      </c>
      <c r="R3474" s="4" t="str">
        <f>TRIM(tblOperations[[#This Row],[Region]])</f>
        <v>Scotland</v>
      </c>
      <c r="S3474" s="4" t="str">
        <f>TRIM(tblOperations[[#This Row],[Team]])</f>
        <v>Workplace Services</v>
      </c>
      <c r="T3474" s="4" t="str">
        <f>_xlfn.XLOOKUP(R3474,tblRegionReference[Region],tblRegionReference[Area],"Not Found")</f>
        <v>North</v>
      </c>
      <c r="U3474" s="4" t="str">
        <f>IF(tblOperations[[#This Row],[Completion_Rate]]&gt;=_xlfn.XLOOKUP("Completion Rate",tblKPITargets[KPI_Name],tblKPITargets[Target_Value]),"Met","Below Target")</f>
        <v>Below Target</v>
      </c>
      <c r="V3474" t="str">
        <f>IF(tblOperations[[#This Row],[SLA_Compliance]]&gt;=_xlfn.XLOOKUP('04_References'!$A$3,tblKPITargets[KPI_Name],tblKPITargets[Target_Value]),"Met","Below Target")</f>
        <v>Below Target</v>
      </c>
      <c r="W3474" t="str">
        <f>IF(tblOperations[[#This Row],[Quality_Pass_Rate]]&gt;=_xlfn.XLOOKUP('04_References'!$A$4,tblKPITargets[KPI_Name],tblKPITargets[Target_Value]),"Met","Below Target")</f>
        <v>Met</v>
      </c>
      <c r="X3474" t="str">
        <f>IF(tblOperations[[#This Row],[Average_Completion_Days]]&lt;=_xlfn.XLOOKUP('04_References'!$A$7,tblKPITargets[KPI_Name],tblKPITargets[Target_Value]),"Met","Below Target")</f>
        <v>Below Target</v>
      </c>
      <c r="Y3474" t="str">
        <f>IF(tblOperations[[#This Row],[Closing_Backlog]]&lt;=_xlfn.XLOOKUP('04_References'!$A$8,tblKPITargets[KPI_Name],tblKPITargets[Target_Value]),"Met","Below Target")</f>
        <v>Below Target</v>
      </c>
    </row>
    <row r="3475" spans="1:25">
      <c r="A3475" s="8" t="s">
        <v>3505</v>
      </c>
      <c r="B3475" s="9">
        <v>46178</v>
      </c>
      <c r="C3475" s="4" t="s">
        <v>18</v>
      </c>
      <c r="D3475" s="4" t="s">
        <v>21</v>
      </c>
      <c r="E3475" s="4">
        <v>0</v>
      </c>
      <c r="F3475" s="4">
        <v>43</v>
      </c>
      <c r="G3475" s="4">
        <v>43</v>
      </c>
      <c r="H3475" s="4">
        <v>43</v>
      </c>
      <c r="I3475" s="4">
        <v>0</v>
      </c>
      <c r="J3475" s="4">
        <v>1</v>
      </c>
      <c r="K3475" s="4">
        <v>0</v>
      </c>
      <c r="L3475" s="4">
        <v>1.7</v>
      </c>
      <c r="M3475" s="4">
        <v>0.94799999999999995</v>
      </c>
      <c r="N3475" s="4">
        <v>0.96299999999999997</v>
      </c>
      <c r="O3475" s="4">
        <v>4.5999999999999996</v>
      </c>
      <c r="P3475" s="4">
        <v>0.72299999999999998</v>
      </c>
      <c r="Q3475" s="5">
        <v>1</v>
      </c>
      <c r="R3475" s="4" t="str">
        <f>TRIM(tblOperations[[#This Row],[Region]])</f>
        <v>Scotland</v>
      </c>
      <c r="S3475" s="4" t="str">
        <f>TRIM(tblOperations[[#This Row],[Team]])</f>
        <v>Facilities Response</v>
      </c>
      <c r="T3475" s="4" t="str">
        <f>_xlfn.XLOOKUP(R3475,tblRegionReference[Region],tblRegionReference[Area],"Not Found")</f>
        <v>North</v>
      </c>
      <c r="U3475" s="4" t="str">
        <f>IF(tblOperations[[#This Row],[Completion_Rate]]&gt;=_xlfn.XLOOKUP("Completion Rate",tblKPITargets[KPI_Name],tblKPITargets[Target_Value]),"Met","Below Target")</f>
        <v>Met</v>
      </c>
      <c r="V3475" t="str">
        <f>IF(tblOperations[[#This Row],[SLA_Compliance]]&gt;=_xlfn.XLOOKUP('04_References'!$A$3,tblKPITargets[KPI_Name],tblKPITargets[Target_Value]),"Met","Below Target")</f>
        <v>Met</v>
      </c>
      <c r="W3475" t="str">
        <f>IF(tblOperations[[#This Row],[Quality_Pass_Rate]]&gt;=_xlfn.XLOOKUP('04_References'!$A$4,tblKPITargets[KPI_Name],tblKPITargets[Target_Value]),"Met","Below Target")</f>
        <v>Met</v>
      </c>
      <c r="X3475" t="str">
        <f>IF(tblOperations[[#This Row],[Average_Completion_Days]]&lt;=_xlfn.XLOOKUP('04_References'!$A$7,tblKPITargets[KPI_Name],tblKPITargets[Target_Value]),"Met","Below Target")</f>
        <v>Met</v>
      </c>
      <c r="Y3475" t="str">
        <f>IF(tblOperations[[#This Row],[Closing_Backlog]]&lt;=_xlfn.XLOOKUP('04_References'!$A$8,tblKPITargets[KPI_Name],tblKPITargets[Target_Value]),"Met","Below Target")</f>
        <v>Met</v>
      </c>
    </row>
    <row r="3476" spans="1:25">
      <c r="A3476" s="6" t="s">
        <v>3506</v>
      </c>
      <c r="B3476" s="7">
        <v>46178</v>
      </c>
      <c r="C3476" s="2" t="s">
        <v>18</v>
      </c>
      <c r="D3476" s="2" t="s">
        <v>23</v>
      </c>
      <c r="E3476" s="2">
        <v>881</v>
      </c>
      <c r="F3476" s="2">
        <v>45</v>
      </c>
      <c r="G3476" s="2">
        <v>926</v>
      </c>
      <c r="H3476" s="2">
        <v>31</v>
      </c>
      <c r="I3476" s="2">
        <v>895</v>
      </c>
      <c r="J3476" s="2">
        <v>0</v>
      </c>
      <c r="K3476" s="2">
        <v>0</v>
      </c>
      <c r="L3476" s="2">
        <v>8</v>
      </c>
      <c r="M3476" s="2">
        <v>0.6</v>
      </c>
      <c r="N3476" s="2">
        <v>0.997</v>
      </c>
      <c r="O3476" s="2">
        <v>2.5</v>
      </c>
      <c r="P3476" s="2">
        <v>0.73799999999999999</v>
      </c>
      <c r="Q3476" s="3">
        <v>3.3000000000000002E-2</v>
      </c>
      <c r="R3476" s="4" t="str">
        <f>TRIM(tblOperations[[#This Row],[Region]])</f>
        <v>Scotland</v>
      </c>
      <c r="S3476" s="4" t="str">
        <f>TRIM(tblOperations[[#This Row],[Team]])</f>
        <v>Estates Support</v>
      </c>
      <c r="T3476" s="4" t="str">
        <f>_xlfn.XLOOKUP(R3476,tblRegionReference[Region],tblRegionReference[Area],"Not Found")</f>
        <v>North</v>
      </c>
      <c r="U3476" s="4" t="str">
        <f>IF(tblOperations[[#This Row],[Completion_Rate]]&gt;=_xlfn.XLOOKUP("Completion Rate",tblKPITargets[KPI_Name],tblKPITargets[Target_Value]),"Met","Below Target")</f>
        <v>Below Target</v>
      </c>
      <c r="V3476" t="str">
        <f>IF(tblOperations[[#This Row],[SLA_Compliance]]&gt;=_xlfn.XLOOKUP('04_References'!$A$3,tblKPITargets[KPI_Name],tblKPITargets[Target_Value]),"Met","Below Target")</f>
        <v>Below Target</v>
      </c>
      <c r="W3476" t="str">
        <f>IF(tblOperations[[#This Row],[Quality_Pass_Rate]]&gt;=_xlfn.XLOOKUP('04_References'!$A$4,tblKPITargets[KPI_Name],tblKPITargets[Target_Value]),"Met","Below Target")</f>
        <v>Met</v>
      </c>
      <c r="X3476" t="str">
        <f>IF(tblOperations[[#This Row],[Average_Completion_Days]]&lt;=_xlfn.XLOOKUP('04_References'!$A$7,tblKPITargets[KPI_Name],tblKPITargets[Target_Value]),"Met","Below Target")</f>
        <v>Below Target</v>
      </c>
      <c r="Y3476" t="str">
        <f>IF(tblOperations[[#This Row],[Closing_Backlog]]&lt;=_xlfn.XLOOKUP('04_References'!$A$8,tblKPITargets[KPI_Name],tblKPITargets[Target_Value]),"Met","Below Target")</f>
        <v>Below Target</v>
      </c>
    </row>
    <row r="3477" spans="1:25">
      <c r="A3477" s="8" t="s">
        <v>3507</v>
      </c>
      <c r="B3477" s="9">
        <v>46178</v>
      </c>
      <c r="C3477" s="4" t="s">
        <v>18</v>
      </c>
      <c r="D3477" s="4" t="s">
        <v>25</v>
      </c>
      <c r="E3477" s="4">
        <v>0</v>
      </c>
      <c r="F3477" s="4">
        <v>26</v>
      </c>
      <c r="G3477" s="4">
        <v>26</v>
      </c>
      <c r="H3477" s="4">
        <v>26</v>
      </c>
      <c r="I3477" s="4">
        <v>0</v>
      </c>
      <c r="J3477" s="4">
        <v>0</v>
      </c>
      <c r="K3477" s="4">
        <v>0</v>
      </c>
      <c r="L3477" s="4">
        <v>2.1</v>
      </c>
      <c r="M3477" s="4">
        <v>1</v>
      </c>
      <c r="N3477" s="4">
        <v>0.96</v>
      </c>
      <c r="O3477" s="4">
        <v>4.5999999999999996</v>
      </c>
      <c r="P3477" s="4">
        <v>0.71099999999999997</v>
      </c>
      <c r="Q3477" s="5">
        <v>1</v>
      </c>
      <c r="R3477" s="4" t="str">
        <f>TRIM(tblOperations[[#This Row],[Region]])</f>
        <v>Scotland</v>
      </c>
      <c r="S3477" s="4" t="str">
        <f>TRIM(tblOperations[[#This Row],[Team]])</f>
        <v>Workplace Projects</v>
      </c>
      <c r="T3477" s="4" t="str">
        <f>_xlfn.XLOOKUP(R3477,tblRegionReference[Region],tblRegionReference[Area],"Not Found")</f>
        <v>North</v>
      </c>
      <c r="U3477" s="4" t="str">
        <f>IF(tblOperations[[#This Row],[Completion_Rate]]&gt;=_xlfn.XLOOKUP("Completion Rate",tblKPITargets[KPI_Name],tblKPITargets[Target_Value]),"Met","Below Target")</f>
        <v>Met</v>
      </c>
      <c r="V3477" t="str">
        <f>IF(tblOperations[[#This Row],[SLA_Compliance]]&gt;=_xlfn.XLOOKUP('04_References'!$A$3,tblKPITargets[KPI_Name],tblKPITargets[Target_Value]),"Met","Below Target")</f>
        <v>Met</v>
      </c>
      <c r="W3477" t="str">
        <f>IF(tblOperations[[#This Row],[Quality_Pass_Rate]]&gt;=_xlfn.XLOOKUP('04_References'!$A$4,tblKPITargets[KPI_Name],tblKPITargets[Target_Value]),"Met","Below Target")</f>
        <v>Met</v>
      </c>
      <c r="X3477" t="str">
        <f>IF(tblOperations[[#This Row],[Average_Completion_Days]]&lt;=_xlfn.XLOOKUP('04_References'!$A$7,tblKPITargets[KPI_Name],tblKPITargets[Target_Value]),"Met","Below Target")</f>
        <v>Met</v>
      </c>
      <c r="Y3477" t="str">
        <f>IF(tblOperations[[#This Row],[Closing_Backlog]]&lt;=_xlfn.XLOOKUP('04_References'!$A$8,tblKPITargets[KPI_Name],tblKPITargets[Target_Value]),"Met","Below Target")</f>
        <v>Met</v>
      </c>
    </row>
    <row r="3478" spans="1:25">
      <c r="A3478" s="6" t="s">
        <v>3508</v>
      </c>
      <c r="B3478" s="7">
        <v>46178</v>
      </c>
      <c r="C3478" s="2" t="s">
        <v>27</v>
      </c>
      <c r="D3478" s="2" t="s">
        <v>19</v>
      </c>
      <c r="E3478" s="2">
        <v>2</v>
      </c>
      <c r="F3478" s="2">
        <v>45</v>
      </c>
      <c r="G3478" s="2">
        <v>47</v>
      </c>
      <c r="H3478" s="2">
        <v>47</v>
      </c>
      <c r="I3478" s="2">
        <v>0</v>
      </c>
      <c r="J3478" s="2">
        <v>0</v>
      </c>
      <c r="K3478" s="2">
        <v>0</v>
      </c>
      <c r="L3478" s="2">
        <v>1.3</v>
      </c>
      <c r="M3478" s="2">
        <v>0.94799999999999995</v>
      </c>
      <c r="N3478" s="2">
        <v>0.95</v>
      </c>
      <c r="O3478" s="2">
        <v>4.5999999999999996</v>
      </c>
      <c r="P3478" s="2">
        <v>0.74399999999999999</v>
      </c>
      <c r="Q3478" s="3">
        <v>1</v>
      </c>
      <c r="R3478" s="4" t="str">
        <f>TRIM(tblOperations[[#This Row],[Region]])</f>
        <v>North East</v>
      </c>
      <c r="S3478" s="4" t="str">
        <f>TRIM(tblOperations[[#This Row],[Team]])</f>
        <v>Workplace Services</v>
      </c>
      <c r="T3478" s="4" t="str">
        <f>_xlfn.XLOOKUP(R3478,tblRegionReference[Region],tblRegionReference[Area],"Not Found")</f>
        <v>North</v>
      </c>
      <c r="U3478" s="4" t="str">
        <f>IF(tblOperations[[#This Row],[Completion_Rate]]&gt;=_xlfn.XLOOKUP("Completion Rate",tblKPITargets[KPI_Name],tblKPITargets[Target_Value]),"Met","Below Target")</f>
        <v>Met</v>
      </c>
      <c r="V3478" t="str">
        <f>IF(tblOperations[[#This Row],[SLA_Compliance]]&gt;=_xlfn.XLOOKUP('04_References'!$A$3,tblKPITargets[KPI_Name],tblKPITargets[Target_Value]),"Met","Below Target")</f>
        <v>Met</v>
      </c>
      <c r="W3478" t="str">
        <f>IF(tblOperations[[#This Row],[Quality_Pass_Rate]]&gt;=_xlfn.XLOOKUP('04_References'!$A$4,tblKPITargets[KPI_Name],tblKPITargets[Target_Value]),"Met","Below Target")</f>
        <v>Met</v>
      </c>
      <c r="X3478" t="str">
        <f>IF(tblOperations[[#This Row],[Average_Completion_Days]]&lt;=_xlfn.XLOOKUP('04_References'!$A$7,tblKPITargets[KPI_Name],tblKPITargets[Target_Value]),"Met","Below Target")</f>
        <v>Met</v>
      </c>
      <c r="Y3478" t="str">
        <f>IF(tblOperations[[#This Row],[Closing_Backlog]]&lt;=_xlfn.XLOOKUP('04_References'!$A$8,tblKPITargets[KPI_Name],tblKPITargets[Target_Value]),"Met","Below Target")</f>
        <v>Met</v>
      </c>
    </row>
    <row r="3479" spans="1:25">
      <c r="A3479" s="8" t="s">
        <v>3509</v>
      </c>
      <c r="B3479" s="9">
        <v>46178</v>
      </c>
      <c r="C3479" s="4" t="s">
        <v>27</v>
      </c>
      <c r="D3479" s="4" t="s">
        <v>21</v>
      </c>
      <c r="E3479" s="4">
        <v>7</v>
      </c>
      <c r="F3479" s="4">
        <v>35</v>
      </c>
      <c r="G3479" s="4">
        <v>42</v>
      </c>
      <c r="H3479" s="4">
        <v>42</v>
      </c>
      <c r="I3479" s="4">
        <v>0</v>
      </c>
      <c r="J3479" s="4">
        <v>0</v>
      </c>
      <c r="K3479" s="4">
        <v>0</v>
      </c>
      <c r="L3479" s="4">
        <v>2</v>
      </c>
      <c r="M3479" s="4">
        <v>0.96099999999999997</v>
      </c>
      <c r="N3479" s="4">
        <v>1</v>
      </c>
      <c r="O3479" s="4">
        <v>4.5</v>
      </c>
      <c r="P3479" s="4">
        <v>0.70899999999999996</v>
      </c>
      <c r="Q3479" s="5">
        <v>1</v>
      </c>
      <c r="R3479" s="4" t="str">
        <f>TRIM(tblOperations[[#This Row],[Region]])</f>
        <v>North East</v>
      </c>
      <c r="S3479" s="4" t="str">
        <f>TRIM(tblOperations[[#This Row],[Team]])</f>
        <v>Facilities Response</v>
      </c>
      <c r="T3479" s="4" t="str">
        <f>_xlfn.XLOOKUP(R3479,tblRegionReference[Region],tblRegionReference[Area],"Not Found")</f>
        <v>North</v>
      </c>
      <c r="U3479" s="4" t="str">
        <f>IF(tblOperations[[#This Row],[Completion_Rate]]&gt;=_xlfn.XLOOKUP("Completion Rate",tblKPITargets[KPI_Name],tblKPITargets[Target_Value]),"Met","Below Target")</f>
        <v>Met</v>
      </c>
      <c r="V3479" t="str">
        <f>IF(tblOperations[[#This Row],[SLA_Compliance]]&gt;=_xlfn.XLOOKUP('04_References'!$A$3,tblKPITargets[KPI_Name],tblKPITargets[Target_Value]),"Met","Below Target")</f>
        <v>Met</v>
      </c>
      <c r="W3479" t="str">
        <f>IF(tblOperations[[#This Row],[Quality_Pass_Rate]]&gt;=_xlfn.XLOOKUP('04_References'!$A$4,tblKPITargets[KPI_Name],tblKPITargets[Target_Value]),"Met","Below Target")</f>
        <v>Met</v>
      </c>
      <c r="X3479" t="str">
        <f>IF(tblOperations[[#This Row],[Average_Completion_Days]]&lt;=_xlfn.XLOOKUP('04_References'!$A$7,tblKPITargets[KPI_Name],tblKPITargets[Target_Value]),"Met","Below Target")</f>
        <v>Met</v>
      </c>
      <c r="Y3479" t="str">
        <f>IF(tblOperations[[#This Row],[Closing_Backlog]]&lt;=_xlfn.XLOOKUP('04_References'!$A$8,tblKPITargets[KPI_Name],tblKPITargets[Target_Value]),"Met","Below Target")</f>
        <v>Met</v>
      </c>
    </row>
    <row r="3480" spans="1:25">
      <c r="A3480" s="6" t="s">
        <v>3510</v>
      </c>
      <c r="B3480" s="7">
        <v>46178</v>
      </c>
      <c r="C3480" s="2" t="s">
        <v>27</v>
      </c>
      <c r="D3480" s="2" t="s">
        <v>23</v>
      </c>
      <c r="E3480" s="2">
        <v>2279</v>
      </c>
      <c r="F3480" s="2">
        <v>42</v>
      </c>
      <c r="G3480" s="2">
        <v>2321</v>
      </c>
      <c r="H3480" s="2">
        <v>17</v>
      </c>
      <c r="I3480" s="2">
        <v>2304</v>
      </c>
      <c r="J3480" s="2">
        <v>0</v>
      </c>
      <c r="K3480" s="2">
        <v>0</v>
      </c>
      <c r="L3480" s="2">
        <v>8</v>
      </c>
      <c r="M3480" s="2">
        <v>0.6</v>
      </c>
      <c r="N3480" s="2">
        <v>0.97499999999999998</v>
      </c>
      <c r="O3480" s="2">
        <v>2.5</v>
      </c>
      <c r="P3480" s="2">
        <v>0.77200000000000002</v>
      </c>
      <c r="Q3480" s="3">
        <v>7.0000000000000001E-3</v>
      </c>
      <c r="R3480" s="4" t="str">
        <f>TRIM(tblOperations[[#This Row],[Region]])</f>
        <v>North East</v>
      </c>
      <c r="S3480" s="4" t="str">
        <f>TRIM(tblOperations[[#This Row],[Team]])</f>
        <v>Estates Support</v>
      </c>
      <c r="T3480" s="4" t="str">
        <f>_xlfn.XLOOKUP(R3480,tblRegionReference[Region],tblRegionReference[Area],"Not Found")</f>
        <v>North</v>
      </c>
      <c r="U3480" s="4" t="str">
        <f>IF(tblOperations[[#This Row],[Completion_Rate]]&gt;=_xlfn.XLOOKUP("Completion Rate",tblKPITargets[KPI_Name],tblKPITargets[Target_Value]),"Met","Below Target")</f>
        <v>Below Target</v>
      </c>
      <c r="V3480" t="str">
        <f>IF(tblOperations[[#This Row],[SLA_Compliance]]&gt;=_xlfn.XLOOKUP('04_References'!$A$3,tblKPITargets[KPI_Name],tblKPITargets[Target_Value]),"Met","Below Target")</f>
        <v>Below Target</v>
      </c>
      <c r="W3480" t="str">
        <f>IF(tblOperations[[#This Row],[Quality_Pass_Rate]]&gt;=_xlfn.XLOOKUP('04_References'!$A$4,tblKPITargets[KPI_Name],tblKPITargets[Target_Value]),"Met","Below Target")</f>
        <v>Met</v>
      </c>
      <c r="X3480" t="str">
        <f>IF(tblOperations[[#This Row],[Average_Completion_Days]]&lt;=_xlfn.XLOOKUP('04_References'!$A$7,tblKPITargets[KPI_Name],tblKPITargets[Target_Value]),"Met","Below Target")</f>
        <v>Below Target</v>
      </c>
      <c r="Y3480" t="str">
        <f>IF(tblOperations[[#This Row],[Closing_Backlog]]&lt;=_xlfn.XLOOKUP('04_References'!$A$8,tblKPITargets[KPI_Name],tblKPITargets[Target_Value]),"Met","Below Target")</f>
        <v>Below Target</v>
      </c>
    </row>
    <row r="3481" spans="1:25">
      <c r="A3481" s="8" t="s">
        <v>3511</v>
      </c>
      <c r="B3481" s="9">
        <v>46178</v>
      </c>
      <c r="C3481" s="4" t="s">
        <v>27</v>
      </c>
      <c r="D3481" s="4" t="s">
        <v>25</v>
      </c>
      <c r="E3481" s="4">
        <v>156</v>
      </c>
      <c r="F3481" s="4">
        <v>31</v>
      </c>
      <c r="G3481" s="4">
        <v>187</v>
      </c>
      <c r="H3481" s="4">
        <v>22</v>
      </c>
      <c r="I3481" s="4">
        <v>165</v>
      </c>
      <c r="J3481" s="4">
        <v>0</v>
      </c>
      <c r="K3481" s="4">
        <v>0</v>
      </c>
      <c r="L3481" s="4">
        <v>8</v>
      </c>
      <c r="M3481" s="4">
        <v>0.6</v>
      </c>
      <c r="N3481" s="4">
        <v>1</v>
      </c>
      <c r="O3481" s="4">
        <v>2.5</v>
      </c>
      <c r="P3481" s="4">
        <v>0.81100000000000005</v>
      </c>
      <c r="Q3481" s="5">
        <v>0.11799999999999999</v>
      </c>
      <c r="R3481" s="4" t="str">
        <f>TRIM(tblOperations[[#This Row],[Region]])</f>
        <v>North East</v>
      </c>
      <c r="S3481" s="4" t="str">
        <f>TRIM(tblOperations[[#This Row],[Team]])</f>
        <v>Workplace Projects</v>
      </c>
      <c r="T3481" s="4" t="str">
        <f>_xlfn.XLOOKUP(R3481,tblRegionReference[Region],tblRegionReference[Area],"Not Found")</f>
        <v>North</v>
      </c>
      <c r="U3481" s="4" t="str">
        <f>IF(tblOperations[[#This Row],[Completion_Rate]]&gt;=_xlfn.XLOOKUP("Completion Rate",tblKPITargets[KPI_Name],tblKPITargets[Target_Value]),"Met","Below Target")</f>
        <v>Below Target</v>
      </c>
      <c r="V3481" t="str">
        <f>IF(tblOperations[[#This Row],[SLA_Compliance]]&gt;=_xlfn.XLOOKUP('04_References'!$A$3,tblKPITargets[KPI_Name],tblKPITargets[Target_Value]),"Met","Below Target")</f>
        <v>Below Target</v>
      </c>
      <c r="W3481" t="str">
        <f>IF(tblOperations[[#This Row],[Quality_Pass_Rate]]&gt;=_xlfn.XLOOKUP('04_References'!$A$4,tblKPITargets[KPI_Name],tblKPITargets[Target_Value]),"Met","Below Target")</f>
        <v>Met</v>
      </c>
      <c r="X3481" t="str">
        <f>IF(tblOperations[[#This Row],[Average_Completion_Days]]&lt;=_xlfn.XLOOKUP('04_References'!$A$7,tblKPITargets[KPI_Name],tblKPITargets[Target_Value]),"Met","Below Target")</f>
        <v>Below Target</v>
      </c>
      <c r="Y3481" t="str">
        <f>IF(tblOperations[[#This Row],[Closing_Backlog]]&lt;=_xlfn.XLOOKUP('04_References'!$A$8,tblKPITargets[KPI_Name],tblKPITargets[Target_Value]),"Met","Below Target")</f>
        <v>Below Target</v>
      </c>
    </row>
    <row r="3482" spans="1:25">
      <c r="A3482" s="6" t="s">
        <v>3512</v>
      </c>
      <c r="B3482" s="7">
        <v>46178</v>
      </c>
      <c r="C3482" s="2" t="s">
        <v>32</v>
      </c>
      <c r="D3482" s="2" t="s">
        <v>19</v>
      </c>
      <c r="E3482" s="2">
        <v>1051</v>
      </c>
      <c r="F3482" s="2">
        <v>45</v>
      </c>
      <c r="G3482" s="2">
        <v>1096</v>
      </c>
      <c r="H3482" s="2">
        <v>33</v>
      </c>
      <c r="I3482" s="2">
        <v>1063</v>
      </c>
      <c r="J3482" s="2">
        <v>0</v>
      </c>
      <c r="K3482" s="2">
        <v>0</v>
      </c>
      <c r="L3482" s="2">
        <v>8</v>
      </c>
      <c r="M3482" s="2">
        <v>0.6</v>
      </c>
      <c r="N3482" s="2">
        <v>0.997</v>
      </c>
      <c r="O3482" s="2">
        <v>2.5</v>
      </c>
      <c r="P3482" s="2">
        <v>0.755</v>
      </c>
      <c r="Q3482" s="3">
        <v>0.03</v>
      </c>
      <c r="R3482" s="4" t="str">
        <f>TRIM(tblOperations[[#This Row],[Region]])</f>
        <v>North West</v>
      </c>
      <c r="S3482" s="4" t="str">
        <f>TRIM(tblOperations[[#This Row],[Team]])</f>
        <v>Workplace Services</v>
      </c>
      <c r="T3482" s="4" t="str">
        <f>_xlfn.XLOOKUP(R3482,tblRegionReference[Region],tblRegionReference[Area],"Not Found")</f>
        <v>North</v>
      </c>
      <c r="U3482" s="4" t="str">
        <f>IF(tblOperations[[#This Row],[Completion_Rate]]&gt;=_xlfn.XLOOKUP("Completion Rate",tblKPITargets[KPI_Name],tblKPITargets[Target_Value]),"Met","Below Target")</f>
        <v>Below Target</v>
      </c>
      <c r="V3482" t="str">
        <f>IF(tblOperations[[#This Row],[SLA_Compliance]]&gt;=_xlfn.XLOOKUP('04_References'!$A$3,tblKPITargets[KPI_Name],tblKPITargets[Target_Value]),"Met","Below Target")</f>
        <v>Below Target</v>
      </c>
      <c r="W3482" t="str">
        <f>IF(tblOperations[[#This Row],[Quality_Pass_Rate]]&gt;=_xlfn.XLOOKUP('04_References'!$A$4,tblKPITargets[KPI_Name],tblKPITargets[Target_Value]),"Met","Below Target")</f>
        <v>Met</v>
      </c>
      <c r="X3482" t="str">
        <f>IF(tblOperations[[#This Row],[Average_Completion_Days]]&lt;=_xlfn.XLOOKUP('04_References'!$A$7,tblKPITargets[KPI_Name],tblKPITargets[Target_Value]),"Met","Below Target")</f>
        <v>Below Target</v>
      </c>
      <c r="Y3482" t="str">
        <f>IF(tblOperations[[#This Row],[Closing_Backlog]]&lt;=_xlfn.XLOOKUP('04_References'!$A$8,tblKPITargets[KPI_Name],tblKPITargets[Target_Value]),"Met","Below Target")</f>
        <v>Below Target</v>
      </c>
    </row>
    <row r="3483" spans="1:25">
      <c r="A3483" s="8" t="s">
        <v>3513</v>
      </c>
      <c r="B3483" s="9">
        <v>46178</v>
      </c>
      <c r="C3483" s="4" t="s">
        <v>32</v>
      </c>
      <c r="D3483" s="4" t="s">
        <v>21</v>
      </c>
      <c r="E3483" s="4">
        <v>2264</v>
      </c>
      <c r="F3483" s="4">
        <v>26</v>
      </c>
      <c r="G3483" s="4">
        <v>2290</v>
      </c>
      <c r="H3483" s="4">
        <v>29</v>
      </c>
      <c r="I3483" s="4">
        <v>2261</v>
      </c>
      <c r="J3483" s="4">
        <v>0</v>
      </c>
      <c r="K3483" s="4">
        <v>0</v>
      </c>
      <c r="L3483" s="4">
        <v>8</v>
      </c>
      <c r="M3483" s="4">
        <v>0.6</v>
      </c>
      <c r="N3483" s="4">
        <v>0.99399999999999999</v>
      </c>
      <c r="O3483" s="4">
        <v>2.5</v>
      </c>
      <c r="P3483" s="4">
        <v>0.75</v>
      </c>
      <c r="Q3483" s="5">
        <v>1.2999999999999999E-2</v>
      </c>
      <c r="R3483" s="4" t="str">
        <f>TRIM(tblOperations[[#This Row],[Region]])</f>
        <v>North West</v>
      </c>
      <c r="S3483" s="4" t="str">
        <f>TRIM(tblOperations[[#This Row],[Team]])</f>
        <v>Facilities Response</v>
      </c>
      <c r="T3483" s="4" t="str">
        <f>_xlfn.XLOOKUP(R3483,tblRegionReference[Region],tblRegionReference[Area],"Not Found")</f>
        <v>North</v>
      </c>
      <c r="U3483" s="4" t="str">
        <f>IF(tblOperations[[#This Row],[Completion_Rate]]&gt;=_xlfn.XLOOKUP("Completion Rate",tblKPITargets[KPI_Name],tblKPITargets[Target_Value]),"Met","Below Target")</f>
        <v>Below Target</v>
      </c>
      <c r="V3483" t="str">
        <f>IF(tblOperations[[#This Row],[SLA_Compliance]]&gt;=_xlfn.XLOOKUP('04_References'!$A$3,tblKPITargets[KPI_Name],tblKPITargets[Target_Value]),"Met","Below Target")</f>
        <v>Below Target</v>
      </c>
      <c r="W3483" t="str">
        <f>IF(tblOperations[[#This Row],[Quality_Pass_Rate]]&gt;=_xlfn.XLOOKUP('04_References'!$A$4,tblKPITargets[KPI_Name],tblKPITargets[Target_Value]),"Met","Below Target")</f>
        <v>Met</v>
      </c>
      <c r="X3483" t="str">
        <f>IF(tblOperations[[#This Row],[Average_Completion_Days]]&lt;=_xlfn.XLOOKUP('04_References'!$A$7,tblKPITargets[KPI_Name],tblKPITargets[Target_Value]),"Met","Below Target")</f>
        <v>Below Target</v>
      </c>
      <c r="Y3483" t="str">
        <f>IF(tblOperations[[#This Row],[Closing_Backlog]]&lt;=_xlfn.XLOOKUP('04_References'!$A$8,tblKPITargets[KPI_Name],tblKPITargets[Target_Value]),"Met","Below Target")</f>
        <v>Below Target</v>
      </c>
    </row>
    <row r="3484" spans="1:25">
      <c r="A3484" s="6" t="s">
        <v>3514</v>
      </c>
      <c r="B3484" s="7">
        <v>46178</v>
      </c>
      <c r="C3484" s="2" t="s">
        <v>32</v>
      </c>
      <c r="D3484" s="2" t="s">
        <v>23</v>
      </c>
      <c r="E3484" s="2">
        <v>2434</v>
      </c>
      <c r="F3484" s="2">
        <v>44</v>
      </c>
      <c r="G3484" s="2">
        <v>2478</v>
      </c>
      <c r="H3484" s="2">
        <v>19</v>
      </c>
      <c r="I3484" s="2">
        <v>2459</v>
      </c>
      <c r="J3484" s="2">
        <v>0</v>
      </c>
      <c r="K3484" s="2">
        <v>0</v>
      </c>
      <c r="L3484" s="2">
        <v>8</v>
      </c>
      <c r="M3484" s="2">
        <v>0.6</v>
      </c>
      <c r="N3484" s="2">
        <v>0.996</v>
      </c>
      <c r="O3484" s="2">
        <v>2.5</v>
      </c>
      <c r="P3484" s="2">
        <v>0.65100000000000002</v>
      </c>
      <c r="Q3484" s="3">
        <v>8.0000000000000002E-3</v>
      </c>
      <c r="R3484" s="4" t="str">
        <f>TRIM(tblOperations[[#This Row],[Region]])</f>
        <v>North West</v>
      </c>
      <c r="S3484" s="4" t="str">
        <f>TRIM(tblOperations[[#This Row],[Team]])</f>
        <v>Estates Support</v>
      </c>
      <c r="T3484" s="4" t="str">
        <f>_xlfn.XLOOKUP(R3484,tblRegionReference[Region],tblRegionReference[Area],"Not Found")</f>
        <v>North</v>
      </c>
      <c r="U3484" s="4" t="str">
        <f>IF(tblOperations[[#This Row],[Completion_Rate]]&gt;=_xlfn.XLOOKUP("Completion Rate",tblKPITargets[KPI_Name],tblKPITargets[Target_Value]),"Met","Below Target")</f>
        <v>Below Target</v>
      </c>
      <c r="V3484" t="str">
        <f>IF(tblOperations[[#This Row],[SLA_Compliance]]&gt;=_xlfn.XLOOKUP('04_References'!$A$3,tblKPITargets[KPI_Name],tblKPITargets[Target_Value]),"Met","Below Target")</f>
        <v>Below Target</v>
      </c>
      <c r="W3484" t="str">
        <f>IF(tblOperations[[#This Row],[Quality_Pass_Rate]]&gt;=_xlfn.XLOOKUP('04_References'!$A$4,tblKPITargets[KPI_Name],tblKPITargets[Target_Value]),"Met","Below Target")</f>
        <v>Met</v>
      </c>
      <c r="X3484" t="str">
        <f>IF(tblOperations[[#This Row],[Average_Completion_Days]]&lt;=_xlfn.XLOOKUP('04_References'!$A$7,tblKPITargets[KPI_Name],tblKPITargets[Target_Value]),"Met","Below Target")</f>
        <v>Below Target</v>
      </c>
      <c r="Y3484" t="str">
        <f>IF(tblOperations[[#This Row],[Closing_Backlog]]&lt;=_xlfn.XLOOKUP('04_References'!$A$8,tblKPITargets[KPI_Name],tblKPITargets[Target_Value]),"Met","Below Target")</f>
        <v>Below Target</v>
      </c>
    </row>
    <row r="3485" spans="1:25">
      <c r="A3485" s="8" t="s">
        <v>3515</v>
      </c>
      <c r="B3485" s="9">
        <v>46178</v>
      </c>
      <c r="C3485" s="4" t="s">
        <v>32</v>
      </c>
      <c r="D3485" s="4" t="s">
        <v>25</v>
      </c>
      <c r="E3485" s="4">
        <v>0</v>
      </c>
      <c r="F3485" s="4">
        <v>29</v>
      </c>
      <c r="G3485" s="4">
        <v>29</v>
      </c>
      <c r="H3485" s="4">
        <v>29</v>
      </c>
      <c r="I3485" s="4">
        <v>0</v>
      </c>
      <c r="J3485" s="4">
        <v>0</v>
      </c>
      <c r="K3485" s="4">
        <v>0</v>
      </c>
      <c r="L3485" s="4">
        <v>1</v>
      </c>
      <c r="M3485" s="4">
        <v>0.95499999999999996</v>
      </c>
      <c r="N3485" s="4">
        <v>0.97</v>
      </c>
      <c r="O3485" s="4">
        <v>4.5999999999999996</v>
      </c>
      <c r="P3485" s="4">
        <v>0.69399999999999995</v>
      </c>
      <c r="Q3485" s="5">
        <v>1</v>
      </c>
      <c r="R3485" s="4" t="str">
        <f>TRIM(tblOperations[[#This Row],[Region]])</f>
        <v>North West</v>
      </c>
      <c r="S3485" s="4" t="str">
        <f>TRIM(tblOperations[[#This Row],[Team]])</f>
        <v>Workplace Projects</v>
      </c>
      <c r="T3485" s="4" t="str">
        <f>_xlfn.XLOOKUP(R3485,tblRegionReference[Region],tblRegionReference[Area],"Not Found")</f>
        <v>North</v>
      </c>
      <c r="U3485" s="4" t="str">
        <f>IF(tblOperations[[#This Row],[Completion_Rate]]&gt;=_xlfn.XLOOKUP("Completion Rate",tblKPITargets[KPI_Name],tblKPITargets[Target_Value]),"Met","Below Target")</f>
        <v>Met</v>
      </c>
      <c r="V3485" t="str">
        <f>IF(tblOperations[[#This Row],[SLA_Compliance]]&gt;=_xlfn.XLOOKUP('04_References'!$A$3,tblKPITargets[KPI_Name],tblKPITargets[Target_Value]),"Met","Below Target")</f>
        <v>Met</v>
      </c>
      <c r="W3485" t="str">
        <f>IF(tblOperations[[#This Row],[Quality_Pass_Rate]]&gt;=_xlfn.XLOOKUP('04_References'!$A$4,tblKPITargets[KPI_Name],tblKPITargets[Target_Value]),"Met","Below Target")</f>
        <v>Met</v>
      </c>
      <c r="X3485" t="str">
        <f>IF(tblOperations[[#This Row],[Average_Completion_Days]]&lt;=_xlfn.XLOOKUP('04_References'!$A$7,tblKPITargets[KPI_Name],tblKPITargets[Target_Value]),"Met","Below Target")</f>
        <v>Met</v>
      </c>
      <c r="Y3485" t="str">
        <f>IF(tblOperations[[#This Row],[Closing_Backlog]]&lt;=_xlfn.XLOOKUP('04_References'!$A$8,tblKPITargets[KPI_Name],tblKPITargets[Target_Value]),"Met","Below Target")</f>
        <v>Met</v>
      </c>
    </row>
    <row r="3486" spans="1:25">
      <c r="A3486" s="6" t="s">
        <v>3516</v>
      </c>
      <c r="B3486" s="7">
        <v>46178</v>
      </c>
      <c r="C3486" s="2" t="s">
        <v>37</v>
      </c>
      <c r="D3486" s="2" t="s">
        <v>19</v>
      </c>
      <c r="E3486" s="2">
        <v>13</v>
      </c>
      <c r="F3486" s="2">
        <v>57</v>
      </c>
      <c r="G3486" s="2">
        <v>70</v>
      </c>
      <c r="H3486" s="2">
        <v>51</v>
      </c>
      <c r="I3486" s="2">
        <v>19</v>
      </c>
      <c r="J3486" s="2">
        <v>0</v>
      </c>
      <c r="K3486" s="2">
        <v>0</v>
      </c>
      <c r="L3486" s="2">
        <v>2.1</v>
      </c>
      <c r="M3486" s="2">
        <v>0.84299999999999997</v>
      </c>
      <c r="N3486" s="2">
        <v>0.97399999999999998</v>
      </c>
      <c r="O3486" s="2">
        <v>3.8</v>
      </c>
      <c r="P3486" s="2">
        <v>0.67100000000000004</v>
      </c>
      <c r="Q3486" s="3">
        <v>0.72899999999999998</v>
      </c>
      <c r="R3486" s="4" t="str">
        <f>TRIM(tblOperations[[#This Row],[Region]])</f>
        <v>Midlands</v>
      </c>
      <c r="S3486" s="4" t="str">
        <f>TRIM(tblOperations[[#This Row],[Team]])</f>
        <v>Workplace Services</v>
      </c>
      <c r="T3486" s="4" t="str">
        <f>_xlfn.XLOOKUP(R3486,tblRegionReference[Region],tblRegionReference[Area],"Not Found")</f>
        <v>Central</v>
      </c>
      <c r="U3486" s="4" t="str">
        <f>IF(tblOperations[[#This Row],[Completion_Rate]]&gt;=_xlfn.XLOOKUP("Completion Rate",tblKPITargets[KPI_Name],tblKPITargets[Target_Value]),"Met","Below Target")</f>
        <v>Below Target</v>
      </c>
      <c r="V3486" t="str">
        <f>IF(tblOperations[[#This Row],[SLA_Compliance]]&gt;=_xlfn.XLOOKUP('04_References'!$A$3,tblKPITargets[KPI_Name],tblKPITargets[Target_Value]),"Met","Below Target")</f>
        <v>Below Target</v>
      </c>
      <c r="W3486" t="str">
        <f>IF(tblOperations[[#This Row],[Quality_Pass_Rate]]&gt;=_xlfn.XLOOKUP('04_References'!$A$4,tblKPITargets[KPI_Name],tblKPITargets[Target_Value]),"Met","Below Target")</f>
        <v>Met</v>
      </c>
      <c r="X3486" t="str">
        <f>IF(tblOperations[[#This Row],[Average_Completion_Days]]&lt;=_xlfn.XLOOKUP('04_References'!$A$7,tblKPITargets[KPI_Name],tblKPITargets[Target_Value]),"Met","Below Target")</f>
        <v>Met</v>
      </c>
      <c r="Y3486" t="str">
        <f>IF(tblOperations[[#This Row],[Closing_Backlog]]&lt;=_xlfn.XLOOKUP('04_References'!$A$8,tblKPITargets[KPI_Name],tblKPITargets[Target_Value]),"Met","Below Target")</f>
        <v>Below Target</v>
      </c>
    </row>
    <row r="3487" spans="1:25">
      <c r="A3487" s="8" t="s">
        <v>3517</v>
      </c>
      <c r="B3487" s="9">
        <v>46178</v>
      </c>
      <c r="C3487" s="4" t="s">
        <v>37</v>
      </c>
      <c r="D3487" s="4" t="s">
        <v>21</v>
      </c>
      <c r="E3487" s="4">
        <v>1108</v>
      </c>
      <c r="F3487" s="4">
        <v>47</v>
      </c>
      <c r="G3487" s="4">
        <v>1155</v>
      </c>
      <c r="H3487" s="4">
        <v>36</v>
      </c>
      <c r="I3487" s="4">
        <v>1119</v>
      </c>
      <c r="J3487" s="4">
        <v>0</v>
      </c>
      <c r="K3487" s="4">
        <v>0</v>
      </c>
      <c r="L3487" s="4">
        <v>8</v>
      </c>
      <c r="M3487" s="4">
        <v>0.6</v>
      </c>
      <c r="N3487" s="4">
        <v>1</v>
      </c>
      <c r="O3487" s="4">
        <v>2.5</v>
      </c>
      <c r="P3487" s="4">
        <v>0.82499999999999996</v>
      </c>
      <c r="Q3487" s="5">
        <v>3.1E-2</v>
      </c>
      <c r="R3487" s="4" t="str">
        <f>TRIM(tblOperations[[#This Row],[Region]])</f>
        <v>Midlands</v>
      </c>
      <c r="S3487" s="4" t="str">
        <f>TRIM(tblOperations[[#This Row],[Team]])</f>
        <v>Facilities Response</v>
      </c>
      <c r="T3487" s="4" t="str">
        <f>_xlfn.XLOOKUP(R3487,tblRegionReference[Region],tblRegionReference[Area],"Not Found")</f>
        <v>Central</v>
      </c>
      <c r="U3487" s="4" t="str">
        <f>IF(tblOperations[[#This Row],[Completion_Rate]]&gt;=_xlfn.XLOOKUP("Completion Rate",tblKPITargets[KPI_Name],tblKPITargets[Target_Value]),"Met","Below Target")</f>
        <v>Below Target</v>
      </c>
      <c r="V3487" t="str">
        <f>IF(tblOperations[[#This Row],[SLA_Compliance]]&gt;=_xlfn.XLOOKUP('04_References'!$A$3,tblKPITargets[KPI_Name],tblKPITargets[Target_Value]),"Met","Below Target")</f>
        <v>Below Target</v>
      </c>
      <c r="W3487" t="str">
        <f>IF(tblOperations[[#This Row],[Quality_Pass_Rate]]&gt;=_xlfn.XLOOKUP('04_References'!$A$4,tblKPITargets[KPI_Name],tblKPITargets[Target_Value]),"Met","Below Target")</f>
        <v>Met</v>
      </c>
      <c r="X3487" t="str">
        <f>IF(tblOperations[[#This Row],[Average_Completion_Days]]&lt;=_xlfn.XLOOKUP('04_References'!$A$7,tblKPITargets[KPI_Name],tblKPITargets[Target_Value]),"Met","Below Target")</f>
        <v>Below Target</v>
      </c>
      <c r="Y3487" t="str">
        <f>IF(tblOperations[[#This Row],[Closing_Backlog]]&lt;=_xlfn.XLOOKUP('04_References'!$A$8,tblKPITargets[KPI_Name],tblKPITargets[Target_Value]),"Met","Below Target")</f>
        <v>Below Target</v>
      </c>
    </row>
    <row r="3488" spans="1:25">
      <c r="A3488" s="6" t="s">
        <v>3518</v>
      </c>
      <c r="B3488" s="7">
        <v>46178</v>
      </c>
      <c r="C3488" s="2" t="s">
        <v>37</v>
      </c>
      <c r="D3488" s="2" t="s">
        <v>23</v>
      </c>
      <c r="E3488" s="2">
        <v>826</v>
      </c>
      <c r="F3488" s="2">
        <v>43</v>
      </c>
      <c r="G3488" s="2">
        <v>869</v>
      </c>
      <c r="H3488" s="2">
        <v>38</v>
      </c>
      <c r="I3488" s="2">
        <v>831</v>
      </c>
      <c r="J3488" s="2">
        <v>0</v>
      </c>
      <c r="K3488" s="2">
        <v>0</v>
      </c>
      <c r="L3488" s="2">
        <v>8</v>
      </c>
      <c r="M3488" s="2">
        <v>0.6</v>
      </c>
      <c r="N3488" s="2">
        <v>1</v>
      </c>
      <c r="O3488" s="2">
        <v>2.5</v>
      </c>
      <c r="P3488" s="2">
        <v>0.81399999999999995</v>
      </c>
      <c r="Q3488" s="3">
        <v>4.3999999999999997E-2</v>
      </c>
      <c r="R3488" s="4" t="str">
        <f>TRIM(tblOperations[[#This Row],[Region]])</f>
        <v>Midlands</v>
      </c>
      <c r="S3488" s="4" t="str">
        <f>TRIM(tblOperations[[#This Row],[Team]])</f>
        <v>Estates Support</v>
      </c>
      <c r="T3488" s="4" t="str">
        <f>_xlfn.XLOOKUP(R3488,tblRegionReference[Region],tblRegionReference[Area],"Not Found")</f>
        <v>Central</v>
      </c>
      <c r="U3488" s="4" t="str">
        <f>IF(tblOperations[[#This Row],[Completion_Rate]]&gt;=_xlfn.XLOOKUP("Completion Rate",tblKPITargets[KPI_Name],tblKPITargets[Target_Value]),"Met","Below Target")</f>
        <v>Below Target</v>
      </c>
      <c r="V3488" t="str">
        <f>IF(tblOperations[[#This Row],[SLA_Compliance]]&gt;=_xlfn.XLOOKUP('04_References'!$A$3,tblKPITargets[KPI_Name],tblKPITargets[Target_Value]),"Met","Below Target")</f>
        <v>Below Target</v>
      </c>
      <c r="W3488" t="str">
        <f>IF(tblOperations[[#This Row],[Quality_Pass_Rate]]&gt;=_xlfn.XLOOKUP('04_References'!$A$4,tblKPITargets[KPI_Name],tblKPITargets[Target_Value]),"Met","Below Target")</f>
        <v>Met</v>
      </c>
      <c r="X3488" t="str">
        <f>IF(tblOperations[[#This Row],[Average_Completion_Days]]&lt;=_xlfn.XLOOKUP('04_References'!$A$7,tblKPITargets[KPI_Name],tblKPITargets[Target_Value]),"Met","Below Target")</f>
        <v>Below Target</v>
      </c>
      <c r="Y3488" t="str">
        <f>IF(tblOperations[[#This Row],[Closing_Backlog]]&lt;=_xlfn.XLOOKUP('04_References'!$A$8,tblKPITargets[KPI_Name],tblKPITargets[Target_Value]),"Met","Below Target")</f>
        <v>Below Target</v>
      </c>
    </row>
    <row r="3489" spans="1:25">
      <c r="A3489" s="8" t="s">
        <v>3519</v>
      </c>
      <c r="B3489" s="9">
        <v>46178</v>
      </c>
      <c r="C3489" s="4" t="s">
        <v>37</v>
      </c>
      <c r="D3489" s="4" t="s">
        <v>25</v>
      </c>
      <c r="E3489" s="4">
        <v>0</v>
      </c>
      <c r="F3489" s="4">
        <v>26</v>
      </c>
      <c r="G3489" s="4">
        <v>26</v>
      </c>
      <c r="H3489" s="4">
        <v>26</v>
      </c>
      <c r="I3489" s="4">
        <v>0</v>
      </c>
      <c r="J3489" s="4">
        <v>1</v>
      </c>
      <c r="K3489" s="4">
        <v>0</v>
      </c>
      <c r="L3489" s="4">
        <v>1.6</v>
      </c>
      <c r="M3489" s="4">
        <v>0.96</v>
      </c>
      <c r="N3489" s="4">
        <v>0.97</v>
      </c>
      <c r="O3489" s="4">
        <v>4.2</v>
      </c>
      <c r="P3489" s="4">
        <v>0.76600000000000001</v>
      </c>
      <c r="Q3489" s="5">
        <v>1</v>
      </c>
      <c r="R3489" s="4" t="str">
        <f>TRIM(tblOperations[[#This Row],[Region]])</f>
        <v>Midlands</v>
      </c>
      <c r="S3489" s="4" t="str">
        <f>TRIM(tblOperations[[#This Row],[Team]])</f>
        <v>Workplace Projects</v>
      </c>
      <c r="T3489" s="4" t="str">
        <f>_xlfn.XLOOKUP(R3489,tblRegionReference[Region],tblRegionReference[Area],"Not Found")</f>
        <v>Central</v>
      </c>
      <c r="U3489" s="4" t="str">
        <f>IF(tblOperations[[#This Row],[Completion_Rate]]&gt;=_xlfn.XLOOKUP("Completion Rate",tblKPITargets[KPI_Name],tblKPITargets[Target_Value]),"Met","Below Target")</f>
        <v>Met</v>
      </c>
      <c r="V3489" t="str">
        <f>IF(tblOperations[[#This Row],[SLA_Compliance]]&gt;=_xlfn.XLOOKUP('04_References'!$A$3,tblKPITargets[KPI_Name],tblKPITargets[Target_Value]),"Met","Below Target")</f>
        <v>Met</v>
      </c>
      <c r="W3489" t="str">
        <f>IF(tblOperations[[#This Row],[Quality_Pass_Rate]]&gt;=_xlfn.XLOOKUP('04_References'!$A$4,tblKPITargets[KPI_Name],tblKPITargets[Target_Value]),"Met","Below Target")</f>
        <v>Met</v>
      </c>
      <c r="X3489" t="str">
        <f>IF(tblOperations[[#This Row],[Average_Completion_Days]]&lt;=_xlfn.XLOOKUP('04_References'!$A$7,tblKPITargets[KPI_Name],tblKPITargets[Target_Value]),"Met","Below Target")</f>
        <v>Met</v>
      </c>
      <c r="Y3489" t="str">
        <f>IF(tblOperations[[#This Row],[Closing_Backlog]]&lt;=_xlfn.XLOOKUP('04_References'!$A$8,tblKPITargets[KPI_Name],tblKPITargets[Target_Value]),"Met","Below Target")</f>
        <v>Met</v>
      </c>
    </row>
    <row r="3490" spans="1:25">
      <c r="A3490" s="6" t="s">
        <v>3520</v>
      </c>
      <c r="B3490" s="7">
        <v>46178</v>
      </c>
      <c r="C3490" s="2" t="s">
        <v>43</v>
      </c>
      <c r="D3490" s="2" t="s">
        <v>19</v>
      </c>
      <c r="E3490" s="2">
        <v>1929</v>
      </c>
      <c r="F3490" s="2">
        <v>43</v>
      </c>
      <c r="G3490" s="2">
        <v>1972</v>
      </c>
      <c r="H3490" s="2">
        <v>24</v>
      </c>
      <c r="I3490" s="2">
        <v>1948</v>
      </c>
      <c r="J3490" s="2">
        <v>0</v>
      </c>
      <c r="K3490" s="2">
        <v>0</v>
      </c>
      <c r="L3490" s="2">
        <v>8</v>
      </c>
      <c r="M3490" s="2">
        <v>0.6</v>
      </c>
      <c r="N3490" s="2">
        <v>0.96899999999999997</v>
      </c>
      <c r="O3490" s="2">
        <v>2.5</v>
      </c>
      <c r="P3490" s="2">
        <v>0.70499999999999996</v>
      </c>
      <c r="Q3490" s="3">
        <v>1.2E-2</v>
      </c>
      <c r="R3490" s="4" t="str">
        <f>TRIM(tblOperations[[#This Row],[Region]])</f>
        <v>South West</v>
      </c>
      <c r="S3490" s="4" t="str">
        <f>TRIM(tblOperations[[#This Row],[Team]])</f>
        <v>Workplace Services</v>
      </c>
      <c r="T3490" s="4" t="str">
        <f>_xlfn.XLOOKUP(R3490,tblRegionReference[Region],tblRegionReference[Area],"Not Found")</f>
        <v>South</v>
      </c>
      <c r="U3490" s="4" t="str">
        <f>IF(tblOperations[[#This Row],[Completion_Rate]]&gt;=_xlfn.XLOOKUP("Completion Rate",tblKPITargets[KPI_Name],tblKPITargets[Target_Value]),"Met","Below Target")</f>
        <v>Below Target</v>
      </c>
      <c r="V3490" t="str">
        <f>IF(tblOperations[[#This Row],[SLA_Compliance]]&gt;=_xlfn.XLOOKUP('04_References'!$A$3,tblKPITargets[KPI_Name],tblKPITargets[Target_Value]),"Met","Below Target")</f>
        <v>Below Target</v>
      </c>
      <c r="W3490" t="str">
        <f>IF(tblOperations[[#This Row],[Quality_Pass_Rate]]&gt;=_xlfn.XLOOKUP('04_References'!$A$4,tblKPITargets[KPI_Name],tblKPITargets[Target_Value]),"Met","Below Target")</f>
        <v>Met</v>
      </c>
      <c r="X3490" t="str">
        <f>IF(tblOperations[[#This Row],[Average_Completion_Days]]&lt;=_xlfn.XLOOKUP('04_References'!$A$7,tblKPITargets[KPI_Name],tblKPITargets[Target_Value]),"Met","Below Target")</f>
        <v>Below Target</v>
      </c>
      <c r="Y3490" t="str">
        <f>IF(tblOperations[[#This Row],[Closing_Backlog]]&lt;=_xlfn.XLOOKUP('04_References'!$A$8,tblKPITargets[KPI_Name],tblKPITargets[Target_Value]),"Met","Below Target")</f>
        <v>Below Target</v>
      </c>
    </row>
    <row r="3491" spans="1:25">
      <c r="A3491" s="8" t="s">
        <v>3521</v>
      </c>
      <c r="B3491" s="9">
        <v>46178</v>
      </c>
      <c r="C3491" s="4" t="s">
        <v>43</v>
      </c>
      <c r="D3491" s="4" t="s">
        <v>21</v>
      </c>
      <c r="E3491" s="4">
        <v>0</v>
      </c>
      <c r="F3491" s="4">
        <v>35</v>
      </c>
      <c r="G3491" s="4">
        <v>35</v>
      </c>
      <c r="H3491" s="4">
        <v>35</v>
      </c>
      <c r="I3491" s="4">
        <v>0</v>
      </c>
      <c r="J3491" s="4">
        <v>0</v>
      </c>
      <c r="K3491" s="4">
        <v>0</v>
      </c>
      <c r="L3491" s="4">
        <v>1.9</v>
      </c>
      <c r="M3491" s="4">
        <v>0.97599999999999998</v>
      </c>
      <c r="N3491" s="4">
        <v>0.998</v>
      </c>
      <c r="O3491" s="4">
        <v>4.7</v>
      </c>
      <c r="P3491" s="4">
        <v>0.65300000000000002</v>
      </c>
      <c r="Q3491" s="5">
        <v>1</v>
      </c>
      <c r="R3491" s="4" t="str">
        <f>TRIM(tblOperations[[#This Row],[Region]])</f>
        <v>South West</v>
      </c>
      <c r="S3491" s="4" t="str">
        <f>TRIM(tblOperations[[#This Row],[Team]])</f>
        <v>Facilities Response</v>
      </c>
      <c r="T3491" s="4" t="str">
        <f>_xlfn.XLOOKUP(R3491,tblRegionReference[Region],tblRegionReference[Area],"Not Found")</f>
        <v>South</v>
      </c>
      <c r="U3491" s="4" t="str">
        <f>IF(tblOperations[[#This Row],[Completion_Rate]]&gt;=_xlfn.XLOOKUP("Completion Rate",tblKPITargets[KPI_Name],tblKPITargets[Target_Value]),"Met","Below Target")</f>
        <v>Met</v>
      </c>
      <c r="V3491" t="str">
        <f>IF(tblOperations[[#This Row],[SLA_Compliance]]&gt;=_xlfn.XLOOKUP('04_References'!$A$3,tblKPITargets[KPI_Name],tblKPITargets[Target_Value]),"Met","Below Target")</f>
        <v>Met</v>
      </c>
      <c r="W3491" t="str">
        <f>IF(tblOperations[[#This Row],[Quality_Pass_Rate]]&gt;=_xlfn.XLOOKUP('04_References'!$A$4,tblKPITargets[KPI_Name],tblKPITargets[Target_Value]),"Met","Below Target")</f>
        <v>Met</v>
      </c>
      <c r="X3491" t="str">
        <f>IF(tblOperations[[#This Row],[Average_Completion_Days]]&lt;=_xlfn.XLOOKUP('04_References'!$A$7,tblKPITargets[KPI_Name],tblKPITargets[Target_Value]),"Met","Below Target")</f>
        <v>Met</v>
      </c>
      <c r="Y3491" t="str">
        <f>IF(tblOperations[[#This Row],[Closing_Backlog]]&lt;=_xlfn.XLOOKUP('04_References'!$A$8,tblKPITargets[KPI_Name],tblKPITargets[Target_Value]),"Met","Below Target")</f>
        <v>Met</v>
      </c>
    </row>
    <row r="3492" spans="1:25">
      <c r="A3492" s="6" t="s">
        <v>3522</v>
      </c>
      <c r="B3492" s="7">
        <v>46178</v>
      </c>
      <c r="C3492" s="2" t="s">
        <v>43</v>
      </c>
      <c r="D3492" s="2" t="s">
        <v>23</v>
      </c>
      <c r="E3492" s="2">
        <v>6</v>
      </c>
      <c r="F3492" s="2">
        <v>54</v>
      </c>
      <c r="G3492" s="2">
        <v>60</v>
      </c>
      <c r="H3492" s="2">
        <v>46</v>
      </c>
      <c r="I3492" s="2">
        <v>14</v>
      </c>
      <c r="J3492" s="2">
        <v>0</v>
      </c>
      <c r="K3492" s="2">
        <v>0</v>
      </c>
      <c r="L3492" s="2">
        <v>2.7</v>
      </c>
      <c r="M3492" s="2">
        <v>0.93899999999999995</v>
      </c>
      <c r="N3492" s="2">
        <v>0.98299999999999998</v>
      </c>
      <c r="O3492" s="2">
        <v>4.3</v>
      </c>
      <c r="P3492" s="2">
        <v>0.69599999999999995</v>
      </c>
      <c r="Q3492" s="3">
        <v>0.76700000000000002</v>
      </c>
      <c r="R3492" s="4" t="str">
        <f>TRIM(tblOperations[[#This Row],[Region]])</f>
        <v>South West</v>
      </c>
      <c r="S3492" s="4" t="str">
        <f>TRIM(tblOperations[[#This Row],[Team]])</f>
        <v>Estates Support</v>
      </c>
      <c r="T3492" s="4" t="str">
        <f>_xlfn.XLOOKUP(R3492,tblRegionReference[Region],tblRegionReference[Area],"Not Found")</f>
        <v>South</v>
      </c>
      <c r="U3492" s="4" t="str">
        <f>IF(tblOperations[[#This Row],[Completion_Rate]]&gt;=_xlfn.XLOOKUP("Completion Rate",tblKPITargets[KPI_Name],tblKPITargets[Target_Value]),"Met","Below Target")</f>
        <v>Below Target</v>
      </c>
      <c r="V3492" t="str">
        <f>IF(tblOperations[[#This Row],[SLA_Compliance]]&gt;=_xlfn.XLOOKUP('04_References'!$A$3,tblKPITargets[KPI_Name],tblKPITargets[Target_Value]),"Met","Below Target")</f>
        <v>Met</v>
      </c>
      <c r="W3492" t="str">
        <f>IF(tblOperations[[#This Row],[Quality_Pass_Rate]]&gt;=_xlfn.XLOOKUP('04_References'!$A$4,tblKPITargets[KPI_Name],tblKPITargets[Target_Value]),"Met","Below Target")</f>
        <v>Met</v>
      </c>
      <c r="X3492" t="str">
        <f>IF(tblOperations[[#This Row],[Average_Completion_Days]]&lt;=_xlfn.XLOOKUP('04_References'!$A$7,tblKPITargets[KPI_Name],tblKPITargets[Target_Value]),"Met","Below Target")</f>
        <v>Met</v>
      </c>
      <c r="Y3492" t="str">
        <f>IF(tblOperations[[#This Row],[Closing_Backlog]]&lt;=_xlfn.XLOOKUP('04_References'!$A$8,tblKPITargets[KPI_Name],tblKPITargets[Target_Value]),"Met","Below Target")</f>
        <v>Below Target</v>
      </c>
    </row>
    <row r="3493" spans="1:25">
      <c r="A3493" s="8" t="s">
        <v>3523</v>
      </c>
      <c r="B3493" s="9">
        <v>46178</v>
      </c>
      <c r="C3493" s="4" t="s">
        <v>43</v>
      </c>
      <c r="D3493" s="4" t="s">
        <v>25</v>
      </c>
      <c r="E3493" s="4">
        <v>0</v>
      </c>
      <c r="F3493" s="4">
        <v>24</v>
      </c>
      <c r="G3493" s="4">
        <v>24</v>
      </c>
      <c r="H3493" s="4">
        <v>24</v>
      </c>
      <c r="I3493" s="4">
        <v>0</v>
      </c>
      <c r="J3493" s="4">
        <v>0</v>
      </c>
      <c r="K3493" s="4">
        <v>0</v>
      </c>
      <c r="L3493" s="4">
        <v>1.7</v>
      </c>
      <c r="M3493" s="4">
        <v>0.95499999999999996</v>
      </c>
      <c r="N3493" s="4">
        <v>0.999</v>
      </c>
      <c r="O3493" s="4">
        <v>4.7</v>
      </c>
      <c r="P3493" s="4">
        <v>0.81200000000000006</v>
      </c>
      <c r="Q3493" s="5">
        <v>1</v>
      </c>
      <c r="R3493" s="4" t="str">
        <f>TRIM(tblOperations[[#This Row],[Region]])</f>
        <v>South West</v>
      </c>
      <c r="S3493" s="4" t="str">
        <f>TRIM(tblOperations[[#This Row],[Team]])</f>
        <v>Workplace Projects</v>
      </c>
      <c r="T3493" s="4" t="str">
        <f>_xlfn.XLOOKUP(R3493,tblRegionReference[Region],tblRegionReference[Area],"Not Found")</f>
        <v>South</v>
      </c>
      <c r="U3493" s="4" t="str">
        <f>IF(tblOperations[[#This Row],[Completion_Rate]]&gt;=_xlfn.XLOOKUP("Completion Rate",tblKPITargets[KPI_Name],tblKPITargets[Target_Value]),"Met","Below Target")</f>
        <v>Met</v>
      </c>
      <c r="V3493" t="str">
        <f>IF(tblOperations[[#This Row],[SLA_Compliance]]&gt;=_xlfn.XLOOKUP('04_References'!$A$3,tblKPITargets[KPI_Name],tblKPITargets[Target_Value]),"Met","Below Target")</f>
        <v>Met</v>
      </c>
      <c r="W3493" t="str">
        <f>IF(tblOperations[[#This Row],[Quality_Pass_Rate]]&gt;=_xlfn.XLOOKUP('04_References'!$A$4,tblKPITargets[KPI_Name],tblKPITargets[Target_Value]),"Met","Below Target")</f>
        <v>Met</v>
      </c>
      <c r="X3493" t="str">
        <f>IF(tblOperations[[#This Row],[Average_Completion_Days]]&lt;=_xlfn.XLOOKUP('04_References'!$A$7,tblKPITargets[KPI_Name],tblKPITargets[Target_Value]),"Met","Below Target")</f>
        <v>Met</v>
      </c>
      <c r="Y3493" t="str">
        <f>IF(tblOperations[[#This Row],[Closing_Backlog]]&lt;=_xlfn.XLOOKUP('04_References'!$A$8,tblKPITargets[KPI_Name],tblKPITargets[Target_Value]),"Met","Below Target")</f>
        <v>Met</v>
      </c>
    </row>
    <row r="3494" spans="1:25">
      <c r="A3494" s="6" t="s">
        <v>3524</v>
      </c>
      <c r="B3494" s="7">
        <v>46178</v>
      </c>
      <c r="C3494" s="2" t="s">
        <v>48</v>
      </c>
      <c r="D3494" s="2" t="s">
        <v>19</v>
      </c>
      <c r="E3494" s="2">
        <v>0</v>
      </c>
      <c r="F3494" s="2">
        <v>57</v>
      </c>
      <c r="G3494" s="2">
        <v>57</v>
      </c>
      <c r="H3494" s="2">
        <v>54</v>
      </c>
      <c r="I3494" s="2">
        <v>3</v>
      </c>
      <c r="J3494" s="2">
        <v>0</v>
      </c>
      <c r="K3494" s="2">
        <v>0</v>
      </c>
      <c r="L3494" s="2">
        <v>1.7</v>
      </c>
      <c r="M3494" s="2">
        <v>0.93300000000000005</v>
      </c>
      <c r="N3494" s="2">
        <v>0.95799999999999996</v>
      </c>
      <c r="O3494" s="2">
        <v>4.3</v>
      </c>
      <c r="P3494" s="2">
        <v>0.73299999999999998</v>
      </c>
      <c r="Q3494" s="3">
        <v>0.94699999999999995</v>
      </c>
      <c r="R3494" s="4" t="str">
        <f>TRIM(tblOperations[[#This Row],[Region]])</f>
        <v>South East</v>
      </c>
      <c r="S3494" s="4" t="str">
        <f>TRIM(tblOperations[[#This Row],[Team]])</f>
        <v>Workplace Services</v>
      </c>
      <c r="T3494" s="4" t="str">
        <f>_xlfn.XLOOKUP(R3494,tblRegionReference[Region],tblRegionReference[Area],"Not Found")</f>
        <v>South</v>
      </c>
      <c r="U3494" s="4" t="str">
        <f>IF(tblOperations[[#This Row],[Completion_Rate]]&gt;=_xlfn.XLOOKUP("Completion Rate",tblKPITargets[KPI_Name],tblKPITargets[Target_Value]),"Met","Below Target")</f>
        <v>Below Target</v>
      </c>
      <c r="V3494" t="str">
        <f>IF(tblOperations[[#This Row],[SLA_Compliance]]&gt;=_xlfn.XLOOKUP('04_References'!$A$3,tblKPITargets[KPI_Name],tblKPITargets[Target_Value]),"Met","Below Target")</f>
        <v>Met</v>
      </c>
      <c r="W3494" t="str">
        <f>IF(tblOperations[[#This Row],[Quality_Pass_Rate]]&gt;=_xlfn.XLOOKUP('04_References'!$A$4,tblKPITargets[KPI_Name],tblKPITargets[Target_Value]),"Met","Below Target")</f>
        <v>Met</v>
      </c>
      <c r="X3494" t="str">
        <f>IF(tblOperations[[#This Row],[Average_Completion_Days]]&lt;=_xlfn.XLOOKUP('04_References'!$A$7,tblKPITargets[KPI_Name],tblKPITargets[Target_Value]),"Met","Below Target")</f>
        <v>Met</v>
      </c>
      <c r="Y3494" t="str">
        <f>IF(tblOperations[[#This Row],[Closing_Backlog]]&lt;=_xlfn.XLOOKUP('04_References'!$A$8,tblKPITargets[KPI_Name],tblKPITargets[Target_Value]),"Met","Below Target")</f>
        <v>Met</v>
      </c>
    </row>
    <row r="3495" spans="1:25">
      <c r="A3495" s="8" t="s">
        <v>3525</v>
      </c>
      <c r="B3495" s="9">
        <v>46178</v>
      </c>
      <c r="C3495" s="4" t="s">
        <v>48</v>
      </c>
      <c r="D3495" s="4" t="s">
        <v>21</v>
      </c>
      <c r="E3495" s="4">
        <v>3171</v>
      </c>
      <c r="F3495" s="4">
        <v>63</v>
      </c>
      <c r="G3495" s="4">
        <v>3234</v>
      </c>
      <c r="H3495" s="4">
        <v>19</v>
      </c>
      <c r="I3495" s="4">
        <v>3215</v>
      </c>
      <c r="J3495" s="4">
        <v>1</v>
      </c>
      <c r="K3495" s="4">
        <v>0</v>
      </c>
      <c r="L3495" s="4">
        <v>8</v>
      </c>
      <c r="M3495" s="4">
        <v>0.6</v>
      </c>
      <c r="N3495" s="4">
        <v>0.98199999999999998</v>
      </c>
      <c r="O3495" s="4">
        <v>2.5</v>
      </c>
      <c r="P3495" s="4">
        <v>0.76500000000000001</v>
      </c>
      <c r="Q3495" s="5">
        <v>6.0000000000000001E-3</v>
      </c>
      <c r="R3495" s="4" t="str">
        <f>TRIM(tblOperations[[#This Row],[Region]])</f>
        <v>South East</v>
      </c>
      <c r="S3495" s="4" t="str">
        <f>TRIM(tblOperations[[#This Row],[Team]])</f>
        <v>Facilities Response</v>
      </c>
      <c r="T3495" s="4" t="str">
        <f>_xlfn.XLOOKUP(R3495,tblRegionReference[Region],tblRegionReference[Area],"Not Found")</f>
        <v>South</v>
      </c>
      <c r="U3495" s="4" t="str">
        <f>IF(tblOperations[[#This Row],[Completion_Rate]]&gt;=_xlfn.XLOOKUP("Completion Rate",tblKPITargets[KPI_Name],tblKPITargets[Target_Value]),"Met","Below Target")</f>
        <v>Below Target</v>
      </c>
      <c r="V3495" t="str">
        <f>IF(tblOperations[[#This Row],[SLA_Compliance]]&gt;=_xlfn.XLOOKUP('04_References'!$A$3,tblKPITargets[KPI_Name],tblKPITargets[Target_Value]),"Met","Below Target")</f>
        <v>Below Target</v>
      </c>
      <c r="W3495" t="str">
        <f>IF(tblOperations[[#This Row],[Quality_Pass_Rate]]&gt;=_xlfn.XLOOKUP('04_References'!$A$4,tblKPITargets[KPI_Name],tblKPITargets[Target_Value]),"Met","Below Target")</f>
        <v>Met</v>
      </c>
      <c r="X3495" t="str">
        <f>IF(tblOperations[[#This Row],[Average_Completion_Days]]&lt;=_xlfn.XLOOKUP('04_References'!$A$7,tblKPITargets[KPI_Name],tblKPITargets[Target_Value]),"Met","Below Target")</f>
        <v>Below Target</v>
      </c>
      <c r="Y3495" t="str">
        <f>IF(tblOperations[[#This Row],[Closing_Backlog]]&lt;=_xlfn.XLOOKUP('04_References'!$A$8,tblKPITargets[KPI_Name],tblKPITargets[Target_Value]),"Met","Below Target")</f>
        <v>Below Target</v>
      </c>
    </row>
    <row r="3496" spans="1:25">
      <c r="A3496" s="6" t="s">
        <v>3526</v>
      </c>
      <c r="B3496" s="7">
        <v>46178</v>
      </c>
      <c r="C3496" s="2" t="s">
        <v>48</v>
      </c>
      <c r="D3496" s="2" t="s">
        <v>23</v>
      </c>
      <c r="E3496" s="2">
        <v>0</v>
      </c>
      <c r="F3496" s="2">
        <v>72</v>
      </c>
      <c r="G3496" s="2">
        <v>72</v>
      </c>
      <c r="H3496" s="2">
        <v>62</v>
      </c>
      <c r="I3496" s="2">
        <v>10</v>
      </c>
      <c r="J3496" s="2">
        <v>0</v>
      </c>
      <c r="K3496" s="2">
        <v>0</v>
      </c>
      <c r="L3496" s="2">
        <v>2.9</v>
      </c>
      <c r="M3496" s="2">
        <v>0.90200000000000002</v>
      </c>
      <c r="N3496" s="2">
        <v>1</v>
      </c>
      <c r="O3496" s="2">
        <v>4.2</v>
      </c>
      <c r="P3496" s="2">
        <v>0.77</v>
      </c>
      <c r="Q3496" s="3">
        <v>0.86099999999999999</v>
      </c>
      <c r="R3496" s="4" t="str">
        <f>TRIM(tblOperations[[#This Row],[Region]])</f>
        <v>South East</v>
      </c>
      <c r="S3496" s="4" t="str">
        <f>TRIM(tblOperations[[#This Row],[Team]])</f>
        <v>Estates Support</v>
      </c>
      <c r="T3496" s="4" t="str">
        <f>_xlfn.XLOOKUP(R3496,tblRegionReference[Region],tblRegionReference[Area],"Not Found")</f>
        <v>South</v>
      </c>
      <c r="U3496" s="4" t="str">
        <f>IF(tblOperations[[#This Row],[Completion_Rate]]&gt;=_xlfn.XLOOKUP("Completion Rate",tblKPITargets[KPI_Name],tblKPITargets[Target_Value]),"Met","Below Target")</f>
        <v>Below Target</v>
      </c>
      <c r="V3496" t="str">
        <f>IF(tblOperations[[#This Row],[SLA_Compliance]]&gt;=_xlfn.XLOOKUP('04_References'!$A$3,tblKPITargets[KPI_Name],tblKPITargets[Target_Value]),"Met","Below Target")</f>
        <v>Below Target</v>
      </c>
      <c r="W3496" t="str">
        <f>IF(tblOperations[[#This Row],[Quality_Pass_Rate]]&gt;=_xlfn.XLOOKUP('04_References'!$A$4,tblKPITargets[KPI_Name],tblKPITargets[Target_Value]),"Met","Below Target")</f>
        <v>Met</v>
      </c>
      <c r="X3496" t="str">
        <f>IF(tblOperations[[#This Row],[Average_Completion_Days]]&lt;=_xlfn.XLOOKUP('04_References'!$A$7,tblKPITargets[KPI_Name],tblKPITargets[Target_Value]),"Met","Below Target")</f>
        <v>Met</v>
      </c>
      <c r="Y3496" t="str">
        <f>IF(tblOperations[[#This Row],[Closing_Backlog]]&lt;=_xlfn.XLOOKUP('04_References'!$A$8,tblKPITargets[KPI_Name],tblKPITargets[Target_Value]),"Met","Below Target")</f>
        <v>Met</v>
      </c>
    </row>
    <row r="3497" spans="1:25">
      <c r="A3497" s="8" t="s">
        <v>3527</v>
      </c>
      <c r="B3497" s="9">
        <v>46178</v>
      </c>
      <c r="C3497" s="4" t="s">
        <v>48</v>
      </c>
      <c r="D3497" s="4" t="s">
        <v>25</v>
      </c>
      <c r="E3497" s="4">
        <v>1017</v>
      </c>
      <c r="F3497" s="4">
        <v>30</v>
      </c>
      <c r="G3497" s="4">
        <v>1047</v>
      </c>
      <c r="H3497" s="4">
        <v>20</v>
      </c>
      <c r="I3497" s="4">
        <v>1027</v>
      </c>
      <c r="J3497" s="4">
        <v>0</v>
      </c>
      <c r="K3497" s="4">
        <v>0</v>
      </c>
      <c r="L3497" s="4">
        <v>8</v>
      </c>
      <c r="M3497" s="4">
        <v>0.6</v>
      </c>
      <c r="N3497" s="4">
        <v>0.98899999999999999</v>
      </c>
      <c r="O3497" s="4">
        <v>2.5</v>
      </c>
      <c r="P3497" s="4">
        <v>0.72899999999999998</v>
      </c>
      <c r="Q3497" s="5">
        <v>1.9E-2</v>
      </c>
      <c r="R3497" s="4" t="str">
        <f>TRIM(tblOperations[[#This Row],[Region]])</f>
        <v>South East</v>
      </c>
      <c r="S3497" s="4" t="str">
        <f>TRIM(tblOperations[[#This Row],[Team]])</f>
        <v>Workplace Projects</v>
      </c>
      <c r="T3497" s="4" t="str">
        <f>_xlfn.XLOOKUP(R3497,tblRegionReference[Region],tblRegionReference[Area],"Not Found")</f>
        <v>South</v>
      </c>
      <c r="U3497" s="4" t="str">
        <f>IF(tblOperations[[#This Row],[Completion_Rate]]&gt;=_xlfn.XLOOKUP("Completion Rate",tblKPITargets[KPI_Name],tblKPITargets[Target_Value]),"Met","Below Target")</f>
        <v>Below Target</v>
      </c>
      <c r="V3497" t="str">
        <f>IF(tblOperations[[#This Row],[SLA_Compliance]]&gt;=_xlfn.XLOOKUP('04_References'!$A$3,tblKPITargets[KPI_Name],tblKPITargets[Target_Value]),"Met","Below Target")</f>
        <v>Below Target</v>
      </c>
      <c r="W3497" t="str">
        <f>IF(tblOperations[[#This Row],[Quality_Pass_Rate]]&gt;=_xlfn.XLOOKUP('04_References'!$A$4,tblKPITargets[KPI_Name],tblKPITargets[Target_Value]),"Met","Below Target")</f>
        <v>Met</v>
      </c>
      <c r="X3497" t="str">
        <f>IF(tblOperations[[#This Row],[Average_Completion_Days]]&lt;=_xlfn.XLOOKUP('04_References'!$A$7,tblKPITargets[KPI_Name],tblKPITargets[Target_Value]),"Met","Below Target")</f>
        <v>Below Target</v>
      </c>
      <c r="Y3497" t="str">
        <f>IF(tblOperations[[#This Row],[Closing_Backlog]]&lt;=_xlfn.XLOOKUP('04_References'!$A$8,tblKPITargets[KPI_Name],tblKPITargets[Target_Value]),"Met","Below Target")</f>
        <v>Below Target</v>
      </c>
    </row>
    <row r="3498" spans="1:25">
      <c r="A3498" s="6" t="s">
        <v>3528</v>
      </c>
      <c r="B3498" s="7">
        <v>46178</v>
      </c>
      <c r="C3498" s="2" t="s">
        <v>53</v>
      </c>
      <c r="D3498" s="2" t="s">
        <v>19</v>
      </c>
      <c r="E3498" s="2">
        <v>1851</v>
      </c>
      <c r="F3498" s="2">
        <v>51</v>
      </c>
      <c r="G3498" s="2">
        <v>1902</v>
      </c>
      <c r="H3498" s="2">
        <v>22</v>
      </c>
      <c r="I3498" s="2">
        <v>1880</v>
      </c>
      <c r="J3498" s="2">
        <v>0</v>
      </c>
      <c r="K3498" s="2">
        <v>0</v>
      </c>
      <c r="L3498" s="2">
        <v>8</v>
      </c>
      <c r="M3498" s="2">
        <v>0.6</v>
      </c>
      <c r="N3498" s="2">
        <v>0.99399999999999999</v>
      </c>
      <c r="O3498" s="2">
        <v>2.5</v>
      </c>
      <c r="P3498" s="2">
        <v>0.72599999999999998</v>
      </c>
      <c r="Q3498" s="3">
        <v>1.2E-2</v>
      </c>
      <c r="R3498" s="4" t="str">
        <f>TRIM(tblOperations[[#This Row],[Region]])</f>
        <v>Wales</v>
      </c>
      <c r="S3498" s="4" t="str">
        <f>TRIM(tblOperations[[#This Row],[Team]])</f>
        <v>Workplace Services</v>
      </c>
      <c r="T3498" s="4" t="str">
        <f>_xlfn.XLOOKUP(R3498,tblRegionReference[Region],tblRegionReference[Area],"Not Found")</f>
        <v>Wales</v>
      </c>
      <c r="U3498" s="4" t="str">
        <f>IF(tblOperations[[#This Row],[Completion_Rate]]&gt;=_xlfn.XLOOKUP("Completion Rate",tblKPITargets[KPI_Name],tblKPITargets[Target_Value]),"Met","Below Target")</f>
        <v>Below Target</v>
      </c>
      <c r="V3498" t="str">
        <f>IF(tblOperations[[#This Row],[SLA_Compliance]]&gt;=_xlfn.XLOOKUP('04_References'!$A$3,tblKPITargets[KPI_Name],tblKPITargets[Target_Value]),"Met","Below Target")</f>
        <v>Below Target</v>
      </c>
      <c r="W3498" t="str">
        <f>IF(tblOperations[[#This Row],[Quality_Pass_Rate]]&gt;=_xlfn.XLOOKUP('04_References'!$A$4,tblKPITargets[KPI_Name],tblKPITargets[Target_Value]),"Met","Below Target")</f>
        <v>Met</v>
      </c>
      <c r="X3498" t="str">
        <f>IF(tblOperations[[#This Row],[Average_Completion_Days]]&lt;=_xlfn.XLOOKUP('04_References'!$A$7,tblKPITargets[KPI_Name],tblKPITargets[Target_Value]),"Met","Below Target")</f>
        <v>Below Target</v>
      </c>
      <c r="Y3498" t="str">
        <f>IF(tblOperations[[#This Row],[Closing_Backlog]]&lt;=_xlfn.XLOOKUP('04_References'!$A$8,tblKPITargets[KPI_Name],tblKPITargets[Target_Value]),"Met","Below Target")</f>
        <v>Below Target</v>
      </c>
    </row>
    <row r="3499" spans="1:25">
      <c r="A3499" s="8" t="s">
        <v>3529</v>
      </c>
      <c r="B3499" s="9">
        <v>46178</v>
      </c>
      <c r="C3499" s="4" t="s">
        <v>53</v>
      </c>
      <c r="D3499" s="4" t="s">
        <v>21</v>
      </c>
      <c r="E3499" s="4">
        <v>2016</v>
      </c>
      <c r="F3499" s="4">
        <v>43</v>
      </c>
      <c r="G3499" s="4">
        <v>2059</v>
      </c>
      <c r="H3499" s="4">
        <v>28</v>
      </c>
      <c r="I3499" s="4">
        <v>2031</v>
      </c>
      <c r="J3499" s="4">
        <v>0</v>
      </c>
      <c r="K3499" s="4">
        <v>0</v>
      </c>
      <c r="L3499" s="4">
        <v>8</v>
      </c>
      <c r="M3499" s="4">
        <v>0.6</v>
      </c>
      <c r="N3499" s="4">
        <v>0.96799999999999997</v>
      </c>
      <c r="O3499" s="4">
        <v>2.5</v>
      </c>
      <c r="P3499" s="4">
        <v>0.67900000000000005</v>
      </c>
      <c r="Q3499" s="5">
        <v>1.4E-2</v>
      </c>
      <c r="R3499" s="4" t="str">
        <f>TRIM(tblOperations[[#This Row],[Region]])</f>
        <v>Wales</v>
      </c>
      <c r="S3499" s="4" t="str">
        <f>TRIM(tblOperations[[#This Row],[Team]])</f>
        <v>Facilities Response</v>
      </c>
      <c r="T3499" s="4" t="str">
        <f>_xlfn.XLOOKUP(R3499,tblRegionReference[Region],tblRegionReference[Area],"Not Found")</f>
        <v>Wales</v>
      </c>
      <c r="U3499" s="4" t="str">
        <f>IF(tblOperations[[#This Row],[Completion_Rate]]&gt;=_xlfn.XLOOKUP("Completion Rate",tblKPITargets[KPI_Name],tblKPITargets[Target_Value]),"Met","Below Target")</f>
        <v>Below Target</v>
      </c>
      <c r="V3499" t="str">
        <f>IF(tblOperations[[#This Row],[SLA_Compliance]]&gt;=_xlfn.XLOOKUP('04_References'!$A$3,tblKPITargets[KPI_Name],tblKPITargets[Target_Value]),"Met","Below Target")</f>
        <v>Below Target</v>
      </c>
      <c r="W3499" t="str">
        <f>IF(tblOperations[[#This Row],[Quality_Pass_Rate]]&gt;=_xlfn.XLOOKUP('04_References'!$A$4,tblKPITargets[KPI_Name],tblKPITargets[Target_Value]),"Met","Below Target")</f>
        <v>Met</v>
      </c>
      <c r="X3499" t="str">
        <f>IF(tblOperations[[#This Row],[Average_Completion_Days]]&lt;=_xlfn.XLOOKUP('04_References'!$A$7,tblKPITargets[KPI_Name],tblKPITargets[Target_Value]),"Met","Below Target")</f>
        <v>Below Target</v>
      </c>
      <c r="Y3499" t="str">
        <f>IF(tblOperations[[#This Row],[Closing_Backlog]]&lt;=_xlfn.XLOOKUP('04_References'!$A$8,tblKPITargets[KPI_Name],tblKPITargets[Target_Value]),"Met","Below Target")</f>
        <v>Below Target</v>
      </c>
    </row>
    <row r="3500" spans="1:25">
      <c r="A3500" s="6" t="s">
        <v>3530</v>
      </c>
      <c r="B3500" s="7">
        <v>46178</v>
      </c>
      <c r="C3500" s="2" t="s">
        <v>53</v>
      </c>
      <c r="D3500" s="2" t="s">
        <v>23</v>
      </c>
      <c r="E3500" s="2">
        <v>1360</v>
      </c>
      <c r="F3500" s="2">
        <v>36</v>
      </c>
      <c r="G3500" s="2">
        <v>1396</v>
      </c>
      <c r="H3500" s="2">
        <v>25</v>
      </c>
      <c r="I3500" s="2">
        <v>1371</v>
      </c>
      <c r="J3500" s="2">
        <v>0</v>
      </c>
      <c r="K3500" s="2">
        <v>0</v>
      </c>
      <c r="L3500" s="2">
        <v>8</v>
      </c>
      <c r="M3500" s="2">
        <v>0.6</v>
      </c>
      <c r="N3500" s="2">
        <v>1</v>
      </c>
      <c r="O3500" s="2">
        <v>2.5</v>
      </c>
      <c r="P3500" s="2">
        <v>0.71299999999999997</v>
      </c>
      <c r="Q3500" s="3">
        <v>1.7999999999999999E-2</v>
      </c>
      <c r="R3500" s="4" t="str">
        <f>TRIM(tblOperations[[#This Row],[Region]])</f>
        <v>Wales</v>
      </c>
      <c r="S3500" s="4" t="str">
        <f>TRIM(tblOperations[[#This Row],[Team]])</f>
        <v>Estates Support</v>
      </c>
      <c r="T3500" s="4" t="str">
        <f>_xlfn.XLOOKUP(R3500,tblRegionReference[Region],tblRegionReference[Area],"Not Found")</f>
        <v>Wales</v>
      </c>
      <c r="U3500" s="4" t="str">
        <f>IF(tblOperations[[#This Row],[Completion_Rate]]&gt;=_xlfn.XLOOKUP("Completion Rate",tblKPITargets[KPI_Name],tblKPITargets[Target_Value]),"Met","Below Target")</f>
        <v>Below Target</v>
      </c>
      <c r="V3500" t="str">
        <f>IF(tblOperations[[#This Row],[SLA_Compliance]]&gt;=_xlfn.XLOOKUP('04_References'!$A$3,tblKPITargets[KPI_Name],tblKPITargets[Target_Value]),"Met","Below Target")</f>
        <v>Below Target</v>
      </c>
      <c r="W3500" t="str">
        <f>IF(tblOperations[[#This Row],[Quality_Pass_Rate]]&gt;=_xlfn.XLOOKUP('04_References'!$A$4,tblKPITargets[KPI_Name],tblKPITargets[Target_Value]),"Met","Below Target")</f>
        <v>Met</v>
      </c>
      <c r="X3500" t="str">
        <f>IF(tblOperations[[#This Row],[Average_Completion_Days]]&lt;=_xlfn.XLOOKUP('04_References'!$A$7,tblKPITargets[KPI_Name],tblKPITargets[Target_Value]),"Met","Below Target")</f>
        <v>Below Target</v>
      </c>
      <c r="Y3500" t="str">
        <f>IF(tblOperations[[#This Row],[Closing_Backlog]]&lt;=_xlfn.XLOOKUP('04_References'!$A$8,tblKPITargets[KPI_Name],tblKPITargets[Target_Value]),"Met","Below Target")</f>
        <v>Below Target</v>
      </c>
    </row>
    <row r="3501" spans="1:25">
      <c r="A3501" s="8" t="s">
        <v>3531</v>
      </c>
      <c r="B3501" s="9">
        <v>46178</v>
      </c>
      <c r="C3501" s="4" t="s">
        <v>53</v>
      </c>
      <c r="D3501" s="4" t="s">
        <v>25</v>
      </c>
      <c r="E3501" s="4">
        <v>0</v>
      </c>
      <c r="F3501" s="4">
        <v>42</v>
      </c>
      <c r="G3501" s="4">
        <v>42</v>
      </c>
      <c r="H3501" s="4">
        <v>42</v>
      </c>
      <c r="I3501" s="4">
        <v>0</v>
      </c>
      <c r="J3501" s="4">
        <v>0</v>
      </c>
      <c r="K3501" s="4">
        <v>0</v>
      </c>
      <c r="L3501" s="4">
        <v>1.9</v>
      </c>
      <c r="M3501" s="4">
        <v>1</v>
      </c>
      <c r="N3501" s="4">
        <v>0.98199999999999998</v>
      </c>
      <c r="O3501" s="4">
        <v>4.9000000000000004</v>
      </c>
      <c r="P3501" s="4">
        <v>0.69899999999999995</v>
      </c>
      <c r="Q3501" s="5">
        <v>1</v>
      </c>
      <c r="R3501" s="4" t="str">
        <f>TRIM(tblOperations[[#This Row],[Region]])</f>
        <v>Wales</v>
      </c>
      <c r="S3501" s="4" t="str">
        <f>TRIM(tblOperations[[#This Row],[Team]])</f>
        <v>Workplace Projects</v>
      </c>
      <c r="T3501" s="4" t="str">
        <f>_xlfn.XLOOKUP(R3501,tblRegionReference[Region],tblRegionReference[Area],"Not Found")</f>
        <v>Wales</v>
      </c>
      <c r="U3501" s="4" t="str">
        <f>IF(tblOperations[[#This Row],[Completion_Rate]]&gt;=_xlfn.XLOOKUP("Completion Rate",tblKPITargets[KPI_Name],tblKPITargets[Target_Value]),"Met","Below Target")</f>
        <v>Met</v>
      </c>
      <c r="V3501" t="str">
        <f>IF(tblOperations[[#This Row],[SLA_Compliance]]&gt;=_xlfn.XLOOKUP('04_References'!$A$3,tblKPITargets[KPI_Name],tblKPITargets[Target_Value]),"Met","Below Target")</f>
        <v>Met</v>
      </c>
      <c r="W3501" t="str">
        <f>IF(tblOperations[[#This Row],[Quality_Pass_Rate]]&gt;=_xlfn.XLOOKUP('04_References'!$A$4,tblKPITargets[KPI_Name],tblKPITargets[Target_Value]),"Met","Below Target")</f>
        <v>Met</v>
      </c>
      <c r="X3501" t="str">
        <f>IF(tblOperations[[#This Row],[Average_Completion_Days]]&lt;=_xlfn.XLOOKUP('04_References'!$A$7,tblKPITargets[KPI_Name],tblKPITargets[Target_Value]),"Met","Below Target")</f>
        <v>Met</v>
      </c>
      <c r="Y3501" t="str">
        <f>IF(tblOperations[[#This Row],[Closing_Backlog]]&lt;=_xlfn.XLOOKUP('04_References'!$A$8,tblKPITargets[KPI_Name],tblKPITargets[Target_Value]),"Met","Below Target")</f>
        <v>Met</v>
      </c>
    </row>
    <row r="3502" spans="1:25">
      <c r="A3502" s="6" t="s">
        <v>3532</v>
      </c>
      <c r="B3502" s="7">
        <v>46181</v>
      </c>
      <c r="C3502" s="2" t="s">
        <v>18</v>
      </c>
      <c r="D3502" s="2" t="s">
        <v>19</v>
      </c>
      <c r="E3502" s="2">
        <v>590</v>
      </c>
      <c r="F3502" s="2">
        <v>47</v>
      </c>
      <c r="G3502" s="2">
        <v>637</v>
      </c>
      <c r="H3502" s="2">
        <v>34</v>
      </c>
      <c r="I3502" s="2">
        <v>603</v>
      </c>
      <c r="J3502" s="2">
        <v>0</v>
      </c>
      <c r="K3502" s="2">
        <v>0</v>
      </c>
      <c r="L3502" s="2">
        <v>8</v>
      </c>
      <c r="M3502" s="2">
        <v>0.6</v>
      </c>
      <c r="N3502" s="2">
        <v>0.99199999999999999</v>
      </c>
      <c r="O3502" s="2">
        <v>2.5</v>
      </c>
      <c r="P3502" s="2">
        <v>0.66</v>
      </c>
      <c r="Q3502" s="3">
        <v>5.2999999999999999E-2</v>
      </c>
      <c r="R3502" s="4" t="str">
        <f>TRIM(tblOperations[[#This Row],[Region]])</f>
        <v>Scotland</v>
      </c>
      <c r="S3502" s="4" t="str">
        <f>TRIM(tblOperations[[#This Row],[Team]])</f>
        <v>Workplace Services</v>
      </c>
      <c r="T3502" s="4" t="str">
        <f>_xlfn.XLOOKUP(R3502,tblRegionReference[Region],tblRegionReference[Area],"Not Found")</f>
        <v>North</v>
      </c>
      <c r="U3502" s="4" t="str">
        <f>IF(tblOperations[[#This Row],[Completion_Rate]]&gt;=_xlfn.XLOOKUP("Completion Rate",tblKPITargets[KPI_Name],tblKPITargets[Target_Value]),"Met","Below Target")</f>
        <v>Below Target</v>
      </c>
      <c r="V3502" t="str">
        <f>IF(tblOperations[[#This Row],[SLA_Compliance]]&gt;=_xlfn.XLOOKUP('04_References'!$A$3,tblKPITargets[KPI_Name],tblKPITargets[Target_Value]),"Met","Below Target")</f>
        <v>Below Target</v>
      </c>
      <c r="W3502" t="str">
        <f>IF(tblOperations[[#This Row],[Quality_Pass_Rate]]&gt;=_xlfn.XLOOKUP('04_References'!$A$4,tblKPITargets[KPI_Name],tblKPITargets[Target_Value]),"Met","Below Target")</f>
        <v>Met</v>
      </c>
      <c r="X3502" t="str">
        <f>IF(tblOperations[[#This Row],[Average_Completion_Days]]&lt;=_xlfn.XLOOKUP('04_References'!$A$7,tblKPITargets[KPI_Name],tblKPITargets[Target_Value]),"Met","Below Target")</f>
        <v>Below Target</v>
      </c>
      <c r="Y3502" t="str">
        <f>IF(tblOperations[[#This Row],[Closing_Backlog]]&lt;=_xlfn.XLOOKUP('04_References'!$A$8,tblKPITargets[KPI_Name],tblKPITargets[Target_Value]),"Met","Below Target")</f>
        <v>Below Target</v>
      </c>
    </row>
    <row r="3503" spans="1:25">
      <c r="A3503" s="8" t="s">
        <v>3533</v>
      </c>
      <c r="B3503" s="9">
        <v>46181</v>
      </c>
      <c r="C3503" s="4" t="s">
        <v>18</v>
      </c>
      <c r="D3503" s="4" t="s">
        <v>21</v>
      </c>
      <c r="E3503" s="4">
        <v>0</v>
      </c>
      <c r="F3503" s="4">
        <v>45</v>
      </c>
      <c r="G3503" s="4">
        <v>45</v>
      </c>
      <c r="H3503" s="4">
        <v>45</v>
      </c>
      <c r="I3503" s="4">
        <v>0</v>
      </c>
      <c r="J3503" s="4">
        <v>0</v>
      </c>
      <c r="K3503" s="4">
        <v>0</v>
      </c>
      <c r="L3503" s="4">
        <v>1.4</v>
      </c>
      <c r="M3503" s="4">
        <v>0.97199999999999998</v>
      </c>
      <c r="N3503" s="4">
        <v>1</v>
      </c>
      <c r="O3503" s="4">
        <v>4.5999999999999996</v>
      </c>
      <c r="P3503" s="4">
        <v>0.72299999999999998</v>
      </c>
      <c r="Q3503" s="5">
        <v>1</v>
      </c>
      <c r="R3503" s="4" t="str">
        <f>TRIM(tblOperations[[#This Row],[Region]])</f>
        <v>Scotland</v>
      </c>
      <c r="S3503" s="4" t="str">
        <f>TRIM(tblOperations[[#This Row],[Team]])</f>
        <v>Facilities Response</v>
      </c>
      <c r="T3503" s="4" t="str">
        <f>_xlfn.XLOOKUP(R3503,tblRegionReference[Region],tblRegionReference[Area],"Not Found")</f>
        <v>North</v>
      </c>
      <c r="U3503" s="4" t="str">
        <f>IF(tblOperations[[#This Row],[Completion_Rate]]&gt;=_xlfn.XLOOKUP("Completion Rate",tblKPITargets[KPI_Name],tblKPITargets[Target_Value]),"Met","Below Target")</f>
        <v>Met</v>
      </c>
      <c r="V3503" t="str">
        <f>IF(tblOperations[[#This Row],[SLA_Compliance]]&gt;=_xlfn.XLOOKUP('04_References'!$A$3,tblKPITargets[KPI_Name],tblKPITargets[Target_Value]),"Met","Below Target")</f>
        <v>Met</v>
      </c>
      <c r="W3503" t="str">
        <f>IF(tblOperations[[#This Row],[Quality_Pass_Rate]]&gt;=_xlfn.XLOOKUP('04_References'!$A$4,tblKPITargets[KPI_Name],tblKPITargets[Target_Value]),"Met","Below Target")</f>
        <v>Met</v>
      </c>
      <c r="X3503" t="str">
        <f>IF(tblOperations[[#This Row],[Average_Completion_Days]]&lt;=_xlfn.XLOOKUP('04_References'!$A$7,tblKPITargets[KPI_Name],tblKPITargets[Target_Value]),"Met","Below Target")</f>
        <v>Met</v>
      </c>
      <c r="Y3503" t="str">
        <f>IF(tblOperations[[#This Row],[Closing_Backlog]]&lt;=_xlfn.XLOOKUP('04_References'!$A$8,tblKPITargets[KPI_Name],tblKPITargets[Target_Value]),"Met","Below Target")</f>
        <v>Met</v>
      </c>
    </row>
    <row r="3504" spans="1:25">
      <c r="A3504" s="6" t="s">
        <v>3534</v>
      </c>
      <c r="B3504" s="7">
        <v>46181</v>
      </c>
      <c r="C3504" s="2" t="s">
        <v>18</v>
      </c>
      <c r="D3504" s="2" t="s">
        <v>23</v>
      </c>
      <c r="E3504" s="2">
        <v>895</v>
      </c>
      <c r="F3504" s="2">
        <v>47</v>
      </c>
      <c r="G3504" s="2">
        <v>942</v>
      </c>
      <c r="H3504" s="2">
        <v>37</v>
      </c>
      <c r="I3504" s="2">
        <v>905</v>
      </c>
      <c r="J3504" s="2">
        <v>0</v>
      </c>
      <c r="K3504" s="2">
        <v>0</v>
      </c>
      <c r="L3504" s="2">
        <v>8</v>
      </c>
      <c r="M3504" s="2">
        <v>0.6</v>
      </c>
      <c r="N3504" s="2">
        <v>1</v>
      </c>
      <c r="O3504" s="2">
        <v>2.5</v>
      </c>
      <c r="P3504" s="2">
        <v>0.73799999999999999</v>
      </c>
      <c r="Q3504" s="3">
        <v>3.9E-2</v>
      </c>
      <c r="R3504" s="4" t="str">
        <f>TRIM(tblOperations[[#This Row],[Region]])</f>
        <v>Scotland</v>
      </c>
      <c r="S3504" s="4" t="str">
        <f>TRIM(tblOperations[[#This Row],[Team]])</f>
        <v>Estates Support</v>
      </c>
      <c r="T3504" s="4" t="str">
        <f>_xlfn.XLOOKUP(R3504,tblRegionReference[Region],tblRegionReference[Area],"Not Found")</f>
        <v>North</v>
      </c>
      <c r="U3504" s="4" t="str">
        <f>IF(tblOperations[[#This Row],[Completion_Rate]]&gt;=_xlfn.XLOOKUP("Completion Rate",tblKPITargets[KPI_Name],tblKPITargets[Target_Value]),"Met","Below Target")</f>
        <v>Below Target</v>
      </c>
      <c r="V3504" t="str">
        <f>IF(tblOperations[[#This Row],[SLA_Compliance]]&gt;=_xlfn.XLOOKUP('04_References'!$A$3,tblKPITargets[KPI_Name],tblKPITargets[Target_Value]),"Met","Below Target")</f>
        <v>Below Target</v>
      </c>
      <c r="W3504" t="str">
        <f>IF(tblOperations[[#This Row],[Quality_Pass_Rate]]&gt;=_xlfn.XLOOKUP('04_References'!$A$4,tblKPITargets[KPI_Name],tblKPITargets[Target_Value]),"Met","Below Target")</f>
        <v>Met</v>
      </c>
      <c r="X3504" t="str">
        <f>IF(tblOperations[[#This Row],[Average_Completion_Days]]&lt;=_xlfn.XLOOKUP('04_References'!$A$7,tblKPITargets[KPI_Name],tblKPITargets[Target_Value]),"Met","Below Target")</f>
        <v>Below Target</v>
      </c>
      <c r="Y3504" t="str">
        <f>IF(tblOperations[[#This Row],[Closing_Backlog]]&lt;=_xlfn.XLOOKUP('04_References'!$A$8,tblKPITargets[KPI_Name],tblKPITargets[Target_Value]),"Met","Below Target")</f>
        <v>Below Target</v>
      </c>
    </row>
    <row r="3505" spans="1:25">
      <c r="A3505" s="8" t="s">
        <v>3535</v>
      </c>
      <c r="B3505" s="9">
        <v>46181</v>
      </c>
      <c r="C3505" s="4" t="s">
        <v>18</v>
      </c>
      <c r="D3505" s="4" t="s">
        <v>25</v>
      </c>
      <c r="E3505" s="4">
        <v>0</v>
      </c>
      <c r="F3505" s="4">
        <v>17</v>
      </c>
      <c r="G3505" s="4">
        <v>17</v>
      </c>
      <c r="H3505" s="4">
        <v>17</v>
      </c>
      <c r="I3505" s="4">
        <v>0</v>
      </c>
      <c r="J3505" s="4">
        <v>0</v>
      </c>
      <c r="K3505" s="4">
        <v>0</v>
      </c>
      <c r="L3505" s="4">
        <v>1.4</v>
      </c>
      <c r="M3505" s="4">
        <v>0.97899999999999998</v>
      </c>
      <c r="N3505" s="4">
        <v>1</v>
      </c>
      <c r="O3505" s="4">
        <v>4.9000000000000004</v>
      </c>
      <c r="P3505" s="4">
        <v>0.71099999999999997</v>
      </c>
      <c r="Q3505" s="5">
        <v>1</v>
      </c>
      <c r="R3505" s="4" t="str">
        <f>TRIM(tblOperations[[#This Row],[Region]])</f>
        <v>Scotland</v>
      </c>
      <c r="S3505" s="4" t="str">
        <f>TRIM(tblOperations[[#This Row],[Team]])</f>
        <v>Workplace Projects</v>
      </c>
      <c r="T3505" s="4" t="str">
        <f>_xlfn.XLOOKUP(R3505,tblRegionReference[Region],tblRegionReference[Area],"Not Found")</f>
        <v>North</v>
      </c>
      <c r="U3505" s="4" t="str">
        <f>IF(tblOperations[[#This Row],[Completion_Rate]]&gt;=_xlfn.XLOOKUP("Completion Rate",tblKPITargets[KPI_Name],tblKPITargets[Target_Value]),"Met","Below Target")</f>
        <v>Met</v>
      </c>
      <c r="V3505" t="str">
        <f>IF(tblOperations[[#This Row],[SLA_Compliance]]&gt;=_xlfn.XLOOKUP('04_References'!$A$3,tblKPITargets[KPI_Name],tblKPITargets[Target_Value]),"Met","Below Target")</f>
        <v>Met</v>
      </c>
      <c r="W3505" t="str">
        <f>IF(tblOperations[[#This Row],[Quality_Pass_Rate]]&gt;=_xlfn.XLOOKUP('04_References'!$A$4,tblKPITargets[KPI_Name],tblKPITargets[Target_Value]),"Met","Below Target")</f>
        <v>Met</v>
      </c>
      <c r="X3505" t="str">
        <f>IF(tblOperations[[#This Row],[Average_Completion_Days]]&lt;=_xlfn.XLOOKUP('04_References'!$A$7,tblKPITargets[KPI_Name],tblKPITargets[Target_Value]),"Met","Below Target")</f>
        <v>Met</v>
      </c>
      <c r="Y3505" t="str">
        <f>IF(tblOperations[[#This Row],[Closing_Backlog]]&lt;=_xlfn.XLOOKUP('04_References'!$A$8,tblKPITargets[KPI_Name],tblKPITargets[Target_Value]),"Met","Below Target")</f>
        <v>Met</v>
      </c>
    </row>
    <row r="3506" spans="1:25">
      <c r="A3506" s="6" t="s">
        <v>3536</v>
      </c>
      <c r="B3506" s="7">
        <v>46181</v>
      </c>
      <c r="C3506" s="2" t="s">
        <v>27</v>
      </c>
      <c r="D3506" s="2" t="s">
        <v>19</v>
      </c>
      <c r="E3506" s="2">
        <v>0</v>
      </c>
      <c r="F3506" s="2">
        <v>41</v>
      </c>
      <c r="G3506" s="2">
        <v>41</v>
      </c>
      <c r="H3506" s="2">
        <v>38</v>
      </c>
      <c r="I3506" s="2">
        <v>3</v>
      </c>
      <c r="J3506" s="2">
        <v>0</v>
      </c>
      <c r="K3506" s="2">
        <v>0</v>
      </c>
      <c r="L3506" s="2">
        <v>1.9</v>
      </c>
      <c r="M3506" s="2">
        <v>0.97399999999999998</v>
      </c>
      <c r="N3506" s="2">
        <v>0.97399999999999998</v>
      </c>
      <c r="O3506" s="2">
        <v>4.2</v>
      </c>
      <c r="P3506" s="2">
        <v>0.74399999999999999</v>
      </c>
      <c r="Q3506" s="3">
        <v>0.92700000000000005</v>
      </c>
      <c r="R3506" s="4" t="str">
        <f>TRIM(tblOperations[[#This Row],[Region]])</f>
        <v>North East</v>
      </c>
      <c r="S3506" s="4" t="str">
        <f>TRIM(tblOperations[[#This Row],[Team]])</f>
        <v>Workplace Services</v>
      </c>
      <c r="T3506" s="4" t="str">
        <f>_xlfn.XLOOKUP(R3506,tblRegionReference[Region],tblRegionReference[Area],"Not Found")</f>
        <v>North</v>
      </c>
      <c r="U3506" s="4" t="str">
        <f>IF(tblOperations[[#This Row],[Completion_Rate]]&gt;=_xlfn.XLOOKUP("Completion Rate",tblKPITargets[KPI_Name],tblKPITargets[Target_Value]),"Met","Below Target")</f>
        <v>Below Target</v>
      </c>
      <c r="V3506" t="str">
        <f>IF(tblOperations[[#This Row],[SLA_Compliance]]&gt;=_xlfn.XLOOKUP('04_References'!$A$3,tblKPITargets[KPI_Name],tblKPITargets[Target_Value]),"Met","Below Target")</f>
        <v>Met</v>
      </c>
      <c r="W3506" t="str">
        <f>IF(tblOperations[[#This Row],[Quality_Pass_Rate]]&gt;=_xlfn.XLOOKUP('04_References'!$A$4,tblKPITargets[KPI_Name],tblKPITargets[Target_Value]),"Met","Below Target")</f>
        <v>Met</v>
      </c>
      <c r="X3506" t="str">
        <f>IF(tblOperations[[#This Row],[Average_Completion_Days]]&lt;=_xlfn.XLOOKUP('04_References'!$A$7,tblKPITargets[KPI_Name],tblKPITargets[Target_Value]),"Met","Below Target")</f>
        <v>Met</v>
      </c>
      <c r="Y3506" t="str">
        <f>IF(tblOperations[[#This Row],[Closing_Backlog]]&lt;=_xlfn.XLOOKUP('04_References'!$A$8,tblKPITargets[KPI_Name],tblKPITargets[Target_Value]),"Met","Below Target")</f>
        <v>Met</v>
      </c>
    </row>
    <row r="3507" spans="1:25">
      <c r="A3507" s="8" t="s">
        <v>3537</v>
      </c>
      <c r="B3507" s="9">
        <v>46181</v>
      </c>
      <c r="C3507" s="4" t="s">
        <v>27</v>
      </c>
      <c r="D3507" s="4" t="s">
        <v>21</v>
      </c>
      <c r="E3507" s="4">
        <v>0</v>
      </c>
      <c r="F3507" s="4">
        <v>43</v>
      </c>
      <c r="G3507" s="4">
        <v>43</v>
      </c>
      <c r="H3507" s="4">
        <v>43</v>
      </c>
      <c r="I3507" s="4">
        <v>0</v>
      </c>
      <c r="J3507" s="4">
        <v>0</v>
      </c>
      <c r="K3507" s="4">
        <v>0</v>
      </c>
      <c r="L3507" s="4">
        <v>1.6</v>
      </c>
      <c r="M3507" s="4">
        <v>0.94399999999999995</v>
      </c>
      <c r="N3507" s="4">
        <v>1</v>
      </c>
      <c r="O3507" s="4">
        <v>4.5</v>
      </c>
      <c r="P3507" s="4">
        <v>0.70899999999999996</v>
      </c>
      <c r="Q3507" s="5">
        <v>1</v>
      </c>
      <c r="R3507" s="4" t="str">
        <f>TRIM(tblOperations[[#This Row],[Region]])</f>
        <v>North East</v>
      </c>
      <c r="S3507" s="4" t="str">
        <f>TRIM(tblOperations[[#This Row],[Team]])</f>
        <v>Facilities Response</v>
      </c>
      <c r="T3507" s="4" t="str">
        <f>_xlfn.XLOOKUP(R3507,tblRegionReference[Region],tblRegionReference[Area],"Not Found")</f>
        <v>North</v>
      </c>
      <c r="U3507" s="4" t="str">
        <f>IF(tblOperations[[#This Row],[Completion_Rate]]&gt;=_xlfn.XLOOKUP("Completion Rate",tblKPITargets[KPI_Name],tblKPITargets[Target_Value]),"Met","Below Target")</f>
        <v>Met</v>
      </c>
      <c r="V3507" t="str">
        <f>IF(tblOperations[[#This Row],[SLA_Compliance]]&gt;=_xlfn.XLOOKUP('04_References'!$A$3,tblKPITargets[KPI_Name],tblKPITargets[Target_Value]),"Met","Below Target")</f>
        <v>Met</v>
      </c>
      <c r="W3507" t="str">
        <f>IF(tblOperations[[#This Row],[Quality_Pass_Rate]]&gt;=_xlfn.XLOOKUP('04_References'!$A$4,tblKPITargets[KPI_Name],tblKPITargets[Target_Value]),"Met","Below Target")</f>
        <v>Met</v>
      </c>
      <c r="X3507" t="str">
        <f>IF(tblOperations[[#This Row],[Average_Completion_Days]]&lt;=_xlfn.XLOOKUP('04_References'!$A$7,tblKPITargets[KPI_Name],tblKPITargets[Target_Value]),"Met","Below Target")</f>
        <v>Met</v>
      </c>
      <c r="Y3507" t="str">
        <f>IF(tblOperations[[#This Row],[Closing_Backlog]]&lt;=_xlfn.XLOOKUP('04_References'!$A$8,tblKPITargets[KPI_Name],tblKPITargets[Target_Value]),"Met","Below Target")</f>
        <v>Met</v>
      </c>
    </row>
    <row r="3508" spans="1:25">
      <c r="A3508" s="6" t="s">
        <v>3538</v>
      </c>
      <c r="B3508" s="7">
        <v>46181</v>
      </c>
      <c r="C3508" s="2" t="s">
        <v>27</v>
      </c>
      <c r="D3508" s="2" t="s">
        <v>23</v>
      </c>
      <c r="E3508" s="2">
        <v>2304</v>
      </c>
      <c r="F3508" s="2">
        <v>60</v>
      </c>
      <c r="G3508" s="2">
        <v>2364</v>
      </c>
      <c r="H3508" s="2">
        <v>16</v>
      </c>
      <c r="I3508" s="2">
        <v>2348</v>
      </c>
      <c r="J3508" s="2">
        <v>0</v>
      </c>
      <c r="K3508" s="2">
        <v>0</v>
      </c>
      <c r="L3508" s="2">
        <v>8</v>
      </c>
      <c r="M3508" s="2">
        <v>0.6</v>
      </c>
      <c r="N3508" s="2">
        <v>0.998</v>
      </c>
      <c r="O3508" s="2">
        <v>2.5</v>
      </c>
      <c r="P3508" s="2">
        <v>0.77200000000000002</v>
      </c>
      <c r="Q3508" s="3">
        <v>7.0000000000000001E-3</v>
      </c>
      <c r="R3508" s="4" t="str">
        <f>TRIM(tblOperations[[#This Row],[Region]])</f>
        <v>North East</v>
      </c>
      <c r="S3508" s="4" t="str">
        <f>TRIM(tblOperations[[#This Row],[Team]])</f>
        <v>Estates Support</v>
      </c>
      <c r="T3508" s="4" t="str">
        <f>_xlfn.XLOOKUP(R3508,tblRegionReference[Region],tblRegionReference[Area],"Not Found")</f>
        <v>North</v>
      </c>
      <c r="U3508" s="4" t="str">
        <f>IF(tblOperations[[#This Row],[Completion_Rate]]&gt;=_xlfn.XLOOKUP("Completion Rate",tblKPITargets[KPI_Name],tblKPITargets[Target_Value]),"Met","Below Target")</f>
        <v>Below Target</v>
      </c>
      <c r="V3508" t="str">
        <f>IF(tblOperations[[#This Row],[SLA_Compliance]]&gt;=_xlfn.XLOOKUP('04_References'!$A$3,tblKPITargets[KPI_Name],tblKPITargets[Target_Value]),"Met","Below Target")</f>
        <v>Below Target</v>
      </c>
      <c r="W3508" t="str">
        <f>IF(tblOperations[[#This Row],[Quality_Pass_Rate]]&gt;=_xlfn.XLOOKUP('04_References'!$A$4,tblKPITargets[KPI_Name],tblKPITargets[Target_Value]),"Met","Below Target")</f>
        <v>Met</v>
      </c>
      <c r="X3508" t="str">
        <f>IF(tblOperations[[#This Row],[Average_Completion_Days]]&lt;=_xlfn.XLOOKUP('04_References'!$A$7,tblKPITargets[KPI_Name],tblKPITargets[Target_Value]),"Met","Below Target")</f>
        <v>Below Target</v>
      </c>
      <c r="Y3508" t="str">
        <f>IF(tblOperations[[#This Row],[Closing_Backlog]]&lt;=_xlfn.XLOOKUP('04_References'!$A$8,tblKPITargets[KPI_Name],tblKPITargets[Target_Value]),"Met","Below Target")</f>
        <v>Below Target</v>
      </c>
    </row>
    <row r="3509" spans="1:25">
      <c r="A3509" s="8" t="s">
        <v>3539</v>
      </c>
      <c r="B3509" s="9">
        <v>46181</v>
      </c>
      <c r="C3509" s="4" t="s">
        <v>27</v>
      </c>
      <c r="D3509" s="4" t="s">
        <v>25</v>
      </c>
      <c r="E3509" s="4">
        <v>165</v>
      </c>
      <c r="F3509" s="4">
        <v>27</v>
      </c>
      <c r="G3509" s="4">
        <v>192</v>
      </c>
      <c r="H3509" s="4">
        <v>24</v>
      </c>
      <c r="I3509" s="4">
        <v>168</v>
      </c>
      <c r="J3509" s="4">
        <v>0</v>
      </c>
      <c r="K3509" s="4">
        <v>0</v>
      </c>
      <c r="L3509" s="4">
        <v>8</v>
      </c>
      <c r="M3509" s="4">
        <v>0.6</v>
      </c>
      <c r="N3509" s="4">
        <v>0.96899999999999997</v>
      </c>
      <c r="O3509" s="4">
        <v>2.5</v>
      </c>
      <c r="P3509" s="4">
        <v>0.81100000000000005</v>
      </c>
      <c r="Q3509" s="5">
        <v>0.125</v>
      </c>
      <c r="R3509" s="4" t="str">
        <f>TRIM(tblOperations[[#This Row],[Region]])</f>
        <v>North East</v>
      </c>
      <c r="S3509" s="4" t="str">
        <f>TRIM(tblOperations[[#This Row],[Team]])</f>
        <v>Workplace Projects</v>
      </c>
      <c r="T3509" s="4" t="str">
        <f>_xlfn.XLOOKUP(R3509,tblRegionReference[Region],tblRegionReference[Area],"Not Found")</f>
        <v>North</v>
      </c>
      <c r="U3509" s="4" t="str">
        <f>IF(tblOperations[[#This Row],[Completion_Rate]]&gt;=_xlfn.XLOOKUP("Completion Rate",tblKPITargets[KPI_Name],tblKPITargets[Target_Value]),"Met","Below Target")</f>
        <v>Below Target</v>
      </c>
      <c r="V3509" t="str">
        <f>IF(tblOperations[[#This Row],[SLA_Compliance]]&gt;=_xlfn.XLOOKUP('04_References'!$A$3,tblKPITargets[KPI_Name],tblKPITargets[Target_Value]),"Met","Below Target")</f>
        <v>Below Target</v>
      </c>
      <c r="W3509" t="str">
        <f>IF(tblOperations[[#This Row],[Quality_Pass_Rate]]&gt;=_xlfn.XLOOKUP('04_References'!$A$4,tblKPITargets[KPI_Name],tblKPITargets[Target_Value]),"Met","Below Target")</f>
        <v>Met</v>
      </c>
      <c r="X3509" t="str">
        <f>IF(tblOperations[[#This Row],[Average_Completion_Days]]&lt;=_xlfn.XLOOKUP('04_References'!$A$7,tblKPITargets[KPI_Name],tblKPITargets[Target_Value]),"Met","Below Target")</f>
        <v>Below Target</v>
      </c>
      <c r="Y3509" t="str">
        <f>IF(tblOperations[[#This Row],[Closing_Backlog]]&lt;=_xlfn.XLOOKUP('04_References'!$A$8,tblKPITargets[KPI_Name],tblKPITargets[Target_Value]),"Met","Below Target")</f>
        <v>Below Target</v>
      </c>
    </row>
    <row r="3510" spans="1:25">
      <c r="A3510" s="6" t="s">
        <v>3540</v>
      </c>
      <c r="B3510" s="7">
        <v>46181</v>
      </c>
      <c r="C3510" s="2" t="s">
        <v>32</v>
      </c>
      <c r="D3510" s="2" t="s">
        <v>19</v>
      </c>
      <c r="E3510" s="2">
        <v>1063</v>
      </c>
      <c r="F3510" s="2">
        <v>38</v>
      </c>
      <c r="G3510" s="2">
        <v>1101</v>
      </c>
      <c r="H3510" s="2">
        <v>29</v>
      </c>
      <c r="I3510" s="2">
        <v>1072</v>
      </c>
      <c r="J3510" s="2">
        <v>1</v>
      </c>
      <c r="K3510" s="2">
        <v>0</v>
      </c>
      <c r="L3510" s="2">
        <v>8</v>
      </c>
      <c r="M3510" s="2">
        <v>0.6</v>
      </c>
      <c r="N3510" s="2">
        <v>0.97199999999999998</v>
      </c>
      <c r="O3510" s="2">
        <v>2.5</v>
      </c>
      <c r="P3510" s="2">
        <v>0.755</v>
      </c>
      <c r="Q3510" s="3">
        <v>2.5999999999999999E-2</v>
      </c>
      <c r="R3510" s="4" t="str">
        <f>TRIM(tblOperations[[#This Row],[Region]])</f>
        <v>North West</v>
      </c>
      <c r="S3510" s="4" t="str">
        <f>TRIM(tblOperations[[#This Row],[Team]])</f>
        <v>Workplace Services</v>
      </c>
      <c r="T3510" s="4" t="str">
        <f>_xlfn.XLOOKUP(R3510,tblRegionReference[Region],tblRegionReference[Area],"Not Found")</f>
        <v>North</v>
      </c>
      <c r="U3510" s="4" t="str">
        <f>IF(tblOperations[[#This Row],[Completion_Rate]]&gt;=_xlfn.XLOOKUP("Completion Rate",tblKPITargets[KPI_Name],tblKPITargets[Target_Value]),"Met","Below Target")</f>
        <v>Below Target</v>
      </c>
      <c r="V3510" t="str">
        <f>IF(tblOperations[[#This Row],[SLA_Compliance]]&gt;=_xlfn.XLOOKUP('04_References'!$A$3,tblKPITargets[KPI_Name],tblKPITargets[Target_Value]),"Met","Below Target")</f>
        <v>Below Target</v>
      </c>
      <c r="W3510" t="str">
        <f>IF(tblOperations[[#This Row],[Quality_Pass_Rate]]&gt;=_xlfn.XLOOKUP('04_References'!$A$4,tblKPITargets[KPI_Name],tblKPITargets[Target_Value]),"Met","Below Target")</f>
        <v>Met</v>
      </c>
      <c r="X3510" t="str">
        <f>IF(tblOperations[[#This Row],[Average_Completion_Days]]&lt;=_xlfn.XLOOKUP('04_References'!$A$7,tblKPITargets[KPI_Name],tblKPITargets[Target_Value]),"Met","Below Target")</f>
        <v>Below Target</v>
      </c>
      <c r="Y3510" t="str">
        <f>IF(tblOperations[[#This Row],[Closing_Backlog]]&lt;=_xlfn.XLOOKUP('04_References'!$A$8,tblKPITargets[KPI_Name],tblKPITargets[Target_Value]),"Met","Below Target")</f>
        <v>Below Target</v>
      </c>
    </row>
    <row r="3511" spans="1:25">
      <c r="A3511" s="8" t="s">
        <v>3541</v>
      </c>
      <c r="B3511" s="9">
        <v>46181</v>
      </c>
      <c r="C3511" s="4" t="s">
        <v>32</v>
      </c>
      <c r="D3511" s="4" t="s">
        <v>21</v>
      </c>
      <c r="E3511" s="4">
        <v>2261</v>
      </c>
      <c r="F3511" s="4">
        <v>37</v>
      </c>
      <c r="G3511" s="4">
        <v>2298</v>
      </c>
      <c r="H3511" s="4">
        <v>22</v>
      </c>
      <c r="I3511" s="4">
        <v>2276</v>
      </c>
      <c r="J3511" s="4">
        <v>0</v>
      </c>
      <c r="K3511" s="4">
        <v>0</v>
      </c>
      <c r="L3511" s="4">
        <v>8</v>
      </c>
      <c r="M3511" s="4">
        <v>0.6</v>
      </c>
      <c r="N3511" s="4">
        <v>0.98699999999999999</v>
      </c>
      <c r="O3511" s="4">
        <v>2.5</v>
      </c>
      <c r="P3511" s="4">
        <v>0.75</v>
      </c>
      <c r="Q3511" s="5">
        <v>0.01</v>
      </c>
      <c r="R3511" s="4" t="str">
        <f>TRIM(tblOperations[[#This Row],[Region]])</f>
        <v>North West</v>
      </c>
      <c r="S3511" s="4" t="str">
        <f>TRIM(tblOperations[[#This Row],[Team]])</f>
        <v>Facilities Response</v>
      </c>
      <c r="T3511" s="4" t="str">
        <f>_xlfn.XLOOKUP(R3511,tblRegionReference[Region],tblRegionReference[Area],"Not Found")</f>
        <v>North</v>
      </c>
      <c r="U3511" s="4" t="str">
        <f>IF(tblOperations[[#This Row],[Completion_Rate]]&gt;=_xlfn.XLOOKUP("Completion Rate",tblKPITargets[KPI_Name],tblKPITargets[Target_Value]),"Met","Below Target")</f>
        <v>Below Target</v>
      </c>
      <c r="V3511" t="str">
        <f>IF(tblOperations[[#This Row],[SLA_Compliance]]&gt;=_xlfn.XLOOKUP('04_References'!$A$3,tblKPITargets[KPI_Name],tblKPITargets[Target_Value]),"Met","Below Target")</f>
        <v>Below Target</v>
      </c>
      <c r="W3511" t="str">
        <f>IF(tblOperations[[#This Row],[Quality_Pass_Rate]]&gt;=_xlfn.XLOOKUP('04_References'!$A$4,tblKPITargets[KPI_Name],tblKPITargets[Target_Value]),"Met","Below Target")</f>
        <v>Met</v>
      </c>
      <c r="X3511" t="str">
        <f>IF(tblOperations[[#This Row],[Average_Completion_Days]]&lt;=_xlfn.XLOOKUP('04_References'!$A$7,tblKPITargets[KPI_Name],tblKPITargets[Target_Value]),"Met","Below Target")</f>
        <v>Below Target</v>
      </c>
      <c r="Y3511" t="str">
        <f>IF(tblOperations[[#This Row],[Closing_Backlog]]&lt;=_xlfn.XLOOKUP('04_References'!$A$8,tblKPITargets[KPI_Name],tblKPITargets[Target_Value]),"Met","Below Target")</f>
        <v>Below Target</v>
      </c>
    </row>
    <row r="3512" spans="1:25">
      <c r="A3512" s="6" t="s">
        <v>3542</v>
      </c>
      <c r="B3512" s="7">
        <v>46181</v>
      </c>
      <c r="C3512" s="2" t="s">
        <v>32</v>
      </c>
      <c r="D3512" s="2" t="s">
        <v>23</v>
      </c>
      <c r="E3512" s="2">
        <v>2459</v>
      </c>
      <c r="F3512" s="2">
        <v>35</v>
      </c>
      <c r="G3512" s="2">
        <v>2494</v>
      </c>
      <c r="H3512" s="2">
        <v>18</v>
      </c>
      <c r="I3512" s="2">
        <v>2476</v>
      </c>
      <c r="J3512" s="2">
        <v>1</v>
      </c>
      <c r="K3512" s="2">
        <v>1</v>
      </c>
      <c r="L3512" s="2">
        <v>8</v>
      </c>
      <c r="M3512" s="2">
        <v>0.6</v>
      </c>
      <c r="N3512" s="2">
        <v>0.96499999999999997</v>
      </c>
      <c r="O3512" s="2">
        <v>2.5</v>
      </c>
      <c r="P3512" s="2">
        <v>0.65100000000000002</v>
      </c>
      <c r="Q3512" s="3">
        <v>7.0000000000000001E-3</v>
      </c>
      <c r="R3512" s="4" t="str">
        <f>TRIM(tblOperations[[#This Row],[Region]])</f>
        <v>North West</v>
      </c>
      <c r="S3512" s="4" t="str">
        <f>TRIM(tblOperations[[#This Row],[Team]])</f>
        <v>Estates Support</v>
      </c>
      <c r="T3512" s="4" t="str">
        <f>_xlfn.XLOOKUP(R3512,tblRegionReference[Region],tblRegionReference[Area],"Not Found")</f>
        <v>North</v>
      </c>
      <c r="U3512" s="4" t="str">
        <f>IF(tblOperations[[#This Row],[Completion_Rate]]&gt;=_xlfn.XLOOKUP("Completion Rate",tblKPITargets[KPI_Name],tblKPITargets[Target_Value]),"Met","Below Target")</f>
        <v>Below Target</v>
      </c>
      <c r="V3512" t="str">
        <f>IF(tblOperations[[#This Row],[SLA_Compliance]]&gt;=_xlfn.XLOOKUP('04_References'!$A$3,tblKPITargets[KPI_Name],tblKPITargets[Target_Value]),"Met","Below Target")</f>
        <v>Below Target</v>
      </c>
      <c r="W3512" t="str">
        <f>IF(tblOperations[[#This Row],[Quality_Pass_Rate]]&gt;=_xlfn.XLOOKUP('04_References'!$A$4,tblKPITargets[KPI_Name],tblKPITargets[Target_Value]),"Met","Below Target")</f>
        <v>Met</v>
      </c>
      <c r="X3512" t="str">
        <f>IF(tblOperations[[#This Row],[Average_Completion_Days]]&lt;=_xlfn.XLOOKUP('04_References'!$A$7,tblKPITargets[KPI_Name],tblKPITargets[Target_Value]),"Met","Below Target")</f>
        <v>Below Target</v>
      </c>
      <c r="Y3512" t="str">
        <f>IF(tblOperations[[#This Row],[Closing_Backlog]]&lt;=_xlfn.XLOOKUP('04_References'!$A$8,tblKPITargets[KPI_Name],tblKPITargets[Target_Value]),"Met","Below Target")</f>
        <v>Below Target</v>
      </c>
    </row>
    <row r="3513" spans="1:25">
      <c r="A3513" s="8" t="s">
        <v>3543</v>
      </c>
      <c r="B3513" s="9">
        <v>46181</v>
      </c>
      <c r="C3513" s="4" t="s">
        <v>32</v>
      </c>
      <c r="D3513" s="4" t="s">
        <v>25</v>
      </c>
      <c r="E3513" s="4">
        <v>0</v>
      </c>
      <c r="F3513" s="4">
        <v>25</v>
      </c>
      <c r="G3513" s="4">
        <v>25</v>
      </c>
      <c r="H3513" s="4">
        <v>25</v>
      </c>
      <c r="I3513" s="4">
        <v>0</v>
      </c>
      <c r="J3513" s="4">
        <v>1</v>
      </c>
      <c r="K3513" s="4">
        <v>0</v>
      </c>
      <c r="L3513" s="4">
        <v>2.1</v>
      </c>
      <c r="M3513" s="4">
        <v>0.92800000000000005</v>
      </c>
      <c r="N3513" s="4">
        <v>0.96599999999999997</v>
      </c>
      <c r="O3513" s="4">
        <v>4.7</v>
      </c>
      <c r="P3513" s="4">
        <v>0.69399999999999995</v>
      </c>
      <c r="Q3513" s="5">
        <v>1</v>
      </c>
      <c r="R3513" s="4" t="str">
        <f>TRIM(tblOperations[[#This Row],[Region]])</f>
        <v>North West</v>
      </c>
      <c r="S3513" s="4" t="str">
        <f>TRIM(tblOperations[[#This Row],[Team]])</f>
        <v>Workplace Projects</v>
      </c>
      <c r="T3513" s="4" t="str">
        <f>_xlfn.XLOOKUP(R3513,tblRegionReference[Region],tblRegionReference[Area],"Not Found")</f>
        <v>North</v>
      </c>
      <c r="U3513" s="4" t="str">
        <f>IF(tblOperations[[#This Row],[Completion_Rate]]&gt;=_xlfn.XLOOKUP("Completion Rate",tblKPITargets[KPI_Name],tblKPITargets[Target_Value]),"Met","Below Target")</f>
        <v>Met</v>
      </c>
      <c r="V3513" t="str">
        <f>IF(tblOperations[[#This Row],[SLA_Compliance]]&gt;=_xlfn.XLOOKUP('04_References'!$A$3,tblKPITargets[KPI_Name],tblKPITargets[Target_Value]),"Met","Below Target")</f>
        <v>Met</v>
      </c>
      <c r="W3513" t="str">
        <f>IF(tblOperations[[#This Row],[Quality_Pass_Rate]]&gt;=_xlfn.XLOOKUP('04_References'!$A$4,tblKPITargets[KPI_Name],tblKPITargets[Target_Value]),"Met","Below Target")</f>
        <v>Met</v>
      </c>
      <c r="X3513" t="str">
        <f>IF(tblOperations[[#This Row],[Average_Completion_Days]]&lt;=_xlfn.XLOOKUP('04_References'!$A$7,tblKPITargets[KPI_Name],tblKPITargets[Target_Value]),"Met","Below Target")</f>
        <v>Met</v>
      </c>
      <c r="Y3513" t="str">
        <f>IF(tblOperations[[#This Row],[Closing_Backlog]]&lt;=_xlfn.XLOOKUP('04_References'!$A$8,tblKPITargets[KPI_Name],tblKPITargets[Target_Value]),"Met","Below Target")</f>
        <v>Met</v>
      </c>
    </row>
    <row r="3514" spans="1:25">
      <c r="A3514" s="6" t="s">
        <v>3544</v>
      </c>
      <c r="B3514" s="7">
        <v>46181</v>
      </c>
      <c r="C3514" s="2" t="s">
        <v>37</v>
      </c>
      <c r="D3514" s="2" t="s">
        <v>19</v>
      </c>
      <c r="E3514" s="2">
        <v>19</v>
      </c>
      <c r="F3514" s="2">
        <v>35</v>
      </c>
      <c r="G3514" s="2">
        <v>54</v>
      </c>
      <c r="H3514" s="2">
        <v>47</v>
      </c>
      <c r="I3514" s="2">
        <v>7</v>
      </c>
      <c r="J3514" s="2">
        <v>0</v>
      </c>
      <c r="K3514" s="2">
        <v>0</v>
      </c>
      <c r="L3514" s="2">
        <v>2.7</v>
      </c>
      <c r="M3514" s="2">
        <v>0.91500000000000004</v>
      </c>
      <c r="N3514" s="2">
        <v>0.95799999999999996</v>
      </c>
      <c r="O3514" s="2">
        <v>4.3</v>
      </c>
      <c r="P3514" s="2">
        <v>0.67100000000000004</v>
      </c>
      <c r="Q3514" s="3">
        <v>0.87</v>
      </c>
      <c r="R3514" s="4" t="str">
        <f>TRIM(tblOperations[[#This Row],[Region]])</f>
        <v>Midlands</v>
      </c>
      <c r="S3514" s="4" t="str">
        <f>TRIM(tblOperations[[#This Row],[Team]])</f>
        <v>Workplace Services</v>
      </c>
      <c r="T3514" s="4" t="str">
        <f>_xlfn.XLOOKUP(R3514,tblRegionReference[Region],tblRegionReference[Area],"Not Found")</f>
        <v>Central</v>
      </c>
      <c r="U3514" s="4" t="str">
        <f>IF(tblOperations[[#This Row],[Completion_Rate]]&gt;=_xlfn.XLOOKUP("Completion Rate",tblKPITargets[KPI_Name],tblKPITargets[Target_Value]),"Met","Below Target")</f>
        <v>Below Target</v>
      </c>
      <c r="V3514" t="str">
        <f>IF(tblOperations[[#This Row],[SLA_Compliance]]&gt;=_xlfn.XLOOKUP('04_References'!$A$3,tblKPITargets[KPI_Name],tblKPITargets[Target_Value]),"Met","Below Target")</f>
        <v>Below Target</v>
      </c>
      <c r="W3514" t="str">
        <f>IF(tblOperations[[#This Row],[Quality_Pass_Rate]]&gt;=_xlfn.XLOOKUP('04_References'!$A$4,tblKPITargets[KPI_Name],tblKPITargets[Target_Value]),"Met","Below Target")</f>
        <v>Met</v>
      </c>
      <c r="X3514" t="str">
        <f>IF(tblOperations[[#This Row],[Average_Completion_Days]]&lt;=_xlfn.XLOOKUP('04_References'!$A$7,tblKPITargets[KPI_Name],tblKPITargets[Target_Value]),"Met","Below Target")</f>
        <v>Met</v>
      </c>
      <c r="Y3514" t="str">
        <f>IF(tblOperations[[#This Row],[Closing_Backlog]]&lt;=_xlfn.XLOOKUP('04_References'!$A$8,tblKPITargets[KPI_Name],tblKPITargets[Target_Value]),"Met","Below Target")</f>
        <v>Met</v>
      </c>
    </row>
    <row r="3515" spans="1:25">
      <c r="A3515" s="8" t="s">
        <v>3545</v>
      </c>
      <c r="B3515" s="9">
        <v>46181</v>
      </c>
      <c r="C3515" s="4" t="s">
        <v>37</v>
      </c>
      <c r="D3515" s="4" t="s">
        <v>21</v>
      </c>
      <c r="E3515" s="4">
        <v>1119</v>
      </c>
      <c r="F3515" s="4">
        <v>35</v>
      </c>
      <c r="G3515" s="4">
        <v>1154</v>
      </c>
      <c r="H3515" s="4">
        <v>41</v>
      </c>
      <c r="I3515" s="4">
        <v>1113</v>
      </c>
      <c r="J3515" s="4">
        <v>0</v>
      </c>
      <c r="K3515" s="4">
        <v>0</v>
      </c>
      <c r="L3515" s="4">
        <v>8</v>
      </c>
      <c r="M3515" s="4">
        <v>0.6</v>
      </c>
      <c r="N3515" s="4">
        <v>0.97699999999999998</v>
      </c>
      <c r="O3515" s="4">
        <v>2.5</v>
      </c>
      <c r="P3515" s="4">
        <v>0.82499999999999996</v>
      </c>
      <c r="Q3515" s="5">
        <v>3.5999999999999997E-2</v>
      </c>
      <c r="R3515" s="4" t="str">
        <f>TRIM(tblOperations[[#This Row],[Region]])</f>
        <v>Midlands</v>
      </c>
      <c r="S3515" s="4" t="str">
        <f>TRIM(tblOperations[[#This Row],[Team]])</f>
        <v>Facilities Response</v>
      </c>
      <c r="T3515" s="4" t="str">
        <f>_xlfn.XLOOKUP(R3515,tblRegionReference[Region],tblRegionReference[Area],"Not Found")</f>
        <v>Central</v>
      </c>
      <c r="U3515" s="4" t="str">
        <f>IF(tblOperations[[#This Row],[Completion_Rate]]&gt;=_xlfn.XLOOKUP("Completion Rate",tblKPITargets[KPI_Name],tblKPITargets[Target_Value]),"Met","Below Target")</f>
        <v>Below Target</v>
      </c>
      <c r="V3515" t="str">
        <f>IF(tblOperations[[#This Row],[SLA_Compliance]]&gt;=_xlfn.XLOOKUP('04_References'!$A$3,tblKPITargets[KPI_Name],tblKPITargets[Target_Value]),"Met","Below Target")</f>
        <v>Below Target</v>
      </c>
      <c r="W3515" t="str">
        <f>IF(tblOperations[[#This Row],[Quality_Pass_Rate]]&gt;=_xlfn.XLOOKUP('04_References'!$A$4,tblKPITargets[KPI_Name],tblKPITargets[Target_Value]),"Met","Below Target")</f>
        <v>Met</v>
      </c>
      <c r="X3515" t="str">
        <f>IF(tblOperations[[#This Row],[Average_Completion_Days]]&lt;=_xlfn.XLOOKUP('04_References'!$A$7,tblKPITargets[KPI_Name],tblKPITargets[Target_Value]),"Met","Below Target")</f>
        <v>Below Target</v>
      </c>
      <c r="Y3515" t="str">
        <f>IF(tblOperations[[#This Row],[Closing_Backlog]]&lt;=_xlfn.XLOOKUP('04_References'!$A$8,tblKPITargets[KPI_Name],tblKPITargets[Target_Value]),"Met","Below Target")</f>
        <v>Below Target</v>
      </c>
    </row>
    <row r="3516" spans="1:25">
      <c r="A3516" s="6" t="s">
        <v>3546</v>
      </c>
      <c r="B3516" s="7">
        <v>46181</v>
      </c>
      <c r="C3516" s="2" t="s">
        <v>37</v>
      </c>
      <c r="D3516" s="2" t="s">
        <v>23</v>
      </c>
      <c r="E3516" s="2">
        <v>831</v>
      </c>
      <c r="F3516" s="2">
        <v>50</v>
      </c>
      <c r="G3516" s="2">
        <v>881</v>
      </c>
      <c r="H3516" s="2">
        <v>37</v>
      </c>
      <c r="I3516" s="2">
        <v>844</v>
      </c>
      <c r="J3516" s="2">
        <v>0</v>
      </c>
      <c r="K3516" s="2">
        <v>0</v>
      </c>
      <c r="L3516" s="2">
        <v>8</v>
      </c>
      <c r="M3516" s="2">
        <v>0.6</v>
      </c>
      <c r="N3516" s="2">
        <v>0.98199999999999998</v>
      </c>
      <c r="O3516" s="2">
        <v>2.5</v>
      </c>
      <c r="P3516" s="2">
        <v>0.81399999999999995</v>
      </c>
      <c r="Q3516" s="3">
        <v>4.2000000000000003E-2</v>
      </c>
      <c r="R3516" s="4" t="str">
        <f>TRIM(tblOperations[[#This Row],[Region]])</f>
        <v>Midlands</v>
      </c>
      <c r="S3516" s="4" t="str">
        <f>TRIM(tblOperations[[#This Row],[Team]])</f>
        <v>Estates Support</v>
      </c>
      <c r="T3516" s="4" t="str">
        <f>_xlfn.XLOOKUP(R3516,tblRegionReference[Region],tblRegionReference[Area],"Not Found")</f>
        <v>Central</v>
      </c>
      <c r="U3516" s="4" t="str">
        <f>IF(tblOperations[[#This Row],[Completion_Rate]]&gt;=_xlfn.XLOOKUP("Completion Rate",tblKPITargets[KPI_Name],tblKPITargets[Target_Value]),"Met","Below Target")</f>
        <v>Below Target</v>
      </c>
      <c r="V3516" t="str">
        <f>IF(tblOperations[[#This Row],[SLA_Compliance]]&gt;=_xlfn.XLOOKUP('04_References'!$A$3,tblKPITargets[KPI_Name],tblKPITargets[Target_Value]),"Met","Below Target")</f>
        <v>Below Target</v>
      </c>
      <c r="W3516" t="str">
        <f>IF(tblOperations[[#This Row],[Quality_Pass_Rate]]&gt;=_xlfn.XLOOKUP('04_References'!$A$4,tblKPITargets[KPI_Name],tblKPITargets[Target_Value]),"Met","Below Target")</f>
        <v>Met</v>
      </c>
      <c r="X3516" t="str">
        <f>IF(tblOperations[[#This Row],[Average_Completion_Days]]&lt;=_xlfn.XLOOKUP('04_References'!$A$7,tblKPITargets[KPI_Name],tblKPITargets[Target_Value]),"Met","Below Target")</f>
        <v>Below Target</v>
      </c>
      <c r="Y3516" t="str">
        <f>IF(tblOperations[[#This Row],[Closing_Backlog]]&lt;=_xlfn.XLOOKUP('04_References'!$A$8,tblKPITargets[KPI_Name],tblKPITargets[Target_Value]),"Met","Below Target")</f>
        <v>Below Target</v>
      </c>
    </row>
    <row r="3517" spans="1:25">
      <c r="A3517" s="8" t="s">
        <v>3547</v>
      </c>
      <c r="B3517" s="9">
        <v>46181</v>
      </c>
      <c r="C3517" s="4" t="s">
        <v>37</v>
      </c>
      <c r="D3517" s="4" t="s">
        <v>25</v>
      </c>
      <c r="E3517" s="4">
        <v>0</v>
      </c>
      <c r="F3517" s="4">
        <v>27</v>
      </c>
      <c r="G3517" s="4">
        <v>27</v>
      </c>
      <c r="H3517" s="4">
        <v>27</v>
      </c>
      <c r="I3517" s="4">
        <v>0</v>
      </c>
      <c r="J3517" s="4">
        <v>0</v>
      </c>
      <c r="K3517" s="4">
        <v>0</v>
      </c>
      <c r="L3517" s="4">
        <v>1.4</v>
      </c>
      <c r="M3517" s="4">
        <v>0.96299999999999997</v>
      </c>
      <c r="N3517" s="4">
        <v>0.99399999999999999</v>
      </c>
      <c r="O3517" s="4">
        <v>4.4000000000000004</v>
      </c>
      <c r="P3517" s="4">
        <v>0.76600000000000001</v>
      </c>
      <c r="Q3517" s="5">
        <v>1</v>
      </c>
      <c r="R3517" s="4" t="str">
        <f>TRIM(tblOperations[[#This Row],[Region]])</f>
        <v>Midlands</v>
      </c>
      <c r="S3517" s="4" t="str">
        <f>TRIM(tblOperations[[#This Row],[Team]])</f>
        <v>Workplace Projects</v>
      </c>
      <c r="T3517" s="4" t="str">
        <f>_xlfn.XLOOKUP(R3517,tblRegionReference[Region],tblRegionReference[Area],"Not Found")</f>
        <v>Central</v>
      </c>
      <c r="U3517" s="4" t="str">
        <f>IF(tblOperations[[#This Row],[Completion_Rate]]&gt;=_xlfn.XLOOKUP("Completion Rate",tblKPITargets[KPI_Name],tblKPITargets[Target_Value]),"Met","Below Target")</f>
        <v>Met</v>
      </c>
      <c r="V3517" t="str">
        <f>IF(tblOperations[[#This Row],[SLA_Compliance]]&gt;=_xlfn.XLOOKUP('04_References'!$A$3,tblKPITargets[KPI_Name],tblKPITargets[Target_Value]),"Met","Below Target")</f>
        <v>Met</v>
      </c>
      <c r="W3517" t="str">
        <f>IF(tblOperations[[#This Row],[Quality_Pass_Rate]]&gt;=_xlfn.XLOOKUP('04_References'!$A$4,tblKPITargets[KPI_Name],tblKPITargets[Target_Value]),"Met","Below Target")</f>
        <v>Met</v>
      </c>
      <c r="X3517" t="str">
        <f>IF(tblOperations[[#This Row],[Average_Completion_Days]]&lt;=_xlfn.XLOOKUP('04_References'!$A$7,tblKPITargets[KPI_Name],tblKPITargets[Target_Value]),"Met","Below Target")</f>
        <v>Met</v>
      </c>
      <c r="Y3517" t="str">
        <f>IF(tblOperations[[#This Row],[Closing_Backlog]]&lt;=_xlfn.XLOOKUP('04_References'!$A$8,tblKPITargets[KPI_Name],tblKPITargets[Target_Value]),"Met","Below Target")</f>
        <v>Met</v>
      </c>
    </row>
    <row r="3518" spans="1:25">
      <c r="A3518" s="6" t="s">
        <v>3548</v>
      </c>
      <c r="B3518" s="7">
        <v>46181</v>
      </c>
      <c r="C3518" s="2" t="s">
        <v>43</v>
      </c>
      <c r="D3518" s="2" t="s">
        <v>19</v>
      </c>
      <c r="E3518" s="2">
        <v>1948</v>
      </c>
      <c r="F3518" s="2">
        <v>46</v>
      </c>
      <c r="G3518" s="2">
        <v>1994</v>
      </c>
      <c r="H3518" s="2">
        <v>20</v>
      </c>
      <c r="I3518" s="2">
        <v>1974</v>
      </c>
      <c r="J3518" s="2">
        <v>0</v>
      </c>
      <c r="K3518" s="2">
        <v>0</v>
      </c>
      <c r="L3518" s="2">
        <v>8</v>
      </c>
      <c r="M3518" s="2">
        <v>0.6</v>
      </c>
      <c r="N3518" s="2">
        <v>0.96599999999999997</v>
      </c>
      <c r="O3518" s="2">
        <v>2.5</v>
      </c>
      <c r="P3518" s="2">
        <v>0.70499999999999996</v>
      </c>
      <c r="Q3518" s="3">
        <v>0.01</v>
      </c>
      <c r="R3518" s="4" t="str">
        <f>TRIM(tblOperations[[#This Row],[Region]])</f>
        <v>South West</v>
      </c>
      <c r="S3518" s="4" t="str">
        <f>TRIM(tblOperations[[#This Row],[Team]])</f>
        <v>Workplace Services</v>
      </c>
      <c r="T3518" s="4" t="str">
        <f>_xlfn.XLOOKUP(R3518,tblRegionReference[Region],tblRegionReference[Area],"Not Found")</f>
        <v>South</v>
      </c>
      <c r="U3518" s="4" t="str">
        <f>IF(tblOperations[[#This Row],[Completion_Rate]]&gt;=_xlfn.XLOOKUP("Completion Rate",tblKPITargets[KPI_Name],tblKPITargets[Target_Value]),"Met","Below Target")</f>
        <v>Below Target</v>
      </c>
      <c r="V3518" t="str">
        <f>IF(tblOperations[[#This Row],[SLA_Compliance]]&gt;=_xlfn.XLOOKUP('04_References'!$A$3,tblKPITargets[KPI_Name],tblKPITargets[Target_Value]),"Met","Below Target")</f>
        <v>Below Target</v>
      </c>
      <c r="W3518" t="str">
        <f>IF(tblOperations[[#This Row],[Quality_Pass_Rate]]&gt;=_xlfn.XLOOKUP('04_References'!$A$4,tblKPITargets[KPI_Name],tblKPITargets[Target_Value]),"Met","Below Target")</f>
        <v>Met</v>
      </c>
      <c r="X3518" t="str">
        <f>IF(tblOperations[[#This Row],[Average_Completion_Days]]&lt;=_xlfn.XLOOKUP('04_References'!$A$7,tblKPITargets[KPI_Name],tblKPITargets[Target_Value]),"Met","Below Target")</f>
        <v>Below Target</v>
      </c>
      <c r="Y3518" t="str">
        <f>IF(tblOperations[[#This Row],[Closing_Backlog]]&lt;=_xlfn.XLOOKUP('04_References'!$A$8,tblKPITargets[KPI_Name],tblKPITargets[Target_Value]),"Met","Below Target")</f>
        <v>Below Target</v>
      </c>
    </row>
    <row r="3519" spans="1:25">
      <c r="A3519" s="8" t="s">
        <v>3549</v>
      </c>
      <c r="B3519" s="9">
        <v>46181</v>
      </c>
      <c r="C3519" s="4" t="s">
        <v>43</v>
      </c>
      <c r="D3519" s="4" t="s">
        <v>21</v>
      </c>
      <c r="E3519" s="4">
        <v>0</v>
      </c>
      <c r="F3519" s="4">
        <v>28</v>
      </c>
      <c r="G3519" s="4">
        <v>28</v>
      </c>
      <c r="H3519" s="4">
        <v>28</v>
      </c>
      <c r="I3519" s="4">
        <v>0</v>
      </c>
      <c r="J3519" s="4">
        <v>0</v>
      </c>
      <c r="K3519" s="4">
        <v>0</v>
      </c>
      <c r="L3519" s="4">
        <v>1.7</v>
      </c>
      <c r="M3519" s="4">
        <v>0.98399999999999999</v>
      </c>
      <c r="N3519" s="4">
        <v>0.98</v>
      </c>
      <c r="O3519" s="4">
        <v>4.9000000000000004</v>
      </c>
      <c r="P3519" s="4">
        <v>0.65300000000000002</v>
      </c>
      <c r="Q3519" s="5">
        <v>1</v>
      </c>
      <c r="R3519" s="4" t="str">
        <f>TRIM(tblOperations[[#This Row],[Region]])</f>
        <v>South West</v>
      </c>
      <c r="S3519" s="4" t="str">
        <f>TRIM(tblOperations[[#This Row],[Team]])</f>
        <v>Facilities Response</v>
      </c>
      <c r="T3519" s="4" t="str">
        <f>_xlfn.XLOOKUP(R3519,tblRegionReference[Region],tblRegionReference[Area],"Not Found")</f>
        <v>South</v>
      </c>
      <c r="U3519" s="4" t="str">
        <f>IF(tblOperations[[#This Row],[Completion_Rate]]&gt;=_xlfn.XLOOKUP("Completion Rate",tblKPITargets[KPI_Name],tblKPITargets[Target_Value]),"Met","Below Target")</f>
        <v>Met</v>
      </c>
      <c r="V3519" t="str">
        <f>IF(tblOperations[[#This Row],[SLA_Compliance]]&gt;=_xlfn.XLOOKUP('04_References'!$A$3,tblKPITargets[KPI_Name],tblKPITargets[Target_Value]),"Met","Below Target")</f>
        <v>Met</v>
      </c>
      <c r="W3519" t="str">
        <f>IF(tblOperations[[#This Row],[Quality_Pass_Rate]]&gt;=_xlfn.XLOOKUP('04_References'!$A$4,tblKPITargets[KPI_Name],tblKPITargets[Target_Value]),"Met","Below Target")</f>
        <v>Met</v>
      </c>
      <c r="X3519" t="str">
        <f>IF(tblOperations[[#This Row],[Average_Completion_Days]]&lt;=_xlfn.XLOOKUP('04_References'!$A$7,tblKPITargets[KPI_Name],tblKPITargets[Target_Value]),"Met","Below Target")</f>
        <v>Met</v>
      </c>
      <c r="Y3519" t="str">
        <f>IF(tblOperations[[#This Row],[Closing_Backlog]]&lt;=_xlfn.XLOOKUP('04_References'!$A$8,tblKPITargets[KPI_Name],tblKPITargets[Target_Value]),"Met","Below Target")</f>
        <v>Met</v>
      </c>
    </row>
    <row r="3520" spans="1:25">
      <c r="A3520" s="6" t="s">
        <v>3550</v>
      </c>
      <c r="B3520" s="7">
        <v>46181</v>
      </c>
      <c r="C3520" s="2" t="s">
        <v>43</v>
      </c>
      <c r="D3520" s="2" t="s">
        <v>23</v>
      </c>
      <c r="E3520" s="2">
        <v>14</v>
      </c>
      <c r="F3520" s="2">
        <v>48</v>
      </c>
      <c r="G3520" s="2">
        <v>62</v>
      </c>
      <c r="H3520" s="2">
        <v>54</v>
      </c>
      <c r="I3520" s="2">
        <v>8</v>
      </c>
      <c r="J3520" s="2">
        <v>0</v>
      </c>
      <c r="K3520" s="2">
        <v>0</v>
      </c>
      <c r="L3520" s="2">
        <v>2.1</v>
      </c>
      <c r="M3520" s="2">
        <v>0.92600000000000005</v>
      </c>
      <c r="N3520" s="2">
        <v>0.95599999999999996</v>
      </c>
      <c r="O3520" s="2">
        <v>4.2</v>
      </c>
      <c r="P3520" s="2">
        <v>0.69599999999999995</v>
      </c>
      <c r="Q3520" s="3">
        <v>0.871</v>
      </c>
      <c r="R3520" s="4" t="str">
        <f>TRIM(tblOperations[[#This Row],[Region]])</f>
        <v>South West</v>
      </c>
      <c r="S3520" s="4" t="str">
        <f>TRIM(tblOperations[[#This Row],[Team]])</f>
        <v>Estates Support</v>
      </c>
      <c r="T3520" s="4" t="str">
        <f>_xlfn.XLOOKUP(R3520,tblRegionReference[Region],tblRegionReference[Area],"Not Found")</f>
        <v>South</v>
      </c>
      <c r="U3520" s="4" t="str">
        <f>IF(tblOperations[[#This Row],[Completion_Rate]]&gt;=_xlfn.XLOOKUP("Completion Rate",tblKPITargets[KPI_Name],tblKPITargets[Target_Value]),"Met","Below Target")</f>
        <v>Below Target</v>
      </c>
      <c r="V3520" t="str">
        <f>IF(tblOperations[[#This Row],[SLA_Compliance]]&gt;=_xlfn.XLOOKUP('04_References'!$A$3,tblKPITargets[KPI_Name],tblKPITargets[Target_Value]),"Met","Below Target")</f>
        <v>Met</v>
      </c>
      <c r="W3520" t="str">
        <f>IF(tblOperations[[#This Row],[Quality_Pass_Rate]]&gt;=_xlfn.XLOOKUP('04_References'!$A$4,tblKPITargets[KPI_Name],tblKPITargets[Target_Value]),"Met","Below Target")</f>
        <v>Met</v>
      </c>
      <c r="X3520" t="str">
        <f>IF(tblOperations[[#This Row],[Average_Completion_Days]]&lt;=_xlfn.XLOOKUP('04_References'!$A$7,tblKPITargets[KPI_Name],tblKPITargets[Target_Value]),"Met","Below Target")</f>
        <v>Met</v>
      </c>
      <c r="Y3520" t="str">
        <f>IF(tblOperations[[#This Row],[Closing_Backlog]]&lt;=_xlfn.XLOOKUP('04_References'!$A$8,tblKPITargets[KPI_Name],tblKPITargets[Target_Value]),"Met","Below Target")</f>
        <v>Met</v>
      </c>
    </row>
    <row r="3521" spans="1:25">
      <c r="A3521" s="8" t="s">
        <v>3551</v>
      </c>
      <c r="B3521" s="9">
        <v>46181</v>
      </c>
      <c r="C3521" s="4" t="s">
        <v>43</v>
      </c>
      <c r="D3521" s="4" t="s">
        <v>25</v>
      </c>
      <c r="E3521" s="4">
        <v>0</v>
      </c>
      <c r="F3521" s="4">
        <v>25</v>
      </c>
      <c r="G3521" s="4">
        <v>25</v>
      </c>
      <c r="H3521" s="4">
        <v>25</v>
      </c>
      <c r="I3521" s="4">
        <v>0</v>
      </c>
      <c r="J3521" s="4">
        <v>0</v>
      </c>
      <c r="K3521" s="4">
        <v>0</v>
      </c>
      <c r="L3521" s="4">
        <v>1.3</v>
      </c>
      <c r="M3521" s="4">
        <v>0.97699999999999998</v>
      </c>
      <c r="N3521" s="4">
        <v>0.99</v>
      </c>
      <c r="O3521" s="4">
        <v>4.9000000000000004</v>
      </c>
      <c r="P3521" s="4">
        <v>0.81200000000000006</v>
      </c>
      <c r="Q3521" s="5">
        <v>1</v>
      </c>
      <c r="R3521" s="4" t="str">
        <f>TRIM(tblOperations[[#This Row],[Region]])</f>
        <v>South West</v>
      </c>
      <c r="S3521" s="4" t="str">
        <f>TRIM(tblOperations[[#This Row],[Team]])</f>
        <v>Workplace Projects</v>
      </c>
      <c r="T3521" s="4" t="str">
        <f>_xlfn.XLOOKUP(R3521,tblRegionReference[Region],tblRegionReference[Area],"Not Found")</f>
        <v>South</v>
      </c>
      <c r="U3521" s="4" t="str">
        <f>IF(tblOperations[[#This Row],[Completion_Rate]]&gt;=_xlfn.XLOOKUP("Completion Rate",tblKPITargets[KPI_Name],tblKPITargets[Target_Value]),"Met","Below Target")</f>
        <v>Met</v>
      </c>
      <c r="V3521" t="str">
        <f>IF(tblOperations[[#This Row],[SLA_Compliance]]&gt;=_xlfn.XLOOKUP('04_References'!$A$3,tblKPITargets[KPI_Name],tblKPITargets[Target_Value]),"Met","Below Target")</f>
        <v>Met</v>
      </c>
      <c r="W3521" t="str">
        <f>IF(tblOperations[[#This Row],[Quality_Pass_Rate]]&gt;=_xlfn.XLOOKUP('04_References'!$A$4,tblKPITargets[KPI_Name],tblKPITargets[Target_Value]),"Met","Below Target")</f>
        <v>Met</v>
      </c>
      <c r="X3521" t="str">
        <f>IF(tblOperations[[#This Row],[Average_Completion_Days]]&lt;=_xlfn.XLOOKUP('04_References'!$A$7,tblKPITargets[KPI_Name],tblKPITargets[Target_Value]),"Met","Below Target")</f>
        <v>Met</v>
      </c>
      <c r="Y3521" t="str">
        <f>IF(tblOperations[[#This Row],[Closing_Backlog]]&lt;=_xlfn.XLOOKUP('04_References'!$A$8,tblKPITargets[KPI_Name],tblKPITargets[Target_Value]),"Met","Below Target")</f>
        <v>Met</v>
      </c>
    </row>
    <row r="3522" spans="1:25">
      <c r="A3522" s="6" t="s">
        <v>3552</v>
      </c>
      <c r="B3522" s="7">
        <v>46181</v>
      </c>
      <c r="C3522" s="2" t="s">
        <v>48</v>
      </c>
      <c r="D3522" s="2" t="s">
        <v>19</v>
      </c>
      <c r="E3522" s="2">
        <v>3</v>
      </c>
      <c r="F3522" s="2">
        <v>42</v>
      </c>
      <c r="G3522" s="2">
        <v>45</v>
      </c>
      <c r="H3522" s="2">
        <v>45</v>
      </c>
      <c r="I3522" s="2">
        <v>0</v>
      </c>
      <c r="J3522" s="2">
        <v>0</v>
      </c>
      <c r="K3522" s="2">
        <v>0</v>
      </c>
      <c r="L3522" s="2">
        <v>1.7</v>
      </c>
      <c r="M3522" s="2">
        <v>0.98699999999999999</v>
      </c>
      <c r="N3522" s="2">
        <v>0.995</v>
      </c>
      <c r="O3522" s="2">
        <v>4.8</v>
      </c>
      <c r="P3522" s="2">
        <v>0.73299999999999998</v>
      </c>
      <c r="Q3522" s="3">
        <v>1</v>
      </c>
      <c r="R3522" s="4" t="str">
        <f>TRIM(tblOperations[[#This Row],[Region]])</f>
        <v>South East</v>
      </c>
      <c r="S3522" s="4" t="str">
        <f>TRIM(tblOperations[[#This Row],[Team]])</f>
        <v>Workplace Services</v>
      </c>
      <c r="T3522" s="4" t="str">
        <f>_xlfn.XLOOKUP(R3522,tblRegionReference[Region],tblRegionReference[Area],"Not Found")</f>
        <v>South</v>
      </c>
      <c r="U3522" s="4" t="str">
        <f>IF(tblOperations[[#This Row],[Completion_Rate]]&gt;=_xlfn.XLOOKUP("Completion Rate",tblKPITargets[KPI_Name],tblKPITargets[Target_Value]),"Met","Below Target")</f>
        <v>Met</v>
      </c>
      <c r="V3522" t="str">
        <f>IF(tblOperations[[#This Row],[SLA_Compliance]]&gt;=_xlfn.XLOOKUP('04_References'!$A$3,tblKPITargets[KPI_Name],tblKPITargets[Target_Value]),"Met","Below Target")</f>
        <v>Met</v>
      </c>
      <c r="W3522" t="str">
        <f>IF(tblOperations[[#This Row],[Quality_Pass_Rate]]&gt;=_xlfn.XLOOKUP('04_References'!$A$4,tblKPITargets[KPI_Name],tblKPITargets[Target_Value]),"Met","Below Target")</f>
        <v>Met</v>
      </c>
      <c r="X3522" t="str">
        <f>IF(tblOperations[[#This Row],[Average_Completion_Days]]&lt;=_xlfn.XLOOKUP('04_References'!$A$7,tblKPITargets[KPI_Name],tblKPITargets[Target_Value]),"Met","Below Target")</f>
        <v>Met</v>
      </c>
      <c r="Y3522" t="str">
        <f>IF(tblOperations[[#This Row],[Closing_Backlog]]&lt;=_xlfn.XLOOKUP('04_References'!$A$8,tblKPITargets[KPI_Name],tblKPITargets[Target_Value]),"Met","Below Target")</f>
        <v>Met</v>
      </c>
    </row>
    <row r="3523" spans="1:25">
      <c r="A3523" s="8" t="s">
        <v>3553</v>
      </c>
      <c r="B3523" s="9">
        <v>46181</v>
      </c>
      <c r="C3523" s="4" t="s">
        <v>48</v>
      </c>
      <c r="D3523" s="4" t="s">
        <v>21</v>
      </c>
      <c r="E3523" s="4">
        <v>3215</v>
      </c>
      <c r="F3523" s="4">
        <v>34</v>
      </c>
      <c r="G3523" s="4">
        <v>3249</v>
      </c>
      <c r="H3523" s="4">
        <v>21</v>
      </c>
      <c r="I3523" s="4">
        <v>3228</v>
      </c>
      <c r="J3523" s="4">
        <v>0</v>
      </c>
      <c r="K3523" s="4">
        <v>0</v>
      </c>
      <c r="L3523" s="4">
        <v>8</v>
      </c>
      <c r="M3523" s="4">
        <v>0.6</v>
      </c>
      <c r="N3523" s="4">
        <v>0.97399999999999998</v>
      </c>
      <c r="O3523" s="4">
        <v>2.5</v>
      </c>
      <c r="P3523" s="4">
        <v>0.76500000000000001</v>
      </c>
      <c r="Q3523" s="5">
        <v>6.0000000000000001E-3</v>
      </c>
      <c r="R3523" s="4" t="str">
        <f>TRIM(tblOperations[[#This Row],[Region]])</f>
        <v>South East</v>
      </c>
      <c r="S3523" s="4" t="str">
        <f>TRIM(tblOperations[[#This Row],[Team]])</f>
        <v>Facilities Response</v>
      </c>
      <c r="T3523" s="4" t="str">
        <f>_xlfn.XLOOKUP(R3523,tblRegionReference[Region],tblRegionReference[Area],"Not Found")</f>
        <v>South</v>
      </c>
      <c r="U3523" s="4" t="str">
        <f>IF(tblOperations[[#This Row],[Completion_Rate]]&gt;=_xlfn.XLOOKUP("Completion Rate",tblKPITargets[KPI_Name],tblKPITargets[Target_Value]),"Met","Below Target")</f>
        <v>Below Target</v>
      </c>
      <c r="V3523" t="str">
        <f>IF(tblOperations[[#This Row],[SLA_Compliance]]&gt;=_xlfn.XLOOKUP('04_References'!$A$3,tblKPITargets[KPI_Name],tblKPITargets[Target_Value]),"Met","Below Target")</f>
        <v>Below Target</v>
      </c>
      <c r="W3523" t="str">
        <f>IF(tblOperations[[#This Row],[Quality_Pass_Rate]]&gt;=_xlfn.XLOOKUP('04_References'!$A$4,tblKPITargets[KPI_Name],tblKPITargets[Target_Value]),"Met","Below Target")</f>
        <v>Met</v>
      </c>
      <c r="X3523" t="str">
        <f>IF(tblOperations[[#This Row],[Average_Completion_Days]]&lt;=_xlfn.XLOOKUP('04_References'!$A$7,tblKPITargets[KPI_Name],tblKPITargets[Target_Value]),"Met","Below Target")</f>
        <v>Below Target</v>
      </c>
      <c r="Y3523" t="str">
        <f>IF(tblOperations[[#This Row],[Closing_Backlog]]&lt;=_xlfn.XLOOKUP('04_References'!$A$8,tblKPITargets[KPI_Name],tblKPITargets[Target_Value]),"Met","Below Target")</f>
        <v>Below Target</v>
      </c>
    </row>
    <row r="3524" spans="1:25">
      <c r="A3524" s="6" t="s">
        <v>3554</v>
      </c>
      <c r="B3524" s="7">
        <v>46181</v>
      </c>
      <c r="C3524" s="2" t="s">
        <v>48</v>
      </c>
      <c r="D3524" s="2" t="s">
        <v>23</v>
      </c>
      <c r="E3524" s="2">
        <v>10</v>
      </c>
      <c r="F3524" s="2">
        <v>32</v>
      </c>
      <c r="G3524" s="2">
        <v>42</v>
      </c>
      <c r="H3524" s="2">
        <v>42</v>
      </c>
      <c r="I3524" s="2">
        <v>0</v>
      </c>
      <c r="J3524" s="2">
        <v>0</v>
      </c>
      <c r="K3524" s="2">
        <v>0</v>
      </c>
      <c r="L3524" s="2">
        <v>1.3</v>
      </c>
      <c r="M3524" s="2">
        <v>0.95399999999999996</v>
      </c>
      <c r="N3524" s="2">
        <v>1</v>
      </c>
      <c r="O3524" s="2">
        <v>4.5999999999999996</v>
      </c>
      <c r="P3524" s="2">
        <v>0.77</v>
      </c>
      <c r="Q3524" s="3">
        <v>1</v>
      </c>
      <c r="R3524" s="4" t="str">
        <f>TRIM(tblOperations[[#This Row],[Region]])</f>
        <v>South East</v>
      </c>
      <c r="S3524" s="4" t="str">
        <f>TRIM(tblOperations[[#This Row],[Team]])</f>
        <v>Estates Support</v>
      </c>
      <c r="T3524" s="4" t="str">
        <f>_xlfn.XLOOKUP(R3524,tblRegionReference[Region],tblRegionReference[Area],"Not Found")</f>
        <v>South</v>
      </c>
      <c r="U3524" s="4" t="str">
        <f>IF(tblOperations[[#This Row],[Completion_Rate]]&gt;=_xlfn.XLOOKUP("Completion Rate",tblKPITargets[KPI_Name],tblKPITargets[Target_Value]),"Met","Below Target")</f>
        <v>Met</v>
      </c>
      <c r="V3524" t="str">
        <f>IF(tblOperations[[#This Row],[SLA_Compliance]]&gt;=_xlfn.XLOOKUP('04_References'!$A$3,tblKPITargets[KPI_Name],tblKPITargets[Target_Value]),"Met","Below Target")</f>
        <v>Met</v>
      </c>
      <c r="W3524" t="str">
        <f>IF(tblOperations[[#This Row],[Quality_Pass_Rate]]&gt;=_xlfn.XLOOKUP('04_References'!$A$4,tblKPITargets[KPI_Name],tblKPITargets[Target_Value]),"Met","Below Target")</f>
        <v>Met</v>
      </c>
      <c r="X3524" t="str">
        <f>IF(tblOperations[[#This Row],[Average_Completion_Days]]&lt;=_xlfn.XLOOKUP('04_References'!$A$7,tblKPITargets[KPI_Name],tblKPITargets[Target_Value]),"Met","Below Target")</f>
        <v>Met</v>
      </c>
      <c r="Y3524" t="str">
        <f>IF(tblOperations[[#This Row],[Closing_Backlog]]&lt;=_xlfn.XLOOKUP('04_References'!$A$8,tblKPITargets[KPI_Name],tblKPITargets[Target_Value]),"Met","Below Target")</f>
        <v>Met</v>
      </c>
    </row>
    <row r="3525" spans="1:25">
      <c r="A3525" s="8" t="s">
        <v>3555</v>
      </c>
      <c r="B3525" s="9">
        <v>46181</v>
      </c>
      <c r="C3525" s="4" t="s">
        <v>48</v>
      </c>
      <c r="D3525" s="4" t="s">
        <v>25</v>
      </c>
      <c r="E3525" s="4">
        <v>1027</v>
      </c>
      <c r="F3525" s="4">
        <v>14</v>
      </c>
      <c r="G3525" s="4">
        <v>1041</v>
      </c>
      <c r="H3525" s="4">
        <v>19</v>
      </c>
      <c r="I3525" s="4">
        <v>1022</v>
      </c>
      <c r="J3525" s="4">
        <v>0</v>
      </c>
      <c r="K3525" s="4">
        <v>0</v>
      </c>
      <c r="L3525" s="4">
        <v>8</v>
      </c>
      <c r="M3525" s="4">
        <v>0.6</v>
      </c>
      <c r="N3525" s="4">
        <v>0.98199999999999998</v>
      </c>
      <c r="O3525" s="4">
        <v>2.5</v>
      </c>
      <c r="P3525" s="4">
        <v>0.72899999999999998</v>
      </c>
      <c r="Q3525" s="5">
        <v>1.7999999999999999E-2</v>
      </c>
      <c r="R3525" s="4" t="str">
        <f>TRIM(tblOperations[[#This Row],[Region]])</f>
        <v>South East</v>
      </c>
      <c r="S3525" s="4" t="str">
        <f>TRIM(tblOperations[[#This Row],[Team]])</f>
        <v>Workplace Projects</v>
      </c>
      <c r="T3525" s="4" t="str">
        <f>_xlfn.XLOOKUP(R3525,tblRegionReference[Region],tblRegionReference[Area],"Not Found")</f>
        <v>South</v>
      </c>
      <c r="U3525" s="4" t="str">
        <f>IF(tblOperations[[#This Row],[Completion_Rate]]&gt;=_xlfn.XLOOKUP("Completion Rate",tblKPITargets[KPI_Name],tblKPITargets[Target_Value]),"Met","Below Target")</f>
        <v>Below Target</v>
      </c>
      <c r="V3525" t="str">
        <f>IF(tblOperations[[#This Row],[SLA_Compliance]]&gt;=_xlfn.XLOOKUP('04_References'!$A$3,tblKPITargets[KPI_Name],tblKPITargets[Target_Value]),"Met","Below Target")</f>
        <v>Below Target</v>
      </c>
      <c r="W3525" t="str">
        <f>IF(tblOperations[[#This Row],[Quality_Pass_Rate]]&gt;=_xlfn.XLOOKUP('04_References'!$A$4,tblKPITargets[KPI_Name],tblKPITargets[Target_Value]),"Met","Below Target")</f>
        <v>Met</v>
      </c>
      <c r="X3525" t="str">
        <f>IF(tblOperations[[#This Row],[Average_Completion_Days]]&lt;=_xlfn.XLOOKUP('04_References'!$A$7,tblKPITargets[KPI_Name],tblKPITargets[Target_Value]),"Met","Below Target")</f>
        <v>Below Target</v>
      </c>
      <c r="Y3525" t="str">
        <f>IF(tblOperations[[#This Row],[Closing_Backlog]]&lt;=_xlfn.XLOOKUP('04_References'!$A$8,tblKPITargets[KPI_Name],tblKPITargets[Target_Value]),"Met","Below Target")</f>
        <v>Below Target</v>
      </c>
    </row>
    <row r="3526" spans="1:25">
      <c r="A3526" s="6" t="s">
        <v>3556</v>
      </c>
      <c r="B3526" s="7">
        <v>46181</v>
      </c>
      <c r="C3526" s="2" t="s">
        <v>53</v>
      </c>
      <c r="D3526" s="2" t="s">
        <v>19</v>
      </c>
      <c r="E3526" s="2">
        <v>1880</v>
      </c>
      <c r="F3526" s="2">
        <v>31</v>
      </c>
      <c r="G3526" s="2">
        <v>1911</v>
      </c>
      <c r="H3526" s="2">
        <v>24</v>
      </c>
      <c r="I3526" s="2">
        <v>1887</v>
      </c>
      <c r="J3526" s="2">
        <v>1</v>
      </c>
      <c r="K3526" s="2">
        <v>1</v>
      </c>
      <c r="L3526" s="2">
        <v>8</v>
      </c>
      <c r="M3526" s="2">
        <v>0.6</v>
      </c>
      <c r="N3526" s="2">
        <v>0.94599999999999995</v>
      </c>
      <c r="O3526" s="2">
        <v>2.5</v>
      </c>
      <c r="P3526" s="2">
        <v>0.72599999999999998</v>
      </c>
      <c r="Q3526" s="3">
        <v>1.2999999999999999E-2</v>
      </c>
      <c r="R3526" s="4" t="str">
        <f>TRIM(tblOperations[[#This Row],[Region]])</f>
        <v>Wales</v>
      </c>
      <c r="S3526" s="4" t="str">
        <f>TRIM(tblOperations[[#This Row],[Team]])</f>
        <v>Workplace Services</v>
      </c>
      <c r="T3526" s="4" t="str">
        <f>_xlfn.XLOOKUP(R3526,tblRegionReference[Region],tblRegionReference[Area],"Not Found")</f>
        <v>Wales</v>
      </c>
      <c r="U3526" s="4" t="str">
        <f>IF(tblOperations[[#This Row],[Completion_Rate]]&gt;=_xlfn.XLOOKUP("Completion Rate",tblKPITargets[KPI_Name],tblKPITargets[Target_Value]),"Met","Below Target")</f>
        <v>Below Target</v>
      </c>
      <c r="V3526" t="str">
        <f>IF(tblOperations[[#This Row],[SLA_Compliance]]&gt;=_xlfn.XLOOKUP('04_References'!$A$3,tblKPITargets[KPI_Name],tblKPITargets[Target_Value]),"Met","Below Target")</f>
        <v>Below Target</v>
      </c>
      <c r="W3526" t="str">
        <f>IF(tblOperations[[#This Row],[Quality_Pass_Rate]]&gt;=_xlfn.XLOOKUP('04_References'!$A$4,tblKPITargets[KPI_Name],tblKPITargets[Target_Value]),"Met","Below Target")</f>
        <v>Below Target</v>
      </c>
      <c r="X3526" t="str">
        <f>IF(tblOperations[[#This Row],[Average_Completion_Days]]&lt;=_xlfn.XLOOKUP('04_References'!$A$7,tblKPITargets[KPI_Name],tblKPITargets[Target_Value]),"Met","Below Target")</f>
        <v>Below Target</v>
      </c>
      <c r="Y3526" t="str">
        <f>IF(tblOperations[[#This Row],[Closing_Backlog]]&lt;=_xlfn.XLOOKUP('04_References'!$A$8,tblKPITargets[KPI_Name],tblKPITargets[Target_Value]),"Met","Below Target")</f>
        <v>Below Target</v>
      </c>
    </row>
    <row r="3527" spans="1:25">
      <c r="A3527" s="8" t="s">
        <v>3557</v>
      </c>
      <c r="B3527" s="9">
        <v>46181</v>
      </c>
      <c r="C3527" s="4" t="s">
        <v>53</v>
      </c>
      <c r="D3527" s="4" t="s">
        <v>21</v>
      </c>
      <c r="E3527" s="4">
        <v>2031</v>
      </c>
      <c r="F3527" s="4">
        <v>28</v>
      </c>
      <c r="G3527" s="4">
        <v>2059</v>
      </c>
      <c r="H3527" s="4">
        <v>27</v>
      </c>
      <c r="I3527" s="4">
        <v>2032</v>
      </c>
      <c r="J3527" s="4">
        <v>0</v>
      </c>
      <c r="K3527" s="4">
        <v>0</v>
      </c>
      <c r="L3527" s="4">
        <v>8</v>
      </c>
      <c r="M3527" s="4">
        <v>0.6</v>
      </c>
      <c r="N3527" s="4">
        <v>1</v>
      </c>
      <c r="O3527" s="4">
        <v>2.5</v>
      </c>
      <c r="P3527" s="4">
        <v>0.67900000000000005</v>
      </c>
      <c r="Q3527" s="5">
        <v>1.2999999999999999E-2</v>
      </c>
      <c r="R3527" s="4" t="str">
        <f>TRIM(tblOperations[[#This Row],[Region]])</f>
        <v>Wales</v>
      </c>
      <c r="S3527" s="4" t="str">
        <f>TRIM(tblOperations[[#This Row],[Team]])</f>
        <v>Facilities Response</v>
      </c>
      <c r="T3527" s="4" t="str">
        <f>_xlfn.XLOOKUP(R3527,tblRegionReference[Region],tblRegionReference[Area],"Not Found")</f>
        <v>Wales</v>
      </c>
      <c r="U3527" s="4" t="str">
        <f>IF(tblOperations[[#This Row],[Completion_Rate]]&gt;=_xlfn.XLOOKUP("Completion Rate",tblKPITargets[KPI_Name],tblKPITargets[Target_Value]),"Met","Below Target")</f>
        <v>Below Target</v>
      </c>
      <c r="V3527" t="str">
        <f>IF(tblOperations[[#This Row],[SLA_Compliance]]&gt;=_xlfn.XLOOKUP('04_References'!$A$3,tblKPITargets[KPI_Name],tblKPITargets[Target_Value]),"Met","Below Target")</f>
        <v>Below Target</v>
      </c>
      <c r="W3527" t="str">
        <f>IF(tblOperations[[#This Row],[Quality_Pass_Rate]]&gt;=_xlfn.XLOOKUP('04_References'!$A$4,tblKPITargets[KPI_Name],tblKPITargets[Target_Value]),"Met","Below Target")</f>
        <v>Met</v>
      </c>
      <c r="X3527" t="str">
        <f>IF(tblOperations[[#This Row],[Average_Completion_Days]]&lt;=_xlfn.XLOOKUP('04_References'!$A$7,tblKPITargets[KPI_Name],tblKPITargets[Target_Value]),"Met","Below Target")</f>
        <v>Below Target</v>
      </c>
      <c r="Y3527" t="str">
        <f>IF(tblOperations[[#This Row],[Closing_Backlog]]&lt;=_xlfn.XLOOKUP('04_References'!$A$8,tblKPITargets[KPI_Name],tblKPITargets[Target_Value]),"Met","Below Target")</f>
        <v>Below Target</v>
      </c>
    </row>
    <row r="3528" spans="1:25">
      <c r="A3528" s="6" t="s">
        <v>3558</v>
      </c>
      <c r="B3528" s="7">
        <v>46181</v>
      </c>
      <c r="C3528" s="2" t="s">
        <v>53</v>
      </c>
      <c r="D3528" s="2" t="s">
        <v>23</v>
      </c>
      <c r="E3528" s="2">
        <v>1371</v>
      </c>
      <c r="F3528" s="2">
        <v>30</v>
      </c>
      <c r="G3528" s="2">
        <v>1401</v>
      </c>
      <c r="H3528" s="2">
        <v>26</v>
      </c>
      <c r="I3528" s="2">
        <v>1375</v>
      </c>
      <c r="J3528" s="2">
        <v>0</v>
      </c>
      <c r="K3528" s="2">
        <v>0</v>
      </c>
      <c r="L3528" s="2">
        <v>8</v>
      </c>
      <c r="M3528" s="2">
        <v>0.6</v>
      </c>
      <c r="N3528" s="2">
        <v>0.98399999999999999</v>
      </c>
      <c r="O3528" s="2">
        <v>2.5</v>
      </c>
      <c r="P3528" s="2">
        <v>0.71299999999999997</v>
      </c>
      <c r="Q3528" s="3">
        <v>1.9E-2</v>
      </c>
      <c r="R3528" s="4" t="str">
        <f>TRIM(tblOperations[[#This Row],[Region]])</f>
        <v>Wales</v>
      </c>
      <c r="S3528" s="4" t="str">
        <f>TRIM(tblOperations[[#This Row],[Team]])</f>
        <v>Estates Support</v>
      </c>
      <c r="T3528" s="4" t="str">
        <f>_xlfn.XLOOKUP(R3528,tblRegionReference[Region],tblRegionReference[Area],"Not Found")</f>
        <v>Wales</v>
      </c>
      <c r="U3528" s="4" t="str">
        <f>IF(tblOperations[[#This Row],[Completion_Rate]]&gt;=_xlfn.XLOOKUP("Completion Rate",tblKPITargets[KPI_Name],tblKPITargets[Target_Value]),"Met","Below Target")</f>
        <v>Below Target</v>
      </c>
      <c r="V3528" t="str">
        <f>IF(tblOperations[[#This Row],[SLA_Compliance]]&gt;=_xlfn.XLOOKUP('04_References'!$A$3,tblKPITargets[KPI_Name],tblKPITargets[Target_Value]),"Met","Below Target")</f>
        <v>Below Target</v>
      </c>
      <c r="W3528" t="str">
        <f>IF(tblOperations[[#This Row],[Quality_Pass_Rate]]&gt;=_xlfn.XLOOKUP('04_References'!$A$4,tblKPITargets[KPI_Name],tblKPITargets[Target_Value]),"Met","Below Target")</f>
        <v>Met</v>
      </c>
      <c r="X3528" t="str">
        <f>IF(tblOperations[[#This Row],[Average_Completion_Days]]&lt;=_xlfn.XLOOKUP('04_References'!$A$7,tblKPITargets[KPI_Name],tblKPITargets[Target_Value]),"Met","Below Target")</f>
        <v>Below Target</v>
      </c>
      <c r="Y3528" t="str">
        <f>IF(tblOperations[[#This Row],[Closing_Backlog]]&lt;=_xlfn.XLOOKUP('04_References'!$A$8,tblKPITargets[KPI_Name],tblKPITargets[Target_Value]),"Met","Below Target")</f>
        <v>Below Target</v>
      </c>
    </row>
    <row r="3529" spans="1:25">
      <c r="A3529" s="8" t="s">
        <v>3559</v>
      </c>
      <c r="B3529" s="9">
        <v>46181</v>
      </c>
      <c r="C3529" s="4" t="s">
        <v>53</v>
      </c>
      <c r="D3529" s="4" t="s">
        <v>25</v>
      </c>
      <c r="E3529" s="4">
        <v>0</v>
      </c>
      <c r="F3529" s="4">
        <v>34</v>
      </c>
      <c r="G3529" s="4">
        <v>34</v>
      </c>
      <c r="H3529" s="4">
        <v>34</v>
      </c>
      <c r="I3529" s="4">
        <v>0</v>
      </c>
      <c r="J3529" s="4">
        <v>0</v>
      </c>
      <c r="K3529" s="4">
        <v>0</v>
      </c>
      <c r="L3529" s="4">
        <v>1.8</v>
      </c>
      <c r="M3529" s="4">
        <v>0.93200000000000005</v>
      </c>
      <c r="N3529" s="4">
        <v>1</v>
      </c>
      <c r="O3529" s="4">
        <v>4.4000000000000004</v>
      </c>
      <c r="P3529" s="4">
        <v>0.69899999999999995</v>
      </c>
      <c r="Q3529" s="5">
        <v>1</v>
      </c>
      <c r="R3529" s="4" t="str">
        <f>TRIM(tblOperations[[#This Row],[Region]])</f>
        <v>Wales</v>
      </c>
      <c r="S3529" s="4" t="str">
        <f>TRIM(tblOperations[[#This Row],[Team]])</f>
        <v>Workplace Projects</v>
      </c>
      <c r="T3529" s="4" t="str">
        <f>_xlfn.XLOOKUP(R3529,tblRegionReference[Region],tblRegionReference[Area],"Not Found")</f>
        <v>Wales</v>
      </c>
      <c r="U3529" s="4" t="str">
        <f>IF(tblOperations[[#This Row],[Completion_Rate]]&gt;=_xlfn.XLOOKUP("Completion Rate",tblKPITargets[KPI_Name],tblKPITargets[Target_Value]),"Met","Below Target")</f>
        <v>Met</v>
      </c>
      <c r="V3529" t="str">
        <f>IF(tblOperations[[#This Row],[SLA_Compliance]]&gt;=_xlfn.XLOOKUP('04_References'!$A$3,tblKPITargets[KPI_Name],tblKPITargets[Target_Value]),"Met","Below Target")</f>
        <v>Met</v>
      </c>
      <c r="W3529" t="str">
        <f>IF(tblOperations[[#This Row],[Quality_Pass_Rate]]&gt;=_xlfn.XLOOKUP('04_References'!$A$4,tblKPITargets[KPI_Name],tblKPITargets[Target_Value]),"Met","Below Target")</f>
        <v>Met</v>
      </c>
      <c r="X3529" t="str">
        <f>IF(tblOperations[[#This Row],[Average_Completion_Days]]&lt;=_xlfn.XLOOKUP('04_References'!$A$7,tblKPITargets[KPI_Name],tblKPITargets[Target_Value]),"Met","Below Target")</f>
        <v>Met</v>
      </c>
      <c r="Y3529" t="str">
        <f>IF(tblOperations[[#This Row],[Closing_Backlog]]&lt;=_xlfn.XLOOKUP('04_References'!$A$8,tblKPITargets[KPI_Name],tblKPITargets[Target_Value]),"Met","Below Target")</f>
        <v>Met</v>
      </c>
    </row>
    <row r="3530" spans="1:25">
      <c r="A3530" s="6" t="s">
        <v>3560</v>
      </c>
      <c r="B3530" s="7">
        <v>46182</v>
      </c>
      <c r="C3530" s="2" t="s">
        <v>18</v>
      </c>
      <c r="D3530" s="2" t="s">
        <v>19</v>
      </c>
      <c r="E3530" s="2">
        <v>603</v>
      </c>
      <c r="F3530" s="2">
        <v>38</v>
      </c>
      <c r="G3530" s="2">
        <v>641</v>
      </c>
      <c r="H3530" s="2">
        <v>33</v>
      </c>
      <c r="I3530" s="2">
        <v>608</v>
      </c>
      <c r="J3530" s="2">
        <v>0</v>
      </c>
      <c r="K3530" s="2">
        <v>0</v>
      </c>
      <c r="L3530" s="2">
        <v>8</v>
      </c>
      <c r="M3530" s="2">
        <v>0.6</v>
      </c>
      <c r="N3530" s="2">
        <v>0.98699999999999999</v>
      </c>
      <c r="O3530" s="2">
        <v>2.5</v>
      </c>
      <c r="P3530" s="2">
        <v>0.66</v>
      </c>
      <c r="Q3530" s="3">
        <v>5.0999999999999997E-2</v>
      </c>
      <c r="R3530" s="4" t="str">
        <f>TRIM(tblOperations[[#This Row],[Region]])</f>
        <v>Scotland</v>
      </c>
      <c r="S3530" s="4" t="str">
        <f>TRIM(tblOperations[[#This Row],[Team]])</f>
        <v>Workplace Services</v>
      </c>
      <c r="T3530" s="4" t="str">
        <f>_xlfn.XLOOKUP(R3530,tblRegionReference[Region],tblRegionReference[Area],"Not Found")</f>
        <v>North</v>
      </c>
      <c r="U3530" s="4" t="str">
        <f>IF(tblOperations[[#This Row],[Completion_Rate]]&gt;=_xlfn.XLOOKUP("Completion Rate",tblKPITargets[KPI_Name],tblKPITargets[Target_Value]),"Met","Below Target")</f>
        <v>Below Target</v>
      </c>
      <c r="V3530" t="str">
        <f>IF(tblOperations[[#This Row],[SLA_Compliance]]&gt;=_xlfn.XLOOKUP('04_References'!$A$3,tblKPITargets[KPI_Name],tblKPITargets[Target_Value]),"Met","Below Target")</f>
        <v>Below Target</v>
      </c>
      <c r="W3530" t="str">
        <f>IF(tblOperations[[#This Row],[Quality_Pass_Rate]]&gt;=_xlfn.XLOOKUP('04_References'!$A$4,tblKPITargets[KPI_Name],tblKPITargets[Target_Value]),"Met","Below Target")</f>
        <v>Met</v>
      </c>
      <c r="X3530" t="str">
        <f>IF(tblOperations[[#This Row],[Average_Completion_Days]]&lt;=_xlfn.XLOOKUP('04_References'!$A$7,tblKPITargets[KPI_Name],tblKPITargets[Target_Value]),"Met","Below Target")</f>
        <v>Below Target</v>
      </c>
      <c r="Y3530" t="str">
        <f>IF(tblOperations[[#This Row],[Closing_Backlog]]&lt;=_xlfn.XLOOKUP('04_References'!$A$8,tblKPITargets[KPI_Name],tblKPITargets[Target_Value]),"Met","Below Target")</f>
        <v>Below Target</v>
      </c>
    </row>
    <row r="3531" spans="1:25">
      <c r="A3531" s="8" t="s">
        <v>3561</v>
      </c>
      <c r="B3531" s="9">
        <v>46182</v>
      </c>
      <c r="C3531" s="4" t="s">
        <v>18</v>
      </c>
      <c r="D3531" s="4" t="s">
        <v>21</v>
      </c>
      <c r="E3531" s="4">
        <v>0</v>
      </c>
      <c r="F3531" s="4">
        <v>27</v>
      </c>
      <c r="G3531" s="4">
        <v>27</v>
      </c>
      <c r="H3531" s="4">
        <v>27</v>
      </c>
      <c r="I3531" s="4">
        <v>0</v>
      </c>
      <c r="J3531" s="4">
        <v>0</v>
      </c>
      <c r="K3531" s="4">
        <v>0</v>
      </c>
      <c r="L3531" s="4">
        <v>1.5</v>
      </c>
      <c r="M3531" s="4">
        <v>0.92600000000000005</v>
      </c>
      <c r="N3531" s="4">
        <v>1</v>
      </c>
      <c r="O3531" s="4">
        <v>4.0999999999999996</v>
      </c>
      <c r="P3531" s="4">
        <v>0.72299999999999998</v>
      </c>
      <c r="Q3531" s="5">
        <v>1</v>
      </c>
      <c r="R3531" s="4" t="str">
        <f>TRIM(tblOperations[[#This Row],[Region]])</f>
        <v>Scotland</v>
      </c>
      <c r="S3531" s="4" t="str">
        <f>TRIM(tblOperations[[#This Row],[Team]])</f>
        <v>Facilities Response</v>
      </c>
      <c r="T3531" s="4" t="str">
        <f>_xlfn.XLOOKUP(R3531,tblRegionReference[Region],tblRegionReference[Area],"Not Found")</f>
        <v>North</v>
      </c>
      <c r="U3531" s="4" t="str">
        <f>IF(tblOperations[[#This Row],[Completion_Rate]]&gt;=_xlfn.XLOOKUP("Completion Rate",tblKPITargets[KPI_Name],tblKPITargets[Target_Value]),"Met","Below Target")</f>
        <v>Met</v>
      </c>
      <c r="V3531" t="str">
        <f>IF(tblOperations[[#This Row],[SLA_Compliance]]&gt;=_xlfn.XLOOKUP('04_References'!$A$3,tblKPITargets[KPI_Name],tblKPITargets[Target_Value]),"Met","Below Target")</f>
        <v>Met</v>
      </c>
      <c r="W3531" t="str">
        <f>IF(tblOperations[[#This Row],[Quality_Pass_Rate]]&gt;=_xlfn.XLOOKUP('04_References'!$A$4,tblKPITargets[KPI_Name],tblKPITargets[Target_Value]),"Met","Below Target")</f>
        <v>Met</v>
      </c>
      <c r="X3531" t="str">
        <f>IF(tblOperations[[#This Row],[Average_Completion_Days]]&lt;=_xlfn.XLOOKUP('04_References'!$A$7,tblKPITargets[KPI_Name],tblKPITargets[Target_Value]),"Met","Below Target")</f>
        <v>Met</v>
      </c>
      <c r="Y3531" t="str">
        <f>IF(tblOperations[[#This Row],[Closing_Backlog]]&lt;=_xlfn.XLOOKUP('04_References'!$A$8,tblKPITargets[KPI_Name],tblKPITargets[Target_Value]),"Met","Below Target")</f>
        <v>Met</v>
      </c>
    </row>
    <row r="3532" spans="1:25">
      <c r="A3532" s="6" t="s">
        <v>3562</v>
      </c>
      <c r="B3532" s="7">
        <v>46182</v>
      </c>
      <c r="C3532" s="2" t="s">
        <v>18</v>
      </c>
      <c r="D3532" s="2" t="s">
        <v>23</v>
      </c>
      <c r="E3532" s="2">
        <v>905</v>
      </c>
      <c r="F3532" s="2">
        <v>37</v>
      </c>
      <c r="G3532" s="2">
        <v>942</v>
      </c>
      <c r="H3532" s="2">
        <v>32</v>
      </c>
      <c r="I3532" s="2">
        <v>910</v>
      </c>
      <c r="J3532" s="2">
        <v>0</v>
      </c>
      <c r="K3532" s="2">
        <v>0</v>
      </c>
      <c r="L3532" s="2">
        <v>8</v>
      </c>
      <c r="M3532" s="2">
        <v>0.6</v>
      </c>
      <c r="N3532" s="2">
        <v>1</v>
      </c>
      <c r="O3532" s="2">
        <v>2.5</v>
      </c>
      <c r="P3532" s="2">
        <v>0.73799999999999999</v>
      </c>
      <c r="Q3532" s="3">
        <v>3.4000000000000002E-2</v>
      </c>
      <c r="R3532" s="4" t="str">
        <f>TRIM(tblOperations[[#This Row],[Region]])</f>
        <v>Scotland</v>
      </c>
      <c r="S3532" s="4" t="str">
        <f>TRIM(tblOperations[[#This Row],[Team]])</f>
        <v>Estates Support</v>
      </c>
      <c r="T3532" s="4" t="str">
        <f>_xlfn.XLOOKUP(R3532,tblRegionReference[Region],tblRegionReference[Area],"Not Found")</f>
        <v>North</v>
      </c>
      <c r="U3532" s="4" t="str">
        <f>IF(tblOperations[[#This Row],[Completion_Rate]]&gt;=_xlfn.XLOOKUP("Completion Rate",tblKPITargets[KPI_Name],tblKPITargets[Target_Value]),"Met","Below Target")</f>
        <v>Below Target</v>
      </c>
      <c r="V3532" t="str">
        <f>IF(tblOperations[[#This Row],[SLA_Compliance]]&gt;=_xlfn.XLOOKUP('04_References'!$A$3,tblKPITargets[KPI_Name],tblKPITargets[Target_Value]),"Met","Below Target")</f>
        <v>Below Target</v>
      </c>
      <c r="W3532" t="str">
        <f>IF(tblOperations[[#This Row],[Quality_Pass_Rate]]&gt;=_xlfn.XLOOKUP('04_References'!$A$4,tblKPITargets[KPI_Name],tblKPITargets[Target_Value]),"Met","Below Target")</f>
        <v>Met</v>
      </c>
      <c r="X3532" t="str">
        <f>IF(tblOperations[[#This Row],[Average_Completion_Days]]&lt;=_xlfn.XLOOKUP('04_References'!$A$7,tblKPITargets[KPI_Name],tblKPITargets[Target_Value]),"Met","Below Target")</f>
        <v>Below Target</v>
      </c>
      <c r="Y3532" t="str">
        <f>IF(tblOperations[[#This Row],[Closing_Backlog]]&lt;=_xlfn.XLOOKUP('04_References'!$A$8,tblKPITargets[KPI_Name],tblKPITargets[Target_Value]),"Met","Below Target")</f>
        <v>Below Target</v>
      </c>
    </row>
    <row r="3533" spans="1:25">
      <c r="A3533" s="8" t="s">
        <v>3563</v>
      </c>
      <c r="B3533" s="9">
        <v>46182</v>
      </c>
      <c r="C3533" s="4" t="s">
        <v>18</v>
      </c>
      <c r="D3533" s="4" t="s">
        <v>25</v>
      </c>
      <c r="E3533" s="4">
        <v>0</v>
      </c>
      <c r="F3533" s="4">
        <v>29</v>
      </c>
      <c r="G3533" s="4">
        <v>29</v>
      </c>
      <c r="H3533" s="4">
        <v>29</v>
      </c>
      <c r="I3533" s="4">
        <v>0</v>
      </c>
      <c r="J3533" s="4">
        <v>0</v>
      </c>
      <c r="K3533" s="4">
        <v>0</v>
      </c>
      <c r="L3533" s="4">
        <v>2.1</v>
      </c>
      <c r="M3533" s="4">
        <v>0.95599999999999996</v>
      </c>
      <c r="N3533" s="4">
        <v>0.97199999999999998</v>
      </c>
      <c r="O3533" s="4">
        <v>4.8</v>
      </c>
      <c r="P3533" s="4">
        <v>0.71099999999999997</v>
      </c>
      <c r="Q3533" s="5">
        <v>1</v>
      </c>
      <c r="R3533" s="4" t="str">
        <f>TRIM(tblOperations[[#This Row],[Region]])</f>
        <v>Scotland</v>
      </c>
      <c r="S3533" s="4" t="str">
        <f>TRIM(tblOperations[[#This Row],[Team]])</f>
        <v>Workplace Projects</v>
      </c>
      <c r="T3533" s="4" t="str">
        <f>_xlfn.XLOOKUP(R3533,tblRegionReference[Region],tblRegionReference[Area],"Not Found")</f>
        <v>North</v>
      </c>
      <c r="U3533" s="4" t="str">
        <f>IF(tblOperations[[#This Row],[Completion_Rate]]&gt;=_xlfn.XLOOKUP("Completion Rate",tblKPITargets[KPI_Name],tblKPITargets[Target_Value]),"Met","Below Target")</f>
        <v>Met</v>
      </c>
      <c r="V3533" t="str">
        <f>IF(tblOperations[[#This Row],[SLA_Compliance]]&gt;=_xlfn.XLOOKUP('04_References'!$A$3,tblKPITargets[KPI_Name],tblKPITargets[Target_Value]),"Met","Below Target")</f>
        <v>Met</v>
      </c>
      <c r="W3533" t="str">
        <f>IF(tblOperations[[#This Row],[Quality_Pass_Rate]]&gt;=_xlfn.XLOOKUP('04_References'!$A$4,tblKPITargets[KPI_Name],tblKPITargets[Target_Value]),"Met","Below Target")</f>
        <v>Met</v>
      </c>
      <c r="X3533" t="str">
        <f>IF(tblOperations[[#This Row],[Average_Completion_Days]]&lt;=_xlfn.XLOOKUP('04_References'!$A$7,tblKPITargets[KPI_Name],tblKPITargets[Target_Value]),"Met","Below Target")</f>
        <v>Met</v>
      </c>
      <c r="Y3533" t="str">
        <f>IF(tblOperations[[#This Row],[Closing_Backlog]]&lt;=_xlfn.XLOOKUP('04_References'!$A$8,tblKPITargets[KPI_Name],tblKPITargets[Target_Value]),"Met","Below Target")</f>
        <v>Met</v>
      </c>
    </row>
    <row r="3534" spans="1:25">
      <c r="A3534" s="6" t="s">
        <v>3564</v>
      </c>
      <c r="B3534" s="7">
        <v>46182</v>
      </c>
      <c r="C3534" s="2" t="s">
        <v>27</v>
      </c>
      <c r="D3534" s="2" t="s">
        <v>19</v>
      </c>
      <c r="E3534" s="2">
        <v>3</v>
      </c>
      <c r="F3534" s="2">
        <v>47</v>
      </c>
      <c r="G3534" s="2">
        <v>50</v>
      </c>
      <c r="H3534" s="2">
        <v>38</v>
      </c>
      <c r="I3534" s="2">
        <v>12</v>
      </c>
      <c r="J3534" s="2">
        <v>1</v>
      </c>
      <c r="K3534" s="2">
        <v>0</v>
      </c>
      <c r="L3534" s="2">
        <v>2.5</v>
      </c>
      <c r="M3534" s="2">
        <v>0.89300000000000002</v>
      </c>
      <c r="N3534" s="2">
        <v>0.97099999999999997</v>
      </c>
      <c r="O3534" s="2">
        <v>3.9</v>
      </c>
      <c r="P3534" s="2">
        <v>0.74399999999999999</v>
      </c>
      <c r="Q3534" s="3">
        <v>0.76</v>
      </c>
      <c r="R3534" s="4" t="str">
        <f>TRIM(tblOperations[[#This Row],[Region]])</f>
        <v>North East</v>
      </c>
      <c r="S3534" s="4" t="str">
        <f>TRIM(tblOperations[[#This Row],[Team]])</f>
        <v>Workplace Services</v>
      </c>
      <c r="T3534" s="4" t="str">
        <f>_xlfn.XLOOKUP(R3534,tblRegionReference[Region],tblRegionReference[Area],"Not Found")</f>
        <v>North</v>
      </c>
      <c r="U3534" s="4" t="str">
        <f>IF(tblOperations[[#This Row],[Completion_Rate]]&gt;=_xlfn.XLOOKUP("Completion Rate",tblKPITargets[KPI_Name],tblKPITargets[Target_Value]),"Met","Below Target")</f>
        <v>Below Target</v>
      </c>
      <c r="V3534" t="str">
        <f>IF(tblOperations[[#This Row],[SLA_Compliance]]&gt;=_xlfn.XLOOKUP('04_References'!$A$3,tblKPITargets[KPI_Name],tblKPITargets[Target_Value]),"Met","Below Target")</f>
        <v>Below Target</v>
      </c>
      <c r="W3534" t="str">
        <f>IF(tblOperations[[#This Row],[Quality_Pass_Rate]]&gt;=_xlfn.XLOOKUP('04_References'!$A$4,tblKPITargets[KPI_Name],tblKPITargets[Target_Value]),"Met","Below Target")</f>
        <v>Met</v>
      </c>
      <c r="X3534" t="str">
        <f>IF(tblOperations[[#This Row],[Average_Completion_Days]]&lt;=_xlfn.XLOOKUP('04_References'!$A$7,tblKPITargets[KPI_Name],tblKPITargets[Target_Value]),"Met","Below Target")</f>
        <v>Met</v>
      </c>
      <c r="Y3534" t="str">
        <f>IF(tblOperations[[#This Row],[Closing_Backlog]]&lt;=_xlfn.XLOOKUP('04_References'!$A$8,tblKPITargets[KPI_Name],tblKPITargets[Target_Value]),"Met","Below Target")</f>
        <v>Below Target</v>
      </c>
    </row>
    <row r="3535" spans="1:25">
      <c r="A3535" s="8" t="s">
        <v>3565</v>
      </c>
      <c r="B3535" s="9">
        <v>46182</v>
      </c>
      <c r="C3535" s="4" t="s">
        <v>27</v>
      </c>
      <c r="D3535" s="4" t="s">
        <v>21</v>
      </c>
      <c r="E3535" s="4">
        <v>0</v>
      </c>
      <c r="F3535" s="4">
        <v>39</v>
      </c>
      <c r="G3535" s="4">
        <v>39</v>
      </c>
      <c r="H3535" s="4">
        <v>39</v>
      </c>
      <c r="I3535" s="4">
        <v>0</v>
      </c>
      <c r="J3535" s="4">
        <v>0</v>
      </c>
      <c r="K3535" s="4">
        <v>0</v>
      </c>
      <c r="L3535" s="4">
        <v>1.2</v>
      </c>
      <c r="M3535" s="4">
        <v>0.99199999999999999</v>
      </c>
      <c r="N3535" s="4">
        <v>0.98099999999999998</v>
      </c>
      <c r="O3535" s="4">
        <v>4.7</v>
      </c>
      <c r="P3535" s="4">
        <v>0.70899999999999996</v>
      </c>
      <c r="Q3535" s="5">
        <v>1</v>
      </c>
      <c r="R3535" s="4" t="str">
        <f>TRIM(tblOperations[[#This Row],[Region]])</f>
        <v>North East</v>
      </c>
      <c r="S3535" s="4" t="str">
        <f>TRIM(tblOperations[[#This Row],[Team]])</f>
        <v>Facilities Response</v>
      </c>
      <c r="T3535" s="4" t="str">
        <f>_xlfn.XLOOKUP(R3535,tblRegionReference[Region],tblRegionReference[Area],"Not Found")</f>
        <v>North</v>
      </c>
      <c r="U3535" s="4" t="str">
        <f>IF(tblOperations[[#This Row],[Completion_Rate]]&gt;=_xlfn.XLOOKUP("Completion Rate",tblKPITargets[KPI_Name],tblKPITargets[Target_Value]),"Met","Below Target")</f>
        <v>Met</v>
      </c>
      <c r="V3535" t="str">
        <f>IF(tblOperations[[#This Row],[SLA_Compliance]]&gt;=_xlfn.XLOOKUP('04_References'!$A$3,tblKPITargets[KPI_Name],tblKPITargets[Target_Value]),"Met","Below Target")</f>
        <v>Met</v>
      </c>
      <c r="W3535" t="str">
        <f>IF(tblOperations[[#This Row],[Quality_Pass_Rate]]&gt;=_xlfn.XLOOKUP('04_References'!$A$4,tblKPITargets[KPI_Name],tblKPITargets[Target_Value]),"Met","Below Target")</f>
        <v>Met</v>
      </c>
      <c r="X3535" t="str">
        <f>IF(tblOperations[[#This Row],[Average_Completion_Days]]&lt;=_xlfn.XLOOKUP('04_References'!$A$7,tblKPITargets[KPI_Name],tblKPITargets[Target_Value]),"Met","Below Target")</f>
        <v>Met</v>
      </c>
      <c r="Y3535" t="str">
        <f>IF(tblOperations[[#This Row],[Closing_Backlog]]&lt;=_xlfn.XLOOKUP('04_References'!$A$8,tblKPITargets[KPI_Name],tblKPITargets[Target_Value]),"Met","Below Target")</f>
        <v>Met</v>
      </c>
    </row>
    <row r="3536" spans="1:25">
      <c r="A3536" s="6" t="s">
        <v>3566</v>
      </c>
      <c r="B3536" s="7">
        <v>46182</v>
      </c>
      <c r="C3536" s="2" t="s">
        <v>27</v>
      </c>
      <c r="D3536" s="2" t="s">
        <v>23</v>
      </c>
      <c r="E3536" s="2">
        <v>2348</v>
      </c>
      <c r="F3536" s="2">
        <v>31</v>
      </c>
      <c r="G3536" s="2">
        <v>2379</v>
      </c>
      <c r="H3536" s="2">
        <v>17</v>
      </c>
      <c r="I3536" s="2">
        <v>2362</v>
      </c>
      <c r="J3536" s="2">
        <v>0</v>
      </c>
      <c r="K3536" s="2">
        <v>0</v>
      </c>
      <c r="L3536" s="2">
        <v>8</v>
      </c>
      <c r="M3536" s="2">
        <v>0.6</v>
      </c>
      <c r="N3536" s="2">
        <v>0.96699999999999997</v>
      </c>
      <c r="O3536" s="2">
        <v>2.5</v>
      </c>
      <c r="P3536" s="2">
        <v>0.77200000000000002</v>
      </c>
      <c r="Q3536" s="3">
        <v>7.0000000000000001E-3</v>
      </c>
      <c r="R3536" s="4" t="str">
        <f>TRIM(tblOperations[[#This Row],[Region]])</f>
        <v>North East</v>
      </c>
      <c r="S3536" s="4" t="str">
        <f>TRIM(tblOperations[[#This Row],[Team]])</f>
        <v>Estates Support</v>
      </c>
      <c r="T3536" s="4" t="str">
        <f>_xlfn.XLOOKUP(R3536,tblRegionReference[Region],tblRegionReference[Area],"Not Found")</f>
        <v>North</v>
      </c>
      <c r="U3536" s="4" t="str">
        <f>IF(tblOperations[[#This Row],[Completion_Rate]]&gt;=_xlfn.XLOOKUP("Completion Rate",tblKPITargets[KPI_Name],tblKPITargets[Target_Value]),"Met","Below Target")</f>
        <v>Below Target</v>
      </c>
      <c r="V3536" t="str">
        <f>IF(tblOperations[[#This Row],[SLA_Compliance]]&gt;=_xlfn.XLOOKUP('04_References'!$A$3,tblKPITargets[KPI_Name],tblKPITargets[Target_Value]),"Met","Below Target")</f>
        <v>Below Target</v>
      </c>
      <c r="W3536" t="str">
        <f>IF(tblOperations[[#This Row],[Quality_Pass_Rate]]&gt;=_xlfn.XLOOKUP('04_References'!$A$4,tblKPITargets[KPI_Name],tblKPITargets[Target_Value]),"Met","Below Target")</f>
        <v>Met</v>
      </c>
      <c r="X3536" t="str">
        <f>IF(tblOperations[[#This Row],[Average_Completion_Days]]&lt;=_xlfn.XLOOKUP('04_References'!$A$7,tblKPITargets[KPI_Name],tblKPITargets[Target_Value]),"Met","Below Target")</f>
        <v>Below Target</v>
      </c>
      <c r="Y3536" t="str">
        <f>IF(tblOperations[[#This Row],[Closing_Backlog]]&lt;=_xlfn.XLOOKUP('04_References'!$A$8,tblKPITargets[KPI_Name],tblKPITargets[Target_Value]),"Met","Below Target")</f>
        <v>Below Target</v>
      </c>
    </row>
    <row r="3537" spans="1:25">
      <c r="A3537" s="8" t="s">
        <v>3567</v>
      </c>
      <c r="B3537" s="9">
        <v>46182</v>
      </c>
      <c r="C3537" s="4" t="s">
        <v>27</v>
      </c>
      <c r="D3537" s="4" t="s">
        <v>25</v>
      </c>
      <c r="E3537" s="4">
        <v>168</v>
      </c>
      <c r="F3537" s="4">
        <v>26</v>
      </c>
      <c r="G3537" s="4">
        <v>194</v>
      </c>
      <c r="H3537" s="4">
        <v>25</v>
      </c>
      <c r="I3537" s="4">
        <v>169</v>
      </c>
      <c r="J3537" s="4">
        <v>0</v>
      </c>
      <c r="K3537" s="4">
        <v>0</v>
      </c>
      <c r="L3537" s="4">
        <v>8</v>
      </c>
      <c r="M3537" s="4">
        <v>0.6</v>
      </c>
      <c r="N3537" s="4">
        <v>0.96499999999999997</v>
      </c>
      <c r="O3537" s="4">
        <v>2.5</v>
      </c>
      <c r="P3537" s="4">
        <v>0.81100000000000005</v>
      </c>
      <c r="Q3537" s="5">
        <v>0.129</v>
      </c>
      <c r="R3537" s="4" t="str">
        <f>TRIM(tblOperations[[#This Row],[Region]])</f>
        <v>North East</v>
      </c>
      <c r="S3537" s="4" t="str">
        <f>TRIM(tblOperations[[#This Row],[Team]])</f>
        <v>Workplace Projects</v>
      </c>
      <c r="T3537" s="4" t="str">
        <f>_xlfn.XLOOKUP(R3537,tblRegionReference[Region],tblRegionReference[Area],"Not Found")</f>
        <v>North</v>
      </c>
      <c r="U3537" s="4" t="str">
        <f>IF(tblOperations[[#This Row],[Completion_Rate]]&gt;=_xlfn.XLOOKUP("Completion Rate",tblKPITargets[KPI_Name],tblKPITargets[Target_Value]),"Met","Below Target")</f>
        <v>Below Target</v>
      </c>
      <c r="V3537" t="str">
        <f>IF(tblOperations[[#This Row],[SLA_Compliance]]&gt;=_xlfn.XLOOKUP('04_References'!$A$3,tblKPITargets[KPI_Name],tblKPITargets[Target_Value]),"Met","Below Target")</f>
        <v>Below Target</v>
      </c>
      <c r="W3537" t="str">
        <f>IF(tblOperations[[#This Row],[Quality_Pass_Rate]]&gt;=_xlfn.XLOOKUP('04_References'!$A$4,tblKPITargets[KPI_Name],tblKPITargets[Target_Value]),"Met","Below Target")</f>
        <v>Met</v>
      </c>
      <c r="X3537" t="str">
        <f>IF(tblOperations[[#This Row],[Average_Completion_Days]]&lt;=_xlfn.XLOOKUP('04_References'!$A$7,tblKPITargets[KPI_Name],tblKPITargets[Target_Value]),"Met","Below Target")</f>
        <v>Below Target</v>
      </c>
      <c r="Y3537" t="str">
        <f>IF(tblOperations[[#This Row],[Closing_Backlog]]&lt;=_xlfn.XLOOKUP('04_References'!$A$8,tblKPITargets[KPI_Name],tblKPITargets[Target_Value]),"Met","Below Target")</f>
        <v>Below Target</v>
      </c>
    </row>
    <row r="3538" spans="1:25">
      <c r="A3538" s="6" t="s">
        <v>3568</v>
      </c>
      <c r="B3538" s="7">
        <v>46182</v>
      </c>
      <c r="C3538" s="2" t="s">
        <v>32</v>
      </c>
      <c r="D3538" s="2" t="s">
        <v>19</v>
      </c>
      <c r="E3538" s="2">
        <v>1072</v>
      </c>
      <c r="F3538" s="2">
        <v>37</v>
      </c>
      <c r="G3538" s="2">
        <v>1109</v>
      </c>
      <c r="H3538" s="2">
        <v>37</v>
      </c>
      <c r="I3538" s="2">
        <v>1072</v>
      </c>
      <c r="J3538" s="2">
        <v>0</v>
      </c>
      <c r="K3538" s="2">
        <v>0</v>
      </c>
      <c r="L3538" s="2">
        <v>8</v>
      </c>
      <c r="M3538" s="2">
        <v>0.6</v>
      </c>
      <c r="N3538" s="2">
        <v>1</v>
      </c>
      <c r="O3538" s="2">
        <v>2.5</v>
      </c>
      <c r="P3538" s="2">
        <v>0.755</v>
      </c>
      <c r="Q3538" s="3">
        <v>3.3000000000000002E-2</v>
      </c>
      <c r="R3538" s="4" t="str">
        <f>TRIM(tblOperations[[#This Row],[Region]])</f>
        <v>North West</v>
      </c>
      <c r="S3538" s="4" t="str">
        <f>TRIM(tblOperations[[#This Row],[Team]])</f>
        <v>Workplace Services</v>
      </c>
      <c r="T3538" s="4" t="str">
        <f>_xlfn.XLOOKUP(R3538,tblRegionReference[Region],tblRegionReference[Area],"Not Found")</f>
        <v>North</v>
      </c>
      <c r="U3538" s="4" t="str">
        <f>IF(tblOperations[[#This Row],[Completion_Rate]]&gt;=_xlfn.XLOOKUP("Completion Rate",tblKPITargets[KPI_Name],tblKPITargets[Target_Value]),"Met","Below Target")</f>
        <v>Below Target</v>
      </c>
      <c r="V3538" t="str">
        <f>IF(tblOperations[[#This Row],[SLA_Compliance]]&gt;=_xlfn.XLOOKUP('04_References'!$A$3,tblKPITargets[KPI_Name],tblKPITargets[Target_Value]),"Met","Below Target")</f>
        <v>Below Target</v>
      </c>
      <c r="W3538" t="str">
        <f>IF(tblOperations[[#This Row],[Quality_Pass_Rate]]&gt;=_xlfn.XLOOKUP('04_References'!$A$4,tblKPITargets[KPI_Name],tblKPITargets[Target_Value]),"Met","Below Target")</f>
        <v>Met</v>
      </c>
      <c r="X3538" t="str">
        <f>IF(tblOperations[[#This Row],[Average_Completion_Days]]&lt;=_xlfn.XLOOKUP('04_References'!$A$7,tblKPITargets[KPI_Name],tblKPITargets[Target_Value]),"Met","Below Target")</f>
        <v>Below Target</v>
      </c>
      <c r="Y3538" t="str">
        <f>IF(tblOperations[[#This Row],[Closing_Backlog]]&lt;=_xlfn.XLOOKUP('04_References'!$A$8,tblKPITargets[KPI_Name],tblKPITargets[Target_Value]),"Met","Below Target")</f>
        <v>Below Target</v>
      </c>
    </row>
    <row r="3539" spans="1:25">
      <c r="A3539" s="8" t="s">
        <v>3569</v>
      </c>
      <c r="B3539" s="9">
        <v>46182</v>
      </c>
      <c r="C3539" s="4" t="s">
        <v>32</v>
      </c>
      <c r="D3539" s="4" t="s">
        <v>21</v>
      </c>
      <c r="E3539" s="4">
        <v>2276</v>
      </c>
      <c r="F3539" s="4">
        <v>21</v>
      </c>
      <c r="G3539" s="4">
        <v>2297</v>
      </c>
      <c r="H3539" s="4">
        <v>23</v>
      </c>
      <c r="I3539" s="4">
        <v>2274</v>
      </c>
      <c r="J3539" s="4">
        <v>0</v>
      </c>
      <c r="K3539" s="4">
        <v>0</v>
      </c>
      <c r="L3539" s="4">
        <v>8</v>
      </c>
      <c r="M3539" s="4">
        <v>0.6</v>
      </c>
      <c r="N3539" s="4">
        <v>0.96099999999999997</v>
      </c>
      <c r="O3539" s="4">
        <v>2.5</v>
      </c>
      <c r="P3539" s="4">
        <v>0.75</v>
      </c>
      <c r="Q3539" s="5">
        <v>0.01</v>
      </c>
      <c r="R3539" s="4" t="str">
        <f>TRIM(tblOperations[[#This Row],[Region]])</f>
        <v>North West</v>
      </c>
      <c r="S3539" s="4" t="str">
        <f>TRIM(tblOperations[[#This Row],[Team]])</f>
        <v>Facilities Response</v>
      </c>
      <c r="T3539" s="4" t="str">
        <f>_xlfn.XLOOKUP(R3539,tblRegionReference[Region],tblRegionReference[Area],"Not Found")</f>
        <v>North</v>
      </c>
      <c r="U3539" s="4" t="str">
        <f>IF(tblOperations[[#This Row],[Completion_Rate]]&gt;=_xlfn.XLOOKUP("Completion Rate",tblKPITargets[KPI_Name],tblKPITargets[Target_Value]),"Met","Below Target")</f>
        <v>Below Target</v>
      </c>
      <c r="V3539" t="str">
        <f>IF(tblOperations[[#This Row],[SLA_Compliance]]&gt;=_xlfn.XLOOKUP('04_References'!$A$3,tblKPITargets[KPI_Name],tblKPITargets[Target_Value]),"Met","Below Target")</f>
        <v>Below Target</v>
      </c>
      <c r="W3539" t="str">
        <f>IF(tblOperations[[#This Row],[Quality_Pass_Rate]]&gt;=_xlfn.XLOOKUP('04_References'!$A$4,tblKPITargets[KPI_Name],tblKPITargets[Target_Value]),"Met","Below Target")</f>
        <v>Met</v>
      </c>
      <c r="X3539" t="str">
        <f>IF(tblOperations[[#This Row],[Average_Completion_Days]]&lt;=_xlfn.XLOOKUP('04_References'!$A$7,tblKPITargets[KPI_Name],tblKPITargets[Target_Value]),"Met","Below Target")</f>
        <v>Below Target</v>
      </c>
      <c r="Y3539" t="str">
        <f>IF(tblOperations[[#This Row],[Closing_Backlog]]&lt;=_xlfn.XLOOKUP('04_References'!$A$8,tblKPITargets[KPI_Name],tblKPITargets[Target_Value]),"Met","Below Target")</f>
        <v>Below Target</v>
      </c>
    </row>
    <row r="3540" spans="1:25">
      <c r="A3540" s="6" t="s">
        <v>3570</v>
      </c>
      <c r="B3540" s="7">
        <v>46182</v>
      </c>
      <c r="C3540" s="2" t="s">
        <v>32</v>
      </c>
      <c r="D3540" s="2" t="s">
        <v>23</v>
      </c>
      <c r="E3540" s="2">
        <v>2476</v>
      </c>
      <c r="F3540" s="2">
        <v>39</v>
      </c>
      <c r="G3540" s="2">
        <v>2515</v>
      </c>
      <c r="H3540" s="2">
        <v>24</v>
      </c>
      <c r="I3540" s="2">
        <v>2491</v>
      </c>
      <c r="J3540" s="2">
        <v>0</v>
      </c>
      <c r="K3540" s="2">
        <v>0</v>
      </c>
      <c r="L3540" s="2">
        <v>8</v>
      </c>
      <c r="M3540" s="2">
        <v>0.6</v>
      </c>
      <c r="N3540" s="2">
        <v>0.97699999999999998</v>
      </c>
      <c r="O3540" s="2">
        <v>2.5</v>
      </c>
      <c r="P3540" s="2">
        <v>0.65100000000000002</v>
      </c>
      <c r="Q3540" s="3">
        <v>0.01</v>
      </c>
      <c r="R3540" s="4" t="str">
        <f>TRIM(tblOperations[[#This Row],[Region]])</f>
        <v>North West</v>
      </c>
      <c r="S3540" s="4" t="str">
        <f>TRIM(tblOperations[[#This Row],[Team]])</f>
        <v>Estates Support</v>
      </c>
      <c r="T3540" s="4" t="str">
        <f>_xlfn.XLOOKUP(R3540,tblRegionReference[Region],tblRegionReference[Area],"Not Found")</f>
        <v>North</v>
      </c>
      <c r="U3540" s="4" t="str">
        <f>IF(tblOperations[[#This Row],[Completion_Rate]]&gt;=_xlfn.XLOOKUP("Completion Rate",tblKPITargets[KPI_Name],tblKPITargets[Target_Value]),"Met","Below Target")</f>
        <v>Below Target</v>
      </c>
      <c r="V3540" t="str">
        <f>IF(tblOperations[[#This Row],[SLA_Compliance]]&gt;=_xlfn.XLOOKUP('04_References'!$A$3,tblKPITargets[KPI_Name],tblKPITargets[Target_Value]),"Met","Below Target")</f>
        <v>Below Target</v>
      </c>
      <c r="W3540" t="str">
        <f>IF(tblOperations[[#This Row],[Quality_Pass_Rate]]&gt;=_xlfn.XLOOKUP('04_References'!$A$4,tblKPITargets[KPI_Name],tblKPITargets[Target_Value]),"Met","Below Target")</f>
        <v>Met</v>
      </c>
      <c r="X3540" t="str">
        <f>IF(tblOperations[[#This Row],[Average_Completion_Days]]&lt;=_xlfn.XLOOKUP('04_References'!$A$7,tblKPITargets[KPI_Name],tblKPITargets[Target_Value]),"Met","Below Target")</f>
        <v>Below Target</v>
      </c>
      <c r="Y3540" t="str">
        <f>IF(tblOperations[[#This Row],[Closing_Backlog]]&lt;=_xlfn.XLOOKUP('04_References'!$A$8,tblKPITargets[KPI_Name],tblKPITargets[Target_Value]),"Met","Below Target")</f>
        <v>Below Target</v>
      </c>
    </row>
    <row r="3541" spans="1:25">
      <c r="A3541" s="8" t="s">
        <v>3571</v>
      </c>
      <c r="B3541" s="9">
        <v>46182</v>
      </c>
      <c r="C3541" s="4" t="s">
        <v>32</v>
      </c>
      <c r="D3541" s="4" t="s">
        <v>25</v>
      </c>
      <c r="E3541" s="4">
        <v>0</v>
      </c>
      <c r="F3541" s="4">
        <v>33</v>
      </c>
      <c r="G3541" s="4">
        <v>33</v>
      </c>
      <c r="H3541" s="4">
        <v>33</v>
      </c>
      <c r="I3541" s="4">
        <v>0</v>
      </c>
      <c r="J3541" s="4">
        <v>0</v>
      </c>
      <c r="K3541" s="4">
        <v>0</v>
      </c>
      <c r="L3541" s="4">
        <v>1.6</v>
      </c>
      <c r="M3541" s="4">
        <v>1</v>
      </c>
      <c r="N3541" s="4">
        <v>1</v>
      </c>
      <c r="O3541" s="4">
        <v>4.4000000000000004</v>
      </c>
      <c r="P3541" s="4">
        <v>0.69399999999999995</v>
      </c>
      <c r="Q3541" s="5">
        <v>1</v>
      </c>
      <c r="R3541" s="4" t="str">
        <f>TRIM(tblOperations[[#This Row],[Region]])</f>
        <v>North West</v>
      </c>
      <c r="S3541" s="4" t="str">
        <f>TRIM(tblOperations[[#This Row],[Team]])</f>
        <v>Workplace Projects</v>
      </c>
      <c r="T3541" s="4" t="str">
        <f>_xlfn.XLOOKUP(R3541,tblRegionReference[Region],tblRegionReference[Area],"Not Found")</f>
        <v>North</v>
      </c>
      <c r="U3541" s="4" t="str">
        <f>IF(tblOperations[[#This Row],[Completion_Rate]]&gt;=_xlfn.XLOOKUP("Completion Rate",tblKPITargets[KPI_Name],tblKPITargets[Target_Value]),"Met","Below Target")</f>
        <v>Met</v>
      </c>
      <c r="V3541" t="str">
        <f>IF(tblOperations[[#This Row],[SLA_Compliance]]&gt;=_xlfn.XLOOKUP('04_References'!$A$3,tblKPITargets[KPI_Name],tblKPITargets[Target_Value]),"Met","Below Target")</f>
        <v>Met</v>
      </c>
      <c r="W3541" t="str">
        <f>IF(tblOperations[[#This Row],[Quality_Pass_Rate]]&gt;=_xlfn.XLOOKUP('04_References'!$A$4,tblKPITargets[KPI_Name],tblKPITargets[Target_Value]),"Met","Below Target")</f>
        <v>Met</v>
      </c>
      <c r="X3541" t="str">
        <f>IF(tblOperations[[#This Row],[Average_Completion_Days]]&lt;=_xlfn.XLOOKUP('04_References'!$A$7,tblKPITargets[KPI_Name],tblKPITargets[Target_Value]),"Met","Below Target")</f>
        <v>Met</v>
      </c>
      <c r="Y3541" t="str">
        <f>IF(tblOperations[[#This Row],[Closing_Backlog]]&lt;=_xlfn.XLOOKUP('04_References'!$A$8,tblKPITargets[KPI_Name],tblKPITargets[Target_Value]),"Met","Below Target")</f>
        <v>Met</v>
      </c>
    </row>
    <row r="3542" spans="1:25">
      <c r="A3542" s="6" t="s">
        <v>3572</v>
      </c>
      <c r="B3542" s="7">
        <v>46182</v>
      </c>
      <c r="C3542" s="2" t="s">
        <v>37</v>
      </c>
      <c r="D3542" s="2" t="s">
        <v>19</v>
      </c>
      <c r="E3542" s="2">
        <v>7</v>
      </c>
      <c r="F3542" s="2">
        <v>46</v>
      </c>
      <c r="G3542" s="2">
        <v>53</v>
      </c>
      <c r="H3542" s="2">
        <v>44</v>
      </c>
      <c r="I3542" s="2">
        <v>9</v>
      </c>
      <c r="J3542" s="2">
        <v>0</v>
      </c>
      <c r="K3542" s="2">
        <v>0</v>
      </c>
      <c r="L3542" s="2">
        <v>1.9</v>
      </c>
      <c r="M3542" s="2">
        <v>0.89600000000000002</v>
      </c>
      <c r="N3542" s="2">
        <v>0.96299999999999997</v>
      </c>
      <c r="O3542" s="2">
        <v>4.0999999999999996</v>
      </c>
      <c r="P3542" s="2">
        <v>0.67100000000000004</v>
      </c>
      <c r="Q3542" s="3">
        <v>0.83</v>
      </c>
      <c r="R3542" s="4" t="str">
        <f>TRIM(tblOperations[[#This Row],[Region]])</f>
        <v>Midlands</v>
      </c>
      <c r="S3542" s="4" t="str">
        <f>TRIM(tblOperations[[#This Row],[Team]])</f>
        <v>Workplace Services</v>
      </c>
      <c r="T3542" s="4" t="str">
        <f>_xlfn.XLOOKUP(R3542,tblRegionReference[Region],tblRegionReference[Area],"Not Found")</f>
        <v>Central</v>
      </c>
      <c r="U3542" s="4" t="str">
        <f>IF(tblOperations[[#This Row],[Completion_Rate]]&gt;=_xlfn.XLOOKUP("Completion Rate",tblKPITargets[KPI_Name],tblKPITargets[Target_Value]),"Met","Below Target")</f>
        <v>Below Target</v>
      </c>
      <c r="V3542" t="str">
        <f>IF(tblOperations[[#This Row],[SLA_Compliance]]&gt;=_xlfn.XLOOKUP('04_References'!$A$3,tblKPITargets[KPI_Name],tblKPITargets[Target_Value]),"Met","Below Target")</f>
        <v>Below Target</v>
      </c>
      <c r="W3542" t="str">
        <f>IF(tblOperations[[#This Row],[Quality_Pass_Rate]]&gt;=_xlfn.XLOOKUP('04_References'!$A$4,tblKPITargets[KPI_Name],tblKPITargets[Target_Value]),"Met","Below Target")</f>
        <v>Met</v>
      </c>
      <c r="X3542" t="str">
        <f>IF(tblOperations[[#This Row],[Average_Completion_Days]]&lt;=_xlfn.XLOOKUP('04_References'!$A$7,tblKPITargets[KPI_Name],tblKPITargets[Target_Value]),"Met","Below Target")</f>
        <v>Met</v>
      </c>
      <c r="Y3542" t="str">
        <f>IF(tblOperations[[#This Row],[Closing_Backlog]]&lt;=_xlfn.XLOOKUP('04_References'!$A$8,tblKPITargets[KPI_Name],tblKPITargets[Target_Value]),"Met","Below Target")</f>
        <v>Met</v>
      </c>
    </row>
    <row r="3543" spans="1:25">
      <c r="A3543" s="8" t="s">
        <v>3573</v>
      </c>
      <c r="B3543" s="9">
        <v>46182</v>
      </c>
      <c r="C3543" s="4" t="s">
        <v>37</v>
      </c>
      <c r="D3543" s="4" t="s">
        <v>21</v>
      </c>
      <c r="E3543" s="4">
        <v>1113</v>
      </c>
      <c r="F3543" s="4">
        <v>42</v>
      </c>
      <c r="G3543" s="4">
        <v>1155</v>
      </c>
      <c r="H3543" s="4">
        <v>32</v>
      </c>
      <c r="I3543" s="4">
        <v>1123</v>
      </c>
      <c r="J3543" s="4">
        <v>0</v>
      </c>
      <c r="K3543" s="4">
        <v>0</v>
      </c>
      <c r="L3543" s="4">
        <v>8</v>
      </c>
      <c r="M3543" s="4">
        <v>0.6</v>
      </c>
      <c r="N3543" s="4">
        <v>0.95899999999999996</v>
      </c>
      <c r="O3543" s="4">
        <v>2.5</v>
      </c>
      <c r="P3543" s="4">
        <v>0.82499999999999996</v>
      </c>
      <c r="Q3543" s="5">
        <v>2.8000000000000001E-2</v>
      </c>
      <c r="R3543" s="4" t="str">
        <f>TRIM(tblOperations[[#This Row],[Region]])</f>
        <v>Midlands</v>
      </c>
      <c r="S3543" s="4" t="str">
        <f>TRIM(tblOperations[[#This Row],[Team]])</f>
        <v>Facilities Response</v>
      </c>
      <c r="T3543" s="4" t="str">
        <f>_xlfn.XLOOKUP(R3543,tblRegionReference[Region],tblRegionReference[Area],"Not Found")</f>
        <v>Central</v>
      </c>
      <c r="U3543" s="4" t="str">
        <f>IF(tblOperations[[#This Row],[Completion_Rate]]&gt;=_xlfn.XLOOKUP("Completion Rate",tblKPITargets[KPI_Name],tblKPITargets[Target_Value]),"Met","Below Target")</f>
        <v>Below Target</v>
      </c>
      <c r="V3543" t="str">
        <f>IF(tblOperations[[#This Row],[SLA_Compliance]]&gt;=_xlfn.XLOOKUP('04_References'!$A$3,tblKPITargets[KPI_Name],tblKPITargets[Target_Value]),"Met","Below Target")</f>
        <v>Below Target</v>
      </c>
      <c r="W3543" t="str">
        <f>IF(tblOperations[[#This Row],[Quality_Pass_Rate]]&gt;=_xlfn.XLOOKUP('04_References'!$A$4,tblKPITargets[KPI_Name],tblKPITargets[Target_Value]),"Met","Below Target")</f>
        <v>Met</v>
      </c>
      <c r="X3543" t="str">
        <f>IF(tblOperations[[#This Row],[Average_Completion_Days]]&lt;=_xlfn.XLOOKUP('04_References'!$A$7,tblKPITargets[KPI_Name],tblKPITargets[Target_Value]),"Met","Below Target")</f>
        <v>Below Target</v>
      </c>
      <c r="Y3543" t="str">
        <f>IF(tblOperations[[#This Row],[Closing_Backlog]]&lt;=_xlfn.XLOOKUP('04_References'!$A$8,tblKPITargets[KPI_Name],tblKPITargets[Target_Value]),"Met","Below Target")</f>
        <v>Below Target</v>
      </c>
    </row>
    <row r="3544" spans="1:25">
      <c r="A3544" s="6" t="s">
        <v>3574</v>
      </c>
      <c r="B3544" s="7">
        <v>46182</v>
      </c>
      <c r="C3544" s="2" t="s">
        <v>37</v>
      </c>
      <c r="D3544" s="2" t="s">
        <v>23</v>
      </c>
      <c r="E3544" s="2">
        <v>844</v>
      </c>
      <c r="F3544" s="2">
        <v>42</v>
      </c>
      <c r="G3544" s="2">
        <v>886</v>
      </c>
      <c r="H3544" s="2">
        <v>37</v>
      </c>
      <c r="I3544" s="2">
        <v>849</v>
      </c>
      <c r="J3544" s="2">
        <v>0</v>
      </c>
      <c r="K3544" s="2">
        <v>0</v>
      </c>
      <c r="L3544" s="2">
        <v>8</v>
      </c>
      <c r="M3544" s="2">
        <v>0.6</v>
      </c>
      <c r="N3544" s="2">
        <v>0.98599999999999999</v>
      </c>
      <c r="O3544" s="2">
        <v>2.5</v>
      </c>
      <c r="P3544" s="2">
        <v>0.81399999999999995</v>
      </c>
      <c r="Q3544" s="3">
        <v>4.2000000000000003E-2</v>
      </c>
      <c r="R3544" s="4" t="str">
        <f>TRIM(tblOperations[[#This Row],[Region]])</f>
        <v>Midlands</v>
      </c>
      <c r="S3544" s="4" t="str">
        <f>TRIM(tblOperations[[#This Row],[Team]])</f>
        <v>Estates Support</v>
      </c>
      <c r="T3544" s="4" t="str">
        <f>_xlfn.XLOOKUP(R3544,tblRegionReference[Region],tblRegionReference[Area],"Not Found")</f>
        <v>Central</v>
      </c>
      <c r="U3544" s="4" t="str">
        <f>IF(tblOperations[[#This Row],[Completion_Rate]]&gt;=_xlfn.XLOOKUP("Completion Rate",tblKPITargets[KPI_Name],tblKPITargets[Target_Value]),"Met","Below Target")</f>
        <v>Below Target</v>
      </c>
      <c r="V3544" t="str">
        <f>IF(tblOperations[[#This Row],[SLA_Compliance]]&gt;=_xlfn.XLOOKUP('04_References'!$A$3,tblKPITargets[KPI_Name],tblKPITargets[Target_Value]),"Met","Below Target")</f>
        <v>Below Target</v>
      </c>
      <c r="W3544" t="str">
        <f>IF(tblOperations[[#This Row],[Quality_Pass_Rate]]&gt;=_xlfn.XLOOKUP('04_References'!$A$4,tblKPITargets[KPI_Name],tblKPITargets[Target_Value]),"Met","Below Target")</f>
        <v>Met</v>
      </c>
      <c r="X3544" t="str">
        <f>IF(tblOperations[[#This Row],[Average_Completion_Days]]&lt;=_xlfn.XLOOKUP('04_References'!$A$7,tblKPITargets[KPI_Name],tblKPITargets[Target_Value]),"Met","Below Target")</f>
        <v>Below Target</v>
      </c>
      <c r="Y3544" t="str">
        <f>IF(tblOperations[[#This Row],[Closing_Backlog]]&lt;=_xlfn.XLOOKUP('04_References'!$A$8,tblKPITargets[KPI_Name],tblKPITargets[Target_Value]),"Met","Below Target")</f>
        <v>Below Target</v>
      </c>
    </row>
    <row r="3545" spans="1:25">
      <c r="A3545" s="8" t="s">
        <v>3575</v>
      </c>
      <c r="B3545" s="9">
        <v>46182</v>
      </c>
      <c r="C3545" s="4" t="s">
        <v>37</v>
      </c>
      <c r="D3545" s="4" t="s">
        <v>25</v>
      </c>
      <c r="E3545" s="4">
        <v>0</v>
      </c>
      <c r="F3545" s="4">
        <v>26</v>
      </c>
      <c r="G3545" s="4">
        <v>26</v>
      </c>
      <c r="H3545" s="4">
        <v>26</v>
      </c>
      <c r="I3545" s="4">
        <v>0</v>
      </c>
      <c r="J3545" s="4">
        <v>0</v>
      </c>
      <c r="K3545" s="4">
        <v>0</v>
      </c>
      <c r="L3545" s="4">
        <v>1</v>
      </c>
      <c r="M3545" s="4">
        <v>0.93799999999999994</v>
      </c>
      <c r="N3545" s="4">
        <v>1</v>
      </c>
      <c r="O3545" s="4">
        <v>4.8</v>
      </c>
      <c r="P3545" s="4">
        <v>0.76600000000000001</v>
      </c>
      <c r="Q3545" s="5">
        <v>1</v>
      </c>
      <c r="R3545" s="4" t="str">
        <f>TRIM(tblOperations[[#This Row],[Region]])</f>
        <v>Midlands</v>
      </c>
      <c r="S3545" s="4" t="str">
        <f>TRIM(tblOperations[[#This Row],[Team]])</f>
        <v>Workplace Projects</v>
      </c>
      <c r="T3545" s="4" t="str">
        <f>_xlfn.XLOOKUP(R3545,tblRegionReference[Region],tblRegionReference[Area],"Not Found")</f>
        <v>Central</v>
      </c>
      <c r="U3545" s="4" t="str">
        <f>IF(tblOperations[[#This Row],[Completion_Rate]]&gt;=_xlfn.XLOOKUP("Completion Rate",tblKPITargets[KPI_Name],tblKPITargets[Target_Value]),"Met","Below Target")</f>
        <v>Met</v>
      </c>
      <c r="V3545" t="str">
        <f>IF(tblOperations[[#This Row],[SLA_Compliance]]&gt;=_xlfn.XLOOKUP('04_References'!$A$3,tblKPITargets[KPI_Name],tblKPITargets[Target_Value]),"Met","Below Target")</f>
        <v>Met</v>
      </c>
      <c r="W3545" t="str">
        <f>IF(tblOperations[[#This Row],[Quality_Pass_Rate]]&gt;=_xlfn.XLOOKUP('04_References'!$A$4,tblKPITargets[KPI_Name],tblKPITargets[Target_Value]),"Met","Below Target")</f>
        <v>Met</v>
      </c>
      <c r="X3545" t="str">
        <f>IF(tblOperations[[#This Row],[Average_Completion_Days]]&lt;=_xlfn.XLOOKUP('04_References'!$A$7,tblKPITargets[KPI_Name],tblKPITargets[Target_Value]),"Met","Below Target")</f>
        <v>Met</v>
      </c>
      <c r="Y3545" t="str">
        <f>IF(tblOperations[[#This Row],[Closing_Backlog]]&lt;=_xlfn.XLOOKUP('04_References'!$A$8,tblKPITargets[KPI_Name],tblKPITargets[Target_Value]),"Met","Below Target")</f>
        <v>Met</v>
      </c>
    </row>
    <row r="3546" spans="1:25">
      <c r="A3546" s="6" t="s">
        <v>3576</v>
      </c>
      <c r="B3546" s="7">
        <v>46182</v>
      </c>
      <c r="C3546" s="2" t="s">
        <v>43</v>
      </c>
      <c r="D3546" s="2" t="s">
        <v>19</v>
      </c>
      <c r="E3546" s="2">
        <v>1974</v>
      </c>
      <c r="F3546" s="2">
        <v>43</v>
      </c>
      <c r="G3546" s="2">
        <v>2017</v>
      </c>
      <c r="H3546" s="2">
        <v>23</v>
      </c>
      <c r="I3546" s="2">
        <v>1994</v>
      </c>
      <c r="J3546" s="2">
        <v>0</v>
      </c>
      <c r="K3546" s="2">
        <v>0</v>
      </c>
      <c r="L3546" s="2">
        <v>8</v>
      </c>
      <c r="M3546" s="2">
        <v>0.6</v>
      </c>
      <c r="N3546" s="2">
        <v>0.96899999999999997</v>
      </c>
      <c r="O3546" s="2">
        <v>2.5</v>
      </c>
      <c r="P3546" s="2">
        <v>0.70499999999999996</v>
      </c>
      <c r="Q3546" s="3">
        <v>1.0999999999999999E-2</v>
      </c>
      <c r="R3546" s="4" t="str">
        <f>TRIM(tblOperations[[#This Row],[Region]])</f>
        <v>South West</v>
      </c>
      <c r="S3546" s="4" t="str">
        <f>TRIM(tblOperations[[#This Row],[Team]])</f>
        <v>Workplace Services</v>
      </c>
      <c r="T3546" s="4" t="str">
        <f>_xlfn.XLOOKUP(R3546,tblRegionReference[Region],tblRegionReference[Area],"Not Found")</f>
        <v>South</v>
      </c>
      <c r="U3546" s="4" t="str">
        <f>IF(tblOperations[[#This Row],[Completion_Rate]]&gt;=_xlfn.XLOOKUP("Completion Rate",tblKPITargets[KPI_Name],tblKPITargets[Target_Value]),"Met","Below Target")</f>
        <v>Below Target</v>
      </c>
      <c r="V3546" t="str">
        <f>IF(tblOperations[[#This Row],[SLA_Compliance]]&gt;=_xlfn.XLOOKUP('04_References'!$A$3,tblKPITargets[KPI_Name],tblKPITargets[Target_Value]),"Met","Below Target")</f>
        <v>Below Target</v>
      </c>
      <c r="W3546" t="str">
        <f>IF(tblOperations[[#This Row],[Quality_Pass_Rate]]&gt;=_xlfn.XLOOKUP('04_References'!$A$4,tblKPITargets[KPI_Name],tblKPITargets[Target_Value]),"Met","Below Target")</f>
        <v>Met</v>
      </c>
      <c r="X3546" t="str">
        <f>IF(tblOperations[[#This Row],[Average_Completion_Days]]&lt;=_xlfn.XLOOKUP('04_References'!$A$7,tblKPITargets[KPI_Name],tblKPITargets[Target_Value]),"Met","Below Target")</f>
        <v>Below Target</v>
      </c>
      <c r="Y3546" t="str">
        <f>IF(tblOperations[[#This Row],[Closing_Backlog]]&lt;=_xlfn.XLOOKUP('04_References'!$A$8,tblKPITargets[KPI_Name],tblKPITargets[Target_Value]),"Met","Below Target")</f>
        <v>Below Target</v>
      </c>
    </row>
    <row r="3547" spans="1:25">
      <c r="A3547" s="8" t="s">
        <v>3577</v>
      </c>
      <c r="B3547" s="9">
        <v>46182</v>
      </c>
      <c r="C3547" s="4" t="s">
        <v>43</v>
      </c>
      <c r="D3547" s="4" t="s">
        <v>21</v>
      </c>
      <c r="E3547" s="4">
        <v>0</v>
      </c>
      <c r="F3547" s="4">
        <v>25</v>
      </c>
      <c r="G3547" s="4">
        <v>25</v>
      </c>
      <c r="H3547" s="4">
        <v>25</v>
      </c>
      <c r="I3547" s="4">
        <v>0</v>
      </c>
      <c r="J3547" s="4">
        <v>0</v>
      </c>
      <c r="K3547" s="4">
        <v>0</v>
      </c>
      <c r="L3547" s="4">
        <v>2</v>
      </c>
      <c r="M3547" s="4">
        <v>0.96799999999999997</v>
      </c>
      <c r="N3547" s="4">
        <v>0.99</v>
      </c>
      <c r="O3547" s="4">
        <v>4.5</v>
      </c>
      <c r="P3547" s="4">
        <v>0.65300000000000002</v>
      </c>
      <c r="Q3547" s="5">
        <v>1</v>
      </c>
      <c r="R3547" s="4" t="str">
        <f>TRIM(tblOperations[[#This Row],[Region]])</f>
        <v>South West</v>
      </c>
      <c r="S3547" s="4" t="str">
        <f>TRIM(tblOperations[[#This Row],[Team]])</f>
        <v>Facilities Response</v>
      </c>
      <c r="T3547" s="4" t="str">
        <f>_xlfn.XLOOKUP(R3547,tblRegionReference[Region],tblRegionReference[Area],"Not Found")</f>
        <v>South</v>
      </c>
      <c r="U3547" s="4" t="str">
        <f>IF(tblOperations[[#This Row],[Completion_Rate]]&gt;=_xlfn.XLOOKUP("Completion Rate",tblKPITargets[KPI_Name],tblKPITargets[Target_Value]),"Met","Below Target")</f>
        <v>Met</v>
      </c>
      <c r="V3547" t="str">
        <f>IF(tblOperations[[#This Row],[SLA_Compliance]]&gt;=_xlfn.XLOOKUP('04_References'!$A$3,tblKPITargets[KPI_Name],tblKPITargets[Target_Value]),"Met","Below Target")</f>
        <v>Met</v>
      </c>
      <c r="W3547" t="str">
        <f>IF(tblOperations[[#This Row],[Quality_Pass_Rate]]&gt;=_xlfn.XLOOKUP('04_References'!$A$4,tblKPITargets[KPI_Name],tblKPITargets[Target_Value]),"Met","Below Target")</f>
        <v>Met</v>
      </c>
      <c r="X3547" t="str">
        <f>IF(tblOperations[[#This Row],[Average_Completion_Days]]&lt;=_xlfn.XLOOKUP('04_References'!$A$7,tblKPITargets[KPI_Name],tblKPITargets[Target_Value]),"Met","Below Target")</f>
        <v>Met</v>
      </c>
      <c r="Y3547" t="str">
        <f>IF(tblOperations[[#This Row],[Closing_Backlog]]&lt;=_xlfn.XLOOKUP('04_References'!$A$8,tblKPITargets[KPI_Name],tblKPITargets[Target_Value]),"Met","Below Target")</f>
        <v>Met</v>
      </c>
    </row>
    <row r="3548" spans="1:25">
      <c r="A3548" s="6" t="s">
        <v>3578</v>
      </c>
      <c r="B3548" s="7">
        <v>46182</v>
      </c>
      <c r="C3548" s="2" t="s">
        <v>43</v>
      </c>
      <c r="D3548" s="2" t="s">
        <v>23</v>
      </c>
      <c r="E3548" s="2">
        <v>8</v>
      </c>
      <c r="F3548" s="2">
        <v>42</v>
      </c>
      <c r="G3548" s="2">
        <v>50</v>
      </c>
      <c r="H3548" s="2">
        <v>50</v>
      </c>
      <c r="I3548" s="2">
        <v>0</v>
      </c>
      <c r="J3548" s="2">
        <v>0</v>
      </c>
      <c r="K3548" s="2">
        <v>0</v>
      </c>
      <c r="L3548" s="2">
        <v>1.4</v>
      </c>
      <c r="M3548" s="2">
        <v>0.95199999999999996</v>
      </c>
      <c r="N3548" s="2">
        <v>0.97299999999999998</v>
      </c>
      <c r="O3548" s="2">
        <v>4.4000000000000004</v>
      </c>
      <c r="P3548" s="2">
        <v>0.69599999999999995</v>
      </c>
      <c r="Q3548" s="3">
        <v>1</v>
      </c>
      <c r="R3548" s="4" t="str">
        <f>TRIM(tblOperations[[#This Row],[Region]])</f>
        <v>South West</v>
      </c>
      <c r="S3548" s="4" t="str">
        <f>TRIM(tblOperations[[#This Row],[Team]])</f>
        <v>Estates Support</v>
      </c>
      <c r="T3548" s="4" t="str">
        <f>_xlfn.XLOOKUP(R3548,tblRegionReference[Region],tblRegionReference[Area],"Not Found")</f>
        <v>South</v>
      </c>
      <c r="U3548" s="4" t="str">
        <f>IF(tblOperations[[#This Row],[Completion_Rate]]&gt;=_xlfn.XLOOKUP("Completion Rate",tblKPITargets[KPI_Name],tblKPITargets[Target_Value]),"Met","Below Target")</f>
        <v>Met</v>
      </c>
      <c r="V3548" t="str">
        <f>IF(tblOperations[[#This Row],[SLA_Compliance]]&gt;=_xlfn.XLOOKUP('04_References'!$A$3,tblKPITargets[KPI_Name],tblKPITargets[Target_Value]),"Met","Below Target")</f>
        <v>Met</v>
      </c>
      <c r="W3548" t="str">
        <f>IF(tblOperations[[#This Row],[Quality_Pass_Rate]]&gt;=_xlfn.XLOOKUP('04_References'!$A$4,tblKPITargets[KPI_Name],tblKPITargets[Target_Value]),"Met","Below Target")</f>
        <v>Met</v>
      </c>
      <c r="X3548" t="str">
        <f>IF(tblOperations[[#This Row],[Average_Completion_Days]]&lt;=_xlfn.XLOOKUP('04_References'!$A$7,tblKPITargets[KPI_Name],tblKPITargets[Target_Value]),"Met","Below Target")</f>
        <v>Met</v>
      </c>
      <c r="Y3548" t="str">
        <f>IF(tblOperations[[#This Row],[Closing_Backlog]]&lt;=_xlfn.XLOOKUP('04_References'!$A$8,tblKPITargets[KPI_Name],tblKPITargets[Target_Value]),"Met","Below Target")</f>
        <v>Met</v>
      </c>
    </row>
    <row r="3549" spans="1:25">
      <c r="A3549" s="8" t="s">
        <v>3579</v>
      </c>
      <c r="B3549" s="9">
        <v>46182</v>
      </c>
      <c r="C3549" s="4" t="s">
        <v>43</v>
      </c>
      <c r="D3549" s="4" t="s">
        <v>25</v>
      </c>
      <c r="E3549" s="4">
        <v>0</v>
      </c>
      <c r="F3549" s="4">
        <v>25</v>
      </c>
      <c r="G3549" s="4">
        <v>25</v>
      </c>
      <c r="H3549" s="4">
        <v>25</v>
      </c>
      <c r="I3549" s="4">
        <v>0</v>
      </c>
      <c r="J3549" s="4">
        <v>1</v>
      </c>
      <c r="K3549" s="4">
        <v>0</v>
      </c>
      <c r="L3549" s="4">
        <v>1.5</v>
      </c>
      <c r="M3549" s="4">
        <v>0.93200000000000005</v>
      </c>
      <c r="N3549" s="4">
        <v>0.99399999999999999</v>
      </c>
      <c r="O3549" s="4">
        <v>4.4000000000000004</v>
      </c>
      <c r="P3549" s="4">
        <v>0.81200000000000006</v>
      </c>
      <c r="Q3549" s="5">
        <v>1</v>
      </c>
      <c r="R3549" s="4" t="str">
        <f>TRIM(tblOperations[[#This Row],[Region]])</f>
        <v>South West</v>
      </c>
      <c r="S3549" s="4" t="str">
        <f>TRIM(tblOperations[[#This Row],[Team]])</f>
        <v>Workplace Projects</v>
      </c>
      <c r="T3549" s="4" t="str">
        <f>_xlfn.XLOOKUP(R3549,tblRegionReference[Region],tblRegionReference[Area],"Not Found")</f>
        <v>South</v>
      </c>
      <c r="U3549" s="4" t="str">
        <f>IF(tblOperations[[#This Row],[Completion_Rate]]&gt;=_xlfn.XLOOKUP("Completion Rate",tblKPITargets[KPI_Name],tblKPITargets[Target_Value]),"Met","Below Target")</f>
        <v>Met</v>
      </c>
      <c r="V3549" t="str">
        <f>IF(tblOperations[[#This Row],[SLA_Compliance]]&gt;=_xlfn.XLOOKUP('04_References'!$A$3,tblKPITargets[KPI_Name],tblKPITargets[Target_Value]),"Met","Below Target")</f>
        <v>Met</v>
      </c>
      <c r="W3549" t="str">
        <f>IF(tblOperations[[#This Row],[Quality_Pass_Rate]]&gt;=_xlfn.XLOOKUP('04_References'!$A$4,tblKPITargets[KPI_Name],tblKPITargets[Target_Value]),"Met","Below Target")</f>
        <v>Met</v>
      </c>
      <c r="X3549" t="str">
        <f>IF(tblOperations[[#This Row],[Average_Completion_Days]]&lt;=_xlfn.XLOOKUP('04_References'!$A$7,tblKPITargets[KPI_Name],tblKPITargets[Target_Value]),"Met","Below Target")</f>
        <v>Met</v>
      </c>
      <c r="Y3549" t="str">
        <f>IF(tblOperations[[#This Row],[Closing_Backlog]]&lt;=_xlfn.XLOOKUP('04_References'!$A$8,tblKPITargets[KPI_Name],tblKPITargets[Target_Value]),"Met","Below Target")</f>
        <v>Met</v>
      </c>
    </row>
    <row r="3550" spans="1:25">
      <c r="A3550" s="6" t="s">
        <v>3580</v>
      </c>
      <c r="B3550" s="7">
        <v>46182</v>
      </c>
      <c r="C3550" s="2" t="s">
        <v>48</v>
      </c>
      <c r="D3550" s="2" t="s">
        <v>19</v>
      </c>
      <c r="E3550" s="2">
        <v>0</v>
      </c>
      <c r="F3550" s="2">
        <v>56</v>
      </c>
      <c r="G3550" s="2">
        <v>56</v>
      </c>
      <c r="H3550" s="2">
        <v>53</v>
      </c>
      <c r="I3550" s="2">
        <v>3</v>
      </c>
      <c r="J3550" s="2">
        <v>0</v>
      </c>
      <c r="K3550" s="2">
        <v>0</v>
      </c>
      <c r="L3550" s="2">
        <v>1.4</v>
      </c>
      <c r="M3550" s="2">
        <v>0.97699999999999998</v>
      </c>
      <c r="N3550" s="2">
        <v>0.995</v>
      </c>
      <c r="O3550" s="2">
        <v>4.5999999999999996</v>
      </c>
      <c r="P3550" s="2">
        <v>0.73299999999999998</v>
      </c>
      <c r="Q3550" s="3">
        <v>0.94599999999999995</v>
      </c>
      <c r="R3550" s="4" t="str">
        <f>TRIM(tblOperations[[#This Row],[Region]])</f>
        <v>South East</v>
      </c>
      <c r="S3550" s="4" t="str">
        <f>TRIM(tblOperations[[#This Row],[Team]])</f>
        <v>Workplace Services</v>
      </c>
      <c r="T3550" s="4" t="str">
        <f>_xlfn.XLOOKUP(R3550,tblRegionReference[Region],tblRegionReference[Area],"Not Found")</f>
        <v>South</v>
      </c>
      <c r="U3550" s="4" t="str">
        <f>IF(tblOperations[[#This Row],[Completion_Rate]]&gt;=_xlfn.XLOOKUP("Completion Rate",tblKPITargets[KPI_Name],tblKPITargets[Target_Value]),"Met","Below Target")</f>
        <v>Below Target</v>
      </c>
      <c r="V3550" t="str">
        <f>IF(tblOperations[[#This Row],[SLA_Compliance]]&gt;=_xlfn.XLOOKUP('04_References'!$A$3,tblKPITargets[KPI_Name],tblKPITargets[Target_Value]),"Met","Below Target")</f>
        <v>Met</v>
      </c>
      <c r="W3550" t="str">
        <f>IF(tblOperations[[#This Row],[Quality_Pass_Rate]]&gt;=_xlfn.XLOOKUP('04_References'!$A$4,tblKPITargets[KPI_Name],tblKPITargets[Target_Value]),"Met","Below Target")</f>
        <v>Met</v>
      </c>
      <c r="X3550" t="str">
        <f>IF(tblOperations[[#This Row],[Average_Completion_Days]]&lt;=_xlfn.XLOOKUP('04_References'!$A$7,tblKPITargets[KPI_Name],tblKPITargets[Target_Value]),"Met","Below Target")</f>
        <v>Met</v>
      </c>
      <c r="Y3550" t="str">
        <f>IF(tblOperations[[#This Row],[Closing_Backlog]]&lt;=_xlfn.XLOOKUP('04_References'!$A$8,tblKPITargets[KPI_Name],tblKPITargets[Target_Value]),"Met","Below Target")</f>
        <v>Met</v>
      </c>
    </row>
    <row r="3551" spans="1:25">
      <c r="A3551" s="8" t="s">
        <v>3581</v>
      </c>
      <c r="B3551" s="9">
        <v>46182</v>
      </c>
      <c r="C3551" s="4" t="s">
        <v>48</v>
      </c>
      <c r="D3551" s="4" t="s">
        <v>21</v>
      </c>
      <c r="E3551" s="4">
        <v>3228</v>
      </c>
      <c r="F3551" s="4">
        <v>40</v>
      </c>
      <c r="G3551" s="4">
        <v>3268</v>
      </c>
      <c r="H3551" s="4">
        <v>24</v>
      </c>
      <c r="I3551" s="4">
        <v>3244</v>
      </c>
      <c r="J3551" s="4">
        <v>0</v>
      </c>
      <c r="K3551" s="4">
        <v>0</v>
      </c>
      <c r="L3551" s="4">
        <v>8</v>
      </c>
      <c r="M3551" s="4">
        <v>0.6</v>
      </c>
      <c r="N3551" s="4">
        <v>0.96899999999999997</v>
      </c>
      <c r="O3551" s="4">
        <v>2.5</v>
      </c>
      <c r="P3551" s="4">
        <v>0.76500000000000001</v>
      </c>
      <c r="Q3551" s="5">
        <v>7.0000000000000001E-3</v>
      </c>
      <c r="R3551" s="4" t="str">
        <f>TRIM(tblOperations[[#This Row],[Region]])</f>
        <v>South East</v>
      </c>
      <c r="S3551" s="4" t="str">
        <f>TRIM(tblOperations[[#This Row],[Team]])</f>
        <v>Facilities Response</v>
      </c>
      <c r="T3551" s="4" t="str">
        <f>_xlfn.XLOOKUP(R3551,tblRegionReference[Region],tblRegionReference[Area],"Not Found")</f>
        <v>South</v>
      </c>
      <c r="U3551" s="4" t="str">
        <f>IF(tblOperations[[#This Row],[Completion_Rate]]&gt;=_xlfn.XLOOKUP("Completion Rate",tblKPITargets[KPI_Name],tblKPITargets[Target_Value]),"Met","Below Target")</f>
        <v>Below Target</v>
      </c>
      <c r="V3551" t="str">
        <f>IF(tblOperations[[#This Row],[SLA_Compliance]]&gt;=_xlfn.XLOOKUP('04_References'!$A$3,tblKPITargets[KPI_Name],tblKPITargets[Target_Value]),"Met","Below Target")</f>
        <v>Below Target</v>
      </c>
      <c r="W3551" t="str">
        <f>IF(tblOperations[[#This Row],[Quality_Pass_Rate]]&gt;=_xlfn.XLOOKUP('04_References'!$A$4,tblKPITargets[KPI_Name],tblKPITargets[Target_Value]),"Met","Below Target")</f>
        <v>Met</v>
      </c>
      <c r="X3551" t="str">
        <f>IF(tblOperations[[#This Row],[Average_Completion_Days]]&lt;=_xlfn.XLOOKUP('04_References'!$A$7,tblKPITargets[KPI_Name],tblKPITargets[Target_Value]),"Met","Below Target")</f>
        <v>Below Target</v>
      </c>
      <c r="Y3551" t="str">
        <f>IF(tblOperations[[#This Row],[Closing_Backlog]]&lt;=_xlfn.XLOOKUP('04_References'!$A$8,tblKPITargets[KPI_Name],tblKPITargets[Target_Value]),"Met","Below Target")</f>
        <v>Below Target</v>
      </c>
    </row>
    <row r="3552" spans="1:25">
      <c r="A3552" s="6" t="s">
        <v>3582</v>
      </c>
      <c r="B3552" s="7">
        <v>46182</v>
      </c>
      <c r="C3552" s="2" t="s">
        <v>48</v>
      </c>
      <c r="D3552" s="2" t="s">
        <v>23</v>
      </c>
      <c r="E3552" s="2">
        <v>0</v>
      </c>
      <c r="F3552" s="2">
        <v>43</v>
      </c>
      <c r="G3552" s="2">
        <v>43</v>
      </c>
      <c r="H3552" s="2">
        <v>43</v>
      </c>
      <c r="I3552" s="2">
        <v>0</v>
      </c>
      <c r="J3552" s="2">
        <v>0</v>
      </c>
      <c r="K3552" s="2">
        <v>0</v>
      </c>
      <c r="L3552" s="2">
        <v>1.5</v>
      </c>
      <c r="M3552" s="2">
        <v>1</v>
      </c>
      <c r="N3552" s="2">
        <v>0.97199999999999998</v>
      </c>
      <c r="O3552" s="2">
        <v>4.7</v>
      </c>
      <c r="P3552" s="2">
        <v>0.77</v>
      </c>
      <c r="Q3552" s="3">
        <v>1</v>
      </c>
      <c r="R3552" s="4" t="str">
        <f>TRIM(tblOperations[[#This Row],[Region]])</f>
        <v>South East</v>
      </c>
      <c r="S3552" s="4" t="str">
        <f>TRIM(tblOperations[[#This Row],[Team]])</f>
        <v>Estates Support</v>
      </c>
      <c r="T3552" s="4" t="str">
        <f>_xlfn.XLOOKUP(R3552,tblRegionReference[Region],tblRegionReference[Area],"Not Found")</f>
        <v>South</v>
      </c>
      <c r="U3552" s="4" t="str">
        <f>IF(tblOperations[[#This Row],[Completion_Rate]]&gt;=_xlfn.XLOOKUP("Completion Rate",tblKPITargets[KPI_Name],tblKPITargets[Target_Value]),"Met","Below Target")</f>
        <v>Met</v>
      </c>
      <c r="V3552" t="str">
        <f>IF(tblOperations[[#This Row],[SLA_Compliance]]&gt;=_xlfn.XLOOKUP('04_References'!$A$3,tblKPITargets[KPI_Name],tblKPITargets[Target_Value]),"Met","Below Target")</f>
        <v>Met</v>
      </c>
      <c r="W3552" t="str">
        <f>IF(tblOperations[[#This Row],[Quality_Pass_Rate]]&gt;=_xlfn.XLOOKUP('04_References'!$A$4,tblKPITargets[KPI_Name],tblKPITargets[Target_Value]),"Met","Below Target")</f>
        <v>Met</v>
      </c>
      <c r="X3552" t="str">
        <f>IF(tblOperations[[#This Row],[Average_Completion_Days]]&lt;=_xlfn.XLOOKUP('04_References'!$A$7,tblKPITargets[KPI_Name],tblKPITargets[Target_Value]),"Met","Below Target")</f>
        <v>Met</v>
      </c>
      <c r="Y3552" t="str">
        <f>IF(tblOperations[[#This Row],[Closing_Backlog]]&lt;=_xlfn.XLOOKUP('04_References'!$A$8,tblKPITargets[KPI_Name],tblKPITargets[Target_Value]),"Met","Below Target")</f>
        <v>Met</v>
      </c>
    </row>
    <row r="3553" spans="1:25">
      <c r="A3553" s="8" t="s">
        <v>3583</v>
      </c>
      <c r="B3553" s="9">
        <v>46182</v>
      </c>
      <c r="C3553" s="4" t="s">
        <v>48</v>
      </c>
      <c r="D3553" s="4" t="s">
        <v>25</v>
      </c>
      <c r="E3553" s="4">
        <v>1022</v>
      </c>
      <c r="F3553" s="4">
        <v>34</v>
      </c>
      <c r="G3553" s="4">
        <v>1056</v>
      </c>
      <c r="H3553" s="4">
        <v>21</v>
      </c>
      <c r="I3553" s="4">
        <v>1035</v>
      </c>
      <c r="J3553" s="4">
        <v>0</v>
      </c>
      <c r="K3553" s="4">
        <v>0</v>
      </c>
      <c r="L3553" s="4">
        <v>8</v>
      </c>
      <c r="M3553" s="4">
        <v>0.6</v>
      </c>
      <c r="N3553" s="4">
        <v>0.98699999999999999</v>
      </c>
      <c r="O3553" s="4">
        <v>2.5</v>
      </c>
      <c r="P3553" s="4">
        <v>0.72899999999999998</v>
      </c>
      <c r="Q3553" s="5">
        <v>0.02</v>
      </c>
      <c r="R3553" s="4" t="str">
        <f>TRIM(tblOperations[[#This Row],[Region]])</f>
        <v>South East</v>
      </c>
      <c r="S3553" s="4" t="str">
        <f>TRIM(tblOperations[[#This Row],[Team]])</f>
        <v>Workplace Projects</v>
      </c>
      <c r="T3553" s="4" t="str">
        <f>_xlfn.XLOOKUP(R3553,tblRegionReference[Region],tblRegionReference[Area],"Not Found")</f>
        <v>South</v>
      </c>
      <c r="U3553" s="4" t="str">
        <f>IF(tblOperations[[#This Row],[Completion_Rate]]&gt;=_xlfn.XLOOKUP("Completion Rate",tblKPITargets[KPI_Name],tblKPITargets[Target_Value]),"Met","Below Target")</f>
        <v>Below Target</v>
      </c>
      <c r="V3553" t="str">
        <f>IF(tblOperations[[#This Row],[SLA_Compliance]]&gt;=_xlfn.XLOOKUP('04_References'!$A$3,tblKPITargets[KPI_Name],tblKPITargets[Target_Value]),"Met","Below Target")</f>
        <v>Below Target</v>
      </c>
      <c r="W3553" t="str">
        <f>IF(tblOperations[[#This Row],[Quality_Pass_Rate]]&gt;=_xlfn.XLOOKUP('04_References'!$A$4,tblKPITargets[KPI_Name],tblKPITargets[Target_Value]),"Met","Below Target")</f>
        <v>Met</v>
      </c>
      <c r="X3553" t="str">
        <f>IF(tblOperations[[#This Row],[Average_Completion_Days]]&lt;=_xlfn.XLOOKUP('04_References'!$A$7,tblKPITargets[KPI_Name],tblKPITargets[Target_Value]),"Met","Below Target")</f>
        <v>Below Target</v>
      </c>
      <c r="Y3553" t="str">
        <f>IF(tblOperations[[#This Row],[Closing_Backlog]]&lt;=_xlfn.XLOOKUP('04_References'!$A$8,tblKPITargets[KPI_Name],tblKPITargets[Target_Value]),"Met","Below Target")</f>
        <v>Below Target</v>
      </c>
    </row>
    <row r="3554" spans="1:25">
      <c r="A3554" s="6" t="s">
        <v>3584</v>
      </c>
      <c r="B3554" s="7">
        <v>46182</v>
      </c>
      <c r="C3554" s="2" t="s">
        <v>53</v>
      </c>
      <c r="D3554" s="2" t="s">
        <v>19</v>
      </c>
      <c r="E3554" s="2">
        <v>1887</v>
      </c>
      <c r="F3554" s="2">
        <v>32</v>
      </c>
      <c r="G3554" s="2">
        <v>1919</v>
      </c>
      <c r="H3554" s="2">
        <v>24</v>
      </c>
      <c r="I3554" s="2">
        <v>1895</v>
      </c>
      <c r="J3554" s="2">
        <v>1</v>
      </c>
      <c r="K3554" s="2">
        <v>0</v>
      </c>
      <c r="L3554" s="2">
        <v>8</v>
      </c>
      <c r="M3554" s="2">
        <v>0.6</v>
      </c>
      <c r="N3554" s="2">
        <v>0.97799999999999998</v>
      </c>
      <c r="O3554" s="2">
        <v>2.5</v>
      </c>
      <c r="P3554" s="2">
        <v>0.72599999999999998</v>
      </c>
      <c r="Q3554" s="3">
        <v>1.2999999999999999E-2</v>
      </c>
      <c r="R3554" s="4" t="str">
        <f>TRIM(tblOperations[[#This Row],[Region]])</f>
        <v>Wales</v>
      </c>
      <c r="S3554" s="4" t="str">
        <f>TRIM(tblOperations[[#This Row],[Team]])</f>
        <v>Workplace Services</v>
      </c>
      <c r="T3554" s="4" t="str">
        <f>_xlfn.XLOOKUP(R3554,tblRegionReference[Region],tblRegionReference[Area],"Not Found")</f>
        <v>Wales</v>
      </c>
      <c r="U3554" s="4" t="str">
        <f>IF(tblOperations[[#This Row],[Completion_Rate]]&gt;=_xlfn.XLOOKUP("Completion Rate",tblKPITargets[KPI_Name],tblKPITargets[Target_Value]),"Met","Below Target")</f>
        <v>Below Target</v>
      </c>
      <c r="V3554" t="str">
        <f>IF(tblOperations[[#This Row],[SLA_Compliance]]&gt;=_xlfn.XLOOKUP('04_References'!$A$3,tblKPITargets[KPI_Name],tblKPITargets[Target_Value]),"Met","Below Target")</f>
        <v>Below Target</v>
      </c>
      <c r="W3554" t="str">
        <f>IF(tblOperations[[#This Row],[Quality_Pass_Rate]]&gt;=_xlfn.XLOOKUP('04_References'!$A$4,tblKPITargets[KPI_Name],tblKPITargets[Target_Value]),"Met","Below Target")</f>
        <v>Met</v>
      </c>
      <c r="X3554" t="str">
        <f>IF(tblOperations[[#This Row],[Average_Completion_Days]]&lt;=_xlfn.XLOOKUP('04_References'!$A$7,tblKPITargets[KPI_Name],tblKPITargets[Target_Value]),"Met","Below Target")</f>
        <v>Below Target</v>
      </c>
      <c r="Y3554" t="str">
        <f>IF(tblOperations[[#This Row],[Closing_Backlog]]&lt;=_xlfn.XLOOKUP('04_References'!$A$8,tblKPITargets[KPI_Name],tblKPITargets[Target_Value]),"Met","Below Target")</f>
        <v>Below Target</v>
      </c>
    </row>
    <row r="3555" spans="1:25">
      <c r="A3555" s="8" t="s">
        <v>3585</v>
      </c>
      <c r="B3555" s="9">
        <v>46182</v>
      </c>
      <c r="C3555" s="4" t="s">
        <v>53</v>
      </c>
      <c r="D3555" s="4" t="s">
        <v>21</v>
      </c>
      <c r="E3555" s="4">
        <v>2032</v>
      </c>
      <c r="F3555" s="4">
        <v>46</v>
      </c>
      <c r="G3555" s="4">
        <v>2078</v>
      </c>
      <c r="H3555" s="4">
        <v>30</v>
      </c>
      <c r="I3555" s="4">
        <v>2048</v>
      </c>
      <c r="J3555" s="4">
        <v>0</v>
      </c>
      <c r="K3555" s="4">
        <v>0</v>
      </c>
      <c r="L3555" s="4">
        <v>8</v>
      </c>
      <c r="M3555" s="4">
        <v>0.6</v>
      </c>
      <c r="N3555" s="4">
        <v>1</v>
      </c>
      <c r="O3555" s="4">
        <v>2.5</v>
      </c>
      <c r="P3555" s="4">
        <v>0.67900000000000005</v>
      </c>
      <c r="Q3555" s="5">
        <v>1.4E-2</v>
      </c>
      <c r="R3555" s="4" t="str">
        <f>TRIM(tblOperations[[#This Row],[Region]])</f>
        <v>Wales</v>
      </c>
      <c r="S3555" s="4" t="str">
        <f>TRIM(tblOperations[[#This Row],[Team]])</f>
        <v>Facilities Response</v>
      </c>
      <c r="T3555" s="4" t="str">
        <f>_xlfn.XLOOKUP(R3555,tblRegionReference[Region],tblRegionReference[Area],"Not Found")</f>
        <v>Wales</v>
      </c>
      <c r="U3555" s="4" t="str">
        <f>IF(tblOperations[[#This Row],[Completion_Rate]]&gt;=_xlfn.XLOOKUP("Completion Rate",tblKPITargets[KPI_Name],tblKPITargets[Target_Value]),"Met","Below Target")</f>
        <v>Below Target</v>
      </c>
      <c r="V3555" t="str">
        <f>IF(tblOperations[[#This Row],[SLA_Compliance]]&gt;=_xlfn.XLOOKUP('04_References'!$A$3,tblKPITargets[KPI_Name],tblKPITargets[Target_Value]),"Met","Below Target")</f>
        <v>Below Target</v>
      </c>
      <c r="W3555" t="str">
        <f>IF(tblOperations[[#This Row],[Quality_Pass_Rate]]&gt;=_xlfn.XLOOKUP('04_References'!$A$4,tblKPITargets[KPI_Name],tblKPITargets[Target_Value]),"Met","Below Target")</f>
        <v>Met</v>
      </c>
      <c r="X3555" t="str">
        <f>IF(tblOperations[[#This Row],[Average_Completion_Days]]&lt;=_xlfn.XLOOKUP('04_References'!$A$7,tblKPITargets[KPI_Name],tblKPITargets[Target_Value]),"Met","Below Target")</f>
        <v>Below Target</v>
      </c>
      <c r="Y3555" t="str">
        <f>IF(tblOperations[[#This Row],[Closing_Backlog]]&lt;=_xlfn.XLOOKUP('04_References'!$A$8,tblKPITargets[KPI_Name],tblKPITargets[Target_Value]),"Met","Below Target")</f>
        <v>Below Target</v>
      </c>
    </row>
    <row r="3556" spans="1:25">
      <c r="A3556" s="6" t="s">
        <v>3586</v>
      </c>
      <c r="B3556" s="7">
        <v>46182</v>
      </c>
      <c r="C3556" s="2" t="s">
        <v>53</v>
      </c>
      <c r="D3556" s="2" t="s">
        <v>23</v>
      </c>
      <c r="E3556" s="2">
        <v>1375</v>
      </c>
      <c r="F3556" s="2">
        <v>42</v>
      </c>
      <c r="G3556" s="2">
        <v>1417</v>
      </c>
      <c r="H3556" s="2">
        <v>24</v>
      </c>
      <c r="I3556" s="2">
        <v>1393</v>
      </c>
      <c r="J3556" s="2">
        <v>0</v>
      </c>
      <c r="K3556" s="2">
        <v>0</v>
      </c>
      <c r="L3556" s="2">
        <v>8</v>
      </c>
      <c r="M3556" s="2">
        <v>0.6</v>
      </c>
      <c r="N3556" s="2">
        <v>0.98899999999999999</v>
      </c>
      <c r="O3556" s="2">
        <v>2.5</v>
      </c>
      <c r="P3556" s="2">
        <v>0.71299999999999997</v>
      </c>
      <c r="Q3556" s="3">
        <v>1.7000000000000001E-2</v>
      </c>
      <c r="R3556" s="4" t="str">
        <f>TRIM(tblOperations[[#This Row],[Region]])</f>
        <v>Wales</v>
      </c>
      <c r="S3556" s="4" t="str">
        <f>TRIM(tblOperations[[#This Row],[Team]])</f>
        <v>Estates Support</v>
      </c>
      <c r="T3556" s="4" t="str">
        <f>_xlfn.XLOOKUP(R3556,tblRegionReference[Region],tblRegionReference[Area],"Not Found")</f>
        <v>Wales</v>
      </c>
      <c r="U3556" s="4" t="str">
        <f>IF(tblOperations[[#This Row],[Completion_Rate]]&gt;=_xlfn.XLOOKUP("Completion Rate",tblKPITargets[KPI_Name],tblKPITargets[Target_Value]),"Met","Below Target")</f>
        <v>Below Target</v>
      </c>
      <c r="V3556" t="str">
        <f>IF(tblOperations[[#This Row],[SLA_Compliance]]&gt;=_xlfn.XLOOKUP('04_References'!$A$3,tblKPITargets[KPI_Name],tblKPITargets[Target_Value]),"Met","Below Target")</f>
        <v>Below Target</v>
      </c>
      <c r="W3556" t="str">
        <f>IF(tblOperations[[#This Row],[Quality_Pass_Rate]]&gt;=_xlfn.XLOOKUP('04_References'!$A$4,tblKPITargets[KPI_Name],tblKPITargets[Target_Value]),"Met","Below Target")</f>
        <v>Met</v>
      </c>
      <c r="X3556" t="str">
        <f>IF(tblOperations[[#This Row],[Average_Completion_Days]]&lt;=_xlfn.XLOOKUP('04_References'!$A$7,tblKPITargets[KPI_Name],tblKPITargets[Target_Value]),"Met","Below Target")</f>
        <v>Below Target</v>
      </c>
      <c r="Y3556" t="str">
        <f>IF(tblOperations[[#This Row],[Closing_Backlog]]&lt;=_xlfn.XLOOKUP('04_References'!$A$8,tblKPITargets[KPI_Name],tblKPITargets[Target_Value]),"Met","Below Target")</f>
        <v>Below Target</v>
      </c>
    </row>
    <row r="3557" spans="1:25">
      <c r="A3557" s="8" t="s">
        <v>3587</v>
      </c>
      <c r="B3557" s="9">
        <v>46182</v>
      </c>
      <c r="C3557" s="4" t="s">
        <v>53</v>
      </c>
      <c r="D3557" s="4" t="s">
        <v>25</v>
      </c>
      <c r="E3557" s="4">
        <v>0</v>
      </c>
      <c r="F3557" s="4">
        <v>18</v>
      </c>
      <c r="G3557" s="4">
        <v>18</v>
      </c>
      <c r="H3557" s="4">
        <v>18</v>
      </c>
      <c r="I3557" s="4">
        <v>0</v>
      </c>
      <c r="J3557" s="4">
        <v>0</v>
      </c>
      <c r="K3557" s="4">
        <v>0</v>
      </c>
      <c r="L3557" s="4">
        <v>1.5</v>
      </c>
      <c r="M3557" s="4">
        <v>0.95899999999999996</v>
      </c>
      <c r="N3557" s="4">
        <v>0.98099999999999998</v>
      </c>
      <c r="O3557" s="4">
        <v>4.5999999999999996</v>
      </c>
      <c r="P3557" s="4">
        <v>0.69899999999999995</v>
      </c>
      <c r="Q3557" s="5">
        <v>1</v>
      </c>
      <c r="R3557" s="4" t="str">
        <f>TRIM(tblOperations[[#This Row],[Region]])</f>
        <v>Wales</v>
      </c>
      <c r="S3557" s="4" t="str">
        <f>TRIM(tblOperations[[#This Row],[Team]])</f>
        <v>Workplace Projects</v>
      </c>
      <c r="T3557" s="4" t="str">
        <f>_xlfn.XLOOKUP(R3557,tblRegionReference[Region],tblRegionReference[Area],"Not Found")</f>
        <v>Wales</v>
      </c>
      <c r="U3557" s="4" t="str">
        <f>IF(tblOperations[[#This Row],[Completion_Rate]]&gt;=_xlfn.XLOOKUP("Completion Rate",tblKPITargets[KPI_Name],tblKPITargets[Target_Value]),"Met","Below Target")</f>
        <v>Met</v>
      </c>
      <c r="V3557" t="str">
        <f>IF(tblOperations[[#This Row],[SLA_Compliance]]&gt;=_xlfn.XLOOKUP('04_References'!$A$3,tblKPITargets[KPI_Name],tblKPITargets[Target_Value]),"Met","Below Target")</f>
        <v>Met</v>
      </c>
      <c r="W3557" t="str">
        <f>IF(tblOperations[[#This Row],[Quality_Pass_Rate]]&gt;=_xlfn.XLOOKUP('04_References'!$A$4,tblKPITargets[KPI_Name],tblKPITargets[Target_Value]),"Met","Below Target")</f>
        <v>Met</v>
      </c>
      <c r="X3557" t="str">
        <f>IF(tblOperations[[#This Row],[Average_Completion_Days]]&lt;=_xlfn.XLOOKUP('04_References'!$A$7,tblKPITargets[KPI_Name],tblKPITargets[Target_Value]),"Met","Below Target")</f>
        <v>Met</v>
      </c>
      <c r="Y3557" t="str">
        <f>IF(tblOperations[[#This Row],[Closing_Backlog]]&lt;=_xlfn.XLOOKUP('04_References'!$A$8,tblKPITargets[KPI_Name],tblKPITargets[Target_Value]),"Met","Below Target")</f>
        <v>Met</v>
      </c>
    </row>
    <row r="3558" spans="1:25">
      <c r="A3558" s="6" t="s">
        <v>3588</v>
      </c>
      <c r="B3558" s="7">
        <v>46183</v>
      </c>
      <c r="C3558" s="2" t="s">
        <v>18</v>
      </c>
      <c r="D3558" s="2" t="s">
        <v>19</v>
      </c>
      <c r="E3558" s="2">
        <v>608</v>
      </c>
      <c r="F3558" s="2">
        <v>36</v>
      </c>
      <c r="G3558" s="2">
        <v>644</v>
      </c>
      <c r="H3558" s="2">
        <v>34</v>
      </c>
      <c r="I3558" s="2">
        <v>610</v>
      </c>
      <c r="J3558" s="2">
        <v>0</v>
      </c>
      <c r="K3558" s="2">
        <v>0</v>
      </c>
      <c r="L3558" s="2">
        <v>8</v>
      </c>
      <c r="M3558" s="2">
        <v>0.6</v>
      </c>
      <c r="N3558" s="2">
        <v>0.97</v>
      </c>
      <c r="O3558" s="2">
        <v>2.5</v>
      </c>
      <c r="P3558" s="2">
        <v>0.66</v>
      </c>
      <c r="Q3558" s="3">
        <v>5.2999999999999999E-2</v>
      </c>
      <c r="R3558" s="4" t="str">
        <f>TRIM(tblOperations[[#This Row],[Region]])</f>
        <v>Scotland</v>
      </c>
      <c r="S3558" s="4" t="str">
        <f>TRIM(tblOperations[[#This Row],[Team]])</f>
        <v>Workplace Services</v>
      </c>
      <c r="T3558" s="4" t="str">
        <f>_xlfn.XLOOKUP(R3558,tblRegionReference[Region],tblRegionReference[Area],"Not Found")</f>
        <v>North</v>
      </c>
      <c r="U3558" s="4" t="str">
        <f>IF(tblOperations[[#This Row],[Completion_Rate]]&gt;=_xlfn.XLOOKUP("Completion Rate",tblKPITargets[KPI_Name],tblKPITargets[Target_Value]),"Met","Below Target")</f>
        <v>Below Target</v>
      </c>
      <c r="V3558" t="str">
        <f>IF(tblOperations[[#This Row],[SLA_Compliance]]&gt;=_xlfn.XLOOKUP('04_References'!$A$3,tblKPITargets[KPI_Name],tblKPITargets[Target_Value]),"Met","Below Target")</f>
        <v>Below Target</v>
      </c>
      <c r="W3558" t="str">
        <f>IF(tblOperations[[#This Row],[Quality_Pass_Rate]]&gt;=_xlfn.XLOOKUP('04_References'!$A$4,tblKPITargets[KPI_Name],tblKPITargets[Target_Value]),"Met","Below Target")</f>
        <v>Met</v>
      </c>
      <c r="X3558" t="str">
        <f>IF(tblOperations[[#This Row],[Average_Completion_Days]]&lt;=_xlfn.XLOOKUP('04_References'!$A$7,tblKPITargets[KPI_Name],tblKPITargets[Target_Value]),"Met","Below Target")</f>
        <v>Below Target</v>
      </c>
      <c r="Y3558" t="str">
        <f>IF(tblOperations[[#This Row],[Closing_Backlog]]&lt;=_xlfn.XLOOKUP('04_References'!$A$8,tblKPITargets[KPI_Name],tblKPITargets[Target_Value]),"Met","Below Target")</f>
        <v>Below Target</v>
      </c>
    </row>
    <row r="3559" spans="1:25">
      <c r="A3559" s="8" t="s">
        <v>3589</v>
      </c>
      <c r="B3559" s="9">
        <v>46183</v>
      </c>
      <c r="C3559" s="4" t="s">
        <v>18</v>
      </c>
      <c r="D3559" s="4" t="s">
        <v>21</v>
      </c>
      <c r="E3559" s="4">
        <v>0</v>
      </c>
      <c r="F3559" s="4">
        <v>47</v>
      </c>
      <c r="G3559" s="4">
        <v>47</v>
      </c>
      <c r="H3559" s="4">
        <v>47</v>
      </c>
      <c r="I3559" s="4">
        <v>0</v>
      </c>
      <c r="J3559" s="4">
        <v>0</v>
      </c>
      <c r="K3559" s="4">
        <v>0</v>
      </c>
      <c r="L3559" s="4">
        <v>1.2</v>
      </c>
      <c r="M3559" s="4">
        <v>0.98399999999999999</v>
      </c>
      <c r="N3559" s="4">
        <v>0.94099999999999995</v>
      </c>
      <c r="O3559" s="4">
        <v>4.5999999999999996</v>
      </c>
      <c r="P3559" s="4">
        <v>0.72299999999999998</v>
      </c>
      <c r="Q3559" s="5">
        <v>1</v>
      </c>
      <c r="R3559" s="4" t="str">
        <f>TRIM(tblOperations[[#This Row],[Region]])</f>
        <v>Scotland</v>
      </c>
      <c r="S3559" s="4" t="str">
        <f>TRIM(tblOperations[[#This Row],[Team]])</f>
        <v>Facilities Response</v>
      </c>
      <c r="T3559" s="4" t="str">
        <f>_xlfn.XLOOKUP(R3559,tblRegionReference[Region],tblRegionReference[Area],"Not Found")</f>
        <v>North</v>
      </c>
      <c r="U3559" s="4" t="str">
        <f>IF(tblOperations[[#This Row],[Completion_Rate]]&gt;=_xlfn.XLOOKUP("Completion Rate",tblKPITargets[KPI_Name],tblKPITargets[Target_Value]),"Met","Below Target")</f>
        <v>Met</v>
      </c>
      <c r="V3559" t="str">
        <f>IF(tblOperations[[#This Row],[SLA_Compliance]]&gt;=_xlfn.XLOOKUP('04_References'!$A$3,tblKPITargets[KPI_Name],tblKPITargets[Target_Value]),"Met","Below Target")</f>
        <v>Met</v>
      </c>
      <c r="W3559" t="str">
        <f>IF(tblOperations[[#This Row],[Quality_Pass_Rate]]&gt;=_xlfn.XLOOKUP('04_References'!$A$4,tblKPITargets[KPI_Name],tblKPITargets[Target_Value]),"Met","Below Target")</f>
        <v>Below Target</v>
      </c>
      <c r="X3559" t="str">
        <f>IF(tblOperations[[#This Row],[Average_Completion_Days]]&lt;=_xlfn.XLOOKUP('04_References'!$A$7,tblKPITargets[KPI_Name],tblKPITargets[Target_Value]),"Met","Below Target")</f>
        <v>Met</v>
      </c>
      <c r="Y3559" t="str">
        <f>IF(tblOperations[[#This Row],[Closing_Backlog]]&lt;=_xlfn.XLOOKUP('04_References'!$A$8,tblKPITargets[KPI_Name],tblKPITargets[Target_Value]),"Met","Below Target")</f>
        <v>Met</v>
      </c>
    </row>
    <row r="3560" spans="1:25">
      <c r="A3560" s="6" t="s">
        <v>3590</v>
      </c>
      <c r="B3560" s="7">
        <v>46183</v>
      </c>
      <c r="C3560" s="2" t="s">
        <v>18</v>
      </c>
      <c r="D3560" s="2" t="s">
        <v>23</v>
      </c>
      <c r="E3560" s="2">
        <v>910</v>
      </c>
      <c r="F3560" s="2">
        <v>31</v>
      </c>
      <c r="G3560" s="2">
        <v>941</v>
      </c>
      <c r="H3560" s="2">
        <v>29</v>
      </c>
      <c r="I3560" s="2">
        <v>912</v>
      </c>
      <c r="J3560" s="2">
        <v>0</v>
      </c>
      <c r="K3560" s="2">
        <v>0</v>
      </c>
      <c r="L3560" s="2">
        <v>8</v>
      </c>
      <c r="M3560" s="2">
        <v>0.6</v>
      </c>
      <c r="N3560" s="2">
        <v>0.98899999999999999</v>
      </c>
      <c r="O3560" s="2">
        <v>2.5</v>
      </c>
      <c r="P3560" s="2">
        <v>0.73799999999999999</v>
      </c>
      <c r="Q3560" s="3">
        <v>3.1E-2</v>
      </c>
      <c r="R3560" s="4" t="str">
        <f>TRIM(tblOperations[[#This Row],[Region]])</f>
        <v>Scotland</v>
      </c>
      <c r="S3560" s="4" t="str">
        <f>TRIM(tblOperations[[#This Row],[Team]])</f>
        <v>Estates Support</v>
      </c>
      <c r="T3560" s="4" t="str">
        <f>_xlfn.XLOOKUP(R3560,tblRegionReference[Region],tblRegionReference[Area],"Not Found")</f>
        <v>North</v>
      </c>
      <c r="U3560" s="4" t="str">
        <f>IF(tblOperations[[#This Row],[Completion_Rate]]&gt;=_xlfn.XLOOKUP("Completion Rate",tblKPITargets[KPI_Name],tblKPITargets[Target_Value]),"Met","Below Target")</f>
        <v>Below Target</v>
      </c>
      <c r="V3560" t="str">
        <f>IF(tblOperations[[#This Row],[SLA_Compliance]]&gt;=_xlfn.XLOOKUP('04_References'!$A$3,tblKPITargets[KPI_Name],tblKPITargets[Target_Value]),"Met","Below Target")</f>
        <v>Below Target</v>
      </c>
      <c r="W3560" t="str">
        <f>IF(tblOperations[[#This Row],[Quality_Pass_Rate]]&gt;=_xlfn.XLOOKUP('04_References'!$A$4,tblKPITargets[KPI_Name],tblKPITargets[Target_Value]),"Met","Below Target")</f>
        <v>Met</v>
      </c>
      <c r="X3560" t="str">
        <f>IF(tblOperations[[#This Row],[Average_Completion_Days]]&lt;=_xlfn.XLOOKUP('04_References'!$A$7,tblKPITargets[KPI_Name],tblKPITargets[Target_Value]),"Met","Below Target")</f>
        <v>Below Target</v>
      </c>
      <c r="Y3560" t="str">
        <f>IF(tblOperations[[#This Row],[Closing_Backlog]]&lt;=_xlfn.XLOOKUP('04_References'!$A$8,tblKPITargets[KPI_Name],tblKPITargets[Target_Value]),"Met","Below Target")</f>
        <v>Below Target</v>
      </c>
    </row>
    <row r="3561" spans="1:25">
      <c r="A3561" s="8" t="s">
        <v>3591</v>
      </c>
      <c r="B3561" s="9">
        <v>46183</v>
      </c>
      <c r="C3561" s="4" t="s">
        <v>18</v>
      </c>
      <c r="D3561" s="4" t="s">
        <v>25</v>
      </c>
      <c r="E3561" s="4">
        <v>0</v>
      </c>
      <c r="F3561" s="4">
        <v>35</v>
      </c>
      <c r="G3561" s="4">
        <v>35</v>
      </c>
      <c r="H3561" s="4">
        <v>35</v>
      </c>
      <c r="I3561" s="4">
        <v>0</v>
      </c>
      <c r="J3561" s="4">
        <v>0</v>
      </c>
      <c r="K3561" s="4">
        <v>0</v>
      </c>
      <c r="L3561" s="4">
        <v>2.2999999999999998</v>
      </c>
      <c r="M3561" s="4">
        <v>0.95699999999999996</v>
      </c>
      <c r="N3561" s="4">
        <v>0.95</v>
      </c>
      <c r="O3561" s="4">
        <v>4.9000000000000004</v>
      </c>
      <c r="P3561" s="4">
        <v>0.71099999999999997</v>
      </c>
      <c r="Q3561" s="5">
        <v>1</v>
      </c>
      <c r="R3561" s="4" t="str">
        <f>TRIM(tblOperations[[#This Row],[Region]])</f>
        <v>Scotland</v>
      </c>
      <c r="S3561" s="4" t="str">
        <f>TRIM(tblOperations[[#This Row],[Team]])</f>
        <v>Workplace Projects</v>
      </c>
      <c r="T3561" s="4" t="str">
        <f>_xlfn.XLOOKUP(R3561,tblRegionReference[Region],tblRegionReference[Area],"Not Found")</f>
        <v>North</v>
      </c>
      <c r="U3561" s="4" t="str">
        <f>IF(tblOperations[[#This Row],[Completion_Rate]]&gt;=_xlfn.XLOOKUP("Completion Rate",tblKPITargets[KPI_Name],tblKPITargets[Target_Value]),"Met","Below Target")</f>
        <v>Met</v>
      </c>
      <c r="V3561" t="str">
        <f>IF(tblOperations[[#This Row],[SLA_Compliance]]&gt;=_xlfn.XLOOKUP('04_References'!$A$3,tblKPITargets[KPI_Name],tblKPITargets[Target_Value]),"Met","Below Target")</f>
        <v>Met</v>
      </c>
      <c r="W3561" t="str">
        <f>IF(tblOperations[[#This Row],[Quality_Pass_Rate]]&gt;=_xlfn.XLOOKUP('04_References'!$A$4,tblKPITargets[KPI_Name],tblKPITargets[Target_Value]),"Met","Below Target")</f>
        <v>Met</v>
      </c>
      <c r="X3561" t="str">
        <f>IF(tblOperations[[#This Row],[Average_Completion_Days]]&lt;=_xlfn.XLOOKUP('04_References'!$A$7,tblKPITargets[KPI_Name],tblKPITargets[Target_Value]),"Met","Below Target")</f>
        <v>Met</v>
      </c>
      <c r="Y3561" t="str">
        <f>IF(tblOperations[[#This Row],[Closing_Backlog]]&lt;=_xlfn.XLOOKUP('04_References'!$A$8,tblKPITargets[KPI_Name],tblKPITargets[Target_Value]),"Met","Below Target")</f>
        <v>Met</v>
      </c>
    </row>
    <row r="3562" spans="1:25">
      <c r="A3562" s="6" t="s">
        <v>3592</v>
      </c>
      <c r="B3562" s="7">
        <v>46183</v>
      </c>
      <c r="C3562" s="2" t="s">
        <v>27</v>
      </c>
      <c r="D3562" s="2" t="s">
        <v>19</v>
      </c>
      <c r="E3562" s="2">
        <v>12</v>
      </c>
      <c r="F3562" s="2">
        <v>54</v>
      </c>
      <c r="G3562" s="2">
        <v>66</v>
      </c>
      <c r="H3562" s="2">
        <v>37</v>
      </c>
      <c r="I3562" s="2">
        <v>29</v>
      </c>
      <c r="J3562" s="2">
        <v>1</v>
      </c>
      <c r="K3562" s="2">
        <v>0</v>
      </c>
      <c r="L3562" s="2">
        <v>3.7</v>
      </c>
      <c r="M3562" s="2">
        <v>0.78</v>
      </c>
      <c r="N3562" s="2">
        <v>1</v>
      </c>
      <c r="O3562" s="2">
        <v>3.6</v>
      </c>
      <c r="P3562" s="2">
        <v>0.74399999999999999</v>
      </c>
      <c r="Q3562" s="3">
        <v>0.56100000000000005</v>
      </c>
      <c r="R3562" s="4" t="str">
        <f>TRIM(tblOperations[[#This Row],[Region]])</f>
        <v>North East</v>
      </c>
      <c r="S3562" s="4" t="str">
        <f>TRIM(tblOperations[[#This Row],[Team]])</f>
        <v>Workplace Services</v>
      </c>
      <c r="T3562" s="4" t="str">
        <f>_xlfn.XLOOKUP(R3562,tblRegionReference[Region],tblRegionReference[Area],"Not Found")</f>
        <v>North</v>
      </c>
      <c r="U3562" s="4" t="str">
        <f>IF(tblOperations[[#This Row],[Completion_Rate]]&gt;=_xlfn.XLOOKUP("Completion Rate",tblKPITargets[KPI_Name],tblKPITargets[Target_Value]),"Met","Below Target")</f>
        <v>Below Target</v>
      </c>
      <c r="V3562" t="str">
        <f>IF(tblOperations[[#This Row],[SLA_Compliance]]&gt;=_xlfn.XLOOKUP('04_References'!$A$3,tblKPITargets[KPI_Name],tblKPITargets[Target_Value]),"Met","Below Target")</f>
        <v>Below Target</v>
      </c>
      <c r="W3562" t="str">
        <f>IF(tblOperations[[#This Row],[Quality_Pass_Rate]]&gt;=_xlfn.XLOOKUP('04_References'!$A$4,tblKPITargets[KPI_Name],tblKPITargets[Target_Value]),"Met","Below Target")</f>
        <v>Met</v>
      </c>
      <c r="X3562" t="str">
        <f>IF(tblOperations[[#This Row],[Average_Completion_Days]]&lt;=_xlfn.XLOOKUP('04_References'!$A$7,tblKPITargets[KPI_Name],tblKPITargets[Target_Value]),"Met","Below Target")</f>
        <v>Below Target</v>
      </c>
      <c r="Y3562" t="str">
        <f>IF(tblOperations[[#This Row],[Closing_Backlog]]&lt;=_xlfn.XLOOKUP('04_References'!$A$8,tblKPITargets[KPI_Name],tblKPITargets[Target_Value]),"Met","Below Target")</f>
        <v>Below Target</v>
      </c>
    </row>
    <row r="3563" spans="1:25">
      <c r="A3563" s="8" t="s">
        <v>3593</v>
      </c>
      <c r="B3563" s="9">
        <v>46183</v>
      </c>
      <c r="C3563" s="4" t="s">
        <v>27</v>
      </c>
      <c r="D3563" s="4" t="s">
        <v>21</v>
      </c>
      <c r="E3563" s="4">
        <v>0</v>
      </c>
      <c r="F3563" s="4">
        <v>46</v>
      </c>
      <c r="G3563" s="4">
        <v>46</v>
      </c>
      <c r="H3563" s="4">
        <v>46</v>
      </c>
      <c r="I3563" s="4">
        <v>0</v>
      </c>
      <c r="J3563" s="4">
        <v>0</v>
      </c>
      <c r="K3563" s="4">
        <v>0</v>
      </c>
      <c r="L3563" s="4">
        <v>1</v>
      </c>
      <c r="M3563" s="4">
        <v>0.97399999999999998</v>
      </c>
      <c r="N3563" s="4">
        <v>0.99099999999999999</v>
      </c>
      <c r="O3563" s="4">
        <v>4.2</v>
      </c>
      <c r="P3563" s="4">
        <v>0.70899999999999996</v>
      </c>
      <c r="Q3563" s="5">
        <v>1</v>
      </c>
      <c r="R3563" s="4" t="str">
        <f>TRIM(tblOperations[[#This Row],[Region]])</f>
        <v>North East</v>
      </c>
      <c r="S3563" s="4" t="str">
        <f>TRIM(tblOperations[[#This Row],[Team]])</f>
        <v>Facilities Response</v>
      </c>
      <c r="T3563" s="4" t="str">
        <f>_xlfn.XLOOKUP(R3563,tblRegionReference[Region],tblRegionReference[Area],"Not Found")</f>
        <v>North</v>
      </c>
      <c r="U3563" s="4" t="str">
        <f>IF(tblOperations[[#This Row],[Completion_Rate]]&gt;=_xlfn.XLOOKUP("Completion Rate",tblKPITargets[KPI_Name],tblKPITargets[Target_Value]),"Met","Below Target")</f>
        <v>Met</v>
      </c>
      <c r="V3563" t="str">
        <f>IF(tblOperations[[#This Row],[SLA_Compliance]]&gt;=_xlfn.XLOOKUP('04_References'!$A$3,tblKPITargets[KPI_Name],tblKPITargets[Target_Value]),"Met","Below Target")</f>
        <v>Met</v>
      </c>
      <c r="W3563" t="str">
        <f>IF(tblOperations[[#This Row],[Quality_Pass_Rate]]&gt;=_xlfn.XLOOKUP('04_References'!$A$4,tblKPITargets[KPI_Name],tblKPITargets[Target_Value]),"Met","Below Target")</f>
        <v>Met</v>
      </c>
      <c r="X3563" t="str">
        <f>IF(tblOperations[[#This Row],[Average_Completion_Days]]&lt;=_xlfn.XLOOKUP('04_References'!$A$7,tblKPITargets[KPI_Name],tblKPITargets[Target_Value]),"Met","Below Target")</f>
        <v>Met</v>
      </c>
      <c r="Y3563" t="str">
        <f>IF(tblOperations[[#This Row],[Closing_Backlog]]&lt;=_xlfn.XLOOKUP('04_References'!$A$8,tblKPITargets[KPI_Name],tblKPITargets[Target_Value]),"Met","Below Target")</f>
        <v>Met</v>
      </c>
    </row>
    <row r="3564" spans="1:25">
      <c r="A3564" s="6" t="s">
        <v>3594</v>
      </c>
      <c r="B3564" s="7">
        <v>46183</v>
      </c>
      <c r="C3564" s="2" t="s">
        <v>27</v>
      </c>
      <c r="D3564" s="2" t="s">
        <v>23</v>
      </c>
      <c r="E3564" s="2">
        <v>2362</v>
      </c>
      <c r="F3564" s="2">
        <v>33</v>
      </c>
      <c r="G3564" s="2">
        <v>2395</v>
      </c>
      <c r="H3564" s="2">
        <v>20</v>
      </c>
      <c r="I3564" s="2">
        <v>2375</v>
      </c>
      <c r="J3564" s="2">
        <v>0</v>
      </c>
      <c r="K3564" s="2">
        <v>0</v>
      </c>
      <c r="L3564" s="2">
        <v>8</v>
      </c>
      <c r="M3564" s="2">
        <v>0.6</v>
      </c>
      <c r="N3564" s="2">
        <v>0.97299999999999998</v>
      </c>
      <c r="O3564" s="2">
        <v>2.5</v>
      </c>
      <c r="P3564" s="2">
        <v>0.77200000000000002</v>
      </c>
      <c r="Q3564" s="3">
        <v>8.0000000000000002E-3</v>
      </c>
      <c r="R3564" s="4" t="str">
        <f>TRIM(tblOperations[[#This Row],[Region]])</f>
        <v>North East</v>
      </c>
      <c r="S3564" s="4" t="str">
        <f>TRIM(tblOperations[[#This Row],[Team]])</f>
        <v>Estates Support</v>
      </c>
      <c r="T3564" s="4" t="str">
        <f>_xlfn.XLOOKUP(R3564,tblRegionReference[Region],tblRegionReference[Area],"Not Found")</f>
        <v>North</v>
      </c>
      <c r="U3564" s="4" t="str">
        <f>IF(tblOperations[[#This Row],[Completion_Rate]]&gt;=_xlfn.XLOOKUP("Completion Rate",tblKPITargets[KPI_Name],tblKPITargets[Target_Value]),"Met","Below Target")</f>
        <v>Below Target</v>
      </c>
      <c r="V3564" t="str">
        <f>IF(tblOperations[[#This Row],[SLA_Compliance]]&gt;=_xlfn.XLOOKUP('04_References'!$A$3,tblKPITargets[KPI_Name],tblKPITargets[Target_Value]),"Met","Below Target")</f>
        <v>Below Target</v>
      </c>
      <c r="W3564" t="str">
        <f>IF(tblOperations[[#This Row],[Quality_Pass_Rate]]&gt;=_xlfn.XLOOKUP('04_References'!$A$4,tblKPITargets[KPI_Name],tblKPITargets[Target_Value]),"Met","Below Target")</f>
        <v>Met</v>
      </c>
      <c r="X3564" t="str">
        <f>IF(tblOperations[[#This Row],[Average_Completion_Days]]&lt;=_xlfn.XLOOKUP('04_References'!$A$7,tblKPITargets[KPI_Name],tblKPITargets[Target_Value]),"Met","Below Target")</f>
        <v>Below Target</v>
      </c>
      <c r="Y3564" t="str">
        <f>IF(tblOperations[[#This Row],[Closing_Backlog]]&lt;=_xlfn.XLOOKUP('04_References'!$A$8,tblKPITargets[KPI_Name],tblKPITargets[Target_Value]),"Met","Below Target")</f>
        <v>Below Target</v>
      </c>
    </row>
    <row r="3565" spans="1:25">
      <c r="A3565" s="8" t="s">
        <v>3595</v>
      </c>
      <c r="B3565" s="9">
        <v>46183</v>
      </c>
      <c r="C3565" s="4" t="s">
        <v>27</v>
      </c>
      <c r="D3565" s="4" t="s">
        <v>25</v>
      </c>
      <c r="E3565" s="4">
        <v>169</v>
      </c>
      <c r="F3565" s="4">
        <v>37</v>
      </c>
      <c r="G3565" s="4">
        <v>206</v>
      </c>
      <c r="H3565" s="4">
        <v>22</v>
      </c>
      <c r="I3565" s="4">
        <v>184</v>
      </c>
      <c r="J3565" s="4">
        <v>0</v>
      </c>
      <c r="K3565" s="4">
        <v>0</v>
      </c>
      <c r="L3565" s="4">
        <v>8</v>
      </c>
      <c r="M3565" s="4">
        <v>0.6</v>
      </c>
      <c r="N3565" s="4">
        <v>0.97599999999999998</v>
      </c>
      <c r="O3565" s="4">
        <v>2.5</v>
      </c>
      <c r="P3565" s="4">
        <v>0.81100000000000005</v>
      </c>
      <c r="Q3565" s="5">
        <v>0.107</v>
      </c>
      <c r="R3565" s="4" t="str">
        <f>TRIM(tblOperations[[#This Row],[Region]])</f>
        <v>North East</v>
      </c>
      <c r="S3565" s="4" t="str">
        <f>TRIM(tblOperations[[#This Row],[Team]])</f>
        <v>Workplace Projects</v>
      </c>
      <c r="T3565" s="4" t="str">
        <f>_xlfn.XLOOKUP(R3565,tblRegionReference[Region],tblRegionReference[Area],"Not Found")</f>
        <v>North</v>
      </c>
      <c r="U3565" s="4" t="str">
        <f>IF(tblOperations[[#This Row],[Completion_Rate]]&gt;=_xlfn.XLOOKUP("Completion Rate",tblKPITargets[KPI_Name],tblKPITargets[Target_Value]),"Met","Below Target")</f>
        <v>Below Target</v>
      </c>
      <c r="V3565" t="str">
        <f>IF(tblOperations[[#This Row],[SLA_Compliance]]&gt;=_xlfn.XLOOKUP('04_References'!$A$3,tblKPITargets[KPI_Name],tblKPITargets[Target_Value]),"Met","Below Target")</f>
        <v>Below Target</v>
      </c>
      <c r="W3565" t="str">
        <f>IF(tblOperations[[#This Row],[Quality_Pass_Rate]]&gt;=_xlfn.XLOOKUP('04_References'!$A$4,tblKPITargets[KPI_Name],tblKPITargets[Target_Value]),"Met","Below Target")</f>
        <v>Met</v>
      </c>
      <c r="X3565" t="str">
        <f>IF(tblOperations[[#This Row],[Average_Completion_Days]]&lt;=_xlfn.XLOOKUP('04_References'!$A$7,tblKPITargets[KPI_Name],tblKPITargets[Target_Value]),"Met","Below Target")</f>
        <v>Below Target</v>
      </c>
      <c r="Y3565" t="str">
        <f>IF(tblOperations[[#This Row],[Closing_Backlog]]&lt;=_xlfn.XLOOKUP('04_References'!$A$8,tblKPITargets[KPI_Name],tblKPITargets[Target_Value]),"Met","Below Target")</f>
        <v>Below Target</v>
      </c>
    </row>
    <row r="3566" spans="1:25">
      <c r="A3566" s="6" t="s">
        <v>3596</v>
      </c>
      <c r="B3566" s="7">
        <v>46183</v>
      </c>
      <c r="C3566" s="2" t="s">
        <v>32</v>
      </c>
      <c r="D3566" s="2" t="s">
        <v>19</v>
      </c>
      <c r="E3566" s="2">
        <v>1072</v>
      </c>
      <c r="F3566" s="2">
        <v>52</v>
      </c>
      <c r="G3566" s="2">
        <v>1124</v>
      </c>
      <c r="H3566" s="2">
        <v>35</v>
      </c>
      <c r="I3566" s="2">
        <v>1089</v>
      </c>
      <c r="J3566" s="2">
        <v>0</v>
      </c>
      <c r="K3566" s="2">
        <v>0</v>
      </c>
      <c r="L3566" s="2">
        <v>8</v>
      </c>
      <c r="M3566" s="2">
        <v>0.6</v>
      </c>
      <c r="N3566" s="2">
        <v>1</v>
      </c>
      <c r="O3566" s="2">
        <v>2.5</v>
      </c>
      <c r="P3566" s="2">
        <v>0.755</v>
      </c>
      <c r="Q3566" s="3">
        <v>3.1E-2</v>
      </c>
      <c r="R3566" s="4" t="str">
        <f>TRIM(tblOperations[[#This Row],[Region]])</f>
        <v>North West</v>
      </c>
      <c r="S3566" s="4" t="str">
        <f>TRIM(tblOperations[[#This Row],[Team]])</f>
        <v>Workplace Services</v>
      </c>
      <c r="T3566" s="4" t="str">
        <f>_xlfn.XLOOKUP(R3566,tblRegionReference[Region],tblRegionReference[Area],"Not Found")</f>
        <v>North</v>
      </c>
      <c r="U3566" s="4" t="str">
        <f>IF(tblOperations[[#This Row],[Completion_Rate]]&gt;=_xlfn.XLOOKUP("Completion Rate",tblKPITargets[KPI_Name],tblKPITargets[Target_Value]),"Met","Below Target")</f>
        <v>Below Target</v>
      </c>
      <c r="V3566" t="str">
        <f>IF(tblOperations[[#This Row],[SLA_Compliance]]&gt;=_xlfn.XLOOKUP('04_References'!$A$3,tblKPITargets[KPI_Name],tblKPITargets[Target_Value]),"Met","Below Target")</f>
        <v>Below Target</v>
      </c>
      <c r="W3566" t="str">
        <f>IF(tblOperations[[#This Row],[Quality_Pass_Rate]]&gt;=_xlfn.XLOOKUP('04_References'!$A$4,tblKPITargets[KPI_Name],tblKPITargets[Target_Value]),"Met","Below Target")</f>
        <v>Met</v>
      </c>
      <c r="X3566" t="str">
        <f>IF(tblOperations[[#This Row],[Average_Completion_Days]]&lt;=_xlfn.XLOOKUP('04_References'!$A$7,tblKPITargets[KPI_Name],tblKPITargets[Target_Value]),"Met","Below Target")</f>
        <v>Below Target</v>
      </c>
      <c r="Y3566" t="str">
        <f>IF(tblOperations[[#This Row],[Closing_Backlog]]&lt;=_xlfn.XLOOKUP('04_References'!$A$8,tblKPITargets[KPI_Name],tblKPITargets[Target_Value]),"Met","Below Target")</f>
        <v>Below Target</v>
      </c>
    </row>
    <row r="3567" spans="1:25">
      <c r="A3567" s="8" t="s">
        <v>3597</v>
      </c>
      <c r="B3567" s="9">
        <v>46183</v>
      </c>
      <c r="C3567" s="4" t="s">
        <v>32</v>
      </c>
      <c r="D3567" s="4" t="s">
        <v>21</v>
      </c>
      <c r="E3567" s="4">
        <v>2274</v>
      </c>
      <c r="F3567" s="4">
        <v>28</v>
      </c>
      <c r="G3567" s="4">
        <v>2302</v>
      </c>
      <c r="H3567" s="4">
        <v>25</v>
      </c>
      <c r="I3567" s="4">
        <v>2277</v>
      </c>
      <c r="J3567" s="4">
        <v>0</v>
      </c>
      <c r="K3567" s="4">
        <v>0</v>
      </c>
      <c r="L3567" s="4">
        <v>8</v>
      </c>
      <c r="M3567" s="4">
        <v>0.6</v>
      </c>
      <c r="N3567" s="4">
        <v>1</v>
      </c>
      <c r="O3567" s="4">
        <v>2.5</v>
      </c>
      <c r="P3567" s="4">
        <v>0.75</v>
      </c>
      <c r="Q3567" s="5">
        <v>1.0999999999999999E-2</v>
      </c>
      <c r="R3567" s="4" t="str">
        <f>TRIM(tblOperations[[#This Row],[Region]])</f>
        <v>North West</v>
      </c>
      <c r="S3567" s="4" t="str">
        <f>TRIM(tblOperations[[#This Row],[Team]])</f>
        <v>Facilities Response</v>
      </c>
      <c r="T3567" s="4" t="str">
        <f>_xlfn.XLOOKUP(R3567,tblRegionReference[Region],tblRegionReference[Area],"Not Found")</f>
        <v>North</v>
      </c>
      <c r="U3567" s="4" t="str">
        <f>IF(tblOperations[[#This Row],[Completion_Rate]]&gt;=_xlfn.XLOOKUP("Completion Rate",tblKPITargets[KPI_Name],tblKPITargets[Target_Value]),"Met","Below Target")</f>
        <v>Below Target</v>
      </c>
      <c r="V3567" t="str">
        <f>IF(tblOperations[[#This Row],[SLA_Compliance]]&gt;=_xlfn.XLOOKUP('04_References'!$A$3,tblKPITargets[KPI_Name],tblKPITargets[Target_Value]),"Met","Below Target")</f>
        <v>Below Target</v>
      </c>
      <c r="W3567" t="str">
        <f>IF(tblOperations[[#This Row],[Quality_Pass_Rate]]&gt;=_xlfn.XLOOKUP('04_References'!$A$4,tblKPITargets[KPI_Name],tblKPITargets[Target_Value]),"Met","Below Target")</f>
        <v>Met</v>
      </c>
      <c r="X3567" t="str">
        <f>IF(tblOperations[[#This Row],[Average_Completion_Days]]&lt;=_xlfn.XLOOKUP('04_References'!$A$7,tblKPITargets[KPI_Name],tblKPITargets[Target_Value]),"Met","Below Target")</f>
        <v>Below Target</v>
      </c>
      <c r="Y3567" t="str">
        <f>IF(tblOperations[[#This Row],[Closing_Backlog]]&lt;=_xlfn.XLOOKUP('04_References'!$A$8,tblKPITargets[KPI_Name],tblKPITargets[Target_Value]),"Met","Below Target")</f>
        <v>Below Target</v>
      </c>
    </row>
    <row r="3568" spans="1:25">
      <c r="A3568" s="6" t="s">
        <v>3598</v>
      </c>
      <c r="B3568" s="7">
        <v>46183</v>
      </c>
      <c r="C3568" s="2" t="s">
        <v>32</v>
      </c>
      <c r="D3568" s="2" t="s">
        <v>23</v>
      </c>
      <c r="E3568" s="2">
        <v>2491</v>
      </c>
      <c r="F3568" s="2">
        <v>45</v>
      </c>
      <c r="G3568" s="2">
        <v>2536</v>
      </c>
      <c r="H3568" s="2">
        <v>22</v>
      </c>
      <c r="I3568" s="2">
        <v>2514</v>
      </c>
      <c r="J3568" s="2">
        <v>0</v>
      </c>
      <c r="K3568" s="2">
        <v>0</v>
      </c>
      <c r="L3568" s="2">
        <v>8</v>
      </c>
      <c r="M3568" s="2">
        <v>0.6</v>
      </c>
      <c r="N3568" s="2">
        <v>0.97699999999999998</v>
      </c>
      <c r="O3568" s="2">
        <v>2.5</v>
      </c>
      <c r="P3568" s="2">
        <v>0.65100000000000002</v>
      </c>
      <c r="Q3568" s="3">
        <v>8.9999999999999993E-3</v>
      </c>
      <c r="R3568" s="4" t="str">
        <f>TRIM(tblOperations[[#This Row],[Region]])</f>
        <v>North West</v>
      </c>
      <c r="S3568" s="4" t="str">
        <f>TRIM(tblOperations[[#This Row],[Team]])</f>
        <v>Estates Support</v>
      </c>
      <c r="T3568" s="4" t="str">
        <f>_xlfn.XLOOKUP(R3568,tblRegionReference[Region],tblRegionReference[Area],"Not Found")</f>
        <v>North</v>
      </c>
      <c r="U3568" s="4" t="str">
        <f>IF(tblOperations[[#This Row],[Completion_Rate]]&gt;=_xlfn.XLOOKUP("Completion Rate",tblKPITargets[KPI_Name],tblKPITargets[Target_Value]),"Met","Below Target")</f>
        <v>Below Target</v>
      </c>
      <c r="V3568" t="str">
        <f>IF(tblOperations[[#This Row],[SLA_Compliance]]&gt;=_xlfn.XLOOKUP('04_References'!$A$3,tblKPITargets[KPI_Name],tblKPITargets[Target_Value]),"Met","Below Target")</f>
        <v>Below Target</v>
      </c>
      <c r="W3568" t="str">
        <f>IF(tblOperations[[#This Row],[Quality_Pass_Rate]]&gt;=_xlfn.XLOOKUP('04_References'!$A$4,tblKPITargets[KPI_Name],tblKPITargets[Target_Value]),"Met","Below Target")</f>
        <v>Met</v>
      </c>
      <c r="X3568" t="str">
        <f>IF(tblOperations[[#This Row],[Average_Completion_Days]]&lt;=_xlfn.XLOOKUP('04_References'!$A$7,tblKPITargets[KPI_Name],tblKPITargets[Target_Value]),"Met","Below Target")</f>
        <v>Below Target</v>
      </c>
      <c r="Y3568" t="str">
        <f>IF(tblOperations[[#This Row],[Closing_Backlog]]&lt;=_xlfn.XLOOKUP('04_References'!$A$8,tblKPITargets[KPI_Name],tblKPITargets[Target_Value]),"Met","Below Target")</f>
        <v>Below Target</v>
      </c>
    </row>
    <row r="3569" spans="1:25">
      <c r="A3569" s="8" t="s">
        <v>3599</v>
      </c>
      <c r="B3569" s="9">
        <v>46183</v>
      </c>
      <c r="C3569" s="4" t="s">
        <v>32</v>
      </c>
      <c r="D3569" s="4" t="s">
        <v>25</v>
      </c>
      <c r="E3569" s="4">
        <v>0</v>
      </c>
      <c r="F3569" s="4">
        <v>31</v>
      </c>
      <c r="G3569" s="4">
        <v>31</v>
      </c>
      <c r="H3569" s="4">
        <v>31</v>
      </c>
      <c r="I3569" s="4">
        <v>0</v>
      </c>
      <c r="J3569" s="4">
        <v>1</v>
      </c>
      <c r="K3569" s="4">
        <v>0</v>
      </c>
      <c r="L3569" s="4">
        <v>1.1000000000000001</v>
      </c>
      <c r="M3569" s="4">
        <v>0.92</v>
      </c>
      <c r="N3569" s="4">
        <v>0.97</v>
      </c>
      <c r="O3569" s="4">
        <v>4.5</v>
      </c>
      <c r="P3569" s="4">
        <v>0.69399999999999995</v>
      </c>
      <c r="Q3569" s="5">
        <v>1</v>
      </c>
      <c r="R3569" s="4" t="str">
        <f>TRIM(tblOperations[[#This Row],[Region]])</f>
        <v>North West</v>
      </c>
      <c r="S3569" s="4" t="str">
        <f>TRIM(tblOperations[[#This Row],[Team]])</f>
        <v>Workplace Projects</v>
      </c>
      <c r="T3569" s="4" t="str">
        <f>_xlfn.XLOOKUP(R3569,tblRegionReference[Region],tblRegionReference[Area],"Not Found")</f>
        <v>North</v>
      </c>
      <c r="U3569" s="4" t="str">
        <f>IF(tblOperations[[#This Row],[Completion_Rate]]&gt;=_xlfn.XLOOKUP("Completion Rate",tblKPITargets[KPI_Name],tblKPITargets[Target_Value]),"Met","Below Target")</f>
        <v>Met</v>
      </c>
      <c r="V3569" t="str">
        <f>IF(tblOperations[[#This Row],[SLA_Compliance]]&gt;=_xlfn.XLOOKUP('04_References'!$A$3,tblKPITargets[KPI_Name],tblKPITargets[Target_Value]),"Met","Below Target")</f>
        <v>Met</v>
      </c>
      <c r="W3569" t="str">
        <f>IF(tblOperations[[#This Row],[Quality_Pass_Rate]]&gt;=_xlfn.XLOOKUP('04_References'!$A$4,tblKPITargets[KPI_Name],tblKPITargets[Target_Value]),"Met","Below Target")</f>
        <v>Met</v>
      </c>
      <c r="X3569" t="str">
        <f>IF(tblOperations[[#This Row],[Average_Completion_Days]]&lt;=_xlfn.XLOOKUP('04_References'!$A$7,tblKPITargets[KPI_Name],tblKPITargets[Target_Value]),"Met","Below Target")</f>
        <v>Met</v>
      </c>
      <c r="Y3569" t="str">
        <f>IF(tblOperations[[#This Row],[Closing_Backlog]]&lt;=_xlfn.XLOOKUP('04_References'!$A$8,tblKPITargets[KPI_Name],tblKPITargets[Target_Value]),"Met","Below Target")</f>
        <v>Met</v>
      </c>
    </row>
    <row r="3570" spans="1:25">
      <c r="A3570" s="6" t="s">
        <v>3600</v>
      </c>
      <c r="B3570" s="7">
        <v>46183</v>
      </c>
      <c r="C3570" s="2" t="s">
        <v>37</v>
      </c>
      <c r="D3570" s="2" t="s">
        <v>19</v>
      </c>
      <c r="E3570" s="2">
        <v>9</v>
      </c>
      <c r="F3570" s="2">
        <v>41</v>
      </c>
      <c r="G3570" s="2">
        <v>50</v>
      </c>
      <c r="H3570" s="2">
        <v>42</v>
      </c>
      <c r="I3570" s="2">
        <v>8</v>
      </c>
      <c r="J3570" s="2">
        <v>1</v>
      </c>
      <c r="K3570" s="2">
        <v>0</v>
      </c>
      <c r="L3570" s="2">
        <v>2</v>
      </c>
      <c r="M3570" s="2">
        <v>0.88600000000000001</v>
      </c>
      <c r="N3570" s="2">
        <v>0.97599999999999998</v>
      </c>
      <c r="O3570" s="2">
        <v>4</v>
      </c>
      <c r="P3570" s="2">
        <v>0.67100000000000004</v>
      </c>
      <c r="Q3570" s="3">
        <v>0.84</v>
      </c>
      <c r="R3570" s="4" t="str">
        <f>TRIM(tblOperations[[#This Row],[Region]])</f>
        <v>Midlands</v>
      </c>
      <c r="S3570" s="4" t="str">
        <f>TRIM(tblOperations[[#This Row],[Team]])</f>
        <v>Workplace Services</v>
      </c>
      <c r="T3570" s="4" t="str">
        <f>_xlfn.XLOOKUP(R3570,tblRegionReference[Region],tblRegionReference[Area],"Not Found")</f>
        <v>Central</v>
      </c>
      <c r="U3570" s="4" t="str">
        <f>IF(tblOperations[[#This Row],[Completion_Rate]]&gt;=_xlfn.XLOOKUP("Completion Rate",tblKPITargets[KPI_Name],tblKPITargets[Target_Value]),"Met","Below Target")</f>
        <v>Below Target</v>
      </c>
      <c r="V3570" t="str">
        <f>IF(tblOperations[[#This Row],[SLA_Compliance]]&gt;=_xlfn.XLOOKUP('04_References'!$A$3,tblKPITargets[KPI_Name],tblKPITargets[Target_Value]),"Met","Below Target")</f>
        <v>Below Target</v>
      </c>
      <c r="W3570" t="str">
        <f>IF(tblOperations[[#This Row],[Quality_Pass_Rate]]&gt;=_xlfn.XLOOKUP('04_References'!$A$4,tblKPITargets[KPI_Name],tblKPITargets[Target_Value]),"Met","Below Target")</f>
        <v>Met</v>
      </c>
      <c r="X3570" t="str">
        <f>IF(tblOperations[[#This Row],[Average_Completion_Days]]&lt;=_xlfn.XLOOKUP('04_References'!$A$7,tblKPITargets[KPI_Name],tblKPITargets[Target_Value]),"Met","Below Target")</f>
        <v>Met</v>
      </c>
      <c r="Y3570" t="str">
        <f>IF(tblOperations[[#This Row],[Closing_Backlog]]&lt;=_xlfn.XLOOKUP('04_References'!$A$8,tblKPITargets[KPI_Name],tblKPITargets[Target_Value]),"Met","Below Target")</f>
        <v>Met</v>
      </c>
    </row>
    <row r="3571" spans="1:25">
      <c r="A3571" s="8" t="s">
        <v>3601</v>
      </c>
      <c r="B3571" s="9">
        <v>46183</v>
      </c>
      <c r="C3571" s="4" t="s">
        <v>37</v>
      </c>
      <c r="D3571" s="4" t="s">
        <v>21</v>
      </c>
      <c r="E3571" s="4">
        <v>1123</v>
      </c>
      <c r="F3571" s="4">
        <v>36</v>
      </c>
      <c r="G3571" s="4">
        <v>1159</v>
      </c>
      <c r="H3571" s="4">
        <v>32</v>
      </c>
      <c r="I3571" s="4">
        <v>1127</v>
      </c>
      <c r="J3571" s="4">
        <v>0</v>
      </c>
      <c r="K3571" s="4">
        <v>0</v>
      </c>
      <c r="L3571" s="4">
        <v>8</v>
      </c>
      <c r="M3571" s="4">
        <v>0.6</v>
      </c>
      <c r="N3571" s="4">
        <v>0.99399999999999999</v>
      </c>
      <c r="O3571" s="4">
        <v>2.5</v>
      </c>
      <c r="P3571" s="4">
        <v>0.82499999999999996</v>
      </c>
      <c r="Q3571" s="5">
        <v>2.8000000000000001E-2</v>
      </c>
      <c r="R3571" s="4" t="str">
        <f>TRIM(tblOperations[[#This Row],[Region]])</f>
        <v>Midlands</v>
      </c>
      <c r="S3571" s="4" t="str">
        <f>TRIM(tblOperations[[#This Row],[Team]])</f>
        <v>Facilities Response</v>
      </c>
      <c r="T3571" s="4" t="str">
        <f>_xlfn.XLOOKUP(R3571,tblRegionReference[Region],tblRegionReference[Area],"Not Found")</f>
        <v>Central</v>
      </c>
      <c r="U3571" s="4" t="str">
        <f>IF(tblOperations[[#This Row],[Completion_Rate]]&gt;=_xlfn.XLOOKUP("Completion Rate",tblKPITargets[KPI_Name],tblKPITargets[Target_Value]),"Met","Below Target")</f>
        <v>Below Target</v>
      </c>
      <c r="V3571" t="str">
        <f>IF(tblOperations[[#This Row],[SLA_Compliance]]&gt;=_xlfn.XLOOKUP('04_References'!$A$3,tblKPITargets[KPI_Name],tblKPITargets[Target_Value]),"Met","Below Target")</f>
        <v>Below Target</v>
      </c>
      <c r="W3571" t="str">
        <f>IF(tblOperations[[#This Row],[Quality_Pass_Rate]]&gt;=_xlfn.XLOOKUP('04_References'!$A$4,tblKPITargets[KPI_Name],tblKPITargets[Target_Value]),"Met","Below Target")</f>
        <v>Met</v>
      </c>
      <c r="X3571" t="str">
        <f>IF(tblOperations[[#This Row],[Average_Completion_Days]]&lt;=_xlfn.XLOOKUP('04_References'!$A$7,tblKPITargets[KPI_Name],tblKPITargets[Target_Value]),"Met","Below Target")</f>
        <v>Below Target</v>
      </c>
      <c r="Y3571" t="str">
        <f>IF(tblOperations[[#This Row],[Closing_Backlog]]&lt;=_xlfn.XLOOKUP('04_References'!$A$8,tblKPITargets[KPI_Name],tblKPITargets[Target_Value]),"Met","Below Target")</f>
        <v>Below Target</v>
      </c>
    </row>
    <row r="3572" spans="1:25">
      <c r="A3572" s="6" t="s">
        <v>3602</v>
      </c>
      <c r="B3572" s="7">
        <v>46183</v>
      </c>
      <c r="C3572" s="2" t="s">
        <v>37</v>
      </c>
      <c r="D3572" s="2" t="s">
        <v>23</v>
      </c>
      <c r="E3572" s="2">
        <v>849</v>
      </c>
      <c r="F3572" s="2">
        <v>45</v>
      </c>
      <c r="G3572" s="2">
        <v>894</v>
      </c>
      <c r="H3572" s="2">
        <v>36</v>
      </c>
      <c r="I3572" s="2">
        <v>858</v>
      </c>
      <c r="J3572" s="2">
        <v>0</v>
      </c>
      <c r="K3572" s="2">
        <v>0</v>
      </c>
      <c r="L3572" s="2">
        <v>8</v>
      </c>
      <c r="M3572" s="2">
        <v>0.6</v>
      </c>
      <c r="N3572" s="2">
        <v>1</v>
      </c>
      <c r="O3572" s="2">
        <v>2.5</v>
      </c>
      <c r="P3572" s="2">
        <v>0.81399999999999995</v>
      </c>
      <c r="Q3572" s="3">
        <v>0.04</v>
      </c>
      <c r="R3572" s="4" t="str">
        <f>TRIM(tblOperations[[#This Row],[Region]])</f>
        <v>Midlands</v>
      </c>
      <c r="S3572" s="4" t="str">
        <f>TRIM(tblOperations[[#This Row],[Team]])</f>
        <v>Estates Support</v>
      </c>
      <c r="T3572" s="4" t="str">
        <f>_xlfn.XLOOKUP(R3572,tblRegionReference[Region],tblRegionReference[Area],"Not Found")</f>
        <v>Central</v>
      </c>
      <c r="U3572" s="4" t="str">
        <f>IF(tblOperations[[#This Row],[Completion_Rate]]&gt;=_xlfn.XLOOKUP("Completion Rate",tblKPITargets[KPI_Name],tblKPITargets[Target_Value]),"Met","Below Target")</f>
        <v>Below Target</v>
      </c>
      <c r="V3572" t="str">
        <f>IF(tblOperations[[#This Row],[SLA_Compliance]]&gt;=_xlfn.XLOOKUP('04_References'!$A$3,tblKPITargets[KPI_Name],tblKPITargets[Target_Value]),"Met","Below Target")</f>
        <v>Below Target</v>
      </c>
      <c r="W3572" t="str">
        <f>IF(tblOperations[[#This Row],[Quality_Pass_Rate]]&gt;=_xlfn.XLOOKUP('04_References'!$A$4,tblKPITargets[KPI_Name],tblKPITargets[Target_Value]),"Met","Below Target")</f>
        <v>Met</v>
      </c>
      <c r="X3572" t="str">
        <f>IF(tblOperations[[#This Row],[Average_Completion_Days]]&lt;=_xlfn.XLOOKUP('04_References'!$A$7,tblKPITargets[KPI_Name],tblKPITargets[Target_Value]),"Met","Below Target")</f>
        <v>Below Target</v>
      </c>
      <c r="Y3572" t="str">
        <f>IF(tblOperations[[#This Row],[Closing_Backlog]]&lt;=_xlfn.XLOOKUP('04_References'!$A$8,tblKPITargets[KPI_Name],tblKPITargets[Target_Value]),"Met","Below Target")</f>
        <v>Below Target</v>
      </c>
    </row>
    <row r="3573" spans="1:25">
      <c r="A3573" s="8" t="s">
        <v>3603</v>
      </c>
      <c r="B3573" s="9">
        <v>46183</v>
      </c>
      <c r="C3573" s="4" t="s">
        <v>37</v>
      </c>
      <c r="D3573" s="4" t="s">
        <v>25</v>
      </c>
      <c r="E3573" s="4">
        <v>0</v>
      </c>
      <c r="F3573" s="4">
        <v>16</v>
      </c>
      <c r="G3573" s="4">
        <v>16</v>
      </c>
      <c r="H3573" s="4">
        <v>16</v>
      </c>
      <c r="I3573" s="4">
        <v>0</v>
      </c>
      <c r="J3573" s="4">
        <v>0</v>
      </c>
      <c r="K3573" s="4">
        <v>0</v>
      </c>
      <c r="L3573" s="4">
        <v>2.2999999999999998</v>
      </c>
      <c r="M3573" s="4">
        <v>0.94899999999999995</v>
      </c>
      <c r="N3573" s="4">
        <v>0.99299999999999999</v>
      </c>
      <c r="O3573" s="4">
        <v>4.5999999999999996</v>
      </c>
      <c r="P3573" s="4">
        <v>0.76600000000000001</v>
      </c>
      <c r="Q3573" s="5">
        <v>1</v>
      </c>
      <c r="R3573" s="4" t="str">
        <f>TRIM(tblOperations[[#This Row],[Region]])</f>
        <v>Midlands</v>
      </c>
      <c r="S3573" s="4" t="str">
        <f>TRIM(tblOperations[[#This Row],[Team]])</f>
        <v>Workplace Projects</v>
      </c>
      <c r="T3573" s="4" t="str">
        <f>_xlfn.XLOOKUP(R3573,tblRegionReference[Region],tblRegionReference[Area],"Not Found")</f>
        <v>Central</v>
      </c>
      <c r="U3573" s="4" t="str">
        <f>IF(tblOperations[[#This Row],[Completion_Rate]]&gt;=_xlfn.XLOOKUP("Completion Rate",tblKPITargets[KPI_Name],tblKPITargets[Target_Value]),"Met","Below Target")</f>
        <v>Met</v>
      </c>
      <c r="V3573" t="str">
        <f>IF(tblOperations[[#This Row],[SLA_Compliance]]&gt;=_xlfn.XLOOKUP('04_References'!$A$3,tblKPITargets[KPI_Name],tblKPITargets[Target_Value]),"Met","Below Target")</f>
        <v>Met</v>
      </c>
      <c r="W3573" t="str">
        <f>IF(tblOperations[[#This Row],[Quality_Pass_Rate]]&gt;=_xlfn.XLOOKUP('04_References'!$A$4,tblKPITargets[KPI_Name],tblKPITargets[Target_Value]),"Met","Below Target")</f>
        <v>Met</v>
      </c>
      <c r="X3573" t="str">
        <f>IF(tblOperations[[#This Row],[Average_Completion_Days]]&lt;=_xlfn.XLOOKUP('04_References'!$A$7,tblKPITargets[KPI_Name],tblKPITargets[Target_Value]),"Met","Below Target")</f>
        <v>Met</v>
      </c>
      <c r="Y3573" t="str">
        <f>IF(tblOperations[[#This Row],[Closing_Backlog]]&lt;=_xlfn.XLOOKUP('04_References'!$A$8,tblKPITargets[KPI_Name],tblKPITargets[Target_Value]),"Met","Below Target")</f>
        <v>Met</v>
      </c>
    </row>
    <row r="3574" spans="1:25">
      <c r="A3574" s="6" t="s">
        <v>3604</v>
      </c>
      <c r="B3574" s="7">
        <v>46183</v>
      </c>
      <c r="C3574" s="2" t="s">
        <v>43</v>
      </c>
      <c r="D3574" s="2" t="s">
        <v>19</v>
      </c>
      <c r="E3574" s="2">
        <v>1994</v>
      </c>
      <c r="F3574" s="2">
        <v>77</v>
      </c>
      <c r="G3574" s="2">
        <v>2071</v>
      </c>
      <c r="H3574" s="2">
        <v>22</v>
      </c>
      <c r="I3574" s="2">
        <v>2049</v>
      </c>
      <c r="J3574" s="2">
        <v>0</v>
      </c>
      <c r="K3574" s="2">
        <v>0</v>
      </c>
      <c r="L3574" s="2">
        <v>8</v>
      </c>
      <c r="M3574" s="2">
        <v>0.6</v>
      </c>
      <c r="N3574" s="2">
        <v>0.96899999999999997</v>
      </c>
      <c r="O3574" s="2">
        <v>2.5</v>
      </c>
      <c r="P3574" s="2">
        <v>0.70499999999999996</v>
      </c>
      <c r="Q3574" s="3">
        <v>1.0999999999999999E-2</v>
      </c>
      <c r="R3574" s="4" t="str">
        <f>TRIM(tblOperations[[#This Row],[Region]])</f>
        <v>South West</v>
      </c>
      <c r="S3574" s="4" t="str">
        <f>TRIM(tblOperations[[#This Row],[Team]])</f>
        <v>Workplace Services</v>
      </c>
      <c r="T3574" s="4" t="str">
        <f>_xlfn.XLOOKUP(R3574,tblRegionReference[Region],tblRegionReference[Area],"Not Found")</f>
        <v>South</v>
      </c>
      <c r="U3574" s="4" t="str">
        <f>IF(tblOperations[[#This Row],[Completion_Rate]]&gt;=_xlfn.XLOOKUP("Completion Rate",tblKPITargets[KPI_Name],tblKPITargets[Target_Value]),"Met","Below Target")</f>
        <v>Below Target</v>
      </c>
      <c r="V3574" t="str">
        <f>IF(tblOperations[[#This Row],[SLA_Compliance]]&gt;=_xlfn.XLOOKUP('04_References'!$A$3,tblKPITargets[KPI_Name],tblKPITargets[Target_Value]),"Met","Below Target")</f>
        <v>Below Target</v>
      </c>
      <c r="W3574" t="str">
        <f>IF(tblOperations[[#This Row],[Quality_Pass_Rate]]&gt;=_xlfn.XLOOKUP('04_References'!$A$4,tblKPITargets[KPI_Name],tblKPITargets[Target_Value]),"Met","Below Target")</f>
        <v>Met</v>
      </c>
      <c r="X3574" t="str">
        <f>IF(tblOperations[[#This Row],[Average_Completion_Days]]&lt;=_xlfn.XLOOKUP('04_References'!$A$7,tblKPITargets[KPI_Name],tblKPITargets[Target_Value]),"Met","Below Target")</f>
        <v>Below Target</v>
      </c>
      <c r="Y3574" t="str">
        <f>IF(tblOperations[[#This Row],[Closing_Backlog]]&lt;=_xlfn.XLOOKUP('04_References'!$A$8,tblKPITargets[KPI_Name],tblKPITargets[Target_Value]),"Met","Below Target")</f>
        <v>Below Target</v>
      </c>
    </row>
    <row r="3575" spans="1:25">
      <c r="A3575" s="8" t="s">
        <v>3605</v>
      </c>
      <c r="B3575" s="9">
        <v>46183</v>
      </c>
      <c r="C3575" s="4" t="s">
        <v>43</v>
      </c>
      <c r="D3575" s="4" t="s">
        <v>21</v>
      </c>
      <c r="E3575" s="4">
        <v>0</v>
      </c>
      <c r="F3575" s="4">
        <v>36</v>
      </c>
      <c r="G3575" s="4">
        <v>36</v>
      </c>
      <c r="H3575" s="4">
        <v>36</v>
      </c>
      <c r="I3575" s="4">
        <v>0</v>
      </c>
      <c r="J3575" s="4">
        <v>0</v>
      </c>
      <c r="K3575" s="4">
        <v>0</v>
      </c>
      <c r="L3575" s="4">
        <v>1.3</v>
      </c>
      <c r="M3575" s="4">
        <v>0.98099999999999998</v>
      </c>
      <c r="N3575" s="4">
        <v>0.99099999999999999</v>
      </c>
      <c r="O3575" s="4">
        <v>4.4000000000000004</v>
      </c>
      <c r="P3575" s="4">
        <v>0.65300000000000002</v>
      </c>
      <c r="Q3575" s="5">
        <v>1</v>
      </c>
      <c r="R3575" s="4" t="str">
        <f>TRIM(tblOperations[[#This Row],[Region]])</f>
        <v>South West</v>
      </c>
      <c r="S3575" s="4" t="str">
        <f>TRIM(tblOperations[[#This Row],[Team]])</f>
        <v>Facilities Response</v>
      </c>
      <c r="T3575" s="4" t="str">
        <f>_xlfn.XLOOKUP(R3575,tblRegionReference[Region],tblRegionReference[Area],"Not Found")</f>
        <v>South</v>
      </c>
      <c r="U3575" s="4" t="str">
        <f>IF(tblOperations[[#This Row],[Completion_Rate]]&gt;=_xlfn.XLOOKUP("Completion Rate",tblKPITargets[KPI_Name],tblKPITargets[Target_Value]),"Met","Below Target")</f>
        <v>Met</v>
      </c>
      <c r="V3575" t="str">
        <f>IF(tblOperations[[#This Row],[SLA_Compliance]]&gt;=_xlfn.XLOOKUP('04_References'!$A$3,tblKPITargets[KPI_Name],tblKPITargets[Target_Value]),"Met","Below Target")</f>
        <v>Met</v>
      </c>
      <c r="W3575" t="str">
        <f>IF(tblOperations[[#This Row],[Quality_Pass_Rate]]&gt;=_xlfn.XLOOKUP('04_References'!$A$4,tblKPITargets[KPI_Name],tblKPITargets[Target_Value]),"Met","Below Target")</f>
        <v>Met</v>
      </c>
      <c r="X3575" t="str">
        <f>IF(tblOperations[[#This Row],[Average_Completion_Days]]&lt;=_xlfn.XLOOKUP('04_References'!$A$7,tblKPITargets[KPI_Name],tblKPITargets[Target_Value]),"Met","Below Target")</f>
        <v>Met</v>
      </c>
      <c r="Y3575" t="str">
        <f>IF(tblOperations[[#This Row],[Closing_Backlog]]&lt;=_xlfn.XLOOKUP('04_References'!$A$8,tblKPITargets[KPI_Name],tblKPITargets[Target_Value]),"Met","Below Target")</f>
        <v>Met</v>
      </c>
    </row>
    <row r="3576" spans="1:25">
      <c r="A3576" s="6" t="s">
        <v>3606</v>
      </c>
      <c r="B3576" s="7">
        <v>46183</v>
      </c>
      <c r="C3576" s="2" t="s">
        <v>43</v>
      </c>
      <c r="D3576" s="2" t="s">
        <v>23</v>
      </c>
      <c r="E3576" s="2">
        <v>0</v>
      </c>
      <c r="F3576" s="2">
        <v>38</v>
      </c>
      <c r="G3576" s="2">
        <v>38</v>
      </c>
      <c r="H3576" s="2">
        <v>38</v>
      </c>
      <c r="I3576" s="2">
        <v>0</v>
      </c>
      <c r="J3576" s="2">
        <v>0</v>
      </c>
      <c r="K3576" s="2">
        <v>0</v>
      </c>
      <c r="L3576" s="2">
        <v>1.5</v>
      </c>
      <c r="M3576" s="2">
        <v>0.94899999999999995</v>
      </c>
      <c r="N3576" s="2">
        <v>0.97</v>
      </c>
      <c r="O3576" s="2">
        <v>4.5999999999999996</v>
      </c>
      <c r="P3576" s="2">
        <v>0.69599999999999995</v>
      </c>
      <c r="Q3576" s="3">
        <v>1</v>
      </c>
      <c r="R3576" s="4" t="str">
        <f>TRIM(tblOperations[[#This Row],[Region]])</f>
        <v>South West</v>
      </c>
      <c r="S3576" s="4" t="str">
        <f>TRIM(tblOperations[[#This Row],[Team]])</f>
        <v>Estates Support</v>
      </c>
      <c r="T3576" s="4" t="str">
        <f>_xlfn.XLOOKUP(R3576,tblRegionReference[Region],tblRegionReference[Area],"Not Found")</f>
        <v>South</v>
      </c>
      <c r="U3576" s="4" t="str">
        <f>IF(tblOperations[[#This Row],[Completion_Rate]]&gt;=_xlfn.XLOOKUP("Completion Rate",tblKPITargets[KPI_Name],tblKPITargets[Target_Value]),"Met","Below Target")</f>
        <v>Met</v>
      </c>
      <c r="V3576" t="str">
        <f>IF(tblOperations[[#This Row],[SLA_Compliance]]&gt;=_xlfn.XLOOKUP('04_References'!$A$3,tblKPITargets[KPI_Name],tblKPITargets[Target_Value]),"Met","Below Target")</f>
        <v>Met</v>
      </c>
      <c r="W3576" t="str">
        <f>IF(tblOperations[[#This Row],[Quality_Pass_Rate]]&gt;=_xlfn.XLOOKUP('04_References'!$A$4,tblKPITargets[KPI_Name],tblKPITargets[Target_Value]),"Met","Below Target")</f>
        <v>Met</v>
      </c>
      <c r="X3576" t="str">
        <f>IF(tblOperations[[#This Row],[Average_Completion_Days]]&lt;=_xlfn.XLOOKUP('04_References'!$A$7,tblKPITargets[KPI_Name],tblKPITargets[Target_Value]),"Met","Below Target")</f>
        <v>Met</v>
      </c>
      <c r="Y3576" t="str">
        <f>IF(tblOperations[[#This Row],[Closing_Backlog]]&lt;=_xlfn.XLOOKUP('04_References'!$A$8,tblKPITargets[KPI_Name],tblKPITargets[Target_Value]),"Met","Below Target")</f>
        <v>Met</v>
      </c>
    </row>
    <row r="3577" spans="1:25">
      <c r="A3577" s="8" t="s">
        <v>3607</v>
      </c>
      <c r="B3577" s="9">
        <v>46183</v>
      </c>
      <c r="C3577" s="4" t="s">
        <v>43</v>
      </c>
      <c r="D3577" s="4" t="s">
        <v>25</v>
      </c>
      <c r="E3577" s="4">
        <v>0</v>
      </c>
      <c r="F3577" s="4">
        <v>45</v>
      </c>
      <c r="G3577" s="4">
        <v>45</v>
      </c>
      <c r="H3577" s="4">
        <v>45</v>
      </c>
      <c r="I3577" s="4">
        <v>0</v>
      </c>
      <c r="J3577" s="4">
        <v>0</v>
      </c>
      <c r="K3577" s="4">
        <v>0</v>
      </c>
      <c r="L3577" s="4">
        <v>1.5</v>
      </c>
      <c r="M3577" s="4">
        <v>0.98799999999999999</v>
      </c>
      <c r="N3577" s="4">
        <v>0.98</v>
      </c>
      <c r="O3577" s="4">
        <v>4.8</v>
      </c>
      <c r="P3577" s="4">
        <v>0.81200000000000006</v>
      </c>
      <c r="Q3577" s="5">
        <v>1</v>
      </c>
      <c r="R3577" s="4" t="str">
        <f>TRIM(tblOperations[[#This Row],[Region]])</f>
        <v>South West</v>
      </c>
      <c r="S3577" s="4" t="str">
        <f>TRIM(tblOperations[[#This Row],[Team]])</f>
        <v>Workplace Projects</v>
      </c>
      <c r="T3577" s="4" t="str">
        <f>_xlfn.XLOOKUP(R3577,tblRegionReference[Region],tblRegionReference[Area],"Not Found")</f>
        <v>South</v>
      </c>
      <c r="U3577" s="4" t="str">
        <f>IF(tblOperations[[#This Row],[Completion_Rate]]&gt;=_xlfn.XLOOKUP("Completion Rate",tblKPITargets[KPI_Name],tblKPITargets[Target_Value]),"Met","Below Target")</f>
        <v>Met</v>
      </c>
      <c r="V3577" t="str">
        <f>IF(tblOperations[[#This Row],[SLA_Compliance]]&gt;=_xlfn.XLOOKUP('04_References'!$A$3,tblKPITargets[KPI_Name],tblKPITargets[Target_Value]),"Met","Below Target")</f>
        <v>Met</v>
      </c>
      <c r="W3577" t="str">
        <f>IF(tblOperations[[#This Row],[Quality_Pass_Rate]]&gt;=_xlfn.XLOOKUP('04_References'!$A$4,tblKPITargets[KPI_Name],tblKPITargets[Target_Value]),"Met","Below Target")</f>
        <v>Met</v>
      </c>
      <c r="X3577" t="str">
        <f>IF(tblOperations[[#This Row],[Average_Completion_Days]]&lt;=_xlfn.XLOOKUP('04_References'!$A$7,tblKPITargets[KPI_Name],tblKPITargets[Target_Value]),"Met","Below Target")</f>
        <v>Met</v>
      </c>
      <c r="Y3577" t="str">
        <f>IF(tblOperations[[#This Row],[Closing_Backlog]]&lt;=_xlfn.XLOOKUP('04_References'!$A$8,tblKPITargets[KPI_Name],tblKPITargets[Target_Value]),"Met","Below Target")</f>
        <v>Met</v>
      </c>
    </row>
    <row r="3578" spans="1:25">
      <c r="A3578" s="6" t="s">
        <v>3608</v>
      </c>
      <c r="B3578" s="7">
        <v>46183</v>
      </c>
      <c r="C3578" s="2" t="s">
        <v>48</v>
      </c>
      <c r="D3578" s="2" t="s">
        <v>19</v>
      </c>
      <c r="E3578" s="2">
        <v>3</v>
      </c>
      <c r="F3578" s="2">
        <v>57</v>
      </c>
      <c r="G3578" s="2">
        <v>60</v>
      </c>
      <c r="H3578" s="2">
        <v>52</v>
      </c>
      <c r="I3578" s="2">
        <v>8</v>
      </c>
      <c r="J3578" s="2">
        <v>0</v>
      </c>
      <c r="K3578" s="2">
        <v>0</v>
      </c>
      <c r="L3578" s="2">
        <v>2.2000000000000002</v>
      </c>
      <c r="M3578" s="2">
        <v>0.90600000000000003</v>
      </c>
      <c r="N3578" s="2">
        <v>0.97099999999999997</v>
      </c>
      <c r="O3578" s="2">
        <v>4.5</v>
      </c>
      <c r="P3578" s="2">
        <v>0.73299999999999998</v>
      </c>
      <c r="Q3578" s="3">
        <v>0.86699999999999999</v>
      </c>
      <c r="R3578" s="4" t="str">
        <f>TRIM(tblOperations[[#This Row],[Region]])</f>
        <v>South East</v>
      </c>
      <c r="S3578" s="4" t="str">
        <f>TRIM(tblOperations[[#This Row],[Team]])</f>
        <v>Workplace Services</v>
      </c>
      <c r="T3578" s="4" t="str">
        <f>_xlfn.XLOOKUP(R3578,tblRegionReference[Region],tblRegionReference[Area],"Not Found")</f>
        <v>South</v>
      </c>
      <c r="U3578" s="4" t="str">
        <f>IF(tblOperations[[#This Row],[Completion_Rate]]&gt;=_xlfn.XLOOKUP("Completion Rate",tblKPITargets[KPI_Name],tblKPITargets[Target_Value]),"Met","Below Target")</f>
        <v>Below Target</v>
      </c>
      <c r="V3578" t="str">
        <f>IF(tblOperations[[#This Row],[SLA_Compliance]]&gt;=_xlfn.XLOOKUP('04_References'!$A$3,tblKPITargets[KPI_Name],tblKPITargets[Target_Value]),"Met","Below Target")</f>
        <v>Below Target</v>
      </c>
      <c r="W3578" t="str">
        <f>IF(tblOperations[[#This Row],[Quality_Pass_Rate]]&gt;=_xlfn.XLOOKUP('04_References'!$A$4,tblKPITargets[KPI_Name],tblKPITargets[Target_Value]),"Met","Below Target")</f>
        <v>Met</v>
      </c>
      <c r="X3578" t="str">
        <f>IF(tblOperations[[#This Row],[Average_Completion_Days]]&lt;=_xlfn.XLOOKUP('04_References'!$A$7,tblKPITargets[KPI_Name],tblKPITargets[Target_Value]),"Met","Below Target")</f>
        <v>Met</v>
      </c>
      <c r="Y3578" t="str">
        <f>IF(tblOperations[[#This Row],[Closing_Backlog]]&lt;=_xlfn.XLOOKUP('04_References'!$A$8,tblKPITargets[KPI_Name],tblKPITargets[Target_Value]),"Met","Below Target")</f>
        <v>Met</v>
      </c>
    </row>
    <row r="3579" spans="1:25">
      <c r="A3579" s="8" t="s">
        <v>3609</v>
      </c>
      <c r="B3579" s="9">
        <v>46183</v>
      </c>
      <c r="C3579" s="4" t="s">
        <v>48</v>
      </c>
      <c r="D3579" s="4" t="s">
        <v>21</v>
      </c>
      <c r="E3579" s="4">
        <v>3244</v>
      </c>
      <c r="F3579" s="4">
        <v>30</v>
      </c>
      <c r="G3579" s="4">
        <v>3274</v>
      </c>
      <c r="H3579" s="4">
        <v>22</v>
      </c>
      <c r="I3579" s="4">
        <v>3252</v>
      </c>
      <c r="J3579" s="4">
        <v>1</v>
      </c>
      <c r="K3579" s="4">
        <v>1</v>
      </c>
      <c r="L3579" s="4">
        <v>8</v>
      </c>
      <c r="M3579" s="4">
        <v>0.6</v>
      </c>
      <c r="N3579" s="4">
        <v>0.97599999999999998</v>
      </c>
      <c r="O3579" s="4">
        <v>2.5</v>
      </c>
      <c r="P3579" s="4">
        <v>0.76500000000000001</v>
      </c>
      <c r="Q3579" s="5">
        <v>7.0000000000000001E-3</v>
      </c>
      <c r="R3579" s="4" t="str">
        <f>TRIM(tblOperations[[#This Row],[Region]])</f>
        <v>South East</v>
      </c>
      <c r="S3579" s="4" t="str">
        <f>TRIM(tblOperations[[#This Row],[Team]])</f>
        <v>Facilities Response</v>
      </c>
      <c r="T3579" s="4" t="str">
        <f>_xlfn.XLOOKUP(R3579,tblRegionReference[Region],tblRegionReference[Area],"Not Found")</f>
        <v>South</v>
      </c>
      <c r="U3579" s="4" t="str">
        <f>IF(tblOperations[[#This Row],[Completion_Rate]]&gt;=_xlfn.XLOOKUP("Completion Rate",tblKPITargets[KPI_Name],tblKPITargets[Target_Value]),"Met","Below Target")</f>
        <v>Below Target</v>
      </c>
      <c r="V3579" t="str">
        <f>IF(tblOperations[[#This Row],[SLA_Compliance]]&gt;=_xlfn.XLOOKUP('04_References'!$A$3,tblKPITargets[KPI_Name],tblKPITargets[Target_Value]),"Met","Below Target")</f>
        <v>Below Target</v>
      </c>
      <c r="W3579" t="str">
        <f>IF(tblOperations[[#This Row],[Quality_Pass_Rate]]&gt;=_xlfn.XLOOKUP('04_References'!$A$4,tblKPITargets[KPI_Name],tblKPITargets[Target_Value]),"Met","Below Target")</f>
        <v>Met</v>
      </c>
      <c r="X3579" t="str">
        <f>IF(tblOperations[[#This Row],[Average_Completion_Days]]&lt;=_xlfn.XLOOKUP('04_References'!$A$7,tblKPITargets[KPI_Name],tblKPITargets[Target_Value]),"Met","Below Target")</f>
        <v>Below Target</v>
      </c>
      <c r="Y3579" t="str">
        <f>IF(tblOperations[[#This Row],[Closing_Backlog]]&lt;=_xlfn.XLOOKUP('04_References'!$A$8,tblKPITargets[KPI_Name],tblKPITargets[Target_Value]),"Met","Below Target")</f>
        <v>Below Target</v>
      </c>
    </row>
    <row r="3580" spans="1:25">
      <c r="A3580" s="6" t="s">
        <v>3610</v>
      </c>
      <c r="B3580" s="7">
        <v>46183</v>
      </c>
      <c r="C3580" s="2" t="s">
        <v>48</v>
      </c>
      <c r="D3580" s="2" t="s">
        <v>23</v>
      </c>
      <c r="E3580" s="2">
        <v>0</v>
      </c>
      <c r="F3580" s="2">
        <v>42</v>
      </c>
      <c r="G3580" s="2">
        <v>42</v>
      </c>
      <c r="H3580" s="2">
        <v>42</v>
      </c>
      <c r="I3580" s="2">
        <v>0</v>
      </c>
      <c r="J3580" s="2">
        <v>2</v>
      </c>
      <c r="K3580" s="2">
        <v>2</v>
      </c>
      <c r="L3580" s="2">
        <v>2.6</v>
      </c>
      <c r="M3580" s="2">
        <v>0.77200000000000002</v>
      </c>
      <c r="N3580" s="2">
        <v>0.93799999999999994</v>
      </c>
      <c r="O3580" s="2">
        <v>4.2</v>
      </c>
      <c r="P3580" s="2">
        <v>0.77</v>
      </c>
      <c r="Q3580" s="3">
        <v>1</v>
      </c>
      <c r="R3580" s="4" t="str">
        <f>TRIM(tblOperations[[#This Row],[Region]])</f>
        <v>South East</v>
      </c>
      <c r="S3580" s="4" t="str">
        <f>TRIM(tblOperations[[#This Row],[Team]])</f>
        <v>Estates Support</v>
      </c>
      <c r="T3580" s="4" t="str">
        <f>_xlfn.XLOOKUP(R3580,tblRegionReference[Region],tblRegionReference[Area],"Not Found")</f>
        <v>South</v>
      </c>
      <c r="U3580" s="4" t="str">
        <f>IF(tblOperations[[#This Row],[Completion_Rate]]&gt;=_xlfn.XLOOKUP("Completion Rate",tblKPITargets[KPI_Name],tblKPITargets[Target_Value]),"Met","Below Target")</f>
        <v>Met</v>
      </c>
      <c r="V3580" t="str">
        <f>IF(tblOperations[[#This Row],[SLA_Compliance]]&gt;=_xlfn.XLOOKUP('04_References'!$A$3,tblKPITargets[KPI_Name],tblKPITargets[Target_Value]),"Met","Below Target")</f>
        <v>Below Target</v>
      </c>
      <c r="W3580" t="str">
        <f>IF(tblOperations[[#This Row],[Quality_Pass_Rate]]&gt;=_xlfn.XLOOKUP('04_References'!$A$4,tblKPITargets[KPI_Name],tblKPITargets[Target_Value]),"Met","Below Target")</f>
        <v>Below Target</v>
      </c>
      <c r="X3580" t="str">
        <f>IF(tblOperations[[#This Row],[Average_Completion_Days]]&lt;=_xlfn.XLOOKUP('04_References'!$A$7,tblKPITargets[KPI_Name],tblKPITargets[Target_Value]),"Met","Below Target")</f>
        <v>Met</v>
      </c>
      <c r="Y3580" t="str">
        <f>IF(tblOperations[[#This Row],[Closing_Backlog]]&lt;=_xlfn.XLOOKUP('04_References'!$A$8,tblKPITargets[KPI_Name],tblKPITargets[Target_Value]),"Met","Below Target")</f>
        <v>Met</v>
      </c>
    </row>
    <row r="3581" spans="1:25">
      <c r="A3581" s="8" t="s">
        <v>3611</v>
      </c>
      <c r="B3581" s="9">
        <v>46183</v>
      </c>
      <c r="C3581" s="4" t="s">
        <v>48</v>
      </c>
      <c r="D3581" s="4" t="s">
        <v>25</v>
      </c>
      <c r="E3581" s="4">
        <v>1035</v>
      </c>
      <c r="F3581" s="4">
        <v>36</v>
      </c>
      <c r="G3581" s="4">
        <v>1071</v>
      </c>
      <c r="H3581" s="4">
        <v>24</v>
      </c>
      <c r="I3581" s="4">
        <v>1047</v>
      </c>
      <c r="J3581" s="4">
        <v>0</v>
      </c>
      <c r="K3581" s="4">
        <v>0</v>
      </c>
      <c r="L3581" s="4">
        <v>8</v>
      </c>
      <c r="M3581" s="4">
        <v>0.6</v>
      </c>
      <c r="N3581" s="4">
        <v>0.99</v>
      </c>
      <c r="O3581" s="4">
        <v>2.5</v>
      </c>
      <c r="P3581" s="4">
        <v>0.72899999999999998</v>
      </c>
      <c r="Q3581" s="5">
        <v>2.1999999999999999E-2</v>
      </c>
      <c r="R3581" s="4" t="str">
        <f>TRIM(tblOperations[[#This Row],[Region]])</f>
        <v>South East</v>
      </c>
      <c r="S3581" s="4" t="str">
        <f>TRIM(tblOperations[[#This Row],[Team]])</f>
        <v>Workplace Projects</v>
      </c>
      <c r="T3581" s="4" t="str">
        <f>_xlfn.XLOOKUP(R3581,tblRegionReference[Region],tblRegionReference[Area],"Not Found")</f>
        <v>South</v>
      </c>
      <c r="U3581" s="4" t="str">
        <f>IF(tblOperations[[#This Row],[Completion_Rate]]&gt;=_xlfn.XLOOKUP("Completion Rate",tblKPITargets[KPI_Name],tblKPITargets[Target_Value]),"Met","Below Target")</f>
        <v>Below Target</v>
      </c>
      <c r="V3581" t="str">
        <f>IF(tblOperations[[#This Row],[SLA_Compliance]]&gt;=_xlfn.XLOOKUP('04_References'!$A$3,tblKPITargets[KPI_Name],tblKPITargets[Target_Value]),"Met","Below Target")</f>
        <v>Below Target</v>
      </c>
      <c r="W3581" t="str">
        <f>IF(tblOperations[[#This Row],[Quality_Pass_Rate]]&gt;=_xlfn.XLOOKUP('04_References'!$A$4,tblKPITargets[KPI_Name],tblKPITargets[Target_Value]),"Met","Below Target")</f>
        <v>Met</v>
      </c>
      <c r="X3581" t="str">
        <f>IF(tblOperations[[#This Row],[Average_Completion_Days]]&lt;=_xlfn.XLOOKUP('04_References'!$A$7,tblKPITargets[KPI_Name],tblKPITargets[Target_Value]),"Met","Below Target")</f>
        <v>Below Target</v>
      </c>
      <c r="Y3581" t="str">
        <f>IF(tblOperations[[#This Row],[Closing_Backlog]]&lt;=_xlfn.XLOOKUP('04_References'!$A$8,tblKPITargets[KPI_Name],tblKPITargets[Target_Value]),"Met","Below Target")</f>
        <v>Below Target</v>
      </c>
    </row>
    <row r="3582" spans="1:25">
      <c r="A3582" s="6" t="s">
        <v>3612</v>
      </c>
      <c r="B3582" s="7">
        <v>46183</v>
      </c>
      <c r="C3582" s="2" t="s">
        <v>53</v>
      </c>
      <c r="D3582" s="2" t="s">
        <v>19</v>
      </c>
      <c r="E3582" s="2">
        <v>1895</v>
      </c>
      <c r="F3582" s="2">
        <v>36</v>
      </c>
      <c r="G3582" s="2">
        <v>1931</v>
      </c>
      <c r="H3582" s="2">
        <v>28</v>
      </c>
      <c r="I3582" s="2">
        <v>1903</v>
      </c>
      <c r="J3582" s="2">
        <v>0</v>
      </c>
      <c r="K3582" s="2">
        <v>0</v>
      </c>
      <c r="L3582" s="2">
        <v>8</v>
      </c>
      <c r="M3582" s="2">
        <v>0.6</v>
      </c>
      <c r="N3582" s="2">
        <v>0.99199999999999999</v>
      </c>
      <c r="O3582" s="2">
        <v>2.5</v>
      </c>
      <c r="P3582" s="2">
        <v>0.72599999999999998</v>
      </c>
      <c r="Q3582" s="3">
        <v>1.4999999999999999E-2</v>
      </c>
      <c r="R3582" s="4" t="str">
        <f>TRIM(tblOperations[[#This Row],[Region]])</f>
        <v>Wales</v>
      </c>
      <c r="S3582" s="4" t="str">
        <f>TRIM(tblOperations[[#This Row],[Team]])</f>
        <v>Workplace Services</v>
      </c>
      <c r="T3582" s="4" t="str">
        <f>_xlfn.XLOOKUP(R3582,tblRegionReference[Region],tblRegionReference[Area],"Not Found")</f>
        <v>Wales</v>
      </c>
      <c r="U3582" s="4" t="str">
        <f>IF(tblOperations[[#This Row],[Completion_Rate]]&gt;=_xlfn.XLOOKUP("Completion Rate",tblKPITargets[KPI_Name],tblKPITargets[Target_Value]),"Met","Below Target")</f>
        <v>Below Target</v>
      </c>
      <c r="V3582" t="str">
        <f>IF(tblOperations[[#This Row],[SLA_Compliance]]&gt;=_xlfn.XLOOKUP('04_References'!$A$3,tblKPITargets[KPI_Name],tblKPITargets[Target_Value]),"Met","Below Target")</f>
        <v>Below Target</v>
      </c>
      <c r="W3582" t="str">
        <f>IF(tblOperations[[#This Row],[Quality_Pass_Rate]]&gt;=_xlfn.XLOOKUP('04_References'!$A$4,tblKPITargets[KPI_Name],tblKPITargets[Target_Value]),"Met","Below Target")</f>
        <v>Met</v>
      </c>
      <c r="X3582" t="str">
        <f>IF(tblOperations[[#This Row],[Average_Completion_Days]]&lt;=_xlfn.XLOOKUP('04_References'!$A$7,tblKPITargets[KPI_Name],tblKPITargets[Target_Value]),"Met","Below Target")</f>
        <v>Below Target</v>
      </c>
      <c r="Y3582" t="str">
        <f>IF(tblOperations[[#This Row],[Closing_Backlog]]&lt;=_xlfn.XLOOKUP('04_References'!$A$8,tblKPITargets[KPI_Name],tblKPITargets[Target_Value]),"Met","Below Target")</f>
        <v>Below Target</v>
      </c>
    </row>
    <row r="3583" spans="1:25">
      <c r="A3583" s="8" t="s">
        <v>3613</v>
      </c>
      <c r="B3583" s="9">
        <v>46183</v>
      </c>
      <c r="C3583" s="4" t="s">
        <v>53</v>
      </c>
      <c r="D3583" s="4" t="s">
        <v>21</v>
      </c>
      <c r="E3583" s="4">
        <v>2048</v>
      </c>
      <c r="F3583" s="4">
        <v>44</v>
      </c>
      <c r="G3583" s="4">
        <v>2092</v>
      </c>
      <c r="H3583" s="4">
        <v>24</v>
      </c>
      <c r="I3583" s="4">
        <v>2068</v>
      </c>
      <c r="J3583" s="4">
        <v>0</v>
      </c>
      <c r="K3583" s="4">
        <v>0</v>
      </c>
      <c r="L3583" s="4">
        <v>8</v>
      </c>
      <c r="M3583" s="4">
        <v>0.6</v>
      </c>
      <c r="N3583" s="4">
        <v>0.95899999999999996</v>
      </c>
      <c r="O3583" s="4">
        <v>2.5</v>
      </c>
      <c r="P3583" s="4">
        <v>0.67900000000000005</v>
      </c>
      <c r="Q3583" s="5">
        <v>1.0999999999999999E-2</v>
      </c>
      <c r="R3583" s="4" t="str">
        <f>TRIM(tblOperations[[#This Row],[Region]])</f>
        <v>Wales</v>
      </c>
      <c r="S3583" s="4" t="str">
        <f>TRIM(tblOperations[[#This Row],[Team]])</f>
        <v>Facilities Response</v>
      </c>
      <c r="T3583" s="4" t="str">
        <f>_xlfn.XLOOKUP(R3583,tblRegionReference[Region],tblRegionReference[Area],"Not Found")</f>
        <v>Wales</v>
      </c>
      <c r="U3583" s="4" t="str">
        <f>IF(tblOperations[[#This Row],[Completion_Rate]]&gt;=_xlfn.XLOOKUP("Completion Rate",tblKPITargets[KPI_Name],tblKPITargets[Target_Value]),"Met","Below Target")</f>
        <v>Below Target</v>
      </c>
      <c r="V3583" t="str">
        <f>IF(tblOperations[[#This Row],[SLA_Compliance]]&gt;=_xlfn.XLOOKUP('04_References'!$A$3,tblKPITargets[KPI_Name],tblKPITargets[Target_Value]),"Met","Below Target")</f>
        <v>Below Target</v>
      </c>
      <c r="W3583" t="str">
        <f>IF(tblOperations[[#This Row],[Quality_Pass_Rate]]&gt;=_xlfn.XLOOKUP('04_References'!$A$4,tblKPITargets[KPI_Name],tblKPITargets[Target_Value]),"Met","Below Target")</f>
        <v>Met</v>
      </c>
      <c r="X3583" t="str">
        <f>IF(tblOperations[[#This Row],[Average_Completion_Days]]&lt;=_xlfn.XLOOKUP('04_References'!$A$7,tblKPITargets[KPI_Name],tblKPITargets[Target_Value]),"Met","Below Target")</f>
        <v>Below Target</v>
      </c>
      <c r="Y3583" t="str">
        <f>IF(tblOperations[[#This Row],[Closing_Backlog]]&lt;=_xlfn.XLOOKUP('04_References'!$A$8,tblKPITargets[KPI_Name],tblKPITargets[Target_Value]),"Met","Below Target")</f>
        <v>Below Target</v>
      </c>
    </row>
    <row r="3584" spans="1:25">
      <c r="A3584" s="6" t="s">
        <v>3614</v>
      </c>
      <c r="B3584" s="7">
        <v>46183</v>
      </c>
      <c r="C3584" s="2" t="s">
        <v>53</v>
      </c>
      <c r="D3584" s="2" t="s">
        <v>23</v>
      </c>
      <c r="E3584" s="2">
        <v>1393</v>
      </c>
      <c r="F3584" s="2">
        <v>35</v>
      </c>
      <c r="G3584" s="2">
        <v>1428</v>
      </c>
      <c r="H3584" s="2">
        <v>29</v>
      </c>
      <c r="I3584" s="2">
        <v>1399</v>
      </c>
      <c r="J3584" s="2">
        <v>0</v>
      </c>
      <c r="K3584" s="2">
        <v>0</v>
      </c>
      <c r="L3584" s="2">
        <v>8</v>
      </c>
      <c r="M3584" s="2">
        <v>0.6</v>
      </c>
      <c r="N3584" s="2">
        <v>0.97499999999999998</v>
      </c>
      <c r="O3584" s="2">
        <v>2.5</v>
      </c>
      <c r="P3584" s="2">
        <v>0.71299999999999997</v>
      </c>
      <c r="Q3584" s="3">
        <v>0.02</v>
      </c>
      <c r="R3584" s="4" t="str">
        <f>TRIM(tblOperations[[#This Row],[Region]])</f>
        <v>Wales</v>
      </c>
      <c r="S3584" s="4" t="str">
        <f>TRIM(tblOperations[[#This Row],[Team]])</f>
        <v>Estates Support</v>
      </c>
      <c r="T3584" s="4" t="str">
        <f>_xlfn.XLOOKUP(R3584,tblRegionReference[Region],tblRegionReference[Area],"Not Found")</f>
        <v>Wales</v>
      </c>
      <c r="U3584" s="4" t="str">
        <f>IF(tblOperations[[#This Row],[Completion_Rate]]&gt;=_xlfn.XLOOKUP("Completion Rate",tblKPITargets[KPI_Name],tblKPITargets[Target_Value]),"Met","Below Target")</f>
        <v>Below Target</v>
      </c>
      <c r="V3584" t="str">
        <f>IF(tblOperations[[#This Row],[SLA_Compliance]]&gt;=_xlfn.XLOOKUP('04_References'!$A$3,tblKPITargets[KPI_Name],tblKPITargets[Target_Value]),"Met","Below Target")</f>
        <v>Below Target</v>
      </c>
      <c r="W3584" t="str">
        <f>IF(tblOperations[[#This Row],[Quality_Pass_Rate]]&gt;=_xlfn.XLOOKUP('04_References'!$A$4,tblKPITargets[KPI_Name],tblKPITargets[Target_Value]),"Met","Below Target")</f>
        <v>Met</v>
      </c>
      <c r="X3584" t="str">
        <f>IF(tblOperations[[#This Row],[Average_Completion_Days]]&lt;=_xlfn.XLOOKUP('04_References'!$A$7,tblKPITargets[KPI_Name],tblKPITargets[Target_Value]),"Met","Below Target")</f>
        <v>Below Target</v>
      </c>
      <c r="Y3584" t="str">
        <f>IF(tblOperations[[#This Row],[Closing_Backlog]]&lt;=_xlfn.XLOOKUP('04_References'!$A$8,tblKPITargets[KPI_Name],tblKPITargets[Target_Value]),"Met","Below Target")</f>
        <v>Below Target</v>
      </c>
    </row>
    <row r="3585" spans="1:25">
      <c r="A3585" s="8" t="s">
        <v>3615</v>
      </c>
      <c r="B3585" s="9">
        <v>46183</v>
      </c>
      <c r="C3585" s="4" t="s">
        <v>53</v>
      </c>
      <c r="D3585" s="4" t="s">
        <v>25</v>
      </c>
      <c r="E3585" s="4">
        <v>0</v>
      </c>
      <c r="F3585" s="4">
        <v>23</v>
      </c>
      <c r="G3585" s="4">
        <v>23</v>
      </c>
      <c r="H3585" s="4">
        <v>23</v>
      </c>
      <c r="I3585" s="4">
        <v>0</v>
      </c>
      <c r="J3585" s="4">
        <v>0</v>
      </c>
      <c r="K3585" s="4">
        <v>0</v>
      </c>
      <c r="L3585" s="4">
        <v>1.9</v>
      </c>
      <c r="M3585" s="4">
        <v>0.95399999999999996</v>
      </c>
      <c r="N3585" s="4">
        <v>0.98899999999999999</v>
      </c>
      <c r="O3585" s="4">
        <v>4.4000000000000004</v>
      </c>
      <c r="P3585" s="4">
        <v>0.69899999999999995</v>
      </c>
      <c r="Q3585" s="5">
        <v>1</v>
      </c>
      <c r="R3585" s="4" t="str">
        <f>TRIM(tblOperations[[#This Row],[Region]])</f>
        <v>Wales</v>
      </c>
      <c r="S3585" s="4" t="str">
        <f>TRIM(tblOperations[[#This Row],[Team]])</f>
        <v>Workplace Projects</v>
      </c>
      <c r="T3585" s="4" t="str">
        <f>_xlfn.XLOOKUP(R3585,tblRegionReference[Region],tblRegionReference[Area],"Not Found")</f>
        <v>Wales</v>
      </c>
      <c r="U3585" s="4" t="str">
        <f>IF(tblOperations[[#This Row],[Completion_Rate]]&gt;=_xlfn.XLOOKUP("Completion Rate",tblKPITargets[KPI_Name],tblKPITargets[Target_Value]),"Met","Below Target")</f>
        <v>Met</v>
      </c>
      <c r="V3585" t="str">
        <f>IF(tblOperations[[#This Row],[SLA_Compliance]]&gt;=_xlfn.XLOOKUP('04_References'!$A$3,tblKPITargets[KPI_Name],tblKPITargets[Target_Value]),"Met","Below Target")</f>
        <v>Met</v>
      </c>
      <c r="W3585" t="str">
        <f>IF(tblOperations[[#This Row],[Quality_Pass_Rate]]&gt;=_xlfn.XLOOKUP('04_References'!$A$4,tblKPITargets[KPI_Name],tblKPITargets[Target_Value]),"Met","Below Target")</f>
        <v>Met</v>
      </c>
      <c r="X3585" t="str">
        <f>IF(tblOperations[[#This Row],[Average_Completion_Days]]&lt;=_xlfn.XLOOKUP('04_References'!$A$7,tblKPITargets[KPI_Name],tblKPITargets[Target_Value]),"Met","Below Target")</f>
        <v>Met</v>
      </c>
      <c r="Y3585" t="str">
        <f>IF(tblOperations[[#This Row],[Closing_Backlog]]&lt;=_xlfn.XLOOKUP('04_References'!$A$8,tblKPITargets[KPI_Name],tblKPITargets[Target_Value]),"Met","Below Target")</f>
        <v>Met</v>
      </c>
    </row>
    <row r="3586" spans="1:25">
      <c r="A3586" s="6" t="s">
        <v>3616</v>
      </c>
      <c r="B3586" s="7">
        <v>46184</v>
      </c>
      <c r="C3586" s="2" t="s">
        <v>18</v>
      </c>
      <c r="D3586" s="2" t="s">
        <v>19</v>
      </c>
      <c r="E3586" s="2">
        <v>610</v>
      </c>
      <c r="F3586" s="2">
        <v>34</v>
      </c>
      <c r="G3586" s="2">
        <v>644</v>
      </c>
      <c r="H3586" s="2">
        <v>39</v>
      </c>
      <c r="I3586" s="2">
        <v>605</v>
      </c>
      <c r="J3586" s="2">
        <v>0</v>
      </c>
      <c r="K3586" s="2">
        <v>0</v>
      </c>
      <c r="L3586" s="2">
        <v>8</v>
      </c>
      <c r="M3586" s="2">
        <v>0.6</v>
      </c>
      <c r="N3586" s="2">
        <v>0.99</v>
      </c>
      <c r="O3586" s="2">
        <v>2.5</v>
      </c>
      <c r="P3586" s="2">
        <v>0.66</v>
      </c>
      <c r="Q3586" s="3">
        <v>6.0999999999999999E-2</v>
      </c>
      <c r="R3586" s="4" t="str">
        <f>TRIM(tblOperations[[#This Row],[Region]])</f>
        <v>Scotland</v>
      </c>
      <c r="S3586" s="4" t="str">
        <f>TRIM(tblOperations[[#This Row],[Team]])</f>
        <v>Workplace Services</v>
      </c>
      <c r="T3586" s="4" t="str">
        <f>_xlfn.XLOOKUP(R3586,tblRegionReference[Region],tblRegionReference[Area],"Not Found")</f>
        <v>North</v>
      </c>
      <c r="U3586" s="4" t="str">
        <f>IF(tblOperations[[#This Row],[Completion_Rate]]&gt;=_xlfn.XLOOKUP("Completion Rate",tblKPITargets[KPI_Name],tblKPITargets[Target_Value]),"Met","Below Target")</f>
        <v>Below Target</v>
      </c>
      <c r="V3586" t="str">
        <f>IF(tblOperations[[#This Row],[SLA_Compliance]]&gt;=_xlfn.XLOOKUP('04_References'!$A$3,tblKPITargets[KPI_Name],tblKPITargets[Target_Value]),"Met","Below Target")</f>
        <v>Below Target</v>
      </c>
      <c r="W3586" t="str">
        <f>IF(tblOperations[[#This Row],[Quality_Pass_Rate]]&gt;=_xlfn.XLOOKUP('04_References'!$A$4,tblKPITargets[KPI_Name],tblKPITargets[Target_Value]),"Met","Below Target")</f>
        <v>Met</v>
      </c>
      <c r="X3586" t="str">
        <f>IF(tblOperations[[#This Row],[Average_Completion_Days]]&lt;=_xlfn.XLOOKUP('04_References'!$A$7,tblKPITargets[KPI_Name],tblKPITargets[Target_Value]),"Met","Below Target")</f>
        <v>Below Target</v>
      </c>
      <c r="Y3586" t="str">
        <f>IF(tblOperations[[#This Row],[Closing_Backlog]]&lt;=_xlfn.XLOOKUP('04_References'!$A$8,tblKPITargets[KPI_Name],tblKPITargets[Target_Value]),"Met","Below Target")</f>
        <v>Below Target</v>
      </c>
    </row>
    <row r="3587" spans="1:25">
      <c r="A3587" s="8" t="s">
        <v>3617</v>
      </c>
      <c r="B3587" s="9">
        <v>46184</v>
      </c>
      <c r="C3587" s="4" t="s">
        <v>18</v>
      </c>
      <c r="D3587" s="4" t="s">
        <v>21</v>
      </c>
      <c r="E3587" s="4">
        <v>0</v>
      </c>
      <c r="F3587" s="4">
        <v>43</v>
      </c>
      <c r="G3587" s="4">
        <v>43</v>
      </c>
      <c r="H3587" s="4">
        <v>43</v>
      </c>
      <c r="I3587" s="4">
        <v>0</v>
      </c>
      <c r="J3587" s="4">
        <v>0</v>
      </c>
      <c r="K3587" s="4">
        <v>0</v>
      </c>
      <c r="L3587" s="4">
        <v>1.7</v>
      </c>
      <c r="M3587" s="4">
        <v>0.998</v>
      </c>
      <c r="N3587" s="4">
        <v>1</v>
      </c>
      <c r="O3587" s="4">
        <v>4.5999999999999996</v>
      </c>
      <c r="P3587" s="4">
        <v>0.72299999999999998</v>
      </c>
      <c r="Q3587" s="5">
        <v>1</v>
      </c>
      <c r="R3587" s="4" t="str">
        <f>TRIM(tblOperations[[#This Row],[Region]])</f>
        <v>Scotland</v>
      </c>
      <c r="S3587" s="4" t="str">
        <f>TRIM(tblOperations[[#This Row],[Team]])</f>
        <v>Facilities Response</v>
      </c>
      <c r="T3587" s="4" t="str">
        <f>_xlfn.XLOOKUP(R3587,tblRegionReference[Region],tblRegionReference[Area],"Not Found")</f>
        <v>North</v>
      </c>
      <c r="U3587" s="4" t="str">
        <f>IF(tblOperations[[#This Row],[Completion_Rate]]&gt;=_xlfn.XLOOKUP("Completion Rate",tblKPITargets[KPI_Name],tblKPITargets[Target_Value]),"Met","Below Target")</f>
        <v>Met</v>
      </c>
      <c r="V3587" t="str">
        <f>IF(tblOperations[[#This Row],[SLA_Compliance]]&gt;=_xlfn.XLOOKUP('04_References'!$A$3,tblKPITargets[KPI_Name],tblKPITargets[Target_Value]),"Met","Below Target")</f>
        <v>Met</v>
      </c>
      <c r="W3587" t="str">
        <f>IF(tblOperations[[#This Row],[Quality_Pass_Rate]]&gt;=_xlfn.XLOOKUP('04_References'!$A$4,tblKPITargets[KPI_Name],tblKPITargets[Target_Value]),"Met","Below Target")</f>
        <v>Met</v>
      </c>
      <c r="X3587" t="str">
        <f>IF(tblOperations[[#This Row],[Average_Completion_Days]]&lt;=_xlfn.XLOOKUP('04_References'!$A$7,tblKPITargets[KPI_Name],tblKPITargets[Target_Value]),"Met","Below Target")</f>
        <v>Met</v>
      </c>
      <c r="Y3587" t="str">
        <f>IF(tblOperations[[#This Row],[Closing_Backlog]]&lt;=_xlfn.XLOOKUP('04_References'!$A$8,tblKPITargets[KPI_Name],tblKPITargets[Target_Value]),"Met","Below Target")</f>
        <v>Met</v>
      </c>
    </row>
    <row r="3588" spans="1:25">
      <c r="A3588" s="6" t="s">
        <v>3618</v>
      </c>
      <c r="B3588" s="7">
        <v>46184</v>
      </c>
      <c r="C3588" s="2" t="s">
        <v>18</v>
      </c>
      <c r="D3588" s="2" t="s">
        <v>23</v>
      </c>
      <c r="E3588" s="2">
        <v>912</v>
      </c>
      <c r="F3588" s="2">
        <v>41</v>
      </c>
      <c r="G3588" s="2">
        <v>953</v>
      </c>
      <c r="H3588" s="2">
        <v>35</v>
      </c>
      <c r="I3588" s="2">
        <v>918</v>
      </c>
      <c r="J3588" s="2">
        <v>0</v>
      </c>
      <c r="K3588" s="2">
        <v>0</v>
      </c>
      <c r="L3588" s="2">
        <v>8</v>
      </c>
      <c r="M3588" s="2">
        <v>0.6</v>
      </c>
      <c r="N3588" s="2">
        <v>0.96699999999999997</v>
      </c>
      <c r="O3588" s="2">
        <v>2.5</v>
      </c>
      <c r="P3588" s="2">
        <v>0.73799999999999999</v>
      </c>
      <c r="Q3588" s="3">
        <v>3.6999999999999998E-2</v>
      </c>
      <c r="R3588" s="4" t="str">
        <f>TRIM(tblOperations[[#This Row],[Region]])</f>
        <v>Scotland</v>
      </c>
      <c r="S3588" s="4" t="str">
        <f>TRIM(tblOperations[[#This Row],[Team]])</f>
        <v>Estates Support</v>
      </c>
      <c r="T3588" s="4" t="str">
        <f>_xlfn.XLOOKUP(R3588,tblRegionReference[Region],tblRegionReference[Area],"Not Found")</f>
        <v>North</v>
      </c>
      <c r="U3588" s="4" t="str">
        <f>IF(tblOperations[[#This Row],[Completion_Rate]]&gt;=_xlfn.XLOOKUP("Completion Rate",tblKPITargets[KPI_Name],tblKPITargets[Target_Value]),"Met","Below Target")</f>
        <v>Below Target</v>
      </c>
      <c r="V3588" t="str">
        <f>IF(tblOperations[[#This Row],[SLA_Compliance]]&gt;=_xlfn.XLOOKUP('04_References'!$A$3,tblKPITargets[KPI_Name],tblKPITargets[Target_Value]),"Met","Below Target")</f>
        <v>Below Target</v>
      </c>
      <c r="W3588" t="str">
        <f>IF(tblOperations[[#This Row],[Quality_Pass_Rate]]&gt;=_xlfn.XLOOKUP('04_References'!$A$4,tblKPITargets[KPI_Name],tblKPITargets[Target_Value]),"Met","Below Target")</f>
        <v>Met</v>
      </c>
      <c r="X3588" t="str">
        <f>IF(tblOperations[[#This Row],[Average_Completion_Days]]&lt;=_xlfn.XLOOKUP('04_References'!$A$7,tblKPITargets[KPI_Name],tblKPITargets[Target_Value]),"Met","Below Target")</f>
        <v>Below Target</v>
      </c>
      <c r="Y3588" t="str">
        <f>IF(tblOperations[[#This Row],[Closing_Backlog]]&lt;=_xlfn.XLOOKUP('04_References'!$A$8,tblKPITargets[KPI_Name],tblKPITargets[Target_Value]),"Met","Below Target")</f>
        <v>Below Target</v>
      </c>
    </row>
    <row r="3589" spans="1:25">
      <c r="A3589" s="8" t="s">
        <v>3619</v>
      </c>
      <c r="B3589" s="9">
        <v>46184</v>
      </c>
      <c r="C3589" s="4" t="s">
        <v>18</v>
      </c>
      <c r="D3589" s="4" t="s">
        <v>25</v>
      </c>
      <c r="E3589" s="4">
        <v>0</v>
      </c>
      <c r="F3589" s="4">
        <v>23</v>
      </c>
      <c r="G3589" s="4">
        <v>23</v>
      </c>
      <c r="H3589" s="4">
        <v>23</v>
      </c>
      <c r="I3589" s="4">
        <v>0</v>
      </c>
      <c r="J3589" s="4">
        <v>1</v>
      </c>
      <c r="K3589" s="4">
        <v>0</v>
      </c>
      <c r="L3589" s="4">
        <v>2.4</v>
      </c>
      <c r="M3589" s="4">
        <v>0.93200000000000005</v>
      </c>
      <c r="N3589" s="4">
        <v>0.97599999999999998</v>
      </c>
      <c r="O3589" s="4">
        <v>4.7</v>
      </c>
      <c r="P3589" s="4">
        <v>0.71099999999999997</v>
      </c>
      <c r="Q3589" s="5">
        <v>1</v>
      </c>
      <c r="R3589" s="4" t="str">
        <f>TRIM(tblOperations[[#This Row],[Region]])</f>
        <v>Scotland</v>
      </c>
      <c r="S3589" s="4" t="str">
        <f>TRIM(tblOperations[[#This Row],[Team]])</f>
        <v>Workplace Projects</v>
      </c>
      <c r="T3589" s="4" t="str">
        <f>_xlfn.XLOOKUP(R3589,tblRegionReference[Region],tblRegionReference[Area],"Not Found")</f>
        <v>North</v>
      </c>
      <c r="U3589" s="4" t="str">
        <f>IF(tblOperations[[#This Row],[Completion_Rate]]&gt;=_xlfn.XLOOKUP("Completion Rate",tblKPITargets[KPI_Name],tblKPITargets[Target_Value]),"Met","Below Target")</f>
        <v>Met</v>
      </c>
      <c r="V3589" t="str">
        <f>IF(tblOperations[[#This Row],[SLA_Compliance]]&gt;=_xlfn.XLOOKUP('04_References'!$A$3,tblKPITargets[KPI_Name],tblKPITargets[Target_Value]),"Met","Below Target")</f>
        <v>Met</v>
      </c>
      <c r="W3589" t="str">
        <f>IF(tblOperations[[#This Row],[Quality_Pass_Rate]]&gt;=_xlfn.XLOOKUP('04_References'!$A$4,tblKPITargets[KPI_Name],tblKPITargets[Target_Value]),"Met","Below Target")</f>
        <v>Met</v>
      </c>
      <c r="X3589" t="str">
        <f>IF(tblOperations[[#This Row],[Average_Completion_Days]]&lt;=_xlfn.XLOOKUP('04_References'!$A$7,tblKPITargets[KPI_Name],tblKPITargets[Target_Value]),"Met","Below Target")</f>
        <v>Met</v>
      </c>
      <c r="Y3589" t="str">
        <f>IF(tblOperations[[#This Row],[Closing_Backlog]]&lt;=_xlfn.XLOOKUP('04_References'!$A$8,tblKPITargets[KPI_Name],tblKPITargets[Target_Value]),"Met","Below Target")</f>
        <v>Met</v>
      </c>
    </row>
    <row r="3590" spans="1:25">
      <c r="A3590" s="6" t="s">
        <v>3620</v>
      </c>
      <c r="B3590" s="7">
        <v>46184</v>
      </c>
      <c r="C3590" s="2" t="s">
        <v>27</v>
      </c>
      <c r="D3590" s="2" t="s">
        <v>19</v>
      </c>
      <c r="E3590" s="2">
        <v>29</v>
      </c>
      <c r="F3590" s="2">
        <v>60</v>
      </c>
      <c r="G3590" s="2">
        <v>89</v>
      </c>
      <c r="H3590" s="2">
        <v>44</v>
      </c>
      <c r="I3590" s="2">
        <v>45</v>
      </c>
      <c r="J3590" s="2">
        <v>0</v>
      </c>
      <c r="K3590" s="2">
        <v>0</v>
      </c>
      <c r="L3590" s="2">
        <v>5.2</v>
      </c>
      <c r="M3590" s="2">
        <v>0.74</v>
      </c>
      <c r="N3590" s="2">
        <v>0.95899999999999996</v>
      </c>
      <c r="O3590" s="2">
        <v>3.2</v>
      </c>
      <c r="P3590" s="2">
        <v>0.74399999999999999</v>
      </c>
      <c r="Q3590" s="3">
        <v>0.49399999999999999</v>
      </c>
      <c r="R3590" s="4" t="str">
        <f>TRIM(tblOperations[[#This Row],[Region]])</f>
        <v>North East</v>
      </c>
      <c r="S3590" s="4" t="str">
        <f>TRIM(tblOperations[[#This Row],[Team]])</f>
        <v>Workplace Services</v>
      </c>
      <c r="T3590" s="4" t="str">
        <f>_xlfn.XLOOKUP(R3590,tblRegionReference[Region],tblRegionReference[Area],"Not Found")</f>
        <v>North</v>
      </c>
      <c r="U3590" s="4" t="str">
        <f>IF(tblOperations[[#This Row],[Completion_Rate]]&gt;=_xlfn.XLOOKUP("Completion Rate",tblKPITargets[KPI_Name],tblKPITargets[Target_Value]),"Met","Below Target")</f>
        <v>Below Target</v>
      </c>
      <c r="V3590" t="str">
        <f>IF(tblOperations[[#This Row],[SLA_Compliance]]&gt;=_xlfn.XLOOKUP('04_References'!$A$3,tblKPITargets[KPI_Name],tblKPITargets[Target_Value]),"Met","Below Target")</f>
        <v>Below Target</v>
      </c>
      <c r="W3590" t="str">
        <f>IF(tblOperations[[#This Row],[Quality_Pass_Rate]]&gt;=_xlfn.XLOOKUP('04_References'!$A$4,tblKPITargets[KPI_Name],tblKPITargets[Target_Value]),"Met","Below Target")</f>
        <v>Met</v>
      </c>
      <c r="X3590" t="str">
        <f>IF(tblOperations[[#This Row],[Average_Completion_Days]]&lt;=_xlfn.XLOOKUP('04_References'!$A$7,tblKPITargets[KPI_Name],tblKPITargets[Target_Value]),"Met","Below Target")</f>
        <v>Below Target</v>
      </c>
      <c r="Y3590" t="str">
        <f>IF(tblOperations[[#This Row],[Closing_Backlog]]&lt;=_xlfn.XLOOKUP('04_References'!$A$8,tblKPITargets[KPI_Name],tblKPITargets[Target_Value]),"Met","Below Target")</f>
        <v>Below Target</v>
      </c>
    </row>
    <row r="3591" spans="1:25">
      <c r="A3591" s="8" t="s">
        <v>3621</v>
      </c>
      <c r="B3591" s="9">
        <v>46184</v>
      </c>
      <c r="C3591" s="4" t="s">
        <v>27</v>
      </c>
      <c r="D3591" s="4" t="s">
        <v>21</v>
      </c>
      <c r="E3591" s="4">
        <v>0</v>
      </c>
      <c r="F3591" s="4">
        <v>31</v>
      </c>
      <c r="G3591" s="4">
        <v>31</v>
      </c>
      <c r="H3591" s="4">
        <v>31</v>
      </c>
      <c r="I3591" s="4">
        <v>0</v>
      </c>
      <c r="J3591" s="4">
        <v>0</v>
      </c>
      <c r="K3591" s="4">
        <v>0</v>
      </c>
      <c r="L3591" s="4">
        <v>1.6</v>
      </c>
      <c r="M3591" s="4">
        <v>0.94499999999999995</v>
      </c>
      <c r="N3591" s="4">
        <v>1</v>
      </c>
      <c r="O3591" s="4">
        <v>4.3</v>
      </c>
      <c r="P3591" s="4">
        <v>0.70899999999999996</v>
      </c>
      <c r="Q3591" s="5">
        <v>1</v>
      </c>
      <c r="R3591" s="4" t="str">
        <f>TRIM(tblOperations[[#This Row],[Region]])</f>
        <v>North East</v>
      </c>
      <c r="S3591" s="4" t="str">
        <f>TRIM(tblOperations[[#This Row],[Team]])</f>
        <v>Facilities Response</v>
      </c>
      <c r="T3591" s="4" t="str">
        <f>_xlfn.XLOOKUP(R3591,tblRegionReference[Region],tblRegionReference[Area],"Not Found")</f>
        <v>North</v>
      </c>
      <c r="U3591" s="4" t="str">
        <f>IF(tblOperations[[#This Row],[Completion_Rate]]&gt;=_xlfn.XLOOKUP("Completion Rate",tblKPITargets[KPI_Name],tblKPITargets[Target_Value]),"Met","Below Target")</f>
        <v>Met</v>
      </c>
      <c r="V3591" t="str">
        <f>IF(tblOperations[[#This Row],[SLA_Compliance]]&gt;=_xlfn.XLOOKUP('04_References'!$A$3,tblKPITargets[KPI_Name],tblKPITargets[Target_Value]),"Met","Below Target")</f>
        <v>Met</v>
      </c>
      <c r="W3591" t="str">
        <f>IF(tblOperations[[#This Row],[Quality_Pass_Rate]]&gt;=_xlfn.XLOOKUP('04_References'!$A$4,tblKPITargets[KPI_Name],tblKPITargets[Target_Value]),"Met","Below Target")</f>
        <v>Met</v>
      </c>
      <c r="X3591" t="str">
        <f>IF(tblOperations[[#This Row],[Average_Completion_Days]]&lt;=_xlfn.XLOOKUP('04_References'!$A$7,tblKPITargets[KPI_Name],tblKPITargets[Target_Value]),"Met","Below Target")</f>
        <v>Met</v>
      </c>
      <c r="Y3591" t="str">
        <f>IF(tblOperations[[#This Row],[Closing_Backlog]]&lt;=_xlfn.XLOOKUP('04_References'!$A$8,tblKPITargets[KPI_Name],tblKPITargets[Target_Value]),"Met","Below Target")</f>
        <v>Met</v>
      </c>
    </row>
    <row r="3592" spans="1:25">
      <c r="A3592" s="6" t="s">
        <v>3622</v>
      </c>
      <c r="B3592" s="7">
        <v>46184</v>
      </c>
      <c r="C3592" s="2" t="s">
        <v>27</v>
      </c>
      <c r="D3592" s="2" t="s">
        <v>23</v>
      </c>
      <c r="E3592" s="2">
        <v>2375</v>
      </c>
      <c r="F3592" s="2">
        <v>50</v>
      </c>
      <c r="G3592" s="2">
        <v>2425</v>
      </c>
      <c r="H3592" s="2">
        <v>19</v>
      </c>
      <c r="I3592" s="2">
        <v>2406</v>
      </c>
      <c r="J3592" s="2">
        <v>1</v>
      </c>
      <c r="K3592" s="2">
        <v>1</v>
      </c>
      <c r="L3592" s="2">
        <v>8</v>
      </c>
      <c r="M3592" s="2">
        <v>0.6</v>
      </c>
      <c r="N3592" s="2">
        <v>0.94299999999999995</v>
      </c>
      <c r="O3592" s="2">
        <v>2.5</v>
      </c>
      <c r="P3592" s="2">
        <v>0.77200000000000002</v>
      </c>
      <c r="Q3592" s="3">
        <v>8.0000000000000002E-3</v>
      </c>
      <c r="R3592" s="4" t="str">
        <f>TRIM(tblOperations[[#This Row],[Region]])</f>
        <v>North East</v>
      </c>
      <c r="S3592" s="4" t="str">
        <f>TRIM(tblOperations[[#This Row],[Team]])</f>
        <v>Estates Support</v>
      </c>
      <c r="T3592" s="4" t="str">
        <f>_xlfn.XLOOKUP(R3592,tblRegionReference[Region],tblRegionReference[Area],"Not Found")</f>
        <v>North</v>
      </c>
      <c r="U3592" s="4" t="str">
        <f>IF(tblOperations[[#This Row],[Completion_Rate]]&gt;=_xlfn.XLOOKUP("Completion Rate",tblKPITargets[KPI_Name],tblKPITargets[Target_Value]),"Met","Below Target")</f>
        <v>Below Target</v>
      </c>
      <c r="V3592" t="str">
        <f>IF(tblOperations[[#This Row],[SLA_Compliance]]&gt;=_xlfn.XLOOKUP('04_References'!$A$3,tblKPITargets[KPI_Name],tblKPITargets[Target_Value]),"Met","Below Target")</f>
        <v>Below Target</v>
      </c>
      <c r="W3592" t="str">
        <f>IF(tblOperations[[#This Row],[Quality_Pass_Rate]]&gt;=_xlfn.XLOOKUP('04_References'!$A$4,tblKPITargets[KPI_Name],tblKPITargets[Target_Value]),"Met","Below Target")</f>
        <v>Below Target</v>
      </c>
      <c r="X3592" t="str">
        <f>IF(tblOperations[[#This Row],[Average_Completion_Days]]&lt;=_xlfn.XLOOKUP('04_References'!$A$7,tblKPITargets[KPI_Name],tblKPITargets[Target_Value]),"Met","Below Target")</f>
        <v>Below Target</v>
      </c>
      <c r="Y3592" t="str">
        <f>IF(tblOperations[[#This Row],[Closing_Backlog]]&lt;=_xlfn.XLOOKUP('04_References'!$A$8,tblKPITargets[KPI_Name],tblKPITargets[Target_Value]),"Met","Below Target")</f>
        <v>Below Target</v>
      </c>
    </row>
    <row r="3593" spans="1:25">
      <c r="A3593" s="8" t="s">
        <v>3623</v>
      </c>
      <c r="B3593" s="9">
        <v>46184</v>
      </c>
      <c r="C3593" s="4" t="s">
        <v>27</v>
      </c>
      <c r="D3593" s="4" t="s">
        <v>25</v>
      </c>
      <c r="E3593" s="4">
        <v>184</v>
      </c>
      <c r="F3593" s="4">
        <v>20</v>
      </c>
      <c r="G3593" s="4">
        <v>204</v>
      </c>
      <c r="H3593" s="4">
        <v>21</v>
      </c>
      <c r="I3593" s="4">
        <v>183</v>
      </c>
      <c r="J3593" s="4">
        <v>0</v>
      </c>
      <c r="K3593" s="4">
        <v>0</v>
      </c>
      <c r="L3593" s="4">
        <v>8</v>
      </c>
      <c r="M3593" s="4">
        <v>0.6</v>
      </c>
      <c r="N3593" s="4">
        <v>0.97899999999999998</v>
      </c>
      <c r="O3593" s="4">
        <v>2.5</v>
      </c>
      <c r="P3593" s="4">
        <v>0.81100000000000005</v>
      </c>
      <c r="Q3593" s="5">
        <v>0.10299999999999999</v>
      </c>
      <c r="R3593" s="4" t="str">
        <f>TRIM(tblOperations[[#This Row],[Region]])</f>
        <v>North East</v>
      </c>
      <c r="S3593" s="4" t="str">
        <f>TRIM(tblOperations[[#This Row],[Team]])</f>
        <v>Workplace Projects</v>
      </c>
      <c r="T3593" s="4" t="str">
        <f>_xlfn.XLOOKUP(R3593,tblRegionReference[Region],tblRegionReference[Area],"Not Found")</f>
        <v>North</v>
      </c>
      <c r="U3593" s="4" t="str">
        <f>IF(tblOperations[[#This Row],[Completion_Rate]]&gt;=_xlfn.XLOOKUP("Completion Rate",tblKPITargets[KPI_Name],tblKPITargets[Target_Value]),"Met","Below Target")</f>
        <v>Below Target</v>
      </c>
      <c r="V3593" t="str">
        <f>IF(tblOperations[[#This Row],[SLA_Compliance]]&gt;=_xlfn.XLOOKUP('04_References'!$A$3,tblKPITargets[KPI_Name],tblKPITargets[Target_Value]),"Met","Below Target")</f>
        <v>Below Target</v>
      </c>
      <c r="W3593" t="str">
        <f>IF(tblOperations[[#This Row],[Quality_Pass_Rate]]&gt;=_xlfn.XLOOKUP('04_References'!$A$4,tblKPITargets[KPI_Name],tblKPITargets[Target_Value]),"Met","Below Target")</f>
        <v>Met</v>
      </c>
      <c r="X3593" t="str">
        <f>IF(tblOperations[[#This Row],[Average_Completion_Days]]&lt;=_xlfn.XLOOKUP('04_References'!$A$7,tblKPITargets[KPI_Name],tblKPITargets[Target_Value]),"Met","Below Target")</f>
        <v>Below Target</v>
      </c>
      <c r="Y3593" t="str">
        <f>IF(tblOperations[[#This Row],[Closing_Backlog]]&lt;=_xlfn.XLOOKUP('04_References'!$A$8,tblKPITargets[KPI_Name],tblKPITargets[Target_Value]),"Met","Below Target")</f>
        <v>Below Target</v>
      </c>
    </row>
    <row r="3594" spans="1:25">
      <c r="A3594" s="6" t="s">
        <v>3624</v>
      </c>
      <c r="B3594" s="7">
        <v>46184</v>
      </c>
      <c r="C3594" s="2" t="s">
        <v>32</v>
      </c>
      <c r="D3594" s="2" t="s">
        <v>19</v>
      </c>
      <c r="E3594" s="2">
        <v>1089</v>
      </c>
      <c r="F3594" s="2">
        <v>42</v>
      </c>
      <c r="G3594" s="2">
        <v>1131</v>
      </c>
      <c r="H3594" s="2">
        <v>30</v>
      </c>
      <c r="I3594" s="2">
        <v>1101</v>
      </c>
      <c r="J3594" s="2">
        <v>0</v>
      </c>
      <c r="K3594" s="2">
        <v>0</v>
      </c>
      <c r="L3594" s="2">
        <v>8</v>
      </c>
      <c r="M3594" s="2">
        <v>0.6</v>
      </c>
      <c r="N3594" s="2">
        <v>0.98</v>
      </c>
      <c r="O3594" s="2">
        <v>2.5</v>
      </c>
      <c r="P3594" s="2">
        <v>0.755</v>
      </c>
      <c r="Q3594" s="3">
        <v>2.7E-2</v>
      </c>
      <c r="R3594" s="4" t="str">
        <f>TRIM(tblOperations[[#This Row],[Region]])</f>
        <v>North West</v>
      </c>
      <c r="S3594" s="4" t="str">
        <f>TRIM(tblOperations[[#This Row],[Team]])</f>
        <v>Workplace Services</v>
      </c>
      <c r="T3594" s="4" t="str">
        <f>_xlfn.XLOOKUP(R3594,tblRegionReference[Region],tblRegionReference[Area],"Not Found")</f>
        <v>North</v>
      </c>
      <c r="U3594" s="4" t="str">
        <f>IF(tblOperations[[#This Row],[Completion_Rate]]&gt;=_xlfn.XLOOKUP("Completion Rate",tblKPITargets[KPI_Name],tblKPITargets[Target_Value]),"Met","Below Target")</f>
        <v>Below Target</v>
      </c>
      <c r="V3594" t="str">
        <f>IF(tblOperations[[#This Row],[SLA_Compliance]]&gt;=_xlfn.XLOOKUP('04_References'!$A$3,tblKPITargets[KPI_Name],tblKPITargets[Target_Value]),"Met","Below Target")</f>
        <v>Below Target</v>
      </c>
      <c r="W3594" t="str">
        <f>IF(tblOperations[[#This Row],[Quality_Pass_Rate]]&gt;=_xlfn.XLOOKUP('04_References'!$A$4,tblKPITargets[KPI_Name],tblKPITargets[Target_Value]),"Met","Below Target")</f>
        <v>Met</v>
      </c>
      <c r="X3594" t="str">
        <f>IF(tblOperations[[#This Row],[Average_Completion_Days]]&lt;=_xlfn.XLOOKUP('04_References'!$A$7,tblKPITargets[KPI_Name],tblKPITargets[Target_Value]),"Met","Below Target")</f>
        <v>Below Target</v>
      </c>
      <c r="Y3594" t="str">
        <f>IF(tblOperations[[#This Row],[Closing_Backlog]]&lt;=_xlfn.XLOOKUP('04_References'!$A$8,tblKPITargets[KPI_Name],tblKPITargets[Target_Value]),"Met","Below Target")</f>
        <v>Below Target</v>
      </c>
    </row>
    <row r="3595" spans="1:25">
      <c r="A3595" s="8" t="s">
        <v>3625</v>
      </c>
      <c r="B3595" s="9">
        <v>46184</v>
      </c>
      <c r="C3595" s="4" t="s">
        <v>32</v>
      </c>
      <c r="D3595" s="4" t="s">
        <v>21</v>
      </c>
      <c r="E3595" s="4">
        <v>2277</v>
      </c>
      <c r="F3595" s="4">
        <v>36</v>
      </c>
      <c r="G3595" s="4">
        <v>2313</v>
      </c>
      <c r="H3595" s="4">
        <v>25</v>
      </c>
      <c r="I3595" s="4">
        <v>2288</v>
      </c>
      <c r="J3595" s="4">
        <v>0</v>
      </c>
      <c r="K3595" s="4">
        <v>0</v>
      </c>
      <c r="L3595" s="4">
        <v>8</v>
      </c>
      <c r="M3595" s="4">
        <v>0.6</v>
      </c>
      <c r="N3595" s="4">
        <v>0.998</v>
      </c>
      <c r="O3595" s="4">
        <v>2.5</v>
      </c>
      <c r="P3595" s="4">
        <v>0.75</v>
      </c>
      <c r="Q3595" s="5">
        <v>1.0999999999999999E-2</v>
      </c>
      <c r="R3595" s="4" t="str">
        <f>TRIM(tblOperations[[#This Row],[Region]])</f>
        <v>North West</v>
      </c>
      <c r="S3595" s="4" t="str">
        <f>TRIM(tblOperations[[#This Row],[Team]])</f>
        <v>Facilities Response</v>
      </c>
      <c r="T3595" s="4" t="str">
        <f>_xlfn.XLOOKUP(R3595,tblRegionReference[Region],tblRegionReference[Area],"Not Found")</f>
        <v>North</v>
      </c>
      <c r="U3595" s="4" t="str">
        <f>IF(tblOperations[[#This Row],[Completion_Rate]]&gt;=_xlfn.XLOOKUP("Completion Rate",tblKPITargets[KPI_Name],tblKPITargets[Target_Value]),"Met","Below Target")</f>
        <v>Below Target</v>
      </c>
      <c r="V3595" t="str">
        <f>IF(tblOperations[[#This Row],[SLA_Compliance]]&gt;=_xlfn.XLOOKUP('04_References'!$A$3,tblKPITargets[KPI_Name],tblKPITargets[Target_Value]),"Met","Below Target")</f>
        <v>Below Target</v>
      </c>
      <c r="W3595" t="str">
        <f>IF(tblOperations[[#This Row],[Quality_Pass_Rate]]&gt;=_xlfn.XLOOKUP('04_References'!$A$4,tblKPITargets[KPI_Name],tblKPITargets[Target_Value]),"Met","Below Target")</f>
        <v>Met</v>
      </c>
      <c r="X3595" t="str">
        <f>IF(tblOperations[[#This Row],[Average_Completion_Days]]&lt;=_xlfn.XLOOKUP('04_References'!$A$7,tblKPITargets[KPI_Name],tblKPITargets[Target_Value]),"Met","Below Target")</f>
        <v>Below Target</v>
      </c>
      <c r="Y3595" t="str">
        <f>IF(tblOperations[[#This Row],[Closing_Backlog]]&lt;=_xlfn.XLOOKUP('04_References'!$A$8,tblKPITargets[KPI_Name],tblKPITargets[Target_Value]),"Met","Below Target")</f>
        <v>Below Target</v>
      </c>
    </row>
    <row r="3596" spans="1:25">
      <c r="A3596" s="6" t="s">
        <v>3626</v>
      </c>
      <c r="B3596" s="7">
        <v>46184</v>
      </c>
      <c r="C3596" s="2" t="s">
        <v>32</v>
      </c>
      <c r="D3596" s="2" t="s">
        <v>23</v>
      </c>
      <c r="E3596" s="2">
        <v>2514</v>
      </c>
      <c r="F3596" s="2">
        <v>44</v>
      </c>
      <c r="G3596" s="2">
        <v>2558</v>
      </c>
      <c r="H3596" s="2">
        <v>18</v>
      </c>
      <c r="I3596" s="2">
        <v>2540</v>
      </c>
      <c r="J3596" s="2">
        <v>0</v>
      </c>
      <c r="K3596" s="2">
        <v>0</v>
      </c>
      <c r="L3596" s="2">
        <v>8</v>
      </c>
      <c r="M3596" s="2">
        <v>0.6</v>
      </c>
      <c r="N3596" s="2">
        <v>0.98599999999999999</v>
      </c>
      <c r="O3596" s="2">
        <v>2.5</v>
      </c>
      <c r="P3596" s="2">
        <v>0.65100000000000002</v>
      </c>
      <c r="Q3596" s="3">
        <v>7.0000000000000001E-3</v>
      </c>
      <c r="R3596" s="4" t="str">
        <f>TRIM(tblOperations[[#This Row],[Region]])</f>
        <v>North West</v>
      </c>
      <c r="S3596" s="4" t="str">
        <f>TRIM(tblOperations[[#This Row],[Team]])</f>
        <v>Estates Support</v>
      </c>
      <c r="T3596" s="4" t="str">
        <f>_xlfn.XLOOKUP(R3596,tblRegionReference[Region],tblRegionReference[Area],"Not Found")</f>
        <v>North</v>
      </c>
      <c r="U3596" s="4" t="str">
        <f>IF(tblOperations[[#This Row],[Completion_Rate]]&gt;=_xlfn.XLOOKUP("Completion Rate",tblKPITargets[KPI_Name],tblKPITargets[Target_Value]),"Met","Below Target")</f>
        <v>Below Target</v>
      </c>
      <c r="V3596" t="str">
        <f>IF(tblOperations[[#This Row],[SLA_Compliance]]&gt;=_xlfn.XLOOKUP('04_References'!$A$3,tblKPITargets[KPI_Name],tblKPITargets[Target_Value]),"Met","Below Target")</f>
        <v>Below Target</v>
      </c>
      <c r="W3596" t="str">
        <f>IF(tblOperations[[#This Row],[Quality_Pass_Rate]]&gt;=_xlfn.XLOOKUP('04_References'!$A$4,tblKPITargets[KPI_Name],tblKPITargets[Target_Value]),"Met","Below Target")</f>
        <v>Met</v>
      </c>
      <c r="X3596" t="str">
        <f>IF(tblOperations[[#This Row],[Average_Completion_Days]]&lt;=_xlfn.XLOOKUP('04_References'!$A$7,tblKPITargets[KPI_Name],tblKPITargets[Target_Value]),"Met","Below Target")</f>
        <v>Below Target</v>
      </c>
      <c r="Y3596" t="str">
        <f>IF(tblOperations[[#This Row],[Closing_Backlog]]&lt;=_xlfn.XLOOKUP('04_References'!$A$8,tblKPITargets[KPI_Name],tblKPITargets[Target_Value]),"Met","Below Target")</f>
        <v>Below Target</v>
      </c>
    </row>
    <row r="3597" spans="1:25">
      <c r="A3597" s="8" t="s">
        <v>3627</v>
      </c>
      <c r="B3597" s="9">
        <v>46184</v>
      </c>
      <c r="C3597" s="4" t="s">
        <v>32</v>
      </c>
      <c r="D3597" s="4" t="s">
        <v>25</v>
      </c>
      <c r="E3597" s="4">
        <v>0</v>
      </c>
      <c r="F3597" s="4">
        <v>33</v>
      </c>
      <c r="G3597" s="4">
        <v>33</v>
      </c>
      <c r="H3597" s="4">
        <v>33</v>
      </c>
      <c r="I3597" s="4">
        <v>0</v>
      </c>
      <c r="J3597" s="4">
        <v>0</v>
      </c>
      <c r="K3597" s="4">
        <v>0</v>
      </c>
      <c r="L3597" s="4">
        <v>1.7</v>
      </c>
      <c r="M3597" s="4">
        <v>0.94599999999999995</v>
      </c>
      <c r="N3597" s="4">
        <v>0.98599999999999999</v>
      </c>
      <c r="O3597" s="4">
        <v>4.5999999999999996</v>
      </c>
      <c r="P3597" s="4">
        <v>0.69399999999999995</v>
      </c>
      <c r="Q3597" s="5">
        <v>1</v>
      </c>
      <c r="R3597" s="4" t="str">
        <f>TRIM(tblOperations[[#This Row],[Region]])</f>
        <v>North West</v>
      </c>
      <c r="S3597" s="4" t="str">
        <f>TRIM(tblOperations[[#This Row],[Team]])</f>
        <v>Workplace Projects</v>
      </c>
      <c r="T3597" s="4" t="str">
        <f>_xlfn.XLOOKUP(R3597,tblRegionReference[Region],tblRegionReference[Area],"Not Found")</f>
        <v>North</v>
      </c>
      <c r="U3597" s="4" t="str">
        <f>IF(tblOperations[[#This Row],[Completion_Rate]]&gt;=_xlfn.XLOOKUP("Completion Rate",tblKPITargets[KPI_Name],tblKPITargets[Target_Value]),"Met","Below Target")</f>
        <v>Met</v>
      </c>
      <c r="V3597" t="str">
        <f>IF(tblOperations[[#This Row],[SLA_Compliance]]&gt;=_xlfn.XLOOKUP('04_References'!$A$3,tblKPITargets[KPI_Name],tblKPITargets[Target_Value]),"Met","Below Target")</f>
        <v>Met</v>
      </c>
      <c r="W3597" t="str">
        <f>IF(tblOperations[[#This Row],[Quality_Pass_Rate]]&gt;=_xlfn.XLOOKUP('04_References'!$A$4,tblKPITargets[KPI_Name],tblKPITargets[Target_Value]),"Met","Below Target")</f>
        <v>Met</v>
      </c>
      <c r="X3597" t="str">
        <f>IF(tblOperations[[#This Row],[Average_Completion_Days]]&lt;=_xlfn.XLOOKUP('04_References'!$A$7,tblKPITargets[KPI_Name],tblKPITargets[Target_Value]),"Met","Below Target")</f>
        <v>Met</v>
      </c>
      <c r="Y3597" t="str">
        <f>IF(tblOperations[[#This Row],[Closing_Backlog]]&lt;=_xlfn.XLOOKUP('04_References'!$A$8,tblKPITargets[KPI_Name],tblKPITargets[Target_Value]),"Met","Below Target")</f>
        <v>Met</v>
      </c>
    </row>
    <row r="3598" spans="1:25">
      <c r="A3598" s="6" t="s">
        <v>3628</v>
      </c>
      <c r="B3598" s="7">
        <v>46184</v>
      </c>
      <c r="C3598" s="2" t="s">
        <v>37</v>
      </c>
      <c r="D3598" s="2" t="s">
        <v>19</v>
      </c>
      <c r="E3598" s="2">
        <v>8</v>
      </c>
      <c r="F3598" s="2">
        <v>53</v>
      </c>
      <c r="G3598" s="2">
        <v>61</v>
      </c>
      <c r="H3598" s="2">
        <v>39</v>
      </c>
      <c r="I3598" s="2">
        <v>22</v>
      </c>
      <c r="J3598" s="2">
        <v>1</v>
      </c>
      <c r="K3598" s="2">
        <v>0</v>
      </c>
      <c r="L3598" s="2">
        <v>3.7</v>
      </c>
      <c r="M3598" s="2">
        <v>0.79500000000000004</v>
      </c>
      <c r="N3598" s="2">
        <v>0.98799999999999999</v>
      </c>
      <c r="O3598" s="2">
        <v>4</v>
      </c>
      <c r="P3598" s="2">
        <v>0.67100000000000004</v>
      </c>
      <c r="Q3598" s="3">
        <v>0.63900000000000001</v>
      </c>
      <c r="R3598" s="4" t="str">
        <f>TRIM(tblOperations[[#This Row],[Region]])</f>
        <v>Midlands</v>
      </c>
      <c r="S3598" s="4" t="str">
        <f>TRIM(tblOperations[[#This Row],[Team]])</f>
        <v>Workplace Services</v>
      </c>
      <c r="T3598" s="4" t="str">
        <f>_xlfn.XLOOKUP(R3598,tblRegionReference[Region],tblRegionReference[Area],"Not Found")</f>
        <v>Central</v>
      </c>
      <c r="U3598" s="4" t="str">
        <f>IF(tblOperations[[#This Row],[Completion_Rate]]&gt;=_xlfn.XLOOKUP("Completion Rate",tblKPITargets[KPI_Name],tblKPITargets[Target_Value]),"Met","Below Target")</f>
        <v>Below Target</v>
      </c>
      <c r="V3598" t="str">
        <f>IF(tblOperations[[#This Row],[SLA_Compliance]]&gt;=_xlfn.XLOOKUP('04_References'!$A$3,tblKPITargets[KPI_Name],tblKPITargets[Target_Value]),"Met","Below Target")</f>
        <v>Below Target</v>
      </c>
      <c r="W3598" t="str">
        <f>IF(tblOperations[[#This Row],[Quality_Pass_Rate]]&gt;=_xlfn.XLOOKUP('04_References'!$A$4,tblKPITargets[KPI_Name],tblKPITargets[Target_Value]),"Met","Below Target")</f>
        <v>Met</v>
      </c>
      <c r="X3598" t="str">
        <f>IF(tblOperations[[#This Row],[Average_Completion_Days]]&lt;=_xlfn.XLOOKUP('04_References'!$A$7,tblKPITargets[KPI_Name],tblKPITargets[Target_Value]),"Met","Below Target")</f>
        <v>Below Target</v>
      </c>
      <c r="Y3598" t="str">
        <f>IF(tblOperations[[#This Row],[Closing_Backlog]]&lt;=_xlfn.XLOOKUP('04_References'!$A$8,tblKPITargets[KPI_Name],tblKPITargets[Target_Value]),"Met","Below Target")</f>
        <v>Below Target</v>
      </c>
    </row>
    <row r="3599" spans="1:25">
      <c r="A3599" s="8" t="s">
        <v>3629</v>
      </c>
      <c r="B3599" s="9">
        <v>46184</v>
      </c>
      <c r="C3599" s="4" t="s">
        <v>37</v>
      </c>
      <c r="D3599" s="4" t="s">
        <v>21</v>
      </c>
      <c r="E3599" s="4">
        <v>1127</v>
      </c>
      <c r="F3599" s="4">
        <v>33</v>
      </c>
      <c r="G3599" s="4">
        <v>1160</v>
      </c>
      <c r="H3599" s="4">
        <v>42</v>
      </c>
      <c r="I3599" s="4">
        <v>1118</v>
      </c>
      <c r="J3599" s="4">
        <v>0</v>
      </c>
      <c r="K3599" s="4">
        <v>0</v>
      </c>
      <c r="L3599" s="4">
        <v>8</v>
      </c>
      <c r="M3599" s="4">
        <v>0.6</v>
      </c>
      <c r="N3599" s="4">
        <v>0.97699999999999998</v>
      </c>
      <c r="O3599" s="4">
        <v>2.5</v>
      </c>
      <c r="P3599" s="4">
        <v>0.82499999999999996</v>
      </c>
      <c r="Q3599" s="5">
        <v>3.5999999999999997E-2</v>
      </c>
      <c r="R3599" s="4" t="str">
        <f>TRIM(tblOperations[[#This Row],[Region]])</f>
        <v>Midlands</v>
      </c>
      <c r="S3599" s="4" t="str">
        <f>TRIM(tblOperations[[#This Row],[Team]])</f>
        <v>Facilities Response</v>
      </c>
      <c r="T3599" s="4" t="str">
        <f>_xlfn.XLOOKUP(R3599,tblRegionReference[Region],tblRegionReference[Area],"Not Found")</f>
        <v>Central</v>
      </c>
      <c r="U3599" s="4" t="str">
        <f>IF(tblOperations[[#This Row],[Completion_Rate]]&gt;=_xlfn.XLOOKUP("Completion Rate",tblKPITargets[KPI_Name],tblKPITargets[Target_Value]),"Met","Below Target")</f>
        <v>Below Target</v>
      </c>
      <c r="V3599" t="str">
        <f>IF(tblOperations[[#This Row],[SLA_Compliance]]&gt;=_xlfn.XLOOKUP('04_References'!$A$3,tblKPITargets[KPI_Name],tblKPITargets[Target_Value]),"Met","Below Target")</f>
        <v>Below Target</v>
      </c>
      <c r="W3599" t="str">
        <f>IF(tblOperations[[#This Row],[Quality_Pass_Rate]]&gt;=_xlfn.XLOOKUP('04_References'!$A$4,tblKPITargets[KPI_Name],tblKPITargets[Target_Value]),"Met","Below Target")</f>
        <v>Met</v>
      </c>
      <c r="X3599" t="str">
        <f>IF(tblOperations[[#This Row],[Average_Completion_Days]]&lt;=_xlfn.XLOOKUP('04_References'!$A$7,tblKPITargets[KPI_Name],tblKPITargets[Target_Value]),"Met","Below Target")</f>
        <v>Below Target</v>
      </c>
      <c r="Y3599" t="str">
        <f>IF(tblOperations[[#This Row],[Closing_Backlog]]&lt;=_xlfn.XLOOKUP('04_References'!$A$8,tblKPITargets[KPI_Name],tblKPITargets[Target_Value]),"Met","Below Target")</f>
        <v>Below Target</v>
      </c>
    </row>
    <row r="3600" spans="1:25">
      <c r="A3600" s="6" t="s">
        <v>3630</v>
      </c>
      <c r="B3600" s="7">
        <v>46184</v>
      </c>
      <c r="C3600" s="2" t="s">
        <v>37</v>
      </c>
      <c r="D3600" s="2" t="s">
        <v>23</v>
      </c>
      <c r="E3600" s="2">
        <v>858</v>
      </c>
      <c r="F3600" s="2">
        <v>43</v>
      </c>
      <c r="G3600" s="2">
        <v>901</v>
      </c>
      <c r="H3600" s="2">
        <v>34</v>
      </c>
      <c r="I3600" s="2">
        <v>867</v>
      </c>
      <c r="J3600" s="2">
        <v>0</v>
      </c>
      <c r="K3600" s="2">
        <v>0</v>
      </c>
      <c r="L3600" s="2">
        <v>8</v>
      </c>
      <c r="M3600" s="2">
        <v>0.6</v>
      </c>
      <c r="N3600" s="2">
        <v>0.96899999999999997</v>
      </c>
      <c r="O3600" s="2">
        <v>2.5</v>
      </c>
      <c r="P3600" s="2">
        <v>0.81399999999999995</v>
      </c>
      <c r="Q3600" s="3">
        <v>3.7999999999999999E-2</v>
      </c>
      <c r="R3600" s="4" t="str">
        <f>TRIM(tblOperations[[#This Row],[Region]])</f>
        <v>Midlands</v>
      </c>
      <c r="S3600" s="4" t="str">
        <f>TRIM(tblOperations[[#This Row],[Team]])</f>
        <v>Estates Support</v>
      </c>
      <c r="T3600" s="4" t="str">
        <f>_xlfn.XLOOKUP(R3600,tblRegionReference[Region],tblRegionReference[Area],"Not Found")</f>
        <v>Central</v>
      </c>
      <c r="U3600" s="4" t="str">
        <f>IF(tblOperations[[#This Row],[Completion_Rate]]&gt;=_xlfn.XLOOKUP("Completion Rate",tblKPITargets[KPI_Name],tblKPITargets[Target_Value]),"Met","Below Target")</f>
        <v>Below Target</v>
      </c>
      <c r="V3600" t="str">
        <f>IF(tblOperations[[#This Row],[SLA_Compliance]]&gt;=_xlfn.XLOOKUP('04_References'!$A$3,tblKPITargets[KPI_Name],tblKPITargets[Target_Value]),"Met","Below Target")</f>
        <v>Below Target</v>
      </c>
      <c r="W3600" t="str">
        <f>IF(tblOperations[[#This Row],[Quality_Pass_Rate]]&gt;=_xlfn.XLOOKUP('04_References'!$A$4,tblKPITargets[KPI_Name],tblKPITargets[Target_Value]),"Met","Below Target")</f>
        <v>Met</v>
      </c>
      <c r="X3600" t="str">
        <f>IF(tblOperations[[#This Row],[Average_Completion_Days]]&lt;=_xlfn.XLOOKUP('04_References'!$A$7,tblKPITargets[KPI_Name],tblKPITargets[Target_Value]),"Met","Below Target")</f>
        <v>Below Target</v>
      </c>
      <c r="Y3600" t="str">
        <f>IF(tblOperations[[#This Row],[Closing_Backlog]]&lt;=_xlfn.XLOOKUP('04_References'!$A$8,tblKPITargets[KPI_Name],tblKPITargets[Target_Value]),"Met","Below Target")</f>
        <v>Below Target</v>
      </c>
    </row>
    <row r="3601" spans="1:25">
      <c r="A3601" s="8" t="s">
        <v>3631</v>
      </c>
      <c r="B3601" s="9">
        <v>46184</v>
      </c>
      <c r="C3601" s="4" t="s">
        <v>37</v>
      </c>
      <c r="D3601" s="4" t="s">
        <v>25</v>
      </c>
      <c r="E3601" s="4">
        <v>0</v>
      </c>
      <c r="F3601" s="4">
        <v>33</v>
      </c>
      <c r="G3601" s="4">
        <v>33</v>
      </c>
      <c r="H3601" s="4">
        <v>33</v>
      </c>
      <c r="I3601" s="4">
        <v>0</v>
      </c>
      <c r="J3601" s="4">
        <v>0</v>
      </c>
      <c r="K3601" s="4">
        <v>0</v>
      </c>
      <c r="L3601" s="4">
        <v>1.7</v>
      </c>
      <c r="M3601" s="4">
        <v>0.98399999999999999</v>
      </c>
      <c r="N3601" s="4">
        <v>1</v>
      </c>
      <c r="O3601" s="4">
        <v>4.4000000000000004</v>
      </c>
      <c r="P3601" s="4">
        <v>0.76600000000000001</v>
      </c>
      <c r="Q3601" s="5">
        <v>1</v>
      </c>
      <c r="R3601" s="4" t="str">
        <f>TRIM(tblOperations[[#This Row],[Region]])</f>
        <v>Midlands</v>
      </c>
      <c r="S3601" s="4" t="str">
        <f>TRIM(tblOperations[[#This Row],[Team]])</f>
        <v>Workplace Projects</v>
      </c>
      <c r="T3601" s="4" t="str">
        <f>_xlfn.XLOOKUP(R3601,tblRegionReference[Region],tblRegionReference[Area],"Not Found")</f>
        <v>Central</v>
      </c>
      <c r="U3601" s="4" t="str">
        <f>IF(tblOperations[[#This Row],[Completion_Rate]]&gt;=_xlfn.XLOOKUP("Completion Rate",tblKPITargets[KPI_Name],tblKPITargets[Target_Value]),"Met","Below Target")</f>
        <v>Met</v>
      </c>
      <c r="V3601" t="str">
        <f>IF(tblOperations[[#This Row],[SLA_Compliance]]&gt;=_xlfn.XLOOKUP('04_References'!$A$3,tblKPITargets[KPI_Name],tblKPITargets[Target_Value]),"Met","Below Target")</f>
        <v>Met</v>
      </c>
      <c r="W3601" t="str">
        <f>IF(tblOperations[[#This Row],[Quality_Pass_Rate]]&gt;=_xlfn.XLOOKUP('04_References'!$A$4,tblKPITargets[KPI_Name],tblKPITargets[Target_Value]),"Met","Below Target")</f>
        <v>Met</v>
      </c>
      <c r="X3601" t="str">
        <f>IF(tblOperations[[#This Row],[Average_Completion_Days]]&lt;=_xlfn.XLOOKUP('04_References'!$A$7,tblKPITargets[KPI_Name],tblKPITargets[Target_Value]),"Met","Below Target")</f>
        <v>Met</v>
      </c>
      <c r="Y3601" t="str">
        <f>IF(tblOperations[[#This Row],[Closing_Backlog]]&lt;=_xlfn.XLOOKUP('04_References'!$A$8,tblKPITargets[KPI_Name],tblKPITargets[Target_Value]),"Met","Below Target")</f>
        <v>Met</v>
      </c>
    </row>
    <row r="3602" spans="1:25">
      <c r="A3602" s="6" t="s">
        <v>3632</v>
      </c>
      <c r="B3602" s="7">
        <v>46184</v>
      </c>
      <c r="C3602" s="2" t="s">
        <v>43</v>
      </c>
      <c r="D3602" s="2" t="s">
        <v>19</v>
      </c>
      <c r="E3602" s="2">
        <v>2049</v>
      </c>
      <c r="F3602" s="2">
        <v>43</v>
      </c>
      <c r="G3602" s="2">
        <v>2092</v>
      </c>
      <c r="H3602" s="2">
        <v>22</v>
      </c>
      <c r="I3602" s="2">
        <v>2070</v>
      </c>
      <c r="J3602" s="2">
        <v>0</v>
      </c>
      <c r="K3602" s="2">
        <v>0</v>
      </c>
      <c r="L3602" s="2">
        <v>8</v>
      </c>
      <c r="M3602" s="2">
        <v>0.6</v>
      </c>
      <c r="N3602" s="2">
        <v>0.98599999999999999</v>
      </c>
      <c r="O3602" s="2">
        <v>2.5</v>
      </c>
      <c r="P3602" s="2">
        <v>0.70499999999999996</v>
      </c>
      <c r="Q3602" s="3">
        <v>1.0999999999999999E-2</v>
      </c>
      <c r="R3602" s="4" t="str">
        <f>TRIM(tblOperations[[#This Row],[Region]])</f>
        <v>South West</v>
      </c>
      <c r="S3602" s="4" t="str">
        <f>TRIM(tblOperations[[#This Row],[Team]])</f>
        <v>Workplace Services</v>
      </c>
      <c r="T3602" s="4" t="str">
        <f>_xlfn.XLOOKUP(R3602,tblRegionReference[Region],tblRegionReference[Area],"Not Found")</f>
        <v>South</v>
      </c>
      <c r="U3602" s="4" t="str">
        <f>IF(tblOperations[[#This Row],[Completion_Rate]]&gt;=_xlfn.XLOOKUP("Completion Rate",tblKPITargets[KPI_Name],tblKPITargets[Target_Value]),"Met","Below Target")</f>
        <v>Below Target</v>
      </c>
      <c r="V3602" t="str">
        <f>IF(tblOperations[[#This Row],[SLA_Compliance]]&gt;=_xlfn.XLOOKUP('04_References'!$A$3,tblKPITargets[KPI_Name],tblKPITargets[Target_Value]),"Met","Below Target")</f>
        <v>Below Target</v>
      </c>
      <c r="W3602" t="str">
        <f>IF(tblOperations[[#This Row],[Quality_Pass_Rate]]&gt;=_xlfn.XLOOKUP('04_References'!$A$4,tblKPITargets[KPI_Name],tblKPITargets[Target_Value]),"Met","Below Target")</f>
        <v>Met</v>
      </c>
      <c r="X3602" t="str">
        <f>IF(tblOperations[[#This Row],[Average_Completion_Days]]&lt;=_xlfn.XLOOKUP('04_References'!$A$7,tblKPITargets[KPI_Name],tblKPITargets[Target_Value]),"Met","Below Target")</f>
        <v>Below Target</v>
      </c>
      <c r="Y3602" t="str">
        <f>IF(tblOperations[[#This Row],[Closing_Backlog]]&lt;=_xlfn.XLOOKUP('04_References'!$A$8,tblKPITargets[KPI_Name],tblKPITargets[Target_Value]),"Met","Below Target")</f>
        <v>Below Target</v>
      </c>
    </row>
    <row r="3603" spans="1:25">
      <c r="A3603" s="8" t="s">
        <v>3633</v>
      </c>
      <c r="B3603" s="9">
        <v>46184</v>
      </c>
      <c r="C3603" s="4" t="s">
        <v>43</v>
      </c>
      <c r="D3603" s="4" t="s">
        <v>21</v>
      </c>
      <c r="E3603" s="4">
        <v>0</v>
      </c>
      <c r="F3603" s="4">
        <v>46</v>
      </c>
      <c r="G3603" s="4">
        <v>46</v>
      </c>
      <c r="H3603" s="4">
        <v>44</v>
      </c>
      <c r="I3603" s="4">
        <v>2</v>
      </c>
      <c r="J3603" s="4">
        <v>0</v>
      </c>
      <c r="K3603" s="4">
        <v>0</v>
      </c>
      <c r="L3603" s="4">
        <v>1.1000000000000001</v>
      </c>
      <c r="M3603" s="4">
        <v>0.998</v>
      </c>
      <c r="N3603" s="4">
        <v>0.996</v>
      </c>
      <c r="O3603" s="4">
        <v>4.3</v>
      </c>
      <c r="P3603" s="4">
        <v>0.65300000000000002</v>
      </c>
      <c r="Q3603" s="5">
        <v>0.95699999999999996</v>
      </c>
      <c r="R3603" s="4" t="str">
        <f>TRIM(tblOperations[[#This Row],[Region]])</f>
        <v>South West</v>
      </c>
      <c r="S3603" s="4" t="str">
        <f>TRIM(tblOperations[[#This Row],[Team]])</f>
        <v>Facilities Response</v>
      </c>
      <c r="T3603" s="4" t="str">
        <f>_xlfn.XLOOKUP(R3603,tblRegionReference[Region],tblRegionReference[Area],"Not Found")</f>
        <v>South</v>
      </c>
      <c r="U3603" s="4" t="str">
        <f>IF(tblOperations[[#This Row],[Completion_Rate]]&gt;=_xlfn.XLOOKUP("Completion Rate",tblKPITargets[KPI_Name],tblKPITargets[Target_Value]),"Met","Below Target")</f>
        <v>Met</v>
      </c>
      <c r="V3603" t="str">
        <f>IF(tblOperations[[#This Row],[SLA_Compliance]]&gt;=_xlfn.XLOOKUP('04_References'!$A$3,tblKPITargets[KPI_Name],tblKPITargets[Target_Value]),"Met","Below Target")</f>
        <v>Met</v>
      </c>
      <c r="W3603" t="str">
        <f>IF(tblOperations[[#This Row],[Quality_Pass_Rate]]&gt;=_xlfn.XLOOKUP('04_References'!$A$4,tblKPITargets[KPI_Name],tblKPITargets[Target_Value]),"Met","Below Target")</f>
        <v>Met</v>
      </c>
      <c r="X3603" t="str">
        <f>IF(tblOperations[[#This Row],[Average_Completion_Days]]&lt;=_xlfn.XLOOKUP('04_References'!$A$7,tblKPITargets[KPI_Name],tblKPITargets[Target_Value]),"Met","Below Target")</f>
        <v>Met</v>
      </c>
      <c r="Y3603" t="str">
        <f>IF(tblOperations[[#This Row],[Closing_Backlog]]&lt;=_xlfn.XLOOKUP('04_References'!$A$8,tblKPITargets[KPI_Name],tblKPITargets[Target_Value]),"Met","Below Target")</f>
        <v>Met</v>
      </c>
    </row>
    <row r="3604" spans="1:25">
      <c r="A3604" s="6" t="s">
        <v>3634</v>
      </c>
      <c r="B3604" s="7">
        <v>46184</v>
      </c>
      <c r="C3604" s="2" t="s">
        <v>43</v>
      </c>
      <c r="D3604" s="2" t="s">
        <v>23</v>
      </c>
      <c r="E3604" s="2">
        <v>0</v>
      </c>
      <c r="F3604" s="2">
        <v>34</v>
      </c>
      <c r="G3604" s="2">
        <v>34</v>
      </c>
      <c r="H3604" s="2">
        <v>34</v>
      </c>
      <c r="I3604" s="2">
        <v>0</v>
      </c>
      <c r="J3604" s="2">
        <v>0</v>
      </c>
      <c r="K3604" s="2">
        <v>0</v>
      </c>
      <c r="L3604" s="2">
        <v>0.8</v>
      </c>
      <c r="M3604" s="2">
        <v>0.99</v>
      </c>
      <c r="N3604" s="2">
        <v>0.97899999999999998</v>
      </c>
      <c r="O3604" s="2">
        <v>4.5999999999999996</v>
      </c>
      <c r="P3604" s="2">
        <v>0.69599999999999995</v>
      </c>
      <c r="Q3604" s="3">
        <v>1</v>
      </c>
      <c r="R3604" s="4" t="str">
        <f>TRIM(tblOperations[[#This Row],[Region]])</f>
        <v>South West</v>
      </c>
      <c r="S3604" s="4" t="str">
        <f>TRIM(tblOperations[[#This Row],[Team]])</f>
        <v>Estates Support</v>
      </c>
      <c r="T3604" s="4" t="str">
        <f>_xlfn.XLOOKUP(R3604,tblRegionReference[Region],tblRegionReference[Area],"Not Found")</f>
        <v>South</v>
      </c>
      <c r="U3604" s="4" t="str">
        <f>IF(tblOperations[[#This Row],[Completion_Rate]]&gt;=_xlfn.XLOOKUP("Completion Rate",tblKPITargets[KPI_Name],tblKPITargets[Target_Value]),"Met","Below Target")</f>
        <v>Met</v>
      </c>
      <c r="V3604" t="str">
        <f>IF(tblOperations[[#This Row],[SLA_Compliance]]&gt;=_xlfn.XLOOKUP('04_References'!$A$3,tblKPITargets[KPI_Name],tblKPITargets[Target_Value]),"Met","Below Target")</f>
        <v>Met</v>
      </c>
      <c r="W3604" t="str">
        <f>IF(tblOperations[[#This Row],[Quality_Pass_Rate]]&gt;=_xlfn.XLOOKUP('04_References'!$A$4,tblKPITargets[KPI_Name],tblKPITargets[Target_Value]),"Met","Below Target")</f>
        <v>Met</v>
      </c>
      <c r="X3604" t="str">
        <f>IF(tblOperations[[#This Row],[Average_Completion_Days]]&lt;=_xlfn.XLOOKUP('04_References'!$A$7,tblKPITargets[KPI_Name],tblKPITargets[Target_Value]),"Met","Below Target")</f>
        <v>Met</v>
      </c>
      <c r="Y3604" t="str">
        <f>IF(tblOperations[[#This Row],[Closing_Backlog]]&lt;=_xlfn.XLOOKUP('04_References'!$A$8,tblKPITargets[KPI_Name],tblKPITargets[Target_Value]),"Met","Below Target")</f>
        <v>Met</v>
      </c>
    </row>
    <row r="3605" spans="1:25">
      <c r="A3605" s="8" t="s">
        <v>3635</v>
      </c>
      <c r="B3605" s="9">
        <v>46184</v>
      </c>
      <c r="C3605" s="4" t="s">
        <v>43</v>
      </c>
      <c r="D3605" s="4" t="s">
        <v>25</v>
      </c>
      <c r="E3605" s="4">
        <v>0</v>
      </c>
      <c r="F3605" s="4">
        <v>20</v>
      </c>
      <c r="G3605" s="4">
        <v>20</v>
      </c>
      <c r="H3605" s="4">
        <v>20</v>
      </c>
      <c r="I3605" s="4">
        <v>0</v>
      </c>
      <c r="J3605" s="4">
        <v>0</v>
      </c>
      <c r="K3605" s="4">
        <v>0</v>
      </c>
      <c r="L3605" s="4">
        <v>1.5</v>
      </c>
      <c r="M3605" s="4">
        <v>0.95099999999999996</v>
      </c>
      <c r="N3605" s="4">
        <v>0.96299999999999997</v>
      </c>
      <c r="O3605" s="4">
        <v>4.7</v>
      </c>
      <c r="P3605" s="4">
        <v>0.81200000000000006</v>
      </c>
      <c r="Q3605" s="5">
        <v>1</v>
      </c>
      <c r="R3605" s="4" t="str">
        <f>TRIM(tblOperations[[#This Row],[Region]])</f>
        <v>South West</v>
      </c>
      <c r="S3605" s="4" t="str">
        <f>TRIM(tblOperations[[#This Row],[Team]])</f>
        <v>Workplace Projects</v>
      </c>
      <c r="T3605" s="4" t="str">
        <f>_xlfn.XLOOKUP(R3605,tblRegionReference[Region],tblRegionReference[Area],"Not Found")</f>
        <v>South</v>
      </c>
      <c r="U3605" s="4" t="str">
        <f>IF(tblOperations[[#This Row],[Completion_Rate]]&gt;=_xlfn.XLOOKUP("Completion Rate",tblKPITargets[KPI_Name],tblKPITargets[Target_Value]),"Met","Below Target")</f>
        <v>Met</v>
      </c>
      <c r="V3605" t="str">
        <f>IF(tblOperations[[#This Row],[SLA_Compliance]]&gt;=_xlfn.XLOOKUP('04_References'!$A$3,tblKPITargets[KPI_Name],tblKPITargets[Target_Value]),"Met","Below Target")</f>
        <v>Met</v>
      </c>
      <c r="W3605" t="str">
        <f>IF(tblOperations[[#This Row],[Quality_Pass_Rate]]&gt;=_xlfn.XLOOKUP('04_References'!$A$4,tblKPITargets[KPI_Name],tblKPITargets[Target_Value]),"Met","Below Target")</f>
        <v>Met</v>
      </c>
      <c r="X3605" t="str">
        <f>IF(tblOperations[[#This Row],[Average_Completion_Days]]&lt;=_xlfn.XLOOKUP('04_References'!$A$7,tblKPITargets[KPI_Name],tblKPITargets[Target_Value]),"Met","Below Target")</f>
        <v>Met</v>
      </c>
      <c r="Y3605" t="str">
        <f>IF(tblOperations[[#This Row],[Closing_Backlog]]&lt;=_xlfn.XLOOKUP('04_References'!$A$8,tblKPITargets[KPI_Name],tblKPITargets[Target_Value]),"Met","Below Target")</f>
        <v>Met</v>
      </c>
    </row>
    <row r="3606" spans="1:25">
      <c r="A3606" s="6" t="s">
        <v>3636</v>
      </c>
      <c r="B3606" s="7">
        <v>46184</v>
      </c>
      <c r="C3606" s="2" t="s">
        <v>48</v>
      </c>
      <c r="D3606" s="2" t="s">
        <v>19</v>
      </c>
      <c r="E3606" s="2">
        <v>8</v>
      </c>
      <c r="F3606" s="2">
        <v>49</v>
      </c>
      <c r="G3606" s="2">
        <v>57</v>
      </c>
      <c r="H3606" s="2">
        <v>56</v>
      </c>
      <c r="I3606" s="2">
        <v>1</v>
      </c>
      <c r="J3606" s="2">
        <v>1</v>
      </c>
      <c r="K3606" s="2">
        <v>0</v>
      </c>
      <c r="L3606" s="2">
        <v>1.6</v>
      </c>
      <c r="M3606" s="2">
        <v>0.94199999999999995</v>
      </c>
      <c r="N3606" s="2">
        <v>0.97</v>
      </c>
      <c r="O3606" s="2">
        <v>4.8</v>
      </c>
      <c r="P3606" s="2">
        <v>0.73299999999999998</v>
      </c>
      <c r="Q3606" s="3">
        <v>0.98199999999999998</v>
      </c>
      <c r="R3606" s="4" t="str">
        <f>TRIM(tblOperations[[#This Row],[Region]])</f>
        <v>South East</v>
      </c>
      <c r="S3606" s="4" t="str">
        <f>TRIM(tblOperations[[#This Row],[Team]])</f>
        <v>Workplace Services</v>
      </c>
      <c r="T3606" s="4" t="str">
        <f>_xlfn.XLOOKUP(R3606,tblRegionReference[Region],tblRegionReference[Area],"Not Found")</f>
        <v>South</v>
      </c>
      <c r="U3606" s="4" t="str">
        <f>IF(tblOperations[[#This Row],[Completion_Rate]]&gt;=_xlfn.XLOOKUP("Completion Rate",tblKPITargets[KPI_Name],tblKPITargets[Target_Value]),"Met","Below Target")</f>
        <v>Met</v>
      </c>
      <c r="V3606" t="str">
        <f>IF(tblOperations[[#This Row],[SLA_Compliance]]&gt;=_xlfn.XLOOKUP('04_References'!$A$3,tblKPITargets[KPI_Name],tblKPITargets[Target_Value]),"Met","Below Target")</f>
        <v>Met</v>
      </c>
      <c r="W3606" t="str">
        <f>IF(tblOperations[[#This Row],[Quality_Pass_Rate]]&gt;=_xlfn.XLOOKUP('04_References'!$A$4,tblKPITargets[KPI_Name],tblKPITargets[Target_Value]),"Met","Below Target")</f>
        <v>Met</v>
      </c>
      <c r="X3606" t="str">
        <f>IF(tblOperations[[#This Row],[Average_Completion_Days]]&lt;=_xlfn.XLOOKUP('04_References'!$A$7,tblKPITargets[KPI_Name],tblKPITargets[Target_Value]),"Met","Below Target")</f>
        <v>Met</v>
      </c>
      <c r="Y3606" t="str">
        <f>IF(tblOperations[[#This Row],[Closing_Backlog]]&lt;=_xlfn.XLOOKUP('04_References'!$A$8,tblKPITargets[KPI_Name],tblKPITargets[Target_Value]),"Met","Below Target")</f>
        <v>Met</v>
      </c>
    </row>
    <row r="3607" spans="1:25">
      <c r="A3607" s="8" t="s">
        <v>3637</v>
      </c>
      <c r="B3607" s="9">
        <v>46184</v>
      </c>
      <c r="C3607" s="4" t="s">
        <v>48</v>
      </c>
      <c r="D3607" s="4" t="s">
        <v>21</v>
      </c>
      <c r="E3607" s="4">
        <v>3252</v>
      </c>
      <c r="F3607" s="4">
        <v>40</v>
      </c>
      <c r="G3607" s="4">
        <v>3292</v>
      </c>
      <c r="H3607" s="4">
        <v>24</v>
      </c>
      <c r="I3607" s="4">
        <v>3268</v>
      </c>
      <c r="J3607" s="4">
        <v>0</v>
      </c>
      <c r="K3607" s="4">
        <v>0</v>
      </c>
      <c r="L3607" s="4">
        <v>8</v>
      </c>
      <c r="M3607" s="4">
        <v>0.6</v>
      </c>
      <c r="N3607" s="4">
        <v>0.98799999999999999</v>
      </c>
      <c r="O3607" s="4">
        <v>2.5</v>
      </c>
      <c r="P3607" s="4">
        <v>0.76500000000000001</v>
      </c>
      <c r="Q3607" s="5">
        <v>7.0000000000000001E-3</v>
      </c>
      <c r="R3607" s="4" t="str">
        <f>TRIM(tblOperations[[#This Row],[Region]])</f>
        <v>South East</v>
      </c>
      <c r="S3607" s="4" t="str">
        <f>TRIM(tblOperations[[#This Row],[Team]])</f>
        <v>Facilities Response</v>
      </c>
      <c r="T3607" s="4" t="str">
        <f>_xlfn.XLOOKUP(R3607,tblRegionReference[Region],tblRegionReference[Area],"Not Found")</f>
        <v>South</v>
      </c>
      <c r="U3607" s="4" t="str">
        <f>IF(tblOperations[[#This Row],[Completion_Rate]]&gt;=_xlfn.XLOOKUP("Completion Rate",tblKPITargets[KPI_Name],tblKPITargets[Target_Value]),"Met","Below Target")</f>
        <v>Below Target</v>
      </c>
      <c r="V3607" t="str">
        <f>IF(tblOperations[[#This Row],[SLA_Compliance]]&gt;=_xlfn.XLOOKUP('04_References'!$A$3,tblKPITargets[KPI_Name],tblKPITargets[Target_Value]),"Met","Below Target")</f>
        <v>Below Target</v>
      </c>
      <c r="W3607" t="str">
        <f>IF(tblOperations[[#This Row],[Quality_Pass_Rate]]&gt;=_xlfn.XLOOKUP('04_References'!$A$4,tblKPITargets[KPI_Name],tblKPITargets[Target_Value]),"Met","Below Target")</f>
        <v>Met</v>
      </c>
      <c r="X3607" t="str">
        <f>IF(tblOperations[[#This Row],[Average_Completion_Days]]&lt;=_xlfn.XLOOKUP('04_References'!$A$7,tblKPITargets[KPI_Name],tblKPITargets[Target_Value]),"Met","Below Target")</f>
        <v>Below Target</v>
      </c>
      <c r="Y3607" t="str">
        <f>IF(tblOperations[[#This Row],[Closing_Backlog]]&lt;=_xlfn.XLOOKUP('04_References'!$A$8,tblKPITargets[KPI_Name],tblKPITargets[Target_Value]),"Met","Below Target")</f>
        <v>Below Target</v>
      </c>
    </row>
    <row r="3608" spans="1:25">
      <c r="A3608" s="6" t="s">
        <v>3638</v>
      </c>
      <c r="B3608" s="7">
        <v>46184</v>
      </c>
      <c r="C3608" s="2" t="s">
        <v>48</v>
      </c>
      <c r="D3608" s="2" t="s">
        <v>23</v>
      </c>
      <c r="E3608" s="2">
        <v>0</v>
      </c>
      <c r="F3608" s="2">
        <v>57</v>
      </c>
      <c r="G3608" s="2">
        <v>57</v>
      </c>
      <c r="H3608" s="2">
        <v>57</v>
      </c>
      <c r="I3608" s="2">
        <v>0</v>
      </c>
      <c r="J3608" s="2">
        <v>0</v>
      </c>
      <c r="K3608" s="2">
        <v>0</v>
      </c>
      <c r="L3608" s="2">
        <v>1.1000000000000001</v>
      </c>
      <c r="M3608" s="2">
        <v>0.98799999999999999</v>
      </c>
      <c r="N3608" s="2">
        <v>0.98</v>
      </c>
      <c r="O3608" s="2">
        <v>4.5</v>
      </c>
      <c r="P3608" s="2">
        <v>0.77</v>
      </c>
      <c r="Q3608" s="3">
        <v>1</v>
      </c>
      <c r="R3608" s="4" t="str">
        <f>TRIM(tblOperations[[#This Row],[Region]])</f>
        <v>South East</v>
      </c>
      <c r="S3608" s="4" t="str">
        <f>TRIM(tblOperations[[#This Row],[Team]])</f>
        <v>Estates Support</v>
      </c>
      <c r="T3608" s="4" t="str">
        <f>_xlfn.XLOOKUP(R3608,tblRegionReference[Region],tblRegionReference[Area],"Not Found")</f>
        <v>South</v>
      </c>
      <c r="U3608" s="4" t="str">
        <f>IF(tblOperations[[#This Row],[Completion_Rate]]&gt;=_xlfn.XLOOKUP("Completion Rate",tblKPITargets[KPI_Name],tblKPITargets[Target_Value]),"Met","Below Target")</f>
        <v>Met</v>
      </c>
      <c r="V3608" t="str">
        <f>IF(tblOperations[[#This Row],[SLA_Compliance]]&gt;=_xlfn.XLOOKUP('04_References'!$A$3,tblKPITargets[KPI_Name],tblKPITargets[Target_Value]),"Met","Below Target")</f>
        <v>Met</v>
      </c>
      <c r="W3608" t="str">
        <f>IF(tblOperations[[#This Row],[Quality_Pass_Rate]]&gt;=_xlfn.XLOOKUP('04_References'!$A$4,tblKPITargets[KPI_Name],tblKPITargets[Target_Value]),"Met","Below Target")</f>
        <v>Met</v>
      </c>
      <c r="X3608" t="str">
        <f>IF(tblOperations[[#This Row],[Average_Completion_Days]]&lt;=_xlfn.XLOOKUP('04_References'!$A$7,tblKPITargets[KPI_Name],tblKPITargets[Target_Value]),"Met","Below Target")</f>
        <v>Met</v>
      </c>
      <c r="Y3608" t="str">
        <f>IF(tblOperations[[#This Row],[Closing_Backlog]]&lt;=_xlfn.XLOOKUP('04_References'!$A$8,tblKPITargets[KPI_Name],tblKPITargets[Target_Value]),"Met","Below Target")</f>
        <v>Met</v>
      </c>
    </row>
    <row r="3609" spans="1:25">
      <c r="A3609" s="8" t="s">
        <v>3639</v>
      </c>
      <c r="B3609" s="9">
        <v>46184</v>
      </c>
      <c r="C3609" s="4" t="s">
        <v>48</v>
      </c>
      <c r="D3609" s="4" t="s">
        <v>25</v>
      </c>
      <c r="E3609" s="4">
        <v>1047</v>
      </c>
      <c r="F3609" s="4">
        <v>52</v>
      </c>
      <c r="G3609" s="4">
        <v>1099</v>
      </c>
      <c r="H3609" s="4">
        <v>23</v>
      </c>
      <c r="I3609" s="4">
        <v>1076</v>
      </c>
      <c r="J3609" s="4">
        <v>0</v>
      </c>
      <c r="K3609" s="4">
        <v>0</v>
      </c>
      <c r="L3609" s="4">
        <v>8</v>
      </c>
      <c r="M3609" s="4">
        <v>0.6</v>
      </c>
      <c r="N3609" s="4">
        <v>0.97899999999999998</v>
      </c>
      <c r="O3609" s="4">
        <v>2.5</v>
      </c>
      <c r="P3609" s="4">
        <v>0.72899999999999998</v>
      </c>
      <c r="Q3609" s="5">
        <v>2.1000000000000001E-2</v>
      </c>
      <c r="R3609" s="4" t="str">
        <f>TRIM(tblOperations[[#This Row],[Region]])</f>
        <v>South East</v>
      </c>
      <c r="S3609" s="4" t="str">
        <f>TRIM(tblOperations[[#This Row],[Team]])</f>
        <v>Workplace Projects</v>
      </c>
      <c r="T3609" s="4" t="str">
        <f>_xlfn.XLOOKUP(R3609,tblRegionReference[Region],tblRegionReference[Area],"Not Found")</f>
        <v>South</v>
      </c>
      <c r="U3609" s="4" t="str">
        <f>IF(tblOperations[[#This Row],[Completion_Rate]]&gt;=_xlfn.XLOOKUP("Completion Rate",tblKPITargets[KPI_Name],tblKPITargets[Target_Value]),"Met","Below Target")</f>
        <v>Below Target</v>
      </c>
      <c r="V3609" t="str">
        <f>IF(tblOperations[[#This Row],[SLA_Compliance]]&gt;=_xlfn.XLOOKUP('04_References'!$A$3,tblKPITargets[KPI_Name],tblKPITargets[Target_Value]),"Met","Below Target")</f>
        <v>Below Target</v>
      </c>
      <c r="W3609" t="str">
        <f>IF(tblOperations[[#This Row],[Quality_Pass_Rate]]&gt;=_xlfn.XLOOKUP('04_References'!$A$4,tblKPITargets[KPI_Name],tblKPITargets[Target_Value]),"Met","Below Target")</f>
        <v>Met</v>
      </c>
      <c r="X3609" t="str">
        <f>IF(tblOperations[[#This Row],[Average_Completion_Days]]&lt;=_xlfn.XLOOKUP('04_References'!$A$7,tblKPITargets[KPI_Name],tblKPITargets[Target_Value]),"Met","Below Target")</f>
        <v>Below Target</v>
      </c>
      <c r="Y3609" t="str">
        <f>IF(tblOperations[[#This Row],[Closing_Backlog]]&lt;=_xlfn.XLOOKUP('04_References'!$A$8,tblKPITargets[KPI_Name],tblKPITargets[Target_Value]),"Met","Below Target")</f>
        <v>Below Target</v>
      </c>
    </row>
    <row r="3610" spans="1:25">
      <c r="A3610" s="6" t="s">
        <v>3640</v>
      </c>
      <c r="B3610" s="7">
        <v>46184</v>
      </c>
      <c r="C3610" s="2" t="s">
        <v>53</v>
      </c>
      <c r="D3610" s="2" t="s">
        <v>19</v>
      </c>
      <c r="E3610" s="2">
        <v>1903</v>
      </c>
      <c r="F3610" s="2">
        <v>57</v>
      </c>
      <c r="G3610" s="2">
        <v>1960</v>
      </c>
      <c r="H3610" s="2">
        <v>28</v>
      </c>
      <c r="I3610" s="2">
        <v>1932</v>
      </c>
      <c r="J3610" s="2">
        <v>0</v>
      </c>
      <c r="K3610" s="2">
        <v>0</v>
      </c>
      <c r="L3610" s="2">
        <v>8</v>
      </c>
      <c r="M3610" s="2">
        <v>0.6</v>
      </c>
      <c r="N3610" s="2">
        <v>0.96599999999999997</v>
      </c>
      <c r="O3610" s="2">
        <v>2.5</v>
      </c>
      <c r="P3610" s="2">
        <v>0.72599999999999998</v>
      </c>
      <c r="Q3610" s="3">
        <v>1.4E-2</v>
      </c>
      <c r="R3610" s="4" t="str">
        <f>TRIM(tblOperations[[#This Row],[Region]])</f>
        <v>Wales</v>
      </c>
      <c r="S3610" s="4" t="str">
        <f>TRIM(tblOperations[[#This Row],[Team]])</f>
        <v>Workplace Services</v>
      </c>
      <c r="T3610" s="4" t="str">
        <f>_xlfn.XLOOKUP(R3610,tblRegionReference[Region],tblRegionReference[Area],"Not Found")</f>
        <v>Wales</v>
      </c>
      <c r="U3610" s="4" t="str">
        <f>IF(tblOperations[[#This Row],[Completion_Rate]]&gt;=_xlfn.XLOOKUP("Completion Rate",tblKPITargets[KPI_Name],tblKPITargets[Target_Value]),"Met","Below Target")</f>
        <v>Below Target</v>
      </c>
      <c r="V3610" t="str">
        <f>IF(tblOperations[[#This Row],[SLA_Compliance]]&gt;=_xlfn.XLOOKUP('04_References'!$A$3,tblKPITargets[KPI_Name],tblKPITargets[Target_Value]),"Met","Below Target")</f>
        <v>Below Target</v>
      </c>
      <c r="W3610" t="str">
        <f>IF(tblOperations[[#This Row],[Quality_Pass_Rate]]&gt;=_xlfn.XLOOKUP('04_References'!$A$4,tblKPITargets[KPI_Name],tblKPITargets[Target_Value]),"Met","Below Target")</f>
        <v>Met</v>
      </c>
      <c r="X3610" t="str">
        <f>IF(tblOperations[[#This Row],[Average_Completion_Days]]&lt;=_xlfn.XLOOKUP('04_References'!$A$7,tblKPITargets[KPI_Name],tblKPITargets[Target_Value]),"Met","Below Target")</f>
        <v>Below Target</v>
      </c>
      <c r="Y3610" t="str">
        <f>IF(tblOperations[[#This Row],[Closing_Backlog]]&lt;=_xlfn.XLOOKUP('04_References'!$A$8,tblKPITargets[KPI_Name],tblKPITargets[Target_Value]),"Met","Below Target")</f>
        <v>Below Target</v>
      </c>
    </row>
    <row r="3611" spans="1:25">
      <c r="A3611" s="8" t="s">
        <v>3641</v>
      </c>
      <c r="B3611" s="9">
        <v>46184</v>
      </c>
      <c r="C3611" s="4" t="s">
        <v>53</v>
      </c>
      <c r="D3611" s="4" t="s">
        <v>21</v>
      </c>
      <c r="E3611" s="4">
        <v>2068</v>
      </c>
      <c r="F3611" s="4">
        <v>49</v>
      </c>
      <c r="G3611" s="4">
        <v>2117</v>
      </c>
      <c r="H3611" s="4">
        <v>24</v>
      </c>
      <c r="I3611" s="4">
        <v>2093</v>
      </c>
      <c r="J3611" s="4">
        <v>0</v>
      </c>
      <c r="K3611" s="4">
        <v>0</v>
      </c>
      <c r="L3611" s="4">
        <v>8</v>
      </c>
      <c r="M3611" s="4">
        <v>0.6</v>
      </c>
      <c r="N3611" s="4">
        <v>0.97099999999999997</v>
      </c>
      <c r="O3611" s="4">
        <v>2.5</v>
      </c>
      <c r="P3611" s="4">
        <v>0.67900000000000005</v>
      </c>
      <c r="Q3611" s="5">
        <v>1.0999999999999999E-2</v>
      </c>
      <c r="R3611" s="4" t="str">
        <f>TRIM(tblOperations[[#This Row],[Region]])</f>
        <v>Wales</v>
      </c>
      <c r="S3611" s="4" t="str">
        <f>TRIM(tblOperations[[#This Row],[Team]])</f>
        <v>Facilities Response</v>
      </c>
      <c r="T3611" s="4" t="str">
        <f>_xlfn.XLOOKUP(R3611,tblRegionReference[Region],tblRegionReference[Area],"Not Found")</f>
        <v>Wales</v>
      </c>
      <c r="U3611" s="4" t="str">
        <f>IF(tblOperations[[#This Row],[Completion_Rate]]&gt;=_xlfn.XLOOKUP("Completion Rate",tblKPITargets[KPI_Name],tblKPITargets[Target_Value]),"Met","Below Target")</f>
        <v>Below Target</v>
      </c>
      <c r="V3611" t="str">
        <f>IF(tblOperations[[#This Row],[SLA_Compliance]]&gt;=_xlfn.XLOOKUP('04_References'!$A$3,tblKPITargets[KPI_Name],tblKPITargets[Target_Value]),"Met","Below Target")</f>
        <v>Below Target</v>
      </c>
      <c r="W3611" t="str">
        <f>IF(tblOperations[[#This Row],[Quality_Pass_Rate]]&gt;=_xlfn.XLOOKUP('04_References'!$A$4,tblKPITargets[KPI_Name],tblKPITargets[Target_Value]),"Met","Below Target")</f>
        <v>Met</v>
      </c>
      <c r="X3611" t="str">
        <f>IF(tblOperations[[#This Row],[Average_Completion_Days]]&lt;=_xlfn.XLOOKUP('04_References'!$A$7,tblKPITargets[KPI_Name],tblKPITargets[Target_Value]),"Met","Below Target")</f>
        <v>Below Target</v>
      </c>
      <c r="Y3611" t="str">
        <f>IF(tblOperations[[#This Row],[Closing_Backlog]]&lt;=_xlfn.XLOOKUP('04_References'!$A$8,tblKPITargets[KPI_Name],tblKPITargets[Target_Value]),"Met","Below Target")</f>
        <v>Below Target</v>
      </c>
    </row>
    <row r="3612" spans="1:25">
      <c r="A3612" s="6" t="s">
        <v>3642</v>
      </c>
      <c r="B3612" s="7">
        <v>46184</v>
      </c>
      <c r="C3612" s="2" t="s">
        <v>53</v>
      </c>
      <c r="D3612" s="2" t="s">
        <v>23</v>
      </c>
      <c r="E3612" s="2">
        <v>1399</v>
      </c>
      <c r="F3612" s="2">
        <v>52</v>
      </c>
      <c r="G3612" s="2">
        <v>1451</v>
      </c>
      <c r="H3612" s="2">
        <v>28</v>
      </c>
      <c r="I3612" s="2">
        <v>1423</v>
      </c>
      <c r="J3612" s="2">
        <v>0</v>
      </c>
      <c r="K3612" s="2">
        <v>0</v>
      </c>
      <c r="L3612" s="2">
        <v>8</v>
      </c>
      <c r="M3612" s="2">
        <v>0.6</v>
      </c>
      <c r="N3612" s="2">
        <v>0.996</v>
      </c>
      <c r="O3612" s="2">
        <v>2.5</v>
      </c>
      <c r="P3612" s="2">
        <v>0.71299999999999997</v>
      </c>
      <c r="Q3612" s="3">
        <v>1.9E-2</v>
      </c>
      <c r="R3612" s="4" t="str">
        <f>TRIM(tblOperations[[#This Row],[Region]])</f>
        <v>Wales</v>
      </c>
      <c r="S3612" s="4" t="str">
        <f>TRIM(tblOperations[[#This Row],[Team]])</f>
        <v>Estates Support</v>
      </c>
      <c r="T3612" s="4" t="str">
        <f>_xlfn.XLOOKUP(R3612,tblRegionReference[Region],tblRegionReference[Area],"Not Found")</f>
        <v>Wales</v>
      </c>
      <c r="U3612" s="4" t="str">
        <f>IF(tblOperations[[#This Row],[Completion_Rate]]&gt;=_xlfn.XLOOKUP("Completion Rate",tblKPITargets[KPI_Name],tblKPITargets[Target_Value]),"Met","Below Target")</f>
        <v>Below Target</v>
      </c>
      <c r="V3612" t="str">
        <f>IF(tblOperations[[#This Row],[SLA_Compliance]]&gt;=_xlfn.XLOOKUP('04_References'!$A$3,tblKPITargets[KPI_Name],tblKPITargets[Target_Value]),"Met","Below Target")</f>
        <v>Below Target</v>
      </c>
      <c r="W3612" t="str">
        <f>IF(tblOperations[[#This Row],[Quality_Pass_Rate]]&gt;=_xlfn.XLOOKUP('04_References'!$A$4,tblKPITargets[KPI_Name],tblKPITargets[Target_Value]),"Met","Below Target")</f>
        <v>Met</v>
      </c>
      <c r="X3612" t="str">
        <f>IF(tblOperations[[#This Row],[Average_Completion_Days]]&lt;=_xlfn.XLOOKUP('04_References'!$A$7,tblKPITargets[KPI_Name],tblKPITargets[Target_Value]),"Met","Below Target")</f>
        <v>Below Target</v>
      </c>
      <c r="Y3612" t="str">
        <f>IF(tblOperations[[#This Row],[Closing_Backlog]]&lt;=_xlfn.XLOOKUP('04_References'!$A$8,tblKPITargets[KPI_Name],tblKPITargets[Target_Value]),"Met","Below Target")</f>
        <v>Below Target</v>
      </c>
    </row>
    <row r="3613" spans="1:25">
      <c r="A3613" s="8" t="s">
        <v>3643</v>
      </c>
      <c r="B3613" s="9">
        <v>46184</v>
      </c>
      <c r="C3613" s="4" t="s">
        <v>53</v>
      </c>
      <c r="D3613" s="4" t="s">
        <v>25</v>
      </c>
      <c r="E3613" s="4">
        <v>0</v>
      </c>
      <c r="F3613" s="4">
        <v>38</v>
      </c>
      <c r="G3613" s="4">
        <v>38</v>
      </c>
      <c r="H3613" s="4">
        <v>38</v>
      </c>
      <c r="I3613" s="4">
        <v>0</v>
      </c>
      <c r="J3613" s="4">
        <v>0</v>
      </c>
      <c r="K3613" s="4">
        <v>0</v>
      </c>
      <c r="L3613" s="4">
        <v>1.9</v>
      </c>
      <c r="M3613" s="4">
        <v>0.98399999999999999</v>
      </c>
      <c r="N3613" s="4">
        <v>0.98199999999999998</v>
      </c>
      <c r="O3613" s="4">
        <v>4.5999999999999996</v>
      </c>
      <c r="P3613" s="4">
        <v>0.69899999999999995</v>
      </c>
      <c r="Q3613" s="5">
        <v>1</v>
      </c>
      <c r="R3613" s="4" t="str">
        <f>TRIM(tblOperations[[#This Row],[Region]])</f>
        <v>Wales</v>
      </c>
      <c r="S3613" s="4" t="str">
        <f>TRIM(tblOperations[[#This Row],[Team]])</f>
        <v>Workplace Projects</v>
      </c>
      <c r="T3613" s="4" t="str">
        <f>_xlfn.XLOOKUP(R3613,tblRegionReference[Region],tblRegionReference[Area],"Not Found")</f>
        <v>Wales</v>
      </c>
      <c r="U3613" s="4" t="str">
        <f>IF(tblOperations[[#This Row],[Completion_Rate]]&gt;=_xlfn.XLOOKUP("Completion Rate",tblKPITargets[KPI_Name],tblKPITargets[Target_Value]),"Met","Below Target")</f>
        <v>Met</v>
      </c>
      <c r="V3613" t="str">
        <f>IF(tblOperations[[#This Row],[SLA_Compliance]]&gt;=_xlfn.XLOOKUP('04_References'!$A$3,tblKPITargets[KPI_Name],tblKPITargets[Target_Value]),"Met","Below Target")</f>
        <v>Met</v>
      </c>
      <c r="W3613" t="str">
        <f>IF(tblOperations[[#This Row],[Quality_Pass_Rate]]&gt;=_xlfn.XLOOKUP('04_References'!$A$4,tblKPITargets[KPI_Name],tblKPITargets[Target_Value]),"Met","Below Target")</f>
        <v>Met</v>
      </c>
      <c r="X3613" t="str">
        <f>IF(tblOperations[[#This Row],[Average_Completion_Days]]&lt;=_xlfn.XLOOKUP('04_References'!$A$7,tblKPITargets[KPI_Name],tblKPITargets[Target_Value]),"Met","Below Target")</f>
        <v>Met</v>
      </c>
      <c r="Y3613" t="str">
        <f>IF(tblOperations[[#This Row],[Closing_Backlog]]&lt;=_xlfn.XLOOKUP('04_References'!$A$8,tblKPITargets[KPI_Name],tblKPITargets[Target_Value]),"Met","Below Target")</f>
        <v>Met</v>
      </c>
    </row>
    <row r="3614" spans="1:25">
      <c r="A3614" s="6" t="s">
        <v>3644</v>
      </c>
      <c r="B3614" s="7">
        <v>46185</v>
      </c>
      <c r="C3614" s="2" t="s">
        <v>18</v>
      </c>
      <c r="D3614" s="2" t="s">
        <v>19</v>
      </c>
      <c r="E3614" s="2">
        <v>605</v>
      </c>
      <c r="F3614" s="2">
        <v>39</v>
      </c>
      <c r="G3614" s="2">
        <v>644</v>
      </c>
      <c r="H3614" s="2">
        <v>33</v>
      </c>
      <c r="I3614" s="2">
        <v>611</v>
      </c>
      <c r="J3614" s="2">
        <v>2</v>
      </c>
      <c r="K3614" s="2">
        <v>1</v>
      </c>
      <c r="L3614" s="2">
        <v>8</v>
      </c>
      <c r="M3614" s="2">
        <v>0.6</v>
      </c>
      <c r="N3614" s="2">
        <v>0.97599999999999998</v>
      </c>
      <c r="O3614" s="2">
        <v>2.5</v>
      </c>
      <c r="P3614" s="2">
        <v>0.66</v>
      </c>
      <c r="Q3614" s="3">
        <v>5.0999999999999997E-2</v>
      </c>
      <c r="R3614" s="4" t="str">
        <f>TRIM(tblOperations[[#This Row],[Region]])</f>
        <v>Scotland</v>
      </c>
      <c r="S3614" s="4" t="str">
        <f>TRIM(tblOperations[[#This Row],[Team]])</f>
        <v>Workplace Services</v>
      </c>
      <c r="T3614" s="4" t="str">
        <f>_xlfn.XLOOKUP(R3614,tblRegionReference[Region],tblRegionReference[Area],"Not Found")</f>
        <v>North</v>
      </c>
      <c r="U3614" s="4" t="str">
        <f>IF(tblOperations[[#This Row],[Completion_Rate]]&gt;=_xlfn.XLOOKUP("Completion Rate",tblKPITargets[KPI_Name],tblKPITargets[Target_Value]),"Met","Below Target")</f>
        <v>Below Target</v>
      </c>
      <c r="V3614" t="str">
        <f>IF(tblOperations[[#This Row],[SLA_Compliance]]&gt;=_xlfn.XLOOKUP('04_References'!$A$3,tblKPITargets[KPI_Name],tblKPITargets[Target_Value]),"Met","Below Target")</f>
        <v>Below Target</v>
      </c>
      <c r="W3614" t="str">
        <f>IF(tblOperations[[#This Row],[Quality_Pass_Rate]]&gt;=_xlfn.XLOOKUP('04_References'!$A$4,tblKPITargets[KPI_Name],tblKPITargets[Target_Value]),"Met","Below Target")</f>
        <v>Met</v>
      </c>
      <c r="X3614" t="str">
        <f>IF(tblOperations[[#This Row],[Average_Completion_Days]]&lt;=_xlfn.XLOOKUP('04_References'!$A$7,tblKPITargets[KPI_Name],tblKPITargets[Target_Value]),"Met","Below Target")</f>
        <v>Below Target</v>
      </c>
      <c r="Y3614" t="str">
        <f>IF(tblOperations[[#This Row],[Closing_Backlog]]&lt;=_xlfn.XLOOKUP('04_References'!$A$8,tblKPITargets[KPI_Name],tblKPITargets[Target_Value]),"Met","Below Target")</f>
        <v>Below Target</v>
      </c>
    </row>
    <row r="3615" spans="1:25">
      <c r="A3615" s="8" t="s">
        <v>3645</v>
      </c>
      <c r="B3615" s="9">
        <v>46185</v>
      </c>
      <c r="C3615" s="4" t="s">
        <v>18</v>
      </c>
      <c r="D3615" s="4" t="s">
        <v>21</v>
      </c>
      <c r="E3615" s="4">
        <v>0</v>
      </c>
      <c r="F3615" s="4">
        <v>54</v>
      </c>
      <c r="G3615" s="4">
        <v>54</v>
      </c>
      <c r="H3615" s="4">
        <v>53</v>
      </c>
      <c r="I3615" s="4">
        <v>1</v>
      </c>
      <c r="J3615" s="4">
        <v>0</v>
      </c>
      <c r="K3615" s="4">
        <v>0</v>
      </c>
      <c r="L3615" s="4">
        <v>1.5</v>
      </c>
      <c r="M3615" s="4">
        <v>1</v>
      </c>
      <c r="N3615" s="4">
        <v>0.98199999999999998</v>
      </c>
      <c r="O3615" s="4">
        <v>4.5</v>
      </c>
      <c r="P3615" s="4">
        <v>0.72299999999999998</v>
      </c>
      <c r="Q3615" s="5">
        <v>0.98099999999999998</v>
      </c>
      <c r="R3615" s="4" t="str">
        <f>TRIM(tblOperations[[#This Row],[Region]])</f>
        <v>Scotland</v>
      </c>
      <c r="S3615" s="4" t="str">
        <f>TRIM(tblOperations[[#This Row],[Team]])</f>
        <v>Facilities Response</v>
      </c>
      <c r="T3615" s="4" t="str">
        <f>_xlfn.XLOOKUP(R3615,tblRegionReference[Region],tblRegionReference[Area],"Not Found")</f>
        <v>North</v>
      </c>
      <c r="U3615" s="4" t="str">
        <f>IF(tblOperations[[#This Row],[Completion_Rate]]&gt;=_xlfn.XLOOKUP("Completion Rate",tblKPITargets[KPI_Name],tblKPITargets[Target_Value]),"Met","Below Target")</f>
        <v>Met</v>
      </c>
      <c r="V3615" t="str">
        <f>IF(tblOperations[[#This Row],[SLA_Compliance]]&gt;=_xlfn.XLOOKUP('04_References'!$A$3,tblKPITargets[KPI_Name],tblKPITargets[Target_Value]),"Met","Below Target")</f>
        <v>Met</v>
      </c>
      <c r="W3615" t="str">
        <f>IF(tblOperations[[#This Row],[Quality_Pass_Rate]]&gt;=_xlfn.XLOOKUP('04_References'!$A$4,tblKPITargets[KPI_Name],tblKPITargets[Target_Value]),"Met","Below Target")</f>
        <v>Met</v>
      </c>
      <c r="X3615" t="str">
        <f>IF(tblOperations[[#This Row],[Average_Completion_Days]]&lt;=_xlfn.XLOOKUP('04_References'!$A$7,tblKPITargets[KPI_Name],tblKPITargets[Target_Value]),"Met","Below Target")</f>
        <v>Met</v>
      </c>
      <c r="Y3615" t="str">
        <f>IF(tblOperations[[#This Row],[Closing_Backlog]]&lt;=_xlfn.XLOOKUP('04_References'!$A$8,tblKPITargets[KPI_Name],tblKPITargets[Target_Value]),"Met","Below Target")</f>
        <v>Met</v>
      </c>
    </row>
    <row r="3616" spans="1:25">
      <c r="A3616" s="6" t="s">
        <v>3646</v>
      </c>
      <c r="B3616" s="7">
        <v>46185</v>
      </c>
      <c r="C3616" s="2" t="s">
        <v>18</v>
      </c>
      <c r="D3616" s="2" t="s">
        <v>23</v>
      </c>
      <c r="E3616" s="2">
        <v>918</v>
      </c>
      <c r="F3616" s="2">
        <v>42</v>
      </c>
      <c r="G3616" s="2">
        <v>960</v>
      </c>
      <c r="H3616" s="2">
        <v>33</v>
      </c>
      <c r="I3616" s="2">
        <v>927</v>
      </c>
      <c r="J3616" s="2">
        <v>0</v>
      </c>
      <c r="K3616" s="2">
        <v>0</v>
      </c>
      <c r="L3616" s="2">
        <v>8</v>
      </c>
      <c r="M3616" s="2">
        <v>0.6</v>
      </c>
      <c r="N3616" s="2">
        <v>0.99199999999999999</v>
      </c>
      <c r="O3616" s="2">
        <v>2.5</v>
      </c>
      <c r="P3616" s="2">
        <v>0.73799999999999999</v>
      </c>
      <c r="Q3616" s="3">
        <v>3.4000000000000002E-2</v>
      </c>
      <c r="R3616" s="4" t="str">
        <f>TRIM(tblOperations[[#This Row],[Region]])</f>
        <v>Scotland</v>
      </c>
      <c r="S3616" s="4" t="str">
        <f>TRIM(tblOperations[[#This Row],[Team]])</f>
        <v>Estates Support</v>
      </c>
      <c r="T3616" s="4" t="str">
        <f>_xlfn.XLOOKUP(R3616,tblRegionReference[Region],tblRegionReference[Area],"Not Found")</f>
        <v>North</v>
      </c>
      <c r="U3616" s="4" t="str">
        <f>IF(tblOperations[[#This Row],[Completion_Rate]]&gt;=_xlfn.XLOOKUP("Completion Rate",tblKPITargets[KPI_Name],tblKPITargets[Target_Value]),"Met","Below Target")</f>
        <v>Below Target</v>
      </c>
      <c r="V3616" t="str">
        <f>IF(tblOperations[[#This Row],[SLA_Compliance]]&gt;=_xlfn.XLOOKUP('04_References'!$A$3,tblKPITargets[KPI_Name],tblKPITargets[Target_Value]),"Met","Below Target")</f>
        <v>Below Target</v>
      </c>
      <c r="W3616" t="str">
        <f>IF(tblOperations[[#This Row],[Quality_Pass_Rate]]&gt;=_xlfn.XLOOKUP('04_References'!$A$4,tblKPITargets[KPI_Name],tblKPITargets[Target_Value]),"Met","Below Target")</f>
        <v>Met</v>
      </c>
      <c r="X3616" t="str">
        <f>IF(tblOperations[[#This Row],[Average_Completion_Days]]&lt;=_xlfn.XLOOKUP('04_References'!$A$7,tblKPITargets[KPI_Name],tblKPITargets[Target_Value]),"Met","Below Target")</f>
        <v>Below Target</v>
      </c>
      <c r="Y3616" t="str">
        <f>IF(tblOperations[[#This Row],[Closing_Backlog]]&lt;=_xlfn.XLOOKUP('04_References'!$A$8,tblKPITargets[KPI_Name],tblKPITargets[Target_Value]),"Met","Below Target")</f>
        <v>Below Target</v>
      </c>
    </row>
    <row r="3617" spans="1:25">
      <c r="A3617" s="8" t="s">
        <v>3647</v>
      </c>
      <c r="B3617" s="9">
        <v>46185</v>
      </c>
      <c r="C3617" s="4" t="s">
        <v>18</v>
      </c>
      <c r="D3617" s="4" t="s">
        <v>25</v>
      </c>
      <c r="E3617" s="4">
        <v>0</v>
      </c>
      <c r="F3617" s="4">
        <v>35</v>
      </c>
      <c r="G3617" s="4">
        <v>35</v>
      </c>
      <c r="H3617" s="4">
        <v>35</v>
      </c>
      <c r="I3617" s="4">
        <v>0</v>
      </c>
      <c r="J3617" s="4">
        <v>0</v>
      </c>
      <c r="K3617" s="4">
        <v>0</v>
      </c>
      <c r="L3617" s="4">
        <v>1.2</v>
      </c>
      <c r="M3617" s="4">
        <v>0.97299999999999998</v>
      </c>
      <c r="N3617" s="4">
        <v>0.97199999999999998</v>
      </c>
      <c r="O3617" s="4">
        <v>4.5999999999999996</v>
      </c>
      <c r="P3617" s="4">
        <v>0.71099999999999997</v>
      </c>
      <c r="Q3617" s="5">
        <v>1</v>
      </c>
      <c r="R3617" s="4" t="str">
        <f>TRIM(tblOperations[[#This Row],[Region]])</f>
        <v>Scotland</v>
      </c>
      <c r="S3617" s="4" t="str">
        <f>TRIM(tblOperations[[#This Row],[Team]])</f>
        <v>Workplace Projects</v>
      </c>
      <c r="T3617" s="4" t="str">
        <f>_xlfn.XLOOKUP(R3617,tblRegionReference[Region],tblRegionReference[Area],"Not Found")</f>
        <v>North</v>
      </c>
      <c r="U3617" s="4" t="str">
        <f>IF(tblOperations[[#This Row],[Completion_Rate]]&gt;=_xlfn.XLOOKUP("Completion Rate",tblKPITargets[KPI_Name],tblKPITargets[Target_Value]),"Met","Below Target")</f>
        <v>Met</v>
      </c>
      <c r="V3617" t="str">
        <f>IF(tblOperations[[#This Row],[SLA_Compliance]]&gt;=_xlfn.XLOOKUP('04_References'!$A$3,tblKPITargets[KPI_Name],tblKPITargets[Target_Value]),"Met","Below Target")</f>
        <v>Met</v>
      </c>
      <c r="W3617" t="str">
        <f>IF(tblOperations[[#This Row],[Quality_Pass_Rate]]&gt;=_xlfn.XLOOKUP('04_References'!$A$4,tblKPITargets[KPI_Name],tblKPITargets[Target_Value]),"Met","Below Target")</f>
        <v>Met</v>
      </c>
      <c r="X3617" t="str">
        <f>IF(tblOperations[[#This Row],[Average_Completion_Days]]&lt;=_xlfn.XLOOKUP('04_References'!$A$7,tblKPITargets[KPI_Name],tblKPITargets[Target_Value]),"Met","Below Target")</f>
        <v>Met</v>
      </c>
      <c r="Y3617" t="str">
        <f>IF(tblOperations[[#This Row],[Closing_Backlog]]&lt;=_xlfn.XLOOKUP('04_References'!$A$8,tblKPITargets[KPI_Name],tblKPITargets[Target_Value]),"Met","Below Target")</f>
        <v>Met</v>
      </c>
    </row>
    <row r="3618" spans="1:25">
      <c r="A3618" s="6" t="s">
        <v>3648</v>
      </c>
      <c r="B3618" s="7">
        <v>46185</v>
      </c>
      <c r="C3618" s="2" t="s">
        <v>27</v>
      </c>
      <c r="D3618" s="2" t="s">
        <v>19</v>
      </c>
      <c r="E3618" s="2">
        <v>45</v>
      </c>
      <c r="F3618" s="2">
        <v>40</v>
      </c>
      <c r="G3618" s="2">
        <v>85</v>
      </c>
      <c r="H3618" s="2">
        <v>34</v>
      </c>
      <c r="I3618" s="2">
        <v>51</v>
      </c>
      <c r="J3618" s="2">
        <v>1</v>
      </c>
      <c r="K3618" s="2">
        <v>1</v>
      </c>
      <c r="L3618" s="2">
        <v>5.7</v>
      </c>
      <c r="M3618" s="2">
        <v>0.624</v>
      </c>
      <c r="N3618" s="2">
        <v>0.94499999999999995</v>
      </c>
      <c r="O3618" s="2">
        <v>2.7</v>
      </c>
      <c r="P3618" s="2">
        <v>0.74399999999999999</v>
      </c>
      <c r="Q3618" s="3">
        <v>0.4</v>
      </c>
      <c r="R3618" s="4" t="str">
        <f>TRIM(tblOperations[[#This Row],[Region]])</f>
        <v>North East</v>
      </c>
      <c r="S3618" s="4" t="str">
        <f>TRIM(tblOperations[[#This Row],[Team]])</f>
        <v>Workplace Services</v>
      </c>
      <c r="T3618" s="4" t="str">
        <f>_xlfn.XLOOKUP(R3618,tblRegionReference[Region],tblRegionReference[Area],"Not Found")</f>
        <v>North</v>
      </c>
      <c r="U3618" s="4" t="str">
        <f>IF(tblOperations[[#This Row],[Completion_Rate]]&gt;=_xlfn.XLOOKUP("Completion Rate",tblKPITargets[KPI_Name],tblKPITargets[Target_Value]),"Met","Below Target")</f>
        <v>Below Target</v>
      </c>
      <c r="V3618" t="str">
        <f>IF(tblOperations[[#This Row],[SLA_Compliance]]&gt;=_xlfn.XLOOKUP('04_References'!$A$3,tblKPITargets[KPI_Name],tblKPITargets[Target_Value]),"Met","Below Target")</f>
        <v>Below Target</v>
      </c>
      <c r="W3618" t="str">
        <f>IF(tblOperations[[#This Row],[Quality_Pass_Rate]]&gt;=_xlfn.XLOOKUP('04_References'!$A$4,tblKPITargets[KPI_Name],tblKPITargets[Target_Value]),"Met","Below Target")</f>
        <v>Below Target</v>
      </c>
      <c r="X3618" t="str">
        <f>IF(tblOperations[[#This Row],[Average_Completion_Days]]&lt;=_xlfn.XLOOKUP('04_References'!$A$7,tblKPITargets[KPI_Name],tblKPITargets[Target_Value]),"Met","Below Target")</f>
        <v>Below Target</v>
      </c>
      <c r="Y3618" t="str">
        <f>IF(tblOperations[[#This Row],[Closing_Backlog]]&lt;=_xlfn.XLOOKUP('04_References'!$A$8,tblKPITargets[KPI_Name],tblKPITargets[Target_Value]),"Met","Below Target")</f>
        <v>Below Target</v>
      </c>
    </row>
    <row r="3619" spans="1:25">
      <c r="A3619" s="8" t="s">
        <v>3649</v>
      </c>
      <c r="B3619" s="9">
        <v>46185</v>
      </c>
      <c r="C3619" s="4" t="s">
        <v>27</v>
      </c>
      <c r="D3619" s="4" t="s">
        <v>21</v>
      </c>
      <c r="E3619" s="4">
        <v>0</v>
      </c>
      <c r="F3619" s="4">
        <v>61</v>
      </c>
      <c r="G3619" s="4">
        <v>61</v>
      </c>
      <c r="H3619" s="4">
        <v>54</v>
      </c>
      <c r="I3619" s="4">
        <v>7</v>
      </c>
      <c r="J3619" s="4">
        <v>0</v>
      </c>
      <c r="K3619" s="4">
        <v>0</v>
      </c>
      <c r="L3619" s="4">
        <v>2.1</v>
      </c>
      <c r="M3619" s="4">
        <v>0.93100000000000005</v>
      </c>
      <c r="N3619" s="4">
        <v>1</v>
      </c>
      <c r="O3619" s="4">
        <v>4.2</v>
      </c>
      <c r="P3619" s="4">
        <v>0.70899999999999996</v>
      </c>
      <c r="Q3619" s="5">
        <v>0.88500000000000001</v>
      </c>
      <c r="R3619" s="4" t="str">
        <f>TRIM(tblOperations[[#This Row],[Region]])</f>
        <v>North East</v>
      </c>
      <c r="S3619" s="4" t="str">
        <f>TRIM(tblOperations[[#This Row],[Team]])</f>
        <v>Facilities Response</v>
      </c>
      <c r="T3619" s="4" t="str">
        <f>_xlfn.XLOOKUP(R3619,tblRegionReference[Region],tblRegionReference[Area],"Not Found")</f>
        <v>North</v>
      </c>
      <c r="U3619" s="4" t="str">
        <f>IF(tblOperations[[#This Row],[Completion_Rate]]&gt;=_xlfn.XLOOKUP("Completion Rate",tblKPITargets[KPI_Name],tblKPITargets[Target_Value]),"Met","Below Target")</f>
        <v>Below Target</v>
      </c>
      <c r="V3619" t="str">
        <f>IF(tblOperations[[#This Row],[SLA_Compliance]]&gt;=_xlfn.XLOOKUP('04_References'!$A$3,tblKPITargets[KPI_Name],tblKPITargets[Target_Value]),"Met","Below Target")</f>
        <v>Met</v>
      </c>
      <c r="W3619" t="str">
        <f>IF(tblOperations[[#This Row],[Quality_Pass_Rate]]&gt;=_xlfn.XLOOKUP('04_References'!$A$4,tblKPITargets[KPI_Name],tblKPITargets[Target_Value]),"Met","Below Target")</f>
        <v>Met</v>
      </c>
      <c r="X3619" t="str">
        <f>IF(tblOperations[[#This Row],[Average_Completion_Days]]&lt;=_xlfn.XLOOKUP('04_References'!$A$7,tblKPITargets[KPI_Name],tblKPITargets[Target_Value]),"Met","Below Target")</f>
        <v>Met</v>
      </c>
      <c r="Y3619" t="str">
        <f>IF(tblOperations[[#This Row],[Closing_Backlog]]&lt;=_xlfn.XLOOKUP('04_References'!$A$8,tblKPITargets[KPI_Name],tblKPITargets[Target_Value]),"Met","Below Target")</f>
        <v>Met</v>
      </c>
    </row>
    <row r="3620" spans="1:25">
      <c r="A3620" s="6" t="s">
        <v>3650</v>
      </c>
      <c r="B3620" s="7">
        <v>46185</v>
      </c>
      <c r="C3620" s="2" t="s">
        <v>27</v>
      </c>
      <c r="D3620" s="2" t="s">
        <v>23</v>
      </c>
      <c r="E3620" s="2">
        <v>2406</v>
      </c>
      <c r="F3620" s="2">
        <v>24</v>
      </c>
      <c r="G3620" s="2">
        <v>2430</v>
      </c>
      <c r="H3620" s="2">
        <v>16</v>
      </c>
      <c r="I3620" s="2">
        <v>2414</v>
      </c>
      <c r="J3620" s="2">
        <v>0</v>
      </c>
      <c r="K3620" s="2">
        <v>0</v>
      </c>
      <c r="L3620" s="2">
        <v>8</v>
      </c>
      <c r="M3620" s="2">
        <v>0.6</v>
      </c>
      <c r="N3620" s="2">
        <v>0.99199999999999999</v>
      </c>
      <c r="O3620" s="2">
        <v>2.5</v>
      </c>
      <c r="P3620" s="2">
        <v>0.77200000000000002</v>
      </c>
      <c r="Q3620" s="3">
        <v>7.0000000000000001E-3</v>
      </c>
      <c r="R3620" s="4" t="str">
        <f>TRIM(tblOperations[[#This Row],[Region]])</f>
        <v>North East</v>
      </c>
      <c r="S3620" s="4" t="str">
        <f>TRIM(tblOperations[[#This Row],[Team]])</f>
        <v>Estates Support</v>
      </c>
      <c r="T3620" s="4" t="str">
        <f>_xlfn.XLOOKUP(R3620,tblRegionReference[Region],tblRegionReference[Area],"Not Found")</f>
        <v>North</v>
      </c>
      <c r="U3620" s="4" t="str">
        <f>IF(tblOperations[[#This Row],[Completion_Rate]]&gt;=_xlfn.XLOOKUP("Completion Rate",tblKPITargets[KPI_Name],tblKPITargets[Target_Value]),"Met","Below Target")</f>
        <v>Below Target</v>
      </c>
      <c r="V3620" t="str">
        <f>IF(tblOperations[[#This Row],[SLA_Compliance]]&gt;=_xlfn.XLOOKUP('04_References'!$A$3,tblKPITargets[KPI_Name],tblKPITargets[Target_Value]),"Met","Below Target")</f>
        <v>Below Target</v>
      </c>
      <c r="W3620" t="str">
        <f>IF(tblOperations[[#This Row],[Quality_Pass_Rate]]&gt;=_xlfn.XLOOKUP('04_References'!$A$4,tblKPITargets[KPI_Name],tblKPITargets[Target_Value]),"Met","Below Target")</f>
        <v>Met</v>
      </c>
      <c r="X3620" t="str">
        <f>IF(tblOperations[[#This Row],[Average_Completion_Days]]&lt;=_xlfn.XLOOKUP('04_References'!$A$7,tblKPITargets[KPI_Name],tblKPITargets[Target_Value]),"Met","Below Target")</f>
        <v>Below Target</v>
      </c>
      <c r="Y3620" t="str">
        <f>IF(tblOperations[[#This Row],[Closing_Backlog]]&lt;=_xlfn.XLOOKUP('04_References'!$A$8,tblKPITargets[KPI_Name],tblKPITargets[Target_Value]),"Met","Below Target")</f>
        <v>Below Target</v>
      </c>
    </row>
    <row r="3621" spans="1:25">
      <c r="A3621" s="8" t="s">
        <v>3651</v>
      </c>
      <c r="B3621" s="9">
        <v>46185</v>
      </c>
      <c r="C3621" s="4" t="s">
        <v>27</v>
      </c>
      <c r="D3621" s="4" t="s">
        <v>25</v>
      </c>
      <c r="E3621" s="4">
        <v>183</v>
      </c>
      <c r="F3621" s="4">
        <v>35</v>
      </c>
      <c r="G3621" s="4">
        <v>218</v>
      </c>
      <c r="H3621" s="4">
        <v>22</v>
      </c>
      <c r="I3621" s="4">
        <v>196</v>
      </c>
      <c r="J3621" s="4">
        <v>0</v>
      </c>
      <c r="K3621" s="4">
        <v>0</v>
      </c>
      <c r="L3621" s="4">
        <v>8</v>
      </c>
      <c r="M3621" s="4">
        <v>0.6</v>
      </c>
      <c r="N3621" s="4">
        <v>0.98399999999999999</v>
      </c>
      <c r="O3621" s="4">
        <v>2.5</v>
      </c>
      <c r="P3621" s="4">
        <v>0.81100000000000005</v>
      </c>
      <c r="Q3621" s="5">
        <v>0.10100000000000001</v>
      </c>
      <c r="R3621" s="4" t="str">
        <f>TRIM(tblOperations[[#This Row],[Region]])</f>
        <v>North East</v>
      </c>
      <c r="S3621" s="4" t="str">
        <f>TRIM(tblOperations[[#This Row],[Team]])</f>
        <v>Workplace Projects</v>
      </c>
      <c r="T3621" s="4" t="str">
        <f>_xlfn.XLOOKUP(R3621,tblRegionReference[Region],tblRegionReference[Area],"Not Found")</f>
        <v>North</v>
      </c>
      <c r="U3621" s="4" t="str">
        <f>IF(tblOperations[[#This Row],[Completion_Rate]]&gt;=_xlfn.XLOOKUP("Completion Rate",tblKPITargets[KPI_Name],tblKPITargets[Target_Value]),"Met","Below Target")</f>
        <v>Below Target</v>
      </c>
      <c r="V3621" t="str">
        <f>IF(tblOperations[[#This Row],[SLA_Compliance]]&gt;=_xlfn.XLOOKUP('04_References'!$A$3,tblKPITargets[KPI_Name],tblKPITargets[Target_Value]),"Met","Below Target")</f>
        <v>Below Target</v>
      </c>
      <c r="W3621" t="str">
        <f>IF(tblOperations[[#This Row],[Quality_Pass_Rate]]&gt;=_xlfn.XLOOKUP('04_References'!$A$4,tblKPITargets[KPI_Name],tblKPITargets[Target_Value]),"Met","Below Target")</f>
        <v>Met</v>
      </c>
      <c r="X3621" t="str">
        <f>IF(tblOperations[[#This Row],[Average_Completion_Days]]&lt;=_xlfn.XLOOKUP('04_References'!$A$7,tblKPITargets[KPI_Name],tblKPITargets[Target_Value]),"Met","Below Target")</f>
        <v>Below Target</v>
      </c>
      <c r="Y3621" t="str">
        <f>IF(tblOperations[[#This Row],[Closing_Backlog]]&lt;=_xlfn.XLOOKUP('04_References'!$A$8,tblKPITargets[KPI_Name],tblKPITargets[Target_Value]),"Met","Below Target")</f>
        <v>Below Target</v>
      </c>
    </row>
    <row r="3622" spans="1:25">
      <c r="A3622" s="6" t="s">
        <v>3652</v>
      </c>
      <c r="B3622" s="7">
        <v>46185</v>
      </c>
      <c r="C3622" s="2" t="s">
        <v>32</v>
      </c>
      <c r="D3622" s="2" t="s">
        <v>19</v>
      </c>
      <c r="E3622" s="2">
        <v>1101</v>
      </c>
      <c r="F3622" s="2">
        <v>41</v>
      </c>
      <c r="G3622" s="2">
        <v>1142</v>
      </c>
      <c r="H3622" s="2">
        <v>31</v>
      </c>
      <c r="I3622" s="2">
        <v>1111</v>
      </c>
      <c r="J3622" s="2">
        <v>0</v>
      </c>
      <c r="K3622" s="2">
        <v>0</v>
      </c>
      <c r="L3622" s="2">
        <v>8</v>
      </c>
      <c r="M3622" s="2">
        <v>0.6</v>
      </c>
      <c r="N3622" s="2">
        <v>0.97099999999999997</v>
      </c>
      <c r="O3622" s="2">
        <v>2.5</v>
      </c>
      <c r="P3622" s="2">
        <v>0.755</v>
      </c>
      <c r="Q3622" s="3">
        <v>2.7E-2</v>
      </c>
      <c r="R3622" s="4" t="str">
        <f>TRIM(tblOperations[[#This Row],[Region]])</f>
        <v>North West</v>
      </c>
      <c r="S3622" s="4" t="str">
        <f>TRIM(tblOperations[[#This Row],[Team]])</f>
        <v>Workplace Services</v>
      </c>
      <c r="T3622" s="4" t="str">
        <f>_xlfn.XLOOKUP(R3622,tblRegionReference[Region],tblRegionReference[Area],"Not Found")</f>
        <v>North</v>
      </c>
      <c r="U3622" s="4" t="str">
        <f>IF(tblOperations[[#This Row],[Completion_Rate]]&gt;=_xlfn.XLOOKUP("Completion Rate",tblKPITargets[KPI_Name],tblKPITargets[Target_Value]),"Met","Below Target")</f>
        <v>Below Target</v>
      </c>
      <c r="V3622" t="str">
        <f>IF(tblOperations[[#This Row],[SLA_Compliance]]&gt;=_xlfn.XLOOKUP('04_References'!$A$3,tblKPITargets[KPI_Name],tblKPITargets[Target_Value]),"Met","Below Target")</f>
        <v>Below Target</v>
      </c>
      <c r="W3622" t="str">
        <f>IF(tblOperations[[#This Row],[Quality_Pass_Rate]]&gt;=_xlfn.XLOOKUP('04_References'!$A$4,tblKPITargets[KPI_Name],tblKPITargets[Target_Value]),"Met","Below Target")</f>
        <v>Met</v>
      </c>
      <c r="X3622" t="str">
        <f>IF(tblOperations[[#This Row],[Average_Completion_Days]]&lt;=_xlfn.XLOOKUP('04_References'!$A$7,tblKPITargets[KPI_Name],tblKPITargets[Target_Value]),"Met","Below Target")</f>
        <v>Below Target</v>
      </c>
      <c r="Y3622" t="str">
        <f>IF(tblOperations[[#This Row],[Closing_Backlog]]&lt;=_xlfn.XLOOKUP('04_References'!$A$8,tblKPITargets[KPI_Name],tblKPITargets[Target_Value]),"Met","Below Target")</f>
        <v>Below Target</v>
      </c>
    </row>
    <row r="3623" spans="1:25">
      <c r="A3623" s="8" t="s">
        <v>3653</v>
      </c>
      <c r="B3623" s="9">
        <v>46185</v>
      </c>
      <c r="C3623" s="4" t="s">
        <v>32</v>
      </c>
      <c r="D3623" s="4" t="s">
        <v>21</v>
      </c>
      <c r="E3623" s="4">
        <v>2288</v>
      </c>
      <c r="F3623" s="4">
        <v>32</v>
      </c>
      <c r="G3623" s="4">
        <v>2320</v>
      </c>
      <c r="H3623" s="4">
        <v>28</v>
      </c>
      <c r="I3623" s="4">
        <v>2292</v>
      </c>
      <c r="J3623" s="4">
        <v>0</v>
      </c>
      <c r="K3623" s="4">
        <v>0</v>
      </c>
      <c r="L3623" s="4">
        <v>8</v>
      </c>
      <c r="M3623" s="4">
        <v>0.6</v>
      </c>
      <c r="N3623" s="4">
        <v>0.999</v>
      </c>
      <c r="O3623" s="4">
        <v>2.5</v>
      </c>
      <c r="P3623" s="4">
        <v>0.75</v>
      </c>
      <c r="Q3623" s="5">
        <v>1.2E-2</v>
      </c>
      <c r="R3623" s="4" t="str">
        <f>TRIM(tblOperations[[#This Row],[Region]])</f>
        <v>North West</v>
      </c>
      <c r="S3623" s="4" t="str">
        <f>TRIM(tblOperations[[#This Row],[Team]])</f>
        <v>Facilities Response</v>
      </c>
      <c r="T3623" s="4" t="str">
        <f>_xlfn.XLOOKUP(R3623,tblRegionReference[Region],tblRegionReference[Area],"Not Found")</f>
        <v>North</v>
      </c>
      <c r="U3623" s="4" t="str">
        <f>IF(tblOperations[[#This Row],[Completion_Rate]]&gt;=_xlfn.XLOOKUP("Completion Rate",tblKPITargets[KPI_Name],tblKPITargets[Target_Value]),"Met","Below Target")</f>
        <v>Below Target</v>
      </c>
      <c r="V3623" t="str">
        <f>IF(tblOperations[[#This Row],[SLA_Compliance]]&gt;=_xlfn.XLOOKUP('04_References'!$A$3,tblKPITargets[KPI_Name],tblKPITargets[Target_Value]),"Met","Below Target")</f>
        <v>Below Target</v>
      </c>
      <c r="W3623" t="str">
        <f>IF(tblOperations[[#This Row],[Quality_Pass_Rate]]&gt;=_xlfn.XLOOKUP('04_References'!$A$4,tblKPITargets[KPI_Name],tblKPITargets[Target_Value]),"Met","Below Target")</f>
        <v>Met</v>
      </c>
      <c r="X3623" t="str">
        <f>IF(tblOperations[[#This Row],[Average_Completion_Days]]&lt;=_xlfn.XLOOKUP('04_References'!$A$7,tblKPITargets[KPI_Name],tblKPITargets[Target_Value]),"Met","Below Target")</f>
        <v>Below Target</v>
      </c>
      <c r="Y3623" t="str">
        <f>IF(tblOperations[[#This Row],[Closing_Backlog]]&lt;=_xlfn.XLOOKUP('04_References'!$A$8,tblKPITargets[KPI_Name],tblKPITargets[Target_Value]),"Met","Below Target")</f>
        <v>Below Target</v>
      </c>
    </row>
    <row r="3624" spans="1:25">
      <c r="A3624" s="6" t="s">
        <v>3654</v>
      </c>
      <c r="B3624" s="7">
        <v>46185</v>
      </c>
      <c r="C3624" s="2" t="s">
        <v>32</v>
      </c>
      <c r="D3624" s="2" t="s">
        <v>23</v>
      </c>
      <c r="E3624" s="2">
        <v>2540</v>
      </c>
      <c r="F3624" s="2">
        <v>37</v>
      </c>
      <c r="G3624" s="2">
        <v>2577</v>
      </c>
      <c r="H3624" s="2">
        <v>19</v>
      </c>
      <c r="I3624" s="2">
        <v>2558</v>
      </c>
      <c r="J3624" s="2">
        <v>0</v>
      </c>
      <c r="K3624" s="2">
        <v>0</v>
      </c>
      <c r="L3624" s="2">
        <v>8</v>
      </c>
      <c r="M3624" s="2">
        <v>0.6</v>
      </c>
      <c r="N3624" s="2">
        <v>0.995</v>
      </c>
      <c r="O3624" s="2">
        <v>2.5</v>
      </c>
      <c r="P3624" s="2">
        <v>0.65100000000000002</v>
      </c>
      <c r="Q3624" s="3">
        <v>7.0000000000000001E-3</v>
      </c>
      <c r="R3624" s="4" t="str">
        <f>TRIM(tblOperations[[#This Row],[Region]])</f>
        <v>North West</v>
      </c>
      <c r="S3624" s="4" t="str">
        <f>TRIM(tblOperations[[#This Row],[Team]])</f>
        <v>Estates Support</v>
      </c>
      <c r="T3624" s="4" t="str">
        <f>_xlfn.XLOOKUP(R3624,tblRegionReference[Region],tblRegionReference[Area],"Not Found")</f>
        <v>North</v>
      </c>
      <c r="U3624" s="4" t="str">
        <f>IF(tblOperations[[#This Row],[Completion_Rate]]&gt;=_xlfn.XLOOKUP("Completion Rate",tblKPITargets[KPI_Name],tblKPITargets[Target_Value]),"Met","Below Target")</f>
        <v>Below Target</v>
      </c>
      <c r="V3624" t="str">
        <f>IF(tblOperations[[#This Row],[SLA_Compliance]]&gt;=_xlfn.XLOOKUP('04_References'!$A$3,tblKPITargets[KPI_Name],tblKPITargets[Target_Value]),"Met","Below Target")</f>
        <v>Below Target</v>
      </c>
      <c r="W3624" t="str">
        <f>IF(tblOperations[[#This Row],[Quality_Pass_Rate]]&gt;=_xlfn.XLOOKUP('04_References'!$A$4,tblKPITargets[KPI_Name],tblKPITargets[Target_Value]),"Met","Below Target")</f>
        <v>Met</v>
      </c>
      <c r="X3624" t="str">
        <f>IF(tblOperations[[#This Row],[Average_Completion_Days]]&lt;=_xlfn.XLOOKUP('04_References'!$A$7,tblKPITargets[KPI_Name],tblKPITargets[Target_Value]),"Met","Below Target")</f>
        <v>Below Target</v>
      </c>
      <c r="Y3624" t="str">
        <f>IF(tblOperations[[#This Row],[Closing_Backlog]]&lt;=_xlfn.XLOOKUP('04_References'!$A$8,tblKPITargets[KPI_Name],tblKPITargets[Target_Value]),"Met","Below Target")</f>
        <v>Below Target</v>
      </c>
    </row>
    <row r="3625" spans="1:25">
      <c r="A3625" s="8" t="s">
        <v>3655</v>
      </c>
      <c r="B3625" s="9">
        <v>46185</v>
      </c>
      <c r="C3625" s="4" t="s">
        <v>32</v>
      </c>
      <c r="D3625" s="4" t="s">
        <v>25</v>
      </c>
      <c r="E3625" s="4">
        <v>0</v>
      </c>
      <c r="F3625" s="4">
        <v>38</v>
      </c>
      <c r="G3625" s="4">
        <v>38</v>
      </c>
      <c r="H3625" s="4">
        <v>38</v>
      </c>
      <c r="I3625" s="4">
        <v>0</v>
      </c>
      <c r="J3625" s="4">
        <v>0</v>
      </c>
      <c r="K3625" s="4">
        <v>0</v>
      </c>
      <c r="L3625" s="4">
        <v>2.5</v>
      </c>
      <c r="M3625" s="4">
        <v>0.96399999999999997</v>
      </c>
      <c r="N3625" s="4">
        <v>1</v>
      </c>
      <c r="O3625" s="4">
        <v>4.2</v>
      </c>
      <c r="P3625" s="4">
        <v>0.69399999999999995</v>
      </c>
      <c r="Q3625" s="5">
        <v>1</v>
      </c>
      <c r="R3625" s="4" t="str">
        <f>TRIM(tblOperations[[#This Row],[Region]])</f>
        <v>North West</v>
      </c>
      <c r="S3625" s="4" t="str">
        <f>TRIM(tblOperations[[#This Row],[Team]])</f>
        <v>Workplace Projects</v>
      </c>
      <c r="T3625" s="4" t="str">
        <f>_xlfn.XLOOKUP(R3625,tblRegionReference[Region],tblRegionReference[Area],"Not Found")</f>
        <v>North</v>
      </c>
      <c r="U3625" s="4" t="str">
        <f>IF(tblOperations[[#This Row],[Completion_Rate]]&gt;=_xlfn.XLOOKUP("Completion Rate",tblKPITargets[KPI_Name],tblKPITargets[Target_Value]),"Met","Below Target")</f>
        <v>Met</v>
      </c>
      <c r="V3625" t="str">
        <f>IF(tblOperations[[#This Row],[SLA_Compliance]]&gt;=_xlfn.XLOOKUP('04_References'!$A$3,tblKPITargets[KPI_Name],tblKPITargets[Target_Value]),"Met","Below Target")</f>
        <v>Met</v>
      </c>
      <c r="W3625" t="str">
        <f>IF(tblOperations[[#This Row],[Quality_Pass_Rate]]&gt;=_xlfn.XLOOKUP('04_References'!$A$4,tblKPITargets[KPI_Name],tblKPITargets[Target_Value]),"Met","Below Target")</f>
        <v>Met</v>
      </c>
      <c r="X3625" t="str">
        <f>IF(tblOperations[[#This Row],[Average_Completion_Days]]&lt;=_xlfn.XLOOKUP('04_References'!$A$7,tblKPITargets[KPI_Name],tblKPITargets[Target_Value]),"Met","Below Target")</f>
        <v>Met</v>
      </c>
      <c r="Y3625" t="str">
        <f>IF(tblOperations[[#This Row],[Closing_Backlog]]&lt;=_xlfn.XLOOKUP('04_References'!$A$8,tblKPITargets[KPI_Name],tblKPITargets[Target_Value]),"Met","Below Target")</f>
        <v>Met</v>
      </c>
    </row>
    <row r="3626" spans="1:25">
      <c r="A3626" s="6" t="s">
        <v>3656</v>
      </c>
      <c r="B3626" s="7">
        <v>46185</v>
      </c>
      <c r="C3626" s="2" t="s">
        <v>37</v>
      </c>
      <c r="D3626" s="2" t="s">
        <v>19</v>
      </c>
      <c r="E3626" s="2">
        <v>22</v>
      </c>
      <c r="F3626" s="2">
        <v>34</v>
      </c>
      <c r="G3626" s="2">
        <v>56</v>
      </c>
      <c r="H3626" s="2">
        <v>49</v>
      </c>
      <c r="I3626" s="2">
        <v>7</v>
      </c>
      <c r="J3626" s="2">
        <v>0</v>
      </c>
      <c r="K3626" s="2">
        <v>0</v>
      </c>
      <c r="L3626" s="2">
        <v>2</v>
      </c>
      <c r="M3626" s="2">
        <v>0.90300000000000002</v>
      </c>
      <c r="N3626" s="2">
        <v>0.98799999999999999</v>
      </c>
      <c r="O3626" s="2">
        <v>4.0999999999999996</v>
      </c>
      <c r="P3626" s="2">
        <v>0.67100000000000004</v>
      </c>
      <c r="Q3626" s="3">
        <v>0.875</v>
      </c>
      <c r="R3626" s="4" t="str">
        <f>TRIM(tblOperations[[#This Row],[Region]])</f>
        <v>Midlands</v>
      </c>
      <c r="S3626" s="4" t="str">
        <f>TRIM(tblOperations[[#This Row],[Team]])</f>
        <v>Workplace Services</v>
      </c>
      <c r="T3626" s="4" t="str">
        <f>_xlfn.XLOOKUP(R3626,tblRegionReference[Region],tblRegionReference[Area],"Not Found")</f>
        <v>Central</v>
      </c>
      <c r="U3626" s="4" t="str">
        <f>IF(tblOperations[[#This Row],[Completion_Rate]]&gt;=_xlfn.XLOOKUP("Completion Rate",tblKPITargets[KPI_Name],tblKPITargets[Target_Value]),"Met","Below Target")</f>
        <v>Below Target</v>
      </c>
      <c r="V3626" t="str">
        <f>IF(tblOperations[[#This Row],[SLA_Compliance]]&gt;=_xlfn.XLOOKUP('04_References'!$A$3,tblKPITargets[KPI_Name],tblKPITargets[Target_Value]),"Met","Below Target")</f>
        <v>Below Target</v>
      </c>
      <c r="W3626" t="str">
        <f>IF(tblOperations[[#This Row],[Quality_Pass_Rate]]&gt;=_xlfn.XLOOKUP('04_References'!$A$4,tblKPITargets[KPI_Name],tblKPITargets[Target_Value]),"Met","Below Target")</f>
        <v>Met</v>
      </c>
      <c r="X3626" t="str">
        <f>IF(tblOperations[[#This Row],[Average_Completion_Days]]&lt;=_xlfn.XLOOKUP('04_References'!$A$7,tblKPITargets[KPI_Name],tblKPITargets[Target_Value]),"Met","Below Target")</f>
        <v>Met</v>
      </c>
      <c r="Y3626" t="str">
        <f>IF(tblOperations[[#This Row],[Closing_Backlog]]&lt;=_xlfn.XLOOKUP('04_References'!$A$8,tblKPITargets[KPI_Name],tblKPITargets[Target_Value]),"Met","Below Target")</f>
        <v>Met</v>
      </c>
    </row>
    <row r="3627" spans="1:25">
      <c r="A3627" s="8" t="s">
        <v>3657</v>
      </c>
      <c r="B3627" s="9">
        <v>46185</v>
      </c>
      <c r="C3627" s="4" t="s">
        <v>37</v>
      </c>
      <c r="D3627" s="4" t="s">
        <v>21</v>
      </c>
      <c r="E3627" s="4">
        <v>1118</v>
      </c>
      <c r="F3627" s="4">
        <v>48</v>
      </c>
      <c r="G3627" s="4">
        <v>1166</v>
      </c>
      <c r="H3627" s="4">
        <v>40</v>
      </c>
      <c r="I3627" s="4">
        <v>1126</v>
      </c>
      <c r="J3627" s="4">
        <v>0</v>
      </c>
      <c r="K3627" s="4">
        <v>0</v>
      </c>
      <c r="L3627" s="4">
        <v>8</v>
      </c>
      <c r="M3627" s="4">
        <v>0.6</v>
      </c>
      <c r="N3627" s="4">
        <v>0.99299999999999999</v>
      </c>
      <c r="O3627" s="4">
        <v>2.5</v>
      </c>
      <c r="P3627" s="4">
        <v>0.82499999999999996</v>
      </c>
      <c r="Q3627" s="5">
        <v>3.4000000000000002E-2</v>
      </c>
      <c r="R3627" s="4" t="str">
        <f>TRIM(tblOperations[[#This Row],[Region]])</f>
        <v>Midlands</v>
      </c>
      <c r="S3627" s="4" t="str">
        <f>TRIM(tblOperations[[#This Row],[Team]])</f>
        <v>Facilities Response</v>
      </c>
      <c r="T3627" s="4" t="str">
        <f>_xlfn.XLOOKUP(R3627,tblRegionReference[Region],tblRegionReference[Area],"Not Found")</f>
        <v>Central</v>
      </c>
      <c r="U3627" s="4" t="str">
        <f>IF(tblOperations[[#This Row],[Completion_Rate]]&gt;=_xlfn.XLOOKUP("Completion Rate",tblKPITargets[KPI_Name],tblKPITargets[Target_Value]),"Met","Below Target")</f>
        <v>Below Target</v>
      </c>
      <c r="V3627" t="str">
        <f>IF(tblOperations[[#This Row],[SLA_Compliance]]&gt;=_xlfn.XLOOKUP('04_References'!$A$3,tblKPITargets[KPI_Name],tblKPITargets[Target_Value]),"Met","Below Target")</f>
        <v>Below Target</v>
      </c>
      <c r="W3627" t="str">
        <f>IF(tblOperations[[#This Row],[Quality_Pass_Rate]]&gt;=_xlfn.XLOOKUP('04_References'!$A$4,tblKPITargets[KPI_Name],tblKPITargets[Target_Value]),"Met","Below Target")</f>
        <v>Met</v>
      </c>
      <c r="X3627" t="str">
        <f>IF(tblOperations[[#This Row],[Average_Completion_Days]]&lt;=_xlfn.XLOOKUP('04_References'!$A$7,tblKPITargets[KPI_Name],tblKPITargets[Target_Value]),"Met","Below Target")</f>
        <v>Below Target</v>
      </c>
      <c r="Y3627" t="str">
        <f>IF(tblOperations[[#This Row],[Closing_Backlog]]&lt;=_xlfn.XLOOKUP('04_References'!$A$8,tblKPITargets[KPI_Name],tblKPITargets[Target_Value]),"Met","Below Target")</f>
        <v>Below Target</v>
      </c>
    </row>
    <row r="3628" spans="1:25">
      <c r="A3628" s="6" t="s">
        <v>3658</v>
      </c>
      <c r="B3628" s="7">
        <v>46185</v>
      </c>
      <c r="C3628" s="2" t="s">
        <v>37</v>
      </c>
      <c r="D3628" s="2" t="s">
        <v>23</v>
      </c>
      <c r="E3628" s="2">
        <v>867</v>
      </c>
      <c r="F3628" s="2">
        <v>48</v>
      </c>
      <c r="G3628" s="2">
        <v>915</v>
      </c>
      <c r="H3628" s="2">
        <v>39</v>
      </c>
      <c r="I3628" s="2">
        <v>876</v>
      </c>
      <c r="J3628" s="2">
        <v>0</v>
      </c>
      <c r="K3628" s="2">
        <v>0</v>
      </c>
      <c r="L3628" s="2">
        <v>8</v>
      </c>
      <c r="M3628" s="2">
        <v>0.6</v>
      </c>
      <c r="N3628" s="2">
        <v>0.99299999999999999</v>
      </c>
      <c r="O3628" s="2">
        <v>2.5</v>
      </c>
      <c r="P3628" s="2">
        <v>0.81399999999999995</v>
      </c>
      <c r="Q3628" s="3">
        <v>4.2999999999999997E-2</v>
      </c>
      <c r="R3628" s="4" t="str">
        <f>TRIM(tblOperations[[#This Row],[Region]])</f>
        <v>Midlands</v>
      </c>
      <c r="S3628" s="4" t="str">
        <f>TRIM(tblOperations[[#This Row],[Team]])</f>
        <v>Estates Support</v>
      </c>
      <c r="T3628" s="4" t="str">
        <f>_xlfn.XLOOKUP(R3628,tblRegionReference[Region],tblRegionReference[Area],"Not Found")</f>
        <v>Central</v>
      </c>
      <c r="U3628" s="4" t="str">
        <f>IF(tblOperations[[#This Row],[Completion_Rate]]&gt;=_xlfn.XLOOKUP("Completion Rate",tblKPITargets[KPI_Name],tblKPITargets[Target_Value]),"Met","Below Target")</f>
        <v>Below Target</v>
      </c>
      <c r="V3628" t="str">
        <f>IF(tblOperations[[#This Row],[SLA_Compliance]]&gt;=_xlfn.XLOOKUP('04_References'!$A$3,tblKPITargets[KPI_Name],tblKPITargets[Target_Value]),"Met","Below Target")</f>
        <v>Below Target</v>
      </c>
      <c r="W3628" t="str">
        <f>IF(tblOperations[[#This Row],[Quality_Pass_Rate]]&gt;=_xlfn.XLOOKUP('04_References'!$A$4,tblKPITargets[KPI_Name],tblKPITargets[Target_Value]),"Met","Below Target")</f>
        <v>Met</v>
      </c>
      <c r="X3628" t="str">
        <f>IF(tblOperations[[#This Row],[Average_Completion_Days]]&lt;=_xlfn.XLOOKUP('04_References'!$A$7,tblKPITargets[KPI_Name],tblKPITargets[Target_Value]),"Met","Below Target")</f>
        <v>Below Target</v>
      </c>
      <c r="Y3628" t="str">
        <f>IF(tblOperations[[#This Row],[Closing_Backlog]]&lt;=_xlfn.XLOOKUP('04_References'!$A$8,tblKPITargets[KPI_Name],tblKPITargets[Target_Value]),"Met","Below Target")</f>
        <v>Below Target</v>
      </c>
    </row>
    <row r="3629" spans="1:25">
      <c r="A3629" s="8" t="s">
        <v>3659</v>
      </c>
      <c r="B3629" s="9">
        <v>46185</v>
      </c>
      <c r="C3629" s="4" t="s">
        <v>37</v>
      </c>
      <c r="D3629" s="4" t="s">
        <v>25</v>
      </c>
      <c r="E3629" s="4">
        <v>0</v>
      </c>
      <c r="F3629" s="4">
        <v>23</v>
      </c>
      <c r="G3629" s="4">
        <v>23</v>
      </c>
      <c r="H3629" s="4">
        <v>23</v>
      </c>
      <c r="I3629" s="4">
        <v>0</v>
      </c>
      <c r="J3629" s="4">
        <v>1</v>
      </c>
      <c r="K3629" s="4">
        <v>0</v>
      </c>
      <c r="L3629" s="4">
        <v>1.4</v>
      </c>
      <c r="M3629" s="4">
        <v>0.92200000000000004</v>
      </c>
      <c r="N3629" s="4">
        <v>0.93200000000000005</v>
      </c>
      <c r="O3629" s="4">
        <v>4.7</v>
      </c>
      <c r="P3629" s="4">
        <v>0.76600000000000001</v>
      </c>
      <c r="Q3629" s="5">
        <v>1</v>
      </c>
      <c r="R3629" s="4" t="str">
        <f>TRIM(tblOperations[[#This Row],[Region]])</f>
        <v>Midlands</v>
      </c>
      <c r="S3629" s="4" t="str">
        <f>TRIM(tblOperations[[#This Row],[Team]])</f>
        <v>Workplace Projects</v>
      </c>
      <c r="T3629" s="4" t="str">
        <f>_xlfn.XLOOKUP(R3629,tblRegionReference[Region],tblRegionReference[Area],"Not Found")</f>
        <v>Central</v>
      </c>
      <c r="U3629" s="4" t="str">
        <f>IF(tblOperations[[#This Row],[Completion_Rate]]&gt;=_xlfn.XLOOKUP("Completion Rate",tblKPITargets[KPI_Name],tblKPITargets[Target_Value]),"Met","Below Target")</f>
        <v>Met</v>
      </c>
      <c r="V3629" t="str">
        <f>IF(tblOperations[[#This Row],[SLA_Compliance]]&gt;=_xlfn.XLOOKUP('04_References'!$A$3,tblKPITargets[KPI_Name],tblKPITargets[Target_Value]),"Met","Below Target")</f>
        <v>Met</v>
      </c>
      <c r="W3629" t="str">
        <f>IF(tblOperations[[#This Row],[Quality_Pass_Rate]]&gt;=_xlfn.XLOOKUP('04_References'!$A$4,tblKPITargets[KPI_Name],tblKPITargets[Target_Value]),"Met","Below Target")</f>
        <v>Below Target</v>
      </c>
      <c r="X3629" t="str">
        <f>IF(tblOperations[[#This Row],[Average_Completion_Days]]&lt;=_xlfn.XLOOKUP('04_References'!$A$7,tblKPITargets[KPI_Name],tblKPITargets[Target_Value]),"Met","Below Target")</f>
        <v>Met</v>
      </c>
      <c r="Y3629" t="str">
        <f>IF(tblOperations[[#This Row],[Closing_Backlog]]&lt;=_xlfn.XLOOKUP('04_References'!$A$8,tblKPITargets[KPI_Name],tblKPITargets[Target_Value]),"Met","Below Target")</f>
        <v>Met</v>
      </c>
    </row>
    <row r="3630" spans="1:25">
      <c r="A3630" s="6" t="s">
        <v>3660</v>
      </c>
      <c r="B3630" s="7">
        <v>46185</v>
      </c>
      <c r="C3630" s="2" t="s">
        <v>43</v>
      </c>
      <c r="D3630" s="2" t="s">
        <v>19</v>
      </c>
      <c r="E3630" s="2">
        <v>2070</v>
      </c>
      <c r="F3630" s="2">
        <v>43</v>
      </c>
      <c r="G3630" s="2">
        <v>2113</v>
      </c>
      <c r="H3630" s="2">
        <v>20</v>
      </c>
      <c r="I3630" s="2">
        <v>2093</v>
      </c>
      <c r="J3630" s="2">
        <v>0</v>
      </c>
      <c r="K3630" s="2">
        <v>0</v>
      </c>
      <c r="L3630" s="2">
        <v>8</v>
      </c>
      <c r="M3630" s="2">
        <v>0.6</v>
      </c>
      <c r="N3630" s="2">
        <v>0.99299999999999999</v>
      </c>
      <c r="O3630" s="2">
        <v>2.5</v>
      </c>
      <c r="P3630" s="2">
        <v>0.70499999999999996</v>
      </c>
      <c r="Q3630" s="3">
        <v>8.9999999999999993E-3</v>
      </c>
      <c r="R3630" s="4" t="str">
        <f>TRIM(tblOperations[[#This Row],[Region]])</f>
        <v>South West</v>
      </c>
      <c r="S3630" s="4" t="str">
        <f>TRIM(tblOperations[[#This Row],[Team]])</f>
        <v>Workplace Services</v>
      </c>
      <c r="T3630" s="4" t="str">
        <f>_xlfn.XLOOKUP(R3630,tblRegionReference[Region],tblRegionReference[Area],"Not Found")</f>
        <v>South</v>
      </c>
      <c r="U3630" s="4" t="str">
        <f>IF(tblOperations[[#This Row],[Completion_Rate]]&gt;=_xlfn.XLOOKUP("Completion Rate",tblKPITargets[KPI_Name],tblKPITargets[Target_Value]),"Met","Below Target")</f>
        <v>Below Target</v>
      </c>
      <c r="V3630" t="str">
        <f>IF(tblOperations[[#This Row],[SLA_Compliance]]&gt;=_xlfn.XLOOKUP('04_References'!$A$3,tblKPITargets[KPI_Name],tblKPITargets[Target_Value]),"Met","Below Target")</f>
        <v>Below Target</v>
      </c>
      <c r="W3630" t="str">
        <f>IF(tblOperations[[#This Row],[Quality_Pass_Rate]]&gt;=_xlfn.XLOOKUP('04_References'!$A$4,tblKPITargets[KPI_Name],tblKPITargets[Target_Value]),"Met","Below Target")</f>
        <v>Met</v>
      </c>
      <c r="X3630" t="str">
        <f>IF(tblOperations[[#This Row],[Average_Completion_Days]]&lt;=_xlfn.XLOOKUP('04_References'!$A$7,tblKPITargets[KPI_Name],tblKPITargets[Target_Value]),"Met","Below Target")</f>
        <v>Below Target</v>
      </c>
      <c r="Y3630" t="str">
        <f>IF(tblOperations[[#This Row],[Closing_Backlog]]&lt;=_xlfn.XLOOKUP('04_References'!$A$8,tblKPITargets[KPI_Name],tblKPITargets[Target_Value]),"Met","Below Target")</f>
        <v>Below Target</v>
      </c>
    </row>
    <row r="3631" spans="1:25">
      <c r="A3631" s="8" t="s">
        <v>3661</v>
      </c>
      <c r="B3631" s="9">
        <v>46185</v>
      </c>
      <c r="C3631" s="4" t="s">
        <v>43</v>
      </c>
      <c r="D3631" s="4" t="s">
        <v>21</v>
      </c>
      <c r="E3631" s="4">
        <v>2</v>
      </c>
      <c r="F3631" s="4">
        <v>40</v>
      </c>
      <c r="G3631" s="4">
        <v>42</v>
      </c>
      <c r="H3631" s="4">
        <v>42</v>
      </c>
      <c r="I3631" s="4">
        <v>0</v>
      </c>
      <c r="J3631" s="4">
        <v>0</v>
      </c>
      <c r="K3631" s="4">
        <v>0</v>
      </c>
      <c r="L3631" s="4">
        <v>1.6</v>
      </c>
      <c r="M3631" s="4">
        <v>0.96899999999999997</v>
      </c>
      <c r="N3631" s="4">
        <v>0.995</v>
      </c>
      <c r="O3631" s="4">
        <v>4.5999999999999996</v>
      </c>
      <c r="P3631" s="4">
        <v>0.65300000000000002</v>
      </c>
      <c r="Q3631" s="5">
        <v>1</v>
      </c>
      <c r="R3631" s="4" t="str">
        <f>TRIM(tblOperations[[#This Row],[Region]])</f>
        <v>South West</v>
      </c>
      <c r="S3631" s="4" t="str">
        <f>TRIM(tblOperations[[#This Row],[Team]])</f>
        <v>Facilities Response</v>
      </c>
      <c r="T3631" s="4" t="str">
        <f>_xlfn.XLOOKUP(R3631,tblRegionReference[Region],tblRegionReference[Area],"Not Found")</f>
        <v>South</v>
      </c>
      <c r="U3631" s="4" t="str">
        <f>IF(tblOperations[[#This Row],[Completion_Rate]]&gt;=_xlfn.XLOOKUP("Completion Rate",tblKPITargets[KPI_Name],tblKPITargets[Target_Value]),"Met","Below Target")</f>
        <v>Met</v>
      </c>
      <c r="V3631" t="str">
        <f>IF(tblOperations[[#This Row],[SLA_Compliance]]&gt;=_xlfn.XLOOKUP('04_References'!$A$3,tblKPITargets[KPI_Name],tblKPITargets[Target_Value]),"Met","Below Target")</f>
        <v>Met</v>
      </c>
      <c r="W3631" t="str">
        <f>IF(tblOperations[[#This Row],[Quality_Pass_Rate]]&gt;=_xlfn.XLOOKUP('04_References'!$A$4,tblKPITargets[KPI_Name],tblKPITargets[Target_Value]),"Met","Below Target")</f>
        <v>Met</v>
      </c>
      <c r="X3631" t="str">
        <f>IF(tblOperations[[#This Row],[Average_Completion_Days]]&lt;=_xlfn.XLOOKUP('04_References'!$A$7,tblKPITargets[KPI_Name],tblKPITargets[Target_Value]),"Met","Below Target")</f>
        <v>Met</v>
      </c>
      <c r="Y3631" t="str">
        <f>IF(tblOperations[[#This Row],[Closing_Backlog]]&lt;=_xlfn.XLOOKUP('04_References'!$A$8,tblKPITargets[KPI_Name],tblKPITargets[Target_Value]),"Met","Below Target")</f>
        <v>Met</v>
      </c>
    </row>
    <row r="3632" spans="1:25">
      <c r="A3632" s="6" t="s">
        <v>3662</v>
      </c>
      <c r="B3632" s="7">
        <v>46185</v>
      </c>
      <c r="C3632" s="2" t="s">
        <v>43</v>
      </c>
      <c r="D3632" s="2" t="s">
        <v>23</v>
      </c>
      <c r="E3632" s="2">
        <v>0</v>
      </c>
      <c r="F3632" s="2">
        <v>34</v>
      </c>
      <c r="G3632" s="2">
        <v>34</v>
      </c>
      <c r="H3632" s="2">
        <v>34</v>
      </c>
      <c r="I3632" s="2">
        <v>0</v>
      </c>
      <c r="J3632" s="2">
        <v>0</v>
      </c>
      <c r="K3632" s="2">
        <v>0</v>
      </c>
      <c r="L3632" s="2">
        <v>1</v>
      </c>
      <c r="M3632" s="2">
        <v>1</v>
      </c>
      <c r="N3632" s="2">
        <v>0.97799999999999998</v>
      </c>
      <c r="O3632" s="2">
        <v>4.5999999999999996</v>
      </c>
      <c r="P3632" s="2">
        <v>0.69599999999999995</v>
      </c>
      <c r="Q3632" s="3">
        <v>1</v>
      </c>
      <c r="R3632" s="4" t="str">
        <f>TRIM(tblOperations[[#This Row],[Region]])</f>
        <v>South West</v>
      </c>
      <c r="S3632" s="4" t="str">
        <f>TRIM(tblOperations[[#This Row],[Team]])</f>
        <v>Estates Support</v>
      </c>
      <c r="T3632" s="4" t="str">
        <f>_xlfn.XLOOKUP(R3632,tblRegionReference[Region],tblRegionReference[Area],"Not Found")</f>
        <v>South</v>
      </c>
      <c r="U3632" s="4" t="str">
        <f>IF(tblOperations[[#This Row],[Completion_Rate]]&gt;=_xlfn.XLOOKUP("Completion Rate",tblKPITargets[KPI_Name],tblKPITargets[Target_Value]),"Met","Below Target")</f>
        <v>Met</v>
      </c>
      <c r="V3632" t="str">
        <f>IF(tblOperations[[#This Row],[SLA_Compliance]]&gt;=_xlfn.XLOOKUP('04_References'!$A$3,tblKPITargets[KPI_Name],tblKPITargets[Target_Value]),"Met","Below Target")</f>
        <v>Met</v>
      </c>
      <c r="W3632" t="str">
        <f>IF(tblOperations[[#This Row],[Quality_Pass_Rate]]&gt;=_xlfn.XLOOKUP('04_References'!$A$4,tblKPITargets[KPI_Name],tblKPITargets[Target_Value]),"Met","Below Target")</f>
        <v>Met</v>
      </c>
      <c r="X3632" t="str">
        <f>IF(tblOperations[[#This Row],[Average_Completion_Days]]&lt;=_xlfn.XLOOKUP('04_References'!$A$7,tblKPITargets[KPI_Name],tblKPITargets[Target_Value]),"Met","Below Target")</f>
        <v>Met</v>
      </c>
      <c r="Y3632" t="str">
        <f>IF(tblOperations[[#This Row],[Closing_Backlog]]&lt;=_xlfn.XLOOKUP('04_References'!$A$8,tblKPITargets[KPI_Name],tblKPITargets[Target_Value]),"Met","Below Target")</f>
        <v>Met</v>
      </c>
    </row>
    <row r="3633" spans="1:25">
      <c r="A3633" s="8" t="s">
        <v>3663</v>
      </c>
      <c r="B3633" s="9">
        <v>46185</v>
      </c>
      <c r="C3633" s="4" t="s">
        <v>43</v>
      </c>
      <c r="D3633" s="4" t="s">
        <v>25</v>
      </c>
      <c r="E3633" s="4">
        <v>0</v>
      </c>
      <c r="F3633" s="4">
        <v>16</v>
      </c>
      <c r="G3633" s="4">
        <v>16</v>
      </c>
      <c r="H3633" s="4">
        <v>16</v>
      </c>
      <c r="I3633" s="4">
        <v>0</v>
      </c>
      <c r="J3633" s="4">
        <v>0</v>
      </c>
      <c r="K3633" s="4">
        <v>0</v>
      </c>
      <c r="L3633" s="4">
        <v>1.7</v>
      </c>
      <c r="M3633" s="4">
        <v>1</v>
      </c>
      <c r="N3633" s="4">
        <v>0.98899999999999999</v>
      </c>
      <c r="O3633" s="4">
        <v>4.2</v>
      </c>
      <c r="P3633" s="4">
        <v>0.81200000000000006</v>
      </c>
      <c r="Q3633" s="5">
        <v>1</v>
      </c>
      <c r="R3633" s="4" t="str">
        <f>TRIM(tblOperations[[#This Row],[Region]])</f>
        <v>South West</v>
      </c>
      <c r="S3633" s="4" t="str">
        <f>TRIM(tblOperations[[#This Row],[Team]])</f>
        <v>Workplace Projects</v>
      </c>
      <c r="T3633" s="4" t="str">
        <f>_xlfn.XLOOKUP(R3633,tblRegionReference[Region],tblRegionReference[Area],"Not Found")</f>
        <v>South</v>
      </c>
      <c r="U3633" s="4" t="str">
        <f>IF(tblOperations[[#This Row],[Completion_Rate]]&gt;=_xlfn.XLOOKUP("Completion Rate",tblKPITargets[KPI_Name],tblKPITargets[Target_Value]),"Met","Below Target")</f>
        <v>Met</v>
      </c>
      <c r="V3633" t="str">
        <f>IF(tblOperations[[#This Row],[SLA_Compliance]]&gt;=_xlfn.XLOOKUP('04_References'!$A$3,tblKPITargets[KPI_Name],tblKPITargets[Target_Value]),"Met","Below Target")</f>
        <v>Met</v>
      </c>
      <c r="W3633" t="str">
        <f>IF(tblOperations[[#This Row],[Quality_Pass_Rate]]&gt;=_xlfn.XLOOKUP('04_References'!$A$4,tblKPITargets[KPI_Name],tblKPITargets[Target_Value]),"Met","Below Target")</f>
        <v>Met</v>
      </c>
      <c r="X3633" t="str">
        <f>IF(tblOperations[[#This Row],[Average_Completion_Days]]&lt;=_xlfn.XLOOKUP('04_References'!$A$7,tblKPITargets[KPI_Name],tblKPITargets[Target_Value]),"Met","Below Target")</f>
        <v>Met</v>
      </c>
      <c r="Y3633" t="str">
        <f>IF(tblOperations[[#This Row],[Closing_Backlog]]&lt;=_xlfn.XLOOKUP('04_References'!$A$8,tblKPITargets[KPI_Name],tblKPITargets[Target_Value]),"Met","Below Target")</f>
        <v>Met</v>
      </c>
    </row>
    <row r="3634" spans="1:25">
      <c r="A3634" s="6" t="s">
        <v>3664</v>
      </c>
      <c r="B3634" s="7">
        <v>46185</v>
      </c>
      <c r="C3634" s="2" t="s">
        <v>48</v>
      </c>
      <c r="D3634" s="2" t="s">
        <v>19</v>
      </c>
      <c r="E3634" s="2">
        <v>1</v>
      </c>
      <c r="F3634" s="2">
        <v>39</v>
      </c>
      <c r="G3634" s="2">
        <v>40</v>
      </c>
      <c r="H3634" s="2">
        <v>40</v>
      </c>
      <c r="I3634" s="2">
        <v>0</v>
      </c>
      <c r="J3634" s="2">
        <v>0</v>
      </c>
      <c r="K3634" s="2">
        <v>0</v>
      </c>
      <c r="L3634" s="2">
        <v>2</v>
      </c>
      <c r="M3634" s="2">
        <v>0.96499999999999997</v>
      </c>
      <c r="N3634" s="2">
        <v>0.94299999999999995</v>
      </c>
      <c r="O3634" s="2">
        <v>4.3</v>
      </c>
      <c r="P3634" s="2">
        <v>0.73299999999999998</v>
      </c>
      <c r="Q3634" s="3">
        <v>1</v>
      </c>
      <c r="R3634" s="4" t="str">
        <f>TRIM(tblOperations[[#This Row],[Region]])</f>
        <v>South East</v>
      </c>
      <c r="S3634" s="4" t="str">
        <f>TRIM(tblOperations[[#This Row],[Team]])</f>
        <v>Workplace Services</v>
      </c>
      <c r="T3634" s="4" t="str">
        <f>_xlfn.XLOOKUP(R3634,tblRegionReference[Region],tblRegionReference[Area],"Not Found")</f>
        <v>South</v>
      </c>
      <c r="U3634" s="4" t="str">
        <f>IF(tblOperations[[#This Row],[Completion_Rate]]&gt;=_xlfn.XLOOKUP("Completion Rate",tblKPITargets[KPI_Name],tblKPITargets[Target_Value]),"Met","Below Target")</f>
        <v>Met</v>
      </c>
      <c r="V3634" t="str">
        <f>IF(tblOperations[[#This Row],[SLA_Compliance]]&gt;=_xlfn.XLOOKUP('04_References'!$A$3,tblKPITargets[KPI_Name],tblKPITargets[Target_Value]),"Met","Below Target")</f>
        <v>Met</v>
      </c>
      <c r="W3634" t="str">
        <f>IF(tblOperations[[#This Row],[Quality_Pass_Rate]]&gt;=_xlfn.XLOOKUP('04_References'!$A$4,tblKPITargets[KPI_Name],tblKPITargets[Target_Value]),"Met","Below Target")</f>
        <v>Below Target</v>
      </c>
      <c r="X3634" t="str">
        <f>IF(tblOperations[[#This Row],[Average_Completion_Days]]&lt;=_xlfn.XLOOKUP('04_References'!$A$7,tblKPITargets[KPI_Name],tblKPITargets[Target_Value]),"Met","Below Target")</f>
        <v>Met</v>
      </c>
      <c r="Y3634" t="str">
        <f>IF(tblOperations[[#This Row],[Closing_Backlog]]&lt;=_xlfn.XLOOKUP('04_References'!$A$8,tblKPITargets[KPI_Name],tblKPITargets[Target_Value]),"Met","Below Target")</f>
        <v>Met</v>
      </c>
    </row>
    <row r="3635" spans="1:25">
      <c r="A3635" s="8" t="s">
        <v>3665</v>
      </c>
      <c r="B3635" s="9">
        <v>46185</v>
      </c>
      <c r="C3635" s="4" t="s">
        <v>48</v>
      </c>
      <c r="D3635" s="4" t="s">
        <v>21</v>
      </c>
      <c r="E3635" s="4">
        <v>3268</v>
      </c>
      <c r="F3635" s="4">
        <v>51</v>
      </c>
      <c r="G3635" s="4">
        <v>3319</v>
      </c>
      <c r="H3635" s="4">
        <v>24</v>
      </c>
      <c r="I3635" s="4">
        <v>3295</v>
      </c>
      <c r="J3635" s="4">
        <v>0</v>
      </c>
      <c r="K3635" s="4">
        <v>0</v>
      </c>
      <c r="L3635" s="4">
        <v>8</v>
      </c>
      <c r="M3635" s="4">
        <v>0.6</v>
      </c>
      <c r="N3635" s="4">
        <v>0.98399999999999999</v>
      </c>
      <c r="O3635" s="4">
        <v>2.5</v>
      </c>
      <c r="P3635" s="4">
        <v>0.76500000000000001</v>
      </c>
      <c r="Q3635" s="5">
        <v>7.0000000000000001E-3</v>
      </c>
      <c r="R3635" s="4" t="str">
        <f>TRIM(tblOperations[[#This Row],[Region]])</f>
        <v>South East</v>
      </c>
      <c r="S3635" s="4" t="str">
        <f>TRIM(tblOperations[[#This Row],[Team]])</f>
        <v>Facilities Response</v>
      </c>
      <c r="T3635" s="4" t="str">
        <f>_xlfn.XLOOKUP(R3635,tblRegionReference[Region],tblRegionReference[Area],"Not Found")</f>
        <v>South</v>
      </c>
      <c r="U3635" s="4" t="str">
        <f>IF(tblOperations[[#This Row],[Completion_Rate]]&gt;=_xlfn.XLOOKUP("Completion Rate",tblKPITargets[KPI_Name],tblKPITargets[Target_Value]),"Met","Below Target")</f>
        <v>Below Target</v>
      </c>
      <c r="V3635" t="str">
        <f>IF(tblOperations[[#This Row],[SLA_Compliance]]&gt;=_xlfn.XLOOKUP('04_References'!$A$3,tblKPITargets[KPI_Name],tblKPITargets[Target_Value]),"Met","Below Target")</f>
        <v>Below Target</v>
      </c>
      <c r="W3635" t="str">
        <f>IF(tblOperations[[#This Row],[Quality_Pass_Rate]]&gt;=_xlfn.XLOOKUP('04_References'!$A$4,tblKPITargets[KPI_Name],tblKPITargets[Target_Value]),"Met","Below Target")</f>
        <v>Met</v>
      </c>
      <c r="X3635" t="str">
        <f>IF(tblOperations[[#This Row],[Average_Completion_Days]]&lt;=_xlfn.XLOOKUP('04_References'!$A$7,tblKPITargets[KPI_Name],tblKPITargets[Target_Value]),"Met","Below Target")</f>
        <v>Below Target</v>
      </c>
      <c r="Y3635" t="str">
        <f>IF(tblOperations[[#This Row],[Closing_Backlog]]&lt;=_xlfn.XLOOKUP('04_References'!$A$8,tblKPITargets[KPI_Name],tblKPITargets[Target_Value]),"Met","Below Target")</f>
        <v>Below Target</v>
      </c>
    </row>
    <row r="3636" spans="1:25">
      <c r="A3636" s="6" t="s">
        <v>3666</v>
      </c>
      <c r="B3636" s="7">
        <v>46185</v>
      </c>
      <c r="C3636" s="2" t="s">
        <v>48</v>
      </c>
      <c r="D3636" s="2" t="s">
        <v>23</v>
      </c>
      <c r="E3636" s="2">
        <v>0</v>
      </c>
      <c r="F3636" s="2">
        <v>31</v>
      </c>
      <c r="G3636" s="2">
        <v>31</v>
      </c>
      <c r="H3636" s="2">
        <v>31</v>
      </c>
      <c r="I3636" s="2">
        <v>0</v>
      </c>
      <c r="J3636" s="2">
        <v>0</v>
      </c>
      <c r="K3636" s="2">
        <v>0</v>
      </c>
      <c r="L3636" s="2">
        <v>2.2000000000000002</v>
      </c>
      <c r="M3636" s="2">
        <v>0.94499999999999995</v>
      </c>
      <c r="N3636" s="2">
        <v>0.99299999999999999</v>
      </c>
      <c r="O3636" s="2">
        <v>4.5999999999999996</v>
      </c>
      <c r="P3636" s="2">
        <v>0.77</v>
      </c>
      <c r="Q3636" s="3">
        <v>1</v>
      </c>
      <c r="R3636" s="4" t="str">
        <f>TRIM(tblOperations[[#This Row],[Region]])</f>
        <v>South East</v>
      </c>
      <c r="S3636" s="4" t="str">
        <f>TRIM(tblOperations[[#This Row],[Team]])</f>
        <v>Estates Support</v>
      </c>
      <c r="T3636" s="4" t="str">
        <f>_xlfn.XLOOKUP(R3636,tblRegionReference[Region],tblRegionReference[Area],"Not Found")</f>
        <v>South</v>
      </c>
      <c r="U3636" s="4" t="str">
        <f>IF(tblOperations[[#This Row],[Completion_Rate]]&gt;=_xlfn.XLOOKUP("Completion Rate",tblKPITargets[KPI_Name],tblKPITargets[Target_Value]),"Met","Below Target")</f>
        <v>Met</v>
      </c>
      <c r="V3636" t="str">
        <f>IF(tblOperations[[#This Row],[SLA_Compliance]]&gt;=_xlfn.XLOOKUP('04_References'!$A$3,tblKPITargets[KPI_Name],tblKPITargets[Target_Value]),"Met","Below Target")</f>
        <v>Met</v>
      </c>
      <c r="W3636" t="str">
        <f>IF(tblOperations[[#This Row],[Quality_Pass_Rate]]&gt;=_xlfn.XLOOKUP('04_References'!$A$4,tblKPITargets[KPI_Name],tblKPITargets[Target_Value]),"Met","Below Target")</f>
        <v>Met</v>
      </c>
      <c r="X3636" t="str">
        <f>IF(tblOperations[[#This Row],[Average_Completion_Days]]&lt;=_xlfn.XLOOKUP('04_References'!$A$7,tblKPITargets[KPI_Name],tblKPITargets[Target_Value]),"Met","Below Target")</f>
        <v>Met</v>
      </c>
      <c r="Y3636" t="str">
        <f>IF(tblOperations[[#This Row],[Closing_Backlog]]&lt;=_xlfn.XLOOKUP('04_References'!$A$8,tblKPITargets[KPI_Name],tblKPITargets[Target_Value]),"Met","Below Target")</f>
        <v>Met</v>
      </c>
    </row>
    <row r="3637" spans="1:25">
      <c r="A3637" s="8" t="s">
        <v>3667</v>
      </c>
      <c r="B3637" s="9">
        <v>46185</v>
      </c>
      <c r="C3637" s="4" t="s">
        <v>48</v>
      </c>
      <c r="D3637" s="4" t="s">
        <v>25</v>
      </c>
      <c r="E3637" s="4">
        <v>1076</v>
      </c>
      <c r="F3637" s="4">
        <v>42</v>
      </c>
      <c r="G3637" s="4">
        <v>1118</v>
      </c>
      <c r="H3637" s="4">
        <v>20</v>
      </c>
      <c r="I3637" s="4">
        <v>1098</v>
      </c>
      <c r="J3637" s="4">
        <v>0</v>
      </c>
      <c r="K3637" s="4">
        <v>0</v>
      </c>
      <c r="L3637" s="4">
        <v>8</v>
      </c>
      <c r="M3637" s="4">
        <v>0.6</v>
      </c>
      <c r="N3637" s="4">
        <v>0.96599999999999997</v>
      </c>
      <c r="O3637" s="4">
        <v>2.5</v>
      </c>
      <c r="P3637" s="4">
        <v>0.72899999999999998</v>
      </c>
      <c r="Q3637" s="5">
        <v>1.7999999999999999E-2</v>
      </c>
      <c r="R3637" s="4" t="str">
        <f>TRIM(tblOperations[[#This Row],[Region]])</f>
        <v>South East</v>
      </c>
      <c r="S3637" s="4" t="str">
        <f>TRIM(tblOperations[[#This Row],[Team]])</f>
        <v>Workplace Projects</v>
      </c>
      <c r="T3637" s="4" t="str">
        <f>_xlfn.XLOOKUP(R3637,tblRegionReference[Region],tblRegionReference[Area],"Not Found")</f>
        <v>South</v>
      </c>
      <c r="U3637" s="4" t="str">
        <f>IF(tblOperations[[#This Row],[Completion_Rate]]&gt;=_xlfn.XLOOKUP("Completion Rate",tblKPITargets[KPI_Name],tblKPITargets[Target_Value]),"Met","Below Target")</f>
        <v>Below Target</v>
      </c>
      <c r="V3637" t="str">
        <f>IF(tblOperations[[#This Row],[SLA_Compliance]]&gt;=_xlfn.XLOOKUP('04_References'!$A$3,tblKPITargets[KPI_Name],tblKPITargets[Target_Value]),"Met","Below Target")</f>
        <v>Below Target</v>
      </c>
      <c r="W3637" t="str">
        <f>IF(tblOperations[[#This Row],[Quality_Pass_Rate]]&gt;=_xlfn.XLOOKUP('04_References'!$A$4,tblKPITargets[KPI_Name],tblKPITargets[Target_Value]),"Met","Below Target")</f>
        <v>Met</v>
      </c>
      <c r="X3637" t="str">
        <f>IF(tblOperations[[#This Row],[Average_Completion_Days]]&lt;=_xlfn.XLOOKUP('04_References'!$A$7,tblKPITargets[KPI_Name],tblKPITargets[Target_Value]),"Met","Below Target")</f>
        <v>Below Target</v>
      </c>
      <c r="Y3637" t="str">
        <f>IF(tblOperations[[#This Row],[Closing_Backlog]]&lt;=_xlfn.XLOOKUP('04_References'!$A$8,tblKPITargets[KPI_Name],tblKPITargets[Target_Value]),"Met","Below Target")</f>
        <v>Below Target</v>
      </c>
    </row>
    <row r="3638" spans="1:25">
      <c r="A3638" s="6" t="s">
        <v>3668</v>
      </c>
      <c r="B3638" s="7">
        <v>46185</v>
      </c>
      <c r="C3638" s="2" t="s">
        <v>53</v>
      </c>
      <c r="D3638" s="2" t="s">
        <v>19</v>
      </c>
      <c r="E3638" s="2">
        <v>1932</v>
      </c>
      <c r="F3638" s="2">
        <v>40</v>
      </c>
      <c r="G3638" s="2">
        <v>1972</v>
      </c>
      <c r="H3638" s="2">
        <v>26</v>
      </c>
      <c r="I3638" s="2">
        <v>1946</v>
      </c>
      <c r="J3638" s="2">
        <v>0</v>
      </c>
      <c r="K3638" s="2">
        <v>0</v>
      </c>
      <c r="L3638" s="2">
        <v>8</v>
      </c>
      <c r="M3638" s="2">
        <v>0.6</v>
      </c>
      <c r="N3638" s="2">
        <v>0.98399999999999999</v>
      </c>
      <c r="O3638" s="2">
        <v>2.5</v>
      </c>
      <c r="P3638" s="2">
        <v>0.72599999999999998</v>
      </c>
      <c r="Q3638" s="3">
        <v>1.2999999999999999E-2</v>
      </c>
      <c r="R3638" s="4" t="str">
        <f>TRIM(tblOperations[[#This Row],[Region]])</f>
        <v>Wales</v>
      </c>
      <c r="S3638" s="4" t="str">
        <f>TRIM(tblOperations[[#This Row],[Team]])</f>
        <v>Workplace Services</v>
      </c>
      <c r="T3638" s="4" t="str">
        <f>_xlfn.XLOOKUP(R3638,tblRegionReference[Region],tblRegionReference[Area],"Not Found")</f>
        <v>Wales</v>
      </c>
      <c r="U3638" s="4" t="str">
        <f>IF(tblOperations[[#This Row],[Completion_Rate]]&gt;=_xlfn.XLOOKUP("Completion Rate",tblKPITargets[KPI_Name],tblKPITargets[Target_Value]),"Met","Below Target")</f>
        <v>Below Target</v>
      </c>
      <c r="V3638" t="str">
        <f>IF(tblOperations[[#This Row],[SLA_Compliance]]&gt;=_xlfn.XLOOKUP('04_References'!$A$3,tblKPITargets[KPI_Name],tblKPITargets[Target_Value]),"Met","Below Target")</f>
        <v>Below Target</v>
      </c>
      <c r="W3638" t="str">
        <f>IF(tblOperations[[#This Row],[Quality_Pass_Rate]]&gt;=_xlfn.XLOOKUP('04_References'!$A$4,tblKPITargets[KPI_Name],tblKPITargets[Target_Value]),"Met","Below Target")</f>
        <v>Met</v>
      </c>
      <c r="X3638" t="str">
        <f>IF(tblOperations[[#This Row],[Average_Completion_Days]]&lt;=_xlfn.XLOOKUP('04_References'!$A$7,tblKPITargets[KPI_Name],tblKPITargets[Target_Value]),"Met","Below Target")</f>
        <v>Below Target</v>
      </c>
      <c r="Y3638" t="str">
        <f>IF(tblOperations[[#This Row],[Closing_Backlog]]&lt;=_xlfn.XLOOKUP('04_References'!$A$8,tblKPITargets[KPI_Name],tblKPITargets[Target_Value]),"Met","Below Target")</f>
        <v>Below Target</v>
      </c>
    </row>
    <row r="3639" spans="1:25">
      <c r="A3639" s="8" t="s">
        <v>3669</v>
      </c>
      <c r="B3639" s="9">
        <v>46185</v>
      </c>
      <c r="C3639" s="4" t="s">
        <v>53</v>
      </c>
      <c r="D3639" s="4" t="s">
        <v>21</v>
      </c>
      <c r="E3639" s="4">
        <v>2093</v>
      </c>
      <c r="F3639" s="4">
        <v>41</v>
      </c>
      <c r="G3639" s="4">
        <v>2134</v>
      </c>
      <c r="H3639" s="4">
        <v>25</v>
      </c>
      <c r="I3639" s="4">
        <v>2109</v>
      </c>
      <c r="J3639" s="4">
        <v>0</v>
      </c>
      <c r="K3639" s="4">
        <v>0</v>
      </c>
      <c r="L3639" s="4">
        <v>8</v>
      </c>
      <c r="M3639" s="4">
        <v>0.6</v>
      </c>
      <c r="N3639" s="4">
        <v>0.96399999999999997</v>
      </c>
      <c r="O3639" s="4">
        <v>2.5</v>
      </c>
      <c r="P3639" s="4">
        <v>0.67900000000000005</v>
      </c>
      <c r="Q3639" s="5">
        <v>1.2E-2</v>
      </c>
      <c r="R3639" s="4" t="str">
        <f>TRIM(tblOperations[[#This Row],[Region]])</f>
        <v>Wales</v>
      </c>
      <c r="S3639" s="4" t="str">
        <f>TRIM(tblOperations[[#This Row],[Team]])</f>
        <v>Facilities Response</v>
      </c>
      <c r="T3639" s="4" t="str">
        <f>_xlfn.XLOOKUP(R3639,tblRegionReference[Region],tblRegionReference[Area],"Not Found")</f>
        <v>Wales</v>
      </c>
      <c r="U3639" s="4" t="str">
        <f>IF(tblOperations[[#This Row],[Completion_Rate]]&gt;=_xlfn.XLOOKUP("Completion Rate",tblKPITargets[KPI_Name],tblKPITargets[Target_Value]),"Met","Below Target")</f>
        <v>Below Target</v>
      </c>
      <c r="V3639" t="str">
        <f>IF(tblOperations[[#This Row],[SLA_Compliance]]&gt;=_xlfn.XLOOKUP('04_References'!$A$3,tblKPITargets[KPI_Name],tblKPITargets[Target_Value]),"Met","Below Target")</f>
        <v>Below Target</v>
      </c>
      <c r="W3639" t="str">
        <f>IF(tblOperations[[#This Row],[Quality_Pass_Rate]]&gt;=_xlfn.XLOOKUP('04_References'!$A$4,tblKPITargets[KPI_Name],tblKPITargets[Target_Value]),"Met","Below Target")</f>
        <v>Met</v>
      </c>
      <c r="X3639" t="str">
        <f>IF(tblOperations[[#This Row],[Average_Completion_Days]]&lt;=_xlfn.XLOOKUP('04_References'!$A$7,tblKPITargets[KPI_Name],tblKPITargets[Target_Value]),"Met","Below Target")</f>
        <v>Below Target</v>
      </c>
      <c r="Y3639" t="str">
        <f>IF(tblOperations[[#This Row],[Closing_Backlog]]&lt;=_xlfn.XLOOKUP('04_References'!$A$8,tblKPITargets[KPI_Name],tblKPITargets[Target_Value]),"Met","Below Target")</f>
        <v>Below Target</v>
      </c>
    </row>
    <row r="3640" spans="1:25">
      <c r="A3640" s="6" t="s">
        <v>3670</v>
      </c>
      <c r="B3640" s="7">
        <v>46185</v>
      </c>
      <c r="C3640" s="2" t="s">
        <v>53</v>
      </c>
      <c r="D3640" s="2" t="s">
        <v>23</v>
      </c>
      <c r="E3640" s="2">
        <v>1423</v>
      </c>
      <c r="F3640" s="2">
        <v>49</v>
      </c>
      <c r="G3640" s="2">
        <v>1472</v>
      </c>
      <c r="H3640" s="2">
        <v>24</v>
      </c>
      <c r="I3640" s="2">
        <v>1448</v>
      </c>
      <c r="J3640" s="2">
        <v>0</v>
      </c>
      <c r="K3640" s="2">
        <v>0</v>
      </c>
      <c r="L3640" s="2">
        <v>8</v>
      </c>
      <c r="M3640" s="2">
        <v>0.6</v>
      </c>
      <c r="N3640" s="2">
        <v>1</v>
      </c>
      <c r="O3640" s="2">
        <v>2.5</v>
      </c>
      <c r="P3640" s="2">
        <v>0.71299999999999997</v>
      </c>
      <c r="Q3640" s="3">
        <v>1.6E-2</v>
      </c>
      <c r="R3640" s="4" t="str">
        <f>TRIM(tblOperations[[#This Row],[Region]])</f>
        <v>Wales</v>
      </c>
      <c r="S3640" s="4" t="str">
        <f>TRIM(tblOperations[[#This Row],[Team]])</f>
        <v>Estates Support</v>
      </c>
      <c r="T3640" s="4" t="str">
        <f>_xlfn.XLOOKUP(R3640,tblRegionReference[Region],tblRegionReference[Area],"Not Found")</f>
        <v>Wales</v>
      </c>
      <c r="U3640" s="4" t="str">
        <f>IF(tblOperations[[#This Row],[Completion_Rate]]&gt;=_xlfn.XLOOKUP("Completion Rate",tblKPITargets[KPI_Name],tblKPITargets[Target_Value]),"Met","Below Target")</f>
        <v>Below Target</v>
      </c>
      <c r="V3640" t="str">
        <f>IF(tblOperations[[#This Row],[SLA_Compliance]]&gt;=_xlfn.XLOOKUP('04_References'!$A$3,tblKPITargets[KPI_Name],tblKPITargets[Target_Value]),"Met","Below Target")</f>
        <v>Below Target</v>
      </c>
      <c r="W3640" t="str">
        <f>IF(tblOperations[[#This Row],[Quality_Pass_Rate]]&gt;=_xlfn.XLOOKUP('04_References'!$A$4,tblKPITargets[KPI_Name],tblKPITargets[Target_Value]),"Met","Below Target")</f>
        <v>Met</v>
      </c>
      <c r="X3640" t="str">
        <f>IF(tblOperations[[#This Row],[Average_Completion_Days]]&lt;=_xlfn.XLOOKUP('04_References'!$A$7,tblKPITargets[KPI_Name],tblKPITargets[Target_Value]),"Met","Below Target")</f>
        <v>Below Target</v>
      </c>
      <c r="Y3640" t="str">
        <f>IF(tblOperations[[#This Row],[Closing_Backlog]]&lt;=_xlfn.XLOOKUP('04_References'!$A$8,tblKPITargets[KPI_Name],tblKPITargets[Target_Value]),"Met","Below Target")</f>
        <v>Below Target</v>
      </c>
    </row>
    <row r="3641" spans="1:25">
      <c r="A3641" s="8" t="s">
        <v>3671</v>
      </c>
      <c r="B3641" s="9">
        <v>46185</v>
      </c>
      <c r="C3641" s="4" t="s">
        <v>53</v>
      </c>
      <c r="D3641" s="4" t="s">
        <v>25</v>
      </c>
      <c r="E3641" s="4">
        <v>0</v>
      </c>
      <c r="F3641" s="4">
        <v>26</v>
      </c>
      <c r="G3641" s="4">
        <v>26</v>
      </c>
      <c r="H3641" s="4">
        <v>26</v>
      </c>
      <c r="I3641" s="4">
        <v>0</v>
      </c>
      <c r="J3641" s="4">
        <v>0</v>
      </c>
      <c r="K3641" s="4">
        <v>0</v>
      </c>
      <c r="L3641" s="4">
        <v>1.6</v>
      </c>
      <c r="M3641" s="4">
        <v>0.98699999999999999</v>
      </c>
      <c r="N3641" s="4">
        <v>0.99299999999999999</v>
      </c>
      <c r="O3641" s="4">
        <v>4.8</v>
      </c>
      <c r="P3641" s="4">
        <v>0.69899999999999995</v>
      </c>
      <c r="Q3641" s="5">
        <v>1</v>
      </c>
      <c r="R3641" s="4" t="str">
        <f>TRIM(tblOperations[[#This Row],[Region]])</f>
        <v>Wales</v>
      </c>
      <c r="S3641" s="4" t="str">
        <f>TRIM(tblOperations[[#This Row],[Team]])</f>
        <v>Workplace Projects</v>
      </c>
      <c r="T3641" s="4" t="str">
        <f>_xlfn.XLOOKUP(R3641,tblRegionReference[Region],tblRegionReference[Area],"Not Found")</f>
        <v>Wales</v>
      </c>
      <c r="U3641" s="4" t="str">
        <f>IF(tblOperations[[#This Row],[Completion_Rate]]&gt;=_xlfn.XLOOKUP("Completion Rate",tblKPITargets[KPI_Name],tblKPITargets[Target_Value]),"Met","Below Target")</f>
        <v>Met</v>
      </c>
      <c r="V3641" t="str">
        <f>IF(tblOperations[[#This Row],[SLA_Compliance]]&gt;=_xlfn.XLOOKUP('04_References'!$A$3,tblKPITargets[KPI_Name],tblKPITargets[Target_Value]),"Met","Below Target")</f>
        <v>Met</v>
      </c>
      <c r="W3641" t="str">
        <f>IF(tblOperations[[#This Row],[Quality_Pass_Rate]]&gt;=_xlfn.XLOOKUP('04_References'!$A$4,tblKPITargets[KPI_Name],tblKPITargets[Target_Value]),"Met","Below Target")</f>
        <v>Met</v>
      </c>
      <c r="X3641" t="str">
        <f>IF(tblOperations[[#This Row],[Average_Completion_Days]]&lt;=_xlfn.XLOOKUP('04_References'!$A$7,tblKPITargets[KPI_Name],tblKPITargets[Target_Value]),"Met","Below Target")</f>
        <v>Met</v>
      </c>
      <c r="Y3641" t="str">
        <f>IF(tblOperations[[#This Row],[Closing_Backlog]]&lt;=_xlfn.XLOOKUP('04_References'!$A$8,tblKPITargets[KPI_Name],tblKPITargets[Target_Value]),"Met","Below Target")</f>
        <v>Met</v>
      </c>
    </row>
    <row r="3642" spans="1:25">
      <c r="A3642" s="6" t="s">
        <v>3672</v>
      </c>
      <c r="B3642" s="7">
        <v>46187</v>
      </c>
      <c r="C3642" s="2" t="s">
        <v>18</v>
      </c>
      <c r="D3642" s="2" t="s">
        <v>19</v>
      </c>
      <c r="E3642" s="2">
        <v>611</v>
      </c>
      <c r="F3642" s="2">
        <v>41</v>
      </c>
      <c r="G3642" s="2">
        <v>652</v>
      </c>
      <c r="H3642" s="2">
        <v>29</v>
      </c>
      <c r="I3642" s="2">
        <v>623</v>
      </c>
      <c r="J3642" s="2">
        <v>1</v>
      </c>
      <c r="K3642" s="2">
        <v>0</v>
      </c>
      <c r="L3642" s="2">
        <v>8</v>
      </c>
      <c r="M3642" s="2">
        <v>0.6</v>
      </c>
      <c r="N3642" s="2">
        <v>0.96499999999999997</v>
      </c>
      <c r="O3642" s="2">
        <v>2.5</v>
      </c>
      <c r="P3642" s="2">
        <v>0.66</v>
      </c>
      <c r="Q3642" s="3">
        <v>4.3999999999999997E-2</v>
      </c>
      <c r="R3642" s="4" t="str">
        <f>TRIM(tblOperations[[#This Row],[Region]])</f>
        <v>Scotland</v>
      </c>
      <c r="S3642" s="4" t="str">
        <f>TRIM(tblOperations[[#This Row],[Team]])</f>
        <v>Workplace Services</v>
      </c>
      <c r="T3642" s="4" t="str">
        <f>_xlfn.XLOOKUP(R3642,tblRegionReference[Region],tblRegionReference[Area],"Not Found")</f>
        <v>North</v>
      </c>
      <c r="U3642" s="4" t="str">
        <f>IF(tblOperations[[#This Row],[Completion_Rate]]&gt;=_xlfn.XLOOKUP("Completion Rate",tblKPITargets[KPI_Name],tblKPITargets[Target_Value]),"Met","Below Target")</f>
        <v>Below Target</v>
      </c>
      <c r="V3642" t="str">
        <f>IF(tblOperations[[#This Row],[SLA_Compliance]]&gt;=_xlfn.XLOOKUP('04_References'!$A$3,tblKPITargets[KPI_Name],tblKPITargets[Target_Value]),"Met","Below Target")</f>
        <v>Below Target</v>
      </c>
      <c r="W3642" t="str">
        <f>IF(tblOperations[[#This Row],[Quality_Pass_Rate]]&gt;=_xlfn.XLOOKUP('04_References'!$A$4,tblKPITargets[KPI_Name],tblKPITargets[Target_Value]),"Met","Below Target")</f>
        <v>Met</v>
      </c>
      <c r="X3642" t="str">
        <f>IF(tblOperations[[#This Row],[Average_Completion_Days]]&lt;=_xlfn.XLOOKUP('04_References'!$A$7,tblKPITargets[KPI_Name],tblKPITargets[Target_Value]),"Met","Below Target")</f>
        <v>Below Target</v>
      </c>
      <c r="Y3642" t="str">
        <f>IF(tblOperations[[#This Row],[Closing_Backlog]]&lt;=_xlfn.XLOOKUP('04_References'!$A$8,tblKPITargets[KPI_Name],tblKPITargets[Target_Value]),"Met","Below Target")</f>
        <v>Below Target</v>
      </c>
    </row>
    <row r="3643" spans="1:25">
      <c r="A3643" s="8" t="s">
        <v>3673</v>
      </c>
      <c r="B3643" s="9">
        <v>46187</v>
      </c>
      <c r="C3643" s="4" t="s">
        <v>18</v>
      </c>
      <c r="D3643" s="4" t="s">
        <v>21</v>
      </c>
      <c r="E3643" s="4">
        <v>1</v>
      </c>
      <c r="F3643" s="4">
        <v>20</v>
      </c>
      <c r="G3643" s="4">
        <v>21</v>
      </c>
      <c r="H3643" s="4">
        <v>21</v>
      </c>
      <c r="I3643" s="4">
        <v>0</v>
      </c>
      <c r="J3643" s="4">
        <v>0</v>
      </c>
      <c r="K3643" s="4">
        <v>0</v>
      </c>
      <c r="L3643" s="4">
        <v>1.4</v>
      </c>
      <c r="M3643" s="4">
        <v>0.96199999999999997</v>
      </c>
      <c r="N3643" s="4">
        <v>0.97099999999999997</v>
      </c>
      <c r="O3643" s="4">
        <v>4.5</v>
      </c>
      <c r="P3643" s="4">
        <v>0.72299999999999998</v>
      </c>
      <c r="Q3643" s="5">
        <v>1</v>
      </c>
      <c r="R3643" s="4" t="str">
        <f>TRIM(tblOperations[[#This Row],[Region]])</f>
        <v>Scotland</v>
      </c>
      <c r="S3643" s="4" t="str">
        <f>TRIM(tblOperations[[#This Row],[Team]])</f>
        <v>Facilities Response</v>
      </c>
      <c r="T3643" s="4" t="str">
        <f>_xlfn.XLOOKUP(R3643,tblRegionReference[Region],tblRegionReference[Area],"Not Found")</f>
        <v>North</v>
      </c>
      <c r="U3643" s="4" t="str">
        <f>IF(tblOperations[[#This Row],[Completion_Rate]]&gt;=_xlfn.XLOOKUP("Completion Rate",tblKPITargets[KPI_Name],tblKPITargets[Target_Value]),"Met","Below Target")</f>
        <v>Met</v>
      </c>
      <c r="V3643" t="str">
        <f>IF(tblOperations[[#This Row],[SLA_Compliance]]&gt;=_xlfn.XLOOKUP('04_References'!$A$3,tblKPITargets[KPI_Name],tblKPITargets[Target_Value]),"Met","Below Target")</f>
        <v>Met</v>
      </c>
      <c r="W3643" t="str">
        <f>IF(tblOperations[[#This Row],[Quality_Pass_Rate]]&gt;=_xlfn.XLOOKUP('04_References'!$A$4,tblKPITargets[KPI_Name],tblKPITargets[Target_Value]),"Met","Below Target")</f>
        <v>Met</v>
      </c>
      <c r="X3643" t="str">
        <f>IF(tblOperations[[#This Row],[Average_Completion_Days]]&lt;=_xlfn.XLOOKUP('04_References'!$A$7,tblKPITargets[KPI_Name],tblKPITargets[Target_Value]),"Met","Below Target")</f>
        <v>Met</v>
      </c>
      <c r="Y3643" t="str">
        <f>IF(tblOperations[[#This Row],[Closing_Backlog]]&lt;=_xlfn.XLOOKUP('04_References'!$A$8,tblKPITargets[KPI_Name],tblKPITargets[Target_Value]),"Met","Below Target")</f>
        <v>Met</v>
      </c>
    </row>
    <row r="3644" spans="1:25">
      <c r="A3644" s="6" t="s">
        <v>3674</v>
      </c>
      <c r="B3644" s="7">
        <v>46187</v>
      </c>
      <c r="C3644" s="2" t="s">
        <v>18</v>
      </c>
      <c r="D3644" s="2" t="s">
        <v>23</v>
      </c>
      <c r="E3644" s="2">
        <v>927</v>
      </c>
      <c r="F3644" s="2">
        <v>61</v>
      </c>
      <c r="G3644" s="2">
        <v>988</v>
      </c>
      <c r="H3644" s="2">
        <v>38</v>
      </c>
      <c r="I3644" s="2">
        <v>950</v>
      </c>
      <c r="J3644" s="2">
        <v>0</v>
      </c>
      <c r="K3644" s="2">
        <v>0</v>
      </c>
      <c r="L3644" s="2">
        <v>8</v>
      </c>
      <c r="M3644" s="2">
        <v>0.6</v>
      </c>
      <c r="N3644" s="2">
        <v>1</v>
      </c>
      <c r="O3644" s="2">
        <v>2.5</v>
      </c>
      <c r="P3644" s="2">
        <v>0.73799999999999999</v>
      </c>
      <c r="Q3644" s="3">
        <v>3.7999999999999999E-2</v>
      </c>
      <c r="R3644" s="4" t="str">
        <f>TRIM(tblOperations[[#This Row],[Region]])</f>
        <v>Scotland</v>
      </c>
      <c r="S3644" s="4" t="str">
        <f>TRIM(tblOperations[[#This Row],[Team]])</f>
        <v>Estates Support</v>
      </c>
      <c r="T3644" s="4" t="str">
        <f>_xlfn.XLOOKUP(R3644,tblRegionReference[Region],tblRegionReference[Area],"Not Found")</f>
        <v>North</v>
      </c>
      <c r="U3644" s="4" t="str">
        <f>IF(tblOperations[[#This Row],[Completion_Rate]]&gt;=_xlfn.XLOOKUP("Completion Rate",tblKPITargets[KPI_Name],tblKPITargets[Target_Value]),"Met","Below Target")</f>
        <v>Below Target</v>
      </c>
      <c r="V3644" t="str">
        <f>IF(tblOperations[[#This Row],[SLA_Compliance]]&gt;=_xlfn.XLOOKUP('04_References'!$A$3,tblKPITargets[KPI_Name],tblKPITargets[Target_Value]),"Met","Below Target")</f>
        <v>Below Target</v>
      </c>
      <c r="W3644" t="str">
        <f>IF(tblOperations[[#This Row],[Quality_Pass_Rate]]&gt;=_xlfn.XLOOKUP('04_References'!$A$4,tblKPITargets[KPI_Name],tblKPITargets[Target_Value]),"Met","Below Target")</f>
        <v>Met</v>
      </c>
      <c r="X3644" t="str">
        <f>IF(tblOperations[[#This Row],[Average_Completion_Days]]&lt;=_xlfn.XLOOKUP('04_References'!$A$7,tblKPITargets[KPI_Name],tblKPITargets[Target_Value]),"Met","Below Target")</f>
        <v>Below Target</v>
      </c>
      <c r="Y3644" t="str">
        <f>IF(tblOperations[[#This Row],[Closing_Backlog]]&lt;=_xlfn.XLOOKUP('04_References'!$A$8,tblKPITargets[KPI_Name],tblKPITargets[Target_Value]),"Met","Below Target")</f>
        <v>Below Target</v>
      </c>
    </row>
    <row r="3645" spans="1:25">
      <c r="A3645" s="8" t="s">
        <v>3675</v>
      </c>
      <c r="B3645" s="9">
        <v>46187</v>
      </c>
      <c r="C3645" s="4" t="s">
        <v>18</v>
      </c>
      <c r="D3645" s="4" t="s">
        <v>25</v>
      </c>
      <c r="E3645" s="4">
        <v>0</v>
      </c>
      <c r="F3645" s="4">
        <v>29</v>
      </c>
      <c r="G3645" s="4">
        <v>29</v>
      </c>
      <c r="H3645" s="4">
        <v>29</v>
      </c>
      <c r="I3645" s="4">
        <v>0</v>
      </c>
      <c r="J3645" s="4">
        <v>0</v>
      </c>
      <c r="K3645" s="4">
        <v>0</v>
      </c>
      <c r="L3645" s="4">
        <v>1.4</v>
      </c>
      <c r="M3645" s="4">
        <v>0.93899999999999995</v>
      </c>
      <c r="N3645" s="4">
        <v>1</v>
      </c>
      <c r="O3645" s="4">
        <v>4.5</v>
      </c>
      <c r="P3645" s="4">
        <v>0.71099999999999997</v>
      </c>
      <c r="Q3645" s="5">
        <v>1</v>
      </c>
      <c r="R3645" s="4" t="str">
        <f>TRIM(tblOperations[[#This Row],[Region]])</f>
        <v>Scotland</v>
      </c>
      <c r="S3645" s="4" t="str">
        <f>TRIM(tblOperations[[#This Row],[Team]])</f>
        <v>Workplace Projects</v>
      </c>
      <c r="T3645" s="4" t="str">
        <f>_xlfn.XLOOKUP(R3645,tblRegionReference[Region],tblRegionReference[Area],"Not Found")</f>
        <v>North</v>
      </c>
      <c r="U3645" s="4" t="str">
        <f>IF(tblOperations[[#This Row],[Completion_Rate]]&gt;=_xlfn.XLOOKUP("Completion Rate",tblKPITargets[KPI_Name],tblKPITargets[Target_Value]),"Met","Below Target")</f>
        <v>Met</v>
      </c>
      <c r="V3645" t="str">
        <f>IF(tblOperations[[#This Row],[SLA_Compliance]]&gt;=_xlfn.XLOOKUP('04_References'!$A$3,tblKPITargets[KPI_Name],tblKPITargets[Target_Value]),"Met","Below Target")</f>
        <v>Met</v>
      </c>
      <c r="W3645" t="str">
        <f>IF(tblOperations[[#This Row],[Quality_Pass_Rate]]&gt;=_xlfn.XLOOKUP('04_References'!$A$4,tblKPITargets[KPI_Name],tblKPITargets[Target_Value]),"Met","Below Target")</f>
        <v>Met</v>
      </c>
      <c r="X3645" t="str">
        <f>IF(tblOperations[[#This Row],[Average_Completion_Days]]&lt;=_xlfn.XLOOKUP('04_References'!$A$7,tblKPITargets[KPI_Name],tblKPITargets[Target_Value]),"Met","Below Target")</f>
        <v>Met</v>
      </c>
      <c r="Y3645" t="str">
        <f>IF(tblOperations[[#This Row],[Closing_Backlog]]&lt;=_xlfn.XLOOKUP('04_References'!$A$8,tblKPITargets[KPI_Name],tblKPITargets[Target_Value]),"Met","Below Target")</f>
        <v>Met</v>
      </c>
    </row>
    <row r="3646" spans="1:25">
      <c r="A3646" s="6" t="s">
        <v>3676</v>
      </c>
      <c r="B3646" s="7">
        <v>46187</v>
      </c>
      <c r="C3646" s="2" t="s">
        <v>27</v>
      </c>
      <c r="D3646" s="2" t="s">
        <v>19</v>
      </c>
      <c r="E3646" s="2">
        <v>51</v>
      </c>
      <c r="F3646" s="2">
        <v>30</v>
      </c>
      <c r="G3646" s="2">
        <v>81</v>
      </c>
      <c r="H3646" s="2">
        <v>43</v>
      </c>
      <c r="I3646" s="2">
        <v>38</v>
      </c>
      <c r="J3646" s="2">
        <v>1</v>
      </c>
      <c r="K3646" s="2">
        <v>0</v>
      </c>
      <c r="L3646" s="2">
        <v>4.5</v>
      </c>
      <c r="M3646" s="2">
        <v>0.70899999999999996</v>
      </c>
      <c r="N3646" s="2">
        <v>0.97299999999999998</v>
      </c>
      <c r="O3646" s="2">
        <v>3.4</v>
      </c>
      <c r="P3646" s="2">
        <v>0.74399999999999999</v>
      </c>
      <c r="Q3646" s="3">
        <v>0.53100000000000003</v>
      </c>
      <c r="R3646" s="4" t="str">
        <f>TRIM(tblOperations[[#This Row],[Region]])</f>
        <v>North East</v>
      </c>
      <c r="S3646" s="4" t="str">
        <f>TRIM(tblOperations[[#This Row],[Team]])</f>
        <v>Workplace Services</v>
      </c>
      <c r="T3646" s="4" t="str">
        <f>_xlfn.XLOOKUP(R3646,tblRegionReference[Region],tblRegionReference[Area],"Not Found")</f>
        <v>North</v>
      </c>
      <c r="U3646" s="4" t="str">
        <f>IF(tblOperations[[#This Row],[Completion_Rate]]&gt;=_xlfn.XLOOKUP("Completion Rate",tblKPITargets[KPI_Name],tblKPITargets[Target_Value]),"Met","Below Target")</f>
        <v>Below Target</v>
      </c>
      <c r="V3646" t="str">
        <f>IF(tblOperations[[#This Row],[SLA_Compliance]]&gt;=_xlfn.XLOOKUP('04_References'!$A$3,tblKPITargets[KPI_Name],tblKPITargets[Target_Value]),"Met","Below Target")</f>
        <v>Below Target</v>
      </c>
      <c r="W3646" t="str">
        <f>IF(tblOperations[[#This Row],[Quality_Pass_Rate]]&gt;=_xlfn.XLOOKUP('04_References'!$A$4,tblKPITargets[KPI_Name],tblKPITargets[Target_Value]),"Met","Below Target")</f>
        <v>Met</v>
      </c>
      <c r="X3646" t="str">
        <f>IF(tblOperations[[#This Row],[Average_Completion_Days]]&lt;=_xlfn.XLOOKUP('04_References'!$A$7,tblKPITargets[KPI_Name],tblKPITargets[Target_Value]),"Met","Below Target")</f>
        <v>Below Target</v>
      </c>
      <c r="Y3646" t="str">
        <f>IF(tblOperations[[#This Row],[Closing_Backlog]]&lt;=_xlfn.XLOOKUP('04_References'!$A$8,tblKPITargets[KPI_Name],tblKPITargets[Target_Value]),"Met","Below Target")</f>
        <v>Below Target</v>
      </c>
    </row>
    <row r="3647" spans="1:25">
      <c r="A3647" s="8" t="s">
        <v>3677</v>
      </c>
      <c r="B3647" s="9">
        <v>46187</v>
      </c>
      <c r="C3647" s="4" t="s">
        <v>27</v>
      </c>
      <c r="D3647" s="4" t="s">
        <v>21</v>
      </c>
      <c r="E3647" s="4">
        <v>7</v>
      </c>
      <c r="F3647" s="4">
        <v>56</v>
      </c>
      <c r="G3647" s="4">
        <v>63</v>
      </c>
      <c r="H3647" s="4">
        <v>49</v>
      </c>
      <c r="I3647" s="4">
        <v>14</v>
      </c>
      <c r="J3647" s="4">
        <v>0</v>
      </c>
      <c r="K3647" s="4">
        <v>0</v>
      </c>
      <c r="L3647" s="4">
        <v>2.4</v>
      </c>
      <c r="M3647" s="4">
        <v>0.89300000000000002</v>
      </c>
      <c r="N3647" s="4">
        <v>0.96499999999999997</v>
      </c>
      <c r="O3647" s="4">
        <v>4.4000000000000004</v>
      </c>
      <c r="P3647" s="4">
        <v>0.70899999999999996</v>
      </c>
      <c r="Q3647" s="5">
        <v>0.77800000000000002</v>
      </c>
      <c r="R3647" s="4" t="str">
        <f>TRIM(tblOperations[[#This Row],[Region]])</f>
        <v>North East</v>
      </c>
      <c r="S3647" s="4" t="str">
        <f>TRIM(tblOperations[[#This Row],[Team]])</f>
        <v>Facilities Response</v>
      </c>
      <c r="T3647" s="4" t="str">
        <f>_xlfn.XLOOKUP(R3647,tblRegionReference[Region],tblRegionReference[Area],"Not Found")</f>
        <v>North</v>
      </c>
      <c r="U3647" s="4" t="str">
        <f>IF(tblOperations[[#This Row],[Completion_Rate]]&gt;=_xlfn.XLOOKUP("Completion Rate",tblKPITargets[KPI_Name],tblKPITargets[Target_Value]),"Met","Below Target")</f>
        <v>Below Target</v>
      </c>
      <c r="V3647" t="str">
        <f>IF(tblOperations[[#This Row],[SLA_Compliance]]&gt;=_xlfn.XLOOKUP('04_References'!$A$3,tblKPITargets[KPI_Name],tblKPITargets[Target_Value]),"Met","Below Target")</f>
        <v>Below Target</v>
      </c>
      <c r="W3647" t="str">
        <f>IF(tblOperations[[#This Row],[Quality_Pass_Rate]]&gt;=_xlfn.XLOOKUP('04_References'!$A$4,tblKPITargets[KPI_Name],tblKPITargets[Target_Value]),"Met","Below Target")</f>
        <v>Met</v>
      </c>
      <c r="X3647" t="str">
        <f>IF(tblOperations[[#This Row],[Average_Completion_Days]]&lt;=_xlfn.XLOOKUP('04_References'!$A$7,tblKPITargets[KPI_Name],tblKPITargets[Target_Value]),"Met","Below Target")</f>
        <v>Met</v>
      </c>
      <c r="Y3647" t="str">
        <f>IF(tblOperations[[#This Row],[Closing_Backlog]]&lt;=_xlfn.XLOOKUP('04_References'!$A$8,tblKPITargets[KPI_Name],tblKPITargets[Target_Value]),"Met","Below Target")</f>
        <v>Below Target</v>
      </c>
    </row>
    <row r="3648" spans="1:25">
      <c r="A3648" s="6" t="s">
        <v>3678</v>
      </c>
      <c r="B3648" s="7">
        <v>46187</v>
      </c>
      <c r="C3648" s="2" t="s">
        <v>27</v>
      </c>
      <c r="D3648" s="2" t="s">
        <v>23</v>
      </c>
      <c r="E3648" s="2">
        <v>2414</v>
      </c>
      <c r="F3648" s="2">
        <v>54</v>
      </c>
      <c r="G3648" s="2">
        <v>2468</v>
      </c>
      <c r="H3648" s="2">
        <v>19</v>
      </c>
      <c r="I3648" s="2">
        <v>2449</v>
      </c>
      <c r="J3648" s="2">
        <v>0</v>
      </c>
      <c r="K3648" s="2">
        <v>0</v>
      </c>
      <c r="L3648" s="2">
        <v>8</v>
      </c>
      <c r="M3648" s="2">
        <v>0.6</v>
      </c>
      <c r="N3648" s="2">
        <v>1</v>
      </c>
      <c r="O3648" s="2">
        <v>2.5</v>
      </c>
      <c r="P3648" s="2">
        <v>0.77200000000000002</v>
      </c>
      <c r="Q3648" s="3">
        <v>8.0000000000000002E-3</v>
      </c>
      <c r="R3648" s="4" t="str">
        <f>TRIM(tblOperations[[#This Row],[Region]])</f>
        <v>North East</v>
      </c>
      <c r="S3648" s="4" t="str">
        <f>TRIM(tblOperations[[#This Row],[Team]])</f>
        <v>Estates Support</v>
      </c>
      <c r="T3648" s="4" t="str">
        <f>_xlfn.XLOOKUP(R3648,tblRegionReference[Region],tblRegionReference[Area],"Not Found")</f>
        <v>North</v>
      </c>
      <c r="U3648" s="4" t="str">
        <f>IF(tblOperations[[#This Row],[Completion_Rate]]&gt;=_xlfn.XLOOKUP("Completion Rate",tblKPITargets[KPI_Name],tblKPITargets[Target_Value]),"Met","Below Target")</f>
        <v>Below Target</v>
      </c>
      <c r="V3648" t="str">
        <f>IF(tblOperations[[#This Row],[SLA_Compliance]]&gt;=_xlfn.XLOOKUP('04_References'!$A$3,tblKPITargets[KPI_Name],tblKPITargets[Target_Value]),"Met","Below Target")</f>
        <v>Below Target</v>
      </c>
      <c r="W3648" t="str">
        <f>IF(tblOperations[[#This Row],[Quality_Pass_Rate]]&gt;=_xlfn.XLOOKUP('04_References'!$A$4,tblKPITargets[KPI_Name],tblKPITargets[Target_Value]),"Met","Below Target")</f>
        <v>Met</v>
      </c>
      <c r="X3648" t="str">
        <f>IF(tblOperations[[#This Row],[Average_Completion_Days]]&lt;=_xlfn.XLOOKUP('04_References'!$A$7,tblKPITargets[KPI_Name],tblKPITargets[Target_Value]),"Met","Below Target")</f>
        <v>Below Target</v>
      </c>
      <c r="Y3648" t="str">
        <f>IF(tblOperations[[#This Row],[Closing_Backlog]]&lt;=_xlfn.XLOOKUP('04_References'!$A$8,tblKPITargets[KPI_Name],tblKPITargets[Target_Value]),"Met","Below Target")</f>
        <v>Below Target</v>
      </c>
    </row>
    <row r="3649" spans="1:25">
      <c r="A3649" s="8" t="s">
        <v>3679</v>
      </c>
      <c r="B3649" s="9">
        <v>46187</v>
      </c>
      <c r="C3649" s="4" t="s">
        <v>27</v>
      </c>
      <c r="D3649" s="4" t="s">
        <v>25</v>
      </c>
      <c r="E3649" s="4">
        <v>196</v>
      </c>
      <c r="F3649" s="4">
        <v>31</v>
      </c>
      <c r="G3649" s="4">
        <v>227</v>
      </c>
      <c r="H3649" s="4">
        <v>28</v>
      </c>
      <c r="I3649" s="4">
        <v>199</v>
      </c>
      <c r="J3649" s="4">
        <v>0</v>
      </c>
      <c r="K3649" s="4">
        <v>0</v>
      </c>
      <c r="L3649" s="4">
        <v>8</v>
      </c>
      <c r="M3649" s="4">
        <v>0.6</v>
      </c>
      <c r="N3649" s="4">
        <v>0.95899999999999996</v>
      </c>
      <c r="O3649" s="4">
        <v>2.5</v>
      </c>
      <c r="P3649" s="4">
        <v>0.81100000000000005</v>
      </c>
      <c r="Q3649" s="5">
        <v>0.123</v>
      </c>
      <c r="R3649" s="4" t="str">
        <f>TRIM(tblOperations[[#This Row],[Region]])</f>
        <v>North East</v>
      </c>
      <c r="S3649" s="4" t="str">
        <f>TRIM(tblOperations[[#This Row],[Team]])</f>
        <v>Workplace Projects</v>
      </c>
      <c r="T3649" s="4" t="str">
        <f>_xlfn.XLOOKUP(R3649,tblRegionReference[Region],tblRegionReference[Area],"Not Found")</f>
        <v>North</v>
      </c>
      <c r="U3649" s="4" t="str">
        <f>IF(tblOperations[[#This Row],[Completion_Rate]]&gt;=_xlfn.XLOOKUP("Completion Rate",tblKPITargets[KPI_Name],tblKPITargets[Target_Value]),"Met","Below Target")</f>
        <v>Below Target</v>
      </c>
      <c r="V3649" t="str">
        <f>IF(tblOperations[[#This Row],[SLA_Compliance]]&gt;=_xlfn.XLOOKUP('04_References'!$A$3,tblKPITargets[KPI_Name],tblKPITargets[Target_Value]),"Met","Below Target")</f>
        <v>Below Target</v>
      </c>
      <c r="W3649" t="str">
        <f>IF(tblOperations[[#This Row],[Quality_Pass_Rate]]&gt;=_xlfn.XLOOKUP('04_References'!$A$4,tblKPITargets[KPI_Name],tblKPITargets[Target_Value]),"Met","Below Target")</f>
        <v>Met</v>
      </c>
      <c r="X3649" t="str">
        <f>IF(tblOperations[[#This Row],[Average_Completion_Days]]&lt;=_xlfn.XLOOKUP('04_References'!$A$7,tblKPITargets[KPI_Name],tblKPITargets[Target_Value]),"Met","Below Target")</f>
        <v>Below Target</v>
      </c>
      <c r="Y3649" t="str">
        <f>IF(tblOperations[[#This Row],[Closing_Backlog]]&lt;=_xlfn.XLOOKUP('04_References'!$A$8,tblKPITargets[KPI_Name],tblKPITargets[Target_Value]),"Met","Below Target")</f>
        <v>Below Target</v>
      </c>
    </row>
    <row r="3650" spans="1:25">
      <c r="A3650" s="6" t="s">
        <v>3680</v>
      </c>
      <c r="B3650" s="7">
        <v>46187</v>
      </c>
      <c r="C3650" s="2" t="s">
        <v>32</v>
      </c>
      <c r="D3650" s="2" t="s">
        <v>19</v>
      </c>
      <c r="E3650" s="2">
        <v>1111</v>
      </c>
      <c r="F3650" s="2">
        <v>51</v>
      </c>
      <c r="G3650" s="2">
        <v>1162</v>
      </c>
      <c r="H3650" s="2">
        <v>30</v>
      </c>
      <c r="I3650" s="2">
        <v>1132</v>
      </c>
      <c r="J3650" s="2">
        <v>0</v>
      </c>
      <c r="K3650" s="2">
        <v>0</v>
      </c>
      <c r="L3650" s="2">
        <v>8</v>
      </c>
      <c r="M3650" s="2">
        <v>0.6</v>
      </c>
      <c r="N3650" s="2">
        <v>1</v>
      </c>
      <c r="O3650" s="2">
        <v>2.5</v>
      </c>
      <c r="P3650" s="2">
        <v>0.755</v>
      </c>
      <c r="Q3650" s="3">
        <v>2.5999999999999999E-2</v>
      </c>
      <c r="R3650" s="4" t="str">
        <f>TRIM(tblOperations[[#This Row],[Region]])</f>
        <v>North West</v>
      </c>
      <c r="S3650" s="4" t="str">
        <f>TRIM(tblOperations[[#This Row],[Team]])</f>
        <v>Workplace Services</v>
      </c>
      <c r="T3650" s="4" t="str">
        <f>_xlfn.XLOOKUP(R3650,tblRegionReference[Region],tblRegionReference[Area],"Not Found")</f>
        <v>North</v>
      </c>
      <c r="U3650" s="4" t="str">
        <f>IF(tblOperations[[#This Row],[Completion_Rate]]&gt;=_xlfn.XLOOKUP("Completion Rate",tblKPITargets[KPI_Name],tblKPITargets[Target_Value]),"Met","Below Target")</f>
        <v>Below Target</v>
      </c>
      <c r="V3650" t="str">
        <f>IF(tblOperations[[#This Row],[SLA_Compliance]]&gt;=_xlfn.XLOOKUP('04_References'!$A$3,tblKPITargets[KPI_Name],tblKPITargets[Target_Value]),"Met","Below Target")</f>
        <v>Below Target</v>
      </c>
      <c r="W3650" t="str">
        <f>IF(tblOperations[[#This Row],[Quality_Pass_Rate]]&gt;=_xlfn.XLOOKUP('04_References'!$A$4,tblKPITargets[KPI_Name],tblKPITargets[Target_Value]),"Met","Below Target")</f>
        <v>Met</v>
      </c>
      <c r="X3650" t="str">
        <f>IF(tblOperations[[#This Row],[Average_Completion_Days]]&lt;=_xlfn.XLOOKUP('04_References'!$A$7,tblKPITargets[KPI_Name],tblKPITargets[Target_Value]),"Met","Below Target")</f>
        <v>Below Target</v>
      </c>
      <c r="Y3650" t="str">
        <f>IF(tblOperations[[#This Row],[Closing_Backlog]]&lt;=_xlfn.XLOOKUP('04_References'!$A$8,tblKPITargets[KPI_Name],tblKPITargets[Target_Value]),"Met","Below Target")</f>
        <v>Below Target</v>
      </c>
    </row>
    <row r="3651" spans="1:25">
      <c r="A3651" s="8" t="s">
        <v>3681</v>
      </c>
      <c r="B3651" s="9">
        <v>46187</v>
      </c>
      <c r="C3651" s="4" t="s">
        <v>32</v>
      </c>
      <c r="D3651" s="4" t="s">
        <v>21</v>
      </c>
      <c r="E3651" s="4">
        <v>2292</v>
      </c>
      <c r="F3651" s="4">
        <v>43</v>
      </c>
      <c r="G3651" s="4">
        <v>2335</v>
      </c>
      <c r="H3651" s="4">
        <v>26</v>
      </c>
      <c r="I3651" s="4">
        <v>2309</v>
      </c>
      <c r="J3651" s="4">
        <v>0</v>
      </c>
      <c r="K3651" s="4">
        <v>0</v>
      </c>
      <c r="L3651" s="4">
        <v>8</v>
      </c>
      <c r="M3651" s="4">
        <v>0.6</v>
      </c>
      <c r="N3651" s="4">
        <v>0.99399999999999999</v>
      </c>
      <c r="O3651" s="4">
        <v>2.5</v>
      </c>
      <c r="P3651" s="4">
        <v>0.75</v>
      </c>
      <c r="Q3651" s="5">
        <v>1.0999999999999999E-2</v>
      </c>
      <c r="R3651" s="4" t="str">
        <f>TRIM(tblOperations[[#This Row],[Region]])</f>
        <v>North West</v>
      </c>
      <c r="S3651" s="4" t="str">
        <f>TRIM(tblOperations[[#This Row],[Team]])</f>
        <v>Facilities Response</v>
      </c>
      <c r="T3651" s="4" t="str">
        <f>_xlfn.XLOOKUP(R3651,tblRegionReference[Region],tblRegionReference[Area],"Not Found")</f>
        <v>North</v>
      </c>
      <c r="U3651" s="4" t="str">
        <f>IF(tblOperations[[#This Row],[Completion_Rate]]&gt;=_xlfn.XLOOKUP("Completion Rate",tblKPITargets[KPI_Name],tblKPITargets[Target_Value]),"Met","Below Target")</f>
        <v>Below Target</v>
      </c>
      <c r="V3651" t="str">
        <f>IF(tblOperations[[#This Row],[SLA_Compliance]]&gt;=_xlfn.XLOOKUP('04_References'!$A$3,tblKPITargets[KPI_Name],tblKPITargets[Target_Value]),"Met","Below Target")</f>
        <v>Below Target</v>
      </c>
      <c r="W3651" t="str">
        <f>IF(tblOperations[[#This Row],[Quality_Pass_Rate]]&gt;=_xlfn.XLOOKUP('04_References'!$A$4,tblKPITargets[KPI_Name],tblKPITargets[Target_Value]),"Met","Below Target")</f>
        <v>Met</v>
      </c>
      <c r="X3651" t="str">
        <f>IF(tblOperations[[#This Row],[Average_Completion_Days]]&lt;=_xlfn.XLOOKUP('04_References'!$A$7,tblKPITargets[KPI_Name],tblKPITargets[Target_Value]),"Met","Below Target")</f>
        <v>Below Target</v>
      </c>
      <c r="Y3651" t="str">
        <f>IF(tblOperations[[#This Row],[Closing_Backlog]]&lt;=_xlfn.XLOOKUP('04_References'!$A$8,tblKPITargets[KPI_Name],tblKPITargets[Target_Value]),"Met","Below Target")</f>
        <v>Below Target</v>
      </c>
    </row>
    <row r="3652" spans="1:25">
      <c r="A3652" s="6" t="s">
        <v>3682</v>
      </c>
      <c r="B3652" s="7">
        <v>46187</v>
      </c>
      <c r="C3652" s="2" t="s">
        <v>32</v>
      </c>
      <c r="D3652" s="2" t="s">
        <v>23</v>
      </c>
      <c r="E3652" s="2">
        <v>2558</v>
      </c>
      <c r="F3652" s="2">
        <v>34</v>
      </c>
      <c r="G3652" s="2">
        <v>2592</v>
      </c>
      <c r="H3652" s="2">
        <v>23</v>
      </c>
      <c r="I3652" s="2">
        <v>2569</v>
      </c>
      <c r="J3652" s="2">
        <v>0</v>
      </c>
      <c r="K3652" s="2">
        <v>0</v>
      </c>
      <c r="L3652" s="2">
        <v>8</v>
      </c>
      <c r="M3652" s="2">
        <v>0.6</v>
      </c>
      <c r="N3652" s="2">
        <v>0.99</v>
      </c>
      <c r="O3652" s="2">
        <v>2.5</v>
      </c>
      <c r="P3652" s="2">
        <v>0.65100000000000002</v>
      </c>
      <c r="Q3652" s="3">
        <v>8.9999999999999993E-3</v>
      </c>
      <c r="R3652" s="4" t="str">
        <f>TRIM(tblOperations[[#This Row],[Region]])</f>
        <v>North West</v>
      </c>
      <c r="S3652" s="4" t="str">
        <f>TRIM(tblOperations[[#This Row],[Team]])</f>
        <v>Estates Support</v>
      </c>
      <c r="T3652" s="4" t="str">
        <f>_xlfn.XLOOKUP(R3652,tblRegionReference[Region],tblRegionReference[Area],"Not Found")</f>
        <v>North</v>
      </c>
      <c r="U3652" s="4" t="str">
        <f>IF(tblOperations[[#This Row],[Completion_Rate]]&gt;=_xlfn.XLOOKUP("Completion Rate",tblKPITargets[KPI_Name],tblKPITargets[Target_Value]),"Met","Below Target")</f>
        <v>Below Target</v>
      </c>
      <c r="V3652" t="str">
        <f>IF(tblOperations[[#This Row],[SLA_Compliance]]&gt;=_xlfn.XLOOKUP('04_References'!$A$3,tblKPITargets[KPI_Name],tblKPITargets[Target_Value]),"Met","Below Target")</f>
        <v>Below Target</v>
      </c>
      <c r="W3652" t="str">
        <f>IF(tblOperations[[#This Row],[Quality_Pass_Rate]]&gt;=_xlfn.XLOOKUP('04_References'!$A$4,tblKPITargets[KPI_Name],tblKPITargets[Target_Value]),"Met","Below Target")</f>
        <v>Met</v>
      </c>
      <c r="X3652" t="str">
        <f>IF(tblOperations[[#This Row],[Average_Completion_Days]]&lt;=_xlfn.XLOOKUP('04_References'!$A$7,tblKPITargets[KPI_Name],tblKPITargets[Target_Value]),"Met","Below Target")</f>
        <v>Below Target</v>
      </c>
      <c r="Y3652" t="str">
        <f>IF(tblOperations[[#This Row],[Closing_Backlog]]&lt;=_xlfn.XLOOKUP('04_References'!$A$8,tblKPITargets[KPI_Name],tblKPITargets[Target_Value]),"Met","Below Target")</f>
        <v>Below Target</v>
      </c>
    </row>
    <row r="3653" spans="1:25">
      <c r="A3653" s="8" t="s">
        <v>3683</v>
      </c>
      <c r="B3653" s="9">
        <v>46187</v>
      </c>
      <c r="C3653" s="4" t="s">
        <v>32</v>
      </c>
      <c r="D3653" s="4" t="s">
        <v>25</v>
      </c>
      <c r="E3653" s="4">
        <v>0</v>
      </c>
      <c r="F3653" s="4">
        <v>19</v>
      </c>
      <c r="G3653" s="4">
        <v>19</v>
      </c>
      <c r="H3653" s="4">
        <v>19</v>
      </c>
      <c r="I3653" s="4">
        <v>0</v>
      </c>
      <c r="J3653" s="4">
        <v>0</v>
      </c>
      <c r="K3653" s="4">
        <v>0</v>
      </c>
      <c r="L3653" s="4">
        <v>1.7</v>
      </c>
      <c r="M3653" s="4">
        <v>0.95399999999999996</v>
      </c>
      <c r="N3653" s="4">
        <v>0.98099999999999998</v>
      </c>
      <c r="O3653" s="4">
        <v>4.9000000000000004</v>
      </c>
      <c r="P3653" s="4">
        <v>0.69399999999999995</v>
      </c>
      <c r="Q3653" s="5">
        <v>1</v>
      </c>
      <c r="R3653" s="4" t="str">
        <f>TRIM(tblOperations[[#This Row],[Region]])</f>
        <v>North West</v>
      </c>
      <c r="S3653" s="4" t="str">
        <f>TRIM(tblOperations[[#This Row],[Team]])</f>
        <v>Workplace Projects</v>
      </c>
      <c r="T3653" s="4" t="str">
        <f>_xlfn.XLOOKUP(R3653,tblRegionReference[Region],tblRegionReference[Area],"Not Found")</f>
        <v>North</v>
      </c>
      <c r="U3653" s="4" t="str">
        <f>IF(tblOperations[[#This Row],[Completion_Rate]]&gt;=_xlfn.XLOOKUP("Completion Rate",tblKPITargets[KPI_Name],tblKPITargets[Target_Value]),"Met","Below Target")</f>
        <v>Met</v>
      </c>
      <c r="V3653" t="str">
        <f>IF(tblOperations[[#This Row],[SLA_Compliance]]&gt;=_xlfn.XLOOKUP('04_References'!$A$3,tblKPITargets[KPI_Name],tblKPITargets[Target_Value]),"Met","Below Target")</f>
        <v>Met</v>
      </c>
      <c r="W3653" t="str">
        <f>IF(tblOperations[[#This Row],[Quality_Pass_Rate]]&gt;=_xlfn.XLOOKUP('04_References'!$A$4,tblKPITargets[KPI_Name],tblKPITargets[Target_Value]),"Met","Below Target")</f>
        <v>Met</v>
      </c>
      <c r="X3653" t="str">
        <f>IF(tblOperations[[#This Row],[Average_Completion_Days]]&lt;=_xlfn.XLOOKUP('04_References'!$A$7,tblKPITargets[KPI_Name],tblKPITargets[Target_Value]),"Met","Below Target")</f>
        <v>Met</v>
      </c>
      <c r="Y3653" t="str">
        <f>IF(tblOperations[[#This Row],[Closing_Backlog]]&lt;=_xlfn.XLOOKUP('04_References'!$A$8,tblKPITargets[KPI_Name],tblKPITargets[Target_Value]),"Met","Below Target")</f>
        <v>Met</v>
      </c>
    </row>
    <row r="3654" spans="1:25">
      <c r="A3654" s="6" t="s">
        <v>3684</v>
      </c>
      <c r="B3654" s="7">
        <v>46187</v>
      </c>
      <c r="C3654" s="2" t="s">
        <v>37</v>
      </c>
      <c r="D3654" s="2" t="s">
        <v>19</v>
      </c>
      <c r="E3654" s="2">
        <v>7</v>
      </c>
      <c r="F3654" s="2">
        <v>45</v>
      </c>
      <c r="G3654" s="2">
        <v>52</v>
      </c>
      <c r="H3654" s="2">
        <v>52</v>
      </c>
      <c r="I3654" s="2">
        <v>0</v>
      </c>
      <c r="J3654" s="2">
        <v>0</v>
      </c>
      <c r="K3654" s="2">
        <v>0</v>
      </c>
      <c r="L3654" s="2">
        <v>1.2</v>
      </c>
      <c r="M3654" s="2">
        <v>0.98299999999999998</v>
      </c>
      <c r="N3654" s="2">
        <v>1</v>
      </c>
      <c r="O3654" s="2">
        <v>4.7</v>
      </c>
      <c r="P3654" s="2">
        <v>0.67100000000000004</v>
      </c>
      <c r="Q3654" s="3">
        <v>1</v>
      </c>
      <c r="R3654" s="4" t="str">
        <f>TRIM(tblOperations[[#This Row],[Region]])</f>
        <v>Midlands</v>
      </c>
      <c r="S3654" s="4" t="str">
        <f>TRIM(tblOperations[[#This Row],[Team]])</f>
        <v>Workplace Services</v>
      </c>
      <c r="T3654" s="4" t="str">
        <f>_xlfn.XLOOKUP(R3654,tblRegionReference[Region],tblRegionReference[Area],"Not Found")</f>
        <v>Central</v>
      </c>
      <c r="U3654" s="4" t="str">
        <f>IF(tblOperations[[#This Row],[Completion_Rate]]&gt;=_xlfn.XLOOKUP("Completion Rate",tblKPITargets[KPI_Name],tblKPITargets[Target_Value]),"Met","Below Target")</f>
        <v>Met</v>
      </c>
      <c r="V3654" t="str">
        <f>IF(tblOperations[[#This Row],[SLA_Compliance]]&gt;=_xlfn.XLOOKUP('04_References'!$A$3,tblKPITargets[KPI_Name],tblKPITargets[Target_Value]),"Met","Below Target")</f>
        <v>Met</v>
      </c>
      <c r="W3654" t="str">
        <f>IF(tblOperations[[#This Row],[Quality_Pass_Rate]]&gt;=_xlfn.XLOOKUP('04_References'!$A$4,tblKPITargets[KPI_Name],tblKPITargets[Target_Value]),"Met","Below Target")</f>
        <v>Met</v>
      </c>
      <c r="X3654" t="str">
        <f>IF(tblOperations[[#This Row],[Average_Completion_Days]]&lt;=_xlfn.XLOOKUP('04_References'!$A$7,tblKPITargets[KPI_Name],tblKPITargets[Target_Value]),"Met","Below Target")</f>
        <v>Met</v>
      </c>
      <c r="Y3654" t="str">
        <f>IF(tblOperations[[#This Row],[Closing_Backlog]]&lt;=_xlfn.XLOOKUP('04_References'!$A$8,tblKPITargets[KPI_Name],tblKPITargets[Target_Value]),"Met","Below Target")</f>
        <v>Met</v>
      </c>
    </row>
    <row r="3655" spans="1:25">
      <c r="A3655" s="8" t="s">
        <v>3685</v>
      </c>
      <c r="B3655" s="9">
        <v>46187</v>
      </c>
      <c r="C3655" s="4" t="s">
        <v>37</v>
      </c>
      <c r="D3655" s="4" t="s">
        <v>21</v>
      </c>
      <c r="E3655" s="4">
        <v>1126</v>
      </c>
      <c r="F3655" s="4">
        <v>37</v>
      </c>
      <c r="G3655" s="4">
        <v>1163</v>
      </c>
      <c r="H3655" s="4">
        <v>37</v>
      </c>
      <c r="I3655" s="4">
        <v>1126</v>
      </c>
      <c r="J3655" s="4">
        <v>0</v>
      </c>
      <c r="K3655" s="4">
        <v>0</v>
      </c>
      <c r="L3655" s="4">
        <v>8</v>
      </c>
      <c r="M3655" s="4">
        <v>0.6</v>
      </c>
      <c r="N3655" s="4">
        <v>1</v>
      </c>
      <c r="O3655" s="4">
        <v>2.5</v>
      </c>
      <c r="P3655" s="4">
        <v>0.82499999999999996</v>
      </c>
      <c r="Q3655" s="5">
        <v>3.2000000000000001E-2</v>
      </c>
      <c r="R3655" s="4" t="str">
        <f>TRIM(tblOperations[[#This Row],[Region]])</f>
        <v>Midlands</v>
      </c>
      <c r="S3655" s="4" t="str">
        <f>TRIM(tblOperations[[#This Row],[Team]])</f>
        <v>Facilities Response</v>
      </c>
      <c r="T3655" s="4" t="str">
        <f>_xlfn.XLOOKUP(R3655,tblRegionReference[Region],tblRegionReference[Area],"Not Found")</f>
        <v>Central</v>
      </c>
      <c r="U3655" s="4" t="str">
        <f>IF(tblOperations[[#This Row],[Completion_Rate]]&gt;=_xlfn.XLOOKUP("Completion Rate",tblKPITargets[KPI_Name],tblKPITargets[Target_Value]),"Met","Below Target")</f>
        <v>Below Target</v>
      </c>
      <c r="V3655" t="str">
        <f>IF(tblOperations[[#This Row],[SLA_Compliance]]&gt;=_xlfn.XLOOKUP('04_References'!$A$3,tblKPITargets[KPI_Name],tblKPITargets[Target_Value]),"Met","Below Target")</f>
        <v>Below Target</v>
      </c>
      <c r="W3655" t="str">
        <f>IF(tblOperations[[#This Row],[Quality_Pass_Rate]]&gt;=_xlfn.XLOOKUP('04_References'!$A$4,tblKPITargets[KPI_Name],tblKPITargets[Target_Value]),"Met","Below Target")</f>
        <v>Met</v>
      </c>
      <c r="X3655" t="str">
        <f>IF(tblOperations[[#This Row],[Average_Completion_Days]]&lt;=_xlfn.XLOOKUP('04_References'!$A$7,tblKPITargets[KPI_Name],tblKPITargets[Target_Value]),"Met","Below Target")</f>
        <v>Below Target</v>
      </c>
      <c r="Y3655" t="str">
        <f>IF(tblOperations[[#This Row],[Closing_Backlog]]&lt;=_xlfn.XLOOKUP('04_References'!$A$8,tblKPITargets[KPI_Name],tblKPITargets[Target_Value]),"Met","Below Target")</f>
        <v>Below Target</v>
      </c>
    </row>
    <row r="3656" spans="1:25">
      <c r="A3656" s="6" t="s">
        <v>3686</v>
      </c>
      <c r="B3656" s="7">
        <v>46187</v>
      </c>
      <c r="C3656" s="2" t="s">
        <v>37</v>
      </c>
      <c r="D3656" s="2" t="s">
        <v>23</v>
      </c>
      <c r="E3656" s="2">
        <v>876</v>
      </c>
      <c r="F3656" s="2">
        <v>46</v>
      </c>
      <c r="G3656" s="2">
        <v>922</v>
      </c>
      <c r="H3656" s="2">
        <v>35</v>
      </c>
      <c r="I3656" s="2">
        <v>887</v>
      </c>
      <c r="J3656" s="2">
        <v>0</v>
      </c>
      <c r="K3656" s="2">
        <v>0</v>
      </c>
      <c r="L3656" s="2">
        <v>8</v>
      </c>
      <c r="M3656" s="2">
        <v>0.6</v>
      </c>
      <c r="N3656" s="2">
        <v>0.99099999999999999</v>
      </c>
      <c r="O3656" s="2">
        <v>2.5</v>
      </c>
      <c r="P3656" s="2">
        <v>0.81399999999999995</v>
      </c>
      <c r="Q3656" s="3">
        <v>3.7999999999999999E-2</v>
      </c>
      <c r="R3656" s="4" t="str">
        <f>TRIM(tblOperations[[#This Row],[Region]])</f>
        <v>Midlands</v>
      </c>
      <c r="S3656" s="4" t="str">
        <f>TRIM(tblOperations[[#This Row],[Team]])</f>
        <v>Estates Support</v>
      </c>
      <c r="T3656" s="4" t="str">
        <f>_xlfn.XLOOKUP(R3656,tblRegionReference[Region],tblRegionReference[Area],"Not Found")</f>
        <v>Central</v>
      </c>
      <c r="U3656" s="4" t="str">
        <f>IF(tblOperations[[#This Row],[Completion_Rate]]&gt;=_xlfn.XLOOKUP("Completion Rate",tblKPITargets[KPI_Name],tblKPITargets[Target_Value]),"Met","Below Target")</f>
        <v>Below Target</v>
      </c>
      <c r="V3656" t="str">
        <f>IF(tblOperations[[#This Row],[SLA_Compliance]]&gt;=_xlfn.XLOOKUP('04_References'!$A$3,tblKPITargets[KPI_Name],tblKPITargets[Target_Value]),"Met","Below Target")</f>
        <v>Below Target</v>
      </c>
      <c r="W3656" t="str">
        <f>IF(tblOperations[[#This Row],[Quality_Pass_Rate]]&gt;=_xlfn.XLOOKUP('04_References'!$A$4,tblKPITargets[KPI_Name],tblKPITargets[Target_Value]),"Met","Below Target")</f>
        <v>Met</v>
      </c>
      <c r="X3656" t="str">
        <f>IF(tblOperations[[#This Row],[Average_Completion_Days]]&lt;=_xlfn.XLOOKUP('04_References'!$A$7,tblKPITargets[KPI_Name],tblKPITargets[Target_Value]),"Met","Below Target")</f>
        <v>Below Target</v>
      </c>
      <c r="Y3656" t="str">
        <f>IF(tblOperations[[#This Row],[Closing_Backlog]]&lt;=_xlfn.XLOOKUP('04_References'!$A$8,tblKPITargets[KPI_Name],tblKPITargets[Target_Value]),"Met","Below Target")</f>
        <v>Below Target</v>
      </c>
    </row>
    <row r="3657" spans="1:25">
      <c r="A3657" s="8" t="s">
        <v>3687</v>
      </c>
      <c r="B3657" s="9">
        <v>46187</v>
      </c>
      <c r="C3657" s="4" t="s">
        <v>37</v>
      </c>
      <c r="D3657" s="4" t="s">
        <v>25</v>
      </c>
      <c r="E3657" s="4">
        <v>0</v>
      </c>
      <c r="F3657" s="4">
        <v>19</v>
      </c>
      <c r="G3657" s="4">
        <v>19</v>
      </c>
      <c r="H3657" s="4">
        <v>19</v>
      </c>
      <c r="I3657" s="4">
        <v>0</v>
      </c>
      <c r="J3657" s="4">
        <v>0</v>
      </c>
      <c r="K3657" s="4">
        <v>0</v>
      </c>
      <c r="L3657" s="4">
        <v>1.4</v>
      </c>
      <c r="M3657" s="4">
        <v>0.98399999999999999</v>
      </c>
      <c r="N3657" s="4">
        <v>0.96699999999999997</v>
      </c>
      <c r="O3657" s="4">
        <v>4.5999999999999996</v>
      </c>
      <c r="P3657" s="4">
        <v>0.76600000000000001</v>
      </c>
      <c r="Q3657" s="5">
        <v>1</v>
      </c>
      <c r="R3657" s="4" t="str">
        <f>TRIM(tblOperations[[#This Row],[Region]])</f>
        <v>Midlands</v>
      </c>
      <c r="S3657" s="4" t="str">
        <f>TRIM(tblOperations[[#This Row],[Team]])</f>
        <v>Workplace Projects</v>
      </c>
      <c r="T3657" s="4" t="str">
        <f>_xlfn.XLOOKUP(R3657,tblRegionReference[Region],tblRegionReference[Area],"Not Found")</f>
        <v>Central</v>
      </c>
      <c r="U3657" s="4" t="str">
        <f>IF(tblOperations[[#This Row],[Completion_Rate]]&gt;=_xlfn.XLOOKUP("Completion Rate",tblKPITargets[KPI_Name],tblKPITargets[Target_Value]),"Met","Below Target")</f>
        <v>Met</v>
      </c>
      <c r="V3657" t="str">
        <f>IF(tblOperations[[#This Row],[SLA_Compliance]]&gt;=_xlfn.XLOOKUP('04_References'!$A$3,tblKPITargets[KPI_Name],tblKPITargets[Target_Value]),"Met","Below Target")</f>
        <v>Met</v>
      </c>
      <c r="W3657" t="str">
        <f>IF(tblOperations[[#This Row],[Quality_Pass_Rate]]&gt;=_xlfn.XLOOKUP('04_References'!$A$4,tblKPITargets[KPI_Name],tblKPITargets[Target_Value]),"Met","Below Target")</f>
        <v>Met</v>
      </c>
      <c r="X3657" t="str">
        <f>IF(tblOperations[[#This Row],[Average_Completion_Days]]&lt;=_xlfn.XLOOKUP('04_References'!$A$7,tblKPITargets[KPI_Name],tblKPITargets[Target_Value]),"Met","Below Target")</f>
        <v>Met</v>
      </c>
      <c r="Y3657" t="str">
        <f>IF(tblOperations[[#This Row],[Closing_Backlog]]&lt;=_xlfn.XLOOKUP('04_References'!$A$8,tblKPITargets[KPI_Name],tblKPITargets[Target_Value]),"Met","Below Target")</f>
        <v>Met</v>
      </c>
    </row>
    <row r="3658" spans="1:25">
      <c r="A3658" s="6" t="s">
        <v>3688</v>
      </c>
      <c r="B3658" s="7">
        <v>46187</v>
      </c>
      <c r="C3658" s="2" t="s">
        <v>43</v>
      </c>
      <c r="D3658" s="2" t="s">
        <v>19</v>
      </c>
      <c r="E3658" s="2">
        <v>2093</v>
      </c>
      <c r="F3658" s="2">
        <v>43</v>
      </c>
      <c r="G3658" s="2">
        <v>2136</v>
      </c>
      <c r="H3658" s="2">
        <v>22</v>
      </c>
      <c r="I3658" s="2">
        <v>2114</v>
      </c>
      <c r="J3658" s="2">
        <v>0</v>
      </c>
      <c r="K3658" s="2">
        <v>0</v>
      </c>
      <c r="L3658" s="2">
        <v>8</v>
      </c>
      <c r="M3658" s="2">
        <v>0.6</v>
      </c>
      <c r="N3658" s="2">
        <v>0.99299999999999999</v>
      </c>
      <c r="O3658" s="2">
        <v>2.5</v>
      </c>
      <c r="P3658" s="2">
        <v>0.70499999999999996</v>
      </c>
      <c r="Q3658" s="3">
        <v>0.01</v>
      </c>
      <c r="R3658" s="4" t="str">
        <f>TRIM(tblOperations[[#This Row],[Region]])</f>
        <v>South West</v>
      </c>
      <c r="S3658" s="4" t="str">
        <f>TRIM(tblOperations[[#This Row],[Team]])</f>
        <v>Workplace Services</v>
      </c>
      <c r="T3658" s="4" t="str">
        <f>_xlfn.XLOOKUP(R3658,tblRegionReference[Region],tblRegionReference[Area],"Not Found")</f>
        <v>South</v>
      </c>
      <c r="U3658" s="4" t="str">
        <f>IF(tblOperations[[#This Row],[Completion_Rate]]&gt;=_xlfn.XLOOKUP("Completion Rate",tblKPITargets[KPI_Name],tblKPITargets[Target_Value]),"Met","Below Target")</f>
        <v>Below Target</v>
      </c>
      <c r="V3658" t="str">
        <f>IF(tblOperations[[#This Row],[SLA_Compliance]]&gt;=_xlfn.XLOOKUP('04_References'!$A$3,tblKPITargets[KPI_Name],tblKPITargets[Target_Value]),"Met","Below Target")</f>
        <v>Below Target</v>
      </c>
      <c r="W3658" t="str">
        <f>IF(tblOperations[[#This Row],[Quality_Pass_Rate]]&gt;=_xlfn.XLOOKUP('04_References'!$A$4,tblKPITargets[KPI_Name],tblKPITargets[Target_Value]),"Met","Below Target")</f>
        <v>Met</v>
      </c>
      <c r="X3658" t="str">
        <f>IF(tblOperations[[#This Row],[Average_Completion_Days]]&lt;=_xlfn.XLOOKUP('04_References'!$A$7,tblKPITargets[KPI_Name],tblKPITargets[Target_Value]),"Met","Below Target")</f>
        <v>Below Target</v>
      </c>
      <c r="Y3658" t="str">
        <f>IF(tblOperations[[#This Row],[Closing_Backlog]]&lt;=_xlfn.XLOOKUP('04_References'!$A$8,tblKPITargets[KPI_Name],tblKPITargets[Target_Value]),"Met","Below Target")</f>
        <v>Below Target</v>
      </c>
    </row>
    <row r="3659" spans="1:25">
      <c r="A3659" s="8" t="s">
        <v>3689</v>
      </c>
      <c r="B3659" s="9">
        <v>46187</v>
      </c>
      <c r="C3659" s="4" t="s">
        <v>43</v>
      </c>
      <c r="D3659" s="4" t="s">
        <v>21</v>
      </c>
      <c r="E3659" s="4">
        <v>0</v>
      </c>
      <c r="F3659" s="4">
        <v>42</v>
      </c>
      <c r="G3659" s="4">
        <v>42</v>
      </c>
      <c r="H3659" s="4">
        <v>42</v>
      </c>
      <c r="I3659" s="4">
        <v>0</v>
      </c>
      <c r="J3659" s="4">
        <v>0</v>
      </c>
      <c r="K3659" s="4">
        <v>0</v>
      </c>
      <c r="L3659" s="4">
        <v>1.4</v>
      </c>
      <c r="M3659" s="4">
        <v>1</v>
      </c>
      <c r="N3659" s="4">
        <v>0.998</v>
      </c>
      <c r="O3659" s="4">
        <v>4.2</v>
      </c>
      <c r="P3659" s="4">
        <v>0.65300000000000002</v>
      </c>
      <c r="Q3659" s="5">
        <v>1</v>
      </c>
      <c r="R3659" s="4" t="str">
        <f>TRIM(tblOperations[[#This Row],[Region]])</f>
        <v>South West</v>
      </c>
      <c r="S3659" s="4" t="str">
        <f>TRIM(tblOperations[[#This Row],[Team]])</f>
        <v>Facilities Response</v>
      </c>
      <c r="T3659" s="4" t="str">
        <f>_xlfn.XLOOKUP(R3659,tblRegionReference[Region],tblRegionReference[Area],"Not Found")</f>
        <v>South</v>
      </c>
      <c r="U3659" s="4" t="str">
        <f>IF(tblOperations[[#This Row],[Completion_Rate]]&gt;=_xlfn.XLOOKUP("Completion Rate",tblKPITargets[KPI_Name],tblKPITargets[Target_Value]),"Met","Below Target")</f>
        <v>Met</v>
      </c>
      <c r="V3659" t="str">
        <f>IF(tblOperations[[#This Row],[SLA_Compliance]]&gt;=_xlfn.XLOOKUP('04_References'!$A$3,tblKPITargets[KPI_Name],tblKPITargets[Target_Value]),"Met","Below Target")</f>
        <v>Met</v>
      </c>
      <c r="W3659" t="str">
        <f>IF(tblOperations[[#This Row],[Quality_Pass_Rate]]&gt;=_xlfn.XLOOKUP('04_References'!$A$4,tblKPITargets[KPI_Name],tblKPITargets[Target_Value]),"Met","Below Target")</f>
        <v>Met</v>
      </c>
      <c r="X3659" t="str">
        <f>IF(tblOperations[[#This Row],[Average_Completion_Days]]&lt;=_xlfn.XLOOKUP('04_References'!$A$7,tblKPITargets[KPI_Name],tblKPITargets[Target_Value]),"Met","Below Target")</f>
        <v>Met</v>
      </c>
      <c r="Y3659" t="str">
        <f>IF(tblOperations[[#This Row],[Closing_Backlog]]&lt;=_xlfn.XLOOKUP('04_References'!$A$8,tblKPITargets[KPI_Name],tblKPITargets[Target_Value]),"Met","Below Target")</f>
        <v>Met</v>
      </c>
    </row>
    <row r="3660" spans="1:25">
      <c r="A3660" s="6" t="s">
        <v>3690</v>
      </c>
      <c r="B3660" s="7">
        <v>46187</v>
      </c>
      <c r="C3660" s="2" t="s">
        <v>43</v>
      </c>
      <c r="D3660" s="2" t="s">
        <v>23</v>
      </c>
      <c r="E3660" s="2">
        <v>0</v>
      </c>
      <c r="F3660" s="2">
        <v>21</v>
      </c>
      <c r="G3660" s="2">
        <v>21</v>
      </c>
      <c r="H3660" s="2">
        <v>21</v>
      </c>
      <c r="I3660" s="2">
        <v>0</v>
      </c>
      <c r="J3660" s="2">
        <v>0</v>
      </c>
      <c r="K3660" s="2">
        <v>0</v>
      </c>
      <c r="L3660" s="2">
        <v>1.5</v>
      </c>
      <c r="M3660" s="2">
        <v>0.95499999999999996</v>
      </c>
      <c r="N3660" s="2">
        <v>0.97499999999999998</v>
      </c>
      <c r="O3660" s="2">
        <v>4.3</v>
      </c>
      <c r="P3660" s="2">
        <v>0.69599999999999995</v>
      </c>
      <c r="Q3660" s="3">
        <v>1</v>
      </c>
      <c r="R3660" s="4" t="str">
        <f>TRIM(tblOperations[[#This Row],[Region]])</f>
        <v>South West</v>
      </c>
      <c r="S3660" s="4" t="str">
        <f>TRIM(tblOperations[[#This Row],[Team]])</f>
        <v>Estates Support</v>
      </c>
      <c r="T3660" s="4" t="str">
        <f>_xlfn.XLOOKUP(R3660,tblRegionReference[Region],tblRegionReference[Area],"Not Found")</f>
        <v>South</v>
      </c>
      <c r="U3660" s="4" t="str">
        <f>IF(tblOperations[[#This Row],[Completion_Rate]]&gt;=_xlfn.XLOOKUP("Completion Rate",tblKPITargets[KPI_Name],tblKPITargets[Target_Value]),"Met","Below Target")</f>
        <v>Met</v>
      </c>
      <c r="V3660" t="str">
        <f>IF(tblOperations[[#This Row],[SLA_Compliance]]&gt;=_xlfn.XLOOKUP('04_References'!$A$3,tblKPITargets[KPI_Name],tblKPITargets[Target_Value]),"Met","Below Target")</f>
        <v>Met</v>
      </c>
      <c r="W3660" t="str">
        <f>IF(tblOperations[[#This Row],[Quality_Pass_Rate]]&gt;=_xlfn.XLOOKUP('04_References'!$A$4,tblKPITargets[KPI_Name],tblKPITargets[Target_Value]),"Met","Below Target")</f>
        <v>Met</v>
      </c>
      <c r="X3660" t="str">
        <f>IF(tblOperations[[#This Row],[Average_Completion_Days]]&lt;=_xlfn.XLOOKUP('04_References'!$A$7,tblKPITargets[KPI_Name],tblKPITargets[Target_Value]),"Met","Below Target")</f>
        <v>Met</v>
      </c>
      <c r="Y3660" t="str">
        <f>IF(tblOperations[[#This Row],[Closing_Backlog]]&lt;=_xlfn.XLOOKUP('04_References'!$A$8,tblKPITargets[KPI_Name],tblKPITargets[Target_Value]),"Met","Below Target")</f>
        <v>Met</v>
      </c>
    </row>
    <row r="3661" spans="1:25">
      <c r="A3661" s="8" t="s">
        <v>3691</v>
      </c>
      <c r="B3661" s="9">
        <v>46187</v>
      </c>
      <c r="C3661" s="4" t="s">
        <v>43</v>
      </c>
      <c r="D3661" s="4" t="s">
        <v>25</v>
      </c>
      <c r="E3661" s="4">
        <v>0</v>
      </c>
      <c r="F3661" s="4">
        <v>34</v>
      </c>
      <c r="G3661" s="4">
        <v>34</v>
      </c>
      <c r="H3661" s="4">
        <v>34</v>
      </c>
      <c r="I3661" s="4">
        <v>0</v>
      </c>
      <c r="J3661" s="4">
        <v>0</v>
      </c>
      <c r="K3661" s="4">
        <v>0</v>
      </c>
      <c r="L3661" s="4">
        <v>0.9</v>
      </c>
      <c r="M3661" s="4">
        <v>0.99099999999999999</v>
      </c>
      <c r="N3661" s="4">
        <v>0.97299999999999998</v>
      </c>
      <c r="O3661" s="4">
        <v>4.5</v>
      </c>
      <c r="P3661" s="4">
        <v>0.81200000000000006</v>
      </c>
      <c r="Q3661" s="5">
        <v>1</v>
      </c>
      <c r="R3661" s="4" t="str">
        <f>TRIM(tblOperations[[#This Row],[Region]])</f>
        <v>South West</v>
      </c>
      <c r="S3661" s="4" t="str">
        <f>TRIM(tblOperations[[#This Row],[Team]])</f>
        <v>Workplace Projects</v>
      </c>
      <c r="T3661" s="4" t="str">
        <f>_xlfn.XLOOKUP(R3661,tblRegionReference[Region],tblRegionReference[Area],"Not Found")</f>
        <v>South</v>
      </c>
      <c r="U3661" s="4" t="str">
        <f>IF(tblOperations[[#This Row],[Completion_Rate]]&gt;=_xlfn.XLOOKUP("Completion Rate",tblKPITargets[KPI_Name],tblKPITargets[Target_Value]),"Met","Below Target")</f>
        <v>Met</v>
      </c>
      <c r="V3661" t="str">
        <f>IF(tblOperations[[#This Row],[SLA_Compliance]]&gt;=_xlfn.XLOOKUP('04_References'!$A$3,tblKPITargets[KPI_Name],tblKPITargets[Target_Value]),"Met","Below Target")</f>
        <v>Met</v>
      </c>
      <c r="W3661" t="str">
        <f>IF(tblOperations[[#This Row],[Quality_Pass_Rate]]&gt;=_xlfn.XLOOKUP('04_References'!$A$4,tblKPITargets[KPI_Name],tblKPITargets[Target_Value]),"Met","Below Target")</f>
        <v>Met</v>
      </c>
      <c r="X3661" t="str">
        <f>IF(tblOperations[[#This Row],[Average_Completion_Days]]&lt;=_xlfn.XLOOKUP('04_References'!$A$7,tblKPITargets[KPI_Name],tblKPITargets[Target_Value]),"Met","Below Target")</f>
        <v>Met</v>
      </c>
      <c r="Y3661" t="str">
        <f>IF(tblOperations[[#This Row],[Closing_Backlog]]&lt;=_xlfn.XLOOKUP('04_References'!$A$8,tblKPITargets[KPI_Name],tblKPITargets[Target_Value]),"Met","Below Target")</f>
        <v>Met</v>
      </c>
    </row>
    <row r="3662" spans="1:25">
      <c r="A3662" s="6" t="s">
        <v>3692</v>
      </c>
      <c r="B3662" s="7">
        <v>46187</v>
      </c>
      <c r="C3662" s="2" t="s">
        <v>48</v>
      </c>
      <c r="D3662" s="2" t="s">
        <v>19</v>
      </c>
      <c r="E3662" s="2">
        <v>0</v>
      </c>
      <c r="F3662" s="2">
        <v>59</v>
      </c>
      <c r="G3662" s="2">
        <v>59</v>
      </c>
      <c r="H3662" s="2">
        <v>54</v>
      </c>
      <c r="I3662" s="2">
        <v>5</v>
      </c>
      <c r="J3662" s="2">
        <v>0</v>
      </c>
      <c r="K3662" s="2">
        <v>0</v>
      </c>
      <c r="L3662" s="2">
        <v>2.2000000000000002</v>
      </c>
      <c r="M3662" s="2">
        <v>0.94799999999999995</v>
      </c>
      <c r="N3662" s="2">
        <v>1</v>
      </c>
      <c r="O3662" s="2">
        <v>4.2</v>
      </c>
      <c r="P3662" s="2">
        <v>0.73299999999999998</v>
      </c>
      <c r="Q3662" s="3">
        <v>0.91500000000000004</v>
      </c>
      <c r="R3662" s="4" t="str">
        <f>TRIM(tblOperations[[#This Row],[Region]])</f>
        <v>South East</v>
      </c>
      <c r="S3662" s="4" t="str">
        <f>TRIM(tblOperations[[#This Row],[Team]])</f>
        <v>Workplace Services</v>
      </c>
      <c r="T3662" s="4" t="str">
        <f>_xlfn.XLOOKUP(R3662,tblRegionReference[Region],tblRegionReference[Area],"Not Found")</f>
        <v>South</v>
      </c>
      <c r="U3662" s="4" t="str">
        <f>IF(tblOperations[[#This Row],[Completion_Rate]]&gt;=_xlfn.XLOOKUP("Completion Rate",tblKPITargets[KPI_Name],tblKPITargets[Target_Value]),"Met","Below Target")</f>
        <v>Below Target</v>
      </c>
      <c r="V3662" t="str">
        <f>IF(tblOperations[[#This Row],[SLA_Compliance]]&gt;=_xlfn.XLOOKUP('04_References'!$A$3,tblKPITargets[KPI_Name],tblKPITargets[Target_Value]),"Met","Below Target")</f>
        <v>Met</v>
      </c>
      <c r="W3662" t="str">
        <f>IF(tblOperations[[#This Row],[Quality_Pass_Rate]]&gt;=_xlfn.XLOOKUP('04_References'!$A$4,tblKPITargets[KPI_Name],tblKPITargets[Target_Value]),"Met","Below Target")</f>
        <v>Met</v>
      </c>
      <c r="X3662" t="str">
        <f>IF(tblOperations[[#This Row],[Average_Completion_Days]]&lt;=_xlfn.XLOOKUP('04_References'!$A$7,tblKPITargets[KPI_Name],tblKPITargets[Target_Value]),"Met","Below Target")</f>
        <v>Met</v>
      </c>
      <c r="Y3662" t="str">
        <f>IF(tblOperations[[#This Row],[Closing_Backlog]]&lt;=_xlfn.XLOOKUP('04_References'!$A$8,tblKPITargets[KPI_Name],tblKPITargets[Target_Value]),"Met","Below Target")</f>
        <v>Met</v>
      </c>
    </row>
    <row r="3663" spans="1:25">
      <c r="A3663" s="8" t="s">
        <v>3693</v>
      </c>
      <c r="B3663" s="9">
        <v>46187</v>
      </c>
      <c r="C3663" s="4" t="s">
        <v>48</v>
      </c>
      <c r="D3663" s="4" t="s">
        <v>21</v>
      </c>
      <c r="E3663" s="4">
        <v>3295</v>
      </c>
      <c r="F3663" s="4">
        <v>41</v>
      </c>
      <c r="G3663" s="4">
        <v>3336</v>
      </c>
      <c r="H3663" s="4">
        <v>25</v>
      </c>
      <c r="I3663" s="4">
        <v>3311</v>
      </c>
      <c r="J3663" s="4">
        <v>0</v>
      </c>
      <c r="K3663" s="4">
        <v>0</v>
      </c>
      <c r="L3663" s="4">
        <v>8</v>
      </c>
      <c r="M3663" s="4">
        <v>0.6</v>
      </c>
      <c r="N3663" s="4">
        <v>1</v>
      </c>
      <c r="O3663" s="4">
        <v>2.5</v>
      </c>
      <c r="P3663" s="4">
        <v>0.76500000000000001</v>
      </c>
      <c r="Q3663" s="5">
        <v>7.0000000000000001E-3</v>
      </c>
      <c r="R3663" s="4" t="str">
        <f>TRIM(tblOperations[[#This Row],[Region]])</f>
        <v>South East</v>
      </c>
      <c r="S3663" s="4" t="str">
        <f>TRIM(tblOperations[[#This Row],[Team]])</f>
        <v>Facilities Response</v>
      </c>
      <c r="T3663" s="4" t="str">
        <f>_xlfn.XLOOKUP(R3663,tblRegionReference[Region],tblRegionReference[Area],"Not Found")</f>
        <v>South</v>
      </c>
      <c r="U3663" s="4" t="str">
        <f>IF(tblOperations[[#This Row],[Completion_Rate]]&gt;=_xlfn.XLOOKUP("Completion Rate",tblKPITargets[KPI_Name],tblKPITargets[Target_Value]),"Met","Below Target")</f>
        <v>Below Target</v>
      </c>
      <c r="V3663" t="str">
        <f>IF(tblOperations[[#This Row],[SLA_Compliance]]&gt;=_xlfn.XLOOKUP('04_References'!$A$3,tblKPITargets[KPI_Name],tblKPITargets[Target_Value]),"Met","Below Target")</f>
        <v>Below Target</v>
      </c>
      <c r="W3663" t="str">
        <f>IF(tblOperations[[#This Row],[Quality_Pass_Rate]]&gt;=_xlfn.XLOOKUP('04_References'!$A$4,tblKPITargets[KPI_Name],tblKPITargets[Target_Value]),"Met","Below Target")</f>
        <v>Met</v>
      </c>
      <c r="X3663" t="str">
        <f>IF(tblOperations[[#This Row],[Average_Completion_Days]]&lt;=_xlfn.XLOOKUP('04_References'!$A$7,tblKPITargets[KPI_Name],tblKPITargets[Target_Value]),"Met","Below Target")</f>
        <v>Below Target</v>
      </c>
      <c r="Y3663" t="str">
        <f>IF(tblOperations[[#This Row],[Closing_Backlog]]&lt;=_xlfn.XLOOKUP('04_References'!$A$8,tblKPITargets[KPI_Name],tblKPITargets[Target_Value]),"Met","Below Target")</f>
        <v>Below Target</v>
      </c>
    </row>
    <row r="3664" spans="1:25">
      <c r="A3664" s="6" t="s">
        <v>3694</v>
      </c>
      <c r="B3664" s="7">
        <v>46187</v>
      </c>
      <c r="C3664" s="2" t="s">
        <v>48</v>
      </c>
      <c r="D3664" s="2" t="s">
        <v>23</v>
      </c>
      <c r="E3664" s="2">
        <v>0</v>
      </c>
      <c r="F3664" s="2">
        <v>42</v>
      </c>
      <c r="G3664" s="2">
        <v>42</v>
      </c>
      <c r="H3664" s="2">
        <v>42</v>
      </c>
      <c r="I3664" s="2">
        <v>0</v>
      </c>
      <c r="J3664" s="2">
        <v>0</v>
      </c>
      <c r="K3664" s="2">
        <v>0</v>
      </c>
      <c r="L3664" s="2">
        <v>1.3</v>
      </c>
      <c r="M3664" s="2">
        <v>0.98</v>
      </c>
      <c r="N3664" s="2">
        <v>0.998</v>
      </c>
      <c r="O3664" s="2">
        <v>4.5</v>
      </c>
      <c r="P3664" s="2">
        <v>0.77</v>
      </c>
      <c r="Q3664" s="3">
        <v>1</v>
      </c>
      <c r="R3664" s="4" t="str">
        <f>TRIM(tblOperations[[#This Row],[Region]])</f>
        <v>South East</v>
      </c>
      <c r="S3664" s="4" t="str">
        <f>TRIM(tblOperations[[#This Row],[Team]])</f>
        <v>Estates Support</v>
      </c>
      <c r="T3664" s="4" t="str">
        <f>_xlfn.XLOOKUP(R3664,tblRegionReference[Region],tblRegionReference[Area],"Not Found")</f>
        <v>South</v>
      </c>
      <c r="U3664" s="4" t="str">
        <f>IF(tblOperations[[#This Row],[Completion_Rate]]&gt;=_xlfn.XLOOKUP("Completion Rate",tblKPITargets[KPI_Name],tblKPITargets[Target_Value]),"Met","Below Target")</f>
        <v>Met</v>
      </c>
      <c r="V3664" t="str">
        <f>IF(tblOperations[[#This Row],[SLA_Compliance]]&gt;=_xlfn.XLOOKUP('04_References'!$A$3,tblKPITargets[KPI_Name],tblKPITargets[Target_Value]),"Met","Below Target")</f>
        <v>Met</v>
      </c>
      <c r="W3664" t="str">
        <f>IF(tblOperations[[#This Row],[Quality_Pass_Rate]]&gt;=_xlfn.XLOOKUP('04_References'!$A$4,tblKPITargets[KPI_Name],tblKPITargets[Target_Value]),"Met","Below Target")</f>
        <v>Met</v>
      </c>
      <c r="X3664" t="str">
        <f>IF(tblOperations[[#This Row],[Average_Completion_Days]]&lt;=_xlfn.XLOOKUP('04_References'!$A$7,tblKPITargets[KPI_Name],tblKPITargets[Target_Value]),"Met","Below Target")</f>
        <v>Met</v>
      </c>
      <c r="Y3664" t="str">
        <f>IF(tblOperations[[#This Row],[Closing_Backlog]]&lt;=_xlfn.XLOOKUP('04_References'!$A$8,tblKPITargets[KPI_Name],tblKPITargets[Target_Value]),"Met","Below Target")</f>
        <v>Met</v>
      </c>
    </row>
    <row r="3665" spans="1:25">
      <c r="A3665" s="8" t="s">
        <v>3695</v>
      </c>
      <c r="B3665" s="9">
        <v>46187</v>
      </c>
      <c r="C3665" s="4" t="s">
        <v>48</v>
      </c>
      <c r="D3665" s="4" t="s">
        <v>25</v>
      </c>
      <c r="E3665" s="4">
        <v>1098</v>
      </c>
      <c r="F3665" s="4">
        <v>34</v>
      </c>
      <c r="G3665" s="4">
        <v>1132</v>
      </c>
      <c r="H3665" s="4">
        <v>20</v>
      </c>
      <c r="I3665" s="4">
        <v>1112</v>
      </c>
      <c r="J3665" s="4">
        <v>0</v>
      </c>
      <c r="K3665" s="4">
        <v>0</v>
      </c>
      <c r="L3665" s="4">
        <v>8</v>
      </c>
      <c r="M3665" s="4">
        <v>0.6</v>
      </c>
      <c r="N3665" s="4">
        <v>1</v>
      </c>
      <c r="O3665" s="4">
        <v>2.5</v>
      </c>
      <c r="P3665" s="4">
        <v>0.72899999999999998</v>
      </c>
      <c r="Q3665" s="5">
        <v>1.7999999999999999E-2</v>
      </c>
      <c r="R3665" s="4" t="str">
        <f>TRIM(tblOperations[[#This Row],[Region]])</f>
        <v>South East</v>
      </c>
      <c r="S3665" s="4" t="str">
        <f>TRIM(tblOperations[[#This Row],[Team]])</f>
        <v>Workplace Projects</v>
      </c>
      <c r="T3665" s="4" t="str">
        <f>_xlfn.XLOOKUP(R3665,tblRegionReference[Region],tblRegionReference[Area],"Not Found")</f>
        <v>South</v>
      </c>
      <c r="U3665" s="4" t="str">
        <f>IF(tblOperations[[#This Row],[Completion_Rate]]&gt;=_xlfn.XLOOKUP("Completion Rate",tblKPITargets[KPI_Name],tblKPITargets[Target_Value]),"Met","Below Target")</f>
        <v>Below Target</v>
      </c>
      <c r="V3665" t="str">
        <f>IF(tblOperations[[#This Row],[SLA_Compliance]]&gt;=_xlfn.XLOOKUP('04_References'!$A$3,tblKPITargets[KPI_Name],tblKPITargets[Target_Value]),"Met","Below Target")</f>
        <v>Below Target</v>
      </c>
      <c r="W3665" t="str">
        <f>IF(tblOperations[[#This Row],[Quality_Pass_Rate]]&gt;=_xlfn.XLOOKUP('04_References'!$A$4,tblKPITargets[KPI_Name],tblKPITargets[Target_Value]),"Met","Below Target")</f>
        <v>Met</v>
      </c>
      <c r="X3665" t="str">
        <f>IF(tblOperations[[#This Row],[Average_Completion_Days]]&lt;=_xlfn.XLOOKUP('04_References'!$A$7,tblKPITargets[KPI_Name],tblKPITargets[Target_Value]),"Met","Below Target")</f>
        <v>Below Target</v>
      </c>
      <c r="Y3665" t="str">
        <f>IF(tblOperations[[#This Row],[Closing_Backlog]]&lt;=_xlfn.XLOOKUP('04_References'!$A$8,tblKPITargets[KPI_Name],tblKPITargets[Target_Value]),"Met","Below Target")</f>
        <v>Below Target</v>
      </c>
    </row>
    <row r="3666" spans="1:25">
      <c r="A3666" s="6" t="s">
        <v>3696</v>
      </c>
      <c r="B3666" s="7">
        <v>46187</v>
      </c>
      <c r="C3666" s="2" t="s">
        <v>53</v>
      </c>
      <c r="D3666" s="2" t="s">
        <v>19</v>
      </c>
      <c r="E3666" s="2">
        <v>1946</v>
      </c>
      <c r="F3666" s="2">
        <v>51</v>
      </c>
      <c r="G3666" s="2">
        <v>1997</v>
      </c>
      <c r="H3666" s="2">
        <v>26</v>
      </c>
      <c r="I3666" s="2">
        <v>1971</v>
      </c>
      <c r="J3666" s="2">
        <v>0</v>
      </c>
      <c r="K3666" s="2">
        <v>0</v>
      </c>
      <c r="L3666" s="2">
        <v>8</v>
      </c>
      <c r="M3666" s="2">
        <v>0.6</v>
      </c>
      <c r="N3666" s="2">
        <v>0.98599999999999999</v>
      </c>
      <c r="O3666" s="2">
        <v>2.5</v>
      </c>
      <c r="P3666" s="2">
        <v>0.72599999999999998</v>
      </c>
      <c r="Q3666" s="3">
        <v>1.2999999999999999E-2</v>
      </c>
      <c r="R3666" s="4" t="str">
        <f>TRIM(tblOperations[[#This Row],[Region]])</f>
        <v>Wales</v>
      </c>
      <c r="S3666" s="4" t="str">
        <f>TRIM(tblOperations[[#This Row],[Team]])</f>
        <v>Workplace Services</v>
      </c>
      <c r="T3666" s="4" t="str">
        <f>_xlfn.XLOOKUP(R3666,tblRegionReference[Region],tblRegionReference[Area],"Not Found")</f>
        <v>Wales</v>
      </c>
      <c r="U3666" s="4" t="str">
        <f>IF(tblOperations[[#This Row],[Completion_Rate]]&gt;=_xlfn.XLOOKUP("Completion Rate",tblKPITargets[KPI_Name],tblKPITargets[Target_Value]),"Met","Below Target")</f>
        <v>Below Target</v>
      </c>
      <c r="V3666" t="str">
        <f>IF(tblOperations[[#This Row],[SLA_Compliance]]&gt;=_xlfn.XLOOKUP('04_References'!$A$3,tblKPITargets[KPI_Name],tblKPITargets[Target_Value]),"Met","Below Target")</f>
        <v>Below Target</v>
      </c>
      <c r="W3666" t="str">
        <f>IF(tblOperations[[#This Row],[Quality_Pass_Rate]]&gt;=_xlfn.XLOOKUP('04_References'!$A$4,tblKPITargets[KPI_Name],tblKPITargets[Target_Value]),"Met","Below Target")</f>
        <v>Met</v>
      </c>
      <c r="X3666" t="str">
        <f>IF(tblOperations[[#This Row],[Average_Completion_Days]]&lt;=_xlfn.XLOOKUP('04_References'!$A$7,tblKPITargets[KPI_Name],tblKPITargets[Target_Value]),"Met","Below Target")</f>
        <v>Below Target</v>
      </c>
      <c r="Y3666" t="str">
        <f>IF(tblOperations[[#This Row],[Closing_Backlog]]&lt;=_xlfn.XLOOKUP('04_References'!$A$8,tblKPITargets[KPI_Name],tblKPITargets[Target_Value]),"Met","Below Target")</f>
        <v>Below Target</v>
      </c>
    </row>
    <row r="3667" spans="1:25">
      <c r="A3667" s="8" t="s">
        <v>3697</v>
      </c>
      <c r="B3667" s="9">
        <v>46187</v>
      </c>
      <c r="C3667" s="4" t="s">
        <v>53</v>
      </c>
      <c r="D3667" s="4" t="s">
        <v>21</v>
      </c>
      <c r="E3667" s="4">
        <v>2109</v>
      </c>
      <c r="F3667" s="4">
        <v>16</v>
      </c>
      <c r="G3667" s="4">
        <v>2125</v>
      </c>
      <c r="H3667" s="4">
        <v>29</v>
      </c>
      <c r="I3667" s="4">
        <v>2096</v>
      </c>
      <c r="J3667" s="4">
        <v>0</v>
      </c>
      <c r="K3667" s="4">
        <v>0</v>
      </c>
      <c r="L3667" s="4">
        <v>8</v>
      </c>
      <c r="M3667" s="4">
        <v>0.6</v>
      </c>
      <c r="N3667" s="4">
        <v>0.96299999999999997</v>
      </c>
      <c r="O3667" s="4">
        <v>2.5</v>
      </c>
      <c r="P3667" s="4">
        <v>0.67900000000000005</v>
      </c>
      <c r="Q3667" s="5">
        <v>1.4E-2</v>
      </c>
      <c r="R3667" s="4" t="str">
        <f>TRIM(tblOperations[[#This Row],[Region]])</f>
        <v>Wales</v>
      </c>
      <c r="S3667" s="4" t="str">
        <f>TRIM(tblOperations[[#This Row],[Team]])</f>
        <v>Facilities Response</v>
      </c>
      <c r="T3667" s="4" t="str">
        <f>_xlfn.XLOOKUP(R3667,tblRegionReference[Region],tblRegionReference[Area],"Not Found")</f>
        <v>Wales</v>
      </c>
      <c r="U3667" s="4" t="str">
        <f>IF(tblOperations[[#This Row],[Completion_Rate]]&gt;=_xlfn.XLOOKUP("Completion Rate",tblKPITargets[KPI_Name],tblKPITargets[Target_Value]),"Met","Below Target")</f>
        <v>Below Target</v>
      </c>
      <c r="V3667" t="str">
        <f>IF(tblOperations[[#This Row],[SLA_Compliance]]&gt;=_xlfn.XLOOKUP('04_References'!$A$3,tblKPITargets[KPI_Name],tblKPITargets[Target_Value]),"Met","Below Target")</f>
        <v>Below Target</v>
      </c>
      <c r="W3667" t="str">
        <f>IF(tblOperations[[#This Row],[Quality_Pass_Rate]]&gt;=_xlfn.XLOOKUP('04_References'!$A$4,tblKPITargets[KPI_Name],tblKPITargets[Target_Value]),"Met","Below Target")</f>
        <v>Met</v>
      </c>
      <c r="X3667" t="str">
        <f>IF(tblOperations[[#This Row],[Average_Completion_Days]]&lt;=_xlfn.XLOOKUP('04_References'!$A$7,tblKPITargets[KPI_Name],tblKPITargets[Target_Value]),"Met","Below Target")</f>
        <v>Below Target</v>
      </c>
      <c r="Y3667" t="str">
        <f>IF(tblOperations[[#This Row],[Closing_Backlog]]&lt;=_xlfn.XLOOKUP('04_References'!$A$8,tblKPITargets[KPI_Name],tblKPITargets[Target_Value]),"Met","Below Target")</f>
        <v>Below Target</v>
      </c>
    </row>
    <row r="3668" spans="1:25">
      <c r="A3668" s="6" t="s">
        <v>3698</v>
      </c>
      <c r="B3668" s="7">
        <v>46187</v>
      </c>
      <c r="C3668" s="2" t="s">
        <v>53</v>
      </c>
      <c r="D3668" s="2" t="s">
        <v>23</v>
      </c>
      <c r="E3668" s="2">
        <v>1448</v>
      </c>
      <c r="F3668" s="2">
        <v>49</v>
      </c>
      <c r="G3668" s="2">
        <v>1497</v>
      </c>
      <c r="H3668" s="2">
        <v>25</v>
      </c>
      <c r="I3668" s="2">
        <v>1472</v>
      </c>
      <c r="J3668" s="2">
        <v>0</v>
      </c>
      <c r="K3668" s="2">
        <v>0</v>
      </c>
      <c r="L3668" s="2">
        <v>8</v>
      </c>
      <c r="M3668" s="2">
        <v>0.6</v>
      </c>
      <c r="N3668" s="2">
        <v>0.98799999999999999</v>
      </c>
      <c r="O3668" s="2">
        <v>2.5</v>
      </c>
      <c r="P3668" s="2">
        <v>0.71299999999999997</v>
      </c>
      <c r="Q3668" s="3">
        <v>1.7000000000000001E-2</v>
      </c>
      <c r="R3668" s="4" t="str">
        <f>TRIM(tblOperations[[#This Row],[Region]])</f>
        <v>Wales</v>
      </c>
      <c r="S3668" s="4" t="str">
        <f>TRIM(tblOperations[[#This Row],[Team]])</f>
        <v>Estates Support</v>
      </c>
      <c r="T3668" s="4" t="str">
        <f>_xlfn.XLOOKUP(R3668,tblRegionReference[Region],tblRegionReference[Area],"Not Found")</f>
        <v>Wales</v>
      </c>
      <c r="U3668" s="4" t="str">
        <f>IF(tblOperations[[#This Row],[Completion_Rate]]&gt;=_xlfn.XLOOKUP("Completion Rate",tblKPITargets[KPI_Name],tblKPITargets[Target_Value]),"Met","Below Target")</f>
        <v>Below Target</v>
      </c>
      <c r="V3668" t="str">
        <f>IF(tblOperations[[#This Row],[SLA_Compliance]]&gt;=_xlfn.XLOOKUP('04_References'!$A$3,tblKPITargets[KPI_Name],tblKPITargets[Target_Value]),"Met","Below Target")</f>
        <v>Below Target</v>
      </c>
      <c r="W3668" t="str">
        <f>IF(tblOperations[[#This Row],[Quality_Pass_Rate]]&gt;=_xlfn.XLOOKUP('04_References'!$A$4,tblKPITargets[KPI_Name],tblKPITargets[Target_Value]),"Met","Below Target")</f>
        <v>Met</v>
      </c>
      <c r="X3668" t="str">
        <f>IF(tblOperations[[#This Row],[Average_Completion_Days]]&lt;=_xlfn.XLOOKUP('04_References'!$A$7,tblKPITargets[KPI_Name],tblKPITargets[Target_Value]),"Met","Below Target")</f>
        <v>Below Target</v>
      </c>
      <c r="Y3668" t="str">
        <f>IF(tblOperations[[#This Row],[Closing_Backlog]]&lt;=_xlfn.XLOOKUP('04_References'!$A$8,tblKPITargets[KPI_Name],tblKPITargets[Target_Value]),"Met","Below Target")</f>
        <v>Below Target</v>
      </c>
    </row>
    <row r="3669" spans="1:25">
      <c r="A3669" s="8" t="s">
        <v>3699</v>
      </c>
      <c r="B3669" s="9">
        <v>46187</v>
      </c>
      <c r="C3669" s="4" t="s">
        <v>53</v>
      </c>
      <c r="D3669" s="4" t="s">
        <v>25</v>
      </c>
      <c r="E3669" s="4">
        <v>0</v>
      </c>
      <c r="F3669" s="4">
        <v>19</v>
      </c>
      <c r="G3669" s="4">
        <v>19</v>
      </c>
      <c r="H3669" s="4">
        <v>19</v>
      </c>
      <c r="I3669" s="4">
        <v>0</v>
      </c>
      <c r="J3669" s="4">
        <v>0</v>
      </c>
      <c r="K3669" s="4">
        <v>0</v>
      </c>
      <c r="L3669" s="4">
        <v>1.3</v>
      </c>
      <c r="M3669" s="4">
        <v>0.96599999999999997</v>
      </c>
      <c r="N3669" s="4">
        <v>0.98399999999999999</v>
      </c>
      <c r="O3669" s="4">
        <v>4.4000000000000004</v>
      </c>
      <c r="P3669" s="4">
        <v>0.69899999999999995</v>
      </c>
      <c r="Q3669" s="5">
        <v>1</v>
      </c>
      <c r="R3669" s="4" t="str">
        <f>TRIM(tblOperations[[#This Row],[Region]])</f>
        <v>Wales</v>
      </c>
      <c r="S3669" s="4" t="str">
        <f>TRIM(tblOperations[[#This Row],[Team]])</f>
        <v>Workplace Projects</v>
      </c>
      <c r="T3669" s="4" t="str">
        <f>_xlfn.XLOOKUP(R3669,tblRegionReference[Region],tblRegionReference[Area],"Not Found")</f>
        <v>Wales</v>
      </c>
      <c r="U3669" s="4" t="str">
        <f>IF(tblOperations[[#This Row],[Completion_Rate]]&gt;=_xlfn.XLOOKUP("Completion Rate",tblKPITargets[KPI_Name],tblKPITargets[Target_Value]),"Met","Below Target")</f>
        <v>Met</v>
      </c>
      <c r="V3669" t="str">
        <f>IF(tblOperations[[#This Row],[SLA_Compliance]]&gt;=_xlfn.XLOOKUP('04_References'!$A$3,tblKPITargets[KPI_Name],tblKPITargets[Target_Value]),"Met","Below Target")</f>
        <v>Met</v>
      </c>
      <c r="W3669" t="str">
        <f>IF(tblOperations[[#This Row],[Quality_Pass_Rate]]&gt;=_xlfn.XLOOKUP('04_References'!$A$4,tblKPITargets[KPI_Name],tblKPITargets[Target_Value]),"Met","Below Target")</f>
        <v>Met</v>
      </c>
      <c r="X3669" t="str">
        <f>IF(tblOperations[[#This Row],[Average_Completion_Days]]&lt;=_xlfn.XLOOKUP('04_References'!$A$7,tblKPITargets[KPI_Name],tblKPITargets[Target_Value]),"Met","Below Target")</f>
        <v>Met</v>
      </c>
      <c r="Y3669" t="str">
        <f>IF(tblOperations[[#This Row],[Closing_Backlog]]&lt;=_xlfn.XLOOKUP('04_References'!$A$8,tblKPITargets[KPI_Name],tblKPITargets[Target_Value]),"Met","Below Target")</f>
        <v>Met</v>
      </c>
    </row>
    <row r="3670" spans="1:25">
      <c r="A3670" s="6" t="s">
        <v>3700</v>
      </c>
      <c r="B3670" s="7">
        <v>46188</v>
      </c>
      <c r="C3670" s="2" t="s">
        <v>18</v>
      </c>
      <c r="D3670" s="2" t="s">
        <v>19</v>
      </c>
      <c r="E3670" s="2">
        <v>623</v>
      </c>
      <c r="F3670" s="2">
        <v>59</v>
      </c>
      <c r="G3670" s="2">
        <v>682</v>
      </c>
      <c r="H3670" s="2">
        <v>33</v>
      </c>
      <c r="I3670" s="2">
        <v>649</v>
      </c>
      <c r="J3670" s="2">
        <v>0</v>
      </c>
      <c r="K3670" s="2">
        <v>0</v>
      </c>
      <c r="L3670" s="2">
        <v>8</v>
      </c>
      <c r="M3670" s="2">
        <v>0.6</v>
      </c>
      <c r="N3670" s="2">
        <v>0.97799999999999998</v>
      </c>
      <c r="O3670" s="2">
        <v>2.5</v>
      </c>
      <c r="P3670" s="2">
        <v>0.66</v>
      </c>
      <c r="Q3670" s="3">
        <v>4.8000000000000001E-2</v>
      </c>
      <c r="R3670" s="4" t="str">
        <f>TRIM(tblOperations[[#This Row],[Region]])</f>
        <v>Scotland</v>
      </c>
      <c r="S3670" s="4" t="str">
        <f>TRIM(tblOperations[[#This Row],[Team]])</f>
        <v>Workplace Services</v>
      </c>
      <c r="T3670" s="4" t="str">
        <f>_xlfn.XLOOKUP(R3670,tblRegionReference[Region],tblRegionReference[Area],"Not Found")</f>
        <v>North</v>
      </c>
      <c r="U3670" s="4" t="str">
        <f>IF(tblOperations[[#This Row],[Completion_Rate]]&gt;=_xlfn.XLOOKUP("Completion Rate",tblKPITargets[KPI_Name],tblKPITargets[Target_Value]),"Met","Below Target")</f>
        <v>Below Target</v>
      </c>
      <c r="V3670" t="str">
        <f>IF(tblOperations[[#This Row],[SLA_Compliance]]&gt;=_xlfn.XLOOKUP('04_References'!$A$3,tblKPITargets[KPI_Name],tblKPITargets[Target_Value]),"Met","Below Target")</f>
        <v>Below Target</v>
      </c>
      <c r="W3670" t="str">
        <f>IF(tblOperations[[#This Row],[Quality_Pass_Rate]]&gt;=_xlfn.XLOOKUP('04_References'!$A$4,tblKPITargets[KPI_Name],tblKPITargets[Target_Value]),"Met","Below Target")</f>
        <v>Met</v>
      </c>
      <c r="X3670" t="str">
        <f>IF(tblOperations[[#This Row],[Average_Completion_Days]]&lt;=_xlfn.XLOOKUP('04_References'!$A$7,tblKPITargets[KPI_Name],tblKPITargets[Target_Value]),"Met","Below Target")</f>
        <v>Below Target</v>
      </c>
      <c r="Y3670" t="str">
        <f>IF(tblOperations[[#This Row],[Closing_Backlog]]&lt;=_xlfn.XLOOKUP('04_References'!$A$8,tblKPITargets[KPI_Name],tblKPITargets[Target_Value]),"Met","Below Target")</f>
        <v>Below Target</v>
      </c>
    </row>
    <row r="3671" spans="1:25">
      <c r="A3671" s="8" t="s">
        <v>3701</v>
      </c>
      <c r="B3671" s="9">
        <v>46188</v>
      </c>
      <c r="C3671" s="4" t="s">
        <v>18</v>
      </c>
      <c r="D3671" s="4" t="s">
        <v>21</v>
      </c>
      <c r="E3671" s="4">
        <v>0</v>
      </c>
      <c r="F3671" s="4">
        <v>41</v>
      </c>
      <c r="G3671" s="4">
        <v>41</v>
      </c>
      <c r="H3671" s="4">
        <v>41</v>
      </c>
      <c r="I3671" s="4">
        <v>0</v>
      </c>
      <c r="J3671" s="4">
        <v>0</v>
      </c>
      <c r="K3671" s="4">
        <v>0</v>
      </c>
      <c r="L3671" s="4">
        <v>1.4</v>
      </c>
      <c r="M3671" s="4">
        <v>0.95099999999999996</v>
      </c>
      <c r="N3671" s="4">
        <v>1</v>
      </c>
      <c r="O3671" s="4">
        <v>4.5</v>
      </c>
      <c r="P3671" s="4">
        <v>0.72299999999999998</v>
      </c>
      <c r="Q3671" s="5">
        <v>1</v>
      </c>
      <c r="R3671" s="4" t="str">
        <f>TRIM(tblOperations[[#This Row],[Region]])</f>
        <v>Scotland</v>
      </c>
      <c r="S3671" s="4" t="str">
        <f>TRIM(tblOperations[[#This Row],[Team]])</f>
        <v>Facilities Response</v>
      </c>
      <c r="T3671" s="4" t="str">
        <f>_xlfn.XLOOKUP(R3671,tblRegionReference[Region],tblRegionReference[Area],"Not Found")</f>
        <v>North</v>
      </c>
      <c r="U3671" s="4" t="str">
        <f>IF(tblOperations[[#This Row],[Completion_Rate]]&gt;=_xlfn.XLOOKUP("Completion Rate",tblKPITargets[KPI_Name],tblKPITargets[Target_Value]),"Met","Below Target")</f>
        <v>Met</v>
      </c>
      <c r="V3671" t="str">
        <f>IF(tblOperations[[#This Row],[SLA_Compliance]]&gt;=_xlfn.XLOOKUP('04_References'!$A$3,tblKPITargets[KPI_Name],tblKPITargets[Target_Value]),"Met","Below Target")</f>
        <v>Met</v>
      </c>
      <c r="W3671" t="str">
        <f>IF(tblOperations[[#This Row],[Quality_Pass_Rate]]&gt;=_xlfn.XLOOKUP('04_References'!$A$4,tblKPITargets[KPI_Name],tblKPITargets[Target_Value]),"Met","Below Target")</f>
        <v>Met</v>
      </c>
      <c r="X3671" t="str">
        <f>IF(tblOperations[[#This Row],[Average_Completion_Days]]&lt;=_xlfn.XLOOKUP('04_References'!$A$7,tblKPITargets[KPI_Name],tblKPITargets[Target_Value]),"Met","Below Target")</f>
        <v>Met</v>
      </c>
      <c r="Y3671" t="str">
        <f>IF(tblOperations[[#This Row],[Closing_Backlog]]&lt;=_xlfn.XLOOKUP('04_References'!$A$8,tblKPITargets[KPI_Name],tblKPITargets[Target_Value]),"Met","Below Target")</f>
        <v>Met</v>
      </c>
    </row>
    <row r="3672" spans="1:25">
      <c r="A3672" s="6" t="s">
        <v>3702</v>
      </c>
      <c r="B3672" s="7">
        <v>46188</v>
      </c>
      <c r="C3672" s="2" t="s">
        <v>18</v>
      </c>
      <c r="D3672" s="2" t="s">
        <v>23</v>
      </c>
      <c r="E3672" s="2">
        <v>950</v>
      </c>
      <c r="F3672" s="2">
        <v>54</v>
      </c>
      <c r="G3672" s="2">
        <v>1004</v>
      </c>
      <c r="H3672" s="2">
        <v>34</v>
      </c>
      <c r="I3672" s="2">
        <v>970</v>
      </c>
      <c r="J3672" s="2">
        <v>0</v>
      </c>
      <c r="K3672" s="2">
        <v>0</v>
      </c>
      <c r="L3672" s="2">
        <v>8</v>
      </c>
      <c r="M3672" s="2">
        <v>0.6</v>
      </c>
      <c r="N3672" s="2">
        <v>0.98699999999999999</v>
      </c>
      <c r="O3672" s="2">
        <v>2.5</v>
      </c>
      <c r="P3672" s="2">
        <v>0.73799999999999999</v>
      </c>
      <c r="Q3672" s="3">
        <v>3.4000000000000002E-2</v>
      </c>
      <c r="R3672" s="4" t="str">
        <f>TRIM(tblOperations[[#This Row],[Region]])</f>
        <v>Scotland</v>
      </c>
      <c r="S3672" s="4" t="str">
        <f>TRIM(tblOperations[[#This Row],[Team]])</f>
        <v>Estates Support</v>
      </c>
      <c r="T3672" s="4" t="str">
        <f>_xlfn.XLOOKUP(R3672,tblRegionReference[Region],tblRegionReference[Area],"Not Found")</f>
        <v>North</v>
      </c>
      <c r="U3672" s="4" t="str">
        <f>IF(tblOperations[[#This Row],[Completion_Rate]]&gt;=_xlfn.XLOOKUP("Completion Rate",tblKPITargets[KPI_Name],tblKPITargets[Target_Value]),"Met","Below Target")</f>
        <v>Below Target</v>
      </c>
      <c r="V3672" t="str">
        <f>IF(tblOperations[[#This Row],[SLA_Compliance]]&gt;=_xlfn.XLOOKUP('04_References'!$A$3,tblKPITargets[KPI_Name],tblKPITargets[Target_Value]),"Met","Below Target")</f>
        <v>Below Target</v>
      </c>
      <c r="W3672" t="str">
        <f>IF(tblOperations[[#This Row],[Quality_Pass_Rate]]&gt;=_xlfn.XLOOKUP('04_References'!$A$4,tblKPITargets[KPI_Name],tblKPITargets[Target_Value]),"Met","Below Target")</f>
        <v>Met</v>
      </c>
      <c r="X3672" t="str">
        <f>IF(tblOperations[[#This Row],[Average_Completion_Days]]&lt;=_xlfn.XLOOKUP('04_References'!$A$7,tblKPITargets[KPI_Name],tblKPITargets[Target_Value]),"Met","Below Target")</f>
        <v>Below Target</v>
      </c>
      <c r="Y3672" t="str">
        <f>IF(tblOperations[[#This Row],[Closing_Backlog]]&lt;=_xlfn.XLOOKUP('04_References'!$A$8,tblKPITargets[KPI_Name],tblKPITargets[Target_Value]),"Met","Below Target")</f>
        <v>Below Target</v>
      </c>
    </row>
    <row r="3673" spans="1:25">
      <c r="A3673" s="8" t="s">
        <v>3703</v>
      </c>
      <c r="B3673" s="9">
        <v>46188</v>
      </c>
      <c r="C3673" s="4" t="s">
        <v>18</v>
      </c>
      <c r="D3673" s="4" t="s">
        <v>25</v>
      </c>
      <c r="E3673" s="4">
        <v>0</v>
      </c>
      <c r="F3673" s="4">
        <v>22</v>
      </c>
      <c r="G3673" s="4">
        <v>22</v>
      </c>
      <c r="H3673" s="4">
        <v>22</v>
      </c>
      <c r="I3673" s="4">
        <v>0</v>
      </c>
      <c r="J3673" s="4">
        <v>0</v>
      </c>
      <c r="K3673" s="4">
        <v>0</v>
      </c>
      <c r="L3673" s="4">
        <v>1.5</v>
      </c>
      <c r="M3673" s="4">
        <v>0.97899999999999998</v>
      </c>
      <c r="N3673" s="4">
        <v>0.96099999999999997</v>
      </c>
      <c r="O3673" s="4">
        <v>4.5</v>
      </c>
      <c r="P3673" s="4">
        <v>0.71099999999999997</v>
      </c>
      <c r="Q3673" s="5">
        <v>1</v>
      </c>
      <c r="R3673" s="4" t="str">
        <f>TRIM(tblOperations[[#This Row],[Region]])</f>
        <v>Scotland</v>
      </c>
      <c r="S3673" s="4" t="str">
        <f>TRIM(tblOperations[[#This Row],[Team]])</f>
        <v>Workplace Projects</v>
      </c>
      <c r="T3673" s="4" t="str">
        <f>_xlfn.XLOOKUP(R3673,tblRegionReference[Region],tblRegionReference[Area],"Not Found")</f>
        <v>North</v>
      </c>
      <c r="U3673" s="4" t="str">
        <f>IF(tblOperations[[#This Row],[Completion_Rate]]&gt;=_xlfn.XLOOKUP("Completion Rate",tblKPITargets[KPI_Name],tblKPITargets[Target_Value]),"Met","Below Target")</f>
        <v>Met</v>
      </c>
      <c r="V3673" t="str">
        <f>IF(tblOperations[[#This Row],[SLA_Compliance]]&gt;=_xlfn.XLOOKUP('04_References'!$A$3,tblKPITargets[KPI_Name],tblKPITargets[Target_Value]),"Met","Below Target")</f>
        <v>Met</v>
      </c>
      <c r="W3673" t="str">
        <f>IF(tblOperations[[#This Row],[Quality_Pass_Rate]]&gt;=_xlfn.XLOOKUP('04_References'!$A$4,tblKPITargets[KPI_Name],tblKPITargets[Target_Value]),"Met","Below Target")</f>
        <v>Met</v>
      </c>
      <c r="X3673" t="str">
        <f>IF(tblOperations[[#This Row],[Average_Completion_Days]]&lt;=_xlfn.XLOOKUP('04_References'!$A$7,tblKPITargets[KPI_Name],tblKPITargets[Target_Value]),"Met","Below Target")</f>
        <v>Met</v>
      </c>
      <c r="Y3673" t="str">
        <f>IF(tblOperations[[#This Row],[Closing_Backlog]]&lt;=_xlfn.XLOOKUP('04_References'!$A$8,tblKPITargets[KPI_Name],tblKPITargets[Target_Value]),"Met","Below Target")</f>
        <v>Met</v>
      </c>
    </row>
    <row r="3674" spans="1:25">
      <c r="A3674" s="6" t="s">
        <v>3704</v>
      </c>
      <c r="B3674" s="7">
        <v>46188</v>
      </c>
      <c r="C3674" s="2" t="s">
        <v>27</v>
      </c>
      <c r="D3674" s="2" t="s">
        <v>19</v>
      </c>
      <c r="E3674" s="2">
        <v>38</v>
      </c>
      <c r="F3674" s="2">
        <v>38</v>
      </c>
      <c r="G3674" s="2">
        <v>76</v>
      </c>
      <c r="H3674" s="2">
        <v>45</v>
      </c>
      <c r="I3674" s="2">
        <v>31</v>
      </c>
      <c r="J3674" s="2">
        <v>0</v>
      </c>
      <c r="K3674" s="2">
        <v>0</v>
      </c>
      <c r="L3674" s="2">
        <v>3.7</v>
      </c>
      <c r="M3674" s="2">
        <v>0.80800000000000005</v>
      </c>
      <c r="N3674" s="2">
        <v>0.97799999999999998</v>
      </c>
      <c r="O3674" s="2">
        <v>3.6</v>
      </c>
      <c r="P3674" s="2">
        <v>0.74399999999999999</v>
      </c>
      <c r="Q3674" s="3">
        <v>0.59199999999999997</v>
      </c>
      <c r="R3674" s="4" t="str">
        <f>TRIM(tblOperations[[#This Row],[Region]])</f>
        <v>North East</v>
      </c>
      <c r="S3674" s="4" t="str">
        <f>TRIM(tblOperations[[#This Row],[Team]])</f>
        <v>Workplace Services</v>
      </c>
      <c r="T3674" s="4" t="str">
        <f>_xlfn.XLOOKUP(R3674,tblRegionReference[Region],tblRegionReference[Area],"Not Found")</f>
        <v>North</v>
      </c>
      <c r="U3674" s="4" t="str">
        <f>IF(tblOperations[[#This Row],[Completion_Rate]]&gt;=_xlfn.XLOOKUP("Completion Rate",tblKPITargets[KPI_Name],tblKPITargets[Target_Value]),"Met","Below Target")</f>
        <v>Below Target</v>
      </c>
      <c r="V3674" t="str">
        <f>IF(tblOperations[[#This Row],[SLA_Compliance]]&gt;=_xlfn.XLOOKUP('04_References'!$A$3,tblKPITargets[KPI_Name],tblKPITargets[Target_Value]),"Met","Below Target")</f>
        <v>Below Target</v>
      </c>
      <c r="W3674" t="str">
        <f>IF(tblOperations[[#This Row],[Quality_Pass_Rate]]&gt;=_xlfn.XLOOKUP('04_References'!$A$4,tblKPITargets[KPI_Name],tblKPITargets[Target_Value]),"Met","Below Target")</f>
        <v>Met</v>
      </c>
      <c r="X3674" t="str">
        <f>IF(tblOperations[[#This Row],[Average_Completion_Days]]&lt;=_xlfn.XLOOKUP('04_References'!$A$7,tblKPITargets[KPI_Name],tblKPITargets[Target_Value]),"Met","Below Target")</f>
        <v>Below Target</v>
      </c>
      <c r="Y3674" t="str">
        <f>IF(tblOperations[[#This Row],[Closing_Backlog]]&lt;=_xlfn.XLOOKUP('04_References'!$A$8,tblKPITargets[KPI_Name],tblKPITargets[Target_Value]),"Met","Below Target")</f>
        <v>Below Target</v>
      </c>
    </row>
    <row r="3675" spans="1:25">
      <c r="A3675" s="8" t="s">
        <v>3705</v>
      </c>
      <c r="B3675" s="9">
        <v>46188</v>
      </c>
      <c r="C3675" s="4" t="s">
        <v>27</v>
      </c>
      <c r="D3675" s="4" t="s">
        <v>21</v>
      </c>
      <c r="E3675" s="4">
        <v>14</v>
      </c>
      <c r="F3675" s="4">
        <v>38</v>
      </c>
      <c r="G3675" s="4">
        <v>52</v>
      </c>
      <c r="H3675" s="4">
        <v>46</v>
      </c>
      <c r="I3675" s="4">
        <v>6</v>
      </c>
      <c r="J3675" s="4">
        <v>0</v>
      </c>
      <c r="K3675" s="4">
        <v>0</v>
      </c>
      <c r="L3675" s="4">
        <v>2</v>
      </c>
      <c r="M3675" s="4">
        <v>0.92100000000000004</v>
      </c>
      <c r="N3675" s="4">
        <v>0.97</v>
      </c>
      <c r="O3675" s="4">
        <v>4.7</v>
      </c>
      <c r="P3675" s="4">
        <v>0.70899999999999996</v>
      </c>
      <c r="Q3675" s="5">
        <v>0.88500000000000001</v>
      </c>
      <c r="R3675" s="4" t="str">
        <f>TRIM(tblOperations[[#This Row],[Region]])</f>
        <v>North East</v>
      </c>
      <c r="S3675" s="4" t="str">
        <f>TRIM(tblOperations[[#This Row],[Team]])</f>
        <v>Facilities Response</v>
      </c>
      <c r="T3675" s="4" t="str">
        <f>_xlfn.XLOOKUP(R3675,tblRegionReference[Region],tblRegionReference[Area],"Not Found")</f>
        <v>North</v>
      </c>
      <c r="U3675" s="4" t="str">
        <f>IF(tblOperations[[#This Row],[Completion_Rate]]&gt;=_xlfn.XLOOKUP("Completion Rate",tblKPITargets[KPI_Name],tblKPITargets[Target_Value]),"Met","Below Target")</f>
        <v>Below Target</v>
      </c>
      <c r="V3675" t="str">
        <f>IF(tblOperations[[#This Row],[SLA_Compliance]]&gt;=_xlfn.XLOOKUP('04_References'!$A$3,tblKPITargets[KPI_Name],tblKPITargets[Target_Value]),"Met","Below Target")</f>
        <v>Met</v>
      </c>
      <c r="W3675" t="str">
        <f>IF(tblOperations[[#This Row],[Quality_Pass_Rate]]&gt;=_xlfn.XLOOKUP('04_References'!$A$4,tblKPITargets[KPI_Name],tblKPITargets[Target_Value]),"Met","Below Target")</f>
        <v>Met</v>
      </c>
      <c r="X3675" t="str">
        <f>IF(tblOperations[[#This Row],[Average_Completion_Days]]&lt;=_xlfn.XLOOKUP('04_References'!$A$7,tblKPITargets[KPI_Name],tblKPITargets[Target_Value]),"Met","Below Target")</f>
        <v>Met</v>
      </c>
      <c r="Y3675" t="str">
        <f>IF(tblOperations[[#This Row],[Closing_Backlog]]&lt;=_xlfn.XLOOKUP('04_References'!$A$8,tblKPITargets[KPI_Name],tblKPITargets[Target_Value]),"Met","Below Target")</f>
        <v>Met</v>
      </c>
    </row>
    <row r="3676" spans="1:25">
      <c r="A3676" s="6" t="s">
        <v>3706</v>
      </c>
      <c r="B3676" s="7">
        <v>46188</v>
      </c>
      <c r="C3676" s="2" t="s">
        <v>27</v>
      </c>
      <c r="D3676" s="2" t="s">
        <v>23</v>
      </c>
      <c r="E3676" s="2">
        <v>2449</v>
      </c>
      <c r="F3676" s="2">
        <v>25</v>
      </c>
      <c r="G3676" s="2">
        <v>2474</v>
      </c>
      <c r="H3676" s="2">
        <v>19</v>
      </c>
      <c r="I3676" s="2">
        <v>2455</v>
      </c>
      <c r="J3676" s="2">
        <v>0</v>
      </c>
      <c r="K3676" s="2">
        <v>0</v>
      </c>
      <c r="L3676" s="2">
        <v>8</v>
      </c>
      <c r="M3676" s="2">
        <v>0.6</v>
      </c>
      <c r="N3676" s="2">
        <v>0.98499999999999999</v>
      </c>
      <c r="O3676" s="2">
        <v>2.5</v>
      </c>
      <c r="P3676" s="2">
        <v>0.77200000000000002</v>
      </c>
      <c r="Q3676" s="3">
        <v>8.0000000000000002E-3</v>
      </c>
      <c r="R3676" s="4" t="str">
        <f>TRIM(tblOperations[[#This Row],[Region]])</f>
        <v>North East</v>
      </c>
      <c r="S3676" s="4" t="str">
        <f>TRIM(tblOperations[[#This Row],[Team]])</f>
        <v>Estates Support</v>
      </c>
      <c r="T3676" s="4" t="str">
        <f>_xlfn.XLOOKUP(R3676,tblRegionReference[Region],tblRegionReference[Area],"Not Found")</f>
        <v>North</v>
      </c>
      <c r="U3676" s="4" t="str">
        <f>IF(tblOperations[[#This Row],[Completion_Rate]]&gt;=_xlfn.XLOOKUP("Completion Rate",tblKPITargets[KPI_Name],tblKPITargets[Target_Value]),"Met","Below Target")</f>
        <v>Below Target</v>
      </c>
      <c r="V3676" t="str">
        <f>IF(tblOperations[[#This Row],[SLA_Compliance]]&gt;=_xlfn.XLOOKUP('04_References'!$A$3,tblKPITargets[KPI_Name],tblKPITargets[Target_Value]),"Met","Below Target")</f>
        <v>Below Target</v>
      </c>
      <c r="W3676" t="str">
        <f>IF(tblOperations[[#This Row],[Quality_Pass_Rate]]&gt;=_xlfn.XLOOKUP('04_References'!$A$4,tblKPITargets[KPI_Name],tblKPITargets[Target_Value]),"Met","Below Target")</f>
        <v>Met</v>
      </c>
      <c r="X3676" t="str">
        <f>IF(tblOperations[[#This Row],[Average_Completion_Days]]&lt;=_xlfn.XLOOKUP('04_References'!$A$7,tblKPITargets[KPI_Name],tblKPITargets[Target_Value]),"Met","Below Target")</f>
        <v>Below Target</v>
      </c>
      <c r="Y3676" t="str">
        <f>IF(tblOperations[[#This Row],[Closing_Backlog]]&lt;=_xlfn.XLOOKUP('04_References'!$A$8,tblKPITargets[KPI_Name],tblKPITargets[Target_Value]),"Met","Below Target")</f>
        <v>Below Target</v>
      </c>
    </row>
    <row r="3677" spans="1:25">
      <c r="A3677" s="8" t="s">
        <v>3707</v>
      </c>
      <c r="B3677" s="9">
        <v>46188</v>
      </c>
      <c r="C3677" s="4" t="s">
        <v>27</v>
      </c>
      <c r="D3677" s="4" t="s">
        <v>25</v>
      </c>
      <c r="E3677" s="4">
        <v>199</v>
      </c>
      <c r="F3677" s="4">
        <v>32</v>
      </c>
      <c r="G3677" s="4">
        <v>231</v>
      </c>
      <c r="H3677" s="4">
        <v>22</v>
      </c>
      <c r="I3677" s="4">
        <v>209</v>
      </c>
      <c r="J3677" s="4">
        <v>1</v>
      </c>
      <c r="K3677" s="4">
        <v>0</v>
      </c>
      <c r="L3677" s="4">
        <v>8</v>
      </c>
      <c r="M3677" s="4">
        <v>0.6</v>
      </c>
      <c r="N3677" s="4">
        <v>0.96499999999999997</v>
      </c>
      <c r="O3677" s="4">
        <v>2.5</v>
      </c>
      <c r="P3677" s="4">
        <v>0.81100000000000005</v>
      </c>
      <c r="Q3677" s="5">
        <v>9.5000000000000001E-2</v>
      </c>
      <c r="R3677" s="4" t="str">
        <f>TRIM(tblOperations[[#This Row],[Region]])</f>
        <v>North East</v>
      </c>
      <c r="S3677" s="4" t="str">
        <f>TRIM(tblOperations[[#This Row],[Team]])</f>
        <v>Workplace Projects</v>
      </c>
      <c r="T3677" s="4" t="str">
        <f>_xlfn.XLOOKUP(R3677,tblRegionReference[Region],tblRegionReference[Area],"Not Found")</f>
        <v>North</v>
      </c>
      <c r="U3677" s="4" t="str">
        <f>IF(tblOperations[[#This Row],[Completion_Rate]]&gt;=_xlfn.XLOOKUP("Completion Rate",tblKPITargets[KPI_Name],tblKPITargets[Target_Value]),"Met","Below Target")</f>
        <v>Below Target</v>
      </c>
      <c r="V3677" t="str">
        <f>IF(tblOperations[[#This Row],[SLA_Compliance]]&gt;=_xlfn.XLOOKUP('04_References'!$A$3,tblKPITargets[KPI_Name],tblKPITargets[Target_Value]),"Met","Below Target")</f>
        <v>Below Target</v>
      </c>
      <c r="W3677" t="str">
        <f>IF(tblOperations[[#This Row],[Quality_Pass_Rate]]&gt;=_xlfn.XLOOKUP('04_References'!$A$4,tblKPITargets[KPI_Name],tblKPITargets[Target_Value]),"Met","Below Target")</f>
        <v>Met</v>
      </c>
      <c r="X3677" t="str">
        <f>IF(tblOperations[[#This Row],[Average_Completion_Days]]&lt;=_xlfn.XLOOKUP('04_References'!$A$7,tblKPITargets[KPI_Name],tblKPITargets[Target_Value]),"Met","Below Target")</f>
        <v>Below Target</v>
      </c>
      <c r="Y3677" t="str">
        <f>IF(tblOperations[[#This Row],[Closing_Backlog]]&lt;=_xlfn.XLOOKUP('04_References'!$A$8,tblKPITargets[KPI_Name],tblKPITargets[Target_Value]),"Met","Below Target")</f>
        <v>Below Target</v>
      </c>
    </row>
    <row r="3678" spans="1:25">
      <c r="A3678" s="6" t="s">
        <v>3708</v>
      </c>
      <c r="B3678" s="7">
        <v>46188</v>
      </c>
      <c r="C3678" s="2" t="s">
        <v>32</v>
      </c>
      <c r="D3678" s="2" t="s">
        <v>19</v>
      </c>
      <c r="E3678" s="2">
        <v>1132</v>
      </c>
      <c r="F3678" s="2">
        <v>27</v>
      </c>
      <c r="G3678" s="2">
        <v>1159</v>
      </c>
      <c r="H3678" s="2">
        <v>36</v>
      </c>
      <c r="I3678" s="2">
        <v>1123</v>
      </c>
      <c r="J3678" s="2">
        <v>0</v>
      </c>
      <c r="K3678" s="2">
        <v>0</v>
      </c>
      <c r="L3678" s="2">
        <v>8</v>
      </c>
      <c r="M3678" s="2">
        <v>0.6</v>
      </c>
      <c r="N3678" s="2">
        <v>0.99199999999999999</v>
      </c>
      <c r="O3678" s="2">
        <v>2.5</v>
      </c>
      <c r="P3678" s="2">
        <v>0.755</v>
      </c>
      <c r="Q3678" s="3">
        <v>3.1E-2</v>
      </c>
      <c r="R3678" s="4" t="str">
        <f>TRIM(tblOperations[[#This Row],[Region]])</f>
        <v>North West</v>
      </c>
      <c r="S3678" s="4" t="str">
        <f>TRIM(tblOperations[[#This Row],[Team]])</f>
        <v>Workplace Services</v>
      </c>
      <c r="T3678" s="4" t="str">
        <f>_xlfn.XLOOKUP(R3678,tblRegionReference[Region],tblRegionReference[Area],"Not Found")</f>
        <v>North</v>
      </c>
      <c r="U3678" s="4" t="str">
        <f>IF(tblOperations[[#This Row],[Completion_Rate]]&gt;=_xlfn.XLOOKUP("Completion Rate",tblKPITargets[KPI_Name],tblKPITargets[Target_Value]),"Met","Below Target")</f>
        <v>Below Target</v>
      </c>
      <c r="V3678" t="str">
        <f>IF(tblOperations[[#This Row],[SLA_Compliance]]&gt;=_xlfn.XLOOKUP('04_References'!$A$3,tblKPITargets[KPI_Name],tblKPITargets[Target_Value]),"Met","Below Target")</f>
        <v>Below Target</v>
      </c>
      <c r="W3678" t="str">
        <f>IF(tblOperations[[#This Row],[Quality_Pass_Rate]]&gt;=_xlfn.XLOOKUP('04_References'!$A$4,tblKPITargets[KPI_Name],tblKPITargets[Target_Value]),"Met","Below Target")</f>
        <v>Met</v>
      </c>
      <c r="X3678" t="str">
        <f>IF(tblOperations[[#This Row],[Average_Completion_Days]]&lt;=_xlfn.XLOOKUP('04_References'!$A$7,tblKPITargets[KPI_Name],tblKPITargets[Target_Value]),"Met","Below Target")</f>
        <v>Below Target</v>
      </c>
      <c r="Y3678" t="str">
        <f>IF(tblOperations[[#This Row],[Closing_Backlog]]&lt;=_xlfn.XLOOKUP('04_References'!$A$8,tblKPITargets[KPI_Name],tblKPITargets[Target_Value]),"Met","Below Target")</f>
        <v>Below Target</v>
      </c>
    </row>
    <row r="3679" spans="1:25">
      <c r="A3679" s="8" t="s">
        <v>3709</v>
      </c>
      <c r="B3679" s="9">
        <v>46188</v>
      </c>
      <c r="C3679" s="4" t="s">
        <v>32</v>
      </c>
      <c r="D3679" s="4" t="s">
        <v>21</v>
      </c>
      <c r="E3679" s="4">
        <v>2309</v>
      </c>
      <c r="F3679" s="4">
        <v>54</v>
      </c>
      <c r="G3679" s="4">
        <v>2363</v>
      </c>
      <c r="H3679" s="4">
        <v>24</v>
      </c>
      <c r="I3679" s="4">
        <v>2339</v>
      </c>
      <c r="J3679" s="4">
        <v>0</v>
      </c>
      <c r="K3679" s="4">
        <v>0</v>
      </c>
      <c r="L3679" s="4">
        <v>8</v>
      </c>
      <c r="M3679" s="4">
        <v>0.6</v>
      </c>
      <c r="N3679" s="4">
        <v>0.94899999999999995</v>
      </c>
      <c r="O3679" s="4">
        <v>2.5</v>
      </c>
      <c r="P3679" s="4">
        <v>0.75</v>
      </c>
      <c r="Q3679" s="5">
        <v>0.01</v>
      </c>
      <c r="R3679" s="4" t="str">
        <f>TRIM(tblOperations[[#This Row],[Region]])</f>
        <v>North West</v>
      </c>
      <c r="S3679" s="4" t="str">
        <f>TRIM(tblOperations[[#This Row],[Team]])</f>
        <v>Facilities Response</v>
      </c>
      <c r="T3679" s="4" t="str">
        <f>_xlfn.XLOOKUP(R3679,tblRegionReference[Region],tblRegionReference[Area],"Not Found")</f>
        <v>North</v>
      </c>
      <c r="U3679" s="4" t="str">
        <f>IF(tblOperations[[#This Row],[Completion_Rate]]&gt;=_xlfn.XLOOKUP("Completion Rate",tblKPITargets[KPI_Name],tblKPITargets[Target_Value]),"Met","Below Target")</f>
        <v>Below Target</v>
      </c>
      <c r="V3679" t="str">
        <f>IF(tblOperations[[#This Row],[SLA_Compliance]]&gt;=_xlfn.XLOOKUP('04_References'!$A$3,tblKPITargets[KPI_Name],tblKPITargets[Target_Value]),"Met","Below Target")</f>
        <v>Below Target</v>
      </c>
      <c r="W3679" t="str">
        <f>IF(tblOperations[[#This Row],[Quality_Pass_Rate]]&gt;=_xlfn.XLOOKUP('04_References'!$A$4,tblKPITargets[KPI_Name],tblKPITargets[Target_Value]),"Met","Below Target")</f>
        <v>Below Target</v>
      </c>
      <c r="X3679" t="str">
        <f>IF(tblOperations[[#This Row],[Average_Completion_Days]]&lt;=_xlfn.XLOOKUP('04_References'!$A$7,tblKPITargets[KPI_Name],tblKPITargets[Target_Value]),"Met","Below Target")</f>
        <v>Below Target</v>
      </c>
      <c r="Y3679" t="str">
        <f>IF(tblOperations[[#This Row],[Closing_Backlog]]&lt;=_xlfn.XLOOKUP('04_References'!$A$8,tblKPITargets[KPI_Name],tblKPITargets[Target_Value]),"Met","Below Target")</f>
        <v>Below Target</v>
      </c>
    </row>
    <row r="3680" spans="1:25">
      <c r="A3680" s="6" t="s">
        <v>3710</v>
      </c>
      <c r="B3680" s="7">
        <v>46188</v>
      </c>
      <c r="C3680" s="2" t="s">
        <v>32</v>
      </c>
      <c r="D3680" s="2" t="s">
        <v>23</v>
      </c>
      <c r="E3680" s="2">
        <v>2569</v>
      </c>
      <c r="F3680" s="2">
        <v>39</v>
      </c>
      <c r="G3680" s="2">
        <v>2608</v>
      </c>
      <c r="H3680" s="2">
        <v>22</v>
      </c>
      <c r="I3680" s="2">
        <v>2586</v>
      </c>
      <c r="J3680" s="2">
        <v>0</v>
      </c>
      <c r="K3680" s="2">
        <v>0</v>
      </c>
      <c r="L3680" s="2">
        <v>8</v>
      </c>
      <c r="M3680" s="2">
        <v>0.6</v>
      </c>
      <c r="N3680" s="2">
        <v>0.97699999999999998</v>
      </c>
      <c r="O3680" s="2">
        <v>2.5</v>
      </c>
      <c r="P3680" s="2">
        <v>0.65100000000000002</v>
      </c>
      <c r="Q3680" s="3">
        <v>8.0000000000000002E-3</v>
      </c>
      <c r="R3680" s="4" t="str">
        <f>TRIM(tblOperations[[#This Row],[Region]])</f>
        <v>North West</v>
      </c>
      <c r="S3680" s="4" t="str">
        <f>TRIM(tblOperations[[#This Row],[Team]])</f>
        <v>Estates Support</v>
      </c>
      <c r="T3680" s="4" t="str">
        <f>_xlfn.XLOOKUP(R3680,tblRegionReference[Region],tblRegionReference[Area],"Not Found")</f>
        <v>North</v>
      </c>
      <c r="U3680" s="4" t="str">
        <f>IF(tblOperations[[#This Row],[Completion_Rate]]&gt;=_xlfn.XLOOKUP("Completion Rate",tblKPITargets[KPI_Name],tblKPITargets[Target_Value]),"Met","Below Target")</f>
        <v>Below Target</v>
      </c>
      <c r="V3680" t="str">
        <f>IF(tblOperations[[#This Row],[SLA_Compliance]]&gt;=_xlfn.XLOOKUP('04_References'!$A$3,tblKPITargets[KPI_Name],tblKPITargets[Target_Value]),"Met","Below Target")</f>
        <v>Below Target</v>
      </c>
      <c r="W3680" t="str">
        <f>IF(tblOperations[[#This Row],[Quality_Pass_Rate]]&gt;=_xlfn.XLOOKUP('04_References'!$A$4,tblKPITargets[KPI_Name],tblKPITargets[Target_Value]),"Met","Below Target")</f>
        <v>Met</v>
      </c>
      <c r="X3680" t="str">
        <f>IF(tblOperations[[#This Row],[Average_Completion_Days]]&lt;=_xlfn.XLOOKUP('04_References'!$A$7,tblKPITargets[KPI_Name],tblKPITargets[Target_Value]),"Met","Below Target")</f>
        <v>Below Target</v>
      </c>
      <c r="Y3680" t="str">
        <f>IF(tblOperations[[#This Row],[Closing_Backlog]]&lt;=_xlfn.XLOOKUP('04_References'!$A$8,tblKPITargets[KPI_Name],tblKPITargets[Target_Value]),"Met","Below Target")</f>
        <v>Below Target</v>
      </c>
    </row>
    <row r="3681" spans="1:25">
      <c r="A3681" s="8" t="s">
        <v>3711</v>
      </c>
      <c r="B3681" s="9">
        <v>46188</v>
      </c>
      <c r="C3681" s="4" t="s">
        <v>32</v>
      </c>
      <c r="D3681" s="4" t="s">
        <v>25</v>
      </c>
      <c r="E3681" s="4">
        <v>0</v>
      </c>
      <c r="F3681" s="4">
        <v>20</v>
      </c>
      <c r="G3681" s="4">
        <v>20</v>
      </c>
      <c r="H3681" s="4">
        <v>20</v>
      </c>
      <c r="I3681" s="4">
        <v>0</v>
      </c>
      <c r="J3681" s="4">
        <v>0</v>
      </c>
      <c r="K3681" s="4">
        <v>0</v>
      </c>
      <c r="L3681" s="4">
        <v>1</v>
      </c>
      <c r="M3681" s="4">
        <v>0.95899999999999996</v>
      </c>
      <c r="N3681" s="4">
        <v>0.98599999999999999</v>
      </c>
      <c r="O3681" s="4">
        <v>4.4000000000000004</v>
      </c>
      <c r="P3681" s="4">
        <v>0.69399999999999995</v>
      </c>
      <c r="Q3681" s="5">
        <v>1</v>
      </c>
      <c r="R3681" s="4" t="str">
        <f>TRIM(tblOperations[[#This Row],[Region]])</f>
        <v>North West</v>
      </c>
      <c r="S3681" s="4" t="str">
        <f>TRIM(tblOperations[[#This Row],[Team]])</f>
        <v>Workplace Projects</v>
      </c>
      <c r="T3681" s="4" t="str">
        <f>_xlfn.XLOOKUP(R3681,tblRegionReference[Region],tblRegionReference[Area],"Not Found")</f>
        <v>North</v>
      </c>
      <c r="U3681" s="4" t="str">
        <f>IF(tblOperations[[#This Row],[Completion_Rate]]&gt;=_xlfn.XLOOKUP("Completion Rate",tblKPITargets[KPI_Name],tblKPITargets[Target_Value]),"Met","Below Target")</f>
        <v>Met</v>
      </c>
      <c r="V3681" t="str">
        <f>IF(tblOperations[[#This Row],[SLA_Compliance]]&gt;=_xlfn.XLOOKUP('04_References'!$A$3,tblKPITargets[KPI_Name],tblKPITargets[Target_Value]),"Met","Below Target")</f>
        <v>Met</v>
      </c>
      <c r="W3681" t="str">
        <f>IF(tblOperations[[#This Row],[Quality_Pass_Rate]]&gt;=_xlfn.XLOOKUP('04_References'!$A$4,tblKPITargets[KPI_Name],tblKPITargets[Target_Value]),"Met","Below Target")</f>
        <v>Met</v>
      </c>
      <c r="X3681" t="str">
        <f>IF(tblOperations[[#This Row],[Average_Completion_Days]]&lt;=_xlfn.XLOOKUP('04_References'!$A$7,tblKPITargets[KPI_Name],tblKPITargets[Target_Value]),"Met","Below Target")</f>
        <v>Met</v>
      </c>
      <c r="Y3681" t="str">
        <f>IF(tblOperations[[#This Row],[Closing_Backlog]]&lt;=_xlfn.XLOOKUP('04_References'!$A$8,tblKPITargets[KPI_Name],tblKPITargets[Target_Value]),"Met","Below Target")</f>
        <v>Met</v>
      </c>
    </row>
    <row r="3682" spans="1:25">
      <c r="A3682" s="6" t="s">
        <v>3712</v>
      </c>
      <c r="B3682" s="7">
        <v>46188</v>
      </c>
      <c r="C3682" s="2" t="s">
        <v>37</v>
      </c>
      <c r="D3682" s="2" t="s">
        <v>19</v>
      </c>
      <c r="E3682" s="2">
        <v>0</v>
      </c>
      <c r="F3682" s="2">
        <v>42</v>
      </c>
      <c r="G3682" s="2">
        <v>42</v>
      </c>
      <c r="H3682" s="2">
        <v>42</v>
      </c>
      <c r="I3682" s="2">
        <v>0</v>
      </c>
      <c r="J3682" s="2">
        <v>0</v>
      </c>
      <c r="K3682" s="2">
        <v>0</v>
      </c>
      <c r="L3682" s="2">
        <v>1.6</v>
      </c>
      <c r="M3682" s="2">
        <v>0.98499999999999999</v>
      </c>
      <c r="N3682" s="2">
        <v>0.97699999999999998</v>
      </c>
      <c r="O3682" s="2">
        <v>4.5</v>
      </c>
      <c r="P3682" s="2">
        <v>0.67100000000000004</v>
      </c>
      <c r="Q3682" s="3">
        <v>1</v>
      </c>
      <c r="R3682" s="4" t="str">
        <f>TRIM(tblOperations[[#This Row],[Region]])</f>
        <v>Midlands</v>
      </c>
      <c r="S3682" s="4" t="str">
        <f>TRIM(tblOperations[[#This Row],[Team]])</f>
        <v>Workplace Services</v>
      </c>
      <c r="T3682" s="4" t="str">
        <f>_xlfn.XLOOKUP(R3682,tblRegionReference[Region],tblRegionReference[Area],"Not Found")</f>
        <v>Central</v>
      </c>
      <c r="U3682" s="4" t="str">
        <f>IF(tblOperations[[#This Row],[Completion_Rate]]&gt;=_xlfn.XLOOKUP("Completion Rate",tblKPITargets[KPI_Name],tblKPITargets[Target_Value]),"Met","Below Target")</f>
        <v>Met</v>
      </c>
      <c r="V3682" t="str">
        <f>IF(tblOperations[[#This Row],[SLA_Compliance]]&gt;=_xlfn.XLOOKUP('04_References'!$A$3,tblKPITargets[KPI_Name],tblKPITargets[Target_Value]),"Met","Below Target")</f>
        <v>Met</v>
      </c>
      <c r="W3682" t="str">
        <f>IF(tblOperations[[#This Row],[Quality_Pass_Rate]]&gt;=_xlfn.XLOOKUP('04_References'!$A$4,tblKPITargets[KPI_Name],tblKPITargets[Target_Value]),"Met","Below Target")</f>
        <v>Met</v>
      </c>
      <c r="X3682" t="str">
        <f>IF(tblOperations[[#This Row],[Average_Completion_Days]]&lt;=_xlfn.XLOOKUP('04_References'!$A$7,tblKPITargets[KPI_Name],tblKPITargets[Target_Value]),"Met","Below Target")</f>
        <v>Met</v>
      </c>
      <c r="Y3682" t="str">
        <f>IF(tblOperations[[#This Row],[Closing_Backlog]]&lt;=_xlfn.XLOOKUP('04_References'!$A$8,tblKPITargets[KPI_Name],tblKPITargets[Target_Value]),"Met","Below Target")</f>
        <v>Met</v>
      </c>
    </row>
    <row r="3683" spans="1:25">
      <c r="A3683" s="8" t="s">
        <v>3713</v>
      </c>
      <c r="B3683" s="9">
        <v>46188</v>
      </c>
      <c r="C3683" s="4" t="s">
        <v>37</v>
      </c>
      <c r="D3683" s="4" t="s">
        <v>21</v>
      </c>
      <c r="E3683" s="4">
        <v>1126</v>
      </c>
      <c r="F3683" s="4">
        <v>50</v>
      </c>
      <c r="G3683" s="4">
        <v>1176</v>
      </c>
      <c r="H3683" s="4">
        <v>38</v>
      </c>
      <c r="I3683" s="4">
        <v>1138</v>
      </c>
      <c r="J3683" s="4">
        <v>0</v>
      </c>
      <c r="K3683" s="4">
        <v>0</v>
      </c>
      <c r="L3683" s="4">
        <v>8</v>
      </c>
      <c r="M3683" s="4">
        <v>0.6</v>
      </c>
      <c r="N3683" s="4">
        <v>0.97499999999999998</v>
      </c>
      <c r="O3683" s="4">
        <v>2.5</v>
      </c>
      <c r="P3683" s="4">
        <v>0.82499999999999996</v>
      </c>
      <c r="Q3683" s="5">
        <v>3.2000000000000001E-2</v>
      </c>
      <c r="R3683" s="4" t="str">
        <f>TRIM(tblOperations[[#This Row],[Region]])</f>
        <v>Midlands</v>
      </c>
      <c r="S3683" s="4" t="str">
        <f>TRIM(tblOperations[[#This Row],[Team]])</f>
        <v>Facilities Response</v>
      </c>
      <c r="T3683" s="4" t="str">
        <f>_xlfn.XLOOKUP(R3683,tblRegionReference[Region],tblRegionReference[Area],"Not Found")</f>
        <v>Central</v>
      </c>
      <c r="U3683" s="4" t="str">
        <f>IF(tblOperations[[#This Row],[Completion_Rate]]&gt;=_xlfn.XLOOKUP("Completion Rate",tblKPITargets[KPI_Name],tblKPITargets[Target_Value]),"Met","Below Target")</f>
        <v>Below Target</v>
      </c>
      <c r="V3683" t="str">
        <f>IF(tblOperations[[#This Row],[SLA_Compliance]]&gt;=_xlfn.XLOOKUP('04_References'!$A$3,tblKPITargets[KPI_Name],tblKPITargets[Target_Value]),"Met","Below Target")</f>
        <v>Below Target</v>
      </c>
      <c r="W3683" t="str">
        <f>IF(tblOperations[[#This Row],[Quality_Pass_Rate]]&gt;=_xlfn.XLOOKUP('04_References'!$A$4,tblKPITargets[KPI_Name],tblKPITargets[Target_Value]),"Met","Below Target")</f>
        <v>Met</v>
      </c>
      <c r="X3683" t="str">
        <f>IF(tblOperations[[#This Row],[Average_Completion_Days]]&lt;=_xlfn.XLOOKUP('04_References'!$A$7,tblKPITargets[KPI_Name],tblKPITargets[Target_Value]),"Met","Below Target")</f>
        <v>Below Target</v>
      </c>
      <c r="Y3683" t="str">
        <f>IF(tblOperations[[#This Row],[Closing_Backlog]]&lt;=_xlfn.XLOOKUP('04_References'!$A$8,tblKPITargets[KPI_Name],tblKPITargets[Target_Value]),"Met","Below Target")</f>
        <v>Below Target</v>
      </c>
    </row>
    <row r="3684" spans="1:25">
      <c r="A3684" s="6" t="s">
        <v>3714</v>
      </c>
      <c r="B3684" s="7">
        <v>46188</v>
      </c>
      <c r="C3684" s="2" t="s">
        <v>37</v>
      </c>
      <c r="D3684" s="2" t="s">
        <v>23</v>
      </c>
      <c r="E3684" s="2">
        <v>887</v>
      </c>
      <c r="F3684" s="2">
        <v>50</v>
      </c>
      <c r="G3684" s="2">
        <v>937</v>
      </c>
      <c r="H3684" s="2">
        <v>35</v>
      </c>
      <c r="I3684" s="2">
        <v>902</v>
      </c>
      <c r="J3684" s="2">
        <v>0</v>
      </c>
      <c r="K3684" s="2">
        <v>0</v>
      </c>
      <c r="L3684" s="2">
        <v>8</v>
      </c>
      <c r="M3684" s="2">
        <v>0.6</v>
      </c>
      <c r="N3684" s="2">
        <v>0.98399999999999999</v>
      </c>
      <c r="O3684" s="2">
        <v>2.5</v>
      </c>
      <c r="P3684" s="2">
        <v>0.81399999999999995</v>
      </c>
      <c r="Q3684" s="3">
        <v>3.6999999999999998E-2</v>
      </c>
      <c r="R3684" s="4" t="str">
        <f>TRIM(tblOperations[[#This Row],[Region]])</f>
        <v>Midlands</v>
      </c>
      <c r="S3684" s="4" t="str">
        <f>TRIM(tblOperations[[#This Row],[Team]])</f>
        <v>Estates Support</v>
      </c>
      <c r="T3684" s="4" t="str">
        <f>_xlfn.XLOOKUP(R3684,tblRegionReference[Region],tblRegionReference[Area],"Not Found")</f>
        <v>Central</v>
      </c>
      <c r="U3684" s="4" t="str">
        <f>IF(tblOperations[[#This Row],[Completion_Rate]]&gt;=_xlfn.XLOOKUP("Completion Rate",tblKPITargets[KPI_Name],tblKPITargets[Target_Value]),"Met","Below Target")</f>
        <v>Below Target</v>
      </c>
      <c r="V3684" t="str">
        <f>IF(tblOperations[[#This Row],[SLA_Compliance]]&gt;=_xlfn.XLOOKUP('04_References'!$A$3,tblKPITargets[KPI_Name],tblKPITargets[Target_Value]),"Met","Below Target")</f>
        <v>Below Target</v>
      </c>
      <c r="W3684" t="str">
        <f>IF(tblOperations[[#This Row],[Quality_Pass_Rate]]&gt;=_xlfn.XLOOKUP('04_References'!$A$4,tblKPITargets[KPI_Name],tblKPITargets[Target_Value]),"Met","Below Target")</f>
        <v>Met</v>
      </c>
      <c r="X3684" t="str">
        <f>IF(tblOperations[[#This Row],[Average_Completion_Days]]&lt;=_xlfn.XLOOKUP('04_References'!$A$7,tblKPITargets[KPI_Name],tblKPITargets[Target_Value]),"Met","Below Target")</f>
        <v>Below Target</v>
      </c>
      <c r="Y3684" t="str">
        <f>IF(tblOperations[[#This Row],[Closing_Backlog]]&lt;=_xlfn.XLOOKUP('04_References'!$A$8,tblKPITargets[KPI_Name],tblKPITargets[Target_Value]),"Met","Below Target")</f>
        <v>Below Target</v>
      </c>
    </row>
    <row r="3685" spans="1:25">
      <c r="A3685" s="8" t="s">
        <v>3715</v>
      </c>
      <c r="B3685" s="9">
        <v>46188</v>
      </c>
      <c r="C3685" s="4" t="s">
        <v>37</v>
      </c>
      <c r="D3685" s="4" t="s">
        <v>25</v>
      </c>
      <c r="E3685" s="4">
        <v>0</v>
      </c>
      <c r="F3685" s="4">
        <v>36</v>
      </c>
      <c r="G3685" s="4">
        <v>36</v>
      </c>
      <c r="H3685" s="4">
        <v>36</v>
      </c>
      <c r="I3685" s="4">
        <v>0</v>
      </c>
      <c r="J3685" s="4">
        <v>0</v>
      </c>
      <c r="K3685" s="4">
        <v>0</v>
      </c>
      <c r="L3685" s="4">
        <v>1.5</v>
      </c>
      <c r="M3685" s="4">
        <v>0.99399999999999999</v>
      </c>
      <c r="N3685" s="4">
        <v>0.996</v>
      </c>
      <c r="O3685" s="4">
        <v>4.3</v>
      </c>
      <c r="P3685" s="4">
        <v>0.76600000000000001</v>
      </c>
      <c r="Q3685" s="5">
        <v>1</v>
      </c>
      <c r="R3685" s="4" t="str">
        <f>TRIM(tblOperations[[#This Row],[Region]])</f>
        <v>Midlands</v>
      </c>
      <c r="S3685" s="4" t="str">
        <f>TRIM(tblOperations[[#This Row],[Team]])</f>
        <v>Workplace Projects</v>
      </c>
      <c r="T3685" s="4" t="str">
        <f>_xlfn.XLOOKUP(R3685,tblRegionReference[Region],tblRegionReference[Area],"Not Found")</f>
        <v>Central</v>
      </c>
      <c r="U3685" s="4" t="str">
        <f>IF(tblOperations[[#This Row],[Completion_Rate]]&gt;=_xlfn.XLOOKUP("Completion Rate",tblKPITargets[KPI_Name],tblKPITargets[Target_Value]),"Met","Below Target")</f>
        <v>Met</v>
      </c>
      <c r="V3685" t="str">
        <f>IF(tblOperations[[#This Row],[SLA_Compliance]]&gt;=_xlfn.XLOOKUP('04_References'!$A$3,tblKPITargets[KPI_Name],tblKPITargets[Target_Value]),"Met","Below Target")</f>
        <v>Met</v>
      </c>
      <c r="W3685" t="str">
        <f>IF(tblOperations[[#This Row],[Quality_Pass_Rate]]&gt;=_xlfn.XLOOKUP('04_References'!$A$4,tblKPITargets[KPI_Name],tblKPITargets[Target_Value]),"Met","Below Target")</f>
        <v>Met</v>
      </c>
      <c r="X3685" t="str">
        <f>IF(tblOperations[[#This Row],[Average_Completion_Days]]&lt;=_xlfn.XLOOKUP('04_References'!$A$7,tblKPITargets[KPI_Name],tblKPITargets[Target_Value]),"Met","Below Target")</f>
        <v>Met</v>
      </c>
      <c r="Y3685" t="str">
        <f>IF(tblOperations[[#This Row],[Closing_Backlog]]&lt;=_xlfn.XLOOKUP('04_References'!$A$8,tblKPITargets[KPI_Name],tblKPITargets[Target_Value]),"Met","Below Target")</f>
        <v>Met</v>
      </c>
    </row>
    <row r="3686" spans="1:25">
      <c r="A3686" s="6" t="s">
        <v>3716</v>
      </c>
      <c r="B3686" s="7">
        <v>46188</v>
      </c>
      <c r="C3686" s="2" t="s">
        <v>43</v>
      </c>
      <c r="D3686" s="2" t="s">
        <v>19</v>
      </c>
      <c r="E3686" s="2">
        <v>2114</v>
      </c>
      <c r="F3686" s="2">
        <v>48</v>
      </c>
      <c r="G3686" s="2">
        <v>2162</v>
      </c>
      <c r="H3686" s="2">
        <v>25</v>
      </c>
      <c r="I3686" s="2">
        <v>2137</v>
      </c>
      <c r="J3686" s="2">
        <v>0</v>
      </c>
      <c r="K3686" s="2">
        <v>0</v>
      </c>
      <c r="L3686" s="2">
        <v>8</v>
      </c>
      <c r="M3686" s="2">
        <v>0.6</v>
      </c>
      <c r="N3686" s="2">
        <v>0.96899999999999997</v>
      </c>
      <c r="O3686" s="2">
        <v>2.5</v>
      </c>
      <c r="P3686" s="2">
        <v>0.70499999999999996</v>
      </c>
      <c r="Q3686" s="3">
        <v>1.2E-2</v>
      </c>
      <c r="R3686" s="4" t="str">
        <f>TRIM(tblOperations[[#This Row],[Region]])</f>
        <v>South West</v>
      </c>
      <c r="S3686" s="4" t="str">
        <f>TRIM(tblOperations[[#This Row],[Team]])</f>
        <v>Workplace Services</v>
      </c>
      <c r="T3686" s="4" t="str">
        <f>_xlfn.XLOOKUP(R3686,tblRegionReference[Region],tblRegionReference[Area],"Not Found")</f>
        <v>South</v>
      </c>
      <c r="U3686" s="4" t="str">
        <f>IF(tblOperations[[#This Row],[Completion_Rate]]&gt;=_xlfn.XLOOKUP("Completion Rate",tblKPITargets[KPI_Name],tblKPITargets[Target_Value]),"Met","Below Target")</f>
        <v>Below Target</v>
      </c>
      <c r="V3686" t="str">
        <f>IF(tblOperations[[#This Row],[SLA_Compliance]]&gt;=_xlfn.XLOOKUP('04_References'!$A$3,tblKPITargets[KPI_Name],tblKPITargets[Target_Value]),"Met","Below Target")</f>
        <v>Below Target</v>
      </c>
      <c r="W3686" t="str">
        <f>IF(tblOperations[[#This Row],[Quality_Pass_Rate]]&gt;=_xlfn.XLOOKUP('04_References'!$A$4,tblKPITargets[KPI_Name],tblKPITargets[Target_Value]),"Met","Below Target")</f>
        <v>Met</v>
      </c>
      <c r="X3686" t="str">
        <f>IF(tblOperations[[#This Row],[Average_Completion_Days]]&lt;=_xlfn.XLOOKUP('04_References'!$A$7,tblKPITargets[KPI_Name],tblKPITargets[Target_Value]),"Met","Below Target")</f>
        <v>Below Target</v>
      </c>
      <c r="Y3686" t="str">
        <f>IF(tblOperations[[#This Row],[Closing_Backlog]]&lt;=_xlfn.XLOOKUP('04_References'!$A$8,tblKPITargets[KPI_Name],tblKPITargets[Target_Value]),"Met","Below Target")</f>
        <v>Below Target</v>
      </c>
    </row>
    <row r="3687" spans="1:25">
      <c r="A3687" s="8" t="s">
        <v>3717</v>
      </c>
      <c r="B3687" s="9">
        <v>46188</v>
      </c>
      <c r="C3687" s="4" t="s">
        <v>43</v>
      </c>
      <c r="D3687" s="4" t="s">
        <v>21</v>
      </c>
      <c r="E3687" s="4">
        <v>0</v>
      </c>
      <c r="F3687" s="4">
        <v>38</v>
      </c>
      <c r="G3687" s="4">
        <v>38</v>
      </c>
      <c r="H3687" s="4">
        <v>38</v>
      </c>
      <c r="I3687" s="4">
        <v>0</v>
      </c>
      <c r="J3687" s="4">
        <v>0</v>
      </c>
      <c r="K3687" s="4">
        <v>0</v>
      </c>
      <c r="L3687" s="4">
        <v>1.1000000000000001</v>
      </c>
      <c r="M3687" s="4">
        <v>0.98399999999999999</v>
      </c>
      <c r="N3687" s="4">
        <v>0.95899999999999996</v>
      </c>
      <c r="O3687" s="4">
        <v>4.5</v>
      </c>
      <c r="P3687" s="4">
        <v>0.65300000000000002</v>
      </c>
      <c r="Q3687" s="5">
        <v>1</v>
      </c>
      <c r="R3687" s="4" t="str">
        <f>TRIM(tblOperations[[#This Row],[Region]])</f>
        <v>South West</v>
      </c>
      <c r="S3687" s="4" t="str">
        <f>TRIM(tblOperations[[#This Row],[Team]])</f>
        <v>Facilities Response</v>
      </c>
      <c r="T3687" s="4" t="str">
        <f>_xlfn.XLOOKUP(R3687,tblRegionReference[Region],tblRegionReference[Area],"Not Found")</f>
        <v>South</v>
      </c>
      <c r="U3687" s="4" t="str">
        <f>IF(tblOperations[[#This Row],[Completion_Rate]]&gt;=_xlfn.XLOOKUP("Completion Rate",tblKPITargets[KPI_Name],tblKPITargets[Target_Value]),"Met","Below Target")</f>
        <v>Met</v>
      </c>
      <c r="V3687" t="str">
        <f>IF(tblOperations[[#This Row],[SLA_Compliance]]&gt;=_xlfn.XLOOKUP('04_References'!$A$3,tblKPITargets[KPI_Name],tblKPITargets[Target_Value]),"Met","Below Target")</f>
        <v>Met</v>
      </c>
      <c r="W3687" t="str">
        <f>IF(tblOperations[[#This Row],[Quality_Pass_Rate]]&gt;=_xlfn.XLOOKUP('04_References'!$A$4,tblKPITargets[KPI_Name],tblKPITargets[Target_Value]),"Met","Below Target")</f>
        <v>Met</v>
      </c>
      <c r="X3687" t="str">
        <f>IF(tblOperations[[#This Row],[Average_Completion_Days]]&lt;=_xlfn.XLOOKUP('04_References'!$A$7,tblKPITargets[KPI_Name],tblKPITargets[Target_Value]),"Met","Below Target")</f>
        <v>Met</v>
      </c>
      <c r="Y3687" t="str">
        <f>IF(tblOperations[[#This Row],[Closing_Backlog]]&lt;=_xlfn.XLOOKUP('04_References'!$A$8,tblKPITargets[KPI_Name],tblKPITargets[Target_Value]),"Met","Below Target")</f>
        <v>Met</v>
      </c>
    </row>
    <row r="3688" spans="1:25">
      <c r="A3688" s="6" t="s">
        <v>3718</v>
      </c>
      <c r="B3688" s="7">
        <v>46188</v>
      </c>
      <c r="C3688" s="2" t="s">
        <v>43</v>
      </c>
      <c r="D3688" s="2" t="s">
        <v>23</v>
      </c>
      <c r="E3688" s="2">
        <v>0</v>
      </c>
      <c r="F3688" s="2">
        <v>39</v>
      </c>
      <c r="G3688" s="2">
        <v>39</v>
      </c>
      <c r="H3688" s="2">
        <v>39</v>
      </c>
      <c r="I3688" s="2">
        <v>0</v>
      </c>
      <c r="J3688" s="2">
        <v>0</v>
      </c>
      <c r="K3688" s="2">
        <v>0</v>
      </c>
      <c r="L3688" s="2">
        <v>1.6</v>
      </c>
      <c r="M3688" s="2">
        <v>0.94099999999999995</v>
      </c>
      <c r="N3688" s="2">
        <v>0.98299999999999998</v>
      </c>
      <c r="O3688" s="2">
        <v>4.3</v>
      </c>
      <c r="P3688" s="2">
        <v>0.69599999999999995</v>
      </c>
      <c r="Q3688" s="3">
        <v>1</v>
      </c>
      <c r="R3688" s="4" t="str">
        <f>TRIM(tblOperations[[#This Row],[Region]])</f>
        <v>South West</v>
      </c>
      <c r="S3688" s="4" t="str">
        <f>TRIM(tblOperations[[#This Row],[Team]])</f>
        <v>Estates Support</v>
      </c>
      <c r="T3688" s="4" t="str">
        <f>_xlfn.XLOOKUP(R3688,tblRegionReference[Region],tblRegionReference[Area],"Not Found")</f>
        <v>South</v>
      </c>
      <c r="U3688" s="4" t="str">
        <f>IF(tblOperations[[#This Row],[Completion_Rate]]&gt;=_xlfn.XLOOKUP("Completion Rate",tblKPITargets[KPI_Name],tblKPITargets[Target_Value]),"Met","Below Target")</f>
        <v>Met</v>
      </c>
      <c r="V3688" t="str">
        <f>IF(tblOperations[[#This Row],[SLA_Compliance]]&gt;=_xlfn.XLOOKUP('04_References'!$A$3,tblKPITargets[KPI_Name],tblKPITargets[Target_Value]),"Met","Below Target")</f>
        <v>Met</v>
      </c>
      <c r="W3688" t="str">
        <f>IF(tblOperations[[#This Row],[Quality_Pass_Rate]]&gt;=_xlfn.XLOOKUP('04_References'!$A$4,tblKPITargets[KPI_Name],tblKPITargets[Target_Value]),"Met","Below Target")</f>
        <v>Met</v>
      </c>
      <c r="X3688" t="str">
        <f>IF(tblOperations[[#This Row],[Average_Completion_Days]]&lt;=_xlfn.XLOOKUP('04_References'!$A$7,tblKPITargets[KPI_Name],tblKPITargets[Target_Value]),"Met","Below Target")</f>
        <v>Met</v>
      </c>
      <c r="Y3688" t="str">
        <f>IF(tblOperations[[#This Row],[Closing_Backlog]]&lt;=_xlfn.XLOOKUP('04_References'!$A$8,tblKPITargets[KPI_Name],tblKPITargets[Target_Value]),"Met","Below Target")</f>
        <v>Met</v>
      </c>
    </row>
    <row r="3689" spans="1:25">
      <c r="A3689" s="8" t="s">
        <v>3719</v>
      </c>
      <c r="B3689" s="9">
        <v>46188</v>
      </c>
      <c r="C3689" s="4" t="s">
        <v>43</v>
      </c>
      <c r="D3689" s="4" t="s">
        <v>25</v>
      </c>
      <c r="E3689" s="4">
        <v>0</v>
      </c>
      <c r="F3689" s="4">
        <v>46</v>
      </c>
      <c r="G3689" s="4">
        <v>46</v>
      </c>
      <c r="H3689" s="4">
        <v>46</v>
      </c>
      <c r="I3689" s="4">
        <v>0</v>
      </c>
      <c r="J3689" s="4">
        <v>0</v>
      </c>
      <c r="K3689" s="4">
        <v>0</v>
      </c>
      <c r="L3689" s="4">
        <v>1</v>
      </c>
      <c r="M3689" s="4">
        <v>0.95</v>
      </c>
      <c r="N3689" s="4">
        <v>1</v>
      </c>
      <c r="O3689" s="4">
        <v>4.4000000000000004</v>
      </c>
      <c r="P3689" s="4">
        <v>0.81200000000000006</v>
      </c>
      <c r="Q3689" s="5">
        <v>1</v>
      </c>
      <c r="R3689" s="4" t="str">
        <f>TRIM(tblOperations[[#This Row],[Region]])</f>
        <v>South West</v>
      </c>
      <c r="S3689" s="4" t="str">
        <f>TRIM(tblOperations[[#This Row],[Team]])</f>
        <v>Workplace Projects</v>
      </c>
      <c r="T3689" s="4" t="str">
        <f>_xlfn.XLOOKUP(R3689,tblRegionReference[Region],tblRegionReference[Area],"Not Found")</f>
        <v>South</v>
      </c>
      <c r="U3689" s="4" t="str">
        <f>IF(tblOperations[[#This Row],[Completion_Rate]]&gt;=_xlfn.XLOOKUP("Completion Rate",tblKPITargets[KPI_Name],tblKPITargets[Target_Value]),"Met","Below Target")</f>
        <v>Met</v>
      </c>
      <c r="V3689" t="str">
        <f>IF(tblOperations[[#This Row],[SLA_Compliance]]&gt;=_xlfn.XLOOKUP('04_References'!$A$3,tblKPITargets[KPI_Name],tblKPITargets[Target_Value]),"Met","Below Target")</f>
        <v>Met</v>
      </c>
      <c r="W3689" t="str">
        <f>IF(tblOperations[[#This Row],[Quality_Pass_Rate]]&gt;=_xlfn.XLOOKUP('04_References'!$A$4,tblKPITargets[KPI_Name],tblKPITargets[Target_Value]),"Met","Below Target")</f>
        <v>Met</v>
      </c>
      <c r="X3689" t="str">
        <f>IF(tblOperations[[#This Row],[Average_Completion_Days]]&lt;=_xlfn.XLOOKUP('04_References'!$A$7,tblKPITargets[KPI_Name],tblKPITargets[Target_Value]),"Met","Below Target")</f>
        <v>Met</v>
      </c>
      <c r="Y3689" t="str">
        <f>IF(tblOperations[[#This Row],[Closing_Backlog]]&lt;=_xlfn.XLOOKUP('04_References'!$A$8,tblKPITargets[KPI_Name],tblKPITargets[Target_Value]),"Met","Below Target")</f>
        <v>Met</v>
      </c>
    </row>
    <row r="3690" spans="1:25">
      <c r="A3690" s="6" t="s">
        <v>3720</v>
      </c>
      <c r="B3690" s="7">
        <v>46188</v>
      </c>
      <c r="C3690" s="2" t="s">
        <v>48</v>
      </c>
      <c r="D3690" s="2" t="s">
        <v>19</v>
      </c>
      <c r="E3690" s="2">
        <v>5</v>
      </c>
      <c r="F3690" s="2">
        <v>60</v>
      </c>
      <c r="G3690" s="2">
        <v>65</v>
      </c>
      <c r="H3690" s="2">
        <v>54</v>
      </c>
      <c r="I3690" s="2">
        <v>11</v>
      </c>
      <c r="J3690" s="2">
        <v>1</v>
      </c>
      <c r="K3690" s="2">
        <v>0</v>
      </c>
      <c r="L3690" s="2">
        <v>2.4</v>
      </c>
      <c r="M3690" s="2">
        <v>0.85599999999999998</v>
      </c>
      <c r="N3690" s="2">
        <v>0.96099999999999997</v>
      </c>
      <c r="O3690" s="2">
        <v>3.6</v>
      </c>
      <c r="P3690" s="2">
        <v>0.73299999999999998</v>
      </c>
      <c r="Q3690" s="3">
        <v>0.83099999999999996</v>
      </c>
      <c r="R3690" s="4" t="str">
        <f>TRIM(tblOperations[[#This Row],[Region]])</f>
        <v>South East</v>
      </c>
      <c r="S3690" s="4" t="str">
        <f>TRIM(tblOperations[[#This Row],[Team]])</f>
        <v>Workplace Services</v>
      </c>
      <c r="T3690" s="4" t="str">
        <f>_xlfn.XLOOKUP(R3690,tblRegionReference[Region],tblRegionReference[Area],"Not Found")</f>
        <v>South</v>
      </c>
      <c r="U3690" s="4" t="str">
        <f>IF(tblOperations[[#This Row],[Completion_Rate]]&gt;=_xlfn.XLOOKUP("Completion Rate",tblKPITargets[KPI_Name],tblKPITargets[Target_Value]),"Met","Below Target")</f>
        <v>Below Target</v>
      </c>
      <c r="V3690" t="str">
        <f>IF(tblOperations[[#This Row],[SLA_Compliance]]&gt;=_xlfn.XLOOKUP('04_References'!$A$3,tblKPITargets[KPI_Name],tblKPITargets[Target_Value]),"Met","Below Target")</f>
        <v>Below Target</v>
      </c>
      <c r="W3690" t="str">
        <f>IF(tblOperations[[#This Row],[Quality_Pass_Rate]]&gt;=_xlfn.XLOOKUP('04_References'!$A$4,tblKPITargets[KPI_Name],tblKPITargets[Target_Value]),"Met","Below Target")</f>
        <v>Met</v>
      </c>
      <c r="X3690" t="str">
        <f>IF(tblOperations[[#This Row],[Average_Completion_Days]]&lt;=_xlfn.XLOOKUP('04_References'!$A$7,tblKPITargets[KPI_Name],tblKPITargets[Target_Value]),"Met","Below Target")</f>
        <v>Met</v>
      </c>
      <c r="Y3690" t="str">
        <f>IF(tblOperations[[#This Row],[Closing_Backlog]]&lt;=_xlfn.XLOOKUP('04_References'!$A$8,tblKPITargets[KPI_Name],tblKPITargets[Target_Value]),"Met","Below Target")</f>
        <v>Below Target</v>
      </c>
    </row>
    <row r="3691" spans="1:25">
      <c r="A3691" s="8" t="s">
        <v>3721</v>
      </c>
      <c r="B3691" s="9">
        <v>46188</v>
      </c>
      <c r="C3691" s="4" t="s">
        <v>48</v>
      </c>
      <c r="D3691" s="4" t="s">
        <v>21</v>
      </c>
      <c r="E3691" s="4">
        <v>3311</v>
      </c>
      <c r="F3691" s="4">
        <v>45</v>
      </c>
      <c r="G3691" s="4">
        <v>3356</v>
      </c>
      <c r="H3691" s="4">
        <v>25</v>
      </c>
      <c r="I3691" s="4">
        <v>3331</v>
      </c>
      <c r="J3691" s="4">
        <v>0</v>
      </c>
      <c r="K3691" s="4">
        <v>0</v>
      </c>
      <c r="L3691" s="4">
        <v>8</v>
      </c>
      <c r="M3691" s="4">
        <v>0.6</v>
      </c>
      <c r="N3691" s="4">
        <v>0.98299999999999998</v>
      </c>
      <c r="O3691" s="4">
        <v>2.5</v>
      </c>
      <c r="P3691" s="4">
        <v>0.76500000000000001</v>
      </c>
      <c r="Q3691" s="5">
        <v>7.0000000000000001E-3</v>
      </c>
      <c r="R3691" s="4" t="str">
        <f>TRIM(tblOperations[[#This Row],[Region]])</f>
        <v>South East</v>
      </c>
      <c r="S3691" s="4" t="str">
        <f>TRIM(tblOperations[[#This Row],[Team]])</f>
        <v>Facilities Response</v>
      </c>
      <c r="T3691" s="4" t="str">
        <f>_xlfn.XLOOKUP(R3691,tblRegionReference[Region],tblRegionReference[Area],"Not Found")</f>
        <v>South</v>
      </c>
      <c r="U3691" s="4" t="str">
        <f>IF(tblOperations[[#This Row],[Completion_Rate]]&gt;=_xlfn.XLOOKUP("Completion Rate",tblKPITargets[KPI_Name],tblKPITargets[Target_Value]),"Met","Below Target")</f>
        <v>Below Target</v>
      </c>
      <c r="V3691" t="str">
        <f>IF(tblOperations[[#This Row],[SLA_Compliance]]&gt;=_xlfn.XLOOKUP('04_References'!$A$3,tblKPITargets[KPI_Name],tblKPITargets[Target_Value]),"Met","Below Target")</f>
        <v>Below Target</v>
      </c>
      <c r="W3691" t="str">
        <f>IF(tblOperations[[#This Row],[Quality_Pass_Rate]]&gt;=_xlfn.XLOOKUP('04_References'!$A$4,tblKPITargets[KPI_Name],tblKPITargets[Target_Value]),"Met","Below Target")</f>
        <v>Met</v>
      </c>
      <c r="X3691" t="str">
        <f>IF(tblOperations[[#This Row],[Average_Completion_Days]]&lt;=_xlfn.XLOOKUP('04_References'!$A$7,tblKPITargets[KPI_Name],tblKPITargets[Target_Value]),"Met","Below Target")</f>
        <v>Below Target</v>
      </c>
      <c r="Y3691" t="str">
        <f>IF(tblOperations[[#This Row],[Closing_Backlog]]&lt;=_xlfn.XLOOKUP('04_References'!$A$8,tblKPITargets[KPI_Name],tblKPITargets[Target_Value]),"Met","Below Target")</f>
        <v>Below Target</v>
      </c>
    </row>
    <row r="3692" spans="1:25">
      <c r="A3692" s="6" t="s">
        <v>3722</v>
      </c>
      <c r="B3692" s="7">
        <v>46188</v>
      </c>
      <c r="C3692" s="2" t="s">
        <v>48</v>
      </c>
      <c r="D3692" s="2" t="s">
        <v>23</v>
      </c>
      <c r="E3692" s="2">
        <v>0</v>
      </c>
      <c r="F3692" s="2">
        <v>22</v>
      </c>
      <c r="G3692" s="2">
        <v>22</v>
      </c>
      <c r="H3692" s="2">
        <v>22</v>
      </c>
      <c r="I3692" s="2">
        <v>0</v>
      </c>
      <c r="J3692" s="2">
        <v>0</v>
      </c>
      <c r="K3692" s="2">
        <v>0</v>
      </c>
      <c r="L3692" s="2">
        <v>1.3</v>
      </c>
      <c r="M3692" s="2">
        <v>0.97799999999999998</v>
      </c>
      <c r="N3692" s="2">
        <v>1</v>
      </c>
      <c r="O3692" s="2">
        <v>4.5</v>
      </c>
      <c r="P3692" s="2">
        <v>0.77</v>
      </c>
      <c r="Q3692" s="3">
        <v>1</v>
      </c>
      <c r="R3692" s="4" t="str">
        <f>TRIM(tblOperations[[#This Row],[Region]])</f>
        <v>South East</v>
      </c>
      <c r="S3692" s="4" t="str">
        <f>TRIM(tblOperations[[#This Row],[Team]])</f>
        <v>Estates Support</v>
      </c>
      <c r="T3692" s="4" t="str">
        <f>_xlfn.XLOOKUP(R3692,tblRegionReference[Region],tblRegionReference[Area],"Not Found")</f>
        <v>South</v>
      </c>
      <c r="U3692" s="4" t="str">
        <f>IF(tblOperations[[#This Row],[Completion_Rate]]&gt;=_xlfn.XLOOKUP("Completion Rate",tblKPITargets[KPI_Name],tblKPITargets[Target_Value]),"Met","Below Target")</f>
        <v>Met</v>
      </c>
      <c r="V3692" t="str">
        <f>IF(tblOperations[[#This Row],[SLA_Compliance]]&gt;=_xlfn.XLOOKUP('04_References'!$A$3,tblKPITargets[KPI_Name],tblKPITargets[Target_Value]),"Met","Below Target")</f>
        <v>Met</v>
      </c>
      <c r="W3692" t="str">
        <f>IF(tblOperations[[#This Row],[Quality_Pass_Rate]]&gt;=_xlfn.XLOOKUP('04_References'!$A$4,tblKPITargets[KPI_Name],tblKPITargets[Target_Value]),"Met","Below Target")</f>
        <v>Met</v>
      </c>
      <c r="X3692" t="str">
        <f>IF(tblOperations[[#This Row],[Average_Completion_Days]]&lt;=_xlfn.XLOOKUP('04_References'!$A$7,tblKPITargets[KPI_Name],tblKPITargets[Target_Value]),"Met","Below Target")</f>
        <v>Met</v>
      </c>
      <c r="Y3692" t="str">
        <f>IF(tblOperations[[#This Row],[Closing_Backlog]]&lt;=_xlfn.XLOOKUP('04_References'!$A$8,tblKPITargets[KPI_Name],tblKPITargets[Target_Value]),"Met","Below Target")</f>
        <v>Met</v>
      </c>
    </row>
    <row r="3693" spans="1:25">
      <c r="A3693" s="8" t="s">
        <v>3723</v>
      </c>
      <c r="B3693" s="9">
        <v>46188</v>
      </c>
      <c r="C3693" s="4" t="s">
        <v>48</v>
      </c>
      <c r="D3693" s="4" t="s">
        <v>25</v>
      </c>
      <c r="E3693" s="4">
        <v>1112</v>
      </c>
      <c r="F3693" s="4">
        <v>39</v>
      </c>
      <c r="G3693" s="4">
        <v>1151</v>
      </c>
      <c r="H3693" s="4">
        <v>19</v>
      </c>
      <c r="I3693" s="4">
        <v>1132</v>
      </c>
      <c r="J3693" s="4">
        <v>0</v>
      </c>
      <c r="K3693" s="4">
        <v>0</v>
      </c>
      <c r="L3693" s="4">
        <v>8</v>
      </c>
      <c r="M3693" s="4">
        <v>0.6</v>
      </c>
      <c r="N3693" s="4">
        <v>1</v>
      </c>
      <c r="O3693" s="4">
        <v>2.5</v>
      </c>
      <c r="P3693" s="4">
        <v>0.72899999999999998</v>
      </c>
      <c r="Q3693" s="5">
        <v>1.7000000000000001E-2</v>
      </c>
      <c r="R3693" s="4" t="str">
        <f>TRIM(tblOperations[[#This Row],[Region]])</f>
        <v>South East</v>
      </c>
      <c r="S3693" s="4" t="str">
        <f>TRIM(tblOperations[[#This Row],[Team]])</f>
        <v>Workplace Projects</v>
      </c>
      <c r="T3693" s="4" t="str">
        <f>_xlfn.XLOOKUP(R3693,tblRegionReference[Region],tblRegionReference[Area],"Not Found")</f>
        <v>South</v>
      </c>
      <c r="U3693" s="4" t="str">
        <f>IF(tblOperations[[#This Row],[Completion_Rate]]&gt;=_xlfn.XLOOKUP("Completion Rate",tblKPITargets[KPI_Name],tblKPITargets[Target_Value]),"Met","Below Target")</f>
        <v>Below Target</v>
      </c>
      <c r="V3693" t="str">
        <f>IF(tblOperations[[#This Row],[SLA_Compliance]]&gt;=_xlfn.XLOOKUP('04_References'!$A$3,tblKPITargets[KPI_Name],tblKPITargets[Target_Value]),"Met","Below Target")</f>
        <v>Below Target</v>
      </c>
      <c r="W3693" t="str">
        <f>IF(tblOperations[[#This Row],[Quality_Pass_Rate]]&gt;=_xlfn.XLOOKUP('04_References'!$A$4,tblKPITargets[KPI_Name],tblKPITargets[Target_Value]),"Met","Below Target")</f>
        <v>Met</v>
      </c>
      <c r="X3693" t="str">
        <f>IF(tblOperations[[#This Row],[Average_Completion_Days]]&lt;=_xlfn.XLOOKUP('04_References'!$A$7,tblKPITargets[KPI_Name],tblKPITargets[Target_Value]),"Met","Below Target")</f>
        <v>Below Target</v>
      </c>
      <c r="Y3693" t="str">
        <f>IF(tblOperations[[#This Row],[Closing_Backlog]]&lt;=_xlfn.XLOOKUP('04_References'!$A$8,tblKPITargets[KPI_Name],tblKPITargets[Target_Value]),"Met","Below Target")</f>
        <v>Below Target</v>
      </c>
    </row>
    <row r="3694" spans="1:25">
      <c r="A3694" s="6" t="s">
        <v>3724</v>
      </c>
      <c r="B3694" s="7">
        <v>46188</v>
      </c>
      <c r="C3694" s="2" t="s">
        <v>53</v>
      </c>
      <c r="D3694" s="2" t="s">
        <v>19</v>
      </c>
      <c r="E3694" s="2">
        <v>1971</v>
      </c>
      <c r="F3694" s="2">
        <v>29</v>
      </c>
      <c r="G3694" s="2">
        <v>2000</v>
      </c>
      <c r="H3694" s="2">
        <v>28</v>
      </c>
      <c r="I3694" s="2">
        <v>1972</v>
      </c>
      <c r="J3694" s="2">
        <v>0</v>
      </c>
      <c r="K3694" s="2">
        <v>0</v>
      </c>
      <c r="L3694" s="2">
        <v>8</v>
      </c>
      <c r="M3694" s="2">
        <v>0.6</v>
      </c>
      <c r="N3694" s="2">
        <v>0.996</v>
      </c>
      <c r="O3694" s="2">
        <v>2.5</v>
      </c>
      <c r="P3694" s="2">
        <v>0.72599999999999998</v>
      </c>
      <c r="Q3694" s="3">
        <v>1.4E-2</v>
      </c>
      <c r="R3694" s="4" t="str">
        <f>TRIM(tblOperations[[#This Row],[Region]])</f>
        <v>Wales</v>
      </c>
      <c r="S3694" s="4" t="str">
        <f>TRIM(tblOperations[[#This Row],[Team]])</f>
        <v>Workplace Services</v>
      </c>
      <c r="T3694" s="4" t="str">
        <f>_xlfn.XLOOKUP(R3694,tblRegionReference[Region],tblRegionReference[Area],"Not Found")</f>
        <v>Wales</v>
      </c>
      <c r="U3694" s="4" t="str">
        <f>IF(tblOperations[[#This Row],[Completion_Rate]]&gt;=_xlfn.XLOOKUP("Completion Rate",tblKPITargets[KPI_Name],tblKPITargets[Target_Value]),"Met","Below Target")</f>
        <v>Below Target</v>
      </c>
      <c r="V3694" t="str">
        <f>IF(tblOperations[[#This Row],[SLA_Compliance]]&gt;=_xlfn.XLOOKUP('04_References'!$A$3,tblKPITargets[KPI_Name],tblKPITargets[Target_Value]),"Met","Below Target")</f>
        <v>Below Target</v>
      </c>
      <c r="W3694" t="str">
        <f>IF(tblOperations[[#This Row],[Quality_Pass_Rate]]&gt;=_xlfn.XLOOKUP('04_References'!$A$4,tblKPITargets[KPI_Name],tblKPITargets[Target_Value]),"Met","Below Target")</f>
        <v>Met</v>
      </c>
      <c r="X3694" t="str">
        <f>IF(tblOperations[[#This Row],[Average_Completion_Days]]&lt;=_xlfn.XLOOKUP('04_References'!$A$7,tblKPITargets[KPI_Name],tblKPITargets[Target_Value]),"Met","Below Target")</f>
        <v>Below Target</v>
      </c>
      <c r="Y3694" t="str">
        <f>IF(tblOperations[[#This Row],[Closing_Backlog]]&lt;=_xlfn.XLOOKUP('04_References'!$A$8,tblKPITargets[KPI_Name],tblKPITargets[Target_Value]),"Met","Below Target")</f>
        <v>Below Target</v>
      </c>
    </row>
    <row r="3695" spans="1:25">
      <c r="A3695" s="8" t="s">
        <v>3725</v>
      </c>
      <c r="B3695" s="9">
        <v>46188</v>
      </c>
      <c r="C3695" s="4" t="s">
        <v>53</v>
      </c>
      <c r="D3695" s="4" t="s">
        <v>21</v>
      </c>
      <c r="E3695" s="4">
        <v>2096</v>
      </c>
      <c r="F3695" s="4">
        <v>44</v>
      </c>
      <c r="G3695" s="4">
        <v>2140</v>
      </c>
      <c r="H3695" s="4">
        <v>31</v>
      </c>
      <c r="I3695" s="4">
        <v>2109</v>
      </c>
      <c r="J3695" s="4">
        <v>0</v>
      </c>
      <c r="K3695" s="4">
        <v>0</v>
      </c>
      <c r="L3695" s="4">
        <v>8</v>
      </c>
      <c r="M3695" s="4">
        <v>0.6</v>
      </c>
      <c r="N3695" s="4">
        <v>0.98299999999999998</v>
      </c>
      <c r="O3695" s="4">
        <v>2.5</v>
      </c>
      <c r="P3695" s="4">
        <v>0.67900000000000005</v>
      </c>
      <c r="Q3695" s="5">
        <v>1.4E-2</v>
      </c>
      <c r="R3695" s="4" t="str">
        <f>TRIM(tblOperations[[#This Row],[Region]])</f>
        <v>Wales</v>
      </c>
      <c r="S3695" s="4" t="str">
        <f>TRIM(tblOperations[[#This Row],[Team]])</f>
        <v>Facilities Response</v>
      </c>
      <c r="T3695" s="4" t="str">
        <f>_xlfn.XLOOKUP(R3695,tblRegionReference[Region],tblRegionReference[Area],"Not Found")</f>
        <v>Wales</v>
      </c>
      <c r="U3695" s="4" t="str">
        <f>IF(tblOperations[[#This Row],[Completion_Rate]]&gt;=_xlfn.XLOOKUP("Completion Rate",tblKPITargets[KPI_Name],tblKPITargets[Target_Value]),"Met","Below Target")</f>
        <v>Below Target</v>
      </c>
      <c r="V3695" t="str">
        <f>IF(tblOperations[[#This Row],[SLA_Compliance]]&gt;=_xlfn.XLOOKUP('04_References'!$A$3,tblKPITargets[KPI_Name],tblKPITargets[Target_Value]),"Met","Below Target")</f>
        <v>Below Target</v>
      </c>
      <c r="W3695" t="str">
        <f>IF(tblOperations[[#This Row],[Quality_Pass_Rate]]&gt;=_xlfn.XLOOKUP('04_References'!$A$4,tblKPITargets[KPI_Name],tblKPITargets[Target_Value]),"Met","Below Target")</f>
        <v>Met</v>
      </c>
      <c r="X3695" t="str">
        <f>IF(tblOperations[[#This Row],[Average_Completion_Days]]&lt;=_xlfn.XLOOKUP('04_References'!$A$7,tblKPITargets[KPI_Name],tblKPITargets[Target_Value]),"Met","Below Target")</f>
        <v>Below Target</v>
      </c>
      <c r="Y3695" t="str">
        <f>IF(tblOperations[[#This Row],[Closing_Backlog]]&lt;=_xlfn.XLOOKUP('04_References'!$A$8,tblKPITargets[KPI_Name],tblKPITargets[Target_Value]),"Met","Below Target")</f>
        <v>Below Target</v>
      </c>
    </row>
    <row r="3696" spans="1:25">
      <c r="A3696" s="6" t="s">
        <v>3726</v>
      </c>
      <c r="B3696" s="7">
        <v>46188</v>
      </c>
      <c r="C3696" s="2" t="s">
        <v>53</v>
      </c>
      <c r="D3696" s="2" t="s">
        <v>23</v>
      </c>
      <c r="E3696" s="2">
        <v>1472</v>
      </c>
      <c r="F3696" s="2">
        <v>44</v>
      </c>
      <c r="G3696" s="2">
        <v>1516</v>
      </c>
      <c r="H3696" s="2">
        <v>25</v>
      </c>
      <c r="I3696" s="2">
        <v>1491</v>
      </c>
      <c r="J3696" s="2">
        <v>0</v>
      </c>
      <c r="K3696" s="2">
        <v>0</v>
      </c>
      <c r="L3696" s="2">
        <v>8</v>
      </c>
      <c r="M3696" s="2">
        <v>0.6</v>
      </c>
      <c r="N3696" s="2">
        <v>0.96499999999999997</v>
      </c>
      <c r="O3696" s="2">
        <v>2.5</v>
      </c>
      <c r="P3696" s="2">
        <v>0.71299999999999997</v>
      </c>
      <c r="Q3696" s="3">
        <v>1.6E-2</v>
      </c>
      <c r="R3696" s="4" t="str">
        <f>TRIM(tblOperations[[#This Row],[Region]])</f>
        <v>Wales</v>
      </c>
      <c r="S3696" s="4" t="str">
        <f>TRIM(tblOperations[[#This Row],[Team]])</f>
        <v>Estates Support</v>
      </c>
      <c r="T3696" s="4" t="str">
        <f>_xlfn.XLOOKUP(R3696,tblRegionReference[Region],tblRegionReference[Area],"Not Found")</f>
        <v>Wales</v>
      </c>
      <c r="U3696" s="4" t="str">
        <f>IF(tblOperations[[#This Row],[Completion_Rate]]&gt;=_xlfn.XLOOKUP("Completion Rate",tblKPITargets[KPI_Name],tblKPITargets[Target_Value]),"Met","Below Target")</f>
        <v>Below Target</v>
      </c>
      <c r="V3696" t="str">
        <f>IF(tblOperations[[#This Row],[SLA_Compliance]]&gt;=_xlfn.XLOOKUP('04_References'!$A$3,tblKPITargets[KPI_Name],tblKPITargets[Target_Value]),"Met","Below Target")</f>
        <v>Below Target</v>
      </c>
      <c r="W3696" t="str">
        <f>IF(tblOperations[[#This Row],[Quality_Pass_Rate]]&gt;=_xlfn.XLOOKUP('04_References'!$A$4,tblKPITargets[KPI_Name],tblKPITargets[Target_Value]),"Met","Below Target")</f>
        <v>Met</v>
      </c>
      <c r="X3696" t="str">
        <f>IF(tblOperations[[#This Row],[Average_Completion_Days]]&lt;=_xlfn.XLOOKUP('04_References'!$A$7,tblKPITargets[KPI_Name],tblKPITargets[Target_Value]),"Met","Below Target")</f>
        <v>Below Target</v>
      </c>
      <c r="Y3696" t="str">
        <f>IF(tblOperations[[#This Row],[Closing_Backlog]]&lt;=_xlfn.XLOOKUP('04_References'!$A$8,tblKPITargets[KPI_Name],tblKPITargets[Target_Value]),"Met","Below Target")</f>
        <v>Below Target</v>
      </c>
    </row>
    <row r="3697" spans="1:25">
      <c r="A3697" s="8" t="s">
        <v>3727</v>
      </c>
      <c r="B3697" s="9">
        <v>46188</v>
      </c>
      <c r="C3697" s="4" t="s">
        <v>53</v>
      </c>
      <c r="D3697" s="4" t="s">
        <v>25</v>
      </c>
      <c r="E3697" s="4">
        <v>0</v>
      </c>
      <c r="F3697" s="4">
        <v>34</v>
      </c>
      <c r="G3697" s="4">
        <v>34</v>
      </c>
      <c r="H3697" s="4">
        <v>34</v>
      </c>
      <c r="I3697" s="4">
        <v>0</v>
      </c>
      <c r="J3697" s="4">
        <v>1</v>
      </c>
      <c r="K3697" s="4">
        <v>0</v>
      </c>
      <c r="L3697" s="4">
        <v>1.5</v>
      </c>
      <c r="M3697" s="4">
        <v>0.96</v>
      </c>
      <c r="N3697" s="4">
        <v>0.98799999999999999</v>
      </c>
      <c r="O3697" s="4">
        <v>4.5999999999999996</v>
      </c>
      <c r="P3697" s="4">
        <v>0.69899999999999995</v>
      </c>
      <c r="Q3697" s="5">
        <v>1</v>
      </c>
      <c r="R3697" s="4" t="str">
        <f>TRIM(tblOperations[[#This Row],[Region]])</f>
        <v>Wales</v>
      </c>
      <c r="S3697" s="4" t="str">
        <f>TRIM(tblOperations[[#This Row],[Team]])</f>
        <v>Workplace Projects</v>
      </c>
      <c r="T3697" s="4" t="str">
        <f>_xlfn.XLOOKUP(R3697,tblRegionReference[Region],tblRegionReference[Area],"Not Found")</f>
        <v>Wales</v>
      </c>
      <c r="U3697" s="4" t="str">
        <f>IF(tblOperations[[#This Row],[Completion_Rate]]&gt;=_xlfn.XLOOKUP("Completion Rate",tblKPITargets[KPI_Name],tblKPITargets[Target_Value]),"Met","Below Target")</f>
        <v>Met</v>
      </c>
      <c r="V3697" t="str">
        <f>IF(tblOperations[[#This Row],[SLA_Compliance]]&gt;=_xlfn.XLOOKUP('04_References'!$A$3,tblKPITargets[KPI_Name],tblKPITargets[Target_Value]),"Met","Below Target")</f>
        <v>Met</v>
      </c>
      <c r="W3697" t="str">
        <f>IF(tblOperations[[#This Row],[Quality_Pass_Rate]]&gt;=_xlfn.XLOOKUP('04_References'!$A$4,tblKPITargets[KPI_Name],tblKPITargets[Target_Value]),"Met","Below Target")</f>
        <v>Met</v>
      </c>
      <c r="X3697" t="str">
        <f>IF(tblOperations[[#This Row],[Average_Completion_Days]]&lt;=_xlfn.XLOOKUP('04_References'!$A$7,tblKPITargets[KPI_Name],tblKPITargets[Target_Value]),"Met","Below Target")</f>
        <v>Met</v>
      </c>
      <c r="Y3697" t="str">
        <f>IF(tblOperations[[#This Row],[Closing_Backlog]]&lt;=_xlfn.XLOOKUP('04_References'!$A$8,tblKPITargets[KPI_Name],tblKPITargets[Target_Value]),"Met","Below Target")</f>
        <v>Met</v>
      </c>
    </row>
    <row r="3698" spans="1:25">
      <c r="A3698" s="6" t="s">
        <v>3728</v>
      </c>
      <c r="B3698" s="7">
        <v>46189</v>
      </c>
      <c r="C3698" s="2" t="s">
        <v>18</v>
      </c>
      <c r="D3698" s="2" t="s">
        <v>19</v>
      </c>
      <c r="E3698" s="2">
        <v>649</v>
      </c>
      <c r="F3698" s="2">
        <v>59</v>
      </c>
      <c r="G3698" s="2">
        <v>708</v>
      </c>
      <c r="H3698" s="2">
        <v>39</v>
      </c>
      <c r="I3698" s="2">
        <v>669</v>
      </c>
      <c r="J3698" s="2">
        <v>0</v>
      </c>
      <c r="K3698" s="2">
        <v>0</v>
      </c>
      <c r="L3698" s="2">
        <v>8</v>
      </c>
      <c r="M3698" s="2">
        <v>0.6</v>
      </c>
      <c r="N3698" s="2">
        <v>0.98099999999999998</v>
      </c>
      <c r="O3698" s="2">
        <v>2.5</v>
      </c>
      <c r="P3698" s="2">
        <v>0.66</v>
      </c>
      <c r="Q3698" s="3">
        <v>5.5E-2</v>
      </c>
      <c r="R3698" s="4" t="str">
        <f>TRIM(tblOperations[[#This Row],[Region]])</f>
        <v>Scotland</v>
      </c>
      <c r="S3698" s="4" t="str">
        <f>TRIM(tblOperations[[#This Row],[Team]])</f>
        <v>Workplace Services</v>
      </c>
      <c r="T3698" s="4" t="str">
        <f>_xlfn.XLOOKUP(R3698,tblRegionReference[Region],tblRegionReference[Area],"Not Found")</f>
        <v>North</v>
      </c>
      <c r="U3698" s="4" t="str">
        <f>IF(tblOperations[[#This Row],[Completion_Rate]]&gt;=_xlfn.XLOOKUP("Completion Rate",tblKPITargets[KPI_Name],tblKPITargets[Target_Value]),"Met","Below Target")</f>
        <v>Below Target</v>
      </c>
      <c r="V3698" t="str">
        <f>IF(tblOperations[[#This Row],[SLA_Compliance]]&gt;=_xlfn.XLOOKUP('04_References'!$A$3,tblKPITargets[KPI_Name],tblKPITargets[Target_Value]),"Met","Below Target")</f>
        <v>Below Target</v>
      </c>
      <c r="W3698" t="str">
        <f>IF(tblOperations[[#This Row],[Quality_Pass_Rate]]&gt;=_xlfn.XLOOKUP('04_References'!$A$4,tblKPITargets[KPI_Name],tblKPITargets[Target_Value]),"Met","Below Target")</f>
        <v>Met</v>
      </c>
      <c r="X3698" t="str">
        <f>IF(tblOperations[[#This Row],[Average_Completion_Days]]&lt;=_xlfn.XLOOKUP('04_References'!$A$7,tblKPITargets[KPI_Name],tblKPITargets[Target_Value]),"Met","Below Target")</f>
        <v>Below Target</v>
      </c>
      <c r="Y3698" t="str">
        <f>IF(tblOperations[[#This Row],[Closing_Backlog]]&lt;=_xlfn.XLOOKUP('04_References'!$A$8,tblKPITargets[KPI_Name],tblKPITargets[Target_Value]),"Met","Below Target")</f>
        <v>Below Target</v>
      </c>
    </row>
    <row r="3699" spans="1:25">
      <c r="A3699" s="8" t="s">
        <v>3729</v>
      </c>
      <c r="B3699" s="9">
        <v>46189</v>
      </c>
      <c r="C3699" s="4" t="s">
        <v>18</v>
      </c>
      <c r="D3699" s="4" t="s">
        <v>21</v>
      </c>
      <c r="E3699" s="4">
        <v>0</v>
      </c>
      <c r="F3699" s="4">
        <v>50</v>
      </c>
      <c r="G3699" s="4">
        <v>50</v>
      </c>
      <c r="H3699" s="4">
        <v>50</v>
      </c>
      <c r="I3699" s="4">
        <v>0</v>
      </c>
      <c r="J3699" s="4">
        <v>0</v>
      </c>
      <c r="K3699" s="4">
        <v>0</v>
      </c>
      <c r="L3699" s="4">
        <v>1.4</v>
      </c>
      <c r="M3699" s="4">
        <v>0.93</v>
      </c>
      <c r="N3699" s="4">
        <v>1</v>
      </c>
      <c r="O3699" s="4">
        <v>4.5</v>
      </c>
      <c r="P3699" s="4">
        <v>0.72299999999999998</v>
      </c>
      <c r="Q3699" s="5">
        <v>1</v>
      </c>
      <c r="R3699" s="4" t="str">
        <f>TRIM(tblOperations[[#This Row],[Region]])</f>
        <v>Scotland</v>
      </c>
      <c r="S3699" s="4" t="str">
        <f>TRIM(tblOperations[[#This Row],[Team]])</f>
        <v>Facilities Response</v>
      </c>
      <c r="T3699" s="4" t="str">
        <f>_xlfn.XLOOKUP(R3699,tblRegionReference[Region],tblRegionReference[Area],"Not Found")</f>
        <v>North</v>
      </c>
      <c r="U3699" s="4" t="str">
        <f>IF(tblOperations[[#This Row],[Completion_Rate]]&gt;=_xlfn.XLOOKUP("Completion Rate",tblKPITargets[KPI_Name],tblKPITargets[Target_Value]),"Met","Below Target")</f>
        <v>Met</v>
      </c>
      <c r="V3699" t="str">
        <f>IF(tblOperations[[#This Row],[SLA_Compliance]]&gt;=_xlfn.XLOOKUP('04_References'!$A$3,tblKPITargets[KPI_Name],tblKPITargets[Target_Value]),"Met","Below Target")</f>
        <v>Met</v>
      </c>
      <c r="W3699" t="str">
        <f>IF(tblOperations[[#This Row],[Quality_Pass_Rate]]&gt;=_xlfn.XLOOKUP('04_References'!$A$4,tblKPITargets[KPI_Name],tblKPITargets[Target_Value]),"Met","Below Target")</f>
        <v>Met</v>
      </c>
      <c r="X3699" t="str">
        <f>IF(tblOperations[[#This Row],[Average_Completion_Days]]&lt;=_xlfn.XLOOKUP('04_References'!$A$7,tblKPITargets[KPI_Name],tblKPITargets[Target_Value]),"Met","Below Target")</f>
        <v>Met</v>
      </c>
      <c r="Y3699" t="str">
        <f>IF(tblOperations[[#This Row],[Closing_Backlog]]&lt;=_xlfn.XLOOKUP('04_References'!$A$8,tblKPITargets[KPI_Name],tblKPITargets[Target_Value]),"Met","Below Target")</f>
        <v>Met</v>
      </c>
    </row>
    <row r="3700" spans="1:25">
      <c r="A3700" s="6" t="s">
        <v>3730</v>
      </c>
      <c r="B3700" s="7">
        <v>46189</v>
      </c>
      <c r="C3700" s="2" t="s">
        <v>18</v>
      </c>
      <c r="D3700" s="2" t="s">
        <v>23</v>
      </c>
      <c r="E3700" s="2">
        <v>970</v>
      </c>
      <c r="F3700" s="2">
        <v>32</v>
      </c>
      <c r="G3700" s="2">
        <v>1002</v>
      </c>
      <c r="H3700" s="2">
        <v>35</v>
      </c>
      <c r="I3700" s="2">
        <v>967</v>
      </c>
      <c r="J3700" s="2">
        <v>0</v>
      </c>
      <c r="K3700" s="2">
        <v>0</v>
      </c>
      <c r="L3700" s="2">
        <v>8</v>
      </c>
      <c r="M3700" s="2">
        <v>0.6</v>
      </c>
      <c r="N3700" s="2">
        <v>1</v>
      </c>
      <c r="O3700" s="2">
        <v>2.5</v>
      </c>
      <c r="P3700" s="2">
        <v>0.73799999999999999</v>
      </c>
      <c r="Q3700" s="3">
        <v>3.5000000000000003E-2</v>
      </c>
      <c r="R3700" s="4" t="str">
        <f>TRIM(tblOperations[[#This Row],[Region]])</f>
        <v>Scotland</v>
      </c>
      <c r="S3700" s="4" t="str">
        <f>TRIM(tblOperations[[#This Row],[Team]])</f>
        <v>Estates Support</v>
      </c>
      <c r="T3700" s="4" t="str">
        <f>_xlfn.XLOOKUP(R3700,tblRegionReference[Region],tblRegionReference[Area],"Not Found")</f>
        <v>North</v>
      </c>
      <c r="U3700" s="4" t="str">
        <f>IF(tblOperations[[#This Row],[Completion_Rate]]&gt;=_xlfn.XLOOKUP("Completion Rate",tblKPITargets[KPI_Name],tblKPITargets[Target_Value]),"Met","Below Target")</f>
        <v>Below Target</v>
      </c>
      <c r="V3700" t="str">
        <f>IF(tblOperations[[#This Row],[SLA_Compliance]]&gt;=_xlfn.XLOOKUP('04_References'!$A$3,tblKPITargets[KPI_Name],tblKPITargets[Target_Value]),"Met","Below Target")</f>
        <v>Below Target</v>
      </c>
      <c r="W3700" t="str">
        <f>IF(tblOperations[[#This Row],[Quality_Pass_Rate]]&gt;=_xlfn.XLOOKUP('04_References'!$A$4,tblKPITargets[KPI_Name],tblKPITargets[Target_Value]),"Met","Below Target")</f>
        <v>Met</v>
      </c>
      <c r="X3700" t="str">
        <f>IF(tblOperations[[#This Row],[Average_Completion_Days]]&lt;=_xlfn.XLOOKUP('04_References'!$A$7,tblKPITargets[KPI_Name],tblKPITargets[Target_Value]),"Met","Below Target")</f>
        <v>Below Target</v>
      </c>
      <c r="Y3700" t="str">
        <f>IF(tblOperations[[#This Row],[Closing_Backlog]]&lt;=_xlfn.XLOOKUP('04_References'!$A$8,tblKPITargets[KPI_Name],tblKPITargets[Target_Value]),"Met","Below Target")</f>
        <v>Below Target</v>
      </c>
    </row>
    <row r="3701" spans="1:25">
      <c r="A3701" s="8" t="s">
        <v>3731</v>
      </c>
      <c r="B3701" s="9">
        <v>46189</v>
      </c>
      <c r="C3701" s="4" t="s">
        <v>18</v>
      </c>
      <c r="D3701" s="4" t="s">
        <v>25</v>
      </c>
      <c r="E3701" s="4">
        <v>0</v>
      </c>
      <c r="F3701" s="4">
        <v>28</v>
      </c>
      <c r="G3701" s="4">
        <v>28</v>
      </c>
      <c r="H3701" s="4">
        <v>28</v>
      </c>
      <c r="I3701" s="4">
        <v>0</v>
      </c>
      <c r="J3701" s="4">
        <v>0</v>
      </c>
      <c r="K3701" s="4">
        <v>0</v>
      </c>
      <c r="L3701" s="4">
        <v>1.9</v>
      </c>
      <c r="M3701" s="4">
        <v>0.99199999999999999</v>
      </c>
      <c r="N3701" s="4">
        <v>1</v>
      </c>
      <c r="O3701" s="4">
        <v>4.5999999999999996</v>
      </c>
      <c r="P3701" s="4">
        <v>0.71099999999999997</v>
      </c>
      <c r="Q3701" s="5">
        <v>1</v>
      </c>
      <c r="R3701" s="4" t="str">
        <f>TRIM(tblOperations[[#This Row],[Region]])</f>
        <v>Scotland</v>
      </c>
      <c r="S3701" s="4" t="str">
        <f>TRIM(tblOperations[[#This Row],[Team]])</f>
        <v>Workplace Projects</v>
      </c>
      <c r="T3701" s="4" t="str">
        <f>_xlfn.XLOOKUP(R3701,tblRegionReference[Region],tblRegionReference[Area],"Not Found")</f>
        <v>North</v>
      </c>
      <c r="U3701" s="4" t="str">
        <f>IF(tblOperations[[#This Row],[Completion_Rate]]&gt;=_xlfn.XLOOKUP("Completion Rate",tblKPITargets[KPI_Name],tblKPITargets[Target_Value]),"Met","Below Target")</f>
        <v>Met</v>
      </c>
      <c r="V3701" t="str">
        <f>IF(tblOperations[[#This Row],[SLA_Compliance]]&gt;=_xlfn.XLOOKUP('04_References'!$A$3,tblKPITargets[KPI_Name],tblKPITargets[Target_Value]),"Met","Below Target")</f>
        <v>Met</v>
      </c>
      <c r="W3701" t="str">
        <f>IF(tblOperations[[#This Row],[Quality_Pass_Rate]]&gt;=_xlfn.XLOOKUP('04_References'!$A$4,tblKPITargets[KPI_Name],tblKPITargets[Target_Value]),"Met","Below Target")</f>
        <v>Met</v>
      </c>
      <c r="X3701" t="str">
        <f>IF(tblOperations[[#This Row],[Average_Completion_Days]]&lt;=_xlfn.XLOOKUP('04_References'!$A$7,tblKPITargets[KPI_Name],tblKPITargets[Target_Value]),"Met","Below Target")</f>
        <v>Met</v>
      </c>
      <c r="Y3701" t="str">
        <f>IF(tblOperations[[#This Row],[Closing_Backlog]]&lt;=_xlfn.XLOOKUP('04_References'!$A$8,tblKPITargets[KPI_Name],tblKPITargets[Target_Value]),"Met","Below Target")</f>
        <v>Met</v>
      </c>
    </row>
    <row r="3702" spans="1:25">
      <c r="A3702" s="6" t="s">
        <v>3732</v>
      </c>
      <c r="B3702" s="7">
        <v>46189</v>
      </c>
      <c r="C3702" s="2" t="s">
        <v>27</v>
      </c>
      <c r="D3702" s="2" t="s">
        <v>19</v>
      </c>
      <c r="E3702" s="2">
        <v>31</v>
      </c>
      <c r="F3702" s="2">
        <v>44</v>
      </c>
      <c r="G3702" s="2">
        <v>75</v>
      </c>
      <c r="H3702" s="2">
        <v>46</v>
      </c>
      <c r="I3702" s="2">
        <v>29</v>
      </c>
      <c r="J3702" s="2">
        <v>0</v>
      </c>
      <c r="K3702" s="2">
        <v>0</v>
      </c>
      <c r="L3702" s="2">
        <v>3.4</v>
      </c>
      <c r="M3702" s="2">
        <v>0.81499999999999995</v>
      </c>
      <c r="N3702" s="2">
        <v>1</v>
      </c>
      <c r="O3702" s="2">
        <v>3.5</v>
      </c>
      <c r="P3702" s="2">
        <v>0.74399999999999999</v>
      </c>
      <c r="Q3702" s="3">
        <v>0.61299999999999999</v>
      </c>
      <c r="R3702" s="4" t="str">
        <f>TRIM(tblOperations[[#This Row],[Region]])</f>
        <v>North East</v>
      </c>
      <c r="S3702" s="4" t="str">
        <f>TRIM(tblOperations[[#This Row],[Team]])</f>
        <v>Workplace Services</v>
      </c>
      <c r="T3702" s="4" t="str">
        <f>_xlfn.XLOOKUP(R3702,tblRegionReference[Region],tblRegionReference[Area],"Not Found")</f>
        <v>North</v>
      </c>
      <c r="U3702" s="4" t="str">
        <f>IF(tblOperations[[#This Row],[Completion_Rate]]&gt;=_xlfn.XLOOKUP("Completion Rate",tblKPITargets[KPI_Name],tblKPITargets[Target_Value]),"Met","Below Target")</f>
        <v>Below Target</v>
      </c>
      <c r="V3702" t="str">
        <f>IF(tblOperations[[#This Row],[SLA_Compliance]]&gt;=_xlfn.XLOOKUP('04_References'!$A$3,tblKPITargets[KPI_Name],tblKPITargets[Target_Value]),"Met","Below Target")</f>
        <v>Below Target</v>
      </c>
      <c r="W3702" t="str">
        <f>IF(tblOperations[[#This Row],[Quality_Pass_Rate]]&gt;=_xlfn.XLOOKUP('04_References'!$A$4,tblKPITargets[KPI_Name],tblKPITargets[Target_Value]),"Met","Below Target")</f>
        <v>Met</v>
      </c>
      <c r="X3702" t="str">
        <f>IF(tblOperations[[#This Row],[Average_Completion_Days]]&lt;=_xlfn.XLOOKUP('04_References'!$A$7,tblKPITargets[KPI_Name],tblKPITargets[Target_Value]),"Met","Below Target")</f>
        <v>Below Target</v>
      </c>
      <c r="Y3702" t="str">
        <f>IF(tblOperations[[#This Row],[Closing_Backlog]]&lt;=_xlfn.XLOOKUP('04_References'!$A$8,tblKPITargets[KPI_Name],tblKPITargets[Target_Value]),"Met","Below Target")</f>
        <v>Below Target</v>
      </c>
    </row>
    <row r="3703" spans="1:25">
      <c r="A3703" s="8" t="s">
        <v>3733</v>
      </c>
      <c r="B3703" s="9">
        <v>46189</v>
      </c>
      <c r="C3703" s="4" t="s">
        <v>27</v>
      </c>
      <c r="D3703" s="4" t="s">
        <v>21</v>
      </c>
      <c r="E3703" s="4">
        <v>6</v>
      </c>
      <c r="F3703" s="4">
        <v>52</v>
      </c>
      <c r="G3703" s="4">
        <v>58</v>
      </c>
      <c r="H3703" s="4">
        <v>44</v>
      </c>
      <c r="I3703" s="4">
        <v>14</v>
      </c>
      <c r="J3703" s="4">
        <v>0</v>
      </c>
      <c r="K3703" s="4">
        <v>0</v>
      </c>
      <c r="L3703" s="4">
        <v>2.6</v>
      </c>
      <c r="M3703" s="4">
        <v>0.86399999999999999</v>
      </c>
      <c r="N3703" s="4">
        <v>0.997</v>
      </c>
      <c r="O3703" s="4">
        <v>3.8</v>
      </c>
      <c r="P3703" s="4">
        <v>0.70899999999999996</v>
      </c>
      <c r="Q3703" s="5">
        <v>0.75900000000000001</v>
      </c>
      <c r="R3703" s="4" t="str">
        <f>TRIM(tblOperations[[#This Row],[Region]])</f>
        <v>North East</v>
      </c>
      <c r="S3703" s="4" t="str">
        <f>TRIM(tblOperations[[#This Row],[Team]])</f>
        <v>Facilities Response</v>
      </c>
      <c r="T3703" s="4" t="str">
        <f>_xlfn.XLOOKUP(R3703,tblRegionReference[Region],tblRegionReference[Area],"Not Found")</f>
        <v>North</v>
      </c>
      <c r="U3703" s="4" t="str">
        <f>IF(tblOperations[[#This Row],[Completion_Rate]]&gt;=_xlfn.XLOOKUP("Completion Rate",tblKPITargets[KPI_Name],tblKPITargets[Target_Value]),"Met","Below Target")</f>
        <v>Below Target</v>
      </c>
      <c r="V3703" t="str">
        <f>IF(tblOperations[[#This Row],[SLA_Compliance]]&gt;=_xlfn.XLOOKUP('04_References'!$A$3,tblKPITargets[KPI_Name],tblKPITargets[Target_Value]),"Met","Below Target")</f>
        <v>Below Target</v>
      </c>
      <c r="W3703" t="str">
        <f>IF(tblOperations[[#This Row],[Quality_Pass_Rate]]&gt;=_xlfn.XLOOKUP('04_References'!$A$4,tblKPITargets[KPI_Name],tblKPITargets[Target_Value]),"Met","Below Target")</f>
        <v>Met</v>
      </c>
      <c r="X3703" t="str">
        <f>IF(tblOperations[[#This Row],[Average_Completion_Days]]&lt;=_xlfn.XLOOKUP('04_References'!$A$7,tblKPITargets[KPI_Name],tblKPITargets[Target_Value]),"Met","Below Target")</f>
        <v>Met</v>
      </c>
      <c r="Y3703" t="str">
        <f>IF(tblOperations[[#This Row],[Closing_Backlog]]&lt;=_xlfn.XLOOKUP('04_References'!$A$8,tblKPITargets[KPI_Name],tblKPITargets[Target_Value]),"Met","Below Target")</f>
        <v>Below Target</v>
      </c>
    </row>
    <row r="3704" spans="1:25">
      <c r="A3704" s="6" t="s">
        <v>3734</v>
      </c>
      <c r="B3704" s="7">
        <v>46189</v>
      </c>
      <c r="C3704" s="2" t="s">
        <v>27</v>
      </c>
      <c r="D3704" s="2" t="s">
        <v>23</v>
      </c>
      <c r="E3704" s="2">
        <v>2455</v>
      </c>
      <c r="F3704" s="2">
        <v>37</v>
      </c>
      <c r="G3704" s="2">
        <v>2492</v>
      </c>
      <c r="H3704" s="2">
        <v>19</v>
      </c>
      <c r="I3704" s="2">
        <v>2473</v>
      </c>
      <c r="J3704" s="2">
        <v>0</v>
      </c>
      <c r="K3704" s="2">
        <v>0</v>
      </c>
      <c r="L3704" s="2">
        <v>8</v>
      </c>
      <c r="M3704" s="2">
        <v>0.6</v>
      </c>
      <c r="N3704" s="2">
        <v>1</v>
      </c>
      <c r="O3704" s="2">
        <v>2.5</v>
      </c>
      <c r="P3704" s="2">
        <v>0.77200000000000002</v>
      </c>
      <c r="Q3704" s="3">
        <v>8.0000000000000002E-3</v>
      </c>
      <c r="R3704" s="4" t="str">
        <f>TRIM(tblOperations[[#This Row],[Region]])</f>
        <v>North East</v>
      </c>
      <c r="S3704" s="4" t="str">
        <f>TRIM(tblOperations[[#This Row],[Team]])</f>
        <v>Estates Support</v>
      </c>
      <c r="T3704" s="4" t="str">
        <f>_xlfn.XLOOKUP(R3704,tblRegionReference[Region],tblRegionReference[Area],"Not Found")</f>
        <v>North</v>
      </c>
      <c r="U3704" s="4" t="str">
        <f>IF(tblOperations[[#This Row],[Completion_Rate]]&gt;=_xlfn.XLOOKUP("Completion Rate",tblKPITargets[KPI_Name],tblKPITargets[Target_Value]),"Met","Below Target")</f>
        <v>Below Target</v>
      </c>
      <c r="V3704" t="str">
        <f>IF(tblOperations[[#This Row],[SLA_Compliance]]&gt;=_xlfn.XLOOKUP('04_References'!$A$3,tblKPITargets[KPI_Name],tblKPITargets[Target_Value]),"Met","Below Target")</f>
        <v>Below Target</v>
      </c>
      <c r="W3704" t="str">
        <f>IF(tblOperations[[#This Row],[Quality_Pass_Rate]]&gt;=_xlfn.XLOOKUP('04_References'!$A$4,tblKPITargets[KPI_Name],tblKPITargets[Target_Value]),"Met","Below Target")</f>
        <v>Met</v>
      </c>
      <c r="X3704" t="str">
        <f>IF(tblOperations[[#This Row],[Average_Completion_Days]]&lt;=_xlfn.XLOOKUP('04_References'!$A$7,tblKPITargets[KPI_Name],tblKPITargets[Target_Value]),"Met","Below Target")</f>
        <v>Below Target</v>
      </c>
      <c r="Y3704" t="str">
        <f>IF(tblOperations[[#This Row],[Closing_Backlog]]&lt;=_xlfn.XLOOKUP('04_References'!$A$8,tblKPITargets[KPI_Name],tblKPITargets[Target_Value]),"Met","Below Target")</f>
        <v>Below Target</v>
      </c>
    </row>
    <row r="3705" spans="1:25">
      <c r="A3705" s="8" t="s">
        <v>3735</v>
      </c>
      <c r="B3705" s="9">
        <v>46189</v>
      </c>
      <c r="C3705" s="4" t="s">
        <v>27</v>
      </c>
      <c r="D3705" s="4" t="s">
        <v>25</v>
      </c>
      <c r="E3705" s="4">
        <v>209</v>
      </c>
      <c r="F3705" s="4">
        <v>38</v>
      </c>
      <c r="G3705" s="4">
        <v>247</v>
      </c>
      <c r="H3705" s="4">
        <v>26</v>
      </c>
      <c r="I3705" s="4">
        <v>221</v>
      </c>
      <c r="J3705" s="4">
        <v>0</v>
      </c>
      <c r="K3705" s="4">
        <v>0</v>
      </c>
      <c r="L3705" s="4">
        <v>8</v>
      </c>
      <c r="M3705" s="4">
        <v>0.6</v>
      </c>
      <c r="N3705" s="4">
        <v>0.998</v>
      </c>
      <c r="O3705" s="4">
        <v>2.5</v>
      </c>
      <c r="P3705" s="4">
        <v>0.81100000000000005</v>
      </c>
      <c r="Q3705" s="5">
        <v>0.105</v>
      </c>
      <c r="R3705" s="4" t="str">
        <f>TRIM(tblOperations[[#This Row],[Region]])</f>
        <v>North East</v>
      </c>
      <c r="S3705" s="4" t="str">
        <f>TRIM(tblOperations[[#This Row],[Team]])</f>
        <v>Workplace Projects</v>
      </c>
      <c r="T3705" s="4" t="str">
        <f>_xlfn.XLOOKUP(R3705,tblRegionReference[Region],tblRegionReference[Area],"Not Found")</f>
        <v>North</v>
      </c>
      <c r="U3705" s="4" t="str">
        <f>IF(tblOperations[[#This Row],[Completion_Rate]]&gt;=_xlfn.XLOOKUP("Completion Rate",tblKPITargets[KPI_Name],tblKPITargets[Target_Value]),"Met","Below Target")</f>
        <v>Below Target</v>
      </c>
      <c r="V3705" t="str">
        <f>IF(tblOperations[[#This Row],[SLA_Compliance]]&gt;=_xlfn.XLOOKUP('04_References'!$A$3,tblKPITargets[KPI_Name],tblKPITargets[Target_Value]),"Met","Below Target")</f>
        <v>Below Target</v>
      </c>
      <c r="W3705" t="str">
        <f>IF(tblOperations[[#This Row],[Quality_Pass_Rate]]&gt;=_xlfn.XLOOKUP('04_References'!$A$4,tblKPITargets[KPI_Name],tblKPITargets[Target_Value]),"Met","Below Target")</f>
        <v>Met</v>
      </c>
      <c r="X3705" t="str">
        <f>IF(tblOperations[[#This Row],[Average_Completion_Days]]&lt;=_xlfn.XLOOKUP('04_References'!$A$7,tblKPITargets[KPI_Name],tblKPITargets[Target_Value]),"Met","Below Target")</f>
        <v>Below Target</v>
      </c>
      <c r="Y3705" t="str">
        <f>IF(tblOperations[[#This Row],[Closing_Backlog]]&lt;=_xlfn.XLOOKUP('04_References'!$A$8,tblKPITargets[KPI_Name],tblKPITargets[Target_Value]),"Met","Below Target")</f>
        <v>Below Target</v>
      </c>
    </row>
    <row r="3706" spans="1:25">
      <c r="A3706" s="6" t="s">
        <v>3736</v>
      </c>
      <c r="B3706" s="7">
        <v>46189</v>
      </c>
      <c r="C3706" s="2" t="s">
        <v>32</v>
      </c>
      <c r="D3706" s="2" t="s">
        <v>19</v>
      </c>
      <c r="E3706" s="2">
        <v>1123</v>
      </c>
      <c r="F3706" s="2">
        <v>34</v>
      </c>
      <c r="G3706" s="2">
        <v>1157</v>
      </c>
      <c r="H3706" s="2">
        <v>32</v>
      </c>
      <c r="I3706" s="2">
        <v>1125</v>
      </c>
      <c r="J3706" s="2">
        <v>1</v>
      </c>
      <c r="K3706" s="2">
        <v>0</v>
      </c>
      <c r="L3706" s="2">
        <v>8</v>
      </c>
      <c r="M3706" s="2">
        <v>0.6</v>
      </c>
      <c r="N3706" s="2">
        <v>0.98399999999999999</v>
      </c>
      <c r="O3706" s="2">
        <v>2.5</v>
      </c>
      <c r="P3706" s="2">
        <v>0.755</v>
      </c>
      <c r="Q3706" s="3">
        <v>2.8000000000000001E-2</v>
      </c>
      <c r="R3706" s="4" t="str">
        <f>TRIM(tblOperations[[#This Row],[Region]])</f>
        <v>North West</v>
      </c>
      <c r="S3706" s="4" t="str">
        <f>TRIM(tblOperations[[#This Row],[Team]])</f>
        <v>Workplace Services</v>
      </c>
      <c r="T3706" s="4" t="str">
        <f>_xlfn.XLOOKUP(R3706,tblRegionReference[Region],tblRegionReference[Area],"Not Found")</f>
        <v>North</v>
      </c>
      <c r="U3706" s="4" t="str">
        <f>IF(tblOperations[[#This Row],[Completion_Rate]]&gt;=_xlfn.XLOOKUP("Completion Rate",tblKPITargets[KPI_Name],tblKPITargets[Target_Value]),"Met","Below Target")</f>
        <v>Below Target</v>
      </c>
      <c r="V3706" t="str">
        <f>IF(tblOperations[[#This Row],[SLA_Compliance]]&gt;=_xlfn.XLOOKUP('04_References'!$A$3,tblKPITargets[KPI_Name],tblKPITargets[Target_Value]),"Met","Below Target")</f>
        <v>Below Target</v>
      </c>
      <c r="W3706" t="str">
        <f>IF(tblOperations[[#This Row],[Quality_Pass_Rate]]&gt;=_xlfn.XLOOKUP('04_References'!$A$4,tblKPITargets[KPI_Name],tblKPITargets[Target_Value]),"Met","Below Target")</f>
        <v>Met</v>
      </c>
      <c r="X3706" t="str">
        <f>IF(tblOperations[[#This Row],[Average_Completion_Days]]&lt;=_xlfn.XLOOKUP('04_References'!$A$7,tblKPITargets[KPI_Name],tblKPITargets[Target_Value]),"Met","Below Target")</f>
        <v>Below Target</v>
      </c>
      <c r="Y3706" t="str">
        <f>IF(tblOperations[[#This Row],[Closing_Backlog]]&lt;=_xlfn.XLOOKUP('04_References'!$A$8,tblKPITargets[KPI_Name],tblKPITargets[Target_Value]),"Met","Below Target")</f>
        <v>Below Target</v>
      </c>
    </row>
    <row r="3707" spans="1:25">
      <c r="A3707" s="8" t="s">
        <v>3737</v>
      </c>
      <c r="B3707" s="9">
        <v>46189</v>
      </c>
      <c r="C3707" s="4" t="s">
        <v>32</v>
      </c>
      <c r="D3707" s="4" t="s">
        <v>21</v>
      </c>
      <c r="E3707" s="4">
        <v>2339</v>
      </c>
      <c r="F3707" s="4">
        <v>47</v>
      </c>
      <c r="G3707" s="4">
        <v>2386</v>
      </c>
      <c r="H3707" s="4">
        <v>27</v>
      </c>
      <c r="I3707" s="4">
        <v>2359</v>
      </c>
      <c r="J3707" s="4">
        <v>0</v>
      </c>
      <c r="K3707" s="4">
        <v>0</v>
      </c>
      <c r="L3707" s="4">
        <v>8</v>
      </c>
      <c r="M3707" s="4">
        <v>0.6</v>
      </c>
      <c r="N3707" s="4">
        <v>0.98199999999999998</v>
      </c>
      <c r="O3707" s="4">
        <v>2.5</v>
      </c>
      <c r="P3707" s="4">
        <v>0.75</v>
      </c>
      <c r="Q3707" s="5">
        <v>1.0999999999999999E-2</v>
      </c>
      <c r="R3707" s="4" t="str">
        <f>TRIM(tblOperations[[#This Row],[Region]])</f>
        <v>North West</v>
      </c>
      <c r="S3707" s="4" t="str">
        <f>TRIM(tblOperations[[#This Row],[Team]])</f>
        <v>Facilities Response</v>
      </c>
      <c r="T3707" s="4" t="str">
        <f>_xlfn.XLOOKUP(R3707,tblRegionReference[Region],tblRegionReference[Area],"Not Found")</f>
        <v>North</v>
      </c>
      <c r="U3707" s="4" t="str">
        <f>IF(tblOperations[[#This Row],[Completion_Rate]]&gt;=_xlfn.XLOOKUP("Completion Rate",tblKPITargets[KPI_Name],tblKPITargets[Target_Value]),"Met","Below Target")</f>
        <v>Below Target</v>
      </c>
      <c r="V3707" t="str">
        <f>IF(tblOperations[[#This Row],[SLA_Compliance]]&gt;=_xlfn.XLOOKUP('04_References'!$A$3,tblKPITargets[KPI_Name],tblKPITargets[Target_Value]),"Met","Below Target")</f>
        <v>Below Target</v>
      </c>
      <c r="W3707" t="str">
        <f>IF(tblOperations[[#This Row],[Quality_Pass_Rate]]&gt;=_xlfn.XLOOKUP('04_References'!$A$4,tblKPITargets[KPI_Name],tblKPITargets[Target_Value]),"Met","Below Target")</f>
        <v>Met</v>
      </c>
      <c r="X3707" t="str">
        <f>IF(tblOperations[[#This Row],[Average_Completion_Days]]&lt;=_xlfn.XLOOKUP('04_References'!$A$7,tblKPITargets[KPI_Name],tblKPITargets[Target_Value]),"Met","Below Target")</f>
        <v>Below Target</v>
      </c>
      <c r="Y3707" t="str">
        <f>IF(tblOperations[[#This Row],[Closing_Backlog]]&lt;=_xlfn.XLOOKUP('04_References'!$A$8,tblKPITargets[KPI_Name],tblKPITargets[Target_Value]),"Met","Below Target")</f>
        <v>Below Target</v>
      </c>
    </row>
    <row r="3708" spans="1:25">
      <c r="A3708" s="6" t="s">
        <v>3738</v>
      </c>
      <c r="B3708" s="7">
        <v>46189</v>
      </c>
      <c r="C3708" s="2" t="s">
        <v>32</v>
      </c>
      <c r="D3708" s="2" t="s">
        <v>23</v>
      </c>
      <c r="E3708" s="2">
        <v>2586</v>
      </c>
      <c r="F3708" s="2">
        <v>34</v>
      </c>
      <c r="G3708" s="2">
        <v>2620</v>
      </c>
      <c r="H3708" s="2">
        <v>23</v>
      </c>
      <c r="I3708" s="2">
        <v>2597</v>
      </c>
      <c r="J3708" s="2">
        <v>0</v>
      </c>
      <c r="K3708" s="2">
        <v>0</v>
      </c>
      <c r="L3708" s="2">
        <v>8</v>
      </c>
      <c r="M3708" s="2">
        <v>0.6</v>
      </c>
      <c r="N3708" s="2">
        <v>0.97199999999999998</v>
      </c>
      <c r="O3708" s="2">
        <v>2.5</v>
      </c>
      <c r="P3708" s="2">
        <v>0.65100000000000002</v>
      </c>
      <c r="Q3708" s="3">
        <v>8.9999999999999993E-3</v>
      </c>
      <c r="R3708" s="4" t="str">
        <f>TRIM(tblOperations[[#This Row],[Region]])</f>
        <v>North West</v>
      </c>
      <c r="S3708" s="4" t="str">
        <f>TRIM(tblOperations[[#This Row],[Team]])</f>
        <v>Estates Support</v>
      </c>
      <c r="T3708" s="4" t="str">
        <f>_xlfn.XLOOKUP(R3708,tblRegionReference[Region],tblRegionReference[Area],"Not Found")</f>
        <v>North</v>
      </c>
      <c r="U3708" s="4" t="str">
        <f>IF(tblOperations[[#This Row],[Completion_Rate]]&gt;=_xlfn.XLOOKUP("Completion Rate",tblKPITargets[KPI_Name],tblKPITargets[Target_Value]),"Met","Below Target")</f>
        <v>Below Target</v>
      </c>
      <c r="V3708" t="str">
        <f>IF(tblOperations[[#This Row],[SLA_Compliance]]&gt;=_xlfn.XLOOKUP('04_References'!$A$3,tblKPITargets[KPI_Name],tblKPITargets[Target_Value]),"Met","Below Target")</f>
        <v>Below Target</v>
      </c>
      <c r="W3708" t="str">
        <f>IF(tblOperations[[#This Row],[Quality_Pass_Rate]]&gt;=_xlfn.XLOOKUP('04_References'!$A$4,tblKPITargets[KPI_Name],tblKPITargets[Target_Value]),"Met","Below Target")</f>
        <v>Met</v>
      </c>
      <c r="X3708" t="str">
        <f>IF(tblOperations[[#This Row],[Average_Completion_Days]]&lt;=_xlfn.XLOOKUP('04_References'!$A$7,tblKPITargets[KPI_Name],tblKPITargets[Target_Value]),"Met","Below Target")</f>
        <v>Below Target</v>
      </c>
      <c r="Y3708" t="str">
        <f>IF(tblOperations[[#This Row],[Closing_Backlog]]&lt;=_xlfn.XLOOKUP('04_References'!$A$8,tblKPITargets[KPI_Name],tblKPITargets[Target_Value]),"Met","Below Target")</f>
        <v>Below Target</v>
      </c>
    </row>
    <row r="3709" spans="1:25">
      <c r="A3709" s="8" t="s">
        <v>3739</v>
      </c>
      <c r="B3709" s="9">
        <v>46189</v>
      </c>
      <c r="C3709" s="4" t="s">
        <v>32</v>
      </c>
      <c r="D3709" s="4" t="s">
        <v>25</v>
      </c>
      <c r="E3709" s="4">
        <v>0</v>
      </c>
      <c r="F3709" s="4">
        <v>35</v>
      </c>
      <c r="G3709" s="4">
        <v>35</v>
      </c>
      <c r="H3709" s="4">
        <v>35</v>
      </c>
      <c r="I3709" s="4">
        <v>0</v>
      </c>
      <c r="J3709" s="4">
        <v>0</v>
      </c>
      <c r="K3709" s="4">
        <v>0</v>
      </c>
      <c r="L3709" s="4">
        <v>1.6</v>
      </c>
      <c r="M3709" s="4">
        <v>0.94299999999999995</v>
      </c>
      <c r="N3709" s="4">
        <v>0.96499999999999997</v>
      </c>
      <c r="O3709" s="4">
        <v>4.2</v>
      </c>
      <c r="P3709" s="4">
        <v>0.69399999999999995</v>
      </c>
      <c r="Q3709" s="5">
        <v>1</v>
      </c>
      <c r="R3709" s="4" t="str">
        <f>TRIM(tblOperations[[#This Row],[Region]])</f>
        <v>North West</v>
      </c>
      <c r="S3709" s="4" t="str">
        <f>TRIM(tblOperations[[#This Row],[Team]])</f>
        <v>Workplace Projects</v>
      </c>
      <c r="T3709" s="4" t="str">
        <f>_xlfn.XLOOKUP(R3709,tblRegionReference[Region],tblRegionReference[Area],"Not Found")</f>
        <v>North</v>
      </c>
      <c r="U3709" s="4" t="str">
        <f>IF(tblOperations[[#This Row],[Completion_Rate]]&gt;=_xlfn.XLOOKUP("Completion Rate",tblKPITargets[KPI_Name],tblKPITargets[Target_Value]),"Met","Below Target")</f>
        <v>Met</v>
      </c>
      <c r="V3709" t="str">
        <f>IF(tblOperations[[#This Row],[SLA_Compliance]]&gt;=_xlfn.XLOOKUP('04_References'!$A$3,tblKPITargets[KPI_Name],tblKPITargets[Target_Value]),"Met","Below Target")</f>
        <v>Met</v>
      </c>
      <c r="W3709" t="str">
        <f>IF(tblOperations[[#This Row],[Quality_Pass_Rate]]&gt;=_xlfn.XLOOKUP('04_References'!$A$4,tblKPITargets[KPI_Name],tblKPITargets[Target_Value]),"Met","Below Target")</f>
        <v>Met</v>
      </c>
      <c r="X3709" t="str">
        <f>IF(tblOperations[[#This Row],[Average_Completion_Days]]&lt;=_xlfn.XLOOKUP('04_References'!$A$7,tblKPITargets[KPI_Name],tblKPITargets[Target_Value]),"Met","Below Target")</f>
        <v>Met</v>
      </c>
      <c r="Y3709" t="str">
        <f>IF(tblOperations[[#This Row],[Closing_Backlog]]&lt;=_xlfn.XLOOKUP('04_References'!$A$8,tblKPITargets[KPI_Name],tblKPITargets[Target_Value]),"Met","Below Target")</f>
        <v>Met</v>
      </c>
    </row>
    <row r="3710" spans="1:25">
      <c r="A3710" s="6" t="s">
        <v>3740</v>
      </c>
      <c r="B3710" s="7">
        <v>46189</v>
      </c>
      <c r="C3710" s="2" t="s">
        <v>37</v>
      </c>
      <c r="D3710" s="2" t="s">
        <v>19</v>
      </c>
      <c r="E3710" s="2">
        <v>0</v>
      </c>
      <c r="F3710" s="2">
        <v>44</v>
      </c>
      <c r="G3710" s="2">
        <v>44</v>
      </c>
      <c r="H3710" s="2">
        <v>44</v>
      </c>
      <c r="I3710" s="2">
        <v>0</v>
      </c>
      <c r="J3710" s="2">
        <v>0</v>
      </c>
      <c r="K3710" s="2">
        <v>0</v>
      </c>
      <c r="L3710" s="2">
        <v>1.7</v>
      </c>
      <c r="M3710" s="2">
        <v>0.94399999999999995</v>
      </c>
      <c r="N3710" s="2">
        <v>0.99</v>
      </c>
      <c r="O3710" s="2">
        <v>4.2</v>
      </c>
      <c r="P3710" s="2">
        <v>0.67100000000000004</v>
      </c>
      <c r="Q3710" s="3">
        <v>1</v>
      </c>
      <c r="R3710" s="4" t="str">
        <f>TRIM(tblOperations[[#This Row],[Region]])</f>
        <v>Midlands</v>
      </c>
      <c r="S3710" s="4" t="str">
        <f>TRIM(tblOperations[[#This Row],[Team]])</f>
        <v>Workplace Services</v>
      </c>
      <c r="T3710" s="4" t="str">
        <f>_xlfn.XLOOKUP(R3710,tblRegionReference[Region],tblRegionReference[Area],"Not Found")</f>
        <v>Central</v>
      </c>
      <c r="U3710" s="4" t="str">
        <f>IF(tblOperations[[#This Row],[Completion_Rate]]&gt;=_xlfn.XLOOKUP("Completion Rate",tblKPITargets[KPI_Name],tblKPITargets[Target_Value]),"Met","Below Target")</f>
        <v>Met</v>
      </c>
      <c r="V3710" t="str">
        <f>IF(tblOperations[[#This Row],[SLA_Compliance]]&gt;=_xlfn.XLOOKUP('04_References'!$A$3,tblKPITargets[KPI_Name],tblKPITargets[Target_Value]),"Met","Below Target")</f>
        <v>Met</v>
      </c>
      <c r="W3710" t="str">
        <f>IF(tblOperations[[#This Row],[Quality_Pass_Rate]]&gt;=_xlfn.XLOOKUP('04_References'!$A$4,tblKPITargets[KPI_Name],tblKPITargets[Target_Value]),"Met","Below Target")</f>
        <v>Met</v>
      </c>
      <c r="X3710" t="str">
        <f>IF(tblOperations[[#This Row],[Average_Completion_Days]]&lt;=_xlfn.XLOOKUP('04_References'!$A$7,tblKPITargets[KPI_Name],tblKPITargets[Target_Value]),"Met","Below Target")</f>
        <v>Met</v>
      </c>
      <c r="Y3710" t="str">
        <f>IF(tblOperations[[#This Row],[Closing_Backlog]]&lt;=_xlfn.XLOOKUP('04_References'!$A$8,tblKPITargets[KPI_Name],tblKPITargets[Target_Value]),"Met","Below Target")</f>
        <v>Met</v>
      </c>
    </row>
    <row r="3711" spans="1:25">
      <c r="A3711" s="8" t="s">
        <v>3741</v>
      </c>
      <c r="B3711" s="9">
        <v>46189</v>
      </c>
      <c r="C3711" s="4" t="s">
        <v>37</v>
      </c>
      <c r="D3711" s="4" t="s">
        <v>21</v>
      </c>
      <c r="E3711" s="4">
        <v>1138</v>
      </c>
      <c r="F3711" s="4">
        <v>50</v>
      </c>
      <c r="G3711" s="4">
        <v>1188</v>
      </c>
      <c r="H3711" s="4">
        <v>36</v>
      </c>
      <c r="I3711" s="4">
        <v>1152</v>
      </c>
      <c r="J3711" s="4">
        <v>0</v>
      </c>
      <c r="K3711" s="4">
        <v>0</v>
      </c>
      <c r="L3711" s="4">
        <v>8</v>
      </c>
      <c r="M3711" s="4">
        <v>0.6</v>
      </c>
      <c r="N3711" s="4">
        <v>0.96</v>
      </c>
      <c r="O3711" s="4">
        <v>2.5</v>
      </c>
      <c r="P3711" s="4">
        <v>0.82499999999999996</v>
      </c>
      <c r="Q3711" s="5">
        <v>0.03</v>
      </c>
      <c r="R3711" s="4" t="str">
        <f>TRIM(tblOperations[[#This Row],[Region]])</f>
        <v>Midlands</v>
      </c>
      <c r="S3711" s="4" t="str">
        <f>TRIM(tblOperations[[#This Row],[Team]])</f>
        <v>Facilities Response</v>
      </c>
      <c r="T3711" s="4" t="str">
        <f>_xlfn.XLOOKUP(R3711,tblRegionReference[Region],tblRegionReference[Area],"Not Found")</f>
        <v>Central</v>
      </c>
      <c r="U3711" s="4" t="str">
        <f>IF(tblOperations[[#This Row],[Completion_Rate]]&gt;=_xlfn.XLOOKUP("Completion Rate",tblKPITargets[KPI_Name],tblKPITargets[Target_Value]),"Met","Below Target")</f>
        <v>Below Target</v>
      </c>
      <c r="V3711" t="str">
        <f>IF(tblOperations[[#This Row],[SLA_Compliance]]&gt;=_xlfn.XLOOKUP('04_References'!$A$3,tblKPITargets[KPI_Name],tblKPITargets[Target_Value]),"Met","Below Target")</f>
        <v>Below Target</v>
      </c>
      <c r="W3711" t="str">
        <f>IF(tblOperations[[#This Row],[Quality_Pass_Rate]]&gt;=_xlfn.XLOOKUP('04_References'!$A$4,tblKPITargets[KPI_Name],tblKPITargets[Target_Value]),"Met","Below Target")</f>
        <v>Met</v>
      </c>
      <c r="X3711" t="str">
        <f>IF(tblOperations[[#This Row],[Average_Completion_Days]]&lt;=_xlfn.XLOOKUP('04_References'!$A$7,tblKPITargets[KPI_Name],tblKPITargets[Target_Value]),"Met","Below Target")</f>
        <v>Below Target</v>
      </c>
      <c r="Y3711" t="str">
        <f>IF(tblOperations[[#This Row],[Closing_Backlog]]&lt;=_xlfn.XLOOKUP('04_References'!$A$8,tblKPITargets[KPI_Name],tblKPITargets[Target_Value]),"Met","Below Target")</f>
        <v>Below Target</v>
      </c>
    </row>
    <row r="3712" spans="1:25">
      <c r="A3712" s="6" t="s">
        <v>3742</v>
      </c>
      <c r="B3712" s="7">
        <v>46189</v>
      </c>
      <c r="C3712" s="2" t="s">
        <v>37</v>
      </c>
      <c r="D3712" s="2" t="s">
        <v>23</v>
      </c>
      <c r="E3712" s="2">
        <v>902</v>
      </c>
      <c r="F3712" s="2">
        <v>32</v>
      </c>
      <c r="G3712" s="2">
        <v>934</v>
      </c>
      <c r="H3712" s="2">
        <v>28</v>
      </c>
      <c r="I3712" s="2">
        <v>906</v>
      </c>
      <c r="J3712" s="2">
        <v>1</v>
      </c>
      <c r="K3712" s="2">
        <v>1</v>
      </c>
      <c r="L3712" s="2">
        <v>8</v>
      </c>
      <c r="M3712" s="2">
        <v>0.6</v>
      </c>
      <c r="N3712" s="2">
        <v>0.94399999999999995</v>
      </c>
      <c r="O3712" s="2">
        <v>2.5</v>
      </c>
      <c r="P3712" s="2">
        <v>0.81399999999999995</v>
      </c>
      <c r="Q3712" s="3">
        <v>0.03</v>
      </c>
      <c r="R3712" s="4" t="str">
        <f>TRIM(tblOperations[[#This Row],[Region]])</f>
        <v>Midlands</v>
      </c>
      <c r="S3712" s="4" t="str">
        <f>TRIM(tblOperations[[#This Row],[Team]])</f>
        <v>Estates Support</v>
      </c>
      <c r="T3712" s="4" t="str">
        <f>_xlfn.XLOOKUP(R3712,tblRegionReference[Region],tblRegionReference[Area],"Not Found")</f>
        <v>Central</v>
      </c>
      <c r="U3712" s="4" t="str">
        <f>IF(tblOperations[[#This Row],[Completion_Rate]]&gt;=_xlfn.XLOOKUP("Completion Rate",tblKPITargets[KPI_Name],tblKPITargets[Target_Value]),"Met","Below Target")</f>
        <v>Below Target</v>
      </c>
      <c r="V3712" t="str">
        <f>IF(tblOperations[[#This Row],[SLA_Compliance]]&gt;=_xlfn.XLOOKUP('04_References'!$A$3,tblKPITargets[KPI_Name],tblKPITargets[Target_Value]),"Met","Below Target")</f>
        <v>Below Target</v>
      </c>
      <c r="W3712" t="str">
        <f>IF(tblOperations[[#This Row],[Quality_Pass_Rate]]&gt;=_xlfn.XLOOKUP('04_References'!$A$4,tblKPITargets[KPI_Name],tblKPITargets[Target_Value]),"Met","Below Target")</f>
        <v>Below Target</v>
      </c>
      <c r="X3712" t="str">
        <f>IF(tblOperations[[#This Row],[Average_Completion_Days]]&lt;=_xlfn.XLOOKUP('04_References'!$A$7,tblKPITargets[KPI_Name],tblKPITargets[Target_Value]),"Met","Below Target")</f>
        <v>Below Target</v>
      </c>
      <c r="Y3712" t="str">
        <f>IF(tblOperations[[#This Row],[Closing_Backlog]]&lt;=_xlfn.XLOOKUP('04_References'!$A$8,tblKPITargets[KPI_Name],tblKPITargets[Target_Value]),"Met","Below Target")</f>
        <v>Below Target</v>
      </c>
    </row>
    <row r="3713" spans="1:25">
      <c r="A3713" s="8" t="s">
        <v>3743</v>
      </c>
      <c r="B3713" s="9">
        <v>46189</v>
      </c>
      <c r="C3713" s="4" t="s">
        <v>37</v>
      </c>
      <c r="D3713" s="4" t="s">
        <v>25</v>
      </c>
      <c r="E3713" s="4">
        <v>0</v>
      </c>
      <c r="F3713" s="4">
        <v>40</v>
      </c>
      <c r="G3713" s="4">
        <v>40</v>
      </c>
      <c r="H3713" s="4">
        <v>40</v>
      </c>
      <c r="I3713" s="4">
        <v>0</v>
      </c>
      <c r="J3713" s="4">
        <v>0</v>
      </c>
      <c r="K3713" s="4">
        <v>0</v>
      </c>
      <c r="L3713" s="4">
        <v>1.3</v>
      </c>
      <c r="M3713" s="4">
        <v>0.998</v>
      </c>
      <c r="N3713" s="4">
        <v>0.99099999999999999</v>
      </c>
      <c r="O3713" s="4">
        <v>4.2</v>
      </c>
      <c r="P3713" s="4">
        <v>0.76600000000000001</v>
      </c>
      <c r="Q3713" s="5">
        <v>1</v>
      </c>
      <c r="R3713" s="4" t="str">
        <f>TRIM(tblOperations[[#This Row],[Region]])</f>
        <v>Midlands</v>
      </c>
      <c r="S3713" s="4" t="str">
        <f>TRIM(tblOperations[[#This Row],[Team]])</f>
        <v>Workplace Projects</v>
      </c>
      <c r="T3713" s="4" t="str">
        <f>_xlfn.XLOOKUP(R3713,tblRegionReference[Region],tblRegionReference[Area],"Not Found")</f>
        <v>Central</v>
      </c>
      <c r="U3713" s="4" t="str">
        <f>IF(tblOperations[[#This Row],[Completion_Rate]]&gt;=_xlfn.XLOOKUP("Completion Rate",tblKPITargets[KPI_Name],tblKPITargets[Target_Value]),"Met","Below Target")</f>
        <v>Met</v>
      </c>
      <c r="V3713" t="str">
        <f>IF(tblOperations[[#This Row],[SLA_Compliance]]&gt;=_xlfn.XLOOKUP('04_References'!$A$3,tblKPITargets[KPI_Name],tblKPITargets[Target_Value]),"Met","Below Target")</f>
        <v>Met</v>
      </c>
      <c r="W3713" t="str">
        <f>IF(tblOperations[[#This Row],[Quality_Pass_Rate]]&gt;=_xlfn.XLOOKUP('04_References'!$A$4,tblKPITargets[KPI_Name],tblKPITargets[Target_Value]),"Met","Below Target")</f>
        <v>Met</v>
      </c>
      <c r="X3713" t="str">
        <f>IF(tblOperations[[#This Row],[Average_Completion_Days]]&lt;=_xlfn.XLOOKUP('04_References'!$A$7,tblKPITargets[KPI_Name],tblKPITargets[Target_Value]),"Met","Below Target")</f>
        <v>Met</v>
      </c>
      <c r="Y3713" t="str">
        <f>IF(tblOperations[[#This Row],[Closing_Backlog]]&lt;=_xlfn.XLOOKUP('04_References'!$A$8,tblKPITargets[KPI_Name],tblKPITargets[Target_Value]),"Met","Below Target")</f>
        <v>Met</v>
      </c>
    </row>
    <row r="3714" spans="1:25">
      <c r="A3714" s="6" t="s">
        <v>3744</v>
      </c>
      <c r="B3714" s="7">
        <v>46189</v>
      </c>
      <c r="C3714" s="2" t="s">
        <v>43</v>
      </c>
      <c r="D3714" s="2" t="s">
        <v>19</v>
      </c>
      <c r="E3714" s="2">
        <v>2137</v>
      </c>
      <c r="F3714" s="2">
        <v>50</v>
      </c>
      <c r="G3714" s="2">
        <v>2187</v>
      </c>
      <c r="H3714" s="2">
        <v>19</v>
      </c>
      <c r="I3714" s="2">
        <v>2168</v>
      </c>
      <c r="J3714" s="2">
        <v>0</v>
      </c>
      <c r="K3714" s="2">
        <v>0</v>
      </c>
      <c r="L3714" s="2">
        <v>8</v>
      </c>
      <c r="M3714" s="2">
        <v>0.6</v>
      </c>
      <c r="N3714" s="2">
        <v>0.96599999999999997</v>
      </c>
      <c r="O3714" s="2">
        <v>2.5</v>
      </c>
      <c r="P3714" s="2">
        <v>0.70499999999999996</v>
      </c>
      <c r="Q3714" s="3">
        <v>8.9999999999999993E-3</v>
      </c>
      <c r="R3714" s="4" t="str">
        <f>TRIM(tblOperations[[#This Row],[Region]])</f>
        <v>South West</v>
      </c>
      <c r="S3714" s="4" t="str">
        <f>TRIM(tblOperations[[#This Row],[Team]])</f>
        <v>Workplace Services</v>
      </c>
      <c r="T3714" s="4" t="str">
        <f>_xlfn.XLOOKUP(R3714,tblRegionReference[Region],tblRegionReference[Area],"Not Found")</f>
        <v>South</v>
      </c>
      <c r="U3714" s="4" t="str">
        <f>IF(tblOperations[[#This Row],[Completion_Rate]]&gt;=_xlfn.XLOOKUP("Completion Rate",tblKPITargets[KPI_Name],tblKPITargets[Target_Value]),"Met","Below Target")</f>
        <v>Below Target</v>
      </c>
      <c r="V3714" t="str">
        <f>IF(tblOperations[[#This Row],[SLA_Compliance]]&gt;=_xlfn.XLOOKUP('04_References'!$A$3,tblKPITargets[KPI_Name],tblKPITargets[Target_Value]),"Met","Below Target")</f>
        <v>Below Target</v>
      </c>
      <c r="W3714" t="str">
        <f>IF(tblOperations[[#This Row],[Quality_Pass_Rate]]&gt;=_xlfn.XLOOKUP('04_References'!$A$4,tblKPITargets[KPI_Name],tblKPITargets[Target_Value]),"Met","Below Target")</f>
        <v>Met</v>
      </c>
      <c r="X3714" t="str">
        <f>IF(tblOperations[[#This Row],[Average_Completion_Days]]&lt;=_xlfn.XLOOKUP('04_References'!$A$7,tblKPITargets[KPI_Name],tblKPITargets[Target_Value]),"Met","Below Target")</f>
        <v>Below Target</v>
      </c>
      <c r="Y3714" t="str">
        <f>IF(tblOperations[[#This Row],[Closing_Backlog]]&lt;=_xlfn.XLOOKUP('04_References'!$A$8,tblKPITargets[KPI_Name],tblKPITargets[Target_Value]),"Met","Below Target")</f>
        <v>Below Target</v>
      </c>
    </row>
    <row r="3715" spans="1:25">
      <c r="A3715" s="8" t="s">
        <v>3745</v>
      </c>
      <c r="B3715" s="9">
        <v>46189</v>
      </c>
      <c r="C3715" s="4" t="s">
        <v>43</v>
      </c>
      <c r="D3715" s="4" t="s">
        <v>21</v>
      </c>
      <c r="E3715" s="4">
        <v>0</v>
      </c>
      <c r="F3715" s="4">
        <v>43</v>
      </c>
      <c r="G3715" s="4">
        <v>43</v>
      </c>
      <c r="H3715" s="4">
        <v>43</v>
      </c>
      <c r="I3715" s="4">
        <v>0</v>
      </c>
      <c r="J3715" s="4">
        <v>0</v>
      </c>
      <c r="K3715" s="4">
        <v>0</v>
      </c>
      <c r="L3715" s="4">
        <v>1.2</v>
      </c>
      <c r="M3715" s="4">
        <v>0.97</v>
      </c>
      <c r="N3715" s="4">
        <v>1</v>
      </c>
      <c r="O3715" s="4">
        <v>4.5999999999999996</v>
      </c>
      <c r="P3715" s="4">
        <v>0.65300000000000002</v>
      </c>
      <c r="Q3715" s="5">
        <v>1</v>
      </c>
      <c r="R3715" s="4" t="str">
        <f>TRIM(tblOperations[[#This Row],[Region]])</f>
        <v>South West</v>
      </c>
      <c r="S3715" s="4" t="str">
        <f>TRIM(tblOperations[[#This Row],[Team]])</f>
        <v>Facilities Response</v>
      </c>
      <c r="T3715" s="4" t="str">
        <f>_xlfn.XLOOKUP(R3715,tblRegionReference[Region],tblRegionReference[Area],"Not Found")</f>
        <v>South</v>
      </c>
      <c r="U3715" s="4" t="str">
        <f>IF(tblOperations[[#This Row],[Completion_Rate]]&gt;=_xlfn.XLOOKUP("Completion Rate",tblKPITargets[KPI_Name],tblKPITargets[Target_Value]),"Met","Below Target")</f>
        <v>Met</v>
      </c>
      <c r="V3715" t="str">
        <f>IF(tblOperations[[#This Row],[SLA_Compliance]]&gt;=_xlfn.XLOOKUP('04_References'!$A$3,tblKPITargets[KPI_Name],tblKPITargets[Target_Value]),"Met","Below Target")</f>
        <v>Met</v>
      </c>
      <c r="W3715" t="str">
        <f>IF(tblOperations[[#This Row],[Quality_Pass_Rate]]&gt;=_xlfn.XLOOKUP('04_References'!$A$4,tblKPITargets[KPI_Name],tblKPITargets[Target_Value]),"Met","Below Target")</f>
        <v>Met</v>
      </c>
      <c r="X3715" t="str">
        <f>IF(tblOperations[[#This Row],[Average_Completion_Days]]&lt;=_xlfn.XLOOKUP('04_References'!$A$7,tblKPITargets[KPI_Name],tblKPITargets[Target_Value]),"Met","Below Target")</f>
        <v>Met</v>
      </c>
      <c r="Y3715" t="str">
        <f>IF(tblOperations[[#This Row],[Closing_Backlog]]&lt;=_xlfn.XLOOKUP('04_References'!$A$8,tblKPITargets[KPI_Name],tblKPITargets[Target_Value]),"Met","Below Target")</f>
        <v>Met</v>
      </c>
    </row>
    <row r="3716" spans="1:25">
      <c r="A3716" s="6" t="s">
        <v>3746</v>
      </c>
      <c r="B3716" s="7">
        <v>46189</v>
      </c>
      <c r="C3716" s="2" t="s">
        <v>43</v>
      </c>
      <c r="D3716" s="2" t="s">
        <v>23</v>
      </c>
      <c r="E3716" s="2">
        <v>0</v>
      </c>
      <c r="F3716" s="2">
        <v>56</v>
      </c>
      <c r="G3716" s="2">
        <v>56</v>
      </c>
      <c r="H3716" s="2">
        <v>56</v>
      </c>
      <c r="I3716" s="2">
        <v>0</v>
      </c>
      <c r="J3716" s="2">
        <v>0</v>
      </c>
      <c r="K3716" s="2">
        <v>0</v>
      </c>
      <c r="L3716" s="2">
        <v>1.2</v>
      </c>
      <c r="M3716" s="2">
        <v>1</v>
      </c>
      <c r="N3716" s="2">
        <v>0.96199999999999997</v>
      </c>
      <c r="O3716" s="2">
        <v>4.3</v>
      </c>
      <c r="P3716" s="2">
        <v>0.69599999999999995</v>
      </c>
      <c r="Q3716" s="3">
        <v>1</v>
      </c>
      <c r="R3716" s="4" t="str">
        <f>TRIM(tblOperations[[#This Row],[Region]])</f>
        <v>South West</v>
      </c>
      <c r="S3716" s="4" t="str">
        <f>TRIM(tblOperations[[#This Row],[Team]])</f>
        <v>Estates Support</v>
      </c>
      <c r="T3716" s="4" t="str">
        <f>_xlfn.XLOOKUP(R3716,tblRegionReference[Region],tblRegionReference[Area],"Not Found")</f>
        <v>South</v>
      </c>
      <c r="U3716" s="4" t="str">
        <f>IF(tblOperations[[#This Row],[Completion_Rate]]&gt;=_xlfn.XLOOKUP("Completion Rate",tblKPITargets[KPI_Name],tblKPITargets[Target_Value]),"Met","Below Target")</f>
        <v>Met</v>
      </c>
      <c r="V3716" t="str">
        <f>IF(tblOperations[[#This Row],[SLA_Compliance]]&gt;=_xlfn.XLOOKUP('04_References'!$A$3,tblKPITargets[KPI_Name],tblKPITargets[Target_Value]),"Met","Below Target")</f>
        <v>Met</v>
      </c>
      <c r="W3716" t="str">
        <f>IF(tblOperations[[#This Row],[Quality_Pass_Rate]]&gt;=_xlfn.XLOOKUP('04_References'!$A$4,tblKPITargets[KPI_Name],tblKPITargets[Target_Value]),"Met","Below Target")</f>
        <v>Met</v>
      </c>
      <c r="X3716" t="str">
        <f>IF(tblOperations[[#This Row],[Average_Completion_Days]]&lt;=_xlfn.XLOOKUP('04_References'!$A$7,tblKPITargets[KPI_Name],tblKPITargets[Target_Value]),"Met","Below Target")</f>
        <v>Met</v>
      </c>
      <c r="Y3716" t="str">
        <f>IF(tblOperations[[#This Row],[Closing_Backlog]]&lt;=_xlfn.XLOOKUP('04_References'!$A$8,tblKPITargets[KPI_Name],tblKPITargets[Target_Value]),"Met","Below Target")</f>
        <v>Met</v>
      </c>
    </row>
    <row r="3717" spans="1:25">
      <c r="A3717" s="8" t="s">
        <v>3747</v>
      </c>
      <c r="B3717" s="9">
        <v>46189</v>
      </c>
      <c r="C3717" s="4" t="s">
        <v>43</v>
      </c>
      <c r="D3717" s="4" t="s">
        <v>25</v>
      </c>
      <c r="E3717" s="4">
        <v>0</v>
      </c>
      <c r="F3717" s="4">
        <v>33</v>
      </c>
      <c r="G3717" s="4">
        <v>33</v>
      </c>
      <c r="H3717" s="4">
        <v>33</v>
      </c>
      <c r="I3717" s="4">
        <v>0</v>
      </c>
      <c r="J3717" s="4">
        <v>0</v>
      </c>
      <c r="K3717" s="4">
        <v>0</v>
      </c>
      <c r="L3717" s="4">
        <v>1.9</v>
      </c>
      <c r="M3717" s="4">
        <v>0.96499999999999997</v>
      </c>
      <c r="N3717" s="4">
        <v>0.98699999999999999</v>
      </c>
      <c r="O3717" s="4">
        <v>4.5999999999999996</v>
      </c>
      <c r="P3717" s="4">
        <v>0.81200000000000006</v>
      </c>
      <c r="Q3717" s="5">
        <v>1</v>
      </c>
      <c r="R3717" s="4" t="str">
        <f>TRIM(tblOperations[[#This Row],[Region]])</f>
        <v>South West</v>
      </c>
      <c r="S3717" s="4" t="str">
        <f>TRIM(tblOperations[[#This Row],[Team]])</f>
        <v>Workplace Projects</v>
      </c>
      <c r="T3717" s="4" t="str">
        <f>_xlfn.XLOOKUP(R3717,tblRegionReference[Region],tblRegionReference[Area],"Not Found")</f>
        <v>South</v>
      </c>
      <c r="U3717" s="4" t="str">
        <f>IF(tblOperations[[#This Row],[Completion_Rate]]&gt;=_xlfn.XLOOKUP("Completion Rate",tblKPITargets[KPI_Name],tblKPITargets[Target_Value]),"Met","Below Target")</f>
        <v>Met</v>
      </c>
      <c r="V3717" t="str">
        <f>IF(tblOperations[[#This Row],[SLA_Compliance]]&gt;=_xlfn.XLOOKUP('04_References'!$A$3,tblKPITargets[KPI_Name],tblKPITargets[Target_Value]),"Met","Below Target")</f>
        <v>Met</v>
      </c>
      <c r="W3717" t="str">
        <f>IF(tblOperations[[#This Row],[Quality_Pass_Rate]]&gt;=_xlfn.XLOOKUP('04_References'!$A$4,tblKPITargets[KPI_Name],tblKPITargets[Target_Value]),"Met","Below Target")</f>
        <v>Met</v>
      </c>
      <c r="X3717" t="str">
        <f>IF(tblOperations[[#This Row],[Average_Completion_Days]]&lt;=_xlfn.XLOOKUP('04_References'!$A$7,tblKPITargets[KPI_Name],tblKPITargets[Target_Value]),"Met","Below Target")</f>
        <v>Met</v>
      </c>
      <c r="Y3717" t="str">
        <f>IF(tblOperations[[#This Row],[Closing_Backlog]]&lt;=_xlfn.XLOOKUP('04_References'!$A$8,tblKPITargets[KPI_Name],tblKPITargets[Target_Value]),"Met","Below Target")</f>
        <v>Met</v>
      </c>
    </row>
    <row r="3718" spans="1:25">
      <c r="A3718" s="6" t="s">
        <v>3748</v>
      </c>
      <c r="B3718" s="7">
        <v>46189</v>
      </c>
      <c r="C3718" s="2" t="s">
        <v>48</v>
      </c>
      <c r="D3718" s="2" t="s">
        <v>19</v>
      </c>
      <c r="E3718" s="2">
        <v>11</v>
      </c>
      <c r="F3718" s="2">
        <v>38</v>
      </c>
      <c r="G3718" s="2">
        <v>49</v>
      </c>
      <c r="H3718" s="2">
        <v>49</v>
      </c>
      <c r="I3718" s="2">
        <v>0</v>
      </c>
      <c r="J3718" s="2">
        <v>0</v>
      </c>
      <c r="K3718" s="2">
        <v>0</v>
      </c>
      <c r="L3718" s="2">
        <v>1.3</v>
      </c>
      <c r="M3718" s="2">
        <v>0.95599999999999996</v>
      </c>
      <c r="N3718" s="2">
        <v>0.98</v>
      </c>
      <c r="O3718" s="2">
        <v>4.7</v>
      </c>
      <c r="P3718" s="2">
        <v>0.73299999999999998</v>
      </c>
      <c r="Q3718" s="3">
        <v>1</v>
      </c>
      <c r="R3718" s="4" t="str">
        <f>TRIM(tblOperations[[#This Row],[Region]])</f>
        <v>South East</v>
      </c>
      <c r="S3718" s="4" t="str">
        <f>TRIM(tblOperations[[#This Row],[Team]])</f>
        <v>Workplace Services</v>
      </c>
      <c r="T3718" s="4" t="str">
        <f>_xlfn.XLOOKUP(R3718,tblRegionReference[Region],tblRegionReference[Area],"Not Found")</f>
        <v>South</v>
      </c>
      <c r="U3718" s="4" t="str">
        <f>IF(tblOperations[[#This Row],[Completion_Rate]]&gt;=_xlfn.XLOOKUP("Completion Rate",tblKPITargets[KPI_Name],tblKPITargets[Target_Value]),"Met","Below Target")</f>
        <v>Met</v>
      </c>
      <c r="V3718" t="str">
        <f>IF(tblOperations[[#This Row],[SLA_Compliance]]&gt;=_xlfn.XLOOKUP('04_References'!$A$3,tblKPITargets[KPI_Name],tblKPITargets[Target_Value]),"Met","Below Target")</f>
        <v>Met</v>
      </c>
      <c r="W3718" t="str">
        <f>IF(tblOperations[[#This Row],[Quality_Pass_Rate]]&gt;=_xlfn.XLOOKUP('04_References'!$A$4,tblKPITargets[KPI_Name],tblKPITargets[Target_Value]),"Met","Below Target")</f>
        <v>Met</v>
      </c>
      <c r="X3718" t="str">
        <f>IF(tblOperations[[#This Row],[Average_Completion_Days]]&lt;=_xlfn.XLOOKUP('04_References'!$A$7,tblKPITargets[KPI_Name],tblKPITargets[Target_Value]),"Met","Below Target")</f>
        <v>Met</v>
      </c>
      <c r="Y3718" t="str">
        <f>IF(tblOperations[[#This Row],[Closing_Backlog]]&lt;=_xlfn.XLOOKUP('04_References'!$A$8,tblKPITargets[KPI_Name],tblKPITargets[Target_Value]),"Met","Below Target")</f>
        <v>Met</v>
      </c>
    </row>
    <row r="3719" spans="1:25">
      <c r="A3719" s="8" t="s">
        <v>3749</v>
      </c>
      <c r="B3719" s="9">
        <v>46189</v>
      </c>
      <c r="C3719" s="4" t="s">
        <v>48</v>
      </c>
      <c r="D3719" s="4" t="s">
        <v>21</v>
      </c>
      <c r="E3719" s="4">
        <v>3331</v>
      </c>
      <c r="F3719" s="4">
        <v>27</v>
      </c>
      <c r="G3719" s="4">
        <v>3358</v>
      </c>
      <c r="H3719" s="4">
        <v>20</v>
      </c>
      <c r="I3719" s="4">
        <v>3338</v>
      </c>
      <c r="J3719" s="4">
        <v>0</v>
      </c>
      <c r="K3719" s="4">
        <v>0</v>
      </c>
      <c r="L3719" s="4">
        <v>8</v>
      </c>
      <c r="M3719" s="4">
        <v>0.6</v>
      </c>
      <c r="N3719" s="4">
        <v>0.99199999999999999</v>
      </c>
      <c r="O3719" s="4">
        <v>2.5</v>
      </c>
      <c r="P3719" s="4">
        <v>0.76500000000000001</v>
      </c>
      <c r="Q3719" s="5">
        <v>6.0000000000000001E-3</v>
      </c>
      <c r="R3719" s="4" t="str">
        <f>TRIM(tblOperations[[#This Row],[Region]])</f>
        <v>South East</v>
      </c>
      <c r="S3719" s="4" t="str">
        <f>TRIM(tblOperations[[#This Row],[Team]])</f>
        <v>Facilities Response</v>
      </c>
      <c r="T3719" s="4" t="str">
        <f>_xlfn.XLOOKUP(R3719,tblRegionReference[Region],tblRegionReference[Area],"Not Found")</f>
        <v>South</v>
      </c>
      <c r="U3719" s="4" t="str">
        <f>IF(tblOperations[[#This Row],[Completion_Rate]]&gt;=_xlfn.XLOOKUP("Completion Rate",tblKPITargets[KPI_Name],tblKPITargets[Target_Value]),"Met","Below Target")</f>
        <v>Below Target</v>
      </c>
      <c r="V3719" t="str">
        <f>IF(tblOperations[[#This Row],[SLA_Compliance]]&gt;=_xlfn.XLOOKUP('04_References'!$A$3,tblKPITargets[KPI_Name],tblKPITargets[Target_Value]),"Met","Below Target")</f>
        <v>Below Target</v>
      </c>
      <c r="W3719" t="str">
        <f>IF(tblOperations[[#This Row],[Quality_Pass_Rate]]&gt;=_xlfn.XLOOKUP('04_References'!$A$4,tblKPITargets[KPI_Name],tblKPITargets[Target_Value]),"Met","Below Target")</f>
        <v>Met</v>
      </c>
      <c r="X3719" t="str">
        <f>IF(tblOperations[[#This Row],[Average_Completion_Days]]&lt;=_xlfn.XLOOKUP('04_References'!$A$7,tblKPITargets[KPI_Name],tblKPITargets[Target_Value]),"Met","Below Target")</f>
        <v>Below Target</v>
      </c>
      <c r="Y3719" t="str">
        <f>IF(tblOperations[[#This Row],[Closing_Backlog]]&lt;=_xlfn.XLOOKUP('04_References'!$A$8,tblKPITargets[KPI_Name],tblKPITargets[Target_Value]),"Met","Below Target")</f>
        <v>Below Target</v>
      </c>
    </row>
    <row r="3720" spans="1:25">
      <c r="A3720" s="6" t="s">
        <v>3750</v>
      </c>
      <c r="B3720" s="7">
        <v>46189</v>
      </c>
      <c r="C3720" s="2" t="s">
        <v>48</v>
      </c>
      <c r="D3720" s="2" t="s">
        <v>23</v>
      </c>
      <c r="E3720" s="2">
        <v>0</v>
      </c>
      <c r="F3720" s="2">
        <v>51</v>
      </c>
      <c r="G3720" s="2">
        <v>51</v>
      </c>
      <c r="H3720" s="2">
        <v>49</v>
      </c>
      <c r="I3720" s="2">
        <v>2</v>
      </c>
      <c r="J3720" s="2">
        <v>0</v>
      </c>
      <c r="K3720" s="2">
        <v>0</v>
      </c>
      <c r="L3720" s="2">
        <v>1.9</v>
      </c>
      <c r="M3720" s="2">
        <v>0.93400000000000005</v>
      </c>
      <c r="N3720" s="2">
        <v>0.99299999999999999</v>
      </c>
      <c r="O3720" s="2">
        <v>4.5999999999999996</v>
      </c>
      <c r="P3720" s="2">
        <v>0.77</v>
      </c>
      <c r="Q3720" s="3">
        <v>0.96099999999999997</v>
      </c>
      <c r="R3720" s="4" t="str">
        <f>TRIM(tblOperations[[#This Row],[Region]])</f>
        <v>South East</v>
      </c>
      <c r="S3720" s="4" t="str">
        <f>TRIM(tblOperations[[#This Row],[Team]])</f>
        <v>Estates Support</v>
      </c>
      <c r="T3720" s="4" t="str">
        <f>_xlfn.XLOOKUP(R3720,tblRegionReference[Region],tblRegionReference[Area],"Not Found")</f>
        <v>South</v>
      </c>
      <c r="U3720" s="4" t="str">
        <f>IF(tblOperations[[#This Row],[Completion_Rate]]&gt;=_xlfn.XLOOKUP("Completion Rate",tblKPITargets[KPI_Name],tblKPITargets[Target_Value]),"Met","Below Target")</f>
        <v>Met</v>
      </c>
      <c r="V3720" t="str">
        <f>IF(tblOperations[[#This Row],[SLA_Compliance]]&gt;=_xlfn.XLOOKUP('04_References'!$A$3,tblKPITargets[KPI_Name],tblKPITargets[Target_Value]),"Met","Below Target")</f>
        <v>Met</v>
      </c>
      <c r="W3720" t="str">
        <f>IF(tblOperations[[#This Row],[Quality_Pass_Rate]]&gt;=_xlfn.XLOOKUP('04_References'!$A$4,tblKPITargets[KPI_Name],tblKPITargets[Target_Value]),"Met","Below Target")</f>
        <v>Met</v>
      </c>
      <c r="X3720" t="str">
        <f>IF(tblOperations[[#This Row],[Average_Completion_Days]]&lt;=_xlfn.XLOOKUP('04_References'!$A$7,tblKPITargets[KPI_Name],tblKPITargets[Target_Value]),"Met","Below Target")</f>
        <v>Met</v>
      </c>
      <c r="Y3720" t="str">
        <f>IF(tblOperations[[#This Row],[Closing_Backlog]]&lt;=_xlfn.XLOOKUP('04_References'!$A$8,tblKPITargets[KPI_Name],tblKPITargets[Target_Value]),"Met","Below Target")</f>
        <v>Met</v>
      </c>
    </row>
    <row r="3721" spans="1:25">
      <c r="A3721" s="8" t="s">
        <v>3751</v>
      </c>
      <c r="B3721" s="9">
        <v>46189</v>
      </c>
      <c r="C3721" s="4" t="s">
        <v>48</v>
      </c>
      <c r="D3721" s="4" t="s">
        <v>25</v>
      </c>
      <c r="E3721" s="4">
        <v>1132</v>
      </c>
      <c r="F3721" s="4">
        <v>51</v>
      </c>
      <c r="G3721" s="4">
        <v>1183</v>
      </c>
      <c r="H3721" s="4">
        <v>25</v>
      </c>
      <c r="I3721" s="4">
        <v>1158</v>
      </c>
      <c r="J3721" s="4">
        <v>0</v>
      </c>
      <c r="K3721" s="4">
        <v>0</v>
      </c>
      <c r="L3721" s="4">
        <v>8</v>
      </c>
      <c r="M3721" s="4">
        <v>0.6</v>
      </c>
      <c r="N3721" s="4">
        <v>0.98599999999999999</v>
      </c>
      <c r="O3721" s="4">
        <v>2.5</v>
      </c>
      <c r="P3721" s="4">
        <v>0.72899999999999998</v>
      </c>
      <c r="Q3721" s="5">
        <v>2.1000000000000001E-2</v>
      </c>
      <c r="R3721" s="4" t="str">
        <f>TRIM(tblOperations[[#This Row],[Region]])</f>
        <v>South East</v>
      </c>
      <c r="S3721" s="4" t="str">
        <f>TRIM(tblOperations[[#This Row],[Team]])</f>
        <v>Workplace Projects</v>
      </c>
      <c r="T3721" s="4" t="str">
        <f>_xlfn.XLOOKUP(R3721,tblRegionReference[Region],tblRegionReference[Area],"Not Found")</f>
        <v>South</v>
      </c>
      <c r="U3721" s="4" t="str">
        <f>IF(tblOperations[[#This Row],[Completion_Rate]]&gt;=_xlfn.XLOOKUP("Completion Rate",tblKPITargets[KPI_Name],tblKPITargets[Target_Value]),"Met","Below Target")</f>
        <v>Below Target</v>
      </c>
      <c r="V3721" t="str">
        <f>IF(tblOperations[[#This Row],[SLA_Compliance]]&gt;=_xlfn.XLOOKUP('04_References'!$A$3,tblKPITargets[KPI_Name],tblKPITargets[Target_Value]),"Met","Below Target")</f>
        <v>Below Target</v>
      </c>
      <c r="W3721" t="str">
        <f>IF(tblOperations[[#This Row],[Quality_Pass_Rate]]&gt;=_xlfn.XLOOKUP('04_References'!$A$4,tblKPITargets[KPI_Name],tblKPITargets[Target_Value]),"Met","Below Target")</f>
        <v>Met</v>
      </c>
      <c r="X3721" t="str">
        <f>IF(tblOperations[[#This Row],[Average_Completion_Days]]&lt;=_xlfn.XLOOKUP('04_References'!$A$7,tblKPITargets[KPI_Name],tblKPITargets[Target_Value]),"Met","Below Target")</f>
        <v>Below Target</v>
      </c>
      <c r="Y3721" t="str">
        <f>IF(tblOperations[[#This Row],[Closing_Backlog]]&lt;=_xlfn.XLOOKUP('04_References'!$A$8,tblKPITargets[KPI_Name],tblKPITargets[Target_Value]),"Met","Below Target")</f>
        <v>Below Target</v>
      </c>
    </row>
    <row r="3722" spans="1:25">
      <c r="A3722" s="6" t="s">
        <v>3752</v>
      </c>
      <c r="B3722" s="7">
        <v>46189</v>
      </c>
      <c r="C3722" s="2" t="s">
        <v>53</v>
      </c>
      <c r="D3722" s="2" t="s">
        <v>19</v>
      </c>
      <c r="E3722" s="2">
        <v>1972</v>
      </c>
      <c r="F3722" s="2">
        <v>39</v>
      </c>
      <c r="G3722" s="2">
        <v>2011</v>
      </c>
      <c r="H3722" s="2">
        <v>22</v>
      </c>
      <c r="I3722" s="2">
        <v>1989</v>
      </c>
      <c r="J3722" s="2">
        <v>1</v>
      </c>
      <c r="K3722" s="2">
        <v>0</v>
      </c>
      <c r="L3722" s="2">
        <v>8</v>
      </c>
      <c r="M3722" s="2">
        <v>0.6</v>
      </c>
      <c r="N3722" s="2">
        <v>0.97399999999999998</v>
      </c>
      <c r="O3722" s="2">
        <v>2.5</v>
      </c>
      <c r="P3722" s="2">
        <v>0.72599999999999998</v>
      </c>
      <c r="Q3722" s="3">
        <v>1.0999999999999999E-2</v>
      </c>
      <c r="R3722" s="4" t="str">
        <f>TRIM(tblOperations[[#This Row],[Region]])</f>
        <v>Wales</v>
      </c>
      <c r="S3722" s="4" t="str">
        <f>TRIM(tblOperations[[#This Row],[Team]])</f>
        <v>Workplace Services</v>
      </c>
      <c r="T3722" s="4" t="str">
        <f>_xlfn.XLOOKUP(R3722,tblRegionReference[Region],tblRegionReference[Area],"Not Found")</f>
        <v>Wales</v>
      </c>
      <c r="U3722" s="4" t="str">
        <f>IF(tblOperations[[#This Row],[Completion_Rate]]&gt;=_xlfn.XLOOKUP("Completion Rate",tblKPITargets[KPI_Name],tblKPITargets[Target_Value]),"Met","Below Target")</f>
        <v>Below Target</v>
      </c>
      <c r="V3722" t="str">
        <f>IF(tblOperations[[#This Row],[SLA_Compliance]]&gt;=_xlfn.XLOOKUP('04_References'!$A$3,tblKPITargets[KPI_Name],tblKPITargets[Target_Value]),"Met","Below Target")</f>
        <v>Below Target</v>
      </c>
      <c r="W3722" t="str">
        <f>IF(tblOperations[[#This Row],[Quality_Pass_Rate]]&gt;=_xlfn.XLOOKUP('04_References'!$A$4,tblKPITargets[KPI_Name],tblKPITargets[Target_Value]),"Met","Below Target")</f>
        <v>Met</v>
      </c>
      <c r="X3722" t="str">
        <f>IF(tblOperations[[#This Row],[Average_Completion_Days]]&lt;=_xlfn.XLOOKUP('04_References'!$A$7,tblKPITargets[KPI_Name],tblKPITargets[Target_Value]),"Met","Below Target")</f>
        <v>Below Target</v>
      </c>
      <c r="Y3722" t="str">
        <f>IF(tblOperations[[#This Row],[Closing_Backlog]]&lt;=_xlfn.XLOOKUP('04_References'!$A$8,tblKPITargets[KPI_Name],tblKPITargets[Target_Value]),"Met","Below Target")</f>
        <v>Below Target</v>
      </c>
    </row>
    <row r="3723" spans="1:25">
      <c r="A3723" s="8" t="s">
        <v>3753</v>
      </c>
      <c r="B3723" s="9">
        <v>46189</v>
      </c>
      <c r="C3723" s="4" t="s">
        <v>53</v>
      </c>
      <c r="D3723" s="4" t="s">
        <v>21</v>
      </c>
      <c r="E3723" s="4">
        <v>2109</v>
      </c>
      <c r="F3723" s="4">
        <v>19</v>
      </c>
      <c r="G3723" s="4">
        <v>2128</v>
      </c>
      <c r="H3723" s="4">
        <v>26</v>
      </c>
      <c r="I3723" s="4">
        <v>2102</v>
      </c>
      <c r="J3723" s="4">
        <v>0</v>
      </c>
      <c r="K3723" s="4">
        <v>0</v>
      </c>
      <c r="L3723" s="4">
        <v>8</v>
      </c>
      <c r="M3723" s="4">
        <v>0.6</v>
      </c>
      <c r="N3723" s="4">
        <v>0.98599999999999999</v>
      </c>
      <c r="O3723" s="4">
        <v>2.5</v>
      </c>
      <c r="P3723" s="4">
        <v>0.67900000000000005</v>
      </c>
      <c r="Q3723" s="5">
        <v>1.2E-2</v>
      </c>
      <c r="R3723" s="4" t="str">
        <f>TRIM(tblOperations[[#This Row],[Region]])</f>
        <v>Wales</v>
      </c>
      <c r="S3723" s="4" t="str">
        <f>TRIM(tblOperations[[#This Row],[Team]])</f>
        <v>Facilities Response</v>
      </c>
      <c r="T3723" s="4" t="str">
        <f>_xlfn.XLOOKUP(R3723,tblRegionReference[Region],tblRegionReference[Area],"Not Found")</f>
        <v>Wales</v>
      </c>
      <c r="U3723" s="4" t="str">
        <f>IF(tblOperations[[#This Row],[Completion_Rate]]&gt;=_xlfn.XLOOKUP("Completion Rate",tblKPITargets[KPI_Name],tblKPITargets[Target_Value]),"Met","Below Target")</f>
        <v>Below Target</v>
      </c>
      <c r="V3723" t="str">
        <f>IF(tblOperations[[#This Row],[SLA_Compliance]]&gt;=_xlfn.XLOOKUP('04_References'!$A$3,tblKPITargets[KPI_Name],tblKPITargets[Target_Value]),"Met","Below Target")</f>
        <v>Below Target</v>
      </c>
      <c r="W3723" t="str">
        <f>IF(tblOperations[[#This Row],[Quality_Pass_Rate]]&gt;=_xlfn.XLOOKUP('04_References'!$A$4,tblKPITargets[KPI_Name],tblKPITargets[Target_Value]),"Met","Below Target")</f>
        <v>Met</v>
      </c>
      <c r="X3723" t="str">
        <f>IF(tblOperations[[#This Row],[Average_Completion_Days]]&lt;=_xlfn.XLOOKUP('04_References'!$A$7,tblKPITargets[KPI_Name],tblKPITargets[Target_Value]),"Met","Below Target")</f>
        <v>Below Target</v>
      </c>
      <c r="Y3723" t="str">
        <f>IF(tblOperations[[#This Row],[Closing_Backlog]]&lt;=_xlfn.XLOOKUP('04_References'!$A$8,tblKPITargets[KPI_Name],tblKPITargets[Target_Value]),"Met","Below Target")</f>
        <v>Below Target</v>
      </c>
    </row>
    <row r="3724" spans="1:25">
      <c r="A3724" s="6" t="s">
        <v>3754</v>
      </c>
      <c r="B3724" s="7">
        <v>46189</v>
      </c>
      <c r="C3724" s="2" t="s">
        <v>53</v>
      </c>
      <c r="D3724" s="2" t="s">
        <v>23</v>
      </c>
      <c r="E3724" s="2">
        <v>1491</v>
      </c>
      <c r="F3724" s="2">
        <v>35</v>
      </c>
      <c r="G3724" s="2">
        <v>1526</v>
      </c>
      <c r="H3724" s="2">
        <v>24</v>
      </c>
      <c r="I3724" s="2">
        <v>1502</v>
      </c>
      <c r="J3724" s="2">
        <v>0</v>
      </c>
      <c r="K3724" s="2">
        <v>0</v>
      </c>
      <c r="L3724" s="2">
        <v>8</v>
      </c>
      <c r="M3724" s="2">
        <v>0.6</v>
      </c>
      <c r="N3724" s="2">
        <v>0.995</v>
      </c>
      <c r="O3724" s="2">
        <v>2.5</v>
      </c>
      <c r="P3724" s="2">
        <v>0.71299999999999997</v>
      </c>
      <c r="Q3724" s="3">
        <v>1.6E-2</v>
      </c>
      <c r="R3724" s="4" t="str">
        <f>TRIM(tblOperations[[#This Row],[Region]])</f>
        <v>Wales</v>
      </c>
      <c r="S3724" s="4" t="str">
        <f>TRIM(tblOperations[[#This Row],[Team]])</f>
        <v>Estates Support</v>
      </c>
      <c r="T3724" s="4" t="str">
        <f>_xlfn.XLOOKUP(R3724,tblRegionReference[Region],tblRegionReference[Area],"Not Found")</f>
        <v>Wales</v>
      </c>
      <c r="U3724" s="4" t="str">
        <f>IF(tblOperations[[#This Row],[Completion_Rate]]&gt;=_xlfn.XLOOKUP("Completion Rate",tblKPITargets[KPI_Name],tblKPITargets[Target_Value]),"Met","Below Target")</f>
        <v>Below Target</v>
      </c>
      <c r="V3724" t="str">
        <f>IF(tblOperations[[#This Row],[SLA_Compliance]]&gt;=_xlfn.XLOOKUP('04_References'!$A$3,tblKPITargets[KPI_Name],tblKPITargets[Target_Value]),"Met","Below Target")</f>
        <v>Below Target</v>
      </c>
      <c r="W3724" t="str">
        <f>IF(tblOperations[[#This Row],[Quality_Pass_Rate]]&gt;=_xlfn.XLOOKUP('04_References'!$A$4,tblKPITargets[KPI_Name],tblKPITargets[Target_Value]),"Met","Below Target")</f>
        <v>Met</v>
      </c>
      <c r="X3724" t="str">
        <f>IF(tblOperations[[#This Row],[Average_Completion_Days]]&lt;=_xlfn.XLOOKUP('04_References'!$A$7,tblKPITargets[KPI_Name],tblKPITargets[Target_Value]),"Met","Below Target")</f>
        <v>Below Target</v>
      </c>
      <c r="Y3724" t="str">
        <f>IF(tblOperations[[#This Row],[Closing_Backlog]]&lt;=_xlfn.XLOOKUP('04_References'!$A$8,tblKPITargets[KPI_Name],tblKPITargets[Target_Value]),"Met","Below Target")</f>
        <v>Below Target</v>
      </c>
    </row>
    <row r="3725" spans="1:25">
      <c r="A3725" s="8" t="s">
        <v>3755</v>
      </c>
      <c r="B3725" s="9">
        <v>46189</v>
      </c>
      <c r="C3725" s="4" t="s">
        <v>53</v>
      </c>
      <c r="D3725" s="4" t="s">
        <v>25</v>
      </c>
      <c r="E3725" s="4">
        <v>0</v>
      </c>
      <c r="F3725" s="4">
        <v>16</v>
      </c>
      <c r="G3725" s="4">
        <v>16</v>
      </c>
      <c r="H3725" s="4">
        <v>16</v>
      </c>
      <c r="I3725" s="4">
        <v>0</v>
      </c>
      <c r="J3725" s="4">
        <v>0</v>
      </c>
      <c r="K3725" s="4">
        <v>0</v>
      </c>
      <c r="L3725" s="4">
        <v>1.3</v>
      </c>
      <c r="M3725" s="4">
        <v>0.96499999999999997</v>
      </c>
      <c r="N3725" s="4">
        <v>1</v>
      </c>
      <c r="O3725" s="4">
        <v>4.7</v>
      </c>
      <c r="P3725" s="4">
        <v>0.69899999999999995</v>
      </c>
      <c r="Q3725" s="5">
        <v>1</v>
      </c>
      <c r="R3725" s="4" t="str">
        <f>TRIM(tblOperations[[#This Row],[Region]])</f>
        <v>Wales</v>
      </c>
      <c r="S3725" s="4" t="str">
        <f>TRIM(tblOperations[[#This Row],[Team]])</f>
        <v>Workplace Projects</v>
      </c>
      <c r="T3725" s="4" t="str">
        <f>_xlfn.XLOOKUP(R3725,tblRegionReference[Region],tblRegionReference[Area],"Not Found")</f>
        <v>Wales</v>
      </c>
      <c r="U3725" s="4" t="str">
        <f>IF(tblOperations[[#This Row],[Completion_Rate]]&gt;=_xlfn.XLOOKUP("Completion Rate",tblKPITargets[KPI_Name],tblKPITargets[Target_Value]),"Met","Below Target")</f>
        <v>Met</v>
      </c>
      <c r="V3725" t="str">
        <f>IF(tblOperations[[#This Row],[SLA_Compliance]]&gt;=_xlfn.XLOOKUP('04_References'!$A$3,tblKPITargets[KPI_Name],tblKPITargets[Target_Value]),"Met","Below Target")</f>
        <v>Met</v>
      </c>
      <c r="W3725" t="str">
        <f>IF(tblOperations[[#This Row],[Quality_Pass_Rate]]&gt;=_xlfn.XLOOKUP('04_References'!$A$4,tblKPITargets[KPI_Name],tblKPITargets[Target_Value]),"Met","Below Target")</f>
        <v>Met</v>
      </c>
      <c r="X3725" t="str">
        <f>IF(tblOperations[[#This Row],[Average_Completion_Days]]&lt;=_xlfn.XLOOKUP('04_References'!$A$7,tblKPITargets[KPI_Name],tblKPITargets[Target_Value]),"Met","Below Target")</f>
        <v>Met</v>
      </c>
      <c r="Y3725" t="str">
        <f>IF(tblOperations[[#This Row],[Closing_Backlog]]&lt;=_xlfn.XLOOKUP('04_References'!$A$8,tblKPITargets[KPI_Name],tblKPITargets[Target_Value]),"Met","Below Target")</f>
        <v>Met</v>
      </c>
    </row>
    <row r="3726" spans="1:25">
      <c r="A3726" s="6" t="s">
        <v>3756</v>
      </c>
      <c r="B3726" s="7">
        <v>46190</v>
      </c>
      <c r="C3726" s="2" t="s">
        <v>18</v>
      </c>
      <c r="D3726" s="2" t="s">
        <v>19</v>
      </c>
      <c r="E3726" s="2">
        <v>669</v>
      </c>
      <c r="F3726" s="2">
        <v>49</v>
      </c>
      <c r="G3726" s="2">
        <v>718</v>
      </c>
      <c r="H3726" s="2">
        <v>38</v>
      </c>
      <c r="I3726" s="2">
        <v>680</v>
      </c>
      <c r="J3726" s="2">
        <v>0</v>
      </c>
      <c r="K3726" s="2">
        <v>0</v>
      </c>
      <c r="L3726" s="2">
        <v>8</v>
      </c>
      <c r="M3726" s="2">
        <v>0.6</v>
      </c>
      <c r="N3726" s="2">
        <v>0.98899999999999999</v>
      </c>
      <c r="O3726" s="2">
        <v>2.5</v>
      </c>
      <c r="P3726" s="2">
        <v>0.66</v>
      </c>
      <c r="Q3726" s="3">
        <v>5.2999999999999999E-2</v>
      </c>
      <c r="R3726" s="4" t="str">
        <f>TRIM(tblOperations[[#This Row],[Region]])</f>
        <v>Scotland</v>
      </c>
      <c r="S3726" s="4" t="str">
        <f>TRIM(tblOperations[[#This Row],[Team]])</f>
        <v>Workplace Services</v>
      </c>
      <c r="T3726" s="4" t="str">
        <f>_xlfn.XLOOKUP(R3726,tblRegionReference[Region],tblRegionReference[Area],"Not Found")</f>
        <v>North</v>
      </c>
      <c r="U3726" s="4" t="str">
        <f>IF(tblOperations[[#This Row],[Completion_Rate]]&gt;=_xlfn.XLOOKUP("Completion Rate",tblKPITargets[KPI_Name],tblKPITargets[Target_Value]),"Met","Below Target")</f>
        <v>Below Target</v>
      </c>
      <c r="V3726" t="str">
        <f>IF(tblOperations[[#This Row],[SLA_Compliance]]&gt;=_xlfn.XLOOKUP('04_References'!$A$3,tblKPITargets[KPI_Name],tblKPITargets[Target_Value]),"Met","Below Target")</f>
        <v>Below Target</v>
      </c>
      <c r="W3726" t="str">
        <f>IF(tblOperations[[#This Row],[Quality_Pass_Rate]]&gt;=_xlfn.XLOOKUP('04_References'!$A$4,tblKPITargets[KPI_Name],tblKPITargets[Target_Value]),"Met","Below Target")</f>
        <v>Met</v>
      </c>
      <c r="X3726" t="str">
        <f>IF(tblOperations[[#This Row],[Average_Completion_Days]]&lt;=_xlfn.XLOOKUP('04_References'!$A$7,tblKPITargets[KPI_Name],tblKPITargets[Target_Value]),"Met","Below Target")</f>
        <v>Below Target</v>
      </c>
      <c r="Y3726" t="str">
        <f>IF(tblOperations[[#This Row],[Closing_Backlog]]&lt;=_xlfn.XLOOKUP('04_References'!$A$8,tblKPITargets[KPI_Name],tblKPITargets[Target_Value]),"Met","Below Target")</f>
        <v>Below Target</v>
      </c>
    </row>
    <row r="3727" spans="1:25">
      <c r="A3727" s="8" t="s">
        <v>3757</v>
      </c>
      <c r="B3727" s="9">
        <v>46190</v>
      </c>
      <c r="C3727" s="4" t="s">
        <v>18</v>
      </c>
      <c r="D3727" s="4" t="s">
        <v>21</v>
      </c>
      <c r="E3727" s="4">
        <v>0</v>
      </c>
      <c r="F3727" s="4">
        <v>49</v>
      </c>
      <c r="G3727" s="4">
        <v>49</v>
      </c>
      <c r="H3727" s="4">
        <v>49</v>
      </c>
      <c r="I3727" s="4">
        <v>0</v>
      </c>
      <c r="J3727" s="4">
        <v>1</v>
      </c>
      <c r="K3727" s="4">
        <v>0</v>
      </c>
      <c r="L3727" s="4">
        <v>1.5</v>
      </c>
      <c r="M3727" s="4">
        <v>0.97299999999999998</v>
      </c>
      <c r="N3727" s="4">
        <v>0.97</v>
      </c>
      <c r="O3727" s="4">
        <v>4.2</v>
      </c>
      <c r="P3727" s="4">
        <v>0.72299999999999998</v>
      </c>
      <c r="Q3727" s="5">
        <v>1</v>
      </c>
      <c r="R3727" s="4" t="str">
        <f>TRIM(tblOperations[[#This Row],[Region]])</f>
        <v>Scotland</v>
      </c>
      <c r="S3727" s="4" t="str">
        <f>TRIM(tblOperations[[#This Row],[Team]])</f>
        <v>Facilities Response</v>
      </c>
      <c r="T3727" s="4" t="str">
        <f>_xlfn.XLOOKUP(R3727,tblRegionReference[Region],tblRegionReference[Area],"Not Found")</f>
        <v>North</v>
      </c>
      <c r="U3727" s="4" t="str">
        <f>IF(tblOperations[[#This Row],[Completion_Rate]]&gt;=_xlfn.XLOOKUP("Completion Rate",tblKPITargets[KPI_Name],tblKPITargets[Target_Value]),"Met","Below Target")</f>
        <v>Met</v>
      </c>
      <c r="V3727" t="str">
        <f>IF(tblOperations[[#This Row],[SLA_Compliance]]&gt;=_xlfn.XLOOKUP('04_References'!$A$3,tblKPITargets[KPI_Name],tblKPITargets[Target_Value]),"Met","Below Target")</f>
        <v>Met</v>
      </c>
      <c r="W3727" t="str">
        <f>IF(tblOperations[[#This Row],[Quality_Pass_Rate]]&gt;=_xlfn.XLOOKUP('04_References'!$A$4,tblKPITargets[KPI_Name],tblKPITargets[Target_Value]),"Met","Below Target")</f>
        <v>Met</v>
      </c>
      <c r="X3727" t="str">
        <f>IF(tblOperations[[#This Row],[Average_Completion_Days]]&lt;=_xlfn.XLOOKUP('04_References'!$A$7,tblKPITargets[KPI_Name],tblKPITargets[Target_Value]),"Met","Below Target")</f>
        <v>Met</v>
      </c>
      <c r="Y3727" t="str">
        <f>IF(tblOperations[[#This Row],[Closing_Backlog]]&lt;=_xlfn.XLOOKUP('04_References'!$A$8,tblKPITargets[KPI_Name],tblKPITargets[Target_Value]),"Met","Below Target")</f>
        <v>Met</v>
      </c>
    </row>
    <row r="3728" spans="1:25">
      <c r="A3728" s="6" t="s">
        <v>3758</v>
      </c>
      <c r="B3728" s="7">
        <v>46190</v>
      </c>
      <c r="C3728" s="2" t="s">
        <v>18</v>
      </c>
      <c r="D3728" s="2" t="s">
        <v>23</v>
      </c>
      <c r="E3728" s="2">
        <v>967</v>
      </c>
      <c r="F3728" s="2">
        <v>46</v>
      </c>
      <c r="G3728" s="2">
        <v>1013</v>
      </c>
      <c r="H3728" s="2">
        <v>37</v>
      </c>
      <c r="I3728" s="2">
        <v>976</v>
      </c>
      <c r="J3728" s="2">
        <v>0</v>
      </c>
      <c r="K3728" s="2">
        <v>0</v>
      </c>
      <c r="L3728" s="2">
        <v>8</v>
      </c>
      <c r="M3728" s="2">
        <v>0.6</v>
      </c>
      <c r="N3728" s="2">
        <v>0.97899999999999998</v>
      </c>
      <c r="O3728" s="2">
        <v>2.5</v>
      </c>
      <c r="P3728" s="2">
        <v>0.73799999999999999</v>
      </c>
      <c r="Q3728" s="3">
        <v>3.6999999999999998E-2</v>
      </c>
      <c r="R3728" s="4" t="str">
        <f>TRIM(tblOperations[[#This Row],[Region]])</f>
        <v>Scotland</v>
      </c>
      <c r="S3728" s="4" t="str">
        <f>TRIM(tblOperations[[#This Row],[Team]])</f>
        <v>Estates Support</v>
      </c>
      <c r="T3728" s="4" t="str">
        <f>_xlfn.XLOOKUP(R3728,tblRegionReference[Region],tblRegionReference[Area],"Not Found")</f>
        <v>North</v>
      </c>
      <c r="U3728" s="4" t="str">
        <f>IF(tblOperations[[#This Row],[Completion_Rate]]&gt;=_xlfn.XLOOKUP("Completion Rate",tblKPITargets[KPI_Name],tblKPITargets[Target_Value]),"Met","Below Target")</f>
        <v>Below Target</v>
      </c>
      <c r="V3728" t="str">
        <f>IF(tblOperations[[#This Row],[SLA_Compliance]]&gt;=_xlfn.XLOOKUP('04_References'!$A$3,tblKPITargets[KPI_Name],tblKPITargets[Target_Value]),"Met","Below Target")</f>
        <v>Below Target</v>
      </c>
      <c r="W3728" t="str">
        <f>IF(tblOperations[[#This Row],[Quality_Pass_Rate]]&gt;=_xlfn.XLOOKUP('04_References'!$A$4,tblKPITargets[KPI_Name],tblKPITargets[Target_Value]),"Met","Below Target")</f>
        <v>Met</v>
      </c>
      <c r="X3728" t="str">
        <f>IF(tblOperations[[#This Row],[Average_Completion_Days]]&lt;=_xlfn.XLOOKUP('04_References'!$A$7,tblKPITargets[KPI_Name],tblKPITargets[Target_Value]),"Met","Below Target")</f>
        <v>Below Target</v>
      </c>
      <c r="Y3728" t="str">
        <f>IF(tblOperations[[#This Row],[Closing_Backlog]]&lt;=_xlfn.XLOOKUP('04_References'!$A$8,tblKPITargets[KPI_Name],tblKPITargets[Target_Value]),"Met","Below Target")</f>
        <v>Below Target</v>
      </c>
    </row>
    <row r="3729" spans="1:25">
      <c r="A3729" s="8" t="s">
        <v>3759</v>
      </c>
      <c r="B3729" s="9">
        <v>46190</v>
      </c>
      <c r="C3729" s="4" t="s">
        <v>18</v>
      </c>
      <c r="D3729" s="4" t="s">
        <v>25</v>
      </c>
      <c r="E3729" s="4">
        <v>0</v>
      </c>
      <c r="F3729" s="4">
        <v>34</v>
      </c>
      <c r="G3729" s="4">
        <v>34</v>
      </c>
      <c r="H3729" s="4">
        <v>34</v>
      </c>
      <c r="I3729" s="4">
        <v>0</v>
      </c>
      <c r="J3729" s="4">
        <v>0</v>
      </c>
      <c r="K3729" s="4">
        <v>0</v>
      </c>
      <c r="L3729" s="4">
        <v>1.2</v>
      </c>
      <c r="M3729" s="4">
        <v>0.97</v>
      </c>
      <c r="N3729" s="4">
        <v>0.97499999999999998</v>
      </c>
      <c r="O3729" s="4">
        <v>4.3</v>
      </c>
      <c r="P3729" s="4">
        <v>0.71099999999999997</v>
      </c>
      <c r="Q3729" s="5">
        <v>1</v>
      </c>
      <c r="R3729" s="4" t="str">
        <f>TRIM(tblOperations[[#This Row],[Region]])</f>
        <v>Scotland</v>
      </c>
      <c r="S3729" s="4" t="str">
        <f>TRIM(tblOperations[[#This Row],[Team]])</f>
        <v>Workplace Projects</v>
      </c>
      <c r="T3729" s="4" t="str">
        <f>_xlfn.XLOOKUP(R3729,tblRegionReference[Region],tblRegionReference[Area],"Not Found")</f>
        <v>North</v>
      </c>
      <c r="U3729" s="4" t="str">
        <f>IF(tblOperations[[#This Row],[Completion_Rate]]&gt;=_xlfn.XLOOKUP("Completion Rate",tblKPITargets[KPI_Name],tblKPITargets[Target_Value]),"Met","Below Target")</f>
        <v>Met</v>
      </c>
      <c r="V3729" t="str">
        <f>IF(tblOperations[[#This Row],[SLA_Compliance]]&gt;=_xlfn.XLOOKUP('04_References'!$A$3,tblKPITargets[KPI_Name],tblKPITargets[Target_Value]),"Met","Below Target")</f>
        <v>Met</v>
      </c>
      <c r="W3729" t="str">
        <f>IF(tblOperations[[#This Row],[Quality_Pass_Rate]]&gt;=_xlfn.XLOOKUP('04_References'!$A$4,tblKPITargets[KPI_Name],tblKPITargets[Target_Value]),"Met","Below Target")</f>
        <v>Met</v>
      </c>
      <c r="X3729" t="str">
        <f>IF(tblOperations[[#This Row],[Average_Completion_Days]]&lt;=_xlfn.XLOOKUP('04_References'!$A$7,tblKPITargets[KPI_Name],tblKPITargets[Target_Value]),"Met","Below Target")</f>
        <v>Met</v>
      </c>
      <c r="Y3729" t="str">
        <f>IF(tblOperations[[#This Row],[Closing_Backlog]]&lt;=_xlfn.XLOOKUP('04_References'!$A$8,tblKPITargets[KPI_Name],tblKPITargets[Target_Value]),"Met","Below Target")</f>
        <v>Met</v>
      </c>
    </row>
    <row r="3730" spans="1:25">
      <c r="A3730" s="6" t="s">
        <v>3760</v>
      </c>
      <c r="B3730" s="7">
        <v>46190</v>
      </c>
      <c r="C3730" s="2" t="s">
        <v>27</v>
      </c>
      <c r="D3730" s="2" t="s">
        <v>19</v>
      </c>
      <c r="E3730" s="2">
        <v>29</v>
      </c>
      <c r="F3730" s="2">
        <v>45</v>
      </c>
      <c r="G3730" s="2">
        <v>74</v>
      </c>
      <c r="H3730" s="2">
        <v>50</v>
      </c>
      <c r="I3730" s="2">
        <v>24</v>
      </c>
      <c r="J3730" s="2">
        <v>0</v>
      </c>
      <c r="K3730" s="2">
        <v>0</v>
      </c>
      <c r="L3730" s="2">
        <v>3</v>
      </c>
      <c r="M3730" s="2">
        <v>0.87</v>
      </c>
      <c r="N3730" s="2">
        <v>1</v>
      </c>
      <c r="O3730" s="2">
        <v>3.8</v>
      </c>
      <c r="P3730" s="2">
        <v>0.74399999999999999</v>
      </c>
      <c r="Q3730" s="3">
        <v>0.67600000000000005</v>
      </c>
      <c r="R3730" s="4" t="str">
        <f>TRIM(tblOperations[[#This Row],[Region]])</f>
        <v>North East</v>
      </c>
      <c r="S3730" s="4" t="str">
        <f>TRIM(tblOperations[[#This Row],[Team]])</f>
        <v>Workplace Services</v>
      </c>
      <c r="T3730" s="4" t="str">
        <f>_xlfn.XLOOKUP(R3730,tblRegionReference[Region],tblRegionReference[Area],"Not Found")</f>
        <v>North</v>
      </c>
      <c r="U3730" s="4" t="str">
        <f>IF(tblOperations[[#This Row],[Completion_Rate]]&gt;=_xlfn.XLOOKUP("Completion Rate",tblKPITargets[KPI_Name],tblKPITargets[Target_Value]),"Met","Below Target")</f>
        <v>Below Target</v>
      </c>
      <c r="V3730" t="str">
        <f>IF(tblOperations[[#This Row],[SLA_Compliance]]&gt;=_xlfn.XLOOKUP('04_References'!$A$3,tblKPITargets[KPI_Name],tblKPITargets[Target_Value]),"Met","Below Target")</f>
        <v>Below Target</v>
      </c>
      <c r="W3730" t="str">
        <f>IF(tblOperations[[#This Row],[Quality_Pass_Rate]]&gt;=_xlfn.XLOOKUP('04_References'!$A$4,tblKPITargets[KPI_Name],tblKPITargets[Target_Value]),"Met","Below Target")</f>
        <v>Met</v>
      </c>
      <c r="X3730" t="str">
        <f>IF(tblOperations[[#This Row],[Average_Completion_Days]]&lt;=_xlfn.XLOOKUP('04_References'!$A$7,tblKPITargets[KPI_Name],tblKPITargets[Target_Value]),"Met","Below Target")</f>
        <v>Met</v>
      </c>
      <c r="Y3730" t="str">
        <f>IF(tblOperations[[#This Row],[Closing_Backlog]]&lt;=_xlfn.XLOOKUP('04_References'!$A$8,tblKPITargets[KPI_Name],tblKPITargets[Target_Value]),"Met","Below Target")</f>
        <v>Below Target</v>
      </c>
    </row>
    <row r="3731" spans="1:25">
      <c r="A3731" s="8" t="s">
        <v>3761</v>
      </c>
      <c r="B3731" s="9">
        <v>46190</v>
      </c>
      <c r="C3731" s="4" t="s">
        <v>27</v>
      </c>
      <c r="D3731" s="4" t="s">
        <v>21</v>
      </c>
      <c r="E3731" s="4">
        <v>14</v>
      </c>
      <c r="F3731" s="4">
        <v>40</v>
      </c>
      <c r="G3731" s="4">
        <v>54</v>
      </c>
      <c r="H3731" s="4">
        <v>54</v>
      </c>
      <c r="I3731" s="4">
        <v>0</v>
      </c>
      <c r="J3731" s="4">
        <v>0</v>
      </c>
      <c r="K3731" s="4">
        <v>0</v>
      </c>
      <c r="L3731" s="4">
        <v>1.5</v>
      </c>
      <c r="M3731" s="4">
        <v>1</v>
      </c>
      <c r="N3731" s="4">
        <v>0.98599999999999999</v>
      </c>
      <c r="O3731" s="4">
        <v>4.8</v>
      </c>
      <c r="P3731" s="4">
        <v>0.70899999999999996</v>
      </c>
      <c r="Q3731" s="5">
        <v>1</v>
      </c>
      <c r="R3731" s="4" t="str">
        <f>TRIM(tblOperations[[#This Row],[Region]])</f>
        <v>North East</v>
      </c>
      <c r="S3731" s="4" t="str">
        <f>TRIM(tblOperations[[#This Row],[Team]])</f>
        <v>Facilities Response</v>
      </c>
      <c r="T3731" s="4" t="str">
        <f>_xlfn.XLOOKUP(R3731,tblRegionReference[Region],tblRegionReference[Area],"Not Found")</f>
        <v>North</v>
      </c>
      <c r="U3731" s="4" t="str">
        <f>IF(tblOperations[[#This Row],[Completion_Rate]]&gt;=_xlfn.XLOOKUP("Completion Rate",tblKPITargets[KPI_Name],tblKPITargets[Target_Value]),"Met","Below Target")</f>
        <v>Met</v>
      </c>
      <c r="V3731" t="str">
        <f>IF(tblOperations[[#This Row],[SLA_Compliance]]&gt;=_xlfn.XLOOKUP('04_References'!$A$3,tblKPITargets[KPI_Name],tblKPITargets[Target_Value]),"Met","Below Target")</f>
        <v>Met</v>
      </c>
      <c r="W3731" t="str">
        <f>IF(tblOperations[[#This Row],[Quality_Pass_Rate]]&gt;=_xlfn.XLOOKUP('04_References'!$A$4,tblKPITargets[KPI_Name],tblKPITargets[Target_Value]),"Met","Below Target")</f>
        <v>Met</v>
      </c>
      <c r="X3731" t="str">
        <f>IF(tblOperations[[#This Row],[Average_Completion_Days]]&lt;=_xlfn.XLOOKUP('04_References'!$A$7,tblKPITargets[KPI_Name],tblKPITargets[Target_Value]),"Met","Below Target")</f>
        <v>Met</v>
      </c>
      <c r="Y3731" t="str">
        <f>IF(tblOperations[[#This Row],[Closing_Backlog]]&lt;=_xlfn.XLOOKUP('04_References'!$A$8,tblKPITargets[KPI_Name],tblKPITargets[Target_Value]),"Met","Below Target")</f>
        <v>Met</v>
      </c>
    </row>
    <row r="3732" spans="1:25">
      <c r="A3732" s="6" t="s">
        <v>3762</v>
      </c>
      <c r="B3732" s="7">
        <v>46190</v>
      </c>
      <c r="C3732" s="2" t="s">
        <v>27</v>
      </c>
      <c r="D3732" s="2" t="s">
        <v>23</v>
      </c>
      <c r="E3732" s="2">
        <v>2473</v>
      </c>
      <c r="F3732" s="2">
        <v>45</v>
      </c>
      <c r="G3732" s="2">
        <v>2518</v>
      </c>
      <c r="H3732" s="2">
        <v>16</v>
      </c>
      <c r="I3732" s="2">
        <v>2502</v>
      </c>
      <c r="J3732" s="2">
        <v>0</v>
      </c>
      <c r="K3732" s="2">
        <v>0</v>
      </c>
      <c r="L3732" s="2">
        <v>8</v>
      </c>
      <c r="M3732" s="2">
        <v>0.6</v>
      </c>
      <c r="N3732" s="2">
        <v>0.97099999999999997</v>
      </c>
      <c r="O3732" s="2">
        <v>2.5</v>
      </c>
      <c r="P3732" s="2">
        <v>0.77200000000000002</v>
      </c>
      <c r="Q3732" s="3">
        <v>6.0000000000000001E-3</v>
      </c>
      <c r="R3732" s="4" t="str">
        <f>TRIM(tblOperations[[#This Row],[Region]])</f>
        <v>North East</v>
      </c>
      <c r="S3732" s="4" t="str">
        <f>TRIM(tblOperations[[#This Row],[Team]])</f>
        <v>Estates Support</v>
      </c>
      <c r="T3732" s="4" t="str">
        <f>_xlfn.XLOOKUP(R3732,tblRegionReference[Region],tblRegionReference[Area],"Not Found")</f>
        <v>North</v>
      </c>
      <c r="U3732" s="4" t="str">
        <f>IF(tblOperations[[#This Row],[Completion_Rate]]&gt;=_xlfn.XLOOKUP("Completion Rate",tblKPITargets[KPI_Name],tblKPITargets[Target_Value]),"Met","Below Target")</f>
        <v>Below Target</v>
      </c>
      <c r="V3732" t="str">
        <f>IF(tblOperations[[#This Row],[SLA_Compliance]]&gt;=_xlfn.XLOOKUP('04_References'!$A$3,tblKPITargets[KPI_Name],tblKPITargets[Target_Value]),"Met","Below Target")</f>
        <v>Below Target</v>
      </c>
      <c r="W3732" t="str">
        <f>IF(tblOperations[[#This Row],[Quality_Pass_Rate]]&gt;=_xlfn.XLOOKUP('04_References'!$A$4,tblKPITargets[KPI_Name],tblKPITargets[Target_Value]),"Met","Below Target")</f>
        <v>Met</v>
      </c>
      <c r="X3732" t="str">
        <f>IF(tblOperations[[#This Row],[Average_Completion_Days]]&lt;=_xlfn.XLOOKUP('04_References'!$A$7,tblKPITargets[KPI_Name],tblKPITargets[Target_Value]),"Met","Below Target")</f>
        <v>Below Target</v>
      </c>
      <c r="Y3732" t="str">
        <f>IF(tblOperations[[#This Row],[Closing_Backlog]]&lt;=_xlfn.XLOOKUP('04_References'!$A$8,tblKPITargets[KPI_Name],tblKPITargets[Target_Value]),"Met","Below Target")</f>
        <v>Below Target</v>
      </c>
    </row>
    <row r="3733" spans="1:25">
      <c r="A3733" s="8" t="s">
        <v>3763</v>
      </c>
      <c r="B3733" s="9">
        <v>46190</v>
      </c>
      <c r="C3733" s="4" t="s">
        <v>27</v>
      </c>
      <c r="D3733" s="4" t="s">
        <v>25</v>
      </c>
      <c r="E3733" s="4">
        <v>221</v>
      </c>
      <c r="F3733" s="4">
        <v>28</v>
      </c>
      <c r="G3733" s="4">
        <v>249</v>
      </c>
      <c r="H3733" s="4">
        <v>23</v>
      </c>
      <c r="I3733" s="4">
        <v>226</v>
      </c>
      <c r="J3733" s="4">
        <v>0</v>
      </c>
      <c r="K3733" s="4">
        <v>0</v>
      </c>
      <c r="L3733" s="4">
        <v>8</v>
      </c>
      <c r="M3733" s="4">
        <v>0.6</v>
      </c>
      <c r="N3733" s="4">
        <v>1</v>
      </c>
      <c r="O3733" s="4">
        <v>2.5</v>
      </c>
      <c r="P3733" s="4">
        <v>0.81100000000000005</v>
      </c>
      <c r="Q3733" s="5">
        <v>9.1999999999999998E-2</v>
      </c>
      <c r="R3733" s="4" t="str">
        <f>TRIM(tblOperations[[#This Row],[Region]])</f>
        <v>North East</v>
      </c>
      <c r="S3733" s="4" t="str">
        <f>TRIM(tblOperations[[#This Row],[Team]])</f>
        <v>Workplace Projects</v>
      </c>
      <c r="T3733" s="4" t="str">
        <f>_xlfn.XLOOKUP(R3733,tblRegionReference[Region],tblRegionReference[Area],"Not Found")</f>
        <v>North</v>
      </c>
      <c r="U3733" s="4" t="str">
        <f>IF(tblOperations[[#This Row],[Completion_Rate]]&gt;=_xlfn.XLOOKUP("Completion Rate",tblKPITargets[KPI_Name],tblKPITargets[Target_Value]),"Met","Below Target")</f>
        <v>Below Target</v>
      </c>
      <c r="V3733" t="str">
        <f>IF(tblOperations[[#This Row],[SLA_Compliance]]&gt;=_xlfn.XLOOKUP('04_References'!$A$3,tblKPITargets[KPI_Name],tblKPITargets[Target_Value]),"Met","Below Target")</f>
        <v>Below Target</v>
      </c>
      <c r="W3733" t="str">
        <f>IF(tblOperations[[#This Row],[Quality_Pass_Rate]]&gt;=_xlfn.XLOOKUP('04_References'!$A$4,tblKPITargets[KPI_Name],tblKPITargets[Target_Value]),"Met","Below Target")</f>
        <v>Met</v>
      </c>
      <c r="X3733" t="str">
        <f>IF(tblOperations[[#This Row],[Average_Completion_Days]]&lt;=_xlfn.XLOOKUP('04_References'!$A$7,tblKPITargets[KPI_Name],tblKPITargets[Target_Value]),"Met","Below Target")</f>
        <v>Below Target</v>
      </c>
      <c r="Y3733" t="str">
        <f>IF(tblOperations[[#This Row],[Closing_Backlog]]&lt;=_xlfn.XLOOKUP('04_References'!$A$8,tblKPITargets[KPI_Name],tblKPITargets[Target_Value]),"Met","Below Target")</f>
        <v>Below Target</v>
      </c>
    </row>
    <row r="3734" spans="1:25">
      <c r="A3734" s="6" t="s">
        <v>3764</v>
      </c>
      <c r="B3734" s="7">
        <v>46190</v>
      </c>
      <c r="C3734" s="2" t="s">
        <v>32</v>
      </c>
      <c r="D3734" s="2" t="s">
        <v>19</v>
      </c>
      <c r="E3734" s="2">
        <v>1125</v>
      </c>
      <c r="F3734" s="2">
        <v>52</v>
      </c>
      <c r="G3734" s="2">
        <v>1177</v>
      </c>
      <c r="H3734" s="2">
        <v>37</v>
      </c>
      <c r="I3734" s="2">
        <v>1140</v>
      </c>
      <c r="J3734" s="2">
        <v>0</v>
      </c>
      <c r="K3734" s="2">
        <v>0</v>
      </c>
      <c r="L3734" s="2">
        <v>8</v>
      </c>
      <c r="M3734" s="2">
        <v>0.6</v>
      </c>
      <c r="N3734" s="2">
        <v>1</v>
      </c>
      <c r="O3734" s="2">
        <v>2.5</v>
      </c>
      <c r="P3734" s="2">
        <v>0.755</v>
      </c>
      <c r="Q3734" s="3">
        <v>3.1E-2</v>
      </c>
      <c r="R3734" s="4" t="str">
        <f>TRIM(tblOperations[[#This Row],[Region]])</f>
        <v>North West</v>
      </c>
      <c r="S3734" s="4" t="str">
        <f>TRIM(tblOperations[[#This Row],[Team]])</f>
        <v>Workplace Services</v>
      </c>
      <c r="T3734" s="4" t="str">
        <f>_xlfn.XLOOKUP(R3734,tblRegionReference[Region],tblRegionReference[Area],"Not Found")</f>
        <v>North</v>
      </c>
      <c r="U3734" s="4" t="str">
        <f>IF(tblOperations[[#This Row],[Completion_Rate]]&gt;=_xlfn.XLOOKUP("Completion Rate",tblKPITargets[KPI_Name],tblKPITargets[Target_Value]),"Met","Below Target")</f>
        <v>Below Target</v>
      </c>
      <c r="V3734" t="str">
        <f>IF(tblOperations[[#This Row],[SLA_Compliance]]&gt;=_xlfn.XLOOKUP('04_References'!$A$3,tblKPITargets[KPI_Name],tblKPITargets[Target_Value]),"Met","Below Target")</f>
        <v>Below Target</v>
      </c>
      <c r="W3734" t="str">
        <f>IF(tblOperations[[#This Row],[Quality_Pass_Rate]]&gt;=_xlfn.XLOOKUP('04_References'!$A$4,tblKPITargets[KPI_Name],tblKPITargets[Target_Value]),"Met","Below Target")</f>
        <v>Met</v>
      </c>
      <c r="X3734" t="str">
        <f>IF(tblOperations[[#This Row],[Average_Completion_Days]]&lt;=_xlfn.XLOOKUP('04_References'!$A$7,tblKPITargets[KPI_Name],tblKPITargets[Target_Value]),"Met","Below Target")</f>
        <v>Below Target</v>
      </c>
      <c r="Y3734" t="str">
        <f>IF(tblOperations[[#This Row],[Closing_Backlog]]&lt;=_xlfn.XLOOKUP('04_References'!$A$8,tblKPITargets[KPI_Name],tblKPITargets[Target_Value]),"Met","Below Target")</f>
        <v>Below Target</v>
      </c>
    </row>
    <row r="3735" spans="1:25">
      <c r="A3735" s="8" t="s">
        <v>3765</v>
      </c>
      <c r="B3735" s="9">
        <v>46190</v>
      </c>
      <c r="C3735" s="4" t="s">
        <v>32</v>
      </c>
      <c r="D3735" s="4" t="s">
        <v>21</v>
      </c>
      <c r="E3735" s="4">
        <v>2359</v>
      </c>
      <c r="F3735" s="4">
        <v>37</v>
      </c>
      <c r="G3735" s="4">
        <v>2396</v>
      </c>
      <c r="H3735" s="4">
        <v>26</v>
      </c>
      <c r="I3735" s="4">
        <v>2370</v>
      </c>
      <c r="J3735" s="4">
        <v>0</v>
      </c>
      <c r="K3735" s="4">
        <v>0</v>
      </c>
      <c r="L3735" s="4">
        <v>8</v>
      </c>
      <c r="M3735" s="4">
        <v>0.6</v>
      </c>
      <c r="N3735" s="4">
        <v>1</v>
      </c>
      <c r="O3735" s="4">
        <v>2.5</v>
      </c>
      <c r="P3735" s="4">
        <v>0.75</v>
      </c>
      <c r="Q3735" s="5">
        <v>1.0999999999999999E-2</v>
      </c>
      <c r="R3735" s="4" t="str">
        <f>TRIM(tblOperations[[#This Row],[Region]])</f>
        <v>North West</v>
      </c>
      <c r="S3735" s="4" t="str">
        <f>TRIM(tblOperations[[#This Row],[Team]])</f>
        <v>Facilities Response</v>
      </c>
      <c r="T3735" s="4" t="str">
        <f>_xlfn.XLOOKUP(R3735,tblRegionReference[Region],tblRegionReference[Area],"Not Found")</f>
        <v>North</v>
      </c>
      <c r="U3735" s="4" t="str">
        <f>IF(tblOperations[[#This Row],[Completion_Rate]]&gt;=_xlfn.XLOOKUP("Completion Rate",tblKPITargets[KPI_Name],tblKPITargets[Target_Value]),"Met","Below Target")</f>
        <v>Below Target</v>
      </c>
      <c r="V3735" t="str">
        <f>IF(tblOperations[[#This Row],[SLA_Compliance]]&gt;=_xlfn.XLOOKUP('04_References'!$A$3,tblKPITargets[KPI_Name],tblKPITargets[Target_Value]),"Met","Below Target")</f>
        <v>Below Target</v>
      </c>
      <c r="W3735" t="str">
        <f>IF(tblOperations[[#This Row],[Quality_Pass_Rate]]&gt;=_xlfn.XLOOKUP('04_References'!$A$4,tblKPITargets[KPI_Name],tblKPITargets[Target_Value]),"Met","Below Target")</f>
        <v>Met</v>
      </c>
      <c r="X3735" t="str">
        <f>IF(tblOperations[[#This Row],[Average_Completion_Days]]&lt;=_xlfn.XLOOKUP('04_References'!$A$7,tblKPITargets[KPI_Name],tblKPITargets[Target_Value]),"Met","Below Target")</f>
        <v>Below Target</v>
      </c>
      <c r="Y3735" t="str">
        <f>IF(tblOperations[[#This Row],[Closing_Backlog]]&lt;=_xlfn.XLOOKUP('04_References'!$A$8,tblKPITargets[KPI_Name],tblKPITargets[Target_Value]),"Met","Below Target")</f>
        <v>Below Target</v>
      </c>
    </row>
    <row r="3736" spans="1:25">
      <c r="A3736" s="6" t="s">
        <v>3766</v>
      </c>
      <c r="B3736" s="7">
        <v>46190</v>
      </c>
      <c r="C3736" s="2" t="s">
        <v>32</v>
      </c>
      <c r="D3736" s="2" t="s">
        <v>23</v>
      </c>
      <c r="E3736" s="2">
        <v>2597</v>
      </c>
      <c r="F3736" s="2">
        <v>48</v>
      </c>
      <c r="G3736" s="2">
        <v>2645</v>
      </c>
      <c r="H3736" s="2">
        <v>24</v>
      </c>
      <c r="I3736" s="2">
        <v>2621</v>
      </c>
      <c r="J3736" s="2">
        <v>0</v>
      </c>
      <c r="K3736" s="2">
        <v>0</v>
      </c>
      <c r="L3736" s="2">
        <v>8</v>
      </c>
      <c r="M3736" s="2">
        <v>0.6</v>
      </c>
      <c r="N3736" s="2">
        <v>0.98299999999999998</v>
      </c>
      <c r="O3736" s="2">
        <v>2.5</v>
      </c>
      <c r="P3736" s="2">
        <v>0.65100000000000002</v>
      </c>
      <c r="Q3736" s="3">
        <v>8.9999999999999993E-3</v>
      </c>
      <c r="R3736" s="4" t="str">
        <f>TRIM(tblOperations[[#This Row],[Region]])</f>
        <v>North West</v>
      </c>
      <c r="S3736" s="4" t="str">
        <f>TRIM(tblOperations[[#This Row],[Team]])</f>
        <v>Estates Support</v>
      </c>
      <c r="T3736" s="4" t="str">
        <f>_xlfn.XLOOKUP(R3736,tblRegionReference[Region],tblRegionReference[Area],"Not Found")</f>
        <v>North</v>
      </c>
      <c r="U3736" s="4" t="str">
        <f>IF(tblOperations[[#This Row],[Completion_Rate]]&gt;=_xlfn.XLOOKUP("Completion Rate",tblKPITargets[KPI_Name],tblKPITargets[Target_Value]),"Met","Below Target")</f>
        <v>Below Target</v>
      </c>
      <c r="V3736" t="str">
        <f>IF(tblOperations[[#This Row],[SLA_Compliance]]&gt;=_xlfn.XLOOKUP('04_References'!$A$3,tblKPITargets[KPI_Name],tblKPITargets[Target_Value]),"Met","Below Target")</f>
        <v>Below Target</v>
      </c>
      <c r="W3736" t="str">
        <f>IF(tblOperations[[#This Row],[Quality_Pass_Rate]]&gt;=_xlfn.XLOOKUP('04_References'!$A$4,tblKPITargets[KPI_Name],tblKPITargets[Target_Value]),"Met","Below Target")</f>
        <v>Met</v>
      </c>
      <c r="X3736" t="str">
        <f>IF(tblOperations[[#This Row],[Average_Completion_Days]]&lt;=_xlfn.XLOOKUP('04_References'!$A$7,tblKPITargets[KPI_Name],tblKPITargets[Target_Value]),"Met","Below Target")</f>
        <v>Below Target</v>
      </c>
      <c r="Y3736" t="str">
        <f>IF(tblOperations[[#This Row],[Closing_Backlog]]&lt;=_xlfn.XLOOKUP('04_References'!$A$8,tblKPITargets[KPI_Name],tblKPITargets[Target_Value]),"Met","Below Target")</f>
        <v>Below Target</v>
      </c>
    </row>
    <row r="3737" spans="1:25">
      <c r="A3737" s="8" t="s">
        <v>3767</v>
      </c>
      <c r="B3737" s="9">
        <v>46190</v>
      </c>
      <c r="C3737" s="4" t="s">
        <v>32</v>
      </c>
      <c r="D3737" s="4" t="s">
        <v>25</v>
      </c>
      <c r="E3737" s="4">
        <v>0</v>
      </c>
      <c r="F3737" s="4">
        <v>28</v>
      </c>
      <c r="G3737" s="4">
        <v>28</v>
      </c>
      <c r="H3737" s="4">
        <v>28</v>
      </c>
      <c r="I3737" s="4">
        <v>0</v>
      </c>
      <c r="J3737" s="4">
        <v>0</v>
      </c>
      <c r="K3737" s="4">
        <v>0</v>
      </c>
      <c r="L3737" s="4">
        <v>2.1</v>
      </c>
      <c r="M3737" s="4">
        <v>0.95299999999999996</v>
      </c>
      <c r="N3737" s="4">
        <v>1</v>
      </c>
      <c r="O3737" s="4">
        <v>4.5999999999999996</v>
      </c>
      <c r="P3737" s="4">
        <v>0.69399999999999995</v>
      </c>
      <c r="Q3737" s="5">
        <v>1</v>
      </c>
      <c r="R3737" s="4" t="str">
        <f>TRIM(tblOperations[[#This Row],[Region]])</f>
        <v>North West</v>
      </c>
      <c r="S3737" s="4" t="str">
        <f>TRIM(tblOperations[[#This Row],[Team]])</f>
        <v>Workplace Projects</v>
      </c>
      <c r="T3737" s="4" t="str">
        <f>_xlfn.XLOOKUP(R3737,tblRegionReference[Region],tblRegionReference[Area],"Not Found")</f>
        <v>North</v>
      </c>
      <c r="U3737" s="4" t="str">
        <f>IF(tblOperations[[#This Row],[Completion_Rate]]&gt;=_xlfn.XLOOKUP("Completion Rate",tblKPITargets[KPI_Name],tblKPITargets[Target_Value]),"Met","Below Target")</f>
        <v>Met</v>
      </c>
      <c r="V3737" t="str">
        <f>IF(tblOperations[[#This Row],[SLA_Compliance]]&gt;=_xlfn.XLOOKUP('04_References'!$A$3,tblKPITargets[KPI_Name],tblKPITargets[Target_Value]),"Met","Below Target")</f>
        <v>Met</v>
      </c>
      <c r="W3737" t="str">
        <f>IF(tblOperations[[#This Row],[Quality_Pass_Rate]]&gt;=_xlfn.XLOOKUP('04_References'!$A$4,tblKPITargets[KPI_Name],tblKPITargets[Target_Value]),"Met","Below Target")</f>
        <v>Met</v>
      </c>
      <c r="X3737" t="str">
        <f>IF(tblOperations[[#This Row],[Average_Completion_Days]]&lt;=_xlfn.XLOOKUP('04_References'!$A$7,tblKPITargets[KPI_Name],tblKPITargets[Target_Value]),"Met","Below Target")</f>
        <v>Met</v>
      </c>
      <c r="Y3737" t="str">
        <f>IF(tblOperations[[#This Row],[Closing_Backlog]]&lt;=_xlfn.XLOOKUP('04_References'!$A$8,tblKPITargets[KPI_Name],tblKPITargets[Target_Value]),"Met","Below Target")</f>
        <v>Met</v>
      </c>
    </row>
    <row r="3738" spans="1:25">
      <c r="A3738" s="6" t="s">
        <v>3768</v>
      </c>
      <c r="B3738" s="7">
        <v>46190</v>
      </c>
      <c r="C3738" s="2" t="s">
        <v>37</v>
      </c>
      <c r="D3738" s="2" t="s">
        <v>19</v>
      </c>
      <c r="E3738" s="2">
        <v>0</v>
      </c>
      <c r="F3738" s="2">
        <v>54</v>
      </c>
      <c r="G3738" s="2">
        <v>54</v>
      </c>
      <c r="H3738" s="2">
        <v>51</v>
      </c>
      <c r="I3738" s="2">
        <v>3</v>
      </c>
      <c r="J3738" s="2">
        <v>1</v>
      </c>
      <c r="K3738" s="2">
        <v>0</v>
      </c>
      <c r="L3738" s="2">
        <v>2.2000000000000002</v>
      </c>
      <c r="M3738" s="2">
        <v>0.90700000000000003</v>
      </c>
      <c r="N3738" s="2">
        <v>0.98499999999999999</v>
      </c>
      <c r="O3738" s="2">
        <v>4.5</v>
      </c>
      <c r="P3738" s="2">
        <v>0.67100000000000004</v>
      </c>
      <c r="Q3738" s="3">
        <v>0.94399999999999995</v>
      </c>
      <c r="R3738" s="4" t="str">
        <f>TRIM(tblOperations[[#This Row],[Region]])</f>
        <v>Midlands</v>
      </c>
      <c r="S3738" s="4" t="str">
        <f>TRIM(tblOperations[[#This Row],[Team]])</f>
        <v>Workplace Services</v>
      </c>
      <c r="T3738" s="4" t="str">
        <f>_xlfn.XLOOKUP(R3738,tblRegionReference[Region],tblRegionReference[Area],"Not Found")</f>
        <v>Central</v>
      </c>
      <c r="U3738" s="4" t="str">
        <f>IF(tblOperations[[#This Row],[Completion_Rate]]&gt;=_xlfn.XLOOKUP("Completion Rate",tblKPITargets[KPI_Name],tblKPITargets[Target_Value]),"Met","Below Target")</f>
        <v>Below Target</v>
      </c>
      <c r="V3738" t="str">
        <f>IF(tblOperations[[#This Row],[SLA_Compliance]]&gt;=_xlfn.XLOOKUP('04_References'!$A$3,tblKPITargets[KPI_Name],tblKPITargets[Target_Value]),"Met","Below Target")</f>
        <v>Below Target</v>
      </c>
      <c r="W3738" t="str">
        <f>IF(tblOperations[[#This Row],[Quality_Pass_Rate]]&gt;=_xlfn.XLOOKUP('04_References'!$A$4,tblKPITargets[KPI_Name],tblKPITargets[Target_Value]),"Met","Below Target")</f>
        <v>Met</v>
      </c>
      <c r="X3738" t="str">
        <f>IF(tblOperations[[#This Row],[Average_Completion_Days]]&lt;=_xlfn.XLOOKUP('04_References'!$A$7,tblKPITargets[KPI_Name],tblKPITargets[Target_Value]),"Met","Below Target")</f>
        <v>Met</v>
      </c>
      <c r="Y3738" t="str">
        <f>IF(tblOperations[[#This Row],[Closing_Backlog]]&lt;=_xlfn.XLOOKUP('04_References'!$A$8,tblKPITargets[KPI_Name],tblKPITargets[Target_Value]),"Met","Below Target")</f>
        <v>Met</v>
      </c>
    </row>
    <row r="3739" spans="1:25">
      <c r="A3739" s="8" t="s">
        <v>3769</v>
      </c>
      <c r="B3739" s="9">
        <v>46190</v>
      </c>
      <c r="C3739" s="4" t="s">
        <v>37</v>
      </c>
      <c r="D3739" s="4" t="s">
        <v>21</v>
      </c>
      <c r="E3739" s="4">
        <v>1152</v>
      </c>
      <c r="F3739" s="4">
        <v>37</v>
      </c>
      <c r="G3739" s="4">
        <v>1189</v>
      </c>
      <c r="H3739" s="4">
        <v>34</v>
      </c>
      <c r="I3739" s="4">
        <v>1155</v>
      </c>
      <c r="J3739" s="4">
        <v>0</v>
      </c>
      <c r="K3739" s="4">
        <v>0</v>
      </c>
      <c r="L3739" s="4">
        <v>8</v>
      </c>
      <c r="M3739" s="4">
        <v>0.6</v>
      </c>
      <c r="N3739" s="4">
        <v>0.95299999999999996</v>
      </c>
      <c r="O3739" s="4">
        <v>2.5</v>
      </c>
      <c r="P3739" s="4">
        <v>0.82499999999999996</v>
      </c>
      <c r="Q3739" s="5">
        <v>2.9000000000000001E-2</v>
      </c>
      <c r="R3739" s="4" t="str">
        <f>TRIM(tblOperations[[#This Row],[Region]])</f>
        <v>Midlands</v>
      </c>
      <c r="S3739" s="4" t="str">
        <f>TRIM(tblOperations[[#This Row],[Team]])</f>
        <v>Facilities Response</v>
      </c>
      <c r="T3739" s="4" t="str">
        <f>_xlfn.XLOOKUP(R3739,tblRegionReference[Region],tblRegionReference[Area],"Not Found")</f>
        <v>Central</v>
      </c>
      <c r="U3739" s="4" t="str">
        <f>IF(tblOperations[[#This Row],[Completion_Rate]]&gt;=_xlfn.XLOOKUP("Completion Rate",tblKPITargets[KPI_Name],tblKPITargets[Target_Value]),"Met","Below Target")</f>
        <v>Below Target</v>
      </c>
      <c r="V3739" t="str">
        <f>IF(tblOperations[[#This Row],[SLA_Compliance]]&gt;=_xlfn.XLOOKUP('04_References'!$A$3,tblKPITargets[KPI_Name],tblKPITargets[Target_Value]),"Met","Below Target")</f>
        <v>Below Target</v>
      </c>
      <c r="W3739" t="str">
        <f>IF(tblOperations[[#This Row],[Quality_Pass_Rate]]&gt;=_xlfn.XLOOKUP('04_References'!$A$4,tblKPITargets[KPI_Name],tblKPITargets[Target_Value]),"Met","Below Target")</f>
        <v>Met</v>
      </c>
      <c r="X3739" t="str">
        <f>IF(tblOperations[[#This Row],[Average_Completion_Days]]&lt;=_xlfn.XLOOKUP('04_References'!$A$7,tblKPITargets[KPI_Name],tblKPITargets[Target_Value]),"Met","Below Target")</f>
        <v>Below Target</v>
      </c>
      <c r="Y3739" t="str">
        <f>IF(tblOperations[[#This Row],[Closing_Backlog]]&lt;=_xlfn.XLOOKUP('04_References'!$A$8,tblKPITargets[KPI_Name],tblKPITargets[Target_Value]),"Met","Below Target")</f>
        <v>Below Target</v>
      </c>
    </row>
    <row r="3740" spans="1:25">
      <c r="A3740" s="6" t="s">
        <v>3770</v>
      </c>
      <c r="B3740" s="7">
        <v>46190</v>
      </c>
      <c r="C3740" s="2" t="s">
        <v>37</v>
      </c>
      <c r="D3740" s="2" t="s">
        <v>23</v>
      </c>
      <c r="E3740" s="2">
        <v>906</v>
      </c>
      <c r="F3740" s="2">
        <v>53</v>
      </c>
      <c r="G3740" s="2">
        <v>959</v>
      </c>
      <c r="H3740" s="2">
        <v>36</v>
      </c>
      <c r="I3740" s="2">
        <v>923</v>
      </c>
      <c r="J3740" s="2">
        <v>0</v>
      </c>
      <c r="K3740" s="2">
        <v>0</v>
      </c>
      <c r="L3740" s="2">
        <v>8</v>
      </c>
      <c r="M3740" s="2">
        <v>0.6</v>
      </c>
      <c r="N3740" s="2">
        <v>0.99199999999999999</v>
      </c>
      <c r="O3740" s="2">
        <v>2.5</v>
      </c>
      <c r="P3740" s="2">
        <v>0.81399999999999995</v>
      </c>
      <c r="Q3740" s="3">
        <v>3.7999999999999999E-2</v>
      </c>
      <c r="R3740" s="4" t="str">
        <f>TRIM(tblOperations[[#This Row],[Region]])</f>
        <v>Midlands</v>
      </c>
      <c r="S3740" s="4" t="str">
        <f>TRIM(tblOperations[[#This Row],[Team]])</f>
        <v>Estates Support</v>
      </c>
      <c r="T3740" s="4" t="str">
        <f>_xlfn.XLOOKUP(R3740,tblRegionReference[Region],tblRegionReference[Area],"Not Found")</f>
        <v>Central</v>
      </c>
      <c r="U3740" s="4" t="str">
        <f>IF(tblOperations[[#This Row],[Completion_Rate]]&gt;=_xlfn.XLOOKUP("Completion Rate",tblKPITargets[KPI_Name],tblKPITargets[Target_Value]),"Met","Below Target")</f>
        <v>Below Target</v>
      </c>
      <c r="V3740" t="str">
        <f>IF(tblOperations[[#This Row],[SLA_Compliance]]&gt;=_xlfn.XLOOKUP('04_References'!$A$3,tblKPITargets[KPI_Name],tblKPITargets[Target_Value]),"Met","Below Target")</f>
        <v>Below Target</v>
      </c>
      <c r="W3740" t="str">
        <f>IF(tblOperations[[#This Row],[Quality_Pass_Rate]]&gt;=_xlfn.XLOOKUP('04_References'!$A$4,tblKPITargets[KPI_Name],tblKPITargets[Target_Value]),"Met","Below Target")</f>
        <v>Met</v>
      </c>
      <c r="X3740" t="str">
        <f>IF(tblOperations[[#This Row],[Average_Completion_Days]]&lt;=_xlfn.XLOOKUP('04_References'!$A$7,tblKPITargets[KPI_Name],tblKPITargets[Target_Value]),"Met","Below Target")</f>
        <v>Below Target</v>
      </c>
      <c r="Y3740" t="str">
        <f>IF(tblOperations[[#This Row],[Closing_Backlog]]&lt;=_xlfn.XLOOKUP('04_References'!$A$8,tblKPITargets[KPI_Name],tblKPITargets[Target_Value]),"Met","Below Target")</f>
        <v>Below Target</v>
      </c>
    </row>
    <row r="3741" spans="1:25">
      <c r="A3741" s="8" t="s">
        <v>3771</v>
      </c>
      <c r="B3741" s="9">
        <v>46190</v>
      </c>
      <c r="C3741" s="4" t="s">
        <v>37</v>
      </c>
      <c r="D3741" s="4" t="s">
        <v>25</v>
      </c>
      <c r="E3741" s="4">
        <v>0</v>
      </c>
      <c r="F3741" s="4">
        <v>31</v>
      </c>
      <c r="G3741" s="4">
        <v>31</v>
      </c>
      <c r="H3741" s="4">
        <v>31</v>
      </c>
      <c r="I3741" s="4">
        <v>0</v>
      </c>
      <c r="J3741" s="4">
        <v>0</v>
      </c>
      <c r="K3741" s="4">
        <v>0</v>
      </c>
      <c r="L3741" s="4">
        <v>1.5</v>
      </c>
      <c r="M3741" s="4">
        <v>0.92900000000000005</v>
      </c>
      <c r="N3741" s="4">
        <v>0.98799999999999999</v>
      </c>
      <c r="O3741" s="4">
        <v>4.4000000000000004</v>
      </c>
      <c r="P3741" s="4">
        <v>0.76600000000000001</v>
      </c>
      <c r="Q3741" s="5">
        <v>1</v>
      </c>
      <c r="R3741" s="4" t="str">
        <f>TRIM(tblOperations[[#This Row],[Region]])</f>
        <v>Midlands</v>
      </c>
      <c r="S3741" s="4" t="str">
        <f>TRIM(tblOperations[[#This Row],[Team]])</f>
        <v>Workplace Projects</v>
      </c>
      <c r="T3741" s="4" t="str">
        <f>_xlfn.XLOOKUP(R3741,tblRegionReference[Region],tblRegionReference[Area],"Not Found")</f>
        <v>Central</v>
      </c>
      <c r="U3741" s="4" t="str">
        <f>IF(tblOperations[[#This Row],[Completion_Rate]]&gt;=_xlfn.XLOOKUP("Completion Rate",tblKPITargets[KPI_Name],tblKPITargets[Target_Value]),"Met","Below Target")</f>
        <v>Met</v>
      </c>
      <c r="V3741" t="str">
        <f>IF(tblOperations[[#This Row],[SLA_Compliance]]&gt;=_xlfn.XLOOKUP('04_References'!$A$3,tblKPITargets[KPI_Name],tblKPITargets[Target_Value]),"Met","Below Target")</f>
        <v>Met</v>
      </c>
      <c r="W3741" t="str">
        <f>IF(tblOperations[[#This Row],[Quality_Pass_Rate]]&gt;=_xlfn.XLOOKUP('04_References'!$A$4,tblKPITargets[KPI_Name],tblKPITargets[Target_Value]),"Met","Below Target")</f>
        <v>Met</v>
      </c>
      <c r="X3741" t="str">
        <f>IF(tblOperations[[#This Row],[Average_Completion_Days]]&lt;=_xlfn.XLOOKUP('04_References'!$A$7,tblKPITargets[KPI_Name],tblKPITargets[Target_Value]),"Met","Below Target")</f>
        <v>Met</v>
      </c>
      <c r="Y3741" t="str">
        <f>IF(tblOperations[[#This Row],[Closing_Backlog]]&lt;=_xlfn.XLOOKUP('04_References'!$A$8,tblKPITargets[KPI_Name],tblKPITargets[Target_Value]),"Met","Below Target")</f>
        <v>Met</v>
      </c>
    </row>
    <row r="3742" spans="1:25">
      <c r="A3742" s="6" t="s">
        <v>3772</v>
      </c>
      <c r="B3742" s="7">
        <v>46190</v>
      </c>
      <c r="C3742" s="2" t="s">
        <v>43</v>
      </c>
      <c r="D3742" s="2" t="s">
        <v>19</v>
      </c>
      <c r="E3742" s="2">
        <v>2168</v>
      </c>
      <c r="F3742" s="2">
        <v>31</v>
      </c>
      <c r="G3742" s="2">
        <v>2199</v>
      </c>
      <c r="H3742" s="2">
        <v>19</v>
      </c>
      <c r="I3742" s="2">
        <v>2180</v>
      </c>
      <c r="J3742" s="2">
        <v>0</v>
      </c>
      <c r="K3742" s="2">
        <v>0</v>
      </c>
      <c r="L3742" s="2">
        <v>8</v>
      </c>
      <c r="M3742" s="2">
        <v>0.6</v>
      </c>
      <c r="N3742" s="2">
        <v>0.98099999999999998</v>
      </c>
      <c r="O3742" s="2">
        <v>2.5</v>
      </c>
      <c r="P3742" s="2">
        <v>0.70499999999999996</v>
      </c>
      <c r="Q3742" s="3">
        <v>8.9999999999999993E-3</v>
      </c>
      <c r="R3742" s="4" t="str">
        <f>TRIM(tblOperations[[#This Row],[Region]])</f>
        <v>South West</v>
      </c>
      <c r="S3742" s="4" t="str">
        <f>TRIM(tblOperations[[#This Row],[Team]])</f>
        <v>Workplace Services</v>
      </c>
      <c r="T3742" s="4" t="str">
        <f>_xlfn.XLOOKUP(R3742,tblRegionReference[Region],tblRegionReference[Area],"Not Found")</f>
        <v>South</v>
      </c>
      <c r="U3742" s="4" t="str">
        <f>IF(tblOperations[[#This Row],[Completion_Rate]]&gt;=_xlfn.XLOOKUP("Completion Rate",tblKPITargets[KPI_Name],tblKPITargets[Target_Value]),"Met","Below Target")</f>
        <v>Below Target</v>
      </c>
      <c r="V3742" t="str">
        <f>IF(tblOperations[[#This Row],[SLA_Compliance]]&gt;=_xlfn.XLOOKUP('04_References'!$A$3,tblKPITargets[KPI_Name],tblKPITargets[Target_Value]),"Met","Below Target")</f>
        <v>Below Target</v>
      </c>
      <c r="W3742" t="str">
        <f>IF(tblOperations[[#This Row],[Quality_Pass_Rate]]&gt;=_xlfn.XLOOKUP('04_References'!$A$4,tblKPITargets[KPI_Name],tblKPITargets[Target_Value]),"Met","Below Target")</f>
        <v>Met</v>
      </c>
      <c r="X3742" t="str">
        <f>IF(tblOperations[[#This Row],[Average_Completion_Days]]&lt;=_xlfn.XLOOKUP('04_References'!$A$7,tblKPITargets[KPI_Name],tblKPITargets[Target_Value]),"Met","Below Target")</f>
        <v>Below Target</v>
      </c>
      <c r="Y3742" t="str">
        <f>IF(tblOperations[[#This Row],[Closing_Backlog]]&lt;=_xlfn.XLOOKUP('04_References'!$A$8,tblKPITargets[KPI_Name],tblKPITargets[Target_Value]),"Met","Below Target")</f>
        <v>Below Target</v>
      </c>
    </row>
    <row r="3743" spans="1:25">
      <c r="A3743" s="8" t="s">
        <v>3773</v>
      </c>
      <c r="B3743" s="9">
        <v>46190</v>
      </c>
      <c r="C3743" s="4" t="s">
        <v>43</v>
      </c>
      <c r="D3743" s="4" t="s">
        <v>21</v>
      </c>
      <c r="E3743" s="4">
        <v>0</v>
      </c>
      <c r="F3743" s="4">
        <v>55</v>
      </c>
      <c r="G3743" s="4">
        <v>55</v>
      </c>
      <c r="H3743" s="4">
        <v>55</v>
      </c>
      <c r="I3743" s="4">
        <v>0</v>
      </c>
      <c r="J3743" s="4">
        <v>1</v>
      </c>
      <c r="K3743" s="4">
        <v>0</v>
      </c>
      <c r="L3743" s="4">
        <v>1.6</v>
      </c>
      <c r="M3743" s="4">
        <v>0.94499999999999995</v>
      </c>
      <c r="N3743" s="4">
        <v>0.996</v>
      </c>
      <c r="O3743" s="4">
        <v>4.5</v>
      </c>
      <c r="P3743" s="4">
        <v>0.65300000000000002</v>
      </c>
      <c r="Q3743" s="5">
        <v>1</v>
      </c>
      <c r="R3743" s="4" t="str">
        <f>TRIM(tblOperations[[#This Row],[Region]])</f>
        <v>South West</v>
      </c>
      <c r="S3743" s="4" t="str">
        <f>TRIM(tblOperations[[#This Row],[Team]])</f>
        <v>Facilities Response</v>
      </c>
      <c r="T3743" s="4" t="str">
        <f>_xlfn.XLOOKUP(R3743,tblRegionReference[Region],tblRegionReference[Area],"Not Found")</f>
        <v>South</v>
      </c>
      <c r="U3743" s="4" t="str">
        <f>IF(tblOperations[[#This Row],[Completion_Rate]]&gt;=_xlfn.XLOOKUP("Completion Rate",tblKPITargets[KPI_Name],tblKPITargets[Target_Value]),"Met","Below Target")</f>
        <v>Met</v>
      </c>
      <c r="V3743" t="str">
        <f>IF(tblOperations[[#This Row],[SLA_Compliance]]&gt;=_xlfn.XLOOKUP('04_References'!$A$3,tblKPITargets[KPI_Name],tblKPITargets[Target_Value]),"Met","Below Target")</f>
        <v>Met</v>
      </c>
      <c r="W3743" t="str">
        <f>IF(tblOperations[[#This Row],[Quality_Pass_Rate]]&gt;=_xlfn.XLOOKUP('04_References'!$A$4,tblKPITargets[KPI_Name],tblKPITargets[Target_Value]),"Met","Below Target")</f>
        <v>Met</v>
      </c>
      <c r="X3743" t="str">
        <f>IF(tblOperations[[#This Row],[Average_Completion_Days]]&lt;=_xlfn.XLOOKUP('04_References'!$A$7,tblKPITargets[KPI_Name],tblKPITargets[Target_Value]),"Met","Below Target")</f>
        <v>Met</v>
      </c>
      <c r="Y3743" t="str">
        <f>IF(tblOperations[[#This Row],[Closing_Backlog]]&lt;=_xlfn.XLOOKUP('04_References'!$A$8,tblKPITargets[KPI_Name],tblKPITargets[Target_Value]),"Met","Below Target")</f>
        <v>Met</v>
      </c>
    </row>
    <row r="3744" spans="1:25">
      <c r="A3744" s="6" t="s">
        <v>3774</v>
      </c>
      <c r="B3744" s="7">
        <v>46190</v>
      </c>
      <c r="C3744" s="2" t="s">
        <v>43</v>
      </c>
      <c r="D3744" s="2" t="s">
        <v>23</v>
      </c>
      <c r="E3744" s="2">
        <v>0</v>
      </c>
      <c r="F3744" s="2">
        <v>48</v>
      </c>
      <c r="G3744" s="2">
        <v>48</v>
      </c>
      <c r="H3744" s="2">
        <v>45</v>
      </c>
      <c r="I3744" s="2">
        <v>3</v>
      </c>
      <c r="J3744" s="2">
        <v>0</v>
      </c>
      <c r="K3744" s="2">
        <v>0</v>
      </c>
      <c r="L3744" s="2">
        <v>1.6</v>
      </c>
      <c r="M3744" s="2">
        <v>0.98</v>
      </c>
      <c r="N3744" s="2">
        <v>0.98199999999999998</v>
      </c>
      <c r="O3744" s="2">
        <v>4.3</v>
      </c>
      <c r="P3744" s="2">
        <v>0.69599999999999995</v>
      </c>
      <c r="Q3744" s="3">
        <v>0.93799999999999994</v>
      </c>
      <c r="R3744" s="4" t="str">
        <f>TRIM(tblOperations[[#This Row],[Region]])</f>
        <v>South West</v>
      </c>
      <c r="S3744" s="4" t="str">
        <f>TRIM(tblOperations[[#This Row],[Team]])</f>
        <v>Estates Support</v>
      </c>
      <c r="T3744" s="4" t="str">
        <f>_xlfn.XLOOKUP(R3744,tblRegionReference[Region],tblRegionReference[Area],"Not Found")</f>
        <v>South</v>
      </c>
      <c r="U3744" s="4" t="str">
        <f>IF(tblOperations[[#This Row],[Completion_Rate]]&gt;=_xlfn.XLOOKUP("Completion Rate",tblKPITargets[KPI_Name],tblKPITargets[Target_Value]),"Met","Below Target")</f>
        <v>Below Target</v>
      </c>
      <c r="V3744" t="str">
        <f>IF(tblOperations[[#This Row],[SLA_Compliance]]&gt;=_xlfn.XLOOKUP('04_References'!$A$3,tblKPITargets[KPI_Name],tblKPITargets[Target_Value]),"Met","Below Target")</f>
        <v>Met</v>
      </c>
      <c r="W3744" t="str">
        <f>IF(tblOperations[[#This Row],[Quality_Pass_Rate]]&gt;=_xlfn.XLOOKUP('04_References'!$A$4,tblKPITargets[KPI_Name],tblKPITargets[Target_Value]),"Met","Below Target")</f>
        <v>Met</v>
      </c>
      <c r="X3744" t="str">
        <f>IF(tblOperations[[#This Row],[Average_Completion_Days]]&lt;=_xlfn.XLOOKUP('04_References'!$A$7,tblKPITargets[KPI_Name],tblKPITargets[Target_Value]),"Met","Below Target")</f>
        <v>Met</v>
      </c>
      <c r="Y3744" t="str">
        <f>IF(tblOperations[[#This Row],[Closing_Backlog]]&lt;=_xlfn.XLOOKUP('04_References'!$A$8,tblKPITargets[KPI_Name],tblKPITargets[Target_Value]),"Met","Below Target")</f>
        <v>Met</v>
      </c>
    </row>
    <row r="3745" spans="1:25">
      <c r="A3745" s="8" t="s">
        <v>3775</v>
      </c>
      <c r="B3745" s="9">
        <v>46190</v>
      </c>
      <c r="C3745" s="4" t="s">
        <v>43</v>
      </c>
      <c r="D3745" s="4" t="s">
        <v>25</v>
      </c>
      <c r="E3745" s="4">
        <v>0</v>
      </c>
      <c r="F3745" s="4">
        <v>33</v>
      </c>
      <c r="G3745" s="4">
        <v>33</v>
      </c>
      <c r="H3745" s="4">
        <v>33</v>
      </c>
      <c r="I3745" s="4">
        <v>0</v>
      </c>
      <c r="J3745" s="4">
        <v>0</v>
      </c>
      <c r="K3745" s="4">
        <v>0</v>
      </c>
      <c r="L3745" s="4">
        <v>1.5</v>
      </c>
      <c r="M3745" s="4">
        <v>0.98699999999999999</v>
      </c>
      <c r="N3745" s="4">
        <v>1</v>
      </c>
      <c r="O3745" s="4">
        <v>4.7</v>
      </c>
      <c r="P3745" s="4">
        <v>0.81200000000000006</v>
      </c>
      <c r="Q3745" s="5">
        <v>1</v>
      </c>
      <c r="R3745" s="4" t="str">
        <f>TRIM(tblOperations[[#This Row],[Region]])</f>
        <v>South West</v>
      </c>
      <c r="S3745" s="4" t="str">
        <f>TRIM(tblOperations[[#This Row],[Team]])</f>
        <v>Workplace Projects</v>
      </c>
      <c r="T3745" s="4" t="str">
        <f>_xlfn.XLOOKUP(R3745,tblRegionReference[Region],tblRegionReference[Area],"Not Found")</f>
        <v>South</v>
      </c>
      <c r="U3745" s="4" t="str">
        <f>IF(tblOperations[[#This Row],[Completion_Rate]]&gt;=_xlfn.XLOOKUP("Completion Rate",tblKPITargets[KPI_Name],tblKPITargets[Target_Value]),"Met","Below Target")</f>
        <v>Met</v>
      </c>
      <c r="V3745" t="str">
        <f>IF(tblOperations[[#This Row],[SLA_Compliance]]&gt;=_xlfn.XLOOKUP('04_References'!$A$3,tblKPITargets[KPI_Name],tblKPITargets[Target_Value]),"Met","Below Target")</f>
        <v>Met</v>
      </c>
      <c r="W3745" t="str">
        <f>IF(tblOperations[[#This Row],[Quality_Pass_Rate]]&gt;=_xlfn.XLOOKUP('04_References'!$A$4,tblKPITargets[KPI_Name],tblKPITargets[Target_Value]),"Met","Below Target")</f>
        <v>Met</v>
      </c>
      <c r="X3745" t="str">
        <f>IF(tblOperations[[#This Row],[Average_Completion_Days]]&lt;=_xlfn.XLOOKUP('04_References'!$A$7,tblKPITargets[KPI_Name],tblKPITargets[Target_Value]),"Met","Below Target")</f>
        <v>Met</v>
      </c>
      <c r="Y3745" t="str">
        <f>IF(tblOperations[[#This Row],[Closing_Backlog]]&lt;=_xlfn.XLOOKUP('04_References'!$A$8,tblKPITargets[KPI_Name],tblKPITargets[Target_Value]),"Met","Below Target")</f>
        <v>Met</v>
      </c>
    </row>
    <row r="3746" spans="1:25">
      <c r="A3746" s="6" t="s">
        <v>3776</v>
      </c>
      <c r="B3746" s="7">
        <v>46190</v>
      </c>
      <c r="C3746" s="2" t="s">
        <v>48</v>
      </c>
      <c r="D3746" s="2" t="s">
        <v>19</v>
      </c>
      <c r="E3746" s="2">
        <v>0</v>
      </c>
      <c r="F3746" s="2">
        <v>48</v>
      </c>
      <c r="G3746" s="2">
        <v>48</v>
      </c>
      <c r="H3746" s="2">
        <v>48</v>
      </c>
      <c r="I3746" s="2">
        <v>0</v>
      </c>
      <c r="J3746" s="2">
        <v>0</v>
      </c>
      <c r="K3746" s="2">
        <v>0</v>
      </c>
      <c r="L3746" s="2">
        <v>1.6</v>
      </c>
      <c r="M3746" s="2">
        <v>0.98499999999999999</v>
      </c>
      <c r="N3746" s="2">
        <v>0.95799999999999996</v>
      </c>
      <c r="O3746" s="2">
        <v>4.5</v>
      </c>
      <c r="P3746" s="2">
        <v>0.73299999999999998</v>
      </c>
      <c r="Q3746" s="3">
        <v>1</v>
      </c>
      <c r="R3746" s="4" t="str">
        <f>TRIM(tblOperations[[#This Row],[Region]])</f>
        <v>South East</v>
      </c>
      <c r="S3746" s="4" t="str">
        <f>TRIM(tblOperations[[#This Row],[Team]])</f>
        <v>Workplace Services</v>
      </c>
      <c r="T3746" s="4" t="str">
        <f>_xlfn.XLOOKUP(R3746,tblRegionReference[Region],tblRegionReference[Area],"Not Found")</f>
        <v>South</v>
      </c>
      <c r="U3746" s="4" t="str">
        <f>IF(tblOperations[[#This Row],[Completion_Rate]]&gt;=_xlfn.XLOOKUP("Completion Rate",tblKPITargets[KPI_Name],tblKPITargets[Target_Value]),"Met","Below Target")</f>
        <v>Met</v>
      </c>
      <c r="V3746" t="str">
        <f>IF(tblOperations[[#This Row],[SLA_Compliance]]&gt;=_xlfn.XLOOKUP('04_References'!$A$3,tblKPITargets[KPI_Name],tblKPITargets[Target_Value]),"Met","Below Target")</f>
        <v>Met</v>
      </c>
      <c r="W3746" t="str">
        <f>IF(tblOperations[[#This Row],[Quality_Pass_Rate]]&gt;=_xlfn.XLOOKUP('04_References'!$A$4,tblKPITargets[KPI_Name],tblKPITargets[Target_Value]),"Met","Below Target")</f>
        <v>Met</v>
      </c>
      <c r="X3746" t="str">
        <f>IF(tblOperations[[#This Row],[Average_Completion_Days]]&lt;=_xlfn.XLOOKUP('04_References'!$A$7,tblKPITargets[KPI_Name],tblKPITargets[Target_Value]),"Met","Below Target")</f>
        <v>Met</v>
      </c>
      <c r="Y3746" t="str">
        <f>IF(tblOperations[[#This Row],[Closing_Backlog]]&lt;=_xlfn.XLOOKUP('04_References'!$A$8,tblKPITargets[KPI_Name],tblKPITargets[Target_Value]),"Met","Below Target")</f>
        <v>Met</v>
      </c>
    </row>
    <row r="3747" spans="1:25">
      <c r="A3747" s="8" t="s">
        <v>3777</v>
      </c>
      <c r="B3747" s="9">
        <v>46190</v>
      </c>
      <c r="C3747" s="4" t="s">
        <v>48</v>
      </c>
      <c r="D3747" s="4" t="s">
        <v>21</v>
      </c>
      <c r="E3747" s="4">
        <v>3338</v>
      </c>
      <c r="F3747" s="4">
        <v>40</v>
      </c>
      <c r="G3747" s="4">
        <v>3378</v>
      </c>
      <c r="H3747" s="4">
        <v>24</v>
      </c>
      <c r="I3747" s="4">
        <v>3354</v>
      </c>
      <c r="J3747" s="4">
        <v>0</v>
      </c>
      <c r="K3747" s="4">
        <v>0</v>
      </c>
      <c r="L3747" s="4">
        <v>8</v>
      </c>
      <c r="M3747" s="4">
        <v>0.6</v>
      </c>
      <c r="N3747" s="4">
        <v>0.94199999999999995</v>
      </c>
      <c r="O3747" s="4">
        <v>2.5</v>
      </c>
      <c r="P3747" s="4">
        <v>0.76500000000000001</v>
      </c>
      <c r="Q3747" s="5">
        <v>7.0000000000000001E-3</v>
      </c>
      <c r="R3747" s="4" t="str">
        <f>TRIM(tblOperations[[#This Row],[Region]])</f>
        <v>South East</v>
      </c>
      <c r="S3747" s="4" t="str">
        <f>TRIM(tblOperations[[#This Row],[Team]])</f>
        <v>Facilities Response</v>
      </c>
      <c r="T3747" s="4" t="str">
        <f>_xlfn.XLOOKUP(R3747,tblRegionReference[Region],tblRegionReference[Area],"Not Found")</f>
        <v>South</v>
      </c>
      <c r="U3747" s="4" t="str">
        <f>IF(tblOperations[[#This Row],[Completion_Rate]]&gt;=_xlfn.XLOOKUP("Completion Rate",tblKPITargets[KPI_Name],tblKPITargets[Target_Value]),"Met","Below Target")</f>
        <v>Below Target</v>
      </c>
      <c r="V3747" t="str">
        <f>IF(tblOperations[[#This Row],[SLA_Compliance]]&gt;=_xlfn.XLOOKUP('04_References'!$A$3,tblKPITargets[KPI_Name],tblKPITargets[Target_Value]),"Met","Below Target")</f>
        <v>Below Target</v>
      </c>
      <c r="W3747" t="str">
        <f>IF(tblOperations[[#This Row],[Quality_Pass_Rate]]&gt;=_xlfn.XLOOKUP('04_References'!$A$4,tblKPITargets[KPI_Name],tblKPITargets[Target_Value]),"Met","Below Target")</f>
        <v>Below Target</v>
      </c>
      <c r="X3747" t="str">
        <f>IF(tblOperations[[#This Row],[Average_Completion_Days]]&lt;=_xlfn.XLOOKUP('04_References'!$A$7,tblKPITargets[KPI_Name],tblKPITargets[Target_Value]),"Met","Below Target")</f>
        <v>Below Target</v>
      </c>
      <c r="Y3747" t="str">
        <f>IF(tblOperations[[#This Row],[Closing_Backlog]]&lt;=_xlfn.XLOOKUP('04_References'!$A$8,tblKPITargets[KPI_Name],tblKPITargets[Target_Value]),"Met","Below Target")</f>
        <v>Below Target</v>
      </c>
    </row>
    <row r="3748" spans="1:25">
      <c r="A3748" s="6" t="s">
        <v>3778</v>
      </c>
      <c r="B3748" s="7">
        <v>46190</v>
      </c>
      <c r="C3748" s="2" t="s">
        <v>48</v>
      </c>
      <c r="D3748" s="2" t="s">
        <v>23</v>
      </c>
      <c r="E3748" s="2">
        <v>2</v>
      </c>
      <c r="F3748" s="2">
        <v>29</v>
      </c>
      <c r="G3748" s="2">
        <v>31</v>
      </c>
      <c r="H3748" s="2">
        <v>31</v>
      </c>
      <c r="I3748" s="2">
        <v>0</v>
      </c>
      <c r="J3748" s="2">
        <v>0</v>
      </c>
      <c r="K3748" s="2">
        <v>0</v>
      </c>
      <c r="L3748" s="2">
        <v>2</v>
      </c>
      <c r="M3748" s="2">
        <v>0.98099999999999998</v>
      </c>
      <c r="N3748" s="2">
        <v>0.99099999999999999</v>
      </c>
      <c r="O3748" s="2">
        <v>4.5999999999999996</v>
      </c>
      <c r="P3748" s="2">
        <v>0.77</v>
      </c>
      <c r="Q3748" s="3">
        <v>1</v>
      </c>
      <c r="R3748" s="4" t="str">
        <f>TRIM(tblOperations[[#This Row],[Region]])</f>
        <v>South East</v>
      </c>
      <c r="S3748" s="4" t="str">
        <f>TRIM(tblOperations[[#This Row],[Team]])</f>
        <v>Estates Support</v>
      </c>
      <c r="T3748" s="4" t="str">
        <f>_xlfn.XLOOKUP(R3748,tblRegionReference[Region],tblRegionReference[Area],"Not Found")</f>
        <v>South</v>
      </c>
      <c r="U3748" s="4" t="str">
        <f>IF(tblOperations[[#This Row],[Completion_Rate]]&gt;=_xlfn.XLOOKUP("Completion Rate",tblKPITargets[KPI_Name],tblKPITargets[Target_Value]),"Met","Below Target")</f>
        <v>Met</v>
      </c>
      <c r="V3748" t="str">
        <f>IF(tblOperations[[#This Row],[SLA_Compliance]]&gt;=_xlfn.XLOOKUP('04_References'!$A$3,tblKPITargets[KPI_Name],tblKPITargets[Target_Value]),"Met","Below Target")</f>
        <v>Met</v>
      </c>
      <c r="W3748" t="str">
        <f>IF(tblOperations[[#This Row],[Quality_Pass_Rate]]&gt;=_xlfn.XLOOKUP('04_References'!$A$4,tblKPITargets[KPI_Name],tblKPITargets[Target_Value]),"Met","Below Target")</f>
        <v>Met</v>
      </c>
      <c r="X3748" t="str">
        <f>IF(tblOperations[[#This Row],[Average_Completion_Days]]&lt;=_xlfn.XLOOKUP('04_References'!$A$7,tblKPITargets[KPI_Name],tblKPITargets[Target_Value]),"Met","Below Target")</f>
        <v>Met</v>
      </c>
      <c r="Y3748" t="str">
        <f>IF(tblOperations[[#This Row],[Closing_Backlog]]&lt;=_xlfn.XLOOKUP('04_References'!$A$8,tblKPITargets[KPI_Name],tblKPITargets[Target_Value]),"Met","Below Target")</f>
        <v>Met</v>
      </c>
    </row>
    <row r="3749" spans="1:25">
      <c r="A3749" s="8" t="s">
        <v>3779</v>
      </c>
      <c r="B3749" s="9">
        <v>46190</v>
      </c>
      <c r="C3749" s="4" t="s">
        <v>48</v>
      </c>
      <c r="D3749" s="4" t="s">
        <v>25</v>
      </c>
      <c r="E3749" s="4">
        <v>1158</v>
      </c>
      <c r="F3749" s="4">
        <v>49</v>
      </c>
      <c r="G3749" s="4">
        <v>1207</v>
      </c>
      <c r="H3749" s="4">
        <v>22</v>
      </c>
      <c r="I3749" s="4">
        <v>1185</v>
      </c>
      <c r="J3749" s="4">
        <v>0</v>
      </c>
      <c r="K3749" s="4">
        <v>0</v>
      </c>
      <c r="L3749" s="4">
        <v>8</v>
      </c>
      <c r="M3749" s="4">
        <v>0.6</v>
      </c>
      <c r="N3749" s="4">
        <v>0.97599999999999998</v>
      </c>
      <c r="O3749" s="4">
        <v>2.5</v>
      </c>
      <c r="P3749" s="4">
        <v>0.72899999999999998</v>
      </c>
      <c r="Q3749" s="5">
        <v>1.7999999999999999E-2</v>
      </c>
      <c r="R3749" s="4" t="str">
        <f>TRIM(tblOperations[[#This Row],[Region]])</f>
        <v>South East</v>
      </c>
      <c r="S3749" s="4" t="str">
        <f>TRIM(tblOperations[[#This Row],[Team]])</f>
        <v>Workplace Projects</v>
      </c>
      <c r="T3749" s="4" t="str">
        <f>_xlfn.XLOOKUP(R3749,tblRegionReference[Region],tblRegionReference[Area],"Not Found")</f>
        <v>South</v>
      </c>
      <c r="U3749" s="4" t="str">
        <f>IF(tblOperations[[#This Row],[Completion_Rate]]&gt;=_xlfn.XLOOKUP("Completion Rate",tblKPITargets[KPI_Name],tblKPITargets[Target_Value]),"Met","Below Target")</f>
        <v>Below Target</v>
      </c>
      <c r="V3749" t="str">
        <f>IF(tblOperations[[#This Row],[SLA_Compliance]]&gt;=_xlfn.XLOOKUP('04_References'!$A$3,tblKPITargets[KPI_Name],tblKPITargets[Target_Value]),"Met","Below Target")</f>
        <v>Below Target</v>
      </c>
      <c r="W3749" t="str">
        <f>IF(tblOperations[[#This Row],[Quality_Pass_Rate]]&gt;=_xlfn.XLOOKUP('04_References'!$A$4,tblKPITargets[KPI_Name],tblKPITargets[Target_Value]),"Met","Below Target")</f>
        <v>Met</v>
      </c>
      <c r="X3749" t="str">
        <f>IF(tblOperations[[#This Row],[Average_Completion_Days]]&lt;=_xlfn.XLOOKUP('04_References'!$A$7,tblKPITargets[KPI_Name],tblKPITargets[Target_Value]),"Met","Below Target")</f>
        <v>Below Target</v>
      </c>
      <c r="Y3749" t="str">
        <f>IF(tblOperations[[#This Row],[Closing_Backlog]]&lt;=_xlfn.XLOOKUP('04_References'!$A$8,tblKPITargets[KPI_Name],tblKPITargets[Target_Value]),"Met","Below Target")</f>
        <v>Below Target</v>
      </c>
    </row>
    <row r="3750" spans="1:25">
      <c r="A3750" s="6" t="s">
        <v>3780</v>
      </c>
      <c r="B3750" s="7">
        <v>46190</v>
      </c>
      <c r="C3750" s="2" t="s">
        <v>53</v>
      </c>
      <c r="D3750" s="2" t="s">
        <v>19</v>
      </c>
      <c r="E3750" s="2">
        <v>1989</v>
      </c>
      <c r="F3750" s="2">
        <v>39</v>
      </c>
      <c r="G3750" s="2">
        <v>2028</v>
      </c>
      <c r="H3750" s="2">
        <v>28</v>
      </c>
      <c r="I3750" s="2">
        <v>2000</v>
      </c>
      <c r="J3750" s="2">
        <v>0</v>
      </c>
      <c r="K3750" s="2">
        <v>0</v>
      </c>
      <c r="L3750" s="2">
        <v>8</v>
      </c>
      <c r="M3750" s="2">
        <v>0.6</v>
      </c>
      <c r="N3750" s="2">
        <v>0.98499999999999999</v>
      </c>
      <c r="O3750" s="2">
        <v>2.5</v>
      </c>
      <c r="P3750" s="2">
        <v>0.72599999999999998</v>
      </c>
      <c r="Q3750" s="3">
        <v>1.4E-2</v>
      </c>
      <c r="R3750" s="4" t="str">
        <f>TRIM(tblOperations[[#This Row],[Region]])</f>
        <v>Wales</v>
      </c>
      <c r="S3750" s="4" t="str">
        <f>TRIM(tblOperations[[#This Row],[Team]])</f>
        <v>Workplace Services</v>
      </c>
      <c r="T3750" s="4" t="str">
        <f>_xlfn.XLOOKUP(R3750,tblRegionReference[Region],tblRegionReference[Area],"Not Found")</f>
        <v>Wales</v>
      </c>
      <c r="U3750" s="4" t="str">
        <f>IF(tblOperations[[#This Row],[Completion_Rate]]&gt;=_xlfn.XLOOKUP("Completion Rate",tblKPITargets[KPI_Name],tblKPITargets[Target_Value]),"Met","Below Target")</f>
        <v>Below Target</v>
      </c>
      <c r="V3750" t="str">
        <f>IF(tblOperations[[#This Row],[SLA_Compliance]]&gt;=_xlfn.XLOOKUP('04_References'!$A$3,tblKPITargets[KPI_Name],tblKPITargets[Target_Value]),"Met","Below Target")</f>
        <v>Below Target</v>
      </c>
      <c r="W3750" t="str">
        <f>IF(tblOperations[[#This Row],[Quality_Pass_Rate]]&gt;=_xlfn.XLOOKUP('04_References'!$A$4,tblKPITargets[KPI_Name],tblKPITargets[Target_Value]),"Met","Below Target")</f>
        <v>Met</v>
      </c>
      <c r="X3750" t="str">
        <f>IF(tblOperations[[#This Row],[Average_Completion_Days]]&lt;=_xlfn.XLOOKUP('04_References'!$A$7,tblKPITargets[KPI_Name],tblKPITargets[Target_Value]),"Met","Below Target")</f>
        <v>Below Target</v>
      </c>
      <c r="Y3750" t="str">
        <f>IF(tblOperations[[#This Row],[Closing_Backlog]]&lt;=_xlfn.XLOOKUP('04_References'!$A$8,tblKPITargets[KPI_Name],tblKPITargets[Target_Value]),"Met","Below Target")</f>
        <v>Below Target</v>
      </c>
    </row>
    <row r="3751" spans="1:25">
      <c r="A3751" s="8" t="s">
        <v>3781</v>
      </c>
      <c r="B3751" s="9">
        <v>46190</v>
      </c>
      <c r="C3751" s="4" t="s">
        <v>53</v>
      </c>
      <c r="D3751" s="4" t="s">
        <v>21</v>
      </c>
      <c r="E3751" s="4">
        <v>2102</v>
      </c>
      <c r="F3751" s="4">
        <v>31</v>
      </c>
      <c r="G3751" s="4">
        <v>2133</v>
      </c>
      <c r="H3751" s="4">
        <v>29</v>
      </c>
      <c r="I3751" s="4">
        <v>2104</v>
      </c>
      <c r="J3751" s="4">
        <v>0</v>
      </c>
      <c r="K3751" s="4">
        <v>0</v>
      </c>
      <c r="L3751" s="4">
        <v>8</v>
      </c>
      <c r="M3751" s="4">
        <v>0.6</v>
      </c>
      <c r="N3751" s="4">
        <v>0.96399999999999997</v>
      </c>
      <c r="O3751" s="4">
        <v>2.5</v>
      </c>
      <c r="P3751" s="4">
        <v>0.67900000000000005</v>
      </c>
      <c r="Q3751" s="5">
        <v>1.4E-2</v>
      </c>
      <c r="R3751" s="4" t="str">
        <f>TRIM(tblOperations[[#This Row],[Region]])</f>
        <v>Wales</v>
      </c>
      <c r="S3751" s="4" t="str">
        <f>TRIM(tblOperations[[#This Row],[Team]])</f>
        <v>Facilities Response</v>
      </c>
      <c r="T3751" s="4" t="str">
        <f>_xlfn.XLOOKUP(R3751,tblRegionReference[Region],tblRegionReference[Area],"Not Found")</f>
        <v>Wales</v>
      </c>
      <c r="U3751" s="4" t="str">
        <f>IF(tblOperations[[#This Row],[Completion_Rate]]&gt;=_xlfn.XLOOKUP("Completion Rate",tblKPITargets[KPI_Name],tblKPITargets[Target_Value]),"Met","Below Target")</f>
        <v>Below Target</v>
      </c>
      <c r="V3751" t="str">
        <f>IF(tblOperations[[#This Row],[SLA_Compliance]]&gt;=_xlfn.XLOOKUP('04_References'!$A$3,tblKPITargets[KPI_Name],tblKPITargets[Target_Value]),"Met","Below Target")</f>
        <v>Below Target</v>
      </c>
      <c r="W3751" t="str">
        <f>IF(tblOperations[[#This Row],[Quality_Pass_Rate]]&gt;=_xlfn.XLOOKUP('04_References'!$A$4,tblKPITargets[KPI_Name],tblKPITargets[Target_Value]),"Met","Below Target")</f>
        <v>Met</v>
      </c>
      <c r="X3751" t="str">
        <f>IF(tblOperations[[#This Row],[Average_Completion_Days]]&lt;=_xlfn.XLOOKUP('04_References'!$A$7,tblKPITargets[KPI_Name],tblKPITargets[Target_Value]),"Met","Below Target")</f>
        <v>Below Target</v>
      </c>
      <c r="Y3751" t="str">
        <f>IF(tblOperations[[#This Row],[Closing_Backlog]]&lt;=_xlfn.XLOOKUP('04_References'!$A$8,tblKPITargets[KPI_Name],tblKPITargets[Target_Value]),"Met","Below Target")</f>
        <v>Below Target</v>
      </c>
    </row>
    <row r="3752" spans="1:25">
      <c r="A3752" s="6" t="s">
        <v>3782</v>
      </c>
      <c r="B3752" s="7">
        <v>46190</v>
      </c>
      <c r="C3752" s="2" t="s">
        <v>53</v>
      </c>
      <c r="D3752" s="2" t="s">
        <v>23</v>
      </c>
      <c r="E3752" s="2">
        <v>1502</v>
      </c>
      <c r="F3752" s="2">
        <v>64</v>
      </c>
      <c r="G3752" s="2">
        <v>1566</v>
      </c>
      <c r="H3752" s="2">
        <v>27</v>
      </c>
      <c r="I3752" s="2">
        <v>1539</v>
      </c>
      <c r="J3752" s="2">
        <v>0</v>
      </c>
      <c r="K3752" s="2">
        <v>0</v>
      </c>
      <c r="L3752" s="2">
        <v>8</v>
      </c>
      <c r="M3752" s="2">
        <v>0.6</v>
      </c>
      <c r="N3752" s="2">
        <v>0.97899999999999998</v>
      </c>
      <c r="O3752" s="2">
        <v>2.5</v>
      </c>
      <c r="P3752" s="2">
        <v>0.71299999999999997</v>
      </c>
      <c r="Q3752" s="3">
        <v>1.7000000000000001E-2</v>
      </c>
      <c r="R3752" s="4" t="str">
        <f>TRIM(tblOperations[[#This Row],[Region]])</f>
        <v>Wales</v>
      </c>
      <c r="S3752" s="4" t="str">
        <f>TRIM(tblOperations[[#This Row],[Team]])</f>
        <v>Estates Support</v>
      </c>
      <c r="T3752" s="4" t="str">
        <f>_xlfn.XLOOKUP(R3752,tblRegionReference[Region],tblRegionReference[Area],"Not Found")</f>
        <v>Wales</v>
      </c>
      <c r="U3752" s="4" t="str">
        <f>IF(tblOperations[[#This Row],[Completion_Rate]]&gt;=_xlfn.XLOOKUP("Completion Rate",tblKPITargets[KPI_Name],tblKPITargets[Target_Value]),"Met","Below Target")</f>
        <v>Below Target</v>
      </c>
      <c r="V3752" t="str">
        <f>IF(tblOperations[[#This Row],[SLA_Compliance]]&gt;=_xlfn.XLOOKUP('04_References'!$A$3,tblKPITargets[KPI_Name],tblKPITargets[Target_Value]),"Met","Below Target")</f>
        <v>Below Target</v>
      </c>
      <c r="W3752" t="str">
        <f>IF(tblOperations[[#This Row],[Quality_Pass_Rate]]&gt;=_xlfn.XLOOKUP('04_References'!$A$4,tblKPITargets[KPI_Name],tblKPITargets[Target_Value]),"Met","Below Target")</f>
        <v>Met</v>
      </c>
      <c r="X3752" t="str">
        <f>IF(tblOperations[[#This Row],[Average_Completion_Days]]&lt;=_xlfn.XLOOKUP('04_References'!$A$7,tblKPITargets[KPI_Name],tblKPITargets[Target_Value]),"Met","Below Target")</f>
        <v>Below Target</v>
      </c>
      <c r="Y3752" t="str">
        <f>IF(tblOperations[[#This Row],[Closing_Backlog]]&lt;=_xlfn.XLOOKUP('04_References'!$A$8,tblKPITargets[KPI_Name],tblKPITargets[Target_Value]),"Met","Below Target")</f>
        <v>Below Target</v>
      </c>
    </row>
    <row r="3753" spans="1:25">
      <c r="A3753" s="8" t="s">
        <v>3783</v>
      </c>
      <c r="B3753" s="9">
        <v>46190</v>
      </c>
      <c r="C3753" s="4" t="s">
        <v>53</v>
      </c>
      <c r="D3753" s="4" t="s">
        <v>25</v>
      </c>
      <c r="E3753" s="4">
        <v>0</v>
      </c>
      <c r="F3753" s="4">
        <v>44</v>
      </c>
      <c r="G3753" s="4">
        <v>44</v>
      </c>
      <c r="H3753" s="4">
        <v>44</v>
      </c>
      <c r="I3753" s="4">
        <v>0</v>
      </c>
      <c r="J3753" s="4">
        <v>0</v>
      </c>
      <c r="K3753" s="4">
        <v>0</v>
      </c>
      <c r="L3753" s="4">
        <v>1.5</v>
      </c>
      <c r="M3753" s="4">
        <v>0.94499999999999995</v>
      </c>
      <c r="N3753" s="4">
        <v>1</v>
      </c>
      <c r="O3753" s="4">
        <v>4.5</v>
      </c>
      <c r="P3753" s="4">
        <v>0.69899999999999995</v>
      </c>
      <c r="Q3753" s="5">
        <v>1</v>
      </c>
      <c r="R3753" s="4" t="str">
        <f>TRIM(tblOperations[[#This Row],[Region]])</f>
        <v>Wales</v>
      </c>
      <c r="S3753" s="4" t="str">
        <f>TRIM(tblOperations[[#This Row],[Team]])</f>
        <v>Workplace Projects</v>
      </c>
      <c r="T3753" s="4" t="str">
        <f>_xlfn.XLOOKUP(R3753,tblRegionReference[Region],tblRegionReference[Area],"Not Found")</f>
        <v>Wales</v>
      </c>
      <c r="U3753" s="4" t="str">
        <f>IF(tblOperations[[#This Row],[Completion_Rate]]&gt;=_xlfn.XLOOKUP("Completion Rate",tblKPITargets[KPI_Name],tblKPITargets[Target_Value]),"Met","Below Target")</f>
        <v>Met</v>
      </c>
      <c r="V3753" t="str">
        <f>IF(tblOperations[[#This Row],[SLA_Compliance]]&gt;=_xlfn.XLOOKUP('04_References'!$A$3,tblKPITargets[KPI_Name],tblKPITargets[Target_Value]),"Met","Below Target")</f>
        <v>Met</v>
      </c>
      <c r="W3753" t="str">
        <f>IF(tblOperations[[#This Row],[Quality_Pass_Rate]]&gt;=_xlfn.XLOOKUP('04_References'!$A$4,tblKPITargets[KPI_Name],tblKPITargets[Target_Value]),"Met","Below Target")</f>
        <v>Met</v>
      </c>
      <c r="X3753" t="str">
        <f>IF(tblOperations[[#This Row],[Average_Completion_Days]]&lt;=_xlfn.XLOOKUP('04_References'!$A$7,tblKPITargets[KPI_Name],tblKPITargets[Target_Value]),"Met","Below Target")</f>
        <v>Met</v>
      </c>
      <c r="Y3753" t="str">
        <f>IF(tblOperations[[#This Row],[Closing_Backlog]]&lt;=_xlfn.XLOOKUP('04_References'!$A$8,tblKPITargets[KPI_Name],tblKPITargets[Target_Value]),"Met","Below Target")</f>
        <v>Met</v>
      </c>
    </row>
    <row r="3754" spans="1:25">
      <c r="A3754" s="6" t="s">
        <v>3784</v>
      </c>
      <c r="B3754" s="7">
        <v>46191</v>
      </c>
      <c r="C3754" s="2" t="s">
        <v>18</v>
      </c>
      <c r="D3754" s="2" t="s">
        <v>19</v>
      </c>
      <c r="E3754" s="2">
        <v>680</v>
      </c>
      <c r="F3754" s="2">
        <v>39</v>
      </c>
      <c r="G3754" s="2">
        <v>719</v>
      </c>
      <c r="H3754" s="2">
        <v>37</v>
      </c>
      <c r="I3754" s="2">
        <v>682</v>
      </c>
      <c r="J3754" s="2">
        <v>1</v>
      </c>
      <c r="K3754" s="2">
        <v>0</v>
      </c>
      <c r="L3754" s="2">
        <v>8</v>
      </c>
      <c r="M3754" s="2">
        <v>0.6</v>
      </c>
      <c r="N3754" s="2">
        <v>0.99199999999999999</v>
      </c>
      <c r="O3754" s="2">
        <v>2.5</v>
      </c>
      <c r="P3754" s="2">
        <v>0.66</v>
      </c>
      <c r="Q3754" s="3">
        <v>5.0999999999999997E-2</v>
      </c>
      <c r="R3754" s="4" t="str">
        <f>TRIM(tblOperations[[#This Row],[Region]])</f>
        <v>Scotland</v>
      </c>
      <c r="S3754" s="4" t="str">
        <f>TRIM(tblOperations[[#This Row],[Team]])</f>
        <v>Workplace Services</v>
      </c>
      <c r="T3754" s="4" t="str">
        <f>_xlfn.XLOOKUP(R3754,tblRegionReference[Region],tblRegionReference[Area],"Not Found")</f>
        <v>North</v>
      </c>
      <c r="U3754" s="4" t="str">
        <f>IF(tblOperations[[#This Row],[Completion_Rate]]&gt;=_xlfn.XLOOKUP("Completion Rate",tblKPITargets[KPI_Name],tblKPITargets[Target_Value]),"Met","Below Target")</f>
        <v>Below Target</v>
      </c>
      <c r="V3754" t="str">
        <f>IF(tblOperations[[#This Row],[SLA_Compliance]]&gt;=_xlfn.XLOOKUP('04_References'!$A$3,tblKPITargets[KPI_Name],tblKPITargets[Target_Value]),"Met","Below Target")</f>
        <v>Below Target</v>
      </c>
      <c r="W3754" t="str">
        <f>IF(tblOperations[[#This Row],[Quality_Pass_Rate]]&gt;=_xlfn.XLOOKUP('04_References'!$A$4,tblKPITargets[KPI_Name],tblKPITargets[Target_Value]),"Met","Below Target")</f>
        <v>Met</v>
      </c>
      <c r="X3754" t="str">
        <f>IF(tblOperations[[#This Row],[Average_Completion_Days]]&lt;=_xlfn.XLOOKUP('04_References'!$A$7,tblKPITargets[KPI_Name],tblKPITargets[Target_Value]),"Met","Below Target")</f>
        <v>Below Target</v>
      </c>
      <c r="Y3754" t="str">
        <f>IF(tblOperations[[#This Row],[Closing_Backlog]]&lt;=_xlfn.XLOOKUP('04_References'!$A$8,tblKPITargets[KPI_Name],tblKPITargets[Target_Value]),"Met","Below Target")</f>
        <v>Below Target</v>
      </c>
    </row>
    <row r="3755" spans="1:25">
      <c r="A3755" s="8" t="s">
        <v>3785</v>
      </c>
      <c r="B3755" s="9">
        <v>46191</v>
      </c>
      <c r="C3755" s="4" t="s">
        <v>18</v>
      </c>
      <c r="D3755" s="4" t="s">
        <v>21</v>
      </c>
      <c r="E3755" s="4">
        <v>0</v>
      </c>
      <c r="F3755" s="4">
        <v>23</v>
      </c>
      <c r="G3755" s="4">
        <v>23</v>
      </c>
      <c r="H3755" s="4">
        <v>23</v>
      </c>
      <c r="I3755" s="4">
        <v>0</v>
      </c>
      <c r="J3755" s="4">
        <v>0</v>
      </c>
      <c r="K3755" s="4">
        <v>0</v>
      </c>
      <c r="L3755" s="4">
        <v>1.5</v>
      </c>
      <c r="M3755" s="4">
        <v>0.95299999999999996</v>
      </c>
      <c r="N3755" s="4">
        <v>0.98499999999999999</v>
      </c>
      <c r="O3755" s="4">
        <v>4.5999999999999996</v>
      </c>
      <c r="P3755" s="4">
        <v>0.72299999999999998</v>
      </c>
      <c r="Q3755" s="5">
        <v>1</v>
      </c>
      <c r="R3755" s="4" t="str">
        <f>TRIM(tblOperations[[#This Row],[Region]])</f>
        <v>Scotland</v>
      </c>
      <c r="S3755" s="4" t="str">
        <f>TRIM(tblOperations[[#This Row],[Team]])</f>
        <v>Facilities Response</v>
      </c>
      <c r="T3755" s="4" t="str">
        <f>_xlfn.XLOOKUP(R3755,tblRegionReference[Region],tblRegionReference[Area],"Not Found")</f>
        <v>North</v>
      </c>
      <c r="U3755" s="4" t="str">
        <f>IF(tblOperations[[#This Row],[Completion_Rate]]&gt;=_xlfn.XLOOKUP("Completion Rate",tblKPITargets[KPI_Name],tblKPITargets[Target_Value]),"Met","Below Target")</f>
        <v>Met</v>
      </c>
      <c r="V3755" t="str">
        <f>IF(tblOperations[[#This Row],[SLA_Compliance]]&gt;=_xlfn.XLOOKUP('04_References'!$A$3,tblKPITargets[KPI_Name],tblKPITargets[Target_Value]),"Met","Below Target")</f>
        <v>Met</v>
      </c>
      <c r="W3755" t="str">
        <f>IF(tblOperations[[#This Row],[Quality_Pass_Rate]]&gt;=_xlfn.XLOOKUP('04_References'!$A$4,tblKPITargets[KPI_Name],tblKPITargets[Target_Value]),"Met","Below Target")</f>
        <v>Met</v>
      </c>
      <c r="X3755" t="str">
        <f>IF(tblOperations[[#This Row],[Average_Completion_Days]]&lt;=_xlfn.XLOOKUP('04_References'!$A$7,tblKPITargets[KPI_Name],tblKPITargets[Target_Value]),"Met","Below Target")</f>
        <v>Met</v>
      </c>
      <c r="Y3755" t="str">
        <f>IF(tblOperations[[#This Row],[Closing_Backlog]]&lt;=_xlfn.XLOOKUP('04_References'!$A$8,tblKPITargets[KPI_Name],tblKPITargets[Target_Value]),"Met","Below Target")</f>
        <v>Met</v>
      </c>
    </row>
    <row r="3756" spans="1:25">
      <c r="A3756" s="6" t="s">
        <v>3786</v>
      </c>
      <c r="B3756" s="7">
        <v>46191</v>
      </c>
      <c r="C3756" s="2" t="s">
        <v>18</v>
      </c>
      <c r="D3756" s="2" t="s">
        <v>23</v>
      </c>
      <c r="E3756" s="2">
        <v>976</v>
      </c>
      <c r="F3756" s="2">
        <v>48</v>
      </c>
      <c r="G3756" s="2">
        <v>1024</v>
      </c>
      <c r="H3756" s="2">
        <v>35</v>
      </c>
      <c r="I3756" s="2">
        <v>989</v>
      </c>
      <c r="J3756" s="2">
        <v>0</v>
      </c>
      <c r="K3756" s="2">
        <v>0</v>
      </c>
      <c r="L3756" s="2">
        <v>8</v>
      </c>
      <c r="M3756" s="2">
        <v>0.6</v>
      </c>
      <c r="N3756" s="2">
        <v>0.95399999999999996</v>
      </c>
      <c r="O3756" s="2">
        <v>2.5</v>
      </c>
      <c r="P3756" s="2">
        <v>0.73799999999999999</v>
      </c>
      <c r="Q3756" s="3">
        <v>3.4000000000000002E-2</v>
      </c>
      <c r="R3756" s="4" t="str">
        <f>TRIM(tblOperations[[#This Row],[Region]])</f>
        <v>Scotland</v>
      </c>
      <c r="S3756" s="4" t="str">
        <f>TRIM(tblOperations[[#This Row],[Team]])</f>
        <v>Estates Support</v>
      </c>
      <c r="T3756" s="4" t="str">
        <f>_xlfn.XLOOKUP(R3756,tblRegionReference[Region],tblRegionReference[Area],"Not Found")</f>
        <v>North</v>
      </c>
      <c r="U3756" s="4" t="str">
        <f>IF(tblOperations[[#This Row],[Completion_Rate]]&gt;=_xlfn.XLOOKUP("Completion Rate",tblKPITargets[KPI_Name],tblKPITargets[Target_Value]),"Met","Below Target")</f>
        <v>Below Target</v>
      </c>
      <c r="V3756" t="str">
        <f>IF(tblOperations[[#This Row],[SLA_Compliance]]&gt;=_xlfn.XLOOKUP('04_References'!$A$3,tblKPITargets[KPI_Name],tblKPITargets[Target_Value]),"Met","Below Target")</f>
        <v>Below Target</v>
      </c>
      <c r="W3756" t="str">
        <f>IF(tblOperations[[#This Row],[Quality_Pass_Rate]]&gt;=_xlfn.XLOOKUP('04_References'!$A$4,tblKPITargets[KPI_Name],tblKPITargets[Target_Value]),"Met","Below Target")</f>
        <v>Met</v>
      </c>
      <c r="X3756" t="str">
        <f>IF(tblOperations[[#This Row],[Average_Completion_Days]]&lt;=_xlfn.XLOOKUP('04_References'!$A$7,tblKPITargets[KPI_Name],tblKPITargets[Target_Value]),"Met","Below Target")</f>
        <v>Below Target</v>
      </c>
      <c r="Y3756" t="str">
        <f>IF(tblOperations[[#This Row],[Closing_Backlog]]&lt;=_xlfn.XLOOKUP('04_References'!$A$8,tblKPITargets[KPI_Name],tblKPITargets[Target_Value]),"Met","Below Target")</f>
        <v>Below Target</v>
      </c>
    </row>
    <row r="3757" spans="1:25">
      <c r="A3757" s="8" t="s">
        <v>3787</v>
      </c>
      <c r="B3757" s="9">
        <v>46191</v>
      </c>
      <c r="C3757" s="4" t="s">
        <v>18</v>
      </c>
      <c r="D3757" s="4" t="s">
        <v>25</v>
      </c>
      <c r="E3757" s="4">
        <v>0</v>
      </c>
      <c r="F3757" s="4">
        <v>35</v>
      </c>
      <c r="G3757" s="4">
        <v>35</v>
      </c>
      <c r="H3757" s="4">
        <v>35</v>
      </c>
      <c r="I3757" s="4">
        <v>0</v>
      </c>
      <c r="J3757" s="4">
        <v>0</v>
      </c>
      <c r="K3757" s="4">
        <v>0</v>
      </c>
      <c r="L3757" s="4">
        <v>1.9</v>
      </c>
      <c r="M3757" s="4">
        <v>1</v>
      </c>
      <c r="N3757" s="4">
        <v>0.998</v>
      </c>
      <c r="O3757" s="4">
        <v>4.7</v>
      </c>
      <c r="P3757" s="4">
        <v>0.71099999999999997</v>
      </c>
      <c r="Q3757" s="5">
        <v>1</v>
      </c>
      <c r="R3757" s="4" t="str">
        <f>TRIM(tblOperations[[#This Row],[Region]])</f>
        <v>Scotland</v>
      </c>
      <c r="S3757" s="4" t="str">
        <f>TRIM(tblOperations[[#This Row],[Team]])</f>
        <v>Workplace Projects</v>
      </c>
      <c r="T3757" s="4" t="str">
        <f>_xlfn.XLOOKUP(R3757,tblRegionReference[Region],tblRegionReference[Area],"Not Found")</f>
        <v>North</v>
      </c>
      <c r="U3757" s="4" t="str">
        <f>IF(tblOperations[[#This Row],[Completion_Rate]]&gt;=_xlfn.XLOOKUP("Completion Rate",tblKPITargets[KPI_Name],tblKPITargets[Target_Value]),"Met","Below Target")</f>
        <v>Met</v>
      </c>
      <c r="V3757" t="str">
        <f>IF(tblOperations[[#This Row],[SLA_Compliance]]&gt;=_xlfn.XLOOKUP('04_References'!$A$3,tblKPITargets[KPI_Name],tblKPITargets[Target_Value]),"Met","Below Target")</f>
        <v>Met</v>
      </c>
      <c r="W3757" t="str">
        <f>IF(tblOperations[[#This Row],[Quality_Pass_Rate]]&gt;=_xlfn.XLOOKUP('04_References'!$A$4,tblKPITargets[KPI_Name],tblKPITargets[Target_Value]),"Met","Below Target")</f>
        <v>Met</v>
      </c>
      <c r="X3757" t="str">
        <f>IF(tblOperations[[#This Row],[Average_Completion_Days]]&lt;=_xlfn.XLOOKUP('04_References'!$A$7,tblKPITargets[KPI_Name],tblKPITargets[Target_Value]),"Met","Below Target")</f>
        <v>Met</v>
      </c>
      <c r="Y3757" t="str">
        <f>IF(tblOperations[[#This Row],[Closing_Backlog]]&lt;=_xlfn.XLOOKUP('04_References'!$A$8,tblKPITargets[KPI_Name],tblKPITargets[Target_Value]),"Met","Below Target")</f>
        <v>Met</v>
      </c>
    </row>
    <row r="3758" spans="1:25">
      <c r="A3758" s="6" t="s">
        <v>3788</v>
      </c>
      <c r="B3758" s="7">
        <v>46191</v>
      </c>
      <c r="C3758" s="2" t="s">
        <v>27</v>
      </c>
      <c r="D3758" s="2" t="s">
        <v>19</v>
      </c>
      <c r="E3758" s="2">
        <v>24</v>
      </c>
      <c r="F3758" s="2">
        <v>49</v>
      </c>
      <c r="G3758" s="2">
        <v>73</v>
      </c>
      <c r="H3758" s="2">
        <v>50</v>
      </c>
      <c r="I3758" s="2">
        <v>23</v>
      </c>
      <c r="J3758" s="2">
        <v>0</v>
      </c>
      <c r="K3758" s="2">
        <v>0</v>
      </c>
      <c r="L3758" s="2">
        <v>2.4</v>
      </c>
      <c r="M3758" s="2">
        <v>0.81699999999999995</v>
      </c>
      <c r="N3758" s="2">
        <v>0.97499999999999998</v>
      </c>
      <c r="O3758" s="2">
        <v>3.6</v>
      </c>
      <c r="P3758" s="2">
        <v>0.74399999999999999</v>
      </c>
      <c r="Q3758" s="3">
        <v>0.68500000000000005</v>
      </c>
      <c r="R3758" s="4" t="str">
        <f>TRIM(tblOperations[[#This Row],[Region]])</f>
        <v>North East</v>
      </c>
      <c r="S3758" s="4" t="str">
        <f>TRIM(tblOperations[[#This Row],[Team]])</f>
        <v>Workplace Services</v>
      </c>
      <c r="T3758" s="4" t="str">
        <f>_xlfn.XLOOKUP(R3758,tblRegionReference[Region],tblRegionReference[Area],"Not Found")</f>
        <v>North</v>
      </c>
      <c r="U3758" s="4" t="str">
        <f>IF(tblOperations[[#This Row],[Completion_Rate]]&gt;=_xlfn.XLOOKUP("Completion Rate",tblKPITargets[KPI_Name],tblKPITargets[Target_Value]),"Met","Below Target")</f>
        <v>Below Target</v>
      </c>
      <c r="V3758" t="str">
        <f>IF(tblOperations[[#This Row],[SLA_Compliance]]&gt;=_xlfn.XLOOKUP('04_References'!$A$3,tblKPITargets[KPI_Name],tblKPITargets[Target_Value]),"Met","Below Target")</f>
        <v>Below Target</v>
      </c>
      <c r="W3758" t="str">
        <f>IF(tblOperations[[#This Row],[Quality_Pass_Rate]]&gt;=_xlfn.XLOOKUP('04_References'!$A$4,tblKPITargets[KPI_Name],tblKPITargets[Target_Value]),"Met","Below Target")</f>
        <v>Met</v>
      </c>
      <c r="X3758" t="str">
        <f>IF(tblOperations[[#This Row],[Average_Completion_Days]]&lt;=_xlfn.XLOOKUP('04_References'!$A$7,tblKPITargets[KPI_Name],tblKPITargets[Target_Value]),"Met","Below Target")</f>
        <v>Met</v>
      </c>
      <c r="Y3758" t="str">
        <f>IF(tblOperations[[#This Row],[Closing_Backlog]]&lt;=_xlfn.XLOOKUP('04_References'!$A$8,tblKPITargets[KPI_Name],tblKPITargets[Target_Value]),"Met","Below Target")</f>
        <v>Below Target</v>
      </c>
    </row>
    <row r="3759" spans="1:25">
      <c r="A3759" s="8" t="s">
        <v>3789</v>
      </c>
      <c r="B3759" s="9">
        <v>46191</v>
      </c>
      <c r="C3759" s="4" t="s">
        <v>27</v>
      </c>
      <c r="D3759" s="4" t="s">
        <v>21</v>
      </c>
      <c r="E3759" s="4">
        <v>0</v>
      </c>
      <c r="F3759" s="4">
        <v>42</v>
      </c>
      <c r="G3759" s="4">
        <v>42</v>
      </c>
      <c r="H3759" s="4">
        <v>42</v>
      </c>
      <c r="I3759" s="4">
        <v>0</v>
      </c>
      <c r="J3759" s="4">
        <v>0</v>
      </c>
      <c r="K3759" s="4">
        <v>0</v>
      </c>
      <c r="L3759" s="4">
        <v>1.4</v>
      </c>
      <c r="M3759" s="4">
        <v>0.96</v>
      </c>
      <c r="N3759" s="4">
        <v>1</v>
      </c>
      <c r="O3759" s="4">
        <v>4.5</v>
      </c>
      <c r="P3759" s="4">
        <v>0.70899999999999996</v>
      </c>
      <c r="Q3759" s="5">
        <v>1</v>
      </c>
      <c r="R3759" s="4" t="str">
        <f>TRIM(tblOperations[[#This Row],[Region]])</f>
        <v>North East</v>
      </c>
      <c r="S3759" s="4" t="str">
        <f>TRIM(tblOperations[[#This Row],[Team]])</f>
        <v>Facilities Response</v>
      </c>
      <c r="T3759" s="4" t="str">
        <f>_xlfn.XLOOKUP(R3759,tblRegionReference[Region],tblRegionReference[Area],"Not Found")</f>
        <v>North</v>
      </c>
      <c r="U3759" s="4" t="str">
        <f>IF(tblOperations[[#This Row],[Completion_Rate]]&gt;=_xlfn.XLOOKUP("Completion Rate",tblKPITargets[KPI_Name],tblKPITargets[Target_Value]),"Met","Below Target")</f>
        <v>Met</v>
      </c>
      <c r="V3759" t="str">
        <f>IF(tblOperations[[#This Row],[SLA_Compliance]]&gt;=_xlfn.XLOOKUP('04_References'!$A$3,tblKPITargets[KPI_Name],tblKPITargets[Target_Value]),"Met","Below Target")</f>
        <v>Met</v>
      </c>
      <c r="W3759" t="str">
        <f>IF(tblOperations[[#This Row],[Quality_Pass_Rate]]&gt;=_xlfn.XLOOKUP('04_References'!$A$4,tblKPITargets[KPI_Name],tblKPITargets[Target_Value]),"Met","Below Target")</f>
        <v>Met</v>
      </c>
      <c r="X3759" t="str">
        <f>IF(tblOperations[[#This Row],[Average_Completion_Days]]&lt;=_xlfn.XLOOKUP('04_References'!$A$7,tblKPITargets[KPI_Name],tblKPITargets[Target_Value]),"Met","Below Target")</f>
        <v>Met</v>
      </c>
      <c r="Y3759" t="str">
        <f>IF(tblOperations[[#This Row],[Closing_Backlog]]&lt;=_xlfn.XLOOKUP('04_References'!$A$8,tblKPITargets[KPI_Name],tblKPITargets[Target_Value]),"Met","Below Target")</f>
        <v>Met</v>
      </c>
    </row>
    <row r="3760" spans="1:25">
      <c r="A3760" s="6" t="s">
        <v>3790</v>
      </c>
      <c r="B3760" s="7">
        <v>46191</v>
      </c>
      <c r="C3760" s="2" t="s">
        <v>27</v>
      </c>
      <c r="D3760" s="2" t="s">
        <v>23</v>
      </c>
      <c r="E3760" s="2">
        <v>2502</v>
      </c>
      <c r="F3760" s="2">
        <v>38</v>
      </c>
      <c r="G3760" s="2">
        <v>2540</v>
      </c>
      <c r="H3760" s="2">
        <v>16</v>
      </c>
      <c r="I3760" s="2">
        <v>2524</v>
      </c>
      <c r="J3760" s="2">
        <v>0</v>
      </c>
      <c r="K3760" s="2">
        <v>0</v>
      </c>
      <c r="L3760" s="2">
        <v>8</v>
      </c>
      <c r="M3760" s="2">
        <v>0.6</v>
      </c>
      <c r="N3760" s="2">
        <v>0.95799999999999996</v>
      </c>
      <c r="O3760" s="2">
        <v>2.5</v>
      </c>
      <c r="P3760" s="2">
        <v>0.77200000000000002</v>
      </c>
      <c r="Q3760" s="3">
        <v>6.0000000000000001E-3</v>
      </c>
      <c r="R3760" s="4" t="str">
        <f>TRIM(tblOperations[[#This Row],[Region]])</f>
        <v>North East</v>
      </c>
      <c r="S3760" s="4" t="str">
        <f>TRIM(tblOperations[[#This Row],[Team]])</f>
        <v>Estates Support</v>
      </c>
      <c r="T3760" s="4" t="str">
        <f>_xlfn.XLOOKUP(R3760,tblRegionReference[Region],tblRegionReference[Area],"Not Found")</f>
        <v>North</v>
      </c>
      <c r="U3760" s="4" t="str">
        <f>IF(tblOperations[[#This Row],[Completion_Rate]]&gt;=_xlfn.XLOOKUP("Completion Rate",tblKPITargets[KPI_Name],tblKPITargets[Target_Value]),"Met","Below Target")</f>
        <v>Below Target</v>
      </c>
      <c r="V3760" t="str">
        <f>IF(tblOperations[[#This Row],[SLA_Compliance]]&gt;=_xlfn.XLOOKUP('04_References'!$A$3,tblKPITargets[KPI_Name],tblKPITargets[Target_Value]),"Met","Below Target")</f>
        <v>Below Target</v>
      </c>
      <c r="W3760" t="str">
        <f>IF(tblOperations[[#This Row],[Quality_Pass_Rate]]&gt;=_xlfn.XLOOKUP('04_References'!$A$4,tblKPITargets[KPI_Name],tblKPITargets[Target_Value]),"Met","Below Target")</f>
        <v>Met</v>
      </c>
      <c r="X3760" t="str">
        <f>IF(tblOperations[[#This Row],[Average_Completion_Days]]&lt;=_xlfn.XLOOKUP('04_References'!$A$7,tblKPITargets[KPI_Name],tblKPITargets[Target_Value]),"Met","Below Target")</f>
        <v>Below Target</v>
      </c>
      <c r="Y3760" t="str">
        <f>IF(tblOperations[[#This Row],[Closing_Backlog]]&lt;=_xlfn.XLOOKUP('04_References'!$A$8,tblKPITargets[KPI_Name],tblKPITargets[Target_Value]),"Met","Below Target")</f>
        <v>Below Target</v>
      </c>
    </row>
    <row r="3761" spans="1:25">
      <c r="A3761" s="8" t="s">
        <v>3791</v>
      </c>
      <c r="B3761" s="9">
        <v>46191</v>
      </c>
      <c r="C3761" s="4" t="s">
        <v>27</v>
      </c>
      <c r="D3761" s="4" t="s">
        <v>25</v>
      </c>
      <c r="E3761" s="4">
        <v>226</v>
      </c>
      <c r="F3761" s="4">
        <v>37</v>
      </c>
      <c r="G3761" s="4">
        <v>263</v>
      </c>
      <c r="H3761" s="4">
        <v>22</v>
      </c>
      <c r="I3761" s="4">
        <v>241</v>
      </c>
      <c r="J3761" s="4">
        <v>0</v>
      </c>
      <c r="K3761" s="4">
        <v>0</v>
      </c>
      <c r="L3761" s="4">
        <v>8</v>
      </c>
      <c r="M3761" s="4">
        <v>0.6</v>
      </c>
      <c r="N3761" s="4">
        <v>0.995</v>
      </c>
      <c r="O3761" s="4">
        <v>2.5</v>
      </c>
      <c r="P3761" s="4">
        <v>0.81100000000000005</v>
      </c>
      <c r="Q3761" s="5">
        <v>8.4000000000000005E-2</v>
      </c>
      <c r="R3761" s="4" t="str">
        <f>TRIM(tblOperations[[#This Row],[Region]])</f>
        <v>North East</v>
      </c>
      <c r="S3761" s="4" t="str">
        <f>TRIM(tblOperations[[#This Row],[Team]])</f>
        <v>Workplace Projects</v>
      </c>
      <c r="T3761" s="4" t="str">
        <f>_xlfn.XLOOKUP(R3761,tblRegionReference[Region],tblRegionReference[Area],"Not Found")</f>
        <v>North</v>
      </c>
      <c r="U3761" s="4" t="str">
        <f>IF(tblOperations[[#This Row],[Completion_Rate]]&gt;=_xlfn.XLOOKUP("Completion Rate",tblKPITargets[KPI_Name],tblKPITargets[Target_Value]),"Met","Below Target")</f>
        <v>Below Target</v>
      </c>
      <c r="V3761" t="str">
        <f>IF(tblOperations[[#This Row],[SLA_Compliance]]&gt;=_xlfn.XLOOKUP('04_References'!$A$3,tblKPITargets[KPI_Name],tblKPITargets[Target_Value]),"Met","Below Target")</f>
        <v>Below Target</v>
      </c>
      <c r="W3761" t="str">
        <f>IF(tblOperations[[#This Row],[Quality_Pass_Rate]]&gt;=_xlfn.XLOOKUP('04_References'!$A$4,tblKPITargets[KPI_Name],tblKPITargets[Target_Value]),"Met","Below Target")</f>
        <v>Met</v>
      </c>
      <c r="X3761" t="str">
        <f>IF(tblOperations[[#This Row],[Average_Completion_Days]]&lt;=_xlfn.XLOOKUP('04_References'!$A$7,tblKPITargets[KPI_Name],tblKPITargets[Target_Value]),"Met","Below Target")</f>
        <v>Below Target</v>
      </c>
      <c r="Y3761" t="str">
        <f>IF(tblOperations[[#This Row],[Closing_Backlog]]&lt;=_xlfn.XLOOKUP('04_References'!$A$8,tblKPITargets[KPI_Name],tblKPITargets[Target_Value]),"Met","Below Target")</f>
        <v>Below Target</v>
      </c>
    </row>
    <row r="3762" spans="1:25">
      <c r="A3762" s="6" t="s">
        <v>3792</v>
      </c>
      <c r="B3762" s="7">
        <v>46191</v>
      </c>
      <c r="C3762" s="2" t="s">
        <v>32</v>
      </c>
      <c r="D3762" s="2" t="s">
        <v>19</v>
      </c>
      <c r="E3762" s="2">
        <v>1140</v>
      </c>
      <c r="F3762" s="2">
        <v>57</v>
      </c>
      <c r="G3762" s="2">
        <v>1197</v>
      </c>
      <c r="H3762" s="2">
        <v>35</v>
      </c>
      <c r="I3762" s="2">
        <v>1162</v>
      </c>
      <c r="J3762" s="2">
        <v>0</v>
      </c>
      <c r="K3762" s="2">
        <v>0</v>
      </c>
      <c r="L3762" s="2">
        <v>8</v>
      </c>
      <c r="M3762" s="2">
        <v>0.6</v>
      </c>
      <c r="N3762" s="2">
        <v>1</v>
      </c>
      <c r="O3762" s="2">
        <v>2.5</v>
      </c>
      <c r="P3762" s="2">
        <v>0.755</v>
      </c>
      <c r="Q3762" s="3">
        <v>2.9000000000000001E-2</v>
      </c>
      <c r="R3762" s="4" t="str">
        <f>TRIM(tblOperations[[#This Row],[Region]])</f>
        <v>North West</v>
      </c>
      <c r="S3762" s="4" t="str">
        <f>TRIM(tblOperations[[#This Row],[Team]])</f>
        <v>Workplace Services</v>
      </c>
      <c r="T3762" s="4" t="str">
        <f>_xlfn.XLOOKUP(R3762,tblRegionReference[Region],tblRegionReference[Area],"Not Found")</f>
        <v>North</v>
      </c>
      <c r="U3762" s="4" t="str">
        <f>IF(tblOperations[[#This Row],[Completion_Rate]]&gt;=_xlfn.XLOOKUP("Completion Rate",tblKPITargets[KPI_Name],tblKPITargets[Target_Value]),"Met","Below Target")</f>
        <v>Below Target</v>
      </c>
      <c r="V3762" t="str">
        <f>IF(tblOperations[[#This Row],[SLA_Compliance]]&gt;=_xlfn.XLOOKUP('04_References'!$A$3,tblKPITargets[KPI_Name],tblKPITargets[Target_Value]),"Met","Below Target")</f>
        <v>Below Target</v>
      </c>
      <c r="W3762" t="str">
        <f>IF(tblOperations[[#This Row],[Quality_Pass_Rate]]&gt;=_xlfn.XLOOKUP('04_References'!$A$4,tblKPITargets[KPI_Name],tblKPITargets[Target_Value]),"Met","Below Target")</f>
        <v>Met</v>
      </c>
      <c r="X3762" t="str">
        <f>IF(tblOperations[[#This Row],[Average_Completion_Days]]&lt;=_xlfn.XLOOKUP('04_References'!$A$7,tblKPITargets[KPI_Name],tblKPITargets[Target_Value]),"Met","Below Target")</f>
        <v>Below Target</v>
      </c>
      <c r="Y3762" t="str">
        <f>IF(tblOperations[[#This Row],[Closing_Backlog]]&lt;=_xlfn.XLOOKUP('04_References'!$A$8,tblKPITargets[KPI_Name],tblKPITargets[Target_Value]),"Met","Below Target")</f>
        <v>Below Target</v>
      </c>
    </row>
    <row r="3763" spans="1:25">
      <c r="A3763" s="8" t="s">
        <v>3793</v>
      </c>
      <c r="B3763" s="9">
        <v>46191</v>
      </c>
      <c r="C3763" s="4" t="s">
        <v>32</v>
      </c>
      <c r="D3763" s="4" t="s">
        <v>21</v>
      </c>
      <c r="E3763" s="4">
        <v>2370</v>
      </c>
      <c r="F3763" s="4">
        <v>21</v>
      </c>
      <c r="G3763" s="4">
        <v>2391</v>
      </c>
      <c r="H3763" s="4">
        <v>23</v>
      </c>
      <c r="I3763" s="4">
        <v>2368</v>
      </c>
      <c r="J3763" s="4">
        <v>0</v>
      </c>
      <c r="K3763" s="4">
        <v>0</v>
      </c>
      <c r="L3763" s="4">
        <v>8</v>
      </c>
      <c r="M3763" s="4">
        <v>0.6</v>
      </c>
      <c r="N3763" s="4">
        <v>0.97099999999999997</v>
      </c>
      <c r="O3763" s="4">
        <v>2.5</v>
      </c>
      <c r="P3763" s="4">
        <v>0.75</v>
      </c>
      <c r="Q3763" s="5">
        <v>0.01</v>
      </c>
      <c r="R3763" s="4" t="str">
        <f>TRIM(tblOperations[[#This Row],[Region]])</f>
        <v>North West</v>
      </c>
      <c r="S3763" s="4" t="str">
        <f>TRIM(tblOperations[[#This Row],[Team]])</f>
        <v>Facilities Response</v>
      </c>
      <c r="T3763" s="4" t="str">
        <f>_xlfn.XLOOKUP(R3763,tblRegionReference[Region],tblRegionReference[Area],"Not Found")</f>
        <v>North</v>
      </c>
      <c r="U3763" s="4" t="str">
        <f>IF(tblOperations[[#This Row],[Completion_Rate]]&gt;=_xlfn.XLOOKUP("Completion Rate",tblKPITargets[KPI_Name],tblKPITargets[Target_Value]),"Met","Below Target")</f>
        <v>Below Target</v>
      </c>
      <c r="V3763" t="str">
        <f>IF(tblOperations[[#This Row],[SLA_Compliance]]&gt;=_xlfn.XLOOKUP('04_References'!$A$3,tblKPITargets[KPI_Name],tblKPITargets[Target_Value]),"Met","Below Target")</f>
        <v>Below Target</v>
      </c>
      <c r="W3763" t="str">
        <f>IF(tblOperations[[#This Row],[Quality_Pass_Rate]]&gt;=_xlfn.XLOOKUP('04_References'!$A$4,tblKPITargets[KPI_Name],tblKPITargets[Target_Value]),"Met","Below Target")</f>
        <v>Met</v>
      </c>
      <c r="X3763" t="str">
        <f>IF(tblOperations[[#This Row],[Average_Completion_Days]]&lt;=_xlfn.XLOOKUP('04_References'!$A$7,tblKPITargets[KPI_Name],tblKPITargets[Target_Value]),"Met","Below Target")</f>
        <v>Below Target</v>
      </c>
      <c r="Y3763" t="str">
        <f>IF(tblOperations[[#This Row],[Closing_Backlog]]&lt;=_xlfn.XLOOKUP('04_References'!$A$8,tblKPITargets[KPI_Name],tblKPITargets[Target_Value]),"Met","Below Target")</f>
        <v>Below Target</v>
      </c>
    </row>
    <row r="3764" spans="1:25">
      <c r="A3764" s="6" t="s">
        <v>3794</v>
      </c>
      <c r="B3764" s="7">
        <v>46191</v>
      </c>
      <c r="C3764" s="2" t="s">
        <v>32</v>
      </c>
      <c r="D3764" s="2" t="s">
        <v>23</v>
      </c>
      <c r="E3764" s="2">
        <v>2621</v>
      </c>
      <c r="F3764" s="2">
        <v>31</v>
      </c>
      <c r="G3764" s="2">
        <v>2652</v>
      </c>
      <c r="H3764" s="2">
        <v>22</v>
      </c>
      <c r="I3764" s="2">
        <v>2630</v>
      </c>
      <c r="J3764" s="2">
        <v>0</v>
      </c>
      <c r="K3764" s="2">
        <v>0</v>
      </c>
      <c r="L3764" s="2">
        <v>8</v>
      </c>
      <c r="M3764" s="2">
        <v>0.6</v>
      </c>
      <c r="N3764" s="2">
        <v>0.98</v>
      </c>
      <c r="O3764" s="2">
        <v>2.5</v>
      </c>
      <c r="P3764" s="2">
        <v>0.65100000000000002</v>
      </c>
      <c r="Q3764" s="3">
        <v>8.0000000000000002E-3</v>
      </c>
      <c r="R3764" s="4" t="str">
        <f>TRIM(tblOperations[[#This Row],[Region]])</f>
        <v>North West</v>
      </c>
      <c r="S3764" s="4" t="str">
        <f>TRIM(tblOperations[[#This Row],[Team]])</f>
        <v>Estates Support</v>
      </c>
      <c r="T3764" s="4" t="str">
        <f>_xlfn.XLOOKUP(R3764,tblRegionReference[Region],tblRegionReference[Area],"Not Found")</f>
        <v>North</v>
      </c>
      <c r="U3764" s="4" t="str">
        <f>IF(tblOperations[[#This Row],[Completion_Rate]]&gt;=_xlfn.XLOOKUP("Completion Rate",tblKPITargets[KPI_Name],tblKPITargets[Target_Value]),"Met","Below Target")</f>
        <v>Below Target</v>
      </c>
      <c r="V3764" t="str">
        <f>IF(tblOperations[[#This Row],[SLA_Compliance]]&gt;=_xlfn.XLOOKUP('04_References'!$A$3,tblKPITargets[KPI_Name],tblKPITargets[Target_Value]),"Met","Below Target")</f>
        <v>Below Target</v>
      </c>
      <c r="W3764" t="str">
        <f>IF(tblOperations[[#This Row],[Quality_Pass_Rate]]&gt;=_xlfn.XLOOKUP('04_References'!$A$4,tblKPITargets[KPI_Name],tblKPITargets[Target_Value]),"Met","Below Target")</f>
        <v>Met</v>
      </c>
      <c r="X3764" t="str">
        <f>IF(tblOperations[[#This Row],[Average_Completion_Days]]&lt;=_xlfn.XLOOKUP('04_References'!$A$7,tblKPITargets[KPI_Name],tblKPITargets[Target_Value]),"Met","Below Target")</f>
        <v>Below Target</v>
      </c>
      <c r="Y3764" t="str">
        <f>IF(tblOperations[[#This Row],[Closing_Backlog]]&lt;=_xlfn.XLOOKUP('04_References'!$A$8,tblKPITargets[KPI_Name],tblKPITargets[Target_Value]),"Met","Below Target")</f>
        <v>Below Target</v>
      </c>
    </row>
    <row r="3765" spans="1:25">
      <c r="A3765" s="8" t="s">
        <v>3795</v>
      </c>
      <c r="B3765" s="9">
        <v>46191</v>
      </c>
      <c r="C3765" s="4" t="s">
        <v>32</v>
      </c>
      <c r="D3765" s="4" t="s">
        <v>25</v>
      </c>
      <c r="E3765" s="4">
        <v>0</v>
      </c>
      <c r="F3765" s="4">
        <v>39</v>
      </c>
      <c r="G3765" s="4">
        <v>39</v>
      </c>
      <c r="H3765" s="4">
        <v>39</v>
      </c>
      <c r="I3765" s="4">
        <v>0</v>
      </c>
      <c r="J3765" s="4">
        <v>0</v>
      </c>
      <c r="K3765" s="4">
        <v>0</v>
      </c>
      <c r="L3765" s="4">
        <v>1.5</v>
      </c>
      <c r="M3765" s="4">
        <v>0.98</v>
      </c>
      <c r="N3765" s="4">
        <v>1</v>
      </c>
      <c r="O3765" s="4">
        <v>4.5999999999999996</v>
      </c>
      <c r="P3765" s="4">
        <v>0.69399999999999995</v>
      </c>
      <c r="Q3765" s="5">
        <v>1</v>
      </c>
      <c r="R3765" s="4" t="str">
        <f>TRIM(tblOperations[[#This Row],[Region]])</f>
        <v>North West</v>
      </c>
      <c r="S3765" s="4" t="str">
        <f>TRIM(tblOperations[[#This Row],[Team]])</f>
        <v>Workplace Projects</v>
      </c>
      <c r="T3765" s="4" t="str">
        <f>_xlfn.XLOOKUP(R3765,tblRegionReference[Region],tblRegionReference[Area],"Not Found")</f>
        <v>North</v>
      </c>
      <c r="U3765" s="4" t="str">
        <f>IF(tblOperations[[#This Row],[Completion_Rate]]&gt;=_xlfn.XLOOKUP("Completion Rate",tblKPITargets[KPI_Name],tblKPITargets[Target_Value]),"Met","Below Target")</f>
        <v>Met</v>
      </c>
      <c r="V3765" t="str">
        <f>IF(tblOperations[[#This Row],[SLA_Compliance]]&gt;=_xlfn.XLOOKUP('04_References'!$A$3,tblKPITargets[KPI_Name],tblKPITargets[Target_Value]),"Met","Below Target")</f>
        <v>Met</v>
      </c>
      <c r="W3765" t="str">
        <f>IF(tblOperations[[#This Row],[Quality_Pass_Rate]]&gt;=_xlfn.XLOOKUP('04_References'!$A$4,tblKPITargets[KPI_Name],tblKPITargets[Target_Value]),"Met","Below Target")</f>
        <v>Met</v>
      </c>
      <c r="X3765" t="str">
        <f>IF(tblOperations[[#This Row],[Average_Completion_Days]]&lt;=_xlfn.XLOOKUP('04_References'!$A$7,tblKPITargets[KPI_Name],tblKPITargets[Target_Value]),"Met","Below Target")</f>
        <v>Met</v>
      </c>
      <c r="Y3765" t="str">
        <f>IF(tblOperations[[#This Row],[Closing_Backlog]]&lt;=_xlfn.XLOOKUP('04_References'!$A$8,tblKPITargets[KPI_Name],tblKPITargets[Target_Value]),"Met","Below Target")</f>
        <v>Met</v>
      </c>
    </row>
    <row r="3766" spans="1:25">
      <c r="A3766" s="6" t="s">
        <v>3796</v>
      </c>
      <c r="B3766" s="7">
        <v>46191</v>
      </c>
      <c r="C3766" s="2" t="s">
        <v>37</v>
      </c>
      <c r="D3766" s="2" t="s">
        <v>19</v>
      </c>
      <c r="E3766" s="2">
        <v>3</v>
      </c>
      <c r="F3766" s="2">
        <v>27</v>
      </c>
      <c r="G3766" s="2">
        <v>30</v>
      </c>
      <c r="H3766" s="2">
        <v>30</v>
      </c>
      <c r="I3766" s="2">
        <v>0</v>
      </c>
      <c r="J3766" s="2">
        <v>0</v>
      </c>
      <c r="K3766" s="2">
        <v>0</v>
      </c>
      <c r="L3766" s="2">
        <v>1.3</v>
      </c>
      <c r="M3766" s="2">
        <v>0.97399999999999998</v>
      </c>
      <c r="N3766" s="2">
        <v>1</v>
      </c>
      <c r="O3766" s="2">
        <v>4.5</v>
      </c>
      <c r="P3766" s="2">
        <v>0.67100000000000004</v>
      </c>
      <c r="Q3766" s="3">
        <v>1</v>
      </c>
      <c r="R3766" s="4" t="str">
        <f>TRIM(tblOperations[[#This Row],[Region]])</f>
        <v>Midlands</v>
      </c>
      <c r="S3766" s="4" t="str">
        <f>TRIM(tblOperations[[#This Row],[Team]])</f>
        <v>Workplace Services</v>
      </c>
      <c r="T3766" s="4" t="str">
        <f>_xlfn.XLOOKUP(R3766,tblRegionReference[Region],tblRegionReference[Area],"Not Found")</f>
        <v>Central</v>
      </c>
      <c r="U3766" s="4" t="str">
        <f>IF(tblOperations[[#This Row],[Completion_Rate]]&gt;=_xlfn.XLOOKUP("Completion Rate",tblKPITargets[KPI_Name],tblKPITargets[Target_Value]),"Met","Below Target")</f>
        <v>Met</v>
      </c>
      <c r="V3766" t="str">
        <f>IF(tblOperations[[#This Row],[SLA_Compliance]]&gt;=_xlfn.XLOOKUP('04_References'!$A$3,tblKPITargets[KPI_Name],tblKPITargets[Target_Value]),"Met","Below Target")</f>
        <v>Met</v>
      </c>
      <c r="W3766" t="str">
        <f>IF(tblOperations[[#This Row],[Quality_Pass_Rate]]&gt;=_xlfn.XLOOKUP('04_References'!$A$4,tblKPITargets[KPI_Name],tblKPITargets[Target_Value]),"Met","Below Target")</f>
        <v>Met</v>
      </c>
      <c r="X3766" t="str">
        <f>IF(tblOperations[[#This Row],[Average_Completion_Days]]&lt;=_xlfn.XLOOKUP('04_References'!$A$7,tblKPITargets[KPI_Name],tblKPITargets[Target_Value]),"Met","Below Target")</f>
        <v>Met</v>
      </c>
      <c r="Y3766" t="str">
        <f>IF(tblOperations[[#This Row],[Closing_Backlog]]&lt;=_xlfn.XLOOKUP('04_References'!$A$8,tblKPITargets[KPI_Name],tblKPITargets[Target_Value]),"Met","Below Target")</f>
        <v>Met</v>
      </c>
    </row>
    <row r="3767" spans="1:25">
      <c r="A3767" s="8" t="s">
        <v>3797</v>
      </c>
      <c r="B3767" s="9">
        <v>46191</v>
      </c>
      <c r="C3767" s="4" t="s">
        <v>37</v>
      </c>
      <c r="D3767" s="4" t="s">
        <v>21</v>
      </c>
      <c r="E3767" s="4">
        <v>1155</v>
      </c>
      <c r="F3767" s="4">
        <v>35</v>
      </c>
      <c r="G3767" s="4">
        <v>1190</v>
      </c>
      <c r="H3767" s="4">
        <v>35</v>
      </c>
      <c r="I3767" s="4">
        <v>1155</v>
      </c>
      <c r="J3767" s="4">
        <v>0</v>
      </c>
      <c r="K3767" s="4">
        <v>0</v>
      </c>
      <c r="L3767" s="4">
        <v>8</v>
      </c>
      <c r="M3767" s="4">
        <v>0.6</v>
      </c>
      <c r="N3767" s="4">
        <v>0.97699999999999998</v>
      </c>
      <c r="O3767" s="4">
        <v>2.5</v>
      </c>
      <c r="P3767" s="4">
        <v>0.82499999999999996</v>
      </c>
      <c r="Q3767" s="5">
        <v>2.9000000000000001E-2</v>
      </c>
      <c r="R3767" s="4" t="str">
        <f>TRIM(tblOperations[[#This Row],[Region]])</f>
        <v>Midlands</v>
      </c>
      <c r="S3767" s="4" t="str">
        <f>TRIM(tblOperations[[#This Row],[Team]])</f>
        <v>Facilities Response</v>
      </c>
      <c r="T3767" s="4" t="str">
        <f>_xlfn.XLOOKUP(R3767,tblRegionReference[Region],tblRegionReference[Area],"Not Found")</f>
        <v>Central</v>
      </c>
      <c r="U3767" s="4" t="str">
        <f>IF(tblOperations[[#This Row],[Completion_Rate]]&gt;=_xlfn.XLOOKUP("Completion Rate",tblKPITargets[KPI_Name],tblKPITargets[Target_Value]),"Met","Below Target")</f>
        <v>Below Target</v>
      </c>
      <c r="V3767" t="str">
        <f>IF(tblOperations[[#This Row],[SLA_Compliance]]&gt;=_xlfn.XLOOKUP('04_References'!$A$3,tblKPITargets[KPI_Name],tblKPITargets[Target_Value]),"Met","Below Target")</f>
        <v>Below Target</v>
      </c>
      <c r="W3767" t="str">
        <f>IF(tblOperations[[#This Row],[Quality_Pass_Rate]]&gt;=_xlfn.XLOOKUP('04_References'!$A$4,tblKPITargets[KPI_Name],tblKPITargets[Target_Value]),"Met","Below Target")</f>
        <v>Met</v>
      </c>
      <c r="X3767" t="str">
        <f>IF(tblOperations[[#This Row],[Average_Completion_Days]]&lt;=_xlfn.XLOOKUP('04_References'!$A$7,tblKPITargets[KPI_Name],tblKPITargets[Target_Value]),"Met","Below Target")</f>
        <v>Below Target</v>
      </c>
      <c r="Y3767" t="str">
        <f>IF(tblOperations[[#This Row],[Closing_Backlog]]&lt;=_xlfn.XLOOKUP('04_References'!$A$8,tblKPITargets[KPI_Name],tblKPITargets[Target_Value]),"Met","Below Target")</f>
        <v>Below Target</v>
      </c>
    </row>
    <row r="3768" spans="1:25">
      <c r="A3768" s="6" t="s">
        <v>3798</v>
      </c>
      <c r="B3768" s="7">
        <v>46191</v>
      </c>
      <c r="C3768" s="2" t="s">
        <v>37</v>
      </c>
      <c r="D3768" s="2" t="s">
        <v>23</v>
      </c>
      <c r="E3768" s="2">
        <v>923</v>
      </c>
      <c r="F3768" s="2">
        <v>41</v>
      </c>
      <c r="G3768" s="2">
        <v>964</v>
      </c>
      <c r="H3768" s="2">
        <v>34</v>
      </c>
      <c r="I3768" s="2">
        <v>930</v>
      </c>
      <c r="J3768" s="2">
        <v>0</v>
      </c>
      <c r="K3768" s="2">
        <v>0</v>
      </c>
      <c r="L3768" s="2">
        <v>8</v>
      </c>
      <c r="M3768" s="2">
        <v>0.6</v>
      </c>
      <c r="N3768" s="2">
        <v>0.96</v>
      </c>
      <c r="O3768" s="2">
        <v>2.5</v>
      </c>
      <c r="P3768" s="2">
        <v>0.81399999999999995</v>
      </c>
      <c r="Q3768" s="3">
        <v>3.5000000000000003E-2</v>
      </c>
      <c r="R3768" s="4" t="str">
        <f>TRIM(tblOperations[[#This Row],[Region]])</f>
        <v>Midlands</v>
      </c>
      <c r="S3768" s="4" t="str">
        <f>TRIM(tblOperations[[#This Row],[Team]])</f>
        <v>Estates Support</v>
      </c>
      <c r="T3768" s="4" t="str">
        <f>_xlfn.XLOOKUP(R3768,tblRegionReference[Region],tblRegionReference[Area],"Not Found")</f>
        <v>Central</v>
      </c>
      <c r="U3768" s="4" t="str">
        <f>IF(tblOperations[[#This Row],[Completion_Rate]]&gt;=_xlfn.XLOOKUP("Completion Rate",tblKPITargets[KPI_Name],tblKPITargets[Target_Value]),"Met","Below Target")</f>
        <v>Below Target</v>
      </c>
      <c r="V3768" t="str">
        <f>IF(tblOperations[[#This Row],[SLA_Compliance]]&gt;=_xlfn.XLOOKUP('04_References'!$A$3,tblKPITargets[KPI_Name],tblKPITargets[Target_Value]),"Met","Below Target")</f>
        <v>Below Target</v>
      </c>
      <c r="W3768" t="str">
        <f>IF(tblOperations[[#This Row],[Quality_Pass_Rate]]&gt;=_xlfn.XLOOKUP('04_References'!$A$4,tblKPITargets[KPI_Name],tblKPITargets[Target_Value]),"Met","Below Target")</f>
        <v>Met</v>
      </c>
      <c r="X3768" t="str">
        <f>IF(tblOperations[[#This Row],[Average_Completion_Days]]&lt;=_xlfn.XLOOKUP('04_References'!$A$7,tblKPITargets[KPI_Name],tblKPITargets[Target_Value]),"Met","Below Target")</f>
        <v>Below Target</v>
      </c>
      <c r="Y3768" t="str">
        <f>IF(tblOperations[[#This Row],[Closing_Backlog]]&lt;=_xlfn.XLOOKUP('04_References'!$A$8,tblKPITargets[KPI_Name],tblKPITargets[Target_Value]),"Met","Below Target")</f>
        <v>Below Target</v>
      </c>
    </row>
    <row r="3769" spans="1:25">
      <c r="A3769" s="8" t="s">
        <v>3799</v>
      </c>
      <c r="B3769" s="9">
        <v>46191</v>
      </c>
      <c r="C3769" s="4" t="s">
        <v>37</v>
      </c>
      <c r="D3769" s="4" t="s">
        <v>25</v>
      </c>
      <c r="E3769" s="4">
        <v>0</v>
      </c>
      <c r="F3769" s="4">
        <v>28</v>
      </c>
      <c r="G3769" s="4">
        <v>28</v>
      </c>
      <c r="H3769" s="4">
        <v>28</v>
      </c>
      <c r="I3769" s="4">
        <v>0</v>
      </c>
      <c r="J3769" s="4">
        <v>0</v>
      </c>
      <c r="K3769" s="4">
        <v>0</v>
      </c>
      <c r="L3769" s="4">
        <v>2</v>
      </c>
      <c r="M3769" s="4">
        <v>0.95</v>
      </c>
      <c r="N3769" s="4">
        <v>0.99099999999999999</v>
      </c>
      <c r="O3769" s="4">
        <v>4.5</v>
      </c>
      <c r="P3769" s="4">
        <v>0.76600000000000001</v>
      </c>
      <c r="Q3769" s="5">
        <v>1</v>
      </c>
      <c r="R3769" s="4" t="str">
        <f>TRIM(tblOperations[[#This Row],[Region]])</f>
        <v>Midlands</v>
      </c>
      <c r="S3769" s="4" t="str">
        <f>TRIM(tblOperations[[#This Row],[Team]])</f>
        <v>Workplace Projects</v>
      </c>
      <c r="T3769" s="4" t="str">
        <f>_xlfn.XLOOKUP(R3769,tblRegionReference[Region],tblRegionReference[Area],"Not Found")</f>
        <v>Central</v>
      </c>
      <c r="U3769" s="4" t="str">
        <f>IF(tblOperations[[#This Row],[Completion_Rate]]&gt;=_xlfn.XLOOKUP("Completion Rate",tblKPITargets[KPI_Name],tblKPITargets[Target_Value]),"Met","Below Target")</f>
        <v>Met</v>
      </c>
      <c r="V3769" t="str">
        <f>IF(tblOperations[[#This Row],[SLA_Compliance]]&gt;=_xlfn.XLOOKUP('04_References'!$A$3,tblKPITargets[KPI_Name],tblKPITargets[Target_Value]),"Met","Below Target")</f>
        <v>Met</v>
      </c>
      <c r="W3769" t="str">
        <f>IF(tblOperations[[#This Row],[Quality_Pass_Rate]]&gt;=_xlfn.XLOOKUP('04_References'!$A$4,tblKPITargets[KPI_Name],tblKPITargets[Target_Value]),"Met","Below Target")</f>
        <v>Met</v>
      </c>
      <c r="X3769" t="str">
        <f>IF(tblOperations[[#This Row],[Average_Completion_Days]]&lt;=_xlfn.XLOOKUP('04_References'!$A$7,tblKPITargets[KPI_Name],tblKPITargets[Target_Value]),"Met","Below Target")</f>
        <v>Met</v>
      </c>
      <c r="Y3769" t="str">
        <f>IF(tblOperations[[#This Row],[Closing_Backlog]]&lt;=_xlfn.XLOOKUP('04_References'!$A$8,tblKPITargets[KPI_Name],tblKPITargets[Target_Value]),"Met","Below Target")</f>
        <v>Met</v>
      </c>
    </row>
    <row r="3770" spans="1:25">
      <c r="A3770" s="6" t="s">
        <v>3800</v>
      </c>
      <c r="B3770" s="7">
        <v>46191</v>
      </c>
      <c r="C3770" s="2" t="s">
        <v>43</v>
      </c>
      <c r="D3770" s="2" t="s">
        <v>19</v>
      </c>
      <c r="E3770" s="2">
        <v>2180</v>
      </c>
      <c r="F3770" s="2">
        <v>45</v>
      </c>
      <c r="G3770" s="2">
        <v>2225</v>
      </c>
      <c r="H3770" s="2">
        <v>24</v>
      </c>
      <c r="I3770" s="2">
        <v>2201</v>
      </c>
      <c r="J3770" s="2">
        <v>0</v>
      </c>
      <c r="K3770" s="2">
        <v>0</v>
      </c>
      <c r="L3770" s="2">
        <v>8</v>
      </c>
      <c r="M3770" s="2">
        <v>0.6</v>
      </c>
      <c r="N3770" s="2">
        <v>0.98099999999999998</v>
      </c>
      <c r="O3770" s="2">
        <v>2.5</v>
      </c>
      <c r="P3770" s="2">
        <v>0.70499999999999996</v>
      </c>
      <c r="Q3770" s="3">
        <v>1.0999999999999999E-2</v>
      </c>
      <c r="R3770" s="4" t="str">
        <f>TRIM(tblOperations[[#This Row],[Region]])</f>
        <v>South West</v>
      </c>
      <c r="S3770" s="4" t="str">
        <f>TRIM(tblOperations[[#This Row],[Team]])</f>
        <v>Workplace Services</v>
      </c>
      <c r="T3770" s="4" t="str">
        <f>_xlfn.XLOOKUP(R3770,tblRegionReference[Region],tblRegionReference[Area],"Not Found")</f>
        <v>South</v>
      </c>
      <c r="U3770" s="4" t="str">
        <f>IF(tblOperations[[#This Row],[Completion_Rate]]&gt;=_xlfn.XLOOKUP("Completion Rate",tblKPITargets[KPI_Name],tblKPITargets[Target_Value]),"Met","Below Target")</f>
        <v>Below Target</v>
      </c>
      <c r="V3770" t="str">
        <f>IF(tblOperations[[#This Row],[SLA_Compliance]]&gt;=_xlfn.XLOOKUP('04_References'!$A$3,tblKPITargets[KPI_Name],tblKPITargets[Target_Value]),"Met","Below Target")</f>
        <v>Below Target</v>
      </c>
      <c r="W3770" t="str">
        <f>IF(tblOperations[[#This Row],[Quality_Pass_Rate]]&gt;=_xlfn.XLOOKUP('04_References'!$A$4,tblKPITargets[KPI_Name],tblKPITargets[Target_Value]),"Met","Below Target")</f>
        <v>Met</v>
      </c>
      <c r="X3770" t="str">
        <f>IF(tblOperations[[#This Row],[Average_Completion_Days]]&lt;=_xlfn.XLOOKUP('04_References'!$A$7,tblKPITargets[KPI_Name],tblKPITargets[Target_Value]),"Met","Below Target")</f>
        <v>Below Target</v>
      </c>
      <c r="Y3770" t="str">
        <f>IF(tblOperations[[#This Row],[Closing_Backlog]]&lt;=_xlfn.XLOOKUP('04_References'!$A$8,tblKPITargets[KPI_Name],tblKPITargets[Target_Value]),"Met","Below Target")</f>
        <v>Below Target</v>
      </c>
    </row>
    <row r="3771" spans="1:25">
      <c r="A3771" s="8" t="s">
        <v>3801</v>
      </c>
      <c r="B3771" s="9">
        <v>46191</v>
      </c>
      <c r="C3771" s="4" t="s">
        <v>43</v>
      </c>
      <c r="D3771" s="4" t="s">
        <v>21</v>
      </c>
      <c r="E3771" s="4">
        <v>0</v>
      </c>
      <c r="F3771" s="4">
        <v>38</v>
      </c>
      <c r="G3771" s="4">
        <v>38</v>
      </c>
      <c r="H3771" s="4">
        <v>38</v>
      </c>
      <c r="I3771" s="4">
        <v>0</v>
      </c>
      <c r="J3771" s="4">
        <v>0</v>
      </c>
      <c r="K3771" s="4">
        <v>0</v>
      </c>
      <c r="L3771" s="4">
        <v>1.7</v>
      </c>
      <c r="M3771" s="4">
        <v>0.91500000000000004</v>
      </c>
      <c r="N3771" s="4">
        <v>0.998</v>
      </c>
      <c r="O3771" s="4">
        <v>4.7</v>
      </c>
      <c r="P3771" s="4">
        <v>0.65300000000000002</v>
      </c>
      <c r="Q3771" s="5">
        <v>1</v>
      </c>
      <c r="R3771" s="4" t="str">
        <f>TRIM(tblOperations[[#This Row],[Region]])</f>
        <v>South West</v>
      </c>
      <c r="S3771" s="4" t="str">
        <f>TRIM(tblOperations[[#This Row],[Team]])</f>
        <v>Facilities Response</v>
      </c>
      <c r="T3771" s="4" t="str">
        <f>_xlfn.XLOOKUP(R3771,tblRegionReference[Region],tblRegionReference[Area],"Not Found")</f>
        <v>South</v>
      </c>
      <c r="U3771" s="4" t="str">
        <f>IF(tblOperations[[#This Row],[Completion_Rate]]&gt;=_xlfn.XLOOKUP("Completion Rate",tblKPITargets[KPI_Name],tblKPITargets[Target_Value]),"Met","Below Target")</f>
        <v>Met</v>
      </c>
      <c r="V3771" t="str">
        <f>IF(tblOperations[[#This Row],[SLA_Compliance]]&gt;=_xlfn.XLOOKUP('04_References'!$A$3,tblKPITargets[KPI_Name],tblKPITargets[Target_Value]),"Met","Below Target")</f>
        <v>Below Target</v>
      </c>
      <c r="W3771" t="str">
        <f>IF(tblOperations[[#This Row],[Quality_Pass_Rate]]&gt;=_xlfn.XLOOKUP('04_References'!$A$4,tblKPITargets[KPI_Name],tblKPITargets[Target_Value]),"Met","Below Target")</f>
        <v>Met</v>
      </c>
      <c r="X3771" t="str">
        <f>IF(tblOperations[[#This Row],[Average_Completion_Days]]&lt;=_xlfn.XLOOKUP('04_References'!$A$7,tblKPITargets[KPI_Name],tblKPITargets[Target_Value]),"Met","Below Target")</f>
        <v>Met</v>
      </c>
      <c r="Y3771" t="str">
        <f>IF(tblOperations[[#This Row],[Closing_Backlog]]&lt;=_xlfn.XLOOKUP('04_References'!$A$8,tblKPITargets[KPI_Name],tblKPITargets[Target_Value]),"Met","Below Target")</f>
        <v>Met</v>
      </c>
    </row>
    <row r="3772" spans="1:25">
      <c r="A3772" s="6" t="s">
        <v>3802</v>
      </c>
      <c r="B3772" s="7">
        <v>46191</v>
      </c>
      <c r="C3772" s="2" t="s">
        <v>43</v>
      </c>
      <c r="D3772" s="2" t="s">
        <v>23</v>
      </c>
      <c r="E3772" s="2">
        <v>3</v>
      </c>
      <c r="F3772" s="2">
        <v>32</v>
      </c>
      <c r="G3772" s="2">
        <v>35</v>
      </c>
      <c r="H3772" s="2">
        <v>35</v>
      </c>
      <c r="I3772" s="2">
        <v>0</v>
      </c>
      <c r="J3772" s="2">
        <v>0</v>
      </c>
      <c r="K3772" s="2">
        <v>0</v>
      </c>
      <c r="L3772" s="2">
        <v>1.4</v>
      </c>
      <c r="M3772" s="2">
        <v>0.998</v>
      </c>
      <c r="N3772" s="2">
        <v>0.98099999999999998</v>
      </c>
      <c r="O3772" s="2">
        <v>4.7</v>
      </c>
      <c r="P3772" s="2">
        <v>0.69599999999999995</v>
      </c>
      <c r="Q3772" s="3">
        <v>1</v>
      </c>
      <c r="R3772" s="4" t="str">
        <f>TRIM(tblOperations[[#This Row],[Region]])</f>
        <v>South West</v>
      </c>
      <c r="S3772" s="4" t="str">
        <f>TRIM(tblOperations[[#This Row],[Team]])</f>
        <v>Estates Support</v>
      </c>
      <c r="T3772" s="4" t="str">
        <f>_xlfn.XLOOKUP(R3772,tblRegionReference[Region],tblRegionReference[Area],"Not Found")</f>
        <v>South</v>
      </c>
      <c r="U3772" s="4" t="str">
        <f>IF(tblOperations[[#This Row],[Completion_Rate]]&gt;=_xlfn.XLOOKUP("Completion Rate",tblKPITargets[KPI_Name],tblKPITargets[Target_Value]),"Met","Below Target")</f>
        <v>Met</v>
      </c>
      <c r="V3772" t="str">
        <f>IF(tblOperations[[#This Row],[SLA_Compliance]]&gt;=_xlfn.XLOOKUP('04_References'!$A$3,tblKPITargets[KPI_Name],tblKPITargets[Target_Value]),"Met","Below Target")</f>
        <v>Met</v>
      </c>
      <c r="W3772" t="str">
        <f>IF(tblOperations[[#This Row],[Quality_Pass_Rate]]&gt;=_xlfn.XLOOKUP('04_References'!$A$4,tblKPITargets[KPI_Name],tblKPITargets[Target_Value]),"Met","Below Target")</f>
        <v>Met</v>
      </c>
      <c r="X3772" t="str">
        <f>IF(tblOperations[[#This Row],[Average_Completion_Days]]&lt;=_xlfn.XLOOKUP('04_References'!$A$7,tblKPITargets[KPI_Name],tblKPITargets[Target_Value]),"Met","Below Target")</f>
        <v>Met</v>
      </c>
      <c r="Y3772" t="str">
        <f>IF(tblOperations[[#This Row],[Closing_Backlog]]&lt;=_xlfn.XLOOKUP('04_References'!$A$8,tblKPITargets[KPI_Name],tblKPITargets[Target_Value]),"Met","Below Target")</f>
        <v>Met</v>
      </c>
    </row>
    <row r="3773" spans="1:25">
      <c r="A3773" s="8" t="s">
        <v>3803</v>
      </c>
      <c r="B3773" s="9">
        <v>46191</v>
      </c>
      <c r="C3773" s="4" t="s">
        <v>43</v>
      </c>
      <c r="D3773" s="4" t="s">
        <v>25</v>
      </c>
      <c r="E3773" s="4">
        <v>0</v>
      </c>
      <c r="F3773" s="4">
        <v>30</v>
      </c>
      <c r="G3773" s="4">
        <v>30</v>
      </c>
      <c r="H3773" s="4">
        <v>30</v>
      </c>
      <c r="I3773" s="4">
        <v>0</v>
      </c>
      <c r="J3773" s="4">
        <v>1</v>
      </c>
      <c r="K3773" s="4">
        <v>0</v>
      </c>
      <c r="L3773" s="4">
        <v>1.6</v>
      </c>
      <c r="M3773" s="4">
        <v>0.98799999999999999</v>
      </c>
      <c r="N3773" s="4">
        <v>0.98399999999999999</v>
      </c>
      <c r="O3773" s="4">
        <v>4.5</v>
      </c>
      <c r="P3773" s="4">
        <v>0.81200000000000006</v>
      </c>
      <c r="Q3773" s="5">
        <v>1</v>
      </c>
      <c r="R3773" s="4" t="str">
        <f>TRIM(tblOperations[[#This Row],[Region]])</f>
        <v>South West</v>
      </c>
      <c r="S3773" s="4" t="str">
        <f>TRIM(tblOperations[[#This Row],[Team]])</f>
        <v>Workplace Projects</v>
      </c>
      <c r="T3773" s="4" t="str">
        <f>_xlfn.XLOOKUP(R3773,tblRegionReference[Region],tblRegionReference[Area],"Not Found")</f>
        <v>South</v>
      </c>
      <c r="U3773" s="4" t="str">
        <f>IF(tblOperations[[#This Row],[Completion_Rate]]&gt;=_xlfn.XLOOKUP("Completion Rate",tblKPITargets[KPI_Name],tblKPITargets[Target_Value]),"Met","Below Target")</f>
        <v>Met</v>
      </c>
      <c r="V3773" t="str">
        <f>IF(tblOperations[[#This Row],[SLA_Compliance]]&gt;=_xlfn.XLOOKUP('04_References'!$A$3,tblKPITargets[KPI_Name],tblKPITargets[Target_Value]),"Met","Below Target")</f>
        <v>Met</v>
      </c>
      <c r="W3773" t="str">
        <f>IF(tblOperations[[#This Row],[Quality_Pass_Rate]]&gt;=_xlfn.XLOOKUP('04_References'!$A$4,tblKPITargets[KPI_Name],tblKPITargets[Target_Value]),"Met","Below Target")</f>
        <v>Met</v>
      </c>
      <c r="X3773" t="str">
        <f>IF(tblOperations[[#This Row],[Average_Completion_Days]]&lt;=_xlfn.XLOOKUP('04_References'!$A$7,tblKPITargets[KPI_Name],tblKPITargets[Target_Value]),"Met","Below Target")</f>
        <v>Met</v>
      </c>
      <c r="Y3773" t="str">
        <f>IF(tblOperations[[#This Row],[Closing_Backlog]]&lt;=_xlfn.XLOOKUP('04_References'!$A$8,tblKPITargets[KPI_Name],tblKPITargets[Target_Value]),"Met","Below Target")</f>
        <v>Met</v>
      </c>
    </row>
    <row r="3774" spans="1:25">
      <c r="A3774" s="6" t="s">
        <v>3804</v>
      </c>
      <c r="B3774" s="7">
        <v>46191</v>
      </c>
      <c r="C3774" s="2" t="s">
        <v>48</v>
      </c>
      <c r="D3774" s="2" t="s">
        <v>19</v>
      </c>
      <c r="E3774" s="2">
        <v>0</v>
      </c>
      <c r="F3774" s="2">
        <v>50</v>
      </c>
      <c r="G3774" s="2">
        <v>50</v>
      </c>
      <c r="H3774" s="2">
        <v>50</v>
      </c>
      <c r="I3774" s="2">
        <v>0</v>
      </c>
      <c r="J3774" s="2">
        <v>0</v>
      </c>
      <c r="K3774" s="2">
        <v>0</v>
      </c>
      <c r="L3774" s="2">
        <v>1.9</v>
      </c>
      <c r="M3774" s="2">
        <v>0.96199999999999997</v>
      </c>
      <c r="N3774" s="2">
        <v>0.96499999999999997</v>
      </c>
      <c r="O3774" s="2">
        <v>4.7</v>
      </c>
      <c r="P3774" s="2">
        <v>0.73299999999999998</v>
      </c>
      <c r="Q3774" s="3">
        <v>1</v>
      </c>
      <c r="R3774" s="4" t="str">
        <f>TRIM(tblOperations[[#This Row],[Region]])</f>
        <v>South East</v>
      </c>
      <c r="S3774" s="4" t="str">
        <f>TRIM(tblOperations[[#This Row],[Team]])</f>
        <v>Workplace Services</v>
      </c>
      <c r="T3774" s="4" t="str">
        <f>_xlfn.XLOOKUP(R3774,tblRegionReference[Region],tblRegionReference[Area],"Not Found")</f>
        <v>South</v>
      </c>
      <c r="U3774" s="4" t="str">
        <f>IF(tblOperations[[#This Row],[Completion_Rate]]&gt;=_xlfn.XLOOKUP("Completion Rate",tblKPITargets[KPI_Name],tblKPITargets[Target_Value]),"Met","Below Target")</f>
        <v>Met</v>
      </c>
      <c r="V3774" t="str">
        <f>IF(tblOperations[[#This Row],[SLA_Compliance]]&gt;=_xlfn.XLOOKUP('04_References'!$A$3,tblKPITargets[KPI_Name],tblKPITargets[Target_Value]),"Met","Below Target")</f>
        <v>Met</v>
      </c>
      <c r="W3774" t="str">
        <f>IF(tblOperations[[#This Row],[Quality_Pass_Rate]]&gt;=_xlfn.XLOOKUP('04_References'!$A$4,tblKPITargets[KPI_Name],tblKPITargets[Target_Value]),"Met","Below Target")</f>
        <v>Met</v>
      </c>
      <c r="X3774" t="str">
        <f>IF(tblOperations[[#This Row],[Average_Completion_Days]]&lt;=_xlfn.XLOOKUP('04_References'!$A$7,tblKPITargets[KPI_Name],tblKPITargets[Target_Value]),"Met","Below Target")</f>
        <v>Met</v>
      </c>
      <c r="Y3774" t="str">
        <f>IF(tblOperations[[#This Row],[Closing_Backlog]]&lt;=_xlfn.XLOOKUP('04_References'!$A$8,tblKPITargets[KPI_Name],tblKPITargets[Target_Value]),"Met","Below Target")</f>
        <v>Met</v>
      </c>
    </row>
    <row r="3775" spans="1:25">
      <c r="A3775" s="8" t="s">
        <v>3805</v>
      </c>
      <c r="B3775" s="9">
        <v>46191</v>
      </c>
      <c r="C3775" s="4" t="s">
        <v>48</v>
      </c>
      <c r="D3775" s="4" t="s">
        <v>21</v>
      </c>
      <c r="E3775" s="4">
        <v>3354</v>
      </c>
      <c r="F3775" s="4">
        <v>49</v>
      </c>
      <c r="G3775" s="4">
        <v>3403</v>
      </c>
      <c r="H3775" s="4">
        <v>21</v>
      </c>
      <c r="I3775" s="4">
        <v>3382</v>
      </c>
      <c r="J3775" s="4">
        <v>0</v>
      </c>
      <c r="K3775" s="4">
        <v>0</v>
      </c>
      <c r="L3775" s="4">
        <v>8</v>
      </c>
      <c r="M3775" s="4">
        <v>0.6</v>
      </c>
      <c r="N3775" s="4">
        <v>0.94899999999999995</v>
      </c>
      <c r="O3775" s="4">
        <v>2.5</v>
      </c>
      <c r="P3775" s="4">
        <v>0.76500000000000001</v>
      </c>
      <c r="Q3775" s="5">
        <v>6.0000000000000001E-3</v>
      </c>
      <c r="R3775" s="4" t="str">
        <f>TRIM(tblOperations[[#This Row],[Region]])</f>
        <v>South East</v>
      </c>
      <c r="S3775" s="4" t="str">
        <f>TRIM(tblOperations[[#This Row],[Team]])</f>
        <v>Facilities Response</v>
      </c>
      <c r="T3775" s="4" t="str">
        <f>_xlfn.XLOOKUP(R3775,tblRegionReference[Region],tblRegionReference[Area],"Not Found")</f>
        <v>South</v>
      </c>
      <c r="U3775" s="4" t="str">
        <f>IF(tblOperations[[#This Row],[Completion_Rate]]&gt;=_xlfn.XLOOKUP("Completion Rate",tblKPITargets[KPI_Name],tblKPITargets[Target_Value]),"Met","Below Target")</f>
        <v>Below Target</v>
      </c>
      <c r="V3775" t="str">
        <f>IF(tblOperations[[#This Row],[SLA_Compliance]]&gt;=_xlfn.XLOOKUP('04_References'!$A$3,tblKPITargets[KPI_Name],tblKPITargets[Target_Value]),"Met","Below Target")</f>
        <v>Below Target</v>
      </c>
      <c r="W3775" t="str">
        <f>IF(tblOperations[[#This Row],[Quality_Pass_Rate]]&gt;=_xlfn.XLOOKUP('04_References'!$A$4,tblKPITargets[KPI_Name],tblKPITargets[Target_Value]),"Met","Below Target")</f>
        <v>Below Target</v>
      </c>
      <c r="X3775" t="str">
        <f>IF(tblOperations[[#This Row],[Average_Completion_Days]]&lt;=_xlfn.XLOOKUP('04_References'!$A$7,tblKPITargets[KPI_Name],tblKPITargets[Target_Value]),"Met","Below Target")</f>
        <v>Below Target</v>
      </c>
      <c r="Y3775" t="str">
        <f>IF(tblOperations[[#This Row],[Closing_Backlog]]&lt;=_xlfn.XLOOKUP('04_References'!$A$8,tblKPITargets[KPI_Name],tblKPITargets[Target_Value]),"Met","Below Target")</f>
        <v>Below Target</v>
      </c>
    </row>
    <row r="3776" spans="1:25">
      <c r="A3776" s="6" t="s">
        <v>3806</v>
      </c>
      <c r="B3776" s="7">
        <v>46191</v>
      </c>
      <c r="C3776" s="2" t="s">
        <v>48</v>
      </c>
      <c r="D3776" s="2" t="s">
        <v>23</v>
      </c>
      <c r="E3776" s="2">
        <v>0</v>
      </c>
      <c r="F3776" s="2">
        <v>31</v>
      </c>
      <c r="G3776" s="2">
        <v>31</v>
      </c>
      <c r="H3776" s="2">
        <v>31</v>
      </c>
      <c r="I3776" s="2">
        <v>0</v>
      </c>
      <c r="J3776" s="2">
        <v>0</v>
      </c>
      <c r="K3776" s="2">
        <v>0</v>
      </c>
      <c r="L3776" s="2">
        <v>1.6</v>
      </c>
      <c r="M3776" s="2">
        <v>1</v>
      </c>
      <c r="N3776" s="2">
        <v>0.98099999999999998</v>
      </c>
      <c r="O3776" s="2">
        <v>4.5</v>
      </c>
      <c r="P3776" s="2">
        <v>0.77</v>
      </c>
      <c r="Q3776" s="3">
        <v>1</v>
      </c>
      <c r="R3776" s="4" t="str">
        <f>TRIM(tblOperations[[#This Row],[Region]])</f>
        <v>South East</v>
      </c>
      <c r="S3776" s="4" t="str">
        <f>TRIM(tblOperations[[#This Row],[Team]])</f>
        <v>Estates Support</v>
      </c>
      <c r="T3776" s="4" t="str">
        <f>_xlfn.XLOOKUP(R3776,tblRegionReference[Region],tblRegionReference[Area],"Not Found")</f>
        <v>South</v>
      </c>
      <c r="U3776" s="4" t="str">
        <f>IF(tblOperations[[#This Row],[Completion_Rate]]&gt;=_xlfn.XLOOKUP("Completion Rate",tblKPITargets[KPI_Name],tblKPITargets[Target_Value]),"Met","Below Target")</f>
        <v>Met</v>
      </c>
      <c r="V3776" t="str">
        <f>IF(tblOperations[[#This Row],[SLA_Compliance]]&gt;=_xlfn.XLOOKUP('04_References'!$A$3,tblKPITargets[KPI_Name],tblKPITargets[Target_Value]),"Met","Below Target")</f>
        <v>Met</v>
      </c>
      <c r="W3776" t="str">
        <f>IF(tblOperations[[#This Row],[Quality_Pass_Rate]]&gt;=_xlfn.XLOOKUP('04_References'!$A$4,tblKPITargets[KPI_Name],tblKPITargets[Target_Value]),"Met","Below Target")</f>
        <v>Met</v>
      </c>
      <c r="X3776" t="str">
        <f>IF(tblOperations[[#This Row],[Average_Completion_Days]]&lt;=_xlfn.XLOOKUP('04_References'!$A$7,tblKPITargets[KPI_Name],tblKPITargets[Target_Value]),"Met","Below Target")</f>
        <v>Met</v>
      </c>
      <c r="Y3776" t="str">
        <f>IF(tblOperations[[#This Row],[Closing_Backlog]]&lt;=_xlfn.XLOOKUP('04_References'!$A$8,tblKPITargets[KPI_Name],tblKPITargets[Target_Value]),"Met","Below Target")</f>
        <v>Met</v>
      </c>
    </row>
    <row r="3777" spans="1:25">
      <c r="A3777" s="8" t="s">
        <v>3807</v>
      </c>
      <c r="B3777" s="9">
        <v>46191</v>
      </c>
      <c r="C3777" s="4" t="s">
        <v>48</v>
      </c>
      <c r="D3777" s="4" t="s">
        <v>25</v>
      </c>
      <c r="E3777" s="4">
        <v>1185</v>
      </c>
      <c r="F3777" s="4">
        <v>26</v>
      </c>
      <c r="G3777" s="4">
        <v>1211</v>
      </c>
      <c r="H3777" s="4">
        <v>19</v>
      </c>
      <c r="I3777" s="4">
        <v>1192</v>
      </c>
      <c r="J3777" s="4">
        <v>0</v>
      </c>
      <c r="K3777" s="4">
        <v>0</v>
      </c>
      <c r="L3777" s="4">
        <v>8</v>
      </c>
      <c r="M3777" s="4">
        <v>0.6</v>
      </c>
      <c r="N3777" s="4">
        <v>0.97499999999999998</v>
      </c>
      <c r="O3777" s="4">
        <v>2.5</v>
      </c>
      <c r="P3777" s="4">
        <v>0.72899999999999998</v>
      </c>
      <c r="Q3777" s="5">
        <v>1.6E-2</v>
      </c>
      <c r="R3777" s="4" t="str">
        <f>TRIM(tblOperations[[#This Row],[Region]])</f>
        <v>South East</v>
      </c>
      <c r="S3777" s="4" t="str">
        <f>TRIM(tblOperations[[#This Row],[Team]])</f>
        <v>Workplace Projects</v>
      </c>
      <c r="T3777" s="4" t="str">
        <f>_xlfn.XLOOKUP(R3777,tblRegionReference[Region],tblRegionReference[Area],"Not Found")</f>
        <v>South</v>
      </c>
      <c r="U3777" s="4" t="str">
        <f>IF(tblOperations[[#This Row],[Completion_Rate]]&gt;=_xlfn.XLOOKUP("Completion Rate",tblKPITargets[KPI_Name],tblKPITargets[Target_Value]),"Met","Below Target")</f>
        <v>Below Target</v>
      </c>
      <c r="V3777" t="str">
        <f>IF(tblOperations[[#This Row],[SLA_Compliance]]&gt;=_xlfn.XLOOKUP('04_References'!$A$3,tblKPITargets[KPI_Name],tblKPITargets[Target_Value]),"Met","Below Target")</f>
        <v>Below Target</v>
      </c>
      <c r="W3777" t="str">
        <f>IF(tblOperations[[#This Row],[Quality_Pass_Rate]]&gt;=_xlfn.XLOOKUP('04_References'!$A$4,tblKPITargets[KPI_Name],tblKPITargets[Target_Value]),"Met","Below Target")</f>
        <v>Met</v>
      </c>
      <c r="X3777" t="str">
        <f>IF(tblOperations[[#This Row],[Average_Completion_Days]]&lt;=_xlfn.XLOOKUP('04_References'!$A$7,tblKPITargets[KPI_Name],tblKPITargets[Target_Value]),"Met","Below Target")</f>
        <v>Below Target</v>
      </c>
      <c r="Y3777" t="str">
        <f>IF(tblOperations[[#This Row],[Closing_Backlog]]&lt;=_xlfn.XLOOKUP('04_References'!$A$8,tblKPITargets[KPI_Name],tblKPITargets[Target_Value]),"Met","Below Target")</f>
        <v>Below Target</v>
      </c>
    </row>
    <row r="3778" spans="1:25">
      <c r="A3778" s="6" t="s">
        <v>3808</v>
      </c>
      <c r="B3778" s="7">
        <v>46191</v>
      </c>
      <c r="C3778" s="2" t="s">
        <v>53</v>
      </c>
      <c r="D3778" s="2" t="s">
        <v>19</v>
      </c>
      <c r="E3778" s="2">
        <v>2000</v>
      </c>
      <c r="F3778" s="2">
        <v>24</v>
      </c>
      <c r="G3778" s="2">
        <v>2024</v>
      </c>
      <c r="H3778" s="2">
        <v>26</v>
      </c>
      <c r="I3778" s="2">
        <v>1998</v>
      </c>
      <c r="J3778" s="2">
        <v>0</v>
      </c>
      <c r="K3778" s="2">
        <v>0</v>
      </c>
      <c r="L3778" s="2">
        <v>8</v>
      </c>
      <c r="M3778" s="2">
        <v>0.6</v>
      </c>
      <c r="N3778" s="2">
        <v>0.96299999999999997</v>
      </c>
      <c r="O3778" s="2">
        <v>2.5</v>
      </c>
      <c r="P3778" s="2">
        <v>0.72599999999999998</v>
      </c>
      <c r="Q3778" s="3">
        <v>1.2999999999999999E-2</v>
      </c>
      <c r="R3778" s="4" t="str">
        <f>TRIM(tblOperations[[#This Row],[Region]])</f>
        <v>Wales</v>
      </c>
      <c r="S3778" s="4" t="str">
        <f>TRIM(tblOperations[[#This Row],[Team]])</f>
        <v>Workplace Services</v>
      </c>
      <c r="T3778" s="4" t="str">
        <f>_xlfn.XLOOKUP(R3778,tblRegionReference[Region],tblRegionReference[Area],"Not Found")</f>
        <v>Wales</v>
      </c>
      <c r="U3778" s="4" t="str">
        <f>IF(tblOperations[[#This Row],[Completion_Rate]]&gt;=_xlfn.XLOOKUP("Completion Rate",tblKPITargets[KPI_Name],tblKPITargets[Target_Value]),"Met","Below Target")</f>
        <v>Below Target</v>
      </c>
      <c r="V3778" t="str">
        <f>IF(tblOperations[[#This Row],[SLA_Compliance]]&gt;=_xlfn.XLOOKUP('04_References'!$A$3,tblKPITargets[KPI_Name],tblKPITargets[Target_Value]),"Met","Below Target")</f>
        <v>Below Target</v>
      </c>
      <c r="W3778" t="str">
        <f>IF(tblOperations[[#This Row],[Quality_Pass_Rate]]&gt;=_xlfn.XLOOKUP('04_References'!$A$4,tblKPITargets[KPI_Name],tblKPITargets[Target_Value]),"Met","Below Target")</f>
        <v>Met</v>
      </c>
      <c r="X3778" t="str">
        <f>IF(tblOperations[[#This Row],[Average_Completion_Days]]&lt;=_xlfn.XLOOKUP('04_References'!$A$7,tblKPITargets[KPI_Name],tblKPITargets[Target_Value]),"Met","Below Target")</f>
        <v>Below Target</v>
      </c>
      <c r="Y3778" t="str">
        <f>IF(tblOperations[[#This Row],[Closing_Backlog]]&lt;=_xlfn.XLOOKUP('04_References'!$A$8,tblKPITargets[KPI_Name],tblKPITargets[Target_Value]),"Met","Below Target")</f>
        <v>Below Target</v>
      </c>
    </row>
    <row r="3779" spans="1:25">
      <c r="A3779" s="8" t="s">
        <v>3809</v>
      </c>
      <c r="B3779" s="9">
        <v>46191</v>
      </c>
      <c r="C3779" s="4" t="s">
        <v>53</v>
      </c>
      <c r="D3779" s="4" t="s">
        <v>21</v>
      </c>
      <c r="E3779" s="4">
        <v>2104</v>
      </c>
      <c r="F3779" s="4">
        <v>26</v>
      </c>
      <c r="G3779" s="4">
        <v>2130</v>
      </c>
      <c r="H3779" s="4">
        <v>27</v>
      </c>
      <c r="I3779" s="4">
        <v>2103</v>
      </c>
      <c r="J3779" s="4">
        <v>0</v>
      </c>
      <c r="K3779" s="4">
        <v>0</v>
      </c>
      <c r="L3779" s="4">
        <v>8</v>
      </c>
      <c r="M3779" s="4">
        <v>0.6</v>
      </c>
      <c r="N3779" s="4">
        <v>0.97699999999999998</v>
      </c>
      <c r="O3779" s="4">
        <v>2.5</v>
      </c>
      <c r="P3779" s="4">
        <v>0.67900000000000005</v>
      </c>
      <c r="Q3779" s="5">
        <v>1.2999999999999999E-2</v>
      </c>
      <c r="R3779" s="4" t="str">
        <f>TRIM(tblOperations[[#This Row],[Region]])</f>
        <v>Wales</v>
      </c>
      <c r="S3779" s="4" t="str">
        <f>TRIM(tblOperations[[#This Row],[Team]])</f>
        <v>Facilities Response</v>
      </c>
      <c r="T3779" s="4" t="str">
        <f>_xlfn.XLOOKUP(R3779,tblRegionReference[Region],tblRegionReference[Area],"Not Found")</f>
        <v>Wales</v>
      </c>
      <c r="U3779" s="4" t="str">
        <f>IF(tblOperations[[#This Row],[Completion_Rate]]&gt;=_xlfn.XLOOKUP("Completion Rate",tblKPITargets[KPI_Name],tblKPITargets[Target_Value]),"Met","Below Target")</f>
        <v>Below Target</v>
      </c>
      <c r="V3779" t="str">
        <f>IF(tblOperations[[#This Row],[SLA_Compliance]]&gt;=_xlfn.XLOOKUP('04_References'!$A$3,tblKPITargets[KPI_Name],tblKPITargets[Target_Value]),"Met","Below Target")</f>
        <v>Below Target</v>
      </c>
      <c r="W3779" t="str">
        <f>IF(tblOperations[[#This Row],[Quality_Pass_Rate]]&gt;=_xlfn.XLOOKUP('04_References'!$A$4,tblKPITargets[KPI_Name],tblKPITargets[Target_Value]),"Met","Below Target")</f>
        <v>Met</v>
      </c>
      <c r="X3779" t="str">
        <f>IF(tblOperations[[#This Row],[Average_Completion_Days]]&lt;=_xlfn.XLOOKUP('04_References'!$A$7,tblKPITargets[KPI_Name],tblKPITargets[Target_Value]),"Met","Below Target")</f>
        <v>Below Target</v>
      </c>
      <c r="Y3779" t="str">
        <f>IF(tblOperations[[#This Row],[Closing_Backlog]]&lt;=_xlfn.XLOOKUP('04_References'!$A$8,tblKPITargets[KPI_Name],tblKPITargets[Target_Value]),"Met","Below Target")</f>
        <v>Below Target</v>
      </c>
    </row>
    <row r="3780" spans="1:25">
      <c r="A3780" s="6" t="s">
        <v>3810</v>
      </c>
      <c r="B3780" s="7">
        <v>46191</v>
      </c>
      <c r="C3780" s="2" t="s">
        <v>53</v>
      </c>
      <c r="D3780" s="2" t="s">
        <v>23</v>
      </c>
      <c r="E3780" s="2">
        <v>1539</v>
      </c>
      <c r="F3780" s="2">
        <v>39</v>
      </c>
      <c r="G3780" s="2">
        <v>1578</v>
      </c>
      <c r="H3780" s="2">
        <v>24</v>
      </c>
      <c r="I3780" s="2">
        <v>1554</v>
      </c>
      <c r="J3780" s="2">
        <v>1</v>
      </c>
      <c r="K3780" s="2">
        <v>0</v>
      </c>
      <c r="L3780" s="2">
        <v>8</v>
      </c>
      <c r="M3780" s="2">
        <v>0.6</v>
      </c>
      <c r="N3780" s="2">
        <v>0.99099999999999999</v>
      </c>
      <c r="O3780" s="2">
        <v>2.5</v>
      </c>
      <c r="P3780" s="2">
        <v>0.71299999999999997</v>
      </c>
      <c r="Q3780" s="3">
        <v>1.4999999999999999E-2</v>
      </c>
      <c r="R3780" s="4" t="str">
        <f>TRIM(tblOperations[[#This Row],[Region]])</f>
        <v>Wales</v>
      </c>
      <c r="S3780" s="4" t="str">
        <f>TRIM(tblOperations[[#This Row],[Team]])</f>
        <v>Estates Support</v>
      </c>
      <c r="T3780" s="4" t="str">
        <f>_xlfn.XLOOKUP(R3780,tblRegionReference[Region],tblRegionReference[Area],"Not Found")</f>
        <v>Wales</v>
      </c>
      <c r="U3780" s="4" t="str">
        <f>IF(tblOperations[[#This Row],[Completion_Rate]]&gt;=_xlfn.XLOOKUP("Completion Rate",tblKPITargets[KPI_Name],tblKPITargets[Target_Value]),"Met","Below Target")</f>
        <v>Below Target</v>
      </c>
      <c r="V3780" t="str">
        <f>IF(tblOperations[[#This Row],[SLA_Compliance]]&gt;=_xlfn.XLOOKUP('04_References'!$A$3,tblKPITargets[KPI_Name],tblKPITargets[Target_Value]),"Met","Below Target")</f>
        <v>Below Target</v>
      </c>
      <c r="W3780" t="str">
        <f>IF(tblOperations[[#This Row],[Quality_Pass_Rate]]&gt;=_xlfn.XLOOKUP('04_References'!$A$4,tblKPITargets[KPI_Name],tblKPITargets[Target_Value]),"Met","Below Target")</f>
        <v>Met</v>
      </c>
      <c r="X3780" t="str">
        <f>IF(tblOperations[[#This Row],[Average_Completion_Days]]&lt;=_xlfn.XLOOKUP('04_References'!$A$7,tblKPITargets[KPI_Name],tblKPITargets[Target_Value]),"Met","Below Target")</f>
        <v>Below Target</v>
      </c>
      <c r="Y3780" t="str">
        <f>IF(tblOperations[[#This Row],[Closing_Backlog]]&lt;=_xlfn.XLOOKUP('04_References'!$A$8,tblKPITargets[KPI_Name],tblKPITargets[Target_Value]),"Met","Below Target")</f>
        <v>Below Target</v>
      </c>
    </row>
    <row r="3781" spans="1:25">
      <c r="A3781" s="8" t="s">
        <v>3811</v>
      </c>
      <c r="B3781" s="9">
        <v>46191</v>
      </c>
      <c r="C3781" s="4" t="s">
        <v>53</v>
      </c>
      <c r="D3781" s="4" t="s">
        <v>25</v>
      </c>
      <c r="E3781" s="4">
        <v>0</v>
      </c>
      <c r="F3781" s="4">
        <v>29</v>
      </c>
      <c r="G3781" s="4">
        <v>29</v>
      </c>
      <c r="H3781" s="4">
        <v>29</v>
      </c>
      <c r="I3781" s="4">
        <v>0</v>
      </c>
      <c r="J3781" s="4">
        <v>0</v>
      </c>
      <c r="K3781" s="4">
        <v>0</v>
      </c>
      <c r="L3781" s="4">
        <v>1.1000000000000001</v>
      </c>
      <c r="M3781" s="4">
        <v>0.99099999999999999</v>
      </c>
      <c r="N3781" s="4">
        <v>0.97899999999999998</v>
      </c>
      <c r="O3781" s="4">
        <v>4.5</v>
      </c>
      <c r="P3781" s="4">
        <v>0.69899999999999995</v>
      </c>
      <c r="Q3781" s="5">
        <v>1</v>
      </c>
      <c r="R3781" s="4" t="str">
        <f>TRIM(tblOperations[[#This Row],[Region]])</f>
        <v>Wales</v>
      </c>
      <c r="S3781" s="4" t="str">
        <f>TRIM(tblOperations[[#This Row],[Team]])</f>
        <v>Workplace Projects</v>
      </c>
      <c r="T3781" s="4" t="str">
        <f>_xlfn.XLOOKUP(R3781,tblRegionReference[Region],tblRegionReference[Area],"Not Found")</f>
        <v>Wales</v>
      </c>
      <c r="U3781" s="4" t="str">
        <f>IF(tblOperations[[#This Row],[Completion_Rate]]&gt;=_xlfn.XLOOKUP("Completion Rate",tblKPITargets[KPI_Name],tblKPITargets[Target_Value]),"Met","Below Target")</f>
        <v>Met</v>
      </c>
      <c r="V3781" t="str">
        <f>IF(tblOperations[[#This Row],[SLA_Compliance]]&gt;=_xlfn.XLOOKUP('04_References'!$A$3,tblKPITargets[KPI_Name],tblKPITargets[Target_Value]),"Met","Below Target")</f>
        <v>Met</v>
      </c>
      <c r="W3781" t="str">
        <f>IF(tblOperations[[#This Row],[Quality_Pass_Rate]]&gt;=_xlfn.XLOOKUP('04_References'!$A$4,tblKPITargets[KPI_Name],tblKPITargets[Target_Value]),"Met","Below Target")</f>
        <v>Met</v>
      </c>
      <c r="X3781" t="str">
        <f>IF(tblOperations[[#This Row],[Average_Completion_Days]]&lt;=_xlfn.XLOOKUP('04_References'!$A$7,tblKPITargets[KPI_Name],tblKPITargets[Target_Value]),"Met","Below Target")</f>
        <v>Met</v>
      </c>
      <c r="Y3781" t="str">
        <f>IF(tblOperations[[#This Row],[Closing_Backlog]]&lt;=_xlfn.XLOOKUP('04_References'!$A$8,tblKPITargets[KPI_Name],tblKPITargets[Target_Value]),"Met","Below Target")</f>
        <v>Met</v>
      </c>
    </row>
    <row r="3782" spans="1:25">
      <c r="A3782" s="6" t="s">
        <v>3812</v>
      </c>
      <c r="B3782" s="7">
        <v>46192</v>
      </c>
      <c r="C3782" s="2" t="s">
        <v>18</v>
      </c>
      <c r="D3782" s="2" t="s">
        <v>19</v>
      </c>
      <c r="E3782" s="2">
        <v>682</v>
      </c>
      <c r="F3782" s="2">
        <v>38</v>
      </c>
      <c r="G3782" s="2">
        <v>720</v>
      </c>
      <c r="H3782" s="2">
        <v>40</v>
      </c>
      <c r="I3782" s="2">
        <v>680</v>
      </c>
      <c r="J3782" s="2">
        <v>0</v>
      </c>
      <c r="K3782" s="2">
        <v>0</v>
      </c>
      <c r="L3782" s="2">
        <v>8</v>
      </c>
      <c r="M3782" s="2">
        <v>0.6</v>
      </c>
      <c r="N3782" s="2">
        <v>0.98199999999999998</v>
      </c>
      <c r="O3782" s="2">
        <v>2.5</v>
      </c>
      <c r="P3782" s="2">
        <v>0.66</v>
      </c>
      <c r="Q3782" s="3">
        <v>5.6000000000000001E-2</v>
      </c>
      <c r="R3782" s="4" t="str">
        <f>TRIM(tblOperations[[#This Row],[Region]])</f>
        <v>Scotland</v>
      </c>
      <c r="S3782" s="4" t="str">
        <f>TRIM(tblOperations[[#This Row],[Team]])</f>
        <v>Workplace Services</v>
      </c>
      <c r="T3782" s="4" t="str">
        <f>_xlfn.XLOOKUP(R3782,tblRegionReference[Region],tblRegionReference[Area],"Not Found")</f>
        <v>North</v>
      </c>
      <c r="U3782" s="4" t="str">
        <f>IF(tblOperations[[#This Row],[Completion_Rate]]&gt;=_xlfn.XLOOKUP("Completion Rate",tblKPITargets[KPI_Name],tblKPITargets[Target_Value]),"Met","Below Target")</f>
        <v>Below Target</v>
      </c>
      <c r="V3782" t="str">
        <f>IF(tblOperations[[#This Row],[SLA_Compliance]]&gt;=_xlfn.XLOOKUP('04_References'!$A$3,tblKPITargets[KPI_Name],tblKPITargets[Target_Value]),"Met","Below Target")</f>
        <v>Below Target</v>
      </c>
      <c r="W3782" t="str">
        <f>IF(tblOperations[[#This Row],[Quality_Pass_Rate]]&gt;=_xlfn.XLOOKUP('04_References'!$A$4,tblKPITargets[KPI_Name],tblKPITargets[Target_Value]),"Met","Below Target")</f>
        <v>Met</v>
      </c>
      <c r="X3782" t="str">
        <f>IF(tblOperations[[#This Row],[Average_Completion_Days]]&lt;=_xlfn.XLOOKUP('04_References'!$A$7,tblKPITargets[KPI_Name],tblKPITargets[Target_Value]),"Met","Below Target")</f>
        <v>Below Target</v>
      </c>
      <c r="Y3782" t="str">
        <f>IF(tblOperations[[#This Row],[Closing_Backlog]]&lt;=_xlfn.XLOOKUP('04_References'!$A$8,tblKPITargets[KPI_Name],tblKPITargets[Target_Value]),"Met","Below Target")</f>
        <v>Below Target</v>
      </c>
    </row>
    <row r="3783" spans="1:25">
      <c r="A3783" s="8" t="s">
        <v>3813</v>
      </c>
      <c r="B3783" s="9">
        <v>46192</v>
      </c>
      <c r="C3783" s="4" t="s">
        <v>18</v>
      </c>
      <c r="D3783" s="4" t="s">
        <v>21</v>
      </c>
      <c r="E3783" s="4">
        <v>0</v>
      </c>
      <c r="F3783" s="4">
        <v>52</v>
      </c>
      <c r="G3783" s="4">
        <v>52</v>
      </c>
      <c r="H3783" s="4">
        <v>52</v>
      </c>
      <c r="I3783" s="4">
        <v>0</v>
      </c>
      <c r="J3783" s="4">
        <v>0</v>
      </c>
      <c r="K3783" s="4">
        <v>0</v>
      </c>
      <c r="L3783" s="4">
        <v>1.3</v>
      </c>
      <c r="M3783" s="4">
        <v>0.96199999999999997</v>
      </c>
      <c r="N3783" s="4">
        <v>1</v>
      </c>
      <c r="O3783" s="4">
        <v>4.4000000000000004</v>
      </c>
      <c r="P3783" s="4">
        <v>0.72299999999999998</v>
      </c>
      <c r="Q3783" s="5">
        <v>1</v>
      </c>
      <c r="R3783" s="4" t="str">
        <f>TRIM(tblOperations[[#This Row],[Region]])</f>
        <v>Scotland</v>
      </c>
      <c r="S3783" s="4" t="str">
        <f>TRIM(tblOperations[[#This Row],[Team]])</f>
        <v>Facilities Response</v>
      </c>
      <c r="T3783" s="4" t="str">
        <f>_xlfn.XLOOKUP(R3783,tblRegionReference[Region],tblRegionReference[Area],"Not Found")</f>
        <v>North</v>
      </c>
      <c r="U3783" s="4" t="str">
        <f>IF(tblOperations[[#This Row],[Completion_Rate]]&gt;=_xlfn.XLOOKUP("Completion Rate",tblKPITargets[KPI_Name],tblKPITargets[Target_Value]),"Met","Below Target")</f>
        <v>Met</v>
      </c>
      <c r="V3783" t="str">
        <f>IF(tblOperations[[#This Row],[SLA_Compliance]]&gt;=_xlfn.XLOOKUP('04_References'!$A$3,tblKPITargets[KPI_Name],tblKPITargets[Target_Value]),"Met","Below Target")</f>
        <v>Met</v>
      </c>
      <c r="W3783" t="str">
        <f>IF(tblOperations[[#This Row],[Quality_Pass_Rate]]&gt;=_xlfn.XLOOKUP('04_References'!$A$4,tblKPITargets[KPI_Name],tblKPITargets[Target_Value]),"Met","Below Target")</f>
        <v>Met</v>
      </c>
      <c r="X3783" t="str">
        <f>IF(tblOperations[[#This Row],[Average_Completion_Days]]&lt;=_xlfn.XLOOKUP('04_References'!$A$7,tblKPITargets[KPI_Name],tblKPITargets[Target_Value]),"Met","Below Target")</f>
        <v>Met</v>
      </c>
      <c r="Y3783" t="str">
        <f>IF(tblOperations[[#This Row],[Closing_Backlog]]&lt;=_xlfn.XLOOKUP('04_References'!$A$8,tblKPITargets[KPI_Name],tblKPITargets[Target_Value]),"Met","Below Target")</f>
        <v>Met</v>
      </c>
    </row>
    <row r="3784" spans="1:25">
      <c r="A3784" s="6" t="s">
        <v>3814</v>
      </c>
      <c r="B3784" s="7">
        <v>46192</v>
      </c>
      <c r="C3784" s="2" t="s">
        <v>18</v>
      </c>
      <c r="D3784" s="2" t="s">
        <v>23</v>
      </c>
      <c r="E3784" s="2">
        <v>989</v>
      </c>
      <c r="F3784" s="2">
        <v>52</v>
      </c>
      <c r="G3784" s="2">
        <v>1041</v>
      </c>
      <c r="H3784" s="2">
        <v>29</v>
      </c>
      <c r="I3784" s="2">
        <v>1012</v>
      </c>
      <c r="J3784" s="2">
        <v>0</v>
      </c>
      <c r="K3784" s="2">
        <v>0</v>
      </c>
      <c r="L3784" s="2">
        <v>8</v>
      </c>
      <c r="M3784" s="2">
        <v>0.6</v>
      </c>
      <c r="N3784" s="2">
        <v>0.95599999999999996</v>
      </c>
      <c r="O3784" s="2">
        <v>2.5</v>
      </c>
      <c r="P3784" s="2">
        <v>0.73799999999999999</v>
      </c>
      <c r="Q3784" s="3">
        <v>2.8000000000000001E-2</v>
      </c>
      <c r="R3784" s="4" t="str">
        <f>TRIM(tblOperations[[#This Row],[Region]])</f>
        <v>Scotland</v>
      </c>
      <c r="S3784" s="4" t="str">
        <f>TRIM(tblOperations[[#This Row],[Team]])</f>
        <v>Estates Support</v>
      </c>
      <c r="T3784" s="4" t="str">
        <f>_xlfn.XLOOKUP(R3784,tblRegionReference[Region],tblRegionReference[Area],"Not Found")</f>
        <v>North</v>
      </c>
      <c r="U3784" s="4" t="str">
        <f>IF(tblOperations[[#This Row],[Completion_Rate]]&gt;=_xlfn.XLOOKUP("Completion Rate",tblKPITargets[KPI_Name],tblKPITargets[Target_Value]),"Met","Below Target")</f>
        <v>Below Target</v>
      </c>
      <c r="V3784" t="str">
        <f>IF(tblOperations[[#This Row],[SLA_Compliance]]&gt;=_xlfn.XLOOKUP('04_References'!$A$3,tblKPITargets[KPI_Name],tblKPITargets[Target_Value]),"Met","Below Target")</f>
        <v>Below Target</v>
      </c>
      <c r="W3784" t="str">
        <f>IF(tblOperations[[#This Row],[Quality_Pass_Rate]]&gt;=_xlfn.XLOOKUP('04_References'!$A$4,tblKPITargets[KPI_Name],tblKPITargets[Target_Value]),"Met","Below Target")</f>
        <v>Met</v>
      </c>
      <c r="X3784" t="str">
        <f>IF(tblOperations[[#This Row],[Average_Completion_Days]]&lt;=_xlfn.XLOOKUP('04_References'!$A$7,tblKPITargets[KPI_Name],tblKPITargets[Target_Value]),"Met","Below Target")</f>
        <v>Below Target</v>
      </c>
      <c r="Y3784" t="str">
        <f>IF(tblOperations[[#This Row],[Closing_Backlog]]&lt;=_xlfn.XLOOKUP('04_References'!$A$8,tblKPITargets[KPI_Name],tblKPITargets[Target_Value]),"Met","Below Target")</f>
        <v>Below Target</v>
      </c>
    </row>
    <row r="3785" spans="1:25">
      <c r="A3785" s="8" t="s">
        <v>3815</v>
      </c>
      <c r="B3785" s="9">
        <v>46192</v>
      </c>
      <c r="C3785" s="4" t="s">
        <v>18</v>
      </c>
      <c r="D3785" s="4" t="s">
        <v>25</v>
      </c>
      <c r="E3785" s="4">
        <v>0</v>
      </c>
      <c r="F3785" s="4">
        <v>41</v>
      </c>
      <c r="G3785" s="4">
        <v>41</v>
      </c>
      <c r="H3785" s="4">
        <v>40</v>
      </c>
      <c r="I3785" s="4">
        <v>1</v>
      </c>
      <c r="J3785" s="4">
        <v>0</v>
      </c>
      <c r="K3785" s="4">
        <v>0</v>
      </c>
      <c r="L3785" s="4">
        <v>1.6</v>
      </c>
      <c r="M3785" s="4">
        <v>0.97699999999999998</v>
      </c>
      <c r="N3785" s="4">
        <v>1</v>
      </c>
      <c r="O3785" s="4">
        <v>4.5999999999999996</v>
      </c>
      <c r="P3785" s="4">
        <v>0.71099999999999997</v>
      </c>
      <c r="Q3785" s="5">
        <v>0.97599999999999998</v>
      </c>
      <c r="R3785" s="4" t="str">
        <f>TRIM(tblOperations[[#This Row],[Region]])</f>
        <v>Scotland</v>
      </c>
      <c r="S3785" s="4" t="str">
        <f>TRIM(tblOperations[[#This Row],[Team]])</f>
        <v>Workplace Projects</v>
      </c>
      <c r="T3785" s="4" t="str">
        <f>_xlfn.XLOOKUP(R3785,tblRegionReference[Region],tblRegionReference[Area],"Not Found")</f>
        <v>North</v>
      </c>
      <c r="U3785" s="4" t="str">
        <f>IF(tblOperations[[#This Row],[Completion_Rate]]&gt;=_xlfn.XLOOKUP("Completion Rate",tblKPITargets[KPI_Name],tblKPITargets[Target_Value]),"Met","Below Target")</f>
        <v>Met</v>
      </c>
      <c r="V3785" t="str">
        <f>IF(tblOperations[[#This Row],[SLA_Compliance]]&gt;=_xlfn.XLOOKUP('04_References'!$A$3,tblKPITargets[KPI_Name],tblKPITargets[Target_Value]),"Met","Below Target")</f>
        <v>Met</v>
      </c>
      <c r="W3785" t="str">
        <f>IF(tblOperations[[#This Row],[Quality_Pass_Rate]]&gt;=_xlfn.XLOOKUP('04_References'!$A$4,tblKPITargets[KPI_Name],tblKPITargets[Target_Value]),"Met","Below Target")</f>
        <v>Met</v>
      </c>
      <c r="X3785" t="str">
        <f>IF(tblOperations[[#This Row],[Average_Completion_Days]]&lt;=_xlfn.XLOOKUP('04_References'!$A$7,tblKPITargets[KPI_Name],tblKPITargets[Target_Value]),"Met","Below Target")</f>
        <v>Met</v>
      </c>
      <c r="Y3785" t="str">
        <f>IF(tblOperations[[#This Row],[Closing_Backlog]]&lt;=_xlfn.XLOOKUP('04_References'!$A$8,tblKPITargets[KPI_Name],tblKPITargets[Target_Value]),"Met","Below Target")</f>
        <v>Met</v>
      </c>
    </row>
    <row r="3786" spans="1:25">
      <c r="A3786" s="6" t="s">
        <v>3816</v>
      </c>
      <c r="B3786" s="7">
        <v>46192</v>
      </c>
      <c r="C3786" s="2" t="s">
        <v>27</v>
      </c>
      <c r="D3786" s="2" t="s">
        <v>19</v>
      </c>
      <c r="E3786" s="2">
        <v>23</v>
      </c>
      <c r="F3786" s="2">
        <v>28</v>
      </c>
      <c r="G3786" s="2">
        <v>51</v>
      </c>
      <c r="H3786" s="2">
        <v>47</v>
      </c>
      <c r="I3786" s="2">
        <v>4</v>
      </c>
      <c r="J3786" s="2">
        <v>0</v>
      </c>
      <c r="K3786" s="2">
        <v>0</v>
      </c>
      <c r="L3786" s="2">
        <v>1.9</v>
      </c>
      <c r="M3786" s="2">
        <v>0.99299999999999999</v>
      </c>
      <c r="N3786" s="2">
        <v>1</v>
      </c>
      <c r="O3786" s="2">
        <v>4.4000000000000004</v>
      </c>
      <c r="P3786" s="2">
        <v>0.74399999999999999</v>
      </c>
      <c r="Q3786" s="3">
        <v>0.92200000000000004</v>
      </c>
      <c r="R3786" s="4" t="str">
        <f>TRIM(tblOperations[[#This Row],[Region]])</f>
        <v>North East</v>
      </c>
      <c r="S3786" s="4" t="str">
        <f>TRIM(tblOperations[[#This Row],[Team]])</f>
        <v>Workplace Services</v>
      </c>
      <c r="T3786" s="4" t="str">
        <f>_xlfn.XLOOKUP(R3786,tblRegionReference[Region],tblRegionReference[Area],"Not Found")</f>
        <v>North</v>
      </c>
      <c r="U3786" s="4" t="str">
        <f>IF(tblOperations[[#This Row],[Completion_Rate]]&gt;=_xlfn.XLOOKUP("Completion Rate",tblKPITargets[KPI_Name],tblKPITargets[Target_Value]),"Met","Below Target")</f>
        <v>Below Target</v>
      </c>
      <c r="V3786" t="str">
        <f>IF(tblOperations[[#This Row],[SLA_Compliance]]&gt;=_xlfn.XLOOKUP('04_References'!$A$3,tblKPITargets[KPI_Name],tblKPITargets[Target_Value]),"Met","Below Target")</f>
        <v>Met</v>
      </c>
      <c r="W3786" t="str">
        <f>IF(tblOperations[[#This Row],[Quality_Pass_Rate]]&gt;=_xlfn.XLOOKUP('04_References'!$A$4,tblKPITargets[KPI_Name],tblKPITargets[Target_Value]),"Met","Below Target")</f>
        <v>Met</v>
      </c>
      <c r="X3786" t="str">
        <f>IF(tblOperations[[#This Row],[Average_Completion_Days]]&lt;=_xlfn.XLOOKUP('04_References'!$A$7,tblKPITargets[KPI_Name],tblKPITargets[Target_Value]),"Met","Below Target")</f>
        <v>Met</v>
      </c>
      <c r="Y3786" t="str">
        <f>IF(tblOperations[[#This Row],[Closing_Backlog]]&lt;=_xlfn.XLOOKUP('04_References'!$A$8,tblKPITargets[KPI_Name],tblKPITargets[Target_Value]),"Met","Below Target")</f>
        <v>Met</v>
      </c>
    </row>
    <row r="3787" spans="1:25">
      <c r="A3787" s="8" t="s">
        <v>3817</v>
      </c>
      <c r="B3787" s="9">
        <v>46192</v>
      </c>
      <c r="C3787" s="4" t="s">
        <v>27</v>
      </c>
      <c r="D3787" s="4" t="s">
        <v>21</v>
      </c>
      <c r="E3787" s="4">
        <v>0</v>
      </c>
      <c r="F3787" s="4">
        <v>62</v>
      </c>
      <c r="G3787" s="4">
        <v>62</v>
      </c>
      <c r="H3787" s="4">
        <v>49</v>
      </c>
      <c r="I3787" s="4">
        <v>13</v>
      </c>
      <c r="J3787" s="4">
        <v>0</v>
      </c>
      <c r="K3787" s="4">
        <v>0</v>
      </c>
      <c r="L3787" s="4">
        <v>2.4</v>
      </c>
      <c r="M3787" s="4">
        <v>0.89900000000000002</v>
      </c>
      <c r="N3787" s="4">
        <v>0.96899999999999997</v>
      </c>
      <c r="O3787" s="4">
        <v>3.9</v>
      </c>
      <c r="P3787" s="4">
        <v>0.70899999999999996</v>
      </c>
      <c r="Q3787" s="5">
        <v>0.79</v>
      </c>
      <c r="R3787" s="4" t="str">
        <f>TRIM(tblOperations[[#This Row],[Region]])</f>
        <v>North East</v>
      </c>
      <c r="S3787" s="4" t="str">
        <f>TRIM(tblOperations[[#This Row],[Team]])</f>
        <v>Facilities Response</v>
      </c>
      <c r="T3787" s="4" t="str">
        <f>_xlfn.XLOOKUP(R3787,tblRegionReference[Region],tblRegionReference[Area],"Not Found")</f>
        <v>North</v>
      </c>
      <c r="U3787" s="4" t="str">
        <f>IF(tblOperations[[#This Row],[Completion_Rate]]&gt;=_xlfn.XLOOKUP("Completion Rate",tblKPITargets[KPI_Name],tblKPITargets[Target_Value]),"Met","Below Target")</f>
        <v>Below Target</v>
      </c>
      <c r="V3787" t="str">
        <f>IF(tblOperations[[#This Row],[SLA_Compliance]]&gt;=_xlfn.XLOOKUP('04_References'!$A$3,tblKPITargets[KPI_Name],tblKPITargets[Target_Value]),"Met","Below Target")</f>
        <v>Below Target</v>
      </c>
      <c r="W3787" t="str">
        <f>IF(tblOperations[[#This Row],[Quality_Pass_Rate]]&gt;=_xlfn.XLOOKUP('04_References'!$A$4,tblKPITargets[KPI_Name],tblKPITargets[Target_Value]),"Met","Below Target")</f>
        <v>Met</v>
      </c>
      <c r="X3787" t="str">
        <f>IF(tblOperations[[#This Row],[Average_Completion_Days]]&lt;=_xlfn.XLOOKUP('04_References'!$A$7,tblKPITargets[KPI_Name],tblKPITargets[Target_Value]),"Met","Below Target")</f>
        <v>Met</v>
      </c>
      <c r="Y3787" t="str">
        <f>IF(tblOperations[[#This Row],[Closing_Backlog]]&lt;=_xlfn.XLOOKUP('04_References'!$A$8,tblKPITargets[KPI_Name],tblKPITargets[Target_Value]),"Met","Below Target")</f>
        <v>Below Target</v>
      </c>
    </row>
    <row r="3788" spans="1:25">
      <c r="A3788" s="6" t="s">
        <v>3818</v>
      </c>
      <c r="B3788" s="7">
        <v>46192</v>
      </c>
      <c r="C3788" s="2" t="s">
        <v>27</v>
      </c>
      <c r="D3788" s="2" t="s">
        <v>23</v>
      </c>
      <c r="E3788" s="2">
        <v>2524</v>
      </c>
      <c r="F3788" s="2">
        <v>29</v>
      </c>
      <c r="G3788" s="2">
        <v>2553</v>
      </c>
      <c r="H3788" s="2">
        <v>15</v>
      </c>
      <c r="I3788" s="2">
        <v>2538</v>
      </c>
      <c r="J3788" s="2">
        <v>1</v>
      </c>
      <c r="K3788" s="2">
        <v>1</v>
      </c>
      <c r="L3788" s="2">
        <v>8</v>
      </c>
      <c r="M3788" s="2">
        <v>0.6</v>
      </c>
      <c r="N3788" s="2">
        <v>0.97099999999999997</v>
      </c>
      <c r="O3788" s="2">
        <v>2.5</v>
      </c>
      <c r="P3788" s="2">
        <v>0.77200000000000002</v>
      </c>
      <c r="Q3788" s="3">
        <v>6.0000000000000001E-3</v>
      </c>
      <c r="R3788" s="4" t="str">
        <f>TRIM(tblOperations[[#This Row],[Region]])</f>
        <v>North East</v>
      </c>
      <c r="S3788" s="4" t="str">
        <f>TRIM(tblOperations[[#This Row],[Team]])</f>
        <v>Estates Support</v>
      </c>
      <c r="T3788" s="4" t="str">
        <f>_xlfn.XLOOKUP(R3788,tblRegionReference[Region],tblRegionReference[Area],"Not Found")</f>
        <v>North</v>
      </c>
      <c r="U3788" s="4" t="str">
        <f>IF(tblOperations[[#This Row],[Completion_Rate]]&gt;=_xlfn.XLOOKUP("Completion Rate",tblKPITargets[KPI_Name],tblKPITargets[Target_Value]),"Met","Below Target")</f>
        <v>Below Target</v>
      </c>
      <c r="V3788" t="str">
        <f>IF(tblOperations[[#This Row],[SLA_Compliance]]&gt;=_xlfn.XLOOKUP('04_References'!$A$3,tblKPITargets[KPI_Name],tblKPITargets[Target_Value]),"Met","Below Target")</f>
        <v>Below Target</v>
      </c>
      <c r="W3788" t="str">
        <f>IF(tblOperations[[#This Row],[Quality_Pass_Rate]]&gt;=_xlfn.XLOOKUP('04_References'!$A$4,tblKPITargets[KPI_Name],tblKPITargets[Target_Value]),"Met","Below Target")</f>
        <v>Met</v>
      </c>
      <c r="X3788" t="str">
        <f>IF(tblOperations[[#This Row],[Average_Completion_Days]]&lt;=_xlfn.XLOOKUP('04_References'!$A$7,tblKPITargets[KPI_Name],tblKPITargets[Target_Value]),"Met","Below Target")</f>
        <v>Below Target</v>
      </c>
      <c r="Y3788" t="str">
        <f>IF(tblOperations[[#This Row],[Closing_Backlog]]&lt;=_xlfn.XLOOKUP('04_References'!$A$8,tblKPITargets[KPI_Name],tblKPITargets[Target_Value]),"Met","Below Target")</f>
        <v>Below Target</v>
      </c>
    </row>
    <row r="3789" spans="1:25">
      <c r="A3789" s="8" t="s">
        <v>3819</v>
      </c>
      <c r="B3789" s="9">
        <v>46192</v>
      </c>
      <c r="C3789" s="4" t="s">
        <v>27</v>
      </c>
      <c r="D3789" s="4" t="s">
        <v>25</v>
      </c>
      <c r="E3789" s="4">
        <v>241</v>
      </c>
      <c r="F3789" s="4">
        <v>27</v>
      </c>
      <c r="G3789" s="4">
        <v>268</v>
      </c>
      <c r="H3789" s="4">
        <v>26</v>
      </c>
      <c r="I3789" s="4">
        <v>242</v>
      </c>
      <c r="J3789" s="4">
        <v>0</v>
      </c>
      <c r="K3789" s="4">
        <v>0</v>
      </c>
      <c r="L3789" s="4">
        <v>8</v>
      </c>
      <c r="M3789" s="4">
        <v>0.6</v>
      </c>
      <c r="N3789" s="4">
        <v>0.98899999999999999</v>
      </c>
      <c r="O3789" s="4">
        <v>2.5</v>
      </c>
      <c r="P3789" s="4">
        <v>0.81100000000000005</v>
      </c>
      <c r="Q3789" s="5">
        <v>9.7000000000000003E-2</v>
      </c>
      <c r="R3789" s="4" t="str">
        <f>TRIM(tblOperations[[#This Row],[Region]])</f>
        <v>North East</v>
      </c>
      <c r="S3789" s="4" t="str">
        <f>TRIM(tblOperations[[#This Row],[Team]])</f>
        <v>Workplace Projects</v>
      </c>
      <c r="T3789" s="4" t="str">
        <f>_xlfn.XLOOKUP(R3789,tblRegionReference[Region],tblRegionReference[Area],"Not Found")</f>
        <v>North</v>
      </c>
      <c r="U3789" s="4" t="str">
        <f>IF(tblOperations[[#This Row],[Completion_Rate]]&gt;=_xlfn.XLOOKUP("Completion Rate",tblKPITargets[KPI_Name],tblKPITargets[Target_Value]),"Met","Below Target")</f>
        <v>Below Target</v>
      </c>
      <c r="V3789" t="str">
        <f>IF(tblOperations[[#This Row],[SLA_Compliance]]&gt;=_xlfn.XLOOKUP('04_References'!$A$3,tblKPITargets[KPI_Name],tblKPITargets[Target_Value]),"Met","Below Target")</f>
        <v>Below Target</v>
      </c>
      <c r="W3789" t="str">
        <f>IF(tblOperations[[#This Row],[Quality_Pass_Rate]]&gt;=_xlfn.XLOOKUP('04_References'!$A$4,tblKPITargets[KPI_Name],tblKPITargets[Target_Value]),"Met","Below Target")</f>
        <v>Met</v>
      </c>
      <c r="X3789" t="str">
        <f>IF(tblOperations[[#This Row],[Average_Completion_Days]]&lt;=_xlfn.XLOOKUP('04_References'!$A$7,tblKPITargets[KPI_Name],tblKPITargets[Target_Value]),"Met","Below Target")</f>
        <v>Below Target</v>
      </c>
      <c r="Y3789" t="str">
        <f>IF(tblOperations[[#This Row],[Closing_Backlog]]&lt;=_xlfn.XLOOKUP('04_References'!$A$8,tblKPITargets[KPI_Name],tblKPITargets[Target_Value]),"Met","Below Target")</f>
        <v>Below Target</v>
      </c>
    </row>
    <row r="3790" spans="1:25">
      <c r="A3790" s="6" t="s">
        <v>3820</v>
      </c>
      <c r="B3790" s="7">
        <v>46192</v>
      </c>
      <c r="C3790" s="2" t="s">
        <v>32</v>
      </c>
      <c r="D3790" s="2" t="s">
        <v>19</v>
      </c>
      <c r="E3790" s="2">
        <v>1162</v>
      </c>
      <c r="F3790" s="2">
        <v>32</v>
      </c>
      <c r="G3790" s="2">
        <v>1194</v>
      </c>
      <c r="H3790" s="2">
        <v>34</v>
      </c>
      <c r="I3790" s="2">
        <v>1160</v>
      </c>
      <c r="J3790" s="2">
        <v>0</v>
      </c>
      <c r="K3790" s="2">
        <v>0</v>
      </c>
      <c r="L3790" s="2">
        <v>8</v>
      </c>
      <c r="M3790" s="2">
        <v>0.6</v>
      </c>
      <c r="N3790" s="2">
        <v>0.98499999999999999</v>
      </c>
      <c r="O3790" s="2">
        <v>2.5</v>
      </c>
      <c r="P3790" s="2">
        <v>0.755</v>
      </c>
      <c r="Q3790" s="3">
        <v>2.8000000000000001E-2</v>
      </c>
      <c r="R3790" s="4" t="str">
        <f>TRIM(tblOperations[[#This Row],[Region]])</f>
        <v>North West</v>
      </c>
      <c r="S3790" s="4" t="str">
        <f>TRIM(tblOperations[[#This Row],[Team]])</f>
        <v>Workplace Services</v>
      </c>
      <c r="T3790" s="4" t="str">
        <f>_xlfn.XLOOKUP(R3790,tblRegionReference[Region],tblRegionReference[Area],"Not Found")</f>
        <v>North</v>
      </c>
      <c r="U3790" s="4" t="str">
        <f>IF(tblOperations[[#This Row],[Completion_Rate]]&gt;=_xlfn.XLOOKUP("Completion Rate",tblKPITargets[KPI_Name],tblKPITargets[Target_Value]),"Met","Below Target")</f>
        <v>Below Target</v>
      </c>
      <c r="V3790" t="str">
        <f>IF(tblOperations[[#This Row],[SLA_Compliance]]&gt;=_xlfn.XLOOKUP('04_References'!$A$3,tblKPITargets[KPI_Name],tblKPITargets[Target_Value]),"Met","Below Target")</f>
        <v>Below Target</v>
      </c>
      <c r="W3790" t="str">
        <f>IF(tblOperations[[#This Row],[Quality_Pass_Rate]]&gt;=_xlfn.XLOOKUP('04_References'!$A$4,tblKPITargets[KPI_Name],tblKPITargets[Target_Value]),"Met","Below Target")</f>
        <v>Met</v>
      </c>
      <c r="X3790" t="str">
        <f>IF(tblOperations[[#This Row],[Average_Completion_Days]]&lt;=_xlfn.XLOOKUP('04_References'!$A$7,tblKPITargets[KPI_Name],tblKPITargets[Target_Value]),"Met","Below Target")</f>
        <v>Below Target</v>
      </c>
      <c r="Y3790" t="str">
        <f>IF(tblOperations[[#This Row],[Closing_Backlog]]&lt;=_xlfn.XLOOKUP('04_References'!$A$8,tblKPITargets[KPI_Name],tblKPITargets[Target_Value]),"Met","Below Target")</f>
        <v>Below Target</v>
      </c>
    </row>
    <row r="3791" spans="1:25">
      <c r="A3791" s="8" t="s">
        <v>3821</v>
      </c>
      <c r="B3791" s="9">
        <v>46192</v>
      </c>
      <c r="C3791" s="4" t="s">
        <v>32</v>
      </c>
      <c r="D3791" s="4" t="s">
        <v>21</v>
      </c>
      <c r="E3791" s="4">
        <v>2368</v>
      </c>
      <c r="F3791" s="4">
        <v>48</v>
      </c>
      <c r="G3791" s="4">
        <v>2416</v>
      </c>
      <c r="H3791" s="4">
        <v>26</v>
      </c>
      <c r="I3791" s="4">
        <v>2390</v>
      </c>
      <c r="J3791" s="4">
        <v>0</v>
      </c>
      <c r="K3791" s="4">
        <v>0</v>
      </c>
      <c r="L3791" s="4">
        <v>8</v>
      </c>
      <c r="M3791" s="4">
        <v>0.6</v>
      </c>
      <c r="N3791" s="4">
        <v>0.96499999999999997</v>
      </c>
      <c r="O3791" s="4">
        <v>2.5</v>
      </c>
      <c r="P3791" s="4">
        <v>0.75</v>
      </c>
      <c r="Q3791" s="5">
        <v>1.0999999999999999E-2</v>
      </c>
      <c r="R3791" s="4" t="str">
        <f>TRIM(tblOperations[[#This Row],[Region]])</f>
        <v>North West</v>
      </c>
      <c r="S3791" s="4" t="str">
        <f>TRIM(tblOperations[[#This Row],[Team]])</f>
        <v>Facilities Response</v>
      </c>
      <c r="T3791" s="4" t="str">
        <f>_xlfn.XLOOKUP(R3791,tblRegionReference[Region],tblRegionReference[Area],"Not Found")</f>
        <v>North</v>
      </c>
      <c r="U3791" s="4" t="str">
        <f>IF(tblOperations[[#This Row],[Completion_Rate]]&gt;=_xlfn.XLOOKUP("Completion Rate",tblKPITargets[KPI_Name],tblKPITargets[Target_Value]),"Met","Below Target")</f>
        <v>Below Target</v>
      </c>
      <c r="V3791" t="str">
        <f>IF(tblOperations[[#This Row],[SLA_Compliance]]&gt;=_xlfn.XLOOKUP('04_References'!$A$3,tblKPITargets[KPI_Name],tblKPITargets[Target_Value]),"Met","Below Target")</f>
        <v>Below Target</v>
      </c>
      <c r="W3791" t="str">
        <f>IF(tblOperations[[#This Row],[Quality_Pass_Rate]]&gt;=_xlfn.XLOOKUP('04_References'!$A$4,tblKPITargets[KPI_Name],tblKPITargets[Target_Value]),"Met","Below Target")</f>
        <v>Met</v>
      </c>
      <c r="X3791" t="str">
        <f>IF(tblOperations[[#This Row],[Average_Completion_Days]]&lt;=_xlfn.XLOOKUP('04_References'!$A$7,tblKPITargets[KPI_Name],tblKPITargets[Target_Value]),"Met","Below Target")</f>
        <v>Below Target</v>
      </c>
      <c r="Y3791" t="str">
        <f>IF(tblOperations[[#This Row],[Closing_Backlog]]&lt;=_xlfn.XLOOKUP('04_References'!$A$8,tblKPITargets[KPI_Name],tblKPITargets[Target_Value]),"Met","Below Target")</f>
        <v>Below Target</v>
      </c>
    </row>
    <row r="3792" spans="1:25">
      <c r="A3792" s="6" t="s">
        <v>3822</v>
      </c>
      <c r="B3792" s="7">
        <v>46192</v>
      </c>
      <c r="C3792" s="2" t="s">
        <v>32</v>
      </c>
      <c r="D3792" s="2" t="s">
        <v>23</v>
      </c>
      <c r="E3792" s="2">
        <v>2630</v>
      </c>
      <c r="F3792" s="2">
        <v>38</v>
      </c>
      <c r="G3792" s="2">
        <v>2668</v>
      </c>
      <c r="H3792" s="2">
        <v>20</v>
      </c>
      <c r="I3792" s="2">
        <v>2648</v>
      </c>
      <c r="J3792" s="2">
        <v>0</v>
      </c>
      <c r="K3792" s="2">
        <v>0</v>
      </c>
      <c r="L3792" s="2">
        <v>8</v>
      </c>
      <c r="M3792" s="2">
        <v>0.6</v>
      </c>
      <c r="N3792" s="2">
        <v>0.96799999999999997</v>
      </c>
      <c r="O3792" s="2">
        <v>2.5</v>
      </c>
      <c r="P3792" s="2">
        <v>0.65100000000000002</v>
      </c>
      <c r="Q3792" s="3">
        <v>7.0000000000000001E-3</v>
      </c>
      <c r="R3792" s="4" t="str">
        <f>TRIM(tblOperations[[#This Row],[Region]])</f>
        <v>North West</v>
      </c>
      <c r="S3792" s="4" t="str">
        <f>TRIM(tblOperations[[#This Row],[Team]])</f>
        <v>Estates Support</v>
      </c>
      <c r="T3792" s="4" t="str">
        <f>_xlfn.XLOOKUP(R3792,tblRegionReference[Region],tblRegionReference[Area],"Not Found")</f>
        <v>North</v>
      </c>
      <c r="U3792" s="4" t="str">
        <f>IF(tblOperations[[#This Row],[Completion_Rate]]&gt;=_xlfn.XLOOKUP("Completion Rate",tblKPITargets[KPI_Name],tblKPITargets[Target_Value]),"Met","Below Target")</f>
        <v>Below Target</v>
      </c>
      <c r="V3792" t="str">
        <f>IF(tblOperations[[#This Row],[SLA_Compliance]]&gt;=_xlfn.XLOOKUP('04_References'!$A$3,tblKPITargets[KPI_Name],tblKPITargets[Target_Value]),"Met","Below Target")</f>
        <v>Below Target</v>
      </c>
      <c r="W3792" t="str">
        <f>IF(tblOperations[[#This Row],[Quality_Pass_Rate]]&gt;=_xlfn.XLOOKUP('04_References'!$A$4,tblKPITargets[KPI_Name],tblKPITargets[Target_Value]),"Met","Below Target")</f>
        <v>Met</v>
      </c>
      <c r="X3792" t="str">
        <f>IF(tblOperations[[#This Row],[Average_Completion_Days]]&lt;=_xlfn.XLOOKUP('04_References'!$A$7,tblKPITargets[KPI_Name],tblKPITargets[Target_Value]),"Met","Below Target")</f>
        <v>Below Target</v>
      </c>
      <c r="Y3792" t="str">
        <f>IF(tblOperations[[#This Row],[Closing_Backlog]]&lt;=_xlfn.XLOOKUP('04_References'!$A$8,tblKPITargets[KPI_Name],tblKPITargets[Target_Value]),"Met","Below Target")</f>
        <v>Below Target</v>
      </c>
    </row>
    <row r="3793" spans="1:25">
      <c r="A3793" s="8" t="s">
        <v>3823</v>
      </c>
      <c r="B3793" s="9">
        <v>46192</v>
      </c>
      <c r="C3793" s="4" t="s">
        <v>32</v>
      </c>
      <c r="D3793" s="4" t="s">
        <v>25</v>
      </c>
      <c r="E3793" s="4">
        <v>0</v>
      </c>
      <c r="F3793" s="4">
        <v>32</v>
      </c>
      <c r="G3793" s="4">
        <v>32</v>
      </c>
      <c r="H3793" s="4">
        <v>32</v>
      </c>
      <c r="I3793" s="4">
        <v>0</v>
      </c>
      <c r="J3793" s="4">
        <v>0</v>
      </c>
      <c r="K3793" s="4">
        <v>0</v>
      </c>
      <c r="L3793" s="4">
        <v>1.9</v>
      </c>
      <c r="M3793" s="4">
        <v>0.98499999999999999</v>
      </c>
      <c r="N3793" s="4">
        <v>0.99199999999999999</v>
      </c>
      <c r="O3793" s="4">
        <v>4.3</v>
      </c>
      <c r="P3793" s="4">
        <v>0.69399999999999995</v>
      </c>
      <c r="Q3793" s="5">
        <v>1</v>
      </c>
      <c r="R3793" s="4" t="str">
        <f>TRIM(tblOperations[[#This Row],[Region]])</f>
        <v>North West</v>
      </c>
      <c r="S3793" s="4" t="str">
        <f>TRIM(tblOperations[[#This Row],[Team]])</f>
        <v>Workplace Projects</v>
      </c>
      <c r="T3793" s="4" t="str">
        <f>_xlfn.XLOOKUP(R3793,tblRegionReference[Region],tblRegionReference[Area],"Not Found")</f>
        <v>North</v>
      </c>
      <c r="U3793" s="4" t="str">
        <f>IF(tblOperations[[#This Row],[Completion_Rate]]&gt;=_xlfn.XLOOKUP("Completion Rate",tblKPITargets[KPI_Name],tblKPITargets[Target_Value]),"Met","Below Target")</f>
        <v>Met</v>
      </c>
      <c r="V3793" t="str">
        <f>IF(tblOperations[[#This Row],[SLA_Compliance]]&gt;=_xlfn.XLOOKUP('04_References'!$A$3,tblKPITargets[KPI_Name],tblKPITargets[Target_Value]),"Met","Below Target")</f>
        <v>Met</v>
      </c>
      <c r="W3793" t="str">
        <f>IF(tblOperations[[#This Row],[Quality_Pass_Rate]]&gt;=_xlfn.XLOOKUP('04_References'!$A$4,tblKPITargets[KPI_Name],tblKPITargets[Target_Value]),"Met","Below Target")</f>
        <v>Met</v>
      </c>
      <c r="X3793" t="str">
        <f>IF(tblOperations[[#This Row],[Average_Completion_Days]]&lt;=_xlfn.XLOOKUP('04_References'!$A$7,tblKPITargets[KPI_Name],tblKPITargets[Target_Value]),"Met","Below Target")</f>
        <v>Met</v>
      </c>
      <c r="Y3793" t="str">
        <f>IF(tblOperations[[#This Row],[Closing_Backlog]]&lt;=_xlfn.XLOOKUP('04_References'!$A$8,tblKPITargets[KPI_Name],tblKPITargets[Target_Value]),"Met","Below Target")</f>
        <v>Met</v>
      </c>
    </row>
    <row r="3794" spans="1:25">
      <c r="A3794" s="6" t="s">
        <v>3824</v>
      </c>
      <c r="B3794" s="7">
        <v>46192</v>
      </c>
      <c r="C3794" s="2" t="s">
        <v>37</v>
      </c>
      <c r="D3794" s="2" t="s">
        <v>19</v>
      </c>
      <c r="E3794" s="2">
        <v>0</v>
      </c>
      <c r="F3794" s="2">
        <v>46</v>
      </c>
      <c r="G3794" s="2">
        <v>46</v>
      </c>
      <c r="H3794" s="2">
        <v>43</v>
      </c>
      <c r="I3794" s="2">
        <v>3</v>
      </c>
      <c r="J3794" s="2">
        <v>0</v>
      </c>
      <c r="K3794" s="2">
        <v>0</v>
      </c>
      <c r="L3794" s="2">
        <v>1.8</v>
      </c>
      <c r="M3794" s="2">
        <v>0.94599999999999995</v>
      </c>
      <c r="N3794" s="2">
        <v>0.98599999999999999</v>
      </c>
      <c r="O3794" s="2">
        <v>4.4000000000000004</v>
      </c>
      <c r="P3794" s="2">
        <v>0.67100000000000004</v>
      </c>
      <c r="Q3794" s="3">
        <v>0.93500000000000005</v>
      </c>
      <c r="R3794" s="4" t="str">
        <f>TRIM(tblOperations[[#This Row],[Region]])</f>
        <v>Midlands</v>
      </c>
      <c r="S3794" s="4" t="str">
        <f>TRIM(tblOperations[[#This Row],[Team]])</f>
        <v>Workplace Services</v>
      </c>
      <c r="T3794" s="4" t="str">
        <f>_xlfn.XLOOKUP(R3794,tblRegionReference[Region],tblRegionReference[Area],"Not Found")</f>
        <v>Central</v>
      </c>
      <c r="U3794" s="4" t="str">
        <f>IF(tblOperations[[#This Row],[Completion_Rate]]&gt;=_xlfn.XLOOKUP("Completion Rate",tblKPITargets[KPI_Name],tblKPITargets[Target_Value]),"Met","Below Target")</f>
        <v>Below Target</v>
      </c>
      <c r="V3794" t="str">
        <f>IF(tblOperations[[#This Row],[SLA_Compliance]]&gt;=_xlfn.XLOOKUP('04_References'!$A$3,tblKPITargets[KPI_Name],tblKPITargets[Target_Value]),"Met","Below Target")</f>
        <v>Met</v>
      </c>
      <c r="W3794" t="str">
        <f>IF(tblOperations[[#This Row],[Quality_Pass_Rate]]&gt;=_xlfn.XLOOKUP('04_References'!$A$4,tblKPITargets[KPI_Name],tblKPITargets[Target_Value]),"Met","Below Target")</f>
        <v>Met</v>
      </c>
      <c r="X3794" t="str">
        <f>IF(tblOperations[[#This Row],[Average_Completion_Days]]&lt;=_xlfn.XLOOKUP('04_References'!$A$7,tblKPITargets[KPI_Name],tblKPITargets[Target_Value]),"Met","Below Target")</f>
        <v>Met</v>
      </c>
      <c r="Y3794" t="str">
        <f>IF(tblOperations[[#This Row],[Closing_Backlog]]&lt;=_xlfn.XLOOKUP('04_References'!$A$8,tblKPITargets[KPI_Name],tblKPITargets[Target_Value]),"Met","Below Target")</f>
        <v>Met</v>
      </c>
    </row>
    <row r="3795" spans="1:25">
      <c r="A3795" s="8" t="s">
        <v>3825</v>
      </c>
      <c r="B3795" s="9">
        <v>46192</v>
      </c>
      <c r="C3795" s="4" t="s">
        <v>37</v>
      </c>
      <c r="D3795" s="4" t="s">
        <v>21</v>
      </c>
      <c r="E3795" s="4">
        <v>1155</v>
      </c>
      <c r="F3795" s="4">
        <v>52</v>
      </c>
      <c r="G3795" s="4">
        <v>1207</v>
      </c>
      <c r="H3795" s="4">
        <v>34</v>
      </c>
      <c r="I3795" s="4">
        <v>1173</v>
      </c>
      <c r="J3795" s="4">
        <v>0</v>
      </c>
      <c r="K3795" s="4">
        <v>0</v>
      </c>
      <c r="L3795" s="4">
        <v>8</v>
      </c>
      <c r="M3795" s="4">
        <v>0.6</v>
      </c>
      <c r="N3795" s="4">
        <v>0.95399999999999996</v>
      </c>
      <c r="O3795" s="4">
        <v>2.5</v>
      </c>
      <c r="P3795" s="4">
        <v>0.82499999999999996</v>
      </c>
      <c r="Q3795" s="5">
        <v>2.8000000000000001E-2</v>
      </c>
      <c r="R3795" s="4" t="str">
        <f>TRIM(tblOperations[[#This Row],[Region]])</f>
        <v>Midlands</v>
      </c>
      <c r="S3795" s="4" t="str">
        <f>TRIM(tblOperations[[#This Row],[Team]])</f>
        <v>Facilities Response</v>
      </c>
      <c r="T3795" s="4" t="str">
        <f>_xlfn.XLOOKUP(R3795,tblRegionReference[Region],tblRegionReference[Area],"Not Found")</f>
        <v>Central</v>
      </c>
      <c r="U3795" s="4" t="str">
        <f>IF(tblOperations[[#This Row],[Completion_Rate]]&gt;=_xlfn.XLOOKUP("Completion Rate",tblKPITargets[KPI_Name],tblKPITargets[Target_Value]),"Met","Below Target")</f>
        <v>Below Target</v>
      </c>
      <c r="V3795" t="str">
        <f>IF(tblOperations[[#This Row],[SLA_Compliance]]&gt;=_xlfn.XLOOKUP('04_References'!$A$3,tblKPITargets[KPI_Name],tblKPITargets[Target_Value]),"Met","Below Target")</f>
        <v>Below Target</v>
      </c>
      <c r="W3795" t="str">
        <f>IF(tblOperations[[#This Row],[Quality_Pass_Rate]]&gt;=_xlfn.XLOOKUP('04_References'!$A$4,tblKPITargets[KPI_Name],tblKPITargets[Target_Value]),"Met","Below Target")</f>
        <v>Met</v>
      </c>
      <c r="X3795" t="str">
        <f>IF(tblOperations[[#This Row],[Average_Completion_Days]]&lt;=_xlfn.XLOOKUP('04_References'!$A$7,tblKPITargets[KPI_Name],tblKPITargets[Target_Value]),"Met","Below Target")</f>
        <v>Below Target</v>
      </c>
      <c r="Y3795" t="str">
        <f>IF(tblOperations[[#This Row],[Closing_Backlog]]&lt;=_xlfn.XLOOKUP('04_References'!$A$8,tblKPITargets[KPI_Name],tblKPITargets[Target_Value]),"Met","Below Target")</f>
        <v>Below Target</v>
      </c>
    </row>
    <row r="3796" spans="1:25">
      <c r="A3796" s="6" t="s">
        <v>3826</v>
      </c>
      <c r="B3796" s="7">
        <v>46192</v>
      </c>
      <c r="C3796" s="2" t="s">
        <v>37</v>
      </c>
      <c r="D3796" s="2" t="s">
        <v>23</v>
      </c>
      <c r="E3796" s="2">
        <v>930</v>
      </c>
      <c r="F3796" s="2">
        <v>50</v>
      </c>
      <c r="G3796" s="2">
        <v>980</v>
      </c>
      <c r="H3796" s="2">
        <v>34</v>
      </c>
      <c r="I3796" s="2">
        <v>946</v>
      </c>
      <c r="J3796" s="2">
        <v>0</v>
      </c>
      <c r="K3796" s="2">
        <v>0</v>
      </c>
      <c r="L3796" s="2">
        <v>8</v>
      </c>
      <c r="M3796" s="2">
        <v>0.6</v>
      </c>
      <c r="N3796" s="2">
        <v>0.95499999999999996</v>
      </c>
      <c r="O3796" s="2">
        <v>2.5</v>
      </c>
      <c r="P3796" s="2">
        <v>0.81399999999999995</v>
      </c>
      <c r="Q3796" s="3">
        <v>3.5000000000000003E-2</v>
      </c>
      <c r="R3796" s="4" t="str">
        <f>TRIM(tblOperations[[#This Row],[Region]])</f>
        <v>Midlands</v>
      </c>
      <c r="S3796" s="4" t="str">
        <f>TRIM(tblOperations[[#This Row],[Team]])</f>
        <v>Estates Support</v>
      </c>
      <c r="T3796" s="4" t="str">
        <f>_xlfn.XLOOKUP(R3796,tblRegionReference[Region],tblRegionReference[Area],"Not Found")</f>
        <v>Central</v>
      </c>
      <c r="U3796" s="4" t="str">
        <f>IF(tblOperations[[#This Row],[Completion_Rate]]&gt;=_xlfn.XLOOKUP("Completion Rate",tblKPITargets[KPI_Name],tblKPITargets[Target_Value]),"Met","Below Target")</f>
        <v>Below Target</v>
      </c>
      <c r="V3796" t="str">
        <f>IF(tblOperations[[#This Row],[SLA_Compliance]]&gt;=_xlfn.XLOOKUP('04_References'!$A$3,tblKPITargets[KPI_Name],tblKPITargets[Target_Value]),"Met","Below Target")</f>
        <v>Below Target</v>
      </c>
      <c r="W3796" t="str">
        <f>IF(tblOperations[[#This Row],[Quality_Pass_Rate]]&gt;=_xlfn.XLOOKUP('04_References'!$A$4,tblKPITargets[KPI_Name],tblKPITargets[Target_Value]),"Met","Below Target")</f>
        <v>Met</v>
      </c>
      <c r="X3796" t="str">
        <f>IF(tblOperations[[#This Row],[Average_Completion_Days]]&lt;=_xlfn.XLOOKUP('04_References'!$A$7,tblKPITargets[KPI_Name],tblKPITargets[Target_Value]),"Met","Below Target")</f>
        <v>Below Target</v>
      </c>
      <c r="Y3796" t="str">
        <f>IF(tblOperations[[#This Row],[Closing_Backlog]]&lt;=_xlfn.XLOOKUP('04_References'!$A$8,tblKPITargets[KPI_Name],tblKPITargets[Target_Value]),"Met","Below Target")</f>
        <v>Below Target</v>
      </c>
    </row>
    <row r="3797" spans="1:25">
      <c r="A3797" s="8" t="s">
        <v>3827</v>
      </c>
      <c r="B3797" s="9">
        <v>46192</v>
      </c>
      <c r="C3797" s="4" t="s">
        <v>37</v>
      </c>
      <c r="D3797" s="4" t="s">
        <v>25</v>
      </c>
      <c r="E3797" s="4">
        <v>0</v>
      </c>
      <c r="F3797" s="4">
        <v>19</v>
      </c>
      <c r="G3797" s="4">
        <v>19</v>
      </c>
      <c r="H3797" s="4">
        <v>19</v>
      </c>
      <c r="I3797" s="4">
        <v>0</v>
      </c>
      <c r="J3797" s="4">
        <v>1</v>
      </c>
      <c r="K3797" s="4">
        <v>0</v>
      </c>
      <c r="L3797" s="4">
        <v>1.6</v>
      </c>
      <c r="M3797" s="4">
        <v>0.95299999999999996</v>
      </c>
      <c r="N3797" s="4">
        <v>0.99</v>
      </c>
      <c r="O3797" s="4">
        <v>4.5</v>
      </c>
      <c r="P3797" s="4">
        <v>0.76600000000000001</v>
      </c>
      <c r="Q3797" s="5">
        <v>1</v>
      </c>
      <c r="R3797" s="4" t="str">
        <f>TRIM(tblOperations[[#This Row],[Region]])</f>
        <v>Midlands</v>
      </c>
      <c r="S3797" s="4" t="str">
        <f>TRIM(tblOperations[[#This Row],[Team]])</f>
        <v>Workplace Projects</v>
      </c>
      <c r="T3797" s="4" t="str">
        <f>_xlfn.XLOOKUP(R3797,tblRegionReference[Region],tblRegionReference[Area],"Not Found")</f>
        <v>Central</v>
      </c>
      <c r="U3797" s="4" t="str">
        <f>IF(tblOperations[[#This Row],[Completion_Rate]]&gt;=_xlfn.XLOOKUP("Completion Rate",tblKPITargets[KPI_Name],tblKPITargets[Target_Value]),"Met","Below Target")</f>
        <v>Met</v>
      </c>
      <c r="V3797" t="str">
        <f>IF(tblOperations[[#This Row],[SLA_Compliance]]&gt;=_xlfn.XLOOKUP('04_References'!$A$3,tblKPITargets[KPI_Name],tblKPITargets[Target_Value]),"Met","Below Target")</f>
        <v>Met</v>
      </c>
      <c r="W3797" t="str">
        <f>IF(tblOperations[[#This Row],[Quality_Pass_Rate]]&gt;=_xlfn.XLOOKUP('04_References'!$A$4,tblKPITargets[KPI_Name],tblKPITargets[Target_Value]),"Met","Below Target")</f>
        <v>Met</v>
      </c>
      <c r="X3797" t="str">
        <f>IF(tblOperations[[#This Row],[Average_Completion_Days]]&lt;=_xlfn.XLOOKUP('04_References'!$A$7,tblKPITargets[KPI_Name],tblKPITargets[Target_Value]),"Met","Below Target")</f>
        <v>Met</v>
      </c>
      <c r="Y3797" t="str">
        <f>IF(tblOperations[[#This Row],[Closing_Backlog]]&lt;=_xlfn.XLOOKUP('04_References'!$A$8,tblKPITargets[KPI_Name],tblKPITargets[Target_Value]),"Met","Below Target")</f>
        <v>Met</v>
      </c>
    </row>
    <row r="3798" spans="1:25">
      <c r="A3798" s="6" t="s">
        <v>3828</v>
      </c>
      <c r="B3798" s="7">
        <v>46192</v>
      </c>
      <c r="C3798" s="2" t="s">
        <v>43</v>
      </c>
      <c r="D3798" s="2" t="s">
        <v>19</v>
      </c>
      <c r="E3798" s="2">
        <v>2201</v>
      </c>
      <c r="F3798" s="2">
        <v>36</v>
      </c>
      <c r="G3798" s="2">
        <v>2237</v>
      </c>
      <c r="H3798" s="2">
        <v>22</v>
      </c>
      <c r="I3798" s="2">
        <v>2215</v>
      </c>
      <c r="J3798" s="2">
        <v>0</v>
      </c>
      <c r="K3798" s="2">
        <v>0</v>
      </c>
      <c r="L3798" s="2">
        <v>8</v>
      </c>
      <c r="M3798" s="2">
        <v>0.6</v>
      </c>
      <c r="N3798" s="2">
        <v>0.98099999999999998</v>
      </c>
      <c r="O3798" s="2">
        <v>2.5</v>
      </c>
      <c r="P3798" s="2">
        <v>0.70499999999999996</v>
      </c>
      <c r="Q3798" s="3">
        <v>0.01</v>
      </c>
      <c r="R3798" s="4" t="str">
        <f>TRIM(tblOperations[[#This Row],[Region]])</f>
        <v>South West</v>
      </c>
      <c r="S3798" s="4" t="str">
        <f>TRIM(tblOperations[[#This Row],[Team]])</f>
        <v>Workplace Services</v>
      </c>
      <c r="T3798" s="4" t="str">
        <f>_xlfn.XLOOKUP(R3798,tblRegionReference[Region],tblRegionReference[Area],"Not Found")</f>
        <v>South</v>
      </c>
      <c r="U3798" s="4" t="str">
        <f>IF(tblOperations[[#This Row],[Completion_Rate]]&gt;=_xlfn.XLOOKUP("Completion Rate",tblKPITargets[KPI_Name],tblKPITargets[Target_Value]),"Met","Below Target")</f>
        <v>Below Target</v>
      </c>
      <c r="V3798" t="str">
        <f>IF(tblOperations[[#This Row],[SLA_Compliance]]&gt;=_xlfn.XLOOKUP('04_References'!$A$3,tblKPITargets[KPI_Name],tblKPITargets[Target_Value]),"Met","Below Target")</f>
        <v>Below Target</v>
      </c>
      <c r="W3798" t="str">
        <f>IF(tblOperations[[#This Row],[Quality_Pass_Rate]]&gt;=_xlfn.XLOOKUP('04_References'!$A$4,tblKPITargets[KPI_Name],tblKPITargets[Target_Value]),"Met","Below Target")</f>
        <v>Met</v>
      </c>
      <c r="X3798" t="str">
        <f>IF(tblOperations[[#This Row],[Average_Completion_Days]]&lt;=_xlfn.XLOOKUP('04_References'!$A$7,tblKPITargets[KPI_Name],tblKPITargets[Target_Value]),"Met","Below Target")</f>
        <v>Below Target</v>
      </c>
      <c r="Y3798" t="str">
        <f>IF(tblOperations[[#This Row],[Closing_Backlog]]&lt;=_xlfn.XLOOKUP('04_References'!$A$8,tblKPITargets[KPI_Name],tblKPITargets[Target_Value]),"Met","Below Target")</f>
        <v>Below Target</v>
      </c>
    </row>
    <row r="3799" spans="1:25">
      <c r="A3799" s="8" t="s">
        <v>3829</v>
      </c>
      <c r="B3799" s="9">
        <v>46192</v>
      </c>
      <c r="C3799" s="4" t="s">
        <v>43</v>
      </c>
      <c r="D3799" s="4" t="s">
        <v>21</v>
      </c>
      <c r="E3799" s="4">
        <v>0</v>
      </c>
      <c r="F3799" s="4">
        <v>47</v>
      </c>
      <c r="G3799" s="4">
        <v>47</v>
      </c>
      <c r="H3799" s="4">
        <v>45</v>
      </c>
      <c r="I3799" s="4">
        <v>2</v>
      </c>
      <c r="J3799" s="4">
        <v>0</v>
      </c>
      <c r="K3799" s="4">
        <v>0</v>
      </c>
      <c r="L3799" s="4">
        <v>1.3</v>
      </c>
      <c r="M3799" s="4">
        <v>0.98199999999999998</v>
      </c>
      <c r="N3799" s="4">
        <v>1</v>
      </c>
      <c r="O3799" s="4">
        <v>4.0999999999999996</v>
      </c>
      <c r="P3799" s="4">
        <v>0.65300000000000002</v>
      </c>
      <c r="Q3799" s="5">
        <v>0.95699999999999996</v>
      </c>
      <c r="R3799" s="4" t="str">
        <f>TRIM(tblOperations[[#This Row],[Region]])</f>
        <v>South West</v>
      </c>
      <c r="S3799" s="4" t="str">
        <f>TRIM(tblOperations[[#This Row],[Team]])</f>
        <v>Facilities Response</v>
      </c>
      <c r="T3799" s="4" t="str">
        <f>_xlfn.XLOOKUP(R3799,tblRegionReference[Region],tblRegionReference[Area],"Not Found")</f>
        <v>South</v>
      </c>
      <c r="U3799" s="4" t="str">
        <f>IF(tblOperations[[#This Row],[Completion_Rate]]&gt;=_xlfn.XLOOKUP("Completion Rate",tblKPITargets[KPI_Name],tblKPITargets[Target_Value]),"Met","Below Target")</f>
        <v>Met</v>
      </c>
      <c r="V3799" t="str">
        <f>IF(tblOperations[[#This Row],[SLA_Compliance]]&gt;=_xlfn.XLOOKUP('04_References'!$A$3,tblKPITargets[KPI_Name],tblKPITargets[Target_Value]),"Met","Below Target")</f>
        <v>Met</v>
      </c>
      <c r="W3799" t="str">
        <f>IF(tblOperations[[#This Row],[Quality_Pass_Rate]]&gt;=_xlfn.XLOOKUP('04_References'!$A$4,tblKPITargets[KPI_Name],tblKPITargets[Target_Value]),"Met","Below Target")</f>
        <v>Met</v>
      </c>
      <c r="X3799" t="str">
        <f>IF(tblOperations[[#This Row],[Average_Completion_Days]]&lt;=_xlfn.XLOOKUP('04_References'!$A$7,tblKPITargets[KPI_Name],tblKPITargets[Target_Value]),"Met","Below Target")</f>
        <v>Met</v>
      </c>
      <c r="Y3799" t="str">
        <f>IF(tblOperations[[#This Row],[Closing_Backlog]]&lt;=_xlfn.XLOOKUP('04_References'!$A$8,tblKPITargets[KPI_Name],tblKPITargets[Target_Value]),"Met","Below Target")</f>
        <v>Met</v>
      </c>
    </row>
    <row r="3800" spans="1:25">
      <c r="A3800" s="6" t="s">
        <v>3830</v>
      </c>
      <c r="B3800" s="7">
        <v>46192</v>
      </c>
      <c r="C3800" s="2" t="s">
        <v>43</v>
      </c>
      <c r="D3800" s="2" t="s">
        <v>23</v>
      </c>
      <c r="E3800" s="2">
        <v>0</v>
      </c>
      <c r="F3800" s="2">
        <v>26</v>
      </c>
      <c r="G3800" s="2">
        <v>26</v>
      </c>
      <c r="H3800" s="2">
        <v>26</v>
      </c>
      <c r="I3800" s="2">
        <v>0</v>
      </c>
      <c r="J3800" s="2">
        <v>0</v>
      </c>
      <c r="K3800" s="2">
        <v>0</v>
      </c>
      <c r="L3800" s="2">
        <v>1.7</v>
      </c>
      <c r="M3800" s="2">
        <v>0.97099999999999997</v>
      </c>
      <c r="N3800" s="2">
        <v>0.98799999999999999</v>
      </c>
      <c r="O3800" s="2">
        <v>4.2</v>
      </c>
      <c r="P3800" s="2">
        <v>0.69599999999999995</v>
      </c>
      <c r="Q3800" s="3">
        <v>1</v>
      </c>
      <c r="R3800" s="4" t="str">
        <f>TRIM(tblOperations[[#This Row],[Region]])</f>
        <v>South West</v>
      </c>
      <c r="S3800" s="4" t="str">
        <f>TRIM(tblOperations[[#This Row],[Team]])</f>
        <v>Estates Support</v>
      </c>
      <c r="T3800" s="4" t="str">
        <f>_xlfn.XLOOKUP(R3800,tblRegionReference[Region],tblRegionReference[Area],"Not Found")</f>
        <v>South</v>
      </c>
      <c r="U3800" s="4" t="str">
        <f>IF(tblOperations[[#This Row],[Completion_Rate]]&gt;=_xlfn.XLOOKUP("Completion Rate",tblKPITargets[KPI_Name],tblKPITargets[Target_Value]),"Met","Below Target")</f>
        <v>Met</v>
      </c>
      <c r="V3800" t="str">
        <f>IF(tblOperations[[#This Row],[SLA_Compliance]]&gt;=_xlfn.XLOOKUP('04_References'!$A$3,tblKPITargets[KPI_Name],tblKPITargets[Target_Value]),"Met","Below Target")</f>
        <v>Met</v>
      </c>
      <c r="W3800" t="str">
        <f>IF(tblOperations[[#This Row],[Quality_Pass_Rate]]&gt;=_xlfn.XLOOKUP('04_References'!$A$4,tblKPITargets[KPI_Name],tblKPITargets[Target_Value]),"Met","Below Target")</f>
        <v>Met</v>
      </c>
      <c r="X3800" t="str">
        <f>IF(tblOperations[[#This Row],[Average_Completion_Days]]&lt;=_xlfn.XLOOKUP('04_References'!$A$7,tblKPITargets[KPI_Name],tblKPITargets[Target_Value]),"Met","Below Target")</f>
        <v>Met</v>
      </c>
      <c r="Y3800" t="str">
        <f>IF(tblOperations[[#This Row],[Closing_Backlog]]&lt;=_xlfn.XLOOKUP('04_References'!$A$8,tblKPITargets[KPI_Name],tblKPITargets[Target_Value]),"Met","Below Target")</f>
        <v>Met</v>
      </c>
    </row>
    <row r="3801" spans="1:25">
      <c r="A3801" s="8" t="s">
        <v>3831</v>
      </c>
      <c r="B3801" s="9">
        <v>46192</v>
      </c>
      <c r="C3801" s="4" t="s">
        <v>43</v>
      </c>
      <c r="D3801" s="4" t="s">
        <v>25</v>
      </c>
      <c r="E3801" s="4">
        <v>0</v>
      </c>
      <c r="F3801" s="4">
        <v>35</v>
      </c>
      <c r="G3801" s="4">
        <v>35</v>
      </c>
      <c r="H3801" s="4">
        <v>35</v>
      </c>
      <c r="I3801" s="4">
        <v>0</v>
      </c>
      <c r="J3801" s="4">
        <v>0</v>
      </c>
      <c r="K3801" s="4">
        <v>0</v>
      </c>
      <c r="L3801" s="4">
        <v>1.2</v>
      </c>
      <c r="M3801" s="4">
        <v>0.92300000000000004</v>
      </c>
      <c r="N3801" s="4">
        <v>0.98599999999999999</v>
      </c>
      <c r="O3801" s="4">
        <v>4.5999999999999996</v>
      </c>
      <c r="P3801" s="4">
        <v>0.81200000000000006</v>
      </c>
      <c r="Q3801" s="5">
        <v>1</v>
      </c>
      <c r="R3801" s="4" t="str">
        <f>TRIM(tblOperations[[#This Row],[Region]])</f>
        <v>South West</v>
      </c>
      <c r="S3801" s="4" t="str">
        <f>TRIM(tblOperations[[#This Row],[Team]])</f>
        <v>Workplace Projects</v>
      </c>
      <c r="T3801" s="4" t="str">
        <f>_xlfn.XLOOKUP(R3801,tblRegionReference[Region],tblRegionReference[Area],"Not Found")</f>
        <v>South</v>
      </c>
      <c r="U3801" s="4" t="str">
        <f>IF(tblOperations[[#This Row],[Completion_Rate]]&gt;=_xlfn.XLOOKUP("Completion Rate",tblKPITargets[KPI_Name],tblKPITargets[Target_Value]),"Met","Below Target")</f>
        <v>Met</v>
      </c>
      <c r="V3801" t="str">
        <f>IF(tblOperations[[#This Row],[SLA_Compliance]]&gt;=_xlfn.XLOOKUP('04_References'!$A$3,tblKPITargets[KPI_Name],tblKPITargets[Target_Value]),"Met","Below Target")</f>
        <v>Met</v>
      </c>
      <c r="W3801" t="str">
        <f>IF(tblOperations[[#This Row],[Quality_Pass_Rate]]&gt;=_xlfn.XLOOKUP('04_References'!$A$4,tblKPITargets[KPI_Name],tblKPITargets[Target_Value]),"Met","Below Target")</f>
        <v>Met</v>
      </c>
      <c r="X3801" t="str">
        <f>IF(tblOperations[[#This Row],[Average_Completion_Days]]&lt;=_xlfn.XLOOKUP('04_References'!$A$7,tblKPITargets[KPI_Name],tblKPITargets[Target_Value]),"Met","Below Target")</f>
        <v>Met</v>
      </c>
      <c r="Y3801" t="str">
        <f>IF(tblOperations[[#This Row],[Closing_Backlog]]&lt;=_xlfn.XLOOKUP('04_References'!$A$8,tblKPITargets[KPI_Name],tblKPITargets[Target_Value]),"Met","Below Target")</f>
        <v>Met</v>
      </c>
    </row>
    <row r="3802" spans="1:25">
      <c r="A3802" s="6" t="s">
        <v>3832</v>
      </c>
      <c r="B3802" s="7">
        <v>46192</v>
      </c>
      <c r="C3802" s="2" t="s">
        <v>48</v>
      </c>
      <c r="D3802" s="2" t="s">
        <v>19</v>
      </c>
      <c r="E3802" s="2">
        <v>0</v>
      </c>
      <c r="F3802" s="2">
        <v>40</v>
      </c>
      <c r="G3802" s="2">
        <v>40</v>
      </c>
      <c r="H3802" s="2">
        <v>40</v>
      </c>
      <c r="I3802" s="2">
        <v>0</v>
      </c>
      <c r="J3802" s="2">
        <v>3</v>
      </c>
      <c r="K3802" s="2">
        <v>0</v>
      </c>
      <c r="L3802" s="2">
        <v>2.7</v>
      </c>
      <c r="M3802" s="2">
        <v>0.92100000000000004</v>
      </c>
      <c r="N3802" s="2">
        <v>0.95099999999999996</v>
      </c>
      <c r="O3802" s="2">
        <v>4.7</v>
      </c>
      <c r="P3802" s="2">
        <v>0.73299999999999998</v>
      </c>
      <c r="Q3802" s="3">
        <v>1</v>
      </c>
      <c r="R3802" s="4" t="str">
        <f>TRIM(tblOperations[[#This Row],[Region]])</f>
        <v>South East</v>
      </c>
      <c r="S3802" s="4" t="str">
        <f>TRIM(tblOperations[[#This Row],[Team]])</f>
        <v>Workplace Services</v>
      </c>
      <c r="T3802" s="4" t="str">
        <f>_xlfn.XLOOKUP(R3802,tblRegionReference[Region],tblRegionReference[Area],"Not Found")</f>
        <v>South</v>
      </c>
      <c r="U3802" s="4" t="str">
        <f>IF(tblOperations[[#This Row],[Completion_Rate]]&gt;=_xlfn.XLOOKUP("Completion Rate",tblKPITargets[KPI_Name],tblKPITargets[Target_Value]),"Met","Below Target")</f>
        <v>Met</v>
      </c>
      <c r="V3802" t="str">
        <f>IF(tblOperations[[#This Row],[SLA_Compliance]]&gt;=_xlfn.XLOOKUP('04_References'!$A$3,tblKPITargets[KPI_Name],tblKPITargets[Target_Value]),"Met","Below Target")</f>
        <v>Met</v>
      </c>
      <c r="W3802" t="str">
        <f>IF(tblOperations[[#This Row],[Quality_Pass_Rate]]&gt;=_xlfn.XLOOKUP('04_References'!$A$4,tblKPITargets[KPI_Name],tblKPITargets[Target_Value]),"Met","Below Target")</f>
        <v>Met</v>
      </c>
      <c r="X3802" t="str">
        <f>IF(tblOperations[[#This Row],[Average_Completion_Days]]&lt;=_xlfn.XLOOKUP('04_References'!$A$7,tblKPITargets[KPI_Name],tblKPITargets[Target_Value]),"Met","Below Target")</f>
        <v>Met</v>
      </c>
      <c r="Y3802" t="str">
        <f>IF(tblOperations[[#This Row],[Closing_Backlog]]&lt;=_xlfn.XLOOKUP('04_References'!$A$8,tblKPITargets[KPI_Name],tblKPITargets[Target_Value]),"Met","Below Target")</f>
        <v>Met</v>
      </c>
    </row>
    <row r="3803" spans="1:25">
      <c r="A3803" s="8" t="s">
        <v>3833</v>
      </c>
      <c r="B3803" s="9">
        <v>46192</v>
      </c>
      <c r="C3803" s="4" t="s">
        <v>48</v>
      </c>
      <c r="D3803" s="4" t="s">
        <v>21</v>
      </c>
      <c r="E3803" s="4">
        <v>3382</v>
      </c>
      <c r="F3803" s="4">
        <v>34</v>
      </c>
      <c r="G3803" s="4">
        <v>3416</v>
      </c>
      <c r="H3803" s="4">
        <v>23</v>
      </c>
      <c r="I3803" s="4">
        <v>3393</v>
      </c>
      <c r="J3803" s="4">
        <v>0</v>
      </c>
      <c r="K3803" s="4">
        <v>0</v>
      </c>
      <c r="L3803" s="4">
        <v>8</v>
      </c>
      <c r="M3803" s="4">
        <v>0.6</v>
      </c>
      <c r="N3803" s="4">
        <v>1</v>
      </c>
      <c r="O3803" s="4">
        <v>2.5</v>
      </c>
      <c r="P3803" s="4">
        <v>0.76500000000000001</v>
      </c>
      <c r="Q3803" s="5">
        <v>7.0000000000000001E-3</v>
      </c>
      <c r="R3803" s="4" t="str">
        <f>TRIM(tblOperations[[#This Row],[Region]])</f>
        <v>South East</v>
      </c>
      <c r="S3803" s="4" t="str">
        <f>TRIM(tblOperations[[#This Row],[Team]])</f>
        <v>Facilities Response</v>
      </c>
      <c r="T3803" s="4" t="str">
        <f>_xlfn.XLOOKUP(R3803,tblRegionReference[Region],tblRegionReference[Area],"Not Found")</f>
        <v>South</v>
      </c>
      <c r="U3803" s="4" t="str">
        <f>IF(tblOperations[[#This Row],[Completion_Rate]]&gt;=_xlfn.XLOOKUP("Completion Rate",tblKPITargets[KPI_Name],tblKPITargets[Target_Value]),"Met","Below Target")</f>
        <v>Below Target</v>
      </c>
      <c r="V3803" t="str">
        <f>IF(tblOperations[[#This Row],[SLA_Compliance]]&gt;=_xlfn.XLOOKUP('04_References'!$A$3,tblKPITargets[KPI_Name],tblKPITargets[Target_Value]),"Met","Below Target")</f>
        <v>Below Target</v>
      </c>
      <c r="W3803" t="str">
        <f>IF(tblOperations[[#This Row],[Quality_Pass_Rate]]&gt;=_xlfn.XLOOKUP('04_References'!$A$4,tblKPITargets[KPI_Name],tblKPITargets[Target_Value]),"Met","Below Target")</f>
        <v>Met</v>
      </c>
      <c r="X3803" t="str">
        <f>IF(tblOperations[[#This Row],[Average_Completion_Days]]&lt;=_xlfn.XLOOKUP('04_References'!$A$7,tblKPITargets[KPI_Name],tblKPITargets[Target_Value]),"Met","Below Target")</f>
        <v>Below Target</v>
      </c>
      <c r="Y3803" t="str">
        <f>IF(tblOperations[[#This Row],[Closing_Backlog]]&lt;=_xlfn.XLOOKUP('04_References'!$A$8,tblKPITargets[KPI_Name],tblKPITargets[Target_Value]),"Met","Below Target")</f>
        <v>Below Target</v>
      </c>
    </row>
    <row r="3804" spans="1:25">
      <c r="A3804" s="6" t="s">
        <v>3834</v>
      </c>
      <c r="B3804" s="7">
        <v>46192</v>
      </c>
      <c r="C3804" s="2" t="s">
        <v>48</v>
      </c>
      <c r="D3804" s="2" t="s">
        <v>23</v>
      </c>
      <c r="E3804" s="2">
        <v>0</v>
      </c>
      <c r="F3804" s="2">
        <v>68</v>
      </c>
      <c r="G3804" s="2">
        <v>68</v>
      </c>
      <c r="H3804" s="2">
        <v>53</v>
      </c>
      <c r="I3804" s="2">
        <v>15</v>
      </c>
      <c r="J3804" s="2">
        <v>0</v>
      </c>
      <c r="K3804" s="2">
        <v>0</v>
      </c>
      <c r="L3804" s="2">
        <v>3</v>
      </c>
      <c r="M3804" s="2">
        <v>0.86699999999999999</v>
      </c>
      <c r="N3804" s="2">
        <v>1</v>
      </c>
      <c r="O3804" s="2">
        <v>3.6</v>
      </c>
      <c r="P3804" s="2">
        <v>0.77</v>
      </c>
      <c r="Q3804" s="3">
        <v>0.77900000000000003</v>
      </c>
      <c r="R3804" s="4" t="str">
        <f>TRIM(tblOperations[[#This Row],[Region]])</f>
        <v>South East</v>
      </c>
      <c r="S3804" s="4" t="str">
        <f>TRIM(tblOperations[[#This Row],[Team]])</f>
        <v>Estates Support</v>
      </c>
      <c r="T3804" s="4" t="str">
        <f>_xlfn.XLOOKUP(R3804,tblRegionReference[Region],tblRegionReference[Area],"Not Found")</f>
        <v>South</v>
      </c>
      <c r="U3804" s="4" t="str">
        <f>IF(tblOperations[[#This Row],[Completion_Rate]]&gt;=_xlfn.XLOOKUP("Completion Rate",tblKPITargets[KPI_Name],tblKPITargets[Target_Value]),"Met","Below Target")</f>
        <v>Below Target</v>
      </c>
      <c r="V3804" t="str">
        <f>IF(tblOperations[[#This Row],[SLA_Compliance]]&gt;=_xlfn.XLOOKUP('04_References'!$A$3,tblKPITargets[KPI_Name],tblKPITargets[Target_Value]),"Met","Below Target")</f>
        <v>Below Target</v>
      </c>
      <c r="W3804" t="str">
        <f>IF(tblOperations[[#This Row],[Quality_Pass_Rate]]&gt;=_xlfn.XLOOKUP('04_References'!$A$4,tblKPITargets[KPI_Name],tblKPITargets[Target_Value]),"Met","Below Target")</f>
        <v>Met</v>
      </c>
      <c r="X3804" t="str">
        <f>IF(tblOperations[[#This Row],[Average_Completion_Days]]&lt;=_xlfn.XLOOKUP('04_References'!$A$7,tblKPITargets[KPI_Name],tblKPITargets[Target_Value]),"Met","Below Target")</f>
        <v>Met</v>
      </c>
      <c r="Y3804" t="str">
        <f>IF(tblOperations[[#This Row],[Closing_Backlog]]&lt;=_xlfn.XLOOKUP('04_References'!$A$8,tblKPITargets[KPI_Name],tblKPITargets[Target_Value]),"Met","Below Target")</f>
        <v>Below Target</v>
      </c>
    </row>
    <row r="3805" spans="1:25">
      <c r="A3805" s="8" t="s">
        <v>3835</v>
      </c>
      <c r="B3805" s="9">
        <v>46192</v>
      </c>
      <c r="C3805" s="4" t="s">
        <v>48</v>
      </c>
      <c r="D3805" s="4" t="s">
        <v>25</v>
      </c>
      <c r="E3805" s="4">
        <v>1192</v>
      </c>
      <c r="F3805" s="4">
        <v>27</v>
      </c>
      <c r="G3805" s="4">
        <v>1219</v>
      </c>
      <c r="H3805" s="4">
        <v>19</v>
      </c>
      <c r="I3805" s="4">
        <v>1200</v>
      </c>
      <c r="J3805" s="4">
        <v>0</v>
      </c>
      <c r="K3805" s="4">
        <v>0</v>
      </c>
      <c r="L3805" s="4">
        <v>8</v>
      </c>
      <c r="M3805" s="4">
        <v>0.6</v>
      </c>
      <c r="N3805" s="4">
        <v>0.97599999999999998</v>
      </c>
      <c r="O3805" s="4">
        <v>2.5</v>
      </c>
      <c r="P3805" s="4">
        <v>0.72899999999999998</v>
      </c>
      <c r="Q3805" s="5">
        <v>1.6E-2</v>
      </c>
      <c r="R3805" s="4" t="str">
        <f>TRIM(tblOperations[[#This Row],[Region]])</f>
        <v>South East</v>
      </c>
      <c r="S3805" s="4" t="str">
        <f>TRIM(tblOperations[[#This Row],[Team]])</f>
        <v>Workplace Projects</v>
      </c>
      <c r="T3805" s="4" t="str">
        <f>_xlfn.XLOOKUP(R3805,tblRegionReference[Region],tblRegionReference[Area],"Not Found")</f>
        <v>South</v>
      </c>
      <c r="U3805" s="4" t="str">
        <f>IF(tblOperations[[#This Row],[Completion_Rate]]&gt;=_xlfn.XLOOKUP("Completion Rate",tblKPITargets[KPI_Name],tblKPITargets[Target_Value]),"Met","Below Target")</f>
        <v>Below Target</v>
      </c>
      <c r="V3805" t="str">
        <f>IF(tblOperations[[#This Row],[SLA_Compliance]]&gt;=_xlfn.XLOOKUP('04_References'!$A$3,tblKPITargets[KPI_Name],tblKPITargets[Target_Value]),"Met","Below Target")</f>
        <v>Below Target</v>
      </c>
      <c r="W3805" t="str">
        <f>IF(tblOperations[[#This Row],[Quality_Pass_Rate]]&gt;=_xlfn.XLOOKUP('04_References'!$A$4,tblKPITargets[KPI_Name],tblKPITargets[Target_Value]),"Met","Below Target")</f>
        <v>Met</v>
      </c>
      <c r="X3805" t="str">
        <f>IF(tblOperations[[#This Row],[Average_Completion_Days]]&lt;=_xlfn.XLOOKUP('04_References'!$A$7,tblKPITargets[KPI_Name],tblKPITargets[Target_Value]),"Met","Below Target")</f>
        <v>Below Target</v>
      </c>
      <c r="Y3805" t="str">
        <f>IF(tblOperations[[#This Row],[Closing_Backlog]]&lt;=_xlfn.XLOOKUP('04_References'!$A$8,tblKPITargets[KPI_Name],tblKPITargets[Target_Value]),"Met","Below Target")</f>
        <v>Below Target</v>
      </c>
    </row>
    <row r="3806" spans="1:25">
      <c r="A3806" s="6" t="s">
        <v>3836</v>
      </c>
      <c r="B3806" s="7">
        <v>46192</v>
      </c>
      <c r="C3806" s="2" t="s">
        <v>53</v>
      </c>
      <c r="D3806" s="2" t="s">
        <v>19</v>
      </c>
      <c r="E3806" s="2">
        <v>1998</v>
      </c>
      <c r="F3806" s="2">
        <v>34</v>
      </c>
      <c r="G3806" s="2">
        <v>2032</v>
      </c>
      <c r="H3806" s="2">
        <v>28</v>
      </c>
      <c r="I3806" s="2">
        <v>2004</v>
      </c>
      <c r="J3806" s="2">
        <v>0</v>
      </c>
      <c r="K3806" s="2">
        <v>0</v>
      </c>
      <c r="L3806" s="2">
        <v>8</v>
      </c>
      <c r="M3806" s="2">
        <v>0.6</v>
      </c>
      <c r="N3806" s="2">
        <v>0.98399999999999999</v>
      </c>
      <c r="O3806" s="2">
        <v>2.5</v>
      </c>
      <c r="P3806" s="2">
        <v>0.72599999999999998</v>
      </c>
      <c r="Q3806" s="3">
        <v>1.4E-2</v>
      </c>
      <c r="R3806" s="4" t="str">
        <f>TRIM(tblOperations[[#This Row],[Region]])</f>
        <v>Wales</v>
      </c>
      <c r="S3806" s="4" t="str">
        <f>TRIM(tblOperations[[#This Row],[Team]])</f>
        <v>Workplace Services</v>
      </c>
      <c r="T3806" s="4" t="str">
        <f>_xlfn.XLOOKUP(R3806,tblRegionReference[Region],tblRegionReference[Area],"Not Found")</f>
        <v>Wales</v>
      </c>
      <c r="U3806" s="4" t="str">
        <f>IF(tblOperations[[#This Row],[Completion_Rate]]&gt;=_xlfn.XLOOKUP("Completion Rate",tblKPITargets[KPI_Name],tblKPITargets[Target_Value]),"Met","Below Target")</f>
        <v>Below Target</v>
      </c>
      <c r="V3806" t="str">
        <f>IF(tblOperations[[#This Row],[SLA_Compliance]]&gt;=_xlfn.XLOOKUP('04_References'!$A$3,tblKPITargets[KPI_Name],tblKPITargets[Target_Value]),"Met","Below Target")</f>
        <v>Below Target</v>
      </c>
      <c r="W3806" t="str">
        <f>IF(tblOperations[[#This Row],[Quality_Pass_Rate]]&gt;=_xlfn.XLOOKUP('04_References'!$A$4,tblKPITargets[KPI_Name],tblKPITargets[Target_Value]),"Met","Below Target")</f>
        <v>Met</v>
      </c>
      <c r="X3806" t="str">
        <f>IF(tblOperations[[#This Row],[Average_Completion_Days]]&lt;=_xlfn.XLOOKUP('04_References'!$A$7,tblKPITargets[KPI_Name],tblKPITargets[Target_Value]),"Met","Below Target")</f>
        <v>Below Target</v>
      </c>
      <c r="Y3806" t="str">
        <f>IF(tblOperations[[#This Row],[Closing_Backlog]]&lt;=_xlfn.XLOOKUP('04_References'!$A$8,tblKPITargets[KPI_Name],tblKPITargets[Target_Value]),"Met","Below Target")</f>
        <v>Below Target</v>
      </c>
    </row>
    <row r="3807" spans="1:25">
      <c r="A3807" s="8" t="s">
        <v>3837</v>
      </c>
      <c r="B3807" s="9">
        <v>46192</v>
      </c>
      <c r="C3807" s="4" t="s">
        <v>53</v>
      </c>
      <c r="D3807" s="4" t="s">
        <v>21</v>
      </c>
      <c r="E3807" s="4">
        <v>2103</v>
      </c>
      <c r="F3807" s="4">
        <v>38</v>
      </c>
      <c r="G3807" s="4">
        <v>2141</v>
      </c>
      <c r="H3807" s="4">
        <v>27</v>
      </c>
      <c r="I3807" s="4">
        <v>2114</v>
      </c>
      <c r="J3807" s="4">
        <v>0</v>
      </c>
      <c r="K3807" s="4">
        <v>0</v>
      </c>
      <c r="L3807" s="4">
        <v>8</v>
      </c>
      <c r="M3807" s="4">
        <v>0.6</v>
      </c>
      <c r="N3807" s="4">
        <v>0.96899999999999997</v>
      </c>
      <c r="O3807" s="4">
        <v>2.5</v>
      </c>
      <c r="P3807" s="4">
        <v>0.67900000000000005</v>
      </c>
      <c r="Q3807" s="5">
        <v>1.2999999999999999E-2</v>
      </c>
      <c r="R3807" s="4" t="str">
        <f>TRIM(tblOperations[[#This Row],[Region]])</f>
        <v>Wales</v>
      </c>
      <c r="S3807" s="4" t="str">
        <f>TRIM(tblOperations[[#This Row],[Team]])</f>
        <v>Facilities Response</v>
      </c>
      <c r="T3807" s="4" t="str">
        <f>_xlfn.XLOOKUP(R3807,tblRegionReference[Region],tblRegionReference[Area],"Not Found")</f>
        <v>Wales</v>
      </c>
      <c r="U3807" s="4" t="str">
        <f>IF(tblOperations[[#This Row],[Completion_Rate]]&gt;=_xlfn.XLOOKUP("Completion Rate",tblKPITargets[KPI_Name],tblKPITargets[Target_Value]),"Met","Below Target")</f>
        <v>Below Target</v>
      </c>
      <c r="V3807" t="str">
        <f>IF(tblOperations[[#This Row],[SLA_Compliance]]&gt;=_xlfn.XLOOKUP('04_References'!$A$3,tblKPITargets[KPI_Name],tblKPITargets[Target_Value]),"Met","Below Target")</f>
        <v>Below Target</v>
      </c>
      <c r="W3807" t="str">
        <f>IF(tblOperations[[#This Row],[Quality_Pass_Rate]]&gt;=_xlfn.XLOOKUP('04_References'!$A$4,tblKPITargets[KPI_Name],tblKPITargets[Target_Value]),"Met","Below Target")</f>
        <v>Met</v>
      </c>
      <c r="X3807" t="str">
        <f>IF(tblOperations[[#This Row],[Average_Completion_Days]]&lt;=_xlfn.XLOOKUP('04_References'!$A$7,tblKPITargets[KPI_Name],tblKPITargets[Target_Value]),"Met","Below Target")</f>
        <v>Below Target</v>
      </c>
      <c r="Y3807" t="str">
        <f>IF(tblOperations[[#This Row],[Closing_Backlog]]&lt;=_xlfn.XLOOKUP('04_References'!$A$8,tblKPITargets[KPI_Name],tblKPITargets[Target_Value]),"Met","Below Target")</f>
        <v>Below Target</v>
      </c>
    </row>
    <row r="3808" spans="1:25">
      <c r="A3808" s="6" t="s">
        <v>3838</v>
      </c>
      <c r="B3808" s="7">
        <v>46192</v>
      </c>
      <c r="C3808" s="2" t="s">
        <v>53</v>
      </c>
      <c r="D3808" s="2" t="s">
        <v>23</v>
      </c>
      <c r="E3808" s="2">
        <v>1554</v>
      </c>
      <c r="F3808" s="2">
        <v>47</v>
      </c>
      <c r="G3808" s="2">
        <v>1601</v>
      </c>
      <c r="H3808" s="2">
        <v>30</v>
      </c>
      <c r="I3808" s="2">
        <v>1571</v>
      </c>
      <c r="J3808" s="2">
        <v>0</v>
      </c>
      <c r="K3808" s="2">
        <v>0</v>
      </c>
      <c r="L3808" s="2">
        <v>8</v>
      </c>
      <c r="M3808" s="2">
        <v>0.6</v>
      </c>
      <c r="N3808" s="2">
        <v>0.96499999999999997</v>
      </c>
      <c r="O3808" s="2">
        <v>2.5</v>
      </c>
      <c r="P3808" s="2">
        <v>0.71299999999999997</v>
      </c>
      <c r="Q3808" s="3">
        <v>1.9E-2</v>
      </c>
      <c r="R3808" s="4" t="str">
        <f>TRIM(tblOperations[[#This Row],[Region]])</f>
        <v>Wales</v>
      </c>
      <c r="S3808" s="4" t="str">
        <f>TRIM(tblOperations[[#This Row],[Team]])</f>
        <v>Estates Support</v>
      </c>
      <c r="T3808" s="4" t="str">
        <f>_xlfn.XLOOKUP(R3808,tblRegionReference[Region],tblRegionReference[Area],"Not Found")</f>
        <v>Wales</v>
      </c>
      <c r="U3808" s="4" t="str">
        <f>IF(tblOperations[[#This Row],[Completion_Rate]]&gt;=_xlfn.XLOOKUP("Completion Rate",tblKPITargets[KPI_Name],tblKPITargets[Target_Value]),"Met","Below Target")</f>
        <v>Below Target</v>
      </c>
      <c r="V3808" t="str">
        <f>IF(tblOperations[[#This Row],[SLA_Compliance]]&gt;=_xlfn.XLOOKUP('04_References'!$A$3,tblKPITargets[KPI_Name],tblKPITargets[Target_Value]),"Met","Below Target")</f>
        <v>Below Target</v>
      </c>
      <c r="W3808" t="str">
        <f>IF(tblOperations[[#This Row],[Quality_Pass_Rate]]&gt;=_xlfn.XLOOKUP('04_References'!$A$4,tblKPITargets[KPI_Name],tblKPITargets[Target_Value]),"Met","Below Target")</f>
        <v>Met</v>
      </c>
      <c r="X3808" t="str">
        <f>IF(tblOperations[[#This Row],[Average_Completion_Days]]&lt;=_xlfn.XLOOKUP('04_References'!$A$7,tblKPITargets[KPI_Name],tblKPITargets[Target_Value]),"Met","Below Target")</f>
        <v>Below Target</v>
      </c>
      <c r="Y3808" t="str">
        <f>IF(tblOperations[[#This Row],[Closing_Backlog]]&lt;=_xlfn.XLOOKUP('04_References'!$A$8,tblKPITargets[KPI_Name],tblKPITargets[Target_Value]),"Met","Below Target")</f>
        <v>Below Target</v>
      </c>
    </row>
    <row r="3809" spans="1:25">
      <c r="A3809" s="8" t="s">
        <v>3839</v>
      </c>
      <c r="B3809" s="9">
        <v>46192</v>
      </c>
      <c r="C3809" s="4" t="s">
        <v>53</v>
      </c>
      <c r="D3809" s="4" t="s">
        <v>25</v>
      </c>
      <c r="E3809" s="4">
        <v>0</v>
      </c>
      <c r="F3809" s="4">
        <v>30</v>
      </c>
      <c r="G3809" s="4">
        <v>30</v>
      </c>
      <c r="H3809" s="4">
        <v>30</v>
      </c>
      <c r="I3809" s="4">
        <v>0</v>
      </c>
      <c r="J3809" s="4">
        <v>0</v>
      </c>
      <c r="K3809" s="4">
        <v>0</v>
      </c>
      <c r="L3809" s="4">
        <v>1.3</v>
      </c>
      <c r="M3809" s="4">
        <v>0.95199999999999996</v>
      </c>
      <c r="N3809" s="4">
        <v>0.98099999999999998</v>
      </c>
      <c r="O3809" s="4">
        <v>4.4000000000000004</v>
      </c>
      <c r="P3809" s="4">
        <v>0.69899999999999995</v>
      </c>
      <c r="Q3809" s="5">
        <v>1</v>
      </c>
      <c r="R3809" s="4" t="str">
        <f>TRIM(tblOperations[[#This Row],[Region]])</f>
        <v>Wales</v>
      </c>
      <c r="S3809" s="4" t="str">
        <f>TRIM(tblOperations[[#This Row],[Team]])</f>
        <v>Workplace Projects</v>
      </c>
      <c r="T3809" s="4" t="str">
        <f>_xlfn.XLOOKUP(R3809,tblRegionReference[Region],tblRegionReference[Area],"Not Found")</f>
        <v>Wales</v>
      </c>
      <c r="U3809" s="4" t="str">
        <f>IF(tblOperations[[#This Row],[Completion_Rate]]&gt;=_xlfn.XLOOKUP("Completion Rate",tblKPITargets[KPI_Name],tblKPITargets[Target_Value]),"Met","Below Target")</f>
        <v>Met</v>
      </c>
      <c r="V3809" t="str">
        <f>IF(tblOperations[[#This Row],[SLA_Compliance]]&gt;=_xlfn.XLOOKUP('04_References'!$A$3,tblKPITargets[KPI_Name],tblKPITargets[Target_Value]),"Met","Below Target")</f>
        <v>Met</v>
      </c>
      <c r="W3809" t="str">
        <f>IF(tblOperations[[#This Row],[Quality_Pass_Rate]]&gt;=_xlfn.XLOOKUP('04_References'!$A$4,tblKPITargets[KPI_Name],tblKPITargets[Target_Value]),"Met","Below Target")</f>
        <v>Met</v>
      </c>
      <c r="X3809" t="str">
        <f>IF(tblOperations[[#This Row],[Average_Completion_Days]]&lt;=_xlfn.XLOOKUP('04_References'!$A$7,tblKPITargets[KPI_Name],tblKPITargets[Target_Value]),"Met","Below Target")</f>
        <v>Met</v>
      </c>
      <c r="Y3809" t="str">
        <f>IF(tblOperations[[#This Row],[Closing_Backlog]]&lt;=_xlfn.XLOOKUP('04_References'!$A$8,tblKPITargets[KPI_Name],tblKPITargets[Target_Value]),"Met","Below Target")</f>
        <v>Met</v>
      </c>
    </row>
    <row r="3810" spans="1:25">
      <c r="A3810" s="6" t="s">
        <v>3840</v>
      </c>
      <c r="B3810" s="7">
        <v>46195</v>
      </c>
      <c r="C3810" s="2" t="s">
        <v>18</v>
      </c>
      <c r="D3810" s="2" t="s">
        <v>19</v>
      </c>
      <c r="E3810" s="2">
        <v>680</v>
      </c>
      <c r="F3810" s="2">
        <v>43</v>
      </c>
      <c r="G3810" s="2">
        <v>723</v>
      </c>
      <c r="H3810" s="2">
        <v>35</v>
      </c>
      <c r="I3810" s="2">
        <v>688</v>
      </c>
      <c r="J3810" s="2">
        <v>0</v>
      </c>
      <c r="K3810" s="2">
        <v>0</v>
      </c>
      <c r="L3810" s="2">
        <v>8</v>
      </c>
      <c r="M3810" s="2">
        <v>0.6</v>
      </c>
      <c r="N3810" s="2">
        <v>1</v>
      </c>
      <c r="O3810" s="2">
        <v>2.5</v>
      </c>
      <c r="P3810" s="2">
        <v>0.66</v>
      </c>
      <c r="Q3810" s="3">
        <v>4.8000000000000001E-2</v>
      </c>
      <c r="R3810" s="4" t="str">
        <f>TRIM(tblOperations[[#This Row],[Region]])</f>
        <v>Scotland</v>
      </c>
      <c r="S3810" s="4" t="str">
        <f>TRIM(tblOperations[[#This Row],[Team]])</f>
        <v>Workplace Services</v>
      </c>
      <c r="T3810" s="4" t="str">
        <f>_xlfn.XLOOKUP(R3810,tblRegionReference[Region],tblRegionReference[Area],"Not Found")</f>
        <v>North</v>
      </c>
      <c r="U3810" s="4" t="str">
        <f>IF(tblOperations[[#This Row],[Completion_Rate]]&gt;=_xlfn.XLOOKUP("Completion Rate",tblKPITargets[KPI_Name],tblKPITargets[Target_Value]),"Met","Below Target")</f>
        <v>Below Target</v>
      </c>
      <c r="V3810" t="str">
        <f>IF(tblOperations[[#This Row],[SLA_Compliance]]&gt;=_xlfn.XLOOKUP('04_References'!$A$3,tblKPITargets[KPI_Name],tblKPITargets[Target_Value]),"Met","Below Target")</f>
        <v>Below Target</v>
      </c>
      <c r="W3810" t="str">
        <f>IF(tblOperations[[#This Row],[Quality_Pass_Rate]]&gt;=_xlfn.XLOOKUP('04_References'!$A$4,tblKPITargets[KPI_Name],tblKPITargets[Target_Value]),"Met","Below Target")</f>
        <v>Met</v>
      </c>
      <c r="X3810" t="str">
        <f>IF(tblOperations[[#This Row],[Average_Completion_Days]]&lt;=_xlfn.XLOOKUP('04_References'!$A$7,tblKPITargets[KPI_Name],tblKPITargets[Target_Value]),"Met","Below Target")</f>
        <v>Below Target</v>
      </c>
      <c r="Y3810" t="str">
        <f>IF(tblOperations[[#This Row],[Closing_Backlog]]&lt;=_xlfn.XLOOKUP('04_References'!$A$8,tblKPITargets[KPI_Name],tblKPITargets[Target_Value]),"Met","Below Target")</f>
        <v>Below Target</v>
      </c>
    </row>
    <row r="3811" spans="1:25">
      <c r="A3811" s="8" t="s">
        <v>3841</v>
      </c>
      <c r="B3811" s="9">
        <v>46195</v>
      </c>
      <c r="C3811" s="4" t="s">
        <v>18</v>
      </c>
      <c r="D3811" s="4" t="s">
        <v>21</v>
      </c>
      <c r="E3811" s="4">
        <v>0</v>
      </c>
      <c r="F3811" s="4">
        <v>32</v>
      </c>
      <c r="G3811" s="4">
        <v>32</v>
      </c>
      <c r="H3811" s="4">
        <v>32</v>
      </c>
      <c r="I3811" s="4">
        <v>0</v>
      </c>
      <c r="J3811" s="4">
        <v>0</v>
      </c>
      <c r="K3811" s="4">
        <v>0</v>
      </c>
      <c r="L3811" s="4">
        <v>2</v>
      </c>
      <c r="M3811" s="4">
        <v>0.99199999999999999</v>
      </c>
      <c r="N3811" s="4">
        <v>0.98599999999999999</v>
      </c>
      <c r="O3811" s="4">
        <v>4.5</v>
      </c>
      <c r="P3811" s="4">
        <v>0.72299999999999998</v>
      </c>
      <c r="Q3811" s="5">
        <v>1</v>
      </c>
      <c r="R3811" s="4" t="str">
        <f>TRIM(tblOperations[[#This Row],[Region]])</f>
        <v>Scotland</v>
      </c>
      <c r="S3811" s="4" t="str">
        <f>TRIM(tblOperations[[#This Row],[Team]])</f>
        <v>Facilities Response</v>
      </c>
      <c r="T3811" s="4" t="str">
        <f>_xlfn.XLOOKUP(R3811,tblRegionReference[Region],tblRegionReference[Area],"Not Found")</f>
        <v>North</v>
      </c>
      <c r="U3811" s="4" t="str">
        <f>IF(tblOperations[[#This Row],[Completion_Rate]]&gt;=_xlfn.XLOOKUP("Completion Rate",tblKPITargets[KPI_Name],tblKPITargets[Target_Value]),"Met","Below Target")</f>
        <v>Met</v>
      </c>
      <c r="V3811" t="str">
        <f>IF(tblOperations[[#This Row],[SLA_Compliance]]&gt;=_xlfn.XLOOKUP('04_References'!$A$3,tblKPITargets[KPI_Name],tblKPITargets[Target_Value]),"Met","Below Target")</f>
        <v>Met</v>
      </c>
      <c r="W3811" t="str">
        <f>IF(tblOperations[[#This Row],[Quality_Pass_Rate]]&gt;=_xlfn.XLOOKUP('04_References'!$A$4,tblKPITargets[KPI_Name],tblKPITargets[Target_Value]),"Met","Below Target")</f>
        <v>Met</v>
      </c>
      <c r="X3811" t="str">
        <f>IF(tblOperations[[#This Row],[Average_Completion_Days]]&lt;=_xlfn.XLOOKUP('04_References'!$A$7,tblKPITargets[KPI_Name],tblKPITargets[Target_Value]),"Met","Below Target")</f>
        <v>Met</v>
      </c>
      <c r="Y3811" t="str">
        <f>IF(tblOperations[[#This Row],[Closing_Backlog]]&lt;=_xlfn.XLOOKUP('04_References'!$A$8,tblKPITargets[KPI_Name],tblKPITargets[Target_Value]),"Met","Below Target")</f>
        <v>Met</v>
      </c>
    </row>
    <row r="3812" spans="1:25">
      <c r="A3812" s="6" t="s">
        <v>3842</v>
      </c>
      <c r="B3812" s="7">
        <v>46195</v>
      </c>
      <c r="C3812" s="2" t="s">
        <v>18</v>
      </c>
      <c r="D3812" s="2" t="s">
        <v>23</v>
      </c>
      <c r="E3812" s="2">
        <v>1012</v>
      </c>
      <c r="F3812" s="2">
        <v>40</v>
      </c>
      <c r="G3812" s="2">
        <v>1052</v>
      </c>
      <c r="H3812" s="2">
        <v>30</v>
      </c>
      <c r="I3812" s="2">
        <v>1022</v>
      </c>
      <c r="J3812" s="2">
        <v>0</v>
      </c>
      <c r="K3812" s="2">
        <v>0</v>
      </c>
      <c r="L3812" s="2">
        <v>8</v>
      </c>
      <c r="M3812" s="2">
        <v>0.6</v>
      </c>
      <c r="N3812" s="2">
        <v>1</v>
      </c>
      <c r="O3812" s="2">
        <v>2.5</v>
      </c>
      <c r="P3812" s="2">
        <v>0.73799999999999999</v>
      </c>
      <c r="Q3812" s="3">
        <v>2.9000000000000001E-2</v>
      </c>
      <c r="R3812" s="4" t="str">
        <f>TRIM(tblOperations[[#This Row],[Region]])</f>
        <v>Scotland</v>
      </c>
      <c r="S3812" s="4" t="str">
        <f>TRIM(tblOperations[[#This Row],[Team]])</f>
        <v>Estates Support</v>
      </c>
      <c r="T3812" s="4" t="str">
        <f>_xlfn.XLOOKUP(R3812,tblRegionReference[Region],tblRegionReference[Area],"Not Found")</f>
        <v>North</v>
      </c>
      <c r="U3812" s="4" t="str">
        <f>IF(tblOperations[[#This Row],[Completion_Rate]]&gt;=_xlfn.XLOOKUP("Completion Rate",tblKPITargets[KPI_Name],tblKPITargets[Target_Value]),"Met","Below Target")</f>
        <v>Below Target</v>
      </c>
      <c r="V3812" t="str">
        <f>IF(tblOperations[[#This Row],[SLA_Compliance]]&gt;=_xlfn.XLOOKUP('04_References'!$A$3,tblKPITargets[KPI_Name],tblKPITargets[Target_Value]),"Met","Below Target")</f>
        <v>Below Target</v>
      </c>
      <c r="W3812" t="str">
        <f>IF(tblOperations[[#This Row],[Quality_Pass_Rate]]&gt;=_xlfn.XLOOKUP('04_References'!$A$4,tblKPITargets[KPI_Name],tblKPITargets[Target_Value]),"Met","Below Target")</f>
        <v>Met</v>
      </c>
      <c r="X3812" t="str">
        <f>IF(tblOperations[[#This Row],[Average_Completion_Days]]&lt;=_xlfn.XLOOKUP('04_References'!$A$7,tblKPITargets[KPI_Name],tblKPITargets[Target_Value]),"Met","Below Target")</f>
        <v>Below Target</v>
      </c>
      <c r="Y3812" t="str">
        <f>IF(tblOperations[[#This Row],[Closing_Backlog]]&lt;=_xlfn.XLOOKUP('04_References'!$A$8,tblKPITargets[KPI_Name],tblKPITargets[Target_Value]),"Met","Below Target")</f>
        <v>Below Target</v>
      </c>
    </row>
    <row r="3813" spans="1:25">
      <c r="A3813" s="8" t="s">
        <v>3843</v>
      </c>
      <c r="B3813" s="9">
        <v>46195</v>
      </c>
      <c r="C3813" s="4" t="s">
        <v>18</v>
      </c>
      <c r="D3813" s="4" t="s">
        <v>25</v>
      </c>
      <c r="E3813" s="4">
        <v>1</v>
      </c>
      <c r="F3813" s="4">
        <v>24</v>
      </c>
      <c r="G3813" s="4">
        <v>25</v>
      </c>
      <c r="H3813" s="4">
        <v>25</v>
      </c>
      <c r="I3813" s="4">
        <v>0</v>
      </c>
      <c r="J3813" s="4">
        <v>0</v>
      </c>
      <c r="K3813" s="4">
        <v>0</v>
      </c>
      <c r="L3813" s="4">
        <v>1.7</v>
      </c>
      <c r="M3813" s="4">
        <v>0.99199999999999999</v>
      </c>
      <c r="N3813" s="4">
        <v>0.96799999999999997</v>
      </c>
      <c r="O3813" s="4">
        <v>4.5999999999999996</v>
      </c>
      <c r="P3813" s="4">
        <v>0.71099999999999997</v>
      </c>
      <c r="Q3813" s="5">
        <v>1</v>
      </c>
      <c r="R3813" s="4" t="str">
        <f>TRIM(tblOperations[[#This Row],[Region]])</f>
        <v>Scotland</v>
      </c>
      <c r="S3813" s="4" t="str">
        <f>TRIM(tblOperations[[#This Row],[Team]])</f>
        <v>Workplace Projects</v>
      </c>
      <c r="T3813" s="4" t="str">
        <f>_xlfn.XLOOKUP(R3813,tblRegionReference[Region],tblRegionReference[Area],"Not Found")</f>
        <v>North</v>
      </c>
      <c r="U3813" s="4" t="str">
        <f>IF(tblOperations[[#This Row],[Completion_Rate]]&gt;=_xlfn.XLOOKUP("Completion Rate",tblKPITargets[KPI_Name],tblKPITargets[Target_Value]),"Met","Below Target")</f>
        <v>Met</v>
      </c>
      <c r="V3813" t="str">
        <f>IF(tblOperations[[#This Row],[SLA_Compliance]]&gt;=_xlfn.XLOOKUP('04_References'!$A$3,tblKPITargets[KPI_Name],tblKPITargets[Target_Value]),"Met","Below Target")</f>
        <v>Met</v>
      </c>
      <c r="W3813" t="str">
        <f>IF(tblOperations[[#This Row],[Quality_Pass_Rate]]&gt;=_xlfn.XLOOKUP('04_References'!$A$4,tblKPITargets[KPI_Name],tblKPITargets[Target_Value]),"Met","Below Target")</f>
        <v>Met</v>
      </c>
      <c r="X3813" t="str">
        <f>IF(tblOperations[[#This Row],[Average_Completion_Days]]&lt;=_xlfn.XLOOKUP('04_References'!$A$7,tblKPITargets[KPI_Name],tblKPITargets[Target_Value]),"Met","Below Target")</f>
        <v>Met</v>
      </c>
      <c r="Y3813" t="str">
        <f>IF(tblOperations[[#This Row],[Closing_Backlog]]&lt;=_xlfn.XLOOKUP('04_References'!$A$8,tblKPITargets[KPI_Name],tblKPITargets[Target_Value]),"Met","Below Target")</f>
        <v>Met</v>
      </c>
    </row>
    <row r="3814" spans="1:25">
      <c r="A3814" s="6" t="s">
        <v>3844</v>
      </c>
      <c r="B3814" s="7">
        <v>46195</v>
      </c>
      <c r="C3814" s="2" t="s">
        <v>27</v>
      </c>
      <c r="D3814" s="2" t="s">
        <v>19</v>
      </c>
      <c r="E3814" s="2">
        <v>4</v>
      </c>
      <c r="F3814" s="2">
        <v>44</v>
      </c>
      <c r="G3814" s="2">
        <v>48</v>
      </c>
      <c r="H3814" s="2">
        <v>48</v>
      </c>
      <c r="I3814" s="2">
        <v>0</v>
      </c>
      <c r="J3814" s="2">
        <v>0</v>
      </c>
      <c r="K3814" s="2">
        <v>0</v>
      </c>
      <c r="L3814" s="2">
        <v>1.1000000000000001</v>
      </c>
      <c r="M3814" s="2">
        <v>0.96099999999999997</v>
      </c>
      <c r="N3814" s="2">
        <v>0.996</v>
      </c>
      <c r="O3814" s="2">
        <v>4.4000000000000004</v>
      </c>
      <c r="P3814" s="2">
        <v>0.74399999999999999</v>
      </c>
      <c r="Q3814" s="3">
        <v>1</v>
      </c>
      <c r="R3814" s="4" t="str">
        <f>TRIM(tblOperations[[#This Row],[Region]])</f>
        <v>North East</v>
      </c>
      <c r="S3814" s="4" t="str">
        <f>TRIM(tblOperations[[#This Row],[Team]])</f>
        <v>Workplace Services</v>
      </c>
      <c r="T3814" s="4" t="str">
        <f>_xlfn.XLOOKUP(R3814,tblRegionReference[Region],tblRegionReference[Area],"Not Found")</f>
        <v>North</v>
      </c>
      <c r="U3814" s="4" t="str">
        <f>IF(tblOperations[[#This Row],[Completion_Rate]]&gt;=_xlfn.XLOOKUP("Completion Rate",tblKPITargets[KPI_Name],tblKPITargets[Target_Value]),"Met","Below Target")</f>
        <v>Met</v>
      </c>
      <c r="V3814" t="str">
        <f>IF(tblOperations[[#This Row],[SLA_Compliance]]&gt;=_xlfn.XLOOKUP('04_References'!$A$3,tblKPITargets[KPI_Name],tblKPITargets[Target_Value]),"Met","Below Target")</f>
        <v>Met</v>
      </c>
      <c r="W3814" t="str">
        <f>IF(tblOperations[[#This Row],[Quality_Pass_Rate]]&gt;=_xlfn.XLOOKUP('04_References'!$A$4,tblKPITargets[KPI_Name],tblKPITargets[Target_Value]),"Met","Below Target")</f>
        <v>Met</v>
      </c>
      <c r="X3814" t="str">
        <f>IF(tblOperations[[#This Row],[Average_Completion_Days]]&lt;=_xlfn.XLOOKUP('04_References'!$A$7,tblKPITargets[KPI_Name],tblKPITargets[Target_Value]),"Met","Below Target")</f>
        <v>Met</v>
      </c>
      <c r="Y3814" t="str">
        <f>IF(tblOperations[[#This Row],[Closing_Backlog]]&lt;=_xlfn.XLOOKUP('04_References'!$A$8,tblKPITargets[KPI_Name],tblKPITargets[Target_Value]),"Met","Below Target")</f>
        <v>Met</v>
      </c>
    </row>
    <row r="3815" spans="1:25">
      <c r="A3815" s="8" t="s">
        <v>3845</v>
      </c>
      <c r="B3815" s="9">
        <v>46195</v>
      </c>
      <c r="C3815" s="4" t="s">
        <v>27</v>
      </c>
      <c r="D3815" s="4" t="s">
        <v>21</v>
      </c>
      <c r="E3815" s="4">
        <v>13</v>
      </c>
      <c r="F3815" s="4">
        <v>29</v>
      </c>
      <c r="G3815" s="4">
        <v>42</v>
      </c>
      <c r="H3815" s="4">
        <v>42</v>
      </c>
      <c r="I3815" s="4">
        <v>0</v>
      </c>
      <c r="J3815" s="4">
        <v>0</v>
      </c>
      <c r="K3815" s="4">
        <v>0</v>
      </c>
      <c r="L3815" s="4">
        <v>1.4</v>
      </c>
      <c r="M3815" s="4">
        <v>0.95899999999999996</v>
      </c>
      <c r="N3815" s="4">
        <v>0.98899999999999999</v>
      </c>
      <c r="O3815" s="4">
        <v>4.8</v>
      </c>
      <c r="P3815" s="4">
        <v>0.70899999999999996</v>
      </c>
      <c r="Q3815" s="5">
        <v>1</v>
      </c>
      <c r="R3815" s="4" t="str">
        <f>TRIM(tblOperations[[#This Row],[Region]])</f>
        <v>North East</v>
      </c>
      <c r="S3815" s="4" t="str">
        <f>TRIM(tblOperations[[#This Row],[Team]])</f>
        <v>Facilities Response</v>
      </c>
      <c r="T3815" s="4" t="str">
        <f>_xlfn.XLOOKUP(R3815,tblRegionReference[Region],tblRegionReference[Area],"Not Found")</f>
        <v>North</v>
      </c>
      <c r="U3815" s="4" t="str">
        <f>IF(tblOperations[[#This Row],[Completion_Rate]]&gt;=_xlfn.XLOOKUP("Completion Rate",tblKPITargets[KPI_Name],tblKPITargets[Target_Value]),"Met","Below Target")</f>
        <v>Met</v>
      </c>
      <c r="V3815" t="str">
        <f>IF(tblOperations[[#This Row],[SLA_Compliance]]&gt;=_xlfn.XLOOKUP('04_References'!$A$3,tblKPITargets[KPI_Name],tblKPITargets[Target_Value]),"Met","Below Target")</f>
        <v>Met</v>
      </c>
      <c r="W3815" t="str">
        <f>IF(tblOperations[[#This Row],[Quality_Pass_Rate]]&gt;=_xlfn.XLOOKUP('04_References'!$A$4,tblKPITargets[KPI_Name],tblKPITargets[Target_Value]),"Met","Below Target")</f>
        <v>Met</v>
      </c>
      <c r="X3815" t="str">
        <f>IF(tblOperations[[#This Row],[Average_Completion_Days]]&lt;=_xlfn.XLOOKUP('04_References'!$A$7,tblKPITargets[KPI_Name],tblKPITargets[Target_Value]),"Met","Below Target")</f>
        <v>Met</v>
      </c>
      <c r="Y3815" t="str">
        <f>IF(tblOperations[[#This Row],[Closing_Backlog]]&lt;=_xlfn.XLOOKUP('04_References'!$A$8,tblKPITargets[KPI_Name],tblKPITargets[Target_Value]),"Met","Below Target")</f>
        <v>Met</v>
      </c>
    </row>
    <row r="3816" spans="1:25">
      <c r="A3816" s="6" t="s">
        <v>3846</v>
      </c>
      <c r="B3816" s="7">
        <v>46195</v>
      </c>
      <c r="C3816" s="2" t="s">
        <v>27</v>
      </c>
      <c r="D3816" s="2" t="s">
        <v>23</v>
      </c>
      <c r="E3816" s="2">
        <v>2538</v>
      </c>
      <c r="F3816" s="2">
        <v>31</v>
      </c>
      <c r="G3816" s="2">
        <v>2569</v>
      </c>
      <c r="H3816" s="2">
        <v>21</v>
      </c>
      <c r="I3816" s="2">
        <v>2548</v>
      </c>
      <c r="J3816" s="2">
        <v>0</v>
      </c>
      <c r="K3816" s="2">
        <v>0</v>
      </c>
      <c r="L3816" s="2">
        <v>8</v>
      </c>
      <c r="M3816" s="2">
        <v>0.6</v>
      </c>
      <c r="N3816" s="2">
        <v>0.96499999999999997</v>
      </c>
      <c r="O3816" s="2">
        <v>2.5</v>
      </c>
      <c r="P3816" s="2">
        <v>0.77200000000000002</v>
      </c>
      <c r="Q3816" s="3">
        <v>8.0000000000000002E-3</v>
      </c>
      <c r="R3816" s="4" t="str">
        <f>TRIM(tblOperations[[#This Row],[Region]])</f>
        <v>North East</v>
      </c>
      <c r="S3816" s="4" t="str">
        <f>TRIM(tblOperations[[#This Row],[Team]])</f>
        <v>Estates Support</v>
      </c>
      <c r="T3816" s="4" t="str">
        <f>_xlfn.XLOOKUP(R3816,tblRegionReference[Region],tblRegionReference[Area],"Not Found")</f>
        <v>North</v>
      </c>
      <c r="U3816" s="4" t="str">
        <f>IF(tblOperations[[#This Row],[Completion_Rate]]&gt;=_xlfn.XLOOKUP("Completion Rate",tblKPITargets[KPI_Name],tblKPITargets[Target_Value]),"Met","Below Target")</f>
        <v>Below Target</v>
      </c>
      <c r="V3816" t="str">
        <f>IF(tblOperations[[#This Row],[SLA_Compliance]]&gt;=_xlfn.XLOOKUP('04_References'!$A$3,tblKPITargets[KPI_Name],tblKPITargets[Target_Value]),"Met","Below Target")</f>
        <v>Below Target</v>
      </c>
      <c r="W3816" t="str">
        <f>IF(tblOperations[[#This Row],[Quality_Pass_Rate]]&gt;=_xlfn.XLOOKUP('04_References'!$A$4,tblKPITargets[KPI_Name],tblKPITargets[Target_Value]),"Met","Below Target")</f>
        <v>Met</v>
      </c>
      <c r="X3816" t="str">
        <f>IF(tblOperations[[#This Row],[Average_Completion_Days]]&lt;=_xlfn.XLOOKUP('04_References'!$A$7,tblKPITargets[KPI_Name],tblKPITargets[Target_Value]),"Met","Below Target")</f>
        <v>Below Target</v>
      </c>
      <c r="Y3816" t="str">
        <f>IF(tblOperations[[#This Row],[Closing_Backlog]]&lt;=_xlfn.XLOOKUP('04_References'!$A$8,tblKPITargets[KPI_Name],tblKPITargets[Target_Value]),"Met","Below Target")</f>
        <v>Below Target</v>
      </c>
    </row>
    <row r="3817" spans="1:25">
      <c r="A3817" s="8" t="s">
        <v>3847</v>
      </c>
      <c r="B3817" s="9">
        <v>46195</v>
      </c>
      <c r="C3817" s="4" t="s">
        <v>27</v>
      </c>
      <c r="D3817" s="4" t="s">
        <v>25</v>
      </c>
      <c r="E3817" s="4">
        <v>242</v>
      </c>
      <c r="F3817" s="4">
        <v>29</v>
      </c>
      <c r="G3817" s="4">
        <v>271</v>
      </c>
      <c r="H3817" s="4">
        <v>21</v>
      </c>
      <c r="I3817" s="4">
        <v>250</v>
      </c>
      <c r="J3817" s="4">
        <v>1</v>
      </c>
      <c r="K3817" s="4">
        <v>1</v>
      </c>
      <c r="L3817" s="4">
        <v>8</v>
      </c>
      <c r="M3817" s="4">
        <v>0.6</v>
      </c>
      <c r="N3817" s="4">
        <v>0.96499999999999997</v>
      </c>
      <c r="O3817" s="4">
        <v>2.5</v>
      </c>
      <c r="P3817" s="4">
        <v>0.81100000000000005</v>
      </c>
      <c r="Q3817" s="5">
        <v>7.6999999999999999E-2</v>
      </c>
      <c r="R3817" s="4" t="str">
        <f>TRIM(tblOperations[[#This Row],[Region]])</f>
        <v>North East</v>
      </c>
      <c r="S3817" s="4" t="str">
        <f>TRIM(tblOperations[[#This Row],[Team]])</f>
        <v>Workplace Projects</v>
      </c>
      <c r="T3817" s="4" t="str">
        <f>_xlfn.XLOOKUP(R3817,tblRegionReference[Region],tblRegionReference[Area],"Not Found")</f>
        <v>North</v>
      </c>
      <c r="U3817" s="4" t="str">
        <f>IF(tblOperations[[#This Row],[Completion_Rate]]&gt;=_xlfn.XLOOKUP("Completion Rate",tblKPITargets[KPI_Name],tblKPITargets[Target_Value]),"Met","Below Target")</f>
        <v>Below Target</v>
      </c>
      <c r="V3817" t="str">
        <f>IF(tblOperations[[#This Row],[SLA_Compliance]]&gt;=_xlfn.XLOOKUP('04_References'!$A$3,tblKPITargets[KPI_Name],tblKPITargets[Target_Value]),"Met","Below Target")</f>
        <v>Below Target</v>
      </c>
      <c r="W3817" t="str">
        <f>IF(tblOperations[[#This Row],[Quality_Pass_Rate]]&gt;=_xlfn.XLOOKUP('04_References'!$A$4,tblKPITargets[KPI_Name],tblKPITargets[Target_Value]),"Met","Below Target")</f>
        <v>Met</v>
      </c>
      <c r="X3817" t="str">
        <f>IF(tblOperations[[#This Row],[Average_Completion_Days]]&lt;=_xlfn.XLOOKUP('04_References'!$A$7,tblKPITargets[KPI_Name],tblKPITargets[Target_Value]),"Met","Below Target")</f>
        <v>Below Target</v>
      </c>
      <c r="Y3817" t="str">
        <f>IF(tblOperations[[#This Row],[Closing_Backlog]]&lt;=_xlfn.XLOOKUP('04_References'!$A$8,tblKPITargets[KPI_Name],tblKPITargets[Target_Value]),"Met","Below Target")</f>
        <v>Below Target</v>
      </c>
    </row>
    <row r="3818" spans="1:25">
      <c r="A3818" s="6" t="s">
        <v>3848</v>
      </c>
      <c r="B3818" s="7">
        <v>46195</v>
      </c>
      <c r="C3818" s="2" t="s">
        <v>32</v>
      </c>
      <c r="D3818" s="2" t="s">
        <v>19</v>
      </c>
      <c r="E3818" s="2">
        <v>1160</v>
      </c>
      <c r="F3818" s="2">
        <v>33</v>
      </c>
      <c r="G3818" s="2">
        <v>1193</v>
      </c>
      <c r="H3818" s="2">
        <v>29</v>
      </c>
      <c r="I3818" s="2">
        <v>1164</v>
      </c>
      <c r="J3818" s="2">
        <v>0</v>
      </c>
      <c r="K3818" s="2">
        <v>0</v>
      </c>
      <c r="L3818" s="2">
        <v>8</v>
      </c>
      <c r="M3818" s="2">
        <v>0.6</v>
      </c>
      <c r="N3818" s="2">
        <v>0.98199999999999998</v>
      </c>
      <c r="O3818" s="2">
        <v>2.5</v>
      </c>
      <c r="P3818" s="2">
        <v>0.755</v>
      </c>
      <c r="Q3818" s="3">
        <v>2.4E-2</v>
      </c>
      <c r="R3818" s="4" t="str">
        <f>TRIM(tblOperations[[#This Row],[Region]])</f>
        <v>North West</v>
      </c>
      <c r="S3818" s="4" t="str">
        <f>TRIM(tblOperations[[#This Row],[Team]])</f>
        <v>Workplace Services</v>
      </c>
      <c r="T3818" s="4" t="str">
        <f>_xlfn.XLOOKUP(R3818,tblRegionReference[Region],tblRegionReference[Area],"Not Found")</f>
        <v>North</v>
      </c>
      <c r="U3818" s="4" t="str">
        <f>IF(tblOperations[[#This Row],[Completion_Rate]]&gt;=_xlfn.XLOOKUP("Completion Rate",tblKPITargets[KPI_Name],tblKPITargets[Target_Value]),"Met","Below Target")</f>
        <v>Below Target</v>
      </c>
      <c r="V3818" t="str">
        <f>IF(tblOperations[[#This Row],[SLA_Compliance]]&gt;=_xlfn.XLOOKUP('04_References'!$A$3,tblKPITargets[KPI_Name],tblKPITargets[Target_Value]),"Met","Below Target")</f>
        <v>Below Target</v>
      </c>
      <c r="W3818" t="str">
        <f>IF(tblOperations[[#This Row],[Quality_Pass_Rate]]&gt;=_xlfn.XLOOKUP('04_References'!$A$4,tblKPITargets[KPI_Name],tblKPITargets[Target_Value]),"Met","Below Target")</f>
        <v>Met</v>
      </c>
      <c r="X3818" t="str">
        <f>IF(tblOperations[[#This Row],[Average_Completion_Days]]&lt;=_xlfn.XLOOKUP('04_References'!$A$7,tblKPITargets[KPI_Name],tblKPITargets[Target_Value]),"Met","Below Target")</f>
        <v>Below Target</v>
      </c>
      <c r="Y3818" t="str">
        <f>IF(tblOperations[[#This Row],[Closing_Backlog]]&lt;=_xlfn.XLOOKUP('04_References'!$A$8,tblKPITargets[KPI_Name],tblKPITargets[Target_Value]),"Met","Below Target")</f>
        <v>Below Target</v>
      </c>
    </row>
    <row r="3819" spans="1:25">
      <c r="A3819" s="8" t="s">
        <v>3849</v>
      </c>
      <c r="B3819" s="9">
        <v>46195</v>
      </c>
      <c r="C3819" s="4" t="s">
        <v>32</v>
      </c>
      <c r="D3819" s="4" t="s">
        <v>21</v>
      </c>
      <c r="E3819" s="4">
        <v>2390</v>
      </c>
      <c r="F3819" s="4">
        <v>46</v>
      </c>
      <c r="G3819" s="4">
        <v>2436</v>
      </c>
      <c r="H3819" s="4">
        <v>23</v>
      </c>
      <c r="I3819" s="4">
        <v>2413</v>
      </c>
      <c r="J3819" s="4">
        <v>0</v>
      </c>
      <c r="K3819" s="4">
        <v>0</v>
      </c>
      <c r="L3819" s="4">
        <v>8</v>
      </c>
      <c r="M3819" s="4">
        <v>0.6</v>
      </c>
      <c r="N3819" s="4">
        <v>1</v>
      </c>
      <c r="O3819" s="4">
        <v>2.5</v>
      </c>
      <c r="P3819" s="4">
        <v>0.75</v>
      </c>
      <c r="Q3819" s="5">
        <v>8.9999999999999993E-3</v>
      </c>
      <c r="R3819" s="4" t="str">
        <f>TRIM(tblOperations[[#This Row],[Region]])</f>
        <v>North West</v>
      </c>
      <c r="S3819" s="4" t="str">
        <f>TRIM(tblOperations[[#This Row],[Team]])</f>
        <v>Facilities Response</v>
      </c>
      <c r="T3819" s="4" t="str">
        <f>_xlfn.XLOOKUP(R3819,tblRegionReference[Region],tblRegionReference[Area],"Not Found")</f>
        <v>North</v>
      </c>
      <c r="U3819" s="4" t="str">
        <f>IF(tblOperations[[#This Row],[Completion_Rate]]&gt;=_xlfn.XLOOKUP("Completion Rate",tblKPITargets[KPI_Name],tblKPITargets[Target_Value]),"Met","Below Target")</f>
        <v>Below Target</v>
      </c>
      <c r="V3819" t="str">
        <f>IF(tblOperations[[#This Row],[SLA_Compliance]]&gt;=_xlfn.XLOOKUP('04_References'!$A$3,tblKPITargets[KPI_Name],tblKPITargets[Target_Value]),"Met","Below Target")</f>
        <v>Below Target</v>
      </c>
      <c r="W3819" t="str">
        <f>IF(tblOperations[[#This Row],[Quality_Pass_Rate]]&gt;=_xlfn.XLOOKUP('04_References'!$A$4,tblKPITargets[KPI_Name],tblKPITargets[Target_Value]),"Met","Below Target")</f>
        <v>Met</v>
      </c>
      <c r="X3819" t="str">
        <f>IF(tblOperations[[#This Row],[Average_Completion_Days]]&lt;=_xlfn.XLOOKUP('04_References'!$A$7,tblKPITargets[KPI_Name],tblKPITargets[Target_Value]),"Met","Below Target")</f>
        <v>Below Target</v>
      </c>
      <c r="Y3819" t="str">
        <f>IF(tblOperations[[#This Row],[Closing_Backlog]]&lt;=_xlfn.XLOOKUP('04_References'!$A$8,tblKPITargets[KPI_Name],tblKPITargets[Target_Value]),"Met","Below Target")</f>
        <v>Below Target</v>
      </c>
    </row>
    <row r="3820" spans="1:25">
      <c r="A3820" s="6" t="s">
        <v>3850</v>
      </c>
      <c r="B3820" s="7">
        <v>46195</v>
      </c>
      <c r="C3820" s="2" t="s">
        <v>32</v>
      </c>
      <c r="D3820" s="2" t="s">
        <v>23</v>
      </c>
      <c r="E3820" s="2">
        <v>2648</v>
      </c>
      <c r="F3820" s="2">
        <v>44</v>
      </c>
      <c r="G3820" s="2">
        <v>2692</v>
      </c>
      <c r="H3820" s="2">
        <v>23</v>
      </c>
      <c r="I3820" s="2">
        <v>2669</v>
      </c>
      <c r="J3820" s="2">
        <v>0</v>
      </c>
      <c r="K3820" s="2">
        <v>0</v>
      </c>
      <c r="L3820" s="2">
        <v>8</v>
      </c>
      <c r="M3820" s="2">
        <v>0.6</v>
      </c>
      <c r="N3820" s="2">
        <v>0.97899999999999998</v>
      </c>
      <c r="O3820" s="2">
        <v>2.5</v>
      </c>
      <c r="P3820" s="2">
        <v>0.65100000000000002</v>
      </c>
      <c r="Q3820" s="3">
        <v>8.9999999999999993E-3</v>
      </c>
      <c r="R3820" s="4" t="str">
        <f>TRIM(tblOperations[[#This Row],[Region]])</f>
        <v>North West</v>
      </c>
      <c r="S3820" s="4" t="str">
        <f>TRIM(tblOperations[[#This Row],[Team]])</f>
        <v>Estates Support</v>
      </c>
      <c r="T3820" s="4" t="str">
        <f>_xlfn.XLOOKUP(R3820,tblRegionReference[Region],tblRegionReference[Area],"Not Found")</f>
        <v>North</v>
      </c>
      <c r="U3820" s="4" t="str">
        <f>IF(tblOperations[[#This Row],[Completion_Rate]]&gt;=_xlfn.XLOOKUP("Completion Rate",tblKPITargets[KPI_Name],tblKPITargets[Target_Value]),"Met","Below Target")</f>
        <v>Below Target</v>
      </c>
      <c r="V3820" t="str">
        <f>IF(tblOperations[[#This Row],[SLA_Compliance]]&gt;=_xlfn.XLOOKUP('04_References'!$A$3,tblKPITargets[KPI_Name],tblKPITargets[Target_Value]),"Met","Below Target")</f>
        <v>Below Target</v>
      </c>
      <c r="W3820" t="str">
        <f>IF(tblOperations[[#This Row],[Quality_Pass_Rate]]&gt;=_xlfn.XLOOKUP('04_References'!$A$4,tblKPITargets[KPI_Name],tblKPITargets[Target_Value]),"Met","Below Target")</f>
        <v>Met</v>
      </c>
      <c r="X3820" t="str">
        <f>IF(tblOperations[[#This Row],[Average_Completion_Days]]&lt;=_xlfn.XLOOKUP('04_References'!$A$7,tblKPITargets[KPI_Name],tblKPITargets[Target_Value]),"Met","Below Target")</f>
        <v>Below Target</v>
      </c>
      <c r="Y3820" t="str">
        <f>IF(tblOperations[[#This Row],[Closing_Backlog]]&lt;=_xlfn.XLOOKUP('04_References'!$A$8,tblKPITargets[KPI_Name],tblKPITargets[Target_Value]),"Met","Below Target")</f>
        <v>Below Target</v>
      </c>
    </row>
    <row r="3821" spans="1:25">
      <c r="A3821" s="8" t="s">
        <v>3851</v>
      </c>
      <c r="B3821" s="9">
        <v>46195</v>
      </c>
      <c r="C3821" s="4" t="s">
        <v>32</v>
      </c>
      <c r="D3821" s="4" t="s">
        <v>25</v>
      </c>
      <c r="E3821" s="4">
        <v>0</v>
      </c>
      <c r="F3821" s="4">
        <v>22</v>
      </c>
      <c r="G3821" s="4">
        <v>22</v>
      </c>
      <c r="H3821" s="4">
        <v>22</v>
      </c>
      <c r="I3821" s="4">
        <v>0</v>
      </c>
      <c r="J3821" s="4">
        <v>0</v>
      </c>
      <c r="K3821" s="4">
        <v>0</v>
      </c>
      <c r="L3821" s="4">
        <v>1.6</v>
      </c>
      <c r="M3821" s="4">
        <v>0.94899999999999995</v>
      </c>
      <c r="N3821" s="4">
        <v>0.94899999999999995</v>
      </c>
      <c r="O3821" s="4">
        <v>4.3</v>
      </c>
      <c r="P3821" s="4">
        <v>0.69399999999999995</v>
      </c>
      <c r="Q3821" s="5">
        <v>1</v>
      </c>
      <c r="R3821" s="4" t="str">
        <f>TRIM(tblOperations[[#This Row],[Region]])</f>
        <v>North West</v>
      </c>
      <c r="S3821" s="4" t="str">
        <f>TRIM(tblOperations[[#This Row],[Team]])</f>
        <v>Workplace Projects</v>
      </c>
      <c r="T3821" s="4" t="str">
        <f>_xlfn.XLOOKUP(R3821,tblRegionReference[Region],tblRegionReference[Area],"Not Found")</f>
        <v>North</v>
      </c>
      <c r="U3821" s="4" t="str">
        <f>IF(tblOperations[[#This Row],[Completion_Rate]]&gt;=_xlfn.XLOOKUP("Completion Rate",tblKPITargets[KPI_Name],tblKPITargets[Target_Value]),"Met","Below Target")</f>
        <v>Met</v>
      </c>
      <c r="V3821" t="str">
        <f>IF(tblOperations[[#This Row],[SLA_Compliance]]&gt;=_xlfn.XLOOKUP('04_References'!$A$3,tblKPITargets[KPI_Name],tblKPITargets[Target_Value]),"Met","Below Target")</f>
        <v>Met</v>
      </c>
      <c r="W3821" t="str">
        <f>IF(tblOperations[[#This Row],[Quality_Pass_Rate]]&gt;=_xlfn.XLOOKUP('04_References'!$A$4,tblKPITargets[KPI_Name],tblKPITargets[Target_Value]),"Met","Below Target")</f>
        <v>Below Target</v>
      </c>
      <c r="X3821" t="str">
        <f>IF(tblOperations[[#This Row],[Average_Completion_Days]]&lt;=_xlfn.XLOOKUP('04_References'!$A$7,tblKPITargets[KPI_Name],tblKPITargets[Target_Value]),"Met","Below Target")</f>
        <v>Met</v>
      </c>
      <c r="Y3821" t="str">
        <f>IF(tblOperations[[#This Row],[Closing_Backlog]]&lt;=_xlfn.XLOOKUP('04_References'!$A$8,tblKPITargets[KPI_Name],tblKPITargets[Target_Value]),"Met","Below Target")</f>
        <v>Met</v>
      </c>
    </row>
    <row r="3822" spans="1:25">
      <c r="A3822" s="6" t="s">
        <v>3852</v>
      </c>
      <c r="B3822" s="7">
        <v>46195</v>
      </c>
      <c r="C3822" s="2" t="s">
        <v>37</v>
      </c>
      <c r="D3822" s="2" t="s">
        <v>19</v>
      </c>
      <c r="E3822" s="2">
        <v>3</v>
      </c>
      <c r="F3822" s="2">
        <v>48</v>
      </c>
      <c r="G3822" s="2">
        <v>51</v>
      </c>
      <c r="H3822" s="2">
        <v>41</v>
      </c>
      <c r="I3822" s="2">
        <v>10</v>
      </c>
      <c r="J3822" s="2">
        <v>0</v>
      </c>
      <c r="K3822" s="2">
        <v>0</v>
      </c>
      <c r="L3822" s="2">
        <v>2.9</v>
      </c>
      <c r="M3822" s="2">
        <v>0.91700000000000004</v>
      </c>
      <c r="N3822" s="2">
        <v>0.95399999999999996</v>
      </c>
      <c r="O3822" s="2">
        <v>4.2</v>
      </c>
      <c r="P3822" s="2">
        <v>0.67100000000000004</v>
      </c>
      <c r="Q3822" s="3">
        <v>0.80400000000000005</v>
      </c>
      <c r="R3822" s="4" t="str">
        <f>TRIM(tblOperations[[#This Row],[Region]])</f>
        <v>Midlands</v>
      </c>
      <c r="S3822" s="4" t="str">
        <f>TRIM(tblOperations[[#This Row],[Team]])</f>
        <v>Workplace Services</v>
      </c>
      <c r="T3822" s="4" t="str">
        <f>_xlfn.XLOOKUP(R3822,tblRegionReference[Region],tblRegionReference[Area],"Not Found")</f>
        <v>Central</v>
      </c>
      <c r="U3822" s="4" t="str">
        <f>IF(tblOperations[[#This Row],[Completion_Rate]]&gt;=_xlfn.XLOOKUP("Completion Rate",tblKPITargets[KPI_Name],tblKPITargets[Target_Value]),"Met","Below Target")</f>
        <v>Below Target</v>
      </c>
      <c r="V3822" t="str">
        <f>IF(tblOperations[[#This Row],[SLA_Compliance]]&gt;=_xlfn.XLOOKUP('04_References'!$A$3,tblKPITargets[KPI_Name],tblKPITargets[Target_Value]),"Met","Below Target")</f>
        <v>Below Target</v>
      </c>
      <c r="W3822" t="str">
        <f>IF(tblOperations[[#This Row],[Quality_Pass_Rate]]&gt;=_xlfn.XLOOKUP('04_References'!$A$4,tblKPITargets[KPI_Name],tblKPITargets[Target_Value]),"Met","Below Target")</f>
        <v>Met</v>
      </c>
      <c r="X3822" t="str">
        <f>IF(tblOperations[[#This Row],[Average_Completion_Days]]&lt;=_xlfn.XLOOKUP('04_References'!$A$7,tblKPITargets[KPI_Name],tblKPITargets[Target_Value]),"Met","Below Target")</f>
        <v>Met</v>
      </c>
      <c r="Y3822" t="str">
        <f>IF(tblOperations[[#This Row],[Closing_Backlog]]&lt;=_xlfn.XLOOKUP('04_References'!$A$8,tblKPITargets[KPI_Name],tblKPITargets[Target_Value]),"Met","Below Target")</f>
        <v>Met</v>
      </c>
    </row>
    <row r="3823" spans="1:25">
      <c r="A3823" s="8" t="s">
        <v>3853</v>
      </c>
      <c r="B3823" s="9">
        <v>46195</v>
      </c>
      <c r="C3823" s="4" t="s">
        <v>37</v>
      </c>
      <c r="D3823" s="4" t="s">
        <v>21</v>
      </c>
      <c r="E3823" s="4">
        <v>1173</v>
      </c>
      <c r="F3823" s="4">
        <v>37</v>
      </c>
      <c r="G3823" s="4">
        <v>1210</v>
      </c>
      <c r="H3823" s="4">
        <v>35</v>
      </c>
      <c r="I3823" s="4">
        <v>1175</v>
      </c>
      <c r="J3823" s="4">
        <v>0</v>
      </c>
      <c r="K3823" s="4">
        <v>0</v>
      </c>
      <c r="L3823" s="4">
        <v>8</v>
      </c>
      <c r="M3823" s="4">
        <v>0.6</v>
      </c>
      <c r="N3823" s="4">
        <v>0.95599999999999996</v>
      </c>
      <c r="O3823" s="4">
        <v>2.5</v>
      </c>
      <c r="P3823" s="4">
        <v>0.82499999999999996</v>
      </c>
      <c r="Q3823" s="5">
        <v>2.9000000000000001E-2</v>
      </c>
      <c r="R3823" s="4" t="str">
        <f>TRIM(tblOperations[[#This Row],[Region]])</f>
        <v>Midlands</v>
      </c>
      <c r="S3823" s="4" t="str">
        <f>TRIM(tblOperations[[#This Row],[Team]])</f>
        <v>Facilities Response</v>
      </c>
      <c r="T3823" s="4" t="str">
        <f>_xlfn.XLOOKUP(R3823,tblRegionReference[Region],tblRegionReference[Area],"Not Found")</f>
        <v>Central</v>
      </c>
      <c r="U3823" s="4" t="str">
        <f>IF(tblOperations[[#This Row],[Completion_Rate]]&gt;=_xlfn.XLOOKUP("Completion Rate",tblKPITargets[KPI_Name],tblKPITargets[Target_Value]),"Met","Below Target")</f>
        <v>Below Target</v>
      </c>
      <c r="V3823" t="str">
        <f>IF(tblOperations[[#This Row],[SLA_Compliance]]&gt;=_xlfn.XLOOKUP('04_References'!$A$3,tblKPITargets[KPI_Name],tblKPITargets[Target_Value]),"Met","Below Target")</f>
        <v>Below Target</v>
      </c>
      <c r="W3823" t="str">
        <f>IF(tblOperations[[#This Row],[Quality_Pass_Rate]]&gt;=_xlfn.XLOOKUP('04_References'!$A$4,tblKPITargets[KPI_Name],tblKPITargets[Target_Value]),"Met","Below Target")</f>
        <v>Met</v>
      </c>
      <c r="X3823" t="str">
        <f>IF(tblOperations[[#This Row],[Average_Completion_Days]]&lt;=_xlfn.XLOOKUP('04_References'!$A$7,tblKPITargets[KPI_Name],tblKPITargets[Target_Value]),"Met","Below Target")</f>
        <v>Below Target</v>
      </c>
      <c r="Y3823" t="str">
        <f>IF(tblOperations[[#This Row],[Closing_Backlog]]&lt;=_xlfn.XLOOKUP('04_References'!$A$8,tblKPITargets[KPI_Name],tblKPITargets[Target_Value]),"Met","Below Target")</f>
        <v>Below Target</v>
      </c>
    </row>
    <row r="3824" spans="1:25">
      <c r="A3824" s="6" t="s">
        <v>3854</v>
      </c>
      <c r="B3824" s="7">
        <v>46195</v>
      </c>
      <c r="C3824" s="2" t="s">
        <v>37</v>
      </c>
      <c r="D3824" s="2" t="s">
        <v>23</v>
      </c>
      <c r="E3824" s="2">
        <v>946</v>
      </c>
      <c r="F3824" s="2">
        <v>37</v>
      </c>
      <c r="G3824" s="2">
        <v>983</v>
      </c>
      <c r="H3824" s="2">
        <v>30</v>
      </c>
      <c r="I3824" s="2">
        <v>953</v>
      </c>
      <c r="J3824" s="2">
        <v>0</v>
      </c>
      <c r="K3824" s="2">
        <v>0</v>
      </c>
      <c r="L3824" s="2">
        <v>8</v>
      </c>
      <c r="M3824" s="2">
        <v>0.6</v>
      </c>
      <c r="N3824" s="2">
        <v>0.96799999999999997</v>
      </c>
      <c r="O3824" s="2">
        <v>2.5</v>
      </c>
      <c r="P3824" s="2">
        <v>0.81399999999999995</v>
      </c>
      <c r="Q3824" s="3">
        <v>3.1E-2</v>
      </c>
      <c r="R3824" s="4" t="str">
        <f>TRIM(tblOperations[[#This Row],[Region]])</f>
        <v>Midlands</v>
      </c>
      <c r="S3824" s="4" t="str">
        <f>TRIM(tblOperations[[#This Row],[Team]])</f>
        <v>Estates Support</v>
      </c>
      <c r="T3824" s="4" t="str">
        <f>_xlfn.XLOOKUP(R3824,tblRegionReference[Region],tblRegionReference[Area],"Not Found")</f>
        <v>Central</v>
      </c>
      <c r="U3824" s="4" t="str">
        <f>IF(tblOperations[[#This Row],[Completion_Rate]]&gt;=_xlfn.XLOOKUP("Completion Rate",tblKPITargets[KPI_Name],tblKPITargets[Target_Value]),"Met","Below Target")</f>
        <v>Below Target</v>
      </c>
      <c r="V3824" t="str">
        <f>IF(tblOperations[[#This Row],[SLA_Compliance]]&gt;=_xlfn.XLOOKUP('04_References'!$A$3,tblKPITargets[KPI_Name],tblKPITargets[Target_Value]),"Met","Below Target")</f>
        <v>Below Target</v>
      </c>
      <c r="W3824" t="str">
        <f>IF(tblOperations[[#This Row],[Quality_Pass_Rate]]&gt;=_xlfn.XLOOKUP('04_References'!$A$4,tblKPITargets[KPI_Name],tblKPITargets[Target_Value]),"Met","Below Target")</f>
        <v>Met</v>
      </c>
      <c r="X3824" t="str">
        <f>IF(tblOperations[[#This Row],[Average_Completion_Days]]&lt;=_xlfn.XLOOKUP('04_References'!$A$7,tblKPITargets[KPI_Name],tblKPITargets[Target_Value]),"Met","Below Target")</f>
        <v>Below Target</v>
      </c>
      <c r="Y3824" t="str">
        <f>IF(tblOperations[[#This Row],[Closing_Backlog]]&lt;=_xlfn.XLOOKUP('04_References'!$A$8,tblKPITargets[KPI_Name],tblKPITargets[Target_Value]),"Met","Below Target")</f>
        <v>Below Target</v>
      </c>
    </row>
    <row r="3825" spans="1:25">
      <c r="A3825" s="8" t="s">
        <v>3855</v>
      </c>
      <c r="B3825" s="9">
        <v>46195</v>
      </c>
      <c r="C3825" s="4" t="s">
        <v>37</v>
      </c>
      <c r="D3825" s="4" t="s">
        <v>25</v>
      </c>
      <c r="E3825" s="4">
        <v>0</v>
      </c>
      <c r="F3825" s="4">
        <v>37</v>
      </c>
      <c r="G3825" s="4">
        <v>37</v>
      </c>
      <c r="H3825" s="4">
        <v>37</v>
      </c>
      <c r="I3825" s="4">
        <v>0</v>
      </c>
      <c r="J3825" s="4">
        <v>0</v>
      </c>
      <c r="K3825" s="4">
        <v>0</v>
      </c>
      <c r="L3825" s="4">
        <v>1.3</v>
      </c>
      <c r="M3825" s="4">
        <v>0.97299999999999998</v>
      </c>
      <c r="N3825" s="4">
        <v>1</v>
      </c>
      <c r="O3825" s="4">
        <v>4.7</v>
      </c>
      <c r="P3825" s="4">
        <v>0.76600000000000001</v>
      </c>
      <c r="Q3825" s="5">
        <v>1</v>
      </c>
      <c r="R3825" s="4" t="str">
        <f>TRIM(tblOperations[[#This Row],[Region]])</f>
        <v>Midlands</v>
      </c>
      <c r="S3825" s="4" t="str">
        <f>TRIM(tblOperations[[#This Row],[Team]])</f>
        <v>Workplace Projects</v>
      </c>
      <c r="T3825" s="4" t="str">
        <f>_xlfn.XLOOKUP(R3825,tblRegionReference[Region],tblRegionReference[Area],"Not Found")</f>
        <v>Central</v>
      </c>
      <c r="U3825" s="4" t="str">
        <f>IF(tblOperations[[#This Row],[Completion_Rate]]&gt;=_xlfn.XLOOKUP("Completion Rate",tblKPITargets[KPI_Name],tblKPITargets[Target_Value]),"Met","Below Target")</f>
        <v>Met</v>
      </c>
      <c r="V3825" t="str">
        <f>IF(tblOperations[[#This Row],[SLA_Compliance]]&gt;=_xlfn.XLOOKUP('04_References'!$A$3,tblKPITargets[KPI_Name],tblKPITargets[Target_Value]),"Met","Below Target")</f>
        <v>Met</v>
      </c>
      <c r="W3825" t="str">
        <f>IF(tblOperations[[#This Row],[Quality_Pass_Rate]]&gt;=_xlfn.XLOOKUP('04_References'!$A$4,tblKPITargets[KPI_Name],tblKPITargets[Target_Value]),"Met","Below Target")</f>
        <v>Met</v>
      </c>
      <c r="X3825" t="str">
        <f>IF(tblOperations[[#This Row],[Average_Completion_Days]]&lt;=_xlfn.XLOOKUP('04_References'!$A$7,tblKPITargets[KPI_Name],tblKPITargets[Target_Value]),"Met","Below Target")</f>
        <v>Met</v>
      </c>
      <c r="Y3825" t="str">
        <f>IF(tblOperations[[#This Row],[Closing_Backlog]]&lt;=_xlfn.XLOOKUP('04_References'!$A$8,tblKPITargets[KPI_Name],tblKPITargets[Target_Value]),"Met","Below Target")</f>
        <v>Met</v>
      </c>
    </row>
    <row r="3826" spans="1:25">
      <c r="A3826" s="6" t="s">
        <v>3856</v>
      </c>
      <c r="B3826" s="7">
        <v>46195</v>
      </c>
      <c r="C3826" s="2" t="s">
        <v>43</v>
      </c>
      <c r="D3826" s="2" t="s">
        <v>19</v>
      </c>
      <c r="E3826" s="2">
        <v>2215</v>
      </c>
      <c r="F3826" s="2">
        <v>44</v>
      </c>
      <c r="G3826" s="2">
        <v>2259</v>
      </c>
      <c r="H3826" s="2">
        <v>23</v>
      </c>
      <c r="I3826" s="2">
        <v>2236</v>
      </c>
      <c r="J3826" s="2">
        <v>0</v>
      </c>
      <c r="K3826" s="2">
        <v>0</v>
      </c>
      <c r="L3826" s="2">
        <v>8</v>
      </c>
      <c r="M3826" s="2">
        <v>0.6</v>
      </c>
      <c r="N3826" s="2">
        <v>0.94399999999999995</v>
      </c>
      <c r="O3826" s="2">
        <v>2.5</v>
      </c>
      <c r="P3826" s="2">
        <v>0.70499999999999996</v>
      </c>
      <c r="Q3826" s="3">
        <v>0.01</v>
      </c>
      <c r="R3826" s="4" t="str">
        <f>TRIM(tblOperations[[#This Row],[Region]])</f>
        <v>South West</v>
      </c>
      <c r="S3826" s="4" t="str">
        <f>TRIM(tblOperations[[#This Row],[Team]])</f>
        <v>Workplace Services</v>
      </c>
      <c r="T3826" s="4" t="str">
        <f>_xlfn.XLOOKUP(R3826,tblRegionReference[Region],tblRegionReference[Area],"Not Found")</f>
        <v>South</v>
      </c>
      <c r="U3826" s="4" t="str">
        <f>IF(tblOperations[[#This Row],[Completion_Rate]]&gt;=_xlfn.XLOOKUP("Completion Rate",tblKPITargets[KPI_Name],tblKPITargets[Target_Value]),"Met","Below Target")</f>
        <v>Below Target</v>
      </c>
      <c r="V3826" t="str">
        <f>IF(tblOperations[[#This Row],[SLA_Compliance]]&gt;=_xlfn.XLOOKUP('04_References'!$A$3,tblKPITargets[KPI_Name],tblKPITargets[Target_Value]),"Met","Below Target")</f>
        <v>Below Target</v>
      </c>
      <c r="W3826" t="str">
        <f>IF(tblOperations[[#This Row],[Quality_Pass_Rate]]&gt;=_xlfn.XLOOKUP('04_References'!$A$4,tblKPITargets[KPI_Name],tblKPITargets[Target_Value]),"Met","Below Target")</f>
        <v>Below Target</v>
      </c>
      <c r="X3826" t="str">
        <f>IF(tblOperations[[#This Row],[Average_Completion_Days]]&lt;=_xlfn.XLOOKUP('04_References'!$A$7,tblKPITargets[KPI_Name],tblKPITargets[Target_Value]),"Met","Below Target")</f>
        <v>Below Target</v>
      </c>
      <c r="Y3826" t="str">
        <f>IF(tblOperations[[#This Row],[Closing_Backlog]]&lt;=_xlfn.XLOOKUP('04_References'!$A$8,tblKPITargets[KPI_Name],tblKPITargets[Target_Value]),"Met","Below Target")</f>
        <v>Below Target</v>
      </c>
    </row>
    <row r="3827" spans="1:25">
      <c r="A3827" s="8" t="s">
        <v>3857</v>
      </c>
      <c r="B3827" s="9">
        <v>46195</v>
      </c>
      <c r="C3827" s="4" t="s">
        <v>43</v>
      </c>
      <c r="D3827" s="4" t="s">
        <v>21</v>
      </c>
      <c r="E3827" s="4">
        <v>2</v>
      </c>
      <c r="F3827" s="4">
        <v>41</v>
      </c>
      <c r="G3827" s="4">
        <v>43</v>
      </c>
      <c r="H3827" s="4">
        <v>43</v>
      </c>
      <c r="I3827" s="4">
        <v>0</v>
      </c>
      <c r="J3827" s="4">
        <v>0</v>
      </c>
      <c r="K3827" s="4">
        <v>0</v>
      </c>
      <c r="L3827" s="4">
        <v>1.7</v>
      </c>
      <c r="M3827" s="4">
        <v>0.96799999999999997</v>
      </c>
      <c r="N3827" s="4">
        <v>1</v>
      </c>
      <c r="O3827" s="4">
        <v>4.5999999999999996</v>
      </c>
      <c r="P3827" s="4">
        <v>0.65300000000000002</v>
      </c>
      <c r="Q3827" s="5">
        <v>1</v>
      </c>
      <c r="R3827" s="4" t="str">
        <f>TRIM(tblOperations[[#This Row],[Region]])</f>
        <v>South West</v>
      </c>
      <c r="S3827" s="4" t="str">
        <f>TRIM(tblOperations[[#This Row],[Team]])</f>
        <v>Facilities Response</v>
      </c>
      <c r="T3827" s="4" t="str">
        <f>_xlfn.XLOOKUP(R3827,tblRegionReference[Region],tblRegionReference[Area],"Not Found")</f>
        <v>South</v>
      </c>
      <c r="U3827" s="4" t="str">
        <f>IF(tblOperations[[#This Row],[Completion_Rate]]&gt;=_xlfn.XLOOKUP("Completion Rate",tblKPITargets[KPI_Name],tblKPITargets[Target_Value]),"Met","Below Target")</f>
        <v>Met</v>
      </c>
      <c r="V3827" t="str">
        <f>IF(tblOperations[[#This Row],[SLA_Compliance]]&gt;=_xlfn.XLOOKUP('04_References'!$A$3,tblKPITargets[KPI_Name],tblKPITargets[Target_Value]),"Met","Below Target")</f>
        <v>Met</v>
      </c>
      <c r="W3827" t="str">
        <f>IF(tblOperations[[#This Row],[Quality_Pass_Rate]]&gt;=_xlfn.XLOOKUP('04_References'!$A$4,tblKPITargets[KPI_Name],tblKPITargets[Target_Value]),"Met","Below Target")</f>
        <v>Met</v>
      </c>
      <c r="X3827" t="str">
        <f>IF(tblOperations[[#This Row],[Average_Completion_Days]]&lt;=_xlfn.XLOOKUP('04_References'!$A$7,tblKPITargets[KPI_Name],tblKPITargets[Target_Value]),"Met","Below Target")</f>
        <v>Met</v>
      </c>
      <c r="Y3827" t="str">
        <f>IF(tblOperations[[#This Row],[Closing_Backlog]]&lt;=_xlfn.XLOOKUP('04_References'!$A$8,tblKPITargets[KPI_Name],tblKPITargets[Target_Value]),"Met","Below Target")</f>
        <v>Met</v>
      </c>
    </row>
    <row r="3828" spans="1:25">
      <c r="A3828" s="6" t="s">
        <v>3858</v>
      </c>
      <c r="B3828" s="7">
        <v>46195</v>
      </c>
      <c r="C3828" s="2" t="s">
        <v>43</v>
      </c>
      <c r="D3828" s="2" t="s">
        <v>23</v>
      </c>
      <c r="E3828" s="2">
        <v>0</v>
      </c>
      <c r="F3828" s="2">
        <v>36</v>
      </c>
      <c r="G3828" s="2">
        <v>36</v>
      </c>
      <c r="H3828" s="2">
        <v>36</v>
      </c>
      <c r="I3828" s="2">
        <v>0</v>
      </c>
      <c r="J3828" s="2">
        <v>0</v>
      </c>
      <c r="K3828" s="2">
        <v>0</v>
      </c>
      <c r="L3828" s="2">
        <v>1.1000000000000001</v>
      </c>
      <c r="M3828" s="2">
        <v>0.96</v>
      </c>
      <c r="N3828" s="2">
        <v>1</v>
      </c>
      <c r="O3828" s="2">
        <v>4.5</v>
      </c>
      <c r="P3828" s="2">
        <v>0.69599999999999995</v>
      </c>
      <c r="Q3828" s="3">
        <v>1</v>
      </c>
      <c r="R3828" s="4" t="str">
        <f>TRIM(tblOperations[[#This Row],[Region]])</f>
        <v>South West</v>
      </c>
      <c r="S3828" s="4" t="str">
        <f>TRIM(tblOperations[[#This Row],[Team]])</f>
        <v>Estates Support</v>
      </c>
      <c r="T3828" s="4" t="str">
        <f>_xlfn.XLOOKUP(R3828,tblRegionReference[Region],tblRegionReference[Area],"Not Found")</f>
        <v>South</v>
      </c>
      <c r="U3828" s="4" t="str">
        <f>IF(tblOperations[[#This Row],[Completion_Rate]]&gt;=_xlfn.XLOOKUP("Completion Rate",tblKPITargets[KPI_Name],tblKPITargets[Target_Value]),"Met","Below Target")</f>
        <v>Met</v>
      </c>
      <c r="V3828" t="str">
        <f>IF(tblOperations[[#This Row],[SLA_Compliance]]&gt;=_xlfn.XLOOKUP('04_References'!$A$3,tblKPITargets[KPI_Name],tblKPITargets[Target_Value]),"Met","Below Target")</f>
        <v>Met</v>
      </c>
      <c r="W3828" t="str">
        <f>IF(tblOperations[[#This Row],[Quality_Pass_Rate]]&gt;=_xlfn.XLOOKUP('04_References'!$A$4,tblKPITargets[KPI_Name],tblKPITargets[Target_Value]),"Met","Below Target")</f>
        <v>Met</v>
      </c>
      <c r="X3828" t="str">
        <f>IF(tblOperations[[#This Row],[Average_Completion_Days]]&lt;=_xlfn.XLOOKUP('04_References'!$A$7,tblKPITargets[KPI_Name],tblKPITargets[Target_Value]),"Met","Below Target")</f>
        <v>Met</v>
      </c>
      <c r="Y3828" t="str">
        <f>IF(tblOperations[[#This Row],[Closing_Backlog]]&lt;=_xlfn.XLOOKUP('04_References'!$A$8,tblKPITargets[KPI_Name],tblKPITargets[Target_Value]),"Met","Below Target")</f>
        <v>Met</v>
      </c>
    </row>
    <row r="3829" spans="1:25">
      <c r="A3829" s="8" t="s">
        <v>3859</v>
      </c>
      <c r="B3829" s="9">
        <v>46195</v>
      </c>
      <c r="C3829" s="4" t="s">
        <v>43</v>
      </c>
      <c r="D3829" s="4" t="s">
        <v>25</v>
      </c>
      <c r="E3829" s="4">
        <v>0</v>
      </c>
      <c r="F3829" s="4">
        <v>28</v>
      </c>
      <c r="G3829" s="4">
        <v>28</v>
      </c>
      <c r="H3829" s="4">
        <v>28</v>
      </c>
      <c r="I3829" s="4">
        <v>0</v>
      </c>
      <c r="J3829" s="4">
        <v>0</v>
      </c>
      <c r="K3829" s="4">
        <v>0</v>
      </c>
      <c r="L3829" s="4">
        <v>2</v>
      </c>
      <c r="M3829" s="4">
        <v>0.92500000000000004</v>
      </c>
      <c r="N3829" s="4">
        <v>0.96599999999999997</v>
      </c>
      <c r="O3829" s="4">
        <v>4.5999999999999996</v>
      </c>
      <c r="P3829" s="4">
        <v>0.81200000000000006</v>
      </c>
      <c r="Q3829" s="5">
        <v>1</v>
      </c>
      <c r="R3829" s="4" t="str">
        <f>TRIM(tblOperations[[#This Row],[Region]])</f>
        <v>South West</v>
      </c>
      <c r="S3829" s="4" t="str">
        <f>TRIM(tblOperations[[#This Row],[Team]])</f>
        <v>Workplace Projects</v>
      </c>
      <c r="T3829" s="4" t="str">
        <f>_xlfn.XLOOKUP(R3829,tblRegionReference[Region],tblRegionReference[Area],"Not Found")</f>
        <v>South</v>
      </c>
      <c r="U3829" s="4" t="str">
        <f>IF(tblOperations[[#This Row],[Completion_Rate]]&gt;=_xlfn.XLOOKUP("Completion Rate",tblKPITargets[KPI_Name],tblKPITargets[Target_Value]),"Met","Below Target")</f>
        <v>Met</v>
      </c>
      <c r="V3829" t="str">
        <f>IF(tblOperations[[#This Row],[SLA_Compliance]]&gt;=_xlfn.XLOOKUP('04_References'!$A$3,tblKPITargets[KPI_Name],tblKPITargets[Target_Value]),"Met","Below Target")</f>
        <v>Met</v>
      </c>
      <c r="W3829" t="str">
        <f>IF(tblOperations[[#This Row],[Quality_Pass_Rate]]&gt;=_xlfn.XLOOKUP('04_References'!$A$4,tblKPITargets[KPI_Name],tblKPITargets[Target_Value]),"Met","Below Target")</f>
        <v>Met</v>
      </c>
      <c r="X3829" t="str">
        <f>IF(tblOperations[[#This Row],[Average_Completion_Days]]&lt;=_xlfn.XLOOKUP('04_References'!$A$7,tblKPITargets[KPI_Name],tblKPITargets[Target_Value]),"Met","Below Target")</f>
        <v>Met</v>
      </c>
      <c r="Y3829" t="str">
        <f>IF(tblOperations[[#This Row],[Closing_Backlog]]&lt;=_xlfn.XLOOKUP('04_References'!$A$8,tblKPITargets[KPI_Name],tblKPITargets[Target_Value]),"Met","Below Target")</f>
        <v>Met</v>
      </c>
    </row>
    <row r="3830" spans="1:25">
      <c r="A3830" s="6" t="s">
        <v>3860</v>
      </c>
      <c r="B3830" s="7">
        <v>46195</v>
      </c>
      <c r="C3830" s="2" t="s">
        <v>48</v>
      </c>
      <c r="D3830" s="2" t="s">
        <v>19</v>
      </c>
      <c r="E3830" s="2">
        <v>0</v>
      </c>
      <c r="F3830" s="2">
        <v>67</v>
      </c>
      <c r="G3830" s="2">
        <v>67</v>
      </c>
      <c r="H3830" s="2">
        <v>47</v>
      </c>
      <c r="I3830" s="2">
        <v>20</v>
      </c>
      <c r="J3830" s="2">
        <v>2</v>
      </c>
      <c r="K3830" s="2">
        <v>0</v>
      </c>
      <c r="L3830" s="2">
        <v>3.3</v>
      </c>
      <c r="M3830" s="2">
        <v>0.748</v>
      </c>
      <c r="N3830" s="2">
        <v>0.96</v>
      </c>
      <c r="O3830" s="2">
        <v>4.0999999999999996</v>
      </c>
      <c r="P3830" s="2">
        <v>0.73299999999999998</v>
      </c>
      <c r="Q3830" s="3">
        <v>0.70099999999999996</v>
      </c>
      <c r="R3830" s="4" t="str">
        <f>TRIM(tblOperations[[#This Row],[Region]])</f>
        <v>South East</v>
      </c>
      <c r="S3830" s="4" t="str">
        <f>TRIM(tblOperations[[#This Row],[Team]])</f>
        <v>Workplace Services</v>
      </c>
      <c r="T3830" s="4" t="str">
        <f>_xlfn.XLOOKUP(R3830,tblRegionReference[Region],tblRegionReference[Area],"Not Found")</f>
        <v>South</v>
      </c>
      <c r="U3830" s="4" t="str">
        <f>IF(tblOperations[[#This Row],[Completion_Rate]]&gt;=_xlfn.XLOOKUP("Completion Rate",tblKPITargets[KPI_Name],tblKPITargets[Target_Value]),"Met","Below Target")</f>
        <v>Below Target</v>
      </c>
      <c r="V3830" t="str">
        <f>IF(tblOperations[[#This Row],[SLA_Compliance]]&gt;=_xlfn.XLOOKUP('04_References'!$A$3,tblKPITargets[KPI_Name],tblKPITargets[Target_Value]),"Met","Below Target")</f>
        <v>Below Target</v>
      </c>
      <c r="W3830" t="str">
        <f>IF(tblOperations[[#This Row],[Quality_Pass_Rate]]&gt;=_xlfn.XLOOKUP('04_References'!$A$4,tblKPITargets[KPI_Name],tblKPITargets[Target_Value]),"Met","Below Target")</f>
        <v>Met</v>
      </c>
      <c r="X3830" t="str">
        <f>IF(tblOperations[[#This Row],[Average_Completion_Days]]&lt;=_xlfn.XLOOKUP('04_References'!$A$7,tblKPITargets[KPI_Name],tblKPITargets[Target_Value]),"Met","Below Target")</f>
        <v>Below Target</v>
      </c>
      <c r="Y3830" t="str">
        <f>IF(tblOperations[[#This Row],[Closing_Backlog]]&lt;=_xlfn.XLOOKUP('04_References'!$A$8,tblKPITargets[KPI_Name],tblKPITargets[Target_Value]),"Met","Below Target")</f>
        <v>Below Target</v>
      </c>
    </row>
    <row r="3831" spans="1:25">
      <c r="A3831" s="8" t="s">
        <v>3861</v>
      </c>
      <c r="B3831" s="9">
        <v>46195</v>
      </c>
      <c r="C3831" s="4" t="s">
        <v>48</v>
      </c>
      <c r="D3831" s="4" t="s">
        <v>21</v>
      </c>
      <c r="E3831" s="4">
        <v>3393</v>
      </c>
      <c r="F3831" s="4">
        <v>50</v>
      </c>
      <c r="G3831" s="4">
        <v>3443</v>
      </c>
      <c r="H3831" s="4">
        <v>20</v>
      </c>
      <c r="I3831" s="4">
        <v>3423</v>
      </c>
      <c r="J3831" s="4">
        <v>0</v>
      </c>
      <c r="K3831" s="4">
        <v>0</v>
      </c>
      <c r="L3831" s="4">
        <v>8</v>
      </c>
      <c r="M3831" s="4">
        <v>0.6</v>
      </c>
      <c r="N3831" s="4">
        <v>0.998</v>
      </c>
      <c r="O3831" s="4">
        <v>2.5</v>
      </c>
      <c r="P3831" s="4">
        <v>0.76500000000000001</v>
      </c>
      <c r="Q3831" s="5">
        <v>6.0000000000000001E-3</v>
      </c>
      <c r="R3831" s="4" t="str">
        <f>TRIM(tblOperations[[#This Row],[Region]])</f>
        <v>South East</v>
      </c>
      <c r="S3831" s="4" t="str">
        <f>TRIM(tblOperations[[#This Row],[Team]])</f>
        <v>Facilities Response</v>
      </c>
      <c r="T3831" s="4" t="str">
        <f>_xlfn.XLOOKUP(R3831,tblRegionReference[Region],tblRegionReference[Area],"Not Found")</f>
        <v>South</v>
      </c>
      <c r="U3831" s="4" t="str">
        <f>IF(tblOperations[[#This Row],[Completion_Rate]]&gt;=_xlfn.XLOOKUP("Completion Rate",tblKPITargets[KPI_Name],tblKPITargets[Target_Value]),"Met","Below Target")</f>
        <v>Below Target</v>
      </c>
      <c r="V3831" t="str">
        <f>IF(tblOperations[[#This Row],[SLA_Compliance]]&gt;=_xlfn.XLOOKUP('04_References'!$A$3,tblKPITargets[KPI_Name],tblKPITargets[Target_Value]),"Met","Below Target")</f>
        <v>Below Target</v>
      </c>
      <c r="W3831" t="str">
        <f>IF(tblOperations[[#This Row],[Quality_Pass_Rate]]&gt;=_xlfn.XLOOKUP('04_References'!$A$4,tblKPITargets[KPI_Name],tblKPITargets[Target_Value]),"Met","Below Target")</f>
        <v>Met</v>
      </c>
      <c r="X3831" t="str">
        <f>IF(tblOperations[[#This Row],[Average_Completion_Days]]&lt;=_xlfn.XLOOKUP('04_References'!$A$7,tblKPITargets[KPI_Name],tblKPITargets[Target_Value]),"Met","Below Target")</f>
        <v>Below Target</v>
      </c>
      <c r="Y3831" t="str">
        <f>IF(tblOperations[[#This Row],[Closing_Backlog]]&lt;=_xlfn.XLOOKUP('04_References'!$A$8,tblKPITargets[KPI_Name],tblKPITargets[Target_Value]),"Met","Below Target")</f>
        <v>Below Target</v>
      </c>
    </row>
    <row r="3832" spans="1:25">
      <c r="A3832" s="6" t="s">
        <v>3862</v>
      </c>
      <c r="B3832" s="7">
        <v>46195</v>
      </c>
      <c r="C3832" s="2" t="s">
        <v>48</v>
      </c>
      <c r="D3832" s="2" t="s">
        <v>23</v>
      </c>
      <c r="E3832" s="2">
        <v>15</v>
      </c>
      <c r="F3832" s="2">
        <v>45</v>
      </c>
      <c r="G3832" s="2">
        <v>60</v>
      </c>
      <c r="H3832" s="2">
        <v>57</v>
      </c>
      <c r="I3832" s="2">
        <v>3</v>
      </c>
      <c r="J3832" s="2">
        <v>0</v>
      </c>
      <c r="K3832" s="2">
        <v>0</v>
      </c>
      <c r="L3832" s="2">
        <v>2.2000000000000002</v>
      </c>
      <c r="M3832" s="2">
        <v>0.96899999999999997</v>
      </c>
      <c r="N3832" s="2">
        <v>0.98799999999999999</v>
      </c>
      <c r="O3832" s="2">
        <v>4.0999999999999996</v>
      </c>
      <c r="P3832" s="2">
        <v>0.77</v>
      </c>
      <c r="Q3832" s="3">
        <v>0.95</v>
      </c>
      <c r="R3832" s="4" t="str">
        <f>TRIM(tblOperations[[#This Row],[Region]])</f>
        <v>South East</v>
      </c>
      <c r="S3832" s="4" t="str">
        <f>TRIM(tblOperations[[#This Row],[Team]])</f>
        <v>Estates Support</v>
      </c>
      <c r="T3832" s="4" t="str">
        <f>_xlfn.XLOOKUP(R3832,tblRegionReference[Region],tblRegionReference[Area],"Not Found")</f>
        <v>South</v>
      </c>
      <c r="U3832" s="4" t="str">
        <f>IF(tblOperations[[#This Row],[Completion_Rate]]&gt;=_xlfn.XLOOKUP("Completion Rate",tblKPITargets[KPI_Name],tblKPITargets[Target_Value]),"Met","Below Target")</f>
        <v>Met</v>
      </c>
      <c r="V3832" t="str">
        <f>IF(tblOperations[[#This Row],[SLA_Compliance]]&gt;=_xlfn.XLOOKUP('04_References'!$A$3,tblKPITargets[KPI_Name],tblKPITargets[Target_Value]),"Met","Below Target")</f>
        <v>Met</v>
      </c>
      <c r="W3832" t="str">
        <f>IF(tblOperations[[#This Row],[Quality_Pass_Rate]]&gt;=_xlfn.XLOOKUP('04_References'!$A$4,tblKPITargets[KPI_Name],tblKPITargets[Target_Value]),"Met","Below Target")</f>
        <v>Met</v>
      </c>
      <c r="X3832" t="str">
        <f>IF(tblOperations[[#This Row],[Average_Completion_Days]]&lt;=_xlfn.XLOOKUP('04_References'!$A$7,tblKPITargets[KPI_Name],tblKPITargets[Target_Value]),"Met","Below Target")</f>
        <v>Met</v>
      </c>
      <c r="Y3832" t="str">
        <f>IF(tblOperations[[#This Row],[Closing_Backlog]]&lt;=_xlfn.XLOOKUP('04_References'!$A$8,tblKPITargets[KPI_Name],tblKPITargets[Target_Value]),"Met","Below Target")</f>
        <v>Met</v>
      </c>
    </row>
    <row r="3833" spans="1:25">
      <c r="A3833" s="8" t="s">
        <v>3863</v>
      </c>
      <c r="B3833" s="9">
        <v>46195</v>
      </c>
      <c r="C3833" s="4" t="s">
        <v>48</v>
      </c>
      <c r="D3833" s="4" t="s">
        <v>25</v>
      </c>
      <c r="E3833" s="4">
        <v>1200</v>
      </c>
      <c r="F3833" s="4">
        <v>30</v>
      </c>
      <c r="G3833" s="4">
        <v>1230</v>
      </c>
      <c r="H3833" s="4">
        <v>21</v>
      </c>
      <c r="I3833" s="4">
        <v>1209</v>
      </c>
      <c r="J3833" s="4">
        <v>0</v>
      </c>
      <c r="K3833" s="4">
        <v>0</v>
      </c>
      <c r="L3833" s="4">
        <v>8</v>
      </c>
      <c r="M3833" s="4">
        <v>0.6</v>
      </c>
      <c r="N3833" s="4">
        <v>0.97</v>
      </c>
      <c r="O3833" s="4">
        <v>2.5</v>
      </c>
      <c r="P3833" s="4">
        <v>0.72899999999999998</v>
      </c>
      <c r="Q3833" s="5">
        <v>1.7000000000000001E-2</v>
      </c>
      <c r="R3833" s="4" t="str">
        <f>TRIM(tblOperations[[#This Row],[Region]])</f>
        <v>South East</v>
      </c>
      <c r="S3833" s="4" t="str">
        <f>TRIM(tblOperations[[#This Row],[Team]])</f>
        <v>Workplace Projects</v>
      </c>
      <c r="T3833" s="4" t="str">
        <f>_xlfn.XLOOKUP(R3833,tblRegionReference[Region],tblRegionReference[Area],"Not Found")</f>
        <v>South</v>
      </c>
      <c r="U3833" s="4" t="str">
        <f>IF(tblOperations[[#This Row],[Completion_Rate]]&gt;=_xlfn.XLOOKUP("Completion Rate",tblKPITargets[KPI_Name],tblKPITargets[Target_Value]),"Met","Below Target")</f>
        <v>Below Target</v>
      </c>
      <c r="V3833" t="str">
        <f>IF(tblOperations[[#This Row],[SLA_Compliance]]&gt;=_xlfn.XLOOKUP('04_References'!$A$3,tblKPITargets[KPI_Name],tblKPITargets[Target_Value]),"Met","Below Target")</f>
        <v>Below Target</v>
      </c>
      <c r="W3833" t="str">
        <f>IF(tblOperations[[#This Row],[Quality_Pass_Rate]]&gt;=_xlfn.XLOOKUP('04_References'!$A$4,tblKPITargets[KPI_Name],tblKPITargets[Target_Value]),"Met","Below Target")</f>
        <v>Met</v>
      </c>
      <c r="X3833" t="str">
        <f>IF(tblOperations[[#This Row],[Average_Completion_Days]]&lt;=_xlfn.XLOOKUP('04_References'!$A$7,tblKPITargets[KPI_Name],tblKPITargets[Target_Value]),"Met","Below Target")</f>
        <v>Below Target</v>
      </c>
      <c r="Y3833" t="str">
        <f>IF(tblOperations[[#This Row],[Closing_Backlog]]&lt;=_xlfn.XLOOKUP('04_References'!$A$8,tblKPITargets[KPI_Name],tblKPITargets[Target_Value]),"Met","Below Target")</f>
        <v>Below Target</v>
      </c>
    </row>
    <row r="3834" spans="1:25">
      <c r="A3834" s="6" t="s">
        <v>3864</v>
      </c>
      <c r="B3834" s="7">
        <v>46195</v>
      </c>
      <c r="C3834" s="2" t="s">
        <v>53</v>
      </c>
      <c r="D3834" s="2" t="s">
        <v>19</v>
      </c>
      <c r="E3834" s="2">
        <v>2004</v>
      </c>
      <c r="F3834" s="2">
        <v>48</v>
      </c>
      <c r="G3834" s="2">
        <v>2052</v>
      </c>
      <c r="H3834" s="2">
        <v>23</v>
      </c>
      <c r="I3834" s="2">
        <v>2029</v>
      </c>
      <c r="J3834" s="2">
        <v>0</v>
      </c>
      <c r="K3834" s="2">
        <v>0</v>
      </c>
      <c r="L3834" s="2">
        <v>8</v>
      </c>
      <c r="M3834" s="2">
        <v>0.6</v>
      </c>
      <c r="N3834" s="2">
        <v>1</v>
      </c>
      <c r="O3834" s="2">
        <v>2.5</v>
      </c>
      <c r="P3834" s="2">
        <v>0.72599999999999998</v>
      </c>
      <c r="Q3834" s="3">
        <v>1.0999999999999999E-2</v>
      </c>
      <c r="R3834" s="4" t="str">
        <f>TRIM(tblOperations[[#This Row],[Region]])</f>
        <v>Wales</v>
      </c>
      <c r="S3834" s="4" t="str">
        <f>TRIM(tblOperations[[#This Row],[Team]])</f>
        <v>Workplace Services</v>
      </c>
      <c r="T3834" s="4" t="str">
        <f>_xlfn.XLOOKUP(R3834,tblRegionReference[Region],tblRegionReference[Area],"Not Found")</f>
        <v>Wales</v>
      </c>
      <c r="U3834" s="4" t="str">
        <f>IF(tblOperations[[#This Row],[Completion_Rate]]&gt;=_xlfn.XLOOKUP("Completion Rate",tblKPITargets[KPI_Name],tblKPITargets[Target_Value]),"Met","Below Target")</f>
        <v>Below Target</v>
      </c>
      <c r="V3834" t="str">
        <f>IF(tblOperations[[#This Row],[SLA_Compliance]]&gt;=_xlfn.XLOOKUP('04_References'!$A$3,tblKPITargets[KPI_Name],tblKPITargets[Target_Value]),"Met","Below Target")</f>
        <v>Below Target</v>
      </c>
      <c r="W3834" t="str">
        <f>IF(tblOperations[[#This Row],[Quality_Pass_Rate]]&gt;=_xlfn.XLOOKUP('04_References'!$A$4,tblKPITargets[KPI_Name],tblKPITargets[Target_Value]),"Met","Below Target")</f>
        <v>Met</v>
      </c>
      <c r="X3834" t="str">
        <f>IF(tblOperations[[#This Row],[Average_Completion_Days]]&lt;=_xlfn.XLOOKUP('04_References'!$A$7,tblKPITargets[KPI_Name],tblKPITargets[Target_Value]),"Met","Below Target")</f>
        <v>Below Target</v>
      </c>
      <c r="Y3834" t="str">
        <f>IF(tblOperations[[#This Row],[Closing_Backlog]]&lt;=_xlfn.XLOOKUP('04_References'!$A$8,tblKPITargets[KPI_Name],tblKPITargets[Target_Value]),"Met","Below Target")</f>
        <v>Below Target</v>
      </c>
    </row>
    <row r="3835" spans="1:25">
      <c r="A3835" s="8" t="s">
        <v>3865</v>
      </c>
      <c r="B3835" s="9">
        <v>46195</v>
      </c>
      <c r="C3835" s="4" t="s">
        <v>53</v>
      </c>
      <c r="D3835" s="4" t="s">
        <v>21</v>
      </c>
      <c r="E3835" s="4">
        <v>2114</v>
      </c>
      <c r="F3835" s="4">
        <v>34</v>
      </c>
      <c r="G3835" s="4">
        <v>2148</v>
      </c>
      <c r="H3835" s="4">
        <v>26</v>
      </c>
      <c r="I3835" s="4">
        <v>2122</v>
      </c>
      <c r="J3835" s="4">
        <v>0</v>
      </c>
      <c r="K3835" s="4">
        <v>0</v>
      </c>
      <c r="L3835" s="4">
        <v>8</v>
      </c>
      <c r="M3835" s="4">
        <v>0.6</v>
      </c>
      <c r="N3835" s="4">
        <v>0.97599999999999998</v>
      </c>
      <c r="O3835" s="4">
        <v>2.5</v>
      </c>
      <c r="P3835" s="4">
        <v>0.67900000000000005</v>
      </c>
      <c r="Q3835" s="5">
        <v>1.2E-2</v>
      </c>
      <c r="R3835" s="4" t="str">
        <f>TRIM(tblOperations[[#This Row],[Region]])</f>
        <v>Wales</v>
      </c>
      <c r="S3835" s="4" t="str">
        <f>TRIM(tblOperations[[#This Row],[Team]])</f>
        <v>Facilities Response</v>
      </c>
      <c r="T3835" s="4" t="str">
        <f>_xlfn.XLOOKUP(R3835,tblRegionReference[Region],tblRegionReference[Area],"Not Found")</f>
        <v>Wales</v>
      </c>
      <c r="U3835" s="4" t="str">
        <f>IF(tblOperations[[#This Row],[Completion_Rate]]&gt;=_xlfn.XLOOKUP("Completion Rate",tblKPITargets[KPI_Name],tblKPITargets[Target_Value]),"Met","Below Target")</f>
        <v>Below Target</v>
      </c>
      <c r="V3835" t="str">
        <f>IF(tblOperations[[#This Row],[SLA_Compliance]]&gt;=_xlfn.XLOOKUP('04_References'!$A$3,tblKPITargets[KPI_Name],tblKPITargets[Target_Value]),"Met","Below Target")</f>
        <v>Below Target</v>
      </c>
      <c r="W3835" t="str">
        <f>IF(tblOperations[[#This Row],[Quality_Pass_Rate]]&gt;=_xlfn.XLOOKUP('04_References'!$A$4,tblKPITargets[KPI_Name],tblKPITargets[Target_Value]),"Met","Below Target")</f>
        <v>Met</v>
      </c>
      <c r="X3835" t="str">
        <f>IF(tblOperations[[#This Row],[Average_Completion_Days]]&lt;=_xlfn.XLOOKUP('04_References'!$A$7,tblKPITargets[KPI_Name],tblKPITargets[Target_Value]),"Met","Below Target")</f>
        <v>Below Target</v>
      </c>
      <c r="Y3835" t="str">
        <f>IF(tblOperations[[#This Row],[Closing_Backlog]]&lt;=_xlfn.XLOOKUP('04_References'!$A$8,tblKPITargets[KPI_Name],tblKPITargets[Target_Value]),"Met","Below Target")</f>
        <v>Below Target</v>
      </c>
    </row>
    <row r="3836" spans="1:25">
      <c r="A3836" s="6" t="s">
        <v>3866</v>
      </c>
      <c r="B3836" s="7">
        <v>46195</v>
      </c>
      <c r="C3836" s="2" t="s">
        <v>53</v>
      </c>
      <c r="D3836" s="2" t="s">
        <v>23</v>
      </c>
      <c r="E3836" s="2">
        <v>1571</v>
      </c>
      <c r="F3836" s="2">
        <v>28</v>
      </c>
      <c r="G3836" s="2">
        <v>1599</v>
      </c>
      <c r="H3836" s="2">
        <v>29</v>
      </c>
      <c r="I3836" s="2">
        <v>1570</v>
      </c>
      <c r="J3836" s="2">
        <v>1</v>
      </c>
      <c r="K3836" s="2">
        <v>0</v>
      </c>
      <c r="L3836" s="2">
        <v>8</v>
      </c>
      <c r="M3836" s="2">
        <v>0.6</v>
      </c>
      <c r="N3836" s="2">
        <v>0.98099999999999998</v>
      </c>
      <c r="O3836" s="2">
        <v>2.5</v>
      </c>
      <c r="P3836" s="2">
        <v>0.71299999999999997</v>
      </c>
      <c r="Q3836" s="3">
        <v>1.7999999999999999E-2</v>
      </c>
      <c r="R3836" s="4" t="str">
        <f>TRIM(tblOperations[[#This Row],[Region]])</f>
        <v>Wales</v>
      </c>
      <c r="S3836" s="4" t="str">
        <f>TRIM(tblOperations[[#This Row],[Team]])</f>
        <v>Estates Support</v>
      </c>
      <c r="T3836" s="4" t="str">
        <f>_xlfn.XLOOKUP(R3836,tblRegionReference[Region],tblRegionReference[Area],"Not Found")</f>
        <v>Wales</v>
      </c>
      <c r="U3836" s="4" t="str">
        <f>IF(tblOperations[[#This Row],[Completion_Rate]]&gt;=_xlfn.XLOOKUP("Completion Rate",tblKPITargets[KPI_Name],tblKPITargets[Target_Value]),"Met","Below Target")</f>
        <v>Below Target</v>
      </c>
      <c r="V3836" t="str">
        <f>IF(tblOperations[[#This Row],[SLA_Compliance]]&gt;=_xlfn.XLOOKUP('04_References'!$A$3,tblKPITargets[KPI_Name],tblKPITargets[Target_Value]),"Met","Below Target")</f>
        <v>Below Target</v>
      </c>
      <c r="W3836" t="str">
        <f>IF(tblOperations[[#This Row],[Quality_Pass_Rate]]&gt;=_xlfn.XLOOKUP('04_References'!$A$4,tblKPITargets[KPI_Name],tblKPITargets[Target_Value]),"Met","Below Target")</f>
        <v>Met</v>
      </c>
      <c r="X3836" t="str">
        <f>IF(tblOperations[[#This Row],[Average_Completion_Days]]&lt;=_xlfn.XLOOKUP('04_References'!$A$7,tblKPITargets[KPI_Name],tblKPITargets[Target_Value]),"Met","Below Target")</f>
        <v>Below Target</v>
      </c>
      <c r="Y3836" t="str">
        <f>IF(tblOperations[[#This Row],[Closing_Backlog]]&lt;=_xlfn.XLOOKUP('04_References'!$A$8,tblKPITargets[KPI_Name],tblKPITargets[Target_Value]),"Met","Below Target")</f>
        <v>Below Target</v>
      </c>
    </row>
    <row r="3837" spans="1:25">
      <c r="A3837" s="8" t="s">
        <v>3867</v>
      </c>
      <c r="B3837" s="9">
        <v>46195</v>
      </c>
      <c r="C3837" s="4" t="s">
        <v>53</v>
      </c>
      <c r="D3837" s="4" t="s">
        <v>25</v>
      </c>
      <c r="E3837" s="4">
        <v>0</v>
      </c>
      <c r="F3837" s="4">
        <v>33</v>
      </c>
      <c r="G3837" s="4">
        <v>33</v>
      </c>
      <c r="H3837" s="4">
        <v>33</v>
      </c>
      <c r="I3837" s="4">
        <v>0</v>
      </c>
      <c r="J3837" s="4">
        <v>0</v>
      </c>
      <c r="K3837" s="4">
        <v>0</v>
      </c>
      <c r="L3837" s="4">
        <v>1.7</v>
      </c>
      <c r="M3837" s="4">
        <v>0.99299999999999999</v>
      </c>
      <c r="N3837" s="4">
        <v>0.97199999999999998</v>
      </c>
      <c r="O3837" s="4">
        <v>4.8</v>
      </c>
      <c r="P3837" s="4">
        <v>0.69899999999999995</v>
      </c>
      <c r="Q3837" s="5">
        <v>1</v>
      </c>
      <c r="R3837" s="4" t="str">
        <f>TRIM(tblOperations[[#This Row],[Region]])</f>
        <v>Wales</v>
      </c>
      <c r="S3837" s="4" t="str">
        <f>TRIM(tblOperations[[#This Row],[Team]])</f>
        <v>Workplace Projects</v>
      </c>
      <c r="T3837" s="4" t="str">
        <f>_xlfn.XLOOKUP(R3837,tblRegionReference[Region],tblRegionReference[Area],"Not Found")</f>
        <v>Wales</v>
      </c>
      <c r="U3837" s="4" t="str">
        <f>IF(tblOperations[[#This Row],[Completion_Rate]]&gt;=_xlfn.XLOOKUP("Completion Rate",tblKPITargets[KPI_Name],tblKPITargets[Target_Value]),"Met","Below Target")</f>
        <v>Met</v>
      </c>
      <c r="V3837" t="str">
        <f>IF(tblOperations[[#This Row],[SLA_Compliance]]&gt;=_xlfn.XLOOKUP('04_References'!$A$3,tblKPITargets[KPI_Name],tblKPITargets[Target_Value]),"Met","Below Target")</f>
        <v>Met</v>
      </c>
      <c r="W3837" t="str">
        <f>IF(tblOperations[[#This Row],[Quality_Pass_Rate]]&gt;=_xlfn.XLOOKUP('04_References'!$A$4,tblKPITargets[KPI_Name],tblKPITargets[Target_Value]),"Met","Below Target")</f>
        <v>Met</v>
      </c>
      <c r="X3837" t="str">
        <f>IF(tblOperations[[#This Row],[Average_Completion_Days]]&lt;=_xlfn.XLOOKUP('04_References'!$A$7,tblKPITargets[KPI_Name],tblKPITargets[Target_Value]),"Met","Below Target")</f>
        <v>Met</v>
      </c>
      <c r="Y3837" t="str">
        <f>IF(tblOperations[[#This Row],[Closing_Backlog]]&lt;=_xlfn.XLOOKUP('04_References'!$A$8,tblKPITargets[KPI_Name],tblKPITargets[Target_Value]),"Met","Below Target")</f>
        <v>Met</v>
      </c>
    </row>
    <row r="3838" spans="1:25">
      <c r="A3838" s="6" t="s">
        <v>3868</v>
      </c>
      <c r="B3838" s="7">
        <v>46196</v>
      </c>
      <c r="C3838" s="2" t="s">
        <v>18</v>
      </c>
      <c r="D3838" s="2" t="s">
        <v>19</v>
      </c>
      <c r="E3838" s="2">
        <v>688</v>
      </c>
      <c r="F3838" s="2">
        <v>42</v>
      </c>
      <c r="G3838" s="2">
        <v>730</v>
      </c>
      <c r="H3838" s="2">
        <v>33</v>
      </c>
      <c r="I3838" s="2">
        <v>697</v>
      </c>
      <c r="J3838" s="2">
        <v>0</v>
      </c>
      <c r="K3838" s="2">
        <v>0</v>
      </c>
      <c r="L3838" s="2">
        <v>8</v>
      </c>
      <c r="M3838" s="2">
        <v>0.6</v>
      </c>
      <c r="N3838" s="2">
        <v>0.95699999999999996</v>
      </c>
      <c r="O3838" s="2">
        <v>2.5</v>
      </c>
      <c r="P3838" s="2">
        <v>0.66</v>
      </c>
      <c r="Q3838" s="3">
        <v>4.4999999999999998E-2</v>
      </c>
      <c r="R3838" s="4" t="str">
        <f>TRIM(tblOperations[[#This Row],[Region]])</f>
        <v>Scotland</v>
      </c>
      <c r="S3838" s="4" t="str">
        <f>TRIM(tblOperations[[#This Row],[Team]])</f>
        <v>Workplace Services</v>
      </c>
      <c r="T3838" s="4" t="str">
        <f>_xlfn.XLOOKUP(R3838,tblRegionReference[Region],tblRegionReference[Area],"Not Found")</f>
        <v>North</v>
      </c>
      <c r="U3838" s="4" t="str">
        <f>IF(tblOperations[[#This Row],[Completion_Rate]]&gt;=_xlfn.XLOOKUP("Completion Rate",tblKPITargets[KPI_Name],tblKPITargets[Target_Value]),"Met","Below Target")</f>
        <v>Below Target</v>
      </c>
      <c r="V3838" t="str">
        <f>IF(tblOperations[[#This Row],[SLA_Compliance]]&gt;=_xlfn.XLOOKUP('04_References'!$A$3,tblKPITargets[KPI_Name],tblKPITargets[Target_Value]),"Met","Below Target")</f>
        <v>Below Target</v>
      </c>
      <c r="W3838" t="str">
        <f>IF(tblOperations[[#This Row],[Quality_Pass_Rate]]&gt;=_xlfn.XLOOKUP('04_References'!$A$4,tblKPITargets[KPI_Name],tblKPITargets[Target_Value]),"Met","Below Target")</f>
        <v>Met</v>
      </c>
      <c r="X3838" t="str">
        <f>IF(tblOperations[[#This Row],[Average_Completion_Days]]&lt;=_xlfn.XLOOKUP('04_References'!$A$7,tblKPITargets[KPI_Name],tblKPITargets[Target_Value]),"Met","Below Target")</f>
        <v>Below Target</v>
      </c>
      <c r="Y3838" t="str">
        <f>IF(tblOperations[[#This Row],[Closing_Backlog]]&lt;=_xlfn.XLOOKUP('04_References'!$A$8,tblKPITargets[KPI_Name],tblKPITargets[Target_Value]),"Met","Below Target")</f>
        <v>Below Target</v>
      </c>
    </row>
    <row r="3839" spans="1:25">
      <c r="A3839" s="8" t="s">
        <v>3869</v>
      </c>
      <c r="B3839" s="9">
        <v>46196</v>
      </c>
      <c r="C3839" s="4" t="s">
        <v>18</v>
      </c>
      <c r="D3839" s="4" t="s">
        <v>21</v>
      </c>
      <c r="E3839" s="4">
        <v>0</v>
      </c>
      <c r="F3839" s="4">
        <v>44</v>
      </c>
      <c r="G3839" s="4">
        <v>44</v>
      </c>
      <c r="H3839" s="4">
        <v>44</v>
      </c>
      <c r="I3839" s="4">
        <v>0</v>
      </c>
      <c r="J3839" s="4">
        <v>0</v>
      </c>
      <c r="K3839" s="4">
        <v>0</v>
      </c>
      <c r="L3839" s="4">
        <v>1.3</v>
      </c>
      <c r="M3839" s="4">
        <v>0.98099999999999998</v>
      </c>
      <c r="N3839" s="4">
        <v>0.95699999999999996</v>
      </c>
      <c r="O3839" s="4">
        <v>4.3</v>
      </c>
      <c r="P3839" s="4">
        <v>0.72299999999999998</v>
      </c>
      <c r="Q3839" s="5">
        <v>1</v>
      </c>
      <c r="R3839" s="4" t="str">
        <f>TRIM(tblOperations[[#This Row],[Region]])</f>
        <v>Scotland</v>
      </c>
      <c r="S3839" s="4" t="str">
        <f>TRIM(tblOperations[[#This Row],[Team]])</f>
        <v>Facilities Response</v>
      </c>
      <c r="T3839" s="4" t="str">
        <f>_xlfn.XLOOKUP(R3839,tblRegionReference[Region],tblRegionReference[Area],"Not Found")</f>
        <v>North</v>
      </c>
      <c r="U3839" s="4" t="str">
        <f>IF(tblOperations[[#This Row],[Completion_Rate]]&gt;=_xlfn.XLOOKUP("Completion Rate",tblKPITargets[KPI_Name],tblKPITargets[Target_Value]),"Met","Below Target")</f>
        <v>Met</v>
      </c>
      <c r="V3839" t="str">
        <f>IF(tblOperations[[#This Row],[SLA_Compliance]]&gt;=_xlfn.XLOOKUP('04_References'!$A$3,tblKPITargets[KPI_Name],tblKPITargets[Target_Value]),"Met","Below Target")</f>
        <v>Met</v>
      </c>
      <c r="W3839" t="str">
        <f>IF(tblOperations[[#This Row],[Quality_Pass_Rate]]&gt;=_xlfn.XLOOKUP('04_References'!$A$4,tblKPITargets[KPI_Name],tblKPITargets[Target_Value]),"Met","Below Target")</f>
        <v>Met</v>
      </c>
      <c r="X3839" t="str">
        <f>IF(tblOperations[[#This Row],[Average_Completion_Days]]&lt;=_xlfn.XLOOKUP('04_References'!$A$7,tblKPITargets[KPI_Name],tblKPITargets[Target_Value]),"Met","Below Target")</f>
        <v>Met</v>
      </c>
      <c r="Y3839" t="str">
        <f>IF(tblOperations[[#This Row],[Closing_Backlog]]&lt;=_xlfn.XLOOKUP('04_References'!$A$8,tblKPITargets[KPI_Name],tblKPITargets[Target_Value]),"Met","Below Target")</f>
        <v>Met</v>
      </c>
    </row>
    <row r="3840" spans="1:25">
      <c r="A3840" s="6" t="s">
        <v>3870</v>
      </c>
      <c r="B3840" s="7">
        <v>46196</v>
      </c>
      <c r="C3840" s="2" t="s">
        <v>18</v>
      </c>
      <c r="D3840" s="2" t="s">
        <v>23</v>
      </c>
      <c r="E3840" s="2">
        <v>1022</v>
      </c>
      <c r="F3840" s="2">
        <v>29</v>
      </c>
      <c r="G3840" s="2">
        <v>1051</v>
      </c>
      <c r="H3840" s="2">
        <v>37</v>
      </c>
      <c r="I3840" s="2">
        <v>1014</v>
      </c>
      <c r="J3840" s="2">
        <v>0</v>
      </c>
      <c r="K3840" s="2">
        <v>0</v>
      </c>
      <c r="L3840" s="2">
        <v>8</v>
      </c>
      <c r="M3840" s="2">
        <v>0.6</v>
      </c>
      <c r="N3840" s="2">
        <v>1</v>
      </c>
      <c r="O3840" s="2">
        <v>2.5</v>
      </c>
      <c r="P3840" s="2">
        <v>0.73799999999999999</v>
      </c>
      <c r="Q3840" s="3">
        <v>3.5000000000000003E-2</v>
      </c>
      <c r="R3840" s="4" t="str">
        <f>TRIM(tblOperations[[#This Row],[Region]])</f>
        <v>Scotland</v>
      </c>
      <c r="S3840" s="4" t="str">
        <f>TRIM(tblOperations[[#This Row],[Team]])</f>
        <v>Estates Support</v>
      </c>
      <c r="T3840" s="4" t="str">
        <f>_xlfn.XLOOKUP(R3840,tblRegionReference[Region],tblRegionReference[Area],"Not Found")</f>
        <v>North</v>
      </c>
      <c r="U3840" s="4" t="str">
        <f>IF(tblOperations[[#This Row],[Completion_Rate]]&gt;=_xlfn.XLOOKUP("Completion Rate",tblKPITargets[KPI_Name],tblKPITargets[Target_Value]),"Met","Below Target")</f>
        <v>Below Target</v>
      </c>
      <c r="V3840" t="str">
        <f>IF(tblOperations[[#This Row],[SLA_Compliance]]&gt;=_xlfn.XLOOKUP('04_References'!$A$3,tblKPITargets[KPI_Name],tblKPITargets[Target_Value]),"Met","Below Target")</f>
        <v>Below Target</v>
      </c>
      <c r="W3840" t="str">
        <f>IF(tblOperations[[#This Row],[Quality_Pass_Rate]]&gt;=_xlfn.XLOOKUP('04_References'!$A$4,tblKPITargets[KPI_Name],tblKPITargets[Target_Value]),"Met","Below Target")</f>
        <v>Met</v>
      </c>
      <c r="X3840" t="str">
        <f>IF(tblOperations[[#This Row],[Average_Completion_Days]]&lt;=_xlfn.XLOOKUP('04_References'!$A$7,tblKPITargets[KPI_Name],tblKPITargets[Target_Value]),"Met","Below Target")</f>
        <v>Below Target</v>
      </c>
      <c r="Y3840" t="str">
        <f>IF(tblOperations[[#This Row],[Closing_Backlog]]&lt;=_xlfn.XLOOKUP('04_References'!$A$8,tblKPITargets[KPI_Name],tblKPITargets[Target_Value]),"Met","Below Target")</f>
        <v>Below Target</v>
      </c>
    </row>
    <row r="3841" spans="1:25">
      <c r="A3841" s="8" t="s">
        <v>3871</v>
      </c>
      <c r="B3841" s="9">
        <v>46196</v>
      </c>
      <c r="C3841" s="4" t="s">
        <v>18</v>
      </c>
      <c r="D3841" s="4" t="s">
        <v>25</v>
      </c>
      <c r="E3841" s="4">
        <v>0</v>
      </c>
      <c r="F3841" s="4">
        <v>29</v>
      </c>
      <c r="G3841" s="4">
        <v>29</v>
      </c>
      <c r="H3841" s="4">
        <v>29</v>
      </c>
      <c r="I3841" s="4">
        <v>0</v>
      </c>
      <c r="J3841" s="4">
        <v>0</v>
      </c>
      <c r="K3841" s="4">
        <v>0</v>
      </c>
      <c r="L3841" s="4">
        <v>1.3</v>
      </c>
      <c r="M3841" s="4">
        <v>0.98599999999999999</v>
      </c>
      <c r="N3841" s="4">
        <v>0.97599999999999998</v>
      </c>
      <c r="O3841" s="4">
        <v>4.5999999999999996</v>
      </c>
      <c r="P3841" s="4">
        <v>0.71099999999999997</v>
      </c>
      <c r="Q3841" s="5">
        <v>1</v>
      </c>
      <c r="R3841" s="4" t="str">
        <f>TRIM(tblOperations[[#This Row],[Region]])</f>
        <v>Scotland</v>
      </c>
      <c r="S3841" s="4" t="str">
        <f>TRIM(tblOperations[[#This Row],[Team]])</f>
        <v>Workplace Projects</v>
      </c>
      <c r="T3841" s="4" t="str">
        <f>_xlfn.XLOOKUP(R3841,tblRegionReference[Region],tblRegionReference[Area],"Not Found")</f>
        <v>North</v>
      </c>
      <c r="U3841" s="4" t="str">
        <f>IF(tblOperations[[#This Row],[Completion_Rate]]&gt;=_xlfn.XLOOKUP("Completion Rate",tblKPITargets[KPI_Name],tblKPITargets[Target_Value]),"Met","Below Target")</f>
        <v>Met</v>
      </c>
      <c r="V3841" t="str">
        <f>IF(tblOperations[[#This Row],[SLA_Compliance]]&gt;=_xlfn.XLOOKUP('04_References'!$A$3,tblKPITargets[KPI_Name],tblKPITargets[Target_Value]),"Met","Below Target")</f>
        <v>Met</v>
      </c>
      <c r="W3841" t="str">
        <f>IF(tblOperations[[#This Row],[Quality_Pass_Rate]]&gt;=_xlfn.XLOOKUP('04_References'!$A$4,tblKPITargets[KPI_Name],tblKPITargets[Target_Value]),"Met","Below Target")</f>
        <v>Met</v>
      </c>
      <c r="X3841" t="str">
        <f>IF(tblOperations[[#This Row],[Average_Completion_Days]]&lt;=_xlfn.XLOOKUP('04_References'!$A$7,tblKPITargets[KPI_Name],tblKPITargets[Target_Value]),"Met","Below Target")</f>
        <v>Met</v>
      </c>
      <c r="Y3841" t="str">
        <f>IF(tblOperations[[#This Row],[Closing_Backlog]]&lt;=_xlfn.XLOOKUP('04_References'!$A$8,tblKPITargets[KPI_Name],tblKPITargets[Target_Value]),"Met","Below Target")</f>
        <v>Met</v>
      </c>
    </row>
    <row r="3842" spans="1:25">
      <c r="A3842" s="6" t="s">
        <v>3872</v>
      </c>
      <c r="B3842" s="7">
        <v>46196</v>
      </c>
      <c r="C3842" s="2" t="s">
        <v>27</v>
      </c>
      <c r="D3842" s="2" t="s">
        <v>19</v>
      </c>
      <c r="E3842" s="2">
        <v>0</v>
      </c>
      <c r="F3842" s="2">
        <v>63</v>
      </c>
      <c r="G3842" s="2">
        <v>63</v>
      </c>
      <c r="H3842" s="2">
        <v>46</v>
      </c>
      <c r="I3842" s="2">
        <v>17</v>
      </c>
      <c r="J3842" s="2">
        <v>0</v>
      </c>
      <c r="K3842" s="2">
        <v>0</v>
      </c>
      <c r="L3842" s="2">
        <v>3.1</v>
      </c>
      <c r="M3842" s="2">
        <v>0.876</v>
      </c>
      <c r="N3842" s="2">
        <v>0.95699999999999996</v>
      </c>
      <c r="O3842" s="2">
        <v>4.2</v>
      </c>
      <c r="P3842" s="2">
        <v>0.74399999999999999</v>
      </c>
      <c r="Q3842" s="3">
        <v>0.73</v>
      </c>
      <c r="R3842" s="4" t="str">
        <f>TRIM(tblOperations[[#This Row],[Region]])</f>
        <v>North East</v>
      </c>
      <c r="S3842" s="4" t="str">
        <f>TRIM(tblOperations[[#This Row],[Team]])</f>
        <v>Workplace Services</v>
      </c>
      <c r="T3842" s="4" t="str">
        <f>_xlfn.XLOOKUP(R3842,tblRegionReference[Region],tblRegionReference[Area],"Not Found")</f>
        <v>North</v>
      </c>
      <c r="U3842" s="4" t="str">
        <f>IF(tblOperations[[#This Row],[Completion_Rate]]&gt;=_xlfn.XLOOKUP("Completion Rate",tblKPITargets[KPI_Name],tblKPITargets[Target_Value]),"Met","Below Target")</f>
        <v>Below Target</v>
      </c>
      <c r="V3842" t="str">
        <f>IF(tblOperations[[#This Row],[SLA_Compliance]]&gt;=_xlfn.XLOOKUP('04_References'!$A$3,tblKPITargets[KPI_Name],tblKPITargets[Target_Value]),"Met","Below Target")</f>
        <v>Below Target</v>
      </c>
      <c r="W3842" t="str">
        <f>IF(tblOperations[[#This Row],[Quality_Pass_Rate]]&gt;=_xlfn.XLOOKUP('04_References'!$A$4,tblKPITargets[KPI_Name],tblKPITargets[Target_Value]),"Met","Below Target")</f>
        <v>Met</v>
      </c>
      <c r="X3842" t="str">
        <f>IF(tblOperations[[#This Row],[Average_Completion_Days]]&lt;=_xlfn.XLOOKUP('04_References'!$A$7,tblKPITargets[KPI_Name],tblKPITargets[Target_Value]),"Met","Below Target")</f>
        <v>Below Target</v>
      </c>
      <c r="Y3842" t="str">
        <f>IF(tblOperations[[#This Row],[Closing_Backlog]]&lt;=_xlfn.XLOOKUP('04_References'!$A$8,tblKPITargets[KPI_Name],tblKPITargets[Target_Value]),"Met","Below Target")</f>
        <v>Below Target</v>
      </c>
    </row>
    <row r="3843" spans="1:25">
      <c r="A3843" s="8" t="s">
        <v>3873</v>
      </c>
      <c r="B3843" s="9">
        <v>46196</v>
      </c>
      <c r="C3843" s="4" t="s">
        <v>27</v>
      </c>
      <c r="D3843" s="4" t="s">
        <v>21</v>
      </c>
      <c r="E3843" s="4">
        <v>0</v>
      </c>
      <c r="F3843" s="4">
        <v>38</v>
      </c>
      <c r="G3843" s="4">
        <v>38</v>
      </c>
      <c r="H3843" s="4">
        <v>38</v>
      </c>
      <c r="I3843" s="4">
        <v>0</v>
      </c>
      <c r="J3843" s="4">
        <v>0</v>
      </c>
      <c r="K3843" s="4">
        <v>0</v>
      </c>
      <c r="L3843" s="4">
        <v>1.9</v>
      </c>
      <c r="M3843" s="4">
        <v>0.98399999999999999</v>
      </c>
      <c r="N3843" s="4">
        <v>0.95</v>
      </c>
      <c r="O3843" s="4">
        <v>4.5</v>
      </c>
      <c r="P3843" s="4">
        <v>0.70899999999999996</v>
      </c>
      <c r="Q3843" s="5">
        <v>1</v>
      </c>
      <c r="R3843" s="4" t="str">
        <f>TRIM(tblOperations[[#This Row],[Region]])</f>
        <v>North East</v>
      </c>
      <c r="S3843" s="4" t="str">
        <f>TRIM(tblOperations[[#This Row],[Team]])</f>
        <v>Facilities Response</v>
      </c>
      <c r="T3843" s="4" t="str">
        <f>_xlfn.XLOOKUP(R3843,tblRegionReference[Region],tblRegionReference[Area],"Not Found")</f>
        <v>North</v>
      </c>
      <c r="U3843" s="4" t="str">
        <f>IF(tblOperations[[#This Row],[Completion_Rate]]&gt;=_xlfn.XLOOKUP("Completion Rate",tblKPITargets[KPI_Name],tblKPITargets[Target_Value]),"Met","Below Target")</f>
        <v>Met</v>
      </c>
      <c r="V3843" t="str">
        <f>IF(tblOperations[[#This Row],[SLA_Compliance]]&gt;=_xlfn.XLOOKUP('04_References'!$A$3,tblKPITargets[KPI_Name],tblKPITargets[Target_Value]),"Met","Below Target")</f>
        <v>Met</v>
      </c>
      <c r="W3843" t="str">
        <f>IF(tblOperations[[#This Row],[Quality_Pass_Rate]]&gt;=_xlfn.XLOOKUP('04_References'!$A$4,tblKPITargets[KPI_Name],tblKPITargets[Target_Value]),"Met","Below Target")</f>
        <v>Met</v>
      </c>
      <c r="X3843" t="str">
        <f>IF(tblOperations[[#This Row],[Average_Completion_Days]]&lt;=_xlfn.XLOOKUP('04_References'!$A$7,tblKPITargets[KPI_Name],tblKPITargets[Target_Value]),"Met","Below Target")</f>
        <v>Met</v>
      </c>
      <c r="Y3843" t="str">
        <f>IF(tblOperations[[#This Row],[Closing_Backlog]]&lt;=_xlfn.XLOOKUP('04_References'!$A$8,tblKPITargets[KPI_Name],tblKPITargets[Target_Value]),"Met","Below Target")</f>
        <v>Met</v>
      </c>
    </row>
    <row r="3844" spans="1:25">
      <c r="A3844" s="6" t="s">
        <v>3874</v>
      </c>
      <c r="B3844" s="7">
        <v>46196</v>
      </c>
      <c r="C3844" s="2" t="s">
        <v>27</v>
      </c>
      <c r="D3844" s="2" t="s">
        <v>23</v>
      </c>
      <c r="E3844" s="2">
        <v>2548</v>
      </c>
      <c r="F3844" s="2">
        <v>41</v>
      </c>
      <c r="G3844" s="2">
        <v>2589</v>
      </c>
      <c r="H3844" s="2">
        <v>19</v>
      </c>
      <c r="I3844" s="2">
        <v>2570</v>
      </c>
      <c r="J3844" s="2">
        <v>0</v>
      </c>
      <c r="K3844" s="2">
        <v>0</v>
      </c>
      <c r="L3844" s="2">
        <v>8</v>
      </c>
      <c r="M3844" s="2">
        <v>0.6</v>
      </c>
      <c r="N3844" s="2">
        <v>0.98</v>
      </c>
      <c r="O3844" s="2">
        <v>2.5</v>
      </c>
      <c r="P3844" s="2">
        <v>0.77200000000000002</v>
      </c>
      <c r="Q3844" s="3">
        <v>7.0000000000000001E-3</v>
      </c>
      <c r="R3844" s="4" t="str">
        <f>TRIM(tblOperations[[#This Row],[Region]])</f>
        <v>North East</v>
      </c>
      <c r="S3844" s="4" t="str">
        <f>TRIM(tblOperations[[#This Row],[Team]])</f>
        <v>Estates Support</v>
      </c>
      <c r="T3844" s="4" t="str">
        <f>_xlfn.XLOOKUP(R3844,tblRegionReference[Region],tblRegionReference[Area],"Not Found")</f>
        <v>North</v>
      </c>
      <c r="U3844" s="4" t="str">
        <f>IF(tblOperations[[#This Row],[Completion_Rate]]&gt;=_xlfn.XLOOKUP("Completion Rate",tblKPITargets[KPI_Name],tblKPITargets[Target_Value]),"Met","Below Target")</f>
        <v>Below Target</v>
      </c>
      <c r="V3844" t="str">
        <f>IF(tblOperations[[#This Row],[SLA_Compliance]]&gt;=_xlfn.XLOOKUP('04_References'!$A$3,tblKPITargets[KPI_Name],tblKPITargets[Target_Value]),"Met","Below Target")</f>
        <v>Below Target</v>
      </c>
      <c r="W3844" t="str">
        <f>IF(tblOperations[[#This Row],[Quality_Pass_Rate]]&gt;=_xlfn.XLOOKUP('04_References'!$A$4,tblKPITargets[KPI_Name],tblKPITargets[Target_Value]),"Met","Below Target")</f>
        <v>Met</v>
      </c>
      <c r="X3844" t="str">
        <f>IF(tblOperations[[#This Row],[Average_Completion_Days]]&lt;=_xlfn.XLOOKUP('04_References'!$A$7,tblKPITargets[KPI_Name],tblKPITargets[Target_Value]),"Met","Below Target")</f>
        <v>Below Target</v>
      </c>
      <c r="Y3844" t="str">
        <f>IF(tblOperations[[#This Row],[Closing_Backlog]]&lt;=_xlfn.XLOOKUP('04_References'!$A$8,tblKPITargets[KPI_Name],tblKPITargets[Target_Value]),"Met","Below Target")</f>
        <v>Below Target</v>
      </c>
    </row>
    <row r="3845" spans="1:25">
      <c r="A3845" s="8" t="s">
        <v>3875</v>
      </c>
      <c r="B3845" s="9">
        <v>46196</v>
      </c>
      <c r="C3845" s="4" t="s">
        <v>27</v>
      </c>
      <c r="D3845" s="4" t="s">
        <v>25</v>
      </c>
      <c r="E3845" s="4">
        <v>250</v>
      </c>
      <c r="F3845" s="4">
        <v>29</v>
      </c>
      <c r="G3845" s="4">
        <v>279</v>
      </c>
      <c r="H3845" s="4">
        <v>23</v>
      </c>
      <c r="I3845" s="4">
        <v>256</v>
      </c>
      <c r="J3845" s="4">
        <v>0</v>
      </c>
      <c r="K3845" s="4">
        <v>0</v>
      </c>
      <c r="L3845" s="4">
        <v>8</v>
      </c>
      <c r="M3845" s="4">
        <v>0.6</v>
      </c>
      <c r="N3845" s="4">
        <v>0.98599999999999999</v>
      </c>
      <c r="O3845" s="4">
        <v>2.5</v>
      </c>
      <c r="P3845" s="4">
        <v>0.81100000000000005</v>
      </c>
      <c r="Q3845" s="5">
        <v>8.2000000000000003E-2</v>
      </c>
      <c r="R3845" s="4" t="str">
        <f>TRIM(tblOperations[[#This Row],[Region]])</f>
        <v>North East</v>
      </c>
      <c r="S3845" s="4" t="str">
        <f>TRIM(tblOperations[[#This Row],[Team]])</f>
        <v>Workplace Projects</v>
      </c>
      <c r="T3845" s="4" t="str">
        <f>_xlfn.XLOOKUP(R3845,tblRegionReference[Region],tblRegionReference[Area],"Not Found")</f>
        <v>North</v>
      </c>
      <c r="U3845" s="4" t="str">
        <f>IF(tblOperations[[#This Row],[Completion_Rate]]&gt;=_xlfn.XLOOKUP("Completion Rate",tblKPITargets[KPI_Name],tblKPITargets[Target_Value]),"Met","Below Target")</f>
        <v>Below Target</v>
      </c>
      <c r="V3845" t="str">
        <f>IF(tblOperations[[#This Row],[SLA_Compliance]]&gt;=_xlfn.XLOOKUP('04_References'!$A$3,tblKPITargets[KPI_Name],tblKPITargets[Target_Value]),"Met","Below Target")</f>
        <v>Below Target</v>
      </c>
      <c r="W3845" t="str">
        <f>IF(tblOperations[[#This Row],[Quality_Pass_Rate]]&gt;=_xlfn.XLOOKUP('04_References'!$A$4,tblKPITargets[KPI_Name],tblKPITargets[Target_Value]),"Met","Below Target")</f>
        <v>Met</v>
      </c>
      <c r="X3845" t="str">
        <f>IF(tblOperations[[#This Row],[Average_Completion_Days]]&lt;=_xlfn.XLOOKUP('04_References'!$A$7,tblKPITargets[KPI_Name],tblKPITargets[Target_Value]),"Met","Below Target")</f>
        <v>Below Target</v>
      </c>
      <c r="Y3845" t="str">
        <f>IF(tblOperations[[#This Row],[Closing_Backlog]]&lt;=_xlfn.XLOOKUP('04_References'!$A$8,tblKPITargets[KPI_Name],tblKPITargets[Target_Value]),"Met","Below Target")</f>
        <v>Below Target</v>
      </c>
    </row>
    <row r="3846" spans="1:25">
      <c r="A3846" s="6" t="s">
        <v>3876</v>
      </c>
      <c r="B3846" s="7">
        <v>46196</v>
      </c>
      <c r="C3846" s="2" t="s">
        <v>32</v>
      </c>
      <c r="D3846" s="2" t="s">
        <v>19</v>
      </c>
      <c r="E3846" s="2">
        <v>1164</v>
      </c>
      <c r="F3846" s="2">
        <v>30</v>
      </c>
      <c r="G3846" s="2">
        <v>1194</v>
      </c>
      <c r="H3846" s="2">
        <v>30</v>
      </c>
      <c r="I3846" s="2">
        <v>1164</v>
      </c>
      <c r="J3846" s="2">
        <v>0</v>
      </c>
      <c r="K3846" s="2">
        <v>0</v>
      </c>
      <c r="L3846" s="2">
        <v>8</v>
      </c>
      <c r="M3846" s="2">
        <v>0.6</v>
      </c>
      <c r="N3846" s="2">
        <v>0.98599999999999999</v>
      </c>
      <c r="O3846" s="2">
        <v>2.5</v>
      </c>
      <c r="P3846" s="2">
        <v>0.755</v>
      </c>
      <c r="Q3846" s="3">
        <v>2.5000000000000001E-2</v>
      </c>
      <c r="R3846" s="4" t="str">
        <f>TRIM(tblOperations[[#This Row],[Region]])</f>
        <v>North West</v>
      </c>
      <c r="S3846" s="4" t="str">
        <f>TRIM(tblOperations[[#This Row],[Team]])</f>
        <v>Workplace Services</v>
      </c>
      <c r="T3846" s="4" t="str">
        <f>_xlfn.XLOOKUP(R3846,tblRegionReference[Region],tblRegionReference[Area],"Not Found")</f>
        <v>North</v>
      </c>
      <c r="U3846" s="4" t="str">
        <f>IF(tblOperations[[#This Row],[Completion_Rate]]&gt;=_xlfn.XLOOKUP("Completion Rate",tblKPITargets[KPI_Name],tblKPITargets[Target_Value]),"Met","Below Target")</f>
        <v>Below Target</v>
      </c>
      <c r="V3846" t="str">
        <f>IF(tblOperations[[#This Row],[SLA_Compliance]]&gt;=_xlfn.XLOOKUP('04_References'!$A$3,tblKPITargets[KPI_Name],tblKPITargets[Target_Value]),"Met","Below Target")</f>
        <v>Below Target</v>
      </c>
      <c r="W3846" t="str">
        <f>IF(tblOperations[[#This Row],[Quality_Pass_Rate]]&gt;=_xlfn.XLOOKUP('04_References'!$A$4,tblKPITargets[KPI_Name],tblKPITargets[Target_Value]),"Met","Below Target")</f>
        <v>Met</v>
      </c>
      <c r="X3846" t="str">
        <f>IF(tblOperations[[#This Row],[Average_Completion_Days]]&lt;=_xlfn.XLOOKUP('04_References'!$A$7,tblKPITargets[KPI_Name],tblKPITargets[Target_Value]),"Met","Below Target")</f>
        <v>Below Target</v>
      </c>
      <c r="Y3846" t="str">
        <f>IF(tblOperations[[#This Row],[Closing_Backlog]]&lt;=_xlfn.XLOOKUP('04_References'!$A$8,tblKPITargets[KPI_Name],tblKPITargets[Target_Value]),"Met","Below Target")</f>
        <v>Below Target</v>
      </c>
    </row>
    <row r="3847" spans="1:25">
      <c r="A3847" s="8" t="s">
        <v>3877</v>
      </c>
      <c r="B3847" s="9">
        <v>46196</v>
      </c>
      <c r="C3847" s="4" t="s">
        <v>32</v>
      </c>
      <c r="D3847" s="4" t="s">
        <v>21</v>
      </c>
      <c r="E3847" s="4">
        <v>2413</v>
      </c>
      <c r="F3847" s="4">
        <v>42</v>
      </c>
      <c r="G3847" s="4">
        <v>2455</v>
      </c>
      <c r="H3847" s="4">
        <v>25</v>
      </c>
      <c r="I3847" s="4">
        <v>2430</v>
      </c>
      <c r="J3847" s="4">
        <v>0</v>
      </c>
      <c r="K3847" s="4">
        <v>0</v>
      </c>
      <c r="L3847" s="4">
        <v>8</v>
      </c>
      <c r="M3847" s="4">
        <v>0.6</v>
      </c>
      <c r="N3847" s="4">
        <v>0.97099999999999997</v>
      </c>
      <c r="O3847" s="4">
        <v>2.5</v>
      </c>
      <c r="P3847" s="4">
        <v>0.75</v>
      </c>
      <c r="Q3847" s="5">
        <v>0.01</v>
      </c>
      <c r="R3847" s="4" t="str">
        <f>TRIM(tblOperations[[#This Row],[Region]])</f>
        <v>North West</v>
      </c>
      <c r="S3847" s="4" t="str">
        <f>TRIM(tblOperations[[#This Row],[Team]])</f>
        <v>Facilities Response</v>
      </c>
      <c r="T3847" s="4" t="str">
        <f>_xlfn.XLOOKUP(R3847,tblRegionReference[Region],tblRegionReference[Area],"Not Found")</f>
        <v>North</v>
      </c>
      <c r="U3847" s="4" t="str">
        <f>IF(tblOperations[[#This Row],[Completion_Rate]]&gt;=_xlfn.XLOOKUP("Completion Rate",tblKPITargets[KPI_Name],tblKPITargets[Target_Value]),"Met","Below Target")</f>
        <v>Below Target</v>
      </c>
      <c r="V3847" t="str">
        <f>IF(tblOperations[[#This Row],[SLA_Compliance]]&gt;=_xlfn.XLOOKUP('04_References'!$A$3,tblKPITargets[KPI_Name],tblKPITargets[Target_Value]),"Met","Below Target")</f>
        <v>Below Target</v>
      </c>
      <c r="W3847" t="str">
        <f>IF(tblOperations[[#This Row],[Quality_Pass_Rate]]&gt;=_xlfn.XLOOKUP('04_References'!$A$4,tblKPITargets[KPI_Name],tblKPITargets[Target_Value]),"Met","Below Target")</f>
        <v>Met</v>
      </c>
      <c r="X3847" t="str">
        <f>IF(tblOperations[[#This Row],[Average_Completion_Days]]&lt;=_xlfn.XLOOKUP('04_References'!$A$7,tblKPITargets[KPI_Name],tblKPITargets[Target_Value]),"Met","Below Target")</f>
        <v>Below Target</v>
      </c>
      <c r="Y3847" t="str">
        <f>IF(tblOperations[[#This Row],[Closing_Backlog]]&lt;=_xlfn.XLOOKUP('04_References'!$A$8,tblKPITargets[KPI_Name],tblKPITargets[Target_Value]),"Met","Below Target")</f>
        <v>Below Target</v>
      </c>
    </row>
    <row r="3848" spans="1:25">
      <c r="A3848" s="6" t="s">
        <v>3878</v>
      </c>
      <c r="B3848" s="7">
        <v>46196</v>
      </c>
      <c r="C3848" s="2" t="s">
        <v>32</v>
      </c>
      <c r="D3848" s="2" t="s">
        <v>23</v>
      </c>
      <c r="E3848" s="2">
        <v>2669</v>
      </c>
      <c r="F3848" s="2">
        <v>49</v>
      </c>
      <c r="G3848" s="2">
        <v>2718</v>
      </c>
      <c r="H3848" s="2">
        <v>23</v>
      </c>
      <c r="I3848" s="2">
        <v>2695</v>
      </c>
      <c r="J3848" s="2">
        <v>0</v>
      </c>
      <c r="K3848" s="2">
        <v>0</v>
      </c>
      <c r="L3848" s="2">
        <v>8</v>
      </c>
      <c r="M3848" s="2">
        <v>0.6</v>
      </c>
      <c r="N3848" s="2">
        <v>0.996</v>
      </c>
      <c r="O3848" s="2">
        <v>2.5</v>
      </c>
      <c r="P3848" s="2">
        <v>0.65100000000000002</v>
      </c>
      <c r="Q3848" s="3">
        <v>8.0000000000000002E-3</v>
      </c>
      <c r="R3848" s="4" t="str">
        <f>TRIM(tblOperations[[#This Row],[Region]])</f>
        <v>North West</v>
      </c>
      <c r="S3848" s="4" t="str">
        <f>TRIM(tblOperations[[#This Row],[Team]])</f>
        <v>Estates Support</v>
      </c>
      <c r="T3848" s="4" t="str">
        <f>_xlfn.XLOOKUP(R3848,tblRegionReference[Region],tblRegionReference[Area],"Not Found")</f>
        <v>North</v>
      </c>
      <c r="U3848" s="4" t="str">
        <f>IF(tblOperations[[#This Row],[Completion_Rate]]&gt;=_xlfn.XLOOKUP("Completion Rate",tblKPITargets[KPI_Name],tblKPITargets[Target_Value]),"Met","Below Target")</f>
        <v>Below Target</v>
      </c>
      <c r="V3848" t="str">
        <f>IF(tblOperations[[#This Row],[SLA_Compliance]]&gt;=_xlfn.XLOOKUP('04_References'!$A$3,tblKPITargets[KPI_Name],tblKPITargets[Target_Value]),"Met","Below Target")</f>
        <v>Below Target</v>
      </c>
      <c r="W3848" t="str">
        <f>IF(tblOperations[[#This Row],[Quality_Pass_Rate]]&gt;=_xlfn.XLOOKUP('04_References'!$A$4,tblKPITargets[KPI_Name],tblKPITargets[Target_Value]),"Met","Below Target")</f>
        <v>Met</v>
      </c>
      <c r="X3848" t="str">
        <f>IF(tblOperations[[#This Row],[Average_Completion_Days]]&lt;=_xlfn.XLOOKUP('04_References'!$A$7,tblKPITargets[KPI_Name],tblKPITargets[Target_Value]),"Met","Below Target")</f>
        <v>Below Target</v>
      </c>
      <c r="Y3848" t="str">
        <f>IF(tblOperations[[#This Row],[Closing_Backlog]]&lt;=_xlfn.XLOOKUP('04_References'!$A$8,tblKPITargets[KPI_Name],tblKPITargets[Target_Value]),"Met","Below Target")</f>
        <v>Below Target</v>
      </c>
    </row>
    <row r="3849" spans="1:25">
      <c r="A3849" s="8" t="s">
        <v>3879</v>
      </c>
      <c r="B3849" s="9">
        <v>46196</v>
      </c>
      <c r="C3849" s="4" t="s">
        <v>32</v>
      </c>
      <c r="D3849" s="4" t="s">
        <v>25</v>
      </c>
      <c r="E3849" s="4">
        <v>0</v>
      </c>
      <c r="F3849" s="4">
        <v>43</v>
      </c>
      <c r="G3849" s="4">
        <v>43</v>
      </c>
      <c r="H3849" s="4">
        <v>42</v>
      </c>
      <c r="I3849" s="4">
        <v>1</v>
      </c>
      <c r="J3849" s="4">
        <v>0</v>
      </c>
      <c r="K3849" s="4">
        <v>0</v>
      </c>
      <c r="L3849" s="4">
        <v>2</v>
      </c>
      <c r="M3849" s="4">
        <v>0.92300000000000004</v>
      </c>
      <c r="N3849" s="4">
        <v>1</v>
      </c>
      <c r="O3849" s="4">
        <v>5</v>
      </c>
      <c r="P3849" s="4">
        <v>0.69399999999999995</v>
      </c>
      <c r="Q3849" s="5">
        <v>0.97699999999999998</v>
      </c>
      <c r="R3849" s="4" t="str">
        <f>TRIM(tblOperations[[#This Row],[Region]])</f>
        <v>North West</v>
      </c>
      <c r="S3849" s="4" t="str">
        <f>TRIM(tblOperations[[#This Row],[Team]])</f>
        <v>Workplace Projects</v>
      </c>
      <c r="T3849" s="4" t="str">
        <f>_xlfn.XLOOKUP(R3849,tblRegionReference[Region],tblRegionReference[Area],"Not Found")</f>
        <v>North</v>
      </c>
      <c r="U3849" s="4" t="str">
        <f>IF(tblOperations[[#This Row],[Completion_Rate]]&gt;=_xlfn.XLOOKUP("Completion Rate",tblKPITargets[KPI_Name],tblKPITargets[Target_Value]),"Met","Below Target")</f>
        <v>Met</v>
      </c>
      <c r="V3849" t="str">
        <f>IF(tblOperations[[#This Row],[SLA_Compliance]]&gt;=_xlfn.XLOOKUP('04_References'!$A$3,tblKPITargets[KPI_Name],tblKPITargets[Target_Value]),"Met","Below Target")</f>
        <v>Met</v>
      </c>
      <c r="W3849" t="str">
        <f>IF(tblOperations[[#This Row],[Quality_Pass_Rate]]&gt;=_xlfn.XLOOKUP('04_References'!$A$4,tblKPITargets[KPI_Name],tblKPITargets[Target_Value]),"Met","Below Target")</f>
        <v>Met</v>
      </c>
      <c r="X3849" t="str">
        <f>IF(tblOperations[[#This Row],[Average_Completion_Days]]&lt;=_xlfn.XLOOKUP('04_References'!$A$7,tblKPITargets[KPI_Name],tblKPITargets[Target_Value]),"Met","Below Target")</f>
        <v>Met</v>
      </c>
      <c r="Y3849" t="str">
        <f>IF(tblOperations[[#This Row],[Closing_Backlog]]&lt;=_xlfn.XLOOKUP('04_References'!$A$8,tblKPITargets[KPI_Name],tblKPITargets[Target_Value]),"Met","Below Target")</f>
        <v>Met</v>
      </c>
    </row>
    <row r="3850" spans="1:25">
      <c r="A3850" s="6" t="s">
        <v>3880</v>
      </c>
      <c r="B3850" s="7">
        <v>46196</v>
      </c>
      <c r="C3850" s="2" t="s">
        <v>37</v>
      </c>
      <c r="D3850" s="2" t="s">
        <v>19</v>
      </c>
      <c r="E3850" s="2">
        <v>10</v>
      </c>
      <c r="F3850" s="2">
        <v>45</v>
      </c>
      <c r="G3850" s="2">
        <v>55</v>
      </c>
      <c r="H3850" s="2">
        <v>44</v>
      </c>
      <c r="I3850" s="2">
        <v>11</v>
      </c>
      <c r="J3850" s="2">
        <v>0</v>
      </c>
      <c r="K3850" s="2">
        <v>0</v>
      </c>
      <c r="L3850" s="2">
        <v>2.4</v>
      </c>
      <c r="M3850" s="2">
        <v>0.88500000000000001</v>
      </c>
      <c r="N3850" s="2">
        <v>0.96199999999999997</v>
      </c>
      <c r="O3850" s="2">
        <v>4.2</v>
      </c>
      <c r="P3850" s="2">
        <v>0.67100000000000004</v>
      </c>
      <c r="Q3850" s="3">
        <v>0.8</v>
      </c>
      <c r="R3850" s="4" t="str">
        <f>TRIM(tblOperations[[#This Row],[Region]])</f>
        <v>Midlands</v>
      </c>
      <c r="S3850" s="4" t="str">
        <f>TRIM(tblOperations[[#This Row],[Team]])</f>
        <v>Workplace Services</v>
      </c>
      <c r="T3850" s="4" t="str">
        <f>_xlfn.XLOOKUP(R3850,tblRegionReference[Region],tblRegionReference[Area],"Not Found")</f>
        <v>Central</v>
      </c>
      <c r="U3850" s="4" t="str">
        <f>IF(tblOperations[[#This Row],[Completion_Rate]]&gt;=_xlfn.XLOOKUP("Completion Rate",tblKPITargets[KPI_Name],tblKPITargets[Target_Value]),"Met","Below Target")</f>
        <v>Below Target</v>
      </c>
      <c r="V3850" t="str">
        <f>IF(tblOperations[[#This Row],[SLA_Compliance]]&gt;=_xlfn.XLOOKUP('04_References'!$A$3,tblKPITargets[KPI_Name],tblKPITargets[Target_Value]),"Met","Below Target")</f>
        <v>Below Target</v>
      </c>
      <c r="W3850" t="str">
        <f>IF(tblOperations[[#This Row],[Quality_Pass_Rate]]&gt;=_xlfn.XLOOKUP('04_References'!$A$4,tblKPITargets[KPI_Name],tblKPITargets[Target_Value]),"Met","Below Target")</f>
        <v>Met</v>
      </c>
      <c r="X3850" t="str">
        <f>IF(tblOperations[[#This Row],[Average_Completion_Days]]&lt;=_xlfn.XLOOKUP('04_References'!$A$7,tblKPITargets[KPI_Name],tblKPITargets[Target_Value]),"Met","Below Target")</f>
        <v>Met</v>
      </c>
      <c r="Y3850" t="str">
        <f>IF(tblOperations[[#This Row],[Closing_Backlog]]&lt;=_xlfn.XLOOKUP('04_References'!$A$8,tblKPITargets[KPI_Name],tblKPITargets[Target_Value]),"Met","Below Target")</f>
        <v>Below Target</v>
      </c>
    </row>
    <row r="3851" spans="1:25">
      <c r="A3851" s="8" t="s">
        <v>3881</v>
      </c>
      <c r="B3851" s="9">
        <v>46196</v>
      </c>
      <c r="C3851" s="4" t="s">
        <v>37</v>
      </c>
      <c r="D3851" s="4" t="s">
        <v>21</v>
      </c>
      <c r="E3851" s="4">
        <v>1175</v>
      </c>
      <c r="F3851" s="4">
        <v>52</v>
      </c>
      <c r="G3851" s="4">
        <v>1227</v>
      </c>
      <c r="H3851" s="4">
        <v>33</v>
      </c>
      <c r="I3851" s="4">
        <v>1194</v>
      </c>
      <c r="J3851" s="4">
        <v>0</v>
      </c>
      <c r="K3851" s="4">
        <v>0</v>
      </c>
      <c r="L3851" s="4">
        <v>8</v>
      </c>
      <c r="M3851" s="4">
        <v>0.6</v>
      </c>
      <c r="N3851" s="4">
        <v>0.97499999999999998</v>
      </c>
      <c r="O3851" s="4">
        <v>2.5</v>
      </c>
      <c r="P3851" s="4">
        <v>0.82499999999999996</v>
      </c>
      <c r="Q3851" s="5">
        <v>2.7E-2</v>
      </c>
      <c r="R3851" s="4" t="str">
        <f>TRIM(tblOperations[[#This Row],[Region]])</f>
        <v>Midlands</v>
      </c>
      <c r="S3851" s="4" t="str">
        <f>TRIM(tblOperations[[#This Row],[Team]])</f>
        <v>Facilities Response</v>
      </c>
      <c r="T3851" s="4" t="str">
        <f>_xlfn.XLOOKUP(R3851,tblRegionReference[Region],tblRegionReference[Area],"Not Found")</f>
        <v>Central</v>
      </c>
      <c r="U3851" s="4" t="str">
        <f>IF(tblOperations[[#This Row],[Completion_Rate]]&gt;=_xlfn.XLOOKUP("Completion Rate",tblKPITargets[KPI_Name],tblKPITargets[Target_Value]),"Met","Below Target")</f>
        <v>Below Target</v>
      </c>
      <c r="V3851" t="str">
        <f>IF(tblOperations[[#This Row],[SLA_Compliance]]&gt;=_xlfn.XLOOKUP('04_References'!$A$3,tblKPITargets[KPI_Name],tblKPITargets[Target_Value]),"Met","Below Target")</f>
        <v>Below Target</v>
      </c>
      <c r="W3851" t="str">
        <f>IF(tblOperations[[#This Row],[Quality_Pass_Rate]]&gt;=_xlfn.XLOOKUP('04_References'!$A$4,tblKPITargets[KPI_Name],tblKPITargets[Target_Value]),"Met","Below Target")</f>
        <v>Met</v>
      </c>
      <c r="X3851" t="str">
        <f>IF(tblOperations[[#This Row],[Average_Completion_Days]]&lt;=_xlfn.XLOOKUP('04_References'!$A$7,tblKPITargets[KPI_Name],tblKPITargets[Target_Value]),"Met","Below Target")</f>
        <v>Below Target</v>
      </c>
      <c r="Y3851" t="str">
        <f>IF(tblOperations[[#This Row],[Closing_Backlog]]&lt;=_xlfn.XLOOKUP('04_References'!$A$8,tblKPITargets[KPI_Name],tblKPITargets[Target_Value]),"Met","Below Target")</f>
        <v>Below Target</v>
      </c>
    </row>
    <row r="3852" spans="1:25">
      <c r="A3852" s="6" t="s">
        <v>3882</v>
      </c>
      <c r="B3852" s="7">
        <v>46196</v>
      </c>
      <c r="C3852" s="2" t="s">
        <v>37</v>
      </c>
      <c r="D3852" s="2" t="s">
        <v>23</v>
      </c>
      <c r="E3852" s="2">
        <v>953</v>
      </c>
      <c r="F3852" s="2">
        <v>37</v>
      </c>
      <c r="G3852" s="2">
        <v>990</v>
      </c>
      <c r="H3852" s="2">
        <v>31</v>
      </c>
      <c r="I3852" s="2">
        <v>959</v>
      </c>
      <c r="J3852" s="2">
        <v>0</v>
      </c>
      <c r="K3852" s="2">
        <v>0</v>
      </c>
      <c r="L3852" s="2">
        <v>8</v>
      </c>
      <c r="M3852" s="2">
        <v>0.6</v>
      </c>
      <c r="N3852" s="2">
        <v>0.96399999999999997</v>
      </c>
      <c r="O3852" s="2">
        <v>2.5</v>
      </c>
      <c r="P3852" s="2">
        <v>0.81399999999999995</v>
      </c>
      <c r="Q3852" s="3">
        <v>3.1E-2</v>
      </c>
      <c r="R3852" s="4" t="str">
        <f>TRIM(tblOperations[[#This Row],[Region]])</f>
        <v>Midlands</v>
      </c>
      <c r="S3852" s="4" t="str">
        <f>TRIM(tblOperations[[#This Row],[Team]])</f>
        <v>Estates Support</v>
      </c>
      <c r="T3852" s="4" t="str">
        <f>_xlfn.XLOOKUP(R3852,tblRegionReference[Region],tblRegionReference[Area],"Not Found")</f>
        <v>Central</v>
      </c>
      <c r="U3852" s="4" t="str">
        <f>IF(tblOperations[[#This Row],[Completion_Rate]]&gt;=_xlfn.XLOOKUP("Completion Rate",tblKPITargets[KPI_Name],tblKPITargets[Target_Value]),"Met","Below Target")</f>
        <v>Below Target</v>
      </c>
      <c r="V3852" t="str">
        <f>IF(tblOperations[[#This Row],[SLA_Compliance]]&gt;=_xlfn.XLOOKUP('04_References'!$A$3,tblKPITargets[KPI_Name],tblKPITargets[Target_Value]),"Met","Below Target")</f>
        <v>Below Target</v>
      </c>
      <c r="W3852" t="str">
        <f>IF(tblOperations[[#This Row],[Quality_Pass_Rate]]&gt;=_xlfn.XLOOKUP('04_References'!$A$4,tblKPITargets[KPI_Name],tblKPITargets[Target_Value]),"Met","Below Target")</f>
        <v>Met</v>
      </c>
      <c r="X3852" t="str">
        <f>IF(tblOperations[[#This Row],[Average_Completion_Days]]&lt;=_xlfn.XLOOKUP('04_References'!$A$7,tblKPITargets[KPI_Name],tblKPITargets[Target_Value]),"Met","Below Target")</f>
        <v>Below Target</v>
      </c>
      <c r="Y3852" t="str">
        <f>IF(tblOperations[[#This Row],[Closing_Backlog]]&lt;=_xlfn.XLOOKUP('04_References'!$A$8,tblKPITargets[KPI_Name],tblKPITargets[Target_Value]),"Met","Below Target")</f>
        <v>Below Target</v>
      </c>
    </row>
    <row r="3853" spans="1:25">
      <c r="A3853" s="8" t="s">
        <v>3883</v>
      </c>
      <c r="B3853" s="9">
        <v>46196</v>
      </c>
      <c r="C3853" s="4" t="s">
        <v>37</v>
      </c>
      <c r="D3853" s="4" t="s">
        <v>25</v>
      </c>
      <c r="E3853" s="4">
        <v>0</v>
      </c>
      <c r="F3853" s="4">
        <v>24</v>
      </c>
      <c r="G3853" s="4">
        <v>24</v>
      </c>
      <c r="H3853" s="4">
        <v>24</v>
      </c>
      <c r="I3853" s="4">
        <v>0</v>
      </c>
      <c r="J3853" s="4">
        <v>0</v>
      </c>
      <c r="K3853" s="4">
        <v>0</v>
      </c>
      <c r="L3853" s="4">
        <v>1.3</v>
      </c>
      <c r="M3853" s="4">
        <v>0.97699999999999998</v>
      </c>
      <c r="N3853" s="4">
        <v>0.98699999999999999</v>
      </c>
      <c r="O3853" s="4">
        <v>4.4000000000000004</v>
      </c>
      <c r="P3853" s="4">
        <v>0.76600000000000001</v>
      </c>
      <c r="Q3853" s="5">
        <v>1</v>
      </c>
      <c r="R3853" s="4" t="str">
        <f>TRIM(tblOperations[[#This Row],[Region]])</f>
        <v>Midlands</v>
      </c>
      <c r="S3853" s="4" t="str">
        <f>TRIM(tblOperations[[#This Row],[Team]])</f>
        <v>Workplace Projects</v>
      </c>
      <c r="T3853" s="4" t="str">
        <f>_xlfn.XLOOKUP(R3853,tblRegionReference[Region],tblRegionReference[Area],"Not Found")</f>
        <v>Central</v>
      </c>
      <c r="U3853" s="4" t="str">
        <f>IF(tblOperations[[#This Row],[Completion_Rate]]&gt;=_xlfn.XLOOKUP("Completion Rate",tblKPITargets[KPI_Name],tblKPITargets[Target_Value]),"Met","Below Target")</f>
        <v>Met</v>
      </c>
      <c r="V3853" t="str">
        <f>IF(tblOperations[[#This Row],[SLA_Compliance]]&gt;=_xlfn.XLOOKUP('04_References'!$A$3,tblKPITargets[KPI_Name],tblKPITargets[Target_Value]),"Met","Below Target")</f>
        <v>Met</v>
      </c>
      <c r="W3853" t="str">
        <f>IF(tblOperations[[#This Row],[Quality_Pass_Rate]]&gt;=_xlfn.XLOOKUP('04_References'!$A$4,tblKPITargets[KPI_Name],tblKPITargets[Target_Value]),"Met","Below Target")</f>
        <v>Met</v>
      </c>
      <c r="X3853" t="str">
        <f>IF(tblOperations[[#This Row],[Average_Completion_Days]]&lt;=_xlfn.XLOOKUP('04_References'!$A$7,tblKPITargets[KPI_Name],tblKPITargets[Target_Value]),"Met","Below Target")</f>
        <v>Met</v>
      </c>
      <c r="Y3853" t="str">
        <f>IF(tblOperations[[#This Row],[Closing_Backlog]]&lt;=_xlfn.XLOOKUP('04_References'!$A$8,tblKPITargets[KPI_Name],tblKPITargets[Target_Value]),"Met","Below Target")</f>
        <v>Met</v>
      </c>
    </row>
    <row r="3854" spans="1:25">
      <c r="A3854" s="6" t="s">
        <v>3884</v>
      </c>
      <c r="B3854" s="7">
        <v>46196</v>
      </c>
      <c r="C3854" s="2" t="s">
        <v>43</v>
      </c>
      <c r="D3854" s="2" t="s">
        <v>19</v>
      </c>
      <c r="E3854" s="2">
        <v>2236</v>
      </c>
      <c r="F3854" s="2">
        <v>44</v>
      </c>
      <c r="G3854" s="2">
        <v>2280</v>
      </c>
      <c r="H3854" s="2">
        <v>19</v>
      </c>
      <c r="I3854" s="2">
        <v>2261</v>
      </c>
      <c r="J3854" s="2">
        <v>0</v>
      </c>
      <c r="K3854" s="2">
        <v>0</v>
      </c>
      <c r="L3854" s="2">
        <v>8</v>
      </c>
      <c r="M3854" s="2">
        <v>0.6</v>
      </c>
      <c r="N3854" s="2">
        <v>0.98499999999999999</v>
      </c>
      <c r="O3854" s="2">
        <v>2.5</v>
      </c>
      <c r="P3854" s="2">
        <v>0.70499999999999996</v>
      </c>
      <c r="Q3854" s="3">
        <v>8.0000000000000002E-3</v>
      </c>
      <c r="R3854" s="4" t="str">
        <f>TRIM(tblOperations[[#This Row],[Region]])</f>
        <v>South West</v>
      </c>
      <c r="S3854" s="4" t="str">
        <f>TRIM(tblOperations[[#This Row],[Team]])</f>
        <v>Workplace Services</v>
      </c>
      <c r="T3854" s="4" t="str">
        <f>_xlfn.XLOOKUP(R3854,tblRegionReference[Region],tblRegionReference[Area],"Not Found")</f>
        <v>South</v>
      </c>
      <c r="U3854" s="4" t="str">
        <f>IF(tblOperations[[#This Row],[Completion_Rate]]&gt;=_xlfn.XLOOKUP("Completion Rate",tblKPITargets[KPI_Name],tblKPITargets[Target_Value]),"Met","Below Target")</f>
        <v>Below Target</v>
      </c>
      <c r="V3854" t="str">
        <f>IF(tblOperations[[#This Row],[SLA_Compliance]]&gt;=_xlfn.XLOOKUP('04_References'!$A$3,tblKPITargets[KPI_Name],tblKPITargets[Target_Value]),"Met","Below Target")</f>
        <v>Below Target</v>
      </c>
      <c r="W3854" t="str">
        <f>IF(tblOperations[[#This Row],[Quality_Pass_Rate]]&gt;=_xlfn.XLOOKUP('04_References'!$A$4,tblKPITargets[KPI_Name],tblKPITargets[Target_Value]),"Met","Below Target")</f>
        <v>Met</v>
      </c>
      <c r="X3854" t="str">
        <f>IF(tblOperations[[#This Row],[Average_Completion_Days]]&lt;=_xlfn.XLOOKUP('04_References'!$A$7,tblKPITargets[KPI_Name],tblKPITargets[Target_Value]),"Met","Below Target")</f>
        <v>Below Target</v>
      </c>
      <c r="Y3854" t="str">
        <f>IF(tblOperations[[#This Row],[Closing_Backlog]]&lt;=_xlfn.XLOOKUP('04_References'!$A$8,tblKPITargets[KPI_Name],tblKPITargets[Target_Value]),"Met","Below Target")</f>
        <v>Below Target</v>
      </c>
    </row>
    <row r="3855" spans="1:25">
      <c r="A3855" s="8" t="s">
        <v>3885</v>
      </c>
      <c r="B3855" s="9">
        <v>46196</v>
      </c>
      <c r="C3855" s="4" t="s">
        <v>43</v>
      </c>
      <c r="D3855" s="4" t="s">
        <v>21</v>
      </c>
      <c r="E3855" s="4">
        <v>0</v>
      </c>
      <c r="F3855" s="4">
        <v>49</v>
      </c>
      <c r="G3855" s="4">
        <v>49</v>
      </c>
      <c r="H3855" s="4">
        <v>47</v>
      </c>
      <c r="I3855" s="4">
        <v>2</v>
      </c>
      <c r="J3855" s="4">
        <v>1</v>
      </c>
      <c r="K3855" s="4">
        <v>0</v>
      </c>
      <c r="L3855" s="4">
        <v>1.6</v>
      </c>
      <c r="M3855" s="4">
        <v>0.97799999999999998</v>
      </c>
      <c r="N3855" s="4">
        <v>0.98299999999999998</v>
      </c>
      <c r="O3855" s="4">
        <v>4.7</v>
      </c>
      <c r="P3855" s="4">
        <v>0.65300000000000002</v>
      </c>
      <c r="Q3855" s="5">
        <v>0.95899999999999996</v>
      </c>
      <c r="R3855" s="4" t="str">
        <f>TRIM(tblOperations[[#This Row],[Region]])</f>
        <v>South West</v>
      </c>
      <c r="S3855" s="4" t="str">
        <f>TRIM(tblOperations[[#This Row],[Team]])</f>
        <v>Facilities Response</v>
      </c>
      <c r="T3855" s="4" t="str">
        <f>_xlfn.XLOOKUP(R3855,tblRegionReference[Region],tblRegionReference[Area],"Not Found")</f>
        <v>South</v>
      </c>
      <c r="U3855" s="4" t="str">
        <f>IF(tblOperations[[#This Row],[Completion_Rate]]&gt;=_xlfn.XLOOKUP("Completion Rate",tblKPITargets[KPI_Name],tblKPITargets[Target_Value]),"Met","Below Target")</f>
        <v>Met</v>
      </c>
      <c r="V3855" t="str">
        <f>IF(tblOperations[[#This Row],[SLA_Compliance]]&gt;=_xlfn.XLOOKUP('04_References'!$A$3,tblKPITargets[KPI_Name],tblKPITargets[Target_Value]),"Met","Below Target")</f>
        <v>Met</v>
      </c>
      <c r="W3855" t="str">
        <f>IF(tblOperations[[#This Row],[Quality_Pass_Rate]]&gt;=_xlfn.XLOOKUP('04_References'!$A$4,tblKPITargets[KPI_Name],tblKPITargets[Target_Value]),"Met","Below Target")</f>
        <v>Met</v>
      </c>
      <c r="X3855" t="str">
        <f>IF(tblOperations[[#This Row],[Average_Completion_Days]]&lt;=_xlfn.XLOOKUP('04_References'!$A$7,tblKPITargets[KPI_Name],tblKPITargets[Target_Value]),"Met","Below Target")</f>
        <v>Met</v>
      </c>
      <c r="Y3855" t="str">
        <f>IF(tblOperations[[#This Row],[Closing_Backlog]]&lt;=_xlfn.XLOOKUP('04_References'!$A$8,tblKPITargets[KPI_Name],tblKPITargets[Target_Value]),"Met","Below Target")</f>
        <v>Met</v>
      </c>
    </row>
    <row r="3856" spans="1:25">
      <c r="A3856" s="6" t="s">
        <v>3886</v>
      </c>
      <c r="B3856" s="7">
        <v>46196</v>
      </c>
      <c r="C3856" s="2" t="s">
        <v>43</v>
      </c>
      <c r="D3856" s="2" t="s">
        <v>23</v>
      </c>
      <c r="E3856" s="2">
        <v>0</v>
      </c>
      <c r="F3856" s="2">
        <v>32</v>
      </c>
      <c r="G3856" s="2">
        <v>32</v>
      </c>
      <c r="H3856" s="2">
        <v>32</v>
      </c>
      <c r="I3856" s="2">
        <v>0</v>
      </c>
      <c r="J3856" s="2">
        <v>0</v>
      </c>
      <c r="K3856" s="2">
        <v>0</v>
      </c>
      <c r="L3856" s="2">
        <v>1.8</v>
      </c>
      <c r="M3856" s="2">
        <v>0.96</v>
      </c>
      <c r="N3856" s="2">
        <v>0.99</v>
      </c>
      <c r="O3856" s="2">
        <v>4.3</v>
      </c>
      <c r="P3856" s="2">
        <v>0.69599999999999995</v>
      </c>
      <c r="Q3856" s="3">
        <v>1</v>
      </c>
      <c r="R3856" s="4" t="str">
        <f>TRIM(tblOperations[[#This Row],[Region]])</f>
        <v>South West</v>
      </c>
      <c r="S3856" s="4" t="str">
        <f>TRIM(tblOperations[[#This Row],[Team]])</f>
        <v>Estates Support</v>
      </c>
      <c r="T3856" s="4" t="str">
        <f>_xlfn.XLOOKUP(R3856,tblRegionReference[Region],tblRegionReference[Area],"Not Found")</f>
        <v>South</v>
      </c>
      <c r="U3856" s="4" t="str">
        <f>IF(tblOperations[[#This Row],[Completion_Rate]]&gt;=_xlfn.XLOOKUP("Completion Rate",tblKPITargets[KPI_Name],tblKPITargets[Target_Value]),"Met","Below Target")</f>
        <v>Met</v>
      </c>
      <c r="V3856" t="str">
        <f>IF(tblOperations[[#This Row],[SLA_Compliance]]&gt;=_xlfn.XLOOKUP('04_References'!$A$3,tblKPITargets[KPI_Name],tblKPITargets[Target_Value]),"Met","Below Target")</f>
        <v>Met</v>
      </c>
      <c r="W3856" t="str">
        <f>IF(tblOperations[[#This Row],[Quality_Pass_Rate]]&gt;=_xlfn.XLOOKUP('04_References'!$A$4,tblKPITargets[KPI_Name],tblKPITargets[Target_Value]),"Met","Below Target")</f>
        <v>Met</v>
      </c>
      <c r="X3856" t="str">
        <f>IF(tblOperations[[#This Row],[Average_Completion_Days]]&lt;=_xlfn.XLOOKUP('04_References'!$A$7,tblKPITargets[KPI_Name],tblKPITargets[Target_Value]),"Met","Below Target")</f>
        <v>Met</v>
      </c>
      <c r="Y3856" t="str">
        <f>IF(tblOperations[[#This Row],[Closing_Backlog]]&lt;=_xlfn.XLOOKUP('04_References'!$A$8,tblKPITargets[KPI_Name],tblKPITargets[Target_Value]),"Met","Below Target")</f>
        <v>Met</v>
      </c>
    </row>
    <row r="3857" spans="1:25">
      <c r="A3857" s="8" t="s">
        <v>3887</v>
      </c>
      <c r="B3857" s="9">
        <v>46196</v>
      </c>
      <c r="C3857" s="4" t="s">
        <v>43</v>
      </c>
      <c r="D3857" s="4" t="s">
        <v>25</v>
      </c>
      <c r="E3857" s="4">
        <v>0</v>
      </c>
      <c r="F3857" s="4">
        <v>22</v>
      </c>
      <c r="G3857" s="4">
        <v>22</v>
      </c>
      <c r="H3857" s="4">
        <v>22</v>
      </c>
      <c r="I3857" s="4">
        <v>0</v>
      </c>
      <c r="J3857" s="4">
        <v>0</v>
      </c>
      <c r="K3857" s="4">
        <v>0</v>
      </c>
      <c r="L3857" s="4">
        <v>1.7</v>
      </c>
      <c r="M3857" s="4">
        <v>0.96399999999999997</v>
      </c>
      <c r="N3857" s="4">
        <v>0.97599999999999998</v>
      </c>
      <c r="O3857" s="4">
        <v>4.7</v>
      </c>
      <c r="P3857" s="4">
        <v>0.81200000000000006</v>
      </c>
      <c r="Q3857" s="5">
        <v>1</v>
      </c>
      <c r="R3857" s="4" t="str">
        <f>TRIM(tblOperations[[#This Row],[Region]])</f>
        <v>South West</v>
      </c>
      <c r="S3857" s="4" t="str">
        <f>TRIM(tblOperations[[#This Row],[Team]])</f>
        <v>Workplace Projects</v>
      </c>
      <c r="T3857" s="4" t="str">
        <f>_xlfn.XLOOKUP(R3857,tblRegionReference[Region],tblRegionReference[Area],"Not Found")</f>
        <v>South</v>
      </c>
      <c r="U3857" s="4" t="str">
        <f>IF(tblOperations[[#This Row],[Completion_Rate]]&gt;=_xlfn.XLOOKUP("Completion Rate",tblKPITargets[KPI_Name],tblKPITargets[Target_Value]),"Met","Below Target")</f>
        <v>Met</v>
      </c>
      <c r="V3857" t="str">
        <f>IF(tblOperations[[#This Row],[SLA_Compliance]]&gt;=_xlfn.XLOOKUP('04_References'!$A$3,tblKPITargets[KPI_Name],tblKPITargets[Target_Value]),"Met","Below Target")</f>
        <v>Met</v>
      </c>
      <c r="W3857" t="str">
        <f>IF(tblOperations[[#This Row],[Quality_Pass_Rate]]&gt;=_xlfn.XLOOKUP('04_References'!$A$4,tblKPITargets[KPI_Name],tblKPITargets[Target_Value]),"Met","Below Target")</f>
        <v>Met</v>
      </c>
      <c r="X3857" t="str">
        <f>IF(tblOperations[[#This Row],[Average_Completion_Days]]&lt;=_xlfn.XLOOKUP('04_References'!$A$7,tblKPITargets[KPI_Name],tblKPITargets[Target_Value]),"Met","Below Target")</f>
        <v>Met</v>
      </c>
      <c r="Y3857" t="str">
        <f>IF(tblOperations[[#This Row],[Closing_Backlog]]&lt;=_xlfn.XLOOKUP('04_References'!$A$8,tblKPITargets[KPI_Name],tblKPITargets[Target_Value]),"Met","Below Target")</f>
        <v>Met</v>
      </c>
    </row>
    <row r="3858" spans="1:25">
      <c r="A3858" s="6" t="s">
        <v>3888</v>
      </c>
      <c r="B3858" s="7">
        <v>46196</v>
      </c>
      <c r="C3858" s="2" t="s">
        <v>48</v>
      </c>
      <c r="D3858" s="2" t="s">
        <v>19</v>
      </c>
      <c r="E3858" s="2">
        <v>20</v>
      </c>
      <c r="F3858" s="2">
        <v>46</v>
      </c>
      <c r="G3858" s="2">
        <v>66</v>
      </c>
      <c r="H3858" s="2">
        <v>57</v>
      </c>
      <c r="I3858" s="2">
        <v>9</v>
      </c>
      <c r="J3858" s="2">
        <v>0</v>
      </c>
      <c r="K3858" s="2">
        <v>0</v>
      </c>
      <c r="L3858" s="2">
        <v>2.2000000000000002</v>
      </c>
      <c r="M3858" s="2">
        <v>0.93400000000000005</v>
      </c>
      <c r="N3858" s="2">
        <v>0.995</v>
      </c>
      <c r="O3858" s="2">
        <v>4.5999999999999996</v>
      </c>
      <c r="P3858" s="2">
        <v>0.73299999999999998</v>
      </c>
      <c r="Q3858" s="3">
        <v>0.86399999999999999</v>
      </c>
      <c r="R3858" s="4" t="str">
        <f>TRIM(tblOperations[[#This Row],[Region]])</f>
        <v>South East</v>
      </c>
      <c r="S3858" s="4" t="str">
        <f>TRIM(tblOperations[[#This Row],[Team]])</f>
        <v>Workplace Services</v>
      </c>
      <c r="T3858" s="4" t="str">
        <f>_xlfn.XLOOKUP(R3858,tblRegionReference[Region],tblRegionReference[Area],"Not Found")</f>
        <v>South</v>
      </c>
      <c r="U3858" s="4" t="str">
        <f>IF(tblOperations[[#This Row],[Completion_Rate]]&gt;=_xlfn.XLOOKUP("Completion Rate",tblKPITargets[KPI_Name],tblKPITargets[Target_Value]),"Met","Below Target")</f>
        <v>Below Target</v>
      </c>
      <c r="V3858" t="str">
        <f>IF(tblOperations[[#This Row],[SLA_Compliance]]&gt;=_xlfn.XLOOKUP('04_References'!$A$3,tblKPITargets[KPI_Name],tblKPITargets[Target_Value]),"Met","Below Target")</f>
        <v>Met</v>
      </c>
      <c r="W3858" t="str">
        <f>IF(tblOperations[[#This Row],[Quality_Pass_Rate]]&gt;=_xlfn.XLOOKUP('04_References'!$A$4,tblKPITargets[KPI_Name],tblKPITargets[Target_Value]),"Met","Below Target")</f>
        <v>Met</v>
      </c>
      <c r="X3858" t="str">
        <f>IF(tblOperations[[#This Row],[Average_Completion_Days]]&lt;=_xlfn.XLOOKUP('04_References'!$A$7,tblKPITargets[KPI_Name],tblKPITargets[Target_Value]),"Met","Below Target")</f>
        <v>Met</v>
      </c>
      <c r="Y3858" t="str">
        <f>IF(tblOperations[[#This Row],[Closing_Backlog]]&lt;=_xlfn.XLOOKUP('04_References'!$A$8,tblKPITargets[KPI_Name],tblKPITargets[Target_Value]),"Met","Below Target")</f>
        <v>Met</v>
      </c>
    </row>
    <row r="3859" spans="1:25">
      <c r="A3859" s="8" t="s">
        <v>3889</v>
      </c>
      <c r="B3859" s="9">
        <v>46196</v>
      </c>
      <c r="C3859" s="4" t="s">
        <v>48</v>
      </c>
      <c r="D3859" s="4" t="s">
        <v>21</v>
      </c>
      <c r="E3859" s="4">
        <v>3423</v>
      </c>
      <c r="F3859" s="4">
        <v>41</v>
      </c>
      <c r="G3859" s="4">
        <v>3464</v>
      </c>
      <c r="H3859" s="4">
        <v>19</v>
      </c>
      <c r="I3859" s="4">
        <v>3445</v>
      </c>
      <c r="J3859" s="4">
        <v>0</v>
      </c>
      <c r="K3859" s="4">
        <v>0</v>
      </c>
      <c r="L3859" s="4">
        <v>8</v>
      </c>
      <c r="M3859" s="4">
        <v>0.6</v>
      </c>
      <c r="N3859" s="4">
        <v>0.98399999999999999</v>
      </c>
      <c r="O3859" s="4">
        <v>2.5</v>
      </c>
      <c r="P3859" s="4">
        <v>0.76500000000000001</v>
      </c>
      <c r="Q3859" s="5">
        <v>5.0000000000000001E-3</v>
      </c>
      <c r="R3859" s="4" t="str">
        <f>TRIM(tblOperations[[#This Row],[Region]])</f>
        <v>South East</v>
      </c>
      <c r="S3859" s="4" t="str">
        <f>TRIM(tblOperations[[#This Row],[Team]])</f>
        <v>Facilities Response</v>
      </c>
      <c r="T3859" s="4" t="str">
        <f>_xlfn.XLOOKUP(R3859,tblRegionReference[Region],tblRegionReference[Area],"Not Found")</f>
        <v>South</v>
      </c>
      <c r="U3859" s="4" t="str">
        <f>IF(tblOperations[[#This Row],[Completion_Rate]]&gt;=_xlfn.XLOOKUP("Completion Rate",tblKPITargets[KPI_Name],tblKPITargets[Target_Value]),"Met","Below Target")</f>
        <v>Below Target</v>
      </c>
      <c r="V3859" t="str">
        <f>IF(tblOperations[[#This Row],[SLA_Compliance]]&gt;=_xlfn.XLOOKUP('04_References'!$A$3,tblKPITargets[KPI_Name],tblKPITargets[Target_Value]),"Met","Below Target")</f>
        <v>Below Target</v>
      </c>
      <c r="W3859" t="str">
        <f>IF(tblOperations[[#This Row],[Quality_Pass_Rate]]&gt;=_xlfn.XLOOKUP('04_References'!$A$4,tblKPITargets[KPI_Name],tblKPITargets[Target_Value]),"Met","Below Target")</f>
        <v>Met</v>
      </c>
      <c r="X3859" t="str">
        <f>IF(tblOperations[[#This Row],[Average_Completion_Days]]&lt;=_xlfn.XLOOKUP('04_References'!$A$7,tblKPITargets[KPI_Name],tblKPITargets[Target_Value]),"Met","Below Target")</f>
        <v>Below Target</v>
      </c>
      <c r="Y3859" t="str">
        <f>IF(tblOperations[[#This Row],[Closing_Backlog]]&lt;=_xlfn.XLOOKUP('04_References'!$A$8,tblKPITargets[KPI_Name],tblKPITargets[Target_Value]),"Met","Below Target")</f>
        <v>Below Target</v>
      </c>
    </row>
    <row r="3860" spans="1:25">
      <c r="A3860" s="6" t="s">
        <v>3890</v>
      </c>
      <c r="B3860" s="7">
        <v>46196</v>
      </c>
      <c r="C3860" s="2" t="s">
        <v>48</v>
      </c>
      <c r="D3860" s="2" t="s">
        <v>23</v>
      </c>
      <c r="E3860" s="2">
        <v>3</v>
      </c>
      <c r="F3860" s="2">
        <v>59</v>
      </c>
      <c r="G3860" s="2">
        <v>62</v>
      </c>
      <c r="H3860" s="2">
        <v>58</v>
      </c>
      <c r="I3860" s="2">
        <v>4</v>
      </c>
      <c r="J3860" s="2">
        <v>0</v>
      </c>
      <c r="K3860" s="2">
        <v>0</v>
      </c>
      <c r="L3860" s="2">
        <v>1.9</v>
      </c>
      <c r="M3860" s="2">
        <v>0.95299999999999996</v>
      </c>
      <c r="N3860" s="2">
        <v>0.97</v>
      </c>
      <c r="O3860" s="2">
        <v>4.5999999999999996</v>
      </c>
      <c r="P3860" s="2">
        <v>0.77</v>
      </c>
      <c r="Q3860" s="3">
        <v>0.93500000000000005</v>
      </c>
      <c r="R3860" s="4" t="str">
        <f>TRIM(tblOperations[[#This Row],[Region]])</f>
        <v>South East</v>
      </c>
      <c r="S3860" s="4" t="str">
        <f>TRIM(tblOperations[[#This Row],[Team]])</f>
        <v>Estates Support</v>
      </c>
      <c r="T3860" s="4" t="str">
        <f>_xlfn.XLOOKUP(R3860,tblRegionReference[Region],tblRegionReference[Area],"Not Found")</f>
        <v>South</v>
      </c>
      <c r="U3860" s="4" t="str">
        <f>IF(tblOperations[[#This Row],[Completion_Rate]]&gt;=_xlfn.XLOOKUP("Completion Rate",tblKPITargets[KPI_Name],tblKPITargets[Target_Value]),"Met","Below Target")</f>
        <v>Below Target</v>
      </c>
      <c r="V3860" t="str">
        <f>IF(tblOperations[[#This Row],[SLA_Compliance]]&gt;=_xlfn.XLOOKUP('04_References'!$A$3,tblKPITargets[KPI_Name],tblKPITargets[Target_Value]),"Met","Below Target")</f>
        <v>Met</v>
      </c>
      <c r="W3860" t="str">
        <f>IF(tblOperations[[#This Row],[Quality_Pass_Rate]]&gt;=_xlfn.XLOOKUP('04_References'!$A$4,tblKPITargets[KPI_Name],tblKPITargets[Target_Value]),"Met","Below Target")</f>
        <v>Met</v>
      </c>
      <c r="X3860" t="str">
        <f>IF(tblOperations[[#This Row],[Average_Completion_Days]]&lt;=_xlfn.XLOOKUP('04_References'!$A$7,tblKPITargets[KPI_Name],tblKPITargets[Target_Value]),"Met","Below Target")</f>
        <v>Met</v>
      </c>
      <c r="Y3860" t="str">
        <f>IF(tblOperations[[#This Row],[Closing_Backlog]]&lt;=_xlfn.XLOOKUP('04_References'!$A$8,tblKPITargets[KPI_Name],tblKPITargets[Target_Value]),"Met","Below Target")</f>
        <v>Met</v>
      </c>
    </row>
    <row r="3861" spans="1:25">
      <c r="A3861" s="8" t="s">
        <v>3891</v>
      </c>
      <c r="B3861" s="9">
        <v>46196</v>
      </c>
      <c r="C3861" s="4" t="s">
        <v>48</v>
      </c>
      <c r="D3861" s="4" t="s">
        <v>25</v>
      </c>
      <c r="E3861" s="4">
        <v>1209</v>
      </c>
      <c r="F3861" s="4">
        <v>26</v>
      </c>
      <c r="G3861" s="4">
        <v>1235</v>
      </c>
      <c r="H3861" s="4">
        <v>24</v>
      </c>
      <c r="I3861" s="4">
        <v>1211</v>
      </c>
      <c r="J3861" s="4">
        <v>0</v>
      </c>
      <c r="K3861" s="4">
        <v>0</v>
      </c>
      <c r="L3861" s="4">
        <v>8</v>
      </c>
      <c r="M3861" s="4">
        <v>0.6</v>
      </c>
      <c r="N3861" s="4">
        <v>1</v>
      </c>
      <c r="O3861" s="4">
        <v>2.5</v>
      </c>
      <c r="P3861" s="4">
        <v>0.72899999999999998</v>
      </c>
      <c r="Q3861" s="5">
        <v>1.9E-2</v>
      </c>
      <c r="R3861" s="4" t="str">
        <f>TRIM(tblOperations[[#This Row],[Region]])</f>
        <v>South East</v>
      </c>
      <c r="S3861" s="4" t="str">
        <f>TRIM(tblOperations[[#This Row],[Team]])</f>
        <v>Workplace Projects</v>
      </c>
      <c r="T3861" s="4" t="str">
        <f>_xlfn.XLOOKUP(R3861,tblRegionReference[Region],tblRegionReference[Area],"Not Found")</f>
        <v>South</v>
      </c>
      <c r="U3861" s="4" t="str">
        <f>IF(tblOperations[[#This Row],[Completion_Rate]]&gt;=_xlfn.XLOOKUP("Completion Rate",tblKPITargets[KPI_Name],tblKPITargets[Target_Value]),"Met","Below Target")</f>
        <v>Below Target</v>
      </c>
      <c r="V3861" t="str">
        <f>IF(tblOperations[[#This Row],[SLA_Compliance]]&gt;=_xlfn.XLOOKUP('04_References'!$A$3,tblKPITargets[KPI_Name],tblKPITargets[Target_Value]),"Met","Below Target")</f>
        <v>Below Target</v>
      </c>
      <c r="W3861" t="str">
        <f>IF(tblOperations[[#This Row],[Quality_Pass_Rate]]&gt;=_xlfn.XLOOKUP('04_References'!$A$4,tblKPITargets[KPI_Name],tblKPITargets[Target_Value]),"Met","Below Target")</f>
        <v>Met</v>
      </c>
      <c r="X3861" t="str">
        <f>IF(tblOperations[[#This Row],[Average_Completion_Days]]&lt;=_xlfn.XLOOKUP('04_References'!$A$7,tblKPITargets[KPI_Name],tblKPITargets[Target_Value]),"Met","Below Target")</f>
        <v>Below Target</v>
      </c>
      <c r="Y3861" t="str">
        <f>IF(tblOperations[[#This Row],[Closing_Backlog]]&lt;=_xlfn.XLOOKUP('04_References'!$A$8,tblKPITargets[KPI_Name],tblKPITargets[Target_Value]),"Met","Below Target")</f>
        <v>Below Target</v>
      </c>
    </row>
    <row r="3862" spans="1:25">
      <c r="A3862" s="6" t="s">
        <v>3892</v>
      </c>
      <c r="B3862" s="7">
        <v>46196</v>
      </c>
      <c r="C3862" s="2" t="s">
        <v>53</v>
      </c>
      <c r="D3862" s="2" t="s">
        <v>19</v>
      </c>
      <c r="E3862" s="2">
        <v>2029</v>
      </c>
      <c r="F3862" s="2">
        <v>31</v>
      </c>
      <c r="G3862" s="2">
        <v>2060</v>
      </c>
      <c r="H3862" s="2">
        <v>26</v>
      </c>
      <c r="I3862" s="2">
        <v>2034</v>
      </c>
      <c r="J3862" s="2">
        <v>0</v>
      </c>
      <c r="K3862" s="2">
        <v>0</v>
      </c>
      <c r="L3862" s="2">
        <v>8</v>
      </c>
      <c r="M3862" s="2">
        <v>0.6</v>
      </c>
      <c r="N3862" s="2">
        <v>0.99399999999999999</v>
      </c>
      <c r="O3862" s="2">
        <v>2.5</v>
      </c>
      <c r="P3862" s="2">
        <v>0.72599999999999998</v>
      </c>
      <c r="Q3862" s="3">
        <v>1.2999999999999999E-2</v>
      </c>
      <c r="R3862" s="4" t="str">
        <f>TRIM(tblOperations[[#This Row],[Region]])</f>
        <v>Wales</v>
      </c>
      <c r="S3862" s="4" t="str">
        <f>TRIM(tblOperations[[#This Row],[Team]])</f>
        <v>Workplace Services</v>
      </c>
      <c r="T3862" s="4" t="str">
        <f>_xlfn.XLOOKUP(R3862,tblRegionReference[Region],tblRegionReference[Area],"Not Found")</f>
        <v>Wales</v>
      </c>
      <c r="U3862" s="4" t="str">
        <f>IF(tblOperations[[#This Row],[Completion_Rate]]&gt;=_xlfn.XLOOKUP("Completion Rate",tblKPITargets[KPI_Name],tblKPITargets[Target_Value]),"Met","Below Target")</f>
        <v>Below Target</v>
      </c>
      <c r="V3862" t="str">
        <f>IF(tblOperations[[#This Row],[SLA_Compliance]]&gt;=_xlfn.XLOOKUP('04_References'!$A$3,tblKPITargets[KPI_Name],tblKPITargets[Target_Value]),"Met","Below Target")</f>
        <v>Below Target</v>
      </c>
      <c r="W3862" t="str">
        <f>IF(tblOperations[[#This Row],[Quality_Pass_Rate]]&gt;=_xlfn.XLOOKUP('04_References'!$A$4,tblKPITargets[KPI_Name],tblKPITargets[Target_Value]),"Met","Below Target")</f>
        <v>Met</v>
      </c>
      <c r="X3862" t="str">
        <f>IF(tblOperations[[#This Row],[Average_Completion_Days]]&lt;=_xlfn.XLOOKUP('04_References'!$A$7,tblKPITargets[KPI_Name],tblKPITargets[Target_Value]),"Met","Below Target")</f>
        <v>Below Target</v>
      </c>
      <c r="Y3862" t="str">
        <f>IF(tblOperations[[#This Row],[Closing_Backlog]]&lt;=_xlfn.XLOOKUP('04_References'!$A$8,tblKPITargets[KPI_Name],tblKPITargets[Target_Value]),"Met","Below Target")</f>
        <v>Below Target</v>
      </c>
    </row>
    <row r="3863" spans="1:25">
      <c r="A3863" s="8" t="s">
        <v>3893</v>
      </c>
      <c r="B3863" s="9">
        <v>46196</v>
      </c>
      <c r="C3863" s="4" t="s">
        <v>53</v>
      </c>
      <c r="D3863" s="4" t="s">
        <v>21</v>
      </c>
      <c r="E3863" s="4">
        <v>2122</v>
      </c>
      <c r="F3863" s="4">
        <v>43</v>
      </c>
      <c r="G3863" s="4">
        <v>2165</v>
      </c>
      <c r="H3863" s="4">
        <v>25</v>
      </c>
      <c r="I3863" s="4">
        <v>2140</v>
      </c>
      <c r="J3863" s="4">
        <v>0</v>
      </c>
      <c r="K3863" s="4">
        <v>0</v>
      </c>
      <c r="L3863" s="4">
        <v>8</v>
      </c>
      <c r="M3863" s="4">
        <v>0.6</v>
      </c>
      <c r="N3863" s="4">
        <v>0.99299999999999999</v>
      </c>
      <c r="O3863" s="4">
        <v>2.5</v>
      </c>
      <c r="P3863" s="4">
        <v>0.67900000000000005</v>
      </c>
      <c r="Q3863" s="5">
        <v>1.2E-2</v>
      </c>
      <c r="R3863" s="4" t="str">
        <f>TRIM(tblOperations[[#This Row],[Region]])</f>
        <v>Wales</v>
      </c>
      <c r="S3863" s="4" t="str">
        <f>TRIM(tblOperations[[#This Row],[Team]])</f>
        <v>Facilities Response</v>
      </c>
      <c r="T3863" s="4" t="str">
        <f>_xlfn.XLOOKUP(R3863,tblRegionReference[Region],tblRegionReference[Area],"Not Found")</f>
        <v>Wales</v>
      </c>
      <c r="U3863" s="4" t="str">
        <f>IF(tblOperations[[#This Row],[Completion_Rate]]&gt;=_xlfn.XLOOKUP("Completion Rate",tblKPITargets[KPI_Name],tblKPITargets[Target_Value]),"Met","Below Target")</f>
        <v>Below Target</v>
      </c>
      <c r="V3863" t="str">
        <f>IF(tblOperations[[#This Row],[SLA_Compliance]]&gt;=_xlfn.XLOOKUP('04_References'!$A$3,tblKPITargets[KPI_Name],tblKPITargets[Target_Value]),"Met","Below Target")</f>
        <v>Below Target</v>
      </c>
      <c r="W3863" t="str">
        <f>IF(tblOperations[[#This Row],[Quality_Pass_Rate]]&gt;=_xlfn.XLOOKUP('04_References'!$A$4,tblKPITargets[KPI_Name],tblKPITargets[Target_Value]),"Met","Below Target")</f>
        <v>Met</v>
      </c>
      <c r="X3863" t="str">
        <f>IF(tblOperations[[#This Row],[Average_Completion_Days]]&lt;=_xlfn.XLOOKUP('04_References'!$A$7,tblKPITargets[KPI_Name],tblKPITargets[Target_Value]),"Met","Below Target")</f>
        <v>Below Target</v>
      </c>
      <c r="Y3863" t="str">
        <f>IF(tblOperations[[#This Row],[Closing_Backlog]]&lt;=_xlfn.XLOOKUP('04_References'!$A$8,tblKPITargets[KPI_Name],tblKPITargets[Target_Value]),"Met","Below Target")</f>
        <v>Below Target</v>
      </c>
    </row>
    <row r="3864" spans="1:25">
      <c r="A3864" s="6" t="s">
        <v>3894</v>
      </c>
      <c r="B3864" s="7">
        <v>46196</v>
      </c>
      <c r="C3864" s="2" t="s">
        <v>53</v>
      </c>
      <c r="D3864" s="2" t="s">
        <v>23</v>
      </c>
      <c r="E3864" s="2">
        <v>1570</v>
      </c>
      <c r="F3864" s="2">
        <v>41</v>
      </c>
      <c r="G3864" s="2">
        <v>1611</v>
      </c>
      <c r="H3864" s="2">
        <v>25</v>
      </c>
      <c r="I3864" s="2">
        <v>1586</v>
      </c>
      <c r="J3864" s="2">
        <v>0</v>
      </c>
      <c r="K3864" s="2">
        <v>0</v>
      </c>
      <c r="L3864" s="2">
        <v>8</v>
      </c>
      <c r="M3864" s="2">
        <v>0.6</v>
      </c>
      <c r="N3864" s="2">
        <v>0.999</v>
      </c>
      <c r="O3864" s="2">
        <v>2.5</v>
      </c>
      <c r="P3864" s="2">
        <v>0.71299999999999997</v>
      </c>
      <c r="Q3864" s="3">
        <v>1.6E-2</v>
      </c>
      <c r="R3864" s="4" t="str">
        <f>TRIM(tblOperations[[#This Row],[Region]])</f>
        <v>Wales</v>
      </c>
      <c r="S3864" s="4" t="str">
        <f>TRIM(tblOperations[[#This Row],[Team]])</f>
        <v>Estates Support</v>
      </c>
      <c r="T3864" s="4" t="str">
        <f>_xlfn.XLOOKUP(R3864,tblRegionReference[Region],tblRegionReference[Area],"Not Found")</f>
        <v>Wales</v>
      </c>
      <c r="U3864" s="4" t="str">
        <f>IF(tblOperations[[#This Row],[Completion_Rate]]&gt;=_xlfn.XLOOKUP("Completion Rate",tblKPITargets[KPI_Name],tblKPITargets[Target_Value]),"Met","Below Target")</f>
        <v>Below Target</v>
      </c>
      <c r="V3864" t="str">
        <f>IF(tblOperations[[#This Row],[SLA_Compliance]]&gt;=_xlfn.XLOOKUP('04_References'!$A$3,tblKPITargets[KPI_Name],tblKPITargets[Target_Value]),"Met","Below Target")</f>
        <v>Below Target</v>
      </c>
      <c r="W3864" t="str">
        <f>IF(tblOperations[[#This Row],[Quality_Pass_Rate]]&gt;=_xlfn.XLOOKUP('04_References'!$A$4,tblKPITargets[KPI_Name],tblKPITargets[Target_Value]),"Met","Below Target")</f>
        <v>Met</v>
      </c>
      <c r="X3864" t="str">
        <f>IF(tblOperations[[#This Row],[Average_Completion_Days]]&lt;=_xlfn.XLOOKUP('04_References'!$A$7,tblKPITargets[KPI_Name],tblKPITargets[Target_Value]),"Met","Below Target")</f>
        <v>Below Target</v>
      </c>
      <c r="Y3864" t="str">
        <f>IF(tblOperations[[#This Row],[Closing_Backlog]]&lt;=_xlfn.XLOOKUP('04_References'!$A$8,tblKPITargets[KPI_Name],tblKPITargets[Target_Value]),"Met","Below Target")</f>
        <v>Below Target</v>
      </c>
    </row>
    <row r="3865" spans="1:25">
      <c r="A3865" s="8" t="s">
        <v>3895</v>
      </c>
      <c r="B3865" s="9">
        <v>46196</v>
      </c>
      <c r="C3865" s="4" t="s">
        <v>53</v>
      </c>
      <c r="D3865" s="4" t="s">
        <v>25</v>
      </c>
      <c r="E3865" s="4">
        <v>0</v>
      </c>
      <c r="F3865" s="4">
        <v>20</v>
      </c>
      <c r="G3865" s="4">
        <v>20</v>
      </c>
      <c r="H3865" s="4">
        <v>20</v>
      </c>
      <c r="I3865" s="4">
        <v>0</v>
      </c>
      <c r="J3865" s="4">
        <v>0</v>
      </c>
      <c r="K3865" s="4">
        <v>0</v>
      </c>
      <c r="L3865" s="4">
        <v>1.5</v>
      </c>
      <c r="M3865" s="4">
        <v>0.96499999999999997</v>
      </c>
      <c r="N3865" s="4">
        <v>0.97899999999999998</v>
      </c>
      <c r="O3865" s="4">
        <v>4.4000000000000004</v>
      </c>
      <c r="P3865" s="4">
        <v>0.69899999999999995</v>
      </c>
      <c r="Q3865" s="5">
        <v>1</v>
      </c>
      <c r="R3865" s="4" t="str">
        <f>TRIM(tblOperations[[#This Row],[Region]])</f>
        <v>Wales</v>
      </c>
      <c r="S3865" s="4" t="str">
        <f>TRIM(tblOperations[[#This Row],[Team]])</f>
        <v>Workplace Projects</v>
      </c>
      <c r="T3865" s="4" t="str">
        <f>_xlfn.XLOOKUP(R3865,tblRegionReference[Region],tblRegionReference[Area],"Not Found")</f>
        <v>Wales</v>
      </c>
      <c r="U3865" s="4" t="str">
        <f>IF(tblOperations[[#This Row],[Completion_Rate]]&gt;=_xlfn.XLOOKUP("Completion Rate",tblKPITargets[KPI_Name],tblKPITargets[Target_Value]),"Met","Below Target")</f>
        <v>Met</v>
      </c>
      <c r="V3865" t="str">
        <f>IF(tblOperations[[#This Row],[SLA_Compliance]]&gt;=_xlfn.XLOOKUP('04_References'!$A$3,tblKPITargets[KPI_Name],tblKPITargets[Target_Value]),"Met","Below Target")</f>
        <v>Met</v>
      </c>
      <c r="W3865" t="str">
        <f>IF(tblOperations[[#This Row],[Quality_Pass_Rate]]&gt;=_xlfn.XLOOKUP('04_References'!$A$4,tblKPITargets[KPI_Name],tblKPITargets[Target_Value]),"Met","Below Target")</f>
        <v>Met</v>
      </c>
      <c r="X3865" t="str">
        <f>IF(tblOperations[[#This Row],[Average_Completion_Days]]&lt;=_xlfn.XLOOKUP('04_References'!$A$7,tblKPITargets[KPI_Name],tblKPITargets[Target_Value]),"Met","Below Target")</f>
        <v>Met</v>
      </c>
      <c r="Y3865" t="str">
        <f>IF(tblOperations[[#This Row],[Closing_Backlog]]&lt;=_xlfn.XLOOKUP('04_References'!$A$8,tblKPITargets[KPI_Name],tblKPITargets[Target_Value]),"Met","Below Target")</f>
        <v>Met</v>
      </c>
    </row>
    <row r="3866" spans="1:25">
      <c r="A3866" s="6" t="s">
        <v>3896</v>
      </c>
      <c r="B3866" s="7">
        <v>46197</v>
      </c>
      <c r="C3866" s="2" t="s">
        <v>18</v>
      </c>
      <c r="D3866" s="2" t="s">
        <v>19</v>
      </c>
      <c r="E3866" s="2">
        <v>697</v>
      </c>
      <c r="F3866" s="2">
        <v>47</v>
      </c>
      <c r="G3866" s="2">
        <v>744</v>
      </c>
      <c r="H3866" s="2">
        <v>35</v>
      </c>
      <c r="I3866" s="2">
        <v>709</v>
      </c>
      <c r="J3866" s="2">
        <v>0</v>
      </c>
      <c r="K3866" s="2">
        <v>0</v>
      </c>
      <c r="L3866" s="2">
        <v>8</v>
      </c>
      <c r="M3866" s="2">
        <v>0.6</v>
      </c>
      <c r="N3866" s="2">
        <v>0.98099999999999998</v>
      </c>
      <c r="O3866" s="2">
        <v>2.5</v>
      </c>
      <c r="P3866" s="2">
        <v>0.66</v>
      </c>
      <c r="Q3866" s="3">
        <v>4.7E-2</v>
      </c>
      <c r="R3866" s="4" t="str">
        <f>TRIM(tblOperations[[#This Row],[Region]])</f>
        <v>Scotland</v>
      </c>
      <c r="S3866" s="4" t="str">
        <f>TRIM(tblOperations[[#This Row],[Team]])</f>
        <v>Workplace Services</v>
      </c>
      <c r="T3866" s="4" t="str">
        <f>_xlfn.XLOOKUP(R3866,tblRegionReference[Region],tblRegionReference[Area],"Not Found")</f>
        <v>North</v>
      </c>
      <c r="U3866" s="4" t="str">
        <f>IF(tblOperations[[#This Row],[Completion_Rate]]&gt;=_xlfn.XLOOKUP("Completion Rate",tblKPITargets[KPI_Name],tblKPITargets[Target_Value]),"Met","Below Target")</f>
        <v>Below Target</v>
      </c>
      <c r="V3866" t="str">
        <f>IF(tblOperations[[#This Row],[SLA_Compliance]]&gt;=_xlfn.XLOOKUP('04_References'!$A$3,tblKPITargets[KPI_Name],tblKPITargets[Target_Value]),"Met","Below Target")</f>
        <v>Below Target</v>
      </c>
      <c r="W3866" t="str">
        <f>IF(tblOperations[[#This Row],[Quality_Pass_Rate]]&gt;=_xlfn.XLOOKUP('04_References'!$A$4,tblKPITargets[KPI_Name],tblKPITargets[Target_Value]),"Met","Below Target")</f>
        <v>Met</v>
      </c>
      <c r="X3866" t="str">
        <f>IF(tblOperations[[#This Row],[Average_Completion_Days]]&lt;=_xlfn.XLOOKUP('04_References'!$A$7,tblKPITargets[KPI_Name],tblKPITargets[Target_Value]),"Met","Below Target")</f>
        <v>Below Target</v>
      </c>
      <c r="Y3866" t="str">
        <f>IF(tblOperations[[#This Row],[Closing_Backlog]]&lt;=_xlfn.XLOOKUP('04_References'!$A$8,tblKPITargets[KPI_Name],tblKPITargets[Target_Value]),"Met","Below Target")</f>
        <v>Below Target</v>
      </c>
    </row>
    <row r="3867" spans="1:25">
      <c r="A3867" s="8" t="s">
        <v>3897</v>
      </c>
      <c r="B3867" s="9">
        <v>46197</v>
      </c>
      <c r="C3867" s="4" t="s">
        <v>18</v>
      </c>
      <c r="D3867" s="4" t="s">
        <v>21</v>
      </c>
      <c r="E3867" s="4">
        <v>0</v>
      </c>
      <c r="F3867" s="4">
        <v>39</v>
      </c>
      <c r="G3867" s="4">
        <v>39</v>
      </c>
      <c r="H3867" s="4">
        <v>39</v>
      </c>
      <c r="I3867" s="4">
        <v>0</v>
      </c>
      <c r="J3867" s="4">
        <v>0</v>
      </c>
      <c r="K3867" s="4">
        <v>0</v>
      </c>
      <c r="L3867" s="4">
        <v>1.7</v>
      </c>
      <c r="M3867" s="4">
        <v>0.96399999999999997</v>
      </c>
      <c r="N3867" s="4">
        <v>0.97699999999999998</v>
      </c>
      <c r="O3867" s="4">
        <v>4.5</v>
      </c>
      <c r="P3867" s="4">
        <v>0.72299999999999998</v>
      </c>
      <c r="Q3867" s="5">
        <v>1</v>
      </c>
      <c r="R3867" s="4" t="str">
        <f>TRIM(tblOperations[[#This Row],[Region]])</f>
        <v>Scotland</v>
      </c>
      <c r="S3867" s="4" t="str">
        <f>TRIM(tblOperations[[#This Row],[Team]])</f>
        <v>Facilities Response</v>
      </c>
      <c r="T3867" s="4" t="str">
        <f>_xlfn.XLOOKUP(R3867,tblRegionReference[Region],tblRegionReference[Area],"Not Found")</f>
        <v>North</v>
      </c>
      <c r="U3867" s="4" t="str">
        <f>IF(tblOperations[[#This Row],[Completion_Rate]]&gt;=_xlfn.XLOOKUP("Completion Rate",tblKPITargets[KPI_Name],tblKPITargets[Target_Value]),"Met","Below Target")</f>
        <v>Met</v>
      </c>
      <c r="V3867" t="str">
        <f>IF(tblOperations[[#This Row],[SLA_Compliance]]&gt;=_xlfn.XLOOKUP('04_References'!$A$3,tblKPITargets[KPI_Name],tblKPITargets[Target_Value]),"Met","Below Target")</f>
        <v>Met</v>
      </c>
      <c r="W3867" t="str">
        <f>IF(tblOperations[[#This Row],[Quality_Pass_Rate]]&gt;=_xlfn.XLOOKUP('04_References'!$A$4,tblKPITargets[KPI_Name],tblKPITargets[Target_Value]),"Met","Below Target")</f>
        <v>Met</v>
      </c>
      <c r="X3867" t="str">
        <f>IF(tblOperations[[#This Row],[Average_Completion_Days]]&lt;=_xlfn.XLOOKUP('04_References'!$A$7,tblKPITargets[KPI_Name],tblKPITargets[Target_Value]),"Met","Below Target")</f>
        <v>Met</v>
      </c>
      <c r="Y3867" t="str">
        <f>IF(tblOperations[[#This Row],[Closing_Backlog]]&lt;=_xlfn.XLOOKUP('04_References'!$A$8,tblKPITargets[KPI_Name],tblKPITargets[Target_Value]),"Met","Below Target")</f>
        <v>Met</v>
      </c>
    </row>
    <row r="3868" spans="1:25">
      <c r="A3868" s="6" t="s">
        <v>3898</v>
      </c>
      <c r="B3868" s="7">
        <v>46197</v>
      </c>
      <c r="C3868" s="2" t="s">
        <v>18</v>
      </c>
      <c r="D3868" s="2" t="s">
        <v>23</v>
      </c>
      <c r="E3868" s="2">
        <v>1014</v>
      </c>
      <c r="F3868" s="2">
        <v>38</v>
      </c>
      <c r="G3868" s="2">
        <v>1052</v>
      </c>
      <c r="H3868" s="2">
        <v>34</v>
      </c>
      <c r="I3868" s="2">
        <v>1018</v>
      </c>
      <c r="J3868" s="2">
        <v>1</v>
      </c>
      <c r="K3868" s="2">
        <v>1</v>
      </c>
      <c r="L3868" s="2">
        <v>8</v>
      </c>
      <c r="M3868" s="2">
        <v>0.6</v>
      </c>
      <c r="N3868" s="2">
        <v>0.94799999999999995</v>
      </c>
      <c r="O3868" s="2">
        <v>2.5</v>
      </c>
      <c r="P3868" s="2">
        <v>0.73799999999999999</v>
      </c>
      <c r="Q3868" s="3">
        <v>3.2000000000000001E-2</v>
      </c>
      <c r="R3868" s="4" t="str">
        <f>TRIM(tblOperations[[#This Row],[Region]])</f>
        <v>Scotland</v>
      </c>
      <c r="S3868" s="4" t="str">
        <f>TRIM(tblOperations[[#This Row],[Team]])</f>
        <v>Estates Support</v>
      </c>
      <c r="T3868" s="4" t="str">
        <f>_xlfn.XLOOKUP(R3868,tblRegionReference[Region],tblRegionReference[Area],"Not Found")</f>
        <v>North</v>
      </c>
      <c r="U3868" s="4" t="str">
        <f>IF(tblOperations[[#This Row],[Completion_Rate]]&gt;=_xlfn.XLOOKUP("Completion Rate",tblKPITargets[KPI_Name],tblKPITargets[Target_Value]),"Met","Below Target")</f>
        <v>Below Target</v>
      </c>
      <c r="V3868" t="str">
        <f>IF(tblOperations[[#This Row],[SLA_Compliance]]&gt;=_xlfn.XLOOKUP('04_References'!$A$3,tblKPITargets[KPI_Name],tblKPITargets[Target_Value]),"Met","Below Target")</f>
        <v>Below Target</v>
      </c>
      <c r="W3868" t="str">
        <f>IF(tblOperations[[#This Row],[Quality_Pass_Rate]]&gt;=_xlfn.XLOOKUP('04_References'!$A$4,tblKPITargets[KPI_Name],tblKPITargets[Target_Value]),"Met","Below Target")</f>
        <v>Below Target</v>
      </c>
      <c r="X3868" t="str">
        <f>IF(tblOperations[[#This Row],[Average_Completion_Days]]&lt;=_xlfn.XLOOKUP('04_References'!$A$7,tblKPITargets[KPI_Name],tblKPITargets[Target_Value]),"Met","Below Target")</f>
        <v>Below Target</v>
      </c>
      <c r="Y3868" t="str">
        <f>IF(tblOperations[[#This Row],[Closing_Backlog]]&lt;=_xlfn.XLOOKUP('04_References'!$A$8,tblKPITargets[KPI_Name],tblKPITargets[Target_Value]),"Met","Below Target")</f>
        <v>Below Target</v>
      </c>
    </row>
    <row r="3869" spans="1:25">
      <c r="A3869" s="8" t="s">
        <v>3899</v>
      </c>
      <c r="B3869" s="9">
        <v>46197</v>
      </c>
      <c r="C3869" s="4" t="s">
        <v>18</v>
      </c>
      <c r="D3869" s="4" t="s">
        <v>25</v>
      </c>
      <c r="E3869" s="4">
        <v>0</v>
      </c>
      <c r="F3869" s="4">
        <v>19</v>
      </c>
      <c r="G3869" s="4">
        <v>19</v>
      </c>
      <c r="H3869" s="4">
        <v>19</v>
      </c>
      <c r="I3869" s="4">
        <v>0</v>
      </c>
      <c r="J3869" s="4">
        <v>0</v>
      </c>
      <c r="K3869" s="4">
        <v>0</v>
      </c>
      <c r="L3869" s="4">
        <v>1.6</v>
      </c>
      <c r="M3869" s="4">
        <v>0.97899999999999998</v>
      </c>
      <c r="N3869" s="4">
        <v>0.98199999999999998</v>
      </c>
      <c r="O3869" s="4">
        <v>4.5999999999999996</v>
      </c>
      <c r="P3869" s="4">
        <v>0.71099999999999997</v>
      </c>
      <c r="Q3869" s="5">
        <v>1</v>
      </c>
      <c r="R3869" s="4" t="str">
        <f>TRIM(tblOperations[[#This Row],[Region]])</f>
        <v>Scotland</v>
      </c>
      <c r="S3869" s="4" t="str">
        <f>TRIM(tblOperations[[#This Row],[Team]])</f>
        <v>Workplace Projects</v>
      </c>
      <c r="T3869" s="4" t="str">
        <f>_xlfn.XLOOKUP(R3869,tblRegionReference[Region],tblRegionReference[Area],"Not Found")</f>
        <v>North</v>
      </c>
      <c r="U3869" s="4" t="str">
        <f>IF(tblOperations[[#This Row],[Completion_Rate]]&gt;=_xlfn.XLOOKUP("Completion Rate",tblKPITargets[KPI_Name],tblKPITargets[Target_Value]),"Met","Below Target")</f>
        <v>Met</v>
      </c>
      <c r="V3869" t="str">
        <f>IF(tblOperations[[#This Row],[SLA_Compliance]]&gt;=_xlfn.XLOOKUP('04_References'!$A$3,tblKPITargets[KPI_Name],tblKPITargets[Target_Value]),"Met","Below Target")</f>
        <v>Met</v>
      </c>
      <c r="W3869" t="str">
        <f>IF(tblOperations[[#This Row],[Quality_Pass_Rate]]&gt;=_xlfn.XLOOKUP('04_References'!$A$4,tblKPITargets[KPI_Name],tblKPITargets[Target_Value]),"Met","Below Target")</f>
        <v>Met</v>
      </c>
      <c r="X3869" t="str">
        <f>IF(tblOperations[[#This Row],[Average_Completion_Days]]&lt;=_xlfn.XLOOKUP('04_References'!$A$7,tblKPITargets[KPI_Name],tblKPITargets[Target_Value]),"Met","Below Target")</f>
        <v>Met</v>
      </c>
      <c r="Y3869" t="str">
        <f>IF(tblOperations[[#This Row],[Closing_Backlog]]&lt;=_xlfn.XLOOKUP('04_References'!$A$8,tblKPITargets[KPI_Name],tblKPITargets[Target_Value]),"Met","Below Target")</f>
        <v>Met</v>
      </c>
    </row>
    <row r="3870" spans="1:25">
      <c r="A3870" s="6" t="s">
        <v>3900</v>
      </c>
      <c r="B3870" s="7">
        <v>46197</v>
      </c>
      <c r="C3870" s="2" t="s">
        <v>27</v>
      </c>
      <c r="D3870" s="2" t="s">
        <v>19</v>
      </c>
      <c r="E3870" s="2">
        <v>17</v>
      </c>
      <c r="F3870" s="2">
        <v>51</v>
      </c>
      <c r="G3870" s="2">
        <v>68</v>
      </c>
      <c r="H3870" s="2">
        <v>47</v>
      </c>
      <c r="I3870" s="2">
        <v>21</v>
      </c>
      <c r="J3870" s="2">
        <v>0</v>
      </c>
      <c r="K3870" s="2">
        <v>0</v>
      </c>
      <c r="L3870" s="2">
        <v>3.3</v>
      </c>
      <c r="M3870" s="2">
        <v>0.84399999999999997</v>
      </c>
      <c r="N3870" s="2">
        <v>0.95599999999999996</v>
      </c>
      <c r="O3870" s="2">
        <v>3.9</v>
      </c>
      <c r="P3870" s="2">
        <v>0.74399999999999999</v>
      </c>
      <c r="Q3870" s="3">
        <v>0.69099999999999995</v>
      </c>
      <c r="R3870" s="4" t="str">
        <f>TRIM(tblOperations[[#This Row],[Region]])</f>
        <v>North East</v>
      </c>
      <c r="S3870" s="4" t="str">
        <f>TRIM(tblOperations[[#This Row],[Team]])</f>
        <v>Workplace Services</v>
      </c>
      <c r="T3870" s="4" t="str">
        <f>_xlfn.XLOOKUP(R3870,tblRegionReference[Region],tblRegionReference[Area],"Not Found")</f>
        <v>North</v>
      </c>
      <c r="U3870" s="4" t="str">
        <f>IF(tblOperations[[#This Row],[Completion_Rate]]&gt;=_xlfn.XLOOKUP("Completion Rate",tblKPITargets[KPI_Name],tblKPITargets[Target_Value]),"Met","Below Target")</f>
        <v>Below Target</v>
      </c>
      <c r="V3870" t="str">
        <f>IF(tblOperations[[#This Row],[SLA_Compliance]]&gt;=_xlfn.XLOOKUP('04_References'!$A$3,tblKPITargets[KPI_Name],tblKPITargets[Target_Value]),"Met","Below Target")</f>
        <v>Below Target</v>
      </c>
      <c r="W3870" t="str">
        <f>IF(tblOperations[[#This Row],[Quality_Pass_Rate]]&gt;=_xlfn.XLOOKUP('04_References'!$A$4,tblKPITargets[KPI_Name],tblKPITargets[Target_Value]),"Met","Below Target")</f>
        <v>Met</v>
      </c>
      <c r="X3870" t="str">
        <f>IF(tblOperations[[#This Row],[Average_Completion_Days]]&lt;=_xlfn.XLOOKUP('04_References'!$A$7,tblKPITargets[KPI_Name],tblKPITargets[Target_Value]),"Met","Below Target")</f>
        <v>Below Target</v>
      </c>
      <c r="Y3870" t="str">
        <f>IF(tblOperations[[#This Row],[Closing_Backlog]]&lt;=_xlfn.XLOOKUP('04_References'!$A$8,tblKPITargets[KPI_Name],tblKPITargets[Target_Value]),"Met","Below Target")</f>
        <v>Below Target</v>
      </c>
    </row>
    <row r="3871" spans="1:25">
      <c r="A3871" s="8" t="s">
        <v>3901</v>
      </c>
      <c r="B3871" s="9">
        <v>46197</v>
      </c>
      <c r="C3871" s="4" t="s">
        <v>27</v>
      </c>
      <c r="D3871" s="4" t="s">
        <v>21</v>
      </c>
      <c r="E3871" s="4">
        <v>0</v>
      </c>
      <c r="F3871" s="4">
        <v>34</v>
      </c>
      <c r="G3871" s="4">
        <v>34</v>
      </c>
      <c r="H3871" s="4">
        <v>34</v>
      </c>
      <c r="I3871" s="4">
        <v>0</v>
      </c>
      <c r="J3871" s="4">
        <v>0</v>
      </c>
      <c r="K3871" s="4">
        <v>0</v>
      </c>
      <c r="L3871" s="4">
        <v>1.7</v>
      </c>
      <c r="M3871" s="4">
        <v>0.94499999999999995</v>
      </c>
      <c r="N3871" s="4">
        <v>0.995</v>
      </c>
      <c r="O3871" s="4">
        <v>4.5999999999999996</v>
      </c>
      <c r="P3871" s="4">
        <v>0.70899999999999996</v>
      </c>
      <c r="Q3871" s="5">
        <v>1</v>
      </c>
      <c r="R3871" s="4" t="str">
        <f>TRIM(tblOperations[[#This Row],[Region]])</f>
        <v>North East</v>
      </c>
      <c r="S3871" s="4" t="str">
        <f>TRIM(tblOperations[[#This Row],[Team]])</f>
        <v>Facilities Response</v>
      </c>
      <c r="T3871" s="4" t="str">
        <f>_xlfn.XLOOKUP(R3871,tblRegionReference[Region],tblRegionReference[Area],"Not Found")</f>
        <v>North</v>
      </c>
      <c r="U3871" s="4" t="str">
        <f>IF(tblOperations[[#This Row],[Completion_Rate]]&gt;=_xlfn.XLOOKUP("Completion Rate",tblKPITargets[KPI_Name],tblKPITargets[Target_Value]),"Met","Below Target")</f>
        <v>Met</v>
      </c>
      <c r="V3871" t="str">
        <f>IF(tblOperations[[#This Row],[SLA_Compliance]]&gt;=_xlfn.XLOOKUP('04_References'!$A$3,tblKPITargets[KPI_Name],tblKPITargets[Target_Value]),"Met","Below Target")</f>
        <v>Met</v>
      </c>
      <c r="W3871" t="str">
        <f>IF(tblOperations[[#This Row],[Quality_Pass_Rate]]&gt;=_xlfn.XLOOKUP('04_References'!$A$4,tblKPITargets[KPI_Name],tblKPITargets[Target_Value]),"Met","Below Target")</f>
        <v>Met</v>
      </c>
      <c r="X3871" t="str">
        <f>IF(tblOperations[[#This Row],[Average_Completion_Days]]&lt;=_xlfn.XLOOKUP('04_References'!$A$7,tblKPITargets[KPI_Name],tblKPITargets[Target_Value]),"Met","Below Target")</f>
        <v>Met</v>
      </c>
      <c r="Y3871" t="str">
        <f>IF(tblOperations[[#This Row],[Closing_Backlog]]&lt;=_xlfn.XLOOKUP('04_References'!$A$8,tblKPITargets[KPI_Name],tblKPITargets[Target_Value]),"Met","Below Target")</f>
        <v>Met</v>
      </c>
    </row>
    <row r="3872" spans="1:25">
      <c r="A3872" s="6" t="s">
        <v>3902</v>
      </c>
      <c r="B3872" s="7">
        <v>46197</v>
      </c>
      <c r="C3872" s="2" t="s">
        <v>27</v>
      </c>
      <c r="D3872" s="2" t="s">
        <v>23</v>
      </c>
      <c r="E3872" s="2">
        <v>2570</v>
      </c>
      <c r="F3872" s="2">
        <v>38</v>
      </c>
      <c r="G3872" s="2">
        <v>2608</v>
      </c>
      <c r="H3872" s="2">
        <v>19</v>
      </c>
      <c r="I3872" s="2">
        <v>2589</v>
      </c>
      <c r="J3872" s="2">
        <v>0</v>
      </c>
      <c r="K3872" s="2">
        <v>0</v>
      </c>
      <c r="L3872" s="2">
        <v>8</v>
      </c>
      <c r="M3872" s="2">
        <v>0.6</v>
      </c>
      <c r="N3872" s="2">
        <v>0.996</v>
      </c>
      <c r="O3872" s="2">
        <v>2.5</v>
      </c>
      <c r="P3872" s="2">
        <v>0.77200000000000002</v>
      </c>
      <c r="Q3872" s="3">
        <v>7.0000000000000001E-3</v>
      </c>
      <c r="R3872" s="4" t="str">
        <f>TRIM(tblOperations[[#This Row],[Region]])</f>
        <v>North East</v>
      </c>
      <c r="S3872" s="4" t="str">
        <f>TRIM(tblOperations[[#This Row],[Team]])</f>
        <v>Estates Support</v>
      </c>
      <c r="T3872" s="4" t="str">
        <f>_xlfn.XLOOKUP(R3872,tblRegionReference[Region],tblRegionReference[Area],"Not Found")</f>
        <v>North</v>
      </c>
      <c r="U3872" s="4" t="str">
        <f>IF(tblOperations[[#This Row],[Completion_Rate]]&gt;=_xlfn.XLOOKUP("Completion Rate",tblKPITargets[KPI_Name],tblKPITargets[Target_Value]),"Met","Below Target")</f>
        <v>Below Target</v>
      </c>
      <c r="V3872" t="str">
        <f>IF(tblOperations[[#This Row],[SLA_Compliance]]&gt;=_xlfn.XLOOKUP('04_References'!$A$3,tblKPITargets[KPI_Name],tblKPITargets[Target_Value]),"Met","Below Target")</f>
        <v>Below Target</v>
      </c>
      <c r="W3872" t="str">
        <f>IF(tblOperations[[#This Row],[Quality_Pass_Rate]]&gt;=_xlfn.XLOOKUP('04_References'!$A$4,tblKPITargets[KPI_Name],tblKPITargets[Target_Value]),"Met","Below Target")</f>
        <v>Met</v>
      </c>
      <c r="X3872" t="str">
        <f>IF(tblOperations[[#This Row],[Average_Completion_Days]]&lt;=_xlfn.XLOOKUP('04_References'!$A$7,tblKPITargets[KPI_Name],tblKPITargets[Target_Value]),"Met","Below Target")</f>
        <v>Below Target</v>
      </c>
      <c r="Y3872" t="str">
        <f>IF(tblOperations[[#This Row],[Closing_Backlog]]&lt;=_xlfn.XLOOKUP('04_References'!$A$8,tblKPITargets[KPI_Name],tblKPITargets[Target_Value]),"Met","Below Target")</f>
        <v>Below Target</v>
      </c>
    </row>
    <row r="3873" spans="1:25">
      <c r="A3873" s="8" t="s">
        <v>3903</v>
      </c>
      <c r="B3873" s="9">
        <v>46197</v>
      </c>
      <c r="C3873" s="4" t="s">
        <v>27</v>
      </c>
      <c r="D3873" s="4" t="s">
        <v>25</v>
      </c>
      <c r="E3873" s="4">
        <v>256</v>
      </c>
      <c r="F3873" s="4">
        <v>30</v>
      </c>
      <c r="G3873" s="4">
        <v>286</v>
      </c>
      <c r="H3873" s="4">
        <v>29</v>
      </c>
      <c r="I3873" s="4">
        <v>257</v>
      </c>
      <c r="J3873" s="4">
        <v>0</v>
      </c>
      <c r="K3873" s="4">
        <v>0</v>
      </c>
      <c r="L3873" s="4">
        <v>8</v>
      </c>
      <c r="M3873" s="4">
        <v>0.6</v>
      </c>
      <c r="N3873" s="4">
        <v>0.95799999999999996</v>
      </c>
      <c r="O3873" s="4">
        <v>2.5</v>
      </c>
      <c r="P3873" s="4">
        <v>0.81100000000000005</v>
      </c>
      <c r="Q3873" s="5">
        <v>0.10100000000000001</v>
      </c>
      <c r="R3873" s="4" t="str">
        <f>TRIM(tblOperations[[#This Row],[Region]])</f>
        <v>North East</v>
      </c>
      <c r="S3873" s="4" t="str">
        <f>TRIM(tblOperations[[#This Row],[Team]])</f>
        <v>Workplace Projects</v>
      </c>
      <c r="T3873" s="4" t="str">
        <f>_xlfn.XLOOKUP(R3873,tblRegionReference[Region],tblRegionReference[Area],"Not Found")</f>
        <v>North</v>
      </c>
      <c r="U3873" s="4" t="str">
        <f>IF(tblOperations[[#This Row],[Completion_Rate]]&gt;=_xlfn.XLOOKUP("Completion Rate",tblKPITargets[KPI_Name],tblKPITargets[Target_Value]),"Met","Below Target")</f>
        <v>Below Target</v>
      </c>
      <c r="V3873" t="str">
        <f>IF(tblOperations[[#This Row],[SLA_Compliance]]&gt;=_xlfn.XLOOKUP('04_References'!$A$3,tblKPITargets[KPI_Name],tblKPITargets[Target_Value]),"Met","Below Target")</f>
        <v>Below Target</v>
      </c>
      <c r="W3873" t="str">
        <f>IF(tblOperations[[#This Row],[Quality_Pass_Rate]]&gt;=_xlfn.XLOOKUP('04_References'!$A$4,tblKPITargets[KPI_Name],tblKPITargets[Target_Value]),"Met","Below Target")</f>
        <v>Met</v>
      </c>
      <c r="X3873" t="str">
        <f>IF(tblOperations[[#This Row],[Average_Completion_Days]]&lt;=_xlfn.XLOOKUP('04_References'!$A$7,tblKPITargets[KPI_Name],tblKPITargets[Target_Value]),"Met","Below Target")</f>
        <v>Below Target</v>
      </c>
      <c r="Y3873" t="str">
        <f>IF(tblOperations[[#This Row],[Closing_Backlog]]&lt;=_xlfn.XLOOKUP('04_References'!$A$8,tblKPITargets[KPI_Name],tblKPITargets[Target_Value]),"Met","Below Target")</f>
        <v>Below Target</v>
      </c>
    </row>
    <row r="3874" spans="1:25">
      <c r="A3874" s="6" t="s">
        <v>3904</v>
      </c>
      <c r="B3874" s="7">
        <v>46197</v>
      </c>
      <c r="C3874" s="2" t="s">
        <v>32</v>
      </c>
      <c r="D3874" s="2" t="s">
        <v>19</v>
      </c>
      <c r="E3874" s="2">
        <v>1164</v>
      </c>
      <c r="F3874" s="2">
        <v>29</v>
      </c>
      <c r="G3874" s="2">
        <v>1193</v>
      </c>
      <c r="H3874" s="2">
        <v>31</v>
      </c>
      <c r="I3874" s="2">
        <v>1162</v>
      </c>
      <c r="J3874" s="2">
        <v>0</v>
      </c>
      <c r="K3874" s="2">
        <v>0</v>
      </c>
      <c r="L3874" s="2">
        <v>8</v>
      </c>
      <c r="M3874" s="2">
        <v>0.6</v>
      </c>
      <c r="N3874" s="2">
        <v>0.99</v>
      </c>
      <c r="O3874" s="2">
        <v>2.5</v>
      </c>
      <c r="P3874" s="2">
        <v>0.755</v>
      </c>
      <c r="Q3874" s="3">
        <v>2.5999999999999999E-2</v>
      </c>
      <c r="R3874" s="4" t="str">
        <f>TRIM(tblOperations[[#This Row],[Region]])</f>
        <v>North West</v>
      </c>
      <c r="S3874" s="4" t="str">
        <f>TRIM(tblOperations[[#This Row],[Team]])</f>
        <v>Workplace Services</v>
      </c>
      <c r="T3874" s="4" t="str">
        <f>_xlfn.XLOOKUP(R3874,tblRegionReference[Region],tblRegionReference[Area],"Not Found")</f>
        <v>North</v>
      </c>
      <c r="U3874" s="4" t="str">
        <f>IF(tblOperations[[#This Row],[Completion_Rate]]&gt;=_xlfn.XLOOKUP("Completion Rate",tblKPITargets[KPI_Name],tblKPITargets[Target_Value]),"Met","Below Target")</f>
        <v>Below Target</v>
      </c>
      <c r="V3874" t="str">
        <f>IF(tblOperations[[#This Row],[SLA_Compliance]]&gt;=_xlfn.XLOOKUP('04_References'!$A$3,tblKPITargets[KPI_Name],tblKPITargets[Target_Value]),"Met","Below Target")</f>
        <v>Below Target</v>
      </c>
      <c r="W3874" t="str">
        <f>IF(tblOperations[[#This Row],[Quality_Pass_Rate]]&gt;=_xlfn.XLOOKUP('04_References'!$A$4,tblKPITargets[KPI_Name],tblKPITargets[Target_Value]),"Met","Below Target")</f>
        <v>Met</v>
      </c>
      <c r="X3874" t="str">
        <f>IF(tblOperations[[#This Row],[Average_Completion_Days]]&lt;=_xlfn.XLOOKUP('04_References'!$A$7,tblKPITargets[KPI_Name],tblKPITargets[Target_Value]),"Met","Below Target")</f>
        <v>Below Target</v>
      </c>
      <c r="Y3874" t="str">
        <f>IF(tblOperations[[#This Row],[Closing_Backlog]]&lt;=_xlfn.XLOOKUP('04_References'!$A$8,tblKPITargets[KPI_Name],tblKPITargets[Target_Value]),"Met","Below Target")</f>
        <v>Below Target</v>
      </c>
    </row>
    <row r="3875" spans="1:25">
      <c r="A3875" s="8" t="s">
        <v>3905</v>
      </c>
      <c r="B3875" s="9">
        <v>46197</v>
      </c>
      <c r="C3875" s="4" t="s">
        <v>32</v>
      </c>
      <c r="D3875" s="4" t="s">
        <v>21</v>
      </c>
      <c r="E3875" s="4">
        <v>2430</v>
      </c>
      <c r="F3875" s="4">
        <v>29</v>
      </c>
      <c r="G3875" s="4">
        <v>2459</v>
      </c>
      <c r="H3875" s="4">
        <v>26</v>
      </c>
      <c r="I3875" s="4">
        <v>2433</v>
      </c>
      <c r="J3875" s="4">
        <v>0</v>
      </c>
      <c r="K3875" s="4">
        <v>0</v>
      </c>
      <c r="L3875" s="4">
        <v>8</v>
      </c>
      <c r="M3875" s="4">
        <v>0.6</v>
      </c>
      <c r="N3875" s="4">
        <v>0.98599999999999999</v>
      </c>
      <c r="O3875" s="4">
        <v>2.5</v>
      </c>
      <c r="P3875" s="4">
        <v>0.75</v>
      </c>
      <c r="Q3875" s="5">
        <v>1.0999999999999999E-2</v>
      </c>
      <c r="R3875" s="4" t="str">
        <f>TRIM(tblOperations[[#This Row],[Region]])</f>
        <v>North West</v>
      </c>
      <c r="S3875" s="4" t="str">
        <f>TRIM(tblOperations[[#This Row],[Team]])</f>
        <v>Facilities Response</v>
      </c>
      <c r="T3875" s="4" t="str">
        <f>_xlfn.XLOOKUP(R3875,tblRegionReference[Region],tblRegionReference[Area],"Not Found")</f>
        <v>North</v>
      </c>
      <c r="U3875" s="4" t="str">
        <f>IF(tblOperations[[#This Row],[Completion_Rate]]&gt;=_xlfn.XLOOKUP("Completion Rate",tblKPITargets[KPI_Name],tblKPITargets[Target_Value]),"Met","Below Target")</f>
        <v>Below Target</v>
      </c>
      <c r="V3875" t="str">
        <f>IF(tblOperations[[#This Row],[SLA_Compliance]]&gt;=_xlfn.XLOOKUP('04_References'!$A$3,tblKPITargets[KPI_Name],tblKPITargets[Target_Value]),"Met","Below Target")</f>
        <v>Below Target</v>
      </c>
      <c r="W3875" t="str">
        <f>IF(tblOperations[[#This Row],[Quality_Pass_Rate]]&gt;=_xlfn.XLOOKUP('04_References'!$A$4,tblKPITargets[KPI_Name],tblKPITargets[Target_Value]),"Met","Below Target")</f>
        <v>Met</v>
      </c>
      <c r="X3875" t="str">
        <f>IF(tblOperations[[#This Row],[Average_Completion_Days]]&lt;=_xlfn.XLOOKUP('04_References'!$A$7,tblKPITargets[KPI_Name],tblKPITargets[Target_Value]),"Met","Below Target")</f>
        <v>Below Target</v>
      </c>
      <c r="Y3875" t="str">
        <f>IF(tblOperations[[#This Row],[Closing_Backlog]]&lt;=_xlfn.XLOOKUP('04_References'!$A$8,tblKPITargets[KPI_Name],tblKPITargets[Target_Value]),"Met","Below Target")</f>
        <v>Below Target</v>
      </c>
    </row>
    <row r="3876" spans="1:25">
      <c r="A3876" s="6" t="s">
        <v>3906</v>
      </c>
      <c r="B3876" s="7">
        <v>46197</v>
      </c>
      <c r="C3876" s="2" t="s">
        <v>32</v>
      </c>
      <c r="D3876" s="2" t="s">
        <v>23</v>
      </c>
      <c r="E3876" s="2">
        <v>2695</v>
      </c>
      <c r="F3876" s="2">
        <v>49</v>
      </c>
      <c r="G3876" s="2">
        <v>2744</v>
      </c>
      <c r="H3876" s="2">
        <v>22</v>
      </c>
      <c r="I3876" s="2">
        <v>2722</v>
      </c>
      <c r="J3876" s="2">
        <v>1</v>
      </c>
      <c r="K3876" s="2">
        <v>0</v>
      </c>
      <c r="L3876" s="2">
        <v>8</v>
      </c>
      <c r="M3876" s="2">
        <v>0.6</v>
      </c>
      <c r="N3876" s="2">
        <v>0.98399999999999999</v>
      </c>
      <c r="O3876" s="2">
        <v>2.5</v>
      </c>
      <c r="P3876" s="2">
        <v>0.65100000000000002</v>
      </c>
      <c r="Q3876" s="3">
        <v>8.0000000000000002E-3</v>
      </c>
      <c r="R3876" s="4" t="str">
        <f>TRIM(tblOperations[[#This Row],[Region]])</f>
        <v>North West</v>
      </c>
      <c r="S3876" s="4" t="str">
        <f>TRIM(tblOperations[[#This Row],[Team]])</f>
        <v>Estates Support</v>
      </c>
      <c r="T3876" s="4" t="str">
        <f>_xlfn.XLOOKUP(R3876,tblRegionReference[Region],tblRegionReference[Area],"Not Found")</f>
        <v>North</v>
      </c>
      <c r="U3876" s="4" t="str">
        <f>IF(tblOperations[[#This Row],[Completion_Rate]]&gt;=_xlfn.XLOOKUP("Completion Rate",tblKPITargets[KPI_Name],tblKPITargets[Target_Value]),"Met","Below Target")</f>
        <v>Below Target</v>
      </c>
      <c r="V3876" t="str">
        <f>IF(tblOperations[[#This Row],[SLA_Compliance]]&gt;=_xlfn.XLOOKUP('04_References'!$A$3,tblKPITargets[KPI_Name],tblKPITargets[Target_Value]),"Met","Below Target")</f>
        <v>Below Target</v>
      </c>
      <c r="W3876" t="str">
        <f>IF(tblOperations[[#This Row],[Quality_Pass_Rate]]&gt;=_xlfn.XLOOKUP('04_References'!$A$4,tblKPITargets[KPI_Name],tblKPITargets[Target_Value]),"Met","Below Target")</f>
        <v>Met</v>
      </c>
      <c r="X3876" t="str">
        <f>IF(tblOperations[[#This Row],[Average_Completion_Days]]&lt;=_xlfn.XLOOKUP('04_References'!$A$7,tblKPITargets[KPI_Name],tblKPITargets[Target_Value]),"Met","Below Target")</f>
        <v>Below Target</v>
      </c>
      <c r="Y3876" t="str">
        <f>IF(tblOperations[[#This Row],[Closing_Backlog]]&lt;=_xlfn.XLOOKUP('04_References'!$A$8,tblKPITargets[KPI_Name],tblKPITargets[Target_Value]),"Met","Below Target")</f>
        <v>Below Target</v>
      </c>
    </row>
    <row r="3877" spans="1:25">
      <c r="A3877" s="8" t="s">
        <v>3907</v>
      </c>
      <c r="B3877" s="9">
        <v>46197</v>
      </c>
      <c r="C3877" s="4" t="s">
        <v>32</v>
      </c>
      <c r="D3877" s="4" t="s">
        <v>25</v>
      </c>
      <c r="E3877" s="4">
        <v>1</v>
      </c>
      <c r="F3877" s="4">
        <v>21</v>
      </c>
      <c r="G3877" s="4">
        <v>22</v>
      </c>
      <c r="H3877" s="4">
        <v>22</v>
      </c>
      <c r="I3877" s="4">
        <v>0</v>
      </c>
      <c r="J3877" s="4">
        <v>0</v>
      </c>
      <c r="K3877" s="4">
        <v>0</v>
      </c>
      <c r="L3877" s="4">
        <v>1.9</v>
      </c>
      <c r="M3877" s="4">
        <v>1</v>
      </c>
      <c r="N3877" s="4">
        <v>0.94699999999999995</v>
      </c>
      <c r="O3877" s="4">
        <v>4.5999999999999996</v>
      </c>
      <c r="P3877" s="4">
        <v>0.69399999999999995</v>
      </c>
      <c r="Q3877" s="5">
        <v>1</v>
      </c>
      <c r="R3877" s="4" t="str">
        <f>TRIM(tblOperations[[#This Row],[Region]])</f>
        <v>North West</v>
      </c>
      <c r="S3877" s="4" t="str">
        <f>TRIM(tblOperations[[#This Row],[Team]])</f>
        <v>Workplace Projects</v>
      </c>
      <c r="T3877" s="4" t="str">
        <f>_xlfn.XLOOKUP(R3877,tblRegionReference[Region],tblRegionReference[Area],"Not Found")</f>
        <v>North</v>
      </c>
      <c r="U3877" s="4" t="str">
        <f>IF(tblOperations[[#This Row],[Completion_Rate]]&gt;=_xlfn.XLOOKUP("Completion Rate",tblKPITargets[KPI_Name],tblKPITargets[Target_Value]),"Met","Below Target")</f>
        <v>Met</v>
      </c>
      <c r="V3877" t="str">
        <f>IF(tblOperations[[#This Row],[SLA_Compliance]]&gt;=_xlfn.XLOOKUP('04_References'!$A$3,tblKPITargets[KPI_Name],tblKPITargets[Target_Value]),"Met","Below Target")</f>
        <v>Met</v>
      </c>
      <c r="W3877" t="str">
        <f>IF(tblOperations[[#This Row],[Quality_Pass_Rate]]&gt;=_xlfn.XLOOKUP('04_References'!$A$4,tblKPITargets[KPI_Name],tblKPITargets[Target_Value]),"Met","Below Target")</f>
        <v>Below Target</v>
      </c>
      <c r="X3877" t="str">
        <f>IF(tblOperations[[#This Row],[Average_Completion_Days]]&lt;=_xlfn.XLOOKUP('04_References'!$A$7,tblKPITargets[KPI_Name],tblKPITargets[Target_Value]),"Met","Below Target")</f>
        <v>Met</v>
      </c>
      <c r="Y3877" t="str">
        <f>IF(tblOperations[[#This Row],[Closing_Backlog]]&lt;=_xlfn.XLOOKUP('04_References'!$A$8,tblKPITargets[KPI_Name],tblKPITargets[Target_Value]),"Met","Below Target")</f>
        <v>Met</v>
      </c>
    </row>
    <row r="3878" spans="1:25">
      <c r="A3878" s="6" t="s">
        <v>3908</v>
      </c>
      <c r="B3878" s="7">
        <v>46197</v>
      </c>
      <c r="C3878" s="2" t="s">
        <v>37</v>
      </c>
      <c r="D3878" s="2" t="s">
        <v>19</v>
      </c>
      <c r="E3878" s="2">
        <v>11</v>
      </c>
      <c r="F3878" s="2">
        <v>46</v>
      </c>
      <c r="G3878" s="2">
        <v>57</v>
      </c>
      <c r="H3878" s="2">
        <v>44</v>
      </c>
      <c r="I3878" s="2">
        <v>13</v>
      </c>
      <c r="J3878" s="2">
        <v>0</v>
      </c>
      <c r="K3878" s="2">
        <v>0</v>
      </c>
      <c r="L3878" s="2">
        <v>2.4</v>
      </c>
      <c r="M3878" s="2">
        <v>0.91600000000000004</v>
      </c>
      <c r="N3878" s="2">
        <v>1</v>
      </c>
      <c r="O3878" s="2">
        <v>4.2</v>
      </c>
      <c r="P3878" s="2">
        <v>0.67100000000000004</v>
      </c>
      <c r="Q3878" s="3">
        <v>0.77200000000000002</v>
      </c>
      <c r="R3878" s="4" t="str">
        <f>TRIM(tblOperations[[#This Row],[Region]])</f>
        <v>Midlands</v>
      </c>
      <c r="S3878" s="4" t="str">
        <f>TRIM(tblOperations[[#This Row],[Team]])</f>
        <v>Workplace Services</v>
      </c>
      <c r="T3878" s="4" t="str">
        <f>_xlfn.XLOOKUP(R3878,tblRegionReference[Region],tblRegionReference[Area],"Not Found")</f>
        <v>Central</v>
      </c>
      <c r="U3878" s="4" t="str">
        <f>IF(tblOperations[[#This Row],[Completion_Rate]]&gt;=_xlfn.XLOOKUP("Completion Rate",tblKPITargets[KPI_Name],tblKPITargets[Target_Value]),"Met","Below Target")</f>
        <v>Below Target</v>
      </c>
      <c r="V3878" t="str">
        <f>IF(tblOperations[[#This Row],[SLA_Compliance]]&gt;=_xlfn.XLOOKUP('04_References'!$A$3,tblKPITargets[KPI_Name],tblKPITargets[Target_Value]),"Met","Below Target")</f>
        <v>Below Target</v>
      </c>
      <c r="W3878" t="str">
        <f>IF(tblOperations[[#This Row],[Quality_Pass_Rate]]&gt;=_xlfn.XLOOKUP('04_References'!$A$4,tblKPITargets[KPI_Name],tblKPITargets[Target_Value]),"Met","Below Target")</f>
        <v>Met</v>
      </c>
      <c r="X3878" t="str">
        <f>IF(tblOperations[[#This Row],[Average_Completion_Days]]&lt;=_xlfn.XLOOKUP('04_References'!$A$7,tblKPITargets[KPI_Name],tblKPITargets[Target_Value]),"Met","Below Target")</f>
        <v>Met</v>
      </c>
      <c r="Y3878" t="str">
        <f>IF(tblOperations[[#This Row],[Closing_Backlog]]&lt;=_xlfn.XLOOKUP('04_References'!$A$8,tblKPITargets[KPI_Name],tblKPITargets[Target_Value]),"Met","Below Target")</f>
        <v>Below Target</v>
      </c>
    </row>
    <row r="3879" spans="1:25">
      <c r="A3879" s="8" t="s">
        <v>3909</v>
      </c>
      <c r="B3879" s="9">
        <v>46197</v>
      </c>
      <c r="C3879" s="4" t="s">
        <v>37</v>
      </c>
      <c r="D3879" s="4" t="s">
        <v>21</v>
      </c>
      <c r="E3879" s="4">
        <v>1194</v>
      </c>
      <c r="F3879" s="4">
        <v>48</v>
      </c>
      <c r="G3879" s="4">
        <v>1242</v>
      </c>
      <c r="H3879" s="4">
        <v>37</v>
      </c>
      <c r="I3879" s="4">
        <v>1205</v>
      </c>
      <c r="J3879" s="4">
        <v>0</v>
      </c>
      <c r="K3879" s="4">
        <v>0</v>
      </c>
      <c r="L3879" s="4">
        <v>8</v>
      </c>
      <c r="M3879" s="4">
        <v>0.6</v>
      </c>
      <c r="N3879" s="4">
        <v>1</v>
      </c>
      <c r="O3879" s="4">
        <v>2.5</v>
      </c>
      <c r="P3879" s="4">
        <v>0.82499999999999996</v>
      </c>
      <c r="Q3879" s="5">
        <v>0.03</v>
      </c>
      <c r="R3879" s="4" t="str">
        <f>TRIM(tblOperations[[#This Row],[Region]])</f>
        <v>Midlands</v>
      </c>
      <c r="S3879" s="4" t="str">
        <f>TRIM(tblOperations[[#This Row],[Team]])</f>
        <v>Facilities Response</v>
      </c>
      <c r="T3879" s="4" t="str">
        <f>_xlfn.XLOOKUP(R3879,tblRegionReference[Region],tblRegionReference[Area],"Not Found")</f>
        <v>Central</v>
      </c>
      <c r="U3879" s="4" t="str">
        <f>IF(tblOperations[[#This Row],[Completion_Rate]]&gt;=_xlfn.XLOOKUP("Completion Rate",tblKPITargets[KPI_Name],tblKPITargets[Target_Value]),"Met","Below Target")</f>
        <v>Below Target</v>
      </c>
      <c r="V3879" t="str">
        <f>IF(tblOperations[[#This Row],[SLA_Compliance]]&gt;=_xlfn.XLOOKUP('04_References'!$A$3,tblKPITargets[KPI_Name],tblKPITargets[Target_Value]),"Met","Below Target")</f>
        <v>Below Target</v>
      </c>
      <c r="W3879" t="str">
        <f>IF(tblOperations[[#This Row],[Quality_Pass_Rate]]&gt;=_xlfn.XLOOKUP('04_References'!$A$4,tblKPITargets[KPI_Name],tblKPITargets[Target_Value]),"Met","Below Target")</f>
        <v>Met</v>
      </c>
      <c r="X3879" t="str">
        <f>IF(tblOperations[[#This Row],[Average_Completion_Days]]&lt;=_xlfn.XLOOKUP('04_References'!$A$7,tblKPITargets[KPI_Name],tblKPITargets[Target_Value]),"Met","Below Target")</f>
        <v>Below Target</v>
      </c>
      <c r="Y3879" t="str">
        <f>IF(tblOperations[[#This Row],[Closing_Backlog]]&lt;=_xlfn.XLOOKUP('04_References'!$A$8,tblKPITargets[KPI_Name],tblKPITargets[Target_Value]),"Met","Below Target")</f>
        <v>Below Target</v>
      </c>
    </row>
    <row r="3880" spans="1:25">
      <c r="A3880" s="6" t="s">
        <v>3910</v>
      </c>
      <c r="B3880" s="7">
        <v>46197</v>
      </c>
      <c r="C3880" s="2" t="s">
        <v>37</v>
      </c>
      <c r="D3880" s="2" t="s">
        <v>23</v>
      </c>
      <c r="E3880" s="2">
        <v>959</v>
      </c>
      <c r="F3880" s="2">
        <v>39</v>
      </c>
      <c r="G3880" s="2">
        <v>998</v>
      </c>
      <c r="H3880" s="2">
        <v>29</v>
      </c>
      <c r="I3880" s="2">
        <v>969</v>
      </c>
      <c r="J3880" s="2">
        <v>0</v>
      </c>
      <c r="K3880" s="2">
        <v>0</v>
      </c>
      <c r="L3880" s="2">
        <v>8</v>
      </c>
      <c r="M3880" s="2">
        <v>0.6</v>
      </c>
      <c r="N3880" s="2">
        <v>1</v>
      </c>
      <c r="O3880" s="2">
        <v>2.5</v>
      </c>
      <c r="P3880" s="2">
        <v>0.81399999999999995</v>
      </c>
      <c r="Q3880" s="3">
        <v>2.9000000000000001E-2</v>
      </c>
      <c r="R3880" s="4" t="str">
        <f>TRIM(tblOperations[[#This Row],[Region]])</f>
        <v>Midlands</v>
      </c>
      <c r="S3880" s="4" t="str">
        <f>TRIM(tblOperations[[#This Row],[Team]])</f>
        <v>Estates Support</v>
      </c>
      <c r="T3880" s="4" t="str">
        <f>_xlfn.XLOOKUP(R3880,tblRegionReference[Region],tblRegionReference[Area],"Not Found")</f>
        <v>Central</v>
      </c>
      <c r="U3880" s="4" t="str">
        <f>IF(tblOperations[[#This Row],[Completion_Rate]]&gt;=_xlfn.XLOOKUP("Completion Rate",tblKPITargets[KPI_Name],tblKPITargets[Target_Value]),"Met","Below Target")</f>
        <v>Below Target</v>
      </c>
      <c r="V3880" t="str">
        <f>IF(tblOperations[[#This Row],[SLA_Compliance]]&gt;=_xlfn.XLOOKUP('04_References'!$A$3,tblKPITargets[KPI_Name],tblKPITargets[Target_Value]),"Met","Below Target")</f>
        <v>Below Target</v>
      </c>
      <c r="W3880" t="str">
        <f>IF(tblOperations[[#This Row],[Quality_Pass_Rate]]&gt;=_xlfn.XLOOKUP('04_References'!$A$4,tblKPITargets[KPI_Name],tblKPITargets[Target_Value]),"Met","Below Target")</f>
        <v>Met</v>
      </c>
      <c r="X3880" t="str">
        <f>IF(tblOperations[[#This Row],[Average_Completion_Days]]&lt;=_xlfn.XLOOKUP('04_References'!$A$7,tblKPITargets[KPI_Name],tblKPITargets[Target_Value]),"Met","Below Target")</f>
        <v>Below Target</v>
      </c>
      <c r="Y3880" t="str">
        <f>IF(tblOperations[[#This Row],[Closing_Backlog]]&lt;=_xlfn.XLOOKUP('04_References'!$A$8,tblKPITargets[KPI_Name],tblKPITargets[Target_Value]),"Met","Below Target")</f>
        <v>Below Target</v>
      </c>
    </row>
    <row r="3881" spans="1:25">
      <c r="A3881" s="8" t="s">
        <v>3911</v>
      </c>
      <c r="B3881" s="9">
        <v>46197</v>
      </c>
      <c r="C3881" s="4" t="s">
        <v>37</v>
      </c>
      <c r="D3881" s="4" t="s">
        <v>25</v>
      </c>
      <c r="E3881" s="4">
        <v>0</v>
      </c>
      <c r="F3881" s="4">
        <v>28</v>
      </c>
      <c r="G3881" s="4">
        <v>28</v>
      </c>
      <c r="H3881" s="4">
        <v>28</v>
      </c>
      <c r="I3881" s="4">
        <v>0</v>
      </c>
      <c r="J3881" s="4">
        <v>0</v>
      </c>
      <c r="K3881" s="4">
        <v>0</v>
      </c>
      <c r="L3881" s="4">
        <v>2</v>
      </c>
      <c r="M3881" s="4">
        <v>0.97399999999999998</v>
      </c>
      <c r="N3881" s="4">
        <v>0.97699999999999998</v>
      </c>
      <c r="O3881" s="4">
        <v>4.5</v>
      </c>
      <c r="P3881" s="4">
        <v>0.76600000000000001</v>
      </c>
      <c r="Q3881" s="5">
        <v>1</v>
      </c>
      <c r="R3881" s="4" t="str">
        <f>TRIM(tblOperations[[#This Row],[Region]])</f>
        <v>Midlands</v>
      </c>
      <c r="S3881" s="4" t="str">
        <f>TRIM(tblOperations[[#This Row],[Team]])</f>
        <v>Workplace Projects</v>
      </c>
      <c r="T3881" s="4" t="str">
        <f>_xlfn.XLOOKUP(R3881,tblRegionReference[Region],tblRegionReference[Area],"Not Found")</f>
        <v>Central</v>
      </c>
      <c r="U3881" s="4" t="str">
        <f>IF(tblOperations[[#This Row],[Completion_Rate]]&gt;=_xlfn.XLOOKUP("Completion Rate",tblKPITargets[KPI_Name],tblKPITargets[Target_Value]),"Met","Below Target")</f>
        <v>Met</v>
      </c>
      <c r="V3881" t="str">
        <f>IF(tblOperations[[#This Row],[SLA_Compliance]]&gt;=_xlfn.XLOOKUP('04_References'!$A$3,tblKPITargets[KPI_Name],tblKPITargets[Target_Value]),"Met","Below Target")</f>
        <v>Met</v>
      </c>
      <c r="W3881" t="str">
        <f>IF(tblOperations[[#This Row],[Quality_Pass_Rate]]&gt;=_xlfn.XLOOKUP('04_References'!$A$4,tblKPITargets[KPI_Name],tblKPITargets[Target_Value]),"Met","Below Target")</f>
        <v>Met</v>
      </c>
      <c r="X3881" t="str">
        <f>IF(tblOperations[[#This Row],[Average_Completion_Days]]&lt;=_xlfn.XLOOKUP('04_References'!$A$7,tblKPITargets[KPI_Name],tblKPITargets[Target_Value]),"Met","Below Target")</f>
        <v>Met</v>
      </c>
      <c r="Y3881" t="str">
        <f>IF(tblOperations[[#This Row],[Closing_Backlog]]&lt;=_xlfn.XLOOKUP('04_References'!$A$8,tblKPITargets[KPI_Name],tblKPITargets[Target_Value]),"Met","Below Target")</f>
        <v>Met</v>
      </c>
    </row>
    <row r="3882" spans="1:25">
      <c r="A3882" s="6" t="s">
        <v>3912</v>
      </c>
      <c r="B3882" s="7">
        <v>46197</v>
      </c>
      <c r="C3882" s="2" t="s">
        <v>43</v>
      </c>
      <c r="D3882" s="2" t="s">
        <v>19</v>
      </c>
      <c r="E3882" s="2">
        <v>2261</v>
      </c>
      <c r="F3882" s="2">
        <v>35</v>
      </c>
      <c r="G3882" s="2">
        <v>2296</v>
      </c>
      <c r="H3882" s="2">
        <v>22</v>
      </c>
      <c r="I3882" s="2">
        <v>2274</v>
      </c>
      <c r="J3882" s="2">
        <v>0</v>
      </c>
      <c r="K3882" s="2">
        <v>0</v>
      </c>
      <c r="L3882" s="2">
        <v>8</v>
      </c>
      <c r="M3882" s="2">
        <v>0.6</v>
      </c>
      <c r="N3882" s="2">
        <v>1</v>
      </c>
      <c r="O3882" s="2">
        <v>2.5</v>
      </c>
      <c r="P3882" s="2">
        <v>0.70499999999999996</v>
      </c>
      <c r="Q3882" s="3">
        <v>0.01</v>
      </c>
      <c r="R3882" s="4" t="str">
        <f>TRIM(tblOperations[[#This Row],[Region]])</f>
        <v>South West</v>
      </c>
      <c r="S3882" s="4" t="str">
        <f>TRIM(tblOperations[[#This Row],[Team]])</f>
        <v>Workplace Services</v>
      </c>
      <c r="T3882" s="4" t="str">
        <f>_xlfn.XLOOKUP(R3882,tblRegionReference[Region],tblRegionReference[Area],"Not Found")</f>
        <v>South</v>
      </c>
      <c r="U3882" s="4" t="str">
        <f>IF(tblOperations[[#This Row],[Completion_Rate]]&gt;=_xlfn.XLOOKUP("Completion Rate",tblKPITargets[KPI_Name],tblKPITargets[Target_Value]),"Met","Below Target")</f>
        <v>Below Target</v>
      </c>
      <c r="V3882" t="str">
        <f>IF(tblOperations[[#This Row],[SLA_Compliance]]&gt;=_xlfn.XLOOKUP('04_References'!$A$3,tblKPITargets[KPI_Name],tblKPITargets[Target_Value]),"Met","Below Target")</f>
        <v>Below Target</v>
      </c>
      <c r="W3882" t="str">
        <f>IF(tblOperations[[#This Row],[Quality_Pass_Rate]]&gt;=_xlfn.XLOOKUP('04_References'!$A$4,tblKPITargets[KPI_Name],tblKPITargets[Target_Value]),"Met","Below Target")</f>
        <v>Met</v>
      </c>
      <c r="X3882" t="str">
        <f>IF(tblOperations[[#This Row],[Average_Completion_Days]]&lt;=_xlfn.XLOOKUP('04_References'!$A$7,tblKPITargets[KPI_Name],tblKPITargets[Target_Value]),"Met","Below Target")</f>
        <v>Below Target</v>
      </c>
      <c r="Y3882" t="str">
        <f>IF(tblOperations[[#This Row],[Closing_Backlog]]&lt;=_xlfn.XLOOKUP('04_References'!$A$8,tblKPITargets[KPI_Name],tblKPITargets[Target_Value]),"Met","Below Target")</f>
        <v>Below Target</v>
      </c>
    </row>
    <row r="3883" spans="1:25">
      <c r="A3883" s="8" t="s">
        <v>3913</v>
      </c>
      <c r="B3883" s="9">
        <v>46197</v>
      </c>
      <c r="C3883" s="4" t="s">
        <v>43</v>
      </c>
      <c r="D3883" s="4" t="s">
        <v>21</v>
      </c>
      <c r="E3883" s="4">
        <v>2</v>
      </c>
      <c r="F3883" s="4">
        <v>33</v>
      </c>
      <c r="G3883" s="4">
        <v>35</v>
      </c>
      <c r="H3883" s="4">
        <v>35</v>
      </c>
      <c r="I3883" s="4">
        <v>0</v>
      </c>
      <c r="J3883" s="4">
        <v>1</v>
      </c>
      <c r="K3883" s="4">
        <v>0</v>
      </c>
      <c r="L3883" s="4">
        <v>1.9</v>
      </c>
      <c r="M3883" s="4">
        <v>0.90500000000000003</v>
      </c>
      <c r="N3883" s="4">
        <v>0.98799999999999999</v>
      </c>
      <c r="O3883" s="4">
        <v>4.4000000000000004</v>
      </c>
      <c r="P3883" s="4">
        <v>0.65300000000000002</v>
      </c>
      <c r="Q3883" s="5">
        <v>1</v>
      </c>
      <c r="R3883" s="4" t="str">
        <f>TRIM(tblOperations[[#This Row],[Region]])</f>
        <v>South West</v>
      </c>
      <c r="S3883" s="4" t="str">
        <f>TRIM(tblOperations[[#This Row],[Team]])</f>
        <v>Facilities Response</v>
      </c>
      <c r="T3883" s="4" t="str">
        <f>_xlfn.XLOOKUP(R3883,tblRegionReference[Region],tblRegionReference[Area],"Not Found")</f>
        <v>South</v>
      </c>
      <c r="U3883" s="4" t="str">
        <f>IF(tblOperations[[#This Row],[Completion_Rate]]&gt;=_xlfn.XLOOKUP("Completion Rate",tblKPITargets[KPI_Name],tblKPITargets[Target_Value]),"Met","Below Target")</f>
        <v>Met</v>
      </c>
      <c r="V3883" t="str">
        <f>IF(tblOperations[[#This Row],[SLA_Compliance]]&gt;=_xlfn.XLOOKUP('04_References'!$A$3,tblKPITargets[KPI_Name],tblKPITargets[Target_Value]),"Met","Below Target")</f>
        <v>Below Target</v>
      </c>
      <c r="W3883" t="str">
        <f>IF(tblOperations[[#This Row],[Quality_Pass_Rate]]&gt;=_xlfn.XLOOKUP('04_References'!$A$4,tblKPITargets[KPI_Name],tblKPITargets[Target_Value]),"Met","Below Target")</f>
        <v>Met</v>
      </c>
      <c r="X3883" t="str">
        <f>IF(tblOperations[[#This Row],[Average_Completion_Days]]&lt;=_xlfn.XLOOKUP('04_References'!$A$7,tblKPITargets[KPI_Name],tblKPITargets[Target_Value]),"Met","Below Target")</f>
        <v>Met</v>
      </c>
      <c r="Y3883" t="str">
        <f>IF(tblOperations[[#This Row],[Closing_Backlog]]&lt;=_xlfn.XLOOKUP('04_References'!$A$8,tblKPITargets[KPI_Name],tblKPITargets[Target_Value]),"Met","Below Target")</f>
        <v>Met</v>
      </c>
    </row>
    <row r="3884" spans="1:25">
      <c r="A3884" s="6" t="s">
        <v>3914</v>
      </c>
      <c r="B3884" s="7">
        <v>46197</v>
      </c>
      <c r="C3884" s="2" t="s">
        <v>43</v>
      </c>
      <c r="D3884" s="2" t="s">
        <v>23</v>
      </c>
      <c r="E3884" s="2">
        <v>0</v>
      </c>
      <c r="F3884" s="2">
        <v>35</v>
      </c>
      <c r="G3884" s="2">
        <v>35</v>
      </c>
      <c r="H3884" s="2">
        <v>35</v>
      </c>
      <c r="I3884" s="2">
        <v>0</v>
      </c>
      <c r="J3884" s="2">
        <v>0</v>
      </c>
      <c r="K3884" s="2">
        <v>0</v>
      </c>
      <c r="L3884" s="2">
        <v>2</v>
      </c>
      <c r="M3884" s="2">
        <v>0.97499999999999998</v>
      </c>
      <c r="N3884" s="2">
        <v>0.97899999999999998</v>
      </c>
      <c r="O3884" s="2">
        <v>4.2</v>
      </c>
      <c r="P3884" s="2">
        <v>0.69599999999999995</v>
      </c>
      <c r="Q3884" s="3">
        <v>1</v>
      </c>
      <c r="R3884" s="4" t="str">
        <f>TRIM(tblOperations[[#This Row],[Region]])</f>
        <v>South West</v>
      </c>
      <c r="S3884" s="4" t="str">
        <f>TRIM(tblOperations[[#This Row],[Team]])</f>
        <v>Estates Support</v>
      </c>
      <c r="T3884" s="4" t="str">
        <f>_xlfn.XLOOKUP(R3884,tblRegionReference[Region],tblRegionReference[Area],"Not Found")</f>
        <v>South</v>
      </c>
      <c r="U3884" s="4" t="str">
        <f>IF(tblOperations[[#This Row],[Completion_Rate]]&gt;=_xlfn.XLOOKUP("Completion Rate",tblKPITargets[KPI_Name],tblKPITargets[Target_Value]),"Met","Below Target")</f>
        <v>Met</v>
      </c>
      <c r="V3884" t="str">
        <f>IF(tblOperations[[#This Row],[SLA_Compliance]]&gt;=_xlfn.XLOOKUP('04_References'!$A$3,tblKPITargets[KPI_Name],tblKPITargets[Target_Value]),"Met","Below Target")</f>
        <v>Met</v>
      </c>
      <c r="W3884" t="str">
        <f>IF(tblOperations[[#This Row],[Quality_Pass_Rate]]&gt;=_xlfn.XLOOKUP('04_References'!$A$4,tblKPITargets[KPI_Name],tblKPITargets[Target_Value]),"Met","Below Target")</f>
        <v>Met</v>
      </c>
      <c r="X3884" t="str">
        <f>IF(tblOperations[[#This Row],[Average_Completion_Days]]&lt;=_xlfn.XLOOKUP('04_References'!$A$7,tblKPITargets[KPI_Name],tblKPITargets[Target_Value]),"Met","Below Target")</f>
        <v>Met</v>
      </c>
      <c r="Y3884" t="str">
        <f>IF(tblOperations[[#This Row],[Closing_Backlog]]&lt;=_xlfn.XLOOKUP('04_References'!$A$8,tblKPITargets[KPI_Name],tblKPITargets[Target_Value]),"Met","Below Target")</f>
        <v>Met</v>
      </c>
    </row>
    <row r="3885" spans="1:25">
      <c r="A3885" s="8" t="s">
        <v>3915</v>
      </c>
      <c r="B3885" s="9">
        <v>46197</v>
      </c>
      <c r="C3885" s="4" t="s">
        <v>43</v>
      </c>
      <c r="D3885" s="4" t="s">
        <v>25</v>
      </c>
      <c r="E3885" s="4">
        <v>0</v>
      </c>
      <c r="F3885" s="4">
        <v>29</v>
      </c>
      <c r="G3885" s="4">
        <v>29</v>
      </c>
      <c r="H3885" s="4">
        <v>29</v>
      </c>
      <c r="I3885" s="4">
        <v>0</v>
      </c>
      <c r="J3885" s="4">
        <v>0</v>
      </c>
      <c r="K3885" s="4">
        <v>0</v>
      </c>
      <c r="L3885" s="4">
        <v>1.1000000000000001</v>
      </c>
      <c r="M3885" s="4">
        <v>0.95599999999999996</v>
      </c>
      <c r="N3885" s="4">
        <v>0.98699999999999999</v>
      </c>
      <c r="O3885" s="4">
        <v>4.5</v>
      </c>
      <c r="P3885" s="4">
        <v>0.81200000000000006</v>
      </c>
      <c r="Q3885" s="5">
        <v>1</v>
      </c>
      <c r="R3885" s="4" t="str">
        <f>TRIM(tblOperations[[#This Row],[Region]])</f>
        <v>South West</v>
      </c>
      <c r="S3885" s="4" t="str">
        <f>TRIM(tblOperations[[#This Row],[Team]])</f>
        <v>Workplace Projects</v>
      </c>
      <c r="T3885" s="4" t="str">
        <f>_xlfn.XLOOKUP(R3885,tblRegionReference[Region],tblRegionReference[Area],"Not Found")</f>
        <v>South</v>
      </c>
      <c r="U3885" s="4" t="str">
        <f>IF(tblOperations[[#This Row],[Completion_Rate]]&gt;=_xlfn.XLOOKUP("Completion Rate",tblKPITargets[KPI_Name],tblKPITargets[Target_Value]),"Met","Below Target")</f>
        <v>Met</v>
      </c>
      <c r="V3885" t="str">
        <f>IF(tblOperations[[#This Row],[SLA_Compliance]]&gt;=_xlfn.XLOOKUP('04_References'!$A$3,tblKPITargets[KPI_Name],tblKPITargets[Target_Value]),"Met","Below Target")</f>
        <v>Met</v>
      </c>
      <c r="W3885" t="str">
        <f>IF(tblOperations[[#This Row],[Quality_Pass_Rate]]&gt;=_xlfn.XLOOKUP('04_References'!$A$4,tblKPITargets[KPI_Name],tblKPITargets[Target_Value]),"Met","Below Target")</f>
        <v>Met</v>
      </c>
      <c r="X3885" t="str">
        <f>IF(tblOperations[[#This Row],[Average_Completion_Days]]&lt;=_xlfn.XLOOKUP('04_References'!$A$7,tblKPITargets[KPI_Name],tblKPITargets[Target_Value]),"Met","Below Target")</f>
        <v>Met</v>
      </c>
      <c r="Y3885" t="str">
        <f>IF(tblOperations[[#This Row],[Closing_Backlog]]&lt;=_xlfn.XLOOKUP('04_References'!$A$8,tblKPITargets[KPI_Name],tblKPITargets[Target_Value]),"Met","Below Target")</f>
        <v>Met</v>
      </c>
    </row>
    <row r="3886" spans="1:25">
      <c r="A3886" s="6" t="s">
        <v>3916</v>
      </c>
      <c r="B3886" s="7">
        <v>46197</v>
      </c>
      <c r="C3886" s="2" t="s">
        <v>48</v>
      </c>
      <c r="D3886" s="2" t="s">
        <v>19</v>
      </c>
      <c r="E3886" s="2">
        <v>9</v>
      </c>
      <c r="F3886" s="2">
        <v>47</v>
      </c>
      <c r="G3886" s="2">
        <v>56</v>
      </c>
      <c r="H3886" s="2">
        <v>56</v>
      </c>
      <c r="I3886" s="2">
        <v>0</v>
      </c>
      <c r="J3886" s="2">
        <v>0</v>
      </c>
      <c r="K3886" s="2">
        <v>0</v>
      </c>
      <c r="L3886" s="2">
        <v>1.9</v>
      </c>
      <c r="M3886" s="2">
        <v>0.95699999999999996</v>
      </c>
      <c r="N3886" s="2">
        <v>0.99099999999999999</v>
      </c>
      <c r="O3886" s="2">
        <v>4.8</v>
      </c>
      <c r="P3886" s="2">
        <v>0.73299999999999998</v>
      </c>
      <c r="Q3886" s="3">
        <v>1</v>
      </c>
      <c r="R3886" s="4" t="str">
        <f>TRIM(tblOperations[[#This Row],[Region]])</f>
        <v>South East</v>
      </c>
      <c r="S3886" s="4" t="str">
        <f>TRIM(tblOperations[[#This Row],[Team]])</f>
        <v>Workplace Services</v>
      </c>
      <c r="T3886" s="4" t="str">
        <f>_xlfn.XLOOKUP(R3886,tblRegionReference[Region],tblRegionReference[Area],"Not Found")</f>
        <v>South</v>
      </c>
      <c r="U3886" s="4" t="str">
        <f>IF(tblOperations[[#This Row],[Completion_Rate]]&gt;=_xlfn.XLOOKUP("Completion Rate",tblKPITargets[KPI_Name],tblKPITargets[Target_Value]),"Met","Below Target")</f>
        <v>Met</v>
      </c>
      <c r="V3886" t="str">
        <f>IF(tblOperations[[#This Row],[SLA_Compliance]]&gt;=_xlfn.XLOOKUP('04_References'!$A$3,tblKPITargets[KPI_Name],tblKPITargets[Target_Value]),"Met","Below Target")</f>
        <v>Met</v>
      </c>
      <c r="W3886" t="str">
        <f>IF(tblOperations[[#This Row],[Quality_Pass_Rate]]&gt;=_xlfn.XLOOKUP('04_References'!$A$4,tblKPITargets[KPI_Name],tblKPITargets[Target_Value]),"Met","Below Target")</f>
        <v>Met</v>
      </c>
      <c r="X3886" t="str">
        <f>IF(tblOperations[[#This Row],[Average_Completion_Days]]&lt;=_xlfn.XLOOKUP('04_References'!$A$7,tblKPITargets[KPI_Name],tblKPITargets[Target_Value]),"Met","Below Target")</f>
        <v>Met</v>
      </c>
      <c r="Y3886" t="str">
        <f>IF(tblOperations[[#This Row],[Closing_Backlog]]&lt;=_xlfn.XLOOKUP('04_References'!$A$8,tblKPITargets[KPI_Name],tblKPITargets[Target_Value]),"Met","Below Target")</f>
        <v>Met</v>
      </c>
    </row>
    <row r="3887" spans="1:25">
      <c r="A3887" s="8" t="s">
        <v>3917</v>
      </c>
      <c r="B3887" s="9">
        <v>46197</v>
      </c>
      <c r="C3887" s="4" t="s">
        <v>48</v>
      </c>
      <c r="D3887" s="4" t="s">
        <v>21</v>
      </c>
      <c r="E3887" s="4">
        <v>3445</v>
      </c>
      <c r="F3887" s="4">
        <v>54</v>
      </c>
      <c r="G3887" s="4">
        <v>3499</v>
      </c>
      <c r="H3887" s="4">
        <v>25</v>
      </c>
      <c r="I3887" s="4">
        <v>3474</v>
      </c>
      <c r="J3887" s="4">
        <v>0</v>
      </c>
      <c r="K3887" s="4">
        <v>0</v>
      </c>
      <c r="L3887" s="4">
        <v>8</v>
      </c>
      <c r="M3887" s="4">
        <v>0.6</v>
      </c>
      <c r="N3887" s="4">
        <v>0.995</v>
      </c>
      <c r="O3887" s="4">
        <v>2.5</v>
      </c>
      <c r="P3887" s="4">
        <v>0.76500000000000001</v>
      </c>
      <c r="Q3887" s="5">
        <v>7.0000000000000001E-3</v>
      </c>
      <c r="R3887" s="4" t="str">
        <f>TRIM(tblOperations[[#This Row],[Region]])</f>
        <v>South East</v>
      </c>
      <c r="S3887" s="4" t="str">
        <f>TRIM(tblOperations[[#This Row],[Team]])</f>
        <v>Facilities Response</v>
      </c>
      <c r="T3887" s="4" t="str">
        <f>_xlfn.XLOOKUP(R3887,tblRegionReference[Region],tblRegionReference[Area],"Not Found")</f>
        <v>South</v>
      </c>
      <c r="U3887" s="4" t="str">
        <f>IF(tblOperations[[#This Row],[Completion_Rate]]&gt;=_xlfn.XLOOKUP("Completion Rate",tblKPITargets[KPI_Name],tblKPITargets[Target_Value]),"Met","Below Target")</f>
        <v>Below Target</v>
      </c>
      <c r="V3887" t="str">
        <f>IF(tblOperations[[#This Row],[SLA_Compliance]]&gt;=_xlfn.XLOOKUP('04_References'!$A$3,tblKPITargets[KPI_Name],tblKPITargets[Target_Value]),"Met","Below Target")</f>
        <v>Below Target</v>
      </c>
      <c r="W3887" t="str">
        <f>IF(tblOperations[[#This Row],[Quality_Pass_Rate]]&gt;=_xlfn.XLOOKUP('04_References'!$A$4,tblKPITargets[KPI_Name],tblKPITargets[Target_Value]),"Met","Below Target")</f>
        <v>Met</v>
      </c>
      <c r="X3887" t="str">
        <f>IF(tblOperations[[#This Row],[Average_Completion_Days]]&lt;=_xlfn.XLOOKUP('04_References'!$A$7,tblKPITargets[KPI_Name],tblKPITargets[Target_Value]),"Met","Below Target")</f>
        <v>Below Target</v>
      </c>
      <c r="Y3887" t="str">
        <f>IF(tblOperations[[#This Row],[Closing_Backlog]]&lt;=_xlfn.XLOOKUP('04_References'!$A$8,tblKPITargets[KPI_Name],tblKPITargets[Target_Value]),"Met","Below Target")</f>
        <v>Below Target</v>
      </c>
    </row>
    <row r="3888" spans="1:25">
      <c r="A3888" s="6" t="s">
        <v>3918</v>
      </c>
      <c r="B3888" s="7">
        <v>46197</v>
      </c>
      <c r="C3888" s="2" t="s">
        <v>48</v>
      </c>
      <c r="D3888" s="2" t="s">
        <v>23</v>
      </c>
      <c r="E3888" s="2">
        <v>4</v>
      </c>
      <c r="F3888" s="2">
        <v>28</v>
      </c>
      <c r="G3888" s="2">
        <v>32</v>
      </c>
      <c r="H3888" s="2">
        <v>32</v>
      </c>
      <c r="I3888" s="2">
        <v>0</v>
      </c>
      <c r="J3888" s="2">
        <v>0</v>
      </c>
      <c r="K3888" s="2">
        <v>0</v>
      </c>
      <c r="L3888" s="2">
        <v>1.5</v>
      </c>
      <c r="M3888" s="2">
        <v>0.97099999999999997</v>
      </c>
      <c r="N3888" s="2">
        <v>0.94599999999999995</v>
      </c>
      <c r="O3888" s="2">
        <v>4.5999999999999996</v>
      </c>
      <c r="P3888" s="2">
        <v>0.77</v>
      </c>
      <c r="Q3888" s="3">
        <v>1</v>
      </c>
      <c r="R3888" s="4" t="str">
        <f>TRIM(tblOperations[[#This Row],[Region]])</f>
        <v>South East</v>
      </c>
      <c r="S3888" s="4" t="str">
        <f>TRIM(tblOperations[[#This Row],[Team]])</f>
        <v>Estates Support</v>
      </c>
      <c r="T3888" s="4" t="str">
        <f>_xlfn.XLOOKUP(R3888,tblRegionReference[Region],tblRegionReference[Area],"Not Found")</f>
        <v>South</v>
      </c>
      <c r="U3888" s="4" t="str">
        <f>IF(tblOperations[[#This Row],[Completion_Rate]]&gt;=_xlfn.XLOOKUP("Completion Rate",tblKPITargets[KPI_Name],tblKPITargets[Target_Value]),"Met","Below Target")</f>
        <v>Met</v>
      </c>
      <c r="V3888" t="str">
        <f>IF(tblOperations[[#This Row],[SLA_Compliance]]&gt;=_xlfn.XLOOKUP('04_References'!$A$3,tblKPITargets[KPI_Name],tblKPITargets[Target_Value]),"Met","Below Target")</f>
        <v>Met</v>
      </c>
      <c r="W3888" t="str">
        <f>IF(tblOperations[[#This Row],[Quality_Pass_Rate]]&gt;=_xlfn.XLOOKUP('04_References'!$A$4,tblKPITargets[KPI_Name],tblKPITargets[Target_Value]),"Met","Below Target")</f>
        <v>Below Target</v>
      </c>
      <c r="X3888" t="str">
        <f>IF(tblOperations[[#This Row],[Average_Completion_Days]]&lt;=_xlfn.XLOOKUP('04_References'!$A$7,tblKPITargets[KPI_Name],tblKPITargets[Target_Value]),"Met","Below Target")</f>
        <v>Met</v>
      </c>
      <c r="Y3888" t="str">
        <f>IF(tblOperations[[#This Row],[Closing_Backlog]]&lt;=_xlfn.XLOOKUP('04_References'!$A$8,tblKPITargets[KPI_Name],tblKPITargets[Target_Value]),"Met","Below Target")</f>
        <v>Met</v>
      </c>
    </row>
    <row r="3889" spans="1:25">
      <c r="A3889" s="8" t="s">
        <v>3919</v>
      </c>
      <c r="B3889" s="9">
        <v>46197</v>
      </c>
      <c r="C3889" s="4" t="s">
        <v>48</v>
      </c>
      <c r="D3889" s="4" t="s">
        <v>25</v>
      </c>
      <c r="E3889" s="4">
        <v>1211</v>
      </c>
      <c r="F3889" s="4">
        <v>41</v>
      </c>
      <c r="G3889" s="4">
        <v>1252</v>
      </c>
      <c r="H3889" s="4">
        <v>20</v>
      </c>
      <c r="I3889" s="4">
        <v>1232</v>
      </c>
      <c r="J3889" s="4">
        <v>0</v>
      </c>
      <c r="K3889" s="4">
        <v>0</v>
      </c>
      <c r="L3889" s="4">
        <v>8</v>
      </c>
      <c r="M3889" s="4">
        <v>0.6</v>
      </c>
      <c r="N3889" s="4">
        <v>0.96099999999999997</v>
      </c>
      <c r="O3889" s="4">
        <v>2.5</v>
      </c>
      <c r="P3889" s="4">
        <v>0.72899999999999998</v>
      </c>
      <c r="Q3889" s="5">
        <v>1.6E-2</v>
      </c>
      <c r="R3889" s="4" t="str">
        <f>TRIM(tblOperations[[#This Row],[Region]])</f>
        <v>South East</v>
      </c>
      <c r="S3889" s="4" t="str">
        <f>TRIM(tblOperations[[#This Row],[Team]])</f>
        <v>Workplace Projects</v>
      </c>
      <c r="T3889" s="4" t="str">
        <f>_xlfn.XLOOKUP(R3889,tblRegionReference[Region],tblRegionReference[Area],"Not Found")</f>
        <v>South</v>
      </c>
      <c r="U3889" s="4" t="str">
        <f>IF(tblOperations[[#This Row],[Completion_Rate]]&gt;=_xlfn.XLOOKUP("Completion Rate",tblKPITargets[KPI_Name],tblKPITargets[Target_Value]),"Met","Below Target")</f>
        <v>Below Target</v>
      </c>
      <c r="V3889" t="str">
        <f>IF(tblOperations[[#This Row],[SLA_Compliance]]&gt;=_xlfn.XLOOKUP('04_References'!$A$3,tblKPITargets[KPI_Name],tblKPITargets[Target_Value]),"Met","Below Target")</f>
        <v>Below Target</v>
      </c>
      <c r="W3889" t="str">
        <f>IF(tblOperations[[#This Row],[Quality_Pass_Rate]]&gt;=_xlfn.XLOOKUP('04_References'!$A$4,tblKPITargets[KPI_Name],tblKPITargets[Target_Value]),"Met","Below Target")</f>
        <v>Met</v>
      </c>
      <c r="X3889" t="str">
        <f>IF(tblOperations[[#This Row],[Average_Completion_Days]]&lt;=_xlfn.XLOOKUP('04_References'!$A$7,tblKPITargets[KPI_Name],tblKPITargets[Target_Value]),"Met","Below Target")</f>
        <v>Below Target</v>
      </c>
      <c r="Y3889" t="str">
        <f>IF(tblOperations[[#This Row],[Closing_Backlog]]&lt;=_xlfn.XLOOKUP('04_References'!$A$8,tblKPITargets[KPI_Name],tblKPITargets[Target_Value]),"Met","Below Target")</f>
        <v>Below Target</v>
      </c>
    </row>
    <row r="3890" spans="1:25">
      <c r="A3890" s="6" t="s">
        <v>3920</v>
      </c>
      <c r="B3890" s="7">
        <v>46197</v>
      </c>
      <c r="C3890" s="2" t="s">
        <v>53</v>
      </c>
      <c r="D3890" s="2" t="s">
        <v>19</v>
      </c>
      <c r="E3890" s="2">
        <v>2034</v>
      </c>
      <c r="F3890" s="2">
        <v>37</v>
      </c>
      <c r="G3890" s="2">
        <v>2071</v>
      </c>
      <c r="H3890" s="2">
        <v>27</v>
      </c>
      <c r="I3890" s="2">
        <v>2044</v>
      </c>
      <c r="J3890" s="2">
        <v>0</v>
      </c>
      <c r="K3890" s="2">
        <v>0</v>
      </c>
      <c r="L3890" s="2">
        <v>8</v>
      </c>
      <c r="M3890" s="2">
        <v>0.6</v>
      </c>
      <c r="N3890" s="2">
        <v>0.98499999999999999</v>
      </c>
      <c r="O3890" s="2">
        <v>2.5</v>
      </c>
      <c r="P3890" s="2">
        <v>0.72599999999999998</v>
      </c>
      <c r="Q3890" s="3">
        <v>1.2999999999999999E-2</v>
      </c>
      <c r="R3890" s="4" t="str">
        <f>TRIM(tblOperations[[#This Row],[Region]])</f>
        <v>Wales</v>
      </c>
      <c r="S3890" s="4" t="str">
        <f>TRIM(tblOperations[[#This Row],[Team]])</f>
        <v>Workplace Services</v>
      </c>
      <c r="T3890" s="4" t="str">
        <f>_xlfn.XLOOKUP(R3890,tblRegionReference[Region],tblRegionReference[Area],"Not Found")</f>
        <v>Wales</v>
      </c>
      <c r="U3890" s="4" t="str">
        <f>IF(tblOperations[[#This Row],[Completion_Rate]]&gt;=_xlfn.XLOOKUP("Completion Rate",tblKPITargets[KPI_Name],tblKPITargets[Target_Value]),"Met","Below Target")</f>
        <v>Below Target</v>
      </c>
      <c r="V3890" t="str">
        <f>IF(tblOperations[[#This Row],[SLA_Compliance]]&gt;=_xlfn.XLOOKUP('04_References'!$A$3,tblKPITargets[KPI_Name],tblKPITargets[Target_Value]),"Met","Below Target")</f>
        <v>Below Target</v>
      </c>
      <c r="W3890" t="str">
        <f>IF(tblOperations[[#This Row],[Quality_Pass_Rate]]&gt;=_xlfn.XLOOKUP('04_References'!$A$4,tblKPITargets[KPI_Name],tblKPITargets[Target_Value]),"Met","Below Target")</f>
        <v>Met</v>
      </c>
      <c r="X3890" t="str">
        <f>IF(tblOperations[[#This Row],[Average_Completion_Days]]&lt;=_xlfn.XLOOKUP('04_References'!$A$7,tblKPITargets[KPI_Name],tblKPITargets[Target_Value]),"Met","Below Target")</f>
        <v>Below Target</v>
      </c>
      <c r="Y3890" t="str">
        <f>IF(tblOperations[[#This Row],[Closing_Backlog]]&lt;=_xlfn.XLOOKUP('04_References'!$A$8,tblKPITargets[KPI_Name],tblKPITargets[Target_Value]),"Met","Below Target")</f>
        <v>Below Target</v>
      </c>
    </row>
    <row r="3891" spans="1:25">
      <c r="A3891" s="8" t="s">
        <v>3921</v>
      </c>
      <c r="B3891" s="9">
        <v>46197</v>
      </c>
      <c r="C3891" s="4" t="s">
        <v>53</v>
      </c>
      <c r="D3891" s="4" t="s">
        <v>21</v>
      </c>
      <c r="E3891" s="4">
        <v>2140</v>
      </c>
      <c r="F3891" s="4">
        <v>28</v>
      </c>
      <c r="G3891" s="4">
        <v>2168</v>
      </c>
      <c r="H3891" s="4">
        <v>26</v>
      </c>
      <c r="I3891" s="4">
        <v>2142</v>
      </c>
      <c r="J3891" s="4">
        <v>0</v>
      </c>
      <c r="K3891" s="4">
        <v>0</v>
      </c>
      <c r="L3891" s="4">
        <v>8</v>
      </c>
      <c r="M3891" s="4">
        <v>0.6</v>
      </c>
      <c r="N3891" s="4">
        <v>0.97599999999999998</v>
      </c>
      <c r="O3891" s="4">
        <v>2.5</v>
      </c>
      <c r="P3891" s="4">
        <v>0.67900000000000005</v>
      </c>
      <c r="Q3891" s="5">
        <v>1.2E-2</v>
      </c>
      <c r="R3891" s="4" t="str">
        <f>TRIM(tblOperations[[#This Row],[Region]])</f>
        <v>Wales</v>
      </c>
      <c r="S3891" s="4" t="str">
        <f>TRIM(tblOperations[[#This Row],[Team]])</f>
        <v>Facilities Response</v>
      </c>
      <c r="T3891" s="4" t="str">
        <f>_xlfn.XLOOKUP(R3891,tblRegionReference[Region],tblRegionReference[Area],"Not Found")</f>
        <v>Wales</v>
      </c>
      <c r="U3891" s="4" t="str">
        <f>IF(tblOperations[[#This Row],[Completion_Rate]]&gt;=_xlfn.XLOOKUP("Completion Rate",tblKPITargets[KPI_Name],tblKPITargets[Target_Value]),"Met","Below Target")</f>
        <v>Below Target</v>
      </c>
      <c r="V3891" t="str">
        <f>IF(tblOperations[[#This Row],[SLA_Compliance]]&gt;=_xlfn.XLOOKUP('04_References'!$A$3,tblKPITargets[KPI_Name],tblKPITargets[Target_Value]),"Met","Below Target")</f>
        <v>Below Target</v>
      </c>
      <c r="W3891" t="str">
        <f>IF(tblOperations[[#This Row],[Quality_Pass_Rate]]&gt;=_xlfn.XLOOKUP('04_References'!$A$4,tblKPITargets[KPI_Name],tblKPITargets[Target_Value]),"Met","Below Target")</f>
        <v>Met</v>
      </c>
      <c r="X3891" t="str">
        <f>IF(tblOperations[[#This Row],[Average_Completion_Days]]&lt;=_xlfn.XLOOKUP('04_References'!$A$7,tblKPITargets[KPI_Name],tblKPITargets[Target_Value]),"Met","Below Target")</f>
        <v>Below Target</v>
      </c>
      <c r="Y3891" t="str">
        <f>IF(tblOperations[[#This Row],[Closing_Backlog]]&lt;=_xlfn.XLOOKUP('04_References'!$A$8,tblKPITargets[KPI_Name],tblKPITargets[Target_Value]),"Met","Below Target")</f>
        <v>Below Target</v>
      </c>
    </row>
    <row r="3892" spans="1:25">
      <c r="A3892" s="6" t="s">
        <v>3922</v>
      </c>
      <c r="B3892" s="7">
        <v>46197</v>
      </c>
      <c r="C3892" s="2" t="s">
        <v>53</v>
      </c>
      <c r="D3892" s="2" t="s">
        <v>23</v>
      </c>
      <c r="E3892" s="2">
        <v>1586</v>
      </c>
      <c r="F3892" s="2">
        <v>45</v>
      </c>
      <c r="G3892" s="2">
        <v>1631</v>
      </c>
      <c r="H3892" s="2">
        <v>28</v>
      </c>
      <c r="I3892" s="2">
        <v>1603</v>
      </c>
      <c r="J3892" s="2">
        <v>0</v>
      </c>
      <c r="K3892" s="2">
        <v>0</v>
      </c>
      <c r="L3892" s="2">
        <v>8</v>
      </c>
      <c r="M3892" s="2">
        <v>0.6</v>
      </c>
      <c r="N3892" s="2">
        <v>0.95199999999999996</v>
      </c>
      <c r="O3892" s="2">
        <v>2.5</v>
      </c>
      <c r="P3892" s="2">
        <v>0.71299999999999997</v>
      </c>
      <c r="Q3892" s="3">
        <v>1.7000000000000001E-2</v>
      </c>
      <c r="R3892" s="4" t="str">
        <f>TRIM(tblOperations[[#This Row],[Region]])</f>
        <v>Wales</v>
      </c>
      <c r="S3892" s="4" t="str">
        <f>TRIM(tblOperations[[#This Row],[Team]])</f>
        <v>Estates Support</v>
      </c>
      <c r="T3892" s="4" t="str">
        <f>_xlfn.XLOOKUP(R3892,tblRegionReference[Region],tblRegionReference[Area],"Not Found")</f>
        <v>Wales</v>
      </c>
      <c r="U3892" s="4" t="str">
        <f>IF(tblOperations[[#This Row],[Completion_Rate]]&gt;=_xlfn.XLOOKUP("Completion Rate",tblKPITargets[KPI_Name],tblKPITargets[Target_Value]),"Met","Below Target")</f>
        <v>Below Target</v>
      </c>
      <c r="V3892" t="str">
        <f>IF(tblOperations[[#This Row],[SLA_Compliance]]&gt;=_xlfn.XLOOKUP('04_References'!$A$3,tblKPITargets[KPI_Name],tblKPITargets[Target_Value]),"Met","Below Target")</f>
        <v>Below Target</v>
      </c>
      <c r="W3892" t="str">
        <f>IF(tblOperations[[#This Row],[Quality_Pass_Rate]]&gt;=_xlfn.XLOOKUP('04_References'!$A$4,tblKPITargets[KPI_Name],tblKPITargets[Target_Value]),"Met","Below Target")</f>
        <v>Met</v>
      </c>
      <c r="X3892" t="str">
        <f>IF(tblOperations[[#This Row],[Average_Completion_Days]]&lt;=_xlfn.XLOOKUP('04_References'!$A$7,tblKPITargets[KPI_Name],tblKPITargets[Target_Value]),"Met","Below Target")</f>
        <v>Below Target</v>
      </c>
      <c r="Y3892" t="str">
        <f>IF(tblOperations[[#This Row],[Closing_Backlog]]&lt;=_xlfn.XLOOKUP('04_References'!$A$8,tblKPITargets[KPI_Name],tblKPITargets[Target_Value]),"Met","Below Target")</f>
        <v>Below Target</v>
      </c>
    </row>
    <row r="3893" spans="1:25">
      <c r="A3893" s="8" t="s">
        <v>3923</v>
      </c>
      <c r="B3893" s="9">
        <v>46197</v>
      </c>
      <c r="C3893" s="4" t="s">
        <v>53</v>
      </c>
      <c r="D3893" s="4" t="s">
        <v>25</v>
      </c>
      <c r="E3893" s="4">
        <v>0</v>
      </c>
      <c r="F3893" s="4">
        <v>34</v>
      </c>
      <c r="G3893" s="4">
        <v>34</v>
      </c>
      <c r="H3893" s="4">
        <v>34</v>
      </c>
      <c r="I3893" s="4">
        <v>0</v>
      </c>
      <c r="J3893" s="4">
        <v>0</v>
      </c>
      <c r="K3893" s="4">
        <v>0</v>
      </c>
      <c r="L3893" s="4">
        <v>1.6</v>
      </c>
      <c r="M3893" s="4">
        <v>0.93300000000000005</v>
      </c>
      <c r="N3893" s="4">
        <v>0.97</v>
      </c>
      <c r="O3893" s="4">
        <v>4.8</v>
      </c>
      <c r="P3893" s="4">
        <v>0.69899999999999995</v>
      </c>
      <c r="Q3893" s="5">
        <v>1</v>
      </c>
      <c r="R3893" s="4" t="str">
        <f>TRIM(tblOperations[[#This Row],[Region]])</f>
        <v>Wales</v>
      </c>
      <c r="S3893" s="4" t="str">
        <f>TRIM(tblOperations[[#This Row],[Team]])</f>
        <v>Workplace Projects</v>
      </c>
      <c r="T3893" s="4" t="str">
        <f>_xlfn.XLOOKUP(R3893,tblRegionReference[Region],tblRegionReference[Area],"Not Found")</f>
        <v>Wales</v>
      </c>
      <c r="U3893" s="4" t="str">
        <f>IF(tblOperations[[#This Row],[Completion_Rate]]&gt;=_xlfn.XLOOKUP("Completion Rate",tblKPITargets[KPI_Name],tblKPITargets[Target_Value]),"Met","Below Target")</f>
        <v>Met</v>
      </c>
      <c r="V3893" t="str">
        <f>IF(tblOperations[[#This Row],[SLA_Compliance]]&gt;=_xlfn.XLOOKUP('04_References'!$A$3,tblKPITargets[KPI_Name],tblKPITargets[Target_Value]),"Met","Below Target")</f>
        <v>Met</v>
      </c>
      <c r="W3893" t="str">
        <f>IF(tblOperations[[#This Row],[Quality_Pass_Rate]]&gt;=_xlfn.XLOOKUP('04_References'!$A$4,tblKPITargets[KPI_Name],tblKPITargets[Target_Value]),"Met","Below Target")</f>
        <v>Met</v>
      </c>
      <c r="X3893" t="str">
        <f>IF(tblOperations[[#This Row],[Average_Completion_Days]]&lt;=_xlfn.XLOOKUP('04_References'!$A$7,tblKPITargets[KPI_Name],tblKPITargets[Target_Value]),"Met","Below Target")</f>
        <v>Met</v>
      </c>
      <c r="Y3893" t="str">
        <f>IF(tblOperations[[#This Row],[Closing_Backlog]]&lt;=_xlfn.XLOOKUP('04_References'!$A$8,tblKPITargets[KPI_Name],tblKPITargets[Target_Value]),"Met","Below Target")</f>
        <v>Met</v>
      </c>
    </row>
    <row r="3894" spans="1:25">
      <c r="A3894" s="6" t="s">
        <v>3924</v>
      </c>
      <c r="B3894" s="7">
        <v>46198</v>
      </c>
      <c r="C3894" s="2" t="s">
        <v>18</v>
      </c>
      <c r="D3894" s="2" t="s">
        <v>19</v>
      </c>
      <c r="E3894" s="2">
        <v>709</v>
      </c>
      <c r="F3894" s="2">
        <v>37</v>
      </c>
      <c r="G3894" s="2">
        <v>746</v>
      </c>
      <c r="H3894" s="2">
        <v>31</v>
      </c>
      <c r="I3894" s="2">
        <v>715</v>
      </c>
      <c r="J3894" s="2">
        <v>0</v>
      </c>
      <c r="K3894" s="2">
        <v>0</v>
      </c>
      <c r="L3894" s="2">
        <v>8</v>
      </c>
      <c r="M3894" s="2">
        <v>0.6</v>
      </c>
      <c r="N3894" s="2">
        <v>1</v>
      </c>
      <c r="O3894" s="2">
        <v>2.5</v>
      </c>
      <c r="P3894" s="2">
        <v>0.66</v>
      </c>
      <c r="Q3894" s="3">
        <v>4.2000000000000003E-2</v>
      </c>
      <c r="R3894" s="4" t="str">
        <f>TRIM(tblOperations[[#This Row],[Region]])</f>
        <v>Scotland</v>
      </c>
      <c r="S3894" s="4" t="str">
        <f>TRIM(tblOperations[[#This Row],[Team]])</f>
        <v>Workplace Services</v>
      </c>
      <c r="T3894" s="4" t="str">
        <f>_xlfn.XLOOKUP(R3894,tblRegionReference[Region],tblRegionReference[Area],"Not Found")</f>
        <v>North</v>
      </c>
      <c r="U3894" s="4" t="str">
        <f>IF(tblOperations[[#This Row],[Completion_Rate]]&gt;=_xlfn.XLOOKUP("Completion Rate",tblKPITargets[KPI_Name],tblKPITargets[Target_Value]),"Met","Below Target")</f>
        <v>Below Target</v>
      </c>
      <c r="V3894" t="str">
        <f>IF(tblOperations[[#This Row],[SLA_Compliance]]&gt;=_xlfn.XLOOKUP('04_References'!$A$3,tblKPITargets[KPI_Name],tblKPITargets[Target_Value]),"Met","Below Target")</f>
        <v>Below Target</v>
      </c>
      <c r="W3894" t="str">
        <f>IF(tblOperations[[#This Row],[Quality_Pass_Rate]]&gt;=_xlfn.XLOOKUP('04_References'!$A$4,tblKPITargets[KPI_Name],tblKPITargets[Target_Value]),"Met","Below Target")</f>
        <v>Met</v>
      </c>
      <c r="X3894" t="str">
        <f>IF(tblOperations[[#This Row],[Average_Completion_Days]]&lt;=_xlfn.XLOOKUP('04_References'!$A$7,tblKPITargets[KPI_Name],tblKPITargets[Target_Value]),"Met","Below Target")</f>
        <v>Below Target</v>
      </c>
      <c r="Y3894" t="str">
        <f>IF(tblOperations[[#This Row],[Closing_Backlog]]&lt;=_xlfn.XLOOKUP('04_References'!$A$8,tblKPITargets[KPI_Name],tblKPITargets[Target_Value]),"Met","Below Target")</f>
        <v>Below Target</v>
      </c>
    </row>
    <row r="3895" spans="1:25">
      <c r="A3895" s="8" t="s">
        <v>3925</v>
      </c>
      <c r="B3895" s="9">
        <v>46198</v>
      </c>
      <c r="C3895" s="4" t="s">
        <v>18</v>
      </c>
      <c r="D3895" s="4" t="s">
        <v>21</v>
      </c>
      <c r="E3895" s="4">
        <v>0</v>
      </c>
      <c r="F3895" s="4">
        <v>29</v>
      </c>
      <c r="G3895" s="4">
        <v>29</v>
      </c>
      <c r="H3895" s="4">
        <v>29</v>
      </c>
      <c r="I3895" s="4">
        <v>0</v>
      </c>
      <c r="J3895" s="4">
        <v>1</v>
      </c>
      <c r="K3895" s="4">
        <v>0</v>
      </c>
      <c r="L3895" s="4">
        <v>1.7</v>
      </c>
      <c r="M3895" s="4">
        <v>0.92500000000000004</v>
      </c>
      <c r="N3895" s="4">
        <v>0.95599999999999996</v>
      </c>
      <c r="O3895" s="4">
        <v>4.4000000000000004</v>
      </c>
      <c r="P3895" s="4">
        <v>0.72299999999999998</v>
      </c>
      <c r="Q3895" s="5">
        <v>1</v>
      </c>
      <c r="R3895" s="4" t="str">
        <f>TRIM(tblOperations[[#This Row],[Region]])</f>
        <v>Scotland</v>
      </c>
      <c r="S3895" s="4" t="str">
        <f>TRIM(tblOperations[[#This Row],[Team]])</f>
        <v>Facilities Response</v>
      </c>
      <c r="T3895" s="4" t="str">
        <f>_xlfn.XLOOKUP(R3895,tblRegionReference[Region],tblRegionReference[Area],"Not Found")</f>
        <v>North</v>
      </c>
      <c r="U3895" s="4" t="str">
        <f>IF(tblOperations[[#This Row],[Completion_Rate]]&gt;=_xlfn.XLOOKUP("Completion Rate",tblKPITargets[KPI_Name],tblKPITargets[Target_Value]),"Met","Below Target")</f>
        <v>Met</v>
      </c>
      <c r="V3895" t="str">
        <f>IF(tblOperations[[#This Row],[SLA_Compliance]]&gt;=_xlfn.XLOOKUP('04_References'!$A$3,tblKPITargets[KPI_Name],tblKPITargets[Target_Value]),"Met","Below Target")</f>
        <v>Met</v>
      </c>
      <c r="W3895" t="str">
        <f>IF(tblOperations[[#This Row],[Quality_Pass_Rate]]&gt;=_xlfn.XLOOKUP('04_References'!$A$4,tblKPITargets[KPI_Name],tblKPITargets[Target_Value]),"Met","Below Target")</f>
        <v>Met</v>
      </c>
      <c r="X3895" t="str">
        <f>IF(tblOperations[[#This Row],[Average_Completion_Days]]&lt;=_xlfn.XLOOKUP('04_References'!$A$7,tblKPITargets[KPI_Name],tblKPITargets[Target_Value]),"Met","Below Target")</f>
        <v>Met</v>
      </c>
      <c r="Y3895" t="str">
        <f>IF(tblOperations[[#This Row],[Closing_Backlog]]&lt;=_xlfn.XLOOKUP('04_References'!$A$8,tblKPITargets[KPI_Name],tblKPITargets[Target_Value]),"Met","Below Target")</f>
        <v>Met</v>
      </c>
    </row>
    <row r="3896" spans="1:25">
      <c r="A3896" s="6" t="s">
        <v>3926</v>
      </c>
      <c r="B3896" s="7">
        <v>46198</v>
      </c>
      <c r="C3896" s="2" t="s">
        <v>18</v>
      </c>
      <c r="D3896" s="2" t="s">
        <v>23</v>
      </c>
      <c r="E3896" s="2">
        <v>1018</v>
      </c>
      <c r="F3896" s="2">
        <v>23</v>
      </c>
      <c r="G3896" s="2">
        <v>1041</v>
      </c>
      <c r="H3896" s="2">
        <v>30</v>
      </c>
      <c r="I3896" s="2">
        <v>1011</v>
      </c>
      <c r="J3896" s="2">
        <v>0</v>
      </c>
      <c r="K3896" s="2">
        <v>0</v>
      </c>
      <c r="L3896" s="2">
        <v>8</v>
      </c>
      <c r="M3896" s="2">
        <v>0.6</v>
      </c>
      <c r="N3896" s="2">
        <v>0.99</v>
      </c>
      <c r="O3896" s="2">
        <v>2.5</v>
      </c>
      <c r="P3896" s="2">
        <v>0.73799999999999999</v>
      </c>
      <c r="Q3896" s="3">
        <v>2.9000000000000001E-2</v>
      </c>
      <c r="R3896" s="4" t="str">
        <f>TRIM(tblOperations[[#This Row],[Region]])</f>
        <v>Scotland</v>
      </c>
      <c r="S3896" s="4" t="str">
        <f>TRIM(tblOperations[[#This Row],[Team]])</f>
        <v>Estates Support</v>
      </c>
      <c r="T3896" s="4" t="str">
        <f>_xlfn.XLOOKUP(R3896,tblRegionReference[Region],tblRegionReference[Area],"Not Found")</f>
        <v>North</v>
      </c>
      <c r="U3896" s="4" t="str">
        <f>IF(tblOperations[[#This Row],[Completion_Rate]]&gt;=_xlfn.XLOOKUP("Completion Rate",tblKPITargets[KPI_Name],tblKPITargets[Target_Value]),"Met","Below Target")</f>
        <v>Below Target</v>
      </c>
      <c r="V3896" t="str">
        <f>IF(tblOperations[[#This Row],[SLA_Compliance]]&gt;=_xlfn.XLOOKUP('04_References'!$A$3,tblKPITargets[KPI_Name],tblKPITargets[Target_Value]),"Met","Below Target")</f>
        <v>Below Target</v>
      </c>
      <c r="W3896" t="str">
        <f>IF(tblOperations[[#This Row],[Quality_Pass_Rate]]&gt;=_xlfn.XLOOKUP('04_References'!$A$4,tblKPITargets[KPI_Name],tblKPITargets[Target_Value]),"Met","Below Target")</f>
        <v>Met</v>
      </c>
      <c r="X3896" t="str">
        <f>IF(tblOperations[[#This Row],[Average_Completion_Days]]&lt;=_xlfn.XLOOKUP('04_References'!$A$7,tblKPITargets[KPI_Name],tblKPITargets[Target_Value]),"Met","Below Target")</f>
        <v>Below Target</v>
      </c>
      <c r="Y3896" t="str">
        <f>IF(tblOperations[[#This Row],[Closing_Backlog]]&lt;=_xlfn.XLOOKUP('04_References'!$A$8,tblKPITargets[KPI_Name],tblKPITargets[Target_Value]),"Met","Below Target")</f>
        <v>Below Target</v>
      </c>
    </row>
    <row r="3897" spans="1:25">
      <c r="A3897" s="8" t="s">
        <v>3927</v>
      </c>
      <c r="B3897" s="9">
        <v>46198</v>
      </c>
      <c r="C3897" s="4" t="s">
        <v>18</v>
      </c>
      <c r="D3897" s="4" t="s">
        <v>25</v>
      </c>
      <c r="E3897" s="4">
        <v>0</v>
      </c>
      <c r="F3897" s="4">
        <v>26</v>
      </c>
      <c r="G3897" s="4">
        <v>26</v>
      </c>
      <c r="H3897" s="4">
        <v>26</v>
      </c>
      <c r="I3897" s="4">
        <v>0</v>
      </c>
      <c r="J3897" s="4">
        <v>0</v>
      </c>
      <c r="K3897" s="4">
        <v>0</v>
      </c>
      <c r="L3897" s="4">
        <v>2</v>
      </c>
      <c r="M3897" s="4">
        <v>0.97199999999999998</v>
      </c>
      <c r="N3897" s="4">
        <v>0.96499999999999997</v>
      </c>
      <c r="O3897" s="4">
        <v>4.5</v>
      </c>
      <c r="P3897" s="4">
        <v>0.71099999999999997</v>
      </c>
      <c r="Q3897" s="5">
        <v>1</v>
      </c>
      <c r="R3897" s="4" t="str">
        <f>TRIM(tblOperations[[#This Row],[Region]])</f>
        <v>Scotland</v>
      </c>
      <c r="S3897" s="4" t="str">
        <f>TRIM(tblOperations[[#This Row],[Team]])</f>
        <v>Workplace Projects</v>
      </c>
      <c r="T3897" s="4" t="str">
        <f>_xlfn.XLOOKUP(R3897,tblRegionReference[Region],tblRegionReference[Area],"Not Found")</f>
        <v>North</v>
      </c>
      <c r="U3897" s="4" t="str">
        <f>IF(tblOperations[[#This Row],[Completion_Rate]]&gt;=_xlfn.XLOOKUP("Completion Rate",tblKPITargets[KPI_Name],tblKPITargets[Target_Value]),"Met","Below Target")</f>
        <v>Met</v>
      </c>
      <c r="V3897" t="str">
        <f>IF(tblOperations[[#This Row],[SLA_Compliance]]&gt;=_xlfn.XLOOKUP('04_References'!$A$3,tblKPITargets[KPI_Name],tblKPITargets[Target_Value]),"Met","Below Target")</f>
        <v>Met</v>
      </c>
      <c r="W3897" t="str">
        <f>IF(tblOperations[[#This Row],[Quality_Pass_Rate]]&gt;=_xlfn.XLOOKUP('04_References'!$A$4,tblKPITargets[KPI_Name],tblKPITargets[Target_Value]),"Met","Below Target")</f>
        <v>Met</v>
      </c>
      <c r="X3897" t="str">
        <f>IF(tblOperations[[#This Row],[Average_Completion_Days]]&lt;=_xlfn.XLOOKUP('04_References'!$A$7,tblKPITargets[KPI_Name],tblKPITargets[Target_Value]),"Met","Below Target")</f>
        <v>Met</v>
      </c>
      <c r="Y3897" t="str">
        <f>IF(tblOperations[[#This Row],[Closing_Backlog]]&lt;=_xlfn.XLOOKUP('04_References'!$A$8,tblKPITargets[KPI_Name],tblKPITargets[Target_Value]),"Met","Below Target")</f>
        <v>Met</v>
      </c>
    </row>
    <row r="3898" spans="1:25">
      <c r="A3898" s="6" t="s">
        <v>3928</v>
      </c>
      <c r="B3898" s="7">
        <v>46198</v>
      </c>
      <c r="C3898" s="2" t="s">
        <v>27</v>
      </c>
      <c r="D3898" s="2" t="s">
        <v>19</v>
      </c>
      <c r="E3898" s="2">
        <v>21</v>
      </c>
      <c r="F3898" s="2">
        <v>46</v>
      </c>
      <c r="G3898" s="2">
        <v>67</v>
      </c>
      <c r="H3898" s="2">
        <v>48</v>
      </c>
      <c r="I3898" s="2">
        <v>19</v>
      </c>
      <c r="J3898" s="2">
        <v>0</v>
      </c>
      <c r="K3898" s="2">
        <v>0</v>
      </c>
      <c r="L3898" s="2">
        <v>2.9</v>
      </c>
      <c r="M3898" s="2">
        <v>0.83799999999999997</v>
      </c>
      <c r="N3898" s="2">
        <v>0.94499999999999995</v>
      </c>
      <c r="O3898" s="2">
        <v>3.7</v>
      </c>
      <c r="P3898" s="2">
        <v>0.74399999999999999</v>
      </c>
      <c r="Q3898" s="3">
        <v>0.71599999999999997</v>
      </c>
      <c r="R3898" s="4" t="str">
        <f>TRIM(tblOperations[[#This Row],[Region]])</f>
        <v>North East</v>
      </c>
      <c r="S3898" s="4" t="str">
        <f>TRIM(tblOperations[[#This Row],[Team]])</f>
        <v>Workplace Services</v>
      </c>
      <c r="T3898" s="4" t="str">
        <f>_xlfn.XLOOKUP(R3898,tblRegionReference[Region],tblRegionReference[Area],"Not Found")</f>
        <v>North</v>
      </c>
      <c r="U3898" s="4" t="str">
        <f>IF(tblOperations[[#This Row],[Completion_Rate]]&gt;=_xlfn.XLOOKUP("Completion Rate",tblKPITargets[KPI_Name],tblKPITargets[Target_Value]),"Met","Below Target")</f>
        <v>Below Target</v>
      </c>
      <c r="V3898" t="str">
        <f>IF(tblOperations[[#This Row],[SLA_Compliance]]&gt;=_xlfn.XLOOKUP('04_References'!$A$3,tblKPITargets[KPI_Name],tblKPITargets[Target_Value]),"Met","Below Target")</f>
        <v>Below Target</v>
      </c>
      <c r="W3898" t="str">
        <f>IF(tblOperations[[#This Row],[Quality_Pass_Rate]]&gt;=_xlfn.XLOOKUP('04_References'!$A$4,tblKPITargets[KPI_Name],tblKPITargets[Target_Value]),"Met","Below Target")</f>
        <v>Below Target</v>
      </c>
      <c r="X3898" t="str">
        <f>IF(tblOperations[[#This Row],[Average_Completion_Days]]&lt;=_xlfn.XLOOKUP('04_References'!$A$7,tblKPITargets[KPI_Name],tblKPITargets[Target_Value]),"Met","Below Target")</f>
        <v>Met</v>
      </c>
      <c r="Y3898" t="str">
        <f>IF(tblOperations[[#This Row],[Closing_Backlog]]&lt;=_xlfn.XLOOKUP('04_References'!$A$8,tblKPITargets[KPI_Name],tblKPITargets[Target_Value]),"Met","Below Target")</f>
        <v>Below Target</v>
      </c>
    </row>
    <row r="3899" spans="1:25">
      <c r="A3899" s="8" t="s">
        <v>3929</v>
      </c>
      <c r="B3899" s="9">
        <v>46198</v>
      </c>
      <c r="C3899" s="4" t="s">
        <v>27</v>
      </c>
      <c r="D3899" s="4" t="s">
        <v>21</v>
      </c>
      <c r="E3899" s="4">
        <v>0</v>
      </c>
      <c r="F3899" s="4">
        <v>33</v>
      </c>
      <c r="G3899" s="4">
        <v>33</v>
      </c>
      <c r="H3899" s="4">
        <v>33</v>
      </c>
      <c r="I3899" s="4">
        <v>0</v>
      </c>
      <c r="J3899" s="4">
        <v>0</v>
      </c>
      <c r="K3899" s="4">
        <v>0</v>
      </c>
      <c r="L3899" s="4">
        <v>1</v>
      </c>
      <c r="M3899" s="4">
        <v>0.96799999999999997</v>
      </c>
      <c r="N3899" s="4">
        <v>0.98</v>
      </c>
      <c r="O3899" s="4">
        <v>4.4000000000000004</v>
      </c>
      <c r="P3899" s="4">
        <v>0.70899999999999996</v>
      </c>
      <c r="Q3899" s="5">
        <v>1</v>
      </c>
      <c r="R3899" s="4" t="str">
        <f>TRIM(tblOperations[[#This Row],[Region]])</f>
        <v>North East</v>
      </c>
      <c r="S3899" s="4" t="str">
        <f>TRIM(tblOperations[[#This Row],[Team]])</f>
        <v>Facilities Response</v>
      </c>
      <c r="T3899" s="4" t="str">
        <f>_xlfn.XLOOKUP(R3899,tblRegionReference[Region],tblRegionReference[Area],"Not Found")</f>
        <v>North</v>
      </c>
      <c r="U3899" s="4" t="str">
        <f>IF(tblOperations[[#This Row],[Completion_Rate]]&gt;=_xlfn.XLOOKUP("Completion Rate",tblKPITargets[KPI_Name],tblKPITargets[Target_Value]),"Met","Below Target")</f>
        <v>Met</v>
      </c>
      <c r="V3899" t="str">
        <f>IF(tblOperations[[#This Row],[SLA_Compliance]]&gt;=_xlfn.XLOOKUP('04_References'!$A$3,tblKPITargets[KPI_Name],tblKPITargets[Target_Value]),"Met","Below Target")</f>
        <v>Met</v>
      </c>
      <c r="W3899" t="str">
        <f>IF(tblOperations[[#This Row],[Quality_Pass_Rate]]&gt;=_xlfn.XLOOKUP('04_References'!$A$4,tblKPITargets[KPI_Name],tblKPITargets[Target_Value]),"Met","Below Target")</f>
        <v>Met</v>
      </c>
      <c r="X3899" t="str">
        <f>IF(tblOperations[[#This Row],[Average_Completion_Days]]&lt;=_xlfn.XLOOKUP('04_References'!$A$7,tblKPITargets[KPI_Name],tblKPITargets[Target_Value]),"Met","Below Target")</f>
        <v>Met</v>
      </c>
      <c r="Y3899" t="str">
        <f>IF(tblOperations[[#This Row],[Closing_Backlog]]&lt;=_xlfn.XLOOKUP('04_References'!$A$8,tblKPITargets[KPI_Name],tblKPITargets[Target_Value]),"Met","Below Target")</f>
        <v>Met</v>
      </c>
    </row>
    <row r="3900" spans="1:25">
      <c r="A3900" s="6" t="s">
        <v>3930</v>
      </c>
      <c r="B3900" s="7">
        <v>46198</v>
      </c>
      <c r="C3900" s="2" t="s">
        <v>27</v>
      </c>
      <c r="D3900" s="2" t="s">
        <v>23</v>
      </c>
      <c r="E3900" s="2">
        <v>2589</v>
      </c>
      <c r="F3900" s="2">
        <v>51</v>
      </c>
      <c r="G3900" s="2">
        <v>2640</v>
      </c>
      <c r="H3900" s="2">
        <v>21</v>
      </c>
      <c r="I3900" s="2">
        <v>2619</v>
      </c>
      <c r="J3900" s="2">
        <v>0</v>
      </c>
      <c r="K3900" s="2">
        <v>0</v>
      </c>
      <c r="L3900" s="2">
        <v>8</v>
      </c>
      <c r="M3900" s="2">
        <v>0.6</v>
      </c>
      <c r="N3900" s="2">
        <v>0.995</v>
      </c>
      <c r="O3900" s="2">
        <v>2.5</v>
      </c>
      <c r="P3900" s="2">
        <v>0.77200000000000002</v>
      </c>
      <c r="Q3900" s="3">
        <v>8.0000000000000002E-3</v>
      </c>
      <c r="R3900" s="4" t="str">
        <f>TRIM(tblOperations[[#This Row],[Region]])</f>
        <v>North East</v>
      </c>
      <c r="S3900" s="4" t="str">
        <f>TRIM(tblOperations[[#This Row],[Team]])</f>
        <v>Estates Support</v>
      </c>
      <c r="T3900" s="4" t="str">
        <f>_xlfn.XLOOKUP(R3900,tblRegionReference[Region],tblRegionReference[Area],"Not Found")</f>
        <v>North</v>
      </c>
      <c r="U3900" s="4" t="str">
        <f>IF(tblOperations[[#This Row],[Completion_Rate]]&gt;=_xlfn.XLOOKUP("Completion Rate",tblKPITargets[KPI_Name],tblKPITargets[Target_Value]),"Met","Below Target")</f>
        <v>Below Target</v>
      </c>
      <c r="V3900" t="str">
        <f>IF(tblOperations[[#This Row],[SLA_Compliance]]&gt;=_xlfn.XLOOKUP('04_References'!$A$3,tblKPITargets[KPI_Name],tblKPITargets[Target_Value]),"Met","Below Target")</f>
        <v>Below Target</v>
      </c>
      <c r="W3900" t="str">
        <f>IF(tblOperations[[#This Row],[Quality_Pass_Rate]]&gt;=_xlfn.XLOOKUP('04_References'!$A$4,tblKPITargets[KPI_Name],tblKPITargets[Target_Value]),"Met","Below Target")</f>
        <v>Met</v>
      </c>
      <c r="X3900" t="str">
        <f>IF(tblOperations[[#This Row],[Average_Completion_Days]]&lt;=_xlfn.XLOOKUP('04_References'!$A$7,tblKPITargets[KPI_Name],tblKPITargets[Target_Value]),"Met","Below Target")</f>
        <v>Below Target</v>
      </c>
      <c r="Y3900" t="str">
        <f>IF(tblOperations[[#This Row],[Closing_Backlog]]&lt;=_xlfn.XLOOKUP('04_References'!$A$8,tblKPITargets[KPI_Name],tblKPITargets[Target_Value]),"Met","Below Target")</f>
        <v>Below Target</v>
      </c>
    </row>
    <row r="3901" spans="1:25">
      <c r="A3901" s="8" t="s">
        <v>3931</v>
      </c>
      <c r="B3901" s="9">
        <v>46198</v>
      </c>
      <c r="C3901" s="4" t="s">
        <v>27</v>
      </c>
      <c r="D3901" s="4" t="s">
        <v>25</v>
      </c>
      <c r="E3901" s="4">
        <v>257</v>
      </c>
      <c r="F3901" s="4">
        <v>32</v>
      </c>
      <c r="G3901" s="4">
        <v>289</v>
      </c>
      <c r="H3901" s="4">
        <v>29</v>
      </c>
      <c r="I3901" s="4">
        <v>260</v>
      </c>
      <c r="J3901" s="4">
        <v>0</v>
      </c>
      <c r="K3901" s="4">
        <v>0</v>
      </c>
      <c r="L3901" s="4">
        <v>8</v>
      </c>
      <c r="M3901" s="4">
        <v>0.6</v>
      </c>
      <c r="N3901" s="4">
        <v>1</v>
      </c>
      <c r="O3901" s="4">
        <v>2.5</v>
      </c>
      <c r="P3901" s="4">
        <v>0.81100000000000005</v>
      </c>
      <c r="Q3901" s="5">
        <v>0.1</v>
      </c>
      <c r="R3901" s="4" t="str">
        <f>TRIM(tblOperations[[#This Row],[Region]])</f>
        <v>North East</v>
      </c>
      <c r="S3901" s="4" t="str">
        <f>TRIM(tblOperations[[#This Row],[Team]])</f>
        <v>Workplace Projects</v>
      </c>
      <c r="T3901" s="4" t="str">
        <f>_xlfn.XLOOKUP(R3901,tblRegionReference[Region],tblRegionReference[Area],"Not Found")</f>
        <v>North</v>
      </c>
      <c r="U3901" s="4" t="str">
        <f>IF(tblOperations[[#This Row],[Completion_Rate]]&gt;=_xlfn.XLOOKUP("Completion Rate",tblKPITargets[KPI_Name],tblKPITargets[Target_Value]),"Met","Below Target")</f>
        <v>Below Target</v>
      </c>
      <c r="V3901" t="str">
        <f>IF(tblOperations[[#This Row],[SLA_Compliance]]&gt;=_xlfn.XLOOKUP('04_References'!$A$3,tblKPITargets[KPI_Name],tblKPITargets[Target_Value]),"Met","Below Target")</f>
        <v>Below Target</v>
      </c>
      <c r="W3901" t="str">
        <f>IF(tblOperations[[#This Row],[Quality_Pass_Rate]]&gt;=_xlfn.XLOOKUP('04_References'!$A$4,tblKPITargets[KPI_Name],tblKPITargets[Target_Value]),"Met","Below Target")</f>
        <v>Met</v>
      </c>
      <c r="X3901" t="str">
        <f>IF(tblOperations[[#This Row],[Average_Completion_Days]]&lt;=_xlfn.XLOOKUP('04_References'!$A$7,tblKPITargets[KPI_Name],tblKPITargets[Target_Value]),"Met","Below Target")</f>
        <v>Below Target</v>
      </c>
      <c r="Y3901" t="str">
        <f>IF(tblOperations[[#This Row],[Closing_Backlog]]&lt;=_xlfn.XLOOKUP('04_References'!$A$8,tblKPITargets[KPI_Name],tblKPITargets[Target_Value]),"Met","Below Target")</f>
        <v>Below Target</v>
      </c>
    </row>
    <row r="3902" spans="1:25">
      <c r="A3902" s="6" t="s">
        <v>3932</v>
      </c>
      <c r="B3902" s="7">
        <v>46198</v>
      </c>
      <c r="C3902" s="2" t="s">
        <v>32</v>
      </c>
      <c r="D3902" s="2" t="s">
        <v>19</v>
      </c>
      <c r="E3902" s="2">
        <v>1162</v>
      </c>
      <c r="F3902" s="2">
        <v>35</v>
      </c>
      <c r="G3902" s="2">
        <v>1197</v>
      </c>
      <c r="H3902" s="2">
        <v>28</v>
      </c>
      <c r="I3902" s="2">
        <v>1169</v>
      </c>
      <c r="J3902" s="2">
        <v>0</v>
      </c>
      <c r="K3902" s="2">
        <v>0</v>
      </c>
      <c r="L3902" s="2">
        <v>8</v>
      </c>
      <c r="M3902" s="2">
        <v>0.6</v>
      </c>
      <c r="N3902" s="2">
        <v>0.99299999999999999</v>
      </c>
      <c r="O3902" s="2">
        <v>2.5</v>
      </c>
      <c r="P3902" s="2">
        <v>0.755</v>
      </c>
      <c r="Q3902" s="3">
        <v>2.3E-2</v>
      </c>
      <c r="R3902" s="4" t="str">
        <f>TRIM(tblOperations[[#This Row],[Region]])</f>
        <v>North West</v>
      </c>
      <c r="S3902" s="4" t="str">
        <f>TRIM(tblOperations[[#This Row],[Team]])</f>
        <v>Workplace Services</v>
      </c>
      <c r="T3902" s="4" t="str">
        <f>_xlfn.XLOOKUP(R3902,tblRegionReference[Region],tblRegionReference[Area],"Not Found")</f>
        <v>North</v>
      </c>
      <c r="U3902" s="4" t="str">
        <f>IF(tblOperations[[#This Row],[Completion_Rate]]&gt;=_xlfn.XLOOKUP("Completion Rate",tblKPITargets[KPI_Name],tblKPITargets[Target_Value]),"Met","Below Target")</f>
        <v>Below Target</v>
      </c>
      <c r="V3902" t="str">
        <f>IF(tblOperations[[#This Row],[SLA_Compliance]]&gt;=_xlfn.XLOOKUP('04_References'!$A$3,tblKPITargets[KPI_Name],tblKPITargets[Target_Value]),"Met","Below Target")</f>
        <v>Below Target</v>
      </c>
      <c r="W3902" t="str">
        <f>IF(tblOperations[[#This Row],[Quality_Pass_Rate]]&gt;=_xlfn.XLOOKUP('04_References'!$A$4,tblKPITargets[KPI_Name],tblKPITargets[Target_Value]),"Met","Below Target")</f>
        <v>Met</v>
      </c>
      <c r="X3902" t="str">
        <f>IF(tblOperations[[#This Row],[Average_Completion_Days]]&lt;=_xlfn.XLOOKUP('04_References'!$A$7,tblKPITargets[KPI_Name],tblKPITargets[Target_Value]),"Met","Below Target")</f>
        <v>Below Target</v>
      </c>
      <c r="Y3902" t="str">
        <f>IF(tblOperations[[#This Row],[Closing_Backlog]]&lt;=_xlfn.XLOOKUP('04_References'!$A$8,tblKPITargets[KPI_Name],tblKPITargets[Target_Value]),"Met","Below Target")</f>
        <v>Below Target</v>
      </c>
    </row>
    <row r="3903" spans="1:25">
      <c r="A3903" s="8" t="s">
        <v>3933</v>
      </c>
      <c r="B3903" s="9">
        <v>46198</v>
      </c>
      <c r="C3903" s="4" t="s">
        <v>32</v>
      </c>
      <c r="D3903" s="4" t="s">
        <v>21</v>
      </c>
      <c r="E3903" s="4">
        <v>2433</v>
      </c>
      <c r="F3903" s="4">
        <v>29</v>
      </c>
      <c r="G3903" s="4">
        <v>2462</v>
      </c>
      <c r="H3903" s="4">
        <v>25</v>
      </c>
      <c r="I3903" s="4">
        <v>2437</v>
      </c>
      <c r="J3903" s="4">
        <v>0</v>
      </c>
      <c r="K3903" s="4">
        <v>0</v>
      </c>
      <c r="L3903" s="4">
        <v>8</v>
      </c>
      <c r="M3903" s="4">
        <v>0.6</v>
      </c>
      <c r="N3903" s="4">
        <v>0.96599999999999997</v>
      </c>
      <c r="O3903" s="4">
        <v>2.5</v>
      </c>
      <c r="P3903" s="4">
        <v>0.75</v>
      </c>
      <c r="Q3903" s="5">
        <v>0.01</v>
      </c>
      <c r="R3903" s="4" t="str">
        <f>TRIM(tblOperations[[#This Row],[Region]])</f>
        <v>North West</v>
      </c>
      <c r="S3903" s="4" t="str">
        <f>TRIM(tblOperations[[#This Row],[Team]])</f>
        <v>Facilities Response</v>
      </c>
      <c r="T3903" s="4" t="str">
        <f>_xlfn.XLOOKUP(R3903,tblRegionReference[Region],tblRegionReference[Area],"Not Found")</f>
        <v>North</v>
      </c>
      <c r="U3903" s="4" t="str">
        <f>IF(tblOperations[[#This Row],[Completion_Rate]]&gt;=_xlfn.XLOOKUP("Completion Rate",tblKPITargets[KPI_Name],tblKPITargets[Target_Value]),"Met","Below Target")</f>
        <v>Below Target</v>
      </c>
      <c r="V3903" t="str">
        <f>IF(tblOperations[[#This Row],[SLA_Compliance]]&gt;=_xlfn.XLOOKUP('04_References'!$A$3,tblKPITargets[KPI_Name],tblKPITargets[Target_Value]),"Met","Below Target")</f>
        <v>Below Target</v>
      </c>
      <c r="W3903" t="str">
        <f>IF(tblOperations[[#This Row],[Quality_Pass_Rate]]&gt;=_xlfn.XLOOKUP('04_References'!$A$4,tblKPITargets[KPI_Name],tblKPITargets[Target_Value]),"Met","Below Target")</f>
        <v>Met</v>
      </c>
      <c r="X3903" t="str">
        <f>IF(tblOperations[[#This Row],[Average_Completion_Days]]&lt;=_xlfn.XLOOKUP('04_References'!$A$7,tblKPITargets[KPI_Name],tblKPITargets[Target_Value]),"Met","Below Target")</f>
        <v>Below Target</v>
      </c>
      <c r="Y3903" t="str">
        <f>IF(tblOperations[[#This Row],[Closing_Backlog]]&lt;=_xlfn.XLOOKUP('04_References'!$A$8,tblKPITargets[KPI_Name],tblKPITargets[Target_Value]),"Met","Below Target")</f>
        <v>Below Target</v>
      </c>
    </row>
    <row r="3904" spans="1:25">
      <c r="A3904" s="6" t="s">
        <v>3934</v>
      </c>
      <c r="B3904" s="7">
        <v>46198</v>
      </c>
      <c r="C3904" s="2" t="s">
        <v>32</v>
      </c>
      <c r="D3904" s="2" t="s">
        <v>23</v>
      </c>
      <c r="E3904" s="2">
        <v>2722</v>
      </c>
      <c r="F3904" s="2">
        <v>21</v>
      </c>
      <c r="G3904" s="2">
        <v>2743</v>
      </c>
      <c r="H3904" s="2">
        <v>19</v>
      </c>
      <c r="I3904" s="2">
        <v>2724</v>
      </c>
      <c r="J3904" s="2">
        <v>0</v>
      </c>
      <c r="K3904" s="2">
        <v>0</v>
      </c>
      <c r="L3904" s="2">
        <v>8</v>
      </c>
      <c r="M3904" s="2">
        <v>0.6</v>
      </c>
      <c r="N3904" s="2">
        <v>0.995</v>
      </c>
      <c r="O3904" s="2">
        <v>2.5</v>
      </c>
      <c r="P3904" s="2">
        <v>0.65100000000000002</v>
      </c>
      <c r="Q3904" s="3">
        <v>7.0000000000000001E-3</v>
      </c>
      <c r="R3904" s="4" t="str">
        <f>TRIM(tblOperations[[#This Row],[Region]])</f>
        <v>North West</v>
      </c>
      <c r="S3904" s="4" t="str">
        <f>TRIM(tblOperations[[#This Row],[Team]])</f>
        <v>Estates Support</v>
      </c>
      <c r="T3904" s="4" t="str">
        <f>_xlfn.XLOOKUP(R3904,tblRegionReference[Region],tblRegionReference[Area],"Not Found")</f>
        <v>North</v>
      </c>
      <c r="U3904" s="4" t="str">
        <f>IF(tblOperations[[#This Row],[Completion_Rate]]&gt;=_xlfn.XLOOKUP("Completion Rate",tblKPITargets[KPI_Name],tblKPITargets[Target_Value]),"Met","Below Target")</f>
        <v>Below Target</v>
      </c>
      <c r="V3904" t="str">
        <f>IF(tblOperations[[#This Row],[SLA_Compliance]]&gt;=_xlfn.XLOOKUP('04_References'!$A$3,tblKPITargets[KPI_Name],tblKPITargets[Target_Value]),"Met","Below Target")</f>
        <v>Below Target</v>
      </c>
      <c r="W3904" t="str">
        <f>IF(tblOperations[[#This Row],[Quality_Pass_Rate]]&gt;=_xlfn.XLOOKUP('04_References'!$A$4,tblKPITargets[KPI_Name],tblKPITargets[Target_Value]),"Met","Below Target")</f>
        <v>Met</v>
      </c>
      <c r="X3904" t="str">
        <f>IF(tblOperations[[#This Row],[Average_Completion_Days]]&lt;=_xlfn.XLOOKUP('04_References'!$A$7,tblKPITargets[KPI_Name],tblKPITargets[Target_Value]),"Met","Below Target")</f>
        <v>Below Target</v>
      </c>
      <c r="Y3904" t="str">
        <f>IF(tblOperations[[#This Row],[Closing_Backlog]]&lt;=_xlfn.XLOOKUP('04_References'!$A$8,tblKPITargets[KPI_Name],tblKPITargets[Target_Value]),"Met","Below Target")</f>
        <v>Below Target</v>
      </c>
    </row>
    <row r="3905" spans="1:25">
      <c r="A3905" s="8" t="s">
        <v>3935</v>
      </c>
      <c r="B3905" s="9">
        <v>46198</v>
      </c>
      <c r="C3905" s="4" t="s">
        <v>32</v>
      </c>
      <c r="D3905" s="4" t="s">
        <v>25</v>
      </c>
      <c r="E3905" s="4">
        <v>0</v>
      </c>
      <c r="F3905" s="4">
        <v>24</v>
      </c>
      <c r="G3905" s="4">
        <v>24</v>
      </c>
      <c r="H3905" s="4">
        <v>24</v>
      </c>
      <c r="I3905" s="4">
        <v>0</v>
      </c>
      <c r="J3905" s="4">
        <v>0</v>
      </c>
      <c r="K3905" s="4">
        <v>0</v>
      </c>
      <c r="L3905" s="4">
        <v>1.2</v>
      </c>
      <c r="M3905" s="4">
        <v>0.96799999999999997</v>
      </c>
      <c r="N3905" s="4">
        <v>0.95299999999999996</v>
      </c>
      <c r="O3905" s="4">
        <v>4.4000000000000004</v>
      </c>
      <c r="P3905" s="4">
        <v>0.69399999999999995</v>
      </c>
      <c r="Q3905" s="5">
        <v>1</v>
      </c>
      <c r="R3905" s="4" t="str">
        <f>TRIM(tblOperations[[#This Row],[Region]])</f>
        <v>North West</v>
      </c>
      <c r="S3905" s="4" t="str">
        <f>TRIM(tblOperations[[#This Row],[Team]])</f>
        <v>Workplace Projects</v>
      </c>
      <c r="T3905" s="4" t="str">
        <f>_xlfn.XLOOKUP(R3905,tblRegionReference[Region],tblRegionReference[Area],"Not Found")</f>
        <v>North</v>
      </c>
      <c r="U3905" s="4" t="str">
        <f>IF(tblOperations[[#This Row],[Completion_Rate]]&gt;=_xlfn.XLOOKUP("Completion Rate",tblKPITargets[KPI_Name],tblKPITargets[Target_Value]),"Met","Below Target")</f>
        <v>Met</v>
      </c>
      <c r="V3905" t="str">
        <f>IF(tblOperations[[#This Row],[SLA_Compliance]]&gt;=_xlfn.XLOOKUP('04_References'!$A$3,tblKPITargets[KPI_Name],tblKPITargets[Target_Value]),"Met","Below Target")</f>
        <v>Met</v>
      </c>
      <c r="W3905" t="str">
        <f>IF(tblOperations[[#This Row],[Quality_Pass_Rate]]&gt;=_xlfn.XLOOKUP('04_References'!$A$4,tblKPITargets[KPI_Name],tblKPITargets[Target_Value]),"Met","Below Target")</f>
        <v>Met</v>
      </c>
      <c r="X3905" t="str">
        <f>IF(tblOperations[[#This Row],[Average_Completion_Days]]&lt;=_xlfn.XLOOKUP('04_References'!$A$7,tblKPITargets[KPI_Name],tblKPITargets[Target_Value]),"Met","Below Target")</f>
        <v>Met</v>
      </c>
      <c r="Y3905" t="str">
        <f>IF(tblOperations[[#This Row],[Closing_Backlog]]&lt;=_xlfn.XLOOKUP('04_References'!$A$8,tblKPITargets[KPI_Name],tblKPITargets[Target_Value]),"Met","Below Target")</f>
        <v>Met</v>
      </c>
    </row>
    <row r="3906" spans="1:25">
      <c r="A3906" s="6" t="s">
        <v>3936</v>
      </c>
      <c r="B3906" s="7">
        <v>46198</v>
      </c>
      <c r="C3906" s="2" t="s">
        <v>37</v>
      </c>
      <c r="D3906" s="2" t="s">
        <v>19</v>
      </c>
      <c r="E3906" s="2">
        <v>13</v>
      </c>
      <c r="F3906" s="2">
        <v>41</v>
      </c>
      <c r="G3906" s="2">
        <v>54</v>
      </c>
      <c r="H3906" s="2">
        <v>46</v>
      </c>
      <c r="I3906" s="2">
        <v>8</v>
      </c>
      <c r="J3906" s="2">
        <v>0</v>
      </c>
      <c r="K3906" s="2">
        <v>0</v>
      </c>
      <c r="L3906" s="2">
        <v>2.6</v>
      </c>
      <c r="M3906" s="2">
        <v>0.94399999999999995</v>
      </c>
      <c r="N3906" s="2">
        <v>1</v>
      </c>
      <c r="O3906" s="2">
        <v>4.2</v>
      </c>
      <c r="P3906" s="2">
        <v>0.67100000000000004</v>
      </c>
      <c r="Q3906" s="3">
        <v>0.85199999999999998</v>
      </c>
      <c r="R3906" s="4" t="str">
        <f>TRIM(tblOperations[[#This Row],[Region]])</f>
        <v>Midlands</v>
      </c>
      <c r="S3906" s="4" t="str">
        <f>TRIM(tblOperations[[#This Row],[Team]])</f>
        <v>Workplace Services</v>
      </c>
      <c r="T3906" s="4" t="str">
        <f>_xlfn.XLOOKUP(R3906,tblRegionReference[Region],tblRegionReference[Area],"Not Found")</f>
        <v>Central</v>
      </c>
      <c r="U3906" s="4" t="str">
        <f>IF(tblOperations[[#This Row],[Completion_Rate]]&gt;=_xlfn.XLOOKUP("Completion Rate",tblKPITargets[KPI_Name],tblKPITargets[Target_Value]),"Met","Below Target")</f>
        <v>Below Target</v>
      </c>
      <c r="V3906" t="str">
        <f>IF(tblOperations[[#This Row],[SLA_Compliance]]&gt;=_xlfn.XLOOKUP('04_References'!$A$3,tblKPITargets[KPI_Name],tblKPITargets[Target_Value]),"Met","Below Target")</f>
        <v>Met</v>
      </c>
      <c r="W3906" t="str">
        <f>IF(tblOperations[[#This Row],[Quality_Pass_Rate]]&gt;=_xlfn.XLOOKUP('04_References'!$A$4,tblKPITargets[KPI_Name],tblKPITargets[Target_Value]),"Met","Below Target")</f>
        <v>Met</v>
      </c>
      <c r="X3906" t="str">
        <f>IF(tblOperations[[#This Row],[Average_Completion_Days]]&lt;=_xlfn.XLOOKUP('04_References'!$A$7,tblKPITargets[KPI_Name],tblKPITargets[Target_Value]),"Met","Below Target")</f>
        <v>Met</v>
      </c>
      <c r="Y3906" t="str">
        <f>IF(tblOperations[[#This Row],[Closing_Backlog]]&lt;=_xlfn.XLOOKUP('04_References'!$A$8,tblKPITargets[KPI_Name],tblKPITargets[Target_Value]),"Met","Below Target")</f>
        <v>Met</v>
      </c>
    </row>
    <row r="3907" spans="1:25">
      <c r="A3907" s="8" t="s">
        <v>3937</v>
      </c>
      <c r="B3907" s="9">
        <v>46198</v>
      </c>
      <c r="C3907" s="4" t="s">
        <v>37</v>
      </c>
      <c r="D3907" s="4" t="s">
        <v>21</v>
      </c>
      <c r="E3907" s="4">
        <v>1205</v>
      </c>
      <c r="F3907" s="4">
        <v>57</v>
      </c>
      <c r="G3907" s="4">
        <v>1262</v>
      </c>
      <c r="H3907" s="4">
        <v>41</v>
      </c>
      <c r="I3907" s="4">
        <v>1221</v>
      </c>
      <c r="J3907" s="4">
        <v>0</v>
      </c>
      <c r="K3907" s="4">
        <v>0</v>
      </c>
      <c r="L3907" s="4">
        <v>8</v>
      </c>
      <c r="M3907" s="4">
        <v>0.6</v>
      </c>
      <c r="N3907" s="4">
        <v>0.98699999999999999</v>
      </c>
      <c r="O3907" s="4">
        <v>2.5</v>
      </c>
      <c r="P3907" s="4">
        <v>0.82499999999999996</v>
      </c>
      <c r="Q3907" s="5">
        <v>3.2000000000000001E-2</v>
      </c>
      <c r="R3907" s="4" t="str">
        <f>TRIM(tblOperations[[#This Row],[Region]])</f>
        <v>Midlands</v>
      </c>
      <c r="S3907" s="4" t="str">
        <f>TRIM(tblOperations[[#This Row],[Team]])</f>
        <v>Facilities Response</v>
      </c>
      <c r="T3907" s="4" t="str">
        <f>_xlfn.XLOOKUP(R3907,tblRegionReference[Region],tblRegionReference[Area],"Not Found")</f>
        <v>Central</v>
      </c>
      <c r="U3907" s="4" t="str">
        <f>IF(tblOperations[[#This Row],[Completion_Rate]]&gt;=_xlfn.XLOOKUP("Completion Rate",tblKPITargets[KPI_Name],tblKPITargets[Target_Value]),"Met","Below Target")</f>
        <v>Below Target</v>
      </c>
      <c r="V3907" t="str">
        <f>IF(tblOperations[[#This Row],[SLA_Compliance]]&gt;=_xlfn.XLOOKUP('04_References'!$A$3,tblKPITargets[KPI_Name],tblKPITargets[Target_Value]),"Met","Below Target")</f>
        <v>Below Target</v>
      </c>
      <c r="W3907" t="str">
        <f>IF(tblOperations[[#This Row],[Quality_Pass_Rate]]&gt;=_xlfn.XLOOKUP('04_References'!$A$4,tblKPITargets[KPI_Name],tblKPITargets[Target_Value]),"Met","Below Target")</f>
        <v>Met</v>
      </c>
      <c r="X3907" t="str">
        <f>IF(tblOperations[[#This Row],[Average_Completion_Days]]&lt;=_xlfn.XLOOKUP('04_References'!$A$7,tblKPITargets[KPI_Name],tblKPITargets[Target_Value]),"Met","Below Target")</f>
        <v>Below Target</v>
      </c>
      <c r="Y3907" t="str">
        <f>IF(tblOperations[[#This Row],[Closing_Backlog]]&lt;=_xlfn.XLOOKUP('04_References'!$A$8,tblKPITargets[KPI_Name],tblKPITargets[Target_Value]),"Met","Below Target")</f>
        <v>Below Target</v>
      </c>
    </row>
    <row r="3908" spans="1:25">
      <c r="A3908" s="6" t="s">
        <v>3938</v>
      </c>
      <c r="B3908" s="7">
        <v>46198</v>
      </c>
      <c r="C3908" s="2" t="s">
        <v>37</v>
      </c>
      <c r="D3908" s="2" t="s">
        <v>23</v>
      </c>
      <c r="E3908" s="2">
        <v>969</v>
      </c>
      <c r="F3908" s="2">
        <v>40</v>
      </c>
      <c r="G3908" s="2">
        <v>1009</v>
      </c>
      <c r="H3908" s="2">
        <v>34</v>
      </c>
      <c r="I3908" s="2">
        <v>975</v>
      </c>
      <c r="J3908" s="2">
        <v>0</v>
      </c>
      <c r="K3908" s="2">
        <v>0</v>
      </c>
      <c r="L3908" s="2">
        <v>8</v>
      </c>
      <c r="M3908" s="2">
        <v>0.6</v>
      </c>
      <c r="N3908" s="2">
        <v>0.96299999999999997</v>
      </c>
      <c r="O3908" s="2">
        <v>2.5</v>
      </c>
      <c r="P3908" s="2">
        <v>0.81399999999999995</v>
      </c>
      <c r="Q3908" s="3">
        <v>3.4000000000000002E-2</v>
      </c>
      <c r="R3908" s="4" t="str">
        <f>TRIM(tblOperations[[#This Row],[Region]])</f>
        <v>Midlands</v>
      </c>
      <c r="S3908" s="4" t="str">
        <f>TRIM(tblOperations[[#This Row],[Team]])</f>
        <v>Estates Support</v>
      </c>
      <c r="T3908" s="4" t="str">
        <f>_xlfn.XLOOKUP(R3908,tblRegionReference[Region],tblRegionReference[Area],"Not Found")</f>
        <v>Central</v>
      </c>
      <c r="U3908" s="4" t="str">
        <f>IF(tblOperations[[#This Row],[Completion_Rate]]&gt;=_xlfn.XLOOKUP("Completion Rate",tblKPITargets[KPI_Name],tblKPITargets[Target_Value]),"Met","Below Target")</f>
        <v>Below Target</v>
      </c>
      <c r="V3908" t="str">
        <f>IF(tblOperations[[#This Row],[SLA_Compliance]]&gt;=_xlfn.XLOOKUP('04_References'!$A$3,tblKPITargets[KPI_Name],tblKPITargets[Target_Value]),"Met","Below Target")</f>
        <v>Below Target</v>
      </c>
      <c r="W3908" t="str">
        <f>IF(tblOperations[[#This Row],[Quality_Pass_Rate]]&gt;=_xlfn.XLOOKUP('04_References'!$A$4,tblKPITargets[KPI_Name],tblKPITargets[Target_Value]),"Met","Below Target")</f>
        <v>Met</v>
      </c>
      <c r="X3908" t="str">
        <f>IF(tblOperations[[#This Row],[Average_Completion_Days]]&lt;=_xlfn.XLOOKUP('04_References'!$A$7,tblKPITargets[KPI_Name],tblKPITargets[Target_Value]),"Met","Below Target")</f>
        <v>Below Target</v>
      </c>
      <c r="Y3908" t="str">
        <f>IF(tblOperations[[#This Row],[Closing_Backlog]]&lt;=_xlfn.XLOOKUP('04_References'!$A$8,tblKPITargets[KPI_Name],tblKPITargets[Target_Value]),"Met","Below Target")</f>
        <v>Below Target</v>
      </c>
    </row>
    <row r="3909" spans="1:25">
      <c r="A3909" s="8" t="s">
        <v>3939</v>
      </c>
      <c r="B3909" s="9">
        <v>46198</v>
      </c>
      <c r="C3909" s="4" t="s">
        <v>37</v>
      </c>
      <c r="D3909" s="4" t="s">
        <v>25</v>
      </c>
      <c r="E3909" s="4">
        <v>0</v>
      </c>
      <c r="F3909" s="4">
        <v>30</v>
      </c>
      <c r="G3909" s="4">
        <v>30</v>
      </c>
      <c r="H3909" s="4">
        <v>30</v>
      </c>
      <c r="I3909" s="4">
        <v>0</v>
      </c>
      <c r="J3909" s="4">
        <v>0</v>
      </c>
      <c r="K3909" s="4">
        <v>0</v>
      </c>
      <c r="L3909" s="4">
        <v>1.7</v>
      </c>
      <c r="M3909" s="4">
        <v>0.98699999999999999</v>
      </c>
      <c r="N3909" s="4">
        <v>1</v>
      </c>
      <c r="O3909" s="4">
        <v>4.5999999999999996</v>
      </c>
      <c r="P3909" s="4">
        <v>0.76600000000000001</v>
      </c>
      <c r="Q3909" s="5">
        <v>1</v>
      </c>
      <c r="R3909" s="4" t="str">
        <f>TRIM(tblOperations[[#This Row],[Region]])</f>
        <v>Midlands</v>
      </c>
      <c r="S3909" s="4" t="str">
        <f>TRIM(tblOperations[[#This Row],[Team]])</f>
        <v>Workplace Projects</v>
      </c>
      <c r="T3909" s="4" t="str">
        <f>_xlfn.XLOOKUP(R3909,tblRegionReference[Region],tblRegionReference[Area],"Not Found")</f>
        <v>Central</v>
      </c>
      <c r="U3909" s="4" t="str">
        <f>IF(tblOperations[[#This Row],[Completion_Rate]]&gt;=_xlfn.XLOOKUP("Completion Rate",tblKPITargets[KPI_Name],tblKPITargets[Target_Value]),"Met","Below Target")</f>
        <v>Met</v>
      </c>
      <c r="V3909" t="str">
        <f>IF(tblOperations[[#This Row],[SLA_Compliance]]&gt;=_xlfn.XLOOKUP('04_References'!$A$3,tblKPITargets[KPI_Name],tblKPITargets[Target_Value]),"Met","Below Target")</f>
        <v>Met</v>
      </c>
      <c r="W3909" t="str">
        <f>IF(tblOperations[[#This Row],[Quality_Pass_Rate]]&gt;=_xlfn.XLOOKUP('04_References'!$A$4,tblKPITargets[KPI_Name],tblKPITargets[Target_Value]),"Met","Below Target")</f>
        <v>Met</v>
      </c>
      <c r="X3909" t="str">
        <f>IF(tblOperations[[#This Row],[Average_Completion_Days]]&lt;=_xlfn.XLOOKUP('04_References'!$A$7,tblKPITargets[KPI_Name],tblKPITargets[Target_Value]),"Met","Below Target")</f>
        <v>Met</v>
      </c>
      <c r="Y3909" t="str">
        <f>IF(tblOperations[[#This Row],[Closing_Backlog]]&lt;=_xlfn.XLOOKUP('04_References'!$A$8,tblKPITargets[KPI_Name],tblKPITargets[Target_Value]),"Met","Below Target")</f>
        <v>Met</v>
      </c>
    </row>
    <row r="3910" spans="1:25">
      <c r="A3910" s="6" t="s">
        <v>3940</v>
      </c>
      <c r="B3910" s="7">
        <v>46198</v>
      </c>
      <c r="C3910" s="2" t="s">
        <v>43</v>
      </c>
      <c r="D3910" s="2" t="s">
        <v>19</v>
      </c>
      <c r="E3910" s="2">
        <v>2274</v>
      </c>
      <c r="F3910" s="2">
        <v>38</v>
      </c>
      <c r="G3910" s="2">
        <v>2312</v>
      </c>
      <c r="H3910" s="2">
        <v>20</v>
      </c>
      <c r="I3910" s="2">
        <v>2292</v>
      </c>
      <c r="J3910" s="2">
        <v>1</v>
      </c>
      <c r="K3910" s="2">
        <v>0</v>
      </c>
      <c r="L3910" s="2">
        <v>8</v>
      </c>
      <c r="M3910" s="2">
        <v>0.6</v>
      </c>
      <c r="N3910" s="2">
        <v>0.99</v>
      </c>
      <c r="O3910" s="2">
        <v>2.5</v>
      </c>
      <c r="P3910" s="2">
        <v>0.70499999999999996</v>
      </c>
      <c r="Q3910" s="3">
        <v>8.9999999999999993E-3</v>
      </c>
      <c r="R3910" s="4" t="str">
        <f>TRIM(tblOperations[[#This Row],[Region]])</f>
        <v>South West</v>
      </c>
      <c r="S3910" s="4" t="str">
        <f>TRIM(tblOperations[[#This Row],[Team]])</f>
        <v>Workplace Services</v>
      </c>
      <c r="T3910" s="4" t="str">
        <f>_xlfn.XLOOKUP(R3910,tblRegionReference[Region],tblRegionReference[Area],"Not Found")</f>
        <v>South</v>
      </c>
      <c r="U3910" s="4" t="str">
        <f>IF(tblOperations[[#This Row],[Completion_Rate]]&gt;=_xlfn.XLOOKUP("Completion Rate",tblKPITargets[KPI_Name],tblKPITargets[Target_Value]),"Met","Below Target")</f>
        <v>Below Target</v>
      </c>
      <c r="V3910" t="str">
        <f>IF(tblOperations[[#This Row],[SLA_Compliance]]&gt;=_xlfn.XLOOKUP('04_References'!$A$3,tblKPITargets[KPI_Name],tblKPITargets[Target_Value]),"Met","Below Target")</f>
        <v>Below Target</v>
      </c>
      <c r="W3910" t="str">
        <f>IF(tblOperations[[#This Row],[Quality_Pass_Rate]]&gt;=_xlfn.XLOOKUP('04_References'!$A$4,tblKPITargets[KPI_Name],tblKPITargets[Target_Value]),"Met","Below Target")</f>
        <v>Met</v>
      </c>
      <c r="X3910" t="str">
        <f>IF(tblOperations[[#This Row],[Average_Completion_Days]]&lt;=_xlfn.XLOOKUP('04_References'!$A$7,tblKPITargets[KPI_Name],tblKPITargets[Target_Value]),"Met","Below Target")</f>
        <v>Below Target</v>
      </c>
      <c r="Y3910" t="str">
        <f>IF(tblOperations[[#This Row],[Closing_Backlog]]&lt;=_xlfn.XLOOKUP('04_References'!$A$8,tblKPITargets[KPI_Name],tblKPITargets[Target_Value]),"Met","Below Target")</f>
        <v>Below Target</v>
      </c>
    </row>
    <row r="3911" spans="1:25">
      <c r="A3911" s="8" t="s">
        <v>3941</v>
      </c>
      <c r="B3911" s="9">
        <v>46198</v>
      </c>
      <c r="C3911" s="4" t="s">
        <v>43</v>
      </c>
      <c r="D3911" s="4" t="s">
        <v>21</v>
      </c>
      <c r="E3911" s="4">
        <v>0</v>
      </c>
      <c r="F3911" s="4">
        <v>46</v>
      </c>
      <c r="G3911" s="4">
        <v>46</v>
      </c>
      <c r="H3911" s="4">
        <v>46</v>
      </c>
      <c r="I3911" s="4">
        <v>0</v>
      </c>
      <c r="J3911" s="4">
        <v>0</v>
      </c>
      <c r="K3911" s="4">
        <v>0</v>
      </c>
      <c r="L3911" s="4">
        <v>1.3</v>
      </c>
      <c r="M3911" s="4">
        <v>0.93799999999999994</v>
      </c>
      <c r="N3911" s="4">
        <v>0.97699999999999998</v>
      </c>
      <c r="O3911" s="4">
        <v>4.3</v>
      </c>
      <c r="P3911" s="4">
        <v>0.65300000000000002</v>
      </c>
      <c r="Q3911" s="5">
        <v>1</v>
      </c>
      <c r="R3911" s="4" t="str">
        <f>TRIM(tblOperations[[#This Row],[Region]])</f>
        <v>South West</v>
      </c>
      <c r="S3911" s="4" t="str">
        <f>TRIM(tblOperations[[#This Row],[Team]])</f>
        <v>Facilities Response</v>
      </c>
      <c r="T3911" s="4" t="str">
        <f>_xlfn.XLOOKUP(R3911,tblRegionReference[Region],tblRegionReference[Area],"Not Found")</f>
        <v>South</v>
      </c>
      <c r="U3911" s="4" t="str">
        <f>IF(tblOperations[[#This Row],[Completion_Rate]]&gt;=_xlfn.XLOOKUP("Completion Rate",tblKPITargets[KPI_Name],tblKPITargets[Target_Value]),"Met","Below Target")</f>
        <v>Met</v>
      </c>
      <c r="V3911" t="str">
        <f>IF(tblOperations[[#This Row],[SLA_Compliance]]&gt;=_xlfn.XLOOKUP('04_References'!$A$3,tblKPITargets[KPI_Name],tblKPITargets[Target_Value]),"Met","Below Target")</f>
        <v>Met</v>
      </c>
      <c r="W3911" t="str">
        <f>IF(tblOperations[[#This Row],[Quality_Pass_Rate]]&gt;=_xlfn.XLOOKUP('04_References'!$A$4,tblKPITargets[KPI_Name],tblKPITargets[Target_Value]),"Met","Below Target")</f>
        <v>Met</v>
      </c>
      <c r="X3911" t="str">
        <f>IF(tblOperations[[#This Row],[Average_Completion_Days]]&lt;=_xlfn.XLOOKUP('04_References'!$A$7,tblKPITargets[KPI_Name],tblKPITargets[Target_Value]),"Met","Below Target")</f>
        <v>Met</v>
      </c>
      <c r="Y3911" t="str">
        <f>IF(tblOperations[[#This Row],[Closing_Backlog]]&lt;=_xlfn.XLOOKUP('04_References'!$A$8,tblKPITargets[KPI_Name],tblKPITargets[Target_Value]),"Met","Below Target")</f>
        <v>Met</v>
      </c>
    </row>
    <row r="3912" spans="1:25">
      <c r="A3912" s="6" t="s">
        <v>3942</v>
      </c>
      <c r="B3912" s="7">
        <v>46198</v>
      </c>
      <c r="C3912" s="2" t="s">
        <v>43</v>
      </c>
      <c r="D3912" s="2" t="s">
        <v>23</v>
      </c>
      <c r="E3912" s="2">
        <v>0</v>
      </c>
      <c r="F3912" s="2">
        <v>55</v>
      </c>
      <c r="G3912" s="2">
        <v>55</v>
      </c>
      <c r="H3912" s="2">
        <v>45</v>
      </c>
      <c r="I3912" s="2">
        <v>10</v>
      </c>
      <c r="J3912" s="2">
        <v>0</v>
      </c>
      <c r="K3912" s="2">
        <v>0</v>
      </c>
      <c r="L3912" s="2">
        <v>2.4</v>
      </c>
      <c r="M3912" s="2">
        <v>0.91200000000000003</v>
      </c>
      <c r="N3912" s="2">
        <v>0.98099999999999998</v>
      </c>
      <c r="O3912" s="2">
        <v>4.5</v>
      </c>
      <c r="P3912" s="2">
        <v>0.69599999999999995</v>
      </c>
      <c r="Q3912" s="3">
        <v>0.81799999999999995</v>
      </c>
      <c r="R3912" s="4" t="str">
        <f>TRIM(tblOperations[[#This Row],[Region]])</f>
        <v>South West</v>
      </c>
      <c r="S3912" s="4" t="str">
        <f>TRIM(tblOperations[[#This Row],[Team]])</f>
        <v>Estates Support</v>
      </c>
      <c r="T3912" s="4" t="str">
        <f>_xlfn.XLOOKUP(R3912,tblRegionReference[Region],tblRegionReference[Area],"Not Found")</f>
        <v>South</v>
      </c>
      <c r="U3912" s="4" t="str">
        <f>IF(tblOperations[[#This Row],[Completion_Rate]]&gt;=_xlfn.XLOOKUP("Completion Rate",tblKPITargets[KPI_Name],tblKPITargets[Target_Value]),"Met","Below Target")</f>
        <v>Below Target</v>
      </c>
      <c r="V3912" t="str">
        <f>IF(tblOperations[[#This Row],[SLA_Compliance]]&gt;=_xlfn.XLOOKUP('04_References'!$A$3,tblKPITargets[KPI_Name],tblKPITargets[Target_Value]),"Met","Below Target")</f>
        <v>Below Target</v>
      </c>
      <c r="W3912" t="str">
        <f>IF(tblOperations[[#This Row],[Quality_Pass_Rate]]&gt;=_xlfn.XLOOKUP('04_References'!$A$4,tblKPITargets[KPI_Name],tblKPITargets[Target_Value]),"Met","Below Target")</f>
        <v>Met</v>
      </c>
      <c r="X3912" t="str">
        <f>IF(tblOperations[[#This Row],[Average_Completion_Days]]&lt;=_xlfn.XLOOKUP('04_References'!$A$7,tblKPITargets[KPI_Name],tblKPITargets[Target_Value]),"Met","Below Target")</f>
        <v>Met</v>
      </c>
      <c r="Y3912" t="str">
        <f>IF(tblOperations[[#This Row],[Closing_Backlog]]&lt;=_xlfn.XLOOKUP('04_References'!$A$8,tblKPITargets[KPI_Name],tblKPITargets[Target_Value]),"Met","Below Target")</f>
        <v>Met</v>
      </c>
    </row>
    <row r="3913" spans="1:25">
      <c r="A3913" s="8" t="s">
        <v>3943</v>
      </c>
      <c r="B3913" s="9">
        <v>46198</v>
      </c>
      <c r="C3913" s="4" t="s">
        <v>43</v>
      </c>
      <c r="D3913" s="4" t="s">
        <v>25</v>
      </c>
      <c r="E3913" s="4">
        <v>0</v>
      </c>
      <c r="F3913" s="4">
        <v>28</v>
      </c>
      <c r="G3913" s="4">
        <v>28</v>
      </c>
      <c r="H3913" s="4">
        <v>28</v>
      </c>
      <c r="I3913" s="4">
        <v>0</v>
      </c>
      <c r="J3913" s="4">
        <v>0</v>
      </c>
      <c r="K3913" s="4">
        <v>0</v>
      </c>
      <c r="L3913" s="4">
        <v>1.2</v>
      </c>
      <c r="M3913" s="4">
        <v>0.95199999999999996</v>
      </c>
      <c r="N3913" s="4">
        <v>0.95899999999999996</v>
      </c>
      <c r="O3913" s="4">
        <v>4.4000000000000004</v>
      </c>
      <c r="P3913" s="4">
        <v>0.81200000000000006</v>
      </c>
      <c r="Q3913" s="5">
        <v>1</v>
      </c>
      <c r="R3913" s="4" t="str">
        <f>TRIM(tblOperations[[#This Row],[Region]])</f>
        <v>South West</v>
      </c>
      <c r="S3913" s="4" t="str">
        <f>TRIM(tblOperations[[#This Row],[Team]])</f>
        <v>Workplace Projects</v>
      </c>
      <c r="T3913" s="4" t="str">
        <f>_xlfn.XLOOKUP(R3913,tblRegionReference[Region],tblRegionReference[Area],"Not Found")</f>
        <v>South</v>
      </c>
      <c r="U3913" s="4" t="str">
        <f>IF(tblOperations[[#This Row],[Completion_Rate]]&gt;=_xlfn.XLOOKUP("Completion Rate",tblKPITargets[KPI_Name],tblKPITargets[Target_Value]),"Met","Below Target")</f>
        <v>Met</v>
      </c>
      <c r="V3913" t="str">
        <f>IF(tblOperations[[#This Row],[SLA_Compliance]]&gt;=_xlfn.XLOOKUP('04_References'!$A$3,tblKPITargets[KPI_Name],tblKPITargets[Target_Value]),"Met","Below Target")</f>
        <v>Met</v>
      </c>
      <c r="W3913" t="str">
        <f>IF(tblOperations[[#This Row],[Quality_Pass_Rate]]&gt;=_xlfn.XLOOKUP('04_References'!$A$4,tblKPITargets[KPI_Name],tblKPITargets[Target_Value]),"Met","Below Target")</f>
        <v>Met</v>
      </c>
      <c r="X3913" t="str">
        <f>IF(tblOperations[[#This Row],[Average_Completion_Days]]&lt;=_xlfn.XLOOKUP('04_References'!$A$7,tblKPITargets[KPI_Name],tblKPITargets[Target_Value]),"Met","Below Target")</f>
        <v>Met</v>
      </c>
      <c r="Y3913" t="str">
        <f>IF(tblOperations[[#This Row],[Closing_Backlog]]&lt;=_xlfn.XLOOKUP('04_References'!$A$8,tblKPITargets[KPI_Name],tblKPITargets[Target_Value]),"Met","Below Target")</f>
        <v>Met</v>
      </c>
    </row>
    <row r="3914" spans="1:25">
      <c r="A3914" s="6" t="s">
        <v>3944</v>
      </c>
      <c r="B3914" s="7">
        <v>46198</v>
      </c>
      <c r="C3914" s="2" t="s">
        <v>48</v>
      </c>
      <c r="D3914" s="2" t="s">
        <v>19</v>
      </c>
      <c r="E3914" s="2">
        <v>0</v>
      </c>
      <c r="F3914" s="2">
        <v>39</v>
      </c>
      <c r="G3914" s="2">
        <v>39</v>
      </c>
      <c r="H3914" s="2">
        <v>39</v>
      </c>
      <c r="I3914" s="2">
        <v>0</v>
      </c>
      <c r="J3914" s="2">
        <v>0</v>
      </c>
      <c r="K3914" s="2">
        <v>0</v>
      </c>
      <c r="L3914" s="2">
        <v>0.8</v>
      </c>
      <c r="M3914" s="2">
        <v>0.96599999999999997</v>
      </c>
      <c r="N3914" s="2">
        <v>0.99099999999999999</v>
      </c>
      <c r="O3914" s="2">
        <v>4.5</v>
      </c>
      <c r="P3914" s="2">
        <v>0.73299999999999998</v>
      </c>
      <c r="Q3914" s="3">
        <v>1</v>
      </c>
      <c r="R3914" s="4" t="str">
        <f>TRIM(tblOperations[[#This Row],[Region]])</f>
        <v>South East</v>
      </c>
      <c r="S3914" s="4" t="str">
        <f>TRIM(tblOperations[[#This Row],[Team]])</f>
        <v>Workplace Services</v>
      </c>
      <c r="T3914" s="4" t="str">
        <f>_xlfn.XLOOKUP(R3914,tblRegionReference[Region],tblRegionReference[Area],"Not Found")</f>
        <v>South</v>
      </c>
      <c r="U3914" s="4" t="str">
        <f>IF(tblOperations[[#This Row],[Completion_Rate]]&gt;=_xlfn.XLOOKUP("Completion Rate",tblKPITargets[KPI_Name],tblKPITargets[Target_Value]),"Met","Below Target")</f>
        <v>Met</v>
      </c>
      <c r="V3914" t="str">
        <f>IF(tblOperations[[#This Row],[SLA_Compliance]]&gt;=_xlfn.XLOOKUP('04_References'!$A$3,tblKPITargets[KPI_Name],tblKPITargets[Target_Value]),"Met","Below Target")</f>
        <v>Met</v>
      </c>
      <c r="W3914" t="str">
        <f>IF(tblOperations[[#This Row],[Quality_Pass_Rate]]&gt;=_xlfn.XLOOKUP('04_References'!$A$4,tblKPITargets[KPI_Name],tblKPITargets[Target_Value]),"Met","Below Target")</f>
        <v>Met</v>
      </c>
      <c r="X3914" t="str">
        <f>IF(tblOperations[[#This Row],[Average_Completion_Days]]&lt;=_xlfn.XLOOKUP('04_References'!$A$7,tblKPITargets[KPI_Name],tblKPITargets[Target_Value]),"Met","Below Target")</f>
        <v>Met</v>
      </c>
      <c r="Y3914" t="str">
        <f>IF(tblOperations[[#This Row],[Closing_Backlog]]&lt;=_xlfn.XLOOKUP('04_References'!$A$8,tblKPITargets[KPI_Name],tblKPITargets[Target_Value]),"Met","Below Target")</f>
        <v>Met</v>
      </c>
    </row>
    <row r="3915" spans="1:25">
      <c r="A3915" s="8" t="s">
        <v>3945</v>
      </c>
      <c r="B3915" s="9">
        <v>46198</v>
      </c>
      <c r="C3915" s="4" t="s">
        <v>48</v>
      </c>
      <c r="D3915" s="4" t="s">
        <v>21</v>
      </c>
      <c r="E3915" s="4">
        <v>3474</v>
      </c>
      <c r="F3915" s="4">
        <v>51</v>
      </c>
      <c r="G3915" s="4">
        <v>3525</v>
      </c>
      <c r="H3915" s="4">
        <v>21</v>
      </c>
      <c r="I3915" s="4">
        <v>3504</v>
      </c>
      <c r="J3915" s="4">
        <v>0</v>
      </c>
      <c r="K3915" s="4">
        <v>0</v>
      </c>
      <c r="L3915" s="4">
        <v>8</v>
      </c>
      <c r="M3915" s="4">
        <v>0.6</v>
      </c>
      <c r="N3915" s="4">
        <v>0.98199999999999998</v>
      </c>
      <c r="O3915" s="4">
        <v>2.5</v>
      </c>
      <c r="P3915" s="4">
        <v>0.76500000000000001</v>
      </c>
      <c r="Q3915" s="5">
        <v>6.0000000000000001E-3</v>
      </c>
      <c r="R3915" s="4" t="str">
        <f>TRIM(tblOperations[[#This Row],[Region]])</f>
        <v>South East</v>
      </c>
      <c r="S3915" s="4" t="str">
        <f>TRIM(tblOperations[[#This Row],[Team]])</f>
        <v>Facilities Response</v>
      </c>
      <c r="T3915" s="4" t="str">
        <f>_xlfn.XLOOKUP(R3915,tblRegionReference[Region],tblRegionReference[Area],"Not Found")</f>
        <v>South</v>
      </c>
      <c r="U3915" s="4" t="str">
        <f>IF(tblOperations[[#This Row],[Completion_Rate]]&gt;=_xlfn.XLOOKUP("Completion Rate",tblKPITargets[KPI_Name],tblKPITargets[Target_Value]),"Met","Below Target")</f>
        <v>Below Target</v>
      </c>
      <c r="V3915" t="str">
        <f>IF(tblOperations[[#This Row],[SLA_Compliance]]&gt;=_xlfn.XLOOKUP('04_References'!$A$3,tblKPITargets[KPI_Name],tblKPITargets[Target_Value]),"Met","Below Target")</f>
        <v>Below Target</v>
      </c>
      <c r="W3915" t="str">
        <f>IF(tblOperations[[#This Row],[Quality_Pass_Rate]]&gt;=_xlfn.XLOOKUP('04_References'!$A$4,tblKPITargets[KPI_Name],tblKPITargets[Target_Value]),"Met","Below Target")</f>
        <v>Met</v>
      </c>
      <c r="X3915" t="str">
        <f>IF(tblOperations[[#This Row],[Average_Completion_Days]]&lt;=_xlfn.XLOOKUP('04_References'!$A$7,tblKPITargets[KPI_Name],tblKPITargets[Target_Value]),"Met","Below Target")</f>
        <v>Below Target</v>
      </c>
      <c r="Y3915" t="str">
        <f>IF(tblOperations[[#This Row],[Closing_Backlog]]&lt;=_xlfn.XLOOKUP('04_References'!$A$8,tblKPITargets[KPI_Name],tblKPITargets[Target_Value]),"Met","Below Target")</f>
        <v>Below Target</v>
      </c>
    </row>
    <row r="3916" spans="1:25">
      <c r="A3916" s="6" t="s">
        <v>3946</v>
      </c>
      <c r="B3916" s="7">
        <v>46198</v>
      </c>
      <c r="C3916" s="2" t="s">
        <v>48</v>
      </c>
      <c r="D3916" s="2" t="s">
        <v>23</v>
      </c>
      <c r="E3916" s="2">
        <v>0</v>
      </c>
      <c r="F3916" s="2">
        <v>26</v>
      </c>
      <c r="G3916" s="2">
        <v>26</v>
      </c>
      <c r="H3916" s="2">
        <v>26</v>
      </c>
      <c r="I3916" s="2">
        <v>0</v>
      </c>
      <c r="J3916" s="2">
        <v>0</v>
      </c>
      <c r="K3916" s="2">
        <v>0</v>
      </c>
      <c r="L3916" s="2">
        <v>1.9</v>
      </c>
      <c r="M3916" s="2">
        <v>0.97199999999999998</v>
      </c>
      <c r="N3916" s="2">
        <v>0.98</v>
      </c>
      <c r="O3916" s="2">
        <v>4.5</v>
      </c>
      <c r="P3916" s="2">
        <v>0.77</v>
      </c>
      <c r="Q3916" s="3">
        <v>1</v>
      </c>
      <c r="R3916" s="4" t="str">
        <f>TRIM(tblOperations[[#This Row],[Region]])</f>
        <v>South East</v>
      </c>
      <c r="S3916" s="4" t="str">
        <f>TRIM(tblOperations[[#This Row],[Team]])</f>
        <v>Estates Support</v>
      </c>
      <c r="T3916" s="4" t="str">
        <f>_xlfn.XLOOKUP(R3916,tblRegionReference[Region],tblRegionReference[Area],"Not Found")</f>
        <v>South</v>
      </c>
      <c r="U3916" s="4" t="str">
        <f>IF(tblOperations[[#This Row],[Completion_Rate]]&gt;=_xlfn.XLOOKUP("Completion Rate",tblKPITargets[KPI_Name],tblKPITargets[Target_Value]),"Met","Below Target")</f>
        <v>Met</v>
      </c>
      <c r="V3916" t="str">
        <f>IF(tblOperations[[#This Row],[SLA_Compliance]]&gt;=_xlfn.XLOOKUP('04_References'!$A$3,tblKPITargets[KPI_Name],tblKPITargets[Target_Value]),"Met","Below Target")</f>
        <v>Met</v>
      </c>
      <c r="W3916" t="str">
        <f>IF(tblOperations[[#This Row],[Quality_Pass_Rate]]&gt;=_xlfn.XLOOKUP('04_References'!$A$4,tblKPITargets[KPI_Name],tblKPITargets[Target_Value]),"Met","Below Target")</f>
        <v>Met</v>
      </c>
      <c r="X3916" t="str">
        <f>IF(tblOperations[[#This Row],[Average_Completion_Days]]&lt;=_xlfn.XLOOKUP('04_References'!$A$7,tblKPITargets[KPI_Name],tblKPITargets[Target_Value]),"Met","Below Target")</f>
        <v>Met</v>
      </c>
      <c r="Y3916" t="str">
        <f>IF(tblOperations[[#This Row],[Closing_Backlog]]&lt;=_xlfn.XLOOKUP('04_References'!$A$8,tblKPITargets[KPI_Name],tblKPITargets[Target_Value]),"Met","Below Target")</f>
        <v>Met</v>
      </c>
    </row>
    <row r="3917" spans="1:25">
      <c r="A3917" s="8" t="s">
        <v>3947</v>
      </c>
      <c r="B3917" s="9">
        <v>46198</v>
      </c>
      <c r="C3917" s="4" t="s">
        <v>48</v>
      </c>
      <c r="D3917" s="4" t="s">
        <v>25</v>
      </c>
      <c r="E3917" s="4">
        <v>1232</v>
      </c>
      <c r="F3917" s="4">
        <v>30</v>
      </c>
      <c r="G3917" s="4">
        <v>1262</v>
      </c>
      <c r="H3917" s="4">
        <v>18</v>
      </c>
      <c r="I3917" s="4">
        <v>1244</v>
      </c>
      <c r="J3917" s="4">
        <v>0</v>
      </c>
      <c r="K3917" s="4">
        <v>0</v>
      </c>
      <c r="L3917" s="4">
        <v>8</v>
      </c>
      <c r="M3917" s="4">
        <v>0.6</v>
      </c>
      <c r="N3917" s="4">
        <v>0.98699999999999999</v>
      </c>
      <c r="O3917" s="4">
        <v>2.5</v>
      </c>
      <c r="P3917" s="4">
        <v>0.72899999999999998</v>
      </c>
      <c r="Q3917" s="5">
        <v>1.4E-2</v>
      </c>
      <c r="R3917" s="4" t="str">
        <f>TRIM(tblOperations[[#This Row],[Region]])</f>
        <v>South East</v>
      </c>
      <c r="S3917" s="4" t="str">
        <f>TRIM(tblOperations[[#This Row],[Team]])</f>
        <v>Workplace Projects</v>
      </c>
      <c r="T3917" s="4" t="str">
        <f>_xlfn.XLOOKUP(R3917,tblRegionReference[Region],tblRegionReference[Area],"Not Found")</f>
        <v>South</v>
      </c>
      <c r="U3917" s="4" t="str">
        <f>IF(tblOperations[[#This Row],[Completion_Rate]]&gt;=_xlfn.XLOOKUP("Completion Rate",tblKPITargets[KPI_Name],tblKPITargets[Target_Value]),"Met","Below Target")</f>
        <v>Below Target</v>
      </c>
      <c r="V3917" t="str">
        <f>IF(tblOperations[[#This Row],[SLA_Compliance]]&gt;=_xlfn.XLOOKUP('04_References'!$A$3,tblKPITargets[KPI_Name],tblKPITargets[Target_Value]),"Met","Below Target")</f>
        <v>Below Target</v>
      </c>
      <c r="W3917" t="str">
        <f>IF(tblOperations[[#This Row],[Quality_Pass_Rate]]&gt;=_xlfn.XLOOKUP('04_References'!$A$4,tblKPITargets[KPI_Name],tblKPITargets[Target_Value]),"Met","Below Target")</f>
        <v>Met</v>
      </c>
      <c r="X3917" t="str">
        <f>IF(tblOperations[[#This Row],[Average_Completion_Days]]&lt;=_xlfn.XLOOKUP('04_References'!$A$7,tblKPITargets[KPI_Name],tblKPITargets[Target_Value]),"Met","Below Target")</f>
        <v>Below Target</v>
      </c>
      <c r="Y3917" t="str">
        <f>IF(tblOperations[[#This Row],[Closing_Backlog]]&lt;=_xlfn.XLOOKUP('04_References'!$A$8,tblKPITargets[KPI_Name],tblKPITargets[Target_Value]),"Met","Below Target")</f>
        <v>Below Target</v>
      </c>
    </row>
    <row r="3918" spans="1:25">
      <c r="A3918" s="6" t="s">
        <v>3948</v>
      </c>
      <c r="B3918" s="7">
        <v>46198</v>
      </c>
      <c r="C3918" s="2" t="s">
        <v>53</v>
      </c>
      <c r="D3918" s="2" t="s">
        <v>19</v>
      </c>
      <c r="E3918" s="2">
        <v>2044</v>
      </c>
      <c r="F3918" s="2">
        <v>64</v>
      </c>
      <c r="G3918" s="2">
        <v>2108</v>
      </c>
      <c r="H3918" s="2">
        <v>22</v>
      </c>
      <c r="I3918" s="2">
        <v>2086</v>
      </c>
      <c r="J3918" s="2">
        <v>0</v>
      </c>
      <c r="K3918" s="2">
        <v>0</v>
      </c>
      <c r="L3918" s="2">
        <v>8</v>
      </c>
      <c r="M3918" s="2">
        <v>0.6</v>
      </c>
      <c r="N3918" s="2">
        <v>1</v>
      </c>
      <c r="O3918" s="2">
        <v>2.5</v>
      </c>
      <c r="P3918" s="2">
        <v>0.72599999999999998</v>
      </c>
      <c r="Q3918" s="3">
        <v>0.01</v>
      </c>
      <c r="R3918" s="4" t="str">
        <f>TRIM(tblOperations[[#This Row],[Region]])</f>
        <v>Wales</v>
      </c>
      <c r="S3918" s="4" t="str">
        <f>TRIM(tblOperations[[#This Row],[Team]])</f>
        <v>Workplace Services</v>
      </c>
      <c r="T3918" s="4" t="str">
        <f>_xlfn.XLOOKUP(R3918,tblRegionReference[Region],tblRegionReference[Area],"Not Found")</f>
        <v>Wales</v>
      </c>
      <c r="U3918" s="4" t="str">
        <f>IF(tblOperations[[#This Row],[Completion_Rate]]&gt;=_xlfn.XLOOKUP("Completion Rate",tblKPITargets[KPI_Name],tblKPITargets[Target_Value]),"Met","Below Target")</f>
        <v>Below Target</v>
      </c>
      <c r="V3918" t="str">
        <f>IF(tblOperations[[#This Row],[SLA_Compliance]]&gt;=_xlfn.XLOOKUP('04_References'!$A$3,tblKPITargets[KPI_Name],tblKPITargets[Target_Value]),"Met","Below Target")</f>
        <v>Below Target</v>
      </c>
      <c r="W3918" t="str">
        <f>IF(tblOperations[[#This Row],[Quality_Pass_Rate]]&gt;=_xlfn.XLOOKUP('04_References'!$A$4,tblKPITargets[KPI_Name],tblKPITargets[Target_Value]),"Met","Below Target")</f>
        <v>Met</v>
      </c>
      <c r="X3918" t="str">
        <f>IF(tblOperations[[#This Row],[Average_Completion_Days]]&lt;=_xlfn.XLOOKUP('04_References'!$A$7,tblKPITargets[KPI_Name],tblKPITargets[Target_Value]),"Met","Below Target")</f>
        <v>Below Target</v>
      </c>
      <c r="Y3918" t="str">
        <f>IF(tblOperations[[#This Row],[Closing_Backlog]]&lt;=_xlfn.XLOOKUP('04_References'!$A$8,tblKPITargets[KPI_Name],tblKPITargets[Target_Value]),"Met","Below Target")</f>
        <v>Below Target</v>
      </c>
    </row>
    <row r="3919" spans="1:25">
      <c r="A3919" s="8" t="s">
        <v>3949</v>
      </c>
      <c r="B3919" s="9">
        <v>46198</v>
      </c>
      <c r="C3919" s="4" t="s">
        <v>53</v>
      </c>
      <c r="D3919" s="4" t="s">
        <v>21</v>
      </c>
      <c r="E3919" s="4">
        <v>2142</v>
      </c>
      <c r="F3919" s="4">
        <v>28</v>
      </c>
      <c r="G3919" s="4">
        <v>2170</v>
      </c>
      <c r="H3919" s="4">
        <v>26</v>
      </c>
      <c r="I3919" s="4">
        <v>2144</v>
      </c>
      <c r="J3919" s="4">
        <v>0</v>
      </c>
      <c r="K3919" s="4">
        <v>0</v>
      </c>
      <c r="L3919" s="4">
        <v>8</v>
      </c>
      <c r="M3919" s="4">
        <v>0.6</v>
      </c>
      <c r="N3919" s="4">
        <v>0.98499999999999999</v>
      </c>
      <c r="O3919" s="4">
        <v>2.5</v>
      </c>
      <c r="P3919" s="4">
        <v>0.67900000000000005</v>
      </c>
      <c r="Q3919" s="5">
        <v>1.2E-2</v>
      </c>
      <c r="R3919" s="4" t="str">
        <f>TRIM(tblOperations[[#This Row],[Region]])</f>
        <v>Wales</v>
      </c>
      <c r="S3919" s="4" t="str">
        <f>TRIM(tblOperations[[#This Row],[Team]])</f>
        <v>Facilities Response</v>
      </c>
      <c r="T3919" s="4" t="str">
        <f>_xlfn.XLOOKUP(R3919,tblRegionReference[Region],tblRegionReference[Area],"Not Found")</f>
        <v>Wales</v>
      </c>
      <c r="U3919" s="4" t="str">
        <f>IF(tblOperations[[#This Row],[Completion_Rate]]&gt;=_xlfn.XLOOKUP("Completion Rate",tblKPITargets[KPI_Name],tblKPITargets[Target_Value]),"Met","Below Target")</f>
        <v>Below Target</v>
      </c>
      <c r="V3919" t="str">
        <f>IF(tblOperations[[#This Row],[SLA_Compliance]]&gt;=_xlfn.XLOOKUP('04_References'!$A$3,tblKPITargets[KPI_Name],tblKPITargets[Target_Value]),"Met","Below Target")</f>
        <v>Below Target</v>
      </c>
      <c r="W3919" t="str">
        <f>IF(tblOperations[[#This Row],[Quality_Pass_Rate]]&gt;=_xlfn.XLOOKUP('04_References'!$A$4,tblKPITargets[KPI_Name],tblKPITargets[Target_Value]),"Met","Below Target")</f>
        <v>Met</v>
      </c>
      <c r="X3919" t="str">
        <f>IF(tblOperations[[#This Row],[Average_Completion_Days]]&lt;=_xlfn.XLOOKUP('04_References'!$A$7,tblKPITargets[KPI_Name],tblKPITargets[Target_Value]),"Met","Below Target")</f>
        <v>Below Target</v>
      </c>
      <c r="Y3919" t="str">
        <f>IF(tblOperations[[#This Row],[Closing_Backlog]]&lt;=_xlfn.XLOOKUP('04_References'!$A$8,tblKPITargets[KPI_Name],tblKPITargets[Target_Value]),"Met","Below Target")</f>
        <v>Below Target</v>
      </c>
    </row>
    <row r="3920" spans="1:25">
      <c r="A3920" s="6" t="s">
        <v>3950</v>
      </c>
      <c r="B3920" s="7">
        <v>46198</v>
      </c>
      <c r="C3920" s="2" t="s">
        <v>53</v>
      </c>
      <c r="D3920" s="2" t="s">
        <v>23</v>
      </c>
      <c r="E3920" s="2">
        <v>1603</v>
      </c>
      <c r="F3920" s="2">
        <v>56</v>
      </c>
      <c r="G3920" s="2">
        <v>1659</v>
      </c>
      <c r="H3920" s="2">
        <v>31</v>
      </c>
      <c r="I3920" s="2">
        <v>1628</v>
      </c>
      <c r="J3920" s="2">
        <v>0</v>
      </c>
      <c r="K3920" s="2">
        <v>0</v>
      </c>
      <c r="L3920" s="2">
        <v>8</v>
      </c>
      <c r="M3920" s="2">
        <v>0.6</v>
      </c>
      <c r="N3920" s="2">
        <v>0.97299999999999998</v>
      </c>
      <c r="O3920" s="2">
        <v>2.5</v>
      </c>
      <c r="P3920" s="2">
        <v>0.71299999999999997</v>
      </c>
      <c r="Q3920" s="3">
        <v>1.9E-2</v>
      </c>
      <c r="R3920" s="4" t="str">
        <f>TRIM(tblOperations[[#This Row],[Region]])</f>
        <v>Wales</v>
      </c>
      <c r="S3920" s="4" t="str">
        <f>TRIM(tblOperations[[#This Row],[Team]])</f>
        <v>Estates Support</v>
      </c>
      <c r="T3920" s="4" t="str">
        <f>_xlfn.XLOOKUP(R3920,tblRegionReference[Region],tblRegionReference[Area],"Not Found")</f>
        <v>Wales</v>
      </c>
      <c r="U3920" s="4" t="str">
        <f>IF(tblOperations[[#This Row],[Completion_Rate]]&gt;=_xlfn.XLOOKUP("Completion Rate",tblKPITargets[KPI_Name],tblKPITargets[Target_Value]),"Met","Below Target")</f>
        <v>Below Target</v>
      </c>
      <c r="V3920" t="str">
        <f>IF(tblOperations[[#This Row],[SLA_Compliance]]&gt;=_xlfn.XLOOKUP('04_References'!$A$3,tblKPITargets[KPI_Name],tblKPITargets[Target_Value]),"Met","Below Target")</f>
        <v>Below Target</v>
      </c>
      <c r="W3920" t="str">
        <f>IF(tblOperations[[#This Row],[Quality_Pass_Rate]]&gt;=_xlfn.XLOOKUP('04_References'!$A$4,tblKPITargets[KPI_Name],tblKPITargets[Target_Value]),"Met","Below Target")</f>
        <v>Met</v>
      </c>
      <c r="X3920" t="str">
        <f>IF(tblOperations[[#This Row],[Average_Completion_Days]]&lt;=_xlfn.XLOOKUP('04_References'!$A$7,tblKPITargets[KPI_Name],tblKPITargets[Target_Value]),"Met","Below Target")</f>
        <v>Below Target</v>
      </c>
      <c r="Y3920" t="str">
        <f>IF(tblOperations[[#This Row],[Closing_Backlog]]&lt;=_xlfn.XLOOKUP('04_References'!$A$8,tblKPITargets[KPI_Name],tblKPITargets[Target_Value]),"Met","Below Target")</f>
        <v>Below Target</v>
      </c>
    </row>
    <row r="3921" spans="1:25">
      <c r="A3921" s="8" t="s">
        <v>3951</v>
      </c>
      <c r="B3921" s="9">
        <v>46198</v>
      </c>
      <c r="C3921" s="4" t="s">
        <v>53</v>
      </c>
      <c r="D3921" s="4" t="s">
        <v>25</v>
      </c>
      <c r="E3921" s="4">
        <v>0</v>
      </c>
      <c r="F3921" s="4">
        <v>28</v>
      </c>
      <c r="G3921" s="4">
        <v>28</v>
      </c>
      <c r="H3921" s="4">
        <v>28</v>
      </c>
      <c r="I3921" s="4">
        <v>0</v>
      </c>
      <c r="J3921" s="4">
        <v>0</v>
      </c>
      <c r="K3921" s="4">
        <v>0</v>
      </c>
      <c r="L3921" s="4">
        <v>1.9</v>
      </c>
      <c r="M3921" s="4">
        <v>0.94299999999999995</v>
      </c>
      <c r="N3921" s="4">
        <v>0.995</v>
      </c>
      <c r="O3921" s="4">
        <v>4.4000000000000004</v>
      </c>
      <c r="P3921" s="4">
        <v>0.69899999999999995</v>
      </c>
      <c r="Q3921" s="5">
        <v>1</v>
      </c>
      <c r="R3921" s="4" t="str">
        <f>TRIM(tblOperations[[#This Row],[Region]])</f>
        <v>Wales</v>
      </c>
      <c r="S3921" s="4" t="str">
        <f>TRIM(tblOperations[[#This Row],[Team]])</f>
        <v>Workplace Projects</v>
      </c>
      <c r="T3921" s="4" t="str">
        <f>_xlfn.XLOOKUP(R3921,tblRegionReference[Region],tblRegionReference[Area],"Not Found")</f>
        <v>Wales</v>
      </c>
      <c r="U3921" s="4" t="str">
        <f>IF(tblOperations[[#This Row],[Completion_Rate]]&gt;=_xlfn.XLOOKUP("Completion Rate",tblKPITargets[KPI_Name],tblKPITargets[Target_Value]),"Met","Below Target")</f>
        <v>Met</v>
      </c>
      <c r="V3921" t="str">
        <f>IF(tblOperations[[#This Row],[SLA_Compliance]]&gt;=_xlfn.XLOOKUP('04_References'!$A$3,tblKPITargets[KPI_Name],tblKPITargets[Target_Value]),"Met","Below Target")</f>
        <v>Met</v>
      </c>
      <c r="W3921" t="str">
        <f>IF(tblOperations[[#This Row],[Quality_Pass_Rate]]&gt;=_xlfn.XLOOKUP('04_References'!$A$4,tblKPITargets[KPI_Name],tblKPITargets[Target_Value]),"Met","Below Target")</f>
        <v>Met</v>
      </c>
      <c r="X3921" t="str">
        <f>IF(tblOperations[[#This Row],[Average_Completion_Days]]&lt;=_xlfn.XLOOKUP('04_References'!$A$7,tblKPITargets[KPI_Name],tblKPITargets[Target_Value]),"Met","Below Target")</f>
        <v>Met</v>
      </c>
      <c r="Y3921" t="str">
        <f>IF(tblOperations[[#This Row],[Closing_Backlog]]&lt;=_xlfn.XLOOKUP('04_References'!$A$8,tblKPITargets[KPI_Name],tblKPITargets[Target_Value]),"Met","Below Target")</f>
        <v>Met</v>
      </c>
    </row>
    <row r="3922" spans="1:25">
      <c r="A3922" s="6" t="s">
        <v>3952</v>
      </c>
      <c r="B3922" s="7">
        <v>46199</v>
      </c>
      <c r="C3922" s="2" t="s">
        <v>18</v>
      </c>
      <c r="D3922" s="2" t="s">
        <v>19</v>
      </c>
      <c r="E3922" s="2">
        <v>715</v>
      </c>
      <c r="F3922" s="2">
        <v>53</v>
      </c>
      <c r="G3922" s="2">
        <v>768</v>
      </c>
      <c r="H3922" s="2">
        <v>33</v>
      </c>
      <c r="I3922" s="2">
        <v>735</v>
      </c>
      <c r="J3922" s="2">
        <v>0</v>
      </c>
      <c r="K3922" s="2">
        <v>0</v>
      </c>
      <c r="L3922" s="2">
        <v>8</v>
      </c>
      <c r="M3922" s="2">
        <v>0.6</v>
      </c>
      <c r="N3922" s="2">
        <v>0.99</v>
      </c>
      <c r="O3922" s="2">
        <v>2.5</v>
      </c>
      <c r="P3922" s="2">
        <v>0.66</v>
      </c>
      <c r="Q3922" s="3">
        <v>4.2999999999999997E-2</v>
      </c>
      <c r="R3922" s="4" t="str">
        <f>TRIM(tblOperations[[#This Row],[Region]])</f>
        <v>Scotland</v>
      </c>
      <c r="S3922" s="4" t="str">
        <f>TRIM(tblOperations[[#This Row],[Team]])</f>
        <v>Workplace Services</v>
      </c>
      <c r="T3922" s="4" t="str">
        <f>_xlfn.XLOOKUP(R3922,tblRegionReference[Region],tblRegionReference[Area],"Not Found")</f>
        <v>North</v>
      </c>
      <c r="U3922" s="4" t="str">
        <f>IF(tblOperations[[#This Row],[Completion_Rate]]&gt;=_xlfn.XLOOKUP("Completion Rate",tblKPITargets[KPI_Name],tblKPITargets[Target_Value]),"Met","Below Target")</f>
        <v>Below Target</v>
      </c>
      <c r="V3922" t="str">
        <f>IF(tblOperations[[#This Row],[SLA_Compliance]]&gt;=_xlfn.XLOOKUP('04_References'!$A$3,tblKPITargets[KPI_Name],tblKPITargets[Target_Value]),"Met","Below Target")</f>
        <v>Below Target</v>
      </c>
      <c r="W3922" t="str">
        <f>IF(tblOperations[[#This Row],[Quality_Pass_Rate]]&gt;=_xlfn.XLOOKUP('04_References'!$A$4,tblKPITargets[KPI_Name],tblKPITargets[Target_Value]),"Met","Below Target")</f>
        <v>Met</v>
      </c>
      <c r="X3922" t="str">
        <f>IF(tblOperations[[#This Row],[Average_Completion_Days]]&lt;=_xlfn.XLOOKUP('04_References'!$A$7,tblKPITargets[KPI_Name],tblKPITargets[Target_Value]),"Met","Below Target")</f>
        <v>Below Target</v>
      </c>
      <c r="Y3922" t="str">
        <f>IF(tblOperations[[#This Row],[Closing_Backlog]]&lt;=_xlfn.XLOOKUP('04_References'!$A$8,tblKPITargets[KPI_Name],tblKPITargets[Target_Value]),"Met","Below Target")</f>
        <v>Below Target</v>
      </c>
    </row>
    <row r="3923" spans="1:25">
      <c r="A3923" s="8" t="s">
        <v>3953</v>
      </c>
      <c r="B3923" s="9">
        <v>46199</v>
      </c>
      <c r="C3923" s="4" t="s">
        <v>18</v>
      </c>
      <c r="D3923" s="4" t="s">
        <v>21</v>
      </c>
      <c r="E3923" s="4">
        <v>0</v>
      </c>
      <c r="F3923" s="4">
        <v>34</v>
      </c>
      <c r="G3923" s="4">
        <v>34</v>
      </c>
      <c r="H3923" s="4">
        <v>34</v>
      </c>
      <c r="I3923" s="4">
        <v>0</v>
      </c>
      <c r="J3923" s="4">
        <v>0</v>
      </c>
      <c r="K3923" s="4">
        <v>0</v>
      </c>
      <c r="L3923" s="4">
        <v>1.2</v>
      </c>
      <c r="M3923" s="4">
        <v>0.92700000000000005</v>
      </c>
      <c r="N3923" s="4">
        <v>0.98399999999999999</v>
      </c>
      <c r="O3923" s="4">
        <v>4.7</v>
      </c>
      <c r="P3923" s="4">
        <v>0.72299999999999998</v>
      </c>
      <c r="Q3923" s="5">
        <v>1</v>
      </c>
      <c r="R3923" s="4" t="str">
        <f>TRIM(tblOperations[[#This Row],[Region]])</f>
        <v>Scotland</v>
      </c>
      <c r="S3923" s="4" t="str">
        <f>TRIM(tblOperations[[#This Row],[Team]])</f>
        <v>Facilities Response</v>
      </c>
      <c r="T3923" s="4" t="str">
        <f>_xlfn.XLOOKUP(R3923,tblRegionReference[Region],tblRegionReference[Area],"Not Found")</f>
        <v>North</v>
      </c>
      <c r="U3923" s="4" t="str">
        <f>IF(tblOperations[[#This Row],[Completion_Rate]]&gt;=_xlfn.XLOOKUP("Completion Rate",tblKPITargets[KPI_Name],tblKPITargets[Target_Value]),"Met","Below Target")</f>
        <v>Met</v>
      </c>
      <c r="V3923" t="str">
        <f>IF(tblOperations[[#This Row],[SLA_Compliance]]&gt;=_xlfn.XLOOKUP('04_References'!$A$3,tblKPITargets[KPI_Name],tblKPITargets[Target_Value]),"Met","Below Target")</f>
        <v>Met</v>
      </c>
      <c r="W3923" t="str">
        <f>IF(tblOperations[[#This Row],[Quality_Pass_Rate]]&gt;=_xlfn.XLOOKUP('04_References'!$A$4,tblKPITargets[KPI_Name],tblKPITargets[Target_Value]),"Met","Below Target")</f>
        <v>Met</v>
      </c>
      <c r="X3923" t="str">
        <f>IF(tblOperations[[#This Row],[Average_Completion_Days]]&lt;=_xlfn.XLOOKUP('04_References'!$A$7,tblKPITargets[KPI_Name],tblKPITargets[Target_Value]),"Met","Below Target")</f>
        <v>Met</v>
      </c>
      <c r="Y3923" t="str">
        <f>IF(tblOperations[[#This Row],[Closing_Backlog]]&lt;=_xlfn.XLOOKUP('04_References'!$A$8,tblKPITargets[KPI_Name],tblKPITargets[Target_Value]),"Met","Below Target")</f>
        <v>Met</v>
      </c>
    </row>
    <row r="3924" spans="1:25">
      <c r="A3924" s="6" t="s">
        <v>3954</v>
      </c>
      <c r="B3924" s="7">
        <v>46199</v>
      </c>
      <c r="C3924" s="2" t="s">
        <v>18</v>
      </c>
      <c r="D3924" s="2" t="s">
        <v>23</v>
      </c>
      <c r="E3924" s="2">
        <v>1011</v>
      </c>
      <c r="F3924" s="2">
        <v>37</v>
      </c>
      <c r="G3924" s="2">
        <v>1048</v>
      </c>
      <c r="H3924" s="2">
        <v>38</v>
      </c>
      <c r="I3924" s="2">
        <v>1010</v>
      </c>
      <c r="J3924" s="2">
        <v>0</v>
      </c>
      <c r="K3924" s="2">
        <v>0</v>
      </c>
      <c r="L3924" s="2">
        <v>8</v>
      </c>
      <c r="M3924" s="2">
        <v>0.6</v>
      </c>
      <c r="N3924" s="2">
        <v>0.98099999999999998</v>
      </c>
      <c r="O3924" s="2">
        <v>2.5</v>
      </c>
      <c r="P3924" s="2">
        <v>0.73799999999999999</v>
      </c>
      <c r="Q3924" s="3">
        <v>3.5999999999999997E-2</v>
      </c>
      <c r="R3924" s="4" t="str">
        <f>TRIM(tblOperations[[#This Row],[Region]])</f>
        <v>Scotland</v>
      </c>
      <c r="S3924" s="4" t="str">
        <f>TRIM(tblOperations[[#This Row],[Team]])</f>
        <v>Estates Support</v>
      </c>
      <c r="T3924" s="4" t="str">
        <f>_xlfn.XLOOKUP(R3924,tblRegionReference[Region],tblRegionReference[Area],"Not Found")</f>
        <v>North</v>
      </c>
      <c r="U3924" s="4" t="str">
        <f>IF(tblOperations[[#This Row],[Completion_Rate]]&gt;=_xlfn.XLOOKUP("Completion Rate",tblKPITargets[KPI_Name],tblKPITargets[Target_Value]),"Met","Below Target")</f>
        <v>Below Target</v>
      </c>
      <c r="V3924" t="str">
        <f>IF(tblOperations[[#This Row],[SLA_Compliance]]&gt;=_xlfn.XLOOKUP('04_References'!$A$3,tblKPITargets[KPI_Name],tblKPITargets[Target_Value]),"Met","Below Target")</f>
        <v>Below Target</v>
      </c>
      <c r="W3924" t="str">
        <f>IF(tblOperations[[#This Row],[Quality_Pass_Rate]]&gt;=_xlfn.XLOOKUP('04_References'!$A$4,tblKPITargets[KPI_Name],tblKPITargets[Target_Value]),"Met","Below Target")</f>
        <v>Met</v>
      </c>
      <c r="X3924" t="str">
        <f>IF(tblOperations[[#This Row],[Average_Completion_Days]]&lt;=_xlfn.XLOOKUP('04_References'!$A$7,tblKPITargets[KPI_Name],tblKPITargets[Target_Value]),"Met","Below Target")</f>
        <v>Below Target</v>
      </c>
      <c r="Y3924" t="str">
        <f>IF(tblOperations[[#This Row],[Closing_Backlog]]&lt;=_xlfn.XLOOKUP('04_References'!$A$8,tblKPITargets[KPI_Name],tblKPITargets[Target_Value]),"Met","Below Target")</f>
        <v>Below Target</v>
      </c>
    </row>
    <row r="3925" spans="1:25">
      <c r="A3925" s="8" t="s">
        <v>3955</v>
      </c>
      <c r="B3925" s="9">
        <v>46199</v>
      </c>
      <c r="C3925" s="4" t="s">
        <v>18</v>
      </c>
      <c r="D3925" s="4" t="s">
        <v>25</v>
      </c>
      <c r="E3925" s="4">
        <v>0</v>
      </c>
      <c r="F3925" s="4">
        <v>24</v>
      </c>
      <c r="G3925" s="4">
        <v>24</v>
      </c>
      <c r="H3925" s="4">
        <v>24</v>
      </c>
      <c r="I3925" s="4">
        <v>0</v>
      </c>
      <c r="J3925" s="4">
        <v>0</v>
      </c>
      <c r="K3925" s="4">
        <v>0</v>
      </c>
      <c r="L3925" s="4">
        <v>1.3</v>
      </c>
      <c r="M3925" s="4">
        <v>0.96</v>
      </c>
      <c r="N3925" s="4">
        <v>0.99399999999999999</v>
      </c>
      <c r="O3925" s="4">
        <v>4.2</v>
      </c>
      <c r="P3925" s="4">
        <v>0.71099999999999997</v>
      </c>
      <c r="Q3925" s="5">
        <v>1</v>
      </c>
      <c r="R3925" s="4" t="str">
        <f>TRIM(tblOperations[[#This Row],[Region]])</f>
        <v>Scotland</v>
      </c>
      <c r="S3925" s="4" t="str">
        <f>TRIM(tblOperations[[#This Row],[Team]])</f>
        <v>Workplace Projects</v>
      </c>
      <c r="T3925" s="4" t="str">
        <f>_xlfn.XLOOKUP(R3925,tblRegionReference[Region],tblRegionReference[Area],"Not Found")</f>
        <v>North</v>
      </c>
      <c r="U3925" s="4" t="str">
        <f>IF(tblOperations[[#This Row],[Completion_Rate]]&gt;=_xlfn.XLOOKUP("Completion Rate",tblKPITargets[KPI_Name],tblKPITargets[Target_Value]),"Met","Below Target")</f>
        <v>Met</v>
      </c>
      <c r="V3925" t="str">
        <f>IF(tblOperations[[#This Row],[SLA_Compliance]]&gt;=_xlfn.XLOOKUP('04_References'!$A$3,tblKPITargets[KPI_Name],tblKPITargets[Target_Value]),"Met","Below Target")</f>
        <v>Met</v>
      </c>
      <c r="W3925" t="str">
        <f>IF(tblOperations[[#This Row],[Quality_Pass_Rate]]&gt;=_xlfn.XLOOKUP('04_References'!$A$4,tblKPITargets[KPI_Name],tblKPITargets[Target_Value]),"Met","Below Target")</f>
        <v>Met</v>
      </c>
      <c r="X3925" t="str">
        <f>IF(tblOperations[[#This Row],[Average_Completion_Days]]&lt;=_xlfn.XLOOKUP('04_References'!$A$7,tblKPITargets[KPI_Name],tblKPITargets[Target_Value]),"Met","Below Target")</f>
        <v>Met</v>
      </c>
      <c r="Y3925" t="str">
        <f>IF(tblOperations[[#This Row],[Closing_Backlog]]&lt;=_xlfn.XLOOKUP('04_References'!$A$8,tblKPITargets[KPI_Name],tblKPITargets[Target_Value]),"Met","Below Target")</f>
        <v>Met</v>
      </c>
    </row>
    <row r="3926" spans="1:25">
      <c r="A3926" s="6" t="s">
        <v>3956</v>
      </c>
      <c r="B3926" s="7">
        <v>46199</v>
      </c>
      <c r="C3926" s="2" t="s">
        <v>27</v>
      </c>
      <c r="D3926" s="2" t="s">
        <v>19</v>
      </c>
      <c r="E3926" s="2">
        <v>19</v>
      </c>
      <c r="F3926" s="2">
        <v>41</v>
      </c>
      <c r="G3926" s="2">
        <v>60</v>
      </c>
      <c r="H3926" s="2">
        <v>43</v>
      </c>
      <c r="I3926" s="2">
        <v>17</v>
      </c>
      <c r="J3926" s="2">
        <v>0</v>
      </c>
      <c r="K3926" s="2">
        <v>0</v>
      </c>
      <c r="L3926" s="2">
        <v>3.1</v>
      </c>
      <c r="M3926" s="2">
        <v>0.83899999999999997</v>
      </c>
      <c r="N3926" s="2">
        <v>1</v>
      </c>
      <c r="O3926" s="2">
        <v>4.2</v>
      </c>
      <c r="P3926" s="2">
        <v>0.74399999999999999</v>
      </c>
      <c r="Q3926" s="3">
        <v>0.71699999999999997</v>
      </c>
      <c r="R3926" s="4" t="str">
        <f>TRIM(tblOperations[[#This Row],[Region]])</f>
        <v>North East</v>
      </c>
      <c r="S3926" s="4" t="str">
        <f>TRIM(tblOperations[[#This Row],[Team]])</f>
        <v>Workplace Services</v>
      </c>
      <c r="T3926" s="4" t="str">
        <f>_xlfn.XLOOKUP(R3926,tblRegionReference[Region],tblRegionReference[Area],"Not Found")</f>
        <v>North</v>
      </c>
      <c r="U3926" s="4" t="str">
        <f>IF(tblOperations[[#This Row],[Completion_Rate]]&gt;=_xlfn.XLOOKUP("Completion Rate",tblKPITargets[KPI_Name],tblKPITargets[Target_Value]),"Met","Below Target")</f>
        <v>Below Target</v>
      </c>
      <c r="V3926" t="str">
        <f>IF(tblOperations[[#This Row],[SLA_Compliance]]&gt;=_xlfn.XLOOKUP('04_References'!$A$3,tblKPITargets[KPI_Name],tblKPITargets[Target_Value]),"Met","Below Target")</f>
        <v>Below Target</v>
      </c>
      <c r="W3926" t="str">
        <f>IF(tblOperations[[#This Row],[Quality_Pass_Rate]]&gt;=_xlfn.XLOOKUP('04_References'!$A$4,tblKPITargets[KPI_Name],tblKPITargets[Target_Value]),"Met","Below Target")</f>
        <v>Met</v>
      </c>
      <c r="X3926" t="str">
        <f>IF(tblOperations[[#This Row],[Average_Completion_Days]]&lt;=_xlfn.XLOOKUP('04_References'!$A$7,tblKPITargets[KPI_Name],tblKPITargets[Target_Value]),"Met","Below Target")</f>
        <v>Below Target</v>
      </c>
      <c r="Y3926" t="str">
        <f>IF(tblOperations[[#This Row],[Closing_Backlog]]&lt;=_xlfn.XLOOKUP('04_References'!$A$8,tblKPITargets[KPI_Name],tblKPITargets[Target_Value]),"Met","Below Target")</f>
        <v>Below Target</v>
      </c>
    </row>
    <row r="3927" spans="1:25">
      <c r="A3927" s="8" t="s">
        <v>3957</v>
      </c>
      <c r="B3927" s="9">
        <v>46199</v>
      </c>
      <c r="C3927" s="4" t="s">
        <v>27</v>
      </c>
      <c r="D3927" s="4" t="s">
        <v>21</v>
      </c>
      <c r="E3927" s="4">
        <v>0</v>
      </c>
      <c r="F3927" s="4">
        <v>50</v>
      </c>
      <c r="G3927" s="4">
        <v>50</v>
      </c>
      <c r="H3927" s="4">
        <v>50</v>
      </c>
      <c r="I3927" s="4">
        <v>0</v>
      </c>
      <c r="J3927" s="4">
        <v>0</v>
      </c>
      <c r="K3927" s="4">
        <v>0</v>
      </c>
      <c r="L3927" s="4">
        <v>0.9</v>
      </c>
      <c r="M3927" s="4">
        <v>0.96199999999999997</v>
      </c>
      <c r="N3927" s="4">
        <v>0.94299999999999995</v>
      </c>
      <c r="O3927" s="4">
        <v>4.5</v>
      </c>
      <c r="P3927" s="4">
        <v>0.70899999999999996</v>
      </c>
      <c r="Q3927" s="5">
        <v>1</v>
      </c>
      <c r="R3927" s="4" t="str">
        <f>TRIM(tblOperations[[#This Row],[Region]])</f>
        <v>North East</v>
      </c>
      <c r="S3927" s="4" t="str">
        <f>TRIM(tblOperations[[#This Row],[Team]])</f>
        <v>Facilities Response</v>
      </c>
      <c r="T3927" s="4" t="str">
        <f>_xlfn.XLOOKUP(R3927,tblRegionReference[Region],tblRegionReference[Area],"Not Found")</f>
        <v>North</v>
      </c>
      <c r="U3927" s="4" t="str">
        <f>IF(tblOperations[[#This Row],[Completion_Rate]]&gt;=_xlfn.XLOOKUP("Completion Rate",tblKPITargets[KPI_Name],tblKPITargets[Target_Value]),"Met","Below Target")</f>
        <v>Met</v>
      </c>
      <c r="V3927" t="str">
        <f>IF(tblOperations[[#This Row],[SLA_Compliance]]&gt;=_xlfn.XLOOKUP('04_References'!$A$3,tblKPITargets[KPI_Name],tblKPITargets[Target_Value]),"Met","Below Target")</f>
        <v>Met</v>
      </c>
      <c r="W3927" t="str">
        <f>IF(tblOperations[[#This Row],[Quality_Pass_Rate]]&gt;=_xlfn.XLOOKUP('04_References'!$A$4,tblKPITargets[KPI_Name],tblKPITargets[Target_Value]),"Met","Below Target")</f>
        <v>Below Target</v>
      </c>
      <c r="X3927" t="str">
        <f>IF(tblOperations[[#This Row],[Average_Completion_Days]]&lt;=_xlfn.XLOOKUP('04_References'!$A$7,tblKPITargets[KPI_Name],tblKPITargets[Target_Value]),"Met","Below Target")</f>
        <v>Met</v>
      </c>
      <c r="Y3927" t="str">
        <f>IF(tblOperations[[#This Row],[Closing_Backlog]]&lt;=_xlfn.XLOOKUP('04_References'!$A$8,tblKPITargets[KPI_Name],tblKPITargets[Target_Value]),"Met","Below Target")</f>
        <v>Met</v>
      </c>
    </row>
    <row r="3928" spans="1:25">
      <c r="A3928" s="6" t="s">
        <v>3958</v>
      </c>
      <c r="B3928" s="7">
        <v>46199</v>
      </c>
      <c r="C3928" s="2" t="s">
        <v>27</v>
      </c>
      <c r="D3928" s="2" t="s">
        <v>23</v>
      </c>
      <c r="E3928" s="2">
        <v>2619</v>
      </c>
      <c r="F3928" s="2">
        <v>30</v>
      </c>
      <c r="G3928" s="2">
        <v>2649</v>
      </c>
      <c r="H3928" s="2">
        <v>22</v>
      </c>
      <c r="I3928" s="2">
        <v>2627</v>
      </c>
      <c r="J3928" s="2">
        <v>0</v>
      </c>
      <c r="K3928" s="2">
        <v>0</v>
      </c>
      <c r="L3928" s="2">
        <v>8</v>
      </c>
      <c r="M3928" s="2">
        <v>0.6</v>
      </c>
      <c r="N3928" s="2">
        <v>0.98399999999999999</v>
      </c>
      <c r="O3928" s="2">
        <v>2.5</v>
      </c>
      <c r="P3928" s="2">
        <v>0.77200000000000002</v>
      </c>
      <c r="Q3928" s="3">
        <v>8.0000000000000002E-3</v>
      </c>
      <c r="R3928" s="4" t="str">
        <f>TRIM(tblOperations[[#This Row],[Region]])</f>
        <v>North East</v>
      </c>
      <c r="S3928" s="4" t="str">
        <f>TRIM(tblOperations[[#This Row],[Team]])</f>
        <v>Estates Support</v>
      </c>
      <c r="T3928" s="4" t="str">
        <f>_xlfn.XLOOKUP(R3928,tblRegionReference[Region],tblRegionReference[Area],"Not Found")</f>
        <v>North</v>
      </c>
      <c r="U3928" s="4" t="str">
        <f>IF(tblOperations[[#This Row],[Completion_Rate]]&gt;=_xlfn.XLOOKUP("Completion Rate",tblKPITargets[KPI_Name],tblKPITargets[Target_Value]),"Met","Below Target")</f>
        <v>Below Target</v>
      </c>
      <c r="V3928" t="str">
        <f>IF(tblOperations[[#This Row],[SLA_Compliance]]&gt;=_xlfn.XLOOKUP('04_References'!$A$3,tblKPITargets[KPI_Name],tblKPITargets[Target_Value]),"Met","Below Target")</f>
        <v>Below Target</v>
      </c>
      <c r="W3928" t="str">
        <f>IF(tblOperations[[#This Row],[Quality_Pass_Rate]]&gt;=_xlfn.XLOOKUP('04_References'!$A$4,tblKPITargets[KPI_Name],tblKPITargets[Target_Value]),"Met","Below Target")</f>
        <v>Met</v>
      </c>
      <c r="X3928" t="str">
        <f>IF(tblOperations[[#This Row],[Average_Completion_Days]]&lt;=_xlfn.XLOOKUP('04_References'!$A$7,tblKPITargets[KPI_Name],tblKPITargets[Target_Value]),"Met","Below Target")</f>
        <v>Below Target</v>
      </c>
      <c r="Y3928" t="str">
        <f>IF(tblOperations[[#This Row],[Closing_Backlog]]&lt;=_xlfn.XLOOKUP('04_References'!$A$8,tblKPITargets[KPI_Name],tblKPITargets[Target_Value]),"Met","Below Target")</f>
        <v>Below Target</v>
      </c>
    </row>
    <row r="3929" spans="1:25">
      <c r="A3929" s="8" t="s">
        <v>3959</v>
      </c>
      <c r="B3929" s="9">
        <v>46199</v>
      </c>
      <c r="C3929" s="4" t="s">
        <v>27</v>
      </c>
      <c r="D3929" s="4" t="s">
        <v>25</v>
      </c>
      <c r="E3929" s="4">
        <v>260</v>
      </c>
      <c r="F3929" s="4">
        <v>16</v>
      </c>
      <c r="G3929" s="4">
        <v>276</v>
      </c>
      <c r="H3929" s="4">
        <v>24</v>
      </c>
      <c r="I3929" s="4">
        <v>252</v>
      </c>
      <c r="J3929" s="4">
        <v>0</v>
      </c>
      <c r="K3929" s="4">
        <v>0</v>
      </c>
      <c r="L3929" s="4">
        <v>8</v>
      </c>
      <c r="M3929" s="4">
        <v>0.6</v>
      </c>
      <c r="N3929" s="4">
        <v>0.98199999999999998</v>
      </c>
      <c r="O3929" s="4">
        <v>2.5</v>
      </c>
      <c r="P3929" s="4">
        <v>0.81100000000000005</v>
      </c>
      <c r="Q3929" s="5">
        <v>8.6999999999999994E-2</v>
      </c>
      <c r="R3929" s="4" t="str">
        <f>TRIM(tblOperations[[#This Row],[Region]])</f>
        <v>North East</v>
      </c>
      <c r="S3929" s="4" t="str">
        <f>TRIM(tblOperations[[#This Row],[Team]])</f>
        <v>Workplace Projects</v>
      </c>
      <c r="T3929" s="4" t="str">
        <f>_xlfn.XLOOKUP(R3929,tblRegionReference[Region],tblRegionReference[Area],"Not Found")</f>
        <v>North</v>
      </c>
      <c r="U3929" s="4" t="str">
        <f>IF(tblOperations[[#This Row],[Completion_Rate]]&gt;=_xlfn.XLOOKUP("Completion Rate",tblKPITargets[KPI_Name],tblKPITargets[Target_Value]),"Met","Below Target")</f>
        <v>Below Target</v>
      </c>
      <c r="V3929" t="str">
        <f>IF(tblOperations[[#This Row],[SLA_Compliance]]&gt;=_xlfn.XLOOKUP('04_References'!$A$3,tblKPITargets[KPI_Name],tblKPITargets[Target_Value]),"Met","Below Target")</f>
        <v>Below Target</v>
      </c>
      <c r="W3929" t="str">
        <f>IF(tblOperations[[#This Row],[Quality_Pass_Rate]]&gt;=_xlfn.XLOOKUP('04_References'!$A$4,tblKPITargets[KPI_Name],tblKPITargets[Target_Value]),"Met","Below Target")</f>
        <v>Met</v>
      </c>
      <c r="X3929" t="str">
        <f>IF(tblOperations[[#This Row],[Average_Completion_Days]]&lt;=_xlfn.XLOOKUP('04_References'!$A$7,tblKPITargets[KPI_Name],tblKPITargets[Target_Value]),"Met","Below Target")</f>
        <v>Below Target</v>
      </c>
      <c r="Y3929" t="str">
        <f>IF(tblOperations[[#This Row],[Closing_Backlog]]&lt;=_xlfn.XLOOKUP('04_References'!$A$8,tblKPITargets[KPI_Name],tblKPITargets[Target_Value]),"Met","Below Target")</f>
        <v>Below Target</v>
      </c>
    </row>
    <row r="3930" spans="1:25">
      <c r="A3930" s="6" t="s">
        <v>3960</v>
      </c>
      <c r="B3930" s="7">
        <v>46199</v>
      </c>
      <c r="C3930" s="2" t="s">
        <v>32</v>
      </c>
      <c r="D3930" s="2" t="s">
        <v>19</v>
      </c>
      <c r="E3930" s="2">
        <v>1169</v>
      </c>
      <c r="F3930" s="2">
        <v>50</v>
      </c>
      <c r="G3930" s="2">
        <v>1219</v>
      </c>
      <c r="H3930" s="2">
        <v>34</v>
      </c>
      <c r="I3930" s="2">
        <v>1185</v>
      </c>
      <c r="J3930" s="2">
        <v>0</v>
      </c>
      <c r="K3930" s="2">
        <v>0</v>
      </c>
      <c r="L3930" s="2">
        <v>8</v>
      </c>
      <c r="M3930" s="2">
        <v>0.6</v>
      </c>
      <c r="N3930" s="2">
        <v>0.96299999999999997</v>
      </c>
      <c r="O3930" s="2">
        <v>2.5</v>
      </c>
      <c r="P3930" s="2">
        <v>0.755</v>
      </c>
      <c r="Q3930" s="3">
        <v>2.8000000000000001E-2</v>
      </c>
      <c r="R3930" s="4" t="str">
        <f>TRIM(tblOperations[[#This Row],[Region]])</f>
        <v>North West</v>
      </c>
      <c r="S3930" s="4" t="str">
        <f>TRIM(tblOperations[[#This Row],[Team]])</f>
        <v>Workplace Services</v>
      </c>
      <c r="T3930" s="4" t="str">
        <f>_xlfn.XLOOKUP(R3930,tblRegionReference[Region],tblRegionReference[Area],"Not Found")</f>
        <v>North</v>
      </c>
      <c r="U3930" s="4" t="str">
        <f>IF(tblOperations[[#This Row],[Completion_Rate]]&gt;=_xlfn.XLOOKUP("Completion Rate",tblKPITargets[KPI_Name],tblKPITargets[Target_Value]),"Met","Below Target")</f>
        <v>Below Target</v>
      </c>
      <c r="V3930" t="str">
        <f>IF(tblOperations[[#This Row],[SLA_Compliance]]&gt;=_xlfn.XLOOKUP('04_References'!$A$3,tblKPITargets[KPI_Name],tblKPITargets[Target_Value]),"Met","Below Target")</f>
        <v>Below Target</v>
      </c>
      <c r="W3930" t="str">
        <f>IF(tblOperations[[#This Row],[Quality_Pass_Rate]]&gt;=_xlfn.XLOOKUP('04_References'!$A$4,tblKPITargets[KPI_Name],tblKPITargets[Target_Value]),"Met","Below Target")</f>
        <v>Met</v>
      </c>
      <c r="X3930" t="str">
        <f>IF(tblOperations[[#This Row],[Average_Completion_Days]]&lt;=_xlfn.XLOOKUP('04_References'!$A$7,tblKPITargets[KPI_Name],tblKPITargets[Target_Value]),"Met","Below Target")</f>
        <v>Below Target</v>
      </c>
      <c r="Y3930" t="str">
        <f>IF(tblOperations[[#This Row],[Closing_Backlog]]&lt;=_xlfn.XLOOKUP('04_References'!$A$8,tblKPITargets[KPI_Name],tblKPITargets[Target_Value]),"Met","Below Target")</f>
        <v>Below Target</v>
      </c>
    </row>
    <row r="3931" spans="1:25">
      <c r="A3931" s="8" t="s">
        <v>3961</v>
      </c>
      <c r="B3931" s="9">
        <v>46199</v>
      </c>
      <c r="C3931" s="4" t="s">
        <v>32</v>
      </c>
      <c r="D3931" s="4" t="s">
        <v>21</v>
      </c>
      <c r="E3931" s="4">
        <v>2437</v>
      </c>
      <c r="F3931" s="4">
        <v>41</v>
      </c>
      <c r="G3931" s="4">
        <v>2478</v>
      </c>
      <c r="H3931" s="4">
        <v>27</v>
      </c>
      <c r="I3931" s="4">
        <v>2451</v>
      </c>
      <c r="J3931" s="4">
        <v>0</v>
      </c>
      <c r="K3931" s="4">
        <v>0</v>
      </c>
      <c r="L3931" s="4">
        <v>8</v>
      </c>
      <c r="M3931" s="4">
        <v>0.6</v>
      </c>
      <c r="N3931" s="4">
        <v>0.97499999999999998</v>
      </c>
      <c r="O3931" s="4">
        <v>2.5</v>
      </c>
      <c r="P3931" s="4">
        <v>0.75</v>
      </c>
      <c r="Q3931" s="5">
        <v>1.0999999999999999E-2</v>
      </c>
      <c r="R3931" s="4" t="str">
        <f>TRIM(tblOperations[[#This Row],[Region]])</f>
        <v>North West</v>
      </c>
      <c r="S3931" s="4" t="str">
        <f>TRIM(tblOperations[[#This Row],[Team]])</f>
        <v>Facilities Response</v>
      </c>
      <c r="T3931" s="4" t="str">
        <f>_xlfn.XLOOKUP(R3931,tblRegionReference[Region],tblRegionReference[Area],"Not Found")</f>
        <v>North</v>
      </c>
      <c r="U3931" s="4" t="str">
        <f>IF(tblOperations[[#This Row],[Completion_Rate]]&gt;=_xlfn.XLOOKUP("Completion Rate",tblKPITargets[KPI_Name],tblKPITargets[Target_Value]),"Met","Below Target")</f>
        <v>Below Target</v>
      </c>
      <c r="V3931" t="str">
        <f>IF(tblOperations[[#This Row],[SLA_Compliance]]&gt;=_xlfn.XLOOKUP('04_References'!$A$3,tblKPITargets[KPI_Name],tblKPITargets[Target_Value]),"Met","Below Target")</f>
        <v>Below Target</v>
      </c>
      <c r="W3931" t="str">
        <f>IF(tblOperations[[#This Row],[Quality_Pass_Rate]]&gt;=_xlfn.XLOOKUP('04_References'!$A$4,tblKPITargets[KPI_Name],tblKPITargets[Target_Value]),"Met","Below Target")</f>
        <v>Met</v>
      </c>
      <c r="X3931" t="str">
        <f>IF(tblOperations[[#This Row],[Average_Completion_Days]]&lt;=_xlfn.XLOOKUP('04_References'!$A$7,tblKPITargets[KPI_Name],tblKPITargets[Target_Value]),"Met","Below Target")</f>
        <v>Below Target</v>
      </c>
      <c r="Y3931" t="str">
        <f>IF(tblOperations[[#This Row],[Closing_Backlog]]&lt;=_xlfn.XLOOKUP('04_References'!$A$8,tblKPITargets[KPI_Name],tblKPITargets[Target_Value]),"Met","Below Target")</f>
        <v>Below Target</v>
      </c>
    </row>
    <row r="3932" spans="1:25">
      <c r="A3932" s="6" t="s">
        <v>3962</v>
      </c>
      <c r="B3932" s="7">
        <v>46199</v>
      </c>
      <c r="C3932" s="2" t="s">
        <v>32</v>
      </c>
      <c r="D3932" s="2" t="s">
        <v>23</v>
      </c>
      <c r="E3932" s="2">
        <v>2724</v>
      </c>
      <c r="F3932" s="2">
        <v>53</v>
      </c>
      <c r="G3932" s="2">
        <v>2777</v>
      </c>
      <c r="H3932" s="2">
        <v>21</v>
      </c>
      <c r="I3932" s="2">
        <v>2756</v>
      </c>
      <c r="J3932" s="2">
        <v>0</v>
      </c>
      <c r="K3932" s="2">
        <v>0</v>
      </c>
      <c r="L3932" s="2">
        <v>8</v>
      </c>
      <c r="M3932" s="2">
        <v>0.6</v>
      </c>
      <c r="N3932" s="2">
        <v>0.96799999999999997</v>
      </c>
      <c r="O3932" s="2">
        <v>2.5</v>
      </c>
      <c r="P3932" s="2">
        <v>0.65100000000000002</v>
      </c>
      <c r="Q3932" s="3">
        <v>8.0000000000000002E-3</v>
      </c>
      <c r="R3932" s="4" t="str">
        <f>TRIM(tblOperations[[#This Row],[Region]])</f>
        <v>North West</v>
      </c>
      <c r="S3932" s="4" t="str">
        <f>TRIM(tblOperations[[#This Row],[Team]])</f>
        <v>Estates Support</v>
      </c>
      <c r="T3932" s="4" t="str">
        <f>_xlfn.XLOOKUP(R3932,tblRegionReference[Region],tblRegionReference[Area],"Not Found")</f>
        <v>North</v>
      </c>
      <c r="U3932" s="4" t="str">
        <f>IF(tblOperations[[#This Row],[Completion_Rate]]&gt;=_xlfn.XLOOKUP("Completion Rate",tblKPITargets[KPI_Name],tblKPITargets[Target_Value]),"Met","Below Target")</f>
        <v>Below Target</v>
      </c>
      <c r="V3932" t="str">
        <f>IF(tblOperations[[#This Row],[SLA_Compliance]]&gt;=_xlfn.XLOOKUP('04_References'!$A$3,tblKPITargets[KPI_Name],tblKPITargets[Target_Value]),"Met","Below Target")</f>
        <v>Below Target</v>
      </c>
      <c r="W3932" t="str">
        <f>IF(tblOperations[[#This Row],[Quality_Pass_Rate]]&gt;=_xlfn.XLOOKUP('04_References'!$A$4,tblKPITargets[KPI_Name],tblKPITargets[Target_Value]),"Met","Below Target")</f>
        <v>Met</v>
      </c>
      <c r="X3932" t="str">
        <f>IF(tblOperations[[#This Row],[Average_Completion_Days]]&lt;=_xlfn.XLOOKUP('04_References'!$A$7,tblKPITargets[KPI_Name],tblKPITargets[Target_Value]),"Met","Below Target")</f>
        <v>Below Target</v>
      </c>
      <c r="Y3932" t="str">
        <f>IF(tblOperations[[#This Row],[Closing_Backlog]]&lt;=_xlfn.XLOOKUP('04_References'!$A$8,tblKPITargets[KPI_Name],tblKPITargets[Target_Value]),"Met","Below Target")</f>
        <v>Below Target</v>
      </c>
    </row>
    <row r="3933" spans="1:25">
      <c r="A3933" s="8" t="s">
        <v>3963</v>
      </c>
      <c r="B3933" s="9">
        <v>46199</v>
      </c>
      <c r="C3933" s="4" t="s">
        <v>32</v>
      </c>
      <c r="D3933" s="4" t="s">
        <v>25</v>
      </c>
      <c r="E3933" s="4">
        <v>0</v>
      </c>
      <c r="F3933" s="4">
        <v>25</v>
      </c>
      <c r="G3933" s="4">
        <v>25</v>
      </c>
      <c r="H3933" s="4">
        <v>25</v>
      </c>
      <c r="I3933" s="4">
        <v>0</v>
      </c>
      <c r="J3933" s="4">
        <v>1</v>
      </c>
      <c r="K3933" s="4">
        <v>0</v>
      </c>
      <c r="L3933" s="4">
        <v>2</v>
      </c>
      <c r="M3933" s="4">
        <v>0.91600000000000004</v>
      </c>
      <c r="N3933" s="4">
        <v>0.96099999999999997</v>
      </c>
      <c r="O3933" s="4">
        <v>4.5999999999999996</v>
      </c>
      <c r="P3933" s="4">
        <v>0.69399999999999995</v>
      </c>
      <c r="Q3933" s="5">
        <v>1</v>
      </c>
      <c r="R3933" s="4" t="str">
        <f>TRIM(tblOperations[[#This Row],[Region]])</f>
        <v>North West</v>
      </c>
      <c r="S3933" s="4" t="str">
        <f>TRIM(tblOperations[[#This Row],[Team]])</f>
        <v>Workplace Projects</v>
      </c>
      <c r="T3933" s="4" t="str">
        <f>_xlfn.XLOOKUP(R3933,tblRegionReference[Region],tblRegionReference[Area],"Not Found")</f>
        <v>North</v>
      </c>
      <c r="U3933" s="4" t="str">
        <f>IF(tblOperations[[#This Row],[Completion_Rate]]&gt;=_xlfn.XLOOKUP("Completion Rate",tblKPITargets[KPI_Name],tblKPITargets[Target_Value]),"Met","Below Target")</f>
        <v>Met</v>
      </c>
      <c r="V3933" t="str">
        <f>IF(tblOperations[[#This Row],[SLA_Compliance]]&gt;=_xlfn.XLOOKUP('04_References'!$A$3,tblKPITargets[KPI_Name],tblKPITargets[Target_Value]),"Met","Below Target")</f>
        <v>Below Target</v>
      </c>
      <c r="W3933" t="str">
        <f>IF(tblOperations[[#This Row],[Quality_Pass_Rate]]&gt;=_xlfn.XLOOKUP('04_References'!$A$4,tblKPITargets[KPI_Name],tblKPITargets[Target_Value]),"Met","Below Target")</f>
        <v>Met</v>
      </c>
      <c r="X3933" t="str">
        <f>IF(tblOperations[[#This Row],[Average_Completion_Days]]&lt;=_xlfn.XLOOKUP('04_References'!$A$7,tblKPITargets[KPI_Name],tblKPITargets[Target_Value]),"Met","Below Target")</f>
        <v>Met</v>
      </c>
      <c r="Y3933" t="str">
        <f>IF(tblOperations[[#This Row],[Closing_Backlog]]&lt;=_xlfn.XLOOKUP('04_References'!$A$8,tblKPITargets[KPI_Name],tblKPITargets[Target_Value]),"Met","Below Target")</f>
        <v>Met</v>
      </c>
    </row>
    <row r="3934" spans="1:25">
      <c r="A3934" s="6" t="s">
        <v>3964</v>
      </c>
      <c r="B3934" s="7">
        <v>46199</v>
      </c>
      <c r="C3934" s="2" t="s">
        <v>37</v>
      </c>
      <c r="D3934" s="2" t="s">
        <v>19</v>
      </c>
      <c r="E3934" s="2">
        <v>8</v>
      </c>
      <c r="F3934" s="2">
        <v>35</v>
      </c>
      <c r="G3934" s="2">
        <v>43</v>
      </c>
      <c r="H3934" s="2">
        <v>43</v>
      </c>
      <c r="I3934" s="2">
        <v>0</v>
      </c>
      <c r="J3934" s="2">
        <v>1</v>
      </c>
      <c r="K3934" s="2">
        <v>0</v>
      </c>
      <c r="L3934" s="2">
        <v>1.3</v>
      </c>
      <c r="M3934" s="2">
        <v>0.94799999999999995</v>
      </c>
      <c r="N3934" s="2">
        <v>0.99</v>
      </c>
      <c r="O3934" s="2">
        <v>4.7</v>
      </c>
      <c r="P3934" s="2">
        <v>0.67100000000000004</v>
      </c>
      <c r="Q3934" s="3">
        <v>1</v>
      </c>
      <c r="R3934" s="4" t="str">
        <f>TRIM(tblOperations[[#This Row],[Region]])</f>
        <v>Midlands</v>
      </c>
      <c r="S3934" s="4" t="str">
        <f>TRIM(tblOperations[[#This Row],[Team]])</f>
        <v>Workplace Services</v>
      </c>
      <c r="T3934" s="4" t="str">
        <f>_xlfn.XLOOKUP(R3934,tblRegionReference[Region],tblRegionReference[Area],"Not Found")</f>
        <v>Central</v>
      </c>
      <c r="U3934" s="4" t="str">
        <f>IF(tblOperations[[#This Row],[Completion_Rate]]&gt;=_xlfn.XLOOKUP("Completion Rate",tblKPITargets[KPI_Name],tblKPITargets[Target_Value]),"Met","Below Target")</f>
        <v>Met</v>
      </c>
      <c r="V3934" t="str">
        <f>IF(tblOperations[[#This Row],[SLA_Compliance]]&gt;=_xlfn.XLOOKUP('04_References'!$A$3,tblKPITargets[KPI_Name],tblKPITargets[Target_Value]),"Met","Below Target")</f>
        <v>Met</v>
      </c>
      <c r="W3934" t="str">
        <f>IF(tblOperations[[#This Row],[Quality_Pass_Rate]]&gt;=_xlfn.XLOOKUP('04_References'!$A$4,tblKPITargets[KPI_Name],tblKPITargets[Target_Value]),"Met","Below Target")</f>
        <v>Met</v>
      </c>
      <c r="X3934" t="str">
        <f>IF(tblOperations[[#This Row],[Average_Completion_Days]]&lt;=_xlfn.XLOOKUP('04_References'!$A$7,tblKPITargets[KPI_Name],tblKPITargets[Target_Value]),"Met","Below Target")</f>
        <v>Met</v>
      </c>
      <c r="Y3934" t="str">
        <f>IF(tblOperations[[#This Row],[Closing_Backlog]]&lt;=_xlfn.XLOOKUP('04_References'!$A$8,tblKPITargets[KPI_Name],tblKPITargets[Target_Value]),"Met","Below Target")</f>
        <v>Met</v>
      </c>
    </row>
    <row r="3935" spans="1:25">
      <c r="A3935" s="8" t="s">
        <v>3965</v>
      </c>
      <c r="B3935" s="9">
        <v>46199</v>
      </c>
      <c r="C3935" s="4" t="s">
        <v>37</v>
      </c>
      <c r="D3935" s="4" t="s">
        <v>21</v>
      </c>
      <c r="E3935" s="4">
        <v>1221</v>
      </c>
      <c r="F3935" s="4">
        <v>24</v>
      </c>
      <c r="G3935" s="4">
        <v>1245</v>
      </c>
      <c r="H3935" s="4">
        <v>37</v>
      </c>
      <c r="I3935" s="4">
        <v>1208</v>
      </c>
      <c r="J3935" s="4">
        <v>0</v>
      </c>
      <c r="K3935" s="4">
        <v>0</v>
      </c>
      <c r="L3935" s="4">
        <v>8</v>
      </c>
      <c r="M3935" s="4">
        <v>0.6</v>
      </c>
      <c r="N3935" s="4">
        <v>0.99099999999999999</v>
      </c>
      <c r="O3935" s="4">
        <v>2.5</v>
      </c>
      <c r="P3935" s="4">
        <v>0.82499999999999996</v>
      </c>
      <c r="Q3935" s="5">
        <v>0.03</v>
      </c>
      <c r="R3935" s="4" t="str">
        <f>TRIM(tblOperations[[#This Row],[Region]])</f>
        <v>Midlands</v>
      </c>
      <c r="S3935" s="4" t="str">
        <f>TRIM(tblOperations[[#This Row],[Team]])</f>
        <v>Facilities Response</v>
      </c>
      <c r="T3935" s="4" t="str">
        <f>_xlfn.XLOOKUP(R3935,tblRegionReference[Region],tblRegionReference[Area],"Not Found")</f>
        <v>Central</v>
      </c>
      <c r="U3935" s="4" t="str">
        <f>IF(tblOperations[[#This Row],[Completion_Rate]]&gt;=_xlfn.XLOOKUP("Completion Rate",tblKPITargets[KPI_Name],tblKPITargets[Target_Value]),"Met","Below Target")</f>
        <v>Below Target</v>
      </c>
      <c r="V3935" t="str">
        <f>IF(tblOperations[[#This Row],[SLA_Compliance]]&gt;=_xlfn.XLOOKUP('04_References'!$A$3,tblKPITargets[KPI_Name],tblKPITargets[Target_Value]),"Met","Below Target")</f>
        <v>Below Target</v>
      </c>
      <c r="W3935" t="str">
        <f>IF(tblOperations[[#This Row],[Quality_Pass_Rate]]&gt;=_xlfn.XLOOKUP('04_References'!$A$4,tblKPITargets[KPI_Name],tblKPITargets[Target_Value]),"Met","Below Target")</f>
        <v>Met</v>
      </c>
      <c r="X3935" t="str">
        <f>IF(tblOperations[[#This Row],[Average_Completion_Days]]&lt;=_xlfn.XLOOKUP('04_References'!$A$7,tblKPITargets[KPI_Name],tblKPITargets[Target_Value]),"Met","Below Target")</f>
        <v>Below Target</v>
      </c>
      <c r="Y3935" t="str">
        <f>IF(tblOperations[[#This Row],[Closing_Backlog]]&lt;=_xlfn.XLOOKUP('04_References'!$A$8,tblKPITargets[KPI_Name],tblKPITargets[Target_Value]),"Met","Below Target")</f>
        <v>Below Target</v>
      </c>
    </row>
    <row r="3936" spans="1:25">
      <c r="A3936" s="6" t="s">
        <v>3966</v>
      </c>
      <c r="B3936" s="7">
        <v>46199</v>
      </c>
      <c r="C3936" s="2" t="s">
        <v>37</v>
      </c>
      <c r="D3936" s="2" t="s">
        <v>23</v>
      </c>
      <c r="E3936" s="2">
        <v>975</v>
      </c>
      <c r="F3936" s="2">
        <v>51</v>
      </c>
      <c r="G3936" s="2">
        <v>1026</v>
      </c>
      <c r="H3936" s="2">
        <v>33</v>
      </c>
      <c r="I3936" s="2">
        <v>993</v>
      </c>
      <c r="J3936" s="2">
        <v>0</v>
      </c>
      <c r="K3936" s="2">
        <v>0</v>
      </c>
      <c r="L3936" s="2">
        <v>8</v>
      </c>
      <c r="M3936" s="2">
        <v>0.6</v>
      </c>
      <c r="N3936" s="2">
        <v>0.99099999999999999</v>
      </c>
      <c r="O3936" s="2">
        <v>2.5</v>
      </c>
      <c r="P3936" s="2">
        <v>0.81399999999999995</v>
      </c>
      <c r="Q3936" s="3">
        <v>3.2000000000000001E-2</v>
      </c>
      <c r="R3936" s="4" t="str">
        <f>TRIM(tblOperations[[#This Row],[Region]])</f>
        <v>Midlands</v>
      </c>
      <c r="S3936" s="4" t="str">
        <f>TRIM(tblOperations[[#This Row],[Team]])</f>
        <v>Estates Support</v>
      </c>
      <c r="T3936" s="4" t="str">
        <f>_xlfn.XLOOKUP(R3936,tblRegionReference[Region],tblRegionReference[Area],"Not Found")</f>
        <v>Central</v>
      </c>
      <c r="U3936" s="4" t="str">
        <f>IF(tblOperations[[#This Row],[Completion_Rate]]&gt;=_xlfn.XLOOKUP("Completion Rate",tblKPITargets[KPI_Name],tblKPITargets[Target_Value]),"Met","Below Target")</f>
        <v>Below Target</v>
      </c>
      <c r="V3936" t="str">
        <f>IF(tblOperations[[#This Row],[SLA_Compliance]]&gt;=_xlfn.XLOOKUP('04_References'!$A$3,tblKPITargets[KPI_Name],tblKPITargets[Target_Value]),"Met","Below Target")</f>
        <v>Below Target</v>
      </c>
      <c r="W3936" t="str">
        <f>IF(tblOperations[[#This Row],[Quality_Pass_Rate]]&gt;=_xlfn.XLOOKUP('04_References'!$A$4,tblKPITargets[KPI_Name],tblKPITargets[Target_Value]),"Met","Below Target")</f>
        <v>Met</v>
      </c>
      <c r="X3936" t="str">
        <f>IF(tblOperations[[#This Row],[Average_Completion_Days]]&lt;=_xlfn.XLOOKUP('04_References'!$A$7,tblKPITargets[KPI_Name],tblKPITargets[Target_Value]),"Met","Below Target")</f>
        <v>Below Target</v>
      </c>
      <c r="Y3936" t="str">
        <f>IF(tblOperations[[#This Row],[Closing_Backlog]]&lt;=_xlfn.XLOOKUP('04_References'!$A$8,tblKPITargets[KPI_Name],tblKPITargets[Target_Value]),"Met","Below Target")</f>
        <v>Below Target</v>
      </c>
    </row>
    <row r="3937" spans="1:25">
      <c r="A3937" s="8" t="s">
        <v>3967</v>
      </c>
      <c r="B3937" s="9">
        <v>46199</v>
      </c>
      <c r="C3937" s="4" t="s">
        <v>37</v>
      </c>
      <c r="D3937" s="4" t="s">
        <v>25</v>
      </c>
      <c r="E3937" s="4">
        <v>0</v>
      </c>
      <c r="F3937" s="4">
        <v>35</v>
      </c>
      <c r="G3937" s="4">
        <v>35</v>
      </c>
      <c r="H3937" s="4">
        <v>35</v>
      </c>
      <c r="I3937" s="4">
        <v>0</v>
      </c>
      <c r="J3937" s="4">
        <v>0</v>
      </c>
      <c r="K3937" s="4">
        <v>0</v>
      </c>
      <c r="L3937" s="4">
        <v>1.1000000000000001</v>
      </c>
      <c r="M3937" s="4">
        <v>0.94099999999999995</v>
      </c>
      <c r="N3937" s="4">
        <v>0.98699999999999999</v>
      </c>
      <c r="O3937" s="4">
        <v>4.7</v>
      </c>
      <c r="P3937" s="4">
        <v>0.76600000000000001</v>
      </c>
      <c r="Q3937" s="5">
        <v>1</v>
      </c>
      <c r="R3937" s="4" t="str">
        <f>TRIM(tblOperations[[#This Row],[Region]])</f>
        <v>Midlands</v>
      </c>
      <c r="S3937" s="4" t="str">
        <f>TRIM(tblOperations[[#This Row],[Team]])</f>
        <v>Workplace Projects</v>
      </c>
      <c r="T3937" s="4" t="str">
        <f>_xlfn.XLOOKUP(R3937,tblRegionReference[Region],tblRegionReference[Area],"Not Found")</f>
        <v>Central</v>
      </c>
      <c r="U3937" s="4" t="str">
        <f>IF(tblOperations[[#This Row],[Completion_Rate]]&gt;=_xlfn.XLOOKUP("Completion Rate",tblKPITargets[KPI_Name],tblKPITargets[Target_Value]),"Met","Below Target")</f>
        <v>Met</v>
      </c>
      <c r="V3937" t="str">
        <f>IF(tblOperations[[#This Row],[SLA_Compliance]]&gt;=_xlfn.XLOOKUP('04_References'!$A$3,tblKPITargets[KPI_Name],tblKPITargets[Target_Value]),"Met","Below Target")</f>
        <v>Met</v>
      </c>
      <c r="W3937" t="str">
        <f>IF(tblOperations[[#This Row],[Quality_Pass_Rate]]&gt;=_xlfn.XLOOKUP('04_References'!$A$4,tblKPITargets[KPI_Name],tblKPITargets[Target_Value]),"Met","Below Target")</f>
        <v>Met</v>
      </c>
      <c r="X3937" t="str">
        <f>IF(tblOperations[[#This Row],[Average_Completion_Days]]&lt;=_xlfn.XLOOKUP('04_References'!$A$7,tblKPITargets[KPI_Name],tblKPITargets[Target_Value]),"Met","Below Target")</f>
        <v>Met</v>
      </c>
      <c r="Y3937" t="str">
        <f>IF(tblOperations[[#This Row],[Closing_Backlog]]&lt;=_xlfn.XLOOKUP('04_References'!$A$8,tblKPITargets[KPI_Name],tblKPITargets[Target_Value]),"Met","Below Target")</f>
        <v>Met</v>
      </c>
    </row>
    <row r="3938" spans="1:25">
      <c r="A3938" s="6" t="s">
        <v>3968</v>
      </c>
      <c r="B3938" s="7">
        <v>46199</v>
      </c>
      <c r="C3938" s="2" t="s">
        <v>43</v>
      </c>
      <c r="D3938" s="2" t="s">
        <v>19</v>
      </c>
      <c r="E3938" s="2">
        <v>2292</v>
      </c>
      <c r="F3938" s="2">
        <v>46</v>
      </c>
      <c r="G3938" s="2">
        <v>2338</v>
      </c>
      <c r="H3938" s="2">
        <v>20</v>
      </c>
      <c r="I3938" s="2">
        <v>2318</v>
      </c>
      <c r="J3938" s="2">
        <v>0</v>
      </c>
      <c r="K3938" s="2">
        <v>0</v>
      </c>
      <c r="L3938" s="2">
        <v>8</v>
      </c>
      <c r="M3938" s="2">
        <v>0.6</v>
      </c>
      <c r="N3938" s="2">
        <v>1</v>
      </c>
      <c r="O3938" s="2">
        <v>2.5</v>
      </c>
      <c r="P3938" s="2">
        <v>0.70499999999999996</v>
      </c>
      <c r="Q3938" s="3">
        <v>8.9999999999999993E-3</v>
      </c>
      <c r="R3938" s="4" t="str">
        <f>TRIM(tblOperations[[#This Row],[Region]])</f>
        <v>South West</v>
      </c>
      <c r="S3938" s="4" t="str">
        <f>TRIM(tblOperations[[#This Row],[Team]])</f>
        <v>Workplace Services</v>
      </c>
      <c r="T3938" s="4" t="str">
        <f>_xlfn.XLOOKUP(R3938,tblRegionReference[Region],tblRegionReference[Area],"Not Found")</f>
        <v>South</v>
      </c>
      <c r="U3938" s="4" t="str">
        <f>IF(tblOperations[[#This Row],[Completion_Rate]]&gt;=_xlfn.XLOOKUP("Completion Rate",tblKPITargets[KPI_Name],tblKPITargets[Target_Value]),"Met","Below Target")</f>
        <v>Below Target</v>
      </c>
      <c r="V3938" t="str">
        <f>IF(tblOperations[[#This Row],[SLA_Compliance]]&gt;=_xlfn.XLOOKUP('04_References'!$A$3,tblKPITargets[KPI_Name],tblKPITargets[Target_Value]),"Met","Below Target")</f>
        <v>Below Target</v>
      </c>
      <c r="W3938" t="str">
        <f>IF(tblOperations[[#This Row],[Quality_Pass_Rate]]&gt;=_xlfn.XLOOKUP('04_References'!$A$4,tblKPITargets[KPI_Name],tblKPITargets[Target_Value]),"Met","Below Target")</f>
        <v>Met</v>
      </c>
      <c r="X3938" t="str">
        <f>IF(tblOperations[[#This Row],[Average_Completion_Days]]&lt;=_xlfn.XLOOKUP('04_References'!$A$7,tblKPITargets[KPI_Name],tblKPITargets[Target_Value]),"Met","Below Target")</f>
        <v>Below Target</v>
      </c>
      <c r="Y3938" t="str">
        <f>IF(tblOperations[[#This Row],[Closing_Backlog]]&lt;=_xlfn.XLOOKUP('04_References'!$A$8,tblKPITargets[KPI_Name],tblKPITargets[Target_Value]),"Met","Below Target")</f>
        <v>Below Target</v>
      </c>
    </row>
    <row r="3939" spans="1:25">
      <c r="A3939" s="8" t="s">
        <v>3969</v>
      </c>
      <c r="B3939" s="9">
        <v>46199</v>
      </c>
      <c r="C3939" s="4" t="s">
        <v>43</v>
      </c>
      <c r="D3939" s="4" t="s">
        <v>21</v>
      </c>
      <c r="E3939" s="4">
        <v>0</v>
      </c>
      <c r="F3939" s="4">
        <v>62</v>
      </c>
      <c r="G3939" s="4">
        <v>62</v>
      </c>
      <c r="H3939" s="4">
        <v>53</v>
      </c>
      <c r="I3939" s="4">
        <v>9</v>
      </c>
      <c r="J3939" s="4">
        <v>0</v>
      </c>
      <c r="K3939" s="4">
        <v>0</v>
      </c>
      <c r="L3939" s="4">
        <v>2.5</v>
      </c>
      <c r="M3939" s="4">
        <v>0.872</v>
      </c>
      <c r="N3939" s="4">
        <v>0.99</v>
      </c>
      <c r="O3939" s="4">
        <v>4.2</v>
      </c>
      <c r="P3939" s="4">
        <v>0.65300000000000002</v>
      </c>
      <c r="Q3939" s="5">
        <v>0.85499999999999998</v>
      </c>
      <c r="R3939" s="4" t="str">
        <f>TRIM(tblOperations[[#This Row],[Region]])</f>
        <v>South West</v>
      </c>
      <c r="S3939" s="4" t="str">
        <f>TRIM(tblOperations[[#This Row],[Team]])</f>
        <v>Facilities Response</v>
      </c>
      <c r="T3939" s="4" t="str">
        <f>_xlfn.XLOOKUP(R3939,tblRegionReference[Region],tblRegionReference[Area],"Not Found")</f>
        <v>South</v>
      </c>
      <c r="U3939" s="4" t="str">
        <f>IF(tblOperations[[#This Row],[Completion_Rate]]&gt;=_xlfn.XLOOKUP("Completion Rate",tblKPITargets[KPI_Name],tblKPITargets[Target_Value]),"Met","Below Target")</f>
        <v>Below Target</v>
      </c>
      <c r="V3939" t="str">
        <f>IF(tblOperations[[#This Row],[SLA_Compliance]]&gt;=_xlfn.XLOOKUP('04_References'!$A$3,tblKPITargets[KPI_Name],tblKPITargets[Target_Value]),"Met","Below Target")</f>
        <v>Below Target</v>
      </c>
      <c r="W3939" t="str">
        <f>IF(tblOperations[[#This Row],[Quality_Pass_Rate]]&gt;=_xlfn.XLOOKUP('04_References'!$A$4,tblKPITargets[KPI_Name],tblKPITargets[Target_Value]),"Met","Below Target")</f>
        <v>Met</v>
      </c>
      <c r="X3939" t="str">
        <f>IF(tblOperations[[#This Row],[Average_Completion_Days]]&lt;=_xlfn.XLOOKUP('04_References'!$A$7,tblKPITargets[KPI_Name],tblKPITargets[Target_Value]),"Met","Below Target")</f>
        <v>Met</v>
      </c>
      <c r="Y3939" t="str">
        <f>IF(tblOperations[[#This Row],[Closing_Backlog]]&lt;=_xlfn.XLOOKUP('04_References'!$A$8,tblKPITargets[KPI_Name],tblKPITargets[Target_Value]),"Met","Below Target")</f>
        <v>Met</v>
      </c>
    </row>
    <row r="3940" spans="1:25">
      <c r="A3940" s="6" t="s">
        <v>3970</v>
      </c>
      <c r="B3940" s="7">
        <v>46199</v>
      </c>
      <c r="C3940" s="2" t="s">
        <v>43</v>
      </c>
      <c r="D3940" s="2" t="s">
        <v>23</v>
      </c>
      <c r="E3940" s="2">
        <v>10</v>
      </c>
      <c r="F3940" s="2">
        <v>51</v>
      </c>
      <c r="G3940" s="2">
        <v>61</v>
      </c>
      <c r="H3940" s="2">
        <v>50</v>
      </c>
      <c r="I3940" s="2">
        <v>11</v>
      </c>
      <c r="J3940" s="2">
        <v>0</v>
      </c>
      <c r="K3940" s="2">
        <v>0</v>
      </c>
      <c r="L3940" s="2">
        <v>2.5</v>
      </c>
      <c r="M3940" s="2">
        <v>0.92700000000000005</v>
      </c>
      <c r="N3940" s="2">
        <v>0.98299999999999998</v>
      </c>
      <c r="O3940" s="2">
        <v>4.0999999999999996</v>
      </c>
      <c r="P3940" s="2">
        <v>0.69599999999999995</v>
      </c>
      <c r="Q3940" s="3">
        <v>0.82</v>
      </c>
      <c r="R3940" s="4" t="str">
        <f>TRIM(tblOperations[[#This Row],[Region]])</f>
        <v>South West</v>
      </c>
      <c r="S3940" s="4" t="str">
        <f>TRIM(tblOperations[[#This Row],[Team]])</f>
        <v>Estates Support</v>
      </c>
      <c r="T3940" s="4" t="str">
        <f>_xlfn.XLOOKUP(R3940,tblRegionReference[Region],tblRegionReference[Area],"Not Found")</f>
        <v>South</v>
      </c>
      <c r="U3940" s="4" t="str">
        <f>IF(tblOperations[[#This Row],[Completion_Rate]]&gt;=_xlfn.XLOOKUP("Completion Rate",tblKPITargets[KPI_Name],tblKPITargets[Target_Value]),"Met","Below Target")</f>
        <v>Below Target</v>
      </c>
      <c r="V3940" t="str">
        <f>IF(tblOperations[[#This Row],[SLA_Compliance]]&gt;=_xlfn.XLOOKUP('04_References'!$A$3,tblKPITargets[KPI_Name],tblKPITargets[Target_Value]),"Met","Below Target")</f>
        <v>Met</v>
      </c>
      <c r="W3940" t="str">
        <f>IF(tblOperations[[#This Row],[Quality_Pass_Rate]]&gt;=_xlfn.XLOOKUP('04_References'!$A$4,tblKPITargets[KPI_Name],tblKPITargets[Target_Value]),"Met","Below Target")</f>
        <v>Met</v>
      </c>
      <c r="X3940" t="str">
        <f>IF(tblOperations[[#This Row],[Average_Completion_Days]]&lt;=_xlfn.XLOOKUP('04_References'!$A$7,tblKPITargets[KPI_Name],tblKPITargets[Target_Value]),"Met","Below Target")</f>
        <v>Met</v>
      </c>
      <c r="Y3940" t="str">
        <f>IF(tblOperations[[#This Row],[Closing_Backlog]]&lt;=_xlfn.XLOOKUP('04_References'!$A$8,tblKPITargets[KPI_Name],tblKPITargets[Target_Value]),"Met","Below Target")</f>
        <v>Below Target</v>
      </c>
    </row>
    <row r="3941" spans="1:25">
      <c r="A3941" s="8" t="s">
        <v>3971</v>
      </c>
      <c r="B3941" s="9">
        <v>46199</v>
      </c>
      <c r="C3941" s="4" t="s">
        <v>43</v>
      </c>
      <c r="D3941" s="4" t="s">
        <v>25</v>
      </c>
      <c r="E3941" s="4">
        <v>0</v>
      </c>
      <c r="F3941" s="4">
        <v>34</v>
      </c>
      <c r="G3941" s="4">
        <v>34</v>
      </c>
      <c r="H3941" s="4">
        <v>34</v>
      </c>
      <c r="I3941" s="4">
        <v>0</v>
      </c>
      <c r="J3941" s="4">
        <v>0</v>
      </c>
      <c r="K3941" s="4">
        <v>0</v>
      </c>
      <c r="L3941" s="4">
        <v>1.2</v>
      </c>
      <c r="M3941" s="4">
        <v>0.997</v>
      </c>
      <c r="N3941" s="4">
        <v>0.98099999999999998</v>
      </c>
      <c r="O3941" s="4">
        <v>4.5999999999999996</v>
      </c>
      <c r="P3941" s="4">
        <v>0.81200000000000006</v>
      </c>
      <c r="Q3941" s="5">
        <v>1</v>
      </c>
      <c r="R3941" s="4" t="str">
        <f>TRIM(tblOperations[[#This Row],[Region]])</f>
        <v>South West</v>
      </c>
      <c r="S3941" s="4" t="str">
        <f>TRIM(tblOperations[[#This Row],[Team]])</f>
        <v>Workplace Projects</v>
      </c>
      <c r="T3941" s="4" t="str">
        <f>_xlfn.XLOOKUP(R3941,tblRegionReference[Region],tblRegionReference[Area],"Not Found")</f>
        <v>South</v>
      </c>
      <c r="U3941" s="4" t="str">
        <f>IF(tblOperations[[#This Row],[Completion_Rate]]&gt;=_xlfn.XLOOKUP("Completion Rate",tblKPITargets[KPI_Name],tblKPITargets[Target_Value]),"Met","Below Target")</f>
        <v>Met</v>
      </c>
      <c r="V3941" t="str">
        <f>IF(tblOperations[[#This Row],[SLA_Compliance]]&gt;=_xlfn.XLOOKUP('04_References'!$A$3,tblKPITargets[KPI_Name],tblKPITargets[Target_Value]),"Met","Below Target")</f>
        <v>Met</v>
      </c>
      <c r="W3941" t="str">
        <f>IF(tblOperations[[#This Row],[Quality_Pass_Rate]]&gt;=_xlfn.XLOOKUP('04_References'!$A$4,tblKPITargets[KPI_Name],tblKPITargets[Target_Value]),"Met","Below Target")</f>
        <v>Met</v>
      </c>
      <c r="X3941" t="str">
        <f>IF(tblOperations[[#This Row],[Average_Completion_Days]]&lt;=_xlfn.XLOOKUP('04_References'!$A$7,tblKPITargets[KPI_Name],tblKPITargets[Target_Value]),"Met","Below Target")</f>
        <v>Met</v>
      </c>
      <c r="Y3941" t="str">
        <f>IF(tblOperations[[#This Row],[Closing_Backlog]]&lt;=_xlfn.XLOOKUP('04_References'!$A$8,tblKPITargets[KPI_Name],tblKPITargets[Target_Value]),"Met","Below Target")</f>
        <v>Met</v>
      </c>
    </row>
    <row r="3942" spans="1:25">
      <c r="A3942" s="6" t="s">
        <v>3972</v>
      </c>
      <c r="B3942" s="7">
        <v>46199</v>
      </c>
      <c r="C3942" s="2" t="s">
        <v>48</v>
      </c>
      <c r="D3942" s="2" t="s">
        <v>19</v>
      </c>
      <c r="E3942" s="2">
        <v>0</v>
      </c>
      <c r="F3942" s="2">
        <v>45</v>
      </c>
      <c r="G3942" s="2">
        <v>45</v>
      </c>
      <c r="H3942" s="2">
        <v>45</v>
      </c>
      <c r="I3942" s="2">
        <v>0</v>
      </c>
      <c r="J3942" s="2">
        <v>1</v>
      </c>
      <c r="K3942" s="2">
        <v>0</v>
      </c>
      <c r="L3942" s="2">
        <v>1.7</v>
      </c>
      <c r="M3942" s="2">
        <v>0.94599999999999995</v>
      </c>
      <c r="N3942" s="2">
        <v>0.97799999999999998</v>
      </c>
      <c r="O3942" s="2">
        <v>4.3</v>
      </c>
      <c r="P3942" s="2">
        <v>0.73299999999999998</v>
      </c>
      <c r="Q3942" s="3">
        <v>1</v>
      </c>
      <c r="R3942" s="4" t="str">
        <f>TRIM(tblOperations[[#This Row],[Region]])</f>
        <v>South East</v>
      </c>
      <c r="S3942" s="4" t="str">
        <f>TRIM(tblOperations[[#This Row],[Team]])</f>
        <v>Workplace Services</v>
      </c>
      <c r="T3942" s="4" t="str">
        <f>_xlfn.XLOOKUP(R3942,tblRegionReference[Region],tblRegionReference[Area],"Not Found")</f>
        <v>South</v>
      </c>
      <c r="U3942" s="4" t="str">
        <f>IF(tblOperations[[#This Row],[Completion_Rate]]&gt;=_xlfn.XLOOKUP("Completion Rate",tblKPITargets[KPI_Name],tblKPITargets[Target_Value]),"Met","Below Target")</f>
        <v>Met</v>
      </c>
      <c r="V3942" t="str">
        <f>IF(tblOperations[[#This Row],[SLA_Compliance]]&gt;=_xlfn.XLOOKUP('04_References'!$A$3,tblKPITargets[KPI_Name],tblKPITargets[Target_Value]),"Met","Below Target")</f>
        <v>Met</v>
      </c>
      <c r="W3942" t="str">
        <f>IF(tblOperations[[#This Row],[Quality_Pass_Rate]]&gt;=_xlfn.XLOOKUP('04_References'!$A$4,tblKPITargets[KPI_Name],tblKPITargets[Target_Value]),"Met","Below Target")</f>
        <v>Met</v>
      </c>
      <c r="X3942" t="str">
        <f>IF(tblOperations[[#This Row],[Average_Completion_Days]]&lt;=_xlfn.XLOOKUP('04_References'!$A$7,tblKPITargets[KPI_Name],tblKPITargets[Target_Value]),"Met","Below Target")</f>
        <v>Met</v>
      </c>
      <c r="Y3942" t="str">
        <f>IF(tblOperations[[#This Row],[Closing_Backlog]]&lt;=_xlfn.XLOOKUP('04_References'!$A$8,tblKPITargets[KPI_Name],tblKPITargets[Target_Value]),"Met","Below Target")</f>
        <v>Met</v>
      </c>
    </row>
    <row r="3943" spans="1:25">
      <c r="A3943" s="8" t="s">
        <v>3973</v>
      </c>
      <c r="B3943" s="9">
        <v>46199</v>
      </c>
      <c r="C3943" s="4" t="s">
        <v>48</v>
      </c>
      <c r="D3943" s="4" t="s">
        <v>21</v>
      </c>
      <c r="E3943" s="4">
        <v>3504</v>
      </c>
      <c r="F3943" s="4">
        <v>63</v>
      </c>
      <c r="G3943" s="4">
        <v>3567</v>
      </c>
      <c r="H3943" s="4">
        <v>19</v>
      </c>
      <c r="I3943" s="4">
        <v>3548</v>
      </c>
      <c r="J3943" s="4">
        <v>0</v>
      </c>
      <c r="K3943" s="4">
        <v>0</v>
      </c>
      <c r="L3943" s="4">
        <v>8</v>
      </c>
      <c r="M3943" s="4">
        <v>0.6</v>
      </c>
      <c r="N3943" s="4">
        <v>1</v>
      </c>
      <c r="O3943" s="4">
        <v>2.5</v>
      </c>
      <c r="P3943" s="4">
        <v>0.76500000000000001</v>
      </c>
      <c r="Q3943" s="5">
        <v>5.0000000000000001E-3</v>
      </c>
      <c r="R3943" s="4" t="str">
        <f>TRIM(tblOperations[[#This Row],[Region]])</f>
        <v>South East</v>
      </c>
      <c r="S3943" s="4" t="str">
        <f>TRIM(tblOperations[[#This Row],[Team]])</f>
        <v>Facilities Response</v>
      </c>
      <c r="T3943" s="4" t="str">
        <f>_xlfn.XLOOKUP(R3943,tblRegionReference[Region],tblRegionReference[Area],"Not Found")</f>
        <v>South</v>
      </c>
      <c r="U3943" s="4" t="str">
        <f>IF(tblOperations[[#This Row],[Completion_Rate]]&gt;=_xlfn.XLOOKUP("Completion Rate",tblKPITargets[KPI_Name],tblKPITargets[Target_Value]),"Met","Below Target")</f>
        <v>Below Target</v>
      </c>
      <c r="V3943" t="str">
        <f>IF(tblOperations[[#This Row],[SLA_Compliance]]&gt;=_xlfn.XLOOKUP('04_References'!$A$3,tblKPITargets[KPI_Name],tblKPITargets[Target_Value]),"Met","Below Target")</f>
        <v>Below Target</v>
      </c>
      <c r="W3943" t="str">
        <f>IF(tblOperations[[#This Row],[Quality_Pass_Rate]]&gt;=_xlfn.XLOOKUP('04_References'!$A$4,tblKPITargets[KPI_Name],tblKPITargets[Target_Value]),"Met","Below Target")</f>
        <v>Met</v>
      </c>
      <c r="X3943" t="str">
        <f>IF(tblOperations[[#This Row],[Average_Completion_Days]]&lt;=_xlfn.XLOOKUP('04_References'!$A$7,tblKPITargets[KPI_Name],tblKPITargets[Target_Value]),"Met","Below Target")</f>
        <v>Below Target</v>
      </c>
      <c r="Y3943" t="str">
        <f>IF(tblOperations[[#This Row],[Closing_Backlog]]&lt;=_xlfn.XLOOKUP('04_References'!$A$8,tblKPITargets[KPI_Name],tblKPITargets[Target_Value]),"Met","Below Target")</f>
        <v>Below Target</v>
      </c>
    </row>
    <row r="3944" spans="1:25">
      <c r="A3944" s="6" t="s">
        <v>3974</v>
      </c>
      <c r="B3944" s="7">
        <v>46199</v>
      </c>
      <c r="C3944" s="2" t="s">
        <v>48</v>
      </c>
      <c r="D3944" s="2" t="s">
        <v>23</v>
      </c>
      <c r="E3944" s="2">
        <v>0</v>
      </c>
      <c r="F3944" s="2">
        <v>36</v>
      </c>
      <c r="G3944" s="2">
        <v>36</v>
      </c>
      <c r="H3944" s="2">
        <v>36</v>
      </c>
      <c r="I3944" s="2">
        <v>0</v>
      </c>
      <c r="J3944" s="2">
        <v>0</v>
      </c>
      <c r="K3944" s="2">
        <v>0</v>
      </c>
      <c r="L3944" s="2">
        <v>1.2</v>
      </c>
      <c r="M3944" s="2">
        <v>0.96699999999999997</v>
      </c>
      <c r="N3944" s="2">
        <v>0.95599999999999996</v>
      </c>
      <c r="O3944" s="2">
        <v>4.5999999999999996</v>
      </c>
      <c r="P3944" s="2">
        <v>0.77</v>
      </c>
      <c r="Q3944" s="3">
        <v>1</v>
      </c>
      <c r="R3944" s="4" t="str">
        <f>TRIM(tblOperations[[#This Row],[Region]])</f>
        <v>South East</v>
      </c>
      <c r="S3944" s="4" t="str">
        <f>TRIM(tblOperations[[#This Row],[Team]])</f>
        <v>Estates Support</v>
      </c>
      <c r="T3944" s="4" t="str">
        <f>_xlfn.XLOOKUP(R3944,tblRegionReference[Region],tblRegionReference[Area],"Not Found")</f>
        <v>South</v>
      </c>
      <c r="U3944" s="4" t="str">
        <f>IF(tblOperations[[#This Row],[Completion_Rate]]&gt;=_xlfn.XLOOKUP("Completion Rate",tblKPITargets[KPI_Name],tblKPITargets[Target_Value]),"Met","Below Target")</f>
        <v>Met</v>
      </c>
      <c r="V3944" t="str">
        <f>IF(tblOperations[[#This Row],[SLA_Compliance]]&gt;=_xlfn.XLOOKUP('04_References'!$A$3,tblKPITargets[KPI_Name],tblKPITargets[Target_Value]),"Met","Below Target")</f>
        <v>Met</v>
      </c>
      <c r="W3944" t="str">
        <f>IF(tblOperations[[#This Row],[Quality_Pass_Rate]]&gt;=_xlfn.XLOOKUP('04_References'!$A$4,tblKPITargets[KPI_Name],tblKPITargets[Target_Value]),"Met","Below Target")</f>
        <v>Met</v>
      </c>
      <c r="X3944" t="str">
        <f>IF(tblOperations[[#This Row],[Average_Completion_Days]]&lt;=_xlfn.XLOOKUP('04_References'!$A$7,tblKPITargets[KPI_Name],tblKPITargets[Target_Value]),"Met","Below Target")</f>
        <v>Met</v>
      </c>
      <c r="Y3944" t="str">
        <f>IF(tblOperations[[#This Row],[Closing_Backlog]]&lt;=_xlfn.XLOOKUP('04_References'!$A$8,tblKPITargets[KPI_Name],tblKPITargets[Target_Value]),"Met","Below Target")</f>
        <v>Met</v>
      </c>
    </row>
    <row r="3945" spans="1:25">
      <c r="A3945" s="8" t="s">
        <v>3975</v>
      </c>
      <c r="B3945" s="9">
        <v>46199</v>
      </c>
      <c r="C3945" s="4" t="s">
        <v>48</v>
      </c>
      <c r="D3945" s="4" t="s">
        <v>25</v>
      </c>
      <c r="E3945" s="4">
        <v>1244</v>
      </c>
      <c r="F3945" s="4">
        <v>44</v>
      </c>
      <c r="G3945" s="4">
        <v>1288</v>
      </c>
      <c r="H3945" s="4">
        <v>24</v>
      </c>
      <c r="I3945" s="4">
        <v>1264</v>
      </c>
      <c r="J3945" s="4">
        <v>0</v>
      </c>
      <c r="K3945" s="4">
        <v>0</v>
      </c>
      <c r="L3945" s="4">
        <v>8</v>
      </c>
      <c r="M3945" s="4">
        <v>0.6</v>
      </c>
      <c r="N3945" s="4">
        <v>0.96899999999999997</v>
      </c>
      <c r="O3945" s="4">
        <v>2.5</v>
      </c>
      <c r="P3945" s="4">
        <v>0.72899999999999998</v>
      </c>
      <c r="Q3945" s="5">
        <v>1.9E-2</v>
      </c>
      <c r="R3945" s="4" t="str">
        <f>TRIM(tblOperations[[#This Row],[Region]])</f>
        <v>South East</v>
      </c>
      <c r="S3945" s="4" t="str">
        <f>TRIM(tblOperations[[#This Row],[Team]])</f>
        <v>Workplace Projects</v>
      </c>
      <c r="T3945" s="4" t="str">
        <f>_xlfn.XLOOKUP(R3945,tblRegionReference[Region],tblRegionReference[Area],"Not Found")</f>
        <v>South</v>
      </c>
      <c r="U3945" s="4" t="str">
        <f>IF(tblOperations[[#This Row],[Completion_Rate]]&gt;=_xlfn.XLOOKUP("Completion Rate",tblKPITargets[KPI_Name],tblKPITargets[Target_Value]),"Met","Below Target")</f>
        <v>Below Target</v>
      </c>
      <c r="V3945" t="str">
        <f>IF(tblOperations[[#This Row],[SLA_Compliance]]&gt;=_xlfn.XLOOKUP('04_References'!$A$3,tblKPITargets[KPI_Name],tblKPITargets[Target_Value]),"Met","Below Target")</f>
        <v>Below Target</v>
      </c>
      <c r="W3945" t="str">
        <f>IF(tblOperations[[#This Row],[Quality_Pass_Rate]]&gt;=_xlfn.XLOOKUP('04_References'!$A$4,tblKPITargets[KPI_Name],tblKPITargets[Target_Value]),"Met","Below Target")</f>
        <v>Met</v>
      </c>
      <c r="X3945" t="str">
        <f>IF(tblOperations[[#This Row],[Average_Completion_Days]]&lt;=_xlfn.XLOOKUP('04_References'!$A$7,tblKPITargets[KPI_Name],tblKPITargets[Target_Value]),"Met","Below Target")</f>
        <v>Below Target</v>
      </c>
      <c r="Y3945" t="str">
        <f>IF(tblOperations[[#This Row],[Closing_Backlog]]&lt;=_xlfn.XLOOKUP('04_References'!$A$8,tblKPITargets[KPI_Name],tblKPITargets[Target_Value]),"Met","Below Target")</f>
        <v>Below Target</v>
      </c>
    </row>
    <row r="3946" spans="1:25">
      <c r="A3946" s="6" t="s">
        <v>3976</v>
      </c>
      <c r="B3946" s="7">
        <v>46199</v>
      </c>
      <c r="C3946" s="2" t="s">
        <v>53</v>
      </c>
      <c r="D3946" s="2" t="s">
        <v>19</v>
      </c>
      <c r="E3946" s="2">
        <v>2086</v>
      </c>
      <c r="F3946" s="2">
        <v>44</v>
      </c>
      <c r="G3946" s="2">
        <v>2130</v>
      </c>
      <c r="H3946" s="2">
        <v>23</v>
      </c>
      <c r="I3946" s="2">
        <v>2107</v>
      </c>
      <c r="J3946" s="2">
        <v>0</v>
      </c>
      <c r="K3946" s="2">
        <v>0</v>
      </c>
      <c r="L3946" s="2">
        <v>8</v>
      </c>
      <c r="M3946" s="2">
        <v>0.6</v>
      </c>
      <c r="N3946" s="2">
        <v>0.96</v>
      </c>
      <c r="O3946" s="2">
        <v>2.5</v>
      </c>
      <c r="P3946" s="2">
        <v>0.72599999999999998</v>
      </c>
      <c r="Q3946" s="3">
        <v>1.0999999999999999E-2</v>
      </c>
      <c r="R3946" s="4" t="str">
        <f>TRIM(tblOperations[[#This Row],[Region]])</f>
        <v>Wales</v>
      </c>
      <c r="S3946" s="4" t="str">
        <f>TRIM(tblOperations[[#This Row],[Team]])</f>
        <v>Workplace Services</v>
      </c>
      <c r="T3946" s="4" t="str">
        <f>_xlfn.XLOOKUP(R3946,tblRegionReference[Region],tblRegionReference[Area],"Not Found")</f>
        <v>Wales</v>
      </c>
      <c r="U3946" s="4" t="str">
        <f>IF(tblOperations[[#This Row],[Completion_Rate]]&gt;=_xlfn.XLOOKUP("Completion Rate",tblKPITargets[KPI_Name],tblKPITargets[Target_Value]),"Met","Below Target")</f>
        <v>Below Target</v>
      </c>
      <c r="V3946" t="str">
        <f>IF(tblOperations[[#This Row],[SLA_Compliance]]&gt;=_xlfn.XLOOKUP('04_References'!$A$3,tblKPITargets[KPI_Name],tblKPITargets[Target_Value]),"Met","Below Target")</f>
        <v>Below Target</v>
      </c>
      <c r="W3946" t="str">
        <f>IF(tblOperations[[#This Row],[Quality_Pass_Rate]]&gt;=_xlfn.XLOOKUP('04_References'!$A$4,tblKPITargets[KPI_Name],tblKPITargets[Target_Value]),"Met","Below Target")</f>
        <v>Met</v>
      </c>
      <c r="X3946" t="str">
        <f>IF(tblOperations[[#This Row],[Average_Completion_Days]]&lt;=_xlfn.XLOOKUP('04_References'!$A$7,tblKPITargets[KPI_Name],tblKPITargets[Target_Value]),"Met","Below Target")</f>
        <v>Below Target</v>
      </c>
      <c r="Y3946" t="str">
        <f>IF(tblOperations[[#This Row],[Closing_Backlog]]&lt;=_xlfn.XLOOKUP('04_References'!$A$8,tblKPITargets[KPI_Name],tblKPITargets[Target_Value]),"Met","Below Target")</f>
        <v>Below Target</v>
      </c>
    </row>
    <row r="3947" spans="1:25">
      <c r="A3947" s="8" t="s">
        <v>3977</v>
      </c>
      <c r="B3947" s="9">
        <v>46199</v>
      </c>
      <c r="C3947" s="4" t="s">
        <v>53</v>
      </c>
      <c r="D3947" s="4" t="s">
        <v>21</v>
      </c>
      <c r="E3947" s="4">
        <v>2144</v>
      </c>
      <c r="F3947" s="4">
        <v>38</v>
      </c>
      <c r="G3947" s="4">
        <v>2182</v>
      </c>
      <c r="H3947" s="4">
        <v>26</v>
      </c>
      <c r="I3947" s="4">
        <v>2156</v>
      </c>
      <c r="J3947" s="4">
        <v>0</v>
      </c>
      <c r="K3947" s="4">
        <v>0</v>
      </c>
      <c r="L3947" s="4">
        <v>8</v>
      </c>
      <c r="M3947" s="4">
        <v>0.6</v>
      </c>
      <c r="N3947" s="4">
        <v>0.94399999999999995</v>
      </c>
      <c r="O3947" s="4">
        <v>2.5</v>
      </c>
      <c r="P3947" s="4">
        <v>0.67900000000000005</v>
      </c>
      <c r="Q3947" s="5">
        <v>1.2E-2</v>
      </c>
      <c r="R3947" s="4" t="str">
        <f>TRIM(tblOperations[[#This Row],[Region]])</f>
        <v>Wales</v>
      </c>
      <c r="S3947" s="4" t="str">
        <f>TRIM(tblOperations[[#This Row],[Team]])</f>
        <v>Facilities Response</v>
      </c>
      <c r="T3947" s="4" t="str">
        <f>_xlfn.XLOOKUP(R3947,tblRegionReference[Region],tblRegionReference[Area],"Not Found")</f>
        <v>Wales</v>
      </c>
      <c r="U3947" s="4" t="str">
        <f>IF(tblOperations[[#This Row],[Completion_Rate]]&gt;=_xlfn.XLOOKUP("Completion Rate",tblKPITargets[KPI_Name],tblKPITargets[Target_Value]),"Met","Below Target")</f>
        <v>Below Target</v>
      </c>
      <c r="V3947" t="str">
        <f>IF(tblOperations[[#This Row],[SLA_Compliance]]&gt;=_xlfn.XLOOKUP('04_References'!$A$3,tblKPITargets[KPI_Name],tblKPITargets[Target_Value]),"Met","Below Target")</f>
        <v>Below Target</v>
      </c>
      <c r="W3947" t="str">
        <f>IF(tblOperations[[#This Row],[Quality_Pass_Rate]]&gt;=_xlfn.XLOOKUP('04_References'!$A$4,tblKPITargets[KPI_Name],tblKPITargets[Target_Value]),"Met","Below Target")</f>
        <v>Below Target</v>
      </c>
      <c r="X3947" t="str">
        <f>IF(tblOperations[[#This Row],[Average_Completion_Days]]&lt;=_xlfn.XLOOKUP('04_References'!$A$7,tblKPITargets[KPI_Name],tblKPITargets[Target_Value]),"Met","Below Target")</f>
        <v>Below Target</v>
      </c>
      <c r="Y3947" t="str">
        <f>IF(tblOperations[[#This Row],[Closing_Backlog]]&lt;=_xlfn.XLOOKUP('04_References'!$A$8,tblKPITargets[KPI_Name],tblKPITargets[Target_Value]),"Met","Below Target")</f>
        <v>Below Target</v>
      </c>
    </row>
    <row r="3948" spans="1:25">
      <c r="A3948" s="6" t="s">
        <v>3978</v>
      </c>
      <c r="B3948" s="7">
        <v>46199</v>
      </c>
      <c r="C3948" s="2" t="s">
        <v>53</v>
      </c>
      <c r="D3948" s="2" t="s">
        <v>23</v>
      </c>
      <c r="E3948" s="2">
        <v>1628</v>
      </c>
      <c r="F3948" s="2">
        <v>53</v>
      </c>
      <c r="G3948" s="2">
        <v>1681</v>
      </c>
      <c r="H3948" s="2">
        <v>25</v>
      </c>
      <c r="I3948" s="2">
        <v>1656</v>
      </c>
      <c r="J3948" s="2">
        <v>0</v>
      </c>
      <c r="K3948" s="2">
        <v>0</v>
      </c>
      <c r="L3948" s="2">
        <v>8</v>
      </c>
      <c r="M3948" s="2">
        <v>0.6</v>
      </c>
      <c r="N3948" s="2">
        <v>0.97199999999999998</v>
      </c>
      <c r="O3948" s="2">
        <v>2.5</v>
      </c>
      <c r="P3948" s="2">
        <v>0.71299999999999997</v>
      </c>
      <c r="Q3948" s="3">
        <v>1.4999999999999999E-2</v>
      </c>
      <c r="R3948" s="4" t="str">
        <f>TRIM(tblOperations[[#This Row],[Region]])</f>
        <v>Wales</v>
      </c>
      <c r="S3948" s="4" t="str">
        <f>TRIM(tblOperations[[#This Row],[Team]])</f>
        <v>Estates Support</v>
      </c>
      <c r="T3948" s="4" t="str">
        <f>_xlfn.XLOOKUP(R3948,tblRegionReference[Region],tblRegionReference[Area],"Not Found")</f>
        <v>Wales</v>
      </c>
      <c r="U3948" s="4" t="str">
        <f>IF(tblOperations[[#This Row],[Completion_Rate]]&gt;=_xlfn.XLOOKUP("Completion Rate",tblKPITargets[KPI_Name],tblKPITargets[Target_Value]),"Met","Below Target")</f>
        <v>Below Target</v>
      </c>
      <c r="V3948" t="str">
        <f>IF(tblOperations[[#This Row],[SLA_Compliance]]&gt;=_xlfn.XLOOKUP('04_References'!$A$3,tblKPITargets[KPI_Name],tblKPITargets[Target_Value]),"Met","Below Target")</f>
        <v>Below Target</v>
      </c>
      <c r="W3948" t="str">
        <f>IF(tblOperations[[#This Row],[Quality_Pass_Rate]]&gt;=_xlfn.XLOOKUP('04_References'!$A$4,tblKPITargets[KPI_Name],tblKPITargets[Target_Value]),"Met","Below Target")</f>
        <v>Met</v>
      </c>
      <c r="X3948" t="str">
        <f>IF(tblOperations[[#This Row],[Average_Completion_Days]]&lt;=_xlfn.XLOOKUP('04_References'!$A$7,tblKPITargets[KPI_Name],tblKPITargets[Target_Value]),"Met","Below Target")</f>
        <v>Below Target</v>
      </c>
      <c r="Y3948" t="str">
        <f>IF(tblOperations[[#This Row],[Closing_Backlog]]&lt;=_xlfn.XLOOKUP('04_References'!$A$8,tblKPITargets[KPI_Name],tblKPITargets[Target_Value]),"Met","Below Target")</f>
        <v>Below Target</v>
      </c>
    </row>
    <row r="3949" spans="1:25">
      <c r="A3949" s="8" t="s">
        <v>3979</v>
      </c>
      <c r="B3949" s="9">
        <v>46199</v>
      </c>
      <c r="C3949" s="4" t="s">
        <v>53</v>
      </c>
      <c r="D3949" s="4" t="s">
        <v>25</v>
      </c>
      <c r="E3949" s="4">
        <v>0</v>
      </c>
      <c r="F3949" s="4">
        <v>28</v>
      </c>
      <c r="G3949" s="4">
        <v>28</v>
      </c>
      <c r="H3949" s="4">
        <v>28</v>
      </c>
      <c r="I3949" s="4">
        <v>0</v>
      </c>
      <c r="J3949" s="4">
        <v>0</v>
      </c>
      <c r="K3949" s="4">
        <v>0</v>
      </c>
      <c r="L3949" s="4">
        <v>1.8</v>
      </c>
      <c r="M3949" s="4">
        <v>0.95</v>
      </c>
      <c r="N3949" s="4">
        <v>0.995</v>
      </c>
      <c r="O3949" s="4">
        <v>4.7</v>
      </c>
      <c r="P3949" s="4">
        <v>0.69899999999999995</v>
      </c>
      <c r="Q3949" s="5">
        <v>1</v>
      </c>
      <c r="R3949" s="4" t="str">
        <f>TRIM(tblOperations[[#This Row],[Region]])</f>
        <v>Wales</v>
      </c>
      <c r="S3949" s="4" t="str">
        <f>TRIM(tblOperations[[#This Row],[Team]])</f>
        <v>Workplace Projects</v>
      </c>
      <c r="T3949" s="4" t="str">
        <f>_xlfn.XLOOKUP(R3949,tblRegionReference[Region],tblRegionReference[Area],"Not Found")</f>
        <v>Wales</v>
      </c>
      <c r="U3949" s="4" t="str">
        <f>IF(tblOperations[[#This Row],[Completion_Rate]]&gt;=_xlfn.XLOOKUP("Completion Rate",tblKPITargets[KPI_Name],tblKPITargets[Target_Value]),"Met","Below Target")</f>
        <v>Met</v>
      </c>
      <c r="V3949" t="str">
        <f>IF(tblOperations[[#This Row],[SLA_Compliance]]&gt;=_xlfn.XLOOKUP('04_References'!$A$3,tblKPITargets[KPI_Name],tblKPITargets[Target_Value]),"Met","Below Target")</f>
        <v>Met</v>
      </c>
      <c r="W3949" t="str">
        <f>IF(tblOperations[[#This Row],[Quality_Pass_Rate]]&gt;=_xlfn.XLOOKUP('04_References'!$A$4,tblKPITargets[KPI_Name],tblKPITargets[Target_Value]),"Met","Below Target")</f>
        <v>Met</v>
      </c>
      <c r="X3949" t="str">
        <f>IF(tblOperations[[#This Row],[Average_Completion_Days]]&lt;=_xlfn.XLOOKUP('04_References'!$A$7,tblKPITargets[KPI_Name],tblKPITargets[Target_Value]),"Met","Below Target")</f>
        <v>Met</v>
      </c>
      <c r="Y3949" t="str">
        <f>IF(tblOperations[[#This Row],[Closing_Backlog]]&lt;=_xlfn.XLOOKUP('04_References'!$A$8,tblKPITargets[KPI_Name],tblKPITargets[Target_Value]),"Met","Below Target")</f>
        <v>Met</v>
      </c>
    </row>
    <row r="3950" spans="1:25">
      <c r="A3950" s="6" t="s">
        <v>3980</v>
      </c>
      <c r="B3950" s="7">
        <v>46200</v>
      </c>
      <c r="C3950" s="2" t="s">
        <v>18</v>
      </c>
      <c r="D3950" s="2" t="s">
        <v>19</v>
      </c>
      <c r="E3950" s="2">
        <v>735</v>
      </c>
      <c r="F3950" s="2">
        <v>31</v>
      </c>
      <c r="G3950" s="2">
        <v>766</v>
      </c>
      <c r="H3950" s="2">
        <v>39</v>
      </c>
      <c r="I3950" s="2">
        <v>727</v>
      </c>
      <c r="J3950" s="2">
        <v>0</v>
      </c>
      <c r="K3950" s="2">
        <v>0</v>
      </c>
      <c r="L3950" s="2">
        <v>8</v>
      </c>
      <c r="M3950" s="2">
        <v>0.6</v>
      </c>
      <c r="N3950" s="2">
        <v>0.97899999999999998</v>
      </c>
      <c r="O3950" s="2">
        <v>2.5</v>
      </c>
      <c r="P3950" s="2">
        <v>0.66</v>
      </c>
      <c r="Q3950" s="3">
        <v>5.0999999999999997E-2</v>
      </c>
      <c r="R3950" s="4" t="str">
        <f>TRIM(tblOperations[[#This Row],[Region]])</f>
        <v>Scotland</v>
      </c>
      <c r="S3950" s="4" t="str">
        <f>TRIM(tblOperations[[#This Row],[Team]])</f>
        <v>Workplace Services</v>
      </c>
      <c r="T3950" s="4" t="str">
        <f>_xlfn.XLOOKUP(R3950,tblRegionReference[Region],tblRegionReference[Area],"Not Found")</f>
        <v>North</v>
      </c>
      <c r="U3950" s="4" t="str">
        <f>IF(tblOperations[[#This Row],[Completion_Rate]]&gt;=_xlfn.XLOOKUP("Completion Rate",tblKPITargets[KPI_Name],tblKPITargets[Target_Value]),"Met","Below Target")</f>
        <v>Below Target</v>
      </c>
      <c r="V3950" t="str">
        <f>IF(tblOperations[[#This Row],[SLA_Compliance]]&gt;=_xlfn.XLOOKUP('04_References'!$A$3,tblKPITargets[KPI_Name],tblKPITargets[Target_Value]),"Met","Below Target")</f>
        <v>Below Target</v>
      </c>
      <c r="W3950" t="str">
        <f>IF(tblOperations[[#This Row],[Quality_Pass_Rate]]&gt;=_xlfn.XLOOKUP('04_References'!$A$4,tblKPITargets[KPI_Name],tblKPITargets[Target_Value]),"Met","Below Target")</f>
        <v>Met</v>
      </c>
      <c r="X3950" t="str">
        <f>IF(tblOperations[[#This Row],[Average_Completion_Days]]&lt;=_xlfn.XLOOKUP('04_References'!$A$7,tblKPITargets[KPI_Name],tblKPITargets[Target_Value]),"Met","Below Target")</f>
        <v>Below Target</v>
      </c>
      <c r="Y3950" t="str">
        <f>IF(tblOperations[[#This Row],[Closing_Backlog]]&lt;=_xlfn.XLOOKUP('04_References'!$A$8,tblKPITargets[KPI_Name],tblKPITargets[Target_Value]),"Met","Below Target")</f>
        <v>Below Target</v>
      </c>
    </row>
    <row r="3951" spans="1:25">
      <c r="A3951" s="8" t="s">
        <v>3981</v>
      </c>
      <c r="B3951" s="9">
        <v>46200</v>
      </c>
      <c r="C3951" s="4" t="s">
        <v>18</v>
      </c>
      <c r="D3951" s="4" t="s">
        <v>21</v>
      </c>
      <c r="E3951" s="4">
        <v>0</v>
      </c>
      <c r="F3951" s="4">
        <v>41</v>
      </c>
      <c r="G3951" s="4">
        <v>41</v>
      </c>
      <c r="H3951" s="4">
        <v>41</v>
      </c>
      <c r="I3951" s="4">
        <v>0</v>
      </c>
      <c r="J3951" s="4">
        <v>0</v>
      </c>
      <c r="K3951" s="4">
        <v>0</v>
      </c>
      <c r="L3951" s="4">
        <v>2</v>
      </c>
      <c r="M3951" s="4">
        <v>0.95499999999999996</v>
      </c>
      <c r="N3951" s="4">
        <v>0.96099999999999997</v>
      </c>
      <c r="O3951" s="4">
        <v>4.5</v>
      </c>
      <c r="P3951" s="4">
        <v>0.72299999999999998</v>
      </c>
      <c r="Q3951" s="5">
        <v>1</v>
      </c>
      <c r="R3951" s="4" t="str">
        <f>TRIM(tblOperations[[#This Row],[Region]])</f>
        <v>Scotland</v>
      </c>
      <c r="S3951" s="4" t="str">
        <f>TRIM(tblOperations[[#This Row],[Team]])</f>
        <v>Facilities Response</v>
      </c>
      <c r="T3951" s="4" t="str">
        <f>_xlfn.XLOOKUP(R3951,tblRegionReference[Region],tblRegionReference[Area],"Not Found")</f>
        <v>North</v>
      </c>
      <c r="U3951" s="4" t="str">
        <f>IF(tblOperations[[#This Row],[Completion_Rate]]&gt;=_xlfn.XLOOKUP("Completion Rate",tblKPITargets[KPI_Name],tblKPITargets[Target_Value]),"Met","Below Target")</f>
        <v>Met</v>
      </c>
      <c r="V3951" t="str">
        <f>IF(tblOperations[[#This Row],[SLA_Compliance]]&gt;=_xlfn.XLOOKUP('04_References'!$A$3,tblKPITargets[KPI_Name],tblKPITargets[Target_Value]),"Met","Below Target")</f>
        <v>Met</v>
      </c>
      <c r="W3951" t="str">
        <f>IF(tblOperations[[#This Row],[Quality_Pass_Rate]]&gt;=_xlfn.XLOOKUP('04_References'!$A$4,tblKPITargets[KPI_Name],tblKPITargets[Target_Value]),"Met","Below Target")</f>
        <v>Met</v>
      </c>
      <c r="X3951" t="str">
        <f>IF(tblOperations[[#This Row],[Average_Completion_Days]]&lt;=_xlfn.XLOOKUP('04_References'!$A$7,tblKPITargets[KPI_Name],tblKPITargets[Target_Value]),"Met","Below Target")</f>
        <v>Met</v>
      </c>
      <c r="Y3951" t="str">
        <f>IF(tblOperations[[#This Row],[Closing_Backlog]]&lt;=_xlfn.XLOOKUP('04_References'!$A$8,tblKPITargets[KPI_Name],tblKPITargets[Target_Value]),"Met","Below Target")</f>
        <v>Met</v>
      </c>
    </row>
    <row r="3952" spans="1:25">
      <c r="A3952" s="6" t="s">
        <v>3982</v>
      </c>
      <c r="B3952" s="7">
        <v>46200</v>
      </c>
      <c r="C3952" s="2" t="s">
        <v>18</v>
      </c>
      <c r="D3952" s="2" t="s">
        <v>23</v>
      </c>
      <c r="E3952" s="2">
        <v>1010</v>
      </c>
      <c r="F3952" s="2">
        <v>44</v>
      </c>
      <c r="G3952" s="2">
        <v>1054</v>
      </c>
      <c r="H3952" s="2">
        <v>29</v>
      </c>
      <c r="I3952" s="2">
        <v>1025</v>
      </c>
      <c r="J3952" s="2">
        <v>0</v>
      </c>
      <c r="K3952" s="2">
        <v>0</v>
      </c>
      <c r="L3952" s="2">
        <v>8</v>
      </c>
      <c r="M3952" s="2">
        <v>0.6</v>
      </c>
      <c r="N3952" s="2">
        <v>0.95499999999999996</v>
      </c>
      <c r="O3952" s="2">
        <v>2.5</v>
      </c>
      <c r="P3952" s="2">
        <v>0.73799999999999999</v>
      </c>
      <c r="Q3952" s="3">
        <v>2.8000000000000001E-2</v>
      </c>
      <c r="R3952" s="4" t="str">
        <f>TRIM(tblOperations[[#This Row],[Region]])</f>
        <v>Scotland</v>
      </c>
      <c r="S3952" s="4" t="str">
        <f>TRIM(tblOperations[[#This Row],[Team]])</f>
        <v>Estates Support</v>
      </c>
      <c r="T3952" s="4" t="str">
        <f>_xlfn.XLOOKUP(R3952,tblRegionReference[Region],tblRegionReference[Area],"Not Found")</f>
        <v>North</v>
      </c>
      <c r="U3952" s="4" t="str">
        <f>IF(tblOperations[[#This Row],[Completion_Rate]]&gt;=_xlfn.XLOOKUP("Completion Rate",tblKPITargets[KPI_Name],tblKPITargets[Target_Value]),"Met","Below Target")</f>
        <v>Below Target</v>
      </c>
      <c r="V3952" t="str">
        <f>IF(tblOperations[[#This Row],[SLA_Compliance]]&gt;=_xlfn.XLOOKUP('04_References'!$A$3,tblKPITargets[KPI_Name],tblKPITargets[Target_Value]),"Met","Below Target")</f>
        <v>Below Target</v>
      </c>
      <c r="W3952" t="str">
        <f>IF(tblOperations[[#This Row],[Quality_Pass_Rate]]&gt;=_xlfn.XLOOKUP('04_References'!$A$4,tblKPITargets[KPI_Name],tblKPITargets[Target_Value]),"Met","Below Target")</f>
        <v>Met</v>
      </c>
      <c r="X3952" t="str">
        <f>IF(tblOperations[[#This Row],[Average_Completion_Days]]&lt;=_xlfn.XLOOKUP('04_References'!$A$7,tblKPITargets[KPI_Name],tblKPITargets[Target_Value]),"Met","Below Target")</f>
        <v>Below Target</v>
      </c>
      <c r="Y3952" t="str">
        <f>IF(tblOperations[[#This Row],[Closing_Backlog]]&lt;=_xlfn.XLOOKUP('04_References'!$A$8,tblKPITargets[KPI_Name],tblKPITargets[Target_Value]),"Met","Below Target")</f>
        <v>Below Target</v>
      </c>
    </row>
    <row r="3953" spans="1:25">
      <c r="A3953" s="8" t="s">
        <v>3983</v>
      </c>
      <c r="B3953" s="9">
        <v>46200</v>
      </c>
      <c r="C3953" s="4" t="s">
        <v>18</v>
      </c>
      <c r="D3953" s="4" t="s">
        <v>25</v>
      </c>
      <c r="E3953" s="4">
        <v>0</v>
      </c>
      <c r="F3953" s="4">
        <v>21</v>
      </c>
      <c r="G3953" s="4">
        <v>21</v>
      </c>
      <c r="H3953" s="4">
        <v>21</v>
      </c>
      <c r="I3953" s="4">
        <v>0</v>
      </c>
      <c r="J3953" s="4">
        <v>1</v>
      </c>
      <c r="K3953" s="4">
        <v>0</v>
      </c>
      <c r="L3953" s="4">
        <v>2.6</v>
      </c>
      <c r="M3953" s="4">
        <v>0.96199999999999997</v>
      </c>
      <c r="N3953" s="4">
        <v>0.98799999999999999</v>
      </c>
      <c r="O3953" s="4">
        <v>4.5</v>
      </c>
      <c r="P3953" s="4">
        <v>0.71099999999999997</v>
      </c>
      <c r="Q3953" s="5">
        <v>1</v>
      </c>
      <c r="R3953" s="4" t="str">
        <f>TRIM(tblOperations[[#This Row],[Region]])</f>
        <v>Scotland</v>
      </c>
      <c r="S3953" s="4" t="str">
        <f>TRIM(tblOperations[[#This Row],[Team]])</f>
        <v>Workplace Projects</v>
      </c>
      <c r="T3953" s="4" t="str">
        <f>_xlfn.XLOOKUP(R3953,tblRegionReference[Region],tblRegionReference[Area],"Not Found")</f>
        <v>North</v>
      </c>
      <c r="U3953" s="4" t="str">
        <f>IF(tblOperations[[#This Row],[Completion_Rate]]&gt;=_xlfn.XLOOKUP("Completion Rate",tblKPITargets[KPI_Name],tblKPITargets[Target_Value]),"Met","Below Target")</f>
        <v>Met</v>
      </c>
      <c r="V3953" t="str">
        <f>IF(tblOperations[[#This Row],[SLA_Compliance]]&gt;=_xlfn.XLOOKUP('04_References'!$A$3,tblKPITargets[KPI_Name],tblKPITargets[Target_Value]),"Met","Below Target")</f>
        <v>Met</v>
      </c>
      <c r="W3953" t="str">
        <f>IF(tblOperations[[#This Row],[Quality_Pass_Rate]]&gt;=_xlfn.XLOOKUP('04_References'!$A$4,tblKPITargets[KPI_Name],tblKPITargets[Target_Value]),"Met","Below Target")</f>
        <v>Met</v>
      </c>
      <c r="X3953" t="str">
        <f>IF(tblOperations[[#This Row],[Average_Completion_Days]]&lt;=_xlfn.XLOOKUP('04_References'!$A$7,tblKPITargets[KPI_Name],tblKPITargets[Target_Value]),"Met","Below Target")</f>
        <v>Met</v>
      </c>
      <c r="Y3953" t="str">
        <f>IF(tblOperations[[#This Row],[Closing_Backlog]]&lt;=_xlfn.XLOOKUP('04_References'!$A$8,tblKPITargets[KPI_Name],tblKPITargets[Target_Value]),"Met","Below Target")</f>
        <v>Met</v>
      </c>
    </row>
    <row r="3954" spans="1:25">
      <c r="A3954" s="6" t="s">
        <v>3984</v>
      </c>
      <c r="B3954" s="7">
        <v>46200</v>
      </c>
      <c r="C3954" s="2" t="s">
        <v>27</v>
      </c>
      <c r="D3954" s="2" t="s">
        <v>19</v>
      </c>
      <c r="E3954" s="2">
        <v>17</v>
      </c>
      <c r="F3954" s="2">
        <v>40</v>
      </c>
      <c r="G3954" s="2">
        <v>57</v>
      </c>
      <c r="H3954" s="2">
        <v>48</v>
      </c>
      <c r="I3954" s="2">
        <v>9</v>
      </c>
      <c r="J3954" s="2">
        <v>0</v>
      </c>
      <c r="K3954" s="2">
        <v>0</v>
      </c>
      <c r="L3954" s="2">
        <v>2.5</v>
      </c>
      <c r="M3954" s="2">
        <v>0.89400000000000002</v>
      </c>
      <c r="N3954" s="2">
        <v>0.96099999999999997</v>
      </c>
      <c r="O3954" s="2">
        <v>4.2</v>
      </c>
      <c r="P3954" s="2">
        <v>0.74399999999999999</v>
      </c>
      <c r="Q3954" s="3">
        <v>0.84199999999999997</v>
      </c>
      <c r="R3954" s="4" t="str">
        <f>TRIM(tblOperations[[#This Row],[Region]])</f>
        <v>North East</v>
      </c>
      <c r="S3954" s="4" t="str">
        <f>TRIM(tblOperations[[#This Row],[Team]])</f>
        <v>Workplace Services</v>
      </c>
      <c r="T3954" s="4" t="str">
        <f>_xlfn.XLOOKUP(R3954,tblRegionReference[Region],tblRegionReference[Area],"Not Found")</f>
        <v>North</v>
      </c>
      <c r="U3954" s="4" t="str">
        <f>IF(tblOperations[[#This Row],[Completion_Rate]]&gt;=_xlfn.XLOOKUP("Completion Rate",tblKPITargets[KPI_Name],tblKPITargets[Target_Value]),"Met","Below Target")</f>
        <v>Below Target</v>
      </c>
      <c r="V3954" t="str">
        <f>IF(tblOperations[[#This Row],[SLA_Compliance]]&gt;=_xlfn.XLOOKUP('04_References'!$A$3,tblKPITargets[KPI_Name],tblKPITargets[Target_Value]),"Met","Below Target")</f>
        <v>Below Target</v>
      </c>
      <c r="W3954" t="str">
        <f>IF(tblOperations[[#This Row],[Quality_Pass_Rate]]&gt;=_xlfn.XLOOKUP('04_References'!$A$4,tblKPITargets[KPI_Name],tblKPITargets[Target_Value]),"Met","Below Target")</f>
        <v>Met</v>
      </c>
      <c r="X3954" t="str">
        <f>IF(tblOperations[[#This Row],[Average_Completion_Days]]&lt;=_xlfn.XLOOKUP('04_References'!$A$7,tblKPITargets[KPI_Name],tblKPITargets[Target_Value]),"Met","Below Target")</f>
        <v>Met</v>
      </c>
      <c r="Y3954" t="str">
        <f>IF(tblOperations[[#This Row],[Closing_Backlog]]&lt;=_xlfn.XLOOKUP('04_References'!$A$8,tblKPITargets[KPI_Name],tblKPITargets[Target_Value]),"Met","Below Target")</f>
        <v>Met</v>
      </c>
    </row>
    <row r="3955" spans="1:25">
      <c r="A3955" s="8" t="s">
        <v>3985</v>
      </c>
      <c r="B3955" s="9">
        <v>46200</v>
      </c>
      <c r="C3955" s="4" t="s">
        <v>27</v>
      </c>
      <c r="D3955" s="4" t="s">
        <v>21</v>
      </c>
      <c r="E3955" s="4">
        <v>0</v>
      </c>
      <c r="F3955" s="4">
        <v>39</v>
      </c>
      <c r="G3955" s="4">
        <v>39</v>
      </c>
      <c r="H3955" s="4">
        <v>39</v>
      </c>
      <c r="I3955" s="4">
        <v>0</v>
      </c>
      <c r="J3955" s="4">
        <v>0</v>
      </c>
      <c r="K3955" s="4">
        <v>0</v>
      </c>
      <c r="L3955" s="4">
        <v>2</v>
      </c>
      <c r="M3955" s="4">
        <v>0.98499999999999999</v>
      </c>
      <c r="N3955" s="4">
        <v>0.98799999999999999</v>
      </c>
      <c r="O3955" s="4">
        <v>4.4000000000000004</v>
      </c>
      <c r="P3955" s="4">
        <v>0.70899999999999996</v>
      </c>
      <c r="Q3955" s="5">
        <v>1</v>
      </c>
      <c r="R3955" s="4" t="str">
        <f>TRIM(tblOperations[[#This Row],[Region]])</f>
        <v>North East</v>
      </c>
      <c r="S3955" s="4" t="str">
        <f>TRIM(tblOperations[[#This Row],[Team]])</f>
        <v>Facilities Response</v>
      </c>
      <c r="T3955" s="4" t="str">
        <f>_xlfn.XLOOKUP(R3955,tblRegionReference[Region],tblRegionReference[Area],"Not Found")</f>
        <v>North</v>
      </c>
      <c r="U3955" s="4" t="str">
        <f>IF(tblOperations[[#This Row],[Completion_Rate]]&gt;=_xlfn.XLOOKUP("Completion Rate",tblKPITargets[KPI_Name],tblKPITargets[Target_Value]),"Met","Below Target")</f>
        <v>Met</v>
      </c>
      <c r="V3955" t="str">
        <f>IF(tblOperations[[#This Row],[SLA_Compliance]]&gt;=_xlfn.XLOOKUP('04_References'!$A$3,tblKPITargets[KPI_Name],tblKPITargets[Target_Value]),"Met","Below Target")</f>
        <v>Met</v>
      </c>
      <c r="W3955" t="str">
        <f>IF(tblOperations[[#This Row],[Quality_Pass_Rate]]&gt;=_xlfn.XLOOKUP('04_References'!$A$4,tblKPITargets[KPI_Name],tblKPITargets[Target_Value]),"Met","Below Target")</f>
        <v>Met</v>
      </c>
      <c r="X3955" t="str">
        <f>IF(tblOperations[[#This Row],[Average_Completion_Days]]&lt;=_xlfn.XLOOKUP('04_References'!$A$7,tblKPITargets[KPI_Name],tblKPITargets[Target_Value]),"Met","Below Target")</f>
        <v>Met</v>
      </c>
      <c r="Y3955" t="str">
        <f>IF(tblOperations[[#This Row],[Closing_Backlog]]&lt;=_xlfn.XLOOKUP('04_References'!$A$8,tblKPITargets[KPI_Name],tblKPITargets[Target_Value]),"Met","Below Target")</f>
        <v>Met</v>
      </c>
    </row>
    <row r="3956" spans="1:25">
      <c r="A3956" s="6" t="s">
        <v>3986</v>
      </c>
      <c r="B3956" s="7">
        <v>46200</v>
      </c>
      <c r="C3956" s="2" t="s">
        <v>27</v>
      </c>
      <c r="D3956" s="2" t="s">
        <v>23</v>
      </c>
      <c r="E3956" s="2">
        <v>2627</v>
      </c>
      <c r="F3956" s="2">
        <v>34</v>
      </c>
      <c r="G3956" s="2">
        <v>2661</v>
      </c>
      <c r="H3956" s="2">
        <v>19</v>
      </c>
      <c r="I3956" s="2">
        <v>2642</v>
      </c>
      <c r="J3956" s="2">
        <v>0</v>
      </c>
      <c r="K3956" s="2">
        <v>0</v>
      </c>
      <c r="L3956" s="2">
        <v>8</v>
      </c>
      <c r="M3956" s="2">
        <v>0.6</v>
      </c>
      <c r="N3956" s="2">
        <v>0.98799999999999999</v>
      </c>
      <c r="O3956" s="2">
        <v>2.5</v>
      </c>
      <c r="P3956" s="2">
        <v>0.77200000000000002</v>
      </c>
      <c r="Q3956" s="3">
        <v>7.0000000000000001E-3</v>
      </c>
      <c r="R3956" s="4" t="str">
        <f>TRIM(tblOperations[[#This Row],[Region]])</f>
        <v>North East</v>
      </c>
      <c r="S3956" s="4" t="str">
        <f>TRIM(tblOperations[[#This Row],[Team]])</f>
        <v>Estates Support</v>
      </c>
      <c r="T3956" s="4" t="str">
        <f>_xlfn.XLOOKUP(R3956,tblRegionReference[Region],tblRegionReference[Area],"Not Found")</f>
        <v>North</v>
      </c>
      <c r="U3956" s="4" t="str">
        <f>IF(tblOperations[[#This Row],[Completion_Rate]]&gt;=_xlfn.XLOOKUP("Completion Rate",tblKPITargets[KPI_Name],tblKPITargets[Target_Value]),"Met","Below Target")</f>
        <v>Below Target</v>
      </c>
      <c r="V3956" t="str">
        <f>IF(tblOperations[[#This Row],[SLA_Compliance]]&gt;=_xlfn.XLOOKUP('04_References'!$A$3,tblKPITargets[KPI_Name],tblKPITargets[Target_Value]),"Met","Below Target")</f>
        <v>Below Target</v>
      </c>
      <c r="W3956" t="str">
        <f>IF(tblOperations[[#This Row],[Quality_Pass_Rate]]&gt;=_xlfn.XLOOKUP('04_References'!$A$4,tblKPITargets[KPI_Name],tblKPITargets[Target_Value]),"Met","Below Target")</f>
        <v>Met</v>
      </c>
      <c r="X3956" t="str">
        <f>IF(tblOperations[[#This Row],[Average_Completion_Days]]&lt;=_xlfn.XLOOKUP('04_References'!$A$7,tblKPITargets[KPI_Name],tblKPITargets[Target_Value]),"Met","Below Target")</f>
        <v>Below Target</v>
      </c>
      <c r="Y3956" t="str">
        <f>IF(tblOperations[[#This Row],[Closing_Backlog]]&lt;=_xlfn.XLOOKUP('04_References'!$A$8,tblKPITargets[KPI_Name],tblKPITargets[Target_Value]),"Met","Below Target")</f>
        <v>Below Target</v>
      </c>
    </row>
    <row r="3957" spans="1:25">
      <c r="A3957" s="8" t="s">
        <v>3987</v>
      </c>
      <c r="B3957" s="9">
        <v>46200</v>
      </c>
      <c r="C3957" s="4" t="s">
        <v>27</v>
      </c>
      <c r="D3957" s="4" t="s">
        <v>25</v>
      </c>
      <c r="E3957" s="4">
        <v>252</v>
      </c>
      <c r="F3957" s="4">
        <v>34</v>
      </c>
      <c r="G3957" s="4">
        <v>286</v>
      </c>
      <c r="H3957" s="4">
        <v>28</v>
      </c>
      <c r="I3957" s="4">
        <v>258</v>
      </c>
      <c r="J3957" s="4">
        <v>0</v>
      </c>
      <c r="K3957" s="4">
        <v>0</v>
      </c>
      <c r="L3957" s="4">
        <v>8</v>
      </c>
      <c r="M3957" s="4">
        <v>0.6</v>
      </c>
      <c r="N3957" s="4">
        <v>0.97199999999999998</v>
      </c>
      <c r="O3957" s="4">
        <v>2.5</v>
      </c>
      <c r="P3957" s="4">
        <v>0.81100000000000005</v>
      </c>
      <c r="Q3957" s="5">
        <v>9.8000000000000004E-2</v>
      </c>
      <c r="R3957" s="4" t="str">
        <f>TRIM(tblOperations[[#This Row],[Region]])</f>
        <v>North East</v>
      </c>
      <c r="S3957" s="4" t="str">
        <f>TRIM(tblOperations[[#This Row],[Team]])</f>
        <v>Workplace Projects</v>
      </c>
      <c r="T3957" s="4" t="str">
        <f>_xlfn.XLOOKUP(R3957,tblRegionReference[Region],tblRegionReference[Area],"Not Found")</f>
        <v>North</v>
      </c>
      <c r="U3957" s="4" t="str">
        <f>IF(tblOperations[[#This Row],[Completion_Rate]]&gt;=_xlfn.XLOOKUP("Completion Rate",tblKPITargets[KPI_Name],tblKPITargets[Target_Value]),"Met","Below Target")</f>
        <v>Below Target</v>
      </c>
      <c r="V3957" t="str">
        <f>IF(tblOperations[[#This Row],[SLA_Compliance]]&gt;=_xlfn.XLOOKUP('04_References'!$A$3,tblKPITargets[KPI_Name],tblKPITargets[Target_Value]),"Met","Below Target")</f>
        <v>Below Target</v>
      </c>
      <c r="W3957" t="str">
        <f>IF(tblOperations[[#This Row],[Quality_Pass_Rate]]&gt;=_xlfn.XLOOKUP('04_References'!$A$4,tblKPITargets[KPI_Name],tblKPITargets[Target_Value]),"Met","Below Target")</f>
        <v>Met</v>
      </c>
      <c r="X3957" t="str">
        <f>IF(tblOperations[[#This Row],[Average_Completion_Days]]&lt;=_xlfn.XLOOKUP('04_References'!$A$7,tblKPITargets[KPI_Name],tblKPITargets[Target_Value]),"Met","Below Target")</f>
        <v>Below Target</v>
      </c>
      <c r="Y3957" t="str">
        <f>IF(tblOperations[[#This Row],[Closing_Backlog]]&lt;=_xlfn.XLOOKUP('04_References'!$A$8,tblKPITargets[KPI_Name],tblKPITargets[Target_Value]),"Met","Below Target")</f>
        <v>Below Target</v>
      </c>
    </row>
    <row r="3958" spans="1:25">
      <c r="A3958" s="6" t="s">
        <v>3988</v>
      </c>
      <c r="B3958" s="7">
        <v>46200</v>
      </c>
      <c r="C3958" s="2" t="s">
        <v>32</v>
      </c>
      <c r="D3958" s="2" t="s">
        <v>19</v>
      </c>
      <c r="E3958" s="2">
        <v>1185</v>
      </c>
      <c r="F3958" s="2">
        <v>17</v>
      </c>
      <c r="G3958" s="2">
        <v>1202</v>
      </c>
      <c r="H3958" s="2">
        <v>30</v>
      </c>
      <c r="I3958" s="2">
        <v>1172</v>
      </c>
      <c r="J3958" s="2">
        <v>0</v>
      </c>
      <c r="K3958" s="2">
        <v>0</v>
      </c>
      <c r="L3958" s="2">
        <v>8</v>
      </c>
      <c r="M3958" s="2">
        <v>0.6</v>
      </c>
      <c r="N3958" s="2">
        <v>0.98299999999999998</v>
      </c>
      <c r="O3958" s="2">
        <v>2.5</v>
      </c>
      <c r="P3958" s="2">
        <v>0.755</v>
      </c>
      <c r="Q3958" s="3">
        <v>2.5000000000000001E-2</v>
      </c>
      <c r="R3958" s="4" t="str">
        <f>TRIM(tblOperations[[#This Row],[Region]])</f>
        <v>North West</v>
      </c>
      <c r="S3958" s="4" t="str">
        <f>TRIM(tblOperations[[#This Row],[Team]])</f>
        <v>Workplace Services</v>
      </c>
      <c r="T3958" s="4" t="str">
        <f>_xlfn.XLOOKUP(R3958,tblRegionReference[Region],tblRegionReference[Area],"Not Found")</f>
        <v>North</v>
      </c>
      <c r="U3958" s="4" t="str">
        <f>IF(tblOperations[[#This Row],[Completion_Rate]]&gt;=_xlfn.XLOOKUP("Completion Rate",tblKPITargets[KPI_Name],tblKPITargets[Target_Value]),"Met","Below Target")</f>
        <v>Below Target</v>
      </c>
      <c r="V3958" t="str">
        <f>IF(tblOperations[[#This Row],[SLA_Compliance]]&gt;=_xlfn.XLOOKUP('04_References'!$A$3,tblKPITargets[KPI_Name],tblKPITargets[Target_Value]),"Met","Below Target")</f>
        <v>Below Target</v>
      </c>
      <c r="W3958" t="str">
        <f>IF(tblOperations[[#This Row],[Quality_Pass_Rate]]&gt;=_xlfn.XLOOKUP('04_References'!$A$4,tblKPITargets[KPI_Name],tblKPITargets[Target_Value]),"Met","Below Target")</f>
        <v>Met</v>
      </c>
      <c r="X3958" t="str">
        <f>IF(tblOperations[[#This Row],[Average_Completion_Days]]&lt;=_xlfn.XLOOKUP('04_References'!$A$7,tblKPITargets[KPI_Name],tblKPITargets[Target_Value]),"Met","Below Target")</f>
        <v>Below Target</v>
      </c>
      <c r="Y3958" t="str">
        <f>IF(tblOperations[[#This Row],[Closing_Backlog]]&lt;=_xlfn.XLOOKUP('04_References'!$A$8,tblKPITargets[KPI_Name],tblKPITargets[Target_Value]),"Met","Below Target")</f>
        <v>Below Target</v>
      </c>
    </row>
    <row r="3959" spans="1:25">
      <c r="A3959" s="8" t="s">
        <v>3989</v>
      </c>
      <c r="B3959" s="9">
        <v>46200</v>
      </c>
      <c r="C3959" s="4" t="s">
        <v>32</v>
      </c>
      <c r="D3959" s="4" t="s">
        <v>21</v>
      </c>
      <c r="E3959" s="4">
        <v>2451</v>
      </c>
      <c r="F3959" s="4">
        <v>34</v>
      </c>
      <c r="G3959" s="4">
        <v>2485</v>
      </c>
      <c r="H3959" s="4">
        <v>26</v>
      </c>
      <c r="I3959" s="4">
        <v>2459</v>
      </c>
      <c r="J3959" s="4">
        <v>1</v>
      </c>
      <c r="K3959" s="4">
        <v>0</v>
      </c>
      <c r="L3959" s="4">
        <v>8</v>
      </c>
      <c r="M3959" s="4">
        <v>0.6</v>
      </c>
      <c r="N3959" s="4">
        <v>0.96599999999999997</v>
      </c>
      <c r="O3959" s="4">
        <v>2.5</v>
      </c>
      <c r="P3959" s="4">
        <v>0.75</v>
      </c>
      <c r="Q3959" s="5">
        <v>0.01</v>
      </c>
      <c r="R3959" s="4" t="str">
        <f>TRIM(tblOperations[[#This Row],[Region]])</f>
        <v>North West</v>
      </c>
      <c r="S3959" s="4" t="str">
        <f>TRIM(tblOperations[[#This Row],[Team]])</f>
        <v>Facilities Response</v>
      </c>
      <c r="T3959" s="4" t="str">
        <f>_xlfn.XLOOKUP(R3959,tblRegionReference[Region],tblRegionReference[Area],"Not Found")</f>
        <v>North</v>
      </c>
      <c r="U3959" s="4" t="str">
        <f>IF(tblOperations[[#This Row],[Completion_Rate]]&gt;=_xlfn.XLOOKUP("Completion Rate",tblKPITargets[KPI_Name],tblKPITargets[Target_Value]),"Met","Below Target")</f>
        <v>Below Target</v>
      </c>
      <c r="V3959" t="str">
        <f>IF(tblOperations[[#This Row],[SLA_Compliance]]&gt;=_xlfn.XLOOKUP('04_References'!$A$3,tblKPITargets[KPI_Name],tblKPITargets[Target_Value]),"Met","Below Target")</f>
        <v>Below Target</v>
      </c>
      <c r="W3959" t="str">
        <f>IF(tblOperations[[#This Row],[Quality_Pass_Rate]]&gt;=_xlfn.XLOOKUP('04_References'!$A$4,tblKPITargets[KPI_Name],tblKPITargets[Target_Value]),"Met","Below Target")</f>
        <v>Met</v>
      </c>
      <c r="X3959" t="str">
        <f>IF(tblOperations[[#This Row],[Average_Completion_Days]]&lt;=_xlfn.XLOOKUP('04_References'!$A$7,tblKPITargets[KPI_Name],tblKPITargets[Target_Value]),"Met","Below Target")</f>
        <v>Below Target</v>
      </c>
      <c r="Y3959" t="str">
        <f>IF(tblOperations[[#This Row],[Closing_Backlog]]&lt;=_xlfn.XLOOKUP('04_References'!$A$8,tblKPITargets[KPI_Name],tblKPITargets[Target_Value]),"Met","Below Target")</f>
        <v>Below Target</v>
      </c>
    </row>
    <row r="3960" spans="1:25">
      <c r="A3960" s="6" t="s">
        <v>3990</v>
      </c>
      <c r="B3960" s="7">
        <v>46200</v>
      </c>
      <c r="C3960" s="2" t="s">
        <v>32</v>
      </c>
      <c r="D3960" s="2" t="s">
        <v>23</v>
      </c>
      <c r="E3960" s="2">
        <v>2756</v>
      </c>
      <c r="F3960" s="2">
        <v>44</v>
      </c>
      <c r="G3960" s="2">
        <v>2800</v>
      </c>
      <c r="H3960" s="2">
        <v>19</v>
      </c>
      <c r="I3960" s="2">
        <v>2781</v>
      </c>
      <c r="J3960" s="2">
        <v>0</v>
      </c>
      <c r="K3960" s="2">
        <v>0</v>
      </c>
      <c r="L3960" s="2">
        <v>8</v>
      </c>
      <c r="M3960" s="2">
        <v>0.6</v>
      </c>
      <c r="N3960" s="2">
        <v>1</v>
      </c>
      <c r="O3960" s="2">
        <v>2.5</v>
      </c>
      <c r="P3960" s="2">
        <v>0.65100000000000002</v>
      </c>
      <c r="Q3960" s="3">
        <v>7.0000000000000001E-3</v>
      </c>
      <c r="R3960" s="4" t="str">
        <f>TRIM(tblOperations[[#This Row],[Region]])</f>
        <v>North West</v>
      </c>
      <c r="S3960" s="4" t="str">
        <f>TRIM(tblOperations[[#This Row],[Team]])</f>
        <v>Estates Support</v>
      </c>
      <c r="T3960" s="4" t="str">
        <f>_xlfn.XLOOKUP(R3960,tblRegionReference[Region],tblRegionReference[Area],"Not Found")</f>
        <v>North</v>
      </c>
      <c r="U3960" s="4" t="str">
        <f>IF(tblOperations[[#This Row],[Completion_Rate]]&gt;=_xlfn.XLOOKUP("Completion Rate",tblKPITargets[KPI_Name],tblKPITargets[Target_Value]),"Met","Below Target")</f>
        <v>Below Target</v>
      </c>
      <c r="V3960" t="str">
        <f>IF(tblOperations[[#This Row],[SLA_Compliance]]&gt;=_xlfn.XLOOKUP('04_References'!$A$3,tblKPITargets[KPI_Name],tblKPITargets[Target_Value]),"Met","Below Target")</f>
        <v>Below Target</v>
      </c>
      <c r="W3960" t="str">
        <f>IF(tblOperations[[#This Row],[Quality_Pass_Rate]]&gt;=_xlfn.XLOOKUP('04_References'!$A$4,tblKPITargets[KPI_Name],tblKPITargets[Target_Value]),"Met","Below Target")</f>
        <v>Met</v>
      </c>
      <c r="X3960" t="str">
        <f>IF(tblOperations[[#This Row],[Average_Completion_Days]]&lt;=_xlfn.XLOOKUP('04_References'!$A$7,tblKPITargets[KPI_Name],tblKPITargets[Target_Value]),"Met","Below Target")</f>
        <v>Below Target</v>
      </c>
      <c r="Y3960" t="str">
        <f>IF(tblOperations[[#This Row],[Closing_Backlog]]&lt;=_xlfn.XLOOKUP('04_References'!$A$8,tblKPITargets[KPI_Name],tblKPITargets[Target_Value]),"Met","Below Target")</f>
        <v>Below Target</v>
      </c>
    </row>
    <row r="3961" spans="1:25">
      <c r="A3961" s="8" t="s">
        <v>3991</v>
      </c>
      <c r="B3961" s="9">
        <v>46200</v>
      </c>
      <c r="C3961" s="4" t="s">
        <v>32</v>
      </c>
      <c r="D3961" s="4" t="s">
        <v>25</v>
      </c>
      <c r="E3961" s="4">
        <v>0</v>
      </c>
      <c r="F3961" s="4">
        <v>33</v>
      </c>
      <c r="G3961" s="4">
        <v>33</v>
      </c>
      <c r="H3961" s="4">
        <v>33</v>
      </c>
      <c r="I3961" s="4">
        <v>0</v>
      </c>
      <c r="J3961" s="4">
        <v>0</v>
      </c>
      <c r="K3961" s="4">
        <v>0</v>
      </c>
      <c r="L3961" s="4">
        <v>1.5</v>
      </c>
      <c r="M3961" s="4">
        <v>0.96899999999999997</v>
      </c>
      <c r="N3961" s="4">
        <v>0.96199999999999997</v>
      </c>
      <c r="O3961" s="4">
        <v>4.5</v>
      </c>
      <c r="P3961" s="4">
        <v>0.69399999999999995</v>
      </c>
      <c r="Q3961" s="5">
        <v>1</v>
      </c>
      <c r="R3961" s="4" t="str">
        <f>TRIM(tblOperations[[#This Row],[Region]])</f>
        <v>North West</v>
      </c>
      <c r="S3961" s="4" t="str">
        <f>TRIM(tblOperations[[#This Row],[Team]])</f>
        <v>Workplace Projects</v>
      </c>
      <c r="T3961" s="4" t="str">
        <f>_xlfn.XLOOKUP(R3961,tblRegionReference[Region],tblRegionReference[Area],"Not Found")</f>
        <v>North</v>
      </c>
      <c r="U3961" s="4" t="str">
        <f>IF(tblOperations[[#This Row],[Completion_Rate]]&gt;=_xlfn.XLOOKUP("Completion Rate",tblKPITargets[KPI_Name],tblKPITargets[Target_Value]),"Met","Below Target")</f>
        <v>Met</v>
      </c>
      <c r="V3961" t="str">
        <f>IF(tblOperations[[#This Row],[SLA_Compliance]]&gt;=_xlfn.XLOOKUP('04_References'!$A$3,tblKPITargets[KPI_Name],tblKPITargets[Target_Value]),"Met","Below Target")</f>
        <v>Met</v>
      </c>
      <c r="W3961" t="str">
        <f>IF(tblOperations[[#This Row],[Quality_Pass_Rate]]&gt;=_xlfn.XLOOKUP('04_References'!$A$4,tblKPITargets[KPI_Name],tblKPITargets[Target_Value]),"Met","Below Target")</f>
        <v>Met</v>
      </c>
      <c r="X3961" t="str">
        <f>IF(tblOperations[[#This Row],[Average_Completion_Days]]&lt;=_xlfn.XLOOKUP('04_References'!$A$7,tblKPITargets[KPI_Name],tblKPITargets[Target_Value]),"Met","Below Target")</f>
        <v>Met</v>
      </c>
      <c r="Y3961" t="str">
        <f>IF(tblOperations[[#This Row],[Closing_Backlog]]&lt;=_xlfn.XLOOKUP('04_References'!$A$8,tblKPITargets[KPI_Name],tblKPITargets[Target_Value]),"Met","Below Target")</f>
        <v>Met</v>
      </c>
    </row>
    <row r="3962" spans="1:25">
      <c r="A3962" s="6" t="s">
        <v>3992</v>
      </c>
      <c r="B3962" s="7">
        <v>46200</v>
      </c>
      <c r="C3962" s="2" t="s">
        <v>37</v>
      </c>
      <c r="D3962" s="2" t="s">
        <v>19</v>
      </c>
      <c r="E3962" s="2">
        <v>0</v>
      </c>
      <c r="F3962" s="2">
        <v>60</v>
      </c>
      <c r="G3962" s="2">
        <v>60</v>
      </c>
      <c r="H3962" s="2">
        <v>52</v>
      </c>
      <c r="I3962" s="2">
        <v>8</v>
      </c>
      <c r="J3962" s="2">
        <v>0</v>
      </c>
      <c r="K3962" s="2">
        <v>0</v>
      </c>
      <c r="L3962" s="2">
        <v>2.4</v>
      </c>
      <c r="M3962" s="2">
        <v>0.92800000000000005</v>
      </c>
      <c r="N3962" s="2">
        <v>1</v>
      </c>
      <c r="O3962" s="2">
        <v>4.5</v>
      </c>
      <c r="P3962" s="2">
        <v>0.67100000000000004</v>
      </c>
      <c r="Q3962" s="3">
        <v>0.86699999999999999</v>
      </c>
      <c r="R3962" s="4" t="str">
        <f>TRIM(tblOperations[[#This Row],[Region]])</f>
        <v>Midlands</v>
      </c>
      <c r="S3962" s="4" t="str">
        <f>TRIM(tblOperations[[#This Row],[Team]])</f>
        <v>Workplace Services</v>
      </c>
      <c r="T3962" s="4" t="str">
        <f>_xlfn.XLOOKUP(R3962,tblRegionReference[Region],tblRegionReference[Area],"Not Found")</f>
        <v>Central</v>
      </c>
      <c r="U3962" s="4" t="str">
        <f>IF(tblOperations[[#This Row],[Completion_Rate]]&gt;=_xlfn.XLOOKUP("Completion Rate",tblKPITargets[KPI_Name],tblKPITargets[Target_Value]),"Met","Below Target")</f>
        <v>Below Target</v>
      </c>
      <c r="V3962" t="str">
        <f>IF(tblOperations[[#This Row],[SLA_Compliance]]&gt;=_xlfn.XLOOKUP('04_References'!$A$3,tblKPITargets[KPI_Name],tblKPITargets[Target_Value]),"Met","Below Target")</f>
        <v>Met</v>
      </c>
      <c r="W3962" t="str">
        <f>IF(tblOperations[[#This Row],[Quality_Pass_Rate]]&gt;=_xlfn.XLOOKUP('04_References'!$A$4,tblKPITargets[KPI_Name],tblKPITargets[Target_Value]),"Met","Below Target")</f>
        <v>Met</v>
      </c>
      <c r="X3962" t="str">
        <f>IF(tblOperations[[#This Row],[Average_Completion_Days]]&lt;=_xlfn.XLOOKUP('04_References'!$A$7,tblKPITargets[KPI_Name],tblKPITargets[Target_Value]),"Met","Below Target")</f>
        <v>Met</v>
      </c>
      <c r="Y3962" t="str">
        <f>IF(tblOperations[[#This Row],[Closing_Backlog]]&lt;=_xlfn.XLOOKUP('04_References'!$A$8,tblKPITargets[KPI_Name],tblKPITargets[Target_Value]),"Met","Below Target")</f>
        <v>Met</v>
      </c>
    </row>
    <row r="3963" spans="1:25">
      <c r="A3963" s="8" t="s">
        <v>3993</v>
      </c>
      <c r="B3963" s="9">
        <v>46200</v>
      </c>
      <c r="C3963" s="4" t="s">
        <v>37</v>
      </c>
      <c r="D3963" s="4" t="s">
        <v>21</v>
      </c>
      <c r="E3963" s="4">
        <v>1208</v>
      </c>
      <c r="F3963" s="4">
        <v>47</v>
      </c>
      <c r="G3963" s="4">
        <v>1255</v>
      </c>
      <c r="H3963" s="4">
        <v>39</v>
      </c>
      <c r="I3963" s="4">
        <v>1216</v>
      </c>
      <c r="J3963" s="4">
        <v>0</v>
      </c>
      <c r="K3963" s="4">
        <v>0</v>
      </c>
      <c r="L3963" s="4">
        <v>8</v>
      </c>
      <c r="M3963" s="4">
        <v>0.6</v>
      </c>
      <c r="N3963" s="4">
        <v>0.97899999999999998</v>
      </c>
      <c r="O3963" s="4">
        <v>2.5</v>
      </c>
      <c r="P3963" s="4">
        <v>0.82499999999999996</v>
      </c>
      <c r="Q3963" s="5">
        <v>3.1E-2</v>
      </c>
      <c r="R3963" s="4" t="str">
        <f>TRIM(tblOperations[[#This Row],[Region]])</f>
        <v>Midlands</v>
      </c>
      <c r="S3963" s="4" t="str">
        <f>TRIM(tblOperations[[#This Row],[Team]])</f>
        <v>Facilities Response</v>
      </c>
      <c r="T3963" s="4" t="str">
        <f>_xlfn.XLOOKUP(R3963,tblRegionReference[Region],tblRegionReference[Area],"Not Found")</f>
        <v>Central</v>
      </c>
      <c r="U3963" s="4" t="str">
        <f>IF(tblOperations[[#This Row],[Completion_Rate]]&gt;=_xlfn.XLOOKUP("Completion Rate",tblKPITargets[KPI_Name],tblKPITargets[Target_Value]),"Met","Below Target")</f>
        <v>Below Target</v>
      </c>
      <c r="V3963" t="str">
        <f>IF(tblOperations[[#This Row],[SLA_Compliance]]&gt;=_xlfn.XLOOKUP('04_References'!$A$3,tblKPITargets[KPI_Name],tblKPITargets[Target_Value]),"Met","Below Target")</f>
        <v>Below Target</v>
      </c>
      <c r="W3963" t="str">
        <f>IF(tblOperations[[#This Row],[Quality_Pass_Rate]]&gt;=_xlfn.XLOOKUP('04_References'!$A$4,tblKPITargets[KPI_Name],tblKPITargets[Target_Value]),"Met","Below Target")</f>
        <v>Met</v>
      </c>
      <c r="X3963" t="str">
        <f>IF(tblOperations[[#This Row],[Average_Completion_Days]]&lt;=_xlfn.XLOOKUP('04_References'!$A$7,tblKPITargets[KPI_Name],tblKPITargets[Target_Value]),"Met","Below Target")</f>
        <v>Below Target</v>
      </c>
      <c r="Y3963" t="str">
        <f>IF(tblOperations[[#This Row],[Closing_Backlog]]&lt;=_xlfn.XLOOKUP('04_References'!$A$8,tblKPITargets[KPI_Name],tblKPITargets[Target_Value]),"Met","Below Target")</f>
        <v>Below Target</v>
      </c>
    </row>
    <row r="3964" spans="1:25">
      <c r="A3964" s="6" t="s">
        <v>3994</v>
      </c>
      <c r="B3964" s="7">
        <v>46200</v>
      </c>
      <c r="C3964" s="2" t="s">
        <v>37</v>
      </c>
      <c r="D3964" s="2" t="s">
        <v>23</v>
      </c>
      <c r="E3964" s="2">
        <v>993</v>
      </c>
      <c r="F3964" s="2">
        <v>31</v>
      </c>
      <c r="G3964" s="2">
        <v>1024</v>
      </c>
      <c r="H3964" s="2">
        <v>37</v>
      </c>
      <c r="I3964" s="2">
        <v>987</v>
      </c>
      <c r="J3964" s="2">
        <v>1</v>
      </c>
      <c r="K3964" s="2">
        <v>0</v>
      </c>
      <c r="L3964" s="2">
        <v>8</v>
      </c>
      <c r="M3964" s="2">
        <v>0.6</v>
      </c>
      <c r="N3964" s="2">
        <v>0.98399999999999999</v>
      </c>
      <c r="O3964" s="2">
        <v>2.5</v>
      </c>
      <c r="P3964" s="2">
        <v>0.81399999999999995</v>
      </c>
      <c r="Q3964" s="3">
        <v>3.5999999999999997E-2</v>
      </c>
      <c r="R3964" s="4" t="str">
        <f>TRIM(tblOperations[[#This Row],[Region]])</f>
        <v>Midlands</v>
      </c>
      <c r="S3964" s="4" t="str">
        <f>TRIM(tblOperations[[#This Row],[Team]])</f>
        <v>Estates Support</v>
      </c>
      <c r="T3964" s="4" t="str">
        <f>_xlfn.XLOOKUP(R3964,tblRegionReference[Region],tblRegionReference[Area],"Not Found")</f>
        <v>Central</v>
      </c>
      <c r="U3964" s="4" t="str">
        <f>IF(tblOperations[[#This Row],[Completion_Rate]]&gt;=_xlfn.XLOOKUP("Completion Rate",tblKPITargets[KPI_Name],tblKPITargets[Target_Value]),"Met","Below Target")</f>
        <v>Below Target</v>
      </c>
      <c r="V3964" t="str">
        <f>IF(tblOperations[[#This Row],[SLA_Compliance]]&gt;=_xlfn.XLOOKUP('04_References'!$A$3,tblKPITargets[KPI_Name],tblKPITargets[Target_Value]),"Met","Below Target")</f>
        <v>Below Target</v>
      </c>
      <c r="W3964" t="str">
        <f>IF(tblOperations[[#This Row],[Quality_Pass_Rate]]&gt;=_xlfn.XLOOKUP('04_References'!$A$4,tblKPITargets[KPI_Name],tblKPITargets[Target_Value]),"Met","Below Target")</f>
        <v>Met</v>
      </c>
      <c r="X3964" t="str">
        <f>IF(tblOperations[[#This Row],[Average_Completion_Days]]&lt;=_xlfn.XLOOKUP('04_References'!$A$7,tblKPITargets[KPI_Name],tblKPITargets[Target_Value]),"Met","Below Target")</f>
        <v>Below Target</v>
      </c>
      <c r="Y3964" t="str">
        <f>IF(tblOperations[[#This Row],[Closing_Backlog]]&lt;=_xlfn.XLOOKUP('04_References'!$A$8,tblKPITargets[KPI_Name],tblKPITargets[Target_Value]),"Met","Below Target")</f>
        <v>Below Target</v>
      </c>
    </row>
    <row r="3965" spans="1:25">
      <c r="A3965" s="8" t="s">
        <v>3995</v>
      </c>
      <c r="B3965" s="9">
        <v>46200</v>
      </c>
      <c r="C3965" s="4" t="s">
        <v>37</v>
      </c>
      <c r="D3965" s="4" t="s">
        <v>25</v>
      </c>
      <c r="E3965" s="4">
        <v>0</v>
      </c>
      <c r="F3965" s="4">
        <v>43</v>
      </c>
      <c r="G3965" s="4">
        <v>43</v>
      </c>
      <c r="H3965" s="4">
        <v>39</v>
      </c>
      <c r="I3965" s="4">
        <v>4</v>
      </c>
      <c r="J3965" s="4">
        <v>0</v>
      </c>
      <c r="K3965" s="4">
        <v>0</v>
      </c>
      <c r="L3965" s="4">
        <v>1.8</v>
      </c>
      <c r="M3965" s="4">
        <v>0.97799999999999998</v>
      </c>
      <c r="N3965" s="4">
        <v>1</v>
      </c>
      <c r="O3965" s="4">
        <v>4.3</v>
      </c>
      <c r="P3965" s="4">
        <v>0.76600000000000001</v>
      </c>
      <c r="Q3965" s="5">
        <v>0.90700000000000003</v>
      </c>
      <c r="R3965" s="4" t="str">
        <f>TRIM(tblOperations[[#This Row],[Region]])</f>
        <v>Midlands</v>
      </c>
      <c r="S3965" s="4" t="str">
        <f>TRIM(tblOperations[[#This Row],[Team]])</f>
        <v>Workplace Projects</v>
      </c>
      <c r="T3965" s="4" t="str">
        <f>_xlfn.XLOOKUP(R3965,tblRegionReference[Region],tblRegionReference[Area],"Not Found")</f>
        <v>Central</v>
      </c>
      <c r="U3965" s="4" t="str">
        <f>IF(tblOperations[[#This Row],[Completion_Rate]]&gt;=_xlfn.XLOOKUP("Completion Rate",tblKPITargets[KPI_Name],tblKPITargets[Target_Value]),"Met","Below Target")</f>
        <v>Below Target</v>
      </c>
      <c r="V3965" t="str">
        <f>IF(tblOperations[[#This Row],[SLA_Compliance]]&gt;=_xlfn.XLOOKUP('04_References'!$A$3,tblKPITargets[KPI_Name],tblKPITargets[Target_Value]),"Met","Below Target")</f>
        <v>Met</v>
      </c>
      <c r="W3965" t="str">
        <f>IF(tblOperations[[#This Row],[Quality_Pass_Rate]]&gt;=_xlfn.XLOOKUP('04_References'!$A$4,tblKPITargets[KPI_Name],tblKPITargets[Target_Value]),"Met","Below Target")</f>
        <v>Met</v>
      </c>
      <c r="X3965" t="str">
        <f>IF(tblOperations[[#This Row],[Average_Completion_Days]]&lt;=_xlfn.XLOOKUP('04_References'!$A$7,tblKPITargets[KPI_Name],tblKPITargets[Target_Value]),"Met","Below Target")</f>
        <v>Met</v>
      </c>
      <c r="Y3965" t="str">
        <f>IF(tblOperations[[#This Row],[Closing_Backlog]]&lt;=_xlfn.XLOOKUP('04_References'!$A$8,tblKPITargets[KPI_Name],tblKPITargets[Target_Value]),"Met","Below Target")</f>
        <v>Met</v>
      </c>
    </row>
    <row r="3966" spans="1:25">
      <c r="A3966" s="6" t="s">
        <v>3996</v>
      </c>
      <c r="B3966" s="7">
        <v>46200</v>
      </c>
      <c r="C3966" s="2" t="s">
        <v>43</v>
      </c>
      <c r="D3966" s="2" t="s">
        <v>19</v>
      </c>
      <c r="E3966" s="2">
        <v>2318</v>
      </c>
      <c r="F3966" s="2">
        <v>28</v>
      </c>
      <c r="G3966" s="2">
        <v>2346</v>
      </c>
      <c r="H3966" s="2">
        <v>24</v>
      </c>
      <c r="I3966" s="2">
        <v>2322</v>
      </c>
      <c r="J3966" s="2">
        <v>0</v>
      </c>
      <c r="K3966" s="2">
        <v>0</v>
      </c>
      <c r="L3966" s="2">
        <v>8</v>
      </c>
      <c r="M3966" s="2">
        <v>0.6</v>
      </c>
      <c r="N3966" s="2">
        <v>0.97299999999999998</v>
      </c>
      <c r="O3966" s="2">
        <v>2.5</v>
      </c>
      <c r="P3966" s="2">
        <v>0.70499999999999996</v>
      </c>
      <c r="Q3966" s="3">
        <v>0.01</v>
      </c>
      <c r="R3966" s="4" t="str">
        <f>TRIM(tblOperations[[#This Row],[Region]])</f>
        <v>South West</v>
      </c>
      <c r="S3966" s="4" t="str">
        <f>TRIM(tblOperations[[#This Row],[Team]])</f>
        <v>Workplace Services</v>
      </c>
      <c r="T3966" s="4" t="str">
        <f>_xlfn.XLOOKUP(R3966,tblRegionReference[Region],tblRegionReference[Area],"Not Found")</f>
        <v>South</v>
      </c>
      <c r="U3966" s="4" t="str">
        <f>IF(tblOperations[[#This Row],[Completion_Rate]]&gt;=_xlfn.XLOOKUP("Completion Rate",tblKPITargets[KPI_Name],tblKPITargets[Target_Value]),"Met","Below Target")</f>
        <v>Below Target</v>
      </c>
      <c r="V3966" t="str">
        <f>IF(tblOperations[[#This Row],[SLA_Compliance]]&gt;=_xlfn.XLOOKUP('04_References'!$A$3,tblKPITargets[KPI_Name],tblKPITargets[Target_Value]),"Met","Below Target")</f>
        <v>Below Target</v>
      </c>
      <c r="W3966" t="str">
        <f>IF(tblOperations[[#This Row],[Quality_Pass_Rate]]&gt;=_xlfn.XLOOKUP('04_References'!$A$4,tblKPITargets[KPI_Name],tblKPITargets[Target_Value]),"Met","Below Target")</f>
        <v>Met</v>
      </c>
      <c r="X3966" t="str">
        <f>IF(tblOperations[[#This Row],[Average_Completion_Days]]&lt;=_xlfn.XLOOKUP('04_References'!$A$7,tblKPITargets[KPI_Name],tblKPITargets[Target_Value]),"Met","Below Target")</f>
        <v>Below Target</v>
      </c>
      <c r="Y3966" t="str">
        <f>IF(tblOperations[[#This Row],[Closing_Backlog]]&lt;=_xlfn.XLOOKUP('04_References'!$A$8,tblKPITargets[KPI_Name],tblKPITargets[Target_Value]),"Met","Below Target")</f>
        <v>Below Target</v>
      </c>
    </row>
    <row r="3967" spans="1:25">
      <c r="A3967" s="8" t="s">
        <v>3997</v>
      </c>
      <c r="B3967" s="9">
        <v>46200</v>
      </c>
      <c r="C3967" s="4" t="s">
        <v>43</v>
      </c>
      <c r="D3967" s="4" t="s">
        <v>21</v>
      </c>
      <c r="E3967" s="4">
        <v>9</v>
      </c>
      <c r="F3967" s="4">
        <v>34</v>
      </c>
      <c r="G3967" s="4">
        <v>43</v>
      </c>
      <c r="H3967" s="4">
        <v>43</v>
      </c>
      <c r="I3967" s="4">
        <v>0</v>
      </c>
      <c r="J3967" s="4">
        <v>0</v>
      </c>
      <c r="K3967" s="4">
        <v>0</v>
      </c>
      <c r="L3967" s="4">
        <v>1.2</v>
      </c>
      <c r="M3967" s="4">
        <v>0.97399999999999998</v>
      </c>
      <c r="N3967" s="4">
        <v>0.98599999999999999</v>
      </c>
      <c r="O3967" s="4">
        <v>4.5999999999999996</v>
      </c>
      <c r="P3967" s="4">
        <v>0.65300000000000002</v>
      </c>
      <c r="Q3967" s="5">
        <v>1</v>
      </c>
      <c r="R3967" s="4" t="str">
        <f>TRIM(tblOperations[[#This Row],[Region]])</f>
        <v>South West</v>
      </c>
      <c r="S3967" s="4" t="str">
        <f>TRIM(tblOperations[[#This Row],[Team]])</f>
        <v>Facilities Response</v>
      </c>
      <c r="T3967" s="4" t="str">
        <f>_xlfn.XLOOKUP(R3967,tblRegionReference[Region],tblRegionReference[Area],"Not Found")</f>
        <v>South</v>
      </c>
      <c r="U3967" s="4" t="str">
        <f>IF(tblOperations[[#This Row],[Completion_Rate]]&gt;=_xlfn.XLOOKUP("Completion Rate",tblKPITargets[KPI_Name],tblKPITargets[Target_Value]),"Met","Below Target")</f>
        <v>Met</v>
      </c>
      <c r="V3967" t="str">
        <f>IF(tblOperations[[#This Row],[SLA_Compliance]]&gt;=_xlfn.XLOOKUP('04_References'!$A$3,tblKPITargets[KPI_Name],tblKPITargets[Target_Value]),"Met","Below Target")</f>
        <v>Met</v>
      </c>
      <c r="W3967" t="str">
        <f>IF(tblOperations[[#This Row],[Quality_Pass_Rate]]&gt;=_xlfn.XLOOKUP('04_References'!$A$4,tblKPITargets[KPI_Name],tblKPITargets[Target_Value]),"Met","Below Target")</f>
        <v>Met</v>
      </c>
      <c r="X3967" t="str">
        <f>IF(tblOperations[[#This Row],[Average_Completion_Days]]&lt;=_xlfn.XLOOKUP('04_References'!$A$7,tblKPITargets[KPI_Name],tblKPITargets[Target_Value]),"Met","Below Target")</f>
        <v>Met</v>
      </c>
      <c r="Y3967" t="str">
        <f>IF(tblOperations[[#This Row],[Closing_Backlog]]&lt;=_xlfn.XLOOKUP('04_References'!$A$8,tblKPITargets[KPI_Name],tblKPITargets[Target_Value]),"Met","Below Target")</f>
        <v>Met</v>
      </c>
    </row>
    <row r="3968" spans="1:25">
      <c r="A3968" s="6" t="s">
        <v>3998</v>
      </c>
      <c r="B3968" s="7">
        <v>46200</v>
      </c>
      <c r="C3968" s="2" t="s">
        <v>43</v>
      </c>
      <c r="D3968" s="2" t="s">
        <v>23</v>
      </c>
      <c r="E3968" s="2">
        <v>11</v>
      </c>
      <c r="F3968" s="2">
        <v>53</v>
      </c>
      <c r="G3968" s="2">
        <v>64</v>
      </c>
      <c r="H3968" s="2">
        <v>59</v>
      </c>
      <c r="I3968" s="2">
        <v>5</v>
      </c>
      <c r="J3968" s="2">
        <v>0</v>
      </c>
      <c r="K3968" s="2">
        <v>0</v>
      </c>
      <c r="L3968" s="2">
        <v>2.2999999999999998</v>
      </c>
      <c r="M3968" s="2">
        <v>0.90600000000000003</v>
      </c>
      <c r="N3968" s="2">
        <v>0.97799999999999998</v>
      </c>
      <c r="O3968" s="2">
        <v>4.3</v>
      </c>
      <c r="P3968" s="2">
        <v>0.69599999999999995</v>
      </c>
      <c r="Q3968" s="3">
        <v>0.92200000000000004</v>
      </c>
      <c r="R3968" s="4" t="str">
        <f>TRIM(tblOperations[[#This Row],[Region]])</f>
        <v>South West</v>
      </c>
      <c r="S3968" s="4" t="str">
        <f>TRIM(tblOperations[[#This Row],[Team]])</f>
        <v>Estates Support</v>
      </c>
      <c r="T3968" s="4" t="str">
        <f>_xlfn.XLOOKUP(R3968,tblRegionReference[Region],tblRegionReference[Area],"Not Found")</f>
        <v>South</v>
      </c>
      <c r="U3968" s="4" t="str">
        <f>IF(tblOperations[[#This Row],[Completion_Rate]]&gt;=_xlfn.XLOOKUP("Completion Rate",tblKPITargets[KPI_Name],tblKPITargets[Target_Value]),"Met","Below Target")</f>
        <v>Below Target</v>
      </c>
      <c r="V3968" t="str">
        <f>IF(tblOperations[[#This Row],[SLA_Compliance]]&gt;=_xlfn.XLOOKUP('04_References'!$A$3,tblKPITargets[KPI_Name],tblKPITargets[Target_Value]),"Met","Below Target")</f>
        <v>Below Target</v>
      </c>
      <c r="W3968" t="str">
        <f>IF(tblOperations[[#This Row],[Quality_Pass_Rate]]&gt;=_xlfn.XLOOKUP('04_References'!$A$4,tblKPITargets[KPI_Name],tblKPITargets[Target_Value]),"Met","Below Target")</f>
        <v>Met</v>
      </c>
      <c r="X3968" t="str">
        <f>IF(tblOperations[[#This Row],[Average_Completion_Days]]&lt;=_xlfn.XLOOKUP('04_References'!$A$7,tblKPITargets[KPI_Name],tblKPITargets[Target_Value]),"Met","Below Target")</f>
        <v>Met</v>
      </c>
      <c r="Y3968" t="str">
        <f>IF(tblOperations[[#This Row],[Closing_Backlog]]&lt;=_xlfn.XLOOKUP('04_References'!$A$8,tblKPITargets[KPI_Name],tblKPITargets[Target_Value]),"Met","Below Target")</f>
        <v>Met</v>
      </c>
    </row>
    <row r="3969" spans="1:25">
      <c r="A3969" s="8" t="s">
        <v>3999</v>
      </c>
      <c r="B3969" s="9">
        <v>46200</v>
      </c>
      <c r="C3969" s="4" t="s">
        <v>43</v>
      </c>
      <c r="D3969" s="4" t="s">
        <v>25</v>
      </c>
      <c r="E3969" s="4">
        <v>0</v>
      </c>
      <c r="F3969" s="4">
        <v>22</v>
      </c>
      <c r="G3969" s="4">
        <v>22</v>
      </c>
      <c r="H3969" s="4">
        <v>22</v>
      </c>
      <c r="I3969" s="4">
        <v>0</v>
      </c>
      <c r="J3969" s="4">
        <v>0</v>
      </c>
      <c r="K3969" s="4">
        <v>0</v>
      </c>
      <c r="L3969" s="4">
        <v>1.2</v>
      </c>
      <c r="M3969" s="4">
        <v>0.95</v>
      </c>
      <c r="N3969" s="4">
        <v>0.97699999999999998</v>
      </c>
      <c r="O3969" s="4">
        <v>4.7</v>
      </c>
      <c r="P3969" s="4">
        <v>0.81200000000000006</v>
      </c>
      <c r="Q3969" s="5">
        <v>1</v>
      </c>
      <c r="R3969" s="4" t="str">
        <f>TRIM(tblOperations[[#This Row],[Region]])</f>
        <v>South West</v>
      </c>
      <c r="S3969" s="4" t="str">
        <f>TRIM(tblOperations[[#This Row],[Team]])</f>
        <v>Workplace Projects</v>
      </c>
      <c r="T3969" s="4" t="str">
        <f>_xlfn.XLOOKUP(R3969,tblRegionReference[Region],tblRegionReference[Area],"Not Found")</f>
        <v>South</v>
      </c>
      <c r="U3969" s="4" t="str">
        <f>IF(tblOperations[[#This Row],[Completion_Rate]]&gt;=_xlfn.XLOOKUP("Completion Rate",tblKPITargets[KPI_Name],tblKPITargets[Target_Value]),"Met","Below Target")</f>
        <v>Met</v>
      </c>
      <c r="V3969" t="str">
        <f>IF(tblOperations[[#This Row],[SLA_Compliance]]&gt;=_xlfn.XLOOKUP('04_References'!$A$3,tblKPITargets[KPI_Name],tblKPITargets[Target_Value]),"Met","Below Target")</f>
        <v>Met</v>
      </c>
      <c r="W3969" t="str">
        <f>IF(tblOperations[[#This Row],[Quality_Pass_Rate]]&gt;=_xlfn.XLOOKUP('04_References'!$A$4,tblKPITargets[KPI_Name],tblKPITargets[Target_Value]),"Met","Below Target")</f>
        <v>Met</v>
      </c>
      <c r="X3969" t="str">
        <f>IF(tblOperations[[#This Row],[Average_Completion_Days]]&lt;=_xlfn.XLOOKUP('04_References'!$A$7,tblKPITargets[KPI_Name],tblKPITargets[Target_Value]),"Met","Below Target")</f>
        <v>Met</v>
      </c>
      <c r="Y3969" t="str">
        <f>IF(tblOperations[[#This Row],[Closing_Backlog]]&lt;=_xlfn.XLOOKUP('04_References'!$A$8,tblKPITargets[KPI_Name],tblKPITargets[Target_Value]),"Met","Below Target")</f>
        <v>Met</v>
      </c>
    </row>
    <row r="3970" spans="1:25">
      <c r="A3970" s="6" t="s">
        <v>4000</v>
      </c>
      <c r="B3970" s="7">
        <v>46200</v>
      </c>
      <c r="C3970" s="2" t="s">
        <v>48</v>
      </c>
      <c r="D3970" s="2" t="s">
        <v>19</v>
      </c>
      <c r="E3970" s="2">
        <v>0</v>
      </c>
      <c r="F3970" s="2">
        <v>41</v>
      </c>
      <c r="G3970" s="2">
        <v>41</v>
      </c>
      <c r="H3970" s="2">
        <v>41</v>
      </c>
      <c r="I3970" s="2">
        <v>0</v>
      </c>
      <c r="J3970" s="2">
        <v>0</v>
      </c>
      <c r="K3970" s="2">
        <v>0</v>
      </c>
      <c r="L3970" s="2">
        <v>1.2</v>
      </c>
      <c r="M3970" s="2">
        <v>0.999</v>
      </c>
      <c r="N3970" s="2">
        <v>0.99299999999999999</v>
      </c>
      <c r="O3970" s="2">
        <v>4.3</v>
      </c>
      <c r="P3970" s="2">
        <v>0.73299999999999998</v>
      </c>
      <c r="Q3970" s="3">
        <v>1</v>
      </c>
      <c r="R3970" s="4" t="str">
        <f>TRIM(tblOperations[[#This Row],[Region]])</f>
        <v>South East</v>
      </c>
      <c r="S3970" s="4" t="str">
        <f>TRIM(tblOperations[[#This Row],[Team]])</f>
        <v>Workplace Services</v>
      </c>
      <c r="T3970" s="4" t="str">
        <f>_xlfn.XLOOKUP(R3970,tblRegionReference[Region],tblRegionReference[Area],"Not Found")</f>
        <v>South</v>
      </c>
      <c r="U3970" s="4" t="str">
        <f>IF(tblOperations[[#This Row],[Completion_Rate]]&gt;=_xlfn.XLOOKUP("Completion Rate",tblKPITargets[KPI_Name],tblKPITargets[Target_Value]),"Met","Below Target")</f>
        <v>Met</v>
      </c>
      <c r="V3970" t="str">
        <f>IF(tblOperations[[#This Row],[SLA_Compliance]]&gt;=_xlfn.XLOOKUP('04_References'!$A$3,tblKPITargets[KPI_Name],tblKPITargets[Target_Value]),"Met","Below Target")</f>
        <v>Met</v>
      </c>
      <c r="W3970" t="str">
        <f>IF(tblOperations[[#This Row],[Quality_Pass_Rate]]&gt;=_xlfn.XLOOKUP('04_References'!$A$4,tblKPITargets[KPI_Name],tblKPITargets[Target_Value]),"Met","Below Target")</f>
        <v>Met</v>
      </c>
      <c r="X3970" t="str">
        <f>IF(tblOperations[[#This Row],[Average_Completion_Days]]&lt;=_xlfn.XLOOKUP('04_References'!$A$7,tblKPITargets[KPI_Name],tblKPITargets[Target_Value]),"Met","Below Target")</f>
        <v>Met</v>
      </c>
      <c r="Y3970" t="str">
        <f>IF(tblOperations[[#This Row],[Closing_Backlog]]&lt;=_xlfn.XLOOKUP('04_References'!$A$8,tblKPITargets[KPI_Name],tblKPITargets[Target_Value]),"Met","Below Target")</f>
        <v>Met</v>
      </c>
    </row>
    <row r="3971" spans="1:25">
      <c r="A3971" s="8" t="s">
        <v>4001</v>
      </c>
      <c r="B3971" s="9">
        <v>46200</v>
      </c>
      <c r="C3971" s="4" t="s">
        <v>48</v>
      </c>
      <c r="D3971" s="4" t="s">
        <v>21</v>
      </c>
      <c r="E3971" s="4">
        <v>3548</v>
      </c>
      <c r="F3971" s="4">
        <v>85</v>
      </c>
      <c r="G3971" s="4">
        <v>3633</v>
      </c>
      <c r="H3971" s="4">
        <v>23</v>
      </c>
      <c r="I3971" s="4">
        <v>3610</v>
      </c>
      <c r="J3971" s="4">
        <v>0</v>
      </c>
      <c r="K3971" s="4">
        <v>0</v>
      </c>
      <c r="L3971" s="4">
        <v>8</v>
      </c>
      <c r="M3971" s="4">
        <v>0.6</v>
      </c>
      <c r="N3971" s="4">
        <v>0.98699999999999999</v>
      </c>
      <c r="O3971" s="4">
        <v>2.5</v>
      </c>
      <c r="P3971" s="4">
        <v>0.76500000000000001</v>
      </c>
      <c r="Q3971" s="5">
        <v>6.0000000000000001E-3</v>
      </c>
      <c r="R3971" s="4" t="str">
        <f>TRIM(tblOperations[[#This Row],[Region]])</f>
        <v>South East</v>
      </c>
      <c r="S3971" s="4" t="str">
        <f>TRIM(tblOperations[[#This Row],[Team]])</f>
        <v>Facilities Response</v>
      </c>
      <c r="T3971" s="4" t="str">
        <f>_xlfn.XLOOKUP(R3971,tblRegionReference[Region],tblRegionReference[Area],"Not Found")</f>
        <v>South</v>
      </c>
      <c r="U3971" s="4" t="str">
        <f>IF(tblOperations[[#This Row],[Completion_Rate]]&gt;=_xlfn.XLOOKUP("Completion Rate",tblKPITargets[KPI_Name],tblKPITargets[Target_Value]),"Met","Below Target")</f>
        <v>Below Target</v>
      </c>
      <c r="V3971" t="str">
        <f>IF(tblOperations[[#This Row],[SLA_Compliance]]&gt;=_xlfn.XLOOKUP('04_References'!$A$3,tblKPITargets[KPI_Name],tblKPITargets[Target_Value]),"Met","Below Target")</f>
        <v>Below Target</v>
      </c>
      <c r="W3971" t="str">
        <f>IF(tblOperations[[#This Row],[Quality_Pass_Rate]]&gt;=_xlfn.XLOOKUP('04_References'!$A$4,tblKPITargets[KPI_Name],tblKPITargets[Target_Value]),"Met","Below Target")</f>
        <v>Met</v>
      </c>
      <c r="X3971" t="str">
        <f>IF(tblOperations[[#This Row],[Average_Completion_Days]]&lt;=_xlfn.XLOOKUP('04_References'!$A$7,tblKPITargets[KPI_Name],tblKPITargets[Target_Value]),"Met","Below Target")</f>
        <v>Below Target</v>
      </c>
      <c r="Y3971" t="str">
        <f>IF(tblOperations[[#This Row],[Closing_Backlog]]&lt;=_xlfn.XLOOKUP('04_References'!$A$8,tblKPITargets[KPI_Name],tblKPITargets[Target_Value]),"Met","Below Target")</f>
        <v>Below Target</v>
      </c>
    </row>
    <row r="3972" spans="1:25">
      <c r="A3972" s="6" t="s">
        <v>4002</v>
      </c>
      <c r="B3972" s="7">
        <v>46200</v>
      </c>
      <c r="C3972" s="2" t="s">
        <v>48</v>
      </c>
      <c r="D3972" s="2" t="s">
        <v>23</v>
      </c>
      <c r="E3972" s="2">
        <v>0</v>
      </c>
      <c r="F3972" s="2">
        <v>31</v>
      </c>
      <c r="G3972" s="2">
        <v>31</v>
      </c>
      <c r="H3972" s="2">
        <v>31</v>
      </c>
      <c r="I3972" s="2">
        <v>0</v>
      </c>
      <c r="J3972" s="2">
        <v>0</v>
      </c>
      <c r="K3972" s="2">
        <v>0</v>
      </c>
      <c r="L3972" s="2">
        <v>1.4</v>
      </c>
      <c r="M3972" s="2">
        <v>0.92600000000000005</v>
      </c>
      <c r="N3972" s="2">
        <v>0.98</v>
      </c>
      <c r="O3972" s="2">
        <v>4.4000000000000004</v>
      </c>
      <c r="P3972" s="2">
        <v>0.77</v>
      </c>
      <c r="Q3972" s="3">
        <v>1</v>
      </c>
      <c r="R3972" s="4" t="str">
        <f>TRIM(tblOperations[[#This Row],[Region]])</f>
        <v>South East</v>
      </c>
      <c r="S3972" s="4" t="str">
        <f>TRIM(tblOperations[[#This Row],[Team]])</f>
        <v>Estates Support</v>
      </c>
      <c r="T3972" s="4" t="str">
        <f>_xlfn.XLOOKUP(R3972,tblRegionReference[Region],tblRegionReference[Area],"Not Found")</f>
        <v>South</v>
      </c>
      <c r="U3972" s="4" t="str">
        <f>IF(tblOperations[[#This Row],[Completion_Rate]]&gt;=_xlfn.XLOOKUP("Completion Rate",tblKPITargets[KPI_Name],tblKPITargets[Target_Value]),"Met","Below Target")</f>
        <v>Met</v>
      </c>
      <c r="V3972" t="str">
        <f>IF(tblOperations[[#This Row],[SLA_Compliance]]&gt;=_xlfn.XLOOKUP('04_References'!$A$3,tblKPITargets[KPI_Name],tblKPITargets[Target_Value]),"Met","Below Target")</f>
        <v>Met</v>
      </c>
      <c r="W3972" t="str">
        <f>IF(tblOperations[[#This Row],[Quality_Pass_Rate]]&gt;=_xlfn.XLOOKUP('04_References'!$A$4,tblKPITargets[KPI_Name],tblKPITargets[Target_Value]),"Met","Below Target")</f>
        <v>Met</v>
      </c>
      <c r="X3972" t="str">
        <f>IF(tblOperations[[#This Row],[Average_Completion_Days]]&lt;=_xlfn.XLOOKUP('04_References'!$A$7,tblKPITargets[KPI_Name],tblKPITargets[Target_Value]),"Met","Below Target")</f>
        <v>Met</v>
      </c>
      <c r="Y3972" t="str">
        <f>IF(tblOperations[[#This Row],[Closing_Backlog]]&lt;=_xlfn.XLOOKUP('04_References'!$A$8,tblKPITargets[KPI_Name],tblKPITargets[Target_Value]),"Met","Below Target")</f>
        <v>Met</v>
      </c>
    </row>
    <row r="3973" spans="1:25">
      <c r="A3973" s="8" t="s">
        <v>4003</v>
      </c>
      <c r="B3973" s="9">
        <v>46200</v>
      </c>
      <c r="C3973" s="4" t="s">
        <v>48</v>
      </c>
      <c r="D3973" s="4" t="s">
        <v>25</v>
      </c>
      <c r="E3973" s="4">
        <v>1264</v>
      </c>
      <c r="F3973" s="4">
        <v>28</v>
      </c>
      <c r="G3973" s="4">
        <v>1292</v>
      </c>
      <c r="H3973" s="4">
        <v>23</v>
      </c>
      <c r="I3973" s="4">
        <v>1269</v>
      </c>
      <c r="J3973" s="4">
        <v>0</v>
      </c>
      <c r="K3973" s="4">
        <v>0</v>
      </c>
      <c r="L3973" s="4">
        <v>8</v>
      </c>
      <c r="M3973" s="4">
        <v>0.6</v>
      </c>
      <c r="N3973" s="4">
        <v>0.97</v>
      </c>
      <c r="O3973" s="4">
        <v>2.5</v>
      </c>
      <c r="P3973" s="4">
        <v>0.72899999999999998</v>
      </c>
      <c r="Q3973" s="5">
        <v>1.7999999999999999E-2</v>
      </c>
      <c r="R3973" s="4" t="str">
        <f>TRIM(tblOperations[[#This Row],[Region]])</f>
        <v>South East</v>
      </c>
      <c r="S3973" s="4" t="str">
        <f>TRIM(tblOperations[[#This Row],[Team]])</f>
        <v>Workplace Projects</v>
      </c>
      <c r="T3973" s="4" t="str">
        <f>_xlfn.XLOOKUP(R3973,tblRegionReference[Region],tblRegionReference[Area],"Not Found")</f>
        <v>South</v>
      </c>
      <c r="U3973" s="4" t="str">
        <f>IF(tblOperations[[#This Row],[Completion_Rate]]&gt;=_xlfn.XLOOKUP("Completion Rate",tblKPITargets[KPI_Name],tblKPITargets[Target_Value]),"Met","Below Target")</f>
        <v>Below Target</v>
      </c>
      <c r="V3973" t="str">
        <f>IF(tblOperations[[#This Row],[SLA_Compliance]]&gt;=_xlfn.XLOOKUP('04_References'!$A$3,tblKPITargets[KPI_Name],tblKPITargets[Target_Value]),"Met","Below Target")</f>
        <v>Below Target</v>
      </c>
      <c r="W3973" t="str">
        <f>IF(tblOperations[[#This Row],[Quality_Pass_Rate]]&gt;=_xlfn.XLOOKUP('04_References'!$A$4,tblKPITargets[KPI_Name],tblKPITargets[Target_Value]),"Met","Below Target")</f>
        <v>Met</v>
      </c>
      <c r="X3973" t="str">
        <f>IF(tblOperations[[#This Row],[Average_Completion_Days]]&lt;=_xlfn.XLOOKUP('04_References'!$A$7,tblKPITargets[KPI_Name],tblKPITargets[Target_Value]),"Met","Below Target")</f>
        <v>Below Target</v>
      </c>
      <c r="Y3973" t="str">
        <f>IF(tblOperations[[#This Row],[Closing_Backlog]]&lt;=_xlfn.XLOOKUP('04_References'!$A$8,tblKPITargets[KPI_Name],tblKPITargets[Target_Value]),"Met","Below Target")</f>
        <v>Below Target</v>
      </c>
    </row>
    <row r="3974" spans="1:25">
      <c r="A3974" s="6" t="s">
        <v>4004</v>
      </c>
      <c r="B3974" s="7">
        <v>46200</v>
      </c>
      <c r="C3974" s="2" t="s">
        <v>53</v>
      </c>
      <c r="D3974" s="2" t="s">
        <v>19</v>
      </c>
      <c r="E3974" s="2">
        <v>2107</v>
      </c>
      <c r="F3974" s="2">
        <v>38</v>
      </c>
      <c r="G3974" s="2">
        <v>2145</v>
      </c>
      <c r="H3974" s="2">
        <v>22</v>
      </c>
      <c r="I3974" s="2">
        <v>2123</v>
      </c>
      <c r="J3974" s="2">
        <v>0</v>
      </c>
      <c r="K3974" s="2">
        <v>0</v>
      </c>
      <c r="L3974" s="2">
        <v>8</v>
      </c>
      <c r="M3974" s="2">
        <v>0.6</v>
      </c>
      <c r="N3974" s="2">
        <v>0.99399999999999999</v>
      </c>
      <c r="O3974" s="2">
        <v>2.5</v>
      </c>
      <c r="P3974" s="2">
        <v>0.72599999999999998</v>
      </c>
      <c r="Q3974" s="3">
        <v>0.01</v>
      </c>
      <c r="R3974" s="4" t="str">
        <f>TRIM(tblOperations[[#This Row],[Region]])</f>
        <v>Wales</v>
      </c>
      <c r="S3974" s="4" t="str">
        <f>TRIM(tblOperations[[#This Row],[Team]])</f>
        <v>Workplace Services</v>
      </c>
      <c r="T3974" s="4" t="str">
        <f>_xlfn.XLOOKUP(R3974,tblRegionReference[Region],tblRegionReference[Area],"Not Found")</f>
        <v>Wales</v>
      </c>
      <c r="U3974" s="4" t="str">
        <f>IF(tblOperations[[#This Row],[Completion_Rate]]&gt;=_xlfn.XLOOKUP("Completion Rate",tblKPITargets[KPI_Name],tblKPITargets[Target_Value]),"Met","Below Target")</f>
        <v>Below Target</v>
      </c>
      <c r="V3974" t="str">
        <f>IF(tblOperations[[#This Row],[SLA_Compliance]]&gt;=_xlfn.XLOOKUP('04_References'!$A$3,tblKPITargets[KPI_Name],tblKPITargets[Target_Value]),"Met","Below Target")</f>
        <v>Below Target</v>
      </c>
      <c r="W3974" t="str">
        <f>IF(tblOperations[[#This Row],[Quality_Pass_Rate]]&gt;=_xlfn.XLOOKUP('04_References'!$A$4,tblKPITargets[KPI_Name],tblKPITargets[Target_Value]),"Met","Below Target")</f>
        <v>Met</v>
      </c>
      <c r="X3974" t="str">
        <f>IF(tblOperations[[#This Row],[Average_Completion_Days]]&lt;=_xlfn.XLOOKUP('04_References'!$A$7,tblKPITargets[KPI_Name],tblKPITargets[Target_Value]),"Met","Below Target")</f>
        <v>Below Target</v>
      </c>
      <c r="Y3974" t="str">
        <f>IF(tblOperations[[#This Row],[Closing_Backlog]]&lt;=_xlfn.XLOOKUP('04_References'!$A$8,tblKPITargets[KPI_Name],tblKPITargets[Target_Value]),"Met","Below Target")</f>
        <v>Below Target</v>
      </c>
    </row>
    <row r="3975" spans="1:25">
      <c r="A3975" s="8" t="s">
        <v>4005</v>
      </c>
      <c r="B3975" s="9">
        <v>46200</v>
      </c>
      <c r="C3975" s="4" t="s">
        <v>53</v>
      </c>
      <c r="D3975" s="4" t="s">
        <v>21</v>
      </c>
      <c r="E3975" s="4">
        <v>2156</v>
      </c>
      <c r="F3975" s="4">
        <v>33</v>
      </c>
      <c r="G3975" s="4">
        <v>2189</v>
      </c>
      <c r="H3975" s="4">
        <v>31</v>
      </c>
      <c r="I3975" s="4">
        <v>2158</v>
      </c>
      <c r="J3975" s="4">
        <v>0</v>
      </c>
      <c r="K3975" s="4">
        <v>0</v>
      </c>
      <c r="L3975" s="4">
        <v>8</v>
      </c>
      <c r="M3975" s="4">
        <v>0.6</v>
      </c>
      <c r="N3975" s="4">
        <v>0.97399999999999998</v>
      </c>
      <c r="O3975" s="4">
        <v>2.5</v>
      </c>
      <c r="P3975" s="4">
        <v>0.67900000000000005</v>
      </c>
      <c r="Q3975" s="5">
        <v>1.4E-2</v>
      </c>
      <c r="R3975" s="4" t="str">
        <f>TRIM(tblOperations[[#This Row],[Region]])</f>
        <v>Wales</v>
      </c>
      <c r="S3975" s="4" t="str">
        <f>TRIM(tblOperations[[#This Row],[Team]])</f>
        <v>Facilities Response</v>
      </c>
      <c r="T3975" s="4" t="str">
        <f>_xlfn.XLOOKUP(R3975,tblRegionReference[Region],tblRegionReference[Area],"Not Found")</f>
        <v>Wales</v>
      </c>
      <c r="U3975" s="4" t="str">
        <f>IF(tblOperations[[#This Row],[Completion_Rate]]&gt;=_xlfn.XLOOKUP("Completion Rate",tblKPITargets[KPI_Name],tblKPITargets[Target_Value]),"Met","Below Target")</f>
        <v>Below Target</v>
      </c>
      <c r="V3975" t="str">
        <f>IF(tblOperations[[#This Row],[SLA_Compliance]]&gt;=_xlfn.XLOOKUP('04_References'!$A$3,tblKPITargets[KPI_Name],tblKPITargets[Target_Value]),"Met","Below Target")</f>
        <v>Below Target</v>
      </c>
      <c r="W3975" t="str">
        <f>IF(tblOperations[[#This Row],[Quality_Pass_Rate]]&gt;=_xlfn.XLOOKUP('04_References'!$A$4,tblKPITargets[KPI_Name],tblKPITargets[Target_Value]),"Met","Below Target")</f>
        <v>Met</v>
      </c>
      <c r="X3975" t="str">
        <f>IF(tblOperations[[#This Row],[Average_Completion_Days]]&lt;=_xlfn.XLOOKUP('04_References'!$A$7,tblKPITargets[KPI_Name],tblKPITargets[Target_Value]),"Met","Below Target")</f>
        <v>Below Target</v>
      </c>
      <c r="Y3975" t="str">
        <f>IF(tblOperations[[#This Row],[Closing_Backlog]]&lt;=_xlfn.XLOOKUP('04_References'!$A$8,tblKPITargets[KPI_Name],tblKPITargets[Target_Value]),"Met","Below Target")</f>
        <v>Below Target</v>
      </c>
    </row>
    <row r="3976" spans="1:25">
      <c r="A3976" s="6" t="s">
        <v>4006</v>
      </c>
      <c r="B3976" s="7">
        <v>46200</v>
      </c>
      <c r="C3976" s="2" t="s">
        <v>53</v>
      </c>
      <c r="D3976" s="2" t="s">
        <v>23</v>
      </c>
      <c r="E3976" s="2">
        <v>1656</v>
      </c>
      <c r="F3976" s="2">
        <v>42</v>
      </c>
      <c r="G3976" s="2">
        <v>1698</v>
      </c>
      <c r="H3976" s="2">
        <v>24</v>
      </c>
      <c r="I3976" s="2">
        <v>1674</v>
      </c>
      <c r="J3976" s="2">
        <v>0</v>
      </c>
      <c r="K3976" s="2">
        <v>0</v>
      </c>
      <c r="L3976" s="2">
        <v>8</v>
      </c>
      <c r="M3976" s="2">
        <v>0.6</v>
      </c>
      <c r="N3976" s="2">
        <v>0.99099999999999999</v>
      </c>
      <c r="O3976" s="2">
        <v>2.5</v>
      </c>
      <c r="P3976" s="2">
        <v>0.71299999999999997</v>
      </c>
      <c r="Q3976" s="3">
        <v>1.4E-2</v>
      </c>
      <c r="R3976" s="4" t="str">
        <f>TRIM(tblOperations[[#This Row],[Region]])</f>
        <v>Wales</v>
      </c>
      <c r="S3976" s="4" t="str">
        <f>TRIM(tblOperations[[#This Row],[Team]])</f>
        <v>Estates Support</v>
      </c>
      <c r="T3976" s="4" t="str">
        <f>_xlfn.XLOOKUP(R3976,tblRegionReference[Region],tblRegionReference[Area],"Not Found")</f>
        <v>Wales</v>
      </c>
      <c r="U3976" s="4" t="str">
        <f>IF(tblOperations[[#This Row],[Completion_Rate]]&gt;=_xlfn.XLOOKUP("Completion Rate",tblKPITargets[KPI_Name],tblKPITargets[Target_Value]),"Met","Below Target")</f>
        <v>Below Target</v>
      </c>
      <c r="V3976" t="str">
        <f>IF(tblOperations[[#This Row],[SLA_Compliance]]&gt;=_xlfn.XLOOKUP('04_References'!$A$3,tblKPITargets[KPI_Name],tblKPITargets[Target_Value]),"Met","Below Target")</f>
        <v>Below Target</v>
      </c>
      <c r="W3976" t="str">
        <f>IF(tblOperations[[#This Row],[Quality_Pass_Rate]]&gt;=_xlfn.XLOOKUP('04_References'!$A$4,tblKPITargets[KPI_Name],tblKPITargets[Target_Value]),"Met","Below Target")</f>
        <v>Met</v>
      </c>
      <c r="X3976" t="str">
        <f>IF(tblOperations[[#This Row],[Average_Completion_Days]]&lt;=_xlfn.XLOOKUP('04_References'!$A$7,tblKPITargets[KPI_Name],tblKPITargets[Target_Value]),"Met","Below Target")</f>
        <v>Below Target</v>
      </c>
      <c r="Y3976" t="str">
        <f>IF(tblOperations[[#This Row],[Closing_Backlog]]&lt;=_xlfn.XLOOKUP('04_References'!$A$8,tblKPITargets[KPI_Name],tblKPITargets[Target_Value]),"Met","Below Target")</f>
        <v>Below Target</v>
      </c>
    </row>
    <row r="3977" spans="1:25">
      <c r="A3977" s="8" t="s">
        <v>4007</v>
      </c>
      <c r="B3977" s="9">
        <v>46200</v>
      </c>
      <c r="C3977" s="4" t="s">
        <v>53</v>
      </c>
      <c r="D3977" s="4" t="s">
        <v>25</v>
      </c>
      <c r="E3977" s="4">
        <v>0</v>
      </c>
      <c r="F3977" s="4">
        <v>36</v>
      </c>
      <c r="G3977" s="4">
        <v>36</v>
      </c>
      <c r="H3977" s="4">
        <v>36</v>
      </c>
      <c r="I3977" s="4">
        <v>0</v>
      </c>
      <c r="J3977" s="4">
        <v>0</v>
      </c>
      <c r="K3977" s="4">
        <v>0</v>
      </c>
      <c r="L3977" s="4">
        <v>0.7</v>
      </c>
      <c r="M3977" s="4">
        <v>0.97699999999999998</v>
      </c>
      <c r="N3977" s="4">
        <v>1</v>
      </c>
      <c r="O3977" s="4">
        <v>4.5999999999999996</v>
      </c>
      <c r="P3977" s="4">
        <v>0.69899999999999995</v>
      </c>
      <c r="Q3977" s="5">
        <v>1</v>
      </c>
      <c r="R3977" s="4" t="str">
        <f>TRIM(tblOperations[[#This Row],[Region]])</f>
        <v>Wales</v>
      </c>
      <c r="S3977" s="4" t="str">
        <f>TRIM(tblOperations[[#This Row],[Team]])</f>
        <v>Workplace Projects</v>
      </c>
      <c r="T3977" s="4" t="str">
        <f>_xlfn.XLOOKUP(R3977,tblRegionReference[Region],tblRegionReference[Area],"Not Found")</f>
        <v>Wales</v>
      </c>
      <c r="U3977" s="4" t="str">
        <f>IF(tblOperations[[#This Row],[Completion_Rate]]&gt;=_xlfn.XLOOKUP("Completion Rate",tblKPITargets[KPI_Name],tblKPITargets[Target_Value]),"Met","Below Target")</f>
        <v>Met</v>
      </c>
      <c r="V3977" t="str">
        <f>IF(tblOperations[[#This Row],[SLA_Compliance]]&gt;=_xlfn.XLOOKUP('04_References'!$A$3,tblKPITargets[KPI_Name],tblKPITargets[Target_Value]),"Met","Below Target")</f>
        <v>Met</v>
      </c>
      <c r="W3977" t="str">
        <f>IF(tblOperations[[#This Row],[Quality_Pass_Rate]]&gt;=_xlfn.XLOOKUP('04_References'!$A$4,tblKPITargets[KPI_Name],tblKPITargets[Target_Value]),"Met","Below Target")</f>
        <v>Met</v>
      </c>
      <c r="X3977" t="str">
        <f>IF(tblOperations[[#This Row],[Average_Completion_Days]]&lt;=_xlfn.XLOOKUP('04_References'!$A$7,tblKPITargets[KPI_Name],tblKPITargets[Target_Value]),"Met","Below Target")</f>
        <v>Met</v>
      </c>
      <c r="Y3977" t="str">
        <f>IF(tblOperations[[#This Row],[Closing_Backlog]]&lt;=_xlfn.XLOOKUP('04_References'!$A$8,tblKPITargets[KPI_Name],tblKPITargets[Target_Value]),"Met","Below Target")</f>
        <v>Met</v>
      </c>
    </row>
    <row r="3978" spans="1:25">
      <c r="A3978" s="6" t="s">
        <v>4008</v>
      </c>
      <c r="B3978" s="7">
        <v>46202</v>
      </c>
      <c r="C3978" s="2" t="s">
        <v>18</v>
      </c>
      <c r="D3978" s="2" t="s">
        <v>19</v>
      </c>
      <c r="E3978" s="2">
        <v>727</v>
      </c>
      <c r="F3978" s="2">
        <v>47</v>
      </c>
      <c r="G3978" s="2">
        <v>774</v>
      </c>
      <c r="H3978" s="2">
        <v>34</v>
      </c>
      <c r="I3978" s="2">
        <v>740</v>
      </c>
      <c r="J3978" s="2">
        <v>0</v>
      </c>
      <c r="K3978" s="2">
        <v>0</v>
      </c>
      <c r="L3978" s="2">
        <v>8</v>
      </c>
      <c r="M3978" s="2">
        <v>0.6</v>
      </c>
      <c r="N3978" s="2">
        <v>0.98099999999999998</v>
      </c>
      <c r="O3978" s="2">
        <v>2.5</v>
      </c>
      <c r="P3978" s="2">
        <v>0.66</v>
      </c>
      <c r="Q3978" s="3">
        <v>4.3999999999999997E-2</v>
      </c>
      <c r="R3978" s="4" t="str">
        <f>TRIM(tblOperations[[#This Row],[Region]])</f>
        <v>Scotland</v>
      </c>
      <c r="S3978" s="4" t="str">
        <f>TRIM(tblOperations[[#This Row],[Team]])</f>
        <v>Workplace Services</v>
      </c>
      <c r="T3978" s="4" t="str">
        <f>_xlfn.XLOOKUP(R3978,tblRegionReference[Region],tblRegionReference[Area],"Not Found")</f>
        <v>North</v>
      </c>
      <c r="U3978" s="4" t="str">
        <f>IF(tblOperations[[#This Row],[Completion_Rate]]&gt;=_xlfn.XLOOKUP("Completion Rate",tblKPITargets[KPI_Name],tblKPITargets[Target_Value]),"Met","Below Target")</f>
        <v>Below Target</v>
      </c>
      <c r="V3978" t="str">
        <f>IF(tblOperations[[#This Row],[SLA_Compliance]]&gt;=_xlfn.XLOOKUP('04_References'!$A$3,tblKPITargets[KPI_Name],tblKPITargets[Target_Value]),"Met","Below Target")</f>
        <v>Below Target</v>
      </c>
      <c r="W3978" t="str">
        <f>IF(tblOperations[[#This Row],[Quality_Pass_Rate]]&gt;=_xlfn.XLOOKUP('04_References'!$A$4,tblKPITargets[KPI_Name],tblKPITargets[Target_Value]),"Met","Below Target")</f>
        <v>Met</v>
      </c>
      <c r="X3978" t="str">
        <f>IF(tblOperations[[#This Row],[Average_Completion_Days]]&lt;=_xlfn.XLOOKUP('04_References'!$A$7,tblKPITargets[KPI_Name],tblKPITargets[Target_Value]),"Met","Below Target")</f>
        <v>Below Target</v>
      </c>
      <c r="Y3978" t="str">
        <f>IF(tblOperations[[#This Row],[Closing_Backlog]]&lt;=_xlfn.XLOOKUP('04_References'!$A$8,tblKPITargets[KPI_Name],tblKPITargets[Target_Value]),"Met","Below Target")</f>
        <v>Below Target</v>
      </c>
    </row>
    <row r="3979" spans="1:25">
      <c r="A3979" s="8" t="s">
        <v>4009</v>
      </c>
      <c r="B3979" s="9">
        <v>46202</v>
      </c>
      <c r="C3979" s="4" t="s">
        <v>18</v>
      </c>
      <c r="D3979" s="4" t="s">
        <v>21</v>
      </c>
      <c r="E3979" s="4">
        <v>0</v>
      </c>
      <c r="F3979" s="4">
        <v>50</v>
      </c>
      <c r="G3979" s="4">
        <v>50</v>
      </c>
      <c r="H3979" s="4">
        <v>49</v>
      </c>
      <c r="I3979" s="4">
        <v>1</v>
      </c>
      <c r="J3979" s="4">
        <v>0</v>
      </c>
      <c r="K3979" s="4">
        <v>0</v>
      </c>
      <c r="L3979" s="4">
        <v>1.6</v>
      </c>
      <c r="M3979" s="4">
        <v>0.95699999999999996</v>
      </c>
      <c r="N3979" s="4">
        <v>0.98699999999999999</v>
      </c>
      <c r="O3979" s="4">
        <v>4.5</v>
      </c>
      <c r="P3979" s="4">
        <v>0.72299999999999998</v>
      </c>
      <c r="Q3979" s="5">
        <v>0.98</v>
      </c>
      <c r="R3979" s="4" t="str">
        <f>TRIM(tblOperations[[#This Row],[Region]])</f>
        <v>Scotland</v>
      </c>
      <c r="S3979" s="4" t="str">
        <f>TRIM(tblOperations[[#This Row],[Team]])</f>
        <v>Facilities Response</v>
      </c>
      <c r="T3979" s="4" t="str">
        <f>_xlfn.XLOOKUP(R3979,tblRegionReference[Region],tblRegionReference[Area],"Not Found")</f>
        <v>North</v>
      </c>
      <c r="U3979" s="4" t="str">
        <f>IF(tblOperations[[#This Row],[Completion_Rate]]&gt;=_xlfn.XLOOKUP("Completion Rate",tblKPITargets[KPI_Name],tblKPITargets[Target_Value]),"Met","Below Target")</f>
        <v>Met</v>
      </c>
      <c r="V3979" t="str">
        <f>IF(tblOperations[[#This Row],[SLA_Compliance]]&gt;=_xlfn.XLOOKUP('04_References'!$A$3,tblKPITargets[KPI_Name],tblKPITargets[Target_Value]),"Met","Below Target")</f>
        <v>Met</v>
      </c>
      <c r="W3979" t="str">
        <f>IF(tblOperations[[#This Row],[Quality_Pass_Rate]]&gt;=_xlfn.XLOOKUP('04_References'!$A$4,tblKPITargets[KPI_Name],tblKPITargets[Target_Value]),"Met","Below Target")</f>
        <v>Met</v>
      </c>
      <c r="X3979" t="str">
        <f>IF(tblOperations[[#This Row],[Average_Completion_Days]]&lt;=_xlfn.XLOOKUP('04_References'!$A$7,tblKPITargets[KPI_Name],tblKPITargets[Target_Value]),"Met","Below Target")</f>
        <v>Met</v>
      </c>
      <c r="Y3979" t="str">
        <f>IF(tblOperations[[#This Row],[Closing_Backlog]]&lt;=_xlfn.XLOOKUP('04_References'!$A$8,tblKPITargets[KPI_Name],tblKPITargets[Target_Value]),"Met","Below Target")</f>
        <v>Met</v>
      </c>
    </row>
    <row r="3980" spans="1:25">
      <c r="A3980" s="6" t="s">
        <v>4010</v>
      </c>
      <c r="B3980" s="7">
        <v>46202</v>
      </c>
      <c r="C3980" s="2" t="s">
        <v>18</v>
      </c>
      <c r="D3980" s="2" t="s">
        <v>23</v>
      </c>
      <c r="E3980" s="2">
        <v>1025</v>
      </c>
      <c r="F3980" s="2">
        <v>56</v>
      </c>
      <c r="G3980" s="2">
        <v>1081</v>
      </c>
      <c r="H3980" s="2">
        <v>29</v>
      </c>
      <c r="I3980" s="2">
        <v>1052</v>
      </c>
      <c r="J3980" s="2">
        <v>0</v>
      </c>
      <c r="K3980" s="2">
        <v>0</v>
      </c>
      <c r="L3980" s="2">
        <v>8</v>
      </c>
      <c r="M3980" s="2">
        <v>0.6</v>
      </c>
      <c r="N3980" s="2">
        <v>0.97899999999999998</v>
      </c>
      <c r="O3980" s="2">
        <v>2.5</v>
      </c>
      <c r="P3980" s="2">
        <v>0.73799999999999999</v>
      </c>
      <c r="Q3980" s="3">
        <v>2.7E-2</v>
      </c>
      <c r="R3980" s="4" t="str">
        <f>TRIM(tblOperations[[#This Row],[Region]])</f>
        <v>Scotland</v>
      </c>
      <c r="S3980" s="4" t="str">
        <f>TRIM(tblOperations[[#This Row],[Team]])</f>
        <v>Estates Support</v>
      </c>
      <c r="T3980" s="4" t="str">
        <f>_xlfn.XLOOKUP(R3980,tblRegionReference[Region],tblRegionReference[Area],"Not Found")</f>
        <v>North</v>
      </c>
      <c r="U3980" s="4" t="str">
        <f>IF(tblOperations[[#This Row],[Completion_Rate]]&gt;=_xlfn.XLOOKUP("Completion Rate",tblKPITargets[KPI_Name],tblKPITargets[Target_Value]),"Met","Below Target")</f>
        <v>Below Target</v>
      </c>
      <c r="V3980" t="str">
        <f>IF(tblOperations[[#This Row],[SLA_Compliance]]&gt;=_xlfn.XLOOKUP('04_References'!$A$3,tblKPITargets[KPI_Name],tblKPITargets[Target_Value]),"Met","Below Target")</f>
        <v>Below Target</v>
      </c>
      <c r="W3980" t="str">
        <f>IF(tblOperations[[#This Row],[Quality_Pass_Rate]]&gt;=_xlfn.XLOOKUP('04_References'!$A$4,tblKPITargets[KPI_Name],tblKPITargets[Target_Value]),"Met","Below Target")</f>
        <v>Met</v>
      </c>
      <c r="X3980" t="str">
        <f>IF(tblOperations[[#This Row],[Average_Completion_Days]]&lt;=_xlfn.XLOOKUP('04_References'!$A$7,tblKPITargets[KPI_Name],tblKPITargets[Target_Value]),"Met","Below Target")</f>
        <v>Below Target</v>
      </c>
      <c r="Y3980" t="str">
        <f>IF(tblOperations[[#This Row],[Closing_Backlog]]&lt;=_xlfn.XLOOKUP('04_References'!$A$8,tblKPITargets[KPI_Name],tblKPITargets[Target_Value]),"Met","Below Target")</f>
        <v>Below Target</v>
      </c>
    </row>
    <row r="3981" spans="1:25">
      <c r="A3981" s="8" t="s">
        <v>4011</v>
      </c>
      <c r="B3981" s="9">
        <v>46202</v>
      </c>
      <c r="C3981" s="4" t="s">
        <v>18</v>
      </c>
      <c r="D3981" s="4" t="s">
        <v>25</v>
      </c>
      <c r="E3981" s="4">
        <v>0</v>
      </c>
      <c r="F3981" s="4">
        <v>33</v>
      </c>
      <c r="G3981" s="4">
        <v>33</v>
      </c>
      <c r="H3981" s="4">
        <v>33</v>
      </c>
      <c r="I3981" s="4">
        <v>0</v>
      </c>
      <c r="J3981" s="4">
        <v>1</v>
      </c>
      <c r="K3981" s="4">
        <v>0</v>
      </c>
      <c r="L3981" s="4">
        <v>1.7</v>
      </c>
      <c r="M3981" s="4">
        <v>0.94599999999999995</v>
      </c>
      <c r="N3981" s="4">
        <v>0.98199999999999998</v>
      </c>
      <c r="O3981" s="4">
        <v>4.5999999999999996</v>
      </c>
      <c r="P3981" s="4">
        <v>0.71099999999999997</v>
      </c>
      <c r="Q3981" s="5">
        <v>1</v>
      </c>
      <c r="R3981" s="4" t="str">
        <f>TRIM(tblOperations[[#This Row],[Region]])</f>
        <v>Scotland</v>
      </c>
      <c r="S3981" s="4" t="str">
        <f>TRIM(tblOperations[[#This Row],[Team]])</f>
        <v>Workplace Projects</v>
      </c>
      <c r="T3981" s="4" t="str">
        <f>_xlfn.XLOOKUP(R3981,tblRegionReference[Region],tblRegionReference[Area],"Not Found")</f>
        <v>North</v>
      </c>
      <c r="U3981" s="4" t="str">
        <f>IF(tblOperations[[#This Row],[Completion_Rate]]&gt;=_xlfn.XLOOKUP("Completion Rate",tblKPITargets[KPI_Name],tblKPITargets[Target_Value]),"Met","Below Target")</f>
        <v>Met</v>
      </c>
      <c r="V3981" t="str">
        <f>IF(tblOperations[[#This Row],[SLA_Compliance]]&gt;=_xlfn.XLOOKUP('04_References'!$A$3,tblKPITargets[KPI_Name],tblKPITargets[Target_Value]),"Met","Below Target")</f>
        <v>Met</v>
      </c>
      <c r="W3981" t="str">
        <f>IF(tblOperations[[#This Row],[Quality_Pass_Rate]]&gt;=_xlfn.XLOOKUP('04_References'!$A$4,tblKPITargets[KPI_Name],tblKPITargets[Target_Value]),"Met","Below Target")</f>
        <v>Met</v>
      </c>
      <c r="X3981" t="str">
        <f>IF(tblOperations[[#This Row],[Average_Completion_Days]]&lt;=_xlfn.XLOOKUP('04_References'!$A$7,tblKPITargets[KPI_Name],tblKPITargets[Target_Value]),"Met","Below Target")</f>
        <v>Met</v>
      </c>
      <c r="Y3981" t="str">
        <f>IF(tblOperations[[#This Row],[Closing_Backlog]]&lt;=_xlfn.XLOOKUP('04_References'!$A$8,tblKPITargets[KPI_Name],tblKPITargets[Target_Value]),"Met","Below Target")</f>
        <v>Met</v>
      </c>
    </row>
    <row r="3982" spans="1:25">
      <c r="A3982" s="6" t="s">
        <v>4012</v>
      </c>
      <c r="B3982" s="7">
        <v>46202</v>
      </c>
      <c r="C3982" s="2" t="s">
        <v>27</v>
      </c>
      <c r="D3982" s="2" t="s">
        <v>19</v>
      </c>
      <c r="E3982" s="2">
        <v>9</v>
      </c>
      <c r="F3982" s="2">
        <v>58</v>
      </c>
      <c r="G3982" s="2">
        <v>67</v>
      </c>
      <c r="H3982" s="2">
        <v>51</v>
      </c>
      <c r="I3982" s="2">
        <v>16</v>
      </c>
      <c r="J3982" s="2">
        <v>0</v>
      </c>
      <c r="K3982" s="2">
        <v>0</v>
      </c>
      <c r="L3982" s="2">
        <v>2.4</v>
      </c>
      <c r="M3982" s="2">
        <v>0.85099999999999998</v>
      </c>
      <c r="N3982" s="2">
        <v>0.998</v>
      </c>
      <c r="O3982" s="2">
        <v>3.8</v>
      </c>
      <c r="P3982" s="2">
        <v>0.74399999999999999</v>
      </c>
      <c r="Q3982" s="3">
        <v>0.76100000000000001</v>
      </c>
      <c r="R3982" s="4" t="str">
        <f>TRIM(tblOperations[[#This Row],[Region]])</f>
        <v>North East</v>
      </c>
      <c r="S3982" s="4" t="str">
        <f>TRIM(tblOperations[[#This Row],[Team]])</f>
        <v>Workplace Services</v>
      </c>
      <c r="T3982" s="4" t="str">
        <f>_xlfn.XLOOKUP(R3982,tblRegionReference[Region],tblRegionReference[Area],"Not Found")</f>
        <v>North</v>
      </c>
      <c r="U3982" s="4" t="str">
        <f>IF(tblOperations[[#This Row],[Completion_Rate]]&gt;=_xlfn.XLOOKUP("Completion Rate",tblKPITargets[KPI_Name],tblKPITargets[Target_Value]),"Met","Below Target")</f>
        <v>Below Target</v>
      </c>
      <c r="V3982" t="str">
        <f>IF(tblOperations[[#This Row],[SLA_Compliance]]&gt;=_xlfn.XLOOKUP('04_References'!$A$3,tblKPITargets[KPI_Name],tblKPITargets[Target_Value]),"Met","Below Target")</f>
        <v>Below Target</v>
      </c>
      <c r="W3982" t="str">
        <f>IF(tblOperations[[#This Row],[Quality_Pass_Rate]]&gt;=_xlfn.XLOOKUP('04_References'!$A$4,tblKPITargets[KPI_Name],tblKPITargets[Target_Value]),"Met","Below Target")</f>
        <v>Met</v>
      </c>
      <c r="X3982" t="str">
        <f>IF(tblOperations[[#This Row],[Average_Completion_Days]]&lt;=_xlfn.XLOOKUP('04_References'!$A$7,tblKPITargets[KPI_Name],tblKPITargets[Target_Value]),"Met","Below Target")</f>
        <v>Met</v>
      </c>
      <c r="Y3982" t="str">
        <f>IF(tblOperations[[#This Row],[Closing_Backlog]]&lt;=_xlfn.XLOOKUP('04_References'!$A$8,tblKPITargets[KPI_Name],tblKPITargets[Target_Value]),"Met","Below Target")</f>
        <v>Below Target</v>
      </c>
    </row>
    <row r="3983" spans="1:25">
      <c r="A3983" s="8" t="s">
        <v>4013</v>
      </c>
      <c r="B3983" s="9">
        <v>46202</v>
      </c>
      <c r="C3983" s="4" t="s">
        <v>27</v>
      </c>
      <c r="D3983" s="4" t="s">
        <v>21</v>
      </c>
      <c r="E3983" s="4">
        <v>0</v>
      </c>
      <c r="F3983" s="4">
        <v>27</v>
      </c>
      <c r="G3983" s="4">
        <v>27</v>
      </c>
      <c r="H3983" s="4">
        <v>27</v>
      </c>
      <c r="I3983" s="4">
        <v>0</v>
      </c>
      <c r="J3983" s="4">
        <v>0</v>
      </c>
      <c r="K3983" s="4">
        <v>0</v>
      </c>
      <c r="L3983" s="4">
        <v>1.3</v>
      </c>
      <c r="M3983" s="4">
        <v>0.98499999999999999</v>
      </c>
      <c r="N3983" s="4">
        <v>0.99299999999999999</v>
      </c>
      <c r="O3983" s="4">
        <v>4.5</v>
      </c>
      <c r="P3983" s="4">
        <v>0.70899999999999996</v>
      </c>
      <c r="Q3983" s="5">
        <v>1</v>
      </c>
      <c r="R3983" s="4" t="str">
        <f>TRIM(tblOperations[[#This Row],[Region]])</f>
        <v>North East</v>
      </c>
      <c r="S3983" s="4" t="str">
        <f>TRIM(tblOperations[[#This Row],[Team]])</f>
        <v>Facilities Response</v>
      </c>
      <c r="T3983" s="4" t="str">
        <f>_xlfn.XLOOKUP(R3983,tblRegionReference[Region],tblRegionReference[Area],"Not Found")</f>
        <v>North</v>
      </c>
      <c r="U3983" s="4" t="str">
        <f>IF(tblOperations[[#This Row],[Completion_Rate]]&gt;=_xlfn.XLOOKUP("Completion Rate",tblKPITargets[KPI_Name],tblKPITargets[Target_Value]),"Met","Below Target")</f>
        <v>Met</v>
      </c>
      <c r="V3983" t="str">
        <f>IF(tblOperations[[#This Row],[SLA_Compliance]]&gt;=_xlfn.XLOOKUP('04_References'!$A$3,tblKPITargets[KPI_Name],tblKPITargets[Target_Value]),"Met","Below Target")</f>
        <v>Met</v>
      </c>
      <c r="W3983" t="str">
        <f>IF(tblOperations[[#This Row],[Quality_Pass_Rate]]&gt;=_xlfn.XLOOKUP('04_References'!$A$4,tblKPITargets[KPI_Name],tblKPITargets[Target_Value]),"Met","Below Target")</f>
        <v>Met</v>
      </c>
      <c r="X3983" t="str">
        <f>IF(tblOperations[[#This Row],[Average_Completion_Days]]&lt;=_xlfn.XLOOKUP('04_References'!$A$7,tblKPITargets[KPI_Name],tblKPITargets[Target_Value]),"Met","Below Target")</f>
        <v>Met</v>
      </c>
      <c r="Y3983" t="str">
        <f>IF(tblOperations[[#This Row],[Closing_Backlog]]&lt;=_xlfn.XLOOKUP('04_References'!$A$8,tblKPITargets[KPI_Name],tblKPITargets[Target_Value]),"Met","Below Target")</f>
        <v>Met</v>
      </c>
    </row>
    <row r="3984" spans="1:25">
      <c r="A3984" s="6" t="s">
        <v>4014</v>
      </c>
      <c r="B3984" s="7">
        <v>46202</v>
      </c>
      <c r="C3984" s="2" t="s">
        <v>27</v>
      </c>
      <c r="D3984" s="2" t="s">
        <v>23</v>
      </c>
      <c r="E3984" s="2">
        <v>2642</v>
      </c>
      <c r="F3984" s="2">
        <v>56</v>
      </c>
      <c r="G3984" s="2">
        <v>2698</v>
      </c>
      <c r="H3984" s="2">
        <v>22</v>
      </c>
      <c r="I3984" s="2">
        <v>2676</v>
      </c>
      <c r="J3984" s="2">
        <v>0</v>
      </c>
      <c r="K3984" s="2">
        <v>0</v>
      </c>
      <c r="L3984" s="2">
        <v>8</v>
      </c>
      <c r="M3984" s="2">
        <v>0.6</v>
      </c>
      <c r="N3984" s="2">
        <v>0.96899999999999997</v>
      </c>
      <c r="O3984" s="2">
        <v>2.5</v>
      </c>
      <c r="P3984" s="2">
        <v>0.77200000000000002</v>
      </c>
      <c r="Q3984" s="3">
        <v>8.0000000000000002E-3</v>
      </c>
      <c r="R3984" s="4" t="str">
        <f>TRIM(tblOperations[[#This Row],[Region]])</f>
        <v>North East</v>
      </c>
      <c r="S3984" s="4" t="str">
        <f>TRIM(tblOperations[[#This Row],[Team]])</f>
        <v>Estates Support</v>
      </c>
      <c r="T3984" s="4" t="str">
        <f>_xlfn.XLOOKUP(R3984,tblRegionReference[Region],tblRegionReference[Area],"Not Found")</f>
        <v>North</v>
      </c>
      <c r="U3984" s="4" t="str">
        <f>IF(tblOperations[[#This Row],[Completion_Rate]]&gt;=_xlfn.XLOOKUP("Completion Rate",tblKPITargets[KPI_Name],tblKPITargets[Target_Value]),"Met","Below Target")</f>
        <v>Below Target</v>
      </c>
      <c r="V3984" t="str">
        <f>IF(tblOperations[[#This Row],[SLA_Compliance]]&gt;=_xlfn.XLOOKUP('04_References'!$A$3,tblKPITargets[KPI_Name],tblKPITargets[Target_Value]),"Met","Below Target")</f>
        <v>Below Target</v>
      </c>
      <c r="W3984" t="str">
        <f>IF(tblOperations[[#This Row],[Quality_Pass_Rate]]&gt;=_xlfn.XLOOKUP('04_References'!$A$4,tblKPITargets[KPI_Name],tblKPITargets[Target_Value]),"Met","Below Target")</f>
        <v>Met</v>
      </c>
      <c r="X3984" t="str">
        <f>IF(tblOperations[[#This Row],[Average_Completion_Days]]&lt;=_xlfn.XLOOKUP('04_References'!$A$7,tblKPITargets[KPI_Name],tblKPITargets[Target_Value]),"Met","Below Target")</f>
        <v>Below Target</v>
      </c>
      <c r="Y3984" t="str">
        <f>IF(tblOperations[[#This Row],[Closing_Backlog]]&lt;=_xlfn.XLOOKUP('04_References'!$A$8,tblKPITargets[KPI_Name],tblKPITargets[Target_Value]),"Met","Below Target")</f>
        <v>Below Target</v>
      </c>
    </row>
    <row r="3985" spans="1:25">
      <c r="A3985" s="8" t="s">
        <v>4015</v>
      </c>
      <c r="B3985" s="9">
        <v>46202</v>
      </c>
      <c r="C3985" s="4" t="s">
        <v>27</v>
      </c>
      <c r="D3985" s="4" t="s">
        <v>25</v>
      </c>
      <c r="E3985" s="4">
        <v>258</v>
      </c>
      <c r="F3985" s="4">
        <v>32</v>
      </c>
      <c r="G3985" s="4">
        <v>290</v>
      </c>
      <c r="H3985" s="4">
        <v>22</v>
      </c>
      <c r="I3985" s="4">
        <v>268</v>
      </c>
      <c r="J3985" s="4">
        <v>0</v>
      </c>
      <c r="K3985" s="4">
        <v>0</v>
      </c>
      <c r="L3985" s="4">
        <v>8</v>
      </c>
      <c r="M3985" s="4">
        <v>0.6</v>
      </c>
      <c r="N3985" s="4">
        <v>0.98399999999999999</v>
      </c>
      <c r="O3985" s="4">
        <v>2.5</v>
      </c>
      <c r="P3985" s="4">
        <v>0.81100000000000005</v>
      </c>
      <c r="Q3985" s="5">
        <v>7.5999999999999998E-2</v>
      </c>
      <c r="R3985" s="4" t="str">
        <f>TRIM(tblOperations[[#This Row],[Region]])</f>
        <v>North East</v>
      </c>
      <c r="S3985" s="4" t="str">
        <f>TRIM(tblOperations[[#This Row],[Team]])</f>
        <v>Workplace Projects</v>
      </c>
      <c r="T3985" s="4" t="str">
        <f>_xlfn.XLOOKUP(R3985,tblRegionReference[Region],tblRegionReference[Area],"Not Found")</f>
        <v>North</v>
      </c>
      <c r="U3985" s="4" t="str">
        <f>IF(tblOperations[[#This Row],[Completion_Rate]]&gt;=_xlfn.XLOOKUP("Completion Rate",tblKPITargets[KPI_Name],tblKPITargets[Target_Value]),"Met","Below Target")</f>
        <v>Below Target</v>
      </c>
      <c r="V3985" t="str">
        <f>IF(tblOperations[[#This Row],[SLA_Compliance]]&gt;=_xlfn.XLOOKUP('04_References'!$A$3,tblKPITargets[KPI_Name],tblKPITargets[Target_Value]),"Met","Below Target")</f>
        <v>Below Target</v>
      </c>
      <c r="W3985" t="str">
        <f>IF(tblOperations[[#This Row],[Quality_Pass_Rate]]&gt;=_xlfn.XLOOKUP('04_References'!$A$4,tblKPITargets[KPI_Name],tblKPITargets[Target_Value]),"Met","Below Target")</f>
        <v>Met</v>
      </c>
      <c r="X3985" t="str">
        <f>IF(tblOperations[[#This Row],[Average_Completion_Days]]&lt;=_xlfn.XLOOKUP('04_References'!$A$7,tblKPITargets[KPI_Name],tblKPITargets[Target_Value]),"Met","Below Target")</f>
        <v>Below Target</v>
      </c>
      <c r="Y3985" t="str">
        <f>IF(tblOperations[[#This Row],[Closing_Backlog]]&lt;=_xlfn.XLOOKUP('04_References'!$A$8,tblKPITargets[KPI_Name],tblKPITargets[Target_Value]),"Met","Below Target")</f>
        <v>Below Target</v>
      </c>
    </row>
    <row r="3986" spans="1:25">
      <c r="A3986" s="6" t="s">
        <v>4016</v>
      </c>
      <c r="B3986" s="7">
        <v>46202</v>
      </c>
      <c r="C3986" s="2" t="s">
        <v>32</v>
      </c>
      <c r="D3986" s="2" t="s">
        <v>19</v>
      </c>
      <c r="E3986" s="2">
        <v>1172</v>
      </c>
      <c r="F3986" s="2">
        <v>37</v>
      </c>
      <c r="G3986" s="2">
        <v>1209</v>
      </c>
      <c r="H3986" s="2">
        <v>33</v>
      </c>
      <c r="I3986" s="2">
        <v>1176</v>
      </c>
      <c r="J3986" s="2">
        <v>1</v>
      </c>
      <c r="K3986" s="2">
        <v>0</v>
      </c>
      <c r="L3986" s="2">
        <v>8</v>
      </c>
      <c r="M3986" s="2">
        <v>0.6</v>
      </c>
      <c r="N3986" s="2">
        <v>0.995</v>
      </c>
      <c r="O3986" s="2">
        <v>2.5</v>
      </c>
      <c r="P3986" s="2">
        <v>0.755</v>
      </c>
      <c r="Q3986" s="3">
        <v>2.7E-2</v>
      </c>
      <c r="R3986" s="4" t="str">
        <f>TRIM(tblOperations[[#This Row],[Region]])</f>
        <v>North West</v>
      </c>
      <c r="S3986" s="4" t="str">
        <f>TRIM(tblOperations[[#This Row],[Team]])</f>
        <v>Workplace Services</v>
      </c>
      <c r="T3986" s="4" t="str">
        <f>_xlfn.XLOOKUP(R3986,tblRegionReference[Region],tblRegionReference[Area],"Not Found")</f>
        <v>North</v>
      </c>
      <c r="U3986" s="4" t="str">
        <f>IF(tblOperations[[#This Row],[Completion_Rate]]&gt;=_xlfn.XLOOKUP("Completion Rate",tblKPITargets[KPI_Name],tblKPITargets[Target_Value]),"Met","Below Target")</f>
        <v>Below Target</v>
      </c>
      <c r="V3986" t="str">
        <f>IF(tblOperations[[#This Row],[SLA_Compliance]]&gt;=_xlfn.XLOOKUP('04_References'!$A$3,tblKPITargets[KPI_Name],tblKPITargets[Target_Value]),"Met","Below Target")</f>
        <v>Below Target</v>
      </c>
      <c r="W3986" t="str">
        <f>IF(tblOperations[[#This Row],[Quality_Pass_Rate]]&gt;=_xlfn.XLOOKUP('04_References'!$A$4,tblKPITargets[KPI_Name],tblKPITargets[Target_Value]),"Met","Below Target")</f>
        <v>Met</v>
      </c>
      <c r="X3986" t="str">
        <f>IF(tblOperations[[#This Row],[Average_Completion_Days]]&lt;=_xlfn.XLOOKUP('04_References'!$A$7,tblKPITargets[KPI_Name],tblKPITargets[Target_Value]),"Met","Below Target")</f>
        <v>Below Target</v>
      </c>
      <c r="Y3986" t="str">
        <f>IF(tblOperations[[#This Row],[Closing_Backlog]]&lt;=_xlfn.XLOOKUP('04_References'!$A$8,tblKPITargets[KPI_Name],tblKPITargets[Target_Value]),"Met","Below Target")</f>
        <v>Below Target</v>
      </c>
    </row>
    <row r="3987" spans="1:25">
      <c r="A3987" s="8" t="s">
        <v>4017</v>
      </c>
      <c r="B3987" s="9">
        <v>46202</v>
      </c>
      <c r="C3987" s="4" t="s">
        <v>32</v>
      </c>
      <c r="D3987" s="4" t="s">
        <v>21</v>
      </c>
      <c r="E3987" s="4">
        <v>2459</v>
      </c>
      <c r="F3987" s="4">
        <v>49</v>
      </c>
      <c r="G3987" s="4">
        <v>2508</v>
      </c>
      <c r="H3987" s="4">
        <v>27</v>
      </c>
      <c r="I3987" s="4">
        <v>2481</v>
      </c>
      <c r="J3987" s="4">
        <v>0</v>
      </c>
      <c r="K3987" s="4">
        <v>0</v>
      </c>
      <c r="L3987" s="4">
        <v>8</v>
      </c>
      <c r="M3987" s="4">
        <v>0.6</v>
      </c>
      <c r="N3987" s="4">
        <v>0.97599999999999998</v>
      </c>
      <c r="O3987" s="4">
        <v>2.5</v>
      </c>
      <c r="P3987" s="4">
        <v>0.75</v>
      </c>
      <c r="Q3987" s="5">
        <v>1.0999999999999999E-2</v>
      </c>
      <c r="R3987" s="4" t="str">
        <f>TRIM(tblOperations[[#This Row],[Region]])</f>
        <v>North West</v>
      </c>
      <c r="S3987" s="4" t="str">
        <f>TRIM(tblOperations[[#This Row],[Team]])</f>
        <v>Facilities Response</v>
      </c>
      <c r="T3987" s="4" t="str">
        <f>_xlfn.XLOOKUP(R3987,tblRegionReference[Region],tblRegionReference[Area],"Not Found")</f>
        <v>North</v>
      </c>
      <c r="U3987" s="4" t="str">
        <f>IF(tblOperations[[#This Row],[Completion_Rate]]&gt;=_xlfn.XLOOKUP("Completion Rate",tblKPITargets[KPI_Name],tblKPITargets[Target_Value]),"Met","Below Target")</f>
        <v>Below Target</v>
      </c>
      <c r="V3987" t="str">
        <f>IF(tblOperations[[#This Row],[SLA_Compliance]]&gt;=_xlfn.XLOOKUP('04_References'!$A$3,tblKPITargets[KPI_Name],tblKPITargets[Target_Value]),"Met","Below Target")</f>
        <v>Below Target</v>
      </c>
      <c r="W3987" t="str">
        <f>IF(tblOperations[[#This Row],[Quality_Pass_Rate]]&gt;=_xlfn.XLOOKUP('04_References'!$A$4,tblKPITargets[KPI_Name],tblKPITargets[Target_Value]),"Met","Below Target")</f>
        <v>Met</v>
      </c>
      <c r="X3987" t="str">
        <f>IF(tblOperations[[#This Row],[Average_Completion_Days]]&lt;=_xlfn.XLOOKUP('04_References'!$A$7,tblKPITargets[KPI_Name],tblKPITargets[Target_Value]),"Met","Below Target")</f>
        <v>Below Target</v>
      </c>
      <c r="Y3987" t="str">
        <f>IF(tblOperations[[#This Row],[Closing_Backlog]]&lt;=_xlfn.XLOOKUP('04_References'!$A$8,tblKPITargets[KPI_Name],tblKPITargets[Target_Value]),"Met","Below Target")</f>
        <v>Below Target</v>
      </c>
    </row>
    <row r="3988" spans="1:25">
      <c r="A3988" s="6" t="s">
        <v>4018</v>
      </c>
      <c r="B3988" s="7">
        <v>46202</v>
      </c>
      <c r="C3988" s="2" t="s">
        <v>32</v>
      </c>
      <c r="D3988" s="2" t="s">
        <v>23</v>
      </c>
      <c r="E3988" s="2">
        <v>2781</v>
      </c>
      <c r="F3988" s="2">
        <v>69</v>
      </c>
      <c r="G3988" s="2">
        <v>2850</v>
      </c>
      <c r="H3988" s="2">
        <v>22</v>
      </c>
      <c r="I3988" s="2">
        <v>2828</v>
      </c>
      <c r="J3988" s="2">
        <v>0</v>
      </c>
      <c r="K3988" s="2">
        <v>0</v>
      </c>
      <c r="L3988" s="2">
        <v>8</v>
      </c>
      <c r="M3988" s="2">
        <v>0.6</v>
      </c>
      <c r="N3988" s="2">
        <v>1</v>
      </c>
      <c r="O3988" s="2">
        <v>2.5</v>
      </c>
      <c r="P3988" s="2">
        <v>0.65100000000000002</v>
      </c>
      <c r="Q3988" s="3">
        <v>8.0000000000000002E-3</v>
      </c>
      <c r="R3988" s="4" t="str">
        <f>TRIM(tblOperations[[#This Row],[Region]])</f>
        <v>North West</v>
      </c>
      <c r="S3988" s="4" t="str">
        <f>TRIM(tblOperations[[#This Row],[Team]])</f>
        <v>Estates Support</v>
      </c>
      <c r="T3988" s="4" t="str">
        <f>_xlfn.XLOOKUP(R3988,tblRegionReference[Region],tblRegionReference[Area],"Not Found")</f>
        <v>North</v>
      </c>
      <c r="U3988" s="4" t="str">
        <f>IF(tblOperations[[#This Row],[Completion_Rate]]&gt;=_xlfn.XLOOKUP("Completion Rate",tblKPITargets[KPI_Name],tblKPITargets[Target_Value]),"Met","Below Target")</f>
        <v>Below Target</v>
      </c>
      <c r="V3988" t="str">
        <f>IF(tblOperations[[#This Row],[SLA_Compliance]]&gt;=_xlfn.XLOOKUP('04_References'!$A$3,tblKPITargets[KPI_Name],tblKPITargets[Target_Value]),"Met","Below Target")</f>
        <v>Below Target</v>
      </c>
      <c r="W3988" t="str">
        <f>IF(tblOperations[[#This Row],[Quality_Pass_Rate]]&gt;=_xlfn.XLOOKUP('04_References'!$A$4,tblKPITargets[KPI_Name],tblKPITargets[Target_Value]),"Met","Below Target")</f>
        <v>Met</v>
      </c>
      <c r="X3988" t="str">
        <f>IF(tblOperations[[#This Row],[Average_Completion_Days]]&lt;=_xlfn.XLOOKUP('04_References'!$A$7,tblKPITargets[KPI_Name],tblKPITargets[Target_Value]),"Met","Below Target")</f>
        <v>Below Target</v>
      </c>
      <c r="Y3988" t="str">
        <f>IF(tblOperations[[#This Row],[Closing_Backlog]]&lt;=_xlfn.XLOOKUP('04_References'!$A$8,tblKPITargets[KPI_Name],tblKPITargets[Target_Value]),"Met","Below Target")</f>
        <v>Below Target</v>
      </c>
    </row>
    <row r="3989" spans="1:25">
      <c r="A3989" s="8" t="s">
        <v>4019</v>
      </c>
      <c r="B3989" s="9">
        <v>46202</v>
      </c>
      <c r="C3989" s="4" t="s">
        <v>32</v>
      </c>
      <c r="D3989" s="4" t="s">
        <v>25</v>
      </c>
      <c r="E3989" s="4">
        <v>0</v>
      </c>
      <c r="F3989" s="4">
        <v>21</v>
      </c>
      <c r="G3989" s="4">
        <v>21</v>
      </c>
      <c r="H3989" s="4">
        <v>21</v>
      </c>
      <c r="I3989" s="4">
        <v>0</v>
      </c>
      <c r="J3989" s="4">
        <v>1</v>
      </c>
      <c r="K3989" s="4">
        <v>0</v>
      </c>
      <c r="L3989" s="4">
        <v>1.5</v>
      </c>
      <c r="M3989" s="4">
        <v>0.996</v>
      </c>
      <c r="N3989" s="4">
        <v>0.98499999999999999</v>
      </c>
      <c r="O3989" s="4">
        <v>4.7</v>
      </c>
      <c r="P3989" s="4">
        <v>0.69399999999999995</v>
      </c>
      <c r="Q3989" s="5">
        <v>1</v>
      </c>
      <c r="R3989" s="4" t="str">
        <f>TRIM(tblOperations[[#This Row],[Region]])</f>
        <v>North West</v>
      </c>
      <c r="S3989" s="4" t="str">
        <f>TRIM(tblOperations[[#This Row],[Team]])</f>
        <v>Workplace Projects</v>
      </c>
      <c r="T3989" s="4" t="str">
        <f>_xlfn.XLOOKUP(R3989,tblRegionReference[Region],tblRegionReference[Area],"Not Found")</f>
        <v>North</v>
      </c>
      <c r="U3989" s="4" t="str">
        <f>IF(tblOperations[[#This Row],[Completion_Rate]]&gt;=_xlfn.XLOOKUP("Completion Rate",tblKPITargets[KPI_Name],tblKPITargets[Target_Value]),"Met","Below Target")</f>
        <v>Met</v>
      </c>
      <c r="V3989" t="str">
        <f>IF(tblOperations[[#This Row],[SLA_Compliance]]&gt;=_xlfn.XLOOKUP('04_References'!$A$3,tblKPITargets[KPI_Name],tblKPITargets[Target_Value]),"Met","Below Target")</f>
        <v>Met</v>
      </c>
      <c r="W3989" t="str">
        <f>IF(tblOperations[[#This Row],[Quality_Pass_Rate]]&gt;=_xlfn.XLOOKUP('04_References'!$A$4,tblKPITargets[KPI_Name],tblKPITargets[Target_Value]),"Met","Below Target")</f>
        <v>Met</v>
      </c>
      <c r="X3989" t="str">
        <f>IF(tblOperations[[#This Row],[Average_Completion_Days]]&lt;=_xlfn.XLOOKUP('04_References'!$A$7,tblKPITargets[KPI_Name],tblKPITargets[Target_Value]),"Met","Below Target")</f>
        <v>Met</v>
      </c>
      <c r="Y3989" t="str">
        <f>IF(tblOperations[[#This Row],[Closing_Backlog]]&lt;=_xlfn.XLOOKUP('04_References'!$A$8,tblKPITargets[KPI_Name],tblKPITargets[Target_Value]),"Met","Below Target")</f>
        <v>Met</v>
      </c>
    </row>
    <row r="3990" spans="1:25">
      <c r="A3990" s="6" t="s">
        <v>4020</v>
      </c>
      <c r="B3990" s="7">
        <v>46202</v>
      </c>
      <c r="C3990" s="2" t="s">
        <v>37</v>
      </c>
      <c r="D3990" s="2" t="s">
        <v>19</v>
      </c>
      <c r="E3990" s="2">
        <v>8</v>
      </c>
      <c r="F3990" s="2">
        <v>33</v>
      </c>
      <c r="G3990" s="2">
        <v>41</v>
      </c>
      <c r="H3990" s="2">
        <v>41</v>
      </c>
      <c r="I3990" s="2">
        <v>0</v>
      </c>
      <c r="J3990" s="2">
        <v>0</v>
      </c>
      <c r="K3990" s="2">
        <v>0</v>
      </c>
      <c r="L3990" s="2">
        <v>1.1000000000000001</v>
      </c>
      <c r="M3990" s="2">
        <v>0.90200000000000002</v>
      </c>
      <c r="N3990" s="2">
        <v>0.97699999999999998</v>
      </c>
      <c r="O3990" s="2">
        <v>4.5999999999999996</v>
      </c>
      <c r="P3990" s="2">
        <v>0.67100000000000004</v>
      </c>
      <c r="Q3990" s="3">
        <v>1</v>
      </c>
      <c r="R3990" s="4" t="str">
        <f>TRIM(tblOperations[[#This Row],[Region]])</f>
        <v>Midlands</v>
      </c>
      <c r="S3990" s="4" t="str">
        <f>TRIM(tblOperations[[#This Row],[Team]])</f>
        <v>Workplace Services</v>
      </c>
      <c r="T3990" s="4" t="str">
        <f>_xlfn.XLOOKUP(R3990,tblRegionReference[Region],tblRegionReference[Area],"Not Found")</f>
        <v>Central</v>
      </c>
      <c r="U3990" s="4" t="str">
        <f>IF(tblOperations[[#This Row],[Completion_Rate]]&gt;=_xlfn.XLOOKUP("Completion Rate",tblKPITargets[KPI_Name],tblKPITargets[Target_Value]),"Met","Below Target")</f>
        <v>Met</v>
      </c>
      <c r="V3990" t="str">
        <f>IF(tblOperations[[#This Row],[SLA_Compliance]]&gt;=_xlfn.XLOOKUP('04_References'!$A$3,tblKPITargets[KPI_Name],tblKPITargets[Target_Value]),"Met","Below Target")</f>
        <v>Below Target</v>
      </c>
      <c r="W3990" t="str">
        <f>IF(tblOperations[[#This Row],[Quality_Pass_Rate]]&gt;=_xlfn.XLOOKUP('04_References'!$A$4,tblKPITargets[KPI_Name],tblKPITargets[Target_Value]),"Met","Below Target")</f>
        <v>Met</v>
      </c>
      <c r="X3990" t="str">
        <f>IF(tblOperations[[#This Row],[Average_Completion_Days]]&lt;=_xlfn.XLOOKUP('04_References'!$A$7,tblKPITargets[KPI_Name],tblKPITargets[Target_Value]),"Met","Below Target")</f>
        <v>Met</v>
      </c>
      <c r="Y3990" t="str">
        <f>IF(tblOperations[[#This Row],[Closing_Backlog]]&lt;=_xlfn.XLOOKUP('04_References'!$A$8,tblKPITargets[KPI_Name],tblKPITargets[Target_Value]),"Met","Below Target")</f>
        <v>Met</v>
      </c>
    </row>
    <row r="3991" spans="1:25">
      <c r="A3991" s="8" t="s">
        <v>4021</v>
      </c>
      <c r="B3991" s="9">
        <v>46202</v>
      </c>
      <c r="C3991" s="4" t="s">
        <v>37</v>
      </c>
      <c r="D3991" s="4" t="s">
        <v>21</v>
      </c>
      <c r="E3991" s="4">
        <v>1216</v>
      </c>
      <c r="F3991" s="4">
        <v>40</v>
      </c>
      <c r="G3991" s="4">
        <v>1256</v>
      </c>
      <c r="H3991" s="4">
        <v>40</v>
      </c>
      <c r="I3991" s="4">
        <v>1216</v>
      </c>
      <c r="J3991" s="4">
        <v>0</v>
      </c>
      <c r="K3991" s="4">
        <v>0</v>
      </c>
      <c r="L3991" s="4">
        <v>8</v>
      </c>
      <c r="M3991" s="4">
        <v>0.6</v>
      </c>
      <c r="N3991" s="4">
        <v>0.95899999999999996</v>
      </c>
      <c r="O3991" s="4">
        <v>2.5</v>
      </c>
      <c r="P3991" s="4">
        <v>0.82499999999999996</v>
      </c>
      <c r="Q3991" s="5">
        <v>3.2000000000000001E-2</v>
      </c>
      <c r="R3991" s="4" t="str">
        <f>TRIM(tblOperations[[#This Row],[Region]])</f>
        <v>Midlands</v>
      </c>
      <c r="S3991" s="4" t="str">
        <f>TRIM(tblOperations[[#This Row],[Team]])</f>
        <v>Facilities Response</v>
      </c>
      <c r="T3991" s="4" t="str">
        <f>_xlfn.XLOOKUP(R3991,tblRegionReference[Region],tblRegionReference[Area],"Not Found")</f>
        <v>Central</v>
      </c>
      <c r="U3991" s="4" t="str">
        <f>IF(tblOperations[[#This Row],[Completion_Rate]]&gt;=_xlfn.XLOOKUP("Completion Rate",tblKPITargets[KPI_Name],tblKPITargets[Target_Value]),"Met","Below Target")</f>
        <v>Below Target</v>
      </c>
      <c r="V3991" t="str">
        <f>IF(tblOperations[[#This Row],[SLA_Compliance]]&gt;=_xlfn.XLOOKUP('04_References'!$A$3,tblKPITargets[KPI_Name],tblKPITargets[Target_Value]),"Met","Below Target")</f>
        <v>Below Target</v>
      </c>
      <c r="W3991" t="str">
        <f>IF(tblOperations[[#This Row],[Quality_Pass_Rate]]&gt;=_xlfn.XLOOKUP('04_References'!$A$4,tblKPITargets[KPI_Name],tblKPITargets[Target_Value]),"Met","Below Target")</f>
        <v>Met</v>
      </c>
      <c r="X3991" t="str">
        <f>IF(tblOperations[[#This Row],[Average_Completion_Days]]&lt;=_xlfn.XLOOKUP('04_References'!$A$7,tblKPITargets[KPI_Name],tblKPITargets[Target_Value]),"Met","Below Target")</f>
        <v>Below Target</v>
      </c>
      <c r="Y3991" t="str">
        <f>IF(tblOperations[[#This Row],[Closing_Backlog]]&lt;=_xlfn.XLOOKUP('04_References'!$A$8,tblKPITargets[KPI_Name],tblKPITargets[Target_Value]),"Met","Below Target")</f>
        <v>Below Target</v>
      </c>
    </row>
    <row r="3992" spans="1:25">
      <c r="A3992" s="6" t="s">
        <v>4022</v>
      </c>
      <c r="B3992" s="7">
        <v>46202</v>
      </c>
      <c r="C3992" s="2" t="s">
        <v>37</v>
      </c>
      <c r="D3992" s="2" t="s">
        <v>23</v>
      </c>
      <c r="E3992" s="2">
        <v>987</v>
      </c>
      <c r="F3992" s="2">
        <v>40</v>
      </c>
      <c r="G3992" s="2">
        <v>1027</v>
      </c>
      <c r="H3992" s="2">
        <v>37</v>
      </c>
      <c r="I3992" s="2">
        <v>990</v>
      </c>
      <c r="J3992" s="2">
        <v>1</v>
      </c>
      <c r="K3992" s="2">
        <v>0</v>
      </c>
      <c r="L3992" s="2">
        <v>8</v>
      </c>
      <c r="M3992" s="2">
        <v>0.6</v>
      </c>
      <c r="N3992" s="2">
        <v>0.95899999999999996</v>
      </c>
      <c r="O3992" s="2">
        <v>2.5</v>
      </c>
      <c r="P3992" s="2">
        <v>0.81399999999999995</v>
      </c>
      <c r="Q3992" s="3">
        <v>3.5999999999999997E-2</v>
      </c>
      <c r="R3992" s="4" t="str">
        <f>TRIM(tblOperations[[#This Row],[Region]])</f>
        <v>Midlands</v>
      </c>
      <c r="S3992" s="4" t="str">
        <f>TRIM(tblOperations[[#This Row],[Team]])</f>
        <v>Estates Support</v>
      </c>
      <c r="T3992" s="4" t="str">
        <f>_xlfn.XLOOKUP(R3992,tblRegionReference[Region],tblRegionReference[Area],"Not Found")</f>
        <v>Central</v>
      </c>
      <c r="U3992" s="4" t="str">
        <f>IF(tblOperations[[#This Row],[Completion_Rate]]&gt;=_xlfn.XLOOKUP("Completion Rate",tblKPITargets[KPI_Name],tblKPITargets[Target_Value]),"Met","Below Target")</f>
        <v>Below Target</v>
      </c>
      <c r="V3992" t="str">
        <f>IF(tblOperations[[#This Row],[SLA_Compliance]]&gt;=_xlfn.XLOOKUP('04_References'!$A$3,tblKPITargets[KPI_Name],tblKPITargets[Target_Value]),"Met","Below Target")</f>
        <v>Below Target</v>
      </c>
      <c r="W3992" t="str">
        <f>IF(tblOperations[[#This Row],[Quality_Pass_Rate]]&gt;=_xlfn.XLOOKUP('04_References'!$A$4,tblKPITargets[KPI_Name],tblKPITargets[Target_Value]),"Met","Below Target")</f>
        <v>Met</v>
      </c>
      <c r="X3992" t="str">
        <f>IF(tblOperations[[#This Row],[Average_Completion_Days]]&lt;=_xlfn.XLOOKUP('04_References'!$A$7,tblKPITargets[KPI_Name],tblKPITargets[Target_Value]),"Met","Below Target")</f>
        <v>Below Target</v>
      </c>
      <c r="Y3992" t="str">
        <f>IF(tblOperations[[#This Row],[Closing_Backlog]]&lt;=_xlfn.XLOOKUP('04_References'!$A$8,tblKPITargets[KPI_Name],tblKPITargets[Target_Value]),"Met","Below Target")</f>
        <v>Below Target</v>
      </c>
    </row>
    <row r="3993" spans="1:25">
      <c r="A3993" s="8" t="s">
        <v>4023</v>
      </c>
      <c r="B3993" s="9">
        <v>46202</v>
      </c>
      <c r="C3993" s="4" t="s">
        <v>37</v>
      </c>
      <c r="D3993" s="4" t="s">
        <v>25</v>
      </c>
      <c r="E3993" s="4">
        <v>4</v>
      </c>
      <c r="F3993" s="4">
        <v>24</v>
      </c>
      <c r="G3993" s="4">
        <v>28</v>
      </c>
      <c r="H3993" s="4">
        <v>28</v>
      </c>
      <c r="I3993" s="4">
        <v>0</v>
      </c>
      <c r="J3993" s="4">
        <v>0</v>
      </c>
      <c r="K3993" s="4">
        <v>0</v>
      </c>
      <c r="L3993" s="4">
        <v>0.9</v>
      </c>
      <c r="M3993" s="4">
        <v>0.98299999999999998</v>
      </c>
      <c r="N3993" s="4">
        <v>0.999</v>
      </c>
      <c r="O3993" s="4">
        <v>4.5</v>
      </c>
      <c r="P3993" s="4">
        <v>0.76600000000000001</v>
      </c>
      <c r="Q3993" s="5">
        <v>1</v>
      </c>
      <c r="R3993" s="4" t="str">
        <f>TRIM(tblOperations[[#This Row],[Region]])</f>
        <v>Midlands</v>
      </c>
      <c r="S3993" s="4" t="str">
        <f>TRIM(tblOperations[[#This Row],[Team]])</f>
        <v>Workplace Projects</v>
      </c>
      <c r="T3993" s="4" t="str">
        <f>_xlfn.XLOOKUP(R3993,tblRegionReference[Region],tblRegionReference[Area],"Not Found")</f>
        <v>Central</v>
      </c>
      <c r="U3993" s="4" t="str">
        <f>IF(tblOperations[[#This Row],[Completion_Rate]]&gt;=_xlfn.XLOOKUP("Completion Rate",tblKPITargets[KPI_Name],tblKPITargets[Target_Value]),"Met","Below Target")</f>
        <v>Met</v>
      </c>
      <c r="V3993" t="str">
        <f>IF(tblOperations[[#This Row],[SLA_Compliance]]&gt;=_xlfn.XLOOKUP('04_References'!$A$3,tblKPITargets[KPI_Name],tblKPITargets[Target_Value]),"Met","Below Target")</f>
        <v>Met</v>
      </c>
      <c r="W3993" t="str">
        <f>IF(tblOperations[[#This Row],[Quality_Pass_Rate]]&gt;=_xlfn.XLOOKUP('04_References'!$A$4,tblKPITargets[KPI_Name],tblKPITargets[Target_Value]),"Met","Below Target")</f>
        <v>Met</v>
      </c>
      <c r="X3993" t="str">
        <f>IF(tblOperations[[#This Row],[Average_Completion_Days]]&lt;=_xlfn.XLOOKUP('04_References'!$A$7,tblKPITargets[KPI_Name],tblKPITargets[Target_Value]),"Met","Below Target")</f>
        <v>Met</v>
      </c>
      <c r="Y3993" t="str">
        <f>IF(tblOperations[[#This Row],[Closing_Backlog]]&lt;=_xlfn.XLOOKUP('04_References'!$A$8,tblKPITargets[KPI_Name],tblKPITargets[Target_Value]),"Met","Below Target")</f>
        <v>Met</v>
      </c>
    </row>
    <row r="3994" spans="1:25">
      <c r="A3994" s="6" t="s">
        <v>4024</v>
      </c>
      <c r="B3994" s="7">
        <v>46202</v>
      </c>
      <c r="C3994" s="2" t="s">
        <v>43</v>
      </c>
      <c r="D3994" s="2" t="s">
        <v>19</v>
      </c>
      <c r="E3994" s="2">
        <v>2322</v>
      </c>
      <c r="F3994" s="2">
        <v>40</v>
      </c>
      <c r="G3994" s="2">
        <v>2362</v>
      </c>
      <c r="H3994" s="2">
        <v>23</v>
      </c>
      <c r="I3994" s="2">
        <v>2339</v>
      </c>
      <c r="J3994" s="2">
        <v>0</v>
      </c>
      <c r="K3994" s="2">
        <v>0</v>
      </c>
      <c r="L3994" s="2">
        <v>8</v>
      </c>
      <c r="M3994" s="2">
        <v>0.6</v>
      </c>
      <c r="N3994" s="2">
        <v>0.995</v>
      </c>
      <c r="O3994" s="2">
        <v>2.5</v>
      </c>
      <c r="P3994" s="2">
        <v>0.70499999999999996</v>
      </c>
      <c r="Q3994" s="3">
        <v>0.01</v>
      </c>
      <c r="R3994" s="4" t="str">
        <f>TRIM(tblOperations[[#This Row],[Region]])</f>
        <v>South West</v>
      </c>
      <c r="S3994" s="4" t="str">
        <f>TRIM(tblOperations[[#This Row],[Team]])</f>
        <v>Workplace Services</v>
      </c>
      <c r="T3994" s="4" t="str">
        <f>_xlfn.XLOOKUP(R3994,tblRegionReference[Region],tblRegionReference[Area],"Not Found")</f>
        <v>South</v>
      </c>
      <c r="U3994" s="4" t="str">
        <f>IF(tblOperations[[#This Row],[Completion_Rate]]&gt;=_xlfn.XLOOKUP("Completion Rate",tblKPITargets[KPI_Name],tblKPITargets[Target_Value]),"Met","Below Target")</f>
        <v>Below Target</v>
      </c>
      <c r="V3994" t="str">
        <f>IF(tblOperations[[#This Row],[SLA_Compliance]]&gt;=_xlfn.XLOOKUP('04_References'!$A$3,tblKPITargets[KPI_Name],tblKPITargets[Target_Value]),"Met","Below Target")</f>
        <v>Below Target</v>
      </c>
      <c r="W3994" t="str">
        <f>IF(tblOperations[[#This Row],[Quality_Pass_Rate]]&gt;=_xlfn.XLOOKUP('04_References'!$A$4,tblKPITargets[KPI_Name],tblKPITargets[Target_Value]),"Met","Below Target")</f>
        <v>Met</v>
      </c>
      <c r="X3994" t="str">
        <f>IF(tblOperations[[#This Row],[Average_Completion_Days]]&lt;=_xlfn.XLOOKUP('04_References'!$A$7,tblKPITargets[KPI_Name],tblKPITargets[Target_Value]),"Met","Below Target")</f>
        <v>Below Target</v>
      </c>
      <c r="Y3994" t="str">
        <f>IF(tblOperations[[#This Row],[Closing_Backlog]]&lt;=_xlfn.XLOOKUP('04_References'!$A$8,tblKPITargets[KPI_Name],tblKPITargets[Target_Value]),"Met","Below Target")</f>
        <v>Below Target</v>
      </c>
    </row>
    <row r="3995" spans="1:25">
      <c r="A3995" s="8" t="s">
        <v>4025</v>
      </c>
      <c r="B3995" s="9">
        <v>46202</v>
      </c>
      <c r="C3995" s="4" t="s">
        <v>43</v>
      </c>
      <c r="D3995" s="4" t="s">
        <v>21</v>
      </c>
      <c r="E3995" s="4">
        <v>0</v>
      </c>
      <c r="F3995" s="4">
        <v>59</v>
      </c>
      <c r="G3995" s="4">
        <v>59</v>
      </c>
      <c r="H3995" s="4">
        <v>48</v>
      </c>
      <c r="I3995" s="4">
        <v>11</v>
      </c>
      <c r="J3995" s="4">
        <v>0</v>
      </c>
      <c r="K3995" s="4">
        <v>0</v>
      </c>
      <c r="L3995" s="4">
        <v>2.6</v>
      </c>
      <c r="M3995" s="4">
        <v>0.91600000000000004</v>
      </c>
      <c r="N3995" s="4">
        <v>1</v>
      </c>
      <c r="O3995" s="4">
        <v>3.8</v>
      </c>
      <c r="P3995" s="4">
        <v>0.65300000000000002</v>
      </c>
      <c r="Q3995" s="5">
        <v>0.81399999999999995</v>
      </c>
      <c r="R3995" s="4" t="str">
        <f>TRIM(tblOperations[[#This Row],[Region]])</f>
        <v>South West</v>
      </c>
      <c r="S3995" s="4" t="str">
        <f>TRIM(tblOperations[[#This Row],[Team]])</f>
        <v>Facilities Response</v>
      </c>
      <c r="T3995" s="4" t="str">
        <f>_xlfn.XLOOKUP(R3995,tblRegionReference[Region],tblRegionReference[Area],"Not Found")</f>
        <v>South</v>
      </c>
      <c r="U3995" s="4" t="str">
        <f>IF(tblOperations[[#This Row],[Completion_Rate]]&gt;=_xlfn.XLOOKUP("Completion Rate",tblKPITargets[KPI_Name],tblKPITargets[Target_Value]),"Met","Below Target")</f>
        <v>Below Target</v>
      </c>
      <c r="V3995" t="str">
        <f>IF(tblOperations[[#This Row],[SLA_Compliance]]&gt;=_xlfn.XLOOKUP('04_References'!$A$3,tblKPITargets[KPI_Name],tblKPITargets[Target_Value]),"Met","Below Target")</f>
        <v>Below Target</v>
      </c>
      <c r="W3995" t="str">
        <f>IF(tblOperations[[#This Row],[Quality_Pass_Rate]]&gt;=_xlfn.XLOOKUP('04_References'!$A$4,tblKPITargets[KPI_Name],tblKPITargets[Target_Value]),"Met","Below Target")</f>
        <v>Met</v>
      </c>
      <c r="X3995" t="str">
        <f>IF(tblOperations[[#This Row],[Average_Completion_Days]]&lt;=_xlfn.XLOOKUP('04_References'!$A$7,tblKPITargets[KPI_Name],tblKPITargets[Target_Value]),"Met","Below Target")</f>
        <v>Met</v>
      </c>
      <c r="Y3995" t="str">
        <f>IF(tblOperations[[#This Row],[Closing_Backlog]]&lt;=_xlfn.XLOOKUP('04_References'!$A$8,tblKPITargets[KPI_Name],tblKPITargets[Target_Value]),"Met","Below Target")</f>
        <v>Below Target</v>
      </c>
    </row>
    <row r="3996" spans="1:25">
      <c r="A3996" s="6" t="s">
        <v>4026</v>
      </c>
      <c r="B3996" s="7">
        <v>46202</v>
      </c>
      <c r="C3996" s="2" t="s">
        <v>43</v>
      </c>
      <c r="D3996" s="2" t="s">
        <v>23</v>
      </c>
      <c r="E3996" s="2">
        <v>5</v>
      </c>
      <c r="F3996" s="2">
        <v>48</v>
      </c>
      <c r="G3996" s="2">
        <v>53</v>
      </c>
      <c r="H3996" s="2">
        <v>50</v>
      </c>
      <c r="I3996" s="2">
        <v>3</v>
      </c>
      <c r="J3996" s="2">
        <v>0</v>
      </c>
      <c r="K3996" s="2">
        <v>0</v>
      </c>
      <c r="L3996" s="2">
        <v>1.7</v>
      </c>
      <c r="M3996" s="2">
        <v>0.94699999999999995</v>
      </c>
      <c r="N3996" s="2">
        <v>0.97599999999999998</v>
      </c>
      <c r="O3996" s="2">
        <v>4.4000000000000004</v>
      </c>
      <c r="P3996" s="2">
        <v>0.69599999999999995</v>
      </c>
      <c r="Q3996" s="3">
        <v>0.94299999999999995</v>
      </c>
      <c r="R3996" s="4" t="str">
        <f>TRIM(tblOperations[[#This Row],[Region]])</f>
        <v>South West</v>
      </c>
      <c r="S3996" s="4" t="str">
        <f>TRIM(tblOperations[[#This Row],[Team]])</f>
        <v>Estates Support</v>
      </c>
      <c r="T3996" s="4" t="str">
        <f>_xlfn.XLOOKUP(R3996,tblRegionReference[Region],tblRegionReference[Area],"Not Found")</f>
        <v>South</v>
      </c>
      <c r="U3996" s="4" t="str">
        <f>IF(tblOperations[[#This Row],[Completion_Rate]]&gt;=_xlfn.XLOOKUP("Completion Rate",tblKPITargets[KPI_Name],tblKPITargets[Target_Value]),"Met","Below Target")</f>
        <v>Below Target</v>
      </c>
      <c r="V3996" t="str">
        <f>IF(tblOperations[[#This Row],[SLA_Compliance]]&gt;=_xlfn.XLOOKUP('04_References'!$A$3,tblKPITargets[KPI_Name],tblKPITargets[Target_Value]),"Met","Below Target")</f>
        <v>Met</v>
      </c>
      <c r="W3996" t="str">
        <f>IF(tblOperations[[#This Row],[Quality_Pass_Rate]]&gt;=_xlfn.XLOOKUP('04_References'!$A$4,tblKPITargets[KPI_Name],tblKPITargets[Target_Value]),"Met","Below Target")</f>
        <v>Met</v>
      </c>
      <c r="X3996" t="str">
        <f>IF(tblOperations[[#This Row],[Average_Completion_Days]]&lt;=_xlfn.XLOOKUP('04_References'!$A$7,tblKPITargets[KPI_Name],tblKPITargets[Target_Value]),"Met","Below Target")</f>
        <v>Met</v>
      </c>
      <c r="Y3996" t="str">
        <f>IF(tblOperations[[#This Row],[Closing_Backlog]]&lt;=_xlfn.XLOOKUP('04_References'!$A$8,tblKPITargets[KPI_Name],tblKPITargets[Target_Value]),"Met","Below Target")</f>
        <v>Met</v>
      </c>
    </row>
    <row r="3997" spans="1:25">
      <c r="A3997" s="8" t="s">
        <v>4027</v>
      </c>
      <c r="B3997" s="9">
        <v>46202</v>
      </c>
      <c r="C3997" s="4" t="s">
        <v>43</v>
      </c>
      <c r="D3997" s="4" t="s">
        <v>25</v>
      </c>
      <c r="E3997" s="4">
        <v>0</v>
      </c>
      <c r="F3997" s="4">
        <v>29</v>
      </c>
      <c r="G3997" s="4">
        <v>29</v>
      </c>
      <c r="H3997" s="4">
        <v>29</v>
      </c>
      <c r="I3997" s="4">
        <v>0</v>
      </c>
      <c r="J3997" s="4">
        <v>0</v>
      </c>
      <c r="K3997" s="4">
        <v>0</v>
      </c>
      <c r="L3997" s="4">
        <v>0.9</v>
      </c>
      <c r="M3997" s="4">
        <v>0.97799999999999998</v>
      </c>
      <c r="N3997" s="4">
        <v>0.98599999999999999</v>
      </c>
      <c r="O3997" s="4">
        <v>4.5999999999999996</v>
      </c>
      <c r="P3997" s="4">
        <v>0.81200000000000006</v>
      </c>
      <c r="Q3997" s="5">
        <v>1</v>
      </c>
      <c r="R3997" s="4" t="str">
        <f>TRIM(tblOperations[[#This Row],[Region]])</f>
        <v>South West</v>
      </c>
      <c r="S3997" s="4" t="str">
        <f>TRIM(tblOperations[[#This Row],[Team]])</f>
        <v>Workplace Projects</v>
      </c>
      <c r="T3997" s="4" t="str">
        <f>_xlfn.XLOOKUP(R3997,tblRegionReference[Region],tblRegionReference[Area],"Not Found")</f>
        <v>South</v>
      </c>
      <c r="U3997" s="4" t="str">
        <f>IF(tblOperations[[#This Row],[Completion_Rate]]&gt;=_xlfn.XLOOKUP("Completion Rate",tblKPITargets[KPI_Name],tblKPITargets[Target_Value]),"Met","Below Target")</f>
        <v>Met</v>
      </c>
      <c r="V3997" t="str">
        <f>IF(tblOperations[[#This Row],[SLA_Compliance]]&gt;=_xlfn.XLOOKUP('04_References'!$A$3,tblKPITargets[KPI_Name],tblKPITargets[Target_Value]),"Met","Below Target")</f>
        <v>Met</v>
      </c>
      <c r="W3997" t="str">
        <f>IF(tblOperations[[#This Row],[Quality_Pass_Rate]]&gt;=_xlfn.XLOOKUP('04_References'!$A$4,tblKPITargets[KPI_Name],tblKPITargets[Target_Value]),"Met","Below Target")</f>
        <v>Met</v>
      </c>
      <c r="X3997" t="str">
        <f>IF(tblOperations[[#This Row],[Average_Completion_Days]]&lt;=_xlfn.XLOOKUP('04_References'!$A$7,tblKPITargets[KPI_Name],tblKPITargets[Target_Value]),"Met","Below Target")</f>
        <v>Met</v>
      </c>
      <c r="Y3997" t="str">
        <f>IF(tblOperations[[#This Row],[Closing_Backlog]]&lt;=_xlfn.XLOOKUP('04_References'!$A$8,tblKPITargets[KPI_Name],tblKPITargets[Target_Value]),"Met","Below Target")</f>
        <v>Met</v>
      </c>
    </row>
    <row r="3998" spans="1:25">
      <c r="A3998" s="6" t="s">
        <v>4028</v>
      </c>
      <c r="B3998" s="7">
        <v>46202</v>
      </c>
      <c r="C3998" s="2" t="s">
        <v>48</v>
      </c>
      <c r="D3998" s="2" t="s">
        <v>19</v>
      </c>
      <c r="E3998" s="2">
        <v>0</v>
      </c>
      <c r="F3998" s="2">
        <v>48</v>
      </c>
      <c r="G3998" s="2">
        <v>48</v>
      </c>
      <c r="H3998" s="2">
        <v>48</v>
      </c>
      <c r="I3998" s="2">
        <v>0</v>
      </c>
      <c r="J3998" s="2">
        <v>1</v>
      </c>
      <c r="K3998" s="2">
        <v>0</v>
      </c>
      <c r="L3998" s="2">
        <v>1.8</v>
      </c>
      <c r="M3998" s="2">
        <v>0.98199999999999998</v>
      </c>
      <c r="N3998" s="2">
        <v>0.99299999999999999</v>
      </c>
      <c r="O3998" s="2">
        <v>4.4000000000000004</v>
      </c>
      <c r="P3998" s="2">
        <v>0.73299999999999998</v>
      </c>
      <c r="Q3998" s="3">
        <v>1</v>
      </c>
      <c r="R3998" s="4" t="str">
        <f>TRIM(tblOperations[[#This Row],[Region]])</f>
        <v>South East</v>
      </c>
      <c r="S3998" s="4" t="str">
        <f>TRIM(tblOperations[[#This Row],[Team]])</f>
        <v>Workplace Services</v>
      </c>
      <c r="T3998" s="4" t="str">
        <f>_xlfn.XLOOKUP(R3998,tblRegionReference[Region],tblRegionReference[Area],"Not Found")</f>
        <v>South</v>
      </c>
      <c r="U3998" s="4" t="str">
        <f>IF(tblOperations[[#This Row],[Completion_Rate]]&gt;=_xlfn.XLOOKUP("Completion Rate",tblKPITargets[KPI_Name],tblKPITargets[Target_Value]),"Met","Below Target")</f>
        <v>Met</v>
      </c>
      <c r="V3998" t="str">
        <f>IF(tblOperations[[#This Row],[SLA_Compliance]]&gt;=_xlfn.XLOOKUP('04_References'!$A$3,tblKPITargets[KPI_Name],tblKPITargets[Target_Value]),"Met","Below Target")</f>
        <v>Met</v>
      </c>
      <c r="W3998" t="str">
        <f>IF(tblOperations[[#This Row],[Quality_Pass_Rate]]&gt;=_xlfn.XLOOKUP('04_References'!$A$4,tblKPITargets[KPI_Name],tblKPITargets[Target_Value]),"Met","Below Target")</f>
        <v>Met</v>
      </c>
      <c r="X3998" t="str">
        <f>IF(tblOperations[[#This Row],[Average_Completion_Days]]&lt;=_xlfn.XLOOKUP('04_References'!$A$7,tblKPITargets[KPI_Name],tblKPITargets[Target_Value]),"Met","Below Target")</f>
        <v>Met</v>
      </c>
      <c r="Y3998" t="str">
        <f>IF(tblOperations[[#This Row],[Closing_Backlog]]&lt;=_xlfn.XLOOKUP('04_References'!$A$8,tblKPITargets[KPI_Name],tblKPITargets[Target_Value]),"Met","Below Target")</f>
        <v>Met</v>
      </c>
    </row>
    <row r="3999" spans="1:25">
      <c r="A3999" s="8" t="s">
        <v>4029</v>
      </c>
      <c r="B3999" s="9">
        <v>46202</v>
      </c>
      <c r="C3999" s="4" t="s">
        <v>48</v>
      </c>
      <c r="D3999" s="4" t="s">
        <v>21</v>
      </c>
      <c r="E3999" s="4">
        <v>3610</v>
      </c>
      <c r="F3999" s="4">
        <v>40</v>
      </c>
      <c r="G3999" s="4">
        <v>3650</v>
      </c>
      <c r="H3999" s="4">
        <v>24</v>
      </c>
      <c r="I3999" s="4">
        <v>3626</v>
      </c>
      <c r="J3999" s="4">
        <v>2</v>
      </c>
      <c r="K3999" s="4">
        <v>0</v>
      </c>
      <c r="L3999" s="4">
        <v>8</v>
      </c>
      <c r="M3999" s="4">
        <v>0.6</v>
      </c>
      <c r="N3999" s="4">
        <v>0.98499999999999999</v>
      </c>
      <c r="O3999" s="4">
        <v>2.5</v>
      </c>
      <c r="P3999" s="4">
        <v>0.76500000000000001</v>
      </c>
      <c r="Q3999" s="5">
        <v>7.0000000000000001E-3</v>
      </c>
      <c r="R3999" s="4" t="str">
        <f>TRIM(tblOperations[[#This Row],[Region]])</f>
        <v>South East</v>
      </c>
      <c r="S3999" s="4" t="str">
        <f>TRIM(tblOperations[[#This Row],[Team]])</f>
        <v>Facilities Response</v>
      </c>
      <c r="T3999" s="4" t="str">
        <f>_xlfn.XLOOKUP(R3999,tblRegionReference[Region],tblRegionReference[Area],"Not Found")</f>
        <v>South</v>
      </c>
      <c r="U3999" s="4" t="str">
        <f>IF(tblOperations[[#This Row],[Completion_Rate]]&gt;=_xlfn.XLOOKUP("Completion Rate",tblKPITargets[KPI_Name],tblKPITargets[Target_Value]),"Met","Below Target")</f>
        <v>Below Target</v>
      </c>
      <c r="V3999" t="str">
        <f>IF(tblOperations[[#This Row],[SLA_Compliance]]&gt;=_xlfn.XLOOKUP('04_References'!$A$3,tblKPITargets[KPI_Name],tblKPITargets[Target_Value]),"Met","Below Target")</f>
        <v>Below Target</v>
      </c>
      <c r="W3999" t="str">
        <f>IF(tblOperations[[#This Row],[Quality_Pass_Rate]]&gt;=_xlfn.XLOOKUP('04_References'!$A$4,tblKPITargets[KPI_Name],tblKPITargets[Target_Value]),"Met","Below Target")</f>
        <v>Met</v>
      </c>
      <c r="X3999" t="str">
        <f>IF(tblOperations[[#This Row],[Average_Completion_Days]]&lt;=_xlfn.XLOOKUP('04_References'!$A$7,tblKPITargets[KPI_Name],tblKPITargets[Target_Value]),"Met","Below Target")</f>
        <v>Below Target</v>
      </c>
      <c r="Y3999" t="str">
        <f>IF(tblOperations[[#This Row],[Closing_Backlog]]&lt;=_xlfn.XLOOKUP('04_References'!$A$8,tblKPITargets[KPI_Name],tblKPITargets[Target_Value]),"Met","Below Target")</f>
        <v>Below Target</v>
      </c>
    </row>
    <row r="4000" spans="1:25">
      <c r="A4000" s="6" t="s">
        <v>4030</v>
      </c>
      <c r="B4000" s="7">
        <v>46202</v>
      </c>
      <c r="C4000" s="2" t="s">
        <v>48</v>
      </c>
      <c r="D4000" s="2" t="s">
        <v>23</v>
      </c>
      <c r="E4000" s="2">
        <v>0</v>
      </c>
      <c r="F4000" s="2">
        <v>21</v>
      </c>
      <c r="G4000" s="2">
        <v>21</v>
      </c>
      <c r="H4000" s="2">
        <v>21</v>
      </c>
      <c r="I4000" s="2">
        <v>0</v>
      </c>
      <c r="J4000" s="2">
        <v>0</v>
      </c>
      <c r="K4000" s="2">
        <v>0</v>
      </c>
      <c r="L4000" s="2">
        <v>1.2</v>
      </c>
      <c r="M4000" s="2">
        <v>1</v>
      </c>
      <c r="N4000" s="2">
        <v>0.97199999999999998</v>
      </c>
      <c r="O4000" s="2">
        <v>4.4000000000000004</v>
      </c>
      <c r="P4000" s="2">
        <v>0.77</v>
      </c>
      <c r="Q4000" s="3">
        <v>1</v>
      </c>
      <c r="R4000" s="4" t="str">
        <f>TRIM(tblOperations[[#This Row],[Region]])</f>
        <v>South East</v>
      </c>
      <c r="S4000" s="4" t="str">
        <f>TRIM(tblOperations[[#This Row],[Team]])</f>
        <v>Estates Support</v>
      </c>
      <c r="T4000" s="4" t="str">
        <f>_xlfn.XLOOKUP(R4000,tblRegionReference[Region],tblRegionReference[Area],"Not Found")</f>
        <v>South</v>
      </c>
      <c r="U4000" s="4" t="str">
        <f>IF(tblOperations[[#This Row],[Completion_Rate]]&gt;=_xlfn.XLOOKUP("Completion Rate",tblKPITargets[KPI_Name],tblKPITargets[Target_Value]),"Met","Below Target")</f>
        <v>Met</v>
      </c>
      <c r="V4000" t="str">
        <f>IF(tblOperations[[#This Row],[SLA_Compliance]]&gt;=_xlfn.XLOOKUP('04_References'!$A$3,tblKPITargets[KPI_Name],tblKPITargets[Target_Value]),"Met","Below Target")</f>
        <v>Met</v>
      </c>
      <c r="W4000" t="str">
        <f>IF(tblOperations[[#This Row],[Quality_Pass_Rate]]&gt;=_xlfn.XLOOKUP('04_References'!$A$4,tblKPITargets[KPI_Name],tblKPITargets[Target_Value]),"Met","Below Target")</f>
        <v>Met</v>
      </c>
      <c r="X4000" t="str">
        <f>IF(tblOperations[[#This Row],[Average_Completion_Days]]&lt;=_xlfn.XLOOKUP('04_References'!$A$7,tblKPITargets[KPI_Name],tblKPITargets[Target_Value]),"Met","Below Target")</f>
        <v>Met</v>
      </c>
      <c r="Y4000" t="str">
        <f>IF(tblOperations[[#This Row],[Closing_Backlog]]&lt;=_xlfn.XLOOKUP('04_References'!$A$8,tblKPITargets[KPI_Name],tblKPITargets[Target_Value]),"Met","Below Target")</f>
        <v>Met</v>
      </c>
    </row>
    <row r="4001" spans="1:25">
      <c r="A4001" s="8" t="s">
        <v>4031</v>
      </c>
      <c r="B4001" s="9">
        <v>46202</v>
      </c>
      <c r="C4001" s="4" t="s">
        <v>48</v>
      </c>
      <c r="D4001" s="4" t="s">
        <v>25</v>
      </c>
      <c r="E4001" s="4">
        <v>1269</v>
      </c>
      <c r="F4001" s="4">
        <v>33</v>
      </c>
      <c r="G4001" s="4">
        <v>1302</v>
      </c>
      <c r="H4001" s="4">
        <v>21</v>
      </c>
      <c r="I4001" s="4">
        <v>1281</v>
      </c>
      <c r="J4001" s="4">
        <v>0</v>
      </c>
      <c r="K4001" s="4">
        <v>0</v>
      </c>
      <c r="L4001" s="4">
        <v>8</v>
      </c>
      <c r="M4001" s="4">
        <v>0.6</v>
      </c>
      <c r="N4001" s="4">
        <v>0.97299999999999998</v>
      </c>
      <c r="O4001" s="4">
        <v>2.5</v>
      </c>
      <c r="P4001" s="4">
        <v>0.72899999999999998</v>
      </c>
      <c r="Q4001" s="5">
        <v>1.6E-2</v>
      </c>
      <c r="R4001" s="4" t="str">
        <f>TRIM(tblOperations[[#This Row],[Region]])</f>
        <v>South East</v>
      </c>
      <c r="S4001" s="4" t="str">
        <f>TRIM(tblOperations[[#This Row],[Team]])</f>
        <v>Workplace Projects</v>
      </c>
      <c r="T4001" s="4" t="str">
        <f>_xlfn.XLOOKUP(R4001,tblRegionReference[Region],tblRegionReference[Area],"Not Found")</f>
        <v>South</v>
      </c>
      <c r="U4001" s="4" t="str">
        <f>IF(tblOperations[[#This Row],[Completion_Rate]]&gt;=_xlfn.XLOOKUP("Completion Rate",tblKPITargets[KPI_Name],tblKPITargets[Target_Value]),"Met","Below Target")</f>
        <v>Below Target</v>
      </c>
      <c r="V4001" t="str">
        <f>IF(tblOperations[[#This Row],[SLA_Compliance]]&gt;=_xlfn.XLOOKUP('04_References'!$A$3,tblKPITargets[KPI_Name],tblKPITargets[Target_Value]),"Met","Below Target")</f>
        <v>Below Target</v>
      </c>
      <c r="W4001" t="str">
        <f>IF(tblOperations[[#This Row],[Quality_Pass_Rate]]&gt;=_xlfn.XLOOKUP('04_References'!$A$4,tblKPITargets[KPI_Name],tblKPITargets[Target_Value]),"Met","Below Target")</f>
        <v>Met</v>
      </c>
      <c r="X4001" t="str">
        <f>IF(tblOperations[[#This Row],[Average_Completion_Days]]&lt;=_xlfn.XLOOKUP('04_References'!$A$7,tblKPITargets[KPI_Name],tblKPITargets[Target_Value]),"Met","Below Target")</f>
        <v>Below Target</v>
      </c>
      <c r="Y4001" t="str">
        <f>IF(tblOperations[[#This Row],[Closing_Backlog]]&lt;=_xlfn.XLOOKUP('04_References'!$A$8,tblKPITargets[KPI_Name],tblKPITargets[Target_Value]),"Met","Below Target")</f>
        <v>Below Target</v>
      </c>
    </row>
    <row r="4002" spans="1:25">
      <c r="A4002" s="6" t="s">
        <v>4032</v>
      </c>
      <c r="B4002" s="7">
        <v>46202</v>
      </c>
      <c r="C4002" s="2" t="s">
        <v>53</v>
      </c>
      <c r="D4002" s="2" t="s">
        <v>19</v>
      </c>
      <c r="E4002" s="2">
        <v>2123</v>
      </c>
      <c r="F4002" s="2">
        <v>35</v>
      </c>
      <c r="G4002" s="2">
        <v>2158</v>
      </c>
      <c r="H4002" s="2">
        <v>27</v>
      </c>
      <c r="I4002" s="2">
        <v>2131</v>
      </c>
      <c r="J4002" s="2">
        <v>0</v>
      </c>
      <c r="K4002" s="2">
        <v>0</v>
      </c>
      <c r="L4002" s="2">
        <v>8</v>
      </c>
      <c r="M4002" s="2">
        <v>0.6</v>
      </c>
      <c r="N4002" s="2">
        <v>0.97</v>
      </c>
      <c r="O4002" s="2">
        <v>2.5</v>
      </c>
      <c r="P4002" s="2">
        <v>0.72599999999999998</v>
      </c>
      <c r="Q4002" s="3">
        <v>1.2999999999999999E-2</v>
      </c>
      <c r="R4002" s="4" t="str">
        <f>TRIM(tblOperations[[#This Row],[Region]])</f>
        <v>Wales</v>
      </c>
      <c r="S4002" s="4" t="str">
        <f>TRIM(tblOperations[[#This Row],[Team]])</f>
        <v>Workplace Services</v>
      </c>
      <c r="T4002" s="4" t="str">
        <f>_xlfn.XLOOKUP(R4002,tblRegionReference[Region],tblRegionReference[Area],"Not Found")</f>
        <v>Wales</v>
      </c>
      <c r="U4002" s="4" t="str">
        <f>IF(tblOperations[[#This Row],[Completion_Rate]]&gt;=_xlfn.XLOOKUP("Completion Rate",tblKPITargets[KPI_Name],tblKPITargets[Target_Value]),"Met","Below Target")</f>
        <v>Below Target</v>
      </c>
      <c r="V4002" t="str">
        <f>IF(tblOperations[[#This Row],[SLA_Compliance]]&gt;=_xlfn.XLOOKUP('04_References'!$A$3,tblKPITargets[KPI_Name],tblKPITargets[Target_Value]),"Met","Below Target")</f>
        <v>Below Target</v>
      </c>
      <c r="W4002" t="str">
        <f>IF(tblOperations[[#This Row],[Quality_Pass_Rate]]&gt;=_xlfn.XLOOKUP('04_References'!$A$4,tblKPITargets[KPI_Name],tblKPITargets[Target_Value]),"Met","Below Target")</f>
        <v>Met</v>
      </c>
      <c r="X4002" t="str">
        <f>IF(tblOperations[[#This Row],[Average_Completion_Days]]&lt;=_xlfn.XLOOKUP('04_References'!$A$7,tblKPITargets[KPI_Name],tblKPITargets[Target_Value]),"Met","Below Target")</f>
        <v>Below Target</v>
      </c>
      <c r="Y4002" t="str">
        <f>IF(tblOperations[[#This Row],[Closing_Backlog]]&lt;=_xlfn.XLOOKUP('04_References'!$A$8,tblKPITargets[KPI_Name],tblKPITargets[Target_Value]),"Met","Below Target")</f>
        <v>Below Target</v>
      </c>
    </row>
    <row r="4003" spans="1:25">
      <c r="A4003" s="8" t="s">
        <v>4033</v>
      </c>
      <c r="B4003" s="9">
        <v>46202</v>
      </c>
      <c r="C4003" s="4" t="s">
        <v>53</v>
      </c>
      <c r="D4003" s="4" t="s">
        <v>21</v>
      </c>
      <c r="E4003" s="4">
        <v>2158</v>
      </c>
      <c r="F4003" s="4">
        <v>35</v>
      </c>
      <c r="G4003" s="4">
        <v>2193</v>
      </c>
      <c r="H4003" s="4">
        <v>25</v>
      </c>
      <c r="I4003" s="4">
        <v>2168</v>
      </c>
      <c r="J4003" s="4">
        <v>0</v>
      </c>
      <c r="K4003" s="4">
        <v>0</v>
      </c>
      <c r="L4003" s="4">
        <v>8</v>
      </c>
      <c r="M4003" s="4">
        <v>0.6</v>
      </c>
      <c r="N4003" s="4">
        <v>0.98599999999999999</v>
      </c>
      <c r="O4003" s="4">
        <v>2.5</v>
      </c>
      <c r="P4003" s="4">
        <v>0.67900000000000005</v>
      </c>
      <c r="Q4003" s="5">
        <v>1.0999999999999999E-2</v>
      </c>
      <c r="R4003" s="4" t="str">
        <f>TRIM(tblOperations[[#This Row],[Region]])</f>
        <v>Wales</v>
      </c>
      <c r="S4003" s="4" t="str">
        <f>TRIM(tblOperations[[#This Row],[Team]])</f>
        <v>Facilities Response</v>
      </c>
      <c r="T4003" s="4" t="str">
        <f>_xlfn.XLOOKUP(R4003,tblRegionReference[Region],tblRegionReference[Area],"Not Found")</f>
        <v>Wales</v>
      </c>
      <c r="U4003" s="4" t="str">
        <f>IF(tblOperations[[#This Row],[Completion_Rate]]&gt;=_xlfn.XLOOKUP("Completion Rate",tblKPITargets[KPI_Name],tblKPITargets[Target_Value]),"Met","Below Target")</f>
        <v>Below Target</v>
      </c>
      <c r="V4003" t="str">
        <f>IF(tblOperations[[#This Row],[SLA_Compliance]]&gt;=_xlfn.XLOOKUP('04_References'!$A$3,tblKPITargets[KPI_Name],tblKPITargets[Target_Value]),"Met","Below Target")</f>
        <v>Below Target</v>
      </c>
      <c r="W4003" t="str">
        <f>IF(tblOperations[[#This Row],[Quality_Pass_Rate]]&gt;=_xlfn.XLOOKUP('04_References'!$A$4,tblKPITargets[KPI_Name],tblKPITargets[Target_Value]),"Met","Below Target")</f>
        <v>Met</v>
      </c>
      <c r="X4003" t="str">
        <f>IF(tblOperations[[#This Row],[Average_Completion_Days]]&lt;=_xlfn.XLOOKUP('04_References'!$A$7,tblKPITargets[KPI_Name],tblKPITargets[Target_Value]),"Met","Below Target")</f>
        <v>Below Target</v>
      </c>
      <c r="Y4003" t="str">
        <f>IF(tblOperations[[#This Row],[Closing_Backlog]]&lt;=_xlfn.XLOOKUP('04_References'!$A$8,tblKPITargets[KPI_Name],tblKPITargets[Target_Value]),"Met","Below Target")</f>
        <v>Below Target</v>
      </c>
    </row>
    <row r="4004" spans="1:25">
      <c r="A4004" s="6" t="s">
        <v>4034</v>
      </c>
      <c r="B4004" s="7">
        <v>46202</v>
      </c>
      <c r="C4004" s="2" t="s">
        <v>53</v>
      </c>
      <c r="D4004" s="2" t="s">
        <v>23</v>
      </c>
      <c r="E4004" s="2">
        <v>1674</v>
      </c>
      <c r="F4004" s="2">
        <v>38</v>
      </c>
      <c r="G4004" s="2">
        <v>1712</v>
      </c>
      <c r="H4004" s="2">
        <v>24</v>
      </c>
      <c r="I4004" s="2">
        <v>1688</v>
      </c>
      <c r="J4004" s="2">
        <v>0</v>
      </c>
      <c r="K4004" s="2">
        <v>0</v>
      </c>
      <c r="L4004" s="2">
        <v>8</v>
      </c>
      <c r="M4004" s="2">
        <v>0.6</v>
      </c>
      <c r="N4004" s="2">
        <v>0.97699999999999998</v>
      </c>
      <c r="O4004" s="2">
        <v>2.5</v>
      </c>
      <c r="P4004" s="2">
        <v>0.71299999999999997</v>
      </c>
      <c r="Q4004" s="3">
        <v>1.4E-2</v>
      </c>
      <c r="R4004" s="4" t="str">
        <f>TRIM(tblOperations[[#This Row],[Region]])</f>
        <v>Wales</v>
      </c>
      <c r="S4004" s="4" t="str">
        <f>TRIM(tblOperations[[#This Row],[Team]])</f>
        <v>Estates Support</v>
      </c>
      <c r="T4004" s="4" t="str">
        <f>_xlfn.XLOOKUP(R4004,tblRegionReference[Region],tblRegionReference[Area],"Not Found")</f>
        <v>Wales</v>
      </c>
      <c r="U4004" s="4" t="str">
        <f>IF(tblOperations[[#This Row],[Completion_Rate]]&gt;=_xlfn.XLOOKUP("Completion Rate",tblKPITargets[KPI_Name],tblKPITargets[Target_Value]),"Met","Below Target")</f>
        <v>Below Target</v>
      </c>
      <c r="V4004" t="str">
        <f>IF(tblOperations[[#This Row],[SLA_Compliance]]&gt;=_xlfn.XLOOKUP('04_References'!$A$3,tblKPITargets[KPI_Name],tblKPITargets[Target_Value]),"Met","Below Target")</f>
        <v>Below Target</v>
      </c>
      <c r="W4004" t="str">
        <f>IF(tblOperations[[#This Row],[Quality_Pass_Rate]]&gt;=_xlfn.XLOOKUP('04_References'!$A$4,tblKPITargets[KPI_Name],tblKPITargets[Target_Value]),"Met","Below Target")</f>
        <v>Met</v>
      </c>
      <c r="X4004" t="str">
        <f>IF(tblOperations[[#This Row],[Average_Completion_Days]]&lt;=_xlfn.XLOOKUP('04_References'!$A$7,tblKPITargets[KPI_Name],tblKPITargets[Target_Value]),"Met","Below Target")</f>
        <v>Below Target</v>
      </c>
      <c r="Y4004" t="str">
        <f>IF(tblOperations[[#This Row],[Closing_Backlog]]&lt;=_xlfn.XLOOKUP('04_References'!$A$8,tblKPITargets[KPI_Name],tblKPITargets[Target_Value]),"Met","Below Target")</f>
        <v>Below Target</v>
      </c>
    </row>
    <row r="4005" spans="1:25">
      <c r="A4005" s="8" t="s">
        <v>4035</v>
      </c>
      <c r="B4005" s="9">
        <v>46202</v>
      </c>
      <c r="C4005" s="4" t="s">
        <v>53</v>
      </c>
      <c r="D4005" s="4" t="s">
        <v>25</v>
      </c>
      <c r="E4005" s="4">
        <v>0</v>
      </c>
      <c r="F4005" s="4">
        <v>25</v>
      </c>
      <c r="G4005" s="4">
        <v>25</v>
      </c>
      <c r="H4005" s="4">
        <v>25</v>
      </c>
      <c r="I4005" s="4">
        <v>0</v>
      </c>
      <c r="J4005" s="4">
        <v>0</v>
      </c>
      <c r="K4005" s="4">
        <v>0</v>
      </c>
      <c r="L4005" s="4">
        <v>1.4</v>
      </c>
      <c r="M4005" s="4">
        <v>0.94599999999999995</v>
      </c>
      <c r="N4005" s="4">
        <v>0.97</v>
      </c>
      <c r="O4005" s="4">
        <v>4.5999999999999996</v>
      </c>
      <c r="P4005" s="4">
        <v>0.69899999999999995</v>
      </c>
      <c r="Q4005" s="5">
        <v>1</v>
      </c>
      <c r="R4005" s="4" t="str">
        <f>TRIM(tblOperations[[#This Row],[Region]])</f>
        <v>Wales</v>
      </c>
      <c r="S4005" s="4" t="str">
        <f>TRIM(tblOperations[[#This Row],[Team]])</f>
        <v>Workplace Projects</v>
      </c>
      <c r="T4005" s="4" t="str">
        <f>_xlfn.XLOOKUP(R4005,tblRegionReference[Region],tblRegionReference[Area],"Not Found")</f>
        <v>Wales</v>
      </c>
      <c r="U4005" s="4" t="str">
        <f>IF(tblOperations[[#This Row],[Completion_Rate]]&gt;=_xlfn.XLOOKUP("Completion Rate",tblKPITargets[KPI_Name],tblKPITargets[Target_Value]),"Met","Below Target")</f>
        <v>Met</v>
      </c>
      <c r="V4005" t="str">
        <f>IF(tblOperations[[#This Row],[SLA_Compliance]]&gt;=_xlfn.XLOOKUP('04_References'!$A$3,tblKPITargets[KPI_Name],tblKPITargets[Target_Value]),"Met","Below Target")</f>
        <v>Met</v>
      </c>
      <c r="W4005" t="str">
        <f>IF(tblOperations[[#This Row],[Quality_Pass_Rate]]&gt;=_xlfn.XLOOKUP('04_References'!$A$4,tblKPITargets[KPI_Name],tblKPITargets[Target_Value]),"Met","Below Target")</f>
        <v>Met</v>
      </c>
      <c r="X4005" t="str">
        <f>IF(tblOperations[[#This Row],[Average_Completion_Days]]&lt;=_xlfn.XLOOKUP('04_References'!$A$7,tblKPITargets[KPI_Name],tblKPITargets[Target_Value]),"Met","Below Target")</f>
        <v>Met</v>
      </c>
      <c r="Y4005" t="str">
        <f>IF(tblOperations[[#This Row],[Closing_Backlog]]&lt;=_xlfn.XLOOKUP('04_References'!$A$8,tblKPITargets[KPI_Name],tblKPITargets[Target_Value]),"Met","Below Target")</f>
        <v>Met</v>
      </c>
    </row>
    <row r="4006" spans="1:25">
      <c r="A4006" s="6" t="s">
        <v>4036</v>
      </c>
      <c r="B4006" s="7">
        <v>46203</v>
      </c>
      <c r="C4006" s="2" t="s">
        <v>18</v>
      </c>
      <c r="D4006" s="2" t="s">
        <v>19</v>
      </c>
      <c r="E4006" s="2">
        <v>740</v>
      </c>
      <c r="F4006" s="2">
        <v>29</v>
      </c>
      <c r="G4006" s="2">
        <v>769</v>
      </c>
      <c r="H4006" s="2">
        <v>32</v>
      </c>
      <c r="I4006" s="2">
        <v>737</v>
      </c>
      <c r="J4006" s="2">
        <v>0</v>
      </c>
      <c r="K4006" s="2">
        <v>0</v>
      </c>
      <c r="L4006" s="2">
        <v>8</v>
      </c>
      <c r="M4006" s="2">
        <v>0.6</v>
      </c>
      <c r="N4006" s="2">
        <v>1</v>
      </c>
      <c r="O4006" s="2">
        <v>2.5</v>
      </c>
      <c r="P4006" s="2">
        <v>0.66</v>
      </c>
      <c r="Q4006" s="3">
        <v>4.2000000000000003E-2</v>
      </c>
      <c r="R4006" s="4" t="str">
        <f>TRIM(tblOperations[[#This Row],[Region]])</f>
        <v>Scotland</v>
      </c>
      <c r="S4006" s="4" t="str">
        <f>TRIM(tblOperations[[#This Row],[Team]])</f>
        <v>Workplace Services</v>
      </c>
      <c r="T4006" s="4" t="str">
        <f>_xlfn.XLOOKUP(R4006,tblRegionReference[Region],tblRegionReference[Area],"Not Found")</f>
        <v>North</v>
      </c>
      <c r="U4006" s="4" t="str">
        <f>IF(tblOperations[[#This Row],[Completion_Rate]]&gt;=_xlfn.XLOOKUP("Completion Rate",tblKPITargets[KPI_Name],tblKPITargets[Target_Value]),"Met","Below Target")</f>
        <v>Below Target</v>
      </c>
      <c r="V4006" t="str">
        <f>IF(tblOperations[[#This Row],[SLA_Compliance]]&gt;=_xlfn.XLOOKUP('04_References'!$A$3,tblKPITargets[KPI_Name],tblKPITargets[Target_Value]),"Met","Below Target")</f>
        <v>Below Target</v>
      </c>
      <c r="W4006" t="str">
        <f>IF(tblOperations[[#This Row],[Quality_Pass_Rate]]&gt;=_xlfn.XLOOKUP('04_References'!$A$4,tblKPITargets[KPI_Name],tblKPITargets[Target_Value]),"Met","Below Target")</f>
        <v>Met</v>
      </c>
      <c r="X4006" t="str">
        <f>IF(tblOperations[[#This Row],[Average_Completion_Days]]&lt;=_xlfn.XLOOKUP('04_References'!$A$7,tblKPITargets[KPI_Name],tblKPITargets[Target_Value]),"Met","Below Target")</f>
        <v>Below Target</v>
      </c>
      <c r="Y4006" t="str">
        <f>IF(tblOperations[[#This Row],[Closing_Backlog]]&lt;=_xlfn.XLOOKUP('04_References'!$A$8,tblKPITargets[KPI_Name],tblKPITargets[Target_Value]),"Met","Below Target")</f>
        <v>Below Target</v>
      </c>
    </row>
    <row r="4007" spans="1:25">
      <c r="A4007" s="8" t="s">
        <v>4037</v>
      </c>
      <c r="B4007" s="9">
        <v>46203</v>
      </c>
      <c r="C4007" s="4" t="s">
        <v>18</v>
      </c>
      <c r="D4007" s="4" t="s">
        <v>21</v>
      </c>
      <c r="E4007" s="4">
        <v>1</v>
      </c>
      <c r="F4007" s="4">
        <v>49</v>
      </c>
      <c r="G4007" s="4">
        <v>50</v>
      </c>
      <c r="H4007" s="4">
        <v>47</v>
      </c>
      <c r="I4007" s="4">
        <v>3</v>
      </c>
      <c r="J4007" s="4">
        <v>0</v>
      </c>
      <c r="K4007" s="4">
        <v>0</v>
      </c>
      <c r="L4007" s="4">
        <v>2.1</v>
      </c>
      <c r="M4007" s="4">
        <v>0.96899999999999997</v>
      </c>
      <c r="N4007" s="4">
        <v>1</v>
      </c>
      <c r="O4007" s="4">
        <v>4.4000000000000004</v>
      </c>
      <c r="P4007" s="4">
        <v>0.72299999999999998</v>
      </c>
      <c r="Q4007" s="5">
        <v>0.94</v>
      </c>
      <c r="R4007" s="4" t="str">
        <f>TRIM(tblOperations[[#This Row],[Region]])</f>
        <v>Scotland</v>
      </c>
      <c r="S4007" s="4" t="str">
        <f>TRIM(tblOperations[[#This Row],[Team]])</f>
        <v>Facilities Response</v>
      </c>
      <c r="T4007" s="4" t="str">
        <f>_xlfn.XLOOKUP(R4007,tblRegionReference[Region],tblRegionReference[Area],"Not Found")</f>
        <v>North</v>
      </c>
      <c r="U4007" s="4" t="str">
        <f>IF(tblOperations[[#This Row],[Completion_Rate]]&gt;=_xlfn.XLOOKUP("Completion Rate",tblKPITargets[KPI_Name],tblKPITargets[Target_Value]),"Met","Below Target")</f>
        <v>Below Target</v>
      </c>
      <c r="V4007" t="str">
        <f>IF(tblOperations[[#This Row],[SLA_Compliance]]&gt;=_xlfn.XLOOKUP('04_References'!$A$3,tblKPITargets[KPI_Name],tblKPITargets[Target_Value]),"Met","Below Target")</f>
        <v>Met</v>
      </c>
      <c r="W4007" t="str">
        <f>IF(tblOperations[[#This Row],[Quality_Pass_Rate]]&gt;=_xlfn.XLOOKUP('04_References'!$A$4,tblKPITargets[KPI_Name],tblKPITargets[Target_Value]),"Met","Below Target")</f>
        <v>Met</v>
      </c>
      <c r="X4007" t="str">
        <f>IF(tblOperations[[#This Row],[Average_Completion_Days]]&lt;=_xlfn.XLOOKUP('04_References'!$A$7,tblKPITargets[KPI_Name],tblKPITargets[Target_Value]),"Met","Below Target")</f>
        <v>Met</v>
      </c>
      <c r="Y4007" t="str">
        <f>IF(tblOperations[[#This Row],[Closing_Backlog]]&lt;=_xlfn.XLOOKUP('04_References'!$A$8,tblKPITargets[KPI_Name],tblKPITargets[Target_Value]),"Met","Below Target")</f>
        <v>Met</v>
      </c>
    </row>
    <row r="4008" spans="1:25">
      <c r="A4008" s="6" t="s">
        <v>4038</v>
      </c>
      <c r="B4008" s="7">
        <v>46203</v>
      </c>
      <c r="C4008" s="2" t="s">
        <v>18</v>
      </c>
      <c r="D4008" s="2" t="s">
        <v>23</v>
      </c>
      <c r="E4008" s="2">
        <v>1052</v>
      </c>
      <c r="F4008" s="2">
        <v>37</v>
      </c>
      <c r="G4008" s="2">
        <v>1089</v>
      </c>
      <c r="H4008" s="2">
        <v>34</v>
      </c>
      <c r="I4008" s="2">
        <v>1055</v>
      </c>
      <c r="J4008" s="2">
        <v>1</v>
      </c>
      <c r="K4008" s="2">
        <v>1</v>
      </c>
      <c r="L4008" s="2">
        <v>8</v>
      </c>
      <c r="M4008" s="2">
        <v>0.6</v>
      </c>
      <c r="N4008" s="2">
        <v>0.97099999999999997</v>
      </c>
      <c r="O4008" s="2">
        <v>2.5</v>
      </c>
      <c r="P4008" s="2">
        <v>0.73799999999999999</v>
      </c>
      <c r="Q4008" s="3">
        <v>3.1E-2</v>
      </c>
      <c r="R4008" s="4" t="str">
        <f>TRIM(tblOperations[[#This Row],[Region]])</f>
        <v>Scotland</v>
      </c>
      <c r="S4008" s="4" t="str">
        <f>TRIM(tblOperations[[#This Row],[Team]])</f>
        <v>Estates Support</v>
      </c>
      <c r="T4008" s="4" t="str">
        <f>_xlfn.XLOOKUP(R4008,tblRegionReference[Region],tblRegionReference[Area],"Not Found")</f>
        <v>North</v>
      </c>
      <c r="U4008" s="4" t="str">
        <f>IF(tblOperations[[#This Row],[Completion_Rate]]&gt;=_xlfn.XLOOKUP("Completion Rate",tblKPITargets[KPI_Name],tblKPITargets[Target_Value]),"Met","Below Target")</f>
        <v>Below Target</v>
      </c>
      <c r="V4008" t="str">
        <f>IF(tblOperations[[#This Row],[SLA_Compliance]]&gt;=_xlfn.XLOOKUP('04_References'!$A$3,tblKPITargets[KPI_Name],tblKPITargets[Target_Value]),"Met","Below Target")</f>
        <v>Below Target</v>
      </c>
      <c r="W4008" t="str">
        <f>IF(tblOperations[[#This Row],[Quality_Pass_Rate]]&gt;=_xlfn.XLOOKUP('04_References'!$A$4,tblKPITargets[KPI_Name],tblKPITargets[Target_Value]),"Met","Below Target")</f>
        <v>Met</v>
      </c>
      <c r="X4008" t="str">
        <f>IF(tblOperations[[#This Row],[Average_Completion_Days]]&lt;=_xlfn.XLOOKUP('04_References'!$A$7,tblKPITargets[KPI_Name],tblKPITargets[Target_Value]),"Met","Below Target")</f>
        <v>Below Target</v>
      </c>
      <c r="Y4008" t="str">
        <f>IF(tblOperations[[#This Row],[Closing_Backlog]]&lt;=_xlfn.XLOOKUP('04_References'!$A$8,tblKPITargets[KPI_Name],tblKPITargets[Target_Value]),"Met","Below Target")</f>
        <v>Below Target</v>
      </c>
    </row>
    <row r="4009" spans="1:25">
      <c r="A4009" s="8" t="s">
        <v>4039</v>
      </c>
      <c r="B4009" s="9">
        <v>46203</v>
      </c>
      <c r="C4009" s="4" t="s">
        <v>18</v>
      </c>
      <c r="D4009" s="4" t="s">
        <v>25</v>
      </c>
      <c r="E4009" s="4">
        <v>0</v>
      </c>
      <c r="F4009" s="4">
        <v>31</v>
      </c>
      <c r="G4009" s="4">
        <v>31</v>
      </c>
      <c r="H4009" s="4">
        <v>31</v>
      </c>
      <c r="I4009" s="4">
        <v>0</v>
      </c>
      <c r="J4009" s="4">
        <v>0</v>
      </c>
      <c r="K4009" s="4">
        <v>0</v>
      </c>
      <c r="L4009" s="4">
        <v>1.7</v>
      </c>
      <c r="M4009" s="4">
        <v>0.94399999999999995</v>
      </c>
      <c r="N4009" s="4">
        <v>0.95799999999999996</v>
      </c>
      <c r="O4009" s="4">
        <v>4.9000000000000004</v>
      </c>
      <c r="P4009" s="4">
        <v>0.71099999999999997</v>
      </c>
      <c r="Q4009" s="5">
        <v>1</v>
      </c>
      <c r="R4009" s="4" t="str">
        <f>TRIM(tblOperations[[#This Row],[Region]])</f>
        <v>Scotland</v>
      </c>
      <c r="S4009" s="4" t="str">
        <f>TRIM(tblOperations[[#This Row],[Team]])</f>
        <v>Workplace Projects</v>
      </c>
      <c r="T4009" s="4" t="str">
        <f>_xlfn.XLOOKUP(R4009,tblRegionReference[Region],tblRegionReference[Area],"Not Found")</f>
        <v>North</v>
      </c>
      <c r="U4009" s="4" t="str">
        <f>IF(tblOperations[[#This Row],[Completion_Rate]]&gt;=_xlfn.XLOOKUP("Completion Rate",tblKPITargets[KPI_Name],tblKPITargets[Target_Value]),"Met","Below Target")</f>
        <v>Met</v>
      </c>
      <c r="V4009" t="str">
        <f>IF(tblOperations[[#This Row],[SLA_Compliance]]&gt;=_xlfn.XLOOKUP('04_References'!$A$3,tblKPITargets[KPI_Name],tblKPITargets[Target_Value]),"Met","Below Target")</f>
        <v>Met</v>
      </c>
      <c r="W4009" t="str">
        <f>IF(tblOperations[[#This Row],[Quality_Pass_Rate]]&gt;=_xlfn.XLOOKUP('04_References'!$A$4,tblKPITargets[KPI_Name],tblKPITargets[Target_Value]),"Met","Below Target")</f>
        <v>Met</v>
      </c>
      <c r="X4009" t="str">
        <f>IF(tblOperations[[#This Row],[Average_Completion_Days]]&lt;=_xlfn.XLOOKUP('04_References'!$A$7,tblKPITargets[KPI_Name],tblKPITargets[Target_Value]),"Met","Below Target")</f>
        <v>Met</v>
      </c>
      <c r="Y4009" t="str">
        <f>IF(tblOperations[[#This Row],[Closing_Backlog]]&lt;=_xlfn.XLOOKUP('04_References'!$A$8,tblKPITargets[KPI_Name],tblKPITargets[Target_Value]),"Met","Below Target")</f>
        <v>Met</v>
      </c>
    </row>
    <row r="4010" spans="1:25">
      <c r="A4010" s="6" t="s">
        <v>4040</v>
      </c>
      <c r="B4010" s="7">
        <v>46203</v>
      </c>
      <c r="C4010" s="2" t="s">
        <v>27</v>
      </c>
      <c r="D4010" s="2" t="s">
        <v>19</v>
      </c>
      <c r="E4010" s="2">
        <v>16</v>
      </c>
      <c r="F4010" s="2">
        <v>26</v>
      </c>
      <c r="G4010" s="2">
        <v>42</v>
      </c>
      <c r="H4010" s="2">
        <v>42</v>
      </c>
      <c r="I4010" s="2">
        <v>0</v>
      </c>
      <c r="J4010" s="2">
        <v>0</v>
      </c>
      <c r="K4010" s="2">
        <v>0</v>
      </c>
      <c r="L4010" s="2">
        <v>1.6</v>
      </c>
      <c r="M4010" s="2">
        <v>1</v>
      </c>
      <c r="N4010" s="2">
        <v>0.98699999999999999</v>
      </c>
      <c r="O4010" s="2">
        <v>4.8</v>
      </c>
      <c r="P4010" s="2">
        <v>0.74399999999999999</v>
      </c>
      <c r="Q4010" s="3">
        <v>1</v>
      </c>
      <c r="R4010" s="4" t="str">
        <f>TRIM(tblOperations[[#This Row],[Region]])</f>
        <v>North East</v>
      </c>
      <c r="S4010" s="4" t="str">
        <f>TRIM(tblOperations[[#This Row],[Team]])</f>
        <v>Workplace Services</v>
      </c>
      <c r="T4010" s="4" t="str">
        <f>_xlfn.XLOOKUP(R4010,tblRegionReference[Region],tblRegionReference[Area],"Not Found")</f>
        <v>North</v>
      </c>
      <c r="U4010" s="4" t="str">
        <f>IF(tblOperations[[#This Row],[Completion_Rate]]&gt;=_xlfn.XLOOKUP("Completion Rate",tblKPITargets[KPI_Name],tblKPITargets[Target_Value]),"Met","Below Target")</f>
        <v>Met</v>
      </c>
      <c r="V4010" t="str">
        <f>IF(tblOperations[[#This Row],[SLA_Compliance]]&gt;=_xlfn.XLOOKUP('04_References'!$A$3,tblKPITargets[KPI_Name],tblKPITargets[Target_Value]),"Met","Below Target")</f>
        <v>Met</v>
      </c>
      <c r="W4010" t="str">
        <f>IF(tblOperations[[#This Row],[Quality_Pass_Rate]]&gt;=_xlfn.XLOOKUP('04_References'!$A$4,tblKPITargets[KPI_Name],tblKPITargets[Target_Value]),"Met","Below Target")</f>
        <v>Met</v>
      </c>
      <c r="X4010" t="str">
        <f>IF(tblOperations[[#This Row],[Average_Completion_Days]]&lt;=_xlfn.XLOOKUP('04_References'!$A$7,tblKPITargets[KPI_Name],tblKPITargets[Target_Value]),"Met","Below Target")</f>
        <v>Met</v>
      </c>
      <c r="Y4010" t="str">
        <f>IF(tblOperations[[#This Row],[Closing_Backlog]]&lt;=_xlfn.XLOOKUP('04_References'!$A$8,tblKPITargets[KPI_Name],tblKPITargets[Target_Value]),"Met","Below Target")</f>
        <v>Met</v>
      </c>
    </row>
    <row r="4011" spans="1:25">
      <c r="A4011" s="8" t="s">
        <v>4041</v>
      </c>
      <c r="B4011" s="9">
        <v>46203</v>
      </c>
      <c r="C4011" s="4" t="s">
        <v>27</v>
      </c>
      <c r="D4011" s="4" t="s">
        <v>21</v>
      </c>
      <c r="E4011" s="4">
        <v>0</v>
      </c>
      <c r="F4011" s="4">
        <v>47</v>
      </c>
      <c r="G4011" s="4">
        <v>47</v>
      </c>
      <c r="H4011" s="4">
        <v>45</v>
      </c>
      <c r="I4011" s="4">
        <v>2</v>
      </c>
      <c r="J4011" s="4">
        <v>0</v>
      </c>
      <c r="K4011" s="4">
        <v>0</v>
      </c>
      <c r="L4011" s="4">
        <v>1</v>
      </c>
      <c r="M4011" s="4">
        <v>1</v>
      </c>
      <c r="N4011" s="4">
        <v>1</v>
      </c>
      <c r="O4011" s="4">
        <v>4.5</v>
      </c>
      <c r="P4011" s="4">
        <v>0.70899999999999996</v>
      </c>
      <c r="Q4011" s="5">
        <v>0.95699999999999996</v>
      </c>
      <c r="R4011" s="4" t="str">
        <f>TRIM(tblOperations[[#This Row],[Region]])</f>
        <v>North East</v>
      </c>
      <c r="S4011" s="4" t="str">
        <f>TRIM(tblOperations[[#This Row],[Team]])</f>
        <v>Facilities Response</v>
      </c>
      <c r="T4011" s="4" t="str">
        <f>_xlfn.XLOOKUP(R4011,tblRegionReference[Region],tblRegionReference[Area],"Not Found")</f>
        <v>North</v>
      </c>
      <c r="U4011" s="4" t="str">
        <f>IF(tblOperations[[#This Row],[Completion_Rate]]&gt;=_xlfn.XLOOKUP("Completion Rate",tblKPITargets[KPI_Name],tblKPITargets[Target_Value]),"Met","Below Target")</f>
        <v>Met</v>
      </c>
      <c r="V4011" t="str">
        <f>IF(tblOperations[[#This Row],[SLA_Compliance]]&gt;=_xlfn.XLOOKUP('04_References'!$A$3,tblKPITargets[KPI_Name],tblKPITargets[Target_Value]),"Met","Below Target")</f>
        <v>Met</v>
      </c>
      <c r="W4011" t="str">
        <f>IF(tblOperations[[#This Row],[Quality_Pass_Rate]]&gt;=_xlfn.XLOOKUP('04_References'!$A$4,tblKPITargets[KPI_Name],tblKPITargets[Target_Value]),"Met","Below Target")</f>
        <v>Met</v>
      </c>
      <c r="X4011" t="str">
        <f>IF(tblOperations[[#This Row],[Average_Completion_Days]]&lt;=_xlfn.XLOOKUP('04_References'!$A$7,tblKPITargets[KPI_Name],tblKPITargets[Target_Value]),"Met","Below Target")</f>
        <v>Met</v>
      </c>
      <c r="Y4011" t="str">
        <f>IF(tblOperations[[#This Row],[Closing_Backlog]]&lt;=_xlfn.XLOOKUP('04_References'!$A$8,tblKPITargets[KPI_Name],tblKPITargets[Target_Value]),"Met","Below Target")</f>
        <v>Met</v>
      </c>
    </row>
    <row r="4012" spans="1:25">
      <c r="A4012" s="6" t="s">
        <v>4042</v>
      </c>
      <c r="B4012" s="7">
        <v>46203</v>
      </c>
      <c r="C4012" s="2" t="s">
        <v>27</v>
      </c>
      <c r="D4012" s="2" t="s">
        <v>23</v>
      </c>
      <c r="E4012" s="2">
        <v>2676</v>
      </c>
      <c r="F4012" s="2">
        <v>39</v>
      </c>
      <c r="G4012" s="2">
        <v>2715</v>
      </c>
      <c r="H4012" s="2">
        <v>19</v>
      </c>
      <c r="I4012" s="2">
        <v>2696</v>
      </c>
      <c r="J4012" s="2">
        <v>0</v>
      </c>
      <c r="K4012" s="2">
        <v>0</v>
      </c>
      <c r="L4012" s="2">
        <v>8</v>
      </c>
      <c r="M4012" s="2">
        <v>0.6</v>
      </c>
      <c r="N4012" s="2">
        <v>0.98599999999999999</v>
      </c>
      <c r="O4012" s="2">
        <v>2.5</v>
      </c>
      <c r="P4012" s="2">
        <v>0.77200000000000002</v>
      </c>
      <c r="Q4012" s="3">
        <v>7.0000000000000001E-3</v>
      </c>
      <c r="R4012" s="4" t="str">
        <f>TRIM(tblOperations[[#This Row],[Region]])</f>
        <v>North East</v>
      </c>
      <c r="S4012" s="4" t="str">
        <f>TRIM(tblOperations[[#This Row],[Team]])</f>
        <v>Estates Support</v>
      </c>
      <c r="T4012" s="4" t="str">
        <f>_xlfn.XLOOKUP(R4012,tblRegionReference[Region],tblRegionReference[Area],"Not Found")</f>
        <v>North</v>
      </c>
      <c r="U4012" s="4" t="str">
        <f>IF(tblOperations[[#This Row],[Completion_Rate]]&gt;=_xlfn.XLOOKUP("Completion Rate",tblKPITargets[KPI_Name],tblKPITargets[Target_Value]),"Met","Below Target")</f>
        <v>Below Target</v>
      </c>
      <c r="V4012" t="str">
        <f>IF(tblOperations[[#This Row],[SLA_Compliance]]&gt;=_xlfn.XLOOKUP('04_References'!$A$3,tblKPITargets[KPI_Name],tblKPITargets[Target_Value]),"Met","Below Target")</f>
        <v>Below Target</v>
      </c>
      <c r="W4012" t="str">
        <f>IF(tblOperations[[#This Row],[Quality_Pass_Rate]]&gt;=_xlfn.XLOOKUP('04_References'!$A$4,tblKPITargets[KPI_Name],tblKPITargets[Target_Value]),"Met","Below Target")</f>
        <v>Met</v>
      </c>
      <c r="X4012" t="str">
        <f>IF(tblOperations[[#This Row],[Average_Completion_Days]]&lt;=_xlfn.XLOOKUP('04_References'!$A$7,tblKPITargets[KPI_Name],tblKPITargets[Target_Value]),"Met","Below Target")</f>
        <v>Below Target</v>
      </c>
      <c r="Y4012" t="str">
        <f>IF(tblOperations[[#This Row],[Closing_Backlog]]&lt;=_xlfn.XLOOKUP('04_References'!$A$8,tblKPITargets[KPI_Name],tblKPITargets[Target_Value]),"Met","Below Target")</f>
        <v>Below Target</v>
      </c>
    </row>
    <row r="4013" spans="1:25">
      <c r="A4013" s="8" t="s">
        <v>4043</v>
      </c>
      <c r="B4013" s="9">
        <v>46203</v>
      </c>
      <c r="C4013" s="4" t="s">
        <v>27</v>
      </c>
      <c r="D4013" s="4" t="s">
        <v>25</v>
      </c>
      <c r="E4013" s="4">
        <v>268</v>
      </c>
      <c r="F4013" s="4">
        <v>35</v>
      </c>
      <c r="G4013" s="4">
        <v>303</v>
      </c>
      <c r="H4013" s="4">
        <v>25</v>
      </c>
      <c r="I4013" s="4">
        <v>278</v>
      </c>
      <c r="J4013" s="4">
        <v>0</v>
      </c>
      <c r="K4013" s="4">
        <v>0</v>
      </c>
      <c r="L4013" s="4">
        <v>8</v>
      </c>
      <c r="M4013" s="4">
        <v>0.6</v>
      </c>
      <c r="N4013" s="4">
        <v>0.95199999999999996</v>
      </c>
      <c r="O4013" s="4">
        <v>2.5</v>
      </c>
      <c r="P4013" s="4">
        <v>0.81100000000000005</v>
      </c>
      <c r="Q4013" s="5">
        <v>8.3000000000000004E-2</v>
      </c>
      <c r="R4013" s="4" t="str">
        <f>TRIM(tblOperations[[#This Row],[Region]])</f>
        <v>North East</v>
      </c>
      <c r="S4013" s="4" t="str">
        <f>TRIM(tblOperations[[#This Row],[Team]])</f>
        <v>Workplace Projects</v>
      </c>
      <c r="T4013" s="4" t="str">
        <f>_xlfn.XLOOKUP(R4013,tblRegionReference[Region],tblRegionReference[Area],"Not Found")</f>
        <v>North</v>
      </c>
      <c r="U4013" s="4" t="str">
        <f>IF(tblOperations[[#This Row],[Completion_Rate]]&gt;=_xlfn.XLOOKUP("Completion Rate",tblKPITargets[KPI_Name],tblKPITargets[Target_Value]),"Met","Below Target")</f>
        <v>Below Target</v>
      </c>
      <c r="V4013" t="str">
        <f>IF(tblOperations[[#This Row],[SLA_Compliance]]&gt;=_xlfn.XLOOKUP('04_References'!$A$3,tblKPITargets[KPI_Name],tblKPITargets[Target_Value]),"Met","Below Target")</f>
        <v>Below Target</v>
      </c>
      <c r="W4013" t="str">
        <f>IF(tblOperations[[#This Row],[Quality_Pass_Rate]]&gt;=_xlfn.XLOOKUP('04_References'!$A$4,tblKPITargets[KPI_Name],tblKPITargets[Target_Value]),"Met","Below Target")</f>
        <v>Met</v>
      </c>
      <c r="X4013" t="str">
        <f>IF(tblOperations[[#This Row],[Average_Completion_Days]]&lt;=_xlfn.XLOOKUP('04_References'!$A$7,tblKPITargets[KPI_Name],tblKPITargets[Target_Value]),"Met","Below Target")</f>
        <v>Below Target</v>
      </c>
      <c r="Y4013" t="str">
        <f>IF(tblOperations[[#This Row],[Closing_Backlog]]&lt;=_xlfn.XLOOKUP('04_References'!$A$8,tblKPITargets[KPI_Name],tblKPITargets[Target_Value]),"Met","Below Target")</f>
        <v>Below Target</v>
      </c>
    </row>
    <row r="4014" spans="1:25">
      <c r="A4014" s="6" t="s">
        <v>4044</v>
      </c>
      <c r="B4014" s="7">
        <v>46203</v>
      </c>
      <c r="C4014" s="2" t="s">
        <v>32</v>
      </c>
      <c r="D4014" s="2" t="s">
        <v>19</v>
      </c>
      <c r="E4014" s="2">
        <v>1176</v>
      </c>
      <c r="F4014" s="2">
        <v>40</v>
      </c>
      <c r="G4014" s="2">
        <v>1216</v>
      </c>
      <c r="H4014" s="2">
        <v>37</v>
      </c>
      <c r="I4014" s="2">
        <v>1179</v>
      </c>
      <c r="J4014" s="2">
        <v>0</v>
      </c>
      <c r="K4014" s="2">
        <v>0</v>
      </c>
      <c r="L4014" s="2">
        <v>8</v>
      </c>
      <c r="M4014" s="2">
        <v>0.6</v>
      </c>
      <c r="N4014" s="2">
        <v>0.996</v>
      </c>
      <c r="O4014" s="2">
        <v>2.5</v>
      </c>
      <c r="P4014" s="2">
        <v>0.755</v>
      </c>
      <c r="Q4014" s="3">
        <v>0.03</v>
      </c>
      <c r="R4014" s="4" t="str">
        <f>TRIM(tblOperations[[#This Row],[Region]])</f>
        <v>North West</v>
      </c>
      <c r="S4014" s="4" t="str">
        <f>TRIM(tblOperations[[#This Row],[Team]])</f>
        <v>Workplace Services</v>
      </c>
      <c r="T4014" s="4" t="str">
        <f>_xlfn.XLOOKUP(R4014,tblRegionReference[Region],tblRegionReference[Area],"Not Found")</f>
        <v>North</v>
      </c>
      <c r="U4014" s="4" t="str">
        <f>IF(tblOperations[[#This Row],[Completion_Rate]]&gt;=_xlfn.XLOOKUP("Completion Rate",tblKPITargets[KPI_Name],tblKPITargets[Target_Value]),"Met","Below Target")</f>
        <v>Below Target</v>
      </c>
      <c r="V4014" t="str">
        <f>IF(tblOperations[[#This Row],[SLA_Compliance]]&gt;=_xlfn.XLOOKUP('04_References'!$A$3,tblKPITargets[KPI_Name],tblKPITargets[Target_Value]),"Met","Below Target")</f>
        <v>Below Target</v>
      </c>
      <c r="W4014" t="str">
        <f>IF(tblOperations[[#This Row],[Quality_Pass_Rate]]&gt;=_xlfn.XLOOKUP('04_References'!$A$4,tblKPITargets[KPI_Name],tblKPITargets[Target_Value]),"Met","Below Target")</f>
        <v>Met</v>
      </c>
      <c r="X4014" t="str">
        <f>IF(tblOperations[[#This Row],[Average_Completion_Days]]&lt;=_xlfn.XLOOKUP('04_References'!$A$7,tblKPITargets[KPI_Name],tblKPITargets[Target_Value]),"Met","Below Target")</f>
        <v>Below Target</v>
      </c>
      <c r="Y4014" t="str">
        <f>IF(tblOperations[[#This Row],[Closing_Backlog]]&lt;=_xlfn.XLOOKUP('04_References'!$A$8,tblKPITargets[KPI_Name],tblKPITargets[Target_Value]),"Met","Below Target")</f>
        <v>Below Target</v>
      </c>
    </row>
    <row r="4015" spans="1:25">
      <c r="A4015" s="8" t="s">
        <v>4045</v>
      </c>
      <c r="B4015" s="9">
        <v>46203</v>
      </c>
      <c r="C4015" s="4" t="s">
        <v>32</v>
      </c>
      <c r="D4015" s="4" t="s">
        <v>21</v>
      </c>
      <c r="E4015" s="4">
        <v>2481</v>
      </c>
      <c r="F4015" s="4">
        <v>46</v>
      </c>
      <c r="G4015" s="4">
        <v>2527</v>
      </c>
      <c r="H4015" s="4">
        <v>27</v>
      </c>
      <c r="I4015" s="4">
        <v>2500</v>
      </c>
      <c r="J4015" s="4">
        <v>0</v>
      </c>
      <c r="K4015" s="4">
        <v>0</v>
      </c>
      <c r="L4015" s="4">
        <v>8</v>
      </c>
      <c r="M4015" s="4">
        <v>0.6</v>
      </c>
      <c r="N4015" s="4">
        <v>0.98</v>
      </c>
      <c r="O4015" s="4">
        <v>2.5</v>
      </c>
      <c r="P4015" s="4">
        <v>0.75</v>
      </c>
      <c r="Q4015" s="5">
        <v>1.0999999999999999E-2</v>
      </c>
      <c r="R4015" s="4" t="str">
        <f>TRIM(tblOperations[[#This Row],[Region]])</f>
        <v>North West</v>
      </c>
      <c r="S4015" s="4" t="str">
        <f>TRIM(tblOperations[[#This Row],[Team]])</f>
        <v>Facilities Response</v>
      </c>
      <c r="T4015" s="4" t="str">
        <f>_xlfn.XLOOKUP(R4015,tblRegionReference[Region],tblRegionReference[Area],"Not Found")</f>
        <v>North</v>
      </c>
      <c r="U4015" s="4" t="str">
        <f>IF(tblOperations[[#This Row],[Completion_Rate]]&gt;=_xlfn.XLOOKUP("Completion Rate",tblKPITargets[KPI_Name],tblKPITargets[Target_Value]),"Met","Below Target")</f>
        <v>Below Target</v>
      </c>
      <c r="V4015" t="str">
        <f>IF(tblOperations[[#This Row],[SLA_Compliance]]&gt;=_xlfn.XLOOKUP('04_References'!$A$3,tblKPITargets[KPI_Name],tblKPITargets[Target_Value]),"Met","Below Target")</f>
        <v>Below Target</v>
      </c>
      <c r="W4015" t="str">
        <f>IF(tblOperations[[#This Row],[Quality_Pass_Rate]]&gt;=_xlfn.XLOOKUP('04_References'!$A$4,tblKPITargets[KPI_Name],tblKPITargets[Target_Value]),"Met","Below Target")</f>
        <v>Met</v>
      </c>
      <c r="X4015" t="str">
        <f>IF(tblOperations[[#This Row],[Average_Completion_Days]]&lt;=_xlfn.XLOOKUP('04_References'!$A$7,tblKPITargets[KPI_Name],tblKPITargets[Target_Value]),"Met","Below Target")</f>
        <v>Below Target</v>
      </c>
      <c r="Y4015" t="str">
        <f>IF(tblOperations[[#This Row],[Closing_Backlog]]&lt;=_xlfn.XLOOKUP('04_References'!$A$8,tblKPITargets[KPI_Name],tblKPITargets[Target_Value]),"Met","Below Target")</f>
        <v>Below Target</v>
      </c>
    </row>
    <row r="4016" spans="1:25">
      <c r="A4016" s="6" t="s">
        <v>4046</v>
      </c>
      <c r="B4016" s="7">
        <v>46203</v>
      </c>
      <c r="C4016" s="2" t="s">
        <v>32</v>
      </c>
      <c r="D4016" s="2" t="s">
        <v>23</v>
      </c>
      <c r="E4016" s="2">
        <v>2828</v>
      </c>
      <c r="F4016" s="2">
        <v>55</v>
      </c>
      <c r="G4016" s="2">
        <v>2883</v>
      </c>
      <c r="H4016" s="2">
        <v>18</v>
      </c>
      <c r="I4016" s="2">
        <v>2865</v>
      </c>
      <c r="J4016" s="2">
        <v>1</v>
      </c>
      <c r="K4016" s="2">
        <v>1</v>
      </c>
      <c r="L4016" s="2">
        <v>8</v>
      </c>
      <c r="M4016" s="2">
        <v>0.6</v>
      </c>
      <c r="N4016" s="2">
        <v>0.92400000000000004</v>
      </c>
      <c r="O4016" s="2">
        <v>2.5</v>
      </c>
      <c r="P4016" s="2">
        <v>0.65100000000000002</v>
      </c>
      <c r="Q4016" s="3">
        <v>6.0000000000000001E-3</v>
      </c>
      <c r="R4016" s="4" t="str">
        <f>TRIM(tblOperations[[#This Row],[Region]])</f>
        <v>North West</v>
      </c>
      <c r="S4016" s="4" t="str">
        <f>TRIM(tblOperations[[#This Row],[Team]])</f>
        <v>Estates Support</v>
      </c>
      <c r="T4016" s="4" t="str">
        <f>_xlfn.XLOOKUP(R4016,tblRegionReference[Region],tblRegionReference[Area],"Not Found")</f>
        <v>North</v>
      </c>
      <c r="U4016" s="4" t="str">
        <f>IF(tblOperations[[#This Row],[Completion_Rate]]&gt;=_xlfn.XLOOKUP("Completion Rate",tblKPITargets[KPI_Name],tblKPITargets[Target_Value]),"Met","Below Target")</f>
        <v>Below Target</v>
      </c>
      <c r="V4016" t="str">
        <f>IF(tblOperations[[#This Row],[SLA_Compliance]]&gt;=_xlfn.XLOOKUP('04_References'!$A$3,tblKPITargets[KPI_Name],tblKPITargets[Target_Value]),"Met","Below Target")</f>
        <v>Below Target</v>
      </c>
      <c r="W4016" t="str">
        <f>IF(tblOperations[[#This Row],[Quality_Pass_Rate]]&gt;=_xlfn.XLOOKUP('04_References'!$A$4,tblKPITargets[KPI_Name],tblKPITargets[Target_Value]),"Met","Below Target")</f>
        <v>Below Target</v>
      </c>
      <c r="X4016" t="str">
        <f>IF(tblOperations[[#This Row],[Average_Completion_Days]]&lt;=_xlfn.XLOOKUP('04_References'!$A$7,tblKPITargets[KPI_Name],tblKPITargets[Target_Value]),"Met","Below Target")</f>
        <v>Below Target</v>
      </c>
      <c r="Y4016" t="str">
        <f>IF(tblOperations[[#This Row],[Closing_Backlog]]&lt;=_xlfn.XLOOKUP('04_References'!$A$8,tblKPITargets[KPI_Name],tblKPITargets[Target_Value]),"Met","Below Target")</f>
        <v>Below Target</v>
      </c>
    </row>
    <row r="4017" spans="1:25">
      <c r="A4017" s="8" t="s">
        <v>4047</v>
      </c>
      <c r="B4017" s="9">
        <v>46203</v>
      </c>
      <c r="C4017" s="4" t="s">
        <v>32</v>
      </c>
      <c r="D4017" s="4" t="s">
        <v>25</v>
      </c>
      <c r="E4017" s="4">
        <v>0</v>
      </c>
      <c r="F4017" s="4">
        <v>27</v>
      </c>
      <c r="G4017" s="4">
        <v>27</v>
      </c>
      <c r="H4017" s="4">
        <v>27</v>
      </c>
      <c r="I4017" s="4">
        <v>0</v>
      </c>
      <c r="J4017" s="4">
        <v>0</v>
      </c>
      <c r="K4017" s="4">
        <v>0</v>
      </c>
      <c r="L4017" s="4">
        <v>1.4</v>
      </c>
      <c r="M4017" s="4">
        <v>0.94099999999999995</v>
      </c>
      <c r="N4017" s="4">
        <v>0.96499999999999997</v>
      </c>
      <c r="O4017" s="4">
        <v>4.7</v>
      </c>
      <c r="P4017" s="4">
        <v>0.69399999999999995</v>
      </c>
      <c r="Q4017" s="5">
        <v>1</v>
      </c>
      <c r="R4017" s="4" t="str">
        <f>TRIM(tblOperations[[#This Row],[Region]])</f>
        <v>North West</v>
      </c>
      <c r="S4017" s="4" t="str">
        <f>TRIM(tblOperations[[#This Row],[Team]])</f>
        <v>Workplace Projects</v>
      </c>
      <c r="T4017" s="4" t="str">
        <f>_xlfn.XLOOKUP(R4017,tblRegionReference[Region],tblRegionReference[Area],"Not Found")</f>
        <v>North</v>
      </c>
      <c r="U4017" s="4" t="str">
        <f>IF(tblOperations[[#This Row],[Completion_Rate]]&gt;=_xlfn.XLOOKUP("Completion Rate",tblKPITargets[KPI_Name],tblKPITargets[Target_Value]),"Met","Below Target")</f>
        <v>Met</v>
      </c>
      <c r="V4017" t="str">
        <f>IF(tblOperations[[#This Row],[SLA_Compliance]]&gt;=_xlfn.XLOOKUP('04_References'!$A$3,tblKPITargets[KPI_Name],tblKPITargets[Target_Value]),"Met","Below Target")</f>
        <v>Met</v>
      </c>
      <c r="W4017" t="str">
        <f>IF(tblOperations[[#This Row],[Quality_Pass_Rate]]&gt;=_xlfn.XLOOKUP('04_References'!$A$4,tblKPITargets[KPI_Name],tblKPITargets[Target_Value]),"Met","Below Target")</f>
        <v>Met</v>
      </c>
      <c r="X4017" t="str">
        <f>IF(tblOperations[[#This Row],[Average_Completion_Days]]&lt;=_xlfn.XLOOKUP('04_References'!$A$7,tblKPITargets[KPI_Name],tblKPITargets[Target_Value]),"Met","Below Target")</f>
        <v>Met</v>
      </c>
      <c r="Y4017" t="str">
        <f>IF(tblOperations[[#This Row],[Closing_Backlog]]&lt;=_xlfn.XLOOKUP('04_References'!$A$8,tblKPITargets[KPI_Name],tblKPITargets[Target_Value]),"Met","Below Target")</f>
        <v>Met</v>
      </c>
    </row>
    <row r="4018" spans="1:25">
      <c r="A4018" s="6" t="s">
        <v>4048</v>
      </c>
      <c r="B4018" s="7">
        <v>46203</v>
      </c>
      <c r="C4018" s="2" t="s">
        <v>37</v>
      </c>
      <c r="D4018" s="2" t="s">
        <v>19</v>
      </c>
      <c r="E4018" s="2">
        <v>0</v>
      </c>
      <c r="F4018" s="2">
        <v>51</v>
      </c>
      <c r="G4018" s="2">
        <v>51</v>
      </c>
      <c r="H4018" s="2">
        <v>43</v>
      </c>
      <c r="I4018" s="2">
        <v>8</v>
      </c>
      <c r="J4018" s="2">
        <v>0</v>
      </c>
      <c r="K4018" s="2">
        <v>0</v>
      </c>
      <c r="L4018" s="2">
        <v>2.2999999999999998</v>
      </c>
      <c r="M4018" s="2">
        <v>0.91200000000000003</v>
      </c>
      <c r="N4018" s="2">
        <v>0.96</v>
      </c>
      <c r="O4018" s="2">
        <v>4.5</v>
      </c>
      <c r="P4018" s="2">
        <v>0.67100000000000004</v>
      </c>
      <c r="Q4018" s="3">
        <v>0.84299999999999997</v>
      </c>
      <c r="R4018" s="4" t="str">
        <f>TRIM(tblOperations[[#This Row],[Region]])</f>
        <v>Midlands</v>
      </c>
      <c r="S4018" s="4" t="str">
        <f>TRIM(tblOperations[[#This Row],[Team]])</f>
        <v>Workplace Services</v>
      </c>
      <c r="T4018" s="4" t="str">
        <f>_xlfn.XLOOKUP(R4018,tblRegionReference[Region],tblRegionReference[Area],"Not Found")</f>
        <v>Central</v>
      </c>
      <c r="U4018" s="4" t="str">
        <f>IF(tblOperations[[#This Row],[Completion_Rate]]&gt;=_xlfn.XLOOKUP("Completion Rate",tblKPITargets[KPI_Name],tblKPITargets[Target_Value]),"Met","Below Target")</f>
        <v>Below Target</v>
      </c>
      <c r="V4018" t="str">
        <f>IF(tblOperations[[#This Row],[SLA_Compliance]]&gt;=_xlfn.XLOOKUP('04_References'!$A$3,tblKPITargets[KPI_Name],tblKPITargets[Target_Value]),"Met","Below Target")</f>
        <v>Below Target</v>
      </c>
      <c r="W4018" t="str">
        <f>IF(tblOperations[[#This Row],[Quality_Pass_Rate]]&gt;=_xlfn.XLOOKUP('04_References'!$A$4,tblKPITargets[KPI_Name],tblKPITargets[Target_Value]),"Met","Below Target")</f>
        <v>Met</v>
      </c>
      <c r="X4018" t="str">
        <f>IF(tblOperations[[#This Row],[Average_Completion_Days]]&lt;=_xlfn.XLOOKUP('04_References'!$A$7,tblKPITargets[KPI_Name],tblKPITargets[Target_Value]),"Met","Below Target")</f>
        <v>Met</v>
      </c>
      <c r="Y4018" t="str">
        <f>IF(tblOperations[[#This Row],[Closing_Backlog]]&lt;=_xlfn.XLOOKUP('04_References'!$A$8,tblKPITargets[KPI_Name],tblKPITargets[Target_Value]),"Met","Below Target")</f>
        <v>Met</v>
      </c>
    </row>
    <row r="4019" spans="1:25">
      <c r="A4019" s="8" t="s">
        <v>4049</v>
      </c>
      <c r="B4019" s="9">
        <v>46203</v>
      </c>
      <c r="C4019" s="4" t="s">
        <v>37</v>
      </c>
      <c r="D4019" s="4" t="s">
        <v>21</v>
      </c>
      <c r="E4019" s="4">
        <v>1216</v>
      </c>
      <c r="F4019" s="4">
        <v>46</v>
      </c>
      <c r="G4019" s="4">
        <v>1262</v>
      </c>
      <c r="H4019" s="4">
        <v>31</v>
      </c>
      <c r="I4019" s="4">
        <v>1231</v>
      </c>
      <c r="J4019" s="4">
        <v>0</v>
      </c>
      <c r="K4019" s="4">
        <v>0</v>
      </c>
      <c r="L4019" s="4">
        <v>8</v>
      </c>
      <c r="M4019" s="4">
        <v>0.6</v>
      </c>
      <c r="N4019" s="4">
        <v>0.98599999999999999</v>
      </c>
      <c r="O4019" s="4">
        <v>2.5</v>
      </c>
      <c r="P4019" s="4">
        <v>0.82499999999999996</v>
      </c>
      <c r="Q4019" s="5">
        <v>2.5000000000000001E-2</v>
      </c>
      <c r="R4019" s="4" t="str">
        <f>TRIM(tblOperations[[#This Row],[Region]])</f>
        <v>Midlands</v>
      </c>
      <c r="S4019" s="4" t="str">
        <f>TRIM(tblOperations[[#This Row],[Team]])</f>
        <v>Facilities Response</v>
      </c>
      <c r="T4019" s="4" t="str">
        <f>_xlfn.XLOOKUP(R4019,tblRegionReference[Region],tblRegionReference[Area],"Not Found")</f>
        <v>Central</v>
      </c>
      <c r="U4019" s="4" t="str">
        <f>IF(tblOperations[[#This Row],[Completion_Rate]]&gt;=_xlfn.XLOOKUP("Completion Rate",tblKPITargets[KPI_Name],tblKPITargets[Target_Value]),"Met","Below Target")</f>
        <v>Below Target</v>
      </c>
      <c r="V4019" t="str">
        <f>IF(tblOperations[[#This Row],[SLA_Compliance]]&gt;=_xlfn.XLOOKUP('04_References'!$A$3,tblKPITargets[KPI_Name],tblKPITargets[Target_Value]),"Met","Below Target")</f>
        <v>Below Target</v>
      </c>
      <c r="W4019" t="str">
        <f>IF(tblOperations[[#This Row],[Quality_Pass_Rate]]&gt;=_xlfn.XLOOKUP('04_References'!$A$4,tblKPITargets[KPI_Name],tblKPITargets[Target_Value]),"Met","Below Target")</f>
        <v>Met</v>
      </c>
      <c r="X4019" t="str">
        <f>IF(tblOperations[[#This Row],[Average_Completion_Days]]&lt;=_xlfn.XLOOKUP('04_References'!$A$7,tblKPITargets[KPI_Name],tblKPITargets[Target_Value]),"Met","Below Target")</f>
        <v>Below Target</v>
      </c>
      <c r="Y4019" t="str">
        <f>IF(tblOperations[[#This Row],[Closing_Backlog]]&lt;=_xlfn.XLOOKUP('04_References'!$A$8,tblKPITargets[KPI_Name],tblKPITargets[Target_Value]),"Met","Below Target")</f>
        <v>Below Target</v>
      </c>
    </row>
    <row r="4020" spans="1:25">
      <c r="A4020" s="6" t="s">
        <v>4050</v>
      </c>
      <c r="B4020" s="7">
        <v>46203</v>
      </c>
      <c r="C4020" s="2" t="s">
        <v>37</v>
      </c>
      <c r="D4020" s="2" t="s">
        <v>23</v>
      </c>
      <c r="E4020" s="2">
        <v>990</v>
      </c>
      <c r="F4020" s="2">
        <v>52</v>
      </c>
      <c r="G4020" s="2">
        <v>1042</v>
      </c>
      <c r="H4020" s="2">
        <v>31</v>
      </c>
      <c r="I4020" s="2">
        <v>1011</v>
      </c>
      <c r="J4020" s="2">
        <v>1</v>
      </c>
      <c r="K4020" s="2">
        <v>0</v>
      </c>
      <c r="L4020" s="2">
        <v>8</v>
      </c>
      <c r="M4020" s="2">
        <v>0.6</v>
      </c>
      <c r="N4020" s="2">
        <v>0.97</v>
      </c>
      <c r="O4020" s="2">
        <v>2.5</v>
      </c>
      <c r="P4020" s="2">
        <v>0.81399999999999995</v>
      </c>
      <c r="Q4020" s="3">
        <v>0.03</v>
      </c>
      <c r="R4020" s="4" t="str">
        <f>TRIM(tblOperations[[#This Row],[Region]])</f>
        <v>Midlands</v>
      </c>
      <c r="S4020" s="4" t="str">
        <f>TRIM(tblOperations[[#This Row],[Team]])</f>
        <v>Estates Support</v>
      </c>
      <c r="T4020" s="4" t="str">
        <f>_xlfn.XLOOKUP(R4020,tblRegionReference[Region],tblRegionReference[Area],"Not Found")</f>
        <v>Central</v>
      </c>
      <c r="U4020" s="4" t="str">
        <f>IF(tblOperations[[#This Row],[Completion_Rate]]&gt;=_xlfn.XLOOKUP("Completion Rate",tblKPITargets[KPI_Name],tblKPITargets[Target_Value]),"Met","Below Target")</f>
        <v>Below Target</v>
      </c>
      <c r="V4020" t="str">
        <f>IF(tblOperations[[#This Row],[SLA_Compliance]]&gt;=_xlfn.XLOOKUP('04_References'!$A$3,tblKPITargets[KPI_Name],tblKPITargets[Target_Value]),"Met","Below Target")</f>
        <v>Below Target</v>
      </c>
      <c r="W4020" t="str">
        <f>IF(tblOperations[[#This Row],[Quality_Pass_Rate]]&gt;=_xlfn.XLOOKUP('04_References'!$A$4,tblKPITargets[KPI_Name],tblKPITargets[Target_Value]),"Met","Below Target")</f>
        <v>Met</v>
      </c>
      <c r="X4020" t="str">
        <f>IF(tblOperations[[#This Row],[Average_Completion_Days]]&lt;=_xlfn.XLOOKUP('04_References'!$A$7,tblKPITargets[KPI_Name],tblKPITargets[Target_Value]),"Met","Below Target")</f>
        <v>Below Target</v>
      </c>
      <c r="Y4020" t="str">
        <f>IF(tblOperations[[#This Row],[Closing_Backlog]]&lt;=_xlfn.XLOOKUP('04_References'!$A$8,tblKPITargets[KPI_Name],tblKPITargets[Target_Value]),"Met","Below Target")</f>
        <v>Below Target</v>
      </c>
    </row>
    <row r="4021" spans="1:25">
      <c r="A4021" s="8" t="s">
        <v>4051</v>
      </c>
      <c r="B4021" s="9">
        <v>46203</v>
      </c>
      <c r="C4021" s="4" t="s">
        <v>37</v>
      </c>
      <c r="D4021" s="4" t="s">
        <v>25</v>
      </c>
      <c r="E4021" s="4">
        <v>0</v>
      </c>
      <c r="F4021" s="4">
        <v>32</v>
      </c>
      <c r="G4021" s="4">
        <v>32</v>
      </c>
      <c r="H4021" s="4">
        <v>32</v>
      </c>
      <c r="I4021" s="4">
        <v>0</v>
      </c>
      <c r="J4021" s="4">
        <v>1</v>
      </c>
      <c r="K4021" s="4">
        <v>0</v>
      </c>
      <c r="L4021" s="4">
        <v>1.5</v>
      </c>
      <c r="M4021" s="4">
        <v>0.93200000000000005</v>
      </c>
      <c r="N4021" s="4">
        <v>0.97399999999999998</v>
      </c>
      <c r="O4021" s="4">
        <v>4.4000000000000004</v>
      </c>
      <c r="P4021" s="4">
        <v>0.76600000000000001</v>
      </c>
      <c r="Q4021" s="5">
        <v>1</v>
      </c>
      <c r="R4021" s="4" t="str">
        <f>TRIM(tblOperations[[#This Row],[Region]])</f>
        <v>Midlands</v>
      </c>
      <c r="S4021" s="4" t="str">
        <f>TRIM(tblOperations[[#This Row],[Team]])</f>
        <v>Workplace Projects</v>
      </c>
      <c r="T4021" s="4" t="str">
        <f>_xlfn.XLOOKUP(R4021,tblRegionReference[Region],tblRegionReference[Area],"Not Found")</f>
        <v>Central</v>
      </c>
      <c r="U4021" s="4" t="str">
        <f>IF(tblOperations[[#This Row],[Completion_Rate]]&gt;=_xlfn.XLOOKUP("Completion Rate",tblKPITargets[KPI_Name],tblKPITargets[Target_Value]),"Met","Below Target")</f>
        <v>Met</v>
      </c>
      <c r="V4021" t="str">
        <f>IF(tblOperations[[#This Row],[SLA_Compliance]]&gt;=_xlfn.XLOOKUP('04_References'!$A$3,tblKPITargets[KPI_Name],tblKPITargets[Target_Value]),"Met","Below Target")</f>
        <v>Met</v>
      </c>
      <c r="W4021" t="str">
        <f>IF(tblOperations[[#This Row],[Quality_Pass_Rate]]&gt;=_xlfn.XLOOKUP('04_References'!$A$4,tblKPITargets[KPI_Name],tblKPITargets[Target_Value]),"Met","Below Target")</f>
        <v>Met</v>
      </c>
      <c r="X4021" t="str">
        <f>IF(tblOperations[[#This Row],[Average_Completion_Days]]&lt;=_xlfn.XLOOKUP('04_References'!$A$7,tblKPITargets[KPI_Name],tblKPITargets[Target_Value]),"Met","Below Target")</f>
        <v>Met</v>
      </c>
      <c r="Y4021" t="str">
        <f>IF(tblOperations[[#This Row],[Closing_Backlog]]&lt;=_xlfn.XLOOKUP('04_References'!$A$8,tblKPITargets[KPI_Name],tblKPITargets[Target_Value]),"Met","Below Target")</f>
        <v>Met</v>
      </c>
    </row>
    <row r="4022" spans="1:25">
      <c r="A4022" s="6" t="s">
        <v>4052</v>
      </c>
      <c r="B4022" s="7">
        <v>46203</v>
      </c>
      <c r="C4022" s="2" t="s">
        <v>43</v>
      </c>
      <c r="D4022" s="2" t="s">
        <v>19</v>
      </c>
      <c r="E4022" s="2">
        <v>2339</v>
      </c>
      <c r="F4022" s="2">
        <v>32</v>
      </c>
      <c r="G4022" s="2">
        <v>2371</v>
      </c>
      <c r="H4022" s="2">
        <v>18</v>
      </c>
      <c r="I4022" s="2">
        <v>2353</v>
      </c>
      <c r="J4022" s="2">
        <v>0</v>
      </c>
      <c r="K4022" s="2">
        <v>0</v>
      </c>
      <c r="L4022" s="2">
        <v>8</v>
      </c>
      <c r="M4022" s="2">
        <v>0.6</v>
      </c>
      <c r="N4022" s="2">
        <v>1</v>
      </c>
      <c r="O4022" s="2">
        <v>2.5</v>
      </c>
      <c r="P4022" s="2">
        <v>0.70499999999999996</v>
      </c>
      <c r="Q4022" s="3">
        <v>8.0000000000000002E-3</v>
      </c>
      <c r="R4022" s="4" t="str">
        <f>TRIM(tblOperations[[#This Row],[Region]])</f>
        <v>South West</v>
      </c>
      <c r="S4022" s="4" t="str">
        <f>TRIM(tblOperations[[#This Row],[Team]])</f>
        <v>Workplace Services</v>
      </c>
      <c r="T4022" s="4" t="str">
        <f>_xlfn.XLOOKUP(R4022,tblRegionReference[Region],tblRegionReference[Area],"Not Found")</f>
        <v>South</v>
      </c>
      <c r="U4022" s="4" t="str">
        <f>IF(tblOperations[[#This Row],[Completion_Rate]]&gt;=_xlfn.XLOOKUP("Completion Rate",tblKPITargets[KPI_Name],tblKPITargets[Target_Value]),"Met","Below Target")</f>
        <v>Below Target</v>
      </c>
      <c r="V4022" t="str">
        <f>IF(tblOperations[[#This Row],[SLA_Compliance]]&gt;=_xlfn.XLOOKUP('04_References'!$A$3,tblKPITargets[KPI_Name],tblKPITargets[Target_Value]),"Met","Below Target")</f>
        <v>Below Target</v>
      </c>
      <c r="W4022" t="str">
        <f>IF(tblOperations[[#This Row],[Quality_Pass_Rate]]&gt;=_xlfn.XLOOKUP('04_References'!$A$4,tblKPITargets[KPI_Name],tblKPITargets[Target_Value]),"Met","Below Target")</f>
        <v>Met</v>
      </c>
      <c r="X4022" t="str">
        <f>IF(tblOperations[[#This Row],[Average_Completion_Days]]&lt;=_xlfn.XLOOKUP('04_References'!$A$7,tblKPITargets[KPI_Name],tblKPITargets[Target_Value]),"Met","Below Target")</f>
        <v>Below Target</v>
      </c>
      <c r="Y4022" t="str">
        <f>IF(tblOperations[[#This Row],[Closing_Backlog]]&lt;=_xlfn.XLOOKUP('04_References'!$A$8,tblKPITargets[KPI_Name],tblKPITargets[Target_Value]),"Met","Below Target")</f>
        <v>Below Target</v>
      </c>
    </row>
    <row r="4023" spans="1:25">
      <c r="A4023" s="8" t="s">
        <v>4053</v>
      </c>
      <c r="B4023" s="9">
        <v>46203</v>
      </c>
      <c r="C4023" s="4" t="s">
        <v>43</v>
      </c>
      <c r="D4023" s="4" t="s">
        <v>21</v>
      </c>
      <c r="E4023" s="4">
        <v>11</v>
      </c>
      <c r="F4023" s="4">
        <v>38</v>
      </c>
      <c r="G4023" s="4">
        <v>49</v>
      </c>
      <c r="H4023" s="4">
        <v>49</v>
      </c>
      <c r="I4023" s="4">
        <v>0</v>
      </c>
      <c r="J4023" s="4">
        <v>1</v>
      </c>
      <c r="K4023" s="4">
        <v>0</v>
      </c>
      <c r="L4023" s="4">
        <v>1.6</v>
      </c>
      <c r="M4023" s="4">
        <v>0.92</v>
      </c>
      <c r="N4023" s="4">
        <v>0.93</v>
      </c>
      <c r="O4023" s="4">
        <v>4.8</v>
      </c>
      <c r="P4023" s="4">
        <v>0.65300000000000002</v>
      </c>
      <c r="Q4023" s="5">
        <v>1</v>
      </c>
      <c r="R4023" s="4" t="str">
        <f>TRIM(tblOperations[[#This Row],[Region]])</f>
        <v>South West</v>
      </c>
      <c r="S4023" s="4" t="str">
        <f>TRIM(tblOperations[[#This Row],[Team]])</f>
        <v>Facilities Response</v>
      </c>
      <c r="T4023" s="4" t="str">
        <f>_xlfn.XLOOKUP(R4023,tblRegionReference[Region],tblRegionReference[Area],"Not Found")</f>
        <v>South</v>
      </c>
      <c r="U4023" s="4" t="str">
        <f>IF(tblOperations[[#This Row],[Completion_Rate]]&gt;=_xlfn.XLOOKUP("Completion Rate",tblKPITargets[KPI_Name],tblKPITargets[Target_Value]),"Met","Below Target")</f>
        <v>Met</v>
      </c>
      <c r="V4023" t="str">
        <f>IF(tblOperations[[#This Row],[SLA_Compliance]]&gt;=_xlfn.XLOOKUP('04_References'!$A$3,tblKPITargets[KPI_Name],tblKPITargets[Target_Value]),"Met","Below Target")</f>
        <v>Met</v>
      </c>
      <c r="W4023" t="str">
        <f>IF(tblOperations[[#This Row],[Quality_Pass_Rate]]&gt;=_xlfn.XLOOKUP('04_References'!$A$4,tblKPITargets[KPI_Name],tblKPITargets[Target_Value]),"Met","Below Target")</f>
        <v>Below Target</v>
      </c>
      <c r="X4023" t="str">
        <f>IF(tblOperations[[#This Row],[Average_Completion_Days]]&lt;=_xlfn.XLOOKUP('04_References'!$A$7,tblKPITargets[KPI_Name],tblKPITargets[Target_Value]),"Met","Below Target")</f>
        <v>Met</v>
      </c>
      <c r="Y4023" t="str">
        <f>IF(tblOperations[[#This Row],[Closing_Backlog]]&lt;=_xlfn.XLOOKUP('04_References'!$A$8,tblKPITargets[KPI_Name],tblKPITargets[Target_Value]),"Met","Below Target")</f>
        <v>Met</v>
      </c>
    </row>
    <row r="4024" spans="1:25">
      <c r="A4024" s="6" t="s">
        <v>4054</v>
      </c>
      <c r="B4024" s="7">
        <v>46203</v>
      </c>
      <c r="C4024" s="2" t="s">
        <v>43</v>
      </c>
      <c r="D4024" s="2" t="s">
        <v>23</v>
      </c>
      <c r="E4024" s="2">
        <v>3</v>
      </c>
      <c r="F4024" s="2">
        <v>38</v>
      </c>
      <c r="G4024" s="2">
        <v>41</v>
      </c>
      <c r="H4024" s="2">
        <v>41</v>
      </c>
      <c r="I4024" s="2">
        <v>0</v>
      </c>
      <c r="J4024" s="2">
        <v>0</v>
      </c>
      <c r="K4024" s="2">
        <v>0</v>
      </c>
      <c r="L4024" s="2">
        <v>1.2</v>
      </c>
      <c r="M4024" s="2">
        <v>0.99399999999999999</v>
      </c>
      <c r="N4024" s="2">
        <v>0.96299999999999997</v>
      </c>
      <c r="O4024" s="2">
        <v>4.5</v>
      </c>
      <c r="P4024" s="2">
        <v>0.69599999999999995</v>
      </c>
      <c r="Q4024" s="3">
        <v>1</v>
      </c>
      <c r="R4024" s="4" t="str">
        <f>TRIM(tblOperations[[#This Row],[Region]])</f>
        <v>South West</v>
      </c>
      <c r="S4024" s="4" t="str">
        <f>TRIM(tblOperations[[#This Row],[Team]])</f>
        <v>Estates Support</v>
      </c>
      <c r="T4024" s="4" t="str">
        <f>_xlfn.XLOOKUP(R4024,tblRegionReference[Region],tblRegionReference[Area],"Not Found")</f>
        <v>South</v>
      </c>
      <c r="U4024" s="4" t="str">
        <f>IF(tblOperations[[#This Row],[Completion_Rate]]&gt;=_xlfn.XLOOKUP("Completion Rate",tblKPITargets[KPI_Name],tblKPITargets[Target_Value]),"Met","Below Target")</f>
        <v>Met</v>
      </c>
      <c r="V4024" t="str">
        <f>IF(tblOperations[[#This Row],[SLA_Compliance]]&gt;=_xlfn.XLOOKUP('04_References'!$A$3,tblKPITargets[KPI_Name],tblKPITargets[Target_Value]),"Met","Below Target")</f>
        <v>Met</v>
      </c>
      <c r="W4024" t="str">
        <f>IF(tblOperations[[#This Row],[Quality_Pass_Rate]]&gt;=_xlfn.XLOOKUP('04_References'!$A$4,tblKPITargets[KPI_Name],tblKPITargets[Target_Value]),"Met","Below Target")</f>
        <v>Met</v>
      </c>
      <c r="X4024" t="str">
        <f>IF(tblOperations[[#This Row],[Average_Completion_Days]]&lt;=_xlfn.XLOOKUP('04_References'!$A$7,tblKPITargets[KPI_Name],tblKPITargets[Target_Value]),"Met","Below Target")</f>
        <v>Met</v>
      </c>
      <c r="Y4024" t="str">
        <f>IF(tblOperations[[#This Row],[Closing_Backlog]]&lt;=_xlfn.XLOOKUP('04_References'!$A$8,tblKPITargets[KPI_Name],tblKPITargets[Target_Value]),"Met","Below Target")</f>
        <v>Met</v>
      </c>
    </row>
    <row r="4025" spans="1:25">
      <c r="A4025" s="8" t="s">
        <v>4055</v>
      </c>
      <c r="B4025" s="9">
        <v>46203</v>
      </c>
      <c r="C4025" s="4" t="s">
        <v>43</v>
      </c>
      <c r="D4025" s="4" t="s">
        <v>25</v>
      </c>
      <c r="E4025" s="4">
        <v>0</v>
      </c>
      <c r="F4025" s="4">
        <v>27</v>
      </c>
      <c r="G4025" s="4">
        <v>27</v>
      </c>
      <c r="H4025" s="4">
        <v>27</v>
      </c>
      <c r="I4025" s="4">
        <v>0</v>
      </c>
      <c r="J4025" s="4">
        <v>0</v>
      </c>
      <c r="K4025" s="4">
        <v>0</v>
      </c>
      <c r="L4025" s="4">
        <v>1.2</v>
      </c>
      <c r="M4025" s="4">
        <v>0.96399999999999997</v>
      </c>
      <c r="N4025" s="4">
        <v>0.996</v>
      </c>
      <c r="O4025" s="4">
        <v>4.9000000000000004</v>
      </c>
      <c r="P4025" s="4">
        <v>0.81200000000000006</v>
      </c>
      <c r="Q4025" s="5">
        <v>1</v>
      </c>
      <c r="R4025" s="4" t="str">
        <f>TRIM(tblOperations[[#This Row],[Region]])</f>
        <v>South West</v>
      </c>
      <c r="S4025" s="4" t="str">
        <f>TRIM(tblOperations[[#This Row],[Team]])</f>
        <v>Workplace Projects</v>
      </c>
      <c r="T4025" s="4" t="str">
        <f>_xlfn.XLOOKUP(R4025,tblRegionReference[Region],tblRegionReference[Area],"Not Found")</f>
        <v>South</v>
      </c>
      <c r="U4025" s="4" t="str">
        <f>IF(tblOperations[[#This Row],[Completion_Rate]]&gt;=_xlfn.XLOOKUP("Completion Rate",tblKPITargets[KPI_Name],tblKPITargets[Target_Value]),"Met","Below Target")</f>
        <v>Met</v>
      </c>
      <c r="V4025" t="str">
        <f>IF(tblOperations[[#This Row],[SLA_Compliance]]&gt;=_xlfn.XLOOKUP('04_References'!$A$3,tblKPITargets[KPI_Name],tblKPITargets[Target_Value]),"Met","Below Target")</f>
        <v>Met</v>
      </c>
      <c r="W4025" t="str">
        <f>IF(tblOperations[[#This Row],[Quality_Pass_Rate]]&gt;=_xlfn.XLOOKUP('04_References'!$A$4,tblKPITargets[KPI_Name],tblKPITargets[Target_Value]),"Met","Below Target")</f>
        <v>Met</v>
      </c>
      <c r="X4025" t="str">
        <f>IF(tblOperations[[#This Row],[Average_Completion_Days]]&lt;=_xlfn.XLOOKUP('04_References'!$A$7,tblKPITargets[KPI_Name],tblKPITargets[Target_Value]),"Met","Below Target")</f>
        <v>Met</v>
      </c>
      <c r="Y4025" t="str">
        <f>IF(tblOperations[[#This Row],[Closing_Backlog]]&lt;=_xlfn.XLOOKUP('04_References'!$A$8,tblKPITargets[KPI_Name],tblKPITargets[Target_Value]),"Met","Below Target")</f>
        <v>Met</v>
      </c>
    </row>
    <row r="4026" spans="1:25">
      <c r="A4026" s="6" t="s">
        <v>4056</v>
      </c>
      <c r="B4026" s="7">
        <v>46203</v>
      </c>
      <c r="C4026" s="2" t="s">
        <v>48</v>
      </c>
      <c r="D4026" s="2" t="s">
        <v>19</v>
      </c>
      <c r="E4026" s="2">
        <v>0</v>
      </c>
      <c r="F4026" s="2">
        <v>33</v>
      </c>
      <c r="G4026" s="2">
        <v>33</v>
      </c>
      <c r="H4026" s="2">
        <v>33</v>
      </c>
      <c r="I4026" s="2">
        <v>0</v>
      </c>
      <c r="J4026" s="2">
        <v>1</v>
      </c>
      <c r="K4026" s="2">
        <v>0</v>
      </c>
      <c r="L4026" s="2">
        <v>0.9</v>
      </c>
      <c r="M4026" s="2">
        <v>0.93400000000000005</v>
      </c>
      <c r="N4026" s="2">
        <v>0.98599999999999999</v>
      </c>
      <c r="O4026" s="2">
        <v>4.7</v>
      </c>
      <c r="P4026" s="2">
        <v>0.73299999999999998</v>
      </c>
      <c r="Q4026" s="3">
        <v>1</v>
      </c>
      <c r="R4026" s="4" t="str">
        <f>TRIM(tblOperations[[#This Row],[Region]])</f>
        <v>South East</v>
      </c>
      <c r="S4026" s="4" t="str">
        <f>TRIM(tblOperations[[#This Row],[Team]])</f>
        <v>Workplace Services</v>
      </c>
      <c r="T4026" s="4" t="str">
        <f>_xlfn.XLOOKUP(R4026,tblRegionReference[Region],tblRegionReference[Area],"Not Found")</f>
        <v>South</v>
      </c>
      <c r="U4026" s="4" t="str">
        <f>IF(tblOperations[[#This Row],[Completion_Rate]]&gt;=_xlfn.XLOOKUP("Completion Rate",tblKPITargets[KPI_Name],tblKPITargets[Target_Value]),"Met","Below Target")</f>
        <v>Met</v>
      </c>
      <c r="V4026" t="str">
        <f>IF(tblOperations[[#This Row],[SLA_Compliance]]&gt;=_xlfn.XLOOKUP('04_References'!$A$3,tblKPITargets[KPI_Name],tblKPITargets[Target_Value]),"Met","Below Target")</f>
        <v>Met</v>
      </c>
      <c r="W4026" t="str">
        <f>IF(tblOperations[[#This Row],[Quality_Pass_Rate]]&gt;=_xlfn.XLOOKUP('04_References'!$A$4,tblKPITargets[KPI_Name],tblKPITargets[Target_Value]),"Met","Below Target")</f>
        <v>Met</v>
      </c>
      <c r="X4026" t="str">
        <f>IF(tblOperations[[#This Row],[Average_Completion_Days]]&lt;=_xlfn.XLOOKUP('04_References'!$A$7,tblKPITargets[KPI_Name],tblKPITargets[Target_Value]),"Met","Below Target")</f>
        <v>Met</v>
      </c>
      <c r="Y4026" t="str">
        <f>IF(tblOperations[[#This Row],[Closing_Backlog]]&lt;=_xlfn.XLOOKUP('04_References'!$A$8,tblKPITargets[KPI_Name],tblKPITargets[Target_Value]),"Met","Below Target")</f>
        <v>Met</v>
      </c>
    </row>
    <row r="4027" spans="1:25">
      <c r="A4027" s="8" t="s">
        <v>4057</v>
      </c>
      <c r="B4027" s="9">
        <v>46203</v>
      </c>
      <c r="C4027" s="4" t="s">
        <v>48</v>
      </c>
      <c r="D4027" s="4" t="s">
        <v>21</v>
      </c>
      <c r="E4027" s="4">
        <v>3626</v>
      </c>
      <c r="F4027" s="4">
        <v>39</v>
      </c>
      <c r="G4027" s="4">
        <v>3665</v>
      </c>
      <c r="H4027" s="4">
        <v>26</v>
      </c>
      <c r="I4027" s="4">
        <v>3639</v>
      </c>
      <c r="J4027" s="4">
        <v>0</v>
      </c>
      <c r="K4027" s="4">
        <v>0</v>
      </c>
      <c r="L4027" s="4">
        <v>8</v>
      </c>
      <c r="M4027" s="4">
        <v>0.6</v>
      </c>
      <c r="N4027" s="4">
        <v>0.96799999999999997</v>
      </c>
      <c r="O4027" s="4">
        <v>2.5</v>
      </c>
      <c r="P4027" s="4">
        <v>0.76500000000000001</v>
      </c>
      <c r="Q4027" s="5">
        <v>7.0000000000000001E-3</v>
      </c>
      <c r="R4027" s="4" t="str">
        <f>TRIM(tblOperations[[#This Row],[Region]])</f>
        <v>South East</v>
      </c>
      <c r="S4027" s="4" t="str">
        <f>TRIM(tblOperations[[#This Row],[Team]])</f>
        <v>Facilities Response</v>
      </c>
      <c r="T4027" s="4" t="str">
        <f>_xlfn.XLOOKUP(R4027,tblRegionReference[Region],tblRegionReference[Area],"Not Found")</f>
        <v>South</v>
      </c>
      <c r="U4027" s="4" t="str">
        <f>IF(tblOperations[[#This Row],[Completion_Rate]]&gt;=_xlfn.XLOOKUP("Completion Rate",tblKPITargets[KPI_Name],tblKPITargets[Target_Value]),"Met","Below Target")</f>
        <v>Below Target</v>
      </c>
      <c r="V4027" t="str">
        <f>IF(tblOperations[[#This Row],[SLA_Compliance]]&gt;=_xlfn.XLOOKUP('04_References'!$A$3,tblKPITargets[KPI_Name],tblKPITargets[Target_Value]),"Met","Below Target")</f>
        <v>Below Target</v>
      </c>
      <c r="W4027" t="str">
        <f>IF(tblOperations[[#This Row],[Quality_Pass_Rate]]&gt;=_xlfn.XLOOKUP('04_References'!$A$4,tblKPITargets[KPI_Name],tblKPITargets[Target_Value]),"Met","Below Target")</f>
        <v>Met</v>
      </c>
      <c r="X4027" t="str">
        <f>IF(tblOperations[[#This Row],[Average_Completion_Days]]&lt;=_xlfn.XLOOKUP('04_References'!$A$7,tblKPITargets[KPI_Name],tblKPITargets[Target_Value]),"Met","Below Target")</f>
        <v>Below Target</v>
      </c>
      <c r="Y4027" t="str">
        <f>IF(tblOperations[[#This Row],[Closing_Backlog]]&lt;=_xlfn.XLOOKUP('04_References'!$A$8,tblKPITargets[KPI_Name],tblKPITargets[Target_Value]),"Met","Below Target")</f>
        <v>Below Target</v>
      </c>
    </row>
    <row r="4028" spans="1:25">
      <c r="A4028" s="6" t="s">
        <v>4058</v>
      </c>
      <c r="B4028" s="7">
        <v>46203</v>
      </c>
      <c r="C4028" s="2" t="s">
        <v>48</v>
      </c>
      <c r="D4028" s="2" t="s">
        <v>23</v>
      </c>
      <c r="E4028" s="2">
        <v>0</v>
      </c>
      <c r="F4028" s="2">
        <v>44</v>
      </c>
      <c r="G4028" s="2">
        <v>44</v>
      </c>
      <c r="H4028" s="2">
        <v>44</v>
      </c>
      <c r="I4028" s="2">
        <v>0</v>
      </c>
      <c r="J4028" s="2">
        <v>0</v>
      </c>
      <c r="K4028" s="2">
        <v>0</v>
      </c>
      <c r="L4028" s="2">
        <v>1.7</v>
      </c>
      <c r="M4028" s="2">
        <v>0.98899999999999999</v>
      </c>
      <c r="N4028" s="2">
        <v>0.95499999999999996</v>
      </c>
      <c r="O4028" s="2">
        <v>4.5999999999999996</v>
      </c>
      <c r="P4028" s="2">
        <v>0.77</v>
      </c>
      <c r="Q4028" s="3">
        <v>1</v>
      </c>
      <c r="R4028" s="4" t="str">
        <f>TRIM(tblOperations[[#This Row],[Region]])</f>
        <v>South East</v>
      </c>
      <c r="S4028" s="4" t="str">
        <f>TRIM(tblOperations[[#This Row],[Team]])</f>
        <v>Estates Support</v>
      </c>
      <c r="T4028" s="4" t="str">
        <f>_xlfn.XLOOKUP(R4028,tblRegionReference[Region],tblRegionReference[Area],"Not Found")</f>
        <v>South</v>
      </c>
      <c r="U4028" s="4" t="str">
        <f>IF(tblOperations[[#This Row],[Completion_Rate]]&gt;=_xlfn.XLOOKUP("Completion Rate",tblKPITargets[KPI_Name],tblKPITargets[Target_Value]),"Met","Below Target")</f>
        <v>Met</v>
      </c>
      <c r="V4028" t="str">
        <f>IF(tblOperations[[#This Row],[SLA_Compliance]]&gt;=_xlfn.XLOOKUP('04_References'!$A$3,tblKPITargets[KPI_Name],tblKPITargets[Target_Value]),"Met","Below Target")</f>
        <v>Met</v>
      </c>
      <c r="W4028" t="str">
        <f>IF(tblOperations[[#This Row],[Quality_Pass_Rate]]&gt;=_xlfn.XLOOKUP('04_References'!$A$4,tblKPITargets[KPI_Name],tblKPITargets[Target_Value]),"Met","Below Target")</f>
        <v>Met</v>
      </c>
      <c r="X4028" t="str">
        <f>IF(tblOperations[[#This Row],[Average_Completion_Days]]&lt;=_xlfn.XLOOKUP('04_References'!$A$7,tblKPITargets[KPI_Name],tblKPITargets[Target_Value]),"Met","Below Target")</f>
        <v>Met</v>
      </c>
      <c r="Y4028" t="str">
        <f>IF(tblOperations[[#This Row],[Closing_Backlog]]&lt;=_xlfn.XLOOKUP('04_References'!$A$8,tblKPITargets[KPI_Name],tblKPITargets[Target_Value]),"Met","Below Target")</f>
        <v>Met</v>
      </c>
    </row>
    <row r="4029" spans="1:25">
      <c r="A4029" s="8" t="s">
        <v>4059</v>
      </c>
      <c r="B4029" s="9">
        <v>46203</v>
      </c>
      <c r="C4029" s="4" t="s">
        <v>48</v>
      </c>
      <c r="D4029" s="4" t="s">
        <v>25</v>
      </c>
      <c r="E4029" s="4">
        <v>1281</v>
      </c>
      <c r="F4029" s="4">
        <v>40</v>
      </c>
      <c r="G4029" s="4">
        <v>1321</v>
      </c>
      <c r="H4029" s="4">
        <v>25</v>
      </c>
      <c r="I4029" s="4">
        <v>1296</v>
      </c>
      <c r="J4029" s="4">
        <v>0</v>
      </c>
      <c r="K4029" s="4">
        <v>0</v>
      </c>
      <c r="L4029" s="4">
        <v>8</v>
      </c>
      <c r="M4029" s="4">
        <v>0.6</v>
      </c>
      <c r="N4029" s="4">
        <v>0.95599999999999996</v>
      </c>
      <c r="O4029" s="4">
        <v>2.5</v>
      </c>
      <c r="P4029" s="4">
        <v>0.72899999999999998</v>
      </c>
      <c r="Q4029" s="5">
        <v>1.9E-2</v>
      </c>
      <c r="R4029" s="4" t="str">
        <f>TRIM(tblOperations[[#This Row],[Region]])</f>
        <v>South East</v>
      </c>
      <c r="S4029" s="4" t="str">
        <f>TRIM(tblOperations[[#This Row],[Team]])</f>
        <v>Workplace Projects</v>
      </c>
      <c r="T4029" s="4" t="str">
        <f>_xlfn.XLOOKUP(R4029,tblRegionReference[Region],tblRegionReference[Area],"Not Found")</f>
        <v>South</v>
      </c>
      <c r="U4029" s="4" t="str">
        <f>IF(tblOperations[[#This Row],[Completion_Rate]]&gt;=_xlfn.XLOOKUP("Completion Rate",tblKPITargets[KPI_Name],tblKPITargets[Target_Value]),"Met","Below Target")</f>
        <v>Below Target</v>
      </c>
      <c r="V4029" t="str">
        <f>IF(tblOperations[[#This Row],[SLA_Compliance]]&gt;=_xlfn.XLOOKUP('04_References'!$A$3,tblKPITargets[KPI_Name],tblKPITargets[Target_Value]),"Met","Below Target")</f>
        <v>Below Target</v>
      </c>
      <c r="W4029" t="str">
        <f>IF(tblOperations[[#This Row],[Quality_Pass_Rate]]&gt;=_xlfn.XLOOKUP('04_References'!$A$4,tblKPITargets[KPI_Name],tblKPITargets[Target_Value]),"Met","Below Target")</f>
        <v>Met</v>
      </c>
      <c r="X4029" t="str">
        <f>IF(tblOperations[[#This Row],[Average_Completion_Days]]&lt;=_xlfn.XLOOKUP('04_References'!$A$7,tblKPITargets[KPI_Name],tblKPITargets[Target_Value]),"Met","Below Target")</f>
        <v>Below Target</v>
      </c>
      <c r="Y4029" t="str">
        <f>IF(tblOperations[[#This Row],[Closing_Backlog]]&lt;=_xlfn.XLOOKUP('04_References'!$A$8,tblKPITargets[KPI_Name],tblKPITargets[Target_Value]),"Met","Below Target")</f>
        <v>Below Target</v>
      </c>
    </row>
    <row r="4030" spans="1:25">
      <c r="A4030" s="6" t="s">
        <v>4060</v>
      </c>
      <c r="B4030" s="7">
        <v>46203</v>
      </c>
      <c r="C4030" s="2" t="s">
        <v>53</v>
      </c>
      <c r="D4030" s="2" t="s">
        <v>19</v>
      </c>
      <c r="E4030" s="2">
        <v>2131</v>
      </c>
      <c r="F4030" s="2">
        <v>41</v>
      </c>
      <c r="G4030" s="2">
        <v>2172</v>
      </c>
      <c r="H4030" s="2">
        <v>24</v>
      </c>
      <c r="I4030" s="2">
        <v>2148</v>
      </c>
      <c r="J4030" s="2">
        <v>0</v>
      </c>
      <c r="K4030" s="2">
        <v>0</v>
      </c>
      <c r="L4030" s="2">
        <v>8</v>
      </c>
      <c r="M4030" s="2">
        <v>0.6</v>
      </c>
      <c r="N4030" s="2">
        <v>0.98699999999999999</v>
      </c>
      <c r="O4030" s="2">
        <v>2.5</v>
      </c>
      <c r="P4030" s="2">
        <v>0.72599999999999998</v>
      </c>
      <c r="Q4030" s="3">
        <v>1.0999999999999999E-2</v>
      </c>
      <c r="R4030" s="4" t="str">
        <f>TRIM(tblOperations[[#This Row],[Region]])</f>
        <v>Wales</v>
      </c>
      <c r="S4030" s="4" t="str">
        <f>TRIM(tblOperations[[#This Row],[Team]])</f>
        <v>Workplace Services</v>
      </c>
      <c r="T4030" s="4" t="str">
        <f>_xlfn.XLOOKUP(R4030,tblRegionReference[Region],tblRegionReference[Area],"Not Found")</f>
        <v>Wales</v>
      </c>
      <c r="U4030" s="4" t="str">
        <f>IF(tblOperations[[#This Row],[Completion_Rate]]&gt;=_xlfn.XLOOKUP("Completion Rate",tblKPITargets[KPI_Name],tblKPITargets[Target_Value]),"Met","Below Target")</f>
        <v>Below Target</v>
      </c>
      <c r="V4030" t="str">
        <f>IF(tblOperations[[#This Row],[SLA_Compliance]]&gt;=_xlfn.XLOOKUP('04_References'!$A$3,tblKPITargets[KPI_Name],tblKPITargets[Target_Value]),"Met","Below Target")</f>
        <v>Below Target</v>
      </c>
      <c r="W4030" t="str">
        <f>IF(tblOperations[[#This Row],[Quality_Pass_Rate]]&gt;=_xlfn.XLOOKUP('04_References'!$A$4,tblKPITargets[KPI_Name],tblKPITargets[Target_Value]),"Met","Below Target")</f>
        <v>Met</v>
      </c>
      <c r="X4030" t="str">
        <f>IF(tblOperations[[#This Row],[Average_Completion_Days]]&lt;=_xlfn.XLOOKUP('04_References'!$A$7,tblKPITargets[KPI_Name],tblKPITargets[Target_Value]),"Met","Below Target")</f>
        <v>Below Target</v>
      </c>
      <c r="Y4030" t="str">
        <f>IF(tblOperations[[#This Row],[Closing_Backlog]]&lt;=_xlfn.XLOOKUP('04_References'!$A$8,tblKPITargets[KPI_Name],tblKPITargets[Target_Value]),"Met","Below Target")</f>
        <v>Below Target</v>
      </c>
    </row>
    <row r="4031" spans="1:25">
      <c r="A4031" s="8" t="s">
        <v>4061</v>
      </c>
      <c r="B4031" s="9">
        <v>46203</v>
      </c>
      <c r="C4031" s="4" t="s">
        <v>53</v>
      </c>
      <c r="D4031" s="4" t="s">
        <v>21</v>
      </c>
      <c r="E4031" s="4">
        <v>2168</v>
      </c>
      <c r="F4031" s="4">
        <v>29</v>
      </c>
      <c r="G4031" s="4">
        <v>2197</v>
      </c>
      <c r="H4031" s="4">
        <v>25</v>
      </c>
      <c r="I4031" s="4">
        <v>2172</v>
      </c>
      <c r="J4031" s="4">
        <v>0</v>
      </c>
      <c r="K4031" s="4">
        <v>0</v>
      </c>
      <c r="L4031" s="4">
        <v>8</v>
      </c>
      <c r="M4031" s="4">
        <v>0.6</v>
      </c>
      <c r="N4031" s="4">
        <v>0.98699999999999999</v>
      </c>
      <c r="O4031" s="4">
        <v>2.5</v>
      </c>
      <c r="P4031" s="4">
        <v>0.67900000000000005</v>
      </c>
      <c r="Q4031" s="5">
        <v>1.0999999999999999E-2</v>
      </c>
      <c r="R4031" s="4" t="str">
        <f>TRIM(tblOperations[[#This Row],[Region]])</f>
        <v>Wales</v>
      </c>
      <c r="S4031" s="4" t="str">
        <f>TRIM(tblOperations[[#This Row],[Team]])</f>
        <v>Facilities Response</v>
      </c>
      <c r="T4031" s="4" t="str">
        <f>_xlfn.XLOOKUP(R4031,tblRegionReference[Region],tblRegionReference[Area],"Not Found")</f>
        <v>Wales</v>
      </c>
      <c r="U4031" s="4" t="str">
        <f>IF(tblOperations[[#This Row],[Completion_Rate]]&gt;=_xlfn.XLOOKUP("Completion Rate",tblKPITargets[KPI_Name],tblKPITargets[Target_Value]),"Met","Below Target")</f>
        <v>Below Target</v>
      </c>
      <c r="V4031" t="str">
        <f>IF(tblOperations[[#This Row],[SLA_Compliance]]&gt;=_xlfn.XLOOKUP('04_References'!$A$3,tblKPITargets[KPI_Name],tblKPITargets[Target_Value]),"Met","Below Target")</f>
        <v>Below Target</v>
      </c>
      <c r="W4031" t="str">
        <f>IF(tblOperations[[#This Row],[Quality_Pass_Rate]]&gt;=_xlfn.XLOOKUP('04_References'!$A$4,tblKPITargets[KPI_Name],tblKPITargets[Target_Value]),"Met","Below Target")</f>
        <v>Met</v>
      </c>
      <c r="X4031" t="str">
        <f>IF(tblOperations[[#This Row],[Average_Completion_Days]]&lt;=_xlfn.XLOOKUP('04_References'!$A$7,tblKPITargets[KPI_Name],tblKPITargets[Target_Value]),"Met","Below Target")</f>
        <v>Below Target</v>
      </c>
      <c r="Y4031" t="str">
        <f>IF(tblOperations[[#This Row],[Closing_Backlog]]&lt;=_xlfn.XLOOKUP('04_References'!$A$8,tblKPITargets[KPI_Name],tblKPITargets[Target_Value]),"Met","Below Target")</f>
        <v>Below Target</v>
      </c>
    </row>
    <row r="4032" spans="1:25">
      <c r="A4032" s="6" t="s">
        <v>4062</v>
      </c>
      <c r="B4032" s="7">
        <v>46203</v>
      </c>
      <c r="C4032" s="2" t="s">
        <v>53</v>
      </c>
      <c r="D4032" s="2" t="s">
        <v>23</v>
      </c>
      <c r="E4032" s="2">
        <v>1688</v>
      </c>
      <c r="F4032" s="2">
        <v>35</v>
      </c>
      <c r="G4032" s="2">
        <v>1723</v>
      </c>
      <c r="H4032" s="2">
        <v>25</v>
      </c>
      <c r="I4032" s="2">
        <v>1698</v>
      </c>
      <c r="J4032" s="2">
        <v>0</v>
      </c>
      <c r="K4032" s="2">
        <v>0</v>
      </c>
      <c r="L4032" s="2">
        <v>8</v>
      </c>
      <c r="M4032" s="2">
        <v>0.6</v>
      </c>
      <c r="N4032" s="2">
        <v>0.96499999999999997</v>
      </c>
      <c r="O4032" s="2">
        <v>2.5</v>
      </c>
      <c r="P4032" s="2">
        <v>0.71299999999999997</v>
      </c>
      <c r="Q4032" s="3">
        <v>1.4999999999999999E-2</v>
      </c>
      <c r="R4032" s="4" t="str">
        <f>TRIM(tblOperations[[#This Row],[Region]])</f>
        <v>Wales</v>
      </c>
      <c r="S4032" s="4" t="str">
        <f>TRIM(tblOperations[[#This Row],[Team]])</f>
        <v>Estates Support</v>
      </c>
      <c r="T4032" s="4" t="str">
        <f>_xlfn.XLOOKUP(R4032,tblRegionReference[Region],tblRegionReference[Area],"Not Found")</f>
        <v>Wales</v>
      </c>
      <c r="U4032" s="4" t="str">
        <f>IF(tblOperations[[#This Row],[Completion_Rate]]&gt;=_xlfn.XLOOKUP("Completion Rate",tblKPITargets[KPI_Name],tblKPITargets[Target_Value]),"Met","Below Target")</f>
        <v>Below Target</v>
      </c>
      <c r="V4032" t="str">
        <f>IF(tblOperations[[#This Row],[SLA_Compliance]]&gt;=_xlfn.XLOOKUP('04_References'!$A$3,tblKPITargets[KPI_Name],tblKPITargets[Target_Value]),"Met","Below Target")</f>
        <v>Below Target</v>
      </c>
      <c r="W4032" t="str">
        <f>IF(tblOperations[[#This Row],[Quality_Pass_Rate]]&gt;=_xlfn.XLOOKUP('04_References'!$A$4,tblKPITargets[KPI_Name],tblKPITargets[Target_Value]),"Met","Below Target")</f>
        <v>Met</v>
      </c>
      <c r="X4032" t="str">
        <f>IF(tblOperations[[#This Row],[Average_Completion_Days]]&lt;=_xlfn.XLOOKUP('04_References'!$A$7,tblKPITargets[KPI_Name],tblKPITargets[Target_Value]),"Met","Below Target")</f>
        <v>Below Target</v>
      </c>
      <c r="Y4032" t="str">
        <f>IF(tblOperations[[#This Row],[Closing_Backlog]]&lt;=_xlfn.XLOOKUP('04_References'!$A$8,tblKPITargets[KPI_Name],tblKPITargets[Target_Value]),"Met","Below Target")</f>
        <v>Below Target</v>
      </c>
    </row>
    <row r="4033" spans="1:25">
      <c r="A4033" s="10" t="s">
        <v>4063</v>
      </c>
      <c r="B4033" s="11">
        <v>46203</v>
      </c>
      <c r="C4033" s="12" t="s">
        <v>53</v>
      </c>
      <c r="D4033" s="12" t="s">
        <v>25</v>
      </c>
      <c r="E4033" s="12">
        <v>0</v>
      </c>
      <c r="F4033" s="12">
        <v>29</v>
      </c>
      <c r="G4033" s="12">
        <v>29</v>
      </c>
      <c r="H4033" s="12">
        <v>29</v>
      </c>
      <c r="I4033" s="12">
        <v>0</v>
      </c>
      <c r="J4033" s="12">
        <v>0</v>
      </c>
      <c r="K4033" s="12">
        <v>0</v>
      </c>
      <c r="L4033" s="12">
        <v>1.7</v>
      </c>
      <c r="M4033" s="12">
        <v>0.94899999999999995</v>
      </c>
      <c r="N4033" s="12">
        <v>1</v>
      </c>
      <c r="O4033" s="12">
        <v>4.4000000000000004</v>
      </c>
      <c r="P4033" s="12">
        <v>0.69899999999999995</v>
      </c>
      <c r="Q4033" s="13">
        <v>1</v>
      </c>
      <c r="R4033" s="12" t="str">
        <f>TRIM(tblOperations[[#This Row],[Region]])</f>
        <v>Wales</v>
      </c>
      <c r="S4033" s="12" t="str">
        <f>TRIM(tblOperations[[#This Row],[Team]])</f>
        <v>Workplace Projects</v>
      </c>
      <c r="T4033" s="12" t="str">
        <f>_xlfn.XLOOKUP(R4033,tblRegionReference[Region],tblRegionReference[Area],"Not Found")</f>
        <v>Wales</v>
      </c>
      <c r="U4033" s="12" t="str">
        <f>IF(tblOperations[[#This Row],[Completion_Rate]]&gt;=_xlfn.XLOOKUP("Completion Rate",tblKPITargets[KPI_Name],tblKPITargets[Target_Value]),"Met","Below Target")</f>
        <v>Met</v>
      </c>
      <c r="V4033" t="str">
        <f>IF(tblOperations[[#This Row],[SLA_Compliance]]&gt;=_xlfn.XLOOKUP('04_References'!$A$3,tblKPITargets[KPI_Name],tblKPITargets[Target_Value]),"Met","Below Target")</f>
        <v>Met</v>
      </c>
      <c r="W4033" t="str">
        <f>IF(tblOperations[[#This Row],[Quality_Pass_Rate]]&gt;=_xlfn.XLOOKUP('04_References'!$A$4,tblKPITargets[KPI_Name],tblKPITargets[Target_Value]),"Met","Below Target")</f>
        <v>Met</v>
      </c>
      <c r="X4033" t="str">
        <f>IF(tblOperations[[#This Row],[Average_Completion_Days]]&lt;=_xlfn.XLOOKUP('04_References'!$A$7,tblKPITargets[KPI_Name],tblKPITargets[Target_Value]),"Met","Below Target")</f>
        <v>Met</v>
      </c>
      <c r="Y4033" t="str">
        <f>IF(tblOperations[[#This Row],[Closing_Backlog]]&lt;=_xlfn.XLOOKUP('04_References'!$A$8,tblKPITargets[KPI_Name],tblKPITargets[Target_Value]),"Met","Below Target")</f>
        <v>Met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6C50-26E1-4B34-A5A5-893A85C3249E}">
  <dimension ref="A1:H51"/>
  <sheetViews>
    <sheetView workbookViewId="0">
      <selection activeCell="D53" sqref="A1:D53"/>
    </sheetView>
  </sheetViews>
  <sheetFormatPr defaultRowHeight="15"/>
  <cols>
    <col min="1" max="1" width="37.5703125" customWidth="1"/>
    <col min="2" max="2" width="24.140625" customWidth="1"/>
    <col min="3" max="3" width="24.5703125" customWidth="1"/>
    <col min="4" max="4" width="20.85546875" customWidth="1"/>
    <col min="7" max="7" width="10.85546875" customWidth="1"/>
    <col min="8" max="8" width="70.140625" customWidth="1"/>
  </cols>
  <sheetData>
    <row r="1" spans="1:8">
      <c r="A1" s="16" t="s">
        <v>4917</v>
      </c>
      <c r="B1" s="16" t="s">
        <v>4918</v>
      </c>
      <c r="C1" s="16"/>
    </row>
    <row r="2" spans="1:8" ht="15.75" thickBot="1">
      <c r="A2" s="17" t="s">
        <v>4919</v>
      </c>
      <c r="B2" s="17">
        <f>ROWS(tblOperations[Record_ID])</f>
        <v>4032</v>
      </c>
      <c r="C2" s="17"/>
    </row>
    <row r="3" spans="1:8">
      <c r="A3" s="17" t="s">
        <v>4920</v>
      </c>
      <c r="B3" s="17">
        <f>ROWS(tblOperations[Record_ID])-ROWS(_xlfn.UNIQUE(tblOperations[Record_ID]))</f>
        <v>0</v>
      </c>
      <c r="C3" s="17"/>
      <c r="H3" s="23" t="s">
        <v>4937</v>
      </c>
    </row>
    <row r="4" spans="1:8">
      <c r="A4" s="17" t="s">
        <v>4921</v>
      </c>
      <c r="B4" s="17">
        <f>COUNTBLANK(tblOperations[Team])</f>
        <v>0</v>
      </c>
      <c r="C4" s="17"/>
      <c r="H4" s="24"/>
    </row>
    <row r="5" spans="1:8">
      <c r="A5" s="17" t="s">
        <v>4922</v>
      </c>
      <c r="B5" s="17">
        <f>SUM(B15:B25)</f>
        <v>1</v>
      </c>
      <c r="C5" s="17"/>
      <c r="H5" s="24" t="s">
        <v>4948</v>
      </c>
    </row>
    <row r="6" spans="1:8">
      <c r="A6" s="17" t="s">
        <v>4923</v>
      </c>
      <c r="B6" s="17">
        <f>SUM(C18:C25)</f>
        <v>0</v>
      </c>
      <c r="C6" s="17"/>
      <c r="H6" s="24" t="s">
        <v>4949</v>
      </c>
    </row>
    <row r="7" spans="1:8">
      <c r="A7" s="17" t="s">
        <v>4924</v>
      </c>
      <c r="B7" s="17" t="str" cm="1">
        <f t="array" ref="B7">_xlfn.LET(_xlpm.teams,_xlfn.UNIQUE(tblOperations[Team]),_xlfn._xlws.FILTER(_xlpm.teams,COUNTIF(tblStaffTable[Team],_xlpm.teams)=0,"None"))</f>
        <v>None</v>
      </c>
      <c r="C7" s="17"/>
      <c r="H7" s="25"/>
    </row>
    <row r="8" spans="1:8">
      <c r="A8" s="17" t="s">
        <v>4925</v>
      </c>
      <c r="B8" s="17" t="str" cm="1">
        <f t="array" ref="B8">_xlfn.LET(_xlpm.regions,_xlfn.UNIQUE(tblOperations[Clean_Region]),_xlfn._xlws.FILTER(_xlpm.regions,COUNTIF(tblRegionReference[Region],_xlpm.regions)=0,"None"))</f>
        <v>None</v>
      </c>
      <c r="C8" s="17"/>
      <c r="H8" s="26" t="s">
        <v>4938</v>
      </c>
    </row>
    <row r="9" spans="1:8">
      <c r="A9" s="17" t="s">
        <v>4932</v>
      </c>
      <c r="B9">
        <f>SUM(B36:B39)</f>
        <v>0</v>
      </c>
      <c r="H9" s="24"/>
    </row>
    <row r="10" spans="1:8">
      <c r="A10" t="s">
        <v>4935</v>
      </c>
      <c r="B10" cm="1">
        <f t="array" ref="B10">SUMPRODUCT(--(tblOperations[Opening_Backlog]+tblOperations[Requests_Received]&lt;&gt;tblOperations[Total_Workload]))</f>
        <v>0</v>
      </c>
      <c r="H10" s="24" t="s">
        <v>4945</v>
      </c>
    </row>
    <row r="11" spans="1:8">
      <c r="A11" s="17" t="s">
        <v>4936</v>
      </c>
      <c r="B11" cm="1">
        <f t="array" ref="B11">SUMPRODUCT(--(tblOperations[Total_Workload]-tblOperations[Requests_Completed]&lt;&gt;tblOperations[Closing_Backlog]))</f>
        <v>0</v>
      </c>
      <c r="H11" s="24" t="s">
        <v>4946</v>
      </c>
    </row>
    <row r="12" spans="1:8">
      <c r="A12" s="17" t="s">
        <v>4950</v>
      </c>
      <c r="B12" cm="1">
        <f t="array" ref="B12">SUMPRODUCT(--(tblOperations[Requests_Completed]&gt;tblOperations[Total_Workload]))</f>
        <v>0</v>
      </c>
      <c r="H12" s="24" t="s">
        <v>4947</v>
      </c>
    </row>
    <row r="13" spans="1:8">
      <c r="H13" s="24" t="s">
        <v>4939</v>
      </c>
    </row>
    <row r="14" spans="1:8">
      <c r="A14" s="17" t="s">
        <v>4951</v>
      </c>
      <c r="B14" t="s">
        <v>4922</v>
      </c>
      <c r="C14" t="s">
        <v>4923</v>
      </c>
      <c r="H14" s="24" t="s">
        <v>4940</v>
      </c>
    </row>
    <row r="15" spans="1:8">
      <c r="A15" s="18" t="s">
        <v>1</v>
      </c>
      <c r="B15">
        <f>COUNTBLANK(tblOperations[Date])</f>
        <v>0</v>
      </c>
      <c r="H15" s="24" t="s">
        <v>4941</v>
      </c>
    </row>
    <row r="16" spans="1:8">
      <c r="A16" s="18" t="s">
        <v>2</v>
      </c>
      <c r="B16">
        <f>COUNTBLANK(tblOperations[Region])</f>
        <v>0</v>
      </c>
      <c r="H16" s="24" t="s">
        <v>4942</v>
      </c>
    </row>
    <row r="17" spans="1:8">
      <c r="A17" s="18" t="s">
        <v>3</v>
      </c>
      <c r="B17">
        <f>COUNTBLANK(tblOperations[Team])</f>
        <v>0</v>
      </c>
      <c r="H17" s="24" t="s">
        <v>4943</v>
      </c>
    </row>
    <row r="18" spans="1:8" ht="15.75" thickBot="1">
      <c r="A18" s="18" t="s">
        <v>5</v>
      </c>
      <c r="B18">
        <f>COUNTBLANK(tblOperations[Requests_Received])</f>
        <v>0</v>
      </c>
      <c r="C18">
        <f>COUNTIF(tblOperations[Requests_Received],"&lt;0")</f>
        <v>0</v>
      </c>
      <c r="H18" s="27" t="s">
        <v>4944</v>
      </c>
    </row>
    <row r="19" spans="1:8">
      <c r="A19" s="18" t="s">
        <v>7</v>
      </c>
      <c r="B19">
        <f>COUNTBLANK(tblOperations[Requests_Completed])</f>
        <v>0</v>
      </c>
      <c r="C19">
        <f>COUNTIF(tblOperations[Requests_Completed],"&lt;0")</f>
        <v>0</v>
      </c>
    </row>
    <row r="20" spans="1:8">
      <c r="A20" s="18" t="s">
        <v>8</v>
      </c>
      <c r="B20">
        <f>COUNTBLANK(tblOperations[Closing_Backlog])</f>
        <v>0</v>
      </c>
      <c r="C20">
        <f>COUNTIF(tblOperations[Closing_Backlog],"&lt;0")</f>
        <v>0</v>
      </c>
    </row>
    <row r="21" spans="1:8">
      <c r="A21" s="18" t="s">
        <v>11</v>
      </c>
      <c r="B21">
        <f>COUNTBLANK(tblOperations[Average_Completion_Days])</f>
        <v>0</v>
      </c>
      <c r="C21">
        <f>COUNTIF(tblOperations[Average_Completion_Days],"&lt;0")</f>
        <v>0</v>
      </c>
    </row>
    <row r="22" spans="1:8">
      <c r="A22" s="18" t="s">
        <v>12</v>
      </c>
      <c r="B22">
        <f>COUNTBLANK(tblOperations[SLA_Compliance])</f>
        <v>1</v>
      </c>
      <c r="C22">
        <f>COUNTIFS(tblOperations[SLA_Compliance],"&lt;0")+COUNTIFS(tblOperations[SLA_Compliance],"&gt;1")</f>
        <v>0</v>
      </c>
    </row>
    <row r="23" spans="1:8">
      <c r="A23" s="18" t="s">
        <v>13</v>
      </c>
      <c r="B23">
        <f>COUNTBLANK(tblOperations[Quality_Pass_Rate])</f>
        <v>0</v>
      </c>
      <c r="C23">
        <f>COUNTIFS(tblOperations[Quality_Pass_Rate],"&lt;0")+COUNTIFS(tblOperations[Quality_Pass_Rate],"&gt;1")</f>
        <v>0</v>
      </c>
    </row>
    <row r="24" spans="1:8">
      <c r="A24" s="18" t="s">
        <v>15</v>
      </c>
      <c r="B24">
        <f>COUNTBLANK(tblOperations[Staff_Utilisation])</f>
        <v>0</v>
      </c>
      <c r="C24">
        <f>COUNTIFS(tblOperations[Staff_Utilisation],"&lt;0")+COUNTIFS(tblOperations[Staff_Utilisation],"&gt;1")</f>
        <v>0</v>
      </c>
    </row>
    <row r="25" spans="1:8">
      <c r="A25" s="18" t="s">
        <v>16</v>
      </c>
      <c r="B25">
        <f>COUNTBLANK(tblOperations[Completion_Rate])</f>
        <v>0</v>
      </c>
      <c r="C25">
        <f>COUNTIFS(tblOperations[Completion_Rate],"&lt;0")+COUNTIFS(tblOperations[Completion_Rate],"&gt;1")</f>
        <v>0</v>
      </c>
    </row>
    <row r="31" spans="1:8">
      <c r="A31" s="16" t="s">
        <v>4926</v>
      </c>
      <c r="B31" s="16" t="s">
        <v>4927</v>
      </c>
      <c r="C31" s="16" t="s">
        <v>4928</v>
      </c>
      <c r="D31" s="16" t="s">
        <v>4929</v>
      </c>
    </row>
    <row r="32" spans="1:8" ht="45">
      <c r="A32" s="17" t="str" cm="1">
        <f t="array" ref="A32">_xlfn._xlws.FILTER(tblOperations[Record_ID],tblOperations[SLA_Compliance]="")</f>
        <v>OPS-100621</v>
      </c>
      <c r="B32" s="17" t="s">
        <v>12</v>
      </c>
      <c r="C32" s="17" t="s">
        <v>4930</v>
      </c>
      <c r="D32" s="17" t="s">
        <v>4931</v>
      </c>
    </row>
    <row r="35" spans="1:2">
      <c r="A35" t="s">
        <v>4951</v>
      </c>
      <c r="B35" t="s">
        <v>4952</v>
      </c>
    </row>
    <row r="36" spans="1:2">
      <c r="A36" t="s">
        <v>4933</v>
      </c>
      <c r="B36">
        <f>COUNTIFS(tblOperations[SLA_Compliance],"&lt;0")+COUNTIFS(tblOperations[SLA_Compliance],"&gt;1")</f>
        <v>0</v>
      </c>
    </row>
    <row r="37" spans="1:2">
      <c r="A37" s="18" t="s">
        <v>13</v>
      </c>
      <c r="B37">
        <f>COUNTIFS(tblOperations[Quality_Pass_Rate],"&lt;0")+COUNTIFS(tblOperations[Quality_Pass_Rate],"&gt;1")</f>
        <v>0</v>
      </c>
    </row>
    <row r="38" spans="1:2">
      <c r="A38" s="18" t="s">
        <v>15</v>
      </c>
      <c r="B38">
        <f>COUNTIFS(tblOperations[Staff_Utilisation],"&lt;0")+COUNTIFS(tblOperations[Staff_Utilisation],"&gt;1")</f>
        <v>0</v>
      </c>
    </row>
    <row r="39" spans="1:2">
      <c r="A39" s="18" t="s">
        <v>16</v>
      </c>
      <c r="B39">
        <f>COUNTIFS(tblOperations[Completion_Rate],"&lt;0")+COUNTIFS(tblOperations[Completion_Rate],"&gt;1")</f>
        <v>0</v>
      </c>
    </row>
    <row r="43" spans="1:2" ht="15.75" thickBot="1"/>
    <row r="44" spans="1:2" ht="21.75" thickBot="1">
      <c r="A44" s="22" t="s">
        <v>4934</v>
      </c>
    </row>
    <row r="45" spans="1:2">
      <c r="A45" s="19" t="str" cm="1">
        <f t="array" ref="A45:A51">_xlfn._xlws.SORT(_xlfn.UNIQUE(tblOperations[Clean_Region]))</f>
        <v>Midlands</v>
      </c>
    </row>
    <row r="46" spans="1:2">
      <c r="A46" s="20" t="str">
        <v>North East</v>
      </c>
    </row>
    <row r="47" spans="1:2">
      <c r="A47" s="20" t="str">
        <v>North West</v>
      </c>
    </row>
    <row r="48" spans="1:2">
      <c r="A48" s="20" t="str">
        <v>Scotland</v>
      </c>
    </row>
    <row r="49" spans="1:1">
      <c r="A49" s="20" t="str">
        <v>South East</v>
      </c>
    </row>
    <row r="50" spans="1:1">
      <c r="A50" s="20" t="str">
        <v>South West</v>
      </c>
    </row>
    <row r="51" spans="1:1" ht="15.75" thickBot="1">
      <c r="A51" s="21" t="str">
        <v>Wales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8D12-1AE1-4A85-BACA-1FBDD125EE84}">
  <dimension ref="A1:K69"/>
  <sheetViews>
    <sheetView tabSelected="1" topLeftCell="A46" workbookViewId="0">
      <selection activeCell="K51" sqref="K51:K57"/>
    </sheetView>
  </sheetViews>
  <sheetFormatPr defaultRowHeight="15"/>
  <cols>
    <col min="1" max="1" width="30" customWidth="1"/>
    <col min="2" max="2" width="24.7109375" customWidth="1"/>
    <col min="3" max="3" width="21.5703125" customWidth="1"/>
    <col min="4" max="4" width="20.42578125" customWidth="1"/>
    <col min="5" max="5" width="18.28515625" customWidth="1"/>
    <col min="6" max="6" width="19.42578125" customWidth="1"/>
    <col min="7" max="7" width="20.28515625" customWidth="1"/>
    <col min="8" max="8" width="25.42578125" customWidth="1"/>
    <col min="9" max="9" width="21.140625" customWidth="1"/>
    <col min="10" max="10" width="16.7109375" customWidth="1"/>
    <col min="11" max="11" width="20.85546875" customWidth="1"/>
  </cols>
  <sheetData>
    <row r="1" spans="1:5">
      <c r="A1" t="s">
        <v>4953</v>
      </c>
      <c r="B1" t="s">
        <v>4918</v>
      </c>
    </row>
    <row r="2" spans="1:5">
      <c r="A2" t="s">
        <v>4954</v>
      </c>
      <c r="B2">
        <f>SUM(tblOperations[Requests_Received])</f>
        <v>157710</v>
      </c>
    </row>
    <row r="3" spans="1:5">
      <c r="A3" t="s">
        <v>4955</v>
      </c>
      <c r="B3">
        <f>SUM(tblOperations[Requests_Completed])</f>
        <v>131092</v>
      </c>
    </row>
    <row r="4" spans="1:5">
      <c r="A4" t="s">
        <v>4956</v>
      </c>
      <c r="B4">
        <f>SUM(tblOperations[Total_Workload])</f>
        <v>2071629</v>
      </c>
    </row>
    <row r="5" spans="1:5">
      <c r="A5" t="s">
        <v>4957</v>
      </c>
      <c r="B5" s="28">
        <f>SUM(tblOperations[Requests_Completed])/SUM(tblOperations[Requests_Received])</f>
        <v>0.83122186291294142</v>
      </c>
    </row>
    <row r="6" spans="1:5">
      <c r="A6" t="s">
        <v>4958</v>
      </c>
      <c r="B6" s="28">
        <f>AVERAGE(tblOperations[SLA_Compliance])</f>
        <v>0.76818208881167949</v>
      </c>
    </row>
    <row r="7" spans="1:5">
      <c r="A7" t="s">
        <v>4959</v>
      </c>
      <c r="B7" s="28">
        <f>AVERAGE(tblOperations[Quality_Pass_Rate])</f>
        <v>0.981929315476191</v>
      </c>
    </row>
    <row r="8" spans="1:5">
      <c r="A8" t="s">
        <v>4886</v>
      </c>
      <c r="B8" s="30">
        <f>AVERAGE(tblOperations[Average_Completion_Days])</f>
        <v>4.9376736111111112</v>
      </c>
    </row>
    <row r="9" spans="1:5">
      <c r="A9" t="s">
        <v>4960</v>
      </c>
      <c r="B9" s="28">
        <f>AVERAGE(tblOperations[Staff_Utilisation])</f>
        <v>0.72762996031745464</v>
      </c>
    </row>
    <row r="10" spans="1:5">
      <c r="A10" t="s">
        <v>4961</v>
      </c>
      <c r="B10">
        <f>_xlfn.XLOOKUP(MIN(tblOperations[Date]),tblOperations[Date],tblOperations[Opening_Backlog])</f>
        <v>9</v>
      </c>
    </row>
    <row r="11" spans="1:5">
      <c r="A11" t="s">
        <v>4888</v>
      </c>
      <c r="B11">
        <f>_xlfn.XLOOKUP(MAX(tblOperations[Date]),tblOperations[Date],tblOperations[Closing_Backlog])</f>
        <v>737</v>
      </c>
    </row>
    <row r="12" spans="1:5">
      <c r="A12" t="s">
        <v>4882</v>
      </c>
      <c r="B12" s="31">
        <f>AVERAGE(tblOperations[Customer_Satisfaction])</f>
        <v>3.4356983378814245</v>
      </c>
    </row>
    <row r="13" spans="1:5">
      <c r="A13" t="s">
        <v>5014</v>
      </c>
      <c r="B13" s="31">
        <f>SUM(tblOperations[Requests_Completed])/SUM(tblStaffTable[Productive_Hours])</f>
        <v>0.4930767572902518</v>
      </c>
    </row>
    <row r="15" spans="1:5">
      <c r="A15" t="s">
        <v>4962</v>
      </c>
      <c r="B15" t="s">
        <v>4963</v>
      </c>
      <c r="C15" t="s">
        <v>4964</v>
      </c>
      <c r="D15" t="s">
        <v>4966</v>
      </c>
      <c r="E15" t="s">
        <v>4965</v>
      </c>
    </row>
    <row r="16" spans="1:5">
      <c r="A16" t="s">
        <v>4876</v>
      </c>
      <c r="B16" s="29">
        <f>B5</f>
        <v>0.83122186291294142</v>
      </c>
      <c r="C16" s="28">
        <f>_xlfn.XLOOKUP(A16,tblKPITargets[KPI_Name],tblKPITargets[Target_Value])</f>
        <v>0.95</v>
      </c>
      <c r="D16" s="32" t="s">
        <v>4967</v>
      </c>
      <c r="E16" s="33">
        <f t="shared" ref="E16:E21" si="0">IF(D16="Higher is better",B16-C16,C16-B16)</f>
        <v>-0.11877813708705853</v>
      </c>
    </row>
    <row r="17" spans="1:8">
      <c r="A17" t="s">
        <v>4878</v>
      </c>
      <c r="B17" s="29">
        <f>B6</f>
        <v>0.76818208881167949</v>
      </c>
      <c r="C17" s="28">
        <f>_xlfn.XLOOKUP(A17,tblKPITargets[KPI_Name],tblKPITargets[Target_Value])</f>
        <v>0.92</v>
      </c>
      <c r="D17" s="32" t="s">
        <v>4967</v>
      </c>
      <c r="E17" s="33">
        <f t="shared" si="0"/>
        <v>-0.15181791118832055</v>
      </c>
    </row>
    <row r="18" spans="1:8">
      <c r="A18" t="s">
        <v>4880</v>
      </c>
      <c r="B18" s="29">
        <f>B7</f>
        <v>0.981929315476191</v>
      </c>
      <c r="C18" s="28">
        <f>_xlfn.XLOOKUP(A18,tblKPITargets[KPI_Name],tblKPITargets[Target_Value])</f>
        <v>0.95</v>
      </c>
      <c r="D18" s="32" t="s">
        <v>4967</v>
      </c>
      <c r="E18" s="33">
        <f>IF(D18="Higher is better",B18-C18,C18-B18)</f>
        <v>3.1929315476191045E-2</v>
      </c>
    </row>
    <row r="19" spans="1:8">
      <c r="A19" t="s">
        <v>4884</v>
      </c>
      <c r="B19" s="29">
        <f>B9</f>
        <v>0.72762996031745464</v>
      </c>
      <c r="C19" s="28">
        <f>_xlfn.XLOOKUP(A19,tblKPITargets[KPI_Name],tblKPITargets[Target_Value])</f>
        <v>0.75</v>
      </c>
      <c r="D19" s="32" t="s">
        <v>4967</v>
      </c>
      <c r="E19" s="33">
        <f t="shared" si="0"/>
        <v>-2.2370039682545362E-2</v>
      </c>
    </row>
    <row r="20" spans="1:8">
      <c r="A20" t="s">
        <v>4886</v>
      </c>
      <c r="B20" s="31">
        <f>B8</f>
        <v>4.9376736111111112</v>
      </c>
      <c r="C20">
        <f>_xlfn.XLOOKUP(A20,tblKPITargets[KPI_Name],tblKPITargets[Target_Value])</f>
        <v>3</v>
      </c>
      <c r="D20" s="32" t="s">
        <v>4968</v>
      </c>
      <c r="E20" s="33">
        <f t="shared" si="0"/>
        <v>-1.9376736111111112</v>
      </c>
    </row>
    <row r="21" spans="1:8">
      <c r="A21" t="s">
        <v>4888</v>
      </c>
      <c r="B21">
        <f>B11</f>
        <v>737</v>
      </c>
      <c r="C21">
        <f>_xlfn.XLOOKUP(A21,tblKPITargets[KPI_Name],tblKPITargets[Target_Value])</f>
        <v>10</v>
      </c>
      <c r="D21" s="32" t="s">
        <v>4968</v>
      </c>
      <c r="E21" s="34">
        <f t="shared" si="0"/>
        <v>-727</v>
      </c>
    </row>
    <row r="22" spans="1:8">
      <c r="A22" t="s">
        <v>4882</v>
      </c>
      <c r="B22" s="31">
        <f>B12</f>
        <v>3.4356983378814245</v>
      </c>
      <c r="C22" s="30">
        <f>'04_References'!C5</f>
        <v>4.2</v>
      </c>
      <c r="D22" s="32" t="s">
        <v>4967</v>
      </c>
      <c r="E22" s="31">
        <f>IF(D22="Higher is better",B22-C22,C22-B22)</f>
        <v>-0.76430166211857564</v>
      </c>
    </row>
    <row r="23" spans="1:8">
      <c r="E23" s="34"/>
    </row>
    <row r="24" spans="1:8">
      <c r="A24" t="s">
        <v>2</v>
      </c>
      <c r="B24" t="s">
        <v>4969</v>
      </c>
      <c r="C24" t="s">
        <v>4970</v>
      </c>
      <c r="D24" s="32" t="s">
        <v>4876</v>
      </c>
      <c r="E24" t="s">
        <v>4878</v>
      </c>
      <c r="F24" t="s">
        <v>4880</v>
      </c>
      <c r="G24" t="s">
        <v>4971</v>
      </c>
      <c r="H24" t="s">
        <v>4972</v>
      </c>
    </row>
    <row r="25" spans="1:8">
      <c r="A25" t="str" cm="1">
        <f t="array" ref="A25:A31">_xlfn.UNIQUE(tblOperations[Clean_Region])</f>
        <v>Scotland</v>
      </c>
      <c r="B25">
        <f>SUMIFS(tblOperations[Requests_Received],tblOperations[Clean_Region],A25)</f>
        <v>22544</v>
      </c>
      <c r="C25">
        <f>SUMIFS(tblOperations[Requests_Completed],tblOperations[Clean_Region],A25)</f>
        <v>20792</v>
      </c>
      <c r="D25" s="35">
        <f>C25/B25</f>
        <v>0.92228530872959547</v>
      </c>
      <c r="E25" s="35">
        <f>AVERAGEIFS(tblOperations[SLA_Compliance],tblOperations[Clean_Region],A25)</f>
        <v>0.7823396880415977</v>
      </c>
      <c r="F25" s="35">
        <f>AVERAGEIFS(tblOperations[Quality_Pass_Rate],tblOperations[Clean_Region],A25)</f>
        <v>0.9826897746967076</v>
      </c>
      <c r="G25" s="35">
        <f>AVERAGEIFS(tblOperations[Staff_Utilisation],tblOperations[Clean_Region],A25)</f>
        <v>0.73235008665511492</v>
      </c>
      <c r="H25" cm="1">
        <f t="array" ref="H25">_xlfn.XLOOKUP(1,(tblOperations[Clean_Region]=A25)*(tblOperations[Date]=_xlfn.MAXIFS(tblOperations[Date],tblOperations[Clean_Region],A25)),tblOperations[Closing_Backlog])</f>
        <v>737</v>
      </c>
    </row>
    <row r="26" spans="1:8">
      <c r="A26" t="str">
        <v>North East</v>
      </c>
      <c r="B26">
        <f>SUMIFS(tblOperations[Requests_Received],tblOperations[Clean_Region],A26)</f>
        <v>22052</v>
      </c>
      <c r="C26">
        <f>SUMIFS(tblOperations[Requests_Completed],tblOperations[Clean_Region],A26)</f>
        <v>19123</v>
      </c>
      <c r="D26" s="35">
        <f t="shared" ref="D26:D31" si="1">C26/B26</f>
        <v>0.86717758026482861</v>
      </c>
      <c r="E26" s="35">
        <f>AVERAGEIFS(tblOperations[SLA_Compliance],tblOperations[Clean_Region],A26)</f>
        <v>0.78829043478261351</v>
      </c>
      <c r="F26" s="35">
        <f>AVERAGEIFS(tblOperations[Quality_Pass_Rate],tblOperations[Clean_Region],A26)</f>
        <v>0.98094791666666792</v>
      </c>
      <c r="G26" s="35">
        <f>AVERAGEIFS(tblOperations[Staff_Utilisation],tblOperations[Clean_Region],A26)</f>
        <v>0.72549305555555321</v>
      </c>
      <c r="H26" cm="1">
        <f t="array" ref="H26">_xlfn.XLOOKUP(1,(tblOperations[Clean_Region]=A26)*(tblOperations[Date]=_xlfn.MAXIFS(tblOperations[Date],tblOperations[Clean_Region],A26)),tblOperations[Closing_Backlog])</f>
        <v>0</v>
      </c>
    </row>
    <row r="27" spans="1:8">
      <c r="A27" t="str">
        <v>North West</v>
      </c>
      <c r="B27">
        <f>SUMIFS(tblOperations[Requests_Received],tblOperations[Clean_Region],A27)</f>
        <v>22165</v>
      </c>
      <c r="C27">
        <f>SUMIFS(tblOperations[Requests_Completed],tblOperations[Clean_Region],A27)</f>
        <v>15655</v>
      </c>
      <c r="D27" s="35">
        <f t="shared" si="1"/>
        <v>0.70629370629370625</v>
      </c>
      <c r="E27" s="35">
        <f>AVERAGEIFS(tblOperations[SLA_Compliance],tblOperations[Clean_Region],A27)</f>
        <v>0.69388368055556016</v>
      </c>
      <c r="F27" s="35">
        <f>AVERAGEIFS(tblOperations[Quality_Pass_Rate],tblOperations[Clean_Region],A27)</f>
        <v>0.98232812500000088</v>
      </c>
      <c r="G27" s="35">
        <f>AVERAGEIFS(tblOperations[Staff_Utilisation],tblOperations[Clean_Region],A27)</f>
        <v>0.72408680555555693</v>
      </c>
      <c r="H27" cm="1">
        <f t="array" ref="H27">_xlfn.XLOOKUP(1,(tblOperations[Clean_Region]=A27)*(tblOperations[Date]=_xlfn.MAXIFS(tblOperations[Date],tblOperations[Clean_Region],A27)),tblOperations[Closing_Backlog])</f>
        <v>1179</v>
      </c>
    </row>
    <row r="28" spans="1:8">
      <c r="A28" t="str">
        <v>Midlands</v>
      </c>
      <c r="B28">
        <f>SUMIFS(tblOperations[Requests_Received],tblOperations[Clean_Region],A28)</f>
        <v>22129</v>
      </c>
      <c r="C28">
        <f>SUMIFS(tblOperations[Requests_Completed],tblOperations[Clean_Region],A28)</f>
        <v>19904</v>
      </c>
      <c r="D28" s="35">
        <f t="shared" si="1"/>
        <v>0.89945320620000901</v>
      </c>
      <c r="E28" s="35">
        <f>AVERAGEIFS(tblOperations[SLA_Compliance],tblOperations[Clean_Region],A28)</f>
        <v>0.77894608695652556</v>
      </c>
      <c r="F28" s="35">
        <f>AVERAGEIFS(tblOperations[Quality_Pass_Rate],tblOperations[Clean_Region],A28)</f>
        <v>0.98181565217391442</v>
      </c>
      <c r="G28" s="35">
        <f>AVERAGEIFS(tblOperations[Staff_Utilisation],tblOperations[Clean_Region],A28)</f>
        <v>0.73209565217391515</v>
      </c>
      <c r="H28" cm="1">
        <f t="array" ref="H28">_xlfn.XLOOKUP(1,(tblOperations[Clean_Region]=A28)*(tblOperations[Date]=_xlfn.MAXIFS(tblOperations[Date],tblOperations[Clean_Region],A28)),tblOperations[Closing_Backlog])</f>
        <v>8</v>
      </c>
    </row>
    <row r="29" spans="1:8">
      <c r="A29" t="str">
        <v>South West</v>
      </c>
      <c r="B29">
        <f>SUMIFS(tblOperations[Requests_Received],tblOperations[Clean_Region],A29)</f>
        <v>22109</v>
      </c>
      <c r="C29">
        <f>SUMIFS(tblOperations[Requests_Completed],tblOperations[Clean_Region],A29)</f>
        <v>19785</v>
      </c>
      <c r="D29" s="35">
        <f t="shared" si="1"/>
        <v>0.89488443620245151</v>
      </c>
      <c r="E29" s="35">
        <f>AVERAGEIFS(tblOperations[SLA_Compliance],tblOperations[Clean_Region],A29)</f>
        <v>0.87103125000000348</v>
      </c>
      <c r="F29" s="35">
        <f>AVERAGEIFS(tblOperations[Quality_Pass_Rate],tblOperations[Clean_Region],A29)</f>
        <v>0.98175173611111077</v>
      </c>
      <c r="G29" s="35">
        <f>AVERAGEIFS(tblOperations[Staff_Utilisation],tblOperations[Clean_Region],A29)</f>
        <v>0.72294618055555793</v>
      </c>
      <c r="H29" cm="1">
        <f t="array" ref="H29">_xlfn.XLOOKUP(1,(tblOperations[Clean_Region]=A29)*(tblOperations[Date]=_xlfn.MAXIFS(tblOperations[Date],tblOperations[Clean_Region],A29)),tblOperations[Closing_Backlog])</f>
        <v>2353</v>
      </c>
    </row>
    <row r="30" spans="1:8">
      <c r="A30" t="str">
        <v>South East</v>
      </c>
      <c r="B30">
        <f>SUMIFS(tblOperations[Requests_Received],tblOperations[Clean_Region],A30)</f>
        <v>24845</v>
      </c>
      <c r="C30">
        <f>SUMIFS(tblOperations[Requests_Completed],tblOperations[Clean_Region],A30)</f>
        <v>19942</v>
      </c>
      <c r="D30" s="35">
        <f t="shared" si="1"/>
        <v>0.8026564701147112</v>
      </c>
      <c r="E30" s="35">
        <f>AVERAGEIFS(tblOperations[SLA_Compliance],tblOperations[Clean_Region],A30)</f>
        <v>0.76948437500000388</v>
      </c>
      <c r="F30" s="35">
        <f>AVERAGEIFS(tblOperations[Quality_Pass_Rate],tblOperations[Clean_Region],A30)</f>
        <v>0.98181597222222294</v>
      </c>
      <c r="G30" s="35">
        <f>AVERAGEIFS(tblOperations[Staff_Utilisation],tblOperations[Clean_Region],A30)</f>
        <v>0.73080555555555426</v>
      </c>
      <c r="H30" cm="1">
        <f t="array" ref="H30">_xlfn.XLOOKUP(1,(tblOperations[Clean_Region]=A30)*(tblOperations[Date]=_xlfn.MAXIFS(tblOperations[Date],tblOperations[Clean_Region],A30)),tblOperations[Closing_Backlog])</f>
        <v>0</v>
      </c>
    </row>
    <row r="31" spans="1:8">
      <c r="A31" t="str">
        <v>Wales</v>
      </c>
      <c r="B31">
        <f>SUMIFS(tblOperations[Requests_Received],tblOperations[Clean_Region],A31)</f>
        <v>21866</v>
      </c>
      <c r="C31">
        <f>SUMIFS(tblOperations[Requests_Completed],tblOperations[Clean_Region],A31)</f>
        <v>15891</v>
      </c>
      <c r="D31" s="35">
        <f t="shared" si="1"/>
        <v>0.72674471782676298</v>
      </c>
      <c r="E31" s="35">
        <f>AVERAGEIFS(tblOperations[SLA_Compliance],tblOperations[Clean_Region],A31)</f>
        <v>0.69332812500000385</v>
      </c>
      <c r="F31" s="35">
        <f>AVERAGEIFS(tblOperations[Quality_Pass_Rate],tblOperations[Clean_Region],A31)</f>
        <v>0.98215451388889052</v>
      </c>
      <c r="G31" s="35">
        <f>AVERAGEIFS(tblOperations[Staff_Utilisation],tblOperations[Clean_Region],A31)</f>
        <v>0.72563194444444379</v>
      </c>
      <c r="H31" cm="1">
        <f t="array" ref="H31">_xlfn.XLOOKUP(1,(tblOperations[Clean_Region]=A31)*(tblOperations[Date]=_xlfn.MAXIFS(tblOperations[Date],tblOperations[Clean_Region],A31)),tblOperations[Closing_Backlog])</f>
        <v>2148</v>
      </c>
    </row>
    <row r="34" spans="1:8">
      <c r="A34" t="s">
        <v>4977</v>
      </c>
      <c r="B34" t="s">
        <v>4876</v>
      </c>
      <c r="C34" t="s">
        <v>4878</v>
      </c>
      <c r="D34" t="s">
        <v>4880</v>
      </c>
      <c r="E34" t="s">
        <v>4975</v>
      </c>
      <c r="F34" t="s">
        <v>4972</v>
      </c>
    </row>
    <row r="35" spans="1:8">
      <c r="A35" s="36" t="s">
        <v>4973</v>
      </c>
      <c r="B35" s="36" t="str">
        <f>_xlfn.XLOOKUP(MAX(D25:D31),D25:D31,A25:A31)</f>
        <v>Scotland</v>
      </c>
      <c r="C35" s="36" t="str">
        <f>_xlfn.XLOOKUP(MAX(E25:E31),E25:E31,A25:A31)</f>
        <v>South West</v>
      </c>
      <c r="D35" s="36" t="str">
        <f>_xlfn.XLOOKUP(MAX(F25:F31),F25:F31,A25:A31)</f>
        <v>Scotland</v>
      </c>
      <c r="E35" s="36" t="str">
        <f>_xlfn.XLOOKUP(MAX(G25:G31),G25:G31,A25:A31)</f>
        <v>Scotland</v>
      </c>
      <c r="F35" s="36" t="str">
        <f>_xlfn.XLOOKUP(MIN(H25:H31),H25:H31,A25:A31)</f>
        <v>North East</v>
      </c>
    </row>
    <row r="36" spans="1:8">
      <c r="A36" s="37" t="s">
        <v>4974</v>
      </c>
      <c r="B36" s="37" t="str">
        <f>_xlfn.XLOOKUP(MIN(D25:D31),D25:D31,A25:A31)</f>
        <v>North West</v>
      </c>
      <c r="C36" s="37" t="str">
        <f>_xlfn.XLOOKUP(MIN(E25:E31),E25:E31,A25:A31)</f>
        <v>Wales</v>
      </c>
      <c r="D36" s="37" t="str">
        <f>_xlfn.XLOOKUP(MIN(F25:F31),F25:F31,A25:A31)</f>
        <v>North East</v>
      </c>
      <c r="E36" s="37" t="str">
        <f>_xlfn.XLOOKUP(MIN(G25:G31),G25:G31,A25:A31)</f>
        <v>South West</v>
      </c>
      <c r="F36" s="37" t="str">
        <f>_xlfn.XLOOKUP(MAX(H25:H31),H25:H31,A25:A31)</f>
        <v>South West</v>
      </c>
    </row>
    <row r="39" spans="1:8">
      <c r="A39" s="50" t="s">
        <v>3</v>
      </c>
      <c r="B39" t="s">
        <v>4969</v>
      </c>
      <c r="C39" t="s">
        <v>4970</v>
      </c>
      <c r="D39" t="s">
        <v>4976</v>
      </c>
      <c r="E39" t="s">
        <v>4878</v>
      </c>
      <c r="F39" t="s">
        <v>4880</v>
      </c>
      <c r="G39" t="s">
        <v>4884</v>
      </c>
      <c r="H39" t="s">
        <v>4972</v>
      </c>
    </row>
    <row r="40" spans="1:8">
      <c r="A40" s="49" t="str" cm="1">
        <f t="array" ref="A40:A43">_xlfn.UNIQUE(tblOperations[Clean_Team])</f>
        <v>Workplace Services</v>
      </c>
      <c r="B40">
        <f>SUMIFS(tblOperations[Requests_Received],tblOperations[Clean_Team],A40)</f>
        <v>42620</v>
      </c>
      <c r="C40">
        <f>SUMIFS(tblOperations[Requests_Completed],tblOperations[Clean_Team],A40)</f>
        <v>36270</v>
      </c>
      <c r="D40" s="35">
        <f>C40/B40</f>
        <v>0.851008916001877</v>
      </c>
      <c r="E40" s="35">
        <f>AVERAGEIFS(tblOperations[SLA_Compliance],tblOperations[Clean_Team],A40)</f>
        <v>0.74360337972167889</v>
      </c>
      <c r="F40" s="35">
        <f>AVERAGEIFS(tblOperations[Quality_Pass_Rate],tblOperations[Clean_Team],A40)</f>
        <v>0.98197020854022066</v>
      </c>
      <c r="G40" s="35">
        <f>AVERAGEIFS(tblOperations[Staff_Utilisation],tblOperations[Clean_Team],A40)</f>
        <v>0.73325620655412227</v>
      </c>
      <c r="H40" cm="1">
        <f t="array" ref="H40">_xlfn.XLOOKUP(1,(tblOperations[Clean_Team]=$A40)*(tblOperations[Date]=_xlfn.MAXIFS(tblOperations[Date],tblOperations[Clean_Team],$A40)),tblOperations[Closing_Backlog])</f>
        <v>737</v>
      </c>
    </row>
    <row r="41" spans="1:8">
      <c r="A41" t="str">
        <v>Facilities Response</v>
      </c>
      <c r="B41">
        <f>SUMIFS(tblOperations[Requests_Received],tblOperations[Clean_Team],A41)</f>
        <v>42611</v>
      </c>
      <c r="C41">
        <f>SUMIFS(tblOperations[Requests_Completed],tblOperations[Clean_Team],A41)</f>
        <v>33126</v>
      </c>
      <c r="D41" s="35">
        <f>C41/B41</f>
        <v>0.77740489544953184</v>
      </c>
      <c r="E41" s="35">
        <f>AVERAGEIFS(tblOperations[SLA_Compliance],tblOperations[Clean_Team],A41)</f>
        <v>0.75233498513380392</v>
      </c>
      <c r="F41" s="35">
        <f>AVERAGEIFS(tblOperations[Quality_Pass_Rate],tblOperations[Clean_Team],A41)</f>
        <v>0.98193756194251713</v>
      </c>
      <c r="G41" s="35">
        <f>AVERAGEIFS(tblOperations[Staff_Utilisation],tblOperations[Clean_Team],A41)</f>
        <v>0.71321407333993914</v>
      </c>
      <c r="H41" cm="1">
        <f t="array" ref="H41">_xlfn.XLOOKUP(1,(tblOperations[Clean_Team]=$A41)*(tblOperations[Date]=_xlfn.MAXIFS(tblOperations[Date],tblOperations[Clean_Team],$A41)),tblOperations[Closing_Backlog])</f>
        <v>3</v>
      </c>
    </row>
    <row r="42" spans="1:8">
      <c r="A42" s="49" t="str">
        <v>Estates Support</v>
      </c>
      <c r="B42">
        <f>SUMIFS(tblOperations[Requests_Received],tblOperations[Clean_Team],A42)</f>
        <v>42315</v>
      </c>
      <c r="C42">
        <f>SUMIFS(tblOperations[Requests_Completed],tblOperations[Clean_Team],A42)</f>
        <v>33047</v>
      </c>
      <c r="D42" s="35">
        <f>C42/B42</f>
        <v>0.78097601323407773</v>
      </c>
      <c r="E42" s="35">
        <f>AVERAGEIFS(tblOperations[SLA_Compliance],tblOperations[Clean_Team],A42)</f>
        <v>0.70258829365080322</v>
      </c>
      <c r="F42" s="35">
        <f>AVERAGEIFS(tblOperations[Quality_Pass_Rate],tblOperations[Clean_Team],A42)</f>
        <v>0.98204662698412837</v>
      </c>
      <c r="G42" s="35">
        <f>AVERAGEIFS(tblOperations[Staff_Utilisation],tblOperations[Clean_Team],A42)</f>
        <v>0.73632638888889046</v>
      </c>
      <c r="H42" cm="1">
        <f t="array" ref="H42">_xlfn.XLOOKUP(1,(tblOperations[Clean_Team]=$A42)*(tblOperations[Date]=_xlfn.MAXIFS(tblOperations[Date],tblOperations[Clean_Team],$A42)),tblOperations[Closing_Backlog])</f>
        <v>1055</v>
      </c>
    </row>
    <row r="43" spans="1:8">
      <c r="A43" s="51" t="str">
        <v>Workplace Projects</v>
      </c>
      <c r="B43">
        <f>SUMIFS(tblOperations[Requests_Received],tblOperations[Clean_Team],A43)</f>
        <v>30164</v>
      </c>
      <c r="C43">
        <f>SUMIFS(tblOperations[Requests_Completed],tblOperations[Clean_Team],A43)</f>
        <v>28649</v>
      </c>
      <c r="D43" s="35">
        <f>C43/B43</f>
        <v>0.94977456570746588</v>
      </c>
      <c r="E43" s="35">
        <f>AVERAGEIFS(tblOperations[SLA_Compliance],tblOperations[Clean_Team],A43)</f>
        <v>0.87416865079365469</v>
      </c>
      <c r="F43" s="35">
        <f>AVERAGEIFS(tblOperations[Quality_Pass_Rate],tblOperations[Clean_Team],A43)</f>
        <v>0.98176289682539875</v>
      </c>
      <c r="G43" s="35">
        <f>AVERAGEIFS(tblOperations[Staff_Utilisation],tblOperations[Clean_Team],A43)</f>
        <v>0.72774305555555341</v>
      </c>
      <c r="H43" cm="1">
        <f t="array" ref="H43">_xlfn.XLOOKUP(1,(tblOperations[Clean_Team]=$A43)*(tblOperations[Date]=_xlfn.MAXIFS(tblOperations[Date],tblOperations[Clean_Team],$A43)),tblOperations[Closing_Backlog])</f>
        <v>0</v>
      </c>
    </row>
    <row r="46" spans="1:8">
      <c r="A46" t="s">
        <v>4978</v>
      </c>
      <c r="B46" t="s">
        <v>4976</v>
      </c>
      <c r="C46" t="s">
        <v>4878</v>
      </c>
      <c r="D46" t="s">
        <v>4880</v>
      </c>
      <c r="E46" t="s">
        <v>4884</v>
      </c>
      <c r="F46" t="s">
        <v>4972</v>
      </c>
    </row>
    <row r="47" spans="1:8">
      <c r="A47" s="36" t="s">
        <v>4979</v>
      </c>
      <c r="B47" s="38" t="str" cm="1">
        <f t="array" ref="B47">_xlfn.XLOOKUP(MAX(D40:D43),D40:D43,_xlfn.ANCHORARRAY(A40))</f>
        <v>Workplace Projects</v>
      </c>
      <c r="C47" s="36" t="str" cm="1">
        <f t="array" ref="C47">_xlfn.XLOOKUP(MAX(E40:E43),E40:E43,_xlfn.ANCHORARRAY(A40))</f>
        <v>Workplace Projects</v>
      </c>
      <c r="D47" s="36" t="str" cm="1">
        <f t="array" ref="D47">_xlfn.XLOOKUP(MAX(F40:F43),F40:F43,_xlfn.ANCHORARRAY(A40))</f>
        <v>Estates Support</v>
      </c>
      <c r="E47" s="36" t="str" cm="1">
        <f t="array" ref="E47">_xlfn.XLOOKUP(MAX(G40:G43),G40:G43,_xlfn.ANCHORARRAY(A40))</f>
        <v>Estates Support</v>
      </c>
      <c r="F47" s="36" t="str" cm="1">
        <f t="array" ref="F47">_xlfn.XLOOKUP(MIN(H40:H43),H40:H43,_xlfn.ANCHORARRAY(A40))</f>
        <v>Workplace Projects</v>
      </c>
    </row>
    <row r="48" spans="1:8">
      <c r="A48" s="37" t="s">
        <v>4980</v>
      </c>
      <c r="B48" s="37" t="str" cm="1">
        <f t="array" ref="B48">_xlfn.XLOOKUP(MIN(D40:D43),D40:D43,_xlfn.ANCHORARRAY(A40))</f>
        <v>Facilities Response</v>
      </c>
      <c r="C48" s="37" t="str" cm="1">
        <f t="array" ref="C48">_xlfn.XLOOKUP(MIN(E40:E43),E40:E43,_xlfn.ANCHORARRAY(A40))</f>
        <v>Estates Support</v>
      </c>
      <c r="D48" s="37" t="str" cm="1">
        <f t="array" ref="D48">_xlfn.XLOOKUP(MIN(F40:F43),F40:F43,_xlfn.ANCHORARRAY(A40))</f>
        <v>Workplace Projects</v>
      </c>
      <c r="E48" s="37" t="str" cm="1">
        <f t="array" ref="E48">_xlfn.XLOOKUP(MIN(G40:G43),G40:G43,_xlfn.ANCHORARRAY(A40))</f>
        <v>Facilities Response</v>
      </c>
      <c r="F48" s="37" t="str" cm="1">
        <f t="array" ref="F48">_xlfn.XLOOKUP(MAX(H40:H43),H40:H43,_xlfn.ANCHORARRAY(A40))</f>
        <v>Estates Support</v>
      </c>
    </row>
    <row r="51" spans="1:11">
      <c r="A51" t="s">
        <v>4951</v>
      </c>
      <c r="B51" t="s">
        <v>4981</v>
      </c>
      <c r="C51" t="s">
        <v>4970</v>
      </c>
      <c r="D51" t="s">
        <v>4976</v>
      </c>
      <c r="E51" t="s">
        <v>4878</v>
      </c>
      <c r="F51" t="s">
        <v>4880</v>
      </c>
      <c r="G51" t="s">
        <v>4884</v>
      </c>
      <c r="H51" t="s">
        <v>4983</v>
      </c>
      <c r="I51" t="s">
        <v>4982</v>
      </c>
      <c r="J51" t="s">
        <v>4972</v>
      </c>
      <c r="K51" s="47" t="s">
        <v>5017</v>
      </c>
    </row>
    <row r="52" spans="1:11">
      <c r="A52" s="39">
        <v>46023</v>
      </c>
      <c r="B52">
        <f>SUMIFS(tblOperations[Requests_Received],tblOperations[Date],"&gt;="&amp;A52,tblOperations[Date],"&lt;"&amp;EDATE(A52,1))</f>
        <v>26011</v>
      </c>
      <c r="C52">
        <f>SUMIFS(tblOperations[Requests_Completed],tblOperations[Date],"&gt;="&amp;A52,tblOperations[Date],"&lt;"&amp;EDATE(A52,1))</f>
        <v>21605</v>
      </c>
      <c r="D52" s="35">
        <f t="shared" ref="D52:D57" si="2">C52/B52</f>
        <v>0.8306101264849487</v>
      </c>
      <c r="E52" s="35">
        <f>AVERAGEIFS(tblOperations[SLA_Compliance],tblOperations[Date],"&gt;="&amp;A52,tblOperations[Date],"&lt;"&amp;EDATE(A52,1))</f>
        <v>0.78508494783905136</v>
      </c>
      <c r="F52" s="35">
        <f>AVERAGEIFS(tblOperations[Quality_Pass_Rate],tblOperations[Date],"&gt;="&amp;A52,tblOperations[Date],"&lt;"&amp;EDATE(A52,1))</f>
        <v>0.98259523809523885</v>
      </c>
      <c r="G52" s="35">
        <f>AVERAGEIFS(tblOperations[Staff_Utilisation],tblOperations[Date],"&gt;="&amp;A52,tblOperations[Date],"&lt;"&amp;EDATE(A52,1))</f>
        <v>0.73003571428571468</v>
      </c>
      <c r="H52" s="31">
        <f>AVERAGEIFS(tblOperations[Average_Completion_Days],tblOperations[Date],"&gt;="&amp;A52,tblOperations[Date],"&lt;"&amp;EDATE(A52,1))</f>
        <v>4.5111607142857135</v>
      </c>
      <c r="I52" s="1">
        <f>_xlfn.MAXIFS(tblOperations[Date],tblOperations[Date],"&lt;"&amp;EDATE(A52,1))</f>
        <v>46052</v>
      </c>
      <c r="J52">
        <f>_xlfn.XLOOKUP(_xlfn.MAXIFS(tblOperations[Date],tblOperations[Date],"&lt;"&amp;EDATE(A52,1)),tblOperations[Date],tblOperations[Closing_Backlog])</f>
        <v>107</v>
      </c>
      <c r="K52" s="31">
        <f>AVERAGEIFS(tblOperations[Customer_Satisfaction],tblOperations[Date],"&gt;="&amp;A52,tblOperations[Date],"&lt;"&amp;EDATE(A52,1))</f>
        <v>3.526080476900149</v>
      </c>
    </row>
    <row r="53" spans="1:11">
      <c r="A53" s="39">
        <v>46054</v>
      </c>
      <c r="B53">
        <f>SUMIFS(tblOperations[Requests_Received],tblOperations[Date],"&gt;="&amp;A53,tblOperations[Date],"&lt;"&amp;EDATE(A53,1))</f>
        <v>23303</v>
      </c>
      <c r="C53">
        <f>SUMIFS(tblOperations[Requests_Completed],tblOperations[Date],"&gt;="&amp;A53,tblOperations[Date],"&lt;"&amp;EDATE(A53,1))</f>
        <v>19371</v>
      </c>
      <c r="D53" s="35">
        <f t="shared" si="2"/>
        <v>0.83126636055443504</v>
      </c>
      <c r="E53" s="35">
        <f>AVERAGEIFS(tblOperations[SLA_Compliance],tblOperations[Date],"&gt;="&amp;A53,tblOperations[Date],"&lt;"&amp;EDATE(A53,1))</f>
        <v>0.76692346938775902</v>
      </c>
      <c r="F53" s="35">
        <f>AVERAGEIFS(tblOperations[Quality_Pass_Rate],tblOperations[Date],"&gt;="&amp;A53,tblOperations[Date],"&lt;"&amp;EDATE(A53,1))</f>
        <v>0.98268707482993245</v>
      </c>
      <c r="G53" s="35">
        <f>AVERAGEIFS(tblOperations[Staff_Utilisation],tblOperations[Date],"&gt;="&amp;A53,tblOperations[Date],"&lt;"&amp;EDATE(A53,1))</f>
        <v>0.73546428571428402</v>
      </c>
      <c r="H53" s="31">
        <f>AVERAGEIFS(tblOperations[Average_Completion_Days],tblOperations[Date],"&gt;="&amp;A53,tblOperations[Date],"&lt;"&amp;EDATE(A53,1))</f>
        <v>4.9579931972789115</v>
      </c>
      <c r="I53" s="1">
        <f>_xlfn.MAXIFS(tblOperations[Date],tblOperations[Date],"&lt;"&amp;EDATE(A53,1))</f>
        <v>46080</v>
      </c>
      <c r="J53">
        <f>_xlfn.XLOOKUP(_xlfn.MAXIFS(tblOperations[Date],tblOperations[Date],"&lt;"&amp;EDATE(A53,1)),tblOperations[Date],tblOperations[Closing_Backlog])</f>
        <v>150</v>
      </c>
      <c r="K53" s="31">
        <f>AVERAGEIFS(tblOperations[Customer_Satisfaction],tblOperations[Date],"&gt;="&amp;A53,tblOperations[Date],"&lt;"&amp;EDATE(A53,1))</f>
        <v>3.4258503401360554</v>
      </c>
    </row>
    <row r="54" spans="1:11">
      <c r="A54" s="39">
        <v>46082</v>
      </c>
      <c r="B54">
        <f>SUMIFS(tblOperations[Requests_Received],tblOperations[Date],"&gt;="&amp;A54,tblOperations[Date],"&lt;"&amp;EDATE(A54,1))</f>
        <v>27638</v>
      </c>
      <c r="C54">
        <f>SUMIFS(tblOperations[Requests_Completed],tblOperations[Date],"&gt;="&amp;A54,tblOperations[Date],"&lt;"&amp;EDATE(A54,1))</f>
        <v>23234</v>
      </c>
      <c r="D54" s="35">
        <f t="shared" si="2"/>
        <v>0.8406541717924596</v>
      </c>
      <c r="E54" s="35">
        <f>AVERAGEIFS(tblOperations[SLA_Compliance],tblOperations[Date],"&gt;="&amp;A54,tblOperations[Date],"&lt;"&amp;EDATE(A54,1))</f>
        <v>0.76824428571429071</v>
      </c>
      <c r="F54" s="35">
        <f>AVERAGEIFS(tblOperations[Quality_Pass_Rate],tblOperations[Date],"&gt;="&amp;A54,tblOperations[Date],"&lt;"&amp;EDATE(A54,1))</f>
        <v>0.98203142857142856</v>
      </c>
      <c r="G54" s="35">
        <f>AVERAGEIFS(tblOperations[Staff_Utilisation],tblOperations[Date],"&gt;="&amp;A54,tblOperations[Date],"&lt;"&amp;EDATE(A54,1))</f>
        <v>0.71764285714285869</v>
      </c>
      <c r="H54" s="31">
        <f>AVERAGEIFS(tblOperations[Average_Completion_Days],tblOperations[Date],"&gt;="&amp;A54,tblOperations[Date],"&lt;"&amp;EDATE(A54,1))</f>
        <v>4.9521428571428601</v>
      </c>
      <c r="I54" s="1">
        <f>_xlfn.MAXIFS(tblOperations[Date],tblOperations[Date],"&lt;"&amp;EDATE(A54,1))</f>
        <v>46112</v>
      </c>
      <c r="J54">
        <f>_xlfn.XLOOKUP(_xlfn.MAXIFS(tblOperations[Date],tblOperations[Date],"&lt;"&amp;EDATE(A54,1)),tblOperations[Date],tblOperations[Closing_Backlog])</f>
        <v>296</v>
      </c>
      <c r="K54" s="31">
        <f>AVERAGEIFS(tblOperations[Customer_Satisfaction],tblOperations[Date],"&gt;="&amp;A54,tblOperations[Date],"&lt;"&amp;EDATE(A54,1))</f>
        <v>3.4304285714285712</v>
      </c>
    </row>
    <row r="55" spans="1:11">
      <c r="A55" s="39">
        <v>46113</v>
      </c>
      <c r="B55">
        <f>SUMIFS(tblOperations[Requests_Received],tblOperations[Date],"&gt;="&amp;A55,tblOperations[Date],"&lt;"&amp;EDATE(A55,1))</f>
        <v>29401</v>
      </c>
      <c r="C55">
        <f>SUMIFS(tblOperations[Requests_Completed],tblOperations[Date],"&gt;="&amp;A55,tblOperations[Date],"&lt;"&amp;EDATE(A55,1))</f>
        <v>24699</v>
      </c>
      <c r="D55" s="35">
        <f t="shared" si="2"/>
        <v>0.84007346688888129</v>
      </c>
      <c r="E55" s="35">
        <f>AVERAGEIFS(tblOperations[SLA_Compliance],tblOperations[Date],"&gt;="&amp;A55,tblOperations[Date],"&lt;"&amp;EDATE(A55,1))</f>
        <v>0.76444312169312756</v>
      </c>
      <c r="F55" s="35">
        <f>AVERAGEIFS(tblOperations[Quality_Pass_Rate],tblOperations[Date],"&gt;="&amp;A55,tblOperations[Date],"&lt;"&amp;EDATE(A55,1))</f>
        <v>0.98145238095238119</v>
      </c>
      <c r="G55" s="35">
        <f>AVERAGEIFS(tblOperations[Staff_Utilisation],tblOperations[Date],"&gt;="&amp;A55,tblOperations[Date],"&lt;"&amp;EDATE(A55,1))</f>
        <v>0.72699999999999787</v>
      </c>
      <c r="H55" s="31">
        <f>AVERAGEIFS(tblOperations[Average_Completion_Days],tblOperations[Date],"&gt;="&amp;A55,tblOperations[Date],"&lt;"&amp;EDATE(A55,1))</f>
        <v>5.014682539682541</v>
      </c>
      <c r="I55" s="1">
        <f>_xlfn.MAXIFS(tblOperations[Date],tblOperations[Date],"&lt;"&amp;EDATE(A55,1))</f>
        <v>46142</v>
      </c>
      <c r="J55">
        <f>_xlfn.XLOOKUP(_xlfn.MAXIFS(tblOperations[Date],tblOperations[Date],"&lt;"&amp;EDATE(A55,1)),tblOperations[Date],tblOperations[Closing_Backlog])</f>
        <v>359</v>
      </c>
      <c r="K55" s="31">
        <f>AVERAGEIFS(tblOperations[Customer_Satisfaction],tblOperations[Date],"&gt;="&amp;A55,tblOperations[Date],"&lt;"&amp;EDATE(A55,1))</f>
        <v>3.4185185185185194</v>
      </c>
    </row>
    <row r="56" spans="1:11">
      <c r="A56" s="39">
        <v>46143</v>
      </c>
      <c r="B56">
        <f>SUMIFS(tblOperations[Requests_Received],tblOperations[Date],"&gt;="&amp;A56,tblOperations[Date],"&lt;"&amp;EDATE(A56,1))</f>
        <v>25122</v>
      </c>
      <c r="C56">
        <f>SUMIFS(tblOperations[Requests_Completed],tblOperations[Date],"&gt;="&amp;A56,tblOperations[Date],"&lt;"&amp;EDATE(A56,1))</f>
        <v>20643</v>
      </c>
      <c r="D56" s="35">
        <f t="shared" si="2"/>
        <v>0.82171005493193217</v>
      </c>
      <c r="E56" s="35">
        <f>AVERAGEIFS(tblOperations[SLA_Compliance],tblOperations[Date],"&gt;="&amp;A56,tblOperations[Date],"&lt;"&amp;EDATE(A56,1))</f>
        <v>0.76386645962733424</v>
      </c>
      <c r="F56" s="35">
        <f>AVERAGEIFS(tblOperations[Quality_Pass_Rate],tblOperations[Date],"&gt;="&amp;A56,tblOperations[Date],"&lt;"&amp;EDATE(A56,1))</f>
        <v>0.98186645962733021</v>
      </c>
      <c r="G56" s="35">
        <f>AVERAGEIFS(tblOperations[Staff_Utilisation],tblOperations[Date],"&gt;="&amp;A56,tblOperations[Date],"&lt;"&amp;EDATE(A56,1))</f>
        <v>0.72582142857142884</v>
      </c>
      <c r="H56" s="31">
        <f>AVERAGEIFS(tblOperations[Average_Completion_Days],tblOperations[Date],"&gt;="&amp;A56,tblOperations[Date],"&lt;"&amp;EDATE(A56,1))</f>
        <v>5.0770186335403746</v>
      </c>
      <c r="I56" s="1">
        <f>_xlfn.MAXIFS(tblOperations[Date],tblOperations[Date],"&lt;"&amp;EDATE(A56,1))</f>
        <v>46171</v>
      </c>
      <c r="J56">
        <f>_xlfn.XLOOKUP(_xlfn.MAXIFS(tblOperations[Date],tblOperations[Date],"&lt;"&amp;EDATE(A56,1)),tblOperations[Date],tblOperations[Closing_Backlog])</f>
        <v>535</v>
      </c>
      <c r="K56" s="31">
        <f>AVERAGEIFS(tblOperations[Customer_Satisfaction],tblOperations[Date],"&gt;="&amp;A56,tblOperations[Date],"&lt;"&amp;EDATE(A56,1))</f>
        <v>3.4150621118012423</v>
      </c>
    </row>
    <row r="57" spans="1:11">
      <c r="A57" s="39">
        <v>46174</v>
      </c>
      <c r="B57">
        <f>SUMIFS(tblOperations[Requests_Received],tblOperations[Date],"&gt;="&amp;A57,tblOperations[Date],"&lt;"&amp;EDATE(A57,1))</f>
        <v>26235</v>
      </c>
      <c r="C57">
        <f>SUMIFS(tblOperations[Requests_Completed],tblOperations[Date],"&gt;="&amp;A57,tblOperations[Date],"&lt;"&amp;EDATE(A57,1))</f>
        <v>21540</v>
      </c>
      <c r="D57" s="35">
        <f t="shared" si="2"/>
        <v>0.82104059462550028</v>
      </c>
      <c r="E57" s="35">
        <f>AVERAGEIFS(tblOperations[SLA_Compliance],tblOperations[Date],"&gt;="&amp;A57,tblOperations[Date],"&lt;"&amp;EDATE(A57,1))</f>
        <v>0.76068303571429041</v>
      </c>
      <c r="F57" s="35">
        <f>AVERAGEIFS(tblOperations[Quality_Pass_Rate],tblOperations[Date],"&gt;="&amp;A57,tblOperations[Date],"&lt;"&amp;EDATE(A57,1))</f>
        <v>0.98109077380952403</v>
      </c>
      <c r="G57" s="35">
        <f>AVERAGEIFS(tblOperations[Staff_Utilisation],tblOperations[Date],"&gt;="&amp;A57,tblOperations[Date],"&lt;"&amp;EDATE(A57,1))</f>
        <v>0.73121428571428759</v>
      </c>
      <c r="H57" s="31">
        <f>AVERAGEIFS(tblOperations[Average_Completion_Days],tblOperations[Date],"&gt;="&amp;A57,tblOperations[Date],"&lt;"&amp;EDATE(A57,1))</f>
        <v>5.1111607142857132</v>
      </c>
      <c r="I57" s="1">
        <f>_xlfn.MAXIFS(tblOperations[Date],tblOperations[Date],"&lt;"&amp;EDATE(A57,1))</f>
        <v>46203</v>
      </c>
      <c r="J57">
        <f>_xlfn.XLOOKUP(_xlfn.MAXIFS(tblOperations[Date],tblOperations[Date],"&lt;"&amp;EDATE(A57,1)),tblOperations[Date],tblOperations[Closing_Backlog])</f>
        <v>737</v>
      </c>
      <c r="K57" s="31">
        <f>AVERAGEIFS(tblOperations[Customer_Satisfaction],tblOperations[Date],"&gt;="&amp;A57,tblOperations[Date],"&lt;"&amp;EDATE(A57,1))</f>
        <v>3.398660714285715</v>
      </c>
    </row>
    <row r="60" spans="1:11">
      <c r="A60" t="s">
        <v>4985</v>
      </c>
      <c r="B60" t="s">
        <v>4976</v>
      </c>
      <c r="C60" t="s">
        <v>4878</v>
      </c>
      <c r="D60" t="s">
        <v>4880</v>
      </c>
      <c r="E60" t="s">
        <v>4884</v>
      </c>
      <c r="F60" t="s">
        <v>4972</v>
      </c>
      <c r="G60" t="s">
        <v>4882</v>
      </c>
    </row>
    <row r="61" spans="1:11">
      <c r="A61" s="36" t="s">
        <v>4986</v>
      </c>
      <c r="B61" s="40">
        <f>_xlfn.XLOOKUP(MAX(D52:D57),D52:D57,A52:A57)</f>
        <v>46082</v>
      </c>
      <c r="C61" s="41">
        <f>_xlfn.XLOOKUP(MAX(E52:E57),E52:E57,A52:A57)</f>
        <v>46023</v>
      </c>
      <c r="D61" s="41">
        <f>_xlfn.XLOOKUP(MAX(F52:F57),F52:F57,A52:A57)</f>
        <v>46054</v>
      </c>
      <c r="E61" s="41">
        <f>_xlfn.XLOOKUP(MAX(G52:G57),G52:G57,A52:A57)</f>
        <v>46054</v>
      </c>
      <c r="F61" s="41">
        <f>_xlfn.XLOOKUP(MIN(I52:I57),I52:I57,A52:A57)</f>
        <v>46023</v>
      </c>
      <c r="G61" s="52" cm="1">
        <f t="array" ref="G61">_xlfn.XLOOKUP(MAX(tblMonthPerf[Customer satisfaction]),tblMonthPerf[Customer satisfaction],A52:A57)</f>
        <v>46023</v>
      </c>
      <c r="I61" s="35"/>
    </row>
    <row r="62" spans="1:11">
      <c r="A62" s="37" t="s">
        <v>4987</v>
      </c>
      <c r="B62" s="42">
        <f>_xlfn.XLOOKUP(MIN(D53:D58),D53:D58,A53:A58)</f>
        <v>46174</v>
      </c>
      <c r="C62" s="43">
        <f>_xlfn.XLOOKUP(MIN(E52:E57),E52:E57,A52:A57)</f>
        <v>46174</v>
      </c>
      <c r="D62" s="43">
        <f>_xlfn.XLOOKUP(MIN(F52:F57),F52:F57,A52:A57)</f>
        <v>46174</v>
      </c>
      <c r="E62" s="43">
        <f>_xlfn.XLOOKUP(MIN(G52:G57),G52:G57,A52:A57)</f>
        <v>46082</v>
      </c>
      <c r="F62" s="43">
        <f>_xlfn.XLOOKUP(MAX(I52:I57),I52:I57,A52:A57)</f>
        <v>46174</v>
      </c>
      <c r="G62" s="53" cm="1">
        <f t="array" ref="G62">_xlfn.XLOOKUP(MIN(tblMonthPerf[Customer satisfaction]),tblMonthPerf[Customer satisfaction],A52:A57)</f>
        <v>46174</v>
      </c>
      <c r="I62" s="35"/>
    </row>
    <row r="63" spans="1:11">
      <c r="I63" s="35"/>
    </row>
    <row r="64" spans="1:11">
      <c r="I64" s="35"/>
    </row>
    <row r="65" spans="1:9">
      <c r="A65" s="44" t="s">
        <v>4972</v>
      </c>
      <c r="B65" s="44" t="s">
        <v>4990</v>
      </c>
      <c r="I65" s="35"/>
    </row>
    <row r="66" spans="1:9">
      <c r="A66" s="44" t="s">
        <v>4983</v>
      </c>
      <c r="B66" s="44" t="s">
        <v>4991</v>
      </c>
      <c r="I66" s="35"/>
    </row>
    <row r="67" spans="1:9">
      <c r="A67" s="44" t="s">
        <v>4988</v>
      </c>
      <c r="B67" s="44" t="s">
        <v>4992</v>
      </c>
    </row>
    <row r="68" spans="1:9">
      <c r="A68" s="44" t="s">
        <v>4976</v>
      </c>
      <c r="B68" s="44" t="s">
        <v>4993</v>
      </c>
    </row>
    <row r="69" spans="1:9">
      <c r="A69" s="44" t="s">
        <v>4989</v>
      </c>
      <c r="B69" s="44" t="s">
        <v>4994</v>
      </c>
    </row>
  </sheetData>
  <conditionalFormatting sqref="D25:D31">
    <cfRule type="top10" dxfId="41" priority="35" bottom="1" rank="1"/>
    <cfRule type="top10" dxfId="40" priority="36" rank="1"/>
  </conditionalFormatting>
  <conditionalFormatting sqref="D40:D43">
    <cfRule type="top10" dxfId="39" priority="25" bottom="1" rank="1"/>
    <cfRule type="top10" dxfId="38" priority="26" rank="1"/>
  </conditionalFormatting>
  <conditionalFormatting sqref="D52:D57">
    <cfRule type="top10" dxfId="37" priority="15" bottom="1" rank="1"/>
    <cfRule type="top10" dxfId="36" priority="16" rank="1"/>
  </conditionalFormatting>
  <conditionalFormatting sqref="E16:E22">
    <cfRule type="cellIs" dxfId="7" priority="37" operator="lessThan">
      <formula>0</formula>
    </cfRule>
    <cfRule type="cellIs" dxfId="6" priority="38" operator="greaterThan">
      <formula>0</formula>
    </cfRule>
  </conditionalFormatting>
  <conditionalFormatting sqref="E25:E31">
    <cfRule type="top10" dxfId="35" priority="33" bottom="1" rank="1"/>
    <cfRule type="top10" dxfId="34" priority="34" rank="1"/>
  </conditionalFormatting>
  <conditionalFormatting sqref="E40:E43">
    <cfRule type="top10" dxfId="33" priority="23" bottom="1" rank="1"/>
    <cfRule type="top10" dxfId="32" priority="24" rank="1"/>
  </conditionalFormatting>
  <conditionalFormatting sqref="E52:E57">
    <cfRule type="top10" dxfId="31" priority="13" bottom="1" rank="1"/>
    <cfRule type="top10" dxfId="30" priority="14" rank="1"/>
  </conditionalFormatting>
  <conditionalFormatting sqref="F25:F31">
    <cfRule type="top10" dxfId="29" priority="31" bottom="1" rank="1"/>
    <cfRule type="top10" dxfId="28" priority="32" rank="1"/>
  </conditionalFormatting>
  <conditionalFormatting sqref="F40:F43">
    <cfRule type="top10" dxfId="27" priority="21" bottom="1" rank="1"/>
    <cfRule type="top10" dxfId="26" priority="22" rank="1"/>
  </conditionalFormatting>
  <conditionalFormatting sqref="F52:F57">
    <cfRule type="top10" dxfId="25" priority="11" bottom="1" rank="1"/>
    <cfRule type="top10" dxfId="24" priority="12" rank="1"/>
  </conditionalFormatting>
  <conditionalFormatting sqref="G25:G31">
    <cfRule type="top10" dxfId="23" priority="29" bottom="1" rank="1"/>
    <cfRule type="top10" dxfId="22" priority="30" rank="1"/>
  </conditionalFormatting>
  <conditionalFormatting sqref="G40:G43">
    <cfRule type="top10" dxfId="21" priority="19" bottom="1" rank="1"/>
    <cfRule type="top10" dxfId="20" priority="20" rank="1"/>
  </conditionalFormatting>
  <conditionalFormatting sqref="G52:G57">
    <cfRule type="top10" dxfId="19" priority="9" bottom="1" rank="1"/>
    <cfRule type="top10" dxfId="18" priority="10" rank="1"/>
  </conditionalFormatting>
  <conditionalFormatting sqref="H25:H31">
    <cfRule type="top10" dxfId="17" priority="27" bottom="1" rank="1"/>
    <cfRule type="top10" dxfId="16" priority="28" rank="1"/>
  </conditionalFormatting>
  <conditionalFormatting sqref="H40:H43">
    <cfRule type="top10" dxfId="15" priority="17" bottom="1" rank="1"/>
    <cfRule type="top10" dxfId="14" priority="18" rank="1"/>
  </conditionalFormatting>
  <conditionalFormatting sqref="H52:H57">
    <cfRule type="top10" dxfId="13" priority="3" bottom="1" rank="1"/>
    <cfRule type="top10" dxfId="12" priority="4" rank="1"/>
  </conditionalFormatting>
  <conditionalFormatting sqref="I61:I66">
    <cfRule type="top10" dxfId="11" priority="7" bottom="1" rank="1"/>
    <cfRule type="top10" dxfId="10" priority="8" rank="1"/>
  </conditionalFormatting>
  <conditionalFormatting sqref="J52:J57">
    <cfRule type="top10" dxfId="9" priority="5" bottom="1" rank="1"/>
    <cfRule type="top10" dxfId="8" priority="6" rank="1"/>
  </conditionalFormatting>
  <conditionalFormatting sqref="E23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B5BA-EA11-4D00-8361-24EB156F4438}">
  <dimension ref="A1:D6"/>
  <sheetViews>
    <sheetView workbookViewId="0">
      <selection activeCell="G29" sqref="G29"/>
    </sheetView>
  </sheetViews>
  <sheetFormatPr defaultRowHeight="15"/>
  <cols>
    <col min="1" max="1" width="16.42578125" bestFit="1" customWidth="1"/>
    <col min="2" max="2" width="16.28515625" bestFit="1" customWidth="1"/>
    <col min="3" max="3" width="6.5703125" bestFit="1" customWidth="1"/>
    <col min="4" max="4" width="11.28515625" bestFit="1" customWidth="1"/>
    <col min="5" max="8" width="30" bestFit="1" customWidth="1"/>
    <col min="9" max="9" width="35" bestFit="1" customWidth="1"/>
    <col min="10" max="10" width="27" bestFit="1" customWidth="1"/>
    <col min="11" max="11" width="27.7109375" bestFit="1" customWidth="1"/>
    <col min="12" max="12" width="26.85546875" bestFit="1" customWidth="1"/>
  </cols>
  <sheetData>
    <row r="1" spans="1:4">
      <c r="B1" s="45" t="s">
        <v>5008</v>
      </c>
    </row>
    <row r="2" spans="1:4">
      <c r="A2" s="45" t="s">
        <v>5009</v>
      </c>
      <c r="B2" t="s">
        <v>4963</v>
      </c>
      <c r="C2" t="s">
        <v>4964</v>
      </c>
      <c r="D2" t="s">
        <v>4996</v>
      </c>
    </row>
    <row r="3" spans="1:4">
      <c r="A3" s="46" t="s">
        <v>5010</v>
      </c>
      <c r="B3" s="29">
        <v>0.83122186291294142</v>
      </c>
      <c r="C3" s="29">
        <v>0.95</v>
      </c>
      <c r="D3" s="29">
        <v>0.89061093145647074</v>
      </c>
    </row>
    <row r="4" spans="1:4">
      <c r="A4" s="46" t="s">
        <v>5011</v>
      </c>
      <c r="B4" s="29">
        <v>0.76818208881167949</v>
      </c>
      <c r="C4" s="29">
        <v>0.92</v>
      </c>
      <c r="D4" s="29">
        <v>1.6881820888116796</v>
      </c>
    </row>
    <row r="5" spans="1:4">
      <c r="A5" s="46" t="s">
        <v>5012</v>
      </c>
      <c r="B5" s="29">
        <v>0.981929315476191</v>
      </c>
      <c r="C5" s="29">
        <v>0.95</v>
      </c>
      <c r="D5" s="29">
        <v>1.931929315476191</v>
      </c>
    </row>
    <row r="6" spans="1:4">
      <c r="A6" s="46" t="s">
        <v>5013</v>
      </c>
      <c r="B6" s="29">
        <v>0.72762996031745464</v>
      </c>
      <c r="C6" s="29">
        <v>0.75</v>
      </c>
      <c r="D6" s="29">
        <v>1.4776299603174547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D32C-471B-4434-9342-571BE3E22620}">
  <dimension ref="A3:B10"/>
  <sheetViews>
    <sheetView workbookViewId="0">
      <selection activeCell="D31" sqref="D31"/>
    </sheetView>
  </sheetViews>
  <sheetFormatPr defaultRowHeight="15"/>
  <cols>
    <col min="1" max="1" width="13.140625" bestFit="1" customWidth="1"/>
    <col min="2" max="2" width="26.140625" bestFit="1" customWidth="1"/>
    <col min="3" max="7" width="35.7109375" bestFit="1" customWidth="1"/>
  </cols>
  <sheetData>
    <row r="3" spans="1:2">
      <c r="A3" s="45" t="s">
        <v>4995</v>
      </c>
      <c r="B3" t="s">
        <v>4999</v>
      </c>
    </row>
    <row r="4" spans="1:2">
      <c r="A4" s="46" t="s">
        <v>5000</v>
      </c>
      <c r="B4" s="29">
        <v>0.78508494783905136</v>
      </c>
    </row>
    <row r="5" spans="1:2">
      <c r="A5" s="46" t="s">
        <v>5001</v>
      </c>
      <c r="B5" s="29">
        <v>0.76692346938775902</v>
      </c>
    </row>
    <row r="6" spans="1:2">
      <c r="A6" s="46" t="s">
        <v>5002</v>
      </c>
      <c r="B6" s="29">
        <v>0.76824428571429071</v>
      </c>
    </row>
    <row r="7" spans="1:2">
      <c r="A7" s="46" t="s">
        <v>5003</v>
      </c>
      <c r="B7" s="29">
        <v>0.76444312169312756</v>
      </c>
    </row>
    <row r="8" spans="1:2">
      <c r="A8" s="46" t="s">
        <v>4984</v>
      </c>
      <c r="B8" s="29">
        <v>0.76386645962733424</v>
      </c>
    </row>
    <row r="9" spans="1:2">
      <c r="A9" s="46" t="s">
        <v>5004</v>
      </c>
      <c r="B9" s="29">
        <v>0.76068303571429041</v>
      </c>
    </row>
    <row r="10" spans="1:2">
      <c r="A10" s="46" t="s">
        <v>4996</v>
      </c>
      <c r="B10" s="47">
        <v>0.76818208881167949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E64C-1FE0-4912-860F-54D2878EA093}">
  <dimension ref="A3:C10"/>
  <sheetViews>
    <sheetView workbookViewId="0">
      <selection activeCell="F29" sqref="F29"/>
    </sheetView>
  </sheetViews>
  <sheetFormatPr defaultRowHeight="15"/>
  <cols>
    <col min="1" max="1" width="13.140625" bestFit="1" customWidth="1"/>
    <col min="2" max="2" width="25.28515625" bestFit="1" customWidth="1"/>
    <col min="3" max="3" width="27.140625" bestFit="1" customWidth="1"/>
    <col min="4" max="7" width="35.7109375" bestFit="1" customWidth="1"/>
  </cols>
  <sheetData>
    <row r="3" spans="1:3">
      <c r="A3" s="45" t="s">
        <v>4995</v>
      </c>
      <c r="B3" t="s">
        <v>4997</v>
      </c>
      <c r="C3" t="s">
        <v>4998</v>
      </c>
    </row>
    <row r="4" spans="1:3">
      <c r="A4" s="46" t="s">
        <v>5000</v>
      </c>
      <c r="B4" s="47">
        <v>26011</v>
      </c>
      <c r="C4" s="47">
        <v>21605</v>
      </c>
    </row>
    <row r="5" spans="1:3">
      <c r="A5" s="46" t="s">
        <v>5001</v>
      </c>
      <c r="B5" s="47">
        <v>23303</v>
      </c>
      <c r="C5" s="47">
        <v>19371</v>
      </c>
    </row>
    <row r="6" spans="1:3">
      <c r="A6" s="46" t="s">
        <v>5002</v>
      </c>
      <c r="B6" s="47">
        <v>27638</v>
      </c>
      <c r="C6" s="47">
        <v>23234</v>
      </c>
    </row>
    <row r="7" spans="1:3">
      <c r="A7" s="46" t="s">
        <v>5003</v>
      </c>
      <c r="B7" s="47">
        <v>29401</v>
      </c>
      <c r="C7" s="47">
        <v>24699</v>
      </c>
    </row>
    <row r="8" spans="1:3">
      <c r="A8" s="46" t="s">
        <v>4984</v>
      </c>
      <c r="B8" s="47">
        <v>25122</v>
      </c>
      <c r="C8" s="47">
        <v>20643</v>
      </c>
    </row>
    <row r="9" spans="1:3">
      <c r="A9" s="46" t="s">
        <v>5004</v>
      </c>
      <c r="B9" s="47">
        <v>26235</v>
      </c>
      <c r="C9" s="47">
        <v>21540</v>
      </c>
    </row>
    <row r="10" spans="1:3">
      <c r="A10" s="46" t="s">
        <v>4996</v>
      </c>
      <c r="B10" s="47">
        <v>157710</v>
      </c>
      <c r="C10" s="47">
        <v>131092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8BB7-AA0B-4B84-9B46-4B78C23ACF78}">
  <dimension ref="A1:E9"/>
  <sheetViews>
    <sheetView zoomScale="70" zoomScaleNormal="70" workbookViewId="0">
      <selection activeCell="M58" sqref="M58"/>
    </sheetView>
  </sheetViews>
  <sheetFormatPr defaultRowHeight="15"/>
  <cols>
    <col min="1" max="1" width="33.28515625" customWidth="1"/>
    <col min="2" max="2" width="37.140625" customWidth="1"/>
    <col min="3" max="3" width="19" customWidth="1"/>
    <col min="4" max="4" width="18.7109375" customWidth="1"/>
    <col min="5" max="5" width="17.140625" customWidth="1"/>
  </cols>
  <sheetData>
    <row r="1" spans="1:5">
      <c r="A1" t="s">
        <v>5005</v>
      </c>
    </row>
    <row r="2" spans="1:5">
      <c r="A2" t="s">
        <v>5006</v>
      </c>
    </row>
    <row r="4" spans="1:5">
      <c r="A4" t="s">
        <v>4951</v>
      </c>
      <c r="B4" t="s">
        <v>4957</v>
      </c>
      <c r="C4" t="s">
        <v>4878</v>
      </c>
      <c r="D4" t="s">
        <v>5007</v>
      </c>
      <c r="E4" t="s">
        <v>4884</v>
      </c>
    </row>
    <row r="5" spans="1:5">
      <c r="A5" t="s">
        <v>4963</v>
      </c>
      <c r="B5" s="29">
        <f>'08_Calculations'!B5</f>
        <v>0.83122186291294142</v>
      </c>
      <c r="C5" s="29">
        <f>'08_Calculations'!B6</f>
        <v>0.76818208881167949</v>
      </c>
      <c r="D5" s="29">
        <f>'08_Calculations'!B7</f>
        <v>0.981929315476191</v>
      </c>
      <c r="E5" s="28">
        <f>'08_Calculations'!B9</f>
        <v>0.72762996031745464</v>
      </c>
    </row>
    <row r="6" spans="1:5">
      <c r="A6" t="s">
        <v>4964</v>
      </c>
      <c r="B6" s="28">
        <f>'04_References'!C2</f>
        <v>0.95</v>
      </c>
      <c r="C6" s="28">
        <f>'04_References'!C3</f>
        <v>0.92</v>
      </c>
      <c r="D6" s="28">
        <f>'04_References'!C4</f>
        <v>0.95</v>
      </c>
      <c r="E6" s="28">
        <f>tblKPITargets[[#This Row],[Target_Value]]</f>
        <v>0.75</v>
      </c>
    </row>
    <row r="8" spans="1:5">
      <c r="A8" t="s">
        <v>4983</v>
      </c>
      <c r="B8" t="s">
        <v>4972</v>
      </c>
    </row>
    <row r="9" spans="1:5">
      <c r="A9" s="31">
        <f>'08_Calculations'!B8</f>
        <v>4.9376736111111112</v>
      </c>
      <c r="B9">
        <f>'08_Calculations'!B11</f>
        <v>737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EE98-39C3-4EBE-945E-50127EC93F93}">
  <dimension ref="A1:A2"/>
  <sheetViews>
    <sheetView topLeftCell="A26" zoomScale="70" zoomScaleNormal="70" workbookViewId="0">
      <selection activeCell="A3" sqref="A3"/>
    </sheetView>
  </sheetViews>
  <sheetFormatPr defaultRowHeight="15"/>
  <cols>
    <col min="1" max="1" width="48.5703125" customWidth="1"/>
  </cols>
  <sheetData>
    <row r="1" spans="1:1" ht="26.25">
      <c r="A1" s="48" t="s">
        <v>5015</v>
      </c>
    </row>
    <row r="2" spans="1:1" ht="26.25">
      <c r="A2" s="48" t="s">
        <v>5016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3378B5-81D3-4A00-B47F-726ACCBA37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01_Raw_Operations</vt:lpstr>
      <vt:lpstr>02_Raw_Staffing</vt:lpstr>
      <vt:lpstr>03_Raw_Incidents</vt:lpstr>
      <vt:lpstr>04_References</vt:lpstr>
      <vt:lpstr>05_regional</vt:lpstr>
      <vt:lpstr>06_Clean_Operations</vt:lpstr>
      <vt:lpstr>07_Data_Quality</vt:lpstr>
      <vt:lpstr>08_Calculations</vt:lpstr>
      <vt:lpstr>09_Pivot_Kpi_Perf_vs_Target</vt:lpstr>
      <vt:lpstr>10_Pivot_SLA_comp</vt:lpstr>
      <vt:lpstr>11_Pivot_Monthly</vt:lpstr>
      <vt:lpstr>12_Dashboard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Kamile Kavaliauskaite</dc:creator>
  <cp:lastModifiedBy>Kavaliauskaite, Kami</cp:lastModifiedBy>
  <dcterms:created xsi:type="dcterms:W3CDTF">2015-06-05T18:17:20Z</dcterms:created>
  <dcterms:modified xsi:type="dcterms:W3CDTF">2026-09-10T00:50:56Z</dcterms:modified>
</cp:coreProperties>
</file>